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315" windowWidth="14805" windowHeight="7815" firstSheet="3" activeTab="9"/>
  </bookViews>
  <sheets>
    <sheet name="COMPONENT 1 " sheetId="5" r:id="rId1"/>
    <sheet name="COMPONENT 2 " sheetId="6" r:id="rId2"/>
    <sheet name="MUNICIPAL MANAGER" sheetId="7" r:id="rId3"/>
    <sheet name="DMM FS (CFO)" sheetId="8" r:id="rId4"/>
    <sheet name="DMM ISTS" sheetId="9" r:id="rId5"/>
    <sheet name="DMM COMS" sheetId="10" r:id="rId6"/>
    <sheet name="DMM CS " sheetId="11" r:id="rId7"/>
    <sheet name="DMM CD" sheetId="12" r:id="rId8"/>
    <sheet name="COMPONENT 4" sheetId="21" r:id="rId9"/>
    <sheet name="COMPONENT 5" sheetId="20" r:id="rId10"/>
    <sheet name="COMPONENT 5 1st" sheetId="14" state="hidden" r:id="rId11"/>
    <sheet name="CAPITAL" sheetId="18" r:id="rId12"/>
  </sheets>
  <externalReferences>
    <externalReference r:id="rId13"/>
    <externalReference r:id="rId14"/>
    <externalReference r:id="rId15"/>
    <externalReference r:id="rId16"/>
  </externalReferences>
  <definedNames>
    <definedName name="_xlnm._FilterDatabase" localSheetId="11" hidden="1">CAPITAL!$A$1:$AP$374</definedName>
    <definedName name="_xlnm._FilterDatabase" localSheetId="8" hidden="1">'COMPONENT 4'!$A$1:$AP$374</definedName>
    <definedName name="AAAAA" localSheetId="11">'[1]Year Data'!$F$6</definedName>
    <definedName name="AAAAA" localSheetId="0">'[2]Year Data'!$F$6</definedName>
    <definedName name="AAAAA" localSheetId="1">'[2]Year Data'!$F$6</definedName>
    <definedName name="AAAAA" localSheetId="8">'[1]Year Data'!$F$6</definedName>
    <definedName name="AAAAA" localSheetId="7">'[3]Year Data'!$F$6</definedName>
    <definedName name="AAAAA" localSheetId="5">'[3]Year Data'!$F$6</definedName>
    <definedName name="AAAAA" localSheetId="6">'[3]Year Data'!$F$6</definedName>
    <definedName name="AAAAA" localSheetId="3">'[3]Year Data'!$F$6</definedName>
    <definedName name="AAAAA" localSheetId="4">'[3]Year Data'!$F$6</definedName>
    <definedName name="AAAAA" localSheetId="2">'[3]Year Data'!$F$6</definedName>
    <definedName name="AAAAA">'[2]Year Data'!$F$6</definedName>
    <definedName name="aapy" localSheetId="11">'[3]Year Data'!$F$6</definedName>
    <definedName name="aapy" localSheetId="0">'[4]Year Data'!$F$6</definedName>
    <definedName name="aapy" localSheetId="1">'[2]Year Data'!$F$6</definedName>
    <definedName name="aapy" localSheetId="8">'[3]Year Data'!$F$6</definedName>
    <definedName name="aapy" localSheetId="7">'[3]Year Data'!$F$6</definedName>
    <definedName name="aapy" localSheetId="5">'[3]Year Data'!$F$6</definedName>
    <definedName name="aapy" localSheetId="6">'[3]Year Data'!$F$6</definedName>
    <definedName name="aapy" localSheetId="3">'[3]Year Data'!$F$6</definedName>
    <definedName name="aapy" localSheetId="4">'[3]Year Data'!$F$6</definedName>
    <definedName name="aapy" localSheetId="2">'[3]Year Data'!$F$6</definedName>
    <definedName name="aapy">'[4]Year Data'!$F$6</definedName>
    <definedName name="aapy_21" localSheetId="11">'[3]Year Data'!$F$6</definedName>
    <definedName name="aapy_21" localSheetId="0">'[4]Year Data'!$F$6</definedName>
    <definedName name="aapy_21" localSheetId="1">'[2]Year Data'!$F$6</definedName>
    <definedName name="aapy_21" localSheetId="8">'[3]Year Data'!$F$6</definedName>
    <definedName name="aapy_21" localSheetId="7">'[3]Year Data'!$F$6</definedName>
    <definedName name="aapy_21" localSheetId="5">'[3]Year Data'!$F$6</definedName>
    <definedName name="aapy_21" localSheetId="6">'[3]Year Data'!$F$6</definedName>
    <definedName name="aapy_21" localSheetId="3">'[3]Year Data'!$F$6</definedName>
    <definedName name="aapy_21" localSheetId="4">'[3]Year Data'!$F$6</definedName>
    <definedName name="aapy_21" localSheetId="2">'[3]Year Data'!$F$6</definedName>
    <definedName name="aapy_21">'[4]Year Data'!$F$6</definedName>
    <definedName name="budget" localSheetId="11">'[3]Year Data'!$J$14</definedName>
    <definedName name="budget" localSheetId="1">'[4]Year Data'!$J$14</definedName>
    <definedName name="budget" localSheetId="8">'[3]Year Data'!$J$14</definedName>
    <definedName name="budget" localSheetId="7">'[3]Year Data'!$J$14</definedName>
    <definedName name="budget" localSheetId="5">'[3]Year Data'!$J$14</definedName>
    <definedName name="budget" localSheetId="6">'[3]Year Data'!$J$14</definedName>
    <definedName name="budget" localSheetId="3">'[3]Year Data'!$J$14</definedName>
    <definedName name="budget" localSheetId="4">'[3]Year Data'!$J$14</definedName>
    <definedName name="budget" localSheetId="2">'[3]Year Data'!$J$14</definedName>
    <definedName name="budget">'[4]Year Data'!$J$14</definedName>
    <definedName name="Capital_Budget" localSheetId="11">#REF!</definedName>
    <definedName name="Capital_Budget" localSheetId="0">#REF!</definedName>
    <definedName name="Capital_Budget" localSheetId="1">#REF!</definedName>
    <definedName name="Capital_Budget" localSheetId="8">#REF!</definedName>
    <definedName name="Capital_Budget" localSheetId="9">#REF!</definedName>
    <definedName name="Capital_Budget" localSheetId="7">#REF!</definedName>
    <definedName name="Capital_Budget" localSheetId="5">#REF!</definedName>
    <definedName name="Capital_Budget" localSheetId="6">#REF!</definedName>
    <definedName name="Capital_Budget" localSheetId="3">#REF!</definedName>
    <definedName name="Capital_Budget" localSheetId="4">#REF!</definedName>
    <definedName name="Capital_Budget" localSheetId="2">#REF!</definedName>
    <definedName name="Capital_Budget">#REF!</definedName>
    <definedName name="EIGHT" localSheetId="11">#REF!</definedName>
    <definedName name="EIGHT" localSheetId="0">#REF!</definedName>
    <definedName name="EIGHT" localSheetId="1">#REF!</definedName>
    <definedName name="EIGHT" localSheetId="8">#REF!</definedName>
    <definedName name="EIGHT" localSheetId="9">#REF!</definedName>
    <definedName name="EIGHT" localSheetId="7">#REF!</definedName>
    <definedName name="EIGHT" localSheetId="5">#REF!</definedName>
    <definedName name="EIGHT" localSheetId="6">#REF!</definedName>
    <definedName name="EIGHT" localSheetId="3">#REF!</definedName>
    <definedName name="EIGHT" localSheetId="4">#REF!</definedName>
    <definedName name="EIGHT" localSheetId="2">#REF!</definedName>
    <definedName name="EIGHT">#REF!</definedName>
    <definedName name="EIGHT_21" localSheetId="11">#REF!</definedName>
    <definedName name="EIGHT_21" localSheetId="0">#REF!</definedName>
    <definedName name="EIGHT_21" localSheetId="1">#REF!</definedName>
    <definedName name="EIGHT_21" localSheetId="8">#REF!</definedName>
    <definedName name="EIGHT_21" localSheetId="9">#REF!</definedName>
    <definedName name="EIGHT_21" localSheetId="7">#REF!</definedName>
    <definedName name="EIGHT_21" localSheetId="5">#REF!</definedName>
    <definedName name="EIGHT_21" localSheetId="6">#REF!</definedName>
    <definedName name="EIGHT_21" localSheetId="3">#REF!</definedName>
    <definedName name="EIGHT_21" localSheetId="4">#REF!</definedName>
    <definedName name="EIGHT_21" localSheetId="2">#REF!</definedName>
    <definedName name="EIGHT_21">#REF!</definedName>
    <definedName name="Excel_BuiltIn__FilterDatabase_13" localSheetId="11">#REF!</definedName>
    <definedName name="Excel_BuiltIn__FilterDatabase_13" localSheetId="0">#REF!</definedName>
    <definedName name="Excel_BuiltIn__FilterDatabase_13" localSheetId="1">#REF!</definedName>
    <definedName name="Excel_BuiltIn__FilterDatabase_13" localSheetId="8">#REF!</definedName>
    <definedName name="Excel_BuiltIn__FilterDatabase_13" localSheetId="9">#REF!</definedName>
    <definedName name="Excel_BuiltIn__FilterDatabase_13" localSheetId="7">#REF!</definedName>
    <definedName name="Excel_BuiltIn__FilterDatabase_13" localSheetId="5">#REF!</definedName>
    <definedName name="Excel_BuiltIn__FilterDatabase_13" localSheetId="6">#REF!</definedName>
    <definedName name="Excel_BuiltIn__FilterDatabase_13" localSheetId="3">#REF!</definedName>
    <definedName name="Excel_BuiltIn__FilterDatabase_13" localSheetId="4">#REF!</definedName>
    <definedName name="Excel_BuiltIn__FilterDatabase_13" localSheetId="2">#REF!</definedName>
    <definedName name="Excel_BuiltIn__FilterDatabase_13">#REF!</definedName>
    <definedName name="Excel_BuiltIn__FilterDatabase_6" localSheetId="11">#REF!</definedName>
    <definedName name="Excel_BuiltIn__FilterDatabase_6" localSheetId="0">#REF!</definedName>
    <definedName name="Excel_BuiltIn__FilterDatabase_6" localSheetId="1">#REF!</definedName>
    <definedName name="Excel_BuiltIn__FilterDatabase_6" localSheetId="8">#REF!</definedName>
    <definedName name="Excel_BuiltIn__FilterDatabase_6" localSheetId="9">#REF!</definedName>
    <definedName name="Excel_BuiltIn__FilterDatabase_6" localSheetId="7">#REF!</definedName>
    <definedName name="Excel_BuiltIn__FilterDatabase_6" localSheetId="5">#REF!</definedName>
    <definedName name="Excel_BuiltIn__FilterDatabase_6" localSheetId="6">#REF!</definedName>
    <definedName name="Excel_BuiltIn__FilterDatabase_6" localSheetId="3">#REF!</definedName>
    <definedName name="Excel_BuiltIn__FilterDatabase_6" localSheetId="4">#REF!</definedName>
    <definedName name="Excel_BuiltIn__FilterDatabase_6" localSheetId="2">#REF!</definedName>
    <definedName name="Excel_BuiltIn__FilterDatabase_6">#REF!</definedName>
    <definedName name="FIVE" localSheetId="11">#REF!</definedName>
    <definedName name="FIVE" localSheetId="0">#REF!</definedName>
    <definedName name="FIVE" localSheetId="1">#REF!</definedName>
    <definedName name="FIVE" localSheetId="8">#REF!</definedName>
    <definedName name="FIVE" localSheetId="9">#REF!</definedName>
    <definedName name="FIVE" localSheetId="7">#REF!</definedName>
    <definedName name="FIVE" localSheetId="5">#REF!</definedName>
    <definedName name="FIVE" localSheetId="6">#REF!</definedName>
    <definedName name="FIVE" localSheetId="3">#REF!</definedName>
    <definedName name="FIVE" localSheetId="4">#REF!</definedName>
    <definedName name="FIVE" localSheetId="2">#REF!</definedName>
    <definedName name="FIVE">#REF!</definedName>
    <definedName name="FIVE_21" localSheetId="11">#REF!</definedName>
    <definedName name="FIVE_21" localSheetId="0">#REF!</definedName>
    <definedName name="FIVE_21" localSheetId="1">#REF!</definedName>
    <definedName name="FIVE_21" localSheetId="8">#REF!</definedName>
    <definedName name="FIVE_21" localSheetId="9">#REF!</definedName>
    <definedName name="FIVE_21" localSheetId="7">#REF!</definedName>
    <definedName name="FIVE_21" localSheetId="5">#REF!</definedName>
    <definedName name="FIVE_21" localSheetId="6">#REF!</definedName>
    <definedName name="FIVE_21" localSheetId="3">#REF!</definedName>
    <definedName name="FIVE_21" localSheetId="4">#REF!</definedName>
    <definedName name="FIVE_21" localSheetId="2">#REF!</definedName>
    <definedName name="FIVE_21">#REF!</definedName>
    <definedName name="FIVee" localSheetId="11">#REF!</definedName>
    <definedName name="FIVee" localSheetId="0">#REF!</definedName>
    <definedName name="FIVee" localSheetId="1">#REF!</definedName>
    <definedName name="FIVee" localSheetId="8">#REF!</definedName>
    <definedName name="FIVee" localSheetId="9">#REF!</definedName>
    <definedName name="FIVee" localSheetId="7">#REF!</definedName>
    <definedName name="FIVee" localSheetId="5">#REF!</definedName>
    <definedName name="FIVee" localSheetId="6">#REF!</definedName>
    <definedName name="FIVee" localSheetId="3">#REF!</definedName>
    <definedName name="FIVee" localSheetId="4">#REF!</definedName>
    <definedName name="FIVee" localSheetId="2">#REF!</definedName>
    <definedName name="FIVee">#REF!</definedName>
    <definedName name="FOUR" localSheetId="11">#REF!</definedName>
    <definedName name="FOUR" localSheetId="0">#REF!</definedName>
    <definedName name="FOUR" localSheetId="1">#REF!</definedName>
    <definedName name="FOUR" localSheetId="8">#REF!</definedName>
    <definedName name="FOUR" localSheetId="9">#REF!</definedName>
    <definedName name="FOUR" localSheetId="7">#REF!</definedName>
    <definedName name="FOUR" localSheetId="5">#REF!</definedName>
    <definedName name="FOUR" localSheetId="6">#REF!</definedName>
    <definedName name="FOUR" localSheetId="3">#REF!</definedName>
    <definedName name="FOUR" localSheetId="4">#REF!</definedName>
    <definedName name="FOUR" localSheetId="2">#REF!</definedName>
    <definedName name="FOUR">#REF!</definedName>
    <definedName name="FOUR_21" localSheetId="11">#REF!</definedName>
    <definedName name="FOUR_21" localSheetId="0">#REF!</definedName>
    <definedName name="FOUR_21" localSheetId="1">#REF!</definedName>
    <definedName name="FOUR_21" localSheetId="8">#REF!</definedName>
    <definedName name="FOUR_21" localSheetId="9">#REF!</definedName>
    <definedName name="FOUR_21" localSheetId="7">#REF!</definedName>
    <definedName name="FOUR_21" localSheetId="5">#REF!</definedName>
    <definedName name="FOUR_21" localSheetId="6">#REF!</definedName>
    <definedName name="FOUR_21" localSheetId="3">#REF!</definedName>
    <definedName name="FOUR_21" localSheetId="4">#REF!</definedName>
    <definedName name="FOUR_21" localSheetId="2">#REF!</definedName>
    <definedName name="FOUR_21">#REF!</definedName>
    <definedName name="NINE" localSheetId="11">#REF!</definedName>
    <definedName name="NINE" localSheetId="0">#REF!</definedName>
    <definedName name="NINE" localSheetId="1">#REF!</definedName>
    <definedName name="NINE" localSheetId="8">#REF!</definedName>
    <definedName name="NINE" localSheetId="9">#REF!</definedName>
    <definedName name="NINE" localSheetId="7">#REF!</definedName>
    <definedName name="NINE" localSheetId="5">#REF!</definedName>
    <definedName name="NINE" localSheetId="6">#REF!</definedName>
    <definedName name="NINE" localSheetId="3">#REF!</definedName>
    <definedName name="NINE" localSheetId="4">#REF!</definedName>
    <definedName name="NINE" localSheetId="2">#REF!</definedName>
    <definedName name="NINE">#REF!</definedName>
    <definedName name="NINE_21" localSheetId="11">#REF!</definedName>
    <definedName name="NINE_21" localSheetId="0">#REF!</definedName>
    <definedName name="NINE_21" localSheetId="1">#REF!</definedName>
    <definedName name="NINE_21" localSheetId="8">#REF!</definedName>
    <definedName name="NINE_21" localSheetId="9">#REF!</definedName>
    <definedName name="NINE_21" localSheetId="7">#REF!</definedName>
    <definedName name="NINE_21" localSheetId="5">#REF!</definedName>
    <definedName name="NINE_21" localSheetId="6">#REF!</definedName>
    <definedName name="NINE_21" localSheetId="3">#REF!</definedName>
    <definedName name="NINE_21" localSheetId="4">#REF!</definedName>
    <definedName name="NINE_21" localSheetId="2">#REF!</definedName>
    <definedName name="NINE_21">#REF!</definedName>
    <definedName name="obcy" localSheetId="11">'[3]Year Data'!$F$7</definedName>
    <definedName name="obcy" localSheetId="0">'[4]Year Data'!$F$7</definedName>
    <definedName name="obcy" localSheetId="1">'[2]Year Data'!$F$7</definedName>
    <definedName name="obcy" localSheetId="8">'[3]Year Data'!$F$7</definedName>
    <definedName name="obcy" localSheetId="7">'[3]Year Data'!$F$7</definedName>
    <definedName name="obcy" localSheetId="5">'[3]Year Data'!$F$7</definedName>
    <definedName name="obcy" localSheetId="6">'[3]Year Data'!$F$7</definedName>
    <definedName name="obcy" localSheetId="3">'[3]Year Data'!$F$7</definedName>
    <definedName name="obcy" localSheetId="4">'[3]Year Data'!$F$7</definedName>
    <definedName name="obcy" localSheetId="2">'[3]Year Data'!$F$7</definedName>
    <definedName name="obcy">'[4]Year Data'!$F$7</definedName>
    <definedName name="obcy_21" localSheetId="11">'[3]Year Data'!$F$7</definedName>
    <definedName name="obcy_21" localSheetId="0">'[4]Year Data'!$F$7</definedName>
    <definedName name="obcy_21" localSheetId="1">'[2]Year Data'!$F$7</definedName>
    <definedName name="obcy_21" localSheetId="8">'[3]Year Data'!$F$7</definedName>
    <definedName name="obcy_21" localSheetId="7">'[3]Year Data'!$F$7</definedName>
    <definedName name="obcy_21" localSheetId="5">'[3]Year Data'!$F$7</definedName>
    <definedName name="obcy_21" localSheetId="6">'[3]Year Data'!$F$7</definedName>
    <definedName name="obcy_21" localSheetId="3">'[3]Year Data'!$F$7</definedName>
    <definedName name="obcy_21" localSheetId="4">'[3]Year Data'!$F$7</definedName>
    <definedName name="obcy_21" localSheetId="2">'[3]Year Data'!$F$7</definedName>
    <definedName name="obcy_21">'[4]Year Data'!$F$7</definedName>
    <definedName name="ONE" localSheetId="11">#REF!</definedName>
    <definedName name="ONE" localSheetId="0">#REF!</definedName>
    <definedName name="ONE" localSheetId="1">#REF!</definedName>
    <definedName name="ONE" localSheetId="8">#REF!</definedName>
    <definedName name="ONE" localSheetId="9">#REF!</definedName>
    <definedName name="ONE" localSheetId="7">#REF!</definedName>
    <definedName name="ONE" localSheetId="5">#REF!</definedName>
    <definedName name="ONE" localSheetId="6">#REF!</definedName>
    <definedName name="ONE" localSheetId="3">#REF!</definedName>
    <definedName name="ONE" localSheetId="4">#REF!</definedName>
    <definedName name="ONE" localSheetId="2">#REF!</definedName>
    <definedName name="ONE">#REF!</definedName>
    <definedName name="ONE_21" localSheetId="11">#REF!</definedName>
    <definedName name="ONE_21" localSheetId="0">#REF!</definedName>
    <definedName name="ONE_21" localSheetId="1">#REF!</definedName>
    <definedName name="ONE_21" localSheetId="8">#REF!</definedName>
    <definedName name="ONE_21" localSheetId="9">#REF!</definedName>
    <definedName name="ONE_21" localSheetId="7">#REF!</definedName>
    <definedName name="ONE_21" localSheetId="5">#REF!</definedName>
    <definedName name="ONE_21" localSheetId="6">#REF!</definedName>
    <definedName name="ONE_21" localSheetId="3">#REF!</definedName>
    <definedName name="ONE_21" localSheetId="4">#REF!</definedName>
    <definedName name="ONE_21" localSheetId="2">#REF!</definedName>
    <definedName name="ONE_21">#REF!</definedName>
    <definedName name="pbny" localSheetId="11">'[3]Year Data'!$F$9</definedName>
    <definedName name="pbny" localSheetId="0">'[4]Year Data'!$F$9</definedName>
    <definedName name="pbny" localSheetId="1">'[2]Year Data'!$F$9</definedName>
    <definedName name="pbny" localSheetId="8">'[3]Year Data'!$F$9</definedName>
    <definedName name="pbny" localSheetId="7">'[3]Year Data'!$F$9</definedName>
    <definedName name="pbny" localSheetId="5">'[3]Year Data'!$F$9</definedName>
    <definedName name="pbny" localSheetId="6">'[3]Year Data'!$F$9</definedName>
    <definedName name="pbny" localSheetId="3">'[3]Year Data'!$F$9</definedName>
    <definedName name="pbny" localSheetId="4">'[3]Year Data'!$F$9</definedName>
    <definedName name="pbny" localSheetId="2">'[3]Year Data'!$F$9</definedName>
    <definedName name="pbny">'[4]Year Data'!$F$9</definedName>
    <definedName name="pbny_21" localSheetId="11">'[3]Year Data'!$F$9</definedName>
    <definedName name="pbny_21" localSheetId="0">'[4]Year Data'!$F$9</definedName>
    <definedName name="pbny_21" localSheetId="1">'[2]Year Data'!$F$9</definedName>
    <definedName name="pbny_21" localSheetId="8">'[3]Year Data'!$F$9</definedName>
    <definedName name="pbny_21" localSheetId="7">'[3]Year Data'!$F$9</definedName>
    <definedName name="pbny_21" localSheetId="5">'[3]Year Data'!$F$9</definedName>
    <definedName name="pbny_21" localSheetId="6">'[3]Year Data'!$F$9</definedName>
    <definedName name="pbny_21" localSheetId="3">'[3]Year Data'!$F$9</definedName>
    <definedName name="pbny_21" localSheetId="4">'[3]Year Data'!$F$9</definedName>
    <definedName name="pbny_21" localSheetId="2">'[3]Year Data'!$F$9</definedName>
    <definedName name="pbny_21">'[4]Year Data'!$F$9</definedName>
    <definedName name="pbny1" localSheetId="11">'[3]Year Data'!$F$10</definedName>
    <definedName name="pbny1" localSheetId="0">'[4]Year Data'!$F$10</definedName>
    <definedName name="pbny1" localSheetId="1">'[2]Year Data'!$F$10</definedName>
    <definedName name="pbny1" localSheetId="8">'[3]Year Data'!$F$10</definedName>
    <definedName name="pbny1" localSheetId="7">'[3]Year Data'!$F$10</definedName>
    <definedName name="pbny1" localSheetId="5">'[3]Year Data'!$F$10</definedName>
    <definedName name="pbny1" localSheetId="6">'[3]Year Data'!$F$10</definedName>
    <definedName name="pbny1" localSheetId="3">'[3]Year Data'!$F$10</definedName>
    <definedName name="pbny1" localSheetId="4">'[3]Year Data'!$F$10</definedName>
    <definedName name="pbny1" localSheetId="2">'[3]Year Data'!$F$10</definedName>
    <definedName name="pbny1">'[4]Year Data'!$F$10</definedName>
    <definedName name="pbny1_21" localSheetId="11">'[3]Year Data'!$F$10</definedName>
    <definedName name="pbny1_21" localSheetId="0">'[4]Year Data'!$F$10</definedName>
    <definedName name="pbny1_21" localSheetId="1">'[2]Year Data'!$F$10</definedName>
    <definedName name="pbny1_21" localSheetId="8">'[3]Year Data'!$F$10</definedName>
    <definedName name="pbny1_21" localSheetId="7">'[3]Year Data'!$F$10</definedName>
    <definedName name="pbny1_21" localSheetId="5">'[3]Year Data'!$F$10</definedName>
    <definedName name="pbny1_21" localSheetId="6">'[3]Year Data'!$F$10</definedName>
    <definedName name="pbny1_21" localSheetId="3">'[3]Year Data'!$F$10</definedName>
    <definedName name="pbny1_21" localSheetId="4">'[3]Year Data'!$F$10</definedName>
    <definedName name="pbny1_21" localSheetId="2">'[3]Year Data'!$F$10</definedName>
    <definedName name="pbny1_21">'[4]Year Data'!$F$10</definedName>
    <definedName name="pbny2" localSheetId="11">'[3]Year Data'!$F$11</definedName>
    <definedName name="pbny2" localSheetId="0">'[4]Year Data'!$F$11</definedName>
    <definedName name="pbny2" localSheetId="1">'[2]Year Data'!$F$11</definedName>
    <definedName name="pbny2" localSheetId="8">'[3]Year Data'!$F$11</definedName>
    <definedName name="pbny2" localSheetId="7">'[3]Year Data'!$F$11</definedName>
    <definedName name="pbny2" localSheetId="5">'[3]Year Data'!$F$11</definedName>
    <definedName name="pbny2" localSheetId="6">'[3]Year Data'!$F$11</definedName>
    <definedName name="pbny2" localSheetId="3">'[3]Year Data'!$F$11</definedName>
    <definedName name="pbny2" localSheetId="4">'[3]Year Data'!$F$11</definedName>
    <definedName name="pbny2" localSheetId="2">'[3]Year Data'!$F$11</definedName>
    <definedName name="pbny2">'[4]Year Data'!$F$11</definedName>
    <definedName name="pbny2_21" localSheetId="11">'[3]Year Data'!$F$11</definedName>
    <definedName name="pbny2_21" localSheetId="0">'[4]Year Data'!$F$11</definedName>
    <definedName name="pbny2_21" localSheetId="1">'[2]Year Data'!$F$11</definedName>
    <definedName name="pbny2_21" localSheetId="8">'[3]Year Data'!$F$11</definedName>
    <definedName name="pbny2_21" localSheetId="7">'[3]Year Data'!$F$11</definedName>
    <definedName name="pbny2_21" localSheetId="5">'[3]Year Data'!$F$11</definedName>
    <definedName name="pbny2_21" localSheetId="6">'[3]Year Data'!$F$11</definedName>
    <definedName name="pbny2_21" localSheetId="3">'[3]Year Data'!$F$11</definedName>
    <definedName name="pbny2_21" localSheetId="4">'[3]Year Data'!$F$11</definedName>
    <definedName name="pbny2_21" localSheetId="2">'[3]Year Data'!$F$11</definedName>
    <definedName name="pbny2_21">'[4]Year Data'!$F$11</definedName>
    <definedName name="pbnyy" localSheetId="11">'[1]Year Data'!$F$9</definedName>
    <definedName name="pbnyy" localSheetId="0">'[2]Year Data'!$F$9</definedName>
    <definedName name="pbnyy" localSheetId="1">'[2]Year Data'!$F$9</definedName>
    <definedName name="pbnyy" localSheetId="8">'[1]Year Data'!$F$9</definedName>
    <definedName name="pbnyy" localSheetId="7">'[3]Year Data'!$F$9</definedName>
    <definedName name="pbnyy" localSheetId="5">'[3]Year Data'!$F$9</definedName>
    <definedName name="pbnyy" localSheetId="6">'[3]Year Data'!$F$9</definedName>
    <definedName name="pbnyy" localSheetId="3">'[3]Year Data'!$F$9</definedName>
    <definedName name="pbnyy" localSheetId="4">'[3]Year Data'!$F$9</definedName>
    <definedName name="pbnyy" localSheetId="2">'[3]Year Data'!$F$9</definedName>
    <definedName name="pbnyy">'[2]Year Data'!$F$9</definedName>
    <definedName name="_xlnm.Print_Area" localSheetId="11">CAPITAL!$C$1:$AP$389</definedName>
    <definedName name="_xlnm.Print_Area" localSheetId="0">'COMPONENT 1 '!$A$1:$Q$22</definedName>
    <definedName name="_xlnm.Print_Area" localSheetId="1">'COMPONENT 2 '!$A$1:$AU$105</definedName>
    <definedName name="_xlnm.Print_Area" localSheetId="8">'COMPONENT 4'!$A$1:$AP$375</definedName>
    <definedName name="_xlnm.Print_Area" localSheetId="9">'COMPONENT 5'!$A$1:$AP$416</definedName>
    <definedName name="_xlnm.Print_Area" localSheetId="10">'COMPONENT 5 1st'!$A$1:$AP$439</definedName>
    <definedName name="_xlnm.Print_Area" localSheetId="7">'DMM CD'!$A$1:$M$43</definedName>
    <definedName name="_xlnm.Print_Area" localSheetId="5">'DMM COMS'!$A$1:$M$66</definedName>
    <definedName name="_xlnm.Print_Area" localSheetId="6">'DMM CS '!$A$1:$M$45</definedName>
    <definedName name="_xlnm.Print_Area" localSheetId="3">'DMM FS (CFO)'!$A$1:$M$38</definedName>
    <definedName name="_xlnm.Print_Area" localSheetId="4">'DMM ISTS'!$A$1:$M$71</definedName>
    <definedName name="_xlnm.Print_Area" localSheetId="2">'MUNICIPAL MANAGER'!$A$1:$M$30</definedName>
    <definedName name="Print_Area_MI" localSheetId="11">#REF!</definedName>
    <definedName name="Print_Area_MI" localSheetId="0">#REF!</definedName>
    <definedName name="Print_Area_MI" localSheetId="1">#REF!</definedName>
    <definedName name="Print_Area_MI" localSheetId="8">#REF!</definedName>
    <definedName name="Print_Area_MI" localSheetId="9">#REF!</definedName>
    <definedName name="Print_Area_MI" localSheetId="7">#REF!</definedName>
    <definedName name="Print_Area_MI" localSheetId="5">#REF!</definedName>
    <definedName name="Print_Area_MI" localSheetId="6">#REF!</definedName>
    <definedName name="Print_Area_MI" localSheetId="3">#REF!</definedName>
    <definedName name="Print_Area_MI" localSheetId="4">#REF!</definedName>
    <definedName name="Print_Area_MI" localSheetId="2">#REF!</definedName>
    <definedName name="Print_Area_MI">#REF!</definedName>
    <definedName name="_xlnm.Print_Titles" localSheetId="11">CAPITAL!$A:$G,CAPITAL!$1:$1</definedName>
    <definedName name="_xlnm.Print_Titles" localSheetId="1">'COMPONENT 2 '!$A:$B,'COMPONENT 2 '!$1:$5</definedName>
    <definedName name="_xlnm.Print_Titles" localSheetId="8">'COMPONENT 4'!$A:$G,'COMPONENT 4'!$1:$1</definedName>
    <definedName name="_xlnm.Print_Titles" localSheetId="9">'COMPONENT 5'!$A:$H,'COMPONENT 5'!$1:$1</definedName>
    <definedName name="_xlnm.Print_Titles" localSheetId="10">'COMPONENT 5 1st'!$C:$L,'COMPONENT 5 1st'!$1:$1</definedName>
    <definedName name="_xlnm.Print_Titles" localSheetId="7">'DMM CD'!$1:$5</definedName>
    <definedName name="_xlnm.Print_Titles" localSheetId="5">'DMM COMS'!$1:$5</definedName>
    <definedName name="_xlnm.Print_Titles" localSheetId="6">'DMM CS '!$1:$5</definedName>
    <definedName name="_xlnm.Print_Titles" localSheetId="3">'DMM FS (CFO)'!$1:$5</definedName>
    <definedName name="_xlnm.Print_Titles" localSheetId="4">'DMM ISTS'!$1:$5</definedName>
    <definedName name="_xlnm.Print_Titles" localSheetId="2">'MUNICIPAL MANAGER'!$1:$5</definedName>
    <definedName name="recy" localSheetId="11">'[3]Year Data'!$F$8</definedName>
    <definedName name="recy" localSheetId="0">'[4]Year Data'!$F$8</definedName>
    <definedName name="recy" localSheetId="1">'[2]Year Data'!$F$8</definedName>
    <definedName name="recy" localSheetId="8">'[3]Year Data'!$F$8</definedName>
    <definedName name="recy" localSheetId="7">'[3]Year Data'!$F$8</definedName>
    <definedName name="recy" localSheetId="5">'[3]Year Data'!$F$8</definedName>
    <definedName name="recy" localSheetId="6">'[3]Year Data'!$F$8</definedName>
    <definedName name="recy" localSheetId="3">'[3]Year Data'!$F$8</definedName>
    <definedName name="recy" localSheetId="4">'[3]Year Data'!$F$8</definedName>
    <definedName name="recy" localSheetId="2">'[3]Year Data'!$F$8</definedName>
    <definedName name="recy">'[4]Year Data'!$F$8</definedName>
    <definedName name="recy_21" localSheetId="11">'[3]Year Data'!$F$8</definedName>
    <definedName name="recy_21" localSheetId="0">'[4]Year Data'!$F$8</definedName>
    <definedName name="recy_21" localSheetId="1">'[2]Year Data'!$F$8</definedName>
    <definedName name="recy_21" localSheetId="8">'[3]Year Data'!$F$8</definedName>
    <definedName name="recy_21" localSheetId="7">'[3]Year Data'!$F$8</definedName>
    <definedName name="recy_21" localSheetId="5">'[3]Year Data'!$F$8</definedName>
    <definedName name="recy_21" localSheetId="6">'[3]Year Data'!$F$8</definedName>
    <definedName name="recy_21" localSheetId="3">'[3]Year Data'!$F$8</definedName>
    <definedName name="recy_21" localSheetId="4">'[3]Year Data'!$F$8</definedName>
    <definedName name="recy_21" localSheetId="2">'[3]Year Data'!$F$8</definedName>
    <definedName name="recy_21">'[4]Year Data'!$F$8</definedName>
    <definedName name="revdte" localSheetId="11">'[3]Year Data'!$J$14</definedName>
    <definedName name="revdte" localSheetId="0">'[4]Year Data'!$J$14</definedName>
    <definedName name="revdte" localSheetId="1">'[2]Year Data'!$J$14</definedName>
    <definedName name="revdte" localSheetId="8">'[3]Year Data'!$J$14</definedName>
    <definedName name="revdte" localSheetId="7">'[3]Year Data'!$J$14</definedName>
    <definedName name="revdte" localSheetId="5">'[3]Year Data'!$J$14</definedName>
    <definedName name="revdte" localSheetId="6">'[3]Year Data'!$J$14</definedName>
    <definedName name="revdte" localSheetId="3">'[3]Year Data'!$J$14</definedName>
    <definedName name="revdte" localSheetId="4">'[3]Year Data'!$J$14</definedName>
    <definedName name="revdte" localSheetId="2">'[3]Year Data'!$J$14</definedName>
    <definedName name="revdte">'[4]Year Data'!$J$14</definedName>
    <definedName name="SEVEN" localSheetId="11">#REF!</definedName>
    <definedName name="SEVEN" localSheetId="0">#REF!</definedName>
    <definedName name="SEVEN" localSheetId="1">#REF!</definedName>
    <definedName name="SEVEN" localSheetId="8">#REF!</definedName>
    <definedName name="SEVEN" localSheetId="9">#REF!</definedName>
    <definedName name="SEVEN" localSheetId="7">#REF!</definedName>
    <definedName name="SEVEN" localSheetId="5">#REF!</definedName>
    <definedName name="SEVEN" localSheetId="6">#REF!</definedName>
    <definedName name="SEVEN" localSheetId="3">#REF!</definedName>
    <definedName name="SEVEN" localSheetId="4">#REF!</definedName>
    <definedName name="SEVEN" localSheetId="2">#REF!</definedName>
    <definedName name="SEVEN">#REF!</definedName>
    <definedName name="SEVEN_21" localSheetId="11">#REF!</definedName>
    <definedName name="SEVEN_21" localSheetId="0">#REF!</definedName>
    <definedName name="SEVEN_21" localSheetId="1">#REF!</definedName>
    <definedName name="SEVEN_21" localSheetId="8">#REF!</definedName>
    <definedName name="SEVEN_21" localSheetId="9">#REF!</definedName>
    <definedName name="SEVEN_21" localSheetId="7">#REF!</definedName>
    <definedName name="SEVEN_21" localSheetId="5">#REF!</definedName>
    <definedName name="SEVEN_21" localSheetId="6">#REF!</definedName>
    <definedName name="SEVEN_21" localSheetId="3">#REF!</definedName>
    <definedName name="SEVEN_21" localSheetId="4">#REF!</definedName>
    <definedName name="SEVEN_21" localSheetId="2">#REF!</definedName>
    <definedName name="SEVEN_21">#REF!</definedName>
    <definedName name="SIX" localSheetId="11">#REF!</definedName>
    <definedName name="SIX" localSheetId="0">#REF!</definedName>
    <definedName name="SIX" localSheetId="1">#REF!</definedName>
    <definedName name="SIX" localSheetId="8">#REF!</definedName>
    <definedName name="SIX" localSheetId="9">#REF!</definedName>
    <definedName name="SIX" localSheetId="7">#REF!</definedName>
    <definedName name="SIX" localSheetId="5">#REF!</definedName>
    <definedName name="SIX" localSheetId="6">#REF!</definedName>
    <definedName name="SIX" localSheetId="3">#REF!</definedName>
    <definedName name="SIX" localSheetId="4">#REF!</definedName>
    <definedName name="SIX" localSheetId="2">#REF!</definedName>
    <definedName name="SIX">#REF!</definedName>
    <definedName name="SIX_21" localSheetId="11">#REF!</definedName>
    <definedName name="SIX_21" localSheetId="0">#REF!</definedName>
    <definedName name="SIX_21" localSheetId="1">#REF!</definedName>
    <definedName name="SIX_21" localSheetId="8">#REF!</definedName>
    <definedName name="SIX_21" localSheetId="9">#REF!</definedName>
    <definedName name="SIX_21" localSheetId="7">#REF!</definedName>
    <definedName name="SIX_21" localSheetId="5">#REF!</definedName>
    <definedName name="SIX_21" localSheetId="6">#REF!</definedName>
    <definedName name="SIX_21" localSheetId="3">#REF!</definedName>
    <definedName name="SIX_21" localSheetId="4">#REF!</definedName>
    <definedName name="SIX_21" localSheetId="2">#REF!</definedName>
    <definedName name="SIX_21">#REF!</definedName>
    <definedName name="TEN" localSheetId="11">#REF!</definedName>
    <definedName name="TEN" localSheetId="0">#REF!</definedName>
    <definedName name="TEN" localSheetId="1">#REF!</definedName>
    <definedName name="TEN" localSheetId="8">#REF!</definedName>
    <definedName name="TEN" localSheetId="9">#REF!</definedName>
    <definedName name="TEN" localSheetId="7">#REF!</definedName>
    <definedName name="TEN" localSheetId="5">#REF!</definedName>
    <definedName name="TEN" localSheetId="6">#REF!</definedName>
    <definedName name="TEN" localSheetId="3">#REF!</definedName>
    <definedName name="TEN" localSheetId="4">#REF!</definedName>
    <definedName name="TEN" localSheetId="2">#REF!</definedName>
    <definedName name="TEN">#REF!</definedName>
    <definedName name="TEN_21" localSheetId="11">#REF!</definedName>
    <definedName name="TEN_21" localSheetId="0">#REF!</definedName>
    <definedName name="TEN_21" localSheetId="1">#REF!</definedName>
    <definedName name="TEN_21" localSheetId="8">#REF!</definedName>
    <definedName name="TEN_21" localSheetId="9">#REF!</definedName>
    <definedName name="TEN_21" localSheetId="7">#REF!</definedName>
    <definedName name="TEN_21" localSheetId="5">#REF!</definedName>
    <definedName name="TEN_21" localSheetId="6">#REF!</definedName>
    <definedName name="TEN_21" localSheetId="3">#REF!</definedName>
    <definedName name="TEN_21" localSheetId="4">#REF!</definedName>
    <definedName name="TEN_21" localSheetId="2">#REF!</definedName>
    <definedName name="TEN_21">#REF!</definedName>
    <definedName name="THREE" localSheetId="11">#REF!</definedName>
    <definedName name="THREE" localSheetId="0">#REF!</definedName>
    <definedName name="THREE" localSheetId="1">#REF!</definedName>
    <definedName name="THREE" localSheetId="8">#REF!</definedName>
    <definedName name="THREE" localSheetId="9">#REF!</definedName>
    <definedName name="THREE" localSheetId="7">#REF!</definedName>
    <definedName name="THREE" localSheetId="5">#REF!</definedName>
    <definedName name="THREE" localSheetId="6">#REF!</definedName>
    <definedName name="THREE" localSheetId="3">#REF!</definedName>
    <definedName name="THREE" localSheetId="4">#REF!</definedName>
    <definedName name="THREE" localSheetId="2">#REF!</definedName>
    <definedName name="THREE">#REF!</definedName>
    <definedName name="THREE_21" localSheetId="11">#REF!</definedName>
    <definedName name="THREE_21" localSheetId="0">#REF!</definedName>
    <definedName name="THREE_21" localSheetId="1">#REF!</definedName>
    <definedName name="THREE_21" localSheetId="8">#REF!</definedName>
    <definedName name="THREE_21" localSheetId="9">#REF!</definedName>
    <definedName name="THREE_21" localSheetId="7">#REF!</definedName>
    <definedName name="THREE_21" localSheetId="5">#REF!</definedName>
    <definedName name="THREE_21" localSheetId="6">#REF!</definedName>
    <definedName name="THREE_21" localSheetId="3">#REF!</definedName>
    <definedName name="THREE_21" localSheetId="4">#REF!</definedName>
    <definedName name="THREE_21" localSheetId="2">#REF!</definedName>
    <definedName name="THREE_21">#REF!</definedName>
    <definedName name="TWO" localSheetId="11">#REF!</definedName>
    <definedName name="TWO" localSheetId="0">#REF!</definedName>
    <definedName name="TWO" localSheetId="1">#REF!</definedName>
    <definedName name="TWO" localSheetId="8">#REF!</definedName>
    <definedName name="TWO" localSheetId="9">#REF!</definedName>
    <definedName name="TWO" localSheetId="7">#REF!</definedName>
    <definedName name="TWO" localSheetId="5">#REF!</definedName>
    <definedName name="TWO" localSheetId="6">#REF!</definedName>
    <definedName name="TWO" localSheetId="3">#REF!</definedName>
    <definedName name="TWO" localSheetId="4">#REF!</definedName>
    <definedName name="TWO" localSheetId="2">#REF!</definedName>
    <definedName name="TWO">#REF!</definedName>
    <definedName name="TWO_21" localSheetId="11">#REF!</definedName>
    <definedName name="TWO_21" localSheetId="0">#REF!</definedName>
    <definedName name="TWO_21" localSheetId="1">#REF!</definedName>
    <definedName name="TWO_21" localSheetId="8">#REF!</definedName>
    <definedName name="TWO_21" localSheetId="9">#REF!</definedName>
    <definedName name="TWO_21" localSheetId="7">#REF!</definedName>
    <definedName name="TWO_21" localSheetId="5">#REF!</definedName>
    <definedName name="TWO_21" localSheetId="6">#REF!</definedName>
    <definedName name="TWO_21" localSheetId="3">#REF!</definedName>
    <definedName name="TWO_21" localSheetId="4">#REF!</definedName>
    <definedName name="TWO_21" localSheetId="2">#REF!</definedName>
    <definedName name="TWO_21">#REF!</definedName>
    <definedName name="XXX" localSheetId="11">#REF!</definedName>
    <definedName name="XXX" localSheetId="0">#REF!</definedName>
    <definedName name="XXX" localSheetId="1">#REF!</definedName>
    <definedName name="XXX" localSheetId="8">#REF!</definedName>
    <definedName name="XXX" localSheetId="9">#REF!</definedName>
    <definedName name="XXX" localSheetId="7">#REF!</definedName>
    <definedName name="XXX" localSheetId="5">#REF!</definedName>
    <definedName name="XXX" localSheetId="6">#REF!</definedName>
    <definedName name="XXX" localSheetId="3">#REF!</definedName>
    <definedName name="XXX" localSheetId="4">#REF!</definedName>
    <definedName name="XXX" localSheetId="2">#REF!</definedName>
    <definedName name="XXX">#REF!</definedName>
    <definedName name="XXX_21" localSheetId="11">#REF!</definedName>
    <definedName name="XXX_21" localSheetId="0">#REF!</definedName>
    <definedName name="XXX_21" localSheetId="1">#REF!</definedName>
    <definedName name="XXX_21" localSheetId="8">#REF!</definedName>
    <definedName name="XXX_21" localSheetId="9">#REF!</definedName>
    <definedName name="XXX_21" localSheetId="7">#REF!</definedName>
    <definedName name="XXX_21" localSheetId="5">#REF!</definedName>
    <definedName name="XXX_21" localSheetId="6">#REF!</definedName>
    <definedName name="XXX_21" localSheetId="3">#REF!</definedName>
    <definedName name="XXX_21" localSheetId="4">#REF!</definedName>
    <definedName name="XXX_21" localSheetId="2">#REF!</definedName>
    <definedName name="XXX_21">#REF!</definedName>
  </definedNames>
  <calcPr calcId="145621"/>
</workbook>
</file>

<file path=xl/calcChain.xml><?xml version="1.0" encoding="utf-8"?>
<calcChain xmlns="http://schemas.openxmlformats.org/spreadsheetml/2006/main">
  <c r="O21" i="5" l="1"/>
  <c r="O20" i="5" l="1"/>
  <c r="O19" i="5"/>
  <c r="O18" i="5"/>
  <c r="O17" i="5"/>
  <c r="O16" i="5"/>
  <c r="O15" i="5"/>
  <c r="O14" i="5"/>
  <c r="O13" i="5"/>
  <c r="O12" i="5"/>
  <c r="O11" i="5"/>
  <c r="O10" i="5"/>
  <c r="O9" i="5"/>
  <c r="O8" i="5"/>
  <c r="O7" i="5"/>
  <c r="O6" i="5"/>
  <c r="H488" i="21" l="1"/>
  <c r="H484" i="21"/>
  <c r="G442" i="21"/>
  <c r="G441" i="21"/>
  <c r="G440" i="21"/>
  <c r="G439" i="21"/>
  <c r="G438" i="21"/>
  <c r="AN434" i="21"/>
  <c r="AP430" i="21"/>
  <c r="AO430" i="21"/>
  <c r="AN430" i="21"/>
  <c r="AM430" i="21"/>
  <c r="AL430" i="21"/>
  <c r="AK430" i="21"/>
  <c r="AJ430" i="21"/>
  <c r="AI430" i="21"/>
  <c r="AH430" i="21"/>
  <c r="AG430" i="21"/>
  <c r="AF430" i="21"/>
  <c r="AE430" i="21"/>
  <c r="AD430" i="21"/>
  <c r="AC430" i="21"/>
  <c r="AB430" i="21"/>
  <c r="AA430" i="21"/>
  <c r="Z430" i="21"/>
  <c r="Y430" i="21"/>
  <c r="X430" i="21"/>
  <c r="AP429" i="21"/>
  <c r="AO429" i="21"/>
  <c r="AN429" i="21"/>
  <c r="AM429" i="21"/>
  <c r="AL429" i="21"/>
  <c r="AK429" i="21"/>
  <c r="AJ429" i="21"/>
  <c r="AI429" i="21"/>
  <c r="AH429" i="21"/>
  <c r="AG429" i="21"/>
  <c r="AF429" i="21"/>
  <c r="AE429" i="21"/>
  <c r="AD429" i="21"/>
  <c r="AC429" i="21"/>
  <c r="AB429" i="21"/>
  <c r="AA429" i="21"/>
  <c r="Z429" i="21"/>
  <c r="Y429" i="21"/>
  <c r="X429" i="21"/>
  <c r="AP428" i="21"/>
  <c r="AO428" i="21"/>
  <c r="AN428" i="21"/>
  <c r="AM428" i="21"/>
  <c r="AL428" i="21"/>
  <c r="AK428" i="21"/>
  <c r="AJ428" i="21"/>
  <c r="AI428" i="21"/>
  <c r="AH428" i="21"/>
  <c r="AG428" i="21"/>
  <c r="AF428" i="21"/>
  <c r="AE428" i="21"/>
  <c r="AD428" i="21"/>
  <c r="AC428" i="21"/>
  <c r="AB428" i="21"/>
  <c r="AA428" i="21"/>
  <c r="Z428" i="21"/>
  <c r="Y428" i="21"/>
  <c r="X428" i="21"/>
  <c r="AP427" i="21"/>
  <c r="AP426" i="21" s="1"/>
  <c r="AP442" i="21" s="1"/>
  <c r="AO427" i="21"/>
  <c r="AL427" i="21"/>
  <c r="AL426" i="21" s="1"/>
  <c r="AL442" i="21" s="1"/>
  <c r="AK427" i="21"/>
  <c r="AJ427" i="21"/>
  <c r="AI427" i="21"/>
  <c r="AH427" i="21"/>
  <c r="AH426" i="21" s="1"/>
  <c r="AH442" i="21" s="1"/>
  <c r="AG427" i="21"/>
  <c r="AF427" i="21"/>
  <c r="AE427" i="21"/>
  <c r="AD427" i="21"/>
  <c r="AD426" i="21" s="1"/>
  <c r="AD442" i="21" s="1"/>
  <c r="AC427" i="21"/>
  <c r="AB427" i="21"/>
  <c r="AA427" i="21"/>
  <c r="AK426" i="21"/>
  <c r="AK442" i="21" s="1"/>
  <c r="AC426" i="21"/>
  <c r="AC442" i="21" s="1"/>
  <c r="AP424" i="21"/>
  <c r="AO424" i="21"/>
  <c r="AN424" i="21"/>
  <c r="AM424" i="21"/>
  <c r="AL424" i="21"/>
  <c r="AK424" i="21"/>
  <c r="AJ424" i="21"/>
  <c r="AI424" i="21"/>
  <c r="AH424" i="21"/>
  <c r="AG424" i="21"/>
  <c r="AF424" i="21"/>
  <c r="AE424" i="21"/>
  <c r="AD424" i="21"/>
  <c r="AC424" i="21"/>
  <c r="AB424" i="21"/>
  <c r="AA424" i="21"/>
  <c r="Z424" i="21"/>
  <c r="Y424" i="21"/>
  <c r="X424" i="21"/>
  <c r="AP423" i="21"/>
  <c r="AO423" i="21"/>
  <c r="AL423" i="21"/>
  <c r="Y423" i="21"/>
  <c r="X423" i="21"/>
  <c r="AP422" i="21"/>
  <c r="AO422" i="21"/>
  <c r="AL422" i="21"/>
  <c r="AK422" i="21"/>
  <c r="AJ422" i="21"/>
  <c r="AI422" i="21"/>
  <c r="AH422" i="21"/>
  <c r="AG422" i="21"/>
  <c r="AF422" i="21"/>
  <c r="AE422" i="21"/>
  <c r="AD422" i="21"/>
  <c r="AC422" i="21"/>
  <c r="AB422" i="21"/>
  <c r="AA422" i="21"/>
  <c r="Y422" i="21"/>
  <c r="X422" i="21"/>
  <c r="AP421" i="21"/>
  <c r="AO421" i="21"/>
  <c r="AL421" i="21"/>
  <c r="AK421" i="21"/>
  <c r="AJ421" i="21"/>
  <c r="AI421" i="21"/>
  <c r="AH421" i="21"/>
  <c r="AG421" i="21"/>
  <c r="AF421" i="21"/>
  <c r="AE421" i="21"/>
  <c r="AD421" i="21"/>
  <c r="AC421" i="21"/>
  <c r="AB421" i="21"/>
  <c r="AA421" i="21"/>
  <c r="AP420" i="21"/>
  <c r="AO420" i="21"/>
  <c r="AL420" i="21"/>
  <c r="AK420" i="21"/>
  <c r="AJ420" i="21"/>
  <c r="AI420" i="21"/>
  <c r="AH420" i="21"/>
  <c r="AG420" i="21"/>
  <c r="AF420" i="21"/>
  <c r="AE420" i="21"/>
  <c r="AD420" i="21"/>
  <c r="AC420" i="21"/>
  <c r="AB420" i="21"/>
  <c r="AA420" i="21"/>
  <c r="Y420" i="21"/>
  <c r="X420" i="21"/>
  <c r="AP419" i="21"/>
  <c r="AO419" i="21"/>
  <c r="AN419" i="21"/>
  <c r="AM419" i="21"/>
  <c r="AL419" i="21"/>
  <c r="AK419" i="21"/>
  <c r="AJ419" i="21"/>
  <c r="AI419" i="21"/>
  <c r="AH419" i="21"/>
  <c r="AG419" i="21"/>
  <c r="AF419" i="21"/>
  <c r="AE419" i="21"/>
  <c r="AD419" i="21"/>
  <c r="AC419" i="21"/>
  <c r="AB419" i="21"/>
  <c r="AA419" i="21"/>
  <c r="Z419" i="21"/>
  <c r="Y419" i="21"/>
  <c r="X419" i="21"/>
  <c r="AP418" i="21"/>
  <c r="AP441" i="21" s="1"/>
  <c r="AP415" i="21"/>
  <c r="AO415" i="21"/>
  <c r="AL415" i="21"/>
  <c r="AK415" i="21"/>
  <c r="AJ415" i="21"/>
  <c r="AI415" i="21"/>
  <c r="AH415" i="21"/>
  <c r="AG415" i="21"/>
  <c r="AF415" i="21"/>
  <c r="AE415" i="21"/>
  <c r="AD415" i="21"/>
  <c r="AC415" i="21"/>
  <c r="AB415" i="21"/>
  <c r="AA415" i="21"/>
  <c r="Y415" i="21"/>
  <c r="X415" i="21"/>
  <c r="AP414" i="21"/>
  <c r="AO414" i="21"/>
  <c r="AN414" i="21"/>
  <c r="AM414" i="21"/>
  <c r="AL414" i="21"/>
  <c r="AK414" i="21"/>
  <c r="AJ414" i="21"/>
  <c r="AI414" i="21"/>
  <c r="AH414" i="21"/>
  <c r="AG414" i="21"/>
  <c r="AF414" i="21"/>
  <c r="AE414" i="21"/>
  <c r="AD414" i="21"/>
  <c r="AC414" i="21"/>
  <c r="AB414" i="21"/>
  <c r="AA414" i="21"/>
  <c r="Z414" i="21"/>
  <c r="Y414" i="21"/>
  <c r="X414" i="21"/>
  <c r="AP413" i="21"/>
  <c r="AO413" i="21"/>
  <c r="AN413" i="21"/>
  <c r="AM413" i="21"/>
  <c r="AL413" i="21"/>
  <c r="AK413" i="21"/>
  <c r="AJ413" i="21"/>
  <c r="AJ412" i="21" s="1"/>
  <c r="AJ440" i="21" s="1"/>
  <c r="AI413" i="21"/>
  <c r="AH413" i="21"/>
  <c r="AG413" i="21"/>
  <c r="AF413" i="21"/>
  <c r="AF412" i="21" s="1"/>
  <c r="AF440" i="21" s="1"/>
  <c r="AE413" i="21"/>
  <c r="AD413" i="21"/>
  <c r="AC413" i="21"/>
  <c r="AB413" i="21"/>
  <c r="AB412" i="21" s="1"/>
  <c r="AB440" i="21" s="1"/>
  <c r="AA413" i="21"/>
  <c r="Z413" i="21"/>
  <c r="Y413" i="21"/>
  <c r="X413" i="21"/>
  <c r="X412" i="21" s="1"/>
  <c r="X440" i="21" s="1"/>
  <c r="AP412" i="21"/>
  <c r="AP440" i="21" s="1"/>
  <c r="AL412" i="21"/>
  <c r="AL440" i="21" s="1"/>
  <c r="AI412" i="21"/>
  <c r="AI440" i="21" s="1"/>
  <c r="AH412" i="21"/>
  <c r="AH440" i="21" s="1"/>
  <c r="AE412" i="21"/>
  <c r="AE440" i="21" s="1"/>
  <c r="AD412" i="21"/>
  <c r="AD440" i="21" s="1"/>
  <c r="AA412" i="21"/>
  <c r="AA440" i="21" s="1"/>
  <c r="AP410" i="21"/>
  <c r="AO410" i="21"/>
  <c r="AL410" i="21"/>
  <c r="AK410" i="21"/>
  <c r="AJ410" i="21"/>
  <c r="AI410" i="21"/>
  <c r="AH410" i="21"/>
  <c r="AF410" i="21"/>
  <c r="AE410" i="21"/>
  <c r="AD410" i="21"/>
  <c r="AC410" i="21"/>
  <c r="AB410" i="21"/>
  <c r="AA410" i="21"/>
  <c r="Y410" i="21"/>
  <c r="X410" i="21"/>
  <c r="AP409" i="21"/>
  <c r="AO409" i="21"/>
  <c r="AL409" i="21"/>
  <c r="AK409" i="21"/>
  <c r="AJ409" i="21"/>
  <c r="AI409" i="21"/>
  <c r="AH409" i="21"/>
  <c r="AG409" i="21"/>
  <c r="AF409" i="21"/>
  <c r="AE409" i="21"/>
  <c r="AD409" i="21"/>
  <c r="AC409" i="21"/>
  <c r="AB409" i="21"/>
  <c r="AA409" i="21"/>
  <c r="Y409" i="21"/>
  <c r="AP408" i="21"/>
  <c r="AO408" i="21"/>
  <c r="AN408" i="21"/>
  <c r="AM408" i="21"/>
  <c r="AL408" i="21"/>
  <c r="AK408" i="21"/>
  <c r="AJ408" i="21"/>
  <c r="AI408" i="21"/>
  <c r="AH408" i="21"/>
  <c r="AG408" i="21"/>
  <c r="AF408" i="21"/>
  <c r="AE408" i="21"/>
  <c r="AD408" i="21"/>
  <c r="AC408" i="21"/>
  <c r="AB408" i="21"/>
  <c r="AA408" i="21"/>
  <c r="Z408" i="21"/>
  <c r="Y408" i="21"/>
  <c r="X408" i="21"/>
  <c r="AP407" i="21"/>
  <c r="AO407" i="21"/>
  <c r="AN407" i="21"/>
  <c r="AM407" i="21"/>
  <c r="AL407" i="21"/>
  <c r="AK407" i="21"/>
  <c r="AJ407" i="21"/>
  <c r="AI407" i="21"/>
  <c r="AH407" i="21"/>
  <c r="AG407" i="21"/>
  <c r="AF407" i="21"/>
  <c r="AE407" i="21"/>
  <c r="AD407" i="21"/>
  <c r="AC407" i="21"/>
  <c r="AB407" i="21"/>
  <c r="AA407" i="21"/>
  <c r="Z407" i="21"/>
  <c r="Y407" i="21"/>
  <c r="X407" i="21"/>
  <c r="AP406" i="21"/>
  <c r="AO406" i="21"/>
  <c r="AN406" i="21"/>
  <c r="AM406" i="21"/>
  <c r="AL406" i="21"/>
  <c r="AK406" i="21"/>
  <c r="AJ406" i="21"/>
  <c r="AI406" i="21"/>
  <c r="AH406" i="21"/>
  <c r="AG406" i="21"/>
  <c r="AF406" i="21"/>
  <c r="AE406" i="21"/>
  <c r="AD406" i="21"/>
  <c r="AC406" i="21"/>
  <c r="AB406" i="21"/>
  <c r="AA406" i="21"/>
  <c r="Z406" i="21"/>
  <c r="Y406" i="21"/>
  <c r="X406" i="21"/>
  <c r="AP405" i="21"/>
  <c r="AO405" i="21"/>
  <c r="AN405" i="21"/>
  <c r="AM405" i="21"/>
  <c r="AL405" i="21"/>
  <c r="AK405" i="21"/>
  <c r="AJ405" i="21"/>
  <c r="AI405" i="21"/>
  <c r="AH405" i="21"/>
  <c r="AG405" i="21"/>
  <c r="AF405" i="21"/>
  <c r="AE405" i="21"/>
  <c r="AD405" i="21"/>
  <c r="AC405" i="21"/>
  <c r="AB405" i="21"/>
  <c r="AA405" i="21"/>
  <c r="Z405" i="21"/>
  <c r="Y405" i="21"/>
  <c r="X405" i="21"/>
  <c r="AL404" i="21"/>
  <c r="AK404" i="21"/>
  <c r="AJ404" i="21"/>
  <c r="AI404" i="21"/>
  <c r="AH404" i="21"/>
  <c r="AG404" i="21"/>
  <c r="AF404" i="21"/>
  <c r="AE404" i="21"/>
  <c r="AD404" i="21"/>
  <c r="AC404" i="21"/>
  <c r="AB404" i="21"/>
  <c r="AA404" i="21"/>
  <c r="Y404" i="21"/>
  <c r="X404" i="21"/>
  <c r="AP403" i="21"/>
  <c r="AO403" i="21"/>
  <c r="AL403" i="21"/>
  <c r="AK403" i="21"/>
  <c r="AJ403" i="21"/>
  <c r="AI403" i="21"/>
  <c r="AH403" i="21"/>
  <c r="AG403" i="21"/>
  <c r="AF403" i="21"/>
  <c r="AE403" i="21"/>
  <c r="AD403" i="21"/>
  <c r="AC403" i="21"/>
  <c r="AB403" i="21"/>
  <c r="AA403" i="21"/>
  <c r="Y403" i="21"/>
  <c r="AP402" i="21"/>
  <c r="AO402" i="21"/>
  <c r="AL402" i="21"/>
  <c r="AK402" i="21"/>
  <c r="AJ402" i="21"/>
  <c r="AI402" i="21"/>
  <c r="AH402" i="21"/>
  <c r="AG402" i="21"/>
  <c r="AF402" i="21"/>
  <c r="AE402" i="21"/>
  <c r="AD402" i="21"/>
  <c r="AC402" i="21"/>
  <c r="AB402" i="21"/>
  <c r="AA402" i="21"/>
  <c r="Y402" i="21"/>
  <c r="X402" i="21"/>
  <c r="AP401" i="21"/>
  <c r="AO401" i="21"/>
  <c r="AL401" i="21"/>
  <c r="AK401" i="21"/>
  <c r="AJ401" i="21"/>
  <c r="AI401" i="21"/>
  <c r="AH401" i="21"/>
  <c r="AG401" i="21"/>
  <c r="AF401" i="21"/>
  <c r="AE401" i="21"/>
  <c r="AD401" i="21"/>
  <c r="AC401" i="21"/>
  <c r="AB401" i="21"/>
  <c r="AA401" i="21"/>
  <c r="Y401" i="21"/>
  <c r="X401" i="21"/>
  <c r="AL400" i="21"/>
  <c r="AK400" i="21"/>
  <c r="AJ400" i="21"/>
  <c r="AI400" i="21"/>
  <c r="AH400" i="21"/>
  <c r="AG400" i="21"/>
  <c r="AF400" i="21"/>
  <c r="AE400" i="21"/>
  <c r="AC400" i="21"/>
  <c r="AB400" i="21"/>
  <c r="AA400" i="21"/>
  <c r="Y400" i="21"/>
  <c r="X400" i="21"/>
  <c r="Y399" i="21"/>
  <c r="Y398" i="21"/>
  <c r="Y439" i="21" s="1"/>
  <c r="AP396" i="21"/>
  <c r="AO396" i="21"/>
  <c r="AL396" i="21"/>
  <c r="AK396" i="21"/>
  <c r="AJ396" i="21"/>
  <c r="AI396" i="21"/>
  <c r="AH396" i="21"/>
  <c r="AG396" i="21"/>
  <c r="AF396" i="21"/>
  <c r="AE396" i="21"/>
  <c r="AD396" i="21"/>
  <c r="AC396" i="21"/>
  <c r="AB396" i="21"/>
  <c r="AA396" i="21"/>
  <c r="Y396" i="21"/>
  <c r="AP395" i="21"/>
  <c r="AO395" i="21"/>
  <c r="AL395" i="21"/>
  <c r="AK395" i="21"/>
  <c r="AJ395" i="21"/>
  <c r="AI395" i="21"/>
  <c r="AH395" i="21"/>
  <c r="AG395" i="21"/>
  <c r="AF395" i="21"/>
  <c r="AE395" i="21"/>
  <c r="AD395" i="21"/>
  <c r="AC395" i="21"/>
  <c r="AB395" i="21"/>
  <c r="AA395" i="21"/>
  <c r="Y395" i="21"/>
  <c r="X395" i="21"/>
  <c r="AL394" i="21"/>
  <c r="AK394" i="21"/>
  <c r="AJ394" i="21"/>
  <c r="AI394" i="21"/>
  <c r="AH394" i="21"/>
  <c r="AG394" i="21"/>
  <c r="AF394" i="21"/>
  <c r="AE394" i="21"/>
  <c r="AD394" i="21"/>
  <c r="AC394" i="21"/>
  <c r="AB394" i="21"/>
  <c r="AA394" i="21"/>
  <c r="Y394" i="21"/>
  <c r="X394" i="21"/>
  <c r="AP393" i="21"/>
  <c r="AO393" i="21"/>
  <c r="AL393" i="21"/>
  <c r="AK393" i="21"/>
  <c r="AJ393" i="21"/>
  <c r="AI393" i="21"/>
  <c r="AH393" i="21"/>
  <c r="AG393" i="21"/>
  <c r="AF393" i="21"/>
  <c r="AE393" i="21"/>
  <c r="AD393" i="21"/>
  <c r="AC393" i="21"/>
  <c r="AB393" i="21"/>
  <c r="AA393" i="21"/>
  <c r="Y393" i="21"/>
  <c r="X393" i="21"/>
  <c r="AP392" i="21"/>
  <c r="AO392" i="21"/>
  <c r="AL392" i="21"/>
  <c r="AK392" i="21"/>
  <c r="AJ392" i="21"/>
  <c r="AI392" i="21"/>
  <c r="AI391" i="21" s="1"/>
  <c r="AH392" i="21"/>
  <c r="AG392" i="21"/>
  <c r="AF392" i="21"/>
  <c r="AF391" i="21" s="1"/>
  <c r="AE392" i="21"/>
  <c r="AE391" i="21" s="1"/>
  <c r="AD392" i="21"/>
  <c r="AC392" i="21"/>
  <c r="AB392" i="21"/>
  <c r="AB391" i="21" s="1"/>
  <c r="AA392" i="21"/>
  <c r="AA391" i="21" s="1"/>
  <c r="Y392" i="21"/>
  <c r="Y391" i="21" s="1"/>
  <c r="X392" i="21"/>
  <c r="AL391" i="21"/>
  <c r="AH391" i="21"/>
  <c r="AN389" i="21"/>
  <c r="AP386" i="21"/>
  <c r="AO386" i="21"/>
  <c r="AL386" i="21"/>
  <c r="AK386" i="21"/>
  <c r="AJ386" i="21"/>
  <c r="AI386" i="21"/>
  <c r="AH386" i="21"/>
  <c r="AG386" i="21"/>
  <c r="AF386" i="21"/>
  <c r="AE386" i="21"/>
  <c r="AC386" i="21"/>
  <c r="AB386" i="21"/>
  <c r="AA386" i="21"/>
  <c r="Y386" i="21"/>
  <c r="X386" i="21"/>
  <c r="AP385" i="21"/>
  <c r="AO385" i="21"/>
  <c r="AM385" i="21"/>
  <c r="AL385" i="21"/>
  <c r="AK385" i="21"/>
  <c r="AJ385" i="21"/>
  <c r="AI385" i="21"/>
  <c r="AH385" i="21"/>
  <c r="AG385" i="21"/>
  <c r="AF385" i="21"/>
  <c r="AE385" i="21"/>
  <c r="AD385" i="21"/>
  <c r="AC385" i="21"/>
  <c r="AB385" i="21"/>
  <c r="AA385" i="21"/>
  <c r="Z385" i="21"/>
  <c r="Y385" i="21"/>
  <c r="X385" i="21"/>
  <c r="AP384" i="21"/>
  <c r="AO384" i="21"/>
  <c r="AL384" i="21"/>
  <c r="AK384" i="21"/>
  <c r="AJ384" i="21"/>
  <c r="AI384" i="21"/>
  <c r="AH384" i="21"/>
  <c r="AG384" i="21"/>
  <c r="AF384" i="21"/>
  <c r="AE384" i="21"/>
  <c r="AD384" i="21"/>
  <c r="AC384" i="21"/>
  <c r="AB384" i="21"/>
  <c r="AA384" i="21"/>
  <c r="Y384" i="21"/>
  <c r="AP383" i="21"/>
  <c r="AO383" i="21"/>
  <c r="AL383" i="21"/>
  <c r="AK383" i="21"/>
  <c r="AJ383" i="21"/>
  <c r="AI383" i="21"/>
  <c r="AH383" i="21"/>
  <c r="AG383" i="21"/>
  <c r="AF383" i="21"/>
  <c r="AE383" i="21"/>
  <c r="AD383" i="21"/>
  <c r="AC383" i="21"/>
  <c r="AB383" i="21"/>
  <c r="AA383" i="21"/>
  <c r="Y383" i="21"/>
  <c r="X383" i="21"/>
  <c r="AP382" i="21"/>
  <c r="AO382" i="21"/>
  <c r="AL382" i="21"/>
  <c r="AK382" i="21"/>
  <c r="AJ382" i="21"/>
  <c r="AI382" i="21"/>
  <c r="AH382" i="21"/>
  <c r="AG382" i="21"/>
  <c r="AF382" i="21"/>
  <c r="AE382" i="21"/>
  <c r="AD382" i="21"/>
  <c r="AC382" i="21"/>
  <c r="AB382" i="21"/>
  <c r="AA382" i="21"/>
  <c r="Y382" i="21"/>
  <c r="X382" i="21"/>
  <c r="AP381" i="21"/>
  <c r="AO381" i="21"/>
  <c r="AM381" i="21"/>
  <c r="AL381" i="21"/>
  <c r="AK381" i="21"/>
  <c r="AJ381" i="21"/>
  <c r="AI381" i="21"/>
  <c r="AH381" i="21"/>
  <c r="AG381" i="21"/>
  <c r="AF381" i="21"/>
  <c r="AE381" i="21"/>
  <c r="AD381" i="21"/>
  <c r="AC381" i="21"/>
  <c r="AB381" i="21"/>
  <c r="AA381" i="21"/>
  <c r="Z381" i="21"/>
  <c r="Y381" i="21"/>
  <c r="X381" i="21"/>
  <c r="AP380" i="21"/>
  <c r="AO380" i="21"/>
  <c r="AL380" i="21"/>
  <c r="AK380" i="21"/>
  <c r="AI380" i="21"/>
  <c r="AH380" i="21"/>
  <c r="AC380" i="21"/>
  <c r="Y380" i="21"/>
  <c r="X380" i="21"/>
  <c r="AL379" i="21"/>
  <c r="AB379" i="21"/>
  <c r="AP378" i="21"/>
  <c r="AK378" i="21"/>
  <c r="AI378" i="21"/>
  <c r="AG378" i="21"/>
  <c r="AB378" i="21"/>
  <c r="AA378" i="21"/>
  <c r="Y378" i="21"/>
  <c r="X378" i="21"/>
  <c r="AM64" i="21"/>
  <c r="AN64" i="21" s="1"/>
  <c r="Z64" i="21"/>
  <c r="AM374" i="21"/>
  <c r="Z374" i="21"/>
  <c r="AM63" i="21"/>
  <c r="Z63" i="21"/>
  <c r="X63" i="21"/>
  <c r="AM62" i="21"/>
  <c r="Z62" i="21"/>
  <c r="Z384" i="21" s="1"/>
  <c r="AD370" i="21"/>
  <c r="Z370" i="21"/>
  <c r="AM169" i="21"/>
  <c r="Z169" i="21"/>
  <c r="AN169" i="21" s="1"/>
  <c r="AM373" i="21"/>
  <c r="Z373" i="21"/>
  <c r="AN373" i="21" s="1"/>
  <c r="AM369" i="21"/>
  <c r="AN369" i="21" s="1"/>
  <c r="Z369" i="21"/>
  <c r="AF150" i="21"/>
  <c r="AE150" i="21"/>
  <c r="AE380" i="21" s="1"/>
  <c r="AD150" i="21"/>
  <c r="AC150" i="21"/>
  <c r="AB150" i="21"/>
  <c r="AA150" i="21"/>
  <c r="Z150" i="21"/>
  <c r="Z380" i="21" s="1"/>
  <c r="AJ160" i="21"/>
  <c r="AJ380" i="21" s="1"/>
  <c r="AI160" i="21"/>
  <c r="AH160" i="21"/>
  <c r="AG160" i="21"/>
  <c r="AG380" i="21" s="1"/>
  <c r="AF160" i="21"/>
  <c r="AF380" i="21" s="1"/>
  <c r="AE160" i="21"/>
  <c r="AD160" i="21"/>
  <c r="AD380" i="21" s="1"/>
  <c r="Z160" i="21"/>
  <c r="AM182" i="21"/>
  <c r="Z182" i="21"/>
  <c r="AN182" i="21" s="1"/>
  <c r="AM44" i="21"/>
  <c r="AN44" i="21" s="1"/>
  <c r="Z44" i="21"/>
  <c r="AM368" i="21"/>
  <c r="Z368" i="21"/>
  <c r="AM367" i="21"/>
  <c r="Z367" i="21"/>
  <c r="AM366" i="21"/>
  <c r="Z366" i="21"/>
  <c r="AN366" i="21" s="1"/>
  <c r="AM365" i="21"/>
  <c r="Z365" i="21"/>
  <c r="AN365" i="21" s="1"/>
  <c r="AM364" i="21"/>
  <c r="Z364" i="21"/>
  <c r="AM363" i="21"/>
  <c r="Z363" i="21"/>
  <c r="AM362" i="21"/>
  <c r="Z362" i="21"/>
  <c r="AM361" i="21"/>
  <c r="AN361" i="21" s="1"/>
  <c r="Z361" i="21"/>
  <c r="AM360" i="21"/>
  <c r="Z360" i="21"/>
  <c r="AN360" i="21" s="1"/>
  <c r="AM149" i="21"/>
  <c r="Z149" i="21"/>
  <c r="AN149" i="21" s="1"/>
  <c r="AM359" i="21"/>
  <c r="Z359" i="21"/>
  <c r="AN359" i="21" s="1"/>
  <c r="AM358" i="21"/>
  <c r="Z358" i="21"/>
  <c r="AN358" i="21" s="1"/>
  <c r="AM357" i="21"/>
  <c r="AN357" i="21" s="1"/>
  <c r="Z357" i="21"/>
  <c r="AM148" i="21"/>
  <c r="Z148" i="21"/>
  <c r="AM147" i="21"/>
  <c r="Z147" i="21"/>
  <c r="AN147" i="21" s="1"/>
  <c r="AM356" i="21"/>
  <c r="Z356" i="21"/>
  <c r="AM355" i="21"/>
  <c r="Z355" i="21"/>
  <c r="AN355" i="21" s="1"/>
  <c r="AM354" i="21"/>
  <c r="Z354" i="21"/>
  <c r="AN354" i="21" s="1"/>
  <c r="AM353" i="21"/>
  <c r="Z353" i="21"/>
  <c r="AN353" i="21" s="1"/>
  <c r="AM352" i="21"/>
  <c r="Z352" i="21"/>
  <c r="AN352" i="21" s="1"/>
  <c r="AM351" i="21"/>
  <c r="Z351" i="21"/>
  <c r="AN351" i="21" s="1"/>
  <c r="AM350" i="21"/>
  <c r="Z350" i="21"/>
  <c r="AM180" i="21"/>
  <c r="Z180" i="21"/>
  <c r="AN180" i="21" s="1"/>
  <c r="AM179" i="21"/>
  <c r="Z179" i="21"/>
  <c r="AM178" i="21"/>
  <c r="Z178" i="21"/>
  <c r="AN178" i="21" s="1"/>
  <c r="AM177" i="21"/>
  <c r="Z177" i="21"/>
  <c r="AM176" i="21"/>
  <c r="Z176" i="21"/>
  <c r="AM73" i="21"/>
  <c r="Z73" i="21"/>
  <c r="AN73" i="21" s="1"/>
  <c r="AP146" i="21"/>
  <c r="AP404" i="21" s="1"/>
  <c r="AO146" i="21"/>
  <c r="AO404" i="21" s="1"/>
  <c r="AM146" i="21"/>
  <c r="Z146" i="21"/>
  <c r="AN146" i="21" s="1"/>
  <c r="AM349" i="21"/>
  <c r="Z349" i="21"/>
  <c r="AN349" i="21" s="1"/>
  <c r="AM348" i="21"/>
  <c r="AN348" i="21" s="1"/>
  <c r="Z348" i="21"/>
  <c r="AM347" i="21"/>
  <c r="Z347" i="21"/>
  <c r="AM346" i="21"/>
  <c r="Z346" i="21"/>
  <c r="AN346" i="21" s="1"/>
  <c r="AM345" i="21"/>
  <c r="Z345" i="21"/>
  <c r="AM43" i="21"/>
  <c r="Z43" i="21"/>
  <c r="AN43" i="21" s="1"/>
  <c r="AM344" i="21"/>
  <c r="Z344" i="21"/>
  <c r="AN344" i="21" s="1"/>
  <c r="AM343" i="21"/>
  <c r="Z343" i="21"/>
  <c r="AN343" i="21" s="1"/>
  <c r="AM342" i="21"/>
  <c r="Z342" i="21"/>
  <c r="AN342" i="21" s="1"/>
  <c r="AM341" i="21"/>
  <c r="Z341" i="21"/>
  <c r="AN341" i="21" s="1"/>
  <c r="AM340" i="21"/>
  <c r="Z340" i="21"/>
  <c r="AM339" i="21"/>
  <c r="Z339" i="21"/>
  <c r="AN339" i="21" s="1"/>
  <c r="AM338" i="21"/>
  <c r="Z338" i="21"/>
  <c r="AM337" i="21"/>
  <c r="Z337" i="21"/>
  <c r="AN337" i="21" s="1"/>
  <c r="AM336" i="21"/>
  <c r="Z336" i="21"/>
  <c r="AM335" i="21"/>
  <c r="Z335" i="21"/>
  <c r="AP145" i="21"/>
  <c r="AP399" i="21" s="1"/>
  <c r="AO145" i="21"/>
  <c r="AM145" i="21"/>
  <c r="Z145" i="21"/>
  <c r="AM193" i="21"/>
  <c r="Z193" i="21"/>
  <c r="AN193" i="21" s="1"/>
  <c r="AM61" i="21"/>
  <c r="Z61" i="21"/>
  <c r="AM68" i="21"/>
  <c r="Z68" i="21"/>
  <c r="AN68" i="21" s="1"/>
  <c r="AM192" i="21"/>
  <c r="Z192" i="21"/>
  <c r="AN192" i="21" s="1"/>
  <c r="AM60" i="21"/>
  <c r="Z60" i="21"/>
  <c r="AM94" i="21"/>
  <c r="Z94" i="21"/>
  <c r="AN94" i="21" s="1"/>
  <c r="AM334" i="21"/>
  <c r="Z334" i="21"/>
  <c r="AN334" i="21" s="1"/>
  <c r="AM333" i="21"/>
  <c r="Z333" i="21"/>
  <c r="AN333" i="21" s="1"/>
  <c r="AM332" i="21"/>
  <c r="AN332" i="21" s="1"/>
  <c r="Z332" i="21"/>
  <c r="AM99" i="21"/>
  <c r="Z99" i="21"/>
  <c r="AM9" i="21"/>
  <c r="Z9" i="21"/>
  <c r="AM90" i="21"/>
  <c r="Z90" i="21"/>
  <c r="AN90" i="21" s="1"/>
  <c r="AM59" i="21"/>
  <c r="Z59" i="21"/>
  <c r="AM331" i="21"/>
  <c r="Z331" i="21"/>
  <c r="AN331" i="21" s="1"/>
  <c r="AM330" i="21"/>
  <c r="Z330" i="21"/>
  <c r="AN330" i="21" s="1"/>
  <c r="AM329" i="21"/>
  <c r="Z329" i="21"/>
  <c r="AN329" i="21" s="1"/>
  <c r="AM328" i="21"/>
  <c r="AN328" i="21" s="1"/>
  <c r="Z328" i="21"/>
  <c r="AM327" i="21"/>
  <c r="Z327" i="21"/>
  <c r="AM326" i="21"/>
  <c r="Z326" i="21"/>
  <c r="AM325" i="21"/>
  <c r="Z325" i="21"/>
  <c r="AN325" i="21" s="1"/>
  <c r="AM8" i="21"/>
  <c r="Z8" i="21"/>
  <c r="AM45" i="21"/>
  <c r="Z45" i="21"/>
  <c r="AN45" i="21" s="1"/>
  <c r="AM167" i="21"/>
  <c r="Z167" i="21"/>
  <c r="AN167" i="21" s="1"/>
  <c r="AM324" i="21"/>
  <c r="Z324" i="21"/>
  <c r="AN324" i="21" s="1"/>
  <c r="AM323" i="21"/>
  <c r="AN323" i="21" s="1"/>
  <c r="Z323" i="21"/>
  <c r="AM322" i="21"/>
  <c r="Z322" i="21"/>
  <c r="AM321" i="21"/>
  <c r="Z321" i="21"/>
  <c r="AM89" i="21"/>
  <c r="Z89" i="21"/>
  <c r="AN89" i="21" s="1"/>
  <c r="AM320" i="21"/>
  <c r="Z320" i="21"/>
  <c r="AM319" i="21"/>
  <c r="Z319" i="21"/>
  <c r="AN319" i="21" s="1"/>
  <c r="AM318" i="21"/>
  <c r="Z318" i="21"/>
  <c r="AN318" i="21" s="1"/>
  <c r="AO157" i="21"/>
  <c r="AO399" i="21" s="1"/>
  <c r="AM157" i="21"/>
  <c r="Z157" i="21"/>
  <c r="AM158" i="21"/>
  <c r="Z158" i="21"/>
  <c r="AN158" i="21" s="1"/>
  <c r="AM161" i="21"/>
  <c r="Z161" i="21"/>
  <c r="AM159" i="21"/>
  <c r="Z159" i="21"/>
  <c r="AN159" i="21" s="1"/>
  <c r="AM51" i="21"/>
  <c r="Z51" i="21"/>
  <c r="AN51" i="21" s="1"/>
  <c r="AM42" i="21"/>
  <c r="Z42" i="21"/>
  <c r="AN42" i="21" s="1"/>
  <c r="AM50" i="21"/>
  <c r="AN50" i="21" s="1"/>
  <c r="Z50" i="21"/>
  <c r="AM317" i="21"/>
  <c r="Z317" i="21"/>
  <c r="AM316" i="21"/>
  <c r="Z316" i="21"/>
  <c r="AO144" i="21"/>
  <c r="AM144" i="21"/>
  <c r="Z144" i="21"/>
  <c r="AN144" i="21" s="1"/>
  <c r="AM143" i="21"/>
  <c r="Z143" i="21"/>
  <c r="AN143" i="21" s="1"/>
  <c r="AM185" i="21"/>
  <c r="AN185" i="21" s="1"/>
  <c r="Z185" i="21"/>
  <c r="AM165" i="21"/>
  <c r="Z165" i="21"/>
  <c r="AM315" i="21"/>
  <c r="Z315" i="21"/>
  <c r="AM314" i="21"/>
  <c r="Z314" i="21"/>
  <c r="AN314" i="21" s="1"/>
  <c r="AM313" i="21"/>
  <c r="Z313" i="21"/>
  <c r="AM312" i="21"/>
  <c r="Z312" i="21"/>
  <c r="AN312" i="21" s="1"/>
  <c r="AM96" i="21"/>
  <c r="Z96" i="21"/>
  <c r="AN96" i="21" s="1"/>
  <c r="AM10" i="21"/>
  <c r="Z10" i="21"/>
  <c r="AN10" i="21" s="1"/>
  <c r="AM188" i="21"/>
  <c r="AN188" i="21" s="1"/>
  <c r="Z188" i="21"/>
  <c r="AM95" i="21"/>
  <c r="Z95" i="21"/>
  <c r="AM58" i="21"/>
  <c r="Z58" i="21"/>
  <c r="AM93" i="21"/>
  <c r="Z93" i="21"/>
  <c r="AN93" i="21" s="1"/>
  <c r="AM311" i="21"/>
  <c r="Z311" i="21"/>
  <c r="AL57" i="21"/>
  <c r="AL378" i="21" s="1"/>
  <c r="AK57" i="21"/>
  <c r="AK399" i="21" s="1"/>
  <c r="AK398" i="21" s="1"/>
  <c r="AK439" i="21" s="1"/>
  <c r="AJ57" i="21"/>
  <c r="AI57" i="21"/>
  <c r="AI399" i="21" s="1"/>
  <c r="AI398" i="21" s="1"/>
  <c r="AI439" i="21" s="1"/>
  <c r="AH57" i="21"/>
  <c r="AG57" i="21"/>
  <c r="AG399" i="21" s="1"/>
  <c r="AF57" i="21"/>
  <c r="AE57" i="21"/>
  <c r="AD57" i="21"/>
  <c r="AD399" i="21" s="1"/>
  <c r="AC57" i="21"/>
  <c r="AC399" i="21" s="1"/>
  <c r="AC398" i="21" s="1"/>
  <c r="AC439" i="21" s="1"/>
  <c r="Z57" i="21"/>
  <c r="AM4" i="21"/>
  <c r="Z4" i="21"/>
  <c r="AM372" i="21"/>
  <c r="Z372" i="21"/>
  <c r="AM41" i="21"/>
  <c r="AN41" i="21" s="1"/>
  <c r="Z41" i="21"/>
  <c r="AM40" i="21"/>
  <c r="Z40" i="21"/>
  <c r="AN40" i="21" s="1"/>
  <c r="AM310" i="21"/>
  <c r="Z310" i="21"/>
  <c r="AN310" i="21" s="1"/>
  <c r="AM309" i="21"/>
  <c r="Z309" i="21"/>
  <c r="AN309" i="21" s="1"/>
  <c r="AM308" i="21"/>
  <c r="Z308" i="21"/>
  <c r="AM307" i="21"/>
  <c r="Z307" i="21"/>
  <c r="AN307" i="21" s="1"/>
  <c r="AM49" i="21"/>
  <c r="Z49" i="21"/>
  <c r="AM306" i="21"/>
  <c r="Z306" i="21"/>
  <c r="AM84" i="21"/>
  <c r="AN84" i="21" s="1"/>
  <c r="Z84" i="21"/>
  <c r="AM197" i="21"/>
  <c r="Z197" i="21"/>
  <c r="AN197" i="21" s="1"/>
  <c r="AM196" i="21"/>
  <c r="Z196" i="21"/>
  <c r="AN196" i="21" s="1"/>
  <c r="AM163" i="21"/>
  <c r="Z163" i="21"/>
  <c r="AN163" i="21" s="1"/>
  <c r="AM56" i="21"/>
  <c r="Z56" i="21"/>
  <c r="AM186" i="21"/>
  <c r="Z186" i="21"/>
  <c r="AM187" i="21"/>
  <c r="Z187" i="21"/>
  <c r="AM195" i="21"/>
  <c r="Z195" i="21"/>
  <c r="AM82" i="21"/>
  <c r="AN82" i="21" s="1"/>
  <c r="Z82" i="21"/>
  <c r="AM142" i="21"/>
  <c r="Z142" i="21"/>
  <c r="AN142" i="21" s="1"/>
  <c r="AM55" i="21"/>
  <c r="Z55" i="21"/>
  <c r="AN55" i="21" s="1"/>
  <c r="AM141" i="21"/>
  <c r="Z141" i="21"/>
  <c r="AN141" i="21" s="1"/>
  <c r="AM305" i="21"/>
  <c r="Z305" i="21"/>
  <c r="AM304" i="21"/>
  <c r="Z304" i="21"/>
  <c r="AN304" i="21" s="1"/>
  <c r="AM303" i="21"/>
  <c r="Z303" i="21"/>
  <c r="AM302" i="21"/>
  <c r="Z302" i="21"/>
  <c r="AM81" i="21"/>
  <c r="AN81" i="21" s="1"/>
  <c r="Z81" i="21"/>
  <c r="AM98" i="21"/>
  <c r="Z98" i="21"/>
  <c r="AN98" i="21" s="1"/>
  <c r="AM52" i="21"/>
  <c r="Z52" i="21"/>
  <c r="AN52" i="21" s="1"/>
  <c r="AM46" i="21"/>
  <c r="Z46" i="21"/>
  <c r="AN46" i="21" s="1"/>
  <c r="AM140" i="21"/>
  <c r="Z140" i="21"/>
  <c r="AM301" i="21"/>
  <c r="Z301" i="21"/>
  <c r="AM300" i="21"/>
  <c r="Z300" i="21"/>
  <c r="AM139" i="21"/>
  <c r="Z139" i="21"/>
  <c r="AM138" i="21"/>
  <c r="AN138" i="21" s="1"/>
  <c r="Z138" i="21"/>
  <c r="AM299" i="21"/>
  <c r="Z299" i="21"/>
  <c r="AN299" i="21" s="1"/>
  <c r="AM298" i="21"/>
  <c r="AM392" i="21" s="1"/>
  <c r="Z298" i="21"/>
  <c r="Z392" i="21" s="1"/>
  <c r="AM175" i="21"/>
  <c r="Z175" i="21"/>
  <c r="AN175" i="21" s="1"/>
  <c r="AM137" i="21"/>
  <c r="Z137" i="21"/>
  <c r="AN137" i="21" s="1"/>
  <c r="AP136" i="21"/>
  <c r="AP394" i="21" s="1"/>
  <c r="AP391" i="21" s="1"/>
  <c r="AM136" i="21"/>
  <c r="Z136" i="21"/>
  <c r="AM135" i="21"/>
  <c r="Z135" i="21"/>
  <c r="AN135" i="21" s="1"/>
  <c r="AM134" i="21"/>
  <c r="Z134" i="21"/>
  <c r="AN134" i="21" s="1"/>
  <c r="AM133" i="21"/>
  <c r="Z133" i="21"/>
  <c r="AN133" i="21" s="1"/>
  <c r="AM132" i="21"/>
  <c r="Z132" i="21"/>
  <c r="AN132" i="21" s="1"/>
  <c r="AM131" i="21"/>
  <c r="Z131" i="21"/>
  <c r="AN131" i="21" s="1"/>
  <c r="AM130" i="21"/>
  <c r="Z130" i="21"/>
  <c r="AN130" i="21" s="1"/>
  <c r="AM297" i="21"/>
  <c r="Z297" i="21"/>
  <c r="AN297" i="21" s="1"/>
  <c r="AM129" i="21"/>
  <c r="Z129" i="21"/>
  <c r="AM128" i="21"/>
  <c r="Z128" i="21"/>
  <c r="AN128" i="21" s="1"/>
  <c r="AM296" i="21"/>
  <c r="Z296" i="21"/>
  <c r="AN296" i="21" s="1"/>
  <c r="AM295" i="21"/>
  <c r="Z295" i="21"/>
  <c r="AN295" i="21" s="1"/>
  <c r="AM294" i="21"/>
  <c r="Y294" i="21"/>
  <c r="AM293" i="21"/>
  <c r="Z293" i="21"/>
  <c r="AN293" i="21" s="1"/>
  <c r="AM292" i="21"/>
  <c r="Z292" i="21"/>
  <c r="AN292" i="21" s="1"/>
  <c r="AM291" i="21"/>
  <c r="Z291" i="21"/>
  <c r="AN291" i="21" s="1"/>
  <c r="X291" i="21"/>
  <c r="AM290" i="21"/>
  <c r="Z290" i="21"/>
  <c r="AM127" i="21"/>
  <c r="Z127" i="21"/>
  <c r="AM126" i="21"/>
  <c r="Z126" i="21"/>
  <c r="AN126" i="21" s="1"/>
  <c r="AM289" i="21"/>
  <c r="Z289" i="21"/>
  <c r="AM125" i="21"/>
  <c r="Z125" i="21"/>
  <c r="X125" i="21"/>
  <c r="X421" i="21" s="1"/>
  <c r="AM124" i="21"/>
  <c r="Z124" i="21"/>
  <c r="AN124" i="21" s="1"/>
  <c r="AM123" i="21"/>
  <c r="Z123" i="21"/>
  <c r="AN123" i="21" s="1"/>
  <c r="AM122" i="21"/>
  <c r="Z122" i="21"/>
  <c r="AM288" i="21"/>
  <c r="Z288" i="21"/>
  <c r="AN288" i="21" s="1"/>
  <c r="AM287" i="21"/>
  <c r="Z287" i="21"/>
  <c r="AN287" i="21" s="1"/>
  <c r="AM286" i="21"/>
  <c r="Z286" i="21"/>
  <c r="AN286" i="21" s="1"/>
  <c r="AM285" i="21"/>
  <c r="Z285" i="21"/>
  <c r="AM284" i="21"/>
  <c r="Z284" i="21"/>
  <c r="AN284" i="21" s="1"/>
  <c r="AM283" i="21"/>
  <c r="Z283" i="21"/>
  <c r="AM282" i="21"/>
  <c r="Z282" i="21"/>
  <c r="AM281" i="21"/>
  <c r="AN281" i="21" s="1"/>
  <c r="Z281" i="21"/>
  <c r="AM280" i="21"/>
  <c r="Z280" i="21"/>
  <c r="AN280" i="21" s="1"/>
  <c r="AM279" i="21"/>
  <c r="Z279" i="21"/>
  <c r="AM80" i="21"/>
  <c r="Z80" i="21"/>
  <c r="AN80" i="21" s="1"/>
  <c r="AM79" i="21"/>
  <c r="Z79" i="21"/>
  <c r="AM7" i="21"/>
  <c r="Z7" i="21"/>
  <c r="AN7" i="21" s="1"/>
  <c r="AM278" i="21"/>
  <c r="Z278" i="21"/>
  <c r="AM277" i="21"/>
  <c r="Z277" i="21"/>
  <c r="AM39" i="21"/>
  <c r="AN39" i="21" s="1"/>
  <c r="Z39" i="21"/>
  <c r="AM276" i="21"/>
  <c r="Z276" i="21"/>
  <c r="AN276" i="21" s="1"/>
  <c r="AM275" i="21"/>
  <c r="Z275" i="21"/>
  <c r="AN275" i="21" s="1"/>
  <c r="AM274" i="21"/>
  <c r="Z274" i="21"/>
  <c r="AN274" i="21" s="1"/>
  <c r="AM273" i="21"/>
  <c r="AN273" i="21" s="1"/>
  <c r="Z273" i="21"/>
  <c r="AM272" i="21"/>
  <c r="Z272" i="21"/>
  <c r="AM271" i="21"/>
  <c r="Z271" i="21"/>
  <c r="AM270" i="21"/>
  <c r="Z270" i="21"/>
  <c r="AM269" i="21"/>
  <c r="AN269" i="21" s="1"/>
  <c r="Z269" i="21"/>
  <c r="AM268" i="21"/>
  <c r="Z268" i="21"/>
  <c r="AN268" i="21" s="1"/>
  <c r="AM267" i="21"/>
  <c r="Z267" i="21"/>
  <c r="AN267" i="21" s="1"/>
  <c r="AM121" i="21"/>
  <c r="Z121" i="21"/>
  <c r="AN121" i="21" s="1"/>
  <c r="AM266" i="21"/>
  <c r="AN266" i="21" s="1"/>
  <c r="Z266" i="21"/>
  <c r="AM170" i="21"/>
  <c r="Z170" i="21"/>
  <c r="AM97" i="21"/>
  <c r="Z97" i="21"/>
  <c r="AM190" i="21"/>
  <c r="Z190" i="21"/>
  <c r="AM265" i="21"/>
  <c r="AN265" i="21" s="1"/>
  <c r="Z265" i="21"/>
  <c r="AM264" i="21"/>
  <c r="Z264" i="21"/>
  <c r="AN264" i="21" s="1"/>
  <c r="AM263" i="21"/>
  <c r="Z263" i="21"/>
  <c r="AN263" i="21" s="1"/>
  <c r="AM262" i="21"/>
  <c r="Z262" i="21"/>
  <c r="AN262" i="21" s="1"/>
  <c r="AM261" i="21"/>
  <c r="AN261" i="21" s="1"/>
  <c r="Z261" i="21"/>
  <c r="AM151" i="21"/>
  <c r="Z151" i="21"/>
  <c r="AM260" i="21"/>
  <c r="Z260" i="21"/>
  <c r="AM259" i="21"/>
  <c r="Z259" i="21"/>
  <c r="AM258" i="21"/>
  <c r="AN258" i="21" s="1"/>
  <c r="Z258" i="21"/>
  <c r="AM257" i="21"/>
  <c r="Z257" i="21"/>
  <c r="AN257" i="21" s="1"/>
  <c r="AM256" i="21"/>
  <c r="Z256" i="21"/>
  <c r="AN256" i="21" s="1"/>
  <c r="AM255" i="21"/>
  <c r="Z255" i="21"/>
  <c r="AN255" i="21" s="1"/>
  <c r="AM254" i="21"/>
  <c r="AN254" i="21" s="1"/>
  <c r="Z254" i="21"/>
  <c r="AM6" i="21"/>
  <c r="Z6" i="21"/>
  <c r="AM48" i="21"/>
  <c r="Z48" i="21"/>
  <c r="AM47" i="21"/>
  <c r="Z47" i="21"/>
  <c r="AM38" i="21"/>
  <c r="AN38" i="21" s="1"/>
  <c r="Z38" i="21"/>
  <c r="AM3" i="21"/>
  <c r="Z3" i="21"/>
  <c r="AN3" i="21" s="1"/>
  <c r="AM253" i="21"/>
  <c r="Z253" i="21"/>
  <c r="AN253" i="21" s="1"/>
  <c r="AM120" i="21"/>
  <c r="Z120" i="21"/>
  <c r="AN120" i="21" s="1"/>
  <c r="AM252" i="21"/>
  <c r="AN252" i="21" s="1"/>
  <c r="Z252" i="21"/>
  <c r="AM251" i="21"/>
  <c r="Z251" i="21"/>
  <c r="AM156" i="21"/>
  <c r="Z156" i="21"/>
  <c r="AM155" i="21"/>
  <c r="Z155" i="21"/>
  <c r="AM154" i="21"/>
  <c r="AN154" i="21" s="1"/>
  <c r="Z154" i="21"/>
  <c r="AM250" i="21"/>
  <c r="Z250" i="21"/>
  <c r="AN250" i="21" s="1"/>
  <c r="AM249" i="21"/>
  <c r="Z249" i="21"/>
  <c r="AN249" i="21" s="1"/>
  <c r="AM248" i="21"/>
  <c r="Z248" i="21"/>
  <c r="AN248" i="21" s="1"/>
  <c r="AM247" i="21"/>
  <c r="AN247" i="21" s="1"/>
  <c r="Z247" i="21"/>
  <c r="AM246" i="21"/>
  <c r="Z246" i="21"/>
  <c r="AM245" i="21"/>
  <c r="Z245" i="21"/>
  <c r="AM244" i="21"/>
  <c r="Z244" i="21"/>
  <c r="AM243" i="21"/>
  <c r="AN243" i="21" s="1"/>
  <c r="Z243" i="21"/>
  <c r="AM242" i="21"/>
  <c r="Z242" i="21"/>
  <c r="AN242" i="21" s="1"/>
  <c r="AM241" i="21"/>
  <c r="Z241" i="21"/>
  <c r="AN241" i="21" s="1"/>
  <c r="AM240" i="21"/>
  <c r="Z240" i="21"/>
  <c r="AN240" i="21" s="1"/>
  <c r="AM37" i="21"/>
  <c r="Z37" i="21"/>
  <c r="AN37" i="21" s="1"/>
  <c r="AM72" i="21"/>
  <c r="AN72" i="21" s="1"/>
  <c r="Z72" i="21"/>
  <c r="AM153" i="21"/>
  <c r="Z153" i="21"/>
  <c r="AM174" i="21"/>
  <c r="Z174" i="21"/>
  <c r="AN174" i="21" s="1"/>
  <c r="AM54" i="21"/>
  <c r="Z54" i="21"/>
  <c r="AM166" i="21"/>
  <c r="Z166" i="21"/>
  <c r="AN166" i="21" s="1"/>
  <c r="AP184" i="21"/>
  <c r="AP400" i="21" s="1"/>
  <c r="AD184" i="21"/>
  <c r="AD400" i="21" s="1"/>
  <c r="Z184" i="21"/>
  <c r="AM239" i="21"/>
  <c r="Z239" i="21"/>
  <c r="Y239" i="21"/>
  <c r="AM238" i="21"/>
  <c r="Z238" i="21"/>
  <c r="AN238" i="21" s="1"/>
  <c r="AM119" i="21"/>
  <c r="Z119" i="21"/>
  <c r="AN119" i="21" s="1"/>
  <c r="AM237" i="21"/>
  <c r="X237" i="21"/>
  <c r="X427" i="21" s="1"/>
  <c r="X426" i="21" s="1"/>
  <c r="X442" i="21" s="1"/>
  <c r="AM236" i="21"/>
  <c r="AM395" i="21" s="1"/>
  <c r="Z236" i="21"/>
  <c r="Z395" i="21" s="1"/>
  <c r="AM235" i="21"/>
  <c r="AN235" i="21" s="1"/>
  <c r="Z235" i="21"/>
  <c r="AM234" i="21"/>
  <c r="Z234" i="21"/>
  <c r="AM371" i="21"/>
  <c r="Z371" i="21"/>
  <c r="AM36" i="21"/>
  <c r="Z36" i="21"/>
  <c r="AM233" i="21"/>
  <c r="AN233" i="21" s="1"/>
  <c r="Z233" i="21"/>
  <c r="AM35" i="21"/>
  <c r="Z35" i="21"/>
  <c r="AN35" i="21" s="1"/>
  <c r="AM118" i="21"/>
  <c r="Z118" i="21"/>
  <c r="AN118" i="21" s="1"/>
  <c r="AM117" i="21"/>
  <c r="Z117" i="21"/>
  <c r="AN117" i="21" s="1"/>
  <c r="AM116" i="21"/>
  <c r="Z116" i="21"/>
  <c r="AN116" i="21" s="1"/>
  <c r="AM115" i="21"/>
  <c r="AN115" i="21" s="1"/>
  <c r="Z115" i="21"/>
  <c r="AM114" i="21"/>
  <c r="Z114" i="21"/>
  <c r="AM113" i="21"/>
  <c r="Z113" i="21"/>
  <c r="AN113" i="21" s="1"/>
  <c r="AM34" i="21"/>
  <c r="Z34" i="21"/>
  <c r="AM33" i="21"/>
  <c r="Z33" i="21"/>
  <c r="AN33" i="21" s="1"/>
  <c r="AM78" i="21"/>
  <c r="Z78" i="21"/>
  <c r="AM232" i="21"/>
  <c r="Z232" i="21"/>
  <c r="AN232" i="21" s="1"/>
  <c r="AM112" i="21"/>
  <c r="AM396" i="21" s="1"/>
  <c r="X112" i="21"/>
  <c r="AM32" i="21"/>
  <c r="AN32" i="21" s="1"/>
  <c r="Z32" i="21"/>
  <c r="AM31" i="21"/>
  <c r="Z31" i="21"/>
  <c r="AN31" i="21" s="1"/>
  <c r="AM30" i="21"/>
  <c r="Z30" i="21"/>
  <c r="AN30" i="21" s="1"/>
  <c r="AM29" i="21"/>
  <c r="Z29" i="21"/>
  <c r="AN29" i="21" s="1"/>
  <c r="AM28" i="21"/>
  <c r="Z28" i="21"/>
  <c r="AN28" i="21" s="1"/>
  <c r="AM27" i="21"/>
  <c r="AN27" i="21" s="1"/>
  <c r="Z27" i="21"/>
  <c r="AM26" i="21"/>
  <c r="Z26" i="21"/>
  <c r="AM171" i="21"/>
  <c r="Z171" i="21"/>
  <c r="AN171" i="21" s="1"/>
  <c r="AM92" i="21"/>
  <c r="Z92" i="21"/>
  <c r="AM231" i="21"/>
  <c r="Z231" i="21"/>
  <c r="AN231" i="21" s="1"/>
  <c r="AM230" i="21"/>
  <c r="Z230" i="21"/>
  <c r="AN230" i="21" s="1"/>
  <c r="AM229" i="21"/>
  <c r="Z229" i="21"/>
  <c r="AN229" i="21" s="1"/>
  <c r="AM77" i="21"/>
  <c r="AN77" i="21" s="1"/>
  <c r="Z77" i="21"/>
  <c r="AM228" i="21"/>
  <c r="Z228" i="21"/>
  <c r="AM83" i="21"/>
  <c r="Z83" i="21"/>
  <c r="AM76" i="21"/>
  <c r="Z76" i="21"/>
  <c r="AM227" i="21"/>
  <c r="AN227" i="21" s="1"/>
  <c r="Z227" i="21"/>
  <c r="AM25" i="21"/>
  <c r="Z25" i="21"/>
  <c r="AN25" i="21" s="1"/>
  <c r="AM75" i="21"/>
  <c r="Z75" i="21"/>
  <c r="AN75" i="21" s="1"/>
  <c r="AM194" i="21"/>
  <c r="Z194" i="21"/>
  <c r="AN194" i="21" s="1"/>
  <c r="AM152" i="21"/>
  <c r="Z152" i="21"/>
  <c r="AN152" i="21" s="1"/>
  <c r="AM226" i="21"/>
  <c r="AN226" i="21" s="1"/>
  <c r="Z226" i="21"/>
  <c r="AM168" i="21"/>
  <c r="Z168" i="21"/>
  <c r="AM162" i="21"/>
  <c r="Z162" i="21"/>
  <c r="AN162" i="21" s="1"/>
  <c r="AM164" i="21"/>
  <c r="Z164" i="21"/>
  <c r="AM191" i="21"/>
  <c r="Z191" i="21"/>
  <c r="AN191" i="21" s="1"/>
  <c r="AM181" i="21"/>
  <c r="Z181" i="21"/>
  <c r="AN181" i="21" s="1"/>
  <c r="AM189" i="21"/>
  <c r="Z189" i="21"/>
  <c r="AN189" i="21" s="1"/>
  <c r="AM225" i="21"/>
  <c r="Z225" i="21"/>
  <c r="AK224" i="21"/>
  <c r="AJ224" i="21"/>
  <c r="AJ423" i="21" s="1"/>
  <c r="AI224" i="21"/>
  <c r="AH224" i="21"/>
  <c r="AG224" i="21"/>
  <c r="AG423" i="21" s="1"/>
  <c r="AF224" i="21"/>
  <c r="AF423" i="21" s="1"/>
  <c r="AE224" i="21"/>
  <c r="AD224" i="21"/>
  <c r="AC224" i="21"/>
  <c r="AB224" i="21"/>
  <c r="AB423" i="21" s="1"/>
  <c r="AA224" i="21"/>
  <c r="Z224" i="21"/>
  <c r="AM223" i="21"/>
  <c r="Z223" i="21"/>
  <c r="AN223" i="21" s="1"/>
  <c r="AM183" i="21"/>
  <c r="Z183" i="21"/>
  <c r="AM222" i="21"/>
  <c r="Z222" i="21"/>
  <c r="AN222" i="21" s="1"/>
  <c r="AM221" i="21"/>
  <c r="Z221" i="21"/>
  <c r="AM5" i="21"/>
  <c r="Z5" i="21"/>
  <c r="AN5" i="21" s="1"/>
  <c r="AM111" i="21"/>
  <c r="Z111" i="21"/>
  <c r="AM220" i="21"/>
  <c r="Z220" i="21"/>
  <c r="AN220" i="21" s="1"/>
  <c r="AM219" i="21"/>
  <c r="Z219" i="21"/>
  <c r="AM218" i="21"/>
  <c r="Z218" i="21"/>
  <c r="AM217" i="21"/>
  <c r="Z217" i="21"/>
  <c r="AN217" i="21" s="1"/>
  <c r="AM216" i="21"/>
  <c r="Z216" i="21"/>
  <c r="AM215" i="21"/>
  <c r="Z215" i="21"/>
  <c r="AN215" i="21" s="1"/>
  <c r="AM24" i="21"/>
  <c r="Z24" i="21"/>
  <c r="AN24" i="21" s="1"/>
  <c r="AM65" i="21"/>
  <c r="Z65" i="21"/>
  <c r="AM110" i="21"/>
  <c r="Z110" i="21"/>
  <c r="AM214" i="21"/>
  <c r="Z214" i="21"/>
  <c r="AM213" i="21"/>
  <c r="Z213" i="21"/>
  <c r="AN213" i="21" s="1"/>
  <c r="AM212" i="21"/>
  <c r="Z212" i="21"/>
  <c r="AM67" i="21"/>
  <c r="Z67" i="21"/>
  <c r="AN67" i="21" s="1"/>
  <c r="X67" i="21"/>
  <c r="X409" i="21" s="1"/>
  <c r="AM88" i="21"/>
  <c r="Z88" i="21"/>
  <c r="AM66" i="21"/>
  <c r="Z66" i="21"/>
  <c r="AN66" i="21" s="1"/>
  <c r="AM69" i="21"/>
  <c r="Z69" i="21"/>
  <c r="AM199" i="21"/>
  <c r="AM422" i="21" s="1"/>
  <c r="Z199" i="21"/>
  <c r="Z422" i="21" s="1"/>
  <c r="AM211" i="21"/>
  <c r="Z211" i="21"/>
  <c r="AN211" i="21" s="1"/>
  <c r="AM210" i="21"/>
  <c r="Z210" i="21"/>
  <c r="AN210" i="21" s="1"/>
  <c r="AM209" i="21"/>
  <c r="AN209" i="21" s="1"/>
  <c r="Z209" i="21"/>
  <c r="AM208" i="21"/>
  <c r="Z208" i="21"/>
  <c r="AM207" i="21"/>
  <c r="Z207" i="21"/>
  <c r="AM206" i="21"/>
  <c r="Z206" i="21"/>
  <c r="AN206" i="21" s="1"/>
  <c r="AM205" i="21"/>
  <c r="Z205" i="21"/>
  <c r="AM204" i="21"/>
  <c r="Z204" i="21"/>
  <c r="AN204" i="21" s="1"/>
  <c r="AM2" i="21"/>
  <c r="Z2" i="21"/>
  <c r="AN2" i="21" s="1"/>
  <c r="AM87" i="21"/>
  <c r="Z87" i="21"/>
  <c r="AN87" i="21" s="1"/>
  <c r="AM23" i="21"/>
  <c r="AN23" i="21" s="1"/>
  <c r="Z23" i="21"/>
  <c r="AG203" i="21"/>
  <c r="AG410" i="21" s="1"/>
  <c r="Z203" i="21"/>
  <c r="AM109" i="21"/>
  <c r="Z109" i="21"/>
  <c r="AM108" i="21"/>
  <c r="Z108" i="21"/>
  <c r="AM107" i="21"/>
  <c r="Z107" i="21"/>
  <c r="AN107" i="21" s="1"/>
  <c r="AM202" i="21"/>
  <c r="Z202" i="21"/>
  <c r="AM22" i="21"/>
  <c r="Z22" i="21"/>
  <c r="AN22" i="21" s="1"/>
  <c r="AM21" i="21"/>
  <c r="Z21" i="21"/>
  <c r="AN21" i="21" s="1"/>
  <c r="AM20" i="21"/>
  <c r="Z20" i="21"/>
  <c r="AN20" i="21" s="1"/>
  <c r="AM19" i="21"/>
  <c r="AN19" i="21" s="1"/>
  <c r="Z19" i="21"/>
  <c r="AM106" i="21"/>
  <c r="Z106" i="21"/>
  <c r="AM105" i="21"/>
  <c r="Z105" i="21"/>
  <c r="AM18" i="21"/>
  <c r="Z18" i="21"/>
  <c r="AN18" i="21" s="1"/>
  <c r="AM104" i="21"/>
  <c r="Z104" i="21"/>
  <c r="AM103" i="21"/>
  <c r="Z103" i="21"/>
  <c r="AN103" i="21" s="1"/>
  <c r="AM201" i="21"/>
  <c r="Z201" i="21"/>
  <c r="AN201" i="21" s="1"/>
  <c r="AM173" i="21"/>
  <c r="Z173" i="21"/>
  <c r="AN173" i="21" s="1"/>
  <c r="AM172" i="21"/>
  <c r="AN172" i="21" s="1"/>
  <c r="Z172" i="21"/>
  <c r="AM102" i="21"/>
  <c r="Z102" i="21"/>
  <c r="AM101" i="21"/>
  <c r="Z101" i="21"/>
  <c r="AM100" i="21"/>
  <c r="Z100" i="21"/>
  <c r="AN100" i="21" s="1"/>
  <c r="AM17" i="21"/>
  <c r="Z17" i="21"/>
  <c r="AO16" i="21"/>
  <c r="AO375" i="21" s="1"/>
  <c r="AM16" i="21"/>
  <c r="AM394" i="21" s="1"/>
  <c r="Z16" i="21"/>
  <c r="AM200" i="21"/>
  <c r="Z200" i="21"/>
  <c r="AM15" i="21"/>
  <c r="Z15" i="21"/>
  <c r="AM86" i="21"/>
  <c r="Z86" i="21"/>
  <c r="AN86" i="21" s="1"/>
  <c r="AM14" i="21"/>
  <c r="Z14" i="21"/>
  <c r="AM74" i="21"/>
  <c r="Z74" i="21"/>
  <c r="AN74" i="21" s="1"/>
  <c r="AM53" i="21"/>
  <c r="Z53" i="21"/>
  <c r="AN53" i="21" s="1"/>
  <c r="AM13" i="21"/>
  <c r="Z13" i="21"/>
  <c r="AN13" i="21" s="1"/>
  <c r="AM85" i="21"/>
  <c r="AN85" i="21" s="1"/>
  <c r="Z85" i="21"/>
  <c r="AM12" i="21"/>
  <c r="Z12" i="21"/>
  <c r="AM11" i="21"/>
  <c r="Z11" i="21"/>
  <c r="AM71" i="21"/>
  <c r="Z71" i="21"/>
  <c r="AN71" i="21" s="1"/>
  <c r="AM70" i="21"/>
  <c r="X70" i="21"/>
  <c r="Z70" i="21" s="1"/>
  <c r="AN70" i="21" s="1"/>
  <c r="AM91" i="21"/>
  <c r="AM403" i="21" s="1"/>
  <c r="Z91" i="21"/>
  <c r="AM198" i="21"/>
  <c r="Z198" i="21"/>
  <c r="AN11" i="21" l="1"/>
  <c r="AN12" i="21"/>
  <c r="AN14" i="21"/>
  <c r="AN15" i="21"/>
  <c r="AN200" i="21"/>
  <c r="AN17" i="21"/>
  <c r="AN101" i="21"/>
  <c r="AN102" i="21"/>
  <c r="AN104" i="21"/>
  <c r="AN105" i="21"/>
  <c r="AN106" i="21"/>
  <c r="AN202" i="21"/>
  <c r="AN108" i="21"/>
  <c r="AN109" i="21"/>
  <c r="AN205" i="21"/>
  <c r="AN207" i="21"/>
  <c r="AN208" i="21"/>
  <c r="AN69" i="21"/>
  <c r="AN88" i="21"/>
  <c r="AN212" i="21"/>
  <c r="AN214" i="21"/>
  <c r="AN110" i="21"/>
  <c r="AN216" i="21"/>
  <c r="AN218" i="21"/>
  <c r="AN219" i="21"/>
  <c r="AN111" i="21"/>
  <c r="AN183" i="21"/>
  <c r="AN164" i="21"/>
  <c r="AN168" i="21"/>
  <c r="AN76" i="21"/>
  <c r="AN228" i="21"/>
  <c r="AN92" i="21"/>
  <c r="AN26" i="21"/>
  <c r="AN34" i="21"/>
  <c r="AN114" i="21"/>
  <c r="AN36" i="21"/>
  <c r="AN234" i="21"/>
  <c r="AN236" i="21"/>
  <c r="AN395" i="21" s="1"/>
  <c r="AN239" i="21"/>
  <c r="AN54" i="21"/>
  <c r="AN153" i="21"/>
  <c r="AN244" i="21"/>
  <c r="AN246" i="21"/>
  <c r="AN155" i="21"/>
  <c r="AN251" i="21"/>
  <c r="AN47" i="21"/>
  <c r="AN6" i="21"/>
  <c r="AN259" i="21"/>
  <c r="AN151" i="21"/>
  <c r="AN190" i="21"/>
  <c r="AN170" i="21"/>
  <c r="AN270" i="21"/>
  <c r="AN272" i="21"/>
  <c r="AN277" i="21"/>
  <c r="AN278" i="21"/>
  <c r="AN79" i="21"/>
  <c r="AN282" i="21"/>
  <c r="AN283" i="21"/>
  <c r="AN285" i="21"/>
  <c r="AN289" i="21"/>
  <c r="AN129" i="21"/>
  <c r="AN136" i="21"/>
  <c r="AN301" i="21"/>
  <c r="AN186" i="21"/>
  <c r="AN122" i="21"/>
  <c r="AN125" i="21"/>
  <c r="AN127" i="21"/>
  <c r="AN139" i="21"/>
  <c r="AN300" i="21"/>
  <c r="AN140" i="21"/>
  <c r="AN302" i="21"/>
  <c r="AN305" i="21"/>
  <c r="AN195" i="21"/>
  <c r="AN187" i="21"/>
  <c r="AN56" i="21"/>
  <c r="AN306" i="21"/>
  <c r="AN308" i="21"/>
  <c r="AN372" i="21"/>
  <c r="AN4" i="21"/>
  <c r="AN311" i="21"/>
  <c r="AN58" i="21"/>
  <c r="AN95" i="21"/>
  <c r="AN313" i="21"/>
  <c r="AN315" i="21"/>
  <c r="AN165" i="21"/>
  <c r="AN316" i="21"/>
  <c r="AN317" i="21"/>
  <c r="AN161" i="21"/>
  <c r="AN157" i="21"/>
  <c r="AN320" i="21"/>
  <c r="AN321" i="21"/>
  <c r="AN322" i="21"/>
  <c r="AN8" i="21"/>
  <c r="AN326" i="21"/>
  <c r="AN327" i="21"/>
  <c r="AN59" i="21"/>
  <c r="AN9" i="21"/>
  <c r="AN99" i="21"/>
  <c r="AN60" i="21"/>
  <c r="AN61" i="21"/>
  <c r="AN335" i="21"/>
  <c r="AN336" i="21"/>
  <c r="AN338" i="21"/>
  <c r="AN345" i="21"/>
  <c r="AN176" i="21"/>
  <c r="AN177" i="21"/>
  <c r="AN179" i="21"/>
  <c r="AN356" i="21"/>
  <c r="AN362" i="21"/>
  <c r="AN364" i="21"/>
  <c r="AN367" i="21"/>
  <c r="AN368" i="21"/>
  <c r="AM384" i="21"/>
  <c r="AN63" i="21"/>
  <c r="AN374" i="21"/>
  <c r="AM383" i="21"/>
  <c r="AJ391" i="21"/>
  <c r="AD391" i="21"/>
  <c r="AL418" i="21"/>
  <c r="AL441" i="21" s="1"/>
  <c r="AG426" i="21"/>
  <c r="AG442" i="21" s="1"/>
  <c r="AO426" i="21"/>
  <c r="AO442" i="21" s="1"/>
  <c r="AP398" i="21"/>
  <c r="AP439" i="21" s="1"/>
  <c r="AO412" i="21"/>
  <c r="AO440" i="21" s="1"/>
  <c r="Z393" i="21"/>
  <c r="AN420" i="21"/>
  <c r="AN91" i="21"/>
  <c r="AN403" i="21" s="1"/>
  <c r="Z403" i="21"/>
  <c r="Z394" i="21"/>
  <c r="AM420" i="21"/>
  <c r="AN221" i="21"/>
  <c r="AA423" i="21"/>
  <c r="AA379" i="21"/>
  <c r="AE423" i="21"/>
  <c r="AE379" i="21"/>
  <c r="AI423" i="21"/>
  <c r="AI379" i="21"/>
  <c r="AI387" i="21" s="1"/>
  <c r="AN83" i="21"/>
  <c r="AM402" i="21"/>
  <c r="Z399" i="21"/>
  <c r="AN371" i="21"/>
  <c r="Z237" i="21"/>
  <c r="AN245" i="21"/>
  <c r="AN156" i="21"/>
  <c r="Z415" i="21"/>
  <c r="Z412" i="21" s="1"/>
  <c r="Z440" i="21" s="1"/>
  <c r="AN48" i="21"/>
  <c r="AN415" i="21" s="1"/>
  <c r="AN412" i="21" s="1"/>
  <c r="AN440" i="21" s="1"/>
  <c r="AN260" i="21"/>
  <c r="AN97" i="21"/>
  <c r="AN271" i="21"/>
  <c r="AN404" i="21"/>
  <c r="AN279" i="21"/>
  <c r="AN290" i="21"/>
  <c r="AN303" i="21"/>
  <c r="AN49" i="21"/>
  <c r="AA399" i="21"/>
  <c r="AA398" i="21" s="1"/>
  <c r="AA439" i="21" s="1"/>
  <c r="AM150" i="21"/>
  <c r="AN150" i="21" s="1"/>
  <c r="AA380" i="21"/>
  <c r="AG379" i="21"/>
  <c r="AH438" i="21"/>
  <c r="X396" i="21"/>
  <c r="Z112" i="21"/>
  <c r="AG398" i="21"/>
  <c r="AG439" i="21" s="1"/>
  <c r="AO400" i="21"/>
  <c r="AO398" i="21" s="1"/>
  <c r="AO439" i="21" s="1"/>
  <c r="AO378" i="21"/>
  <c r="Z386" i="21"/>
  <c r="AD438" i="21"/>
  <c r="Z409" i="21"/>
  <c r="AN16" i="21"/>
  <c r="AN394" i="21" s="1"/>
  <c r="AM203" i="21"/>
  <c r="AN203" i="21" s="1"/>
  <c r="AN410" i="21" s="1"/>
  <c r="AN65" i="21"/>
  <c r="AK423" i="21"/>
  <c r="AK379" i="21"/>
  <c r="AM401" i="21"/>
  <c r="AM184" i="21"/>
  <c r="AD398" i="21"/>
  <c r="AD439" i="21" s="1"/>
  <c r="AH399" i="21"/>
  <c r="AH398" i="21" s="1"/>
  <c r="AH439" i="21" s="1"/>
  <c r="AH378" i="21"/>
  <c r="AL387" i="21"/>
  <c r="AD378" i="21"/>
  <c r="AL399" i="21"/>
  <c r="AL398" i="21" s="1"/>
  <c r="AL439" i="21" s="1"/>
  <c r="Z410" i="21"/>
  <c r="AM393" i="21"/>
  <c r="AM391" i="21" s="1"/>
  <c r="AC423" i="21"/>
  <c r="AC418" i="21" s="1"/>
  <c r="AC441" i="21" s="1"/>
  <c r="AC379" i="21"/>
  <c r="AN198" i="21"/>
  <c r="AN393" i="21" s="1"/>
  <c r="X403" i="21"/>
  <c r="X375" i="21"/>
  <c r="X379" i="21"/>
  <c r="AM409" i="21"/>
  <c r="AO379" i="21"/>
  <c r="AO394" i="21"/>
  <c r="AO391" i="21" s="1"/>
  <c r="Z420" i="21"/>
  <c r="AN199" i="21"/>
  <c r="AN422" i="21" s="1"/>
  <c r="AD423" i="21"/>
  <c r="AD379" i="21"/>
  <c r="AH423" i="21"/>
  <c r="AH418" i="21" s="1"/>
  <c r="AH379" i="21"/>
  <c r="AM224" i="21"/>
  <c r="AN224" i="21" s="1"/>
  <c r="AN225" i="21"/>
  <c r="Z402" i="21"/>
  <c r="AN78" i="21"/>
  <c r="AN402" i="21" s="1"/>
  <c r="Y421" i="21"/>
  <c r="Y379" i="21"/>
  <c r="Y387" i="21" s="1"/>
  <c r="Z294" i="21"/>
  <c r="AN294" i="21" s="1"/>
  <c r="AP438" i="21"/>
  <c r="AP443" i="21" s="1"/>
  <c r="AP432" i="21"/>
  <c r="Z378" i="21"/>
  <c r="Y438" i="21"/>
  <c r="AM415" i="21"/>
  <c r="AM412" i="21" s="1"/>
  <c r="AM440" i="21" s="1"/>
  <c r="AN340" i="21"/>
  <c r="AN350" i="21"/>
  <c r="AN363" i="21"/>
  <c r="AM382" i="21"/>
  <c r="Z383" i="21"/>
  <c r="AN62" i="21"/>
  <c r="AC378" i="21"/>
  <c r="AC387" i="21" s="1"/>
  <c r="AF379" i="21"/>
  <c r="AP379" i="21"/>
  <c r="AP387" i="21" s="1"/>
  <c r="Z382" i="21"/>
  <c r="X391" i="21"/>
  <c r="AC391" i="21"/>
  <c r="AG391" i="21"/>
  <c r="AK391" i="21"/>
  <c r="AJ438" i="21"/>
  <c r="Z423" i="21"/>
  <c r="Z401" i="21"/>
  <c r="AM427" i="21"/>
  <c r="AM426" i="21" s="1"/>
  <c r="AM442" i="21" s="1"/>
  <c r="Y427" i="21"/>
  <c r="Y426" i="21" s="1"/>
  <c r="Y442" i="21" s="1"/>
  <c r="Y375" i="21"/>
  <c r="Z400" i="21"/>
  <c r="Z404" i="21"/>
  <c r="Z421" i="21"/>
  <c r="AN298" i="21"/>
  <c r="AN392" i="21" s="1"/>
  <c r="AE399" i="21"/>
  <c r="AE398" i="21" s="1"/>
  <c r="AE439" i="21" s="1"/>
  <c r="AM57" i="21"/>
  <c r="AN145" i="21"/>
  <c r="AN347" i="21"/>
  <c r="AN148" i="21"/>
  <c r="AN421" i="21" s="1"/>
  <c r="AM160" i="21"/>
  <c r="AB399" i="21"/>
  <c r="AB398" i="21" s="1"/>
  <c r="AB439" i="21" s="1"/>
  <c r="AB380" i="21"/>
  <c r="AM370" i="21"/>
  <c r="AM386" i="21" s="1"/>
  <c r="AD386" i="21"/>
  <c r="X399" i="21"/>
  <c r="X398" i="21" s="1"/>
  <c r="X439" i="21" s="1"/>
  <c r="X384" i="21"/>
  <c r="AP375" i="21"/>
  <c r="AE378" i="21"/>
  <c r="AE387" i="21" s="1"/>
  <c r="AK387" i="21"/>
  <c r="AL438" i="21"/>
  <c r="AL443" i="21" s="1"/>
  <c r="AL432" i="21"/>
  <c r="AA438" i="21"/>
  <c r="AE438" i="21"/>
  <c r="AI438" i="21"/>
  <c r="AD418" i="21"/>
  <c r="AD441" i="21" s="1"/>
  <c r="AM404" i="21"/>
  <c r="AM421" i="21"/>
  <c r="AF399" i="21"/>
  <c r="AF398" i="21" s="1"/>
  <c r="AF439" i="21" s="1"/>
  <c r="AF378" i="21"/>
  <c r="AF387" i="21" s="1"/>
  <c r="AJ399" i="21"/>
  <c r="AJ398" i="21" s="1"/>
  <c r="AJ439" i="21" s="1"/>
  <c r="AJ378" i="21"/>
  <c r="AB387" i="21"/>
  <c r="AG387" i="21"/>
  <c r="AJ379" i="21"/>
  <c r="AB438" i="21"/>
  <c r="AF438" i="21"/>
  <c r="AO418" i="21"/>
  <c r="AO441" i="21" s="1"/>
  <c r="AA426" i="21"/>
  <c r="AA442" i="21" s="1"/>
  <c r="AE426" i="21"/>
  <c r="AE442" i="21" s="1"/>
  <c r="AI426" i="21"/>
  <c r="AI442" i="21" s="1"/>
  <c r="AC412" i="21"/>
  <c r="AC440" i="21" s="1"/>
  <c r="AG412" i="21"/>
  <c r="AG440" i="21" s="1"/>
  <c r="AK412" i="21"/>
  <c r="AK440" i="21" s="1"/>
  <c r="AA418" i="21"/>
  <c r="AA441" i="21" s="1"/>
  <c r="AE418" i="21"/>
  <c r="AE441" i="21" s="1"/>
  <c r="AI418" i="21"/>
  <c r="AI441" i="21" s="1"/>
  <c r="AG418" i="21"/>
  <c r="AG441" i="21" s="1"/>
  <c r="AK418" i="21"/>
  <c r="AK441" i="21" s="1"/>
  <c r="Y412" i="21"/>
  <c r="Y440" i="21" s="1"/>
  <c r="X418" i="21"/>
  <c r="X441" i="21" s="1"/>
  <c r="AB418" i="21"/>
  <c r="AB441" i="21" s="1"/>
  <c r="AF418" i="21"/>
  <c r="AF441" i="21" s="1"/>
  <c r="AJ418" i="21"/>
  <c r="AJ441" i="21" s="1"/>
  <c r="Y418" i="21"/>
  <c r="Y441" i="21" s="1"/>
  <c r="AB426" i="21"/>
  <c r="AB442" i="21" s="1"/>
  <c r="AF426" i="21"/>
  <c r="AF442" i="21" s="1"/>
  <c r="AJ426" i="21"/>
  <c r="AJ442" i="21" s="1"/>
  <c r="AM399" i="21" l="1"/>
  <c r="AH387" i="21"/>
  <c r="AO387" i="21"/>
  <c r="AN409" i="21"/>
  <c r="Z418" i="21"/>
  <c r="Z441" i="21" s="1"/>
  <c r="X387" i="21"/>
  <c r="Z375" i="21"/>
  <c r="AH441" i="21"/>
  <c r="AH432" i="21"/>
  <c r="X434" i="21"/>
  <c r="X389" i="21"/>
  <c r="AI434" i="21"/>
  <c r="AI389" i="21"/>
  <c r="AP434" i="21"/>
  <c r="AP389" i="21"/>
  <c r="Y434" i="21"/>
  <c r="Y389" i="21"/>
  <c r="AO432" i="21"/>
  <c r="AO438" i="21"/>
  <c r="AO443" i="21" s="1"/>
  <c r="AJ432" i="21"/>
  <c r="X432" i="21"/>
  <c r="X438" i="21"/>
  <c r="X443" i="21" s="1"/>
  <c r="AB443" i="21"/>
  <c r="AB434" i="21"/>
  <c r="AB389" i="21"/>
  <c r="AD432" i="21"/>
  <c r="AB432" i="21"/>
  <c r="AG432" i="21"/>
  <c r="AG438" i="21"/>
  <c r="AG443" i="21" s="1"/>
  <c r="Y443" i="21"/>
  <c r="AM379" i="21"/>
  <c r="AH434" i="21"/>
  <c r="AH389" i="21"/>
  <c r="AM378" i="21"/>
  <c r="AM410" i="21"/>
  <c r="AD443" i="21"/>
  <c r="AM423" i="21"/>
  <c r="AM418" i="21" s="1"/>
  <c r="AM441" i="21" s="1"/>
  <c r="Z398" i="21"/>
  <c r="Z439" i="21" s="1"/>
  <c r="AI443" i="21"/>
  <c r="AA443" i="21"/>
  <c r="AE434" i="21"/>
  <c r="AE389" i="21"/>
  <c r="AN160" i="21"/>
  <c r="AM380" i="21"/>
  <c r="AC434" i="21"/>
  <c r="AC389" i="21"/>
  <c r="AF434" i="21"/>
  <c r="AF389" i="21"/>
  <c r="AE432" i="21"/>
  <c r="AE435" i="21" s="1"/>
  <c r="AK432" i="21"/>
  <c r="AK438" i="21"/>
  <c r="AK443" i="21" s="1"/>
  <c r="AP435" i="21"/>
  <c r="AN401" i="21"/>
  <c r="AL434" i="21"/>
  <c r="AL435" i="21" s="1"/>
  <c r="AL389" i="21"/>
  <c r="AM438" i="21"/>
  <c r="AO434" i="21"/>
  <c r="AO389" i="21"/>
  <c r="AH443" i="21"/>
  <c r="AA387" i="21"/>
  <c r="AE443" i="21"/>
  <c r="AF443" i="21"/>
  <c r="AJ387" i="21"/>
  <c r="AI432" i="21"/>
  <c r="AI435" i="21" s="1"/>
  <c r="AA432" i="21"/>
  <c r="AK434" i="21"/>
  <c r="AK389" i="21"/>
  <c r="AJ443" i="21"/>
  <c r="AC432" i="21"/>
  <c r="AC435" i="21" s="1"/>
  <c r="AC438" i="21"/>
  <c r="AC443" i="21" s="1"/>
  <c r="Y432" i="21"/>
  <c r="Y435" i="21" s="1"/>
  <c r="AN370" i="21"/>
  <c r="AN57" i="21"/>
  <c r="AN399" i="21" s="1"/>
  <c r="AN398" i="21" s="1"/>
  <c r="AN439" i="21" s="1"/>
  <c r="AF432" i="21"/>
  <c r="AG434" i="21"/>
  <c r="AG389" i="21"/>
  <c r="AD387" i="21"/>
  <c r="AM400" i="21"/>
  <c r="AM398" i="21" s="1"/>
  <c r="AN184" i="21"/>
  <c r="AN400" i="21" s="1"/>
  <c r="AN423" i="21"/>
  <c r="AN418" i="21" s="1"/>
  <c r="AN441" i="21" s="1"/>
  <c r="Z396" i="21"/>
  <c r="Z391" i="21" s="1"/>
  <c r="AN112" i="21"/>
  <c r="AN396" i="21" s="1"/>
  <c r="AN391" i="21" s="1"/>
  <c r="Z427" i="21"/>
  <c r="Z426" i="21" s="1"/>
  <c r="Z442" i="21" s="1"/>
  <c r="AN237" i="21"/>
  <c r="AN427" i="21" s="1"/>
  <c r="AN426" i="21" s="1"/>
  <c r="AN442" i="21" s="1"/>
  <c r="Z379" i="21"/>
  <c r="Z387" i="21" s="1"/>
  <c r="X435" i="21" l="1"/>
  <c r="AF435" i="21"/>
  <c r="AM387" i="21"/>
  <c r="AO435" i="21"/>
  <c r="Z434" i="21"/>
  <c r="Z389" i="21"/>
  <c r="AN432" i="21"/>
  <c r="AN435" i="21" s="1"/>
  <c r="AN438" i="21"/>
  <c r="AN443" i="21" s="1"/>
  <c r="AM439" i="21"/>
  <c r="AM432" i="21"/>
  <c r="AG435" i="21"/>
  <c r="AH435" i="21"/>
  <c r="AJ434" i="21"/>
  <c r="AJ435" i="21" s="1"/>
  <c r="AJ389" i="21"/>
  <c r="AA389" i="21"/>
  <c r="AA434" i="21"/>
  <c r="AA435" i="21" s="1"/>
  <c r="AK435" i="21"/>
  <c r="AB435" i="21"/>
  <c r="Z438" i="21"/>
  <c r="Z443" i="21" s="1"/>
  <c r="Z432" i="21"/>
  <c r="Z435" i="21" s="1"/>
  <c r="AD434" i="21"/>
  <c r="AD389" i="21"/>
  <c r="AM389" i="21"/>
  <c r="AM434" i="21"/>
  <c r="AD435" i="21"/>
  <c r="AM443" i="21"/>
  <c r="AM435" i="21" l="1"/>
  <c r="AM285" i="20"/>
  <c r="Z285" i="20"/>
  <c r="AM284" i="20"/>
  <c r="Z284" i="20"/>
  <c r="AN284" i="20" s="1"/>
  <c r="AM336" i="20"/>
  <c r="AM338" i="20"/>
  <c r="AK337" i="20"/>
  <c r="AJ337" i="20"/>
  <c r="AJ360" i="20" s="1"/>
  <c r="AI337" i="20"/>
  <c r="AI360" i="20" s="1"/>
  <c r="AH337" i="20"/>
  <c r="AH360" i="20" s="1"/>
  <c r="AG337" i="20"/>
  <c r="AG360" i="20" s="1"/>
  <c r="AF337" i="20"/>
  <c r="AF360" i="20" s="1"/>
  <c r="AE337" i="20"/>
  <c r="AE360" i="20" s="1"/>
  <c r="AD337" i="20"/>
  <c r="AD360" i="20" s="1"/>
  <c r="AC337" i="20"/>
  <c r="AB337" i="20"/>
  <c r="AA337" i="20"/>
  <c r="Z337" i="20"/>
  <c r="AP407" i="20"/>
  <c r="AL407" i="20"/>
  <c r="AK407" i="20"/>
  <c r="AJ407" i="20"/>
  <c r="AI407" i="20"/>
  <c r="AH407" i="20"/>
  <c r="AG407" i="20"/>
  <c r="AF407" i="20"/>
  <c r="AE407" i="20"/>
  <c r="AD407" i="20"/>
  <c r="AC407" i="20"/>
  <c r="AB407" i="20"/>
  <c r="AA407" i="20"/>
  <c r="Y407" i="20"/>
  <c r="AP360" i="20"/>
  <c r="AO360" i="20"/>
  <c r="AL360" i="20"/>
  <c r="AK360" i="20"/>
  <c r="AC360" i="20"/>
  <c r="AB360" i="20"/>
  <c r="AA360" i="20"/>
  <c r="Y360" i="20"/>
  <c r="AL330" i="20"/>
  <c r="AK330" i="20"/>
  <c r="Y330" i="20"/>
  <c r="AL286" i="20"/>
  <c r="AK286" i="20"/>
  <c r="AJ286" i="20"/>
  <c r="AI286" i="20"/>
  <c r="AH286" i="20"/>
  <c r="AG286" i="20"/>
  <c r="AF286" i="20"/>
  <c r="AE286" i="20"/>
  <c r="AC286" i="20"/>
  <c r="AB286" i="20"/>
  <c r="AA286" i="20"/>
  <c r="Y286" i="20"/>
  <c r="X286" i="20"/>
  <c r="AP235" i="20"/>
  <c r="AO235" i="20"/>
  <c r="AL235" i="20"/>
  <c r="AK235" i="20"/>
  <c r="AJ235" i="20"/>
  <c r="AI235" i="20"/>
  <c r="AH235" i="20"/>
  <c r="AG235" i="20"/>
  <c r="AF235" i="20"/>
  <c r="AE235" i="20"/>
  <c r="AD235" i="20"/>
  <c r="AC235" i="20"/>
  <c r="AB235" i="20"/>
  <c r="AA235" i="20"/>
  <c r="AP222" i="20"/>
  <c r="AO222" i="20"/>
  <c r="AL222" i="20"/>
  <c r="AL224" i="20" s="1"/>
  <c r="AK222" i="20"/>
  <c r="AJ222" i="20"/>
  <c r="AI222" i="20"/>
  <c r="AI224" i="20" s="1"/>
  <c r="AH222" i="20"/>
  <c r="AH224" i="20" s="1"/>
  <c r="AG222" i="20"/>
  <c r="AF222" i="20"/>
  <c r="AE222" i="20"/>
  <c r="AE224" i="20" s="1"/>
  <c r="AD222" i="20"/>
  <c r="AD224" i="20" s="1"/>
  <c r="AC222" i="20"/>
  <c r="AB222" i="20"/>
  <c r="AA222" i="20"/>
  <c r="AA224" i="20" s="1"/>
  <c r="Y222" i="20"/>
  <c r="AP215" i="20"/>
  <c r="AO215" i="20"/>
  <c r="AL215" i="20"/>
  <c r="AK215" i="20"/>
  <c r="AJ215" i="20"/>
  <c r="AI215" i="20"/>
  <c r="AH215" i="20"/>
  <c r="AG215" i="20"/>
  <c r="AF215" i="20"/>
  <c r="AE215" i="20"/>
  <c r="AD215" i="20"/>
  <c r="AC215" i="20"/>
  <c r="AB215" i="20"/>
  <c r="AA215" i="20"/>
  <c r="AP184" i="20"/>
  <c r="AO184" i="20"/>
  <c r="AL184" i="20"/>
  <c r="AK184" i="20"/>
  <c r="AJ184" i="20"/>
  <c r="AI184" i="20"/>
  <c r="AI186" i="20" s="1"/>
  <c r="AH184" i="20"/>
  <c r="AG184" i="20"/>
  <c r="AF184" i="20"/>
  <c r="AE184" i="20"/>
  <c r="AD184" i="20"/>
  <c r="AC184" i="20"/>
  <c r="AB184" i="20"/>
  <c r="AA184" i="20"/>
  <c r="Y184" i="20"/>
  <c r="AL87" i="20"/>
  <c r="AK87" i="20"/>
  <c r="AJ87" i="20"/>
  <c r="AI87" i="20"/>
  <c r="AH87" i="20"/>
  <c r="AF87" i="20"/>
  <c r="AE87" i="20"/>
  <c r="AD87" i="20"/>
  <c r="AC87" i="20"/>
  <c r="AB87" i="20"/>
  <c r="AA87" i="20"/>
  <c r="Y87" i="20"/>
  <c r="X87" i="20"/>
  <c r="AP28" i="20"/>
  <c r="AO28" i="20"/>
  <c r="AB28" i="20"/>
  <c r="AA28" i="20"/>
  <c r="Y28" i="20"/>
  <c r="AE186" i="20" l="1"/>
  <c r="AP224" i="20"/>
  <c r="AN285" i="20"/>
  <c r="AA186" i="20"/>
  <c r="AM337" i="20"/>
  <c r="AN337" i="20" s="1"/>
  <c r="AD186" i="20"/>
  <c r="AB186" i="20"/>
  <c r="AF186" i="20"/>
  <c r="AJ186" i="20"/>
  <c r="AB224" i="20"/>
  <c r="AF224" i="20"/>
  <c r="AJ224" i="20"/>
  <c r="AH186" i="20"/>
  <c r="AL186" i="20"/>
  <c r="Y186" i="20"/>
  <c r="AC186" i="20"/>
  <c r="AK186" i="20"/>
  <c r="AC224" i="20"/>
  <c r="AG224" i="20"/>
  <c r="AK224" i="20"/>
  <c r="AO224" i="20"/>
  <c r="AL409" i="20"/>
  <c r="Y409" i="20"/>
  <c r="AK409" i="20"/>
  <c r="H488" i="18" l="1"/>
  <c r="H484" i="18"/>
  <c r="AM364" i="20" l="1"/>
  <c r="AM365" i="20"/>
  <c r="AM366" i="20"/>
  <c r="AM367" i="20"/>
  <c r="AM368" i="20"/>
  <c r="AM369" i="20"/>
  <c r="AM370" i="20"/>
  <c r="AM371" i="20"/>
  <c r="AM372" i="20"/>
  <c r="AM373" i="20"/>
  <c r="AM374" i="20"/>
  <c r="AM375" i="20"/>
  <c r="AM376" i="20"/>
  <c r="AM377" i="20"/>
  <c r="AM378" i="20"/>
  <c r="AM379" i="20"/>
  <c r="AM380" i="20"/>
  <c r="AM381" i="20"/>
  <c r="AM382" i="20"/>
  <c r="AM383" i="20"/>
  <c r="AM384" i="20"/>
  <c r="AM385" i="20"/>
  <c r="AM386" i="20"/>
  <c r="AM387" i="20"/>
  <c r="AM388" i="20"/>
  <c r="AM389" i="20"/>
  <c r="AM390" i="20"/>
  <c r="AM391" i="20"/>
  <c r="AM392" i="20"/>
  <c r="AM393" i="20"/>
  <c r="AM394" i="20"/>
  <c r="AM395" i="20"/>
  <c r="AM396" i="20"/>
  <c r="AM397" i="20"/>
  <c r="AM398" i="20"/>
  <c r="AM399" i="20"/>
  <c r="AM400" i="20"/>
  <c r="AM401" i="20"/>
  <c r="AM402" i="20"/>
  <c r="AM403" i="20"/>
  <c r="AM404" i="20"/>
  <c r="AM405" i="20"/>
  <c r="AM406" i="20"/>
  <c r="AM334" i="20"/>
  <c r="AM335" i="20"/>
  <c r="AM339" i="20"/>
  <c r="AM340" i="20"/>
  <c r="AM341" i="20"/>
  <c r="AM342" i="20"/>
  <c r="AM343" i="20"/>
  <c r="AM344" i="20"/>
  <c r="AM345" i="20"/>
  <c r="AM346" i="20"/>
  <c r="AM347" i="20"/>
  <c r="AM348" i="20"/>
  <c r="AM349" i="20"/>
  <c r="AM350" i="20"/>
  <c r="AM351" i="20"/>
  <c r="AM352" i="20"/>
  <c r="AM353" i="20"/>
  <c r="AM354" i="20"/>
  <c r="AM355" i="20"/>
  <c r="AM356" i="20"/>
  <c r="AM357" i="20"/>
  <c r="AM358" i="20"/>
  <c r="AM359" i="20"/>
  <c r="AM290" i="20"/>
  <c r="AM291" i="20"/>
  <c r="AM292" i="20"/>
  <c r="AM293" i="20"/>
  <c r="AM294" i="20"/>
  <c r="AM295" i="20"/>
  <c r="AM296" i="20"/>
  <c r="AM299" i="20"/>
  <c r="AM300" i="20"/>
  <c r="AM301" i="20"/>
  <c r="AM302" i="20"/>
  <c r="AM303" i="20"/>
  <c r="AM304" i="20"/>
  <c r="AM305" i="20"/>
  <c r="AM306" i="20"/>
  <c r="AM307" i="20"/>
  <c r="AM308" i="20"/>
  <c r="AM309" i="20"/>
  <c r="AM310" i="20"/>
  <c r="AM311" i="20"/>
  <c r="AM312" i="20"/>
  <c r="AM313" i="20"/>
  <c r="AM314" i="20"/>
  <c r="AM315" i="20"/>
  <c r="AM316" i="20"/>
  <c r="AM317" i="20"/>
  <c r="AM318" i="20"/>
  <c r="AM319" i="20"/>
  <c r="AM320" i="20"/>
  <c r="AM321" i="20"/>
  <c r="AM322" i="20"/>
  <c r="AM323" i="20"/>
  <c r="AM324" i="20"/>
  <c r="AM325" i="20"/>
  <c r="AM326" i="20"/>
  <c r="AM327" i="20"/>
  <c r="AM328" i="20"/>
  <c r="AM329" i="20"/>
  <c r="AM240" i="20"/>
  <c r="AM242" i="20"/>
  <c r="AM243" i="20"/>
  <c r="AM244" i="20"/>
  <c r="AM245" i="20"/>
  <c r="AM246" i="20"/>
  <c r="AM247" i="20"/>
  <c r="AM248" i="20"/>
  <c r="AM249" i="20"/>
  <c r="AM250" i="20"/>
  <c r="AM251" i="20"/>
  <c r="AM252" i="20"/>
  <c r="AM253" i="20"/>
  <c r="AM254" i="20"/>
  <c r="AM255" i="20"/>
  <c r="AM256" i="20"/>
  <c r="AM257" i="20"/>
  <c r="AM258" i="20"/>
  <c r="AM259" i="20"/>
  <c r="AM260" i="20"/>
  <c r="AM261" i="20"/>
  <c r="AM262" i="20"/>
  <c r="AM263" i="20"/>
  <c r="AM264" i="20"/>
  <c r="AM265" i="20"/>
  <c r="AM266" i="20"/>
  <c r="AM267" i="20"/>
  <c r="AM268" i="20"/>
  <c r="AM269" i="20"/>
  <c r="AM270" i="20"/>
  <c r="AM271" i="20"/>
  <c r="AM272" i="20"/>
  <c r="AM273" i="20"/>
  <c r="AM274" i="20"/>
  <c r="AM275" i="20"/>
  <c r="AM276" i="20"/>
  <c r="AM277" i="20"/>
  <c r="AM278" i="20"/>
  <c r="AM279" i="20"/>
  <c r="AM280" i="20"/>
  <c r="AM282" i="20"/>
  <c r="AM283" i="20"/>
  <c r="AM228" i="20"/>
  <c r="AM229" i="20"/>
  <c r="AM230" i="20"/>
  <c r="AM231" i="20"/>
  <c r="AM232" i="20"/>
  <c r="AM233" i="20"/>
  <c r="AM234" i="20"/>
  <c r="AM219" i="20"/>
  <c r="AM220" i="20"/>
  <c r="AM221" i="20"/>
  <c r="AM191" i="20"/>
  <c r="AM192" i="20"/>
  <c r="AM193" i="20"/>
  <c r="AM194" i="20"/>
  <c r="AM195" i="20"/>
  <c r="AM196" i="20"/>
  <c r="AM197" i="20"/>
  <c r="AM198" i="20"/>
  <c r="AM199" i="20"/>
  <c r="AM200" i="20"/>
  <c r="AM201" i="20"/>
  <c r="AM202" i="20"/>
  <c r="AM203" i="20"/>
  <c r="AM204" i="20"/>
  <c r="AM205" i="20"/>
  <c r="AM206" i="20"/>
  <c r="AM207" i="20"/>
  <c r="AM208" i="20"/>
  <c r="AM209" i="20"/>
  <c r="AM210" i="20"/>
  <c r="AM211" i="20"/>
  <c r="AM212" i="20"/>
  <c r="AM213" i="20"/>
  <c r="AM214" i="20"/>
  <c r="AM91" i="20"/>
  <c r="AM92" i="20"/>
  <c r="AM93" i="20"/>
  <c r="AM94" i="20"/>
  <c r="AM95" i="20"/>
  <c r="AM96" i="20"/>
  <c r="AM97" i="20"/>
  <c r="AM98" i="20"/>
  <c r="AM99" i="20"/>
  <c r="AM100" i="20"/>
  <c r="AM101" i="20"/>
  <c r="AM102" i="20"/>
  <c r="AM103" i="20"/>
  <c r="AM104" i="20"/>
  <c r="AM105" i="20"/>
  <c r="AM106" i="20"/>
  <c r="AM107" i="20"/>
  <c r="AM108" i="20"/>
  <c r="AM109" i="20"/>
  <c r="AM110" i="20"/>
  <c r="AM111" i="20"/>
  <c r="AM112" i="20"/>
  <c r="AM113" i="20"/>
  <c r="AM114" i="20"/>
  <c r="AM115" i="20"/>
  <c r="AM116" i="20"/>
  <c r="AM117" i="20"/>
  <c r="AM118" i="20"/>
  <c r="AM119" i="20"/>
  <c r="AM120" i="20"/>
  <c r="AM121" i="20"/>
  <c r="AM122" i="20"/>
  <c r="AM123" i="20"/>
  <c r="AM124" i="20"/>
  <c r="AM125" i="20"/>
  <c r="AM126" i="20"/>
  <c r="AM127" i="20"/>
  <c r="AM128" i="20"/>
  <c r="AM129" i="20"/>
  <c r="AM130" i="20"/>
  <c r="AM131" i="20"/>
  <c r="AM132" i="20"/>
  <c r="AM133" i="20"/>
  <c r="AM134" i="20"/>
  <c r="AM135" i="20"/>
  <c r="AM136" i="20"/>
  <c r="AM137" i="20"/>
  <c r="AM138" i="20"/>
  <c r="AM139" i="20"/>
  <c r="AM140" i="20"/>
  <c r="AM141" i="20"/>
  <c r="AM142" i="20"/>
  <c r="AM143" i="20"/>
  <c r="AM144" i="20"/>
  <c r="AM145" i="20"/>
  <c r="AM146" i="20"/>
  <c r="AM147" i="20"/>
  <c r="AM148" i="20"/>
  <c r="AM149" i="20"/>
  <c r="AM150" i="20"/>
  <c r="AM151" i="20"/>
  <c r="AM152" i="20"/>
  <c r="AM153" i="20"/>
  <c r="AM154" i="20"/>
  <c r="AM155" i="20"/>
  <c r="AM156" i="20"/>
  <c r="AM157" i="20"/>
  <c r="AM158" i="20"/>
  <c r="AM159" i="20"/>
  <c r="AM160" i="20"/>
  <c r="AM161" i="20"/>
  <c r="AM162" i="20"/>
  <c r="AM163" i="20"/>
  <c r="AM164" i="20"/>
  <c r="AM165" i="20"/>
  <c r="AM166" i="20"/>
  <c r="AM167" i="20"/>
  <c r="AM168" i="20"/>
  <c r="AM169" i="20"/>
  <c r="AM170" i="20"/>
  <c r="AM171" i="20"/>
  <c r="AM172" i="20"/>
  <c r="AM173" i="20"/>
  <c r="AM174" i="20"/>
  <c r="AM175" i="20"/>
  <c r="AM176" i="20"/>
  <c r="AM177" i="20"/>
  <c r="AM178" i="20"/>
  <c r="AM179" i="20"/>
  <c r="AM180" i="20"/>
  <c r="AM181" i="20"/>
  <c r="AM182" i="20"/>
  <c r="AM183" i="20"/>
  <c r="AM33" i="20"/>
  <c r="AM34" i="20"/>
  <c r="AM35" i="20"/>
  <c r="AM36" i="20"/>
  <c r="AM37" i="20"/>
  <c r="AM38" i="20"/>
  <c r="AM39" i="20"/>
  <c r="AM40" i="20"/>
  <c r="AM41" i="20"/>
  <c r="AM42" i="20"/>
  <c r="AM43" i="20"/>
  <c r="AM44" i="20"/>
  <c r="AM45" i="20"/>
  <c r="AM46" i="20"/>
  <c r="AM47" i="20"/>
  <c r="AM48" i="20"/>
  <c r="AM49" i="20"/>
  <c r="AM50" i="20"/>
  <c r="AM51" i="20"/>
  <c r="AM52" i="20"/>
  <c r="AM53" i="20"/>
  <c r="AM54" i="20"/>
  <c r="AM55" i="20"/>
  <c r="AM57" i="20"/>
  <c r="AM58" i="20"/>
  <c r="AM59" i="20"/>
  <c r="AM60" i="20"/>
  <c r="AM61" i="20"/>
  <c r="AM62" i="20"/>
  <c r="AM63" i="20"/>
  <c r="AM64" i="20"/>
  <c r="AM65" i="20"/>
  <c r="AM66" i="20"/>
  <c r="AM67" i="20"/>
  <c r="AM68" i="20"/>
  <c r="AM69" i="20"/>
  <c r="AM70" i="20"/>
  <c r="AM71" i="20"/>
  <c r="AM72" i="20"/>
  <c r="AM73" i="20"/>
  <c r="AM74" i="20"/>
  <c r="AM75" i="20"/>
  <c r="AM76" i="20"/>
  <c r="AM77" i="20"/>
  <c r="AM78" i="20"/>
  <c r="AM79" i="20"/>
  <c r="AM80" i="20"/>
  <c r="AM81" i="20"/>
  <c r="AM82" i="20"/>
  <c r="AM83" i="20"/>
  <c r="AM84" i="20"/>
  <c r="AM85" i="20"/>
  <c r="AM86" i="20"/>
  <c r="AM4" i="20"/>
  <c r="AM5" i="20"/>
  <c r="AM6" i="20"/>
  <c r="AM7" i="20"/>
  <c r="AM8" i="20"/>
  <c r="AM9" i="20"/>
  <c r="AM10" i="20"/>
  <c r="AM11" i="20"/>
  <c r="AM12" i="20"/>
  <c r="AM13" i="20"/>
  <c r="AM15" i="20"/>
  <c r="AM16" i="20"/>
  <c r="AM17" i="20"/>
  <c r="AM18" i="20"/>
  <c r="AM19" i="20"/>
  <c r="AM20" i="20"/>
  <c r="AM21" i="20"/>
  <c r="AM22" i="20"/>
  <c r="AM23" i="20"/>
  <c r="AM24" i="20"/>
  <c r="AM25" i="20"/>
  <c r="AM26" i="20"/>
  <c r="AM27" i="20"/>
  <c r="AP414" i="20"/>
  <c r="AO414" i="20"/>
  <c r="AL414" i="20"/>
  <c r="AK414" i="20"/>
  <c r="AJ414" i="20"/>
  <c r="AI414" i="20"/>
  <c r="AH414" i="20"/>
  <c r="AG414" i="20"/>
  <c r="AF414" i="20"/>
  <c r="AE414" i="20"/>
  <c r="AD414" i="20"/>
  <c r="AC414" i="20"/>
  <c r="AB414" i="20"/>
  <c r="AA414" i="20"/>
  <c r="Y414" i="20"/>
  <c r="X414" i="20" l="1"/>
  <c r="AM413" i="20"/>
  <c r="Z413" i="20"/>
  <c r="AM412" i="20"/>
  <c r="Z412" i="20"/>
  <c r="Z406" i="20"/>
  <c r="AN406" i="20" s="1"/>
  <c r="Z405" i="20"/>
  <c r="AN405" i="20" s="1"/>
  <c r="Z404" i="20"/>
  <c r="AN404" i="20" s="1"/>
  <c r="Z403" i="20"/>
  <c r="AN403" i="20" s="1"/>
  <c r="Z402" i="20"/>
  <c r="AN402" i="20" s="1"/>
  <c r="Z401" i="20"/>
  <c r="AN401" i="20" s="1"/>
  <c r="Z400" i="20"/>
  <c r="AN400" i="20" s="1"/>
  <c r="Z399" i="20"/>
  <c r="AN399" i="20" s="1"/>
  <c r="Z398" i="20"/>
  <c r="AN398" i="20" s="1"/>
  <c r="Z397" i="20"/>
  <c r="AN397" i="20" s="1"/>
  <c r="Z396" i="20"/>
  <c r="AN396" i="20" s="1"/>
  <c r="Z395" i="20"/>
  <c r="AN395" i="20" s="1"/>
  <c r="Z394" i="20"/>
  <c r="AN394" i="20" s="1"/>
  <c r="Z393" i="20"/>
  <c r="AN393" i="20" s="1"/>
  <c r="Z392" i="20"/>
  <c r="AN392" i="20" s="1"/>
  <c r="Z391" i="20"/>
  <c r="AN391" i="20" s="1"/>
  <c r="Z390" i="20"/>
  <c r="AN390" i="20" s="1"/>
  <c r="Z389" i="20"/>
  <c r="AN389" i="20" s="1"/>
  <c r="Z388" i="20"/>
  <c r="AN388" i="20" s="1"/>
  <c r="Z387" i="20"/>
  <c r="AN387" i="20" s="1"/>
  <c r="Z386" i="20"/>
  <c r="AN386" i="20" s="1"/>
  <c r="Z385" i="20"/>
  <c r="AN385" i="20" s="1"/>
  <c r="Z384" i="20"/>
  <c r="AN384" i="20" s="1"/>
  <c r="Z383" i="20"/>
  <c r="AN383" i="20" s="1"/>
  <c r="Z382" i="20"/>
  <c r="AN382" i="20" s="1"/>
  <c r="Z381" i="20"/>
  <c r="AN381" i="20" s="1"/>
  <c r="Z380" i="20"/>
  <c r="AN380" i="20" s="1"/>
  <c r="Z379" i="20"/>
  <c r="AN379" i="20" s="1"/>
  <c r="Z378" i="20"/>
  <c r="AN378" i="20" s="1"/>
  <c r="Z377" i="20"/>
  <c r="AN377" i="20" s="1"/>
  <c r="Z376" i="20"/>
  <c r="AN376" i="20" s="1"/>
  <c r="Z375" i="20"/>
  <c r="AN375" i="20" s="1"/>
  <c r="AO374" i="20"/>
  <c r="AO407" i="20" s="1"/>
  <c r="Z374" i="20"/>
  <c r="AN374" i="20" s="1"/>
  <c r="Z373" i="20"/>
  <c r="AN373" i="20" s="1"/>
  <c r="Z372" i="20"/>
  <c r="AN372" i="20" s="1"/>
  <c r="Z371" i="20"/>
  <c r="AN371" i="20" s="1"/>
  <c r="Z370" i="20"/>
  <c r="AN370" i="20" s="1"/>
  <c r="Z369" i="20"/>
  <c r="AN369" i="20" s="1"/>
  <c r="Z368" i="20"/>
  <c r="AN368" i="20" s="1"/>
  <c r="Z367" i="20"/>
  <c r="AN367" i="20" s="1"/>
  <c r="Z366" i="20"/>
  <c r="AN366" i="20" s="1"/>
  <c r="Z365" i="20"/>
  <c r="AN365" i="20" s="1"/>
  <c r="Z364" i="20"/>
  <c r="AN364" i="20" s="1"/>
  <c r="AM363" i="20"/>
  <c r="AM407" i="20" s="1"/>
  <c r="Z363" i="20"/>
  <c r="Z359" i="20"/>
  <c r="AN359" i="20" s="1"/>
  <c r="Z358" i="20"/>
  <c r="AN358" i="20" s="1"/>
  <c r="Z357" i="20"/>
  <c r="AN357" i="20" s="1"/>
  <c r="Z356" i="20"/>
  <c r="AN356" i="20" s="1"/>
  <c r="Z355" i="20"/>
  <c r="AN355" i="20" s="1"/>
  <c r="Z354" i="20"/>
  <c r="AN354" i="20" s="1"/>
  <c r="Z353" i="20"/>
  <c r="AN353" i="20" s="1"/>
  <c r="Z352" i="20"/>
  <c r="AN352" i="20" s="1"/>
  <c r="Z351" i="20"/>
  <c r="AN351" i="20" s="1"/>
  <c r="Z350" i="20"/>
  <c r="AN350" i="20" s="1"/>
  <c r="Z349" i="20"/>
  <c r="AN349" i="20" s="1"/>
  <c r="Z348" i="20"/>
  <c r="AN348" i="20" s="1"/>
  <c r="Z347" i="20"/>
  <c r="AN347" i="20" s="1"/>
  <c r="Z346" i="20"/>
  <c r="AN346" i="20" s="1"/>
  <c r="Z345" i="20"/>
  <c r="AN345" i="20" s="1"/>
  <c r="Z344" i="20"/>
  <c r="AN344" i="20" s="1"/>
  <c r="Z343" i="20"/>
  <c r="AN343" i="20" s="1"/>
  <c r="Z342" i="20"/>
  <c r="AN342" i="20" s="1"/>
  <c r="Z341" i="20"/>
  <c r="AN341" i="20" s="1"/>
  <c r="Z340" i="20"/>
  <c r="AN340" i="20" s="1"/>
  <c r="Z339" i="20"/>
  <c r="AN339" i="20" s="1"/>
  <c r="Z338" i="20"/>
  <c r="AN338" i="20" s="1"/>
  <c r="Z336" i="20"/>
  <c r="AN336" i="20" s="1"/>
  <c r="Z335" i="20"/>
  <c r="AN335" i="20" s="1"/>
  <c r="Z334" i="20"/>
  <c r="AN334" i="20" s="1"/>
  <c r="AM333" i="20"/>
  <c r="AM360" i="20" s="1"/>
  <c r="Z333" i="20"/>
  <c r="Z329" i="20"/>
  <c r="AN329" i="20" s="1"/>
  <c r="AP328" i="20"/>
  <c r="AO328" i="20"/>
  <c r="Z328" i="20"/>
  <c r="AN328" i="20" s="1"/>
  <c r="Z327" i="20"/>
  <c r="AN327" i="20" s="1"/>
  <c r="Z326" i="20"/>
  <c r="AN326" i="20" s="1"/>
  <c r="Z325" i="20"/>
  <c r="AN325" i="20" s="1"/>
  <c r="Z324" i="20"/>
  <c r="AN324" i="20" s="1"/>
  <c r="Z323" i="20"/>
  <c r="AN323" i="20" s="1"/>
  <c r="Z322" i="20"/>
  <c r="AN322" i="20" s="1"/>
  <c r="Z321" i="20"/>
  <c r="AN321" i="20" s="1"/>
  <c r="Z320" i="20"/>
  <c r="AN320" i="20" s="1"/>
  <c r="Z319" i="20"/>
  <c r="AN319" i="20" s="1"/>
  <c r="Z318" i="20"/>
  <c r="AN318" i="20" s="1"/>
  <c r="Z317" i="20"/>
  <c r="AN317" i="20" s="1"/>
  <c r="Z316" i="20"/>
  <c r="AN316" i="20" s="1"/>
  <c r="Z315" i="20"/>
  <c r="AN315" i="20" s="1"/>
  <c r="Z314" i="20"/>
  <c r="AN314" i="20" s="1"/>
  <c r="AP313" i="20"/>
  <c r="AO313" i="20"/>
  <c r="Z313" i="20"/>
  <c r="AN313" i="20" s="1"/>
  <c r="Z312" i="20"/>
  <c r="AN312" i="20" s="1"/>
  <c r="Z311" i="20"/>
  <c r="AN311" i="20" s="1"/>
  <c r="Z310" i="20"/>
  <c r="AN310" i="20" s="1"/>
  <c r="Z309" i="20"/>
  <c r="AN309" i="20" s="1"/>
  <c r="Z308" i="20"/>
  <c r="AN308" i="20" s="1"/>
  <c r="Z307" i="20"/>
  <c r="AN307" i="20" s="1"/>
  <c r="Z306" i="20"/>
  <c r="AN306" i="20" s="1"/>
  <c r="Z305" i="20"/>
  <c r="AN305" i="20" s="1"/>
  <c r="Z304" i="20"/>
  <c r="AN304" i="20" s="1"/>
  <c r="Z303" i="20"/>
  <c r="AN303" i="20" s="1"/>
  <c r="Z302" i="20"/>
  <c r="AN302" i="20" s="1"/>
  <c r="Z301" i="20"/>
  <c r="AN301" i="20" s="1"/>
  <c r="Z300" i="20"/>
  <c r="AN300" i="20" s="1"/>
  <c r="Z299" i="20"/>
  <c r="AN299" i="20" s="1"/>
  <c r="AF298" i="20"/>
  <c r="AE298" i="20"/>
  <c r="AD298" i="20"/>
  <c r="AC298" i="20"/>
  <c r="AC330" i="20" s="1"/>
  <c r="AC409" i="20" s="1"/>
  <c r="AB298" i="20"/>
  <c r="AB330" i="20" s="1"/>
  <c r="AB409" i="20" s="1"/>
  <c r="AB416" i="20" s="1"/>
  <c r="AA298" i="20"/>
  <c r="AA330" i="20" s="1"/>
  <c r="AA409" i="20" s="1"/>
  <c r="AA416" i="20" s="1"/>
  <c r="Z298" i="20"/>
  <c r="AJ297" i="20"/>
  <c r="AJ330" i="20" s="1"/>
  <c r="AJ409" i="20" s="1"/>
  <c r="AI297" i="20"/>
  <c r="AI330" i="20" s="1"/>
  <c r="AI409" i="20" s="1"/>
  <c r="AH297" i="20"/>
  <c r="AH330" i="20" s="1"/>
  <c r="AH409" i="20" s="1"/>
  <c r="AG297" i="20"/>
  <c r="AG330" i="20" s="1"/>
  <c r="AG409" i="20" s="1"/>
  <c r="AF297" i="20"/>
  <c r="AF330" i="20" s="1"/>
  <c r="AF409" i="20" s="1"/>
  <c r="AE297" i="20"/>
  <c r="AD297" i="20"/>
  <c r="Z297" i="20"/>
  <c r="Z296" i="20"/>
  <c r="AN296" i="20" s="1"/>
  <c r="Z295" i="20"/>
  <c r="AN295" i="20" s="1"/>
  <c r="Z294" i="20"/>
  <c r="AN294" i="20" s="1"/>
  <c r="Z293" i="20"/>
  <c r="AN293" i="20" s="1"/>
  <c r="Z292" i="20"/>
  <c r="AN292" i="20" s="1"/>
  <c r="Z291" i="20"/>
  <c r="AN291" i="20" s="1"/>
  <c r="Z290" i="20"/>
  <c r="AN290" i="20" s="1"/>
  <c r="AM289" i="20"/>
  <c r="Z289" i="20"/>
  <c r="Z283" i="20"/>
  <c r="AN283" i="20" s="1"/>
  <c r="Z282" i="20"/>
  <c r="AN282" i="20" s="1"/>
  <c r="AD281" i="20"/>
  <c r="AM281" i="20" s="1"/>
  <c r="Z281" i="20"/>
  <c r="Z280" i="20"/>
  <c r="AN280" i="20" s="1"/>
  <c r="Z279" i="20"/>
  <c r="AN279" i="20" s="1"/>
  <c r="Z278" i="20"/>
  <c r="AN278" i="20" s="1"/>
  <c r="Z277" i="20"/>
  <c r="AN277" i="20" s="1"/>
  <c r="Z276" i="20"/>
  <c r="AN276" i="20" s="1"/>
  <c r="Z275" i="20"/>
  <c r="AN275" i="20" s="1"/>
  <c r="Z274" i="20"/>
  <c r="AN274" i="20" s="1"/>
  <c r="Z273" i="20"/>
  <c r="AN273" i="20" s="1"/>
  <c r="Z272" i="20"/>
  <c r="AN272" i="20" s="1"/>
  <c r="Z271" i="20"/>
  <c r="AN271" i="20" s="1"/>
  <c r="Z270" i="20"/>
  <c r="AN270" i="20" s="1"/>
  <c r="Z269" i="20"/>
  <c r="AN269" i="20" s="1"/>
  <c r="Z268" i="20"/>
  <c r="AN268" i="20" s="1"/>
  <c r="Z267" i="20"/>
  <c r="AN267" i="20" s="1"/>
  <c r="Z266" i="20"/>
  <c r="AN266" i="20" s="1"/>
  <c r="Z265" i="20"/>
  <c r="AN265" i="20" s="1"/>
  <c r="Z264" i="20"/>
  <c r="AN264" i="20" s="1"/>
  <c r="Z263" i="20"/>
  <c r="AN263" i="20" s="1"/>
  <c r="Z262" i="20"/>
  <c r="AN262" i="20" s="1"/>
  <c r="Z261" i="20"/>
  <c r="AN261" i="20" s="1"/>
  <c r="Z260" i="20"/>
  <c r="AN260" i="20" s="1"/>
  <c r="Z259" i="20"/>
  <c r="AN259" i="20" s="1"/>
  <c r="Z258" i="20"/>
  <c r="AN258" i="20" s="1"/>
  <c r="Z257" i="20"/>
  <c r="AN257" i="20" s="1"/>
  <c r="Z256" i="20"/>
  <c r="AN256" i="20" s="1"/>
  <c r="Z255" i="20"/>
  <c r="AN255" i="20" s="1"/>
  <c r="Z254" i="20"/>
  <c r="AN254" i="20" s="1"/>
  <c r="Z253" i="20"/>
  <c r="AN253" i="20" s="1"/>
  <c r="Z252" i="20"/>
  <c r="AN252" i="20" s="1"/>
  <c r="AO251" i="20"/>
  <c r="AO286" i="20" s="1"/>
  <c r="Z251" i="20"/>
  <c r="AN251" i="20" s="1"/>
  <c r="Z250" i="20"/>
  <c r="AN250" i="20" s="1"/>
  <c r="Z249" i="20"/>
  <c r="AN249" i="20" s="1"/>
  <c r="Z248" i="20"/>
  <c r="AN248" i="20" s="1"/>
  <c r="Z247" i="20"/>
  <c r="AN247" i="20" s="1"/>
  <c r="Z246" i="20"/>
  <c r="AN246" i="20" s="1"/>
  <c r="Z245" i="20"/>
  <c r="AN245" i="20" s="1"/>
  <c r="Z244" i="20"/>
  <c r="AN244" i="20" s="1"/>
  <c r="Z243" i="20"/>
  <c r="AN243" i="20" s="1"/>
  <c r="Z242" i="20"/>
  <c r="AN242" i="20" s="1"/>
  <c r="AP241" i="20"/>
  <c r="AP286" i="20" s="1"/>
  <c r="AD241" i="20"/>
  <c r="Z241" i="20"/>
  <c r="Z240" i="20"/>
  <c r="AN240" i="20" s="1"/>
  <c r="AM239" i="20"/>
  <c r="Z239" i="20"/>
  <c r="Z234" i="20"/>
  <c r="AN234" i="20" s="1"/>
  <c r="Z233" i="20"/>
  <c r="AN233" i="20" s="1"/>
  <c r="Y232" i="20"/>
  <c r="Y235" i="20" s="1"/>
  <c r="Z231" i="20"/>
  <c r="AN231" i="20" s="1"/>
  <c r="Z230" i="20"/>
  <c r="AN230" i="20" s="1"/>
  <c r="X229" i="20"/>
  <c r="Z228" i="20"/>
  <c r="AN228" i="20" s="1"/>
  <c r="AM227" i="20"/>
  <c r="AM235" i="20" s="1"/>
  <c r="Z227" i="20"/>
  <c r="Z221" i="20"/>
  <c r="AN221" i="20" s="1"/>
  <c r="Z220" i="20"/>
  <c r="AN220" i="20" s="1"/>
  <c r="Z219" i="20"/>
  <c r="AN219" i="20" s="1"/>
  <c r="AM218" i="20"/>
  <c r="AM222" i="20" s="1"/>
  <c r="AM224" i="20" s="1"/>
  <c r="Z218" i="20"/>
  <c r="Z214" i="20"/>
  <c r="AN214" i="20" s="1"/>
  <c r="Z213" i="20"/>
  <c r="AN213" i="20" s="1"/>
  <c r="Z212" i="20"/>
  <c r="AN212" i="20" s="1"/>
  <c r="Z211" i="20"/>
  <c r="AN211" i="20" s="1"/>
  <c r="Z210" i="20"/>
  <c r="AN210" i="20" s="1"/>
  <c r="Z209" i="20"/>
  <c r="AN209" i="20" s="1"/>
  <c r="Z208" i="20"/>
  <c r="AN208" i="20" s="1"/>
  <c r="Z207" i="20"/>
  <c r="AN207" i="20" s="1"/>
  <c r="Z206" i="20"/>
  <c r="AN206" i="20" s="1"/>
  <c r="Z205" i="20"/>
  <c r="AN205" i="20" s="1"/>
  <c r="Y204" i="20"/>
  <c r="X203" i="20"/>
  <c r="Z203" i="20" s="1"/>
  <c r="AN203" i="20" s="1"/>
  <c r="Z202" i="20"/>
  <c r="AN202" i="20" s="1"/>
  <c r="Z201" i="20"/>
  <c r="AN201" i="20" s="1"/>
  <c r="X200" i="20"/>
  <c r="Z200" i="20" s="1"/>
  <c r="AN200" i="20" s="1"/>
  <c r="Z199" i="20"/>
  <c r="AN199" i="20" s="1"/>
  <c r="Z198" i="20"/>
  <c r="AN198" i="20" s="1"/>
  <c r="Z197" i="20"/>
  <c r="AN197" i="20" s="1"/>
  <c r="Z196" i="20"/>
  <c r="AN196" i="20" s="1"/>
  <c r="Z195" i="20"/>
  <c r="AN195" i="20" s="1"/>
  <c r="Z194" i="20"/>
  <c r="AN194" i="20" s="1"/>
  <c r="Z193" i="20"/>
  <c r="AN193" i="20" s="1"/>
  <c r="X192" i="20"/>
  <c r="Z191" i="20"/>
  <c r="AN191" i="20" s="1"/>
  <c r="AM190" i="20"/>
  <c r="AM215" i="20" s="1"/>
  <c r="Z190" i="20"/>
  <c r="Z183" i="20"/>
  <c r="AN183" i="20" s="1"/>
  <c r="Z182" i="20"/>
  <c r="AN182" i="20" s="1"/>
  <c r="Z181" i="20"/>
  <c r="AN181" i="20" s="1"/>
  <c r="Z180" i="20"/>
  <c r="AN180" i="20" s="1"/>
  <c r="Z179" i="20"/>
  <c r="AN179" i="20" s="1"/>
  <c r="Z178" i="20"/>
  <c r="AN178" i="20" s="1"/>
  <c r="Z177" i="20"/>
  <c r="AN177" i="20" s="1"/>
  <c r="Z176" i="20"/>
  <c r="AN176" i="20" s="1"/>
  <c r="Z175" i="20"/>
  <c r="AN175" i="20" s="1"/>
  <c r="Z174" i="20"/>
  <c r="AN174" i="20" s="1"/>
  <c r="Z173" i="20"/>
  <c r="AN173" i="20" s="1"/>
  <c r="Z172" i="20"/>
  <c r="AN172" i="20" s="1"/>
  <c r="Z171" i="20"/>
  <c r="AN171" i="20" s="1"/>
  <c r="Z170" i="20"/>
  <c r="AN170" i="20" s="1"/>
  <c r="Z169" i="20"/>
  <c r="AN169" i="20" s="1"/>
  <c r="Z168" i="20"/>
  <c r="AN168" i="20" s="1"/>
  <c r="Z167" i="20"/>
  <c r="AN167" i="20" s="1"/>
  <c r="Z166" i="20"/>
  <c r="AN166" i="20" s="1"/>
  <c r="Z165" i="20"/>
  <c r="AN165" i="20" s="1"/>
  <c r="Z164" i="20"/>
  <c r="AN164" i="20" s="1"/>
  <c r="Z163" i="20"/>
  <c r="AN163" i="20" s="1"/>
  <c r="Z162" i="20"/>
  <c r="AN162" i="20" s="1"/>
  <c r="Z161" i="20"/>
  <c r="AN161" i="20" s="1"/>
  <c r="Z160" i="20"/>
  <c r="AN160" i="20" s="1"/>
  <c r="Z159" i="20"/>
  <c r="AN159" i="20" s="1"/>
  <c r="Z158" i="20"/>
  <c r="AN158" i="20" s="1"/>
  <c r="Z157" i="20"/>
  <c r="AN157" i="20" s="1"/>
  <c r="Z156" i="20"/>
  <c r="AN156" i="20" s="1"/>
  <c r="Z155" i="20"/>
  <c r="AN155" i="20" s="1"/>
  <c r="Z154" i="20"/>
  <c r="AN154" i="20" s="1"/>
  <c r="Z153" i="20"/>
  <c r="AN153" i="20" s="1"/>
  <c r="Z152" i="20"/>
  <c r="AN152" i="20" s="1"/>
  <c r="Z151" i="20"/>
  <c r="AN151" i="20" s="1"/>
  <c r="Z150" i="20"/>
  <c r="AN150" i="20" s="1"/>
  <c r="Z149" i="20"/>
  <c r="AN149" i="20" s="1"/>
  <c r="Z148" i="20"/>
  <c r="AN148" i="20" s="1"/>
  <c r="Z147" i="20"/>
  <c r="AN147" i="20" s="1"/>
  <c r="Z146" i="20"/>
  <c r="AN146" i="20" s="1"/>
  <c r="Z145" i="20"/>
  <c r="AN145" i="20" s="1"/>
  <c r="Z144" i="20"/>
  <c r="AN144" i="20" s="1"/>
  <c r="Z143" i="20"/>
  <c r="AN143" i="20" s="1"/>
  <c r="Z142" i="20"/>
  <c r="AN142" i="20" s="1"/>
  <c r="Z141" i="20"/>
  <c r="AN141" i="20" s="1"/>
  <c r="Z140" i="20"/>
  <c r="AN140" i="20" s="1"/>
  <c r="Z139" i="20"/>
  <c r="AN139" i="20" s="1"/>
  <c r="Z138" i="20"/>
  <c r="AN138" i="20" s="1"/>
  <c r="Z137" i="20"/>
  <c r="AN137" i="20" s="1"/>
  <c r="Z136" i="20"/>
  <c r="AN136" i="20" s="1"/>
  <c r="Z135" i="20"/>
  <c r="AN135" i="20" s="1"/>
  <c r="Z134" i="20"/>
  <c r="AN134" i="20" s="1"/>
  <c r="Z133" i="20"/>
  <c r="AN133" i="20" s="1"/>
  <c r="Z132" i="20"/>
  <c r="AN132" i="20" s="1"/>
  <c r="Z131" i="20"/>
  <c r="AN131" i="20" s="1"/>
  <c r="Z130" i="20"/>
  <c r="AN130" i="20" s="1"/>
  <c r="Z129" i="20"/>
  <c r="AN129" i="20" s="1"/>
  <c r="Z128" i="20"/>
  <c r="AN128" i="20" s="1"/>
  <c r="Z127" i="20"/>
  <c r="AN127" i="20" s="1"/>
  <c r="Z126" i="20"/>
  <c r="AN126" i="20" s="1"/>
  <c r="Z125" i="20"/>
  <c r="AN125" i="20" s="1"/>
  <c r="Z124" i="20"/>
  <c r="AN124" i="20" s="1"/>
  <c r="Z123" i="20"/>
  <c r="AN123" i="20" s="1"/>
  <c r="Z122" i="20"/>
  <c r="AN122" i="20" s="1"/>
  <c r="Z121" i="20"/>
  <c r="AN121" i="20" s="1"/>
  <c r="Z120" i="20"/>
  <c r="AN120" i="20" s="1"/>
  <c r="Z119" i="20"/>
  <c r="AN119" i="20" s="1"/>
  <c r="Z118" i="20"/>
  <c r="AN118" i="20" s="1"/>
  <c r="Z117" i="20"/>
  <c r="AN117" i="20" s="1"/>
  <c r="Z116" i="20"/>
  <c r="AN116" i="20" s="1"/>
  <c r="Z115" i="20"/>
  <c r="AN115" i="20" s="1"/>
  <c r="Z114" i="20"/>
  <c r="AN114" i="20" s="1"/>
  <c r="Z113" i="20"/>
  <c r="AN113" i="20" s="1"/>
  <c r="X112" i="20"/>
  <c r="Z112" i="20" s="1"/>
  <c r="AN112" i="20" s="1"/>
  <c r="Z111" i="20"/>
  <c r="AN111" i="20" s="1"/>
  <c r="Z110" i="20"/>
  <c r="AN110" i="20" s="1"/>
  <c r="Z109" i="20"/>
  <c r="AN109" i="20" s="1"/>
  <c r="Z108" i="20"/>
  <c r="AN108" i="20" s="1"/>
  <c r="Z107" i="20"/>
  <c r="AN107" i="20" s="1"/>
  <c r="Z106" i="20"/>
  <c r="AN106" i="20" s="1"/>
  <c r="Z105" i="20"/>
  <c r="AN105" i="20" s="1"/>
  <c r="Z104" i="20"/>
  <c r="AN104" i="20" s="1"/>
  <c r="Z103" i="20"/>
  <c r="AN103" i="20" s="1"/>
  <c r="Z102" i="20"/>
  <c r="AN102" i="20" s="1"/>
  <c r="Z101" i="20"/>
  <c r="AN101" i="20" s="1"/>
  <c r="Z100" i="20"/>
  <c r="AN100" i="20" s="1"/>
  <c r="Z99" i="20"/>
  <c r="AN99" i="20" s="1"/>
  <c r="Z98" i="20"/>
  <c r="AN98" i="20" s="1"/>
  <c r="Z97" i="20"/>
  <c r="AN97" i="20" s="1"/>
  <c r="Z96" i="20"/>
  <c r="AN96" i="20" s="1"/>
  <c r="Z95" i="20"/>
  <c r="AN95" i="20" s="1"/>
  <c r="Z94" i="20"/>
  <c r="AN94" i="20" s="1"/>
  <c r="Z93" i="20"/>
  <c r="AN93" i="20" s="1"/>
  <c r="Z92" i="20"/>
  <c r="AN92" i="20" s="1"/>
  <c r="X91" i="20"/>
  <c r="X184" i="20" s="1"/>
  <c r="X186" i="20" s="1"/>
  <c r="AM90" i="20"/>
  <c r="AM184" i="20" s="1"/>
  <c r="Z90" i="20"/>
  <c r="Z86" i="20"/>
  <c r="AN86" i="20" s="1"/>
  <c r="Z85" i="20"/>
  <c r="AN85" i="20" s="1"/>
  <c r="Z84" i="20"/>
  <c r="AN84" i="20" s="1"/>
  <c r="Z83" i="20"/>
  <c r="AN83" i="20" s="1"/>
  <c r="Z82" i="20"/>
  <c r="AN82" i="20" s="1"/>
  <c r="Z81" i="20"/>
  <c r="AN81" i="20" s="1"/>
  <c r="Z80" i="20"/>
  <c r="AN80" i="20" s="1"/>
  <c r="Z79" i="20"/>
  <c r="AN79" i="20" s="1"/>
  <c r="Z78" i="20"/>
  <c r="AN78" i="20" s="1"/>
  <c r="Z77" i="20"/>
  <c r="AN77" i="20" s="1"/>
  <c r="Z76" i="20"/>
  <c r="AN76" i="20" s="1"/>
  <c r="Z75" i="20"/>
  <c r="AN75" i="20" s="1"/>
  <c r="Z74" i="20"/>
  <c r="AN74" i="20" s="1"/>
  <c r="Z73" i="20"/>
  <c r="AN73" i="20" s="1"/>
  <c r="Z72" i="20"/>
  <c r="AN72" i="20" s="1"/>
  <c r="Z71" i="20"/>
  <c r="AN71" i="20" s="1"/>
  <c r="Z70" i="20"/>
  <c r="AN70" i="20" s="1"/>
  <c r="Z69" i="20"/>
  <c r="AN69" i="20" s="1"/>
  <c r="Z68" i="20"/>
  <c r="AN68" i="20" s="1"/>
  <c r="Z67" i="20"/>
  <c r="AN67" i="20" s="1"/>
  <c r="Z66" i="20"/>
  <c r="AN66" i="20" s="1"/>
  <c r="Z65" i="20"/>
  <c r="AN65" i="20" s="1"/>
  <c r="Z64" i="20"/>
  <c r="AN64" i="20" s="1"/>
  <c r="Z63" i="20"/>
  <c r="AN63" i="20" s="1"/>
  <c r="Z62" i="20"/>
  <c r="AN62" i="20" s="1"/>
  <c r="Z61" i="20"/>
  <c r="AN61" i="20" s="1"/>
  <c r="Z60" i="20"/>
  <c r="AN60" i="20" s="1"/>
  <c r="Z59" i="20"/>
  <c r="AN59" i="20" s="1"/>
  <c r="Z58" i="20"/>
  <c r="AN58" i="20" s="1"/>
  <c r="Z57" i="20"/>
  <c r="AN57" i="20" s="1"/>
  <c r="AG56" i="20"/>
  <c r="AG87" i="20" s="1"/>
  <c r="AG186" i="20" s="1"/>
  <c r="Z56" i="20"/>
  <c r="Z55" i="20"/>
  <c r="AN55" i="20" s="1"/>
  <c r="Z54" i="20"/>
  <c r="AN54" i="20" s="1"/>
  <c r="Z53" i="20"/>
  <c r="AN53" i="20" s="1"/>
  <c r="Z52" i="20"/>
  <c r="AN52" i="20" s="1"/>
  <c r="Z51" i="20"/>
  <c r="AN51" i="20" s="1"/>
  <c r="Z50" i="20"/>
  <c r="AN50" i="20" s="1"/>
  <c r="Z49" i="20"/>
  <c r="AN49" i="20" s="1"/>
  <c r="Z48" i="20"/>
  <c r="AN48" i="20" s="1"/>
  <c r="Z47" i="20"/>
  <c r="AN47" i="20" s="1"/>
  <c r="Z46" i="20"/>
  <c r="AN46" i="20" s="1"/>
  <c r="Z45" i="20"/>
  <c r="AN45" i="20" s="1"/>
  <c r="Z44" i="20"/>
  <c r="AN44" i="20" s="1"/>
  <c r="Z43" i="20"/>
  <c r="AN43" i="20" s="1"/>
  <c r="Z42" i="20"/>
  <c r="AN42" i="20" s="1"/>
  <c r="Z41" i="20"/>
  <c r="AN41" i="20" s="1"/>
  <c r="AP40" i="20"/>
  <c r="AP87" i="20" s="1"/>
  <c r="AP186" i="20" s="1"/>
  <c r="Z40" i="20"/>
  <c r="AN40" i="20" s="1"/>
  <c r="Z39" i="20"/>
  <c r="AN39" i="20" s="1"/>
  <c r="Z38" i="20"/>
  <c r="AN38" i="20" s="1"/>
  <c r="Z37" i="20"/>
  <c r="AN37" i="20" s="1"/>
  <c r="Z36" i="20"/>
  <c r="AN36" i="20" s="1"/>
  <c r="Z35" i="20"/>
  <c r="AN35" i="20" s="1"/>
  <c r="Z34" i="20"/>
  <c r="AN34" i="20" s="1"/>
  <c r="Z33" i="20"/>
  <c r="AN33" i="20" s="1"/>
  <c r="AO32" i="20"/>
  <c r="AO87" i="20" s="1"/>
  <c r="AO186" i="20" s="1"/>
  <c r="AM32" i="20"/>
  <c r="Z32" i="20"/>
  <c r="Z27" i="20"/>
  <c r="AN27" i="20" s="1"/>
  <c r="Z26" i="20"/>
  <c r="AN26" i="20" s="1"/>
  <c r="Z25" i="20"/>
  <c r="AN25" i="20" s="1"/>
  <c r="Z24" i="20"/>
  <c r="AN24" i="20" s="1"/>
  <c r="Z23" i="20"/>
  <c r="AN23" i="20" s="1"/>
  <c r="Z22" i="20"/>
  <c r="AN22" i="20" s="1"/>
  <c r="Z21" i="20"/>
  <c r="AN21" i="20" s="1"/>
  <c r="Z20" i="20"/>
  <c r="AN20" i="20" s="1"/>
  <c r="Z19" i="20"/>
  <c r="AN19" i="20" s="1"/>
  <c r="Z18" i="20"/>
  <c r="AN18" i="20" s="1"/>
  <c r="Z17" i="20"/>
  <c r="AN17" i="20" s="1"/>
  <c r="Z16" i="20"/>
  <c r="AN16" i="20" s="1"/>
  <c r="Z15" i="20"/>
  <c r="AN15" i="20" s="1"/>
  <c r="AL14" i="20"/>
  <c r="AL28" i="20" s="1"/>
  <c r="AL416" i="20" s="1"/>
  <c r="AK14" i="20"/>
  <c r="AK28" i="20" s="1"/>
  <c r="AK416" i="20" s="1"/>
  <c r="AJ14" i="20"/>
  <c r="AJ28" i="20" s="1"/>
  <c r="AI14" i="20"/>
  <c r="AI28" i="20" s="1"/>
  <c r="AH14" i="20"/>
  <c r="AH28" i="20" s="1"/>
  <c r="AG14" i="20"/>
  <c r="AG28" i="20" s="1"/>
  <c r="AF14" i="20"/>
  <c r="AF28" i="20" s="1"/>
  <c r="AE14" i="20"/>
  <c r="AE28" i="20" s="1"/>
  <c r="AD14" i="20"/>
  <c r="AD28" i="20" s="1"/>
  <c r="AC14" i="20"/>
  <c r="AC28" i="20" s="1"/>
  <c r="Z14" i="20"/>
  <c r="X13" i="20"/>
  <c r="X28" i="20" s="1"/>
  <c r="Z12" i="20"/>
  <c r="AN12" i="20" s="1"/>
  <c r="Z11" i="20"/>
  <c r="AN11" i="20" s="1"/>
  <c r="Z10" i="20"/>
  <c r="AN10" i="20" s="1"/>
  <c r="Z9" i="20"/>
  <c r="AN9" i="20" s="1"/>
  <c r="Z8" i="20"/>
  <c r="AN8" i="20" s="1"/>
  <c r="Z7" i="20"/>
  <c r="AN7" i="20" s="1"/>
  <c r="Z6" i="20"/>
  <c r="AN6" i="20" s="1"/>
  <c r="Z5" i="20"/>
  <c r="AN5" i="20" s="1"/>
  <c r="Z4" i="20"/>
  <c r="AN4" i="20" s="1"/>
  <c r="AM3" i="20"/>
  <c r="Z3" i="20"/>
  <c r="AE330" i="20" l="1"/>
  <c r="AE409" i="20" s="1"/>
  <c r="Z87" i="20"/>
  <c r="Z222" i="20"/>
  <c r="Z330" i="20"/>
  <c r="AC416" i="20"/>
  <c r="AP330" i="20"/>
  <c r="AP409" i="20" s="1"/>
  <c r="AP416" i="20" s="1"/>
  <c r="AF416" i="20"/>
  <c r="Z204" i="20"/>
  <c r="AN204" i="20" s="1"/>
  <c r="Y215" i="20"/>
  <c r="Y224" i="20" s="1"/>
  <c r="Y416" i="20" s="1"/>
  <c r="AG416" i="20"/>
  <c r="Z286" i="20"/>
  <c r="AM241" i="20"/>
  <c r="AD286" i="20"/>
  <c r="AD330" i="20"/>
  <c r="AD409" i="20" s="1"/>
  <c r="AD416" i="20" s="1"/>
  <c r="AH416" i="20"/>
  <c r="Z407" i="20"/>
  <c r="Z229" i="20"/>
  <c r="AN229" i="20" s="1"/>
  <c r="X235" i="20"/>
  <c r="AJ416" i="20"/>
  <c r="AM286" i="20"/>
  <c r="AE416" i="20"/>
  <c r="AI416" i="20"/>
  <c r="AO330" i="20"/>
  <c r="AO409" i="20" s="1"/>
  <c r="AO416" i="20" s="1"/>
  <c r="Z360" i="20"/>
  <c r="AM56" i="20"/>
  <c r="AN56" i="20" s="1"/>
  <c r="AM14" i="20"/>
  <c r="AN14" i="20" s="1"/>
  <c r="AN241" i="20"/>
  <c r="AN281" i="20"/>
  <c r="AM297" i="20"/>
  <c r="AN297" i="20" s="1"/>
  <c r="AM298" i="20"/>
  <c r="AM414" i="20"/>
  <c r="AN239" i="20"/>
  <c r="AN286" i="20" s="1"/>
  <c r="AN333" i="20"/>
  <c r="AN360" i="20" s="1"/>
  <c r="AN3" i="20"/>
  <c r="AN412" i="20"/>
  <c r="Z414" i="20"/>
  <c r="Z232" i="20"/>
  <c r="AN232" i="20" s="1"/>
  <c r="AN413" i="20"/>
  <c r="AN289" i="20"/>
  <c r="Z13" i="20"/>
  <c r="AN13" i="20" s="1"/>
  <c r="AN32" i="20"/>
  <c r="AN87" i="20" s="1"/>
  <c r="AN227" i="20"/>
  <c r="AN90" i="20"/>
  <c r="AN218" i="20"/>
  <c r="AN222" i="20" s="1"/>
  <c r="Z91" i="20"/>
  <c r="AN91" i="20" s="1"/>
  <c r="AN190" i="20"/>
  <c r="Z192" i="20"/>
  <c r="AN192" i="20" s="1"/>
  <c r="AN363" i="20"/>
  <c r="AN407" i="20" s="1"/>
  <c r="AJ76" i="6"/>
  <c r="AJ63" i="6"/>
  <c r="AJ24" i="6"/>
  <c r="AG76" i="6"/>
  <c r="AG63" i="6"/>
  <c r="AG24" i="6"/>
  <c r="AD76" i="6"/>
  <c r="AD63" i="6"/>
  <c r="AD24" i="6"/>
  <c r="AA76" i="6"/>
  <c r="AA63" i="6"/>
  <c r="AA24" i="6"/>
  <c r="X76" i="6"/>
  <c r="X63" i="6"/>
  <c r="X24" i="6"/>
  <c r="U76" i="6"/>
  <c r="U63" i="6"/>
  <c r="U24" i="6"/>
  <c r="R76" i="6"/>
  <c r="R63" i="6"/>
  <c r="R24" i="6"/>
  <c r="O76" i="6"/>
  <c r="O63" i="6"/>
  <c r="O24" i="6"/>
  <c r="L76" i="6"/>
  <c r="L63" i="6"/>
  <c r="L24" i="6"/>
  <c r="I76" i="6"/>
  <c r="I63" i="6"/>
  <c r="I24" i="6"/>
  <c r="F76" i="6"/>
  <c r="F63" i="6"/>
  <c r="F24" i="6"/>
  <c r="Z215" i="20" l="1"/>
  <c r="Z224" i="20" s="1"/>
  <c r="AN215" i="20"/>
  <c r="AN224" i="20" s="1"/>
  <c r="AN235" i="20"/>
  <c r="AN28" i="20"/>
  <c r="Z184" i="20"/>
  <c r="Z186" i="20" s="1"/>
  <c r="AM330" i="20"/>
  <c r="AM409" i="20" s="1"/>
  <c r="AM87" i="20"/>
  <c r="AM186" i="20" s="1"/>
  <c r="AN184" i="20"/>
  <c r="AN186" i="20" s="1"/>
  <c r="Z409" i="20"/>
  <c r="Z235" i="20"/>
  <c r="AM28" i="20"/>
  <c r="Z28" i="20"/>
  <c r="AN298" i="20"/>
  <c r="AN330" i="20" s="1"/>
  <c r="AN409" i="20" s="1"/>
  <c r="AN414" i="20"/>
  <c r="AA420" i="14"/>
  <c r="AB420" i="14"/>
  <c r="AC420" i="14"/>
  <c r="AD420" i="14"/>
  <c r="AE420" i="14"/>
  <c r="AF420" i="14"/>
  <c r="AG420" i="14"/>
  <c r="AH420" i="14"/>
  <c r="AI420" i="14"/>
  <c r="AJ420" i="14"/>
  <c r="AK420" i="14"/>
  <c r="AL420" i="14"/>
  <c r="AO420" i="14"/>
  <c r="AP420" i="14"/>
  <c r="AP184" i="14"/>
  <c r="AO184" i="14"/>
  <c r="Y184" i="14"/>
  <c r="Y222" i="14"/>
  <c r="Y290" i="14"/>
  <c r="Y336" i="14"/>
  <c r="Y366" i="14"/>
  <c r="AP413" i="14"/>
  <c r="Y413" i="14"/>
  <c r="X413" i="14"/>
  <c r="AP238" i="14"/>
  <c r="AO238" i="14"/>
  <c r="Y420" i="14"/>
  <c r="X420" i="14"/>
  <c r="AN416" i="20" l="1"/>
  <c r="Z416" i="20"/>
  <c r="AM416" i="20"/>
  <c r="Y415" i="14"/>
  <c r="AL413" i="14"/>
  <c r="AK413" i="14"/>
  <c r="AJ413" i="14"/>
  <c r="AI413" i="14"/>
  <c r="AH413" i="14"/>
  <c r="AG413" i="14"/>
  <c r="AF413" i="14"/>
  <c r="AE413" i="14"/>
  <c r="AD413" i="14"/>
  <c r="AD415" i="14" s="1"/>
  <c r="AC413" i="14"/>
  <c r="AC415" i="14" s="1"/>
  <c r="AB413" i="14"/>
  <c r="AB415" i="14" s="1"/>
  <c r="AA413" i="14"/>
  <c r="AA415" i="14" s="1"/>
  <c r="AP366" i="14"/>
  <c r="AO366" i="14"/>
  <c r="X366" i="14"/>
  <c r="AL366" i="14"/>
  <c r="AK366" i="14"/>
  <c r="AJ366" i="14"/>
  <c r="AI366" i="14"/>
  <c r="AH366" i="14"/>
  <c r="AG366" i="14"/>
  <c r="AF366" i="14"/>
  <c r="AE366" i="14"/>
  <c r="AD366" i="14"/>
  <c r="AC366" i="14"/>
  <c r="AB366" i="14"/>
  <c r="AA366" i="14"/>
  <c r="AL336" i="14"/>
  <c r="AK336" i="14"/>
  <c r="X336" i="14"/>
  <c r="AL290" i="14"/>
  <c r="AK290" i="14"/>
  <c r="AJ290" i="14"/>
  <c r="AI290" i="14"/>
  <c r="AH290" i="14"/>
  <c r="AG290" i="14"/>
  <c r="AF290" i="14"/>
  <c r="AE290" i="14"/>
  <c r="AC290" i="14"/>
  <c r="AB290" i="14"/>
  <c r="AA290" i="14"/>
  <c r="X290" i="14"/>
  <c r="AP222" i="14"/>
  <c r="AO222" i="14"/>
  <c r="X222" i="14"/>
  <c r="AL238" i="14"/>
  <c r="AK238" i="14"/>
  <c r="AJ238" i="14"/>
  <c r="AI238" i="14"/>
  <c r="AH238" i="14"/>
  <c r="AG238" i="14"/>
  <c r="AF238" i="14"/>
  <c r="AE238" i="14"/>
  <c r="AD238" i="14"/>
  <c r="AC238" i="14"/>
  <c r="AB238" i="14"/>
  <c r="AA238" i="14"/>
  <c r="AA222" i="14"/>
  <c r="AB222" i="14"/>
  <c r="AC222" i="14"/>
  <c r="AD222" i="14"/>
  <c r="AE222" i="14"/>
  <c r="AF222" i="14"/>
  <c r="AG222" i="14"/>
  <c r="AH222" i="14"/>
  <c r="AI222" i="14"/>
  <c r="AJ222" i="14"/>
  <c r="AK222" i="14"/>
  <c r="AL222" i="14"/>
  <c r="AP215" i="14"/>
  <c r="AO215" i="14"/>
  <c r="AO224" i="14" s="1"/>
  <c r="AL215" i="14"/>
  <c r="AK215" i="14"/>
  <c r="AJ215" i="14"/>
  <c r="AI215" i="14"/>
  <c r="AH215" i="14"/>
  <c r="AG215" i="14"/>
  <c r="AF215" i="14"/>
  <c r="AE215" i="14"/>
  <c r="AD215" i="14"/>
  <c r="AC215" i="14"/>
  <c r="AB215" i="14"/>
  <c r="AA215" i="14"/>
  <c r="AL184" i="14"/>
  <c r="AL186" i="14" s="1"/>
  <c r="AK184" i="14"/>
  <c r="AK186" i="14" s="1"/>
  <c r="AJ184" i="14"/>
  <c r="AJ186" i="14" s="1"/>
  <c r="AI184" i="14"/>
  <c r="AI186" i="14" s="1"/>
  <c r="AH184" i="14"/>
  <c r="AH186" i="14" s="1"/>
  <c r="AG184" i="14"/>
  <c r="AG186" i="14" s="1"/>
  <c r="AF184" i="14"/>
  <c r="AF186" i="14" s="1"/>
  <c r="AE184" i="14"/>
  <c r="AE186" i="14" s="1"/>
  <c r="AD184" i="14"/>
  <c r="AD186" i="14" s="1"/>
  <c r="AC184" i="14"/>
  <c r="AC186" i="14" s="1"/>
  <c r="AB184" i="14"/>
  <c r="AB186" i="14" s="1"/>
  <c r="AA184" i="14"/>
  <c r="AA186" i="14" s="1"/>
  <c r="Z190" i="14"/>
  <c r="AM190" i="14"/>
  <c r="Z191" i="14"/>
  <c r="AM191" i="14"/>
  <c r="X192" i="14"/>
  <c r="Z192" i="14" s="1"/>
  <c r="AM192" i="14"/>
  <c r="Z193" i="14"/>
  <c r="AM193" i="14"/>
  <c r="Z194" i="14"/>
  <c r="AM194" i="14"/>
  <c r="AL87" i="14"/>
  <c r="AK87" i="14"/>
  <c r="AJ87" i="14"/>
  <c r="AI87" i="14"/>
  <c r="AH87" i="14"/>
  <c r="AF87" i="14"/>
  <c r="AE87" i="14"/>
  <c r="AD87" i="14"/>
  <c r="AC87" i="14"/>
  <c r="AB87" i="14"/>
  <c r="AA87" i="14"/>
  <c r="Y87" i="14"/>
  <c r="Y186" i="14" s="1"/>
  <c r="X87" i="14"/>
  <c r="AP28" i="14"/>
  <c r="AO28" i="14"/>
  <c r="Y28" i="14"/>
  <c r="AL28" i="14"/>
  <c r="AK28" i="14"/>
  <c r="AJ28" i="14"/>
  <c r="AI28" i="14"/>
  <c r="AH28" i="14"/>
  <c r="AG28" i="14"/>
  <c r="AF28" i="14"/>
  <c r="AE28" i="14"/>
  <c r="AD28" i="14"/>
  <c r="AC28" i="14"/>
  <c r="AB28" i="14"/>
  <c r="AA28" i="14"/>
  <c r="AN389" i="18"/>
  <c r="X215" i="20" l="1"/>
  <c r="X415" i="14"/>
  <c r="AE415" i="14"/>
  <c r="AH415" i="14"/>
  <c r="AL415" i="14"/>
  <c r="AI415" i="14"/>
  <c r="AL224" i="14"/>
  <c r="AH224" i="14"/>
  <c r="AD224" i="14"/>
  <c r="AD422" i="14" s="1"/>
  <c r="AF415" i="14"/>
  <c r="AJ415" i="14"/>
  <c r="AK224" i="14"/>
  <c r="AG224" i="14"/>
  <c r="AC224" i="14"/>
  <c r="AC422" i="14" s="1"/>
  <c r="AP224" i="14"/>
  <c r="AG415" i="14"/>
  <c r="AK415" i="14"/>
  <c r="AJ224" i="14"/>
  <c r="AF224" i="14"/>
  <c r="AB224" i="14"/>
  <c r="AB422" i="14" s="1"/>
  <c r="AN194" i="14"/>
  <c r="AI224" i="14"/>
  <c r="AE224" i="14"/>
  <c r="AA224" i="14"/>
  <c r="AA422" i="14" s="1"/>
  <c r="AN190" i="14"/>
  <c r="AN191" i="14"/>
  <c r="AN193" i="14"/>
  <c r="AN192" i="14"/>
  <c r="X222" i="20" l="1"/>
  <c r="X224" i="20" s="1"/>
  <c r="AG422" i="14"/>
  <c r="AF422" i="14"/>
  <c r="AH422" i="14"/>
  <c r="AJ422" i="14"/>
  <c r="AE422" i="14"/>
  <c r="AI422" i="14"/>
  <c r="AK422" i="14"/>
  <c r="AL422" i="14"/>
  <c r="AP436" i="14"/>
  <c r="AO436" i="14"/>
  <c r="AL436" i="14"/>
  <c r="AK436" i="14"/>
  <c r="AJ436" i="14"/>
  <c r="AI436" i="14"/>
  <c r="AH436" i="14"/>
  <c r="AG436" i="14"/>
  <c r="AF436" i="14"/>
  <c r="AE436" i="14"/>
  <c r="AC436" i="14"/>
  <c r="AB436" i="14"/>
  <c r="AA436" i="14"/>
  <c r="Y436" i="14"/>
  <c r="X436" i="14"/>
  <c r="AP435" i="14"/>
  <c r="AO435" i="14"/>
  <c r="AM435" i="14"/>
  <c r="AL435" i="14"/>
  <c r="AK435" i="14"/>
  <c r="AJ435" i="14"/>
  <c r="AI435" i="14"/>
  <c r="AH435" i="14"/>
  <c r="AG435" i="14"/>
  <c r="AF435" i="14"/>
  <c r="AE435" i="14"/>
  <c r="AD435" i="14"/>
  <c r="AC435" i="14"/>
  <c r="AB435" i="14"/>
  <c r="AA435" i="14"/>
  <c r="Z435" i="14"/>
  <c r="Y435" i="14"/>
  <c r="X435" i="14"/>
  <c r="AP434" i="14"/>
  <c r="AO434" i="14"/>
  <c r="AL434" i="14"/>
  <c r="AK434" i="14"/>
  <c r="AJ434" i="14"/>
  <c r="AI434" i="14"/>
  <c r="AH434" i="14"/>
  <c r="AG434" i="14"/>
  <c r="AF434" i="14"/>
  <c r="AE434" i="14"/>
  <c r="AD434" i="14"/>
  <c r="AC434" i="14"/>
  <c r="AB434" i="14"/>
  <c r="AA434" i="14"/>
  <c r="Y434" i="14"/>
  <c r="AP433" i="14"/>
  <c r="AO433" i="14"/>
  <c r="AL433" i="14"/>
  <c r="AK433" i="14"/>
  <c r="AJ433" i="14"/>
  <c r="AI433" i="14"/>
  <c r="AH433" i="14"/>
  <c r="AG433" i="14"/>
  <c r="AF433" i="14"/>
  <c r="AE433" i="14"/>
  <c r="AD433" i="14"/>
  <c r="AC433" i="14"/>
  <c r="AB433" i="14"/>
  <c r="AA433" i="14"/>
  <c r="Y433" i="14"/>
  <c r="X433" i="14"/>
  <c r="AP432" i="14"/>
  <c r="AO432" i="14"/>
  <c r="AL432" i="14"/>
  <c r="AK432" i="14"/>
  <c r="AJ432" i="14"/>
  <c r="AI432" i="14"/>
  <c r="AH432" i="14"/>
  <c r="AG432" i="14"/>
  <c r="AF432" i="14"/>
  <c r="AE432" i="14"/>
  <c r="AD432" i="14"/>
  <c r="AC432" i="14"/>
  <c r="AB432" i="14"/>
  <c r="AA432" i="14"/>
  <c r="Y432" i="14"/>
  <c r="X432" i="14"/>
  <c r="AP431" i="14"/>
  <c r="AO431" i="14"/>
  <c r="AM431" i="14"/>
  <c r="AL431" i="14"/>
  <c r="AK431" i="14"/>
  <c r="AJ431" i="14"/>
  <c r="AI431" i="14"/>
  <c r="AH431" i="14"/>
  <c r="AG431" i="14"/>
  <c r="AF431" i="14"/>
  <c r="AE431" i="14"/>
  <c r="AD431" i="14"/>
  <c r="AC431" i="14"/>
  <c r="AB431" i="14"/>
  <c r="AA431" i="14"/>
  <c r="Z431" i="14"/>
  <c r="Y431" i="14"/>
  <c r="X431" i="14"/>
  <c r="AP430" i="14"/>
  <c r="AO430" i="14"/>
  <c r="AL430" i="14"/>
  <c r="AK430" i="14"/>
  <c r="Y430" i="14"/>
  <c r="X430" i="14"/>
  <c r="AL429" i="14"/>
  <c r="AB428" i="14"/>
  <c r="AA428" i="14"/>
  <c r="Y428" i="14"/>
  <c r="X428" i="14"/>
  <c r="AM419" i="14"/>
  <c r="Z419" i="14"/>
  <c r="AM418" i="14"/>
  <c r="Z418" i="14"/>
  <c r="AM412" i="14"/>
  <c r="Z412" i="14"/>
  <c r="AM411" i="14"/>
  <c r="Z411" i="14"/>
  <c r="AM410" i="14"/>
  <c r="Z410" i="14"/>
  <c r="AM409" i="14"/>
  <c r="Z409" i="14"/>
  <c r="AM408" i="14"/>
  <c r="Z408" i="14"/>
  <c r="AM407" i="14"/>
  <c r="Z407" i="14"/>
  <c r="AM406" i="14"/>
  <c r="Z406" i="14"/>
  <c r="AM405" i="14"/>
  <c r="Z405" i="14"/>
  <c r="AM404" i="14"/>
  <c r="Z404" i="14"/>
  <c r="AM403" i="14"/>
  <c r="Z403" i="14"/>
  <c r="AM402" i="14"/>
  <c r="Z402" i="14"/>
  <c r="AM401" i="14"/>
  <c r="Z401" i="14"/>
  <c r="AM400" i="14"/>
  <c r="Z400" i="14"/>
  <c r="AM399" i="14"/>
  <c r="Z399" i="14"/>
  <c r="AP332" i="14"/>
  <c r="AO332" i="14"/>
  <c r="AM332" i="14"/>
  <c r="Z332" i="14"/>
  <c r="AM330" i="14"/>
  <c r="Z330" i="14"/>
  <c r="AM331" i="14"/>
  <c r="Z331" i="14"/>
  <c r="AM398" i="14"/>
  <c r="Z398" i="14"/>
  <c r="AM397" i="14"/>
  <c r="Z397" i="14"/>
  <c r="AM396" i="14"/>
  <c r="Z396" i="14"/>
  <c r="AM395" i="14"/>
  <c r="Z395" i="14"/>
  <c r="AM364" i="14"/>
  <c r="Z364" i="14"/>
  <c r="AM394" i="14"/>
  <c r="Z394" i="14"/>
  <c r="AM393" i="14"/>
  <c r="Z393" i="14"/>
  <c r="AM392" i="14"/>
  <c r="Z392" i="14"/>
  <c r="AM391" i="14"/>
  <c r="Z391" i="14"/>
  <c r="AM390" i="14"/>
  <c r="Z390" i="14"/>
  <c r="AP317" i="14"/>
  <c r="AP336" i="14" s="1"/>
  <c r="AO317" i="14"/>
  <c r="AO336" i="14" s="1"/>
  <c r="AM317" i="14"/>
  <c r="Z317" i="14"/>
  <c r="AM389" i="14"/>
  <c r="Z389" i="14"/>
  <c r="AM388" i="14"/>
  <c r="Z388" i="14"/>
  <c r="AM387" i="14"/>
  <c r="Z387" i="14"/>
  <c r="AM386" i="14"/>
  <c r="Z386" i="14"/>
  <c r="AM385" i="14"/>
  <c r="Z385" i="14"/>
  <c r="AM384" i="14"/>
  <c r="Z384" i="14"/>
  <c r="AM383" i="14"/>
  <c r="Z383" i="14"/>
  <c r="AM382" i="14"/>
  <c r="Z382" i="14"/>
  <c r="AM381" i="14"/>
  <c r="Z381" i="14"/>
  <c r="AM308" i="14"/>
  <c r="Z308" i="14"/>
  <c r="AM307" i="14"/>
  <c r="Z307" i="14"/>
  <c r="AM306" i="14"/>
  <c r="Z306" i="14"/>
  <c r="AO380" i="14"/>
  <c r="AO413" i="14" s="1"/>
  <c r="AM380" i="14"/>
  <c r="Z380" i="14"/>
  <c r="AM305" i="14"/>
  <c r="Z305" i="14"/>
  <c r="AM304" i="14"/>
  <c r="Z304" i="14"/>
  <c r="AM379" i="14"/>
  <c r="Z379" i="14"/>
  <c r="AM378" i="14"/>
  <c r="Z378" i="14"/>
  <c r="AM377" i="14"/>
  <c r="Z377" i="14"/>
  <c r="AM376" i="14"/>
  <c r="Z376" i="14"/>
  <c r="AM375" i="14"/>
  <c r="Z375" i="14"/>
  <c r="AM372" i="14"/>
  <c r="Z372" i="14"/>
  <c r="AF302" i="14"/>
  <c r="AE302" i="14"/>
  <c r="AD302" i="14"/>
  <c r="AC302" i="14"/>
  <c r="AC336" i="14" s="1"/>
  <c r="AB302" i="14"/>
  <c r="AB336" i="14" s="1"/>
  <c r="AA302" i="14"/>
  <c r="AA336" i="14" s="1"/>
  <c r="Z302" i="14"/>
  <c r="AJ301" i="14"/>
  <c r="AJ336" i="14" s="1"/>
  <c r="AI301" i="14"/>
  <c r="AI336" i="14" s="1"/>
  <c r="AH301" i="14"/>
  <c r="AH336" i="14" s="1"/>
  <c r="AG301" i="14"/>
  <c r="AG336" i="14" s="1"/>
  <c r="AF301" i="14"/>
  <c r="AE301" i="14"/>
  <c r="AD301" i="14"/>
  <c r="Z301" i="14"/>
  <c r="AM300" i="14"/>
  <c r="Z300" i="14"/>
  <c r="AM299" i="14"/>
  <c r="Z299" i="14"/>
  <c r="AM298" i="14"/>
  <c r="Z298" i="14"/>
  <c r="AM297" i="14"/>
  <c r="Z297" i="14"/>
  <c r="AM296" i="14"/>
  <c r="Z296" i="14"/>
  <c r="AM295" i="14"/>
  <c r="Z295" i="14"/>
  <c r="AM294" i="14"/>
  <c r="Z294" i="14"/>
  <c r="AM374" i="14"/>
  <c r="Z374" i="14"/>
  <c r="AM373" i="14"/>
  <c r="Z373" i="14"/>
  <c r="AM371" i="14"/>
  <c r="Z371" i="14"/>
  <c r="AM370" i="14"/>
  <c r="Z370" i="14"/>
  <c r="AM369" i="14"/>
  <c r="Z369" i="14"/>
  <c r="AM365" i="14"/>
  <c r="Z365" i="14"/>
  <c r="AM327" i="14"/>
  <c r="Z327" i="14"/>
  <c r="AM326" i="14"/>
  <c r="Z326" i="14"/>
  <c r="AM321" i="14"/>
  <c r="Z321" i="14"/>
  <c r="AM325" i="14"/>
  <c r="Z325" i="14"/>
  <c r="AM328" i="14"/>
  <c r="Z328" i="14"/>
  <c r="AM324" i="14"/>
  <c r="Z324" i="14"/>
  <c r="AM323" i="14"/>
  <c r="Z323" i="14"/>
  <c r="AM363" i="14"/>
  <c r="Z363" i="14"/>
  <c r="AM320" i="14"/>
  <c r="Z320" i="14"/>
  <c r="AM362" i="14"/>
  <c r="Z362" i="14"/>
  <c r="AM361" i="14"/>
  <c r="Z361" i="14"/>
  <c r="AM360" i="14"/>
  <c r="Z360" i="14"/>
  <c r="AM359" i="14"/>
  <c r="Z359" i="14"/>
  <c r="AM358" i="14"/>
  <c r="Z358" i="14"/>
  <c r="AM357" i="14"/>
  <c r="Z357" i="14"/>
  <c r="AM356" i="14"/>
  <c r="Z356" i="14"/>
  <c r="AM355" i="14"/>
  <c r="Z355" i="14"/>
  <c r="AM354" i="14"/>
  <c r="Z354" i="14"/>
  <c r="AM353" i="14"/>
  <c r="Z353" i="14"/>
  <c r="AM352" i="14"/>
  <c r="Z352" i="14"/>
  <c r="AM351" i="14"/>
  <c r="Z351" i="14"/>
  <c r="AM350" i="14"/>
  <c r="Z350" i="14"/>
  <c r="AM349" i="14"/>
  <c r="Z349" i="14"/>
  <c r="AM348" i="14"/>
  <c r="Z348" i="14"/>
  <c r="AM347" i="14"/>
  <c r="Z347" i="14"/>
  <c r="AM346" i="14"/>
  <c r="Z346" i="14"/>
  <c r="AM345" i="14"/>
  <c r="Z345" i="14"/>
  <c r="AM344" i="14"/>
  <c r="Z344" i="14"/>
  <c r="AK343" i="14"/>
  <c r="AJ343" i="14"/>
  <c r="AI343" i="14"/>
  <c r="AH343" i="14"/>
  <c r="AG343" i="14"/>
  <c r="AF343" i="14"/>
  <c r="AE343" i="14"/>
  <c r="AD343" i="14"/>
  <c r="AC343" i="14"/>
  <c r="AB343" i="14"/>
  <c r="AA343" i="14"/>
  <c r="Z343" i="14"/>
  <c r="AM342" i="14"/>
  <c r="Z342" i="14"/>
  <c r="AM341" i="14"/>
  <c r="Z341" i="14"/>
  <c r="AM340" i="14"/>
  <c r="Z340" i="14"/>
  <c r="AM339" i="14"/>
  <c r="Z339" i="14"/>
  <c r="AM335" i="14"/>
  <c r="Z335" i="14"/>
  <c r="AM334" i="14"/>
  <c r="Z334" i="14"/>
  <c r="AM333" i="14"/>
  <c r="Z333" i="14"/>
  <c r="AM84" i="14"/>
  <c r="Z84" i="14"/>
  <c r="AM329" i="14"/>
  <c r="Z329" i="14"/>
  <c r="AM322" i="14"/>
  <c r="Z322" i="14"/>
  <c r="AM319" i="14"/>
  <c r="Z319" i="14"/>
  <c r="AM318" i="14"/>
  <c r="Z318" i="14"/>
  <c r="AM316" i="14"/>
  <c r="Z316" i="14"/>
  <c r="AM315" i="14"/>
  <c r="Z315" i="14"/>
  <c r="AM314" i="14"/>
  <c r="Z314" i="14"/>
  <c r="AM313" i="14"/>
  <c r="Z313" i="14"/>
  <c r="AM312" i="14"/>
  <c r="Z312" i="14"/>
  <c r="AM311" i="14"/>
  <c r="Z311" i="14"/>
  <c r="AM310" i="14"/>
  <c r="Z310" i="14"/>
  <c r="AM309" i="14"/>
  <c r="Z309" i="14"/>
  <c r="AM303" i="14"/>
  <c r="Z303" i="14"/>
  <c r="AM293" i="14"/>
  <c r="Z293" i="14"/>
  <c r="AM289" i="14"/>
  <c r="Z289" i="14"/>
  <c r="AM288" i="14"/>
  <c r="Z288" i="14"/>
  <c r="AM287" i="14"/>
  <c r="Z287" i="14"/>
  <c r="AM286" i="14"/>
  <c r="Z286" i="14"/>
  <c r="AD285" i="14"/>
  <c r="AM285" i="14" s="1"/>
  <c r="Z285" i="14"/>
  <c r="AM284" i="14"/>
  <c r="Z284" i="14"/>
  <c r="AM283" i="14"/>
  <c r="Z283" i="14"/>
  <c r="AM282" i="14"/>
  <c r="Z282" i="14"/>
  <c r="AM281" i="14"/>
  <c r="Z281" i="14"/>
  <c r="AM280" i="14"/>
  <c r="Z280" i="14"/>
  <c r="AM279" i="14"/>
  <c r="Z279" i="14"/>
  <c r="AM278" i="14"/>
  <c r="Z278" i="14"/>
  <c r="AM277" i="14"/>
  <c r="Z277" i="14"/>
  <c r="AM276" i="14"/>
  <c r="Z276" i="14"/>
  <c r="AM275" i="14"/>
  <c r="Z275" i="14"/>
  <c r="AM274" i="14"/>
  <c r="Z274" i="14"/>
  <c r="AM273" i="14"/>
  <c r="Z273" i="14"/>
  <c r="AM272" i="14"/>
  <c r="Z272" i="14"/>
  <c r="AM271" i="14"/>
  <c r="Z271" i="14"/>
  <c r="AM270" i="14"/>
  <c r="Z270" i="14"/>
  <c r="AM269" i="14"/>
  <c r="Z269" i="14"/>
  <c r="AM268" i="14"/>
  <c r="Z268" i="14"/>
  <c r="AM267" i="14"/>
  <c r="Z267" i="14"/>
  <c r="AM266" i="14"/>
  <c r="Z266" i="14"/>
  <c r="AM265" i="14"/>
  <c r="Z265" i="14"/>
  <c r="AM264" i="14"/>
  <c r="Z264" i="14"/>
  <c r="AM263" i="14"/>
  <c r="Z263" i="14"/>
  <c r="AM262" i="14"/>
  <c r="Z262" i="14"/>
  <c r="AM261" i="14"/>
  <c r="Z261" i="14"/>
  <c r="AM260" i="14"/>
  <c r="Z260" i="14"/>
  <c r="AM259" i="14"/>
  <c r="Z259" i="14"/>
  <c r="AM258" i="14"/>
  <c r="Z258" i="14"/>
  <c r="AM257" i="14"/>
  <c r="Z257" i="14"/>
  <c r="AM256" i="14"/>
  <c r="Z256" i="14"/>
  <c r="AM255" i="14"/>
  <c r="Z255" i="14"/>
  <c r="AO254" i="14"/>
  <c r="AO290" i="14" s="1"/>
  <c r="AM254" i="14"/>
  <c r="Z254" i="14"/>
  <c r="AM253" i="14"/>
  <c r="Z253" i="14"/>
  <c r="AM252" i="14"/>
  <c r="Z252" i="14"/>
  <c r="AM251" i="14"/>
  <c r="Z251" i="14"/>
  <c r="AM250" i="14"/>
  <c r="Z250" i="14"/>
  <c r="AM249" i="14"/>
  <c r="Z249" i="14"/>
  <c r="AM248" i="14"/>
  <c r="Z248" i="14"/>
  <c r="AM247" i="14"/>
  <c r="Z247" i="14"/>
  <c r="AM246" i="14"/>
  <c r="Z246" i="14"/>
  <c r="AM245" i="14"/>
  <c r="Z245" i="14"/>
  <c r="AP244" i="14"/>
  <c r="AP290" i="14" s="1"/>
  <c r="AD244" i="14"/>
  <c r="AD290" i="14" s="1"/>
  <c r="Z244" i="14"/>
  <c r="AM243" i="14"/>
  <c r="Z243" i="14"/>
  <c r="AM242" i="14"/>
  <c r="Z242" i="14"/>
  <c r="AM237" i="14"/>
  <c r="Z237" i="14"/>
  <c r="AM236" i="14"/>
  <c r="Z236" i="14"/>
  <c r="AM235" i="14"/>
  <c r="Z235" i="14"/>
  <c r="AM202" i="14"/>
  <c r="Z202" i="14"/>
  <c r="AM234" i="14"/>
  <c r="Z234" i="14"/>
  <c r="AM233" i="14"/>
  <c r="Y233" i="14"/>
  <c r="Y238" i="14" s="1"/>
  <c r="AM232" i="14"/>
  <c r="Z232" i="14"/>
  <c r="AM231" i="14"/>
  <c r="Z231" i="14"/>
  <c r="AM230" i="14"/>
  <c r="X230" i="14"/>
  <c r="X238" i="14" s="1"/>
  <c r="AM229" i="14"/>
  <c r="Z229" i="14"/>
  <c r="AM228" i="14"/>
  <c r="Z228" i="14"/>
  <c r="AM227" i="14"/>
  <c r="Z227" i="14"/>
  <c r="AM221" i="14"/>
  <c r="AM222" i="14" s="1"/>
  <c r="Z221" i="14"/>
  <c r="AM220" i="14"/>
  <c r="Z220" i="14"/>
  <c r="AM219" i="14"/>
  <c r="Z219" i="14"/>
  <c r="AM218" i="14"/>
  <c r="Z218" i="14"/>
  <c r="AM214" i="14"/>
  <c r="Z214" i="14"/>
  <c r="AM213" i="14"/>
  <c r="Z213" i="14"/>
  <c r="AM212" i="14"/>
  <c r="Z212" i="14"/>
  <c r="AM211" i="14"/>
  <c r="Z211" i="14"/>
  <c r="AM210" i="14"/>
  <c r="Z210" i="14"/>
  <c r="AM209" i="14"/>
  <c r="Z209" i="14"/>
  <c r="AM208" i="14"/>
  <c r="Z208" i="14"/>
  <c r="AM207" i="14"/>
  <c r="Z207" i="14"/>
  <c r="AM206" i="14"/>
  <c r="Z206" i="14"/>
  <c r="AM205" i="14"/>
  <c r="Z205" i="14"/>
  <c r="AM204" i="14"/>
  <c r="Y204" i="14"/>
  <c r="AM203" i="14"/>
  <c r="X203" i="14"/>
  <c r="Z203" i="14" s="1"/>
  <c r="AM86" i="14"/>
  <c r="Z86" i="14"/>
  <c r="AM201" i="14"/>
  <c r="Z201" i="14"/>
  <c r="AM200" i="14"/>
  <c r="X200" i="14"/>
  <c r="AM199" i="14"/>
  <c r="Z199" i="14"/>
  <c r="AM198" i="14"/>
  <c r="Z198" i="14"/>
  <c r="AM197" i="14"/>
  <c r="Z197" i="14"/>
  <c r="AM196" i="14"/>
  <c r="Z196" i="14"/>
  <c r="AM195" i="14"/>
  <c r="Z195" i="14"/>
  <c r="AM183" i="14"/>
  <c r="Z183" i="14"/>
  <c r="AM182" i="14"/>
  <c r="Z182" i="14"/>
  <c r="AM181" i="14"/>
  <c r="Z181" i="14"/>
  <c r="AM180" i="14"/>
  <c r="Z180" i="14"/>
  <c r="AM179" i="14"/>
  <c r="Z179" i="14"/>
  <c r="AM178" i="14"/>
  <c r="Z178" i="14"/>
  <c r="AM177" i="14"/>
  <c r="Z177" i="14"/>
  <c r="AM176" i="14"/>
  <c r="Z176" i="14"/>
  <c r="AM175" i="14"/>
  <c r="Z175" i="14"/>
  <c r="AM174" i="14"/>
  <c r="Z174" i="14"/>
  <c r="AM173" i="14"/>
  <c r="Z173" i="14"/>
  <c r="AM172" i="14"/>
  <c r="Z172" i="14"/>
  <c r="AM171" i="14"/>
  <c r="Z171" i="14"/>
  <c r="AM170" i="14"/>
  <c r="Z170" i="14"/>
  <c r="AM169" i="14"/>
  <c r="Z169" i="14"/>
  <c r="AM168" i="14"/>
  <c r="Z168" i="14"/>
  <c r="AM167" i="14"/>
  <c r="Z167" i="14"/>
  <c r="AM166" i="14"/>
  <c r="Z166" i="14"/>
  <c r="AM165" i="14"/>
  <c r="Z165" i="14"/>
  <c r="AM164" i="14"/>
  <c r="Z164" i="14"/>
  <c r="AM163" i="14"/>
  <c r="Z163" i="14"/>
  <c r="AM162" i="14"/>
  <c r="Z162" i="14"/>
  <c r="AM161" i="14"/>
  <c r="Z161" i="14"/>
  <c r="AM160" i="14"/>
  <c r="Z160" i="14"/>
  <c r="AM159" i="14"/>
  <c r="Z159" i="14"/>
  <c r="AM158" i="14"/>
  <c r="Z158" i="14"/>
  <c r="AM157" i="14"/>
  <c r="Z157" i="14"/>
  <c r="AM156" i="14"/>
  <c r="Z156" i="14"/>
  <c r="AM11" i="14"/>
  <c r="Z11" i="14"/>
  <c r="AM155" i="14"/>
  <c r="Z155" i="14"/>
  <c r="AM154" i="14"/>
  <c r="Z154" i="14"/>
  <c r="AM153" i="14"/>
  <c r="Z153" i="14"/>
  <c r="AM152" i="14"/>
  <c r="Z152" i="14"/>
  <c r="AM151" i="14"/>
  <c r="Z151" i="14"/>
  <c r="AM150" i="14"/>
  <c r="Z150" i="14"/>
  <c r="AM126" i="14"/>
  <c r="Z126" i="14"/>
  <c r="AM149" i="14"/>
  <c r="Z149" i="14"/>
  <c r="AM148" i="14"/>
  <c r="Z148" i="14"/>
  <c r="AM147" i="14"/>
  <c r="Z147" i="14"/>
  <c r="AM146" i="14"/>
  <c r="Z146" i="14"/>
  <c r="AM145" i="14"/>
  <c r="Z145" i="14"/>
  <c r="AM144" i="14"/>
  <c r="Z144" i="14"/>
  <c r="AM143" i="14"/>
  <c r="Z143" i="14"/>
  <c r="AM142" i="14"/>
  <c r="Z142" i="14"/>
  <c r="AM141" i="14"/>
  <c r="Z141" i="14"/>
  <c r="AM140" i="14"/>
  <c r="Z140" i="14"/>
  <c r="AM139" i="14"/>
  <c r="Z139" i="14"/>
  <c r="AM138" i="14"/>
  <c r="Z138" i="14"/>
  <c r="AM137" i="14"/>
  <c r="Z137" i="14"/>
  <c r="AM136" i="14"/>
  <c r="Z136" i="14"/>
  <c r="AM135" i="14"/>
  <c r="Z135" i="14"/>
  <c r="AM134" i="14"/>
  <c r="Z134" i="14"/>
  <c r="AM133" i="14"/>
  <c r="Z133" i="14"/>
  <c r="AM132" i="14"/>
  <c r="Z132" i="14"/>
  <c r="AM131" i="14"/>
  <c r="Z131" i="14"/>
  <c r="AM130" i="14"/>
  <c r="Z130" i="14"/>
  <c r="AM129" i="14"/>
  <c r="Z129" i="14"/>
  <c r="AM128" i="14"/>
  <c r="Z128" i="14"/>
  <c r="AM127" i="14"/>
  <c r="Z127" i="14"/>
  <c r="AM125" i="14"/>
  <c r="Z125" i="14"/>
  <c r="AM124" i="14"/>
  <c r="Z124" i="14"/>
  <c r="AM123" i="14"/>
  <c r="Z123" i="14"/>
  <c r="AM122" i="14"/>
  <c r="Z122" i="14"/>
  <c r="AM121" i="14"/>
  <c r="Z121" i="14"/>
  <c r="AM120" i="14"/>
  <c r="Z120" i="14"/>
  <c r="AM119" i="14"/>
  <c r="Z119" i="14"/>
  <c r="AM118" i="14"/>
  <c r="Z118" i="14"/>
  <c r="AM117" i="14"/>
  <c r="Z117" i="14"/>
  <c r="AM116" i="14"/>
  <c r="Z116" i="14"/>
  <c r="AM115" i="14"/>
  <c r="Z115" i="14"/>
  <c r="AM114" i="14"/>
  <c r="Z114" i="14"/>
  <c r="AM113" i="14"/>
  <c r="Z113" i="14"/>
  <c r="AM112" i="14"/>
  <c r="X112" i="14"/>
  <c r="AM111" i="14"/>
  <c r="Z111" i="14"/>
  <c r="AM110" i="14"/>
  <c r="Z110" i="14"/>
  <c r="AM109" i="14"/>
  <c r="Z109" i="14"/>
  <c r="AM108" i="14"/>
  <c r="Z108" i="14"/>
  <c r="AM107" i="14"/>
  <c r="Z107" i="14"/>
  <c r="AM106" i="14"/>
  <c r="Z106" i="14"/>
  <c r="AM105" i="14"/>
  <c r="Z105" i="14"/>
  <c r="AM104" i="14"/>
  <c r="Z104" i="14"/>
  <c r="AM103" i="14"/>
  <c r="Z103" i="14"/>
  <c r="AM102" i="14"/>
  <c r="Z102" i="14"/>
  <c r="AM101" i="14"/>
  <c r="Z101" i="14"/>
  <c r="AM100" i="14"/>
  <c r="Z100" i="14"/>
  <c r="AM99" i="14"/>
  <c r="Z99" i="14"/>
  <c r="AM98" i="14"/>
  <c r="Z98" i="14"/>
  <c r="AM97" i="14"/>
  <c r="Z97" i="14"/>
  <c r="AM96" i="14"/>
  <c r="Z96" i="14"/>
  <c r="AM95" i="14"/>
  <c r="Z95" i="14"/>
  <c r="AM94" i="14"/>
  <c r="Z94" i="14"/>
  <c r="AM93" i="14"/>
  <c r="Z93" i="14"/>
  <c r="AM92" i="14"/>
  <c r="Z92" i="14"/>
  <c r="AM91" i="14"/>
  <c r="X91" i="14"/>
  <c r="AM90" i="14"/>
  <c r="Z90" i="14"/>
  <c r="AM85" i="14"/>
  <c r="Z85" i="14"/>
  <c r="AM83" i="14"/>
  <c r="Z83" i="14"/>
  <c r="AM82" i="14"/>
  <c r="Z82" i="14"/>
  <c r="AM81" i="14"/>
  <c r="Z81" i="14"/>
  <c r="AM80" i="14"/>
  <c r="Z80" i="14"/>
  <c r="AM79" i="14"/>
  <c r="Z79" i="14"/>
  <c r="AM78" i="14"/>
  <c r="Z78" i="14"/>
  <c r="AM77" i="14"/>
  <c r="Z77" i="14"/>
  <c r="AM76" i="14"/>
  <c r="Z76" i="14"/>
  <c r="AM75" i="14"/>
  <c r="Z75" i="14"/>
  <c r="AM74" i="14"/>
  <c r="Z74" i="14"/>
  <c r="AM73" i="14"/>
  <c r="Z73" i="14"/>
  <c r="AM72" i="14"/>
  <c r="Z72" i="14"/>
  <c r="AM71" i="14"/>
  <c r="Z71" i="14"/>
  <c r="AM70" i="14"/>
  <c r="Z70" i="14"/>
  <c r="AM69" i="14"/>
  <c r="Z69" i="14"/>
  <c r="AM68" i="14"/>
  <c r="Z68" i="14"/>
  <c r="AM67" i="14"/>
  <c r="Z67" i="14"/>
  <c r="AM66" i="14"/>
  <c r="Z66" i="14"/>
  <c r="AM65" i="14"/>
  <c r="Z65" i="14"/>
  <c r="AM64" i="14"/>
  <c r="Z64" i="14"/>
  <c r="AM63" i="14"/>
  <c r="Z63" i="14"/>
  <c r="AM62" i="14"/>
  <c r="Z62" i="14"/>
  <c r="AM61" i="14"/>
  <c r="Z61" i="14"/>
  <c r="AM60" i="14"/>
  <c r="Z60" i="14"/>
  <c r="AM59" i="14"/>
  <c r="Z59" i="14"/>
  <c r="AM58" i="14"/>
  <c r="Z58" i="14"/>
  <c r="AM57" i="14"/>
  <c r="Z57" i="14"/>
  <c r="AG56" i="14"/>
  <c r="Z56" i="14"/>
  <c r="AM55" i="14"/>
  <c r="Z55" i="14"/>
  <c r="AM54" i="14"/>
  <c r="Z54" i="14"/>
  <c r="AM53" i="14"/>
  <c r="Z53" i="14"/>
  <c r="AM52" i="14"/>
  <c r="Z52" i="14"/>
  <c r="AM51" i="14"/>
  <c r="Z51" i="14"/>
  <c r="AM50" i="14"/>
  <c r="Z50" i="14"/>
  <c r="AM49" i="14"/>
  <c r="Z49" i="14"/>
  <c r="AM48" i="14"/>
  <c r="Z48" i="14"/>
  <c r="AM47" i="14"/>
  <c r="Z47" i="14"/>
  <c r="AM46" i="14"/>
  <c r="Z46" i="14"/>
  <c r="AM45" i="14"/>
  <c r="Z45" i="14"/>
  <c r="AM44" i="14"/>
  <c r="Z44" i="14"/>
  <c r="AM43" i="14"/>
  <c r="Z43" i="14"/>
  <c r="AM42" i="14"/>
  <c r="Z42" i="14"/>
  <c r="AM41" i="14"/>
  <c r="Z41" i="14"/>
  <c r="AP40" i="14"/>
  <c r="AM40" i="14"/>
  <c r="Z40" i="14"/>
  <c r="AM39" i="14"/>
  <c r="Z39" i="14"/>
  <c r="AM38" i="14"/>
  <c r="Z38" i="14"/>
  <c r="AM37" i="14"/>
  <c r="Z37" i="14"/>
  <c r="AM36" i="14"/>
  <c r="Z36" i="14"/>
  <c r="AM35" i="14"/>
  <c r="Z35" i="14"/>
  <c r="AM34" i="14"/>
  <c r="Z34" i="14"/>
  <c r="AM33" i="14"/>
  <c r="Z33" i="14"/>
  <c r="AO32" i="14"/>
  <c r="AM32" i="14"/>
  <c r="Z32" i="14"/>
  <c r="AM27" i="14"/>
  <c r="Z27" i="14"/>
  <c r="AM26" i="14"/>
  <c r="Z26" i="14"/>
  <c r="AM10" i="14"/>
  <c r="Z10" i="14"/>
  <c r="AM25" i="14"/>
  <c r="Z25" i="14"/>
  <c r="AM24" i="14"/>
  <c r="Z24" i="14"/>
  <c r="AM23" i="14"/>
  <c r="Z23" i="14"/>
  <c r="AM22" i="14"/>
  <c r="Z22" i="14"/>
  <c r="AM21" i="14"/>
  <c r="Z21" i="14"/>
  <c r="AM20" i="14"/>
  <c r="Z20" i="14"/>
  <c r="AM19" i="14"/>
  <c r="Z19" i="14"/>
  <c r="AM18" i="14"/>
  <c r="Z18" i="14"/>
  <c r="AM17" i="14"/>
  <c r="Z17" i="14"/>
  <c r="AM16" i="14"/>
  <c r="Z16" i="14"/>
  <c r="AM15" i="14"/>
  <c r="Z15" i="14"/>
  <c r="AL14" i="14"/>
  <c r="AK14" i="14"/>
  <c r="AJ14" i="14"/>
  <c r="AI14" i="14"/>
  <c r="AH14" i="14"/>
  <c r="AG14" i="14"/>
  <c r="AF14" i="14"/>
  <c r="AE14" i="14"/>
  <c r="AD14" i="14"/>
  <c r="AC14" i="14"/>
  <c r="Z14" i="14"/>
  <c r="AM13" i="14"/>
  <c r="X13" i="14"/>
  <c r="AM12" i="14"/>
  <c r="Z12" i="14"/>
  <c r="AM9" i="14"/>
  <c r="Z9" i="14"/>
  <c r="AM8" i="14"/>
  <c r="Z8" i="14"/>
  <c r="AM7" i="14"/>
  <c r="Z7" i="14"/>
  <c r="AM6" i="14"/>
  <c r="Z6" i="14"/>
  <c r="AM5" i="14"/>
  <c r="Z5" i="14"/>
  <c r="AM4" i="14"/>
  <c r="Z4" i="14"/>
  <c r="AM3" i="14"/>
  <c r="Z3" i="14"/>
  <c r="G442" i="18"/>
  <c r="G441" i="18"/>
  <c r="G440" i="18"/>
  <c r="G439" i="18"/>
  <c r="G438" i="18"/>
  <c r="AN434" i="18"/>
  <c r="AP430" i="18"/>
  <c r="AO430" i="18"/>
  <c r="AN430" i="18"/>
  <c r="AM430" i="18"/>
  <c r="AL430" i="18"/>
  <c r="AK430" i="18"/>
  <c r="AJ430" i="18"/>
  <c r="AI430" i="18"/>
  <c r="AH430" i="18"/>
  <c r="AG430" i="18"/>
  <c r="AF430" i="18"/>
  <c r="AE430" i="18"/>
  <c r="AD430" i="18"/>
  <c r="AC430" i="18"/>
  <c r="AB430" i="18"/>
  <c r="AA430" i="18"/>
  <c r="Z430" i="18"/>
  <c r="Y430" i="18"/>
  <c r="X430" i="18"/>
  <c r="AP429" i="18"/>
  <c r="AO429" i="18"/>
  <c r="AN429" i="18"/>
  <c r="AM429" i="18"/>
  <c r="AL429" i="18"/>
  <c r="AK429" i="18"/>
  <c r="AJ429" i="18"/>
  <c r="AI429" i="18"/>
  <c r="AH429" i="18"/>
  <c r="AG429" i="18"/>
  <c r="AF429" i="18"/>
  <c r="AE429" i="18"/>
  <c r="AD429" i="18"/>
  <c r="AC429" i="18"/>
  <c r="AB429" i="18"/>
  <c r="AA429" i="18"/>
  <c r="Z429" i="18"/>
  <c r="Y429" i="18"/>
  <c r="X429" i="18"/>
  <c r="AP428" i="18"/>
  <c r="AO428" i="18"/>
  <c r="AN428" i="18"/>
  <c r="AM428" i="18"/>
  <c r="AL428" i="18"/>
  <c r="AK428" i="18"/>
  <c r="AJ428" i="18"/>
  <c r="AI428" i="18"/>
  <c r="AH428" i="18"/>
  <c r="AG428" i="18"/>
  <c r="AF428" i="18"/>
  <c r="AE428" i="18"/>
  <c r="AD428" i="18"/>
  <c r="AC428" i="18"/>
  <c r="AB428" i="18"/>
  <c r="AA428" i="18"/>
  <c r="Z428" i="18"/>
  <c r="Y428" i="18"/>
  <c r="X428" i="18"/>
  <c r="AP427" i="18"/>
  <c r="AO427" i="18"/>
  <c r="AL427" i="18"/>
  <c r="AK427" i="18"/>
  <c r="AJ427" i="18"/>
  <c r="AI427" i="18"/>
  <c r="AH427" i="18"/>
  <c r="AG427" i="18"/>
  <c r="AF427" i="18"/>
  <c r="AE427" i="18"/>
  <c r="AD427" i="18"/>
  <c r="AC427" i="18"/>
  <c r="AB427" i="18"/>
  <c r="AA427" i="18"/>
  <c r="AP424" i="18"/>
  <c r="AO424" i="18"/>
  <c r="AN424" i="18"/>
  <c r="AM424" i="18"/>
  <c r="AL424" i="18"/>
  <c r="AK424" i="18"/>
  <c r="AJ424" i="18"/>
  <c r="AI424" i="18"/>
  <c r="AH424" i="18"/>
  <c r="AG424" i="18"/>
  <c r="AF424" i="18"/>
  <c r="AE424" i="18"/>
  <c r="AD424" i="18"/>
  <c r="AC424" i="18"/>
  <c r="AB424" i="18"/>
  <c r="AA424" i="18"/>
  <c r="Z424" i="18"/>
  <c r="Y424" i="18"/>
  <c r="X424" i="18"/>
  <c r="AP423" i="18"/>
  <c r="AO423" i="18"/>
  <c r="AL423" i="18"/>
  <c r="Y423" i="18"/>
  <c r="X423" i="18"/>
  <c r="AP422" i="18"/>
  <c r="AO422" i="18"/>
  <c r="AL422" i="18"/>
  <c r="AK422" i="18"/>
  <c r="AJ422" i="18"/>
  <c r="AI422" i="18"/>
  <c r="AH422" i="18"/>
  <c r="AG422" i="18"/>
  <c r="AF422" i="18"/>
  <c r="AE422" i="18"/>
  <c r="AD422" i="18"/>
  <c r="AC422" i="18"/>
  <c r="AB422" i="18"/>
  <c r="AA422" i="18"/>
  <c r="Y422" i="18"/>
  <c r="X422" i="18"/>
  <c r="AP421" i="18"/>
  <c r="AO421" i="18"/>
  <c r="AL421" i="18"/>
  <c r="AK421" i="18"/>
  <c r="AJ421" i="18"/>
  <c r="AI421" i="18"/>
  <c r="AH421" i="18"/>
  <c r="AG421" i="18"/>
  <c r="AF421" i="18"/>
  <c r="AE421" i="18"/>
  <c r="AD421" i="18"/>
  <c r="AC421" i="18"/>
  <c r="AB421" i="18"/>
  <c r="AA421" i="18"/>
  <c r="AP420" i="18"/>
  <c r="AO420" i="18"/>
  <c r="AL420" i="18"/>
  <c r="AK420" i="18"/>
  <c r="AJ420" i="18"/>
  <c r="AI420" i="18"/>
  <c r="AH420" i="18"/>
  <c r="AG420" i="18"/>
  <c r="AF420" i="18"/>
  <c r="AE420" i="18"/>
  <c r="AD420" i="18"/>
  <c r="AC420" i="18"/>
  <c r="AB420" i="18"/>
  <c r="AA420" i="18"/>
  <c r="Y420" i="18"/>
  <c r="X420" i="18"/>
  <c r="AP419" i="18"/>
  <c r="AO419" i="18"/>
  <c r="AN419" i="18"/>
  <c r="AM419" i="18"/>
  <c r="AL419" i="18"/>
  <c r="AK419" i="18"/>
  <c r="AJ419" i="18"/>
  <c r="AI419" i="18"/>
  <c r="AH419" i="18"/>
  <c r="AG419" i="18"/>
  <c r="AF419" i="18"/>
  <c r="AE419" i="18"/>
  <c r="AD419" i="18"/>
  <c r="AC419" i="18"/>
  <c r="AB419" i="18"/>
  <c r="AA419" i="18"/>
  <c r="Z419" i="18"/>
  <c r="Y419" i="18"/>
  <c r="X419" i="18"/>
  <c r="AP415" i="18"/>
  <c r="AO415" i="18"/>
  <c r="AL415" i="18"/>
  <c r="AK415" i="18"/>
  <c r="AJ415" i="18"/>
  <c r="AI415" i="18"/>
  <c r="AH415" i="18"/>
  <c r="AG415" i="18"/>
  <c r="AF415" i="18"/>
  <c r="AE415" i="18"/>
  <c r="AD415" i="18"/>
  <c r="AC415" i="18"/>
  <c r="AB415" i="18"/>
  <c r="AA415" i="18"/>
  <c r="Y415" i="18"/>
  <c r="X415" i="18"/>
  <c r="AP414" i="18"/>
  <c r="AO414" i="18"/>
  <c r="AN414" i="18"/>
  <c r="AM414" i="18"/>
  <c r="AL414" i="18"/>
  <c r="AK414" i="18"/>
  <c r="AJ414" i="18"/>
  <c r="AI414" i="18"/>
  <c r="AH414" i="18"/>
  <c r="AG414" i="18"/>
  <c r="AF414" i="18"/>
  <c r="AE414" i="18"/>
  <c r="AD414" i="18"/>
  <c r="AC414" i="18"/>
  <c r="AB414" i="18"/>
  <c r="AA414" i="18"/>
  <c r="Z414" i="18"/>
  <c r="Y414" i="18"/>
  <c r="X414" i="18"/>
  <c r="AP413" i="18"/>
  <c r="AO413" i="18"/>
  <c r="AN413" i="18"/>
  <c r="AM413" i="18"/>
  <c r="AL413" i="18"/>
  <c r="AK413" i="18"/>
  <c r="AJ413" i="18"/>
  <c r="AI413" i="18"/>
  <c r="AH413" i="18"/>
  <c r="AG413" i="18"/>
  <c r="AF413" i="18"/>
  <c r="AE413" i="18"/>
  <c r="AD413" i="18"/>
  <c r="AC413" i="18"/>
  <c r="AB413" i="18"/>
  <c r="AA413" i="18"/>
  <c r="Z413" i="18"/>
  <c r="Y413" i="18"/>
  <c r="X413" i="18"/>
  <c r="AP410" i="18"/>
  <c r="AO410" i="18"/>
  <c r="AL410" i="18"/>
  <c r="AK410" i="18"/>
  <c r="AJ410" i="18"/>
  <c r="AI410" i="18"/>
  <c r="AH410" i="18"/>
  <c r="AF410" i="18"/>
  <c r="AE410" i="18"/>
  <c r="AD410" i="18"/>
  <c r="AC410" i="18"/>
  <c r="AB410" i="18"/>
  <c r="AA410" i="18"/>
  <c r="Y410" i="18"/>
  <c r="X410" i="18"/>
  <c r="AP409" i="18"/>
  <c r="AO409" i="18"/>
  <c r="AL409" i="18"/>
  <c r="AK409" i="18"/>
  <c r="AJ409" i="18"/>
  <c r="AI409" i="18"/>
  <c r="AH409" i="18"/>
  <c r="AG409" i="18"/>
  <c r="AF409" i="18"/>
  <c r="AE409" i="18"/>
  <c r="AD409" i="18"/>
  <c r="AC409" i="18"/>
  <c r="AB409" i="18"/>
  <c r="AA409" i="18"/>
  <c r="Y409" i="18"/>
  <c r="AP408" i="18"/>
  <c r="AO408" i="18"/>
  <c r="AN408" i="18"/>
  <c r="AM408" i="18"/>
  <c r="AL408" i="18"/>
  <c r="AK408" i="18"/>
  <c r="AJ408" i="18"/>
  <c r="AI408" i="18"/>
  <c r="AH408" i="18"/>
  <c r="AG408" i="18"/>
  <c r="AF408" i="18"/>
  <c r="AE408" i="18"/>
  <c r="AD408" i="18"/>
  <c r="AC408" i="18"/>
  <c r="AB408" i="18"/>
  <c r="AA408" i="18"/>
  <c r="Z408" i="18"/>
  <c r="Y408" i="18"/>
  <c r="X408" i="18"/>
  <c r="AP407" i="18"/>
  <c r="AO407" i="18"/>
  <c r="AN407" i="18"/>
  <c r="AM407" i="18"/>
  <c r="AL407" i="18"/>
  <c r="AK407" i="18"/>
  <c r="AJ407" i="18"/>
  <c r="AI407" i="18"/>
  <c r="AH407" i="18"/>
  <c r="AG407" i="18"/>
  <c r="AF407" i="18"/>
  <c r="AE407" i="18"/>
  <c r="AD407" i="18"/>
  <c r="AC407" i="18"/>
  <c r="AB407" i="18"/>
  <c r="AA407" i="18"/>
  <c r="Z407" i="18"/>
  <c r="Y407" i="18"/>
  <c r="X407" i="18"/>
  <c r="AP406" i="18"/>
  <c r="AO406" i="18"/>
  <c r="AN406" i="18"/>
  <c r="AM406" i="18"/>
  <c r="AL406" i="18"/>
  <c r="AK406" i="18"/>
  <c r="AJ406" i="18"/>
  <c r="AI406" i="18"/>
  <c r="AH406" i="18"/>
  <c r="AG406" i="18"/>
  <c r="AF406" i="18"/>
  <c r="AE406" i="18"/>
  <c r="AD406" i="18"/>
  <c r="AC406" i="18"/>
  <c r="AB406" i="18"/>
  <c r="AA406" i="18"/>
  <c r="Z406" i="18"/>
  <c r="Y406" i="18"/>
  <c r="X406" i="18"/>
  <c r="AP405" i="18"/>
  <c r="AO405" i="18"/>
  <c r="AN405" i="18"/>
  <c r="AM405" i="18"/>
  <c r="AL405" i="18"/>
  <c r="AK405" i="18"/>
  <c r="AJ405" i="18"/>
  <c r="AI405" i="18"/>
  <c r="AH405" i="18"/>
  <c r="AG405" i="18"/>
  <c r="AF405" i="18"/>
  <c r="AE405" i="18"/>
  <c r="AD405" i="18"/>
  <c r="AC405" i="18"/>
  <c r="AB405" i="18"/>
  <c r="AA405" i="18"/>
  <c r="Z405" i="18"/>
  <c r="Y405" i="18"/>
  <c r="X405" i="18"/>
  <c r="AL404" i="18"/>
  <c r="AK404" i="18"/>
  <c r="AJ404" i="18"/>
  <c r="AI404" i="18"/>
  <c r="AH404" i="18"/>
  <c r="AG404" i="18"/>
  <c r="AF404" i="18"/>
  <c r="AE404" i="18"/>
  <c r="AD404" i="18"/>
  <c r="AC404" i="18"/>
  <c r="AB404" i="18"/>
  <c r="AA404" i="18"/>
  <c r="Y404" i="18"/>
  <c r="X404" i="18"/>
  <c r="AP403" i="18"/>
  <c r="AO403" i="18"/>
  <c r="AL403" i="18"/>
  <c r="AK403" i="18"/>
  <c r="AJ403" i="18"/>
  <c r="AI403" i="18"/>
  <c r="AH403" i="18"/>
  <c r="AG403" i="18"/>
  <c r="AF403" i="18"/>
  <c r="AE403" i="18"/>
  <c r="AD403" i="18"/>
  <c r="AC403" i="18"/>
  <c r="AB403" i="18"/>
  <c r="AA403" i="18"/>
  <c r="Y403" i="18"/>
  <c r="AP402" i="18"/>
  <c r="AO402" i="18"/>
  <c r="AL402" i="18"/>
  <c r="AK402" i="18"/>
  <c r="AJ402" i="18"/>
  <c r="AI402" i="18"/>
  <c r="AH402" i="18"/>
  <c r="AG402" i="18"/>
  <c r="AF402" i="18"/>
  <c r="AE402" i="18"/>
  <c r="AD402" i="18"/>
  <c r="AC402" i="18"/>
  <c r="AB402" i="18"/>
  <c r="AA402" i="18"/>
  <c r="Y402" i="18"/>
  <c r="X402" i="18"/>
  <c r="AP401" i="18"/>
  <c r="AO401" i="18"/>
  <c r="AL401" i="18"/>
  <c r="AK401" i="18"/>
  <c r="AJ401" i="18"/>
  <c r="AI401" i="18"/>
  <c r="AH401" i="18"/>
  <c r="AG401" i="18"/>
  <c r="AF401" i="18"/>
  <c r="AE401" i="18"/>
  <c r="AD401" i="18"/>
  <c r="AC401" i="18"/>
  <c r="AB401" i="18"/>
  <c r="AA401" i="18"/>
  <c r="Y401" i="18"/>
  <c r="X401" i="18"/>
  <c r="AL400" i="18"/>
  <c r="AK400" i="18"/>
  <c r="AJ400" i="18"/>
  <c r="AI400" i="18"/>
  <c r="AH400" i="18"/>
  <c r="AG400" i="18"/>
  <c r="AF400" i="18"/>
  <c r="AE400" i="18"/>
  <c r="AC400" i="18"/>
  <c r="AB400" i="18"/>
  <c r="AA400" i="18"/>
  <c r="Y400" i="18"/>
  <c r="X400" i="18"/>
  <c r="Y399" i="18"/>
  <c r="AP396" i="18"/>
  <c r="AO396" i="18"/>
  <c r="AL396" i="18"/>
  <c r="AK396" i="18"/>
  <c r="AJ396" i="18"/>
  <c r="AI396" i="18"/>
  <c r="AH396" i="18"/>
  <c r="AG396" i="18"/>
  <c r="AF396" i="18"/>
  <c r="AE396" i="18"/>
  <c r="AD396" i="18"/>
  <c r="AC396" i="18"/>
  <c r="AB396" i="18"/>
  <c r="AA396" i="18"/>
  <c r="Y396" i="18"/>
  <c r="AP395" i="18"/>
  <c r="AO395" i="18"/>
  <c r="AL395" i="18"/>
  <c r="AK395" i="18"/>
  <c r="AJ395" i="18"/>
  <c r="AI395" i="18"/>
  <c r="AH395" i="18"/>
  <c r="AG395" i="18"/>
  <c r="AF395" i="18"/>
  <c r="AE395" i="18"/>
  <c r="AD395" i="18"/>
  <c r="AC395" i="18"/>
  <c r="AB395" i="18"/>
  <c r="AA395" i="18"/>
  <c r="Y395" i="18"/>
  <c r="X395" i="18"/>
  <c r="AL394" i="18"/>
  <c r="AK394" i="18"/>
  <c r="AJ394" i="18"/>
  <c r="AI394" i="18"/>
  <c r="AH394" i="18"/>
  <c r="AG394" i="18"/>
  <c r="AF394" i="18"/>
  <c r="AE394" i="18"/>
  <c r="AD394" i="18"/>
  <c r="AC394" i="18"/>
  <c r="AB394" i="18"/>
  <c r="AA394" i="18"/>
  <c r="Y394" i="18"/>
  <c r="X394" i="18"/>
  <c r="AP393" i="18"/>
  <c r="AO393" i="18"/>
  <c r="AL393" i="18"/>
  <c r="AK393" i="18"/>
  <c r="AJ393" i="18"/>
  <c r="AI393" i="18"/>
  <c r="AH393" i="18"/>
  <c r="AG393" i="18"/>
  <c r="AF393" i="18"/>
  <c r="AE393" i="18"/>
  <c r="AD393" i="18"/>
  <c r="AC393" i="18"/>
  <c r="AB393" i="18"/>
  <c r="AA393" i="18"/>
  <c r="Y393" i="18"/>
  <c r="X393" i="18"/>
  <c r="AP392" i="18"/>
  <c r="AO392" i="18"/>
  <c r="AL392" i="18"/>
  <c r="AK392" i="18"/>
  <c r="AJ392" i="18"/>
  <c r="AI392" i="18"/>
  <c r="AH392" i="18"/>
  <c r="AG392" i="18"/>
  <c r="AF392" i="18"/>
  <c r="AE392" i="18"/>
  <c r="AD392" i="18"/>
  <c r="AC392" i="18"/>
  <c r="AB392" i="18"/>
  <c r="AA392" i="18"/>
  <c r="Y392" i="18"/>
  <c r="X392" i="18"/>
  <c r="AP386" i="18"/>
  <c r="AO386" i="18"/>
  <c r="AL386" i="18"/>
  <c r="AK386" i="18"/>
  <c r="AJ386" i="18"/>
  <c r="AI386" i="18"/>
  <c r="AH386" i="18"/>
  <c r="AG386" i="18"/>
  <c r="AF386" i="18"/>
  <c r="AE386" i="18"/>
  <c r="AC386" i="18"/>
  <c r="AB386" i="18"/>
  <c r="AA386" i="18"/>
  <c r="Y386" i="18"/>
  <c r="X386" i="18"/>
  <c r="AP385" i="18"/>
  <c r="AO385" i="18"/>
  <c r="AM385" i="18"/>
  <c r="AL385" i="18"/>
  <c r="AK385" i="18"/>
  <c r="AJ385" i="18"/>
  <c r="AI385" i="18"/>
  <c r="AH385" i="18"/>
  <c r="AG385" i="18"/>
  <c r="AF385" i="18"/>
  <c r="AE385" i="18"/>
  <c r="AD385" i="18"/>
  <c r="AC385" i="18"/>
  <c r="AB385" i="18"/>
  <c r="AA385" i="18"/>
  <c r="Z385" i="18"/>
  <c r="Y385" i="18"/>
  <c r="X385" i="18"/>
  <c r="AP384" i="18"/>
  <c r="AO384" i="18"/>
  <c r="AL384" i="18"/>
  <c r="AK384" i="18"/>
  <c r="AJ384" i="18"/>
  <c r="AI384" i="18"/>
  <c r="AH384" i="18"/>
  <c r="AG384" i="18"/>
  <c r="AF384" i="18"/>
  <c r="AE384" i="18"/>
  <c r="AD384" i="18"/>
  <c r="AC384" i="18"/>
  <c r="AB384" i="18"/>
  <c r="AA384" i="18"/>
  <c r="Y384" i="18"/>
  <c r="AP383" i="18"/>
  <c r="AO383" i="18"/>
  <c r="AL383" i="18"/>
  <c r="AK383" i="18"/>
  <c r="AJ383" i="18"/>
  <c r="AI383" i="18"/>
  <c r="AH383" i="18"/>
  <c r="AG383" i="18"/>
  <c r="AF383" i="18"/>
  <c r="AE383" i="18"/>
  <c r="AD383" i="18"/>
  <c r="AC383" i="18"/>
  <c r="AB383" i="18"/>
  <c r="AA383" i="18"/>
  <c r="Y383" i="18"/>
  <c r="X383" i="18"/>
  <c r="AP382" i="18"/>
  <c r="AO382" i="18"/>
  <c r="AL382" i="18"/>
  <c r="AK382" i="18"/>
  <c r="AJ382" i="18"/>
  <c r="AI382" i="18"/>
  <c r="AH382" i="18"/>
  <c r="AG382" i="18"/>
  <c r="AF382" i="18"/>
  <c r="AE382" i="18"/>
  <c r="AD382" i="18"/>
  <c r="AC382" i="18"/>
  <c r="AB382" i="18"/>
  <c r="AA382" i="18"/>
  <c r="Y382" i="18"/>
  <c r="X382" i="18"/>
  <c r="AP381" i="18"/>
  <c r="AO381" i="18"/>
  <c r="AM381" i="18"/>
  <c r="AL381" i="18"/>
  <c r="AK381" i="18"/>
  <c r="AJ381" i="18"/>
  <c r="AI381" i="18"/>
  <c r="AH381" i="18"/>
  <c r="AG381" i="18"/>
  <c r="AF381" i="18"/>
  <c r="AE381" i="18"/>
  <c r="AD381" i="18"/>
  <c r="AC381" i="18"/>
  <c r="AB381" i="18"/>
  <c r="AA381" i="18"/>
  <c r="Z381" i="18"/>
  <c r="Y381" i="18"/>
  <c r="X381" i="18"/>
  <c r="AP380" i="18"/>
  <c r="AO380" i="18"/>
  <c r="AL380" i="18"/>
  <c r="AK380" i="18"/>
  <c r="Y380" i="18"/>
  <c r="X380" i="18"/>
  <c r="AL379" i="18"/>
  <c r="AA379" i="18"/>
  <c r="AI378" i="18"/>
  <c r="AB378" i="18"/>
  <c r="AA378" i="18"/>
  <c r="Y378" i="18"/>
  <c r="X378" i="18"/>
  <c r="AM119" i="18"/>
  <c r="AM395" i="18" s="1"/>
  <c r="Z119" i="18"/>
  <c r="Z395" i="18" s="1"/>
  <c r="AM224" i="18"/>
  <c r="Z224" i="18"/>
  <c r="Z392" i="18" s="1"/>
  <c r="AM360" i="18"/>
  <c r="Z360" i="18"/>
  <c r="AN360" i="18" s="1"/>
  <c r="AM359" i="18"/>
  <c r="Z359" i="18"/>
  <c r="AM358" i="18"/>
  <c r="Z358" i="18"/>
  <c r="AN358" i="18" s="1"/>
  <c r="AM357" i="18"/>
  <c r="AN357" i="18" s="1"/>
  <c r="Z357" i="18"/>
  <c r="AM356" i="18"/>
  <c r="Z356" i="18"/>
  <c r="AN356" i="18" s="1"/>
  <c r="AM355" i="18"/>
  <c r="Z355" i="18"/>
  <c r="AM354" i="18"/>
  <c r="Z354" i="18"/>
  <c r="AN354" i="18" s="1"/>
  <c r="AM214" i="18"/>
  <c r="AN214" i="18" s="1"/>
  <c r="Z214" i="18"/>
  <c r="AM207" i="18"/>
  <c r="Z207" i="18"/>
  <c r="AM342" i="18"/>
  <c r="Z342" i="18"/>
  <c r="AM341" i="18"/>
  <c r="Z341" i="18"/>
  <c r="AM190" i="18"/>
  <c r="Z190" i="18"/>
  <c r="AM189" i="18"/>
  <c r="Z189" i="18"/>
  <c r="AN189" i="18" s="1"/>
  <c r="AM188" i="18"/>
  <c r="Z188" i="18"/>
  <c r="AP334" i="18"/>
  <c r="AP404" i="18" s="1"/>
  <c r="AO334" i="18"/>
  <c r="AO404" i="18" s="1"/>
  <c r="AM334" i="18"/>
  <c r="Z334" i="18"/>
  <c r="AM329" i="18"/>
  <c r="Z329" i="18"/>
  <c r="AN329" i="18" s="1"/>
  <c r="AN333" i="18"/>
  <c r="AM333" i="18"/>
  <c r="Z333" i="18"/>
  <c r="AM332" i="18"/>
  <c r="Z332" i="18"/>
  <c r="AM331" i="18"/>
  <c r="Z331" i="18"/>
  <c r="AM320" i="18"/>
  <c r="Z320" i="18"/>
  <c r="AM181" i="18"/>
  <c r="Z181" i="18"/>
  <c r="AN181" i="18" s="1"/>
  <c r="AM180" i="18"/>
  <c r="Z180" i="18"/>
  <c r="AM318" i="18"/>
  <c r="Z318" i="18"/>
  <c r="AN318" i="18" s="1"/>
  <c r="AM174" i="18"/>
  <c r="Z174" i="18"/>
  <c r="AM173" i="18"/>
  <c r="Z173" i="18"/>
  <c r="AM172" i="18"/>
  <c r="Z172" i="18"/>
  <c r="AM171" i="18"/>
  <c r="Z171" i="18"/>
  <c r="AP317" i="18"/>
  <c r="AP399" i="18" s="1"/>
  <c r="AO317" i="18"/>
  <c r="AM317" i="18"/>
  <c r="Z317" i="18"/>
  <c r="AM316" i="18"/>
  <c r="Z316" i="18"/>
  <c r="AM315" i="18"/>
  <c r="Z315" i="18"/>
  <c r="AN315" i="18" s="1"/>
  <c r="AM314" i="18"/>
  <c r="Z314" i="18"/>
  <c r="AM313" i="18"/>
  <c r="Z313" i="18"/>
  <c r="AM287" i="18"/>
  <c r="Z287" i="18"/>
  <c r="AM286" i="18"/>
  <c r="Z286" i="18"/>
  <c r="AM156" i="18"/>
  <c r="Z156" i="18"/>
  <c r="AM155" i="18"/>
  <c r="Z155" i="18"/>
  <c r="AM154" i="18"/>
  <c r="Z154" i="18"/>
  <c r="AM369" i="18"/>
  <c r="Z369" i="18"/>
  <c r="AN369" i="18" s="1"/>
  <c r="AM368" i="18"/>
  <c r="Z368" i="18"/>
  <c r="AN368" i="18" s="1"/>
  <c r="AM367" i="18"/>
  <c r="Z367" i="18"/>
  <c r="AO285" i="18"/>
  <c r="AM285" i="18"/>
  <c r="Z285" i="18"/>
  <c r="AM284" i="18"/>
  <c r="Z284" i="18"/>
  <c r="AM283" i="18"/>
  <c r="Z283" i="18"/>
  <c r="AM282" i="18"/>
  <c r="Z282" i="18"/>
  <c r="AM278" i="18"/>
  <c r="Z278" i="18"/>
  <c r="AM277" i="18"/>
  <c r="Z277" i="18"/>
  <c r="AM148" i="18"/>
  <c r="Z148" i="18"/>
  <c r="AM147" i="18"/>
  <c r="Z147" i="18"/>
  <c r="AM146" i="18"/>
  <c r="Z146" i="18"/>
  <c r="AF366" i="18"/>
  <c r="AE366" i="18"/>
  <c r="AE380" i="18" s="1"/>
  <c r="AD366" i="18"/>
  <c r="AC366" i="18"/>
  <c r="AB366" i="18"/>
  <c r="AA366" i="18"/>
  <c r="Z366" i="18"/>
  <c r="AJ365" i="18"/>
  <c r="AI365" i="18"/>
  <c r="AH365" i="18"/>
  <c r="AG365" i="18"/>
  <c r="AF365" i="18"/>
  <c r="AE365" i="18"/>
  <c r="AD365" i="18"/>
  <c r="Z365" i="18"/>
  <c r="AM268" i="18"/>
  <c r="Z268" i="18"/>
  <c r="AM267" i="18"/>
  <c r="Z267" i="18"/>
  <c r="AM266" i="18"/>
  <c r="Z266" i="18"/>
  <c r="AM265" i="18"/>
  <c r="Z265" i="18"/>
  <c r="AM264" i="18"/>
  <c r="Z264" i="18"/>
  <c r="AM263" i="18"/>
  <c r="Z263" i="18"/>
  <c r="AM262" i="18"/>
  <c r="Z262" i="18"/>
  <c r="AM260" i="18"/>
  <c r="Z260" i="18"/>
  <c r="AM259" i="18"/>
  <c r="Z259" i="18"/>
  <c r="AM117" i="18"/>
  <c r="Z117" i="18"/>
  <c r="AM116" i="18"/>
  <c r="Z116" i="18"/>
  <c r="AM59" i="18"/>
  <c r="Z59" i="18"/>
  <c r="AM208" i="18"/>
  <c r="Z208" i="18"/>
  <c r="AM326" i="18"/>
  <c r="Z326" i="18"/>
  <c r="AM325" i="18"/>
  <c r="Z325" i="18"/>
  <c r="AM319" i="18"/>
  <c r="Z319" i="18"/>
  <c r="AM324" i="18"/>
  <c r="Z324" i="18"/>
  <c r="AM327" i="18"/>
  <c r="Z327" i="18"/>
  <c r="AM323" i="18"/>
  <c r="Z323" i="18"/>
  <c r="AM322" i="18"/>
  <c r="Z322" i="18"/>
  <c r="AN322" i="18" s="1"/>
  <c r="AM179" i="18"/>
  <c r="Z179" i="18"/>
  <c r="AM178" i="18"/>
  <c r="Z178" i="18"/>
  <c r="AN178" i="18" s="1"/>
  <c r="AM252" i="18"/>
  <c r="Z252" i="18"/>
  <c r="AM251" i="18"/>
  <c r="Z251" i="18"/>
  <c r="AN251" i="18" s="1"/>
  <c r="AM250" i="18"/>
  <c r="Z250" i="18"/>
  <c r="AM249" i="18"/>
  <c r="Z249" i="18"/>
  <c r="AM248" i="18"/>
  <c r="Z248" i="18"/>
  <c r="AM247" i="18"/>
  <c r="Z247" i="18"/>
  <c r="AM245" i="18"/>
  <c r="Z245" i="18"/>
  <c r="AM244" i="18"/>
  <c r="Z244" i="18"/>
  <c r="AN244" i="18" s="1"/>
  <c r="AM243" i="18"/>
  <c r="Z243" i="18"/>
  <c r="AM242" i="18"/>
  <c r="Z242" i="18"/>
  <c r="AN242" i="18" s="1"/>
  <c r="AM241" i="18"/>
  <c r="Z241" i="18"/>
  <c r="AN241" i="18" s="1"/>
  <c r="AM240" i="18"/>
  <c r="Z240" i="18"/>
  <c r="AM239" i="18"/>
  <c r="Z239" i="18"/>
  <c r="AN239" i="18" s="1"/>
  <c r="AM78" i="18"/>
  <c r="Z78" i="18"/>
  <c r="AM77" i="18"/>
  <c r="Z77" i="18"/>
  <c r="AN77" i="18" s="1"/>
  <c r="AM76" i="18"/>
  <c r="AN76" i="18" s="1"/>
  <c r="Z76" i="18"/>
  <c r="AM75" i="18"/>
  <c r="Z75" i="18"/>
  <c r="AM74" i="18"/>
  <c r="Z74" i="18"/>
  <c r="AM73" i="18"/>
  <c r="Z73" i="18"/>
  <c r="AK72" i="18"/>
  <c r="AJ72" i="18"/>
  <c r="AI72" i="18"/>
  <c r="AH72" i="18"/>
  <c r="AG72" i="18"/>
  <c r="AF72" i="18"/>
  <c r="AE72" i="18"/>
  <c r="AD72" i="18"/>
  <c r="AC72" i="18"/>
  <c r="AB72" i="18"/>
  <c r="AA72" i="18"/>
  <c r="Z72" i="18"/>
  <c r="AM71" i="18"/>
  <c r="Z71" i="18"/>
  <c r="AM70" i="18"/>
  <c r="Z70" i="18"/>
  <c r="AN70" i="18" s="1"/>
  <c r="AM69" i="18"/>
  <c r="Z69" i="18"/>
  <c r="AM64" i="18"/>
  <c r="Z64" i="18"/>
  <c r="AM350" i="18"/>
  <c r="Z350" i="18"/>
  <c r="AM330" i="18"/>
  <c r="Z330" i="18"/>
  <c r="AM184" i="18"/>
  <c r="Z184" i="18"/>
  <c r="AM321" i="18"/>
  <c r="Z321" i="18"/>
  <c r="AN321" i="18" s="1"/>
  <c r="AM177" i="18"/>
  <c r="Z177" i="18"/>
  <c r="AM175" i="18"/>
  <c r="Z175" i="18"/>
  <c r="AM292" i="18"/>
  <c r="Z292" i="18"/>
  <c r="AM291" i="18"/>
  <c r="Z291" i="18"/>
  <c r="AM290" i="18"/>
  <c r="Z290" i="18"/>
  <c r="AM289" i="18"/>
  <c r="Z289" i="18"/>
  <c r="AM288" i="18"/>
  <c r="Z288" i="18"/>
  <c r="AM159" i="18"/>
  <c r="Z159" i="18"/>
  <c r="AM158" i="18"/>
  <c r="Z158" i="18"/>
  <c r="AM157" i="18"/>
  <c r="Z157" i="18"/>
  <c r="AM118" i="18"/>
  <c r="Z118" i="18"/>
  <c r="AM65" i="18"/>
  <c r="Z65" i="18"/>
  <c r="AM362" i="18"/>
  <c r="Z362" i="18"/>
  <c r="AM193" i="18"/>
  <c r="Z193" i="18"/>
  <c r="AM185" i="18"/>
  <c r="Z185" i="18"/>
  <c r="AM170" i="18"/>
  <c r="Z170" i="18"/>
  <c r="AD370" i="18"/>
  <c r="Z370" i="18"/>
  <c r="AM361" i="18"/>
  <c r="Z361" i="18"/>
  <c r="AM311" i="18"/>
  <c r="Z311" i="18"/>
  <c r="AM310" i="18"/>
  <c r="Z310" i="18"/>
  <c r="AN310" i="18" s="1"/>
  <c r="AM309" i="18"/>
  <c r="AN309" i="18" s="1"/>
  <c r="Z309" i="18"/>
  <c r="AM308" i="18"/>
  <c r="Z308" i="18"/>
  <c r="AM307" i="18"/>
  <c r="Z307" i="18"/>
  <c r="AM306" i="18"/>
  <c r="Z306" i="18"/>
  <c r="AM305" i="18"/>
  <c r="Z305" i="18"/>
  <c r="AM304" i="18"/>
  <c r="Z304" i="18"/>
  <c r="AM303" i="18"/>
  <c r="Z303" i="18"/>
  <c r="AM302" i="18"/>
  <c r="Z302" i="18"/>
  <c r="AM301" i="18"/>
  <c r="Z301" i="18"/>
  <c r="AM300" i="18"/>
  <c r="Z300" i="18"/>
  <c r="AM299" i="18"/>
  <c r="Z299" i="18"/>
  <c r="AM298" i="18"/>
  <c r="Z298" i="18"/>
  <c r="AM297" i="18"/>
  <c r="Z297" i="18"/>
  <c r="AM296" i="18"/>
  <c r="Z296" i="18"/>
  <c r="AM295" i="18"/>
  <c r="Z295" i="18"/>
  <c r="AM294" i="18"/>
  <c r="Z294" i="18"/>
  <c r="AM293" i="18"/>
  <c r="Z293" i="18"/>
  <c r="AM169" i="18"/>
  <c r="Z169" i="18"/>
  <c r="AM168" i="18"/>
  <c r="Z168" i="18"/>
  <c r="AM167" i="18"/>
  <c r="Z167" i="18"/>
  <c r="AM166" i="18"/>
  <c r="Z166" i="18"/>
  <c r="AM165" i="18"/>
  <c r="Z165" i="18"/>
  <c r="AM164" i="18"/>
  <c r="Z164" i="18"/>
  <c r="AM163" i="18"/>
  <c r="Z163" i="18"/>
  <c r="AM162" i="18"/>
  <c r="Z162" i="18"/>
  <c r="AM161" i="18"/>
  <c r="Z161" i="18"/>
  <c r="AM160" i="18"/>
  <c r="Z160" i="18"/>
  <c r="AO276" i="18"/>
  <c r="AM276" i="18"/>
  <c r="Z276" i="18"/>
  <c r="AN276" i="18" s="1"/>
  <c r="AM275" i="18"/>
  <c r="Z275" i="18"/>
  <c r="AM274" i="18"/>
  <c r="Z274" i="18"/>
  <c r="AM273" i="18"/>
  <c r="Z273" i="18"/>
  <c r="AM272" i="18"/>
  <c r="Z272" i="18"/>
  <c r="AM271" i="18"/>
  <c r="Z271" i="18"/>
  <c r="AM270" i="18"/>
  <c r="Z270" i="18"/>
  <c r="AM269" i="18"/>
  <c r="Z269" i="18"/>
  <c r="AM126" i="18"/>
  <c r="Z126" i="18"/>
  <c r="AN126" i="18" s="1"/>
  <c r="AM125" i="18"/>
  <c r="Z125" i="18"/>
  <c r="AP124" i="18"/>
  <c r="AD124" i="18"/>
  <c r="Z124" i="18"/>
  <c r="AM63" i="18"/>
  <c r="Z63" i="18"/>
  <c r="AM62" i="18"/>
  <c r="Z62" i="18"/>
  <c r="AM212" i="18"/>
  <c r="Z212" i="18"/>
  <c r="AM204" i="18"/>
  <c r="Z204" i="18"/>
  <c r="AM176" i="18"/>
  <c r="Z176" i="18"/>
  <c r="AM123" i="18"/>
  <c r="Y123" i="18"/>
  <c r="AM122" i="18"/>
  <c r="Z122" i="18"/>
  <c r="AM121" i="18"/>
  <c r="Z121" i="18"/>
  <c r="AM120" i="18"/>
  <c r="X120" i="18"/>
  <c r="AM236" i="18"/>
  <c r="Z236" i="18"/>
  <c r="AM235" i="18"/>
  <c r="Z235" i="18"/>
  <c r="AM343" i="18"/>
  <c r="Z343" i="18"/>
  <c r="AN343" i="18" s="1"/>
  <c r="AM192" i="18"/>
  <c r="Z192" i="18"/>
  <c r="AM191" i="18"/>
  <c r="Z191" i="18"/>
  <c r="AN191" i="18" s="1"/>
  <c r="AM49" i="18"/>
  <c r="Z49" i="18"/>
  <c r="AM353" i="18"/>
  <c r="Z353" i="18"/>
  <c r="AM351" i="18"/>
  <c r="Z351" i="18"/>
  <c r="AM349" i="18"/>
  <c r="Z349" i="18"/>
  <c r="AN349" i="18" s="1"/>
  <c r="AM347" i="18"/>
  <c r="Z347" i="18"/>
  <c r="AM346" i="18"/>
  <c r="Z346" i="18"/>
  <c r="AM345" i="18"/>
  <c r="Z345" i="18"/>
  <c r="AM344" i="18"/>
  <c r="Z344" i="18"/>
  <c r="AM213" i="18"/>
  <c r="Z213" i="18"/>
  <c r="AM211" i="18"/>
  <c r="Z211" i="18"/>
  <c r="AM210" i="18"/>
  <c r="Z210" i="18"/>
  <c r="AM209" i="18"/>
  <c r="Y209" i="18"/>
  <c r="Z209" i="18" s="1"/>
  <c r="AM206" i="18"/>
  <c r="X206" i="18"/>
  <c r="Z206" i="18" s="1"/>
  <c r="AN206" i="18" s="1"/>
  <c r="AM203" i="18"/>
  <c r="Z203" i="18"/>
  <c r="AM202" i="18"/>
  <c r="Z202" i="18"/>
  <c r="AM201" i="18"/>
  <c r="X201" i="18"/>
  <c r="AM200" i="18"/>
  <c r="Z200" i="18"/>
  <c r="AM199" i="18"/>
  <c r="Z199" i="18"/>
  <c r="AM197" i="18"/>
  <c r="Z197" i="18"/>
  <c r="AM196" i="18"/>
  <c r="Z196" i="18"/>
  <c r="AM195" i="18"/>
  <c r="Z195" i="18"/>
  <c r="AM194" i="18"/>
  <c r="Z194" i="18"/>
  <c r="AM103" i="18"/>
  <c r="Z103" i="18"/>
  <c r="AM102" i="18"/>
  <c r="X102" i="18"/>
  <c r="X396" i="18" s="1"/>
  <c r="AM68" i="18"/>
  <c r="Z68" i="18"/>
  <c r="AM2" i="18"/>
  <c r="Z2" i="18"/>
  <c r="AM348" i="18"/>
  <c r="Z348" i="18"/>
  <c r="AM340" i="18"/>
  <c r="Z340" i="18"/>
  <c r="AN340" i="18" s="1"/>
  <c r="AM339" i="18"/>
  <c r="Z339" i="18"/>
  <c r="AM338" i="18"/>
  <c r="Z338" i="18"/>
  <c r="AM337" i="18"/>
  <c r="Z337" i="18"/>
  <c r="AM336" i="18"/>
  <c r="Z336" i="18"/>
  <c r="AM335" i="18"/>
  <c r="Z335" i="18"/>
  <c r="AM187" i="18"/>
  <c r="Z187" i="18"/>
  <c r="AM186" i="18"/>
  <c r="Z186" i="18"/>
  <c r="AM145" i="18"/>
  <c r="Z145" i="18"/>
  <c r="AM144" i="18"/>
  <c r="Z144" i="18"/>
  <c r="AM143" i="18"/>
  <c r="Z143" i="18"/>
  <c r="AM142" i="18"/>
  <c r="Z142" i="18"/>
  <c r="AM141" i="18"/>
  <c r="Z141" i="18"/>
  <c r="AN141" i="18" s="1"/>
  <c r="AM140" i="18"/>
  <c r="Z140" i="18"/>
  <c r="AN140" i="18" s="1"/>
  <c r="AM139" i="18"/>
  <c r="Z139" i="18"/>
  <c r="AM138" i="18"/>
  <c r="Z138" i="18"/>
  <c r="AM137" i="18"/>
  <c r="Z137" i="18"/>
  <c r="AM136" i="18"/>
  <c r="Z136" i="18"/>
  <c r="AM135" i="18"/>
  <c r="Z135" i="18"/>
  <c r="AM134" i="18"/>
  <c r="Z134" i="18"/>
  <c r="AM133" i="18"/>
  <c r="Z133" i="18"/>
  <c r="AM132" i="18"/>
  <c r="Z132" i="18"/>
  <c r="AM131" i="18"/>
  <c r="Z131" i="18"/>
  <c r="AM130" i="18"/>
  <c r="Z130" i="18"/>
  <c r="AM129" i="18"/>
  <c r="Z129" i="18"/>
  <c r="AM128" i="18"/>
  <c r="Z128" i="18"/>
  <c r="AN128" i="18" s="1"/>
  <c r="AM127" i="18"/>
  <c r="Z127" i="18"/>
  <c r="AM363" i="18"/>
  <c r="Z363" i="18"/>
  <c r="AM258" i="18"/>
  <c r="Z258" i="18"/>
  <c r="AM101" i="18"/>
  <c r="Z101" i="18"/>
  <c r="AM100" i="18"/>
  <c r="Z100" i="18"/>
  <c r="AM99" i="18"/>
  <c r="Z99" i="18"/>
  <c r="AN99" i="18" s="1"/>
  <c r="AM98" i="18"/>
  <c r="Z98" i="18"/>
  <c r="AM97" i="18"/>
  <c r="Z97" i="18"/>
  <c r="AM66" i="18"/>
  <c r="Z66" i="18"/>
  <c r="AM96" i="18"/>
  <c r="Z96" i="18"/>
  <c r="AM257" i="18"/>
  <c r="Z257" i="18"/>
  <c r="AM256" i="18"/>
  <c r="Z256" i="18"/>
  <c r="AM255" i="18"/>
  <c r="Z255" i="18"/>
  <c r="AN255" i="18" s="1"/>
  <c r="AM254" i="18"/>
  <c r="Z254" i="18"/>
  <c r="AM253" i="18"/>
  <c r="Z253" i="18"/>
  <c r="AM95" i="18"/>
  <c r="Z95" i="18"/>
  <c r="AM94" i="18"/>
  <c r="Z94" i="18"/>
  <c r="AM93" i="18"/>
  <c r="Z93" i="18"/>
  <c r="AM92" i="18"/>
  <c r="Z92" i="18"/>
  <c r="AM91" i="18"/>
  <c r="Z91" i="18"/>
  <c r="AM90" i="18"/>
  <c r="Z90" i="18"/>
  <c r="AM89" i="18"/>
  <c r="Z89" i="18"/>
  <c r="AM88" i="18"/>
  <c r="Z88" i="18"/>
  <c r="AM87" i="18"/>
  <c r="Z87" i="18"/>
  <c r="AM86" i="18"/>
  <c r="Z86" i="18"/>
  <c r="AN86" i="18" s="1"/>
  <c r="AM85" i="18"/>
  <c r="Z85" i="18"/>
  <c r="AM84" i="18"/>
  <c r="Z84" i="18"/>
  <c r="AM83" i="18"/>
  <c r="Z83" i="18"/>
  <c r="AM82" i="18"/>
  <c r="Z82" i="18"/>
  <c r="AN82" i="18" s="1"/>
  <c r="AM81" i="18"/>
  <c r="Z81" i="18"/>
  <c r="AM80" i="18"/>
  <c r="Z80" i="18"/>
  <c r="AM79" i="18"/>
  <c r="Z79" i="18"/>
  <c r="AM234" i="18"/>
  <c r="Z234" i="18"/>
  <c r="AM233" i="18"/>
  <c r="Z233" i="18"/>
  <c r="AM232" i="18"/>
  <c r="Z232" i="18"/>
  <c r="AM231" i="18"/>
  <c r="Z231" i="18"/>
  <c r="AM230" i="18"/>
  <c r="Z230" i="18"/>
  <c r="AM229" i="18"/>
  <c r="Z229" i="18"/>
  <c r="AM228" i="18"/>
  <c r="Z228" i="18"/>
  <c r="AM227" i="18"/>
  <c r="Z227" i="18"/>
  <c r="AM226" i="18"/>
  <c r="Z226" i="18"/>
  <c r="AM57" i="18"/>
  <c r="Z57" i="18"/>
  <c r="AM56" i="18"/>
  <c r="Z56" i="18"/>
  <c r="AM55" i="18"/>
  <c r="Z55" i="18"/>
  <c r="AM54" i="18"/>
  <c r="Z54" i="18"/>
  <c r="AM53" i="18"/>
  <c r="X53" i="18"/>
  <c r="AM52" i="18"/>
  <c r="Z52" i="18"/>
  <c r="AN52" i="18" s="1"/>
  <c r="AM51" i="18"/>
  <c r="Z51" i="18"/>
  <c r="AM50" i="18"/>
  <c r="Z50" i="18"/>
  <c r="AM220" i="18"/>
  <c r="Z220" i="18"/>
  <c r="AM219" i="18"/>
  <c r="Z219" i="18"/>
  <c r="AN219" i="18" s="1"/>
  <c r="AM218" i="18"/>
  <c r="Z218" i="18"/>
  <c r="AM217" i="18"/>
  <c r="Z217" i="18"/>
  <c r="AM216" i="18"/>
  <c r="Z216" i="18"/>
  <c r="AM215" i="18"/>
  <c r="Z215" i="18"/>
  <c r="AM15" i="18"/>
  <c r="Z15" i="18"/>
  <c r="AM14" i="18"/>
  <c r="Z14" i="18"/>
  <c r="AM13" i="18"/>
  <c r="Z13" i="18"/>
  <c r="AM12" i="18"/>
  <c r="Z12" i="18"/>
  <c r="AM11" i="18"/>
  <c r="Z11" i="18"/>
  <c r="AN11" i="18" s="1"/>
  <c r="AM10" i="18"/>
  <c r="Z10" i="18"/>
  <c r="AM9" i="18"/>
  <c r="Z9" i="18"/>
  <c r="AM8" i="18"/>
  <c r="Z8" i="18"/>
  <c r="AM7" i="18"/>
  <c r="Z7" i="18"/>
  <c r="AM6" i="18"/>
  <c r="Z6" i="18"/>
  <c r="AM5" i="18"/>
  <c r="Z5" i="18"/>
  <c r="AM4" i="18"/>
  <c r="X4" i="18"/>
  <c r="AM3" i="18"/>
  <c r="Z3" i="18"/>
  <c r="AM198" i="18"/>
  <c r="Z198" i="18"/>
  <c r="AM328" i="18"/>
  <c r="Z328" i="18"/>
  <c r="AM183" i="18"/>
  <c r="Z183" i="18"/>
  <c r="AM182" i="18"/>
  <c r="Z182" i="18"/>
  <c r="AM115" i="18"/>
  <c r="Z115" i="18"/>
  <c r="AM114" i="18"/>
  <c r="Z114" i="18"/>
  <c r="AM113" i="18"/>
  <c r="Z113" i="18"/>
  <c r="AM112" i="18"/>
  <c r="Z112" i="18"/>
  <c r="AN112" i="18" s="1"/>
  <c r="AM111" i="18"/>
  <c r="Z111" i="18"/>
  <c r="AN111" i="18" s="1"/>
  <c r="AM110" i="18"/>
  <c r="Z110" i="18"/>
  <c r="AM109" i="18"/>
  <c r="Z109" i="18"/>
  <c r="AM108" i="18"/>
  <c r="Z108" i="18"/>
  <c r="AM107" i="18"/>
  <c r="Z107" i="18"/>
  <c r="AM106" i="18"/>
  <c r="Z106" i="18"/>
  <c r="AM105" i="18"/>
  <c r="Z105" i="18"/>
  <c r="AM104" i="18"/>
  <c r="Z104" i="18"/>
  <c r="AM237" i="18"/>
  <c r="Z237" i="18"/>
  <c r="AM67" i="18"/>
  <c r="Z67" i="18"/>
  <c r="AM58" i="18"/>
  <c r="Z58" i="18"/>
  <c r="AM46" i="18"/>
  <c r="Z46" i="18"/>
  <c r="AM45" i="18"/>
  <c r="Z45" i="18"/>
  <c r="AM44" i="18"/>
  <c r="Z44" i="18"/>
  <c r="AM43" i="18"/>
  <c r="Z43" i="18"/>
  <c r="AM42" i="18"/>
  <c r="Z42" i="18"/>
  <c r="AM41" i="18"/>
  <c r="Z41" i="18"/>
  <c r="AN41" i="18" s="1"/>
  <c r="AM40" i="18"/>
  <c r="Z40" i="18"/>
  <c r="AM39" i="18"/>
  <c r="Z39" i="18"/>
  <c r="AN39" i="18" s="1"/>
  <c r="AM38" i="18"/>
  <c r="Z38" i="18"/>
  <c r="AN38" i="18" s="1"/>
  <c r="AG37" i="18"/>
  <c r="Z37" i="18"/>
  <c r="AM36" i="18"/>
  <c r="Z36" i="18"/>
  <c r="AM35" i="18"/>
  <c r="Z35" i="18"/>
  <c r="AM34" i="18"/>
  <c r="Z34" i="18"/>
  <c r="AM33" i="18"/>
  <c r="Z33" i="18"/>
  <c r="AM32" i="18"/>
  <c r="Z32" i="18"/>
  <c r="AM31" i="18"/>
  <c r="Z31" i="18"/>
  <c r="AM30" i="18"/>
  <c r="Z30" i="18"/>
  <c r="AM29" i="18"/>
  <c r="Z29" i="18"/>
  <c r="AM28" i="18"/>
  <c r="Z28" i="18"/>
  <c r="AM27" i="18"/>
  <c r="Z27" i="18"/>
  <c r="AM26" i="18"/>
  <c r="Z26" i="18"/>
  <c r="AM25" i="18"/>
  <c r="Z25" i="18"/>
  <c r="AM24" i="18"/>
  <c r="Z24" i="18"/>
  <c r="AM223" i="18"/>
  <c r="Z223" i="18"/>
  <c r="AM222" i="18"/>
  <c r="Z222" i="18"/>
  <c r="AP221" i="18"/>
  <c r="AM221" i="18"/>
  <c r="Z221" i="18"/>
  <c r="AM23" i="18"/>
  <c r="Z23" i="18"/>
  <c r="AM22" i="18"/>
  <c r="Z22" i="18"/>
  <c r="AM21" i="18"/>
  <c r="Z21" i="18"/>
  <c r="AM20" i="18"/>
  <c r="Z20" i="18"/>
  <c r="AN20" i="18" s="1"/>
  <c r="AM19" i="18"/>
  <c r="Z19" i="18"/>
  <c r="AM18" i="18"/>
  <c r="Z18" i="18"/>
  <c r="AN18" i="18" s="1"/>
  <c r="AM17" i="18"/>
  <c r="Z17" i="18"/>
  <c r="AO16" i="18"/>
  <c r="AM16" i="18"/>
  <c r="Z16" i="18"/>
  <c r="AM352" i="18"/>
  <c r="Z352" i="18"/>
  <c r="AM205" i="18"/>
  <c r="Z205" i="18"/>
  <c r="AM246" i="18"/>
  <c r="Z246" i="18"/>
  <c r="AM312" i="18"/>
  <c r="Z312" i="18"/>
  <c r="AM374" i="18"/>
  <c r="Z374" i="18"/>
  <c r="AM281" i="18"/>
  <c r="Z281" i="18"/>
  <c r="AM280" i="18"/>
  <c r="Z280" i="18"/>
  <c r="AM279" i="18"/>
  <c r="Z279" i="18"/>
  <c r="AM153" i="18"/>
  <c r="Z153" i="18"/>
  <c r="AN153" i="18" s="1"/>
  <c r="AM152" i="18"/>
  <c r="AN152" i="18" s="1"/>
  <c r="Z152" i="18"/>
  <c r="AM151" i="18"/>
  <c r="Z151" i="18"/>
  <c r="AN151" i="18" s="1"/>
  <c r="AM150" i="18"/>
  <c r="Z150" i="18"/>
  <c r="AM149" i="18"/>
  <c r="Z149" i="18"/>
  <c r="AN149" i="18" s="1"/>
  <c r="AM373" i="18"/>
  <c r="AN373" i="18" s="1"/>
  <c r="Z373" i="18"/>
  <c r="AL261" i="18"/>
  <c r="AK261" i="18"/>
  <c r="AJ261" i="18"/>
  <c r="AI261" i="18"/>
  <c r="AH261" i="18"/>
  <c r="AG261" i="18"/>
  <c r="AF261" i="18"/>
  <c r="AE261" i="18"/>
  <c r="AD261" i="18"/>
  <c r="AC261" i="18"/>
  <c r="Z261" i="18"/>
  <c r="AM372" i="18"/>
  <c r="X372" i="18"/>
  <c r="AM364" i="18"/>
  <c r="Z364" i="18"/>
  <c r="AN364" i="18" s="1"/>
  <c r="AM371" i="18"/>
  <c r="Z371" i="18"/>
  <c r="AM238" i="18"/>
  <c r="Z238" i="18"/>
  <c r="AM61" i="18"/>
  <c r="Z61" i="18"/>
  <c r="AN61" i="18" s="1"/>
  <c r="AM60" i="18"/>
  <c r="Z60" i="18"/>
  <c r="AM225" i="18"/>
  <c r="Z225" i="18"/>
  <c r="AM48" i="18"/>
  <c r="Z48" i="18"/>
  <c r="AM47" i="18"/>
  <c r="Z47" i="18"/>
  <c r="AN47" i="18" s="1"/>
  <c r="AN89" i="18" l="1"/>
  <c r="AD430" i="14"/>
  <c r="AK412" i="18"/>
  <c r="AK440" i="18" s="1"/>
  <c r="AG426" i="18"/>
  <c r="AG442" i="18" s="1"/>
  <c r="AD436" i="14"/>
  <c r="AN192" i="18"/>
  <c r="X429" i="14"/>
  <c r="AH429" i="14"/>
  <c r="AH430" i="14"/>
  <c r="AO399" i="18"/>
  <c r="AN174" i="18"/>
  <c r="AN170" i="18"/>
  <c r="AN279" i="18"/>
  <c r="AN281" i="18"/>
  <c r="AN312" i="18"/>
  <c r="AN19" i="18"/>
  <c r="AN24" i="18"/>
  <c r="AN26" i="18"/>
  <c r="AN30" i="18"/>
  <c r="AN32" i="18"/>
  <c r="AN34" i="18"/>
  <c r="AM37" i="18"/>
  <c r="AM410" i="18" s="1"/>
  <c r="Y429" i="14"/>
  <c r="AN185" i="18"/>
  <c r="AN362" i="18"/>
  <c r="AN118" i="18"/>
  <c r="AN292" i="18"/>
  <c r="AN245" i="18"/>
  <c r="AN179" i="18"/>
  <c r="AC380" i="18"/>
  <c r="AN283" i="18"/>
  <c r="AC378" i="18"/>
  <c r="AK423" i="18"/>
  <c r="AK379" i="18"/>
  <c r="AK429" i="14"/>
  <c r="Z436" i="14"/>
  <c r="AF430" i="14"/>
  <c r="AJ380" i="18"/>
  <c r="AJ430" i="14"/>
  <c r="AC423" i="18"/>
  <c r="AC429" i="14"/>
  <c r="AC379" i="18"/>
  <c r="AF428" i="14"/>
  <c r="AJ428" i="14"/>
  <c r="AG423" i="18"/>
  <c r="AG418" i="18" s="1"/>
  <c r="AG441" i="18" s="1"/>
  <c r="AG429" i="14"/>
  <c r="AK399" i="18"/>
  <c r="AN348" i="18"/>
  <c r="AP375" i="18"/>
  <c r="AD423" i="18"/>
  <c r="AD418" i="18" s="1"/>
  <c r="AD441" i="18" s="1"/>
  <c r="AC399" i="18"/>
  <c r="AC398" i="18" s="1"/>
  <c r="AC439" i="18" s="1"/>
  <c r="AK428" i="14"/>
  <c r="AC430" i="14"/>
  <c r="X384" i="18"/>
  <c r="AM261" i="18"/>
  <c r="AO375" i="18"/>
  <c r="AN226" i="18"/>
  <c r="AN253" i="18"/>
  <c r="AO400" i="18"/>
  <c r="AO398" i="18" s="1"/>
  <c r="AO439" i="18" s="1"/>
  <c r="AM370" i="18"/>
  <c r="AI391" i="18"/>
  <c r="AI438" i="18" s="1"/>
  <c r="AH412" i="18"/>
  <c r="AH440" i="18" s="1"/>
  <c r="AO418" i="18"/>
  <c r="AO441" i="18" s="1"/>
  <c r="AD428" i="14"/>
  <c r="AD437" i="14" s="1"/>
  <c r="AD439" i="14" s="1"/>
  <c r="AH428" i="14"/>
  <c r="AL428" i="14"/>
  <c r="AL437" i="14" s="1"/>
  <c r="AL439" i="14" s="1"/>
  <c r="AD429" i="14"/>
  <c r="AD386" i="18"/>
  <c r="AN291" i="18"/>
  <c r="AG380" i="18"/>
  <c r="AG378" i="18"/>
  <c r="AC428" i="14"/>
  <c r="AG428" i="14"/>
  <c r="AG430" i="14"/>
  <c r="AN165" i="18"/>
  <c r="AN300" i="18"/>
  <c r="AN304" i="18"/>
  <c r="AA423" i="18"/>
  <c r="AA418" i="18" s="1"/>
  <c r="AA441" i="18" s="1"/>
  <c r="AE423" i="18"/>
  <c r="AN326" i="18"/>
  <c r="AN117" i="18"/>
  <c r="AD380" i="18"/>
  <c r="AH380" i="18"/>
  <c r="AI399" i="18"/>
  <c r="AI398" i="18" s="1"/>
  <c r="AI439" i="18" s="1"/>
  <c r="AN280" i="18"/>
  <c r="AN33" i="18"/>
  <c r="AN42" i="18"/>
  <c r="AN106" i="18"/>
  <c r="AN108" i="18"/>
  <c r="AN110" i="18"/>
  <c r="AN113" i="18"/>
  <c r="AN115" i="18"/>
  <c r="AN183" i="18"/>
  <c r="X375" i="18"/>
  <c r="AN8" i="18"/>
  <c r="AN10" i="18"/>
  <c r="AN51" i="18"/>
  <c r="AN227" i="18"/>
  <c r="AN233" i="18"/>
  <c r="AN93" i="18"/>
  <c r="AN98" i="18"/>
  <c r="AN129" i="18"/>
  <c r="Z102" i="18"/>
  <c r="AN102" i="18" s="1"/>
  <c r="AN347" i="18"/>
  <c r="Y375" i="18"/>
  <c r="AN269" i="18"/>
  <c r="AN162" i="18"/>
  <c r="AN166" i="18"/>
  <c r="AN293" i="18"/>
  <c r="AN301" i="18"/>
  <c r="AN305" i="18"/>
  <c r="AN324" i="18"/>
  <c r="AN208" i="18"/>
  <c r="AN266" i="18"/>
  <c r="AN268" i="18"/>
  <c r="AN284" i="18"/>
  <c r="AN154" i="18"/>
  <c r="AN119" i="18"/>
  <c r="AN395" i="18" s="1"/>
  <c r="AO378" i="18"/>
  <c r="AI380" i="18"/>
  <c r="AJ391" i="18"/>
  <c r="AJ438" i="18" s="1"/>
  <c r="AL418" i="18"/>
  <c r="AL441" i="18" s="1"/>
  <c r="AE428" i="14"/>
  <c r="AI428" i="14"/>
  <c r="AI437" i="14" s="1"/>
  <c r="AI439" i="14" s="1"/>
  <c r="AO428" i="14"/>
  <c r="AA429" i="14"/>
  <c r="AE429" i="14"/>
  <c r="AI429" i="14"/>
  <c r="AO429" i="14"/>
  <c r="AA430" i="14"/>
  <c r="AE430" i="14"/>
  <c r="AI430" i="14"/>
  <c r="X434" i="14"/>
  <c r="AP428" i="14"/>
  <c r="AP437" i="14" s="1"/>
  <c r="AB429" i="14"/>
  <c r="AF429" i="14"/>
  <c r="AJ429" i="14"/>
  <c r="AP429" i="14"/>
  <c r="AB430" i="14"/>
  <c r="AN222" i="18"/>
  <c r="AN48" i="18"/>
  <c r="AN60" i="18"/>
  <c r="AN25" i="18"/>
  <c r="AN15" i="18"/>
  <c r="AN218" i="18"/>
  <c r="AN234" i="18"/>
  <c r="AN80" i="18"/>
  <c r="AN66" i="18"/>
  <c r="AN131" i="18"/>
  <c r="AN133" i="18"/>
  <c r="AN135" i="18"/>
  <c r="AN139" i="18"/>
  <c r="AN103" i="18"/>
  <c r="AN195" i="18"/>
  <c r="AN200" i="18"/>
  <c r="AN202" i="18"/>
  <c r="AN209" i="18"/>
  <c r="AN211" i="18"/>
  <c r="Z432" i="14"/>
  <c r="Z382" i="18"/>
  <c r="AN271" i="18"/>
  <c r="AN273" i="18"/>
  <c r="AN275" i="18"/>
  <c r="AN294" i="18"/>
  <c r="AN306" i="18"/>
  <c r="AN78" i="18"/>
  <c r="AN323" i="18"/>
  <c r="AN313" i="18"/>
  <c r="AN320" i="18"/>
  <c r="AN332" i="18"/>
  <c r="AN190" i="18"/>
  <c r="AN342" i="18"/>
  <c r="AN359" i="18"/>
  <c r="X391" i="18"/>
  <c r="X438" i="18" s="1"/>
  <c r="AM432" i="14"/>
  <c r="AK398" i="18"/>
  <c r="AK439" i="18" s="1"/>
  <c r="AN205" i="18"/>
  <c r="AN259" i="18"/>
  <c r="AN282" i="18"/>
  <c r="Y398" i="18"/>
  <c r="Y439" i="18" s="1"/>
  <c r="X412" i="18"/>
  <c r="X440" i="18" s="1"/>
  <c r="AB412" i="18"/>
  <c r="AB440" i="18" s="1"/>
  <c r="AF412" i="18"/>
  <c r="AF440" i="18" s="1"/>
  <c r="AM402" i="18"/>
  <c r="AN204" i="18"/>
  <c r="AN62" i="18"/>
  <c r="AN290" i="18"/>
  <c r="AN73" i="18"/>
  <c r="AN249" i="18"/>
  <c r="AN173" i="18"/>
  <c r="AM434" i="14"/>
  <c r="AN374" i="18"/>
  <c r="AN246" i="18"/>
  <c r="AN352" i="18"/>
  <c r="AN237" i="18"/>
  <c r="AN105" i="18"/>
  <c r="AN5" i="18"/>
  <c r="AN228" i="18"/>
  <c r="AN230" i="18"/>
  <c r="AN81" i="18"/>
  <c r="AN85" i="18"/>
  <c r="AN96" i="18"/>
  <c r="AN138" i="18"/>
  <c r="AN142" i="18"/>
  <c r="AN210" i="18"/>
  <c r="AN236" i="18"/>
  <c r="AN122" i="18"/>
  <c r="AN176" i="18"/>
  <c r="AN212" i="18"/>
  <c r="AN270" i="18"/>
  <c r="AN274" i="18"/>
  <c r="AN167" i="18"/>
  <c r="AN169" i="18"/>
  <c r="Z386" i="18"/>
  <c r="AN65" i="18"/>
  <c r="AN159" i="18"/>
  <c r="AN350" i="18"/>
  <c r="AN71" i="18"/>
  <c r="AN74" i="18"/>
  <c r="AN248" i="18"/>
  <c r="AN250" i="18"/>
  <c r="AN252" i="18"/>
  <c r="AN260" i="18"/>
  <c r="AN263" i="18"/>
  <c r="AN265" i="18"/>
  <c r="AN146" i="18"/>
  <c r="AN148" i="18"/>
  <c r="AN367" i="18"/>
  <c r="AN314" i="18"/>
  <c r="AN316" i="18"/>
  <c r="AN172" i="18"/>
  <c r="AB391" i="18"/>
  <c r="AB438" i="18" s="1"/>
  <c r="AF391" i="18"/>
  <c r="AH391" i="18"/>
  <c r="AH438" i="18" s="1"/>
  <c r="AN5" i="14"/>
  <c r="AN33" i="14"/>
  <c r="AN39" i="14"/>
  <c r="AN254" i="14"/>
  <c r="AP415" i="14"/>
  <c r="AN345" i="14"/>
  <c r="AN259" i="14"/>
  <c r="AN263" i="14"/>
  <c r="AN316" i="14"/>
  <c r="AN353" i="14"/>
  <c r="AD336" i="14"/>
  <c r="AM420" i="14"/>
  <c r="Z413" i="14"/>
  <c r="AM215" i="14"/>
  <c r="AM224" i="14" s="1"/>
  <c r="AM238" i="14"/>
  <c r="AM366" i="14"/>
  <c r="AM413" i="14"/>
  <c r="AM415" i="14" s="1"/>
  <c r="Y215" i="14"/>
  <c r="Y224" i="14" s="1"/>
  <c r="Y422" i="14" s="1"/>
  <c r="AN147" i="14"/>
  <c r="AN276" i="14"/>
  <c r="AN278" i="14"/>
  <c r="AN280" i="14"/>
  <c r="Z366" i="14"/>
  <c r="AN308" i="14"/>
  <c r="AN382" i="14"/>
  <c r="AN407" i="14"/>
  <c r="Z420" i="14"/>
  <c r="AO415" i="14"/>
  <c r="AF336" i="14"/>
  <c r="Z336" i="14"/>
  <c r="AE336" i="14"/>
  <c r="AN155" i="14"/>
  <c r="AN156" i="14"/>
  <c r="AN158" i="14"/>
  <c r="AN162" i="14"/>
  <c r="AN172" i="14"/>
  <c r="AN174" i="14"/>
  <c r="AN178" i="14"/>
  <c r="AN218" i="14"/>
  <c r="Z222" i="14"/>
  <c r="AN220" i="14"/>
  <c r="AN202" i="14"/>
  <c r="Z290" i="14"/>
  <c r="AN255" i="14"/>
  <c r="AN68" i="14"/>
  <c r="AN72" i="14"/>
  <c r="AN74" i="14"/>
  <c r="AN76" i="14"/>
  <c r="AN80" i="14"/>
  <c r="X184" i="14"/>
  <c r="X186" i="14" s="1"/>
  <c r="AN97" i="14"/>
  <c r="AN103" i="14"/>
  <c r="AN105" i="14"/>
  <c r="AN140" i="14"/>
  <c r="AN247" i="14"/>
  <c r="AN377" i="14"/>
  <c r="AN379" i="14"/>
  <c r="AN305" i="14"/>
  <c r="AN195" i="14"/>
  <c r="AM184" i="14"/>
  <c r="AM186" i="14" s="1"/>
  <c r="Z200" i="14"/>
  <c r="X215" i="14"/>
  <c r="X224" i="14" s="1"/>
  <c r="AN18" i="14"/>
  <c r="AN60" i="14"/>
  <c r="AM28" i="14"/>
  <c r="AN42" i="14"/>
  <c r="AN50" i="14"/>
  <c r="AN54" i="14"/>
  <c r="AN119" i="14"/>
  <c r="AN128" i="14"/>
  <c r="AN23" i="14"/>
  <c r="AN55" i="14"/>
  <c r="AN106" i="14"/>
  <c r="AN114" i="14"/>
  <c r="AN120" i="14"/>
  <c r="AN122" i="14"/>
  <c r="AN124" i="14"/>
  <c r="AN141" i="14"/>
  <c r="AN248" i="14"/>
  <c r="AN252" i="14"/>
  <c r="AN6" i="14"/>
  <c r="AN34" i="14"/>
  <c r="AN36" i="14"/>
  <c r="AN38" i="14"/>
  <c r="AN196" i="14"/>
  <c r="AN385" i="14"/>
  <c r="AN387" i="14"/>
  <c r="AN389" i="14"/>
  <c r="AN391" i="14"/>
  <c r="AN393" i="14"/>
  <c r="AN412" i="14"/>
  <c r="X28" i="14"/>
  <c r="AP87" i="14"/>
  <c r="AP186" i="14" s="1"/>
  <c r="AP422" i="14" s="1"/>
  <c r="AG87" i="14"/>
  <c r="Z87" i="14"/>
  <c r="AN85" i="14"/>
  <c r="Z91" i="14"/>
  <c r="AN91" i="14" s="1"/>
  <c r="AN102" i="14"/>
  <c r="AN323" i="14"/>
  <c r="AN295" i="14"/>
  <c r="AN110" i="14"/>
  <c r="AN396" i="14"/>
  <c r="AN330" i="14"/>
  <c r="AN118" i="14"/>
  <c r="AN151" i="14"/>
  <c r="AN400" i="14"/>
  <c r="AN21" i="14"/>
  <c r="AN47" i="14"/>
  <c r="AN268" i="14"/>
  <c r="AN84" i="14"/>
  <c r="AN339" i="14"/>
  <c r="AM343" i="14"/>
  <c r="AN343" i="14" s="1"/>
  <c r="AN4" i="14"/>
  <c r="AN22" i="14"/>
  <c r="AN10" i="14"/>
  <c r="AO87" i="14"/>
  <c r="AO186" i="14" s="1"/>
  <c r="AN96" i="14"/>
  <c r="AN125" i="14"/>
  <c r="AN135" i="14"/>
  <c r="AN139" i="14"/>
  <c r="AN152" i="14"/>
  <c r="AN154" i="14"/>
  <c r="AN167" i="14"/>
  <c r="AN169" i="14"/>
  <c r="AN171" i="14"/>
  <c r="AN182" i="14"/>
  <c r="AN86" i="14"/>
  <c r="AN206" i="14"/>
  <c r="AN208" i="14"/>
  <c r="AN212" i="14"/>
  <c r="AN228" i="14"/>
  <c r="AN234" i="14"/>
  <c r="AN235" i="14"/>
  <c r="AN237" i="14"/>
  <c r="AN243" i="14"/>
  <c r="AN271" i="14"/>
  <c r="AN285" i="14"/>
  <c r="AN287" i="14"/>
  <c r="AN289" i="14"/>
  <c r="AN303" i="14"/>
  <c r="AN310" i="14"/>
  <c r="AN314" i="14"/>
  <c r="AN356" i="14"/>
  <c r="AN363" i="14"/>
  <c r="AN365" i="14"/>
  <c r="AN300" i="14"/>
  <c r="AN372" i="14"/>
  <c r="AN403" i="14"/>
  <c r="AN9" i="14"/>
  <c r="AN44" i="14"/>
  <c r="AN46" i="14"/>
  <c r="AN59" i="14"/>
  <c r="AN61" i="14"/>
  <c r="AN63" i="14"/>
  <c r="AN65" i="14"/>
  <c r="AN94" i="14"/>
  <c r="AN98" i="14"/>
  <c r="AN109" i="14"/>
  <c r="AN115" i="14"/>
  <c r="AN144" i="14"/>
  <c r="AN148" i="14"/>
  <c r="AN157" i="14"/>
  <c r="AN165" i="14"/>
  <c r="AN177" i="14"/>
  <c r="AN179" i="14"/>
  <c r="AN183" i="14"/>
  <c r="AN201" i="14"/>
  <c r="AN207" i="14"/>
  <c r="AN236" i="14"/>
  <c r="AN251" i="14"/>
  <c r="AN256" i="14"/>
  <c r="AN258" i="14"/>
  <c r="AN260" i="14"/>
  <c r="AN262" i="14"/>
  <c r="AN264" i="14"/>
  <c r="AN283" i="14"/>
  <c r="AN319" i="14"/>
  <c r="AN329" i="14"/>
  <c r="AN333" i="14"/>
  <c r="AN335" i="14"/>
  <c r="AN340" i="14"/>
  <c r="AN358" i="14"/>
  <c r="AN360" i="14"/>
  <c r="AN370" i="14"/>
  <c r="AN373" i="14"/>
  <c r="AN294" i="14"/>
  <c r="AN375" i="14"/>
  <c r="AN383" i="14"/>
  <c r="AN402" i="14"/>
  <c r="AN404" i="14"/>
  <c r="AN411" i="14"/>
  <c r="AN32" i="14"/>
  <c r="AN37" i="14"/>
  <c r="AN43" i="14"/>
  <c r="AN51" i="14"/>
  <c r="AN53" i="14"/>
  <c r="AN66" i="14"/>
  <c r="AN75" i="14"/>
  <c r="AN79" i="14"/>
  <c r="AN99" i="14"/>
  <c r="AN132" i="14"/>
  <c r="AN134" i="14"/>
  <c r="AN136" i="14"/>
  <c r="AN149" i="14"/>
  <c r="AN170" i="14"/>
  <c r="AN197" i="14"/>
  <c r="AN221" i="14"/>
  <c r="AN222" i="14" s="1"/>
  <c r="AN265" i="14"/>
  <c r="AN267" i="14"/>
  <c r="AN274" i="14"/>
  <c r="AN288" i="14"/>
  <c r="AN309" i="14"/>
  <c r="AN313" i="14"/>
  <c r="AN315" i="14"/>
  <c r="AN318" i="14"/>
  <c r="AN321" i="14"/>
  <c r="AN297" i="14"/>
  <c r="AN299" i="14"/>
  <c r="AN304" i="14"/>
  <c r="AN380" i="14"/>
  <c r="AN392" i="14"/>
  <c r="AN394" i="14"/>
  <c r="AN395" i="14"/>
  <c r="AN397" i="14"/>
  <c r="AN331" i="14"/>
  <c r="AN332" i="14"/>
  <c r="X437" i="14"/>
  <c r="AN25" i="14"/>
  <c r="AN101" i="14"/>
  <c r="AN150" i="14"/>
  <c r="AN232" i="14"/>
  <c r="AN8" i="14"/>
  <c r="AN17" i="14"/>
  <c r="AN19" i="14"/>
  <c r="AN24" i="14"/>
  <c r="AN45" i="14"/>
  <c r="AN48" i="14"/>
  <c r="AN67" i="14"/>
  <c r="AN71" i="14"/>
  <c r="AN107" i="14"/>
  <c r="AN127" i="14"/>
  <c r="AN129" i="14"/>
  <c r="AN131" i="14"/>
  <c r="AN11" i="14"/>
  <c r="AN164" i="14"/>
  <c r="AN166" i="14"/>
  <c r="AN181" i="14"/>
  <c r="AN203" i="14"/>
  <c r="AN205" i="14"/>
  <c r="AN214" i="14"/>
  <c r="AN250" i="14"/>
  <c r="AN273" i="14"/>
  <c r="AN282" i="14"/>
  <c r="AN284" i="14"/>
  <c r="AN347" i="14"/>
  <c r="AN349" i="14"/>
  <c r="AN351" i="14"/>
  <c r="AN327" i="14"/>
  <c r="AN369" i="14"/>
  <c r="AN405" i="14"/>
  <c r="AN246" i="14"/>
  <c r="AN253" i="14"/>
  <c r="AN16" i="14"/>
  <c r="AN35" i="14"/>
  <c r="AN52" i="14"/>
  <c r="AN57" i="14"/>
  <c r="AN64" i="14"/>
  <c r="AN77" i="14"/>
  <c r="AN82" i="14"/>
  <c r="AN104" i="14"/>
  <c r="AN111" i="14"/>
  <c r="AN116" i="14"/>
  <c r="AN123" i="14"/>
  <c r="AN137" i="14"/>
  <c r="AN142" i="14"/>
  <c r="AN159" i="14"/>
  <c r="AN161" i="14"/>
  <c r="AN198" i="14"/>
  <c r="AN209" i="14"/>
  <c r="AN211" i="14"/>
  <c r="AN270" i="14"/>
  <c r="AN311" i="14"/>
  <c r="AN341" i="14"/>
  <c r="AN344" i="14"/>
  <c r="AN355" i="14"/>
  <c r="AN357" i="14"/>
  <c r="AN58" i="14"/>
  <c r="AN73" i="14"/>
  <c r="AN83" i="14"/>
  <c r="AN90" i="14"/>
  <c r="AN93" i="14"/>
  <c r="AN95" i="14"/>
  <c r="AN117" i="14"/>
  <c r="AN133" i="14"/>
  <c r="AN143" i="14"/>
  <c r="AN145" i="14"/>
  <c r="AN126" i="14"/>
  <c r="AN163" i="14"/>
  <c r="AN173" i="14"/>
  <c r="AN175" i="14"/>
  <c r="AN180" i="14"/>
  <c r="AN213" i="14"/>
  <c r="AN219" i="14"/>
  <c r="AN249" i="14"/>
  <c r="AN269" i="14"/>
  <c r="AN272" i="14"/>
  <c r="AN275" i="14"/>
  <c r="AN279" i="14"/>
  <c r="AN281" i="14"/>
  <c r="AN322" i="14"/>
  <c r="AN342" i="14"/>
  <c r="AN346" i="14"/>
  <c r="AN352" i="14"/>
  <c r="AN354" i="14"/>
  <c r="AN359" i="14"/>
  <c r="AN361" i="14"/>
  <c r="AN320" i="14"/>
  <c r="AN325" i="14"/>
  <c r="AN326" i="14"/>
  <c r="AN371" i="14"/>
  <c r="AN374" i="14"/>
  <c r="AN296" i="14"/>
  <c r="AN376" i="14"/>
  <c r="AN307" i="14"/>
  <c r="AN381" i="14"/>
  <c r="AN384" i="14"/>
  <c r="AN388" i="14"/>
  <c r="AN317" i="14"/>
  <c r="AN390" i="14"/>
  <c r="AN364" i="14"/>
  <c r="AN399" i="14"/>
  <c r="AN401" i="14"/>
  <c r="AN406" i="14"/>
  <c r="AN408" i="14"/>
  <c r="AN410" i="14"/>
  <c r="AM394" i="18"/>
  <c r="AN223" i="18"/>
  <c r="AN43" i="18"/>
  <c r="AN45" i="18"/>
  <c r="AN58" i="18"/>
  <c r="AN3" i="18"/>
  <c r="AM428" i="14"/>
  <c r="AN143" i="18"/>
  <c r="AN145" i="18"/>
  <c r="AN187" i="18"/>
  <c r="AN338" i="18"/>
  <c r="Z393" i="18"/>
  <c r="AN2" i="18"/>
  <c r="AN393" i="18" s="1"/>
  <c r="AN353" i="18"/>
  <c r="AN308" i="18"/>
  <c r="AN370" i="18"/>
  <c r="AN240" i="18"/>
  <c r="Z430" i="14"/>
  <c r="AN188" i="18"/>
  <c r="AN371" i="18"/>
  <c r="AN21" i="18"/>
  <c r="AN23" i="18"/>
  <c r="AN35" i="18"/>
  <c r="AN40" i="18"/>
  <c r="AN13" i="18"/>
  <c r="AN216" i="18"/>
  <c r="Z428" i="14"/>
  <c r="AN88" i="18"/>
  <c r="AN90" i="18"/>
  <c r="Z433" i="14"/>
  <c r="Z383" i="18"/>
  <c r="AN363" i="18"/>
  <c r="AN345" i="18"/>
  <c r="AN297" i="18"/>
  <c r="AN37" i="18"/>
  <c r="AM433" i="14"/>
  <c r="AN22" i="18"/>
  <c r="AN221" i="18"/>
  <c r="AN29" i="18"/>
  <c r="AN36" i="18"/>
  <c r="AN46" i="18"/>
  <c r="AN107" i="18"/>
  <c r="AN109" i="18"/>
  <c r="AN7" i="18"/>
  <c r="AN9" i="18"/>
  <c r="AN12" i="18"/>
  <c r="AN215" i="18"/>
  <c r="AN95" i="18"/>
  <c r="AN257" i="18"/>
  <c r="AN97" i="18"/>
  <c r="AN100" i="18"/>
  <c r="AN258" i="18"/>
  <c r="AN137" i="18"/>
  <c r="AN68" i="18"/>
  <c r="AM396" i="18"/>
  <c r="AN194" i="18"/>
  <c r="AN199" i="18"/>
  <c r="AN125" i="18"/>
  <c r="AN161" i="18"/>
  <c r="AN302" i="18"/>
  <c r="AN158" i="18"/>
  <c r="AN288" i="18"/>
  <c r="AN330" i="18"/>
  <c r="AN59" i="18"/>
  <c r="AN264" i="18"/>
  <c r="AN286" i="18"/>
  <c r="AN341" i="18"/>
  <c r="AN207" i="18"/>
  <c r="AC412" i="18"/>
  <c r="AC440" i="18" s="1"/>
  <c r="AG412" i="18"/>
  <c r="AG440" i="18" s="1"/>
  <c r="AO412" i="18"/>
  <c r="AO440" i="18" s="1"/>
  <c r="AP412" i="18"/>
  <c r="AP440" i="18" s="1"/>
  <c r="AN57" i="18"/>
  <c r="AN232" i="18"/>
  <c r="AM393" i="18"/>
  <c r="AN69" i="18"/>
  <c r="AN267" i="18"/>
  <c r="AP418" i="18"/>
  <c r="AP441" i="18" s="1"/>
  <c r="AO426" i="18"/>
  <c r="AO442" i="18" s="1"/>
  <c r="AE437" i="14"/>
  <c r="AE439" i="14" s="1"/>
  <c r="Y391" i="18"/>
  <c r="Y438" i="18" s="1"/>
  <c r="AD391" i="18"/>
  <c r="AD438" i="18" s="1"/>
  <c r="AL391" i="18"/>
  <c r="AL438" i="18" s="1"/>
  <c r="AD412" i="18"/>
  <c r="AD440" i="18" s="1"/>
  <c r="AL412" i="18"/>
  <c r="AL440" i="18" s="1"/>
  <c r="AP426" i="18"/>
  <c r="AP442" i="18" s="1"/>
  <c r="AE426" i="18"/>
  <c r="AE442" i="18" s="1"/>
  <c r="AI426" i="18"/>
  <c r="AI442" i="18" s="1"/>
  <c r="AB426" i="18"/>
  <c r="AB442" i="18" s="1"/>
  <c r="AF426" i="18"/>
  <c r="AF442" i="18" s="1"/>
  <c r="AJ426" i="18"/>
  <c r="AJ442" i="18" s="1"/>
  <c r="AC426" i="18"/>
  <c r="AC442" i="18" s="1"/>
  <c r="AK426" i="18"/>
  <c r="AK442" i="18" s="1"/>
  <c r="AN217" i="18"/>
  <c r="AN220" i="18"/>
  <c r="AN54" i="18"/>
  <c r="AN229" i="18"/>
  <c r="AN231" i="18"/>
  <c r="AN87" i="18"/>
  <c r="AN92" i="18"/>
  <c r="AN94" i="18"/>
  <c r="AN254" i="18"/>
  <c r="AN127" i="18"/>
  <c r="AN130" i="18"/>
  <c r="AN134" i="18"/>
  <c r="AN136" i="18"/>
  <c r="AN186" i="18"/>
  <c r="AN337" i="18"/>
  <c r="AN339" i="18"/>
  <c r="AN197" i="18"/>
  <c r="AN203" i="18"/>
  <c r="AN344" i="18"/>
  <c r="AN346" i="18"/>
  <c r="AN351" i="18"/>
  <c r="AN121" i="18"/>
  <c r="AN63" i="18"/>
  <c r="AN160" i="18"/>
  <c r="AN163" i="18"/>
  <c r="AN296" i="18"/>
  <c r="AN298" i="18"/>
  <c r="AN307" i="18"/>
  <c r="AN361" i="18"/>
  <c r="AN177" i="18"/>
  <c r="AN184" i="18"/>
  <c r="AN243" i="18"/>
  <c r="AN247" i="18"/>
  <c r="AN327" i="18"/>
  <c r="AN319" i="18"/>
  <c r="AN116" i="18"/>
  <c r="AN147" i="18"/>
  <c r="AN277" i="18"/>
  <c r="AN285" i="18"/>
  <c r="AN156" i="18"/>
  <c r="AN287" i="18"/>
  <c r="AN171" i="18"/>
  <c r="AN331" i="18"/>
  <c r="AA412" i="18"/>
  <c r="AA440" i="18" s="1"/>
  <c r="AE412" i="18"/>
  <c r="AE440" i="18" s="1"/>
  <c r="AI412" i="18"/>
  <c r="AI440" i="18" s="1"/>
  <c r="Y412" i="18"/>
  <c r="Y440" i="18" s="1"/>
  <c r="Y437" i="14"/>
  <c r="AA437" i="14"/>
  <c r="AA439" i="14" s="1"/>
  <c r="AN3" i="14"/>
  <c r="AM14" i="14"/>
  <c r="Z204" i="14"/>
  <c r="AN204" i="14" s="1"/>
  <c r="Z230" i="14"/>
  <c r="AN230" i="14" s="1"/>
  <c r="AN26" i="14"/>
  <c r="AN69" i="14"/>
  <c r="AN7" i="14"/>
  <c r="AN12" i="14"/>
  <c r="AN41" i="14"/>
  <c r="AN49" i="14"/>
  <c r="AN92" i="14"/>
  <c r="AN100" i="14"/>
  <c r="AN108" i="14"/>
  <c r="AN199" i="14"/>
  <c r="AN231" i="14"/>
  <c r="AM244" i="14"/>
  <c r="AM290" i="14" s="1"/>
  <c r="AN245" i="14"/>
  <c r="Z13" i="14"/>
  <c r="Z28" i="14" s="1"/>
  <c r="Z112" i="14"/>
  <c r="AN112" i="14" s="1"/>
  <c r="AN15" i="14"/>
  <c r="AN20" i="14"/>
  <c r="AN27" i="14"/>
  <c r="AN40" i="14"/>
  <c r="AN62" i="14"/>
  <c r="AN70" i="14"/>
  <c r="AN78" i="14"/>
  <c r="AN81" i="14"/>
  <c r="AN113" i="14"/>
  <c r="AN121" i="14"/>
  <c r="AN130" i="14"/>
  <c r="AN138" i="14"/>
  <c r="AN146" i="14"/>
  <c r="AN153" i="14"/>
  <c r="AN160" i="14"/>
  <c r="AN168" i="14"/>
  <c r="AN176" i="14"/>
  <c r="AN210" i="14"/>
  <c r="AN257" i="14"/>
  <c r="AN266" i="14"/>
  <c r="AN286" i="14"/>
  <c r="AN312" i="14"/>
  <c r="AM302" i="14"/>
  <c r="AN302" i="14" s="1"/>
  <c r="Z233" i="14"/>
  <c r="AN233" i="14" s="1"/>
  <c r="AM56" i="14"/>
  <c r="AN56" i="14" s="1"/>
  <c r="AN227" i="14"/>
  <c r="AN229" i="14"/>
  <c r="AN242" i="14"/>
  <c r="AN261" i="14"/>
  <c r="AN277" i="14"/>
  <c r="AN293" i="14"/>
  <c r="AN334" i="14"/>
  <c r="AN348" i="14"/>
  <c r="AN362" i="14"/>
  <c r="AN328" i="14"/>
  <c r="AM301" i="14"/>
  <c r="AN301" i="14" s="1"/>
  <c r="AN306" i="14"/>
  <c r="AN409" i="14"/>
  <c r="AN419" i="14"/>
  <c r="AN350" i="14"/>
  <c r="AN324" i="14"/>
  <c r="AN298" i="14"/>
  <c r="AN378" i="14"/>
  <c r="AN386" i="14"/>
  <c r="AN398" i="14"/>
  <c r="AN418" i="14"/>
  <c r="AM378" i="18"/>
  <c r="AN261" i="18"/>
  <c r="Z396" i="18"/>
  <c r="X421" i="18"/>
  <c r="X418" i="18" s="1"/>
  <c r="X441" i="18" s="1"/>
  <c r="Z201" i="18"/>
  <c r="AN201" i="18" s="1"/>
  <c r="AN235" i="18"/>
  <c r="X427" i="18"/>
  <c r="X426" i="18" s="1"/>
  <c r="X442" i="18" s="1"/>
  <c r="Z120" i="18"/>
  <c r="AN120" i="18" s="1"/>
  <c r="Z400" i="18"/>
  <c r="AN225" i="18"/>
  <c r="AD379" i="18"/>
  <c r="AM124" i="18"/>
  <c r="AD400" i="18"/>
  <c r="AB399" i="18"/>
  <c r="AB398" i="18" s="1"/>
  <c r="AB439" i="18" s="1"/>
  <c r="AB380" i="18"/>
  <c r="Z420" i="18"/>
  <c r="Z401" i="18"/>
  <c r="AM409" i="18"/>
  <c r="AM383" i="18"/>
  <c r="AE399" i="18"/>
  <c r="AE398" i="18" s="1"/>
  <c r="AE439" i="18" s="1"/>
  <c r="AE378" i="18"/>
  <c r="AN150" i="18"/>
  <c r="AN415" i="18" s="1"/>
  <c r="AN412" i="18" s="1"/>
  <c r="AN440" i="18" s="1"/>
  <c r="AM421" i="18"/>
  <c r="AN17" i="18"/>
  <c r="AN31" i="18"/>
  <c r="AN67" i="18"/>
  <c r="Z404" i="18"/>
  <c r="AM403" i="18"/>
  <c r="AN6" i="18"/>
  <c r="AN56" i="18"/>
  <c r="AN91" i="18"/>
  <c r="AN144" i="18"/>
  <c r="AN336" i="18"/>
  <c r="AN213" i="18"/>
  <c r="AM382" i="18"/>
  <c r="AP400" i="18"/>
  <c r="AP398" i="18" s="1"/>
  <c r="AP439" i="18" s="1"/>
  <c r="AP379" i="18"/>
  <c r="AN299" i="18"/>
  <c r="AN289" i="18"/>
  <c r="AN75" i="18"/>
  <c r="AN262" i="18"/>
  <c r="AF380" i="18"/>
  <c r="AM365" i="18"/>
  <c r="AN334" i="18"/>
  <c r="Z423" i="18"/>
  <c r="AN238" i="18"/>
  <c r="X399" i="18"/>
  <c r="Z372" i="18"/>
  <c r="Z384" i="18" s="1"/>
  <c r="AP394" i="18"/>
  <c r="AP391" i="18" s="1"/>
  <c r="AP378" i="18"/>
  <c r="AH423" i="18"/>
  <c r="AH418" i="18" s="1"/>
  <c r="AH441" i="18" s="1"/>
  <c r="AH379" i="18"/>
  <c r="AM72" i="18"/>
  <c r="AN72" i="18" s="1"/>
  <c r="AA399" i="18"/>
  <c r="AA398" i="18" s="1"/>
  <c r="AA439" i="18" s="1"/>
  <c r="AA380" i="18"/>
  <c r="AA387" i="18" s="1"/>
  <c r="AA389" i="18" s="1"/>
  <c r="AM366" i="18"/>
  <c r="AN366" i="18" s="1"/>
  <c r="AM423" i="18"/>
  <c r="AD378" i="18"/>
  <c r="AD399" i="18"/>
  <c r="AH378" i="18"/>
  <c r="AH399" i="18"/>
  <c r="AH398" i="18" s="1"/>
  <c r="AL399" i="18"/>
  <c r="AL398" i="18" s="1"/>
  <c r="AL439" i="18" s="1"/>
  <c r="AL378" i="18"/>
  <c r="AL387" i="18" s="1"/>
  <c r="AL389" i="18" s="1"/>
  <c r="AM415" i="18"/>
  <c r="AM412" i="18" s="1"/>
  <c r="AM440" i="18" s="1"/>
  <c r="AO394" i="18"/>
  <c r="AO391" i="18" s="1"/>
  <c r="AO379" i="18"/>
  <c r="AO387" i="18" s="1"/>
  <c r="AO389" i="18" s="1"/>
  <c r="Z410" i="18"/>
  <c r="AN104" i="18"/>
  <c r="AM404" i="18"/>
  <c r="AN182" i="18"/>
  <c r="Z378" i="18"/>
  <c r="AM401" i="18"/>
  <c r="AM384" i="18"/>
  <c r="AF399" i="18"/>
  <c r="AF398" i="18" s="1"/>
  <c r="AF439" i="18" s="1"/>
  <c r="AF378" i="18"/>
  <c r="AJ399" i="18"/>
  <c r="AJ398" i="18" s="1"/>
  <c r="AJ439" i="18" s="1"/>
  <c r="AJ378" i="18"/>
  <c r="AN16" i="18"/>
  <c r="Z394" i="18"/>
  <c r="AN27" i="18"/>
  <c r="AN28" i="18"/>
  <c r="AG410" i="18"/>
  <c r="AG379" i="18"/>
  <c r="AN44" i="18"/>
  <c r="AN114" i="18"/>
  <c r="AN198" i="18"/>
  <c r="AN50" i="18"/>
  <c r="X409" i="18"/>
  <c r="Z53" i="18"/>
  <c r="AN53" i="18" s="1"/>
  <c r="AN79" i="18"/>
  <c r="AN84" i="18"/>
  <c r="AN101" i="18"/>
  <c r="AM422" i="18"/>
  <c r="Y427" i="18"/>
  <c r="Y426" i="18" s="1"/>
  <c r="Y442" i="18" s="1"/>
  <c r="Z123" i="18"/>
  <c r="AN123" i="18" s="1"/>
  <c r="AN168" i="18"/>
  <c r="AN193" i="18"/>
  <c r="AN325" i="18"/>
  <c r="AN278" i="18"/>
  <c r="AM392" i="18"/>
  <c r="AM391" i="18" s="1"/>
  <c r="AN224" i="18"/>
  <c r="AN392" i="18" s="1"/>
  <c r="AI379" i="18"/>
  <c r="AI423" i="18"/>
  <c r="AI418" i="18" s="1"/>
  <c r="Z380" i="18"/>
  <c r="AE379" i="18"/>
  <c r="AA391" i="18"/>
  <c r="AE391" i="18"/>
  <c r="AN328" i="18"/>
  <c r="X403" i="18"/>
  <c r="X379" i="18"/>
  <c r="Z4" i="18"/>
  <c r="AN14" i="18"/>
  <c r="AN55" i="18"/>
  <c r="AN83" i="18"/>
  <c r="AN256" i="18"/>
  <c r="AN132" i="18"/>
  <c r="AN335" i="18"/>
  <c r="AN196" i="18"/>
  <c r="Y379" i="18"/>
  <c r="Y387" i="18" s="1"/>
  <c r="Y389" i="18" s="1"/>
  <c r="Z422" i="18"/>
  <c r="AN49" i="18"/>
  <c r="AN422" i="18" s="1"/>
  <c r="AM427" i="18"/>
  <c r="AM426" i="18" s="1"/>
  <c r="AM442" i="18" s="1"/>
  <c r="AN272" i="18"/>
  <c r="AN164" i="18"/>
  <c r="AN295" i="18"/>
  <c r="AN303" i="18"/>
  <c r="AN311" i="18"/>
  <c r="AN157" i="18"/>
  <c r="AN175" i="18"/>
  <c r="AN64" i="18"/>
  <c r="AN155" i="18"/>
  <c r="AN317" i="18"/>
  <c r="AN180" i="18"/>
  <c r="AF438" i="18"/>
  <c r="AE418" i="18"/>
  <c r="AE441" i="18" s="1"/>
  <c r="AM420" i="18"/>
  <c r="AG399" i="18"/>
  <c r="AG398" i="18" s="1"/>
  <c r="AG439" i="18" s="1"/>
  <c r="Z415" i="18"/>
  <c r="Z412" i="18" s="1"/>
  <c r="Z440" i="18" s="1"/>
  <c r="Z421" i="18"/>
  <c r="Z402" i="18"/>
  <c r="AB423" i="18"/>
  <c r="AB418" i="18" s="1"/>
  <c r="AB441" i="18" s="1"/>
  <c r="AB379" i="18"/>
  <c r="AF423" i="18"/>
  <c r="AF418" i="18" s="1"/>
  <c r="AF379" i="18"/>
  <c r="AJ423" i="18"/>
  <c r="AJ418" i="18" s="1"/>
  <c r="AJ441" i="18" s="1"/>
  <c r="AJ379" i="18"/>
  <c r="Y421" i="18"/>
  <c r="Y418" i="18" s="1"/>
  <c r="Y441" i="18" s="1"/>
  <c r="AC418" i="18"/>
  <c r="AC441" i="18" s="1"/>
  <c r="AK418" i="18"/>
  <c r="AK441" i="18" s="1"/>
  <c r="AN355" i="18"/>
  <c r="AK378" i="18"/>
  <c r="AC391" i="18"/>
  <c r="AG391" i="18"/>
  <c r="AK391" i="18"/>
  <c r="AA426" i="18"/>
  <c r="AA442" i="18" s="1"/>
  <c r="AJ412" i="18"/>
  <c r="AJ440" i="18" s="1"/>
  <c r="AD426" i="18"/>
  <c r="AD442" i="18" s="1"/>
  <c r="AH426" i="18"/>
  <c r="AH442" i="18" s="1"/>
  <c r="AL426" i="18"/>
  <c r="AL442" i="18" s="1"/>
  <c r="AC387" i="18" l="1"/>
  <c r="AC389" i="18" s="1"/>
  <c r="AF437" i="14"/>
  <c r="AF439" i="14" s="1"/>
  <c r="AK437" i="14"/>
  <c r="AK439" i="14" s="1"/>
  <c r="X387" i="18"/>
  <c r="X389" i="18" s="1"/>
  <c r="AI387" i="18"/>
  <c r="AI389" i="18" s="1"/>
  <c r="AJ437" i="14"/>
  <c r="AJ439" i="14" s="1"/>
  <c r="AC437" i="14"/>
  <c r="AC439" i="14" s="1"/>
  <c r="AK387" i="18"/>
  <c r="AK389" i="18" s="1"/>
  <c r="AM386" i="18"/>
  <c r="AB437" i="14"/>
  <c r="AB439" i="14" s="1"/>
  <c r="AG437" i="14"/>
  <c r="AG439" i="14" s="1"/>
  <c r="AO437" i="14"/>
  <c r="AB387" i="18"/>
  <c r="AB389" i="18" s="1"/>
  <c r="AM400" i="18"/>
  <c r="AM436" i="14"/>
  <c r="AH437" i="14"/>
  <c r="AH439" i="14" s="1"/>
  <c r="X330" i="20"/>
  <c r="X360" i="20" s="1"/>
  <c r="AD387" i="18"/>
  <c r="AD389" i="18" s="1"/>
  <c r="Z409" i="18"/>
  <c r="Z429" i="14"/>
  <c r="AN365" i="18"/>
  <c r="AG387" i="18"/>
  <c r="AG389" i="18" s="1"/>
  <c r="AN420" i="18"/>
  <c r="AL443" i="18"/>
  <c r="Z391" i="18"/>
  <c r="Z438" i="18" s="1"/>
  <c r="AN421" i="18"/>
  <c r="AD398" i="18"/>
  <c r="AD439" i="18" s="1"/>
  <c r="AN396" i="18"/>
  <c r="Z375" i="18"/>
  <c r="X422" i="14"/>
  <c r="X439" i="14" s="1"/>
  <c r="AM422" i="14"/>
  <c r="AN420" i="14"/>
  <c r="AP439" i="14"/>
  <c r="Y439" i="14"/>
  <c r="Z184" i="14"/>
  <c r="Z186" i="14" s="1"/>
  <c r="Z238" i="14"/>
  <c r="AO422" i="14"/>
  <c r="Z415" i="14"/>
  <c r="AN336" i="14"/>
  <c r="Z215" i="14"/>
  <c r="Z224" i="14" s="1"/>
  <c r="AM336" i="14"/>
  <c r="AN184" i="14"/>
  <c r="AN186" i="14" s="1"/>
  <c r="AN200" i="14"/>
  <c r="AN215" i="14" s="1"/>
  <c r="AN224" i="14" s="1"/>
  <c r="AM87" i="14"/>
  <c r="AN28" i="14"/>
  <c r="AN87" i="14"/>
  <c r="AH387" i="18"/>
  <c r="AH389" i="18" s="1"/>
  <c r="AN401" i="18"/>
  <c r="AN402" i="18"/>
  <c r="AM429" i="14"/>
  <c r="AN409" i="18"/>
  <c r="AN124" i="18"/>
  <c r="AM379" i="18"/>
  <c r="AJ387" i="18"/>
  <c r="AJ389" i="18" s="1"/>
  <c r="AM430" i="14"/>
  <c r="Z434" i="14"/>
  <c r="AM418" i="18"/>
  <c r="AM441" i="18" s="1"/>
  <c r="X398" i="18"/>
  <c r="X439" i="18" s="1"/>
  <c r="X443" i="18" s="1"/>
  <c r="Z418" i="18"/>
  <c r="Z441" i="18" s="1"/>
  <c r="AN14" i="14"/>
  <c r="AN244" i="14"/>
  <c r="AN290" i="14" s="1"/>
  <c r="AN13" i="14"/>
  <c r="Y434" i="18"/>
  <c r="AA434" i="18"/>
  <c r="AG434" i="18"/>
  <c r="AF441" i="18"/>
  <c r="AF432" i="18"/>
  <c r="AI441" i="18"/>
  <c r="AI432" i="18"/>
  <c r="AC438" i="18"/>
  <c r="AC443" i="18" s="1"/>
  <c r="AC432" i="18"/>
  <c r="Z403" i="18"/>
  <c r="AN4" i="18"/>
  <c r="AN403" i="18" s="1"/>
  <c r="AE432" i="18"/>
  <c r="AE438" i="18"/>
  <c r="AE443" i="18" s="1"/>
  <c r="AC434" i="18"/>
  <c r="AD432" i="18"/>
  <c r="AB434" i="18"/>
  <c r="Z379" i="18"/>
  <c r="Z387" i="18" s="1"/>
  <c r="Z427" i="18"/>
  <c r="Z426" i="18" s="1"/>
  <c r="Z442" i="18" s="1"/>
  <c r="AF443" i="18"/>
  <c r="AA432" i="18"/>
  <c r="AA438" i="18"/>
  <c r="AA443" i="18" s="1"/>
  <c r="AP387" i="18"/>
  <c r="AP389" i="18" s="1"/>
  <c r="AB443" i="18"/>
  <c r="AN394" i="18"/>
  <c r="AF387" i="18"/>
  <c r="AF389" i="18" s="1"/>
  <c r="AN404" i="18"/>
  <c r="AD434" i="18"/>
  <c r="AN423" i="18"/>
  <c r="Y432" i="18"/>
  <c r="AM380" i="18"/>
  <c r="AE387" i="18"/>
  <c r="AE389" i="18" s="1"/>
  <c r="AB432" i="18"/>
  <c r="AH434" i="18"/>
  <c r="AO438" i="18"/>
  <c r="AO443" i="18" s="1"/>
  <c r="AO432" i="18"/>
  <c r="AI434" i="18"/>
  <c r="AL434" i="18"/>
  <c r="AD443" i="18"/>
  <c r="AP438" i="18"/>
  <c r="AP443" i="18" s="1"/>
  <c r="AP432" i="18"/>
  <c r="AK438" i="18"/>
  <c r="AK443" i="18" s="1"/>
  <c r="AK432" i="18"/>
  <c r="AJ443" i="18"/>
  <c r="AG438" i="18"/>
  <c r="AG443" i="18" s="1"/>
  <c r="AG432" i="18"/>
  <c r="AJ432" i="18"/>
  <c r="AL432" i="18"/>
  <c r="AO434" i="18"/>
  <c r="AI443" i="18"/>
  <c r="AM438" i="18"/>
  <c r="AN410" i="18"/>
  <c r="AH439" i="18"/>
  <c r="AH443" i="18" s="1"/>
  <c r="AH432" i="18"/>
  <c r="Z399" i="18"/>
  <c r="AN372" i="18"/>
  <c r="Y443" i="18"/>
  <c r="AN400" i="18"/>
  <c r="AN427" i="18"/>
  <c r="AN426" i="18" s="1"/>
  <c r="AN442" i="18" s="1"/>
  <c r="AM399" i="18"/>
  <c r="AM398" i="18" s="1"/>
  <c r="AM439" i="18" s="1"/>
  <c r="AK434" i="18" l="1"/>
  <c r="X434" i="18"/>
  <c r="AO439" i="14"/>
  <c r="AN399" i="18"/>
  <c r="X407" i="20"/>
  <c r="X409" i="20" s="1"/>
  <c r="X416" i="20" s="1"/>
  <c r="X432" i="18"/>
  <c r="X435" i="18" s="1"/>
  <c r="AN418" i="18"/>
  <c r="AN441" i="18" s="1"/>
  <c r="AN391" i="18"/>
  <c r="AN438" i="18" s="1"/>
  <c r="Z437" i="14"/>
  <c r="AB435" i="18"/>
  <c r="Z434" i="18"/>
  <c r="Z389" i="18"/>
  <c r="AN422" i="14"/>
  <c r="AN439" i="14" s="1"/>
  <c r="Z422" i="14"/>
  <c r="AM437" i="14"/>
  <c r="AM439" i="14" s="1"/>
  <c r="AH435" i="18"/>
  <c r="AM387" i="18"/>
  <c r="AM389" i="18" s="1"/>
  <c r="AK435" i="18"/>
  <c r="AD435" i="18"/>
  <c r="AJ434" i="18"/>
  <c r="AJ435" i="18" s="1"/>
  <c r="Y435" i="18"/>
  <c r="AM432" i="18"/>
  <c r="AL435" i="18"/>
  <c r="AO435" i="18"/>
  <c r="AI435" i="18"/>
  <c r="AA435" i="18"/>
  <c r="AM434" i="18"/>
  <c r="AF434" i="18"/>
  <c r="AF435" i="18" s="1"/>
  <c r="AP434" i="18"/>
  <c r="AP435" i="18" s="1"/>
  <c r="AC435" i="18"/>
  <c r="Z398" i="18"/>
  <c r="AG435" i="18"/>
  <c r="AE434" i="18"/>
  <c r="AE435" i="18" s="1"/>
  <c r="AN398" i="18"/>
  <c r="AN439" i="18" s="1"/>
  <c r="AM443" i="18"/>
  <c r="Z439" i="14" l="1"/>
  <c r="AM435" i="18"/>
  <c r="AN443" i="18"/>
  <c r="Z439" i="18"/>
  <c r="Z443" i="18" s="1"/>
  <c r="Z432" i="18"/>
  <c r="Z435" i="18" s="1"/>
  <c r="AN432" i="18"/>
  <c r="AN435" i="18" s="1"/>
  <c r="AU38" i="6" l="1"/>
  <c r="AT105" i="6" l="1"/>
  <c r="AS105" i="6"/>
  <c r="AS76" i="6"/>
  <c r="AP76" i="6"/>
  <c r="AJ105" i="6"/>
  <c r="AG105" i="6"/>
  <c r="AD105" i="6"/>
  <c r="AA105" i="6"/>
  <c r="X105" i="6"/>
  <c r="U105" i="6"/>
  <c r="R105" i="6"/>
  <c r="O105" i="6"/>
  <c r="L105" i="6"/>
  <c r="I105" i="6"/>
  <c r="F105" i="6"/>
  <c r="C76" i="6" l="1"/>
  <c r="C24" i="6"/>
  <c r="C63" i="6"/>
  <c r="AU105" i="6" l="1"/>
  <c r="AR105" i="6"/>
  <c r="AQ105" i="6"/>
  <c r="AP105" i="6"/>
  <c r="AL105" i="6"/>
  <c r="AK105" i="6"/>
  <c r="AI105" i="6"/>
  <c r="AH105" i="6"/>
  <c r="AF105" i="6"/>
  <c r="AE105" i="6"/>
  <c r="AC105" i="6"/>
  <c r="AB105" i="6"/>
  <c r="Z105" i="6"/>
  <c r="Y105" i="6"/>
  <c r="W105" i="6"/>
  <c r="V105" i="6"/>
  <c r="T105" i="6"/>
  <c r="S105" i="6"/>
  <c r="Q105" i="6"/>
  <c r="P105" i="6"/>
  <c r="N105" i="6"/>
  <c r="M105" i="6"/>
  <c r="K105" i="6"/>
  <c r="J105" i="6"/>
  <c r="H105" i="6"/>
  <c r="G105" i="6"/>
  <c r="E105" i="6"/>
  <c r="D105" i="6"/>
  <c r="AO94" i="6"/>
  <c r="AM94" i="6"/>
  <c r="AN49" i="6" l="1"/>
  <c r="AN19" i="6"/>
  <c r="C105" i="6" l="1"/>
  <c r="AO104" i="6"/>
  <c r="AM104" i="6"/>
  <c r="AO103" i="6"/>
  <c r="AN103" i="6"/>
  <c r="AM103" i="6"/>
  <c r="AO102" i="6"/>
  <c r="AN102" i="6"/>
  <c r="AM102" i="6"/>
  <c r="AO99" i="6"/>
  <c r="AN99" i="6"/>
  <c r="AM99" i="6"/>
  <c r="AO98" i="6"/>
  <c r="AN98" i="6"/>
  <c r="AM98" i="6"/>
  <c r="AO97" i="6"/>
  <c r="AN97" i="6"/>
  <c r="AM97" i="6"/>
  <c r="AO96" i="6"/>
  <c r="AN96" i="6"/>
  <c r="AM96" i="6"/>
  <c r="AO95" i="6"/>
  <c r="AN95" i="6"/>
  <c r="AM95" i="6"/>
  <c r="AN94" i="6"/>
  <c r="AO93" i="6"/>
  <c r="AN93" i="6"/>
  <c r="AM93" i="6"/>
  <c r="AO92" i="6"/>
  <c r="AN92" i="6"/>
  <c r="AM92" i="6"/>
  <c r="AO91" i="6"/>
  <c r="AN91" i="6"/>
  <c r="AM91" i="6"/>
  <c r="AO90" i="6"/>
  <c r="AN90" i="6"/>
  <c r="AM90" i="6"/>
  <c r="AO89" i="6"/>
  <c r="AN89" i="6"/>
  <c r="AM89" i="6"/>
  <c r="AO88" i="6"/>
  <c r="AN88" i="6"/>
  <c r="AM88" i="6"/>
  <c r="AO85" i="6"/>
  <c r="AN85" i="6"/>
  <c r="AM85" i="6"/>
  <c r="AO84" i="6"/>
  <c r="AN84" i="6"/>
  <c r="AM84" i="6"/>
  <c r="AO83" i="6"/>
  <c r="AN83" i="6"/>
  <c r="AM83" i="6"/>
  <c r="AO82" i="6"/>
  <c r="AN82" i="6"/>
  <c r="AM82" i="6"/>
  <c r="AO79" i="6"/>
  <c r="AN79" i="6"/>
  <c r="AM79" i="6"/>
  <c r="AO78" i="6"/>
  <c r="AN78" i="6"/>
  <c r="AM78" i="6"/>
  <c r="AO77" i="6"/>
  <c r="AN77" i="6"/>
  <c r="AM77" i="6"/>
  <c r="AO76" i="6"/>
  <c r="AN76" i="6"/>
  <c r="AM76" i="6"/>
  <c r="AO75" i="6"/>
  <c r="AN75" i="6"/>
  <c r="AM75" i="6"/>
  <c r="AO74" i="6"/>
  <c r="AN74" i="6"/>
  <c r="AM74" i="6"/>
  <c r="AO73" i="6"/>
  <c r="AN73" i="6"/>
  <c r="AM73" i="6"/>
  <c r="AO72" i="6"/>
  <c r="AN72" i="6"/>
  <c r="AM72" i="6"/>
  <c r="AO69" i="6"/>
  <c r="AN69" i="6"/>
  <c r="AM69" i="6"/>
  <c r="AO68" i="6"/>
  <c r="AN68" i="6"/>
  <c r="AM68" i="6"/>
  <c r="AO67" i="6"/>
  <c r="AN67" i="6"/>
  <c r="AM67" i="6"/>
  <c r="AO66" i="6"/>
  <c r="AN66" i="6"/>
  <c r="AM66" i="6"/>
  <c r="AO65" i="6"/>
  <c r="AN65" i="6"/>
  <c r="AM65" i="6"/>
  <c r="AO64" i="6"/>
  <c r="AN64" i="6"/>
  <c r="AM64" i="6"/>
  <c r="AO63" i="6"/>
  <c r="AN63" i="6"/>
  <c r="AM63" i="6"/>
  <c r="AO59" i="6"/>
  <c r="AN59" i="6"/>
  <c r="AM59" i="6"/>
  <c r="AO58" i="6"/>
  <c r="AN58" i="6"/>
  <c r="AM58" i="6"/>
  <c r="AO57" i="6"/>
  <c r="AN57" i="6"/>
  <c r="AM57" i="6"/>
  <c r="AO54" i="6"/>
  <c r="AN54" i="6"/>
  <c r="AM54" i="6"/>
  <c r="AO53" i="6"/>
  <c r="AN53" i="6"/>
  <c r="AM53" i="6"/>
  <c r="AO52" i="6"/>
  <c r="AN52" i="6"/>
  <c r="AM52" i="6"/>
  <c r="AO49" i="6"/>
  <c r="AM49" i="6"/>
  <c r="AO48" i="6"/>
  <c r="AN48" i="6"/>
  <c r="AM48" i="6"/>
  <c r="AO47" i="6"/>
  <c r="AN47" i="6"/>
  <c r="AM47" i="6"/>
  <c r="AO46" i="6"/>
  <c r="AN46" i="6"/>
  <c r="AM46" i="6"/>
  <c r="AO45" i="6"/>
  <c r="AN45" i="6"/>
  <c r="AM45" i="6"/>
  <c r="AO44" i="6"/>
  <c r="AN44" i="6"/>
  <c r="AM44" i="6"/>
  <c r="AO43" i="6"/>
  <c r="AN43" i="6"/>
  <c r="AM43" i="6"/>
  <c r="AO39" i="6"/>
  <c r="AN39" i="6"/>
  <c r="AM39" i="6"/>
  <c r="AO38" i="6"/>
  <c r="AN38" i="6"/>
  <c r="AM38" i="6"/>
  <c r="AO37" i="6"/>
  <c r="AN37" i="6"/>
  <c r="AM37" i="6"/>
  <c r="AO36" i="6"/>
  <c r="AN36" i="6"/>
  <c r="AM36" i="6"/>
  <c r="AO35" i="6"/>
  <c r="AN35" i="6"/>
  <c r="AM35" i="6"/>
  <c r="AO34" i="6"/>
  <c r="AN34" i="6"/>
  <c r="AM34" i="6"/>
  <c r="AO33" i="6"/>
  <c r="AN33" i="6"/>
  <c r="AM33" i="6"/>
  <c r="AO32" i="6"/>
  <c r="AN32" i="6"/>
  <c r="AM32" i="6"/>
  <c r="AO31" i="6"/>
  <c r="AN31" i="6"/>
  <c r="AM31" i="6"/>
  <c r="AO30" i="6"/>
  <c r="AN30" i="6"/>
  <c r="AM30" i="6"/>
  <c r="AO29" i="6"/>
  <c r="AN29" i="6"/>
  <c r="AM29" i="6"/>
  <c r="AO28" i="6"/>
  <c r="AN28" i="6"/>
  <c r="AM28" i="6"/>
  <c r="AO25" i="6"/>
  <c r="AN25" i="6"/>
  <c r="AM25" i="6"/>
  <c r="AO24" i="6"/>
  <c r="AN24" i="6"/>
  <c r="AM24" i="6"/>
  <c r="AO23" i="6"/>
  <c r="AN23" i="6"/>
  <c r="AM23" i="6"/>
  <c r="AO22" i="6"/>
  <c r="AN22" i="6"/>
  <c r="AM22" i="6"/>
  <c r="AO21" i="6"/>
  <c r="AN21" i="6"/>
  <c r="AM21" i="6"/>
  <c r="AO20" i="6"/>
  <c r="AN20" i="6"/>
  <c r="AM20" i="6"/>
  <c r="AO19" i="6"/>
  <c r="AM19" i="6"/>
  <c r="AO18" i="6"/>
  <c r="AN18" i="6"/>
  <c r="AM18" i="6"/>
  <c r="AO17" i="6"/>
  <c r="AN17" i="6"/>
  <c r="AM17" i="6"/>
  <c r="AO16" i="6"/>
  <c r="AN16" i="6"/>
  <c r="AM16" i="6"/>
  <c r="AO15" i="6"/>
  <c r="AN15" i="6"/>
  <c r="AM15" i="6"/>
  <c r="AO14" i="6"/>
  <c r="AN14" i="6"/>
  <c r="AM14" i="6"/>
  <c r="AO10" i="6"/>
  <c r="AN10" i="6"/>
  <c r="AM10" i="6"/>
  <c r="AO9" i="6"/>
  <c r="AN9" i="6"/>
  <c r="AM9" i="6"/>
  <c r="AO8" i="6"/>
  <c r="AN8" i="6"/>
  <c r="AM8" i="6"/>
  <c r="O22" i="5"/>
  <c r="AN105" i="6" l="1"/>
  <c r="AM105" i="6"/>
  <c r="AO105" i="6"/>
  <c r="M22" i="5" l="1"/>
  <c r="L22" i="5"/>
  <c r="K22" i="5"/>
  <c r="J22" i="5"/>
  <c r="I22" i="5"/>
  <c r="H22" i="5"/>
  <c r="G22" i="5"/>
  <c r="F22" i="5"/>
  <c r="E22" i="5"/>
  <c r="D22" i="5"/>
  <c r="C22" i="5"/>
  <c r="B22" i="5"/>
  <c r="Q22" i="5"/>
  <c r="P22" i="5"/>
</calcChain>
</file>

<file path=xl/comments1.xml><?xml version="1.0" encoding="utf-8"?>
<comments xmlns="http://schemas.openxmlformats.org/spreadsheetml/2006/main">
  <authors>
    <author>Author</author>
  </authors>
  <commentList>
    <comment ref="Q99" authorId="0">
      <text>
        <r>
          <rPr>
            <b/>
            <sz val="9"/>
            <color indexed="81"/>
            <rFont val="Tahoma"/>
            <family val="2"/>
          </rPr>
          <t>Author:</t>
        </r>
        <r>
          <rPr>
            <sz val="9"/>
            <color indexed="81"/>
            <rFont val="Tahoma"/>
            <family val="2"/>
          </rPr>
          <t xml:space="preserve">
Various complaints from  public like B1030</t>
        </r>
      </text>
    </comment>
    <comment ref="R99" authorId="0">
      <text>
        <r>
          <rPr>
            <b/>
            <sz val="9"/>
            <color indexed="81"/>
            <rFont val="Tahoma"/>
            <family val="2"/>
          </rPr>
          <t>Author:</t>
        </r>
        <r>
          <rPr>
            <sz val="9"/>
            <color indexed="81"/>
            <rFont val="Tahoma"/>
            <family val="2"/>
          </rPr>
          <t xml:space="preserve">
Various complaints from  public like B1030</t>
        </r>
      </text>
    </comment>
    <comment ref="G170" authorId="0">
      <text>
        <r>
          <rPr>
            <b/>
            <sz val="9"/>
            <color indexed="81"/>
            <rFont val="Tahoma"/>
            <family val="2"/>
          </rPr>
          <t>Author:</t>
        </r>
        <r>
          <rPr>
            <sz val="9"/>
            <color indexed="81"/>
            <rFont val="Tahoma"/>
            <family val="2"/>
          </rPr>
          <t xml:space="preserve">
These equipment would have been replaced in ph. 2 of the Cygnus project, but has since been suspended.</t>
        </r>
      </text>
    </comment>
    <comment ref="Y238" authorId="0">
      <text>
        <r>
          <rPr>
            <b/>
            <sz val="9"/>
            <color indexed="81"/>
            <rFont val="Tahoma"/>
            <family val="2"/>
          </rPr>
          <t>Author:</t>
        </r>
        <r>
          <rPr>
            <sz val="9"/>
            <color indexed="81"/>
            <rFont val="Tahoma"/>
            <family val="2"/>
          </rPr>
          <t xml:space="preserve">
AS PER CRISTINA</t>
        </r>
      </text>
    </comment>
    <comment ref="Y239" authorId="0">
      <text>
        <r>
          <rPr>
            <b/>
            <sz val="9"/>
            <color indexed="81"/>
            <rFont val="Tahoma"/>
            <family val="2"/>
          </rPr>
          <t>Author:</t>
        </r>
        <r>
          <rPr>
            <sz val="9"/>
            <color indexed="81"/>
            <rFont val="Tahoma"/>
            <family val="2"/>
          </rPr>
          <t xml:space="preserve">
AS PER CRISTINA</t>
        </r>
      </text>
    </comment>
  </commentList>
</comments>
</file>

<file path=xl/comments2.xml><?xml version="1.0" encoding="utf-8"?>
<comments xmlns="http://schemas.openxmlformats.org/spreadsheetml/2006/main">
  <authors>
    <author>Author</author>
  </authors>
  <commentList>
    <comment ref="Y231" authorId="0">
      <text>
        <r>
          <rPr>
            <b/>
            <sz val="9"/>
            <color indexed="81"/>
            <rFont val="Tahoma"/>
            <family val="2"/>
          </rPr>
          <t>Author:</t>
        </r>
        <r>
          <rPr>
            <sz val="9"/>
            <color indexed="81"/>
            <rFont val="Tahoma"/>
            <family val="2"/>
          </rPr>
          <t xml:space="preserve">
AS PER CRISTINA</t>
        </r>
      </text>
    </comment>
    <comment ref="Y232" authorId="0">
      <text>
        <r>
          <rPr>
            <b/>
            <sz val="9"/>
            <color indexed="81"/>
            <rFont val="Tahoma"/>
            <family val="2"/>
          </rPr>
          <t>Author:</t>
        </r>
        <r>
          <rPr>
            <sz val="9"/>
            <color indexed="81"/>
            <rFont val="Tahoma"/>
            <family val="2"/>
          </rPr>
          <t xml:space="preserve">
AS PER CRISTINA</t>
        </r>
      </text>
    </comment>
    <comment ref="G261" authorId="0">
      <text>
        <r>
          <rPr>
            <b/>
            <sz val="9"/>
            <color indexed="81"/>
            <rFont val="Tahoma"/>
            <family val="2"/>
          </rPr>
          <t>Author:</t>
        </r>
        <r>
          <rPr>
            <sz val="9"/>
            <color indexed="81"/>
            <rFont val="Tahoma"/>
            <family val="2"/>
          </rPr>
          <t xml:space="preserve">
These equipment would have been replaced in ph. 2 of the Cygnus project, but has since been suspended.</t>
        </r>
      </text>
    </comment>
    <comment ref="Q276" authorId="0">
      <text>
        <r>
          <rPr>
            <b/>
            <sz val="9"/>
            <color indexed="81"/>
            <rFont val="Tahoma"/>
            <family val="2"/>
          </rPr>
          <t>Author:</t>
        </r>
        <r>
          <rPr>
            <sz val="9"/>
            <color indexed="81"/>
            <rFont val="Tahoma"/>
            <family val="2"/>
          </rPr>
          <t xml:space="preserve">
Various complaints from  public like B1030</t>
        </r>
      </text>
    </comment>
    <comment ref="R276" authorId="0">
      <text>
        <r>
          <rPr>
            <b/>
            <sz val="9"/>
            <color indexed="81"/>
            <rFont val="Tahoma"/>
            <family val="2"/>
          </rPr>
          <t>Author:</t>
        </r>
        <r>
          <rPr>
            <sz val="9"/>
            <color indexed="81"/>
            <rFont val="Tahoma"/>
            <family val="2"/>
          </rPr>
          <t xml:space="preserve">
Various complaints from  public like B1030</t>
        </r>
      </text>
    </comment>
  </commentList>
</comments>
</file>

<file path=xl/comments3.xml><?xml version="1.0" encoding="utf-8"?>
<comments xmlns="http://schemas.openxmlformats.org/spreadsheetml/2006/main">
  <authors>
    <author>Author</author>
  </authors>
  <commentList>
    <comment ref="Y232" authorId="0">
      <text>
        <r>
          <rPr>
            <b/>
            <sz val="9"/>
            <color indexed="81"/>
            <rFont val="Tahoma"/>
            <family val="2"/>
          </rPr>
          <t>Author:</t>
        </r>
        <r>
          <rPr>
            <sz val="9"/>
            <color indexed="81"/>
            <rFont val="Tahoma"/>
            <family val="2"/>
          </rPr>
          <t xml:space="preserve">
AS PER CRISTINA</t>
        </r>
      </text>
    </comment>
    <comment ref="Y233" authorId="0">
      <text>
        <r>
          <rPr>
            <b/>
            <sz val="9"/>
            <color indexed="81"/>
            <rFont val="Tahoma"/>
            <family val="2"/>
          </rPr>
          <t>Author:</t>
        </r>
        <r>
          <rPr>
            <sz val="9"/>
            <color indexed="81"/>
            <rFont val="Tahoma"/>
            <family val="2"/>
          </rPr>
          <t xml:space="preserve">
AS PER CRISTINA</t>
        </r>
      </text>
    </comment>
    <comment ref="G264" authorId="0">
      <text>
        <r>
          <rPr>
            <b/>
            <sz val="9"/>
            <color indexed="81"/>
            <rFont val="Tahoma"/>
            <family val="2"/>
          </rPr>
          <t>Author:</t>
        </r>
        <r>
          <rPr>
            <sz val="9"/>
            <color indexed="81"/>
            <rFont val="Tahoma"/>
            <family val="2"/>
          </rPr>
          <t xml:space="preserve">
These equipment would have been replaced in ph. 2 of the Cygnus project, but has since been suspended.</t>
        </r>
      </text>
    </comment>
    <comment ref="Q279" authorId="0">
      <text>
        <r>
          <rPr>
            <b/>
            <sz val="9"/>
            <color indexed="81"/>
            <rFont val="Tahoma"/>
            <family val="2"/>
          </rPr>
          <t>Author:</t>
        </r>
        <r>
          <rPr>
            <sz val="9"/>
            <color indexed="81"/>
            <rFont val="Tahoma"/>
            <family val="2"/>
          </rPr>
          <t xml:space="preserve">
Various complaints from  public like B1030</t>
        </r>
      </text>
    </comment>
    <comment ref="R279" authorId="0">
      <text>
        <r>
          <rPr>
            <b/>
            <sz val="9"/>
            <color indexed="81"/>
            <rFont val="Tahoma"/>
            <family val="2"/>
          </rPr>
          <t>Author:</t>
        </r>
        <r>
          <rPr>
            <sz val="9"/>
            <color indexed="81"/>
            <rFont val="Tahoma"/>
            <family val="2"/>
          </rPr>
          <t xml:space="preserve">
Various complaints from  public like B1030</t>
        </r>
      </text>
    </comment>
  </commentList>
</comments>
</file>

<file path=xl/comments4.xml><?xml version="1.0" encoding="utf-8"?>
<comments xmlns="http://schemas.openxmlformats.org/spreadsheetml/2006/main">
  <authors>
    <author>Author</author>
  </authors>
  <commentList>
    <comment ref="Y122" authorId="0">
      <text>
        <r>
          <rPr>
            <b/>
            <sz val="9"/>
            <color indexed="81"/>
            <rFont val="Tahoma"/>
            <family val="2"/>
          </rPr>
          <t>Author:</t>
        </r>
        <r>
          <rPr>
            <sz val="9"/>
            <color indexed="81"/>
            <rFont val="Tahoma"/>
            <family val="2"/>
          </rPr>
          <t xml:space="preserve">
AS PER CRISTINA</t>
        </r>
      </text>
    </comment>
    <comment ref="Y123" authorId="0">
      <text>
        <r>
          <rPr>
            <b/>
            <sz val="9"/>
            <color indexed="81"/>
            <rFont val="Tahoma"/>
            <family val="2"/>
          </rPr>
          <t>Author:</t>
        </r>
        <r>
          <rPr>
            <sz val="9"/>
            <color indexed="81"/>
            <rFont val="Tahoma"/>
            <family val="2"/>
          </rPr>
          <t xml:space="preserve">
AS PER CRISTINA</t>
        </r>
      </text>
    </comment>
    <comment ref="G169" authorId="0">
      <text>
        <r>
          <rPr>
            <b/>
            <sz val="9"/>
            <color indexed="81"/>
            <rFont val="Tahoma"/>
            <family val="2"/>
          </rPr>
          <t>Author:</t>
        </r>
        <r>
          <rPr>
            <sz val="9"/>
            <color indexed="81"/>
            <rFont val="Tahoma"/>
            <family val="2"/>
          </rPr>
          <t xml:space="preserve">
These equipment would have been replaced in ph. 2 of the Cygnus project, but has since been suspended.</t>
        </r>
      </text>
    </comment>
    <comment ref="Q307" authorId="0">
      <text>
        <r>
          <rPr>
            <b/>
            <sz val="9"/>
            <color indexed="81"/>
            <rFont val="Tahoma"/>
            <family val="2"/>
          </rPr>
          <t>Author:</t>
        </r>
        <r>
          <rPr>
            <sz val="9"/>
            <color indexed="81"/>
            <rFont val="Tahoma"/>
            <family val="2"/>
          </rPr>
          <t xml:space="preserve">
Various complaints from  public like B1030</t>
        </r>
      </text>
    </comment>
    <comment ref="R307" authorId="0">
      <text>
        <r>
          <rPr>
            <b/>
            <sz val="9"/>
            <color indexed="81"/>
            <rFont val="Tahoma"/>
            <family val="2"/>
          </rPr>
          <t>Author:</t>
        </r>
        <r>
          <rPr>
            <sz val="9"/>
            <color indexed="81"/>
            <rFont val="Tahoma"/>
            <family val="2"/>
          </rPr>
          <t xml:space="preserve">
Various complaints from  public like B1030</t>
        </r>
      </text>
    </comment>
  </commentList>
</comments>
</file>

<file path=xl/sharedStrings.xml><?xml version="1.0" encoding="utf-8"?>
<sst xmlns="http://schemas.openxmlformats.org/spreadsheetml/2006/main" count="22818" uniqueCount="1680">
  <si>
    <t>COMPONENT 1 - MONTHLY PROJECTIONS OF REVENUE TO BE COLLECTED FOR EACH SOURCE</t>
  </si>
  <si>
    <t>Budget 2013/2014</t>
  </si>
  <si>
    <t>Budget 2014/2015</t>
  </si>
  <si>
    <t>Budget</t>
  </si>
  <si>
    <t>R'000</t>
  </si>
  <si>
    <t>Property Rates</t>
  </si>
  <si>
    <t>Electricty revenue from tariff billings</t>
  </si>
  <si>
    <t>Water revenue from tariff billings</t>
  </si>
  <si>
    <t>Refuse revenue from tariff billings</t>
  </si>
  <si>
    <t>Sanitation revenue from tariff billings</t>
  </si>
  <si>
    <t>Service charges other</t>
  </si>
  <si>
    <t>Grants and Subsidies Operating</t>
  </si>
  <si>
    <t>Grants and Subsidies Capital</t>
  </si>
  <si>
    <t>Gain on disposal of PPE</t>
  </si>
  <si>
    <t>Interest and Investments income</t>
  </si>
  <si>
    <t>Rent of Facilities and Equipment</t>
  </si>
  <si>
    <t>Interest earned - Outstanding Debtors</t>
  </si>
  <si>
    <t>Fines</t>
  </si>
  <si>
    <t>Licenses and Permits</t>
  </si>
  <si>
    <t>Income For Agency Services</t>
  </si>
  <si>
    <t>Other Revenue</t>
  </si>
  <si>
    <t>BALANCED TO THE CASH REVENUE BUDGET</t>
  </si>
  <si>
    <t>COMPONENT 2 - REVISED MONTHLY PROJECTIONS OF EXPENDITURE (OPERATING AND CAPITAL) AND REVENUE FOR EACH VOTE</t>
  </si>
  <si>
    <t>Projected</t>
  </si>
  <si>
    <t>Opex</t>
  </si>
  <si>
    <t>Capex</t>
  </si>
  <si>
    <t>Rev</t>
  </si>
  <si>
    <t>VOTE</t>
  </si>
  <si>
    <t>SENIOR MANAGER - CITY DEVELOPMENT</t>
  </si>
  <si>
    <t>Planning and Development</t>
  </si>
  <si>
    <t>Housing</t>
  </si>
  <si>
    <t>Township Development</t>
  </si>
  <si>
    <t>SENIOR MANAGER - COMMUNITY SERVICES</t>
  </si>
  <si>
    <t>Community Services, Health and Public Safety</t>
  </si>
  <si>
    <t>Fire</t>
  </si>
  <si>
    <t>Traffic</t>
  </si>
  <si>
    <t>Disaster Management</t>
  </si>
  <si>
    <t>Health</t>
  </si>
  <si>
    <t>Clinics</t>
  </si>
  <si>
    <t>Crime Prevention</t>
  </si>
  <si>
    <t>Licencing</t>
  </si>
  <si>
    <t>Commuter Facilities</t>
  </si>
  <si>
    <t>Street Cleaning</t>
  </si>
  <si>
    <t>Refuse Removal</t>
  </si>
  <si>
    <t>Waste Disposal Site</t>
  </si>
  <si>
    <t>Public Conveniences</t>
  </si>
  <si>
    <t>Recreation and Environmental Services</t>
  </si>
  <si>
    <t>Cemtery</t>
  </si>
  <si>
    <t>Libraries</t>
  </si>
  <si>
    <t>Municipal Halls</t>
  </si>
  <si>
    <t>Parks, Sport and Recreation</t>
  </si>
  <si>
    <t>Parks and Gardens</t>
  </si>
  <si>
    <t>Sports Development and Sports Fields</t>
  </si>
  <si>
    <t>Stadium</t>
  </si>
  <si>
    <t xml:space="preserve">Caravan Park </t>
  </si>
  <si>
    <t>Beach Facilities</t>
  </si>
  <si>
    <t>Swimming Pools</t>
  </si>
  <si>
    <t>Museums</t>
  </si>
  <si>
    <t>Parks Distribution Account</t>
  </si>
  <si>
    <t>SENIOR MANAGER - CORPORATE SERVICES</t>
  </si>
  <si>
    <t>Administration</t>
  </si>
  <si>
    <t>Housing Rental Schemes</t>
  </si>
  <si>
    <t>Municipal Buildings</t>
  </si>
  <si>
    <t>Council's General Expenditure</t>
  </si>
  <si>
    <t>Airport</t>
  </si>
  <si>
    <t>Printing and Photocopying</t>
  </si>
  <si>
    <t>IT Services</t>
  </si>
  <si>
    <t>Human Resources</t>
  </si>
  <si>
    <t>Management Services</t>
  </si>
  <si>
    <t>Human Resource and a Loss Control</t>
  </si>
  <si>
    <t>Training and Industrial Relations</t>
  </si>
  <si>
    <t>SENIOR MANAGER - FINANCIAL SERVICES</t>
  </si>
  <si>
    <t>Sundries</t>
  </si>
  <si>
    <t>Financial Services</t>
  </si>
  <si>
    <t>Supply Chain Management</t>
  </si>
  <si>
    <t>SENIOR MANAGER - INFRASTRUCTURE AND TECHNCIAL SERVICES</t>
  </si>
  <si>
    <t>Electrical Supply Service</t>
  </si>
  <si>
    <t>Street Lighting</t>
  </si>
  <si>
    <t>Electricity Administration</t>
  </si>
  <si>
    <t>Electricity Distribution</t>
  </si>
  <si>
    <t>Electrcity Marketing and Customer Services</t>
  </si>
  <si>
    <t>Electricity Distribution Account</t>
  </si>
  <si>
    <t>Electrical Planning and Development</t>
  </si>
  <si>
    <t>Electrical Support Services</t>
  </si>
  <si>
    <t>Engineering Support Services</t>
  </si>
  <si>
    <t>Engineering Services</t>
  </si>
  <si>
    <t>Process Control Systems</t>
  </si>
  <si>
    <t>Project Management Services</t>
  </si>
  <si>
    <t>Mechanical Services</t>
  </si>
  <si>
    <t>Equipment Distribution Account</t>
  </si>
  <si>
    <t>Vehicle Distribution Account</t>
  </si>
  <si>
    <t>Buildings Distribution Account</t>
  </si>
  <si>
    <t>Radio Equipment Distribution Account</t>
  </si>
  <si>
    <t>Transport,Roads and Stormwater</t>
  </si>
  <si>
    <t>Roads,Streets and Stormwater Drainange</t>
  </si>
  <si>
    <t>Rural Roads</t>
  </si>
  <si>
    <t>Roads and Stormwater Distribution</t>
  </si>
  <si>
    <t>Railway Sidings</t>
  </si>
  <si>
    <t>Water and Sanitation</t>
  </si>
  <si>
    <t>Sewerage Network</t>
  </si>
  <si>
    <t>Sewerage Purification Works</t>
  </si>
  <si>
    <t>Sewerage Pumpstations</t>
  </si>
  <si>
    <t>Water Rural Areas</t>
  </si>
  <si>
    <t>Water Demand Management</t>
  </si>
  <si>
    <t>Water Purification Works</t>
  </si>
  <si>
    <t>Water Distribution</t>
  </si>
  <si>
    <t>Clarified Water Supply</t>
  </si>
  <si>
    <t>Scientific Services</t>
  </si>
  <si>
    <t>Industrial Effluent Pipeline</t>
  </si>
  <si>
    <t>Water and Sewerage Distribution Account</t>
  </si>
  <si>
    <t>Sewerage Pumpstations Distribution Account</t>
  </si>
  <si>
    <t>OFFICE OF THE MUNICIPAL MANAGER</t>
  </si>
  <si>
    <t>Office of the Municipal Manager</t>
  </si>
  <si>
    <t>Municipal Manager</t>
  </si>
  <si>
    <t>Internal Audit</t>
  </si>
  <si>
    <t>BUDGET 2015/2016</t>
  </si>
  <si>
    <t>BUDGET 2014/2015</t>
  </si>
  <si>
    <t>BUDGET 2013/2014</t>
  </si>
  <si>
    <t xml:space="preserve">OFFICE OF THE MUNICIPAL MANAGER </t>
  </si>
  <si>
    <t>COMPONENT 3 - QUARTERLY PROJECTIONS OF SERVICE DELIVERY TARGETS AND PERFORMANCE INDICATORS FOR EACH VOTE</t>
  </si>
  <si>
    <t>IDP</t>
  </si>
  <si>
    <t>PERFORMANCE TARGET</t>
  </si>
  <si>
    <t>UNIT OF MEASUREMENT</t>
  </si>
  <si>
    <t>ANNUAL TARGET</t>
  </si>
  <si>
    <t>QUARTER ENDING  
 30 SEPT</t>
  </si>
  <si>
    <t>QUARTER ENDING 
31 DEC</t>
  </si>
  <si>
    <t>QUARTER ENDING 
31 MARCH</t>
  </si>
  <si>
    <t>QUARTER ENDING 
30 JUNE</t>
  </si>
  <si>
    <t>TARGET</t>
  </si>
  <si>
    <t>ACTUAL</t>
  </si>
  <si>
    <t>Good Governance and Public Participation</t>
  </si>
  <si>
    <t>1.1.1</t>
  </si>
  <si>
    <t>1.1.2</t>
  </si>
  <si>
    <t>Manage and coordinate the process for the annual review and amendment of the IDP by 30 June 2014</t>
  </si>
  <si>
    <t>Council meeting and minutes for approval of the IDP</t>
  </si>
  <si>
    <t xml:space="preserve">Ensure submission of the IDP review process Plan </t>
  </si>
  <si>
    <t>Ensure Public participation sessions held for IDP review by 30 Nov 2013</t>
  </si>
  <si>
    <t>Ensure submission of Draft IDP review to Council and KZN CoGTA by 31 March 2014</t>
  </si>
  <si>
    <t>Ensure submission of Final IDP for approval by Council by 30 June 2014</t>
  </si>
  <si>
    <t>Ensure effective implementation of the adopted IDP and conduct the affairs of the Municipality in the manner with the adopted IDP and report progress through submission of SDBIP to Council</t>
  </si>
  <si>
    <t>Submission within time-lines</t>
  </si>
  <si>
    <t>Ensure revision of targets Component 3 of SDBIP by 31 July 2013</t>
  </si>
  <si>
    <t>First Quarterly SDBIP report to Exco by 31 October 2013</t>
  </si>
  <si>
    <t>Second Quarterly SDBIP report to Exco by 31 January 2014</t>
  </si>
  <si>
    <t>Third Quarterly SDBIP report to Exco by 30 April 2014</t>
  </si>
  <si>
    <t>1.2.1</t>
  </si>
  <si>
    <t>1.1.3.1</t>
  </si>
  <si>
    <t xml:space="preserve">To establish and effect mechanisms to monitor and review adopted performance management </t>
  </si>
  <si>
    <t>Progress report</t>
  </si>
  <si>
    <t>Finalisation of organisational key performance Indicators for measuring performance with regard to Municipal development priorities set out in the IDP</t>
  </si>
  <si>
    <t>Consultation with stakeholders through Ward committee system and through newsletters and publications</t>
  </si>
  <si>
    <t xml:space="preserve">Undertake the process of monitoring, evaluation and review performance and ensure that the results thereof are Audited </t>
  </si>
  <si>
    <t xml:space="preserve">Compile and finalise Annual report </t>
  </si>
  <si>
    <t>1.2.2</t>
  </si>
  <si>
    <t>Ensure the revision of the Organisational Management Policy, framework and processes and ensure alignment with IDP and organisational structure for implementation by 30 Sep 2013.</t>
  </si>
  <si>
    <t>Ensure submission of items to Council for approval of OPMS Framework/Policy and IDP framework</t>
  </si>
  <si>
    <t xml:space="preserve">Ensure implementation of OPMS framework/Policy and submission of amended IDP framework to KZN CoGTA and publishing on Council’s web-site </t>
  </si>
  <si>
    <t>Ensure commencement of review of OPMS Policy/framework for 2014/2015</t>
  </si>
  <si>
    <t>1.2.3</t>
  </si>
  <si>
    <t>Ensure that Performance Plans for 2013/2014 are in place and signed in terms of the performance regulations by 31 July 2013.</t>
  </si>
  <si>
    <t xml:space="preserve">6 x Performance Agreements and Plans approved by Council and signed by 31 July 2013 
Copies of signed Performance Agreements and Plans published on Councils Website and Copies sent to the MEC by 17 August 2013
</t>
  </si>
  <si>
    <t>Ensure draft Performance agreements and plans for 2014/2015 prepared within 14 days after approval of the budget</t>
  </si>
  <si>
    <t>1.2.4</t>
  </si>
  <si>
    <t>Report on completed 2011/12 financial year’s performance evaluation results of section 56 managers via the Performance Audit Committee to Council by 28 September 2013.</t>
  </si>
  <si>
    <t xml:space="preserve">Item to Council by 
28 September 2013
</t>
  </si>
  <si>
    <t>1.2.5</t>
  </si>
  <si>
    <t>Report on mid 2013/13 financial year’s performance assessment results of Deputy Municipal Managers to the Performance Audit Committee by 28 February 2014.</t>
  </si>
  <si>
    <t xml:space="preserve">Mid- Year report to Performance Audit Committee by 28 Feb 2014
</t>
  </si>
  <si>
    <t>1.1.4 and 1.3.1</t>
  </si>
  <si>
    <t>Encourage and create conditions for local community to participate in the affairs of the Municipality</t>
  </si>
  <si>
    <t xml:space="preserve">Increase on public participation </t>
  </si>
  <si>
    <t>Ensure full participation of all relevant stakeholder in the affairs of the municipality</t>
  </si>
  <si>
    <t>To build capacity of stakeholders including community, councillors and staff to foster community participation</t>
  </si>
  <si>
    <t>Establish mechanisms, process and procedures to enhance participation taking into account the special needs of people who cannot read or write people with disabilities, woman and other disadvantaged groups.</t>
  </si>
  <si>
    <t>To promote good governance and achieving clean Audit</t>
  </si>
  <si>
    <t>Appointment of Internal Audit firm</t>
  </si>
  <si>
    <t xml:space="preserve">Creating a risk based Audit plan
Appoint Qualified Audit firm for the purpose of internal Audit
</t>
  </si>
  <si>
    <t>Basic Service Delivery</t>
  </si>
  <si>
    <t>4.1.1</t>
  </si>
  <si>
    <t xml:space="preserve">To report percentage progress on provision of basic services to the community 
1. Water &amp; sanitation
2. waste removal
3. electricity and
4. Human settlements
in terms of the OPMS Scorecard and report quarterly progress to Council 
</t>
  </si>
  <si>
    <t>% progress</t>
  </si>
  <si>
    <t>Ensure Council approval of OPMS Scorecard targets on DMS 804046 by 30 Sept 2013</t>
  </si>
  <si>
    <t>Quarter one report on OPMS Scorecard achievements on DMS 804046</t>
  </si>
  <si>
    <t xml:space="preserve">Quarter two report on OPMS Scorecard achievements on 
DMS 804046
</t>
  </si>
  <si>
    <t xml:space="preserve">Quarter three report on OPMS Scorecard achievements on 
DMS 804046
</t>
  </si>
  <si>
    <t>Social and Economic Development</t>
  </si>
  <si>
    <t>3.2.2</t>
  </si>
  <si>
    <t>Ensure the review of Spatial Development Framework by 31 March 2014</t>
  </si>
  <si>
    <t xml:space="preserve">Ensure Initiation of the Technical review </t>
  </si>
  <si>
    <t>Ensure Stakeholders Consultation</t>
  </si>
  <si>
    <t>Ensure the adoption of the reviewed SDF for the next five years by Council</t>
  </si>
  <si>
    <t>To stimulate social and economic growth and development within the City of uMhlathuze by 30 June 2014</t>
  </si>
  <si>
    <t>Consolidate a list of projects within the budgetary constraints with a potential to address the economic needs of the community</t>
  </si>
  <si>
    <t xml:space="preserve">Foster strategic partnerships with established commercial agricultural interests also with Government and emerging farmers, stakeholders as well as entrepreneurs </t>
  </si>
  <si>
    <t>Promote contractor development and informal trader management and to contribute towards the implementation of the BBBEE.</t>
  </si>
  <si>
    <t>Improve the effectiveness of the EPWP programme within the City</t>
  </si>
  <si>
    <t>3.2.4</t>
  </si>
  <si>
    <t>Ensure construction of at least 360 houses by 30 June 2014.  Submit quarterly progress reports to Council</t>
  </si>
  <si>
    <t>Number of houses</t>
  </si>
  <si>
    <t>360 houses</t>
  </si>
  <si>
    <t xml:space="preserve">90 houses
Approved Beneficiary list
</t>
  </si>
  <si>
    <t>Institutional Development and transformation</t>
  </si>
  <si>
    <t xml:space="preserve">To develop for Council’s approval the following:
1. Human Resource Development Strategy
2. Succession Planning Policy
3. Review of Employment Equity Plan
4. Review Skills Development Strategy
</t>
  </si>
  <si>
    <t>Policies developed</t>
  </si>
  <si>
    <t>Finalisation and adoption of Human Resource Development Strategy</t>
  </si>
  <si>
    <t>Development and adoption of Succession Planning Policy</t>
  </si>
  <si>
    <t>Review and development of equity targets</t>
  </si>
  <si>
    <t xml:space="preserve">Review of the Skills Development Plan to carter for capacitation of Councillors and budget accordingly </t>
  </si>
  <si>
    <t xml:space="preserve">Sound financial Viability and Management </t>
  </si>
  <si>
    <t>5.1.1</t>
  </si>
  <si>
    <t>Ensure approval of 2014/2015 budget which is credible, transparent and accurate in accordance with the Municipal Finance Management Act by 31 May 2014</t>
  </si>
  <si>
    <t>Approval by target date</t>
  </si>
  <si>
    <t>Submit Draft Budget to Council for approval by 31 March  2015</t>
  </si>
  <si>
    <t>Submit Final  Budget to Council for approval by 31 May  2014</t>
  </si>
  <si>
    <t>5.1.1.1</t>
  </si>
  <si>
    <r>
      <t xml:space="preserve">Ensure implementation of the Budget as approved by Council </t>
    </r>
    <r>
      <rPr>
        <sz val="9"/>
        <color rgb="FFFF0000"/>
        <rFont val="Arial"/>
        <family val="2"/>
      </rPr>
      <t>and report quarterly progress to Council</t>
    </r>
  </si>
  <si>
    <t>1 Quartery report</t>
  </si>
  <si>
    <t xml:space="preserve">Submit quarterly Budget report to council </t>
  </si>
  <si>
    <t>Submit quarterly Budget report to council</t>
  </si>
  <si>
    <t xml:space="preserve">Submit quarterly Budget report to council
Submit mid-year and performance assessment report for approval by 31 Jan 2014
</t>
  </si>
  <si>
    <t xml:space="preserve">Submit quarterly Budget report to council
Submit 2014/2015 SDBIP to Council for approval
</t>
  </si>
  <si>
    <t>5.2.2</t>
  </si>
  <si>
    <t>Develop revenue enhancement strategy and effectively manage the revenue of the Municipality</t>
  </si>
  <si>
    <t xml:space="preserve">Develop, maintain an implement a credit control and Debt collection policy to provide for  credit control and debt collection procedure and mechanisms </t>
  </si>
  <si>
    <t>Review current revenue management business model and process applied and develop revenue turnaround strategy</t>
  </si>
  <si>
    <t>5.1.2</t>
  </si>
  <si>
    <t>To effectively manage the Expenditure of the Municipality</t>
  </si>
  <si>
    <t xml:space="preserve">Finalisation and submission of SCM policy to council for approval
Ensure submission of in-year reports in terms Section 71 of MFMA reporting 
Ensure that all  valid payment are processed
</t>
  </si>
  <si>
    <t xml:space="preserve">Ensure that approved SCM is communicated to all relevant stakeholders
Ensure submission of in-year reports in terms Section 71 of MFMA reporting 
Ensure that all  valid payment  are processed
</t>
  </si>
  <si>
    <t xml:space="preserve">Ensure submission of in-year reports in terms Section 71 of MFMA reporting 
Ensure that all valid payment are processed
</t>
  </si>
  <si>
    <t xml:space="preserve">Ensure submission of in-year reports in terms Section 71 of MFMA reporting 
Ensure that all  valid payment are processed
</t>
  </si>
  <si>
    <t>Ensure 100% spending on MIG funding as per approved business plan by CoGTA by the 30 June 2014 and report quarterly progress to Council</t>
  </si>
  <si>
    <t xml:space="preserve">Quarterly report spending </t>
  </si>
  <si>
    <t>100% spending</t>
  </si>
  <si>
    <r>
      <t xml:space="preserve">Ensure implementation of 5% cost savings initiatives / strategies </t>
    </r>
    <r>
      <rPr>
        <sz val="9"/>
        <color rgb="FFFF0000"/>
        <rFont val="Arial"/>
        <family val="2"/>
      </rPr>
      <t xml:space="preserve">on the operational budget </t>
    </r>
    <r>
      <rPr>
        <sz val="9"/>
        <rFont val="Arial"/>
        <family val="2"/>
      </rPr>
      <t>by 30 June and reporting quarterly progress to Council</t>
    </r>
  </si>
  <si>
    <t xml:space="preserve">% saving </t>
  </si>
  <si>
    <t>5% by 30 Jun 2014</t>
  </si>
  <si>
    <t xml:space="preserve">5% saving on 2011/2013 operational budget
Quarterly report spending </t>
  </si>
  <si>
    <t>DEPARTMENT OF THE CHIEF FINANCIAL OFFICER</t>
  </si>
  <si>
    <t>QUARTER ENDING   
30 SEPT</t>
  </si>
  <si>
    <t xml:space="preserve">Expenditure: Budgeting and Reporting </t>
  </si>
  <si>
    <t xml:space="preserve">Prepare and submit final 2014/2015 budget to Council for approval by 31 May 2014 in terms of Sec.24 of the MFMA </t>
  </si>
  <si>
    <t xml:space="preserve">Submit time schedules </t>
  </si>
  <si>
    <t>Time schedules before 31 August 2013</t>
  </si>
  <si>
    <t>Key deadlines schedule to EXCO before 31 August</t>
  </si>
  <si>
    <t>Draft budget to Council for approval by 22 March 2014</t>
  </si>
  <si>
    <t>Final budget to Council for approval by 31 May 2014</t>
  </si>
  <si>
    <t>Prepare and submit the Mid-Year Financial Review or the 2013/2014 budget in terms of S.72 of the MFMA and the adjustments budget if required, by 25 January 2014</t>
  </si>
  <si>
    <t>2014/2014 draft budget submitted to Council for approval by 22 March 2014</t>
  </si>
  <si>
    <t>Draft budget approval by 22 March 2014</t>
  </si>
  <si>
    <t xml:space="preserve">Mid-Year Financial Review </t>
  </si>
  <si>
    <t>Prepare and submit monthly financial reports to the Mayor within 10 working days after month end in terms of S.71 of the MFMA, thereafter via the Finance Portfolio Committee to EXCO within 30 days of each month end.</t>
  </si>
  <si>
    <t>Submit monthly financial reports via the portfolio committee to EXCO</t>
  </si>
  <si>
    <t>Monthly reports</t>
  </si>
  <si>
    <t xml:space="preserve">Copy of the report to Council </t>
  </si>
  <si>
    <t>Submit completed 2012/2013 financial statements to Auditor General by 31 August 2013 in line with legislation and submit the Audit Report on 2012/2013 financial year to Council via the Audit Committee not later than 30 days after receipt from the Auditor General.</t>
  </si>
  <si>
    <t>Submit financial statements to Auditor general by 31 August 2013</t>
  </si>
  <si>
    <t>31 August 2013</t>
  </si>
  <si>
    <t>2012/2013 Financial statements</t>
  </si>
  <si>
    <t>2012/2013 Audit report submitted</t>
  </si>
  <si>
    <t>Contribute the financial component to the Annual Report by providing the Annual Financial Statement for submission to Council by 31 January 2014</t>
  </si>
  <si>
    <t>Completed annual report submitted by 31 January 2014</t>
  </si>
  <si>
    <t>Submit AFS to the AG by 30 Aug 2013</t>
  </si>
  <si>
    <t>Submit financial component for annual report</t>
  </si>
  <si>
    <t>1.3.1</t>
  </si>
  <si>
    <t xml:space="preserve">Prepare and submit the draft SDBIP for 2014/2015 to the Mayor within 14 days after approval of budget by Council.  </t>
  </si>
  <si>
    <t>Review of the Service Delivery and Budget Implementation Plan</t>
  </si>
  <si>
    <t xml:space="preserve"> 28 days after approval of the budget</t>
  </si>
  <si>
    <t>Ensure draft SDBIP prepared together with the draft 2014/2015 budget and submitted to Exco by 31 April 2013</t>
  </si>
  <si>
    <t>Ensure submission of  final SDBIP 2014/2015 to Exco by 20 June 2014 and submission to National Treasury and Provincial treasury as legislated</t>
  </si>
  <si>
    <t>1.3.2</t>
  </si>
  <si>
    <t>Submit quarterly progress report on SDBIP to the Finance Portfolio Committee/Exco within 30 days of the last day of each quarter.</t>
  </si>
  <si>
    <t>Quarterly progress report on Service Delivery &amp; Budget Implementation Plan to thePortfolio Committee</t>
  </si>
  <si>
    <t>quarterly progress report</t>
  </si>
  <si>
    <t>Quarterly report</t>
  </si>
  <si>
    <t xml:space="preserve">Revenue </t>
  </si>
  <si>
    <t>Review revenue enhancement policies annually, i.e. Tariff Policy and Rates Policy and submit via the Finance Portfolio Committee to EXCO and Council for approval by 30 June 2014.</t>
  </si>
  <si>
    <t>Submit Policy to CM by 30 June 2014</t>
  </si>
  <si>
    <t>Policy review</t>
  </si>
  <si>
    <t>Number of policies reviewed</t>
  </si>
  <si>
    <t>5.2.2  (TAS 1)</t>
  </si>
  <si>
    <t>Develop a revenue enhancement strategy and submit via the Finance Portfolio Committee to EXCO and Council for approval by 30 Dec 2013.</t>
  </si>
  <si>
    <t>Strategy Item to Council by 30 June 2014</t>
  </si>
  <si>
    <t>Revenue enhancement strategy</t>
  </si>
  <si>
    <t>2.3.1</t>
  </si>
  <si>
    <t>Submit monthly outstanding debtors’ through S71 reports to the Finance Portfolio Committee not more than 14 days after the end of each month.</t>
  </si>
  <si>
    <t>Ensure that the monthly debtors’ collection reportsis submitted to the Portfolio Committee</t>
  </si>
  <si>
    <t>3 monthly outstanding debtors’ report</t>
  </si>
  <si>
    <t>2.3.2</t>
  </si>
  <si>
    <t>Maintain the turnover rate of all outstanding monthly recurring rates and service charges between 14% to 20% and report monthly progress to the Finance Portfolio Committee.</t>
  </si>
  <si>
    <t>Maintain a monthly turn over rate between 14% and 20%</t>
  </si>
  <si>
    <t>Monthly</t>
  </si>
  <si>
    <t>3 monthly progress reports to the Finance Portfolio Committee</t>
  </si>
  <si>
    <t>3.1.1</t>
  </si>
  <si>
    <t>Submit annual review report on the Supply Chain Management policy by 30 August 2013 and submit via the Finance Portfolio Committee to EXCO and Council for approval</t>
  </si>
  <si>
    <t>Ensure Review of Supply Chain policy by 31 July 2013</t>
  </si>
  <si>
    <t>31 July 2013</t>
  </si>
  <si>
    <t>Annual review report by 30 August 2013</t>
  </si>
  <si>
    <t>Communicate approved SCM to all relevant stakeholders</t>
  </si>
  <si>
    <t>3.1.2</t>
  </si>
  <si>
    <t>Submit quarterly SCM reports to the Finance Portfolio Committee within 30 days of end of each quarter.</t>
  </si>
  <si>
    <t>Annual review of Supply Chain Management policy</t>
  </si>
  <si>
    <t xml:space="preserve"> Annual review report by 30 Jun 2014</t>
  </si>
  <si>
    <t>Quarterly SCM reports</t>
  </si>
  <si>
    <t>3.2.1</t>
  </si>
  <si>
    <t>Perform annual stock count for 2012/2013 financial year by 30 August 2013, and submit quarterly report on stock counts for the 2013/2014 to Council</t>
  </si>
  <si>
    <t>Stock count report submitted to Portfolio committee</t>
  </si>
  <si>
    <t>30 June 2014</t>
  </si>
  <si>
    <t xml:space="preserve">Annual stock count for 2012/2013 by 30 August 2013
Quarterly report on stock count
</t>
  </si>
  <si>
    <t>Quarterly report on stock count for 2013/2014</t>
  </si>
  <si>
    <t>Monitor the payment of creditors and salaries by submitting monthly cash flow statement via the Finance Portfolio Committee to EXCO, together with creditors’ age analysis.</t>
  </si>
  <si>
    <t>Monthly cash flow statement report to Executive Committee.</t>
  </si>
  <si>
    <t xml:space="preserve">3 Monthly cash flow statements
• Creditors paid &lt;30 days
• Salaries and wages  &lt; 7 days after month end
</t>
  </si>
  <si>
    <t>Ensure cash coverage of one times normal creditors by the end of June 2014.</t>
  </si>
  <si>
    <r>
      <rPr>
        <sz val="8"/>
        <color rgb="FFFF0000"/>
        <rFont val="Arial Narrow"/>
        <family val="2"/>
      </rPr>
      <t>2.32%</t>
    </r>
    <r>
      <rPr>
        <sz val="8"/>
        <rFont val="Arial Narrow"/>
        <family val="2"/>
      </rPr>
      <t xml:space="preserve">
Quarterly report </t>
    </r>
  </si>
  <si>
    <r>
      <rPr>
        <sz val="8"/>
        <color rgb="FFFF0000"/>
        <rFont val="Arial Narrow"/>
        <family val="2"/>
      </rPr>
      <t>1.61%</t>
    </r>
    <r>
      <rPr>
        <sz val="8"/>
        <rFont val="Arial Narrow"/>
        <family val="2"/>
      </rPr>
      <t xml:space="preserve">
Quarterly report </t>
    </r>
  </si>
  <si>
    <r>
      <rPr>
        <sz val="8"/>
        <color rgb="FFFF0000"/>
        <rFont val="Arial Narrow"/>
        <family val="2"/>
      </rPr>
      <t>1.68%</t>
    </r>
    <r>
      <rPr>
        <sz val="8"/>
        <rFont val="Arial Narrow"/>
        <family val="2"/>
      </rPr>
      <t xml:space="preserve">
Quarterly report </t>
    </r>
  </si>
  <si>
    <r>
      <rPr>
        <sz val="8"/>
        <color rgb="FFFF0000"/>
        <rFont val="Arial Narrow"/>
        <family val="2"/>
      </rPr>
      <t>1.01%</t>
    </r>
    <r>
      <rPr>
        <sz val="8"/>
        <rFont val="Arial Narrow"/>
        <family val="2"/>
      </rPr>
      <t xml:space="preserve">
Quarterly report </t>
    </r>
  </si>
  <si>
    <t>3.3.1</t>
  </si>
  <si>
    <t xml:space="preserve">Initiate procedures to alienate Council owned erven where a formal township establishment processes have been completed in accordance with Council’s approved policy and make erven available to the market to the value of not less than R60M by 30 June 2014 
</t>
  </si>
  <si>
    <t>Report on process</t>
  </si>
  <si>
    <t>Report on progress</t>
  </si>
  <si>
    <t xml:space="preserve">Report
Number of Council owned erven advertised </t>
  </si>
  <si>
    <t>Financial Management</t>
  </si>
  <si>
    <t xml:space="preserve">Review expenditure management policies, i.e. the Investment and Cash Management Policy, Credit and Debt Control Policy and the Indigent Policy and submit via the Finance Portfolio Committee to EXCO and Council for approval by 30 June 2014.
</t>
  </si>
  <si>
    <t>Completed Policies by 30 June 2014</t>
  </si>
  <si>
    <t>4.2.1</t>
  </si>
  <si>
    <t>Submit annual review report on the Fixed Asset Management policy to the Finance Portfolio Committee by 30 June 2014.</t>
  </si>
  <si>
    <t>Submit Policies to Council by 30 June 2014</t>
  </si>
  <si>
    <t>Fixed Asset Management policy review report</t>
  </si>
  <si>
    <t>Annual review report to Finance Portfolio Committee</t>
  </si>
  <si>
    <t>4.2.2</t>
  </si>
  <si>
    <t>5.1.1.2</t>
  </si>
  <si>
    <t xml:space="preserve">Maintain Asset Register in line with the prevailing accounting standards and include the figures in the Annual Financial Statements. (2012/2013 financial year) and submit to Council and the Auditor General. </t>
  </si>
  <si>
    <t>Quarterly updated asset register</t>
  </si>
  <si>
    <t xml:space="preserve">Asset register figures to AG </t>
  </si>
  <si>
    <t>Asset register figures in AFS to Council</t>
  </si>
  <si>
    <t>Submit monthly Grant reports on all DORA reportable grants received to the CM within 10 days after receipt of payment from National Treasury</t>
  </si>
  <si>
    <t>Quarterly reports on Grants</t>
  </si>
  <si>
    <t>3 monthly Grant reports</t>
  </si>
  <si>
    <t xml:space="preserve">Submit quarterly reports of the investment register with details of investment, period, interest rate and term as part of the quarterly financial report to the Finance Portfolio Committee within 30 days from quarter end. </t>
  </si>
  <si>
    <t>Maintain an Investment Register</t>
  </si>
  <si>
    <t>Submit quarterly report of details of all loans as part of the quarterly financial report to Finance Portfolio Committee, within 30 days from end of quarter.</t>
  </si>
  <si>
    <t>Quarterly reports</t>
  </si>
  <si>
    <t>Implement 5% cost savings initiatives / strategies by 30 June and report to the Finance Portfolio Committee</t>
  </si>
  <si>
    <t>% saving</t>
  </si>
  <si>
    <t>Departmental Management</t>
  </si>
  <si>
    <t xml:space="preserve">5
(TAS 10)
</t>
  </si>
  <si>
    <t>Respond to all internal and external audit enquiries and other general enquiries and implement all approved recommendations within 30 days unless there is reason why implementation is not possible, in which case an agreed extended date to be agreed with and approved by the MM to ensure an unqualified audit report relating to the DMM FS area of responsibility.</t>
  </si>
  <si>
    <t xml:space="preserve">Ensure sufficient departmental response to internal audit and general enquiries and implement approved recommendations timeously. </t>
  </si>
  <si>
    <t>Hold at least ten monthly meetings with departmental management informing them of Council resolutions impacting on the Department and keep record of minutes of meetings to communicate with staff and present evidence to Performance evaluation panel</t>
  </si>
  <si>
    <t>Management and staff are kept informed to ensure efficiency of staff</t>
  </si>
  <si>
    <t>Fortnightly minute of meetings</t>
  </si>
  <si>
    <t>2 copies of minutes and Agenda.</t>
  </si>
  <si>
    <t>3 copies of minutes and Agenda.</t>
  </si>
  <si>
    <t>DEPARTMENT OF THE DEPUTY MUNICIPAL MANAGER INFRASTRUCTURE AND TECHNICAL SERVICES</t>
  </si>
  <si>
    <t>QUARTER ENDING   30 SEPT</t>
  </si>
  <si>
    <t>QUARTER ENDING 31 DEC</t>
  </si>
  <si>
    <t>QUARTER ENDING 31 MARCH</t>
  </si>
  <si>
    <t>QUARTER ENDING 30 JUNE</t>
  </si>
  <si>
    <t>Electricity Services</t>
  </si>
  <si>
    <t>2.2.4.1</t>
  </si>
  <si>
    <t>Ensure the provision of a list of strategic and critical electrical stock items required to ensure that a streamlined SCM process is achieved to prevent delays with procurement and report quarterly progress to Council</t>
  </si>
  <si>
    <t>list of strategic and critical electrical stock items</t>
  </si>
  <si>
    <t>Awarding to tender 31 August 2013</t>
  </si>
  <si>
    <t xml:space="preserve">Submit Tenders to Bid Evaluation and Adjudication Committee. 
Awarding Tenders by 31 August 2013
</t>
  </si>
  <si>
    <t>2.2.4.2</t>
  </si>
  <si>
    <t>Ensure replacement of  obsolete switchgears for the two substations Sirius substation and Hydra substation by 30 June 2014</t>
  </si>
  <si>
    <t>Number of substations</t>
  </si>
  <si>
    <t xml:space="preserve">Finalise specification and call for Tender for Sirius substation  </t>
  </si>
  <si>
    <t>Awarding of Tender for Sirius substation</t>
  </si>
  <si>
    <t>Commence replacement of switchgear for Hydra substation</t>
  </si>
  <si>
    <t>Completion of switchgear replacement for Hydra substation</t>
  </si>
  <si>
    <t>Electrical Customer Service</t>
  </si>
  <si>
    <t>2.2.3.2</t>
  </si>
  <si>
    <t>Ensure 100% processing of all customer applications within 24 hrs by 30 June 2014</t>
  </si>
  <si>
    <t xml:space="preserve">% of applications processed </t>
  </si>
  <si>
    <t>100% processing of applications</t>
  </si>
  <si>
    <t>Ensure provision of supply within 30 working days where existing infrastructure can be used</t>
  </si>
  <si>
    <t>Number of days</t>
  </si>
  <si>
    <t>100% within 30 working days</t>
  </si>
  <si>
    <t>1.3.3</t>
  </si>
  <si>
    <t>Ensure provision of supply within 2 months where LV network extensions are required</t>
  </si>
  <si>
    <t>2 months</t>
  </si>
  <si>
    <t>1.3.4</t>
  </si>
  <si>
    <t>Ensure provision of supply within 3 months where MV network extensions are required(extension may be required to make provision for deliveries)</t>
  </si>
  <si>
    <t>3 months</t>
  </si>
  <si>
    <t>2.2.3</t>
  </si>
  <si>
    <t>To ensure that non-technical electricity losses are kept within 6% as per NRS 055</t>
  </si>
  <si>
    <t>Losses are kept within 6%</t>
  </si>
  <si>
    <t>6% per quarter</t>
  </si>
  <si>
    <t>Electricity HV &amp; MV Operations</t>
  </si>
  <si>
    <t>Ensure unplanned outages comply with national standard 
NRS 048 (quality of supply) and report quarterly statistics to the Council</t>
  </si>
  <si>
    <t>Quality of supply</t>
  </si>
  <si>
    <t>Recovery time</t>
  </si>
  <si>
    <t xml:space="preserve">Report on the number of forced unplanned interruptions vs NRS 048 standards </t>
  </si>
  <si>
    <t>2.2.2.4</t>
  </si>
  <si>
    <t xml:space="preserve">Ensure the compatibility level for unbalanced Voltages on LV, MV and HV three-phase networks is &lt;2 % </t>
  </si>
  <si>
    <t xml:space="preserve">level for unbalanced Voltages on networks is &lt;2 % </t>
  </si>
  <si>
    <t xml:space="preserve">&lt;2 % </t>
  </si>
  <si>
    <t xml:space="preserve">Report deviations on 
&lt;2%
(UB=Vn upon Vp)*100 Where Vn is a negative sequence voltage in Volts Vp is a positive sequence voltage in Volts 
</t>
  </si>
  <si>
    <t xml:space="preserve">Ensure planned maintenance outages to comply with national standard NRS 047 (quality of service) and report quarterly statistics to the Council </t>
  </si>
  <si>
    <t>Quality of service</t>
  </si>
  <si>
    <t xml:space="preserve">Report on the number of forced planned interruptions vs NRS 047 standards </t>
  </si>
  <si>
    <t xml:space="preserve">Electricity Streetlight Operations </t>
  </si>
  <si>
    <t>1.8.1</t>
  </si>
  <si>
    <t>2.2.1.2</t>
  </si>
  <si>
    <t>Ensure that 80% of general street lighting faults are restored within 48 hours (excludes lighting installations that have cable faults or stolen equipment). Report quarterly statistics to Council</t>
  </si>
  <si>
    <t>1.8.2</t>
  </si>
  <si>
    <t>Ensure that 80% of identified cable faults failures on street light are restored within 5 working days and report quarterly statistics to Council</t>
  </si>
  <si>
    <t>1.8.3</t>
  </si>
  <si>
    <t>Ensure that non -functioning street lighting due to equipment theft is restored within 5 weeks and report quarterly statistics to Council</t>
  </si>
  <si>
    <t>Report quarterly statistics</t>
  </si>
  <si>
    <t>5 weeks</t>
  </si>
  <si>
    <t>5 weels</t>
  </si>
  <si>
    <t xml:space="preserve">Water and Sanitation </t>
  </si>
  <si>
    <t>2.1.1</t>
  </si>
  <si>
    <t>To ensure review and development of Water Service Development Plan and Bulk Water Master Plan by 31 Mar 2014</t>
  </si>
  <si>
    <t>Review of Master Plans</t>
  </si>
  <si>
    <t>Review by 31 Mar 2014</t>
  </si>
  <si>
    <t>Terms of reference Tender advertised</t>
  </si>
  <si>
    <t>50% WSDP completed        Master Plan</t>
  </si>
  <si>
    <t xml:space="preserve">100 % 
WSDP completed
Master plan completed
</t>
  </si>
  <si>
    <t>2.2.1</t>
  </si>
  <si>
    <t>To ensure review and development of water bylaws or policies by 30 June 2014</t>
  </si>
  <si>
    <t>Review of Bylaws &amp; Policies</t>
  </si>
  <si>
    <t xml:space="preserve">Report quarterly progress </t>
  </si>
  <si>
    <t>100 % all bylaws and policies review</t>
  </si>
  <si>
    <t>100% development of new bylaws/ policies</t>
  </si>
  <si>
    <t>To ensure development of water loss action plan by 30 August 2013 and report progress on a quarterly basis  with the aim of reduction from 28% to 20 % at 30 June 2014</t>
  </si>
  <si>
    <t>Action plan by 30 August2013</t>
  </si>
  <si>
    <t>Report progress on quarterly basis</t>
  </si>
  <si>
    <t>Completion of action plan by 30 August 2013</t>
  </si>
  <si>
    <r>
      <t xml:space="preserve">% reduction of water loss
</t>
    </r>
    <r>
      <rPr>
        <sz val="8"/>
        <color rgb="FFFF0000"/>
        <rFont val="Arial"/>
        <family val="2"/>
      </rPr>
      <t>(from 28% to 24%)</t>
    </r>
  </si>
  <si>
    <r>
      <t xml:space="preserve">% reduction of water loss
</t>
    </r>
    <r>
      <rPr>
        <sz val="8"/>
        <color rgb="FFFF0000"/>
        <rFont val="Arial"/>
        <family val="2"/>
      </rPr>
      <t>(from 28% to 22%)</t>
    </r>
  </si>
  <si>
    <r>
      <t xml:space="preserve">% reduction of water loss
</t>
    </r>
    <r>
      <rPr>
        <sz val="8"/>
        <color rgb="FFFF0000"/>
        <rFont val="Arial"/>
        <family val="2"/>
      </rPr>
      <t>(from 28% to 20%)</t>
    </r>
  </si>
  <si>
    <r>
      <t xml:space="preserve">High level of water services by installing 1000 new meter connections
</t>
    </r>
    <r>
      <rPr>
        <sz val="9"/>
        <color rgb="FFFF0000"/>
        <rFont val="Arial"/>
        <family val="2"/>
      </rPr>
      <t>(List of projects with number of meters)</t>
    </r>
  </si>
  <si>
    <t>Meters installed</t>
  </si>
  <si>
    <t>Installation of 1000 water meters</t>
  </si>
  <si>
    <t>Planning phase and prioritising using IDP</t>
  </si>
  <si>
    <t>500 new meters installed</t>
  </si>
  <si>
    <t>250 new meters installed</t>
  </si>
  <si>
    <t>Eradication of sanitation backlogs by 4000 (3000 2012/2013 backlog) by June 2014
(List of projects with number of VIP's)</t>
  </si>
  <si>
    <t>Eradication of backlog by June 2014</t>
  </si>
  <si>
    <t>Report quarterly progress to 30 June 2014</t>
  </si>
  <si>
    <t xml:space="preserve">2000 VIP’s (2012/2013 backlog)
Advertise Tender
</t>
  </si>
  <si>
    <t>1000 VIP’s (2012/2013 backlog) Appointment of contractor</t>
  </si>
  <si>
    <t>500 VIP’s</t>
  </si>
  <si>
    <t>Water Quality Management</t>
  </si>
  <si>
    <t>2.4.1</t>
  </si>
  <si>
    <t>2.1.3</t>
  </si>
  <si>
    <t>To ensure that the quality of drinking water comply with the South African national standards at latest SANS 241</t>
  </si>
  <si>
    <t>Quality of water</t>
  </si>
  <si>
    <t>100% Compliance</t>
  </si>
  <si>
    <t>2.4.2</t>
  </si>
  <si>
    <t>Wastewater Quality compliance of &gt;90% or &lt;50% of cumulative risk ratings based on DWA standard</t>
  </si>
  <si>
    <t xml:space="preserve">Waste water compliance </t>
  </si>
  <si>
    <t>70% compliance</t>
  </si>
  <si>
    <t xml:space="preserve">
&gt;90% compliance/
&lt;50% compliance ratings vs DWA standard
</t>
  </si>
  <si>
    <t>2.5.1</t>
  </si>
  <si>
    <t>2.1.2</t>
  </si>
  <si>
    <t>Ensure that the maintenance master plan for water and sewer reticulation and pump stations is developed by 30 June 2014</t>
  </si>
  <si>
    <t>Master plan developed by 30 June 2014</t>
  </si>
  <si>
    <t>Completion of Master Plan</t>
  </si>
  <si>
    <t>Final report</t>
  </si>
  <si>
    <t>Approval of plan</t>
  </si>
  <si>
    <t>2.5.2</t>
  </si>
  <si>
    <t>Ensure the development of standard of operating procedure by 30 June 2014</t>
  </si>
  <si>
    <t>Standard operating procedure developed by 30 June 2014</t>
  </si>
  <si>
    <t>Completion of Operating Procedure</t>
  </si>
  <si>
    <t>Ensure development of water and sanitation infrastructure Asset management plan by 30 June 2014</t>
  </si>
  <si>
    <t>Develop Infrastructure Asset Management Plan by 30 June 2014</t>
  </si>
  <si>
    <t>Completion of Asset Management Plan</t>
  </si>
  <si>
    <t>Operations</t>
  </si>
  <si>
    <t>Ensure that the contract monitoring plan is in place and monitoring and technical meetings are conducted at least once a quarter</t>
  </si>
  <si>
    <t>Quarterly meetings</t>
  </si>
  <si>
    <t>4 meetings</t>
  </si>
  <si>
    <t xml:space="preserve">1 monitoring meeting
1 technical meeting
</t>
  </si>
  <si>
    <t>Transport Roads and Stormwater</t>
  </si>
  <si>
    <t>Ensure that 600Km’s of existing roads on routine maintenance by 30 June 2014.</t>
  </si>
  <si>
    <t>Maintenance on existing roads</t>
  </si>
  <si>
    <t>600 Km's maintenance done on existing roads</t>
  </si>
  <si>
    <t>150 Km's</t>
  </si>
  <si>
    <t xml:space="preserve">Ensure that 10 Km’s of 
roads is rehabilitated by 30 April 2014
</t>
  </si>
  <si>
    <t>Rehabilitation of 10 Km's or road</t>
  </si>
  <si>
    <t>10 Km's of roads rehabilitated by 30 April 2014</t>
  </si>
  <si>
    <t>Advertise Tender and appoint contractor by 30 Sep 2014</t>
  </si>
  <si>
    <t>6Km’s rehabilitated</t>
  </si>
  <si>
    <t>4Km’s rehabilitated</t>
  </si>
  <si>
    <t>3.1.3</t>
  </si>
  <si>
    <t>Ensure that 560Km's of roads is Graded by 30 June 2014</t>
  </si>
  <si>
    <r>
      <rPr>
        <sz val="9"/>
        <color rgb="FFFF0000"/>
        <rFont val="Arial"/>
        <family val="2"/>
      </rPr>
      <t xml:space="preserve">Grading </t>
    </r>
    <r>
      <rPr>
        <sz val="9"/>
        <rFont val="Arial"/>
        <family val="2"/>
      </rPr>
      <t>of 560 Km's of road</t>
    </r>
  </si>
  <si>
    <t>560 Km's of road Graded by 30 June 2014</t>
  </si>
  <si>
    <t>140 Km’s re-gravelled</t>
  </si>
  <si>
    <t>140 Km’s Graded</t>
  </si>
  <si>
    <t>3.1.4</t>
  </si>
  <si>
    <t>Ensure that 12km’s of new rural roads is developed by 30 June 2014</t>
  </si>
  <si>
    <t>Develop of 12 Km's of rural road</t>
  </si>
  <si>
    <t>12 Km's of rural roads developed by 30 June 2014</t>
  </si>
  <si>
    <t>3 Km’s developed</t>
  </si>
  <si>
    <t>100% of planned maintenance on Stormwater Drain Pipes executed by the 30 June 2014</t>
  </si>
  <si>
    <t>Planned maintenance on Stormwater drain pipes done</t>
  </si>
  <si>
    <t>100% Planned maintenance done by 30 June 2014</t>
  </si>
  <si>
    <t xml:space="preserve">Undertake 12 Safety Inspections on all 17Km’s of Municipal owned rail sidings by 30 June 2014
</t>
  </si>
  <si>
    <t>Safety inspections on 17 Km's of municipal owned rail sidings</t>
  </si>
  <si>
    <t>12 Safety Inspections done by 30 June 2014</t>
  </si>
  <si>
    <t>3 Inspections</t>
  </si>
  <si>
    <t>3.3.2</t>
  </si>
  <si>
    <t xml:space="preserve">100% maintenance of findings resulting from monthly inspections by the 30 June 2014.  </t>
  </si>
  <si>
    <t>Maintenance as result of findings at municipal owned rail sidings</t>
  </si>
  <si>
    <t>100% maintenance done by 30 June 2014</t>
  </si>
  <si>
    <t>Ensure Development of and implement CEE GIS system by 30 June 2014.</t>
  </si>
  <si>
    <t>Development of and implement CEE GIS system by 30 June 2014</t>
  </si>
  <si>
    <t>CEE GIS system implemented by 30 June 2014</t>
  </si>
  <si>
    <t>Finalise Business plan and appointment of service provider for CEE GIS</t>
  </si>
  <si>
    <t>Development of system</t>
  </si>
  <si>
    <t>100% Implementation and maintenance  of systems</t>
  </si>
  <si>
    <t>On-going maintenance of system</t>
  </si>
  <si>
    <t>4.1.2</t>
  </si>
  <si>
    <t>2.5.3.1</t>
  </si>
  <si>
    <t>Develop and Implement GIS datasets inclusive of organisational datasets by 31 Aug 2013.</t>
  </si>
  <si>
    <t>Develop and implement GIS datasets and organisational datasets by 31 August 2013</t>
  </si>
  <si>
    <t>GIS datasets and organisational datasets developed and implemented by 31 August 2013</t>
  </si>
  <si>
    <t>Project plan finalised by 31 August 2013</t>
  </si>
  <si>
    <t>4.1.3</t>
  </si>
  <si>
    <t xml:space="preserve">Ensure Development of departmental   datasets ie Civil and Electrical from As Builts received from PMU pertaining to Civil and Electrical </t>
  </si>
  <si>
    <t>Develop datasets from As Builts received from PMS pertaining to Civil and Electrical</t>
  </si>
  <si>
    <t>100% of departmental datasets of approved As Builts received from PMS</t>
  </si>
  <si>
    <t>100% of approved As Builts received from PMS</t>
  </si>
  <si>
    <t>2.5.3.3</t>
  </si>
  <si>
    <t>To develop a business plan to guide implementation  of I&amp;TS (TOC) by 30 June 2014</t>
  </si>
  <si>
    <t>Develop business plan to guide implementation of I&amp;TS (TOC)</t>
  </si>
  <si>
    <t>Business plan developed by 30 June 2014</t>
  </si>
  <si>
    <t>Finalisation of Business plan and appointment of service provider</t>
  </si>
  <si>
    <t>30% implementation of business plan as per project programe</t>
  </si>
  <si>
    <t>60% implementation of business plan as per project programe</t>
  </si>
  <si>
    <t>100% implementation of business plan as per project programe</t>
  </si>
  <si>
    <t>2.5.4</t>
  </si>
  <si>
    <t>Ensure the appointment of the Service Provider to develop asset man. System and 15% part implementation  by the 30 June 2014</t>
  </si>
  <si>
    <t xml:space="preserve">Appoint Service provider to develop Asset Management system and 15% part implementation by 30 June 2014 </t>
  </si>
  <si>
    <t>Service provider appointed and Asset Management system and 15% part implementation done by 30 June 2014</t>
  </si>
  <si>
    <t>Advertisement and closing of Tender</t>
  </si>
  <si>
    <t>Appointment of service provider</t>
  </si>
  <si>
    <t>8% of implenetation as per project program</t>
  </si>
  <si>
    <t>15% of implementation as per project program</t>
  </si>
  <si>
    <t>Submit Quarterly reports to the portfolio committee on the status of the organization’s GIS.</t>
  </si>
  <si>
    <t>Submit quarterly reports on status of organisation's GIS</t>
  </si>
  <si>
    <t>4 reports</t>
  </si>
  <si>
    <t xml:space="preserve">Quarterly report </t>
  </si>
  <si>
    <t>100% spent on Grant funding (MIG) by the 30 June 2014</t>
  </si>
  <si>
    <t>Spending of 100% MIG funding by 30 June 2014</t>
  </si>
  <si>
    <t>100% Grant funding spent by 30 June 2014</t>
  </si>
  <si>
    <t>100% spent on internal Capital projects by 30 June 2014</t>
  </si>
  <si>
    <t>Spending of 100% on internal capital projects by 30 June 2014</t>
  </si>
  <si>
    <t>100% of spent on internal capital projects by 30 June 2014</t>
  </si>
  <si>
    <t>Ensure receipt of and approval of As Buits within three months of consultancy  completion of projects</t>
  </si>
  <si>
    <t>Receipt and approval of As Builts within 3 months of completion of projcets</t>
  </si>
  <si>
    <t>Receipt and approval of As Builts within 3 months after consultancy completed projects</t>
  </si>
  <si>
    <t xml:space="preserve">520 jobs to be created through the implementation of EPWP principles by the 30 June 2014
</t>
  </si>
  <si>
    <t>520 Jobs created through EPWP principles by 30 June 2014</t>
  </si>
  <si>
    <t>520 jobs created by 30 June 2014</t>
  </si>
  <si>
    <r>
      <t>120</t>
    </r>
    <r>
      <rPr>
        <sz val="8"/>
        <color rgb="FFFF0000"/>
        <rFont val="Arial"/>
        <family val="2"/>
      </rPr>
      <t xml:space="preserve"> jobs</t>
    </r>
  </si>
  <si>
    <r>
      <t xml:space="preserve">80  </t>
    </r>
    <r>
      <rPr>
        <sz val="8"/>
        <color rgb="FFFF0000"/>
        <rFont val="Arial"/>
        <family val="2"/>
      </rPr>
      <t>jobs</t>
    </r>
  </si>
  <si>
    <r>
      <t xml:space="preserve">180  </t>
    </r>
    <r>
      <rPr>
        <sz val="8"/>
        <color rgb="FFFF0000"/>
        <rFont val="Arial"/>
        <family val="2"/>
      </rPr>
      <t>jobs</t>
    </r>
  </si>
  <si>
    <r>
      <t>220</t>
    </r>
    <r>
      <rPr>
        <sz val="8"/>
        <color rgb="FFFF0000"/>
        <rFont val="Arial"/>
        <family val="2"/>
      </rPr>
      <t xml:space="preserve">  jobs</t>
    </r>
  </si>
  <si>
    <t>Fleet Management</t>
  </si>
  <si>
    <t xml:space="preserve">To maintain a turnaround time between Failures vs Repairs within an average timeframe amongst various categories </t>
  </si>
  <si>
    <t>Turnaround time between failures vs repairs be maintained</t>
  </si>
  <si>
    <t>Average timeframe be maintained between failures and repairs as per target</t>
  </si>
  <si>
    <t xml:space="preserve">
1. Comm. Vehicles average of 5 days
2. Sedans average of 2 days
3. Machinery average of 2 months
4. LDV average 2 days
</t>
  </si>
  <si>
    <t>Ensure development and implementation of fleet management strategy by 30 June 2014</t>
  </si>
  <si>
    <t xml:space="preserve">Develop and implement Fleet Management strategy </t>
  </si>
  <si>
    <t>Fleet Management Strategy developed and implemented by 30 June 2014</t>
  </si>
  <si>
    <t>Approval of Fleet management strategy by Council 30 December 2014</t>
  </si>
  <si>
    <t>Report on Implementation progress</t>
  </si>
  <si>
    <t>Building and Structures</t>
  </si>
  <si>
    <t>2.5.5</t>
  </si>
  <si>
    <t>Ensure development and implementation of Building and Structures maintenance system by 30 December 2013 and reduce backlogs by 100% at 30 June 2014</t>
  </si>
  <si>
    <t>Develop and implement Building Structures maintenance system</t>
  </si>
  <si>
    <t>Building Structures and Maintenance  System implemented by 30 December 2013</t>
  </si>
  <si>
    <t>Eradication of backlogs by 30%</t>
  </si>
  <si>
    <t>Submit final maintenance plan to Council by 30 December 2013.   Eradication of backlogs by 50%</t>
  </si>
  <si>
    <t>Eradication of backlogs by 75%</t>
  </si>
  <si>
    <t>Eradiction of backlogs by 100%</t>
  </si>
  <si>
    <t>2.5.3</t>
  </si>
  <si>
    <t>Ensure that a system to incorporate Electricity, Water as well as GeoTab systems as a module of (Technical Operation Control)TOC by 30 December 2014</t>
  </si>
  <si>
    <t>Ensure a system as a module of TOC by 30 December 2014</t>
  </si>
  <si>
    <t>System complete to incorporate Electricity, Water and GeoTab as a module of TOC by 30 December 2014</t>
  </si>
  <si>
    <t>Physical adaptation of Building works to accommodate PCS in the TOC</t>
  </si>
  <si>
    <t>Develop and implement PCS platforms</t>
  </si>
  <si>
    <t>8.2.1</t>
  </si>
  <si>
    <t>Implementation of 50% of Bulk water demand measures to reduce water losses and to balance water supply vs demand and associated water meters by 30 June 2014</t>
  </si>
  <si>
    <t xml:space="preserve">50 % Bulk water demand measures and balance water supply vs demand and associated water meters be implemented </t>
  </si>
  <si>
    <t xml:space="preserve">Implement water demand measures and balance water supply vs demand and associated water meters </t>
  </si>
  <si>
    <t xml:space="preserve">Scoping specifications of the project
Appointment of services provider
</t>
  </si>
  <si>
    <t>Part implementation 8%</t>
  </si>
  <si>
    <t>Part implementation 16%</t>
  </si>
  <si>
    <t>Part implementation 24%</t>
  </si>
  <si>
    <t>8.2.2</t>
  </si>
  <si>
    <t>Implementation of 50% of the pump stations management system and (Programmable Logic Control)PLC by 30 June 2014</t>
  </si>
  <si>
    <r>
      <rPr>
        <sz val="9"/>
        <color rgb="FFFF0000"/>
        <rFont val="Arial"/>
        <family val="2"/>
      </rPr>
      <t>50% I</t>
    </r>
    <r>
      <rPr>
        <sz val="9"/>
        <rFont val="Arial"/>
        <family val="2"/>
      </rPr>
      <t xml:space="preserve">mplementation of pump station management system and PLC </t>
    </r>
  </si>
  <si>
    <t>Implement pump station management system and PLC</t>
  </si>
  <si>
    <t xml:space="preserve">Administration </t>
  </si>
  <si>
    <t>9.1.1</t>
  </si>
  <si>
    <t>4.4.2.1</t>
  </si>
  <si>
    <t>To ensure that 95% of planned workplace OHS inspections in I&amp;TS department are completed by 30 June 2014</t>
  </si>
  <si>
    <t>Ensure 95% of planned workplace OHS inspections in I&amp;TS department  are done by 30 June 2014</t>
  </si>
  <si>
    <t>95% of inspections done by 30 June 2014</t>
  </si>
  <si>
    <t xml:space="preserve"> 95% of planned workplace OHS inspections in the I&amp;TS department are completed</t>
  </si>
  <si>
    <t>95% of planned workplace OHS inspections in the I&amp;TS department are completed</t>
  </si>
  <si>
    <t xml:space="preserve"> 95% of planned workplace OHS inspections in theI&amp;TS department are completed</t>
  </si>
  <si>
    <t>9.1.2</t>
  </si>
  <si>
    <t>To ensure that 90% of all reported incidents in the I&amp;TS department are investigated by 30 June 2014.</t>
  </si>
  <si>
    <t>Ensure 90% of all reported incidents are investigated by 30 June 2014</t>
  </si>
  <si>
    <t>90% of reported incidents are done by 30 June 2014</t>
  </si>
  <si>
    <t>90% of all reported incidents in the I&amp;TS department are investigated</t>
  </si>
  <si>
    <t xml:space="preserve">Ensure 95% implementation of OHS inspection recommendations in I&amp;TS department by 30 June 2014 </t>
  </si>
  <si>
    <t xml:space="preserve">95% inspection recommendations implemented </t>
  </si>
  <si>
    <t>95% recommendations implemented by 30 June 2014</t>
  </si>
  <si>
    <t>95% implementation of OHS inspection recommendations in I&amp;TS department</t>
  </si>
  <si>
    <t>95% implementation of OHS inspection recommendations in Corporate Services department</t>
  </si>
  <si>
    <t xml:space="preserve">Ensure at least 5% savings on operational budget as per CFO guidelines by 30 June 2013 </t>
  </si>
  <si>
    <t>% of saving</t>
  </si>
  <si>
    <t>5% savings on dept operational budget</t>
  </si>
  <si>
    <t>4.4.2.2</t>
  </si>
  <si>
    <t>70% of employees’ training interventions conducted in line with Workplace Skills Plan</t>
  </si>
  <si>
    <t>70% employees training intervention done in line with Workplace Skills Plan</t>
  </si>
  <si>
    <t>70% employees training intervention done in line with workplace skills plan by 30 June 2014</t>
  </si>
  <si>
    <t>70% of employees training intervention conducted</t>
  </si>
  <si>
    <t>DEPARTMENT OF THE DEPUTY MUNICIPAL MANAGER COMMUNITY SERVICES</t>
  </si>
  <si>
    <t>Traffic and Licensing</t>
  </si>
  <si>
    <t>1.4.2</t>
  </si>
  <si>
    <t>Ensure Speed Enforcement by screening of vehicle at random intervals and locations for at least 1400 hours by 30 June 2014</t>
  </si>
  <si>
    <t>Number of hours</t>
  </si>
  <si>
    <t>1400 hours</t>
  </si>
  <si>
    <t xml:space="preserve">350 hours
1 Quarterly report
</t>
  </si>
  <si>
    <t>Ensure High Visibility Patrols and Moving Violations by traffic officials in official traffic vehicles especially within peak hours for at least 1400 hours by 30 June 2014</t>
  </si>
  <si>
    <t>1.4.2.2</t>
  </si>
  <si>
    <t>Conduct at least 72 Road Worthiness and Driver Fitness Exercises by 30 June 2014</t>
  </si>
  <si>
    <t>Number of exercises</t>
  </si>
  <si>
    <t>18 exercises</t>
  </si>
  <si>
    <t xml:space="preserve">18 Exercises
1 Quarterly report
</t>
  </si>
  <si>
    <t>1.4.2.3</t>
  </si>
  <si>
    <t>Conduct at least 8 Road Safety Educational programmes by 30 June 2014</t>
  </si>
  <si>
    <t>Number of Education programmes</t>
  </si>
  <si>
    <t>8 programmes</t>
  </si>
  <si>
    <t xml:space="preserve">2 programmes
1 Quarterly report
</t>
  </si>
  <si>
    <t>Ensure collection of R2.6m for the 2013/2014 financial year through successful prosecutions</t>
  </si>
  <si>
    <t>Amount collected</t>
  </si>
  <si>
    <t>R2.6m</t>
  </si>
  <si>
    <t xml:space="preserve">R650 000 collection
1 Quarterly Report
</t>
  </si>
  <si>
    <r>
      <rPr>
        <sz val="8"/>
        <color rgb="FFFF0000"/>
        <rFont val="Arial"/>
        <family val="2"/>
      </rPr>
      <t>R1 300 000</t>
    </r>
    <r>
      <rPr>
        <sz val="8"/>
        <rFont val="Arial"/>
        <family val="2"/>
      </rPr>
      <t xml:space="preserve"> collection
1 Quarterly Report
</t>
    </r>
  </si>
  <si>
    <r>
      <rPr>
        <sz val="8"/>
        <color rgb="FFFF0000"/>
        <rFont val="Arial"/>
        <family val="2"/>
      </rPr>
      <t>R1 950 000</t>
    </r>
    <r>
      <rPr>
        <sz val="8"/>
        <rFont val="Arial"/>
        <family val="2"/>
      </rPr>
      <t xml:space="preserve"> collection
1 Quarterly Report
</t>
    </r>
  </si>
  <si>
    <r>
      <rPr>
        <sz val="8"/>
        <color rgb="FFFF0000"/>
        <rFont val="Arial"/>
        <family val="2"/>
      </rPr>
      <t xml:space="preserve">R2 600 000 </t>
    </r>
    <r>
      <rPr>
        <sz val="8"/>
        <rFont val="Arial"/>
        <family val="2"/>
      </rPr>
      <t xml:space="preserve">collection
1 Quarterly Report
</t>
    </r>
  </si>
  <si>
    <r>
      <rPr>
        <sz val="9"/>
        <color rgb="FFFF0000"/>
        <rFont val="Arial"/>
        <family val="2"/>
      </rPr>
      <t>Ensure</t>
    </r>
    <r>
      <rPr>
        <sz val="9"/>
        <rFont val="Arial"/>
        <family val="2"/>
      </rPr>
      <t xml:space="preserve"> accurate testing of learners licence and registration/ Licensing of vehicles and maintenance of records</t>
    </r>
    <r>
      <rPr>
        <sz val="9"/>
        <color rgb="FFFF0000"/>
        <rFont val="Arial"/>
        <family val="2"/>
      </rPr>
      <t xml:space="preserve"> and report quarterly statistics to Council</t>
    </r>
  </si>
  <si>
    <t>Audit report</t>
  </si>
  <si>
    <t>Evidence of Clean Audit</t>
  </si>
  <si>
    <t>1.4.3</t>
  </si>
  <si>
    <t>Development of Crime Prevention Strategy by 31 December 2013 and implementation by 30 June 2014</t>
  </si>
  <si>
    <t>Quarterly Reports</t>
  </si>
  <si>
    <t xml:space="preserve">Draft Strat
1 Quarterly report
</t>
  </si>
  <si>
    <t xml:space="preserve">Final Strat to Council
1 Quarterly report
</t>
  </si>
  <si>
    <t xml:space="preserve">Publication of Strat
1 Quarterly report
</t>
  </si>
  <si>
    <t xml:space="preserve">Implementation of Strat
1 Quarterly report
</t>
  </si>
  <si>
    <t>Emergency Services</t>
  </si>
  <si>
    <t>1.4.4</t>
  </si>
  <si>
    <r>
      <rPr>
        <sz val="9"/>
        <color rgb="FFFF0000"/>
        <rFont val="Arial"/>
        <family val="2"/>
      </rPr>
      <t xml:space="preserve">Ensure </t>
    </r>
    <r>
      <rPr>
        <sz val="9"/>
        <rFont val="Arial"/>
        <family val="2"/>
      </rPr>
      <t xml:space="preserve">100% response to all reported emergency calls &amp; record number of incidents. and report quarterly </t>
    </r>
    <r>
      <rPr>
        <sz val="9"/>
        <color rgb="FFFF0000"/>
        <rFont val="Arial"/>
        <family val="2"/>
      </rPr>
      <t>statistics</t>
    </r>
    <r>
      <rPr>
        <sz val="9"/>
        <rFont val="Arial"/>
        <family val="2"/>
      </rPr>
      <t xml:space="preserve"> to the Community Services portfolio committee</t>
    </r>
  </si>
  <si>
    <t>Number of reported accidents recorded in Register</t>
  </si>
  <si>
    <t>100%
Report on accidents</t>
  </si>
  <si>
    <t>• 100% response to reported accidents</t>
  </si>
  <si>
    <t>1.4.1.1</t>
  </si>
  <si>
    <t xml:space="preserve">Conduct 1500 fire prevention inspections on business premises by 30 June 2014 </t>
  </si>
  <si>
    <t>Number of Inspections</t>
  </si>
  <si>
    <t>1500 by 30 June 2014</t>
  </si>
  <si>
    <t>• 375 fire prevention inspections</t>
  </si>
  <si>
    <t>Conduct 12 emergency exercises at High Risk Installations and submit quarterly progress report to the Community Services portfolio committee by 30 June 2014</t>
  </si>
  <si>
    <t>Number of Emergency Exercises</t>
  </si>
  <si>
    <t>Meet with Advisory forum representing all major industries as per meeting schedule for input into the disaster plan and Review and update Disaster Management Plan twice per annum</t>
  </si>
  <si>
    <t xml:space="preserve">Reviewed Disaster Management Plan </t>
  </si>
  <si>
    <t>Number of meetings
1 Quarterly report</t>
  </si>
  <si>
    <t xml:space="preserve">Number of meetings
Update of DMP
1 Quarterly report
</t>
  </si>
  <si>
    <t>Clinic Services</t>
  </si>
  <si>
    <t xml:space="preserve">Patients Under 5 Years:
- Perform 3500 Immunisations per quarter
- Reduce no of patients through Integrated Management of childhood illnesses 
Patients Over 5 Years:
- HIV Testing
- TB Testing 
</t>
  </si>
  <si>
    <t>Ensure complience
Quarterly Reports</t>
  </si>
  <si>
    <t>Submit quarterly status reports</t>
  </si>
  <si>
    <t xml:space="preserve">3500 Immunisations
3500 IMCI Patients
3000 HIV Tests
600 TB Tests
</t>
  </si>
  <si>
    <t xml:space="preserve">3500 Immunisations
3000 IMCI Patients
3000 HIV Tests
600 TB Tests
</t>
  </si>
  <si>
    <t xml:space="preserve">3500 Immunisations
2500 IMCI Patients
3000 HIV Tests
600 TB Tests
</t>
  </si>
  <si>
    <t xml:space="preserve">3500 Immunisations
2000 IMCI Patients
3000 HIV Tests
600 TB Tests
</t>
  </si>
  <si>
    <t xml:space="preserve">Provide 1000 Health Talks in the clinic on relevant health matters such as HIV, Rabies, Cancer, TB and Family Planning by 30 June 2014
</t>
  </si>
  <si>
    <t>Health education programmes</t>
  </si>
  <si>
    <t xml:space="preserve">250 Talks </t>
  </si>
  <si>
    <t xml:space="preserve">250 Talks
1 quarterly Report
</t>
  </si>
  <si>
    <r>
      <t xml:space="preserve">Conduct </t>
    </r>
    <r>
      <rPr>
        <sz val="9"/>
        <color rgb="FFFF0000"/>
        <rFont val="Arial"/>
        <family val="2"/>
      </rPr>
      <t>100% of</t>
    </r>
    <r>
      <rPr>
        <sz val="9"/>
        <rFont val="Arial"/>
        <family val="2"/>
      </rPr>
      <t xml:space="preserve"> Campaigns as required by National and Provincial Province </t>
    </r>
    <r>
      <rPr>
        <sz val="9"/>
        <color rgb="FFFF0000"/>
        <rFont val="Arial"/>
        <family val="2"/>
      </rPr>
      <t>as and when required</t>
    </r>
  </si>
  <si>
    <t>1 Campaign dependent on Provincial requirement
1 quarterly Report on  Primary Health Care Clinic Services</t>
  </si>
  <si>
    <t>Public Health and Pollution Control</t>
  </si>
  <si>
    <t>2.4.3</t>
  </si>
  <si>
    <t>Perform environmental health services as per SLA with uThungulu District Municipality and as required by Section 84 of the Systems Act, 1998 since 1 July 2004</t>
  </si>
  <si>
    <t>4 x quarterly report</t>
  </si>
  <si>
    <t>1
Quarterly report</t>
  </si>
  <si>
    <t>Monitor Food Hygiene by undertaking samples and swabs of  food and at food premises (chemical and bacteriological analysis)</t>
  </si>
  <si>
    <t xml:space="preserve">Number of samples and swabs </t>
  </si>
  <si>
    <t xml:space="preserve">72 Samples </t>
  </si>
  <si>
    <t xml:space="preserve">18 samples
1 quarterly report
</t>
  </si>
  <si>
    <t>2.4.3.3</t>
  </si>
  <si>
    <t>Inspections of all mortuary facilities on a bi-annual basis.</t>
  </si>
  <si>
    <t xml:space="preserve">Number of inspections </t>
  </si>
  <si>
    <t xml:space="preserve">34 Inspections </t>
  </si>
  <si>
    <t xml:space="preserve">8 inspections
1 quarterly report
</t>
  </si>
  <si>
    <t xml:space="preserve">9 inspections
1 quarterly report
</t>
  </si>
  <si>
    <t xml:space="preserve">9 inspections
1 quarterly report
</t>
  </si>
  <si>
    <t>4.1.4</t>
  </si>
  <si>
    <t>2.12.3</t>
  </si>
  <si>
    <t>Attend to 100% of qualifying Indigent/Pauper Burial applications</t>
  </si>
  <si>
    <t>% of indigent applications</t>
  </si>
  <si>
    <t>4.1.5</t>
  </si>
  <si>
    <t>Provide 2 Health Education /Awareness Programmes to the community, businesses and/ schools per quarter</t>
  </si>
  <si>
    <t>Number of Health education programmes</t>
  </si>
  <si>
    <t xml:space="preserve">
2 Programs
1 Quarterly Report
</t>
  </si>
  <si>
    <t xml:space="preserve">Investigate and respond to all industrial air pollution complaints </t>
  </si>
  <si>
    <t>Response rate</t>
  </si>
  <si>
    <t>100% response to industrial air pollution complaints</t>
  </si>
  <si>
    <t>Conduct 120 Air Quality Management inspections on business premises by 30 June 2014 and report quarterly progress.</t>
  </si>
  <si>
    <t>Number of inspections</t>
  </si>
  <si>
    <t>30 Inspections</t>
  </si>
  <si>
    <t>4.2.3</t>
  </si>
  <si>
    <t>Development of Air Quality Management  Strategy by 31 December 2013 and implementation by 30 June 2014</t>
  </si>
  <si>
    <t>4 Quarterly reports</t>
  </si>
  <si>
    <t>4.2.4</t>
  </si>
  <si>
    <r>
      <rPr>
        <sz val="9"/>
        <color rgb="FFFF0000"/>
        <rFont val="Arial"/>
        <family val="2"/>
      </rPr>
      <t>Ensure 100% r</t>
    </r>
    <r>
      <rPr>
        <sz val="9"/>
        <rFont val="Arial"/>
        <family val="2"/>
      </rPr>
      <t xml:space="preserve">egistration of all schedule trades </t>
    </r>
    <r>
      <rPr>
        <sz val="9"/>
        <color rgb="FFFF0000"/>
        <rFont val="Arial"/>
        <family val="2"/>
      </rPr>
      <t>and report quarterly statistics to Council</t>
    </r>
  </si>
  <si>
    <t>Waste Management and Cleansing</t>
  </si>
  <si>
    <t>Increase recyclable waste at source by 6% by 30 June 2014.</t>
  </si>
  <si>
    <t xml:space="preserve">Percentage recyclable </t>
  </si>
  <si>
    <t>6% for the year</t>
  </si>
  <si>
    <t>1.5% increase in waste recycling</t>
  </si>
  <si>
    <t xml:space="preserve">Reduce disposal of waste at source by 3% by 30 June 2014 </t>
  </si>
  <si>
    <t xml:space="preserve">Percentage Reduction </t>
  </si>
  <si>
    <t>Quarterly report on % reduction</t>
  </si>
  <si>
    <t>5.1.3</t>
  </si>
  <si>
    <t xml:space="preserve">Ensure 10 clean-up campaigns and educational programs using schools as venues by 30 June 2014 </t>
  </si>
  <si>
    <t>Number of campains</t>
  </si>
  <si>
    <t>2 clean-up campaigns</t>
  </si>
  <si>
    <t>3 clean-up campaigns</t>
  </si>
  <si>
    <t>Establish a fully operational refuse transfer station in eSikhaleni by 30 June 2014</t>
  </si>
  <si>
    <t>Operational transfer station facility</t>
  </si>
  <si>
    <t>Identify site and  conduct EIA</t>
  </si>
  <si>
    <t>Survey, Levelling of Platform</t>
  </si>
  <si>
    <t>Fencing and Construction</t>
  </si>
  <si>
    <t>100% Operational</t>
  </si>
  <si>
    <t xml:space="preserve">Ensure delivering of weekly solid waste removal to 58894 households and target 2000 additional households by 30 June 2014 </t>
  </si>
  <si>
    <t>Number of households</t>
  </si>
  <si>
    <t>2000 additional to 58894</t>
  </si>
  <si>
    <t>0 
additional</t>
  </si>
  <si>
    <t>300 
additional households</t>
  </si>
  <si>
    <t>700 
additional households</t>
  </si>
  <si>
    <t>1000 additional households</t>
  </si>
  <si>
    <t>Sport, Recreation and Arts and Culture</t>
  </si>
  <si>
    <t>6.1.1</t>
  </si>
  <si>
    <t>2.6.2</t>
  </si>
  <si>
    <r>
      <t xml:space="preserve">Kids:
Organise and Present </t>
    </r>
    <r>
      <rPr>
        <sz val="9"/>
        <color rgb="FFFF0000"/>
        <rFont val="Arial"/>
        <family val="2"/>
      </rPr>
      <t xml:space="preserve">one </t>
    </r>
    <r>
      <rPr>
        <sz val="9"/>
        <rFont val="Arial"/>
        <family val="2"/>
      </rPr>
      <t xml:space="preserve">Learn and Play Event
</t>
    </r>
  </si>
  <si>
    <t>programmes</t>
  </si>
  <si>
    <t>6.1.2</t>
  </si>
  <si>
    <r>
      <t xml:space="preserve">Youth:
Organise and Present </t>
    </r>
    <r>
      <rPr>
        <sz val="9"/>
        <color rgb="FFFF0000"/>
        <rFont val="Arial"/>
        <family val="2"/>
      </rPr>
      <t xml:space="preserve">two </t>
    </r>
    <r>
      <rPr>
        <sz val="9"/>
        <rFont val="Arial"/>
        <family val="2"/>
      </rPr>
      <t xml:space="preserve">Indigenous Games
</t>
    </r>
  </si>
  <si>
    <t>6.1.3</t>
  </si>
  <si>
    <r>
      <t xml:space="preserve">Disabled
Organise and present </t>
    </r>
    <r>
      <rPr>
        <sz val="9"/>
        <color rgb="FFFF0000"/>
        <rFont val="Arial"/>
        <family val="2"/>
      </rPr>
      <t>one</t>
    </r>
    <r>
      <rPr>
        <sz val="9"/>
        <rFont val="Arial"/>
        <family val="2"/>
      </rPr>
      <t xml:space="preserve"> Fun Festival at Thuthukani School
</t>
    </r>
  </si>
  <si>
    <t>6.1.4</t>
  </si>
  <si>
    <t>Senior Citizens:
Organise and present:
2x  Golden Games
1x  Aquarobics</t>
  </si>
  <si>
    <t>1 Golden Games Event</t>
  </si>
  <si>
    <t xml:space="preserve">1 Aquarobics  </t>
  </si>
  <si>
    <t>6.1.5</t>
  </si>
  <si>
    <t xml:space="preserve">Employees and Councilors:
Organise and present Sport Day
</t>
  </si>
  <si>
    <t>6.1.6</t>
  </si>
  <si>
    <t>Organise and Present Annual Holiday Beach Program</t>
  </si>
  <si>
    <t>2.6.2.2</t>
  </si>
  <si>
    <t xml:space="preserve">Conduct sports development programs in various sporting codes by 30 June 2014:
Quarter 1:
• 2 Rugby Tournaments
• Talent Identification eNseleni Cross Country
• Karate Tournament
• Salga Cluster Games
• Mayoral Sports Day
• Salga District Games 
Quarter 2:
• Competition Swimming Gala
• Jnr Football Masters Tournament
Quarter 3:
• Jnr Football Masters Tournament (Depending on sponsorship)
• 16 Ward Elimination Games
• Level 0 Swimming Gala
Quarter 4: 
• 14 Ward Elimination Games
</t>
  </si>
  <si>
    <t>Number of programs</t>
  </si>
  <si>
    <t>7 events</t>
  </si>
  <si>
    <t>2 Events</t>
  </si>
  <si>
    <t>18 Events</t>
  </si>
  <si>
    <t>14 Events</t>
  </si>
  <si>
    <t xml:space="preserve">Present  the following capacity building workshops for sports administrators 
• Chess Workshop
• Football Referee Workshop
• Sport Council and Stakeholders Workshop
• Football Administrators Workshop
</t>
  </si>
  <si>
    <t>Nmber of capacity building workshops</t>
  </si>
  <si>
    <t>4 workshops</t>
  </si>
  <si>
    <t>3 Workshops</t>
  </si>
  <si>
    <t>1 Workshop</t>
  </si>
  <si>
    <t>2.6.2.1</t>
  </si>
  <si>
    <t>Develop and upgrade externally funded Soccerfields and Combi Courts in the following areas:
• Ward 8
• Ward 12
• Ward 28</t>
  </si>
  <si>
    <t>Number of facilities developed and upgraded</t>
  </si>
  <si>
    <t>Quarterly Progress Report</t>
  </si>
  <si>
    <t>1 Quarterly Progress Report</t>
  </si>
  <si>
    <t>6.5.1</t>
  </si>
  <si>
    <r>
      <t>Renovate and Upgrade existing facilities to attract tourists.</t>
    </r>
    <r>
      <rPr>
        <sz val="9"/>
        <color rgb="FFFF0000"/>
        <rFont val="Arial"/>
        <family val="2"/>
      </rPr>
      <t xml:space="preserve"> (Swimming pools at Alkantstrand to be provided for on adjustments budget)</t>
    </r>
  </si>
  <si>
    <t>6.5.2</t>
  </si>
  <si>
    <t xml:space="preserve">Provision of Shark Nets to ensure safety of Bathers </t>
  </si>
  <si>
    <t>Replacement of Filters during first quarter</t>
  </si>
  <si>
    <t>100% completion of filters replacement</t>
  </si>
  <si>
    <t>Arts and Culture</t>
  </si>
  <si>
    <t>6.7.1</t>
  </si>
  <si>
    <t>2.6.3.3</t>
  </si>
  <si>
    <t>Ensure functionality of uMsasandla TSC by June 2014 through reviewing of Local inter-sectoral steering committee, tenants commitment, provide SLA and service charter</t>
  </si>
  <si>
    <t>1 Quarterly status Report</t>
  </si>
  <si>
    <t>Fully functional uMsasandla TSC</t>
  </si>
  <si>
    <t>6.7.2</t>
  </si>
  <si>
    <t>Revamp Port Durnford TSC funded by RBM and ensure full functionality by June 2014</t>
  </si>
  <si>
    <t>Fully functional Port Durnford TSC</t>
  </si>
  <si>
    <t>2.6.3.1</t>
  </si>
  <si>
    <t>Conduct 4 Library Campaigns as directed by Provincial Department  by 30 June 2014</t>
  </si>
  <si>
    <t xml:space="preserve">1 campaign dependent of Province </t>
  </si>
  <si>
    <t>Horticultural Services (Parks and Cemeteries)</t>
  </si>
  <si>
    <t>7.1.1</t>
  </si>
  <si>
    <t>2.6.1.1</t>
  </si>
  <si>
    <t>Plant at least 1000 indigenous trees according to programme within the boundaries of the City of uMhlathuze by 30 June 2014</t>
  </si>
  <si>
    <t>number of trees planted</t>
  </si>
  <si>
    <t>1000 trees</t>
  </si>
  <si>
    <t>200 Trees</t>
  </si>
  <si>
    <t>300 Trees</t>
  </si>
  <si>
    <t>7.1.2</t>
  </si>
  <si>
    <t xml:space="preserve">Implementation of alien invader plant control  by clearing 800 ha (depended on funding) of invader plants by 30 June 2014 </t>
  </si>
  <si>
    <t>hectares cleaned</t>
  </si>
  <si>
    <t>800 hectares for the year</t>
  </si>
  <si>
    <t xml:space="preserve">700ha
1 quarterly report
</t>
  </si>
  <si>
    <t xml:space="preserve">Cut all grass to the required standard through completion of grass cutting cycle 8 times per annum (30 June 2014) </t>
  </si>
  <si>
    <t>number of cycles</t>
  </si>
  <si>
    <t>8 cycles</t>
  </si>
  <si>
    <t xml:space="preserve">2 cycles </t>
  </si>
  <si>
    <r>
      <t xml:space="preserve">Attend to 100% of requests received for interments </t>
    </r>
    <r>
      <rPr>
        <sz val="9"/>
        <color rgb="FFFF0000"/>
        <rFont val="Arial"/>
        <family val="2"/>
      </rPr>
      <t>and report quarterly statistics</t>
    </r>
    <r>
      <rPr>
        <sz val="9"/>
        <rFont val="Arial"/>
        <family val="2"/>
      </rPr>
      <t xml:space="preserve"> </t>
    </r>
  </si>
  <si>
    <t>% of request attended</t>
  </si>
  <si>
    <t>100% request received 
report number received</t>
  </si>
  <si>
    <t>Strategically Manager the Community Services Department</t>
  </si>
  <si>
    <t>At least 5% savings on operational budget as per CFO guidelines by 30 June 2014 and report Finance portfolio committee</t>
  </si>
  <si>
    <t>% savings</t>
  </si>
  <si>
    <t xml:space="preserve">
1 quarterly report
</t>
  </si>
  <si>
    <t xml:space="preserve">24 Bi-weekly Departmental Management Meetings </t>
  </si>
  <si>
    <t>Number of meetings</t>
  </si>
  <si>
    <t>6 Meetings</t>
  </si>
  <si>
    <t xml:space="preserve">4 Quarterly Extended Management Meetings including Organised Labour </t>
  </si>
  <si>
    <t xml:space="preserve">1 meeting </t>
  </si>
  <si>
    <t>Ensure 95% spent on approved capital budget by 30 June 2014 and report Finance portfolio committee</t>
  </si>
  <si>
    <t>% spent on capital budget</t>
  </si>
  <si>
    <t>Respond to all internal and external audit enquiries and other general enquiries and implement all approved recommendations within 30 days unless there is reason why implementation is not possible, in which case an agreed extended date to be agreed with and approved by the MM to ensure an unqualified audit report relating to the SM ComS area of responsibility</t>
  </si>
  <si>
    <t xml:space="preserve"> </t>
  </si>
  <si>
    <t>DEPARTMENT OF THE DEPUTY MUNICIPAL MANAGER CORPORATE SERVICES</t>
  </si>
  <si>
    <t>Secretariat Services</t>
  </si>
  <si>
    <t>To ensure provision of  administrative and secretarial support, enhancement of  organisational performance and capacity  by 30 June 2014</t>
  </si>
  <si>
    <t>number of meetings scheduled</t>
  </si>
  <si>
    <t>10 Council meetings and 20 EXCO meetings</t>
  </si>
  <si>
    <t xml:space="preserve">Scheduling of 3 Council meetings
Scheduling of 6 EXCO meeting
Scheduling of 13 Portfolio meetings
 Conduct information session on standing orders for Council and it’s committees
</t>
  </si>
  <si>
    <t xml:space="preserve">Scheduling of 3 Council meeting
Scheduling of 4 EXCO meetings
Scheduling of 10 Portfolio meetings
Conduct information session on report writing procedures and agendas
</t>
  </si>
  <si>
    <t xml:space="preserve">Scheduling of 1 Council meeting
Scheduling of 4 EXCO meetings
Scheduling of 19 Portfolio meetings
</t>
  </si>
  <si>
    <t xml:space="preserve">Scheduling of 3 Council meetings
Scheduling of 6 EXCO meetings
Scheduling of 18 Portfolio meetings
</t>
  </si>
  <si>
    <t xml:space="preserve">Oversee the proper management of the airport contract in terms of the concession agreement </t>
  </si>
  <si>
    <t>1 Quarterly meeting of Airport working Committee</t>
  </si>
  <si>
    <r>
      <t xml:space="preserve">To ensure review of Council Policies </t>
    </r>
    <r>
      <rPr>
        <sz val="9"/>
        <color rgb="FFFF0000"/>
        <rFont val="Arial"/>
        <family val="2"/>
      </rPr>
      <t>as per review schedule</t>
    </r>
  </si>
  <si>
    <t xml:space="preserve">Establish Policy review schedule 
Maintenance of Policy register 
</t>
  </si>
  <si>
    <t xml:space="preserve">100% review of policies due for the quarter </t>
  </si>
  <si>
    <t>Ensure effective communication, administration and coordination with the Councillors and other key stakeholders.</t>
  </si>
  <si>
    <t>Report</t>
  </si>
  <si>
    <t>Report on the quarterly activities of the unit</t>
  </si>
  <si>
    <t>Legal support services</t>
  </si>
  <si>
    <t xml:space="preserve">Ensure the maintenance of litigation register by or against Council and report quarterly to Council </t>
  </si>
  <si>
    <t>Update on litigation register</t>
  </si>
  <si>
    <t>4 x 
Quarterly Report</t>
  </si>
  <si>
    <t xml:space="preserve"> 
Up to date litigation register  </t>
  </si>
  <si>
    <t xml:space="preserve"> 
Up to date litigation register</t>
  </si>
  <si>
    <t xml:space="preserve">
Up to date litigation register  </t>
  </si>
  <si>
    <t xml:space="preserve">Up to date litigation register  </t>
  </si>
  <si>
    <t>Ensure quarterly review of Council Bylaws and report quarterly to Council</t>
  </si>
  <si>
    <t>Minutes of meetings</t>
  </si>
  <si>
    <t xml:space="preserve"> 
Up to date Bylaws register</t>
  </si>
  <si>
    <t xml:space="preserve">
Up to date Bylaws register</t>
  </si>
  <si>
    <t xml:space="preserve">Ensure implementation of Alternative Dispute Resolution to minimise litigation </t>
  </si>
  <si>
    <t xml:space="preserve">4 x 
Quarterly Report </t>
  </si>
  <si>
    <t xml:space="preserve"> 
Number of pre-litigation meetings that took place and the success rate thereof.</t>
  </si>
  <si>
    <t xml:space="preserve">
Number of pre-litigation meetings that took place and the success rate thereof.</t>
  </si>
  <si>
    <r>
      <t xml:space="preserve">Ensure that all Council contracts are referred to DMM CS for signing </t>
    </r>
    <r>
      <rPr>
        <sz val="9"/>
        <color rgb="FFFF0000"/>
        <rFont val="Arial"/>
        <family val="2"/>
      </rPr>
      <t>in terms of Council policy</t>
    </r>
  </si>
  <si>
    <t>number of agreements drafted and vetted</t>
  </si>
  <si>
    <t xml:space="preserve"> 
Number of contracts referred to DMM CS for signing</t>
  </si>
  <si>
    <t xml:space="preserve">
Number of contracts referred to DMM CS for signing</t>
  </si>
  <si>
    <t>Implement and provide feedback on implementation of Forensic Investigation recommendations to Council</t>
  </si>
  <si>
    <t>Progress reports</t>
  </si>
  <si>
    <t>Ensure the conveyance of sale of land within the specified timeframes as per Council policy</t>
  </si>
  <si>
    <t>Public Participation</t>
  </si>
  <si>
    <r>
      <t xml:space="preserve">To facilitate </t>
    </r>
    <r>
      <rPr>
        <sz val="9"/>
        <color rgb="FFFF0000"/>
        <rFont val="Arial"/>
        <family val="2"/>
      </rPr>
      <t>330 meetings</t>
    </r>
    <r>
      <rPr>
        <sz val="9"/>
        <rFont val="Arial"/>
        <family val="2"/>
      </rPr>
      <t xml:space="preserve"> and enhance the functionality of Ward committees </t>
    </r>
  </si>
  <si>
    <t>%of Ward committee meetings</t>
  </si>
  <si>
    <t>330 meetings</t>
  </si>
  <si>
    <t>90
Report on Ward committee/Public meetings held</t>
  </si>
  <si>
    <t>60
Report on Ward committee/Public meetings held.  Capacitation of Ward Committees (1 workshop)</t>
  </si>
  <si>
    <t>90
Report on Ward committee/Public meetings held.  Ward Committee year review session</t>
  </si>
  <si>
    <t>90
Report on Ward committee/Public meetings held.  Capacitation of Ward Committees (1 workshop)</t>
  </si>
  <si>
    <t>Harmonisation of Sukuma Sakhe with Municipal programmes by developing a framework model in consultation with relevant stakeholders by 30 June 2014</t>
  </si>
  <si>
    <t xml:space="preserve">Development of framework model </t>
  </si>
  <si>
    <t>Finalise the framework model</t>
  </si>
  <si>
    <t>Consultation with relevant stakeholders on the draft framework model</t>
  </si>
  <si>
    <t>Promote, initiate, organise and conduct special programs as approved by Council and report quarterly to the Council by 30 June 2014</t>
  </si>
  <si>
    <t>Number of special programs</t>
  </si>
  <si>
    <t xml:space="preserve">Finalise draft policy framework on Youth and people living with disability  by 31 Sep 2013 </t>
  </si>
  <si>
    <t>Draft policy report framework on gender by 30 October 2013</t>
  </si>
  <si>
    <t>Consultation with relevant stakeholders on the draft Policies</t>
  </si>
  <si>
    <t xml:space="preserve">Submit report to Council for approval </t>
  </si>
  <si>
    <t xml:space="preserve">Sound Human Resource practices  </t>
  </si>
  <si>
    <t>4.4.2</t>
  </si>
  <si>
    <t xml:space="preserve">To ensure management in development and implementation of Human Resources policies </t>
  </si>
  <si>
    <t>Number of Policies and Strategy</t>
  </si>
  <si>
    <t xml:space="preserve">Finalisation and adoption Leave Policy by 30 September 2013 </t>
  </si>
  <si>
    <t>Finalisation and adoption of HR Recruitment Policy by 30 November 2013</t>
  </si>
  <si>
    <t>To ensure review of Employment Equity Plan by 30 November 2013 and report to Council on the recruitment of employees bases of the revised EEP</t>
  </si>
  <si>
    <t>Targert date</t>
  </si>
  <si>
    <t>Consultation with all relevant stake holders on the Draft Plan</t>
  </si>
  <si>
    <t xml:space="preserve">Finalisation and submission of the final EEP to Council for Approval by 30 November 2013 </t>
  </si>
  <si>
    <t>Implementation of EEP. (Number of new employees bases on the EEP)</t>
  </si>
  <si>
    <t xml:space="preserve">Employees Assistance Programe
</t>
  </si>
  <si>
    <t>4.4.2.3</t>
  </si>
  <si>
    <t>To ensure provision of constructive assistance to employees and prevention of a decline of performance from employees with normally satisfying job performance and potential.</t>
  </si>
  <si>
    <t>Number of proative programmes</t>
  </si>
  <si>
    <t xml:space="preserve">4 programmes </t>
  </si>
  <si>
    <t xml:space="preserve">Counselling employees to assist them with their problems and to achieve maintenance of productive performance.
Quarterly report on EAP interventions undertaken 
</t>
  </si>
  <si>
    <t xml:space="preserve">Provision of a programme promoting healthy lifestyles and coping skills.
Quarterly report on EAP interventions undertaken 
</t>
  </si>
  <si>
    <t xml:space="preserve">Training of frontline personnel (union representatives, supervisors and managers)
Quarterly report on EAP interventions undertaken 
</t>
  </si>
  <si>
    <t xml:space="preserve">Consultation to decision-makers in the management echelon concerning personnel utilisation
Quarterly report on EAP interventions undertaken
</t>
  </si>
  <si>
    <t xml:space="preserve">Labour Relations </t>
  </si>
  <si>
    <t xml:space="preserve">Ensure that labour relations are strengthened and ensure the capacitation of organised labour and LLF. </t>
  </si>
  <si>
    <t>4 LLF meetings</t>
  </si>
  <si>
    <t xml:space="preserve">Provisioning of structures to deal  with Labour relations issues </t>
  </si>
  <si>
    <t>Joint team building exercise with organised labour</t>
  </si>
  <si>
    <t xml:space="preserve">Information sharing workshop on new collective agreements </t>
  </si>
  <si>
    <t xml:space="preserve">Workshop on policies and procedures of Council relating to employees. </t>
  </si>
  <si>
    <t>6.2.1</t>
  </si>
  <si>
    <t>To ensure representation of management in disciplinary and grievance internal processes, as well as mediation and arbitration proceedings.</t>
  </si>
  <si>
    <t>% of investigations</t>
  </si>
  <si>
    <t xml:space="preserve">Report on grievances and prosecution of all disciplinary cases </t>
  </si>
  <si>
    <t>Occupational Health and Safety (OHS)</t>
  </si>
  <si>
    <t xml:space="preserve">To ensure workplace hazards are identified and associated risks are
eliminated or controlled
</t>
  </si>
  <si>
    <t xml:space="preserve"> planned workplace OHS inspections</t>
  </si>
  <si>
    <t xml:space="preserve">Number of planned workplace OHS inspections completed
Number of reported incidents investigated
</t>
  </si>
  <si>
    <t>To ensure safe systems of work and effective injury management practices are implemented</t>
  </si>
  <si>
    <t>Implementation of OHS recommendations</t>
  </si>
  <si>
    <t xml:space="preserve">Implementation of OHS inspection recommendations
Number of incident investigation recommendations implemented
</t>
  </si>
  <si>
    <t xml:space="preserve">Implementation of OHS inspection  recommendations
Number of incident investigation recommendations implemented
</t>
  </si>
  <si>
    <t>To ensure employees are trained and educated and are actively involved in problem solving</t>
  </si>
  <si>
    <t>Attendance</t>
  </si>
  <si>
    <t xml:space="preserve">Number of attendance at OHS committee meetings 
Number of managers and supervisors trained in their role
</t>
  </si>
  <si>
    <t>Training and Development</t>
  </si>
  <si>
    <t>Ensure that all requirements to qualify for LGSETA disbursement of mandatory Grants be adhered to and roll-out training according to the training budget and approved Workplace Skills Plan and report quarterly progress to Council</t>
  </si>
  <si>
    <t xml:space="preserve">100% compliance </t>
  </si>
  <si>
    <t>Submission of Workplace Skills Plan to Council and allocation of funds to departments according to Skills prioritisation model for 2013/2014 by 30 August 2013</t>
  </si>
  <si>
    <t xml:space="preserve">50% Rolling out of training according to budget allocations </t>
  </si>
  <si>
    <t xml:space="preserve">80% spending of the rollout of training as per prioritisation model </t>
  </si>
  <si>
    <t>Submission of  annual workplace skill report and Workplace Skills Plan for 2014/2015 by the 30 June 2014 to LGSETA</t>
  </si>
  <si>
    <t xml:space="preserve">Ensure provision of workshop on policies and procedures to Council employees and report quarterly progress to Council </t>
  </si>
  <si>
    <t>Establishment of an annual schedule for policy review process in consultation with Legal services and Policy review committee and adoption by Council.</t>
  </si>
  <si>
    <t xml:space="preserve">Workshop all Policies reviewed during the quarter </t>
  </si>
  <si>
    <t>Management Information Services</t>
  </si>
  <si>
    <t>Ensure that reported ICT incidents are promptly attended to and resolved without delay.</t>
  </si>
  <si>
    <t>Devise and implement a method to obtain monthly statistics on calls logged and resolved</t>
  </si>
  <si>
    <t xml:space="preserve">Achieve 90% resolution on logged ICT incidents and report on a monthly basis to ICT Steering Committee.
Report to Council on a Quarterly basis
</t>
  </si>
  <si>
    <t>9.2.1</t>
  </si>
  <si>
    <t xml:space="preserve">Ensure ICT infrastructure and systems availability through implementation of effective ICT Continuity and Disaster Recovery Plan </t>
  </si>
  <si>
    <t>Design and approve project plans for backup solution and server environment migration as per ICT tenders.</t>
  </si>
  <si>
    <t xml:space="preserve">Implement backup solution.
Complete server environment migration.
</t>
  </si>
  <si>
    <t>Design and approve project plans for activation of Disaster Recovery Centre in Empangeni</t>
  </si>
  <si>
    <t>Implement and activate Disaster Recovery Centre in Empangen</t>
  </si>
  <si>
    <t xml:space="preserve">Organisation Development and Change Management </t>
  </si>
  <si>
    <t>10.1.1</t>
  </si>
  <si>
    <t>Establish systems and measures to manage any potential change in the organisational culture or systems by 30 June 2014</t>
  </si>
  <si>
    <t>Report progress on change management interventions undertaken</t>
  </si>
  <si>
    <t xml:space="preserve">One change management project completed </t>
  </si>
  <si>
    <t>10.1.2</t>
  </si>
  <si>
    <t xml:space="preserve">Ensure briefing of Council on issues of:
• Job Evaluation 
• Wage curves
• Categorisation 
</t>
  </si>
  <si>
    <t xml:space="preserve">  Quarterly report progress</t>
  </si>
  <si>
    <t>DEPARTMENT OF THE DEPUTY MUNICIPAL MANAGER CITY DEVELOPMENT</t>
  </si>
  <si>
    <t>Land Use Planning and Management</t>
  </si>
  <si>
    <t>Report quarterly to the Planning Portfolio Committee on the number of building plans evaluated and approved. 70% of building plans received must be approved by the end of assessment period.</t>
  </si>
  <si>
    <t>% of building plans evaluated and approved</t>
  </si>
  <si>
    <t>70% building plans approved</t>
  </si>
  <si>
    <t>3.2.3</t>
  </si>
  <si>
    <t>Ensure 70% of town planning ordinance special consent and rezoning applications processed within the specified timeframe and report quarterly to the Planning Portfolio Committee</t>
  </si>
  <si>
    <t>% of town planning special consent and rezoning applications</t>
  </si>
  <si>
    <t>70% of town planning ordinance special consent and rezoning applications processed</t>
  </si>
  <si>
    <t>Follow approved policy in obtaining approval for street names in respect of new extensions in the following Wards 1, 3, 4, 9, 23, and 26, Also new names for main Arterials in Richards Bay</t>
  </si>
  <si>
    <t>Report quarterly onprogress</t>
  </si>
  <si>
    <t>4 x Quarterly reports</t>
  </si>
  <si>
    <t>Establishment of an Adhoc Committee by CR</t>
  </si>
  <si>
    <t>Street names  submissions and transalations</t>
  </si>
  <si>
    <t>Submissio of proposals in respect of Arterials</t>
  </si>
  <si>
    <t>Final adoption of all approval of all streetnames by Council resolutioin</t>
  </si>
  <si>
    <t>Ensure 90% of Planning and Development Act applications processed within the specified timeframe and report quarterly to the Planning Portfolio Committee</t>
  </si>
  <si>
    <t>90% of Planning and Development Act applications processed</t>
  </si>
  <si>
    <t>90% application processed</t>
  </si>
  <si>
    <t>Environmental Planning</t>
  </si>
  <si>
    <t>Undertake an awareness campaign on the risks of settlement within flood line areas.  uMzingwenya as a pilot area.</t>
  </si>
  <si>
    <t>Report quarterly on progress</t>
  </si>
  <si>
    <t>Submit report</t>
  </si>
  <si>
    <t>MoU confirming scope of work with DAEA</t>
  </si>
  <si>
    <t>Wetland Management Plan to be undertaken in phases (key strategic outcome of EMF)</t>
  </si>
  <si>
    <t>Agree on ToR with all stakeholders</t>
  </si>
  <si>
    <t>Bid Process compete</t>
  </si>
  <si>
    <t xml:space="preserve">Initiate and finalize first phase </t>
  </si>
  <si>
    <t>EIA workshops with internal staff and councilors</t>
  </si>
  <si>
    <t xml:space="preserve">workshop </t>
  </si>
  <si>
    <t xml:space="preserve">Submit complete EIA to DAEA&amp;RD. Obtain a letter of acceptance by 30 June 2015.
Initiate conceptual 3D massing for the R/Bay CBD
</t>
  </si>
  <si>
    <t xml:space="preserve">Final EIA documentation for submission to Department of Environment  Affairs
Bid Specification report on appointment in respect of 3D Masssing
</t>
  </si>
  <si>
    <t>Proof of acceptance from DAEA&amp;RD</t>
  </si>
  <si>
    <t>Bid Evaluation and Adjudication report on 3D Massing</t>
  </si>
  <si>
    <t>Draft 3D massing Concept of the Richards Bay CBD South Area</t>
  </si>
  <si>
    <t xml:space="preserve">Spatial Development  </t>
  </si>
  <si>
    <t xml:space="preserve">a. Draft layout plan for township establishment
b. Survey diagrams
c. Obtain approval to commence with the PDA process
</t>
  </si>
  <si>
    <t>Draft layout</t>
  </si>
  <si>
    <t>Appoint surveyor</t>
  </si>
  <si>
    <t>Draft SG diagrams</t>
  </si>
  <si>
    <t>Council report adopting draft layout etc</t>
  </si>
  <si>
    <t xml:space="preserve">a. Undertake flood risk assessment
b. Finalise draft layout and obtain approval to commence with the PDA process
</t>
  </si>
  <si>
    <t>Draft  specifications for flood risk assessment</t>
  </si>
  <si>
    <t>Consultant appointed</t>
  </si>
  <si>
    <t>Flood Risk Report</t>
  </si>
  <si>
    <t>Council Report adopting draft layout, etc.</t>
  </si>
  <si>
    <t>Review and finalise SDF by March 2015</t>
  </si>
  <si>
    <t xml:space="preserve">Initiate the Technical review </t>
  </si>
  <si>
    <t>Stakeholders Consultation</t>
  </si>
  <si>
    <t>Adoption of the reviewed SDF for the next five years by Council</t>
  </si>
  <si>
    <t>Presentation of the development to Council by successful bidder or If no successful bidder advise Council of alternative proposals for the site</t>
  </si>
  <si>
    <t xml:space="preserve">Human Settlement </t>
  </si>
  <si>
    <t>3.4.2</t>
  </si>
  <si>
    <t xml:space="preserve">1. Appointment of contractor to undertake refurbishment of H862 and completion thereof by end of March 2015
2. Completion of refurbishment of H395 by end of March 2015
3. Initiate tender process for refurbishment of H396 by end of December 2015.
</t>
  </si>
  <si>
    <t>Submit quarterly reports</t>
  </si>
  <si>
    <t xml:space="preserve">1 quarterly report </t>
  </si>
  <si>
    <t>Appointment of a contractor</t>
  </si>
  <si>
    <t xml:space="preserve">Ensure construction of at least 360 houses by 30 June 2014.  Submit quarterly progress reports to City Development Portfolio </t>
  </si>
  <si>
    <t xml:space="preserve">1. Monitor progress with the construction of houses at Mkhwanazi and Madlele.  Quarterly progress reports to be submitted to Council
2. Monitor progress with regard to Tranche 2 applications for Dube and Bhejane.  Quarterly progress reports to Council.
</t>
  </si>
  <si>
    <t xml:space="preserve">Number of Houses constracted </t>
  </si>
  <si>
    <t>Business Support, Markets &amp; Tourism</t>
  </si>
  <si>
    <t>Capacitating of 80 small scale farmers on Value Adding Skill</t>
  </si>
  <si>
    <t xml:space="preserve">Number of community members trained </t>
  </si>
  <si>
    <t>80 community members</t>
  </si>
  <si>
    <t>Capacitating of 30 small scale farmers on Value Adding Skill</t>
  </si>
  <si>
    <t>Capacitating 50 small scale farmers on Value Adding Skill</t>
  </si>
  <si>
    <t>Ensure the hosting of an Agricultural Market Day by 30 October 2014.</t>
  </si>
  <si>
    <t>Agricultural Market Day</t>
  </si>
  <si>
    <t xml:space="preserve">1. Meeting with the agricultural stakeholders
2. Meeting with the small scale farmers
</t>
  </si>
  <si>
    <t>Hosting of the fourth Agricultural Market day.</t>
  </si>
  <si>
    <t>3.1.5</t>
  </si>
  <si>
    <t>Selection of 10 SMME’s to be put through six months mentorship programme</t>
  </si>
  <si>
    <t>Number of SMME's</t>
  </si>
  <si>
    <t>Monthly progress report</t>
  </si>
  <si>
    <t xml:space="preserve">1.  Monthly progress report.
2.  Biannual progress report.
</t>
  </si>
  <si>
    <t>Ensure that the profile of uMhlathuze be published in 2 publications by 30 June 2015</t>
  </si>
  <si>
    <t>Success rate of Beach festival</t>
  </si>
  <si>
    <t>Profile uMhlathuze in 2 Tourism Publications</t>
  </si>
  <si>
    <t>Property Administration</t>
  </si>
  <si>
    <t xml:space="preserve">Ensure preparation of land to alienate Council owned erven where a formal township establishment processes have been completed in accordance with Council’s approved policy and make erven available to the market to the value of not less than R60M by 30 June 2015 
</t>
  </si>
  <si>
    <t xml:space="preserve">Quarterly report
Number of Council owned erven advertised </t>
  </si>
  <si>
    <t xml:space="preserve">Finalise the review of all lease agreements with a view to determine if payments are market related and to submit a report to Council
</t>
  </si>
  <si>
    <t>Property Valuations</t>
  </si>
  <si>
    <t xml:space="preserve">1. Extend the agreement with existing service provider for six months’ until 31 Dec 2014.
2. Allocate the tender in respect of the second general valuation cycle that will be applicable from 1 July 2015 – 30 June 2017.
3. To finalise the 12th supplementary valuation roll by 30 Sept 2014.
</t>
  </si>
  <si>
    <t>Suplementary valuation roll</t>
  </si>
  <si>
    <t>Agreement Extended</t>
  </si>
  <si>
    <t>Appoint tender</t>
  </si>
  <si>
    <t>Outdoor Advertising</t>
  </si>
  <si>
    <t>3.3.3</t>
  </si>
  <si>
    <t>Implementing 10 signs or more in the townships namely eSikhaleni and Ngwelezane. Five community signs will be erected at the municipal offices with community messaging in these areas.</t>
  </si>
  <si>
    <t>Report on progress.</t>
  </si>
  <si>
    <t xml:space="preserve">Approval of Tender 
Number of street names Designed, supplied, erected and maintained
</t>
  </si>
  <si>
    <t>Number of street names Designed, supplied, erected and maintained</t>
  </si>
  <si>
    <t xml:space="preserve">Promoting new street pole and litter bin campaign effective 30 Dec 2014. </t>
  </si>
  <si>
    <t xml:space="preserve">30 Dec 2014
</t>
  </si>
  <si>
    <t>10 I.S.N.S to be erected</t>
  </si>
  <si>
    <t>Campaign ongoing</t>
  </si>
  <si>
    <t xml:space="preserve">New specifications to be compiled for the remainder two sites listed below.
1.Corner of Bullion Boulevard in front of Bay Plaza 
2. Corner of East Central Arterial – New Extension Road.
</t>
  </si>
  <si>
    <t>Evaluation and allocation of tenders</t>
  </si>
  <si>
    <t>Implementation of Billboards</t>
  </si>
  <si>
    <t xml:space="preserve">1. New Specifications to be compiled for the introduction of composite signs at industrial areas for small business. 
2. The cantilever is a new type of billboard advertising. New specifications are being compiled for this type of advertising.
</t>
  </si>
  <si>
    <t>Tenders completed by 31 Dec 2014</t>
  </si>
  <si>
    <t>New specifications</t>
  </si>
  <si>
    <t>Strategically Manage the City Development Department</t>
  </si>
  <si>
    <t>Hold monthly meetings with departmental management informing them of Council resolutions impacting on the Department and keep record of minutes of meetings to communicate with staff and present evidence to Performance evaluation panel</t>
  </si>
  <si>
    <t>Meeting minutes</t>
  </si>
  <si>
    <t>12 agendas/minutes of dept. meetings held</t>
  </si>
  <si>
    <t>Respond to all internal and external audit enquiries and other general enquiries and implement all approved recommendations within 30 days unless there is reason why implementation is not possible, in which case an agreed extended date to be agreed with a</t>
  </si>
  <si>
    <t>Response documentation to record/register for audit queries</t>
  </si>
  <si>
    <t>Strive to zero queries</t>
  </si>
  <si>
    <t xml:space="preserve">Ensure at least 5% savings on operational budget as per CFO guidelines by 30 June 2014 </t>
  </si>
  <si>
    <t>Budget 2015/2016</t>
  </si>
  <si>
    <t>DEPARTMENT</t>
  </si>
  <si>
    <t>ASSET CLASS</t>
  </si>
  <si>
    <t>PROJECT DESCRIPTION</t>
  </si>
  <si>
    <t>FIN</t>
  </si>
  <si>
    <t>TYPE OF FUNDING</t>
  </si>
  <si>
    <t>DEPT</t>
  </si>
  <si>
    <t>NEW/ REPLACEMENT</t>
  </si>
  <si>
    <t>DEPUTY MUNICIPAL MANAGER</t>
  </si>
  <si>
    <t>RESPONSIBLE HEAD OF DEPARTMENT</t>
  </si>
  <si>
    <t>EXECUTING HEAD OF DEPARTMENT</t>
  </si>
  <si>
    <t>EXECUTING  MANAGER</t>
  </si>
  <si>
    <t>WARD LOCATION</t>
  </si>
  <si>
    <t>WARD BENEFITTING</t>
  </si>
  <si>
    <t>IDP STRATEGY</t>
  </si>
  <si>
    <t>IDP PROG</t>
  </si>
  <si>
    <t>PLANNED START DATE</t>
  </si>
  <si>
    <t xml:space="preserve">PLANNED COMPLETION DATE </t>
  </si>
  <si>
    <t>ESTIMATED USEFUL LIFE</t>
  </si>
  <si>
    <t>JULY</t>
  </si>
  <si>
    <t>AUG</t>
  </si>
  <si>
    <t>SEPT</t>
  </si>
  <si>
    <t>OCT</t>
  </si>
  <si>
    <t>NOV</t>
  </si>
  <si>
    <t>DEC</t>
  </si>
  <si>
    <t>JAN</t>
  </si>
  <si>
    <t>FEB</t>
  </si>
  <si>
    <t>MAR</t>
  </si>
  <si>
    <t>APR</t>
  </si>
  <si>
    <t>MAY</t>
  </si>
  <si>
    <t>JUN</t>
  </si>
  <si>
    <t>CITY DEVELOPMENT</t>
  </si>
  <si>
    <t>CRR</t>
  </si>
  <si>
    <t>INT</t>
  </si>
  <si>
    <t>CD</t>
  </si>
  <si>
    <t>N</t>
  </si>
  <si>
    <t>M</t>
  </si>
  <si>
    <t>KHOZA EL</t>
  </si>
  <si>
    <t>NGUBANE B</t>
  </si>
  <si>
    <t>MADUMA SP</t>
  </si>
  <si>
    <t>ALL WARDS</t>
  </si>
  <si>
    <t>LAND AND BUILDINGS</t>
  </si>
  <si>
    <t>x</t>
  </si>
  <si>
    <t>MACHINERY AND EQUIPMENT</t>
  </si>
  <si>
    <t>S</t>
  </si>
  <si>
    <t>OFFICE FURNITURE</t>
  </si>
  <si>
    <t>VARIOUS</t>
  </si>
  <si>
    <t>EFF</t>
  </si>
  <si>
    <t>BUTHELEZI L</t>
  </si>
  <si>
    <t>SIMAMANE T</t>
  </si>
  <si>
    <t>RE-DESIGNING OFFICE SPACE</t>
  </si>
  <si>
    <t>STREETS AND STORMWATER</t>
  </si>
  <si>
    <t>UMHLATHUZE VILLAGE INTERNAL SERVICES PHASE 7</t>
  </si>
  <si>
    <t>RES</t>
  </si>
  <si>
    <t>MBHAMALI B</t>
  </si>
  <si>
    <t>I &amp; TS</t>
  </si>
  <si>
    <t>NAIDOO JK</t>
  </si>
  <si>
    <t>GOV - PROV</t>
  </si>
  <si>
    <t>EXT</t>
  </si>
  <si>
    <t>DCSH</t>
  </si>
  <si>
    <t>OLIPHANT M</t>
  </si>
  <si>
    <t>VAN BILJON E</t>
  </si>
  <si>
    <t>STRACHAN B</t>
  </si>
  <si>
    <t>CONSTRUCTION OF NEW INFORMAL TRADING STALLS</t>
  </si>
  <si>
    <t>2,9 &amp; 23</t>
  </si>
  <si>
    <t>UMHLATHUZE VILLAGE INTENAL SERVICES PHASE 7</t>
  </si>
  <si>
    <t>Corporate Services</t>
  </si>
  <si>
    <t>PLANNING</t>
  </si>
  <si>
    <t>MZINGAZI  VILLAGE</t>
  </si>
  <si>
    <t>MANDLAZINI AGRI-VILLAGE</t>
  </si>
  <si>
    <t>WATERFRONT DEVELOPMENT</t>
  </si>
  <si>
    <t>R</t>
  </si>
  <si>
    <t>NDLOVU M</t>
  </si>
  <si>
    <t>KHUMALO B</t>
  </si>
  <si>
    <t>COMMUNITY SERVICES - HEALTH AND PUBLIC SAFETY</t>
  </si>
  <si>
    <t>DLADLA Z</t>
  </si>
  <si>
    <t>VUMBA A</t>
  </si>
  <si>
    <t>ESIKHALENI FIRE STATION - PLAN AND CONSTRUCT</t>
  </si>
  <si>
    <t>FIRE BRIGADE - STRUCTURAL UPGRADES, CARPORTS AND ACCESS GATE</t>
  </si>
  <si>
    <t xml:space="preserve">70 X PERSONNEL LOCKERS </t>
  </si>
  <si>
    <t xml:space="preserve"> ALL WARDS </t>
  </si>
  <si>
    <t>EMPANGENI FIRE STATION -CONSTRUCTION OF LECTURE ROOM</t>
  </si>
  <si>
    <t>EMPANGENI FIRE STATION -CONSTRUCTION OF ADDITIONAL THREE OFFICES</t>
  </si>
  <si>
    <t>2 &amp; 23</t>
  </si>
  <si>
    <t>EMPANGENI FIRE STATION - EXTENSION FIRE ENGINE MACHINE BAY</t>
  </si>
  <si>
    <t>EMPANGENI AND RICHARDS BAY FIRE STATION - GYM EQUIPMENT</t>
  </si>
  <si>
    <t>POSWA Z</t>
  </si>
  <si>
    <t>SAFE STORAGE FACILITY</t>
  </si>
  <si>
    <t xml:space="preserve">DESIGN AND CONSTRUCTION OF TRAFFIC   </t>
  </si>
  <si>
    <t>ELECTRONIC SIGNAGE</t>
  </si>
  <si>
    <t>MASANGO Z</t>
  </si>
  <si>
    <t>INLET SYSTEM WITH TEMPERATURE SENSOR AND TEMP CONTROL UNIT</t>
  </si>
  <si>
    <t>AIR POLLUTION EQUIPMENT</t>
  </si>
  <si>
    <t>GAZEBO AND CHAIRS</t>
  </si>
  <si>
    <t>WHITE P</t>
  </si>
  <si>
    <t>RENOVATIONS - MZINGAZI CLINIC</t>
  </si>
  <si>
    <t>RENOVATIONS - STAFF TOILET BRACKENHAM CLINIC</t>
  </si>
  <si>
    <t>DARKENING OF WINDOWS - VARIOUS CLINICS</t>
  </si>
  <si>
    <t>EQUIPMENT - ALL CLINICS</t>
  </si>
  <si>
    <t>FURNITURE - RICHARDS BAY CLINIC</t>
  </si>
  <si>
    <t>FURNITURE - EMPANGENI CLINIC</t>
  </si>
  <si>
    <t>FURNITURE - MZINGAZI CLINIC</t>
  </si>
  <si>
    <t>CUBICLES - RICHARDS BAY AND EMPANGENI</t>
  </si>
  <si>
    <t>GROBLER D</t>
  </si>
  <si>
    <t>AMENDMENTS TO STRONGROOM AND EYE ARE</t>
  </si>
  <si>
    <t>CCTV CAMERA</t>
  </si>
  <si>
    <t>BIOMETRIC READER</t>
  </si>
  <si>
    <t>AIRCONDITIONERS - VARIOUS CLINICS</t>
  </si>
  <si>
    <t>AIRCONDITIONER - BEACHES OFFICES</t>
  </si>
  <si>
    <t>NGIDI D</t>
  </si>
  <si>
    <t>Solid Waste</t>
  </si>
  <si>
    <t>ESTABLISHMENT TRANSFER STATION ENSELENI FOR RECYCLING</t>
  </si>
  <si>
    <t>ALTON TRANSFER STATION - CAPPING</t>
  </si>
  <si>
    <t>ESTABLISHMENT TRANSFER STATION ESIKHALENI FOR RECYCLING</t>
  </si>
  <si>
    <t>ESTABLISHMENT TRANSFER STATION MZINGAZI AGRI-VILLAGE</t>
  </si>
  <si>
    <t>ESTABLISHMENT TRANSFER STATION NGWELEZANE</t>
  </si>
  <si>
    <t>SKIPS</t>
  </si>
  <si>
    <t>REPLACEMENT OF DESKS AND CHAIRS</t>
  </si>
  <si>
    <t>REPLACEMENT VEHICLES</t>
  </si>
  <si>
    <t>MDAKANE S</t>
  </si>
  <si>
    <t>ZUNGU S</t>
  </si>
  <si>
    <t>VEHICLES</t>
  </si>
  <si>
    <t>ZUNGU Z</t>
  </si>
  <si>
    <t>REFUSE TRUCKS</t>
  </si>
  <si>
    <t>1 x HYDRAULIC PLATFORM (FIRE &amp; RESCUE)</t>
  </si>
  <si>
    <t>DCS</t>
  </si>
  <si>
    <t>COMMUNITY SERVICES - RECREATION AND ENVIRONMENTAL SERVICES</t>
  </si>
  <si>
    <t>R/BAY EXTENSION/DEVELOPMENT OF CEMETARY</t>
  </si>
  <si>
    <t>ESIKHALENI EXTENSION/DEVELOPMENT OF CEMETARY</t>
  </si>
  <si>
    <t>MULDER OJH</t>
  </si>
  <si>
    <t>ESIK LIBRARY - REPL  TABLES &amp; CHAIRS</t>
  </si>
  <si>
    <t>WOOD L</t>
  </si>
  <si>
    <t>R/BAY LIBRARY - REPL TABLES AND CHAIRS</t>
  </si>
  <si>
    <t>EMP LIBRARY - REPL TABLES, CHAIRS &amp; FRIDGE</t>
  </si>
  <si>
    <t>ALL LIBRARIES - BOOK TROLLEYS</t>
  </si>
  <si>
    <t>BRACKENHAM LIBRARY - STUDY TABLES</t>
  </si>
  <si>
    <t>NGWELEZANE LIBRARY - AIRCONDITIONERS, CARPETS, LIGHTING AND BURGLAR GUARDS</t>
  </si>
  <si>
    <t>NSELENI LIBRARY - AIRCONDITIONERS, CARPETS, LIGHTING AND BURGLAR GUARDS</t>
  </si>
  <si>
    <t>ESIK LIBRARY - EXTENSION</t>
  </si>
  <si>
    <t>R/BAY LIBRARY - EXTENSION</t>
  </si>
  <si>
    <t>ENSELENI LIBRARY - EXTENSION</t>
  </si>
  <si>
    <t>AQUADENE LIBRARY</t>
  </si>
  <si>
    <t>GOBANDLOVU HALL - UPGRADE (CONSTRUCT GUARD HOUSE, FENCING AND LIFT DISABLED)</t>
  </si>
  <si>
    <t>12,13 &amp; 14</t>
  </si>
  <si>
    <t>EMPANGENI HALL - UPGRADE</t>
  </si>
  <si>
    <t>MANDLAKALA HALL  - REFURBISHMENT</t>
  </si>
  <si>
    <t>ENSELENI HALL - UPGRADE (CONSTRUCT FENCING AND LIFT FOR DISABLED)</t>
  </si>
  <si>
    <t>TSATSI N</t>
  </si>
  <si>
    <t>HLANGANANI HALL - PARKING</t>
  </si>
  <si>
    <t>MADLANZINI HALL - UPGRADE (CONSTRUCT GUARD HOUSE, FENCING AND LIFT DISABLED)</t>
  </si>
  <si>
    <t>NGWELEZANE HALL - EXTENSION</t>
  </si>
  <si>
    <t>VULINDLELA HALL - UPGRADE (CONSTRUCT GUARD HOUSE, FENCING AND LIFT DISABLED)</t>
  </si>
  <si>
    <t>NHLANGENYUKA HALL - UPGRADE (CONSTRUCT GUARD HOUSE, FENCING AND LIFT DISABLED)</t>
  </si>
  <si>
    <t>UMSASANDLA THUSONG CENTRE - EXTENSION</t>
  </si>
  <si>
    <t>VELDENVLEI HALL - REFURBISHMENT</t>
  </si>
  <si>
    <t xml:space="preserve">LAND AND BUILDINGS </t>
  </si>
  <si>
    <t>PARKS DEVELOPMENT</t>
  </si>
  <si>
    <t>17,8 &amp; 27</t>
  </si>
  <si>
    <t>PLAYGROUND EQUIPMENT</t>
  </si>
  <si>
    <t>8,9,20,23,30</t>
  </si>
  <si>
    <t>ESIKHLENI COLLEGE - SPORT FIELDS REHABILITATION</t>
  </si>
  <si>
    <t xml:space="preserve">REGIONAL FACILITIES IRRIGATION SYSTEM </t>
  </si>
  <si>
    <t>FLOODLIGHTS - VARIOUS SPORTSFIELDS</t>
  </si>
  <si>
    <t>ESIKHLENI COLLEGE - PARKING BAY</t>
  </si>
  <si>
    <t>AQUADENE SPORTFIELD - CONSTRUCTION</t>
  </si>
  <si>
    <t xml:space="preserve">2 X PORTABLE TOILETS ON A TRAILER </t>
  </si>
  <si>
    <t>2 X TRAILERS WITH RAMPS</t>
  </si>
  <si>
    <t>4 X STORAGE CONTAINERS</t>
  </si>
  <si>
    <t>ESIKHALENI COLLEGE COURTS UPGRADE</t>
  </si>
  <si>
    <t>2 X WASHBAYS</t>
  </si>
  <si>
    <t>J2 TENNIS COURT - UPGRADE</t>
  </si>
  <si>
    <t>SPORTS FACILITIES - EQUIPMENT</t>
  </si>
  <si>
    <t>2 &amp; 17</t>
  </si>
  <si>
    <t>DESKS, CHAIRS &amp; CUPBOARDS - CIVIC CENTRE</t>
  </si>
  <si>
    <t>UPGRADING RURAL SPORTSFIELDS</t>
  </si>
  <si>
    <t>VARIOUS SPORTSFIELDS - GOAL POSTS</t>
  </si>
  <si>
    <t>NEW FIELD COURTS - UPGRADE</t>
  </si>
  <si>
    <t>REFURBISHMENT OF STADIUM LEAKAGES</t>
  </si>
  <si>
    <t>BEACH DEVELOPMENT</t>
  </si>
  <si>
    <t>HIRAMAN S</t>
  </si>
  <si>
    <t>SHOWER DOORS</t>
  </si>
  <si>
    <t>INFORMATION SIGNAGE</t>
  </si>
  <si>
    <t xml:space="preserve">BEACH EQUIPMENT </t>
  </si>
  <si>
    <t>LIFE GUARD TOWER</t>
  </si>
  <si>
    <t>DESKS,CHAIRS &amp; CUPBOARDS</t>
  </si>
  <si>
    <t>FILTER FOR SWIMMING POOLS</t>
  </si>
  <si>
    <t>1,3,8,23,17,28</t>
  </si>
  <si>
    <t>AIRCONDITIONERS - VARIOUS POOLS</t>
  </si>
  <si>
    <t>SWIMMING POOLS - COUNTER CUPBOARDS</t>
  </si>
  <si>
    <t>SWIMMING POOLS - EXTRACTOR FANS</t>
  </si>
  <si>
    <t>SWIMMING POOLS - NEW AND RELACEMENT CHLORINATORS</t>
  </si>
  <si>
    <t>SWIMMING POOLS - DRAINAGE SYSTEM</t>
  </si>
  <si>
    <t>SWIMMING POOLS - TOILET SYSTEM</t>
  </si>
  <si>
    <t>SWIMMING POOLS - LAPAS</t>
  </si>
  <si>
    <t>SWIMMING POOLS - PUMPS</t>
  </si>
  <si>
    <t>SWIMMING POOLS - BRAAI FACILITIES</t>
  </si>
  <si>
    <t>SWIMMING POOLS - SIGNAGE</t>
  </si>
  <si>
    <t>SWIMMING POOLS - ANTI-TURBULANCE LANES</t>
  </si>
  <si>
    <t>SWIMMING POOLS - SHOWER DOORS</t>
  </si>
  <si>
    <t>SWIMMING POOLS - EQUIPMENT</t>
  </si>
  <si>
    <t>SWIMMING POOLS - NEW AND REPLACEMENT FURNITURE</t>
  </si>
  <si>
    <t>STAFF REST ROOMS - VARIOUS POOLS</t>
  </si>
  <si>
    <t>REPLACEMENT SLASHER LAWNMOWERS</t>
  </si>
  <si>
    <t>COMPONENTS FOR LAWNMOWER</t>
  </si>
  <si>
    <t>2, 14 &amp; 23</t>
  </si>
  <si>
    <t>UPGRADE ESKHALENI PARKS DEPOT</t>
  </si>
  <si>
    <t>REPLACEMENT RIDE-ON MOWERS</t>
  </si>
  <si>
    <t>HAND MOWERS, CHAIN SAWS, BRUSH CUTTERS, POLE PRUNER</t>
  </si>
  <si>
    <t>DISASTER MANAGEMENT SYSTEM (DCSH)</t>
  </si>
  <si>
    <t>CCTV SYSTEM - ALKANDSTRAND BEACH BUILDING</t>
  </si>
  <si>
    <t>CORPORATE SERVICES - ADMINISTRATION</t>
  </si>
  <si>
    <t>PHAHLA T</t>
  </si>
  <si>
    <t>ADMINISTRATION PROJECTS</t>
  </si>
  <si>
    <t>CS</t>
  </si>
  <si>
    <t>EXECUTIVE AND COUNCIL PROJECTS</t>
  </si>
  <si>
    <t>DATA POINTS</t>
  </si>
  <si>
    <t>UPGRADE TRAINING CENTRE</t>
  </si>
  <si>
    <t>ICT RESEARCH AND DEVELOPMENT (R&amp;D)</t>
  </si>
  <si>
    <t>FINGER PRINTING TIME AND ATTENDANCE SYSTEM</t>
  </si>
  <si>
    <t>DMS ARCHIVES COMPLIANCE</t>
  </si>
  <si>
    <t>NEW &amp; REPLACEMENT OF IT RELATED EQUIPMENT</t>
  </si>
  <si>
    <t>REPLACEMENT OFFICE DESKS AND CHAIRS</t>
  </si>
  <si>
    <t>CALL CENTRE</t>
  </si>
  <si>
    <t>NETWORK PHYSICAL INFRASTRUCTURE UPGRADE</t>
  </si>
  <si>
    <t>DATA PROJECTOR/DIGITAL DIPLAY MEDIA COUNCIL CHAMBERS/EXCO/AUITORIUM</t>
  </si>
  <si>
    <t>CORPORATE SERVICES - HUMAN RESOURCES</t>
  </si>
  <si>
    <t>NZUZA B</t>
  </si>
  <si>
    <t>HUMAN RESOURCES PROJECTS</t>
  </si>
  <si>
    <t>FINANCIAL SERVICES</t>
  </si>
  <si>
    <t>FS</t>
  </si>
  <si>
    <t>KUNENE M</t>
  </si>
  <si>
    <t>RENALD H</t>
  </si>
  <si>
    <t>GOV - NAT</t>
  </si>
  <si>
    <t>DA CRUZ CI/RAPER E</t>
  </si>
  <si>
    <t>SUPPORT SERVICES PROJECTS</t>
  </si>
  <si>
    <t>FINANCIAL ERP SYSTEM</t>
  </si>
  <si>
    <t>INFRASTRUCTURE AND TECHNICAL SERVICES - ELECTRICAL SUPPLY SERVICES</t>
  </si>
  <si>
    <t>GOPANE T</t>
  </si>
  <si>
    <t>VAN DER WESTHUIZEN K</t>
  </si>
  <si>
    <t>STREETLIGHTING</t>
  </si>
  <si>
    <t>JOHN ROSS/EMPANGENI MAIN STREETLIGHTING</t>
  </si>
  <si>
    <t>2,9,23,26</t>
  </si>
  <si>
    <t>RICHARDS BAY -GULDENGRACHT ROAD &amp; JOHN ROSS</t>
  </si>
  <si>
    <t xml:space="preserve">VULINDLELA/ESIKHALENI </t>
  </si>
  <si>
    <t>15,16,17,18,19,30</t>
  </si>
  <si>
    <t>GENERAL IMPROVEMENT</t>
  </si>
  <si>
    <t>REPLACEMENT REDUNDANT POLES IN EMPANGENI, VULINDLELA, NGWELE, &amp; ENSELENI</t>
  </si>
  <si>
    <t>ELECTRICITY SUPPLY</t>
  </si>
  <si>
    <t xml:space="preserve">IDZ 1A -10MVA </t>
  </si>
  <si>
    <t>PUB</t>
  </si>
  <si>
    <t>CYGNUS MV SWITCHGEAR REPLACEMENT</t>
  </si>
  <si>
    <t>2</t>
  </si>
  <si>
    <t>eSIKHALENI - REPLACE XLPE MEDIUM VOLTAGE CABLE WITH PAPER INSULATED CABLE</t>
  </si>
  <si>
    <t>17,20</t>
  </si>
  <si>
    <t>INSTALLATION OF POWER MONITORING EQUIPMENT</t>
  </si>
  <si>
    <t>IMPROVEMENT OF ABLUTION FACILITIES -ELECTRICAL WORKSHOP</t>
  </si>
  <si>
    <t>DC SYSTEMS REPLACEMENTS (BATTERIES)</t>
  </si>
  <si>
    <t>FORMALHAUT SUBSTATION S/S MV SWITCHGEAR REPLACEMENT</t>
  </si>
  <si>
    <t>CASTOR SUBSTATION M/V SWITCHGEAR REPLACEMENT</t>
  </si>
  <si>
    <t>UMHLATHUZE VILLAGE ELECTRIFICATION</t>
  </si>
  <si>
    <t xml:space="preserve">ELECTRICITY SUPPLY </t>
  </si>
  <si>
    <t>HYDRA 132KV SUPPLY TO CYGNUS</t>
  </si>
  <si>
    <t>ENERGY LOSSES PROJECT</t>
  </si>
  <si>
    <t xml:space="preserve">NGWELEZANE MAIN REBUILD - REPLACEMENT OF SWITCHSTATION </t>
  </si>
  <si>
    <t>24,25,27,28,29</t>
  </si>
  <si>
    <t xml:space="preserve">NYATHI (NDLOVU) S/S TWO 4-WAY RMU'S </t>
  </si>
  <si>
    <t>RETICULATION EXTENSIONS</t>
  </si>
  <si>
    <t>ELECTRIFICATION BACKLOGS</t>
  </si>
  <si>
    <t>KHANYILE B</t>
  </si>
  <si>
    <t>TOOLS (METER INSTRUMENTS)</t>
  </si>
  <si>
    <t>ELECTRICTY PLANNING/STRATEGY</t>
  </si>
  <si>
    <t>ENERGY MANAGEMENT</t>
  </si>
  <si>
    <t>INFRASTRUCTURE AND TECHNICAL SERVICES - ENGINEERING SUPPORT SERVICES</t>
  </si>
  <si>
    <t>SMART METERING INSTALLATION ON BULK NETWORK</t>
  </si>
  <si>
    <t>MUNICIPAL ISSUE TRACKING SYSTEMS</t>
  </si>
  <si>
    <t>UPGRADE RADIO SYSTEMS  TO SUSTAIN NETWORK COVERAGE WITHIN THE CITY</t>
  </si>
  <si>
    <t>PRESSURE MANAGEMENT THROUGHOUT THE PIPE NETWORK</t>
  </si>
  <si>
    <t>TECHNICAL OPERATIONAL CENTRE</t>
  </si>
  <si>
    <t>MIG</t>
  </si>
  <si>
    <t>PUPUMA Z</t>
  </si>
  <si>
    <t>INFRASTRUCTURE AND TECHNICAL SERVICES - TRANSPORT, ROADS AND STORMWATER</t>
  </si>
  <si>
    <t>AIRCONDITIONER - TRANSPORT, ROADS AND STORMWATER</t>
  </si>
  <si>
    <t>2,9,17</t>
  </si>
  <si>
    <t>CRACK SEALING MACHINE</t>
  </si>
  <si>
    <t>WALKWAYS URBAN AREAS</t>
  </si>
  <si>
    <t>3,23,20,28</t>
  </si>
  <si>
    <t xml:space="preserve">2,6 8, 9, 16, 23, 28, 30  </t>
  </si>
  <si>
    <t>TRAFFIC CALMING</t>
  </si>
  <si>
    <t>SCHUTTE A</t>
  </si>
  <si>
    <t>2,3,4,27,28,30,16,17</t>
  </si>
  <si>
    <t xml:space="preserve">1, 2, 3, 4, 6, 7, 8, 9, 14, 16, 17, 19, 20, 21, 23, 27, 28, 30 </t>
  </si>
  <si>
    <t>SCHUTTE J</t>
  </si>
  <si>
    <t>BUS SHELTERS &amp; LAYBYES - ALL AREAS</t>
  </si>
  <si>
    <t>6,11,18,5,8,10</t>
  </si>
  <si>
    <t>ROADS PROJECTS</t>
  </si>
  <si>
    <t>STREET REHABILITATION - TANNER ROAD</t>
  </si>
  <si>
    <t xml:space="preserve">eSIKHALENI MALL ROAD SAFETY </t>
  </si>
  <si>
    <t>EMPANGENI "A" TAXI RANK</t>
  </si>
  <si>
    <t>9,23,24,25,27,28,29</t>
  </si>
  <si>
    <t>CIVIL SERVICES - B1030 NGWELEZANE</t>
  </si>
  <si>
    <t>27,28</t>
  </si>
  <si>
    <t>RELOCATION OF SW ESIK STAND H4186 (INFILL SITE)</t>
  </si>
  <si>
    <t>EMPANGENI DEPOT YARD UPGRADE (BASE &amp; PREMIX PHASE 1)</t>
  </si>
  <si>
    <t>9,24,25,28,29,28,5</t>
  </si>
  <si>
    <t>STRUCTURAL UPGRADE AND ROOFING - STORE ROOM WESTERN ROADS DEPOT</t>
  </si>
  <si>
    <t>COMPREHENSIVE INTEGRATED TRANSPORT PLAN (CITP) - COUNTER FUNDING</t>
  </si>
  <si>
    <t>NKONINGA/ FISH EAGLE FLIGHT - ROAD UPGRADES TRAFFIC INTERSECTION INSTALLATION</t>
  </si>
  <si>
    <t>PLANT AND EQUIPMENT</t>
  </si>
  <si>
    <t>ROAD MARKING MACHINE (ROAD MARKINGS AND SIGNAGE SECTION)</t>
  </si>
  <si>
    <t>CONCRETE MIXER (TRANSPORT ROADS, WESTERN, SOUTHERN &amp; NORTHERN)</t>
  </si>
  <si>
    <t>INFRASTRUCTURE AND TECHNICAL SERVICES - WATER AND SANITATION SERVICES</t>
  </si>
  <si>
    <t>SANITATION PROJECTS</t>
  </si>
  <si>
    <t>NHLEKO M</t>
  </si>
  <si>
    <t xml:space="preserve">RURAL WARDS </t>
  </si>
  <si>
    <t>HLELA S</t>
  </si>
  <si>
    <t xml:space="preserve">UPGRADE - HILLVIEW SEWER RISING MAIN </t>
  </si>
  <si>
    <t>27,9,23,24,28,25</t>
  </si>
  <si>
    <t>REPLACEMENT SEWER RETICULATION &amp; UPGRADE MANHOLE</t>
  </si>
  <si>
    <t>DOUBLING SECTION OF MAIN OUTFALL SEWER ARBORETUM MACERATOR</t>
  </si>
  <si>
    <t>UPGRADE - VULINDLELA SEWER PIPELINE</t>
  </si>
  <si>
    <t xml:space="preserve">RURAL SANITATION </t>
  </si>
  <si>
    <t>12,13,14,15,22,18</t>
  </si>
  <si>
    <t>MIGVAT</t>
  </si>
  <si>
    <t>WATER METERS - RURAL AREAS</t>
  </si>
  <si>
    <t>12,13,14,15</t>
  </si>
  <si>
    <t>WATER SUPPLY</t>
  </si>
  <si>
    <t>BULK AND RETICULATION</t>
  </si>
  <si>
    <t>10,11</t>
  </si>
  <si>
    <t xml:space="preserve">RURAL/SEMI-URBAN AREAS </t>
  </si>
  <si>
    <t>ESIKHALENI WATER IMPROVEMENTS</t>
  </si>
  <si>
    <t>19,15,21</t>
  </si>
  <si>
    <t>VALVES UPGRADE (POTABLE WATER)</t>
  </si>
  <si>
    <t>5,28,30</t>
  </si>
  <si>
    <t>UPGRADE OF MAGAZULU RISER MAIN</t>
  </si>
  <si>
    <t>CONSTRUCTION OF 20ML RESERVOIR EMPANGENI (HILLTOP)</t>
  </si>
  <si>
    <t>5,9</t>
  </si>
  <si>
    <t>WATER PROJECTS</t>
  </si>
  <si>
    <t>MAHARAJ N</t>
  </si>
  <si>
    <t>NEW STAFF FURNITURE</t>
  </si>
  <si>
    <t>LABORATORY EQUIPMENT</t>
  </si>
  <si>
    <t>ANGUS PUMP (WATER AND SANITATION)</t>
  </si>
  <si>
    <t>1 x 4x4 TLB (WATER AND SANITATION MECHANICAL)</t>
  </si>
  <si>
    <t>1 x 3 TON TIPPER TRUCK WITH CRANE (WATER AND SANITATION WEST)</t>
  </si>
  <si>
    <t>TJ/ALBAN</t>
  </si>
  <si>
    <t>PLUMBERS TOOL SETS</t>
  </si>
  <si>
    <t>REPLACEMENT - NEXT PHASE MAIN BUILDING FIRE PIPES</t>
  </si>
  <si>
    <t>KULEKA PUMP STATION - UPGRADE PIPES, VALVES AND PUMPS</t>
  </si>
  <si>
    <t>BRACKENHAM PUMPSTATION RISER MAIN</t>
  </si>
  <si>
    <t>MS 10 DOUBLE PUMP PLUS ADDITIONAL PUMP AND ELECTRICAL PANEL SET</t>
  </si>
  <si>
    <t>NORTH ROAD PUMP STATION - COMPLETE UPGRADE</t>
  </si>
  <si>
    <t>FELIXTON PUMPSTATION UPGRADE</t>
  </si>
  <si>
    <t>PROJECTS UNDER THE RESPONSIBILITY OF THE DEPUTY MUNICIPAL: CITY DEVELOPMENT</t>
  </si>
  <si>
    <t>PROJECTS UNDER THE RESPONSIBILITY OF THE DEPUTY MUNICIPAL: COMMUNITY SERVICES</t>
  </si>
  <si>
    <t>COMMUNITY SERVICES, HEALTH AND PUBLIC SAFETY</t>
  </si>
  <si>
    <t>RECREATION AND ENVIRONMENTAL SERVICES</t>
  </si>
  <si>
    <t>TOTAL COMMUNITY SERVICES</t>
  </si>
  <si>
    <t>PROJECTS UNDER THE RESPONSIBILITY OF THE DEPUTY MUNICIPAL: CORPORATE SERVICES</t>
  </si>
  <si>
    <t>ADMINISTRATION</t>
  </si>
  <si>
    <t>HUMAN RESOURCES</t>
  </si>
  <si>
    <t>TOTAL CORPORATE SERVICES</t>
  </si>
  <si>
    <t>PROJECTS UNDER THE RESPONSIBILITY OF THE DEPUTY MUNICIPAL: FINANCIAL SERVICES</t>
  </si>
  <si>
    <t>PROJECTS UNDER THE RESPONSIBILITY OF THE DEPUTY MUNICIPAL: INFRASTRUCTURE AND TECHNICAL SERVICES</t>
  </si>
  <si>
    <t>TOTAL ELECTRICAL SUPPLY SERVICES</t>
  </si>
  <si>
    <t>ELECTRICAL SUPPLY SERVICES</t>
  </si>
  <si>
    <t>ENGINEERING SUPPORT SERVICES</t>
  </si>
  <si>
    <t>TOTAL ENGINEERING SUPPORT SERVICES</t>
  </si>
  <si>
    <t>TRANSPORT,ROADS AND STORMWATER</t>
  </si>
  <si>
    <t>TOTAL ROADS,TRANSPORT AND STORMWATER</t>
  </si>
  <si>
    <t>WATER AND SANITATION</t>
  </si>
  <si>
    <t>TOTAL WATER AND SANITATION</t>
  </si>
  <si>
    <t>TOTAL INFRASTRUCTURE AND TECHNICAL SERVICES</t>
  </si>
  <si>
    <t>AIRCONDITIONER FOR CITY DEVELOPMENT</t>
  </si>
  <si>
    <t>MULTI/ SINGLE YEAR PROJECT</t>
  </si>
  <si>
    <t>FINAL TABLED 2013/2014 REVISED</t>
  </si>
  <si>
    <t>CARRY OVER 2012/2013</t>
  </si>
  <si>
    <t>FINAL ADOPTED 2013/2014 (INCL CARRY OVERS)</t>
  </si>
  <si>
    <t>FINAL TABLED 2014/2015 REVISED</t>
  </si>
  <si>
    <t>FINAL TABLED 2015/2016 REVISED</t>
  </si>
  <si>
    <t>BUILDING ALTERATIONS - SCIENTIFIC SERVICES BUILDING</t>
  </si>
  <si>
    <t xml:space="preserve"> RURAL WARDS </t>
  </si>
  <si>
    <t>STANDBY PUMPS</t>
  </si>
  <si>
    <t>VAN ZYL P</t>
  </si>
  <si>
    <t>CHAIRS FOR ARBORETUM AND ALTON MACERATOR</t>
  </si>
  <si>
    <t>ELECTRICAL HOIST</t>
  </si>
  <si>
    <t>INSTALLATION BULK METER</t>
  </si>
  <si>
    <t>BULK MASTER PLAN</t>
  </si>
  <si>
    <t>ESIKHALENI WATER TREATMENT PLANT HIGH LIFT PUMPSTATION</t>
  </si>
  <si>
    <t>WATER QUALITY COMPLIANCE</t>
  </si>
  <si>
    <t>WATER LOSS INTERVENTION</t>
  </si>
  <si>
    <t>3 X ANDRAG PUMP (WATER AND SANITATION SERVICES)</t>
  </si>
  <si>
    <t>3 x WATER TANKER 14000L (WATER AND SANITATION SERVICES)</t>
  </si>
  <si>
    <t>JETTING MACHINE</t>
  </si>
  <si>
    <t xml:space="preserve">LAPTOP </t>
  </si>
  <si>
    <t>GOV</t>
  </si>
  <si>
    <t>PUBS</t>
  </si>
  <si>
    <t>BAR FRIDGE FOR HOD: ECONOMIC DEVELOPMENT</t>
  </si>
  <si>
    <t>OFFICE DESKS AND CHAIRS</t>
  </si>
  <si>
    <t>MBHAMALI B/ VUNDLA L</t>
  </si>
  <si>
    <t>PROTECTION OF NKOSI MQEDI'S GRAVE</t>
  </si>
  <si>
    <t>STEEL BRIDGE AND MZINGAZI CANAL</t>
  </si>
  <si>
    <t>ERF 8038 BIRDSWOOD (BHENGU)</t>
  </si>
  <si>
    <t>FENCING</t>
  </si>
  <si>
    <t>ERF H1766 ESIKHAWINI (INTOKOZO ROAD) ( DLAMINI)</t>
  </si>
  <si>
    <t>MANDLAZINI AIRPORT BUFFER STRIP</t>
  </si>
  <si>
    <t>MBHAMALI B/VUNDLA L</t>
  </si>
  <si>
    <t>IT EQUIPMENT (CITY DEVELOPMENT)</t>
  </si>
  <si>
    <t>JAWS OF LIFE (2), CHEMICAL SUITES (3), GAS MONITOR &amp; POWER CUTTER</t>
  </si>
  <si>
    <t>FRIDGE/FREEZER, WATER COOLER/CAMERA &amp; LAPTOP</t>
  </si>
  <si>
    <t>ROSELT J</t>
  </si>
  <si>
    <t>STEEL STATIONERY CABINET, STATIONERY CUPBOARD, BANNERS</t>
  </si>
  <si>
    <t>DLAMINI IP</t>
  </si>
  <si>
    <t>FURNITURE FOR LICENSING CUBICLES</t>
  </si>
  <si>
    <t>UPGRADE OF WASTE MANAGEMENT DEPOT AND OFFICES IN EMPANGENI</t>
  </si>
  <si>
    <t>MEREENSEE CLINIC - STRUCTURAL CHANGES</t>
  </si>
  <si>
    <t>WASTE MANAGEMENT STORE ROOM ESIKHALENI</t>
  </si>
  <si>
    <t>PARTIONING AT ALTON DEPOT (WASTE MNGT)</t>
  </si>
  <si>
    <t>AIRCONDITIONERS - ALTON DEPOT</t>
  </si>
  <si>
    <t>TRUCK WASHING EQUIPMENT</t>
  </si>
  <si>
    <t>7 x TRAFFIC CONTROL SEDANS</t>
  </si>
  <si>
    <t>1 x FIRE ENGINE</t>
  </si>
  <si>
    <t>TELEPHONE SYSTEM FOR ESIKHALENI  CEMETERY</t>
  </si>
  <si>
    <t>R/BAY LIBRARY - REPL OF CARPET IN GROUP ACTIVITY ROOM</t>
  </si>
  <si>
    <t>R/BAY LIBRARY - SECURITY FENCE</t>
  </si>
  <si>
    <t>EMPANGENI LIBRARY - REPL OF CARPET</t>
  </si>
  <si>
    <t>R/BAY LIBRARY - REPLACE FRONT DESK</t>
  </si>
  <si>
    <t>NSELENI LIBRARY - AIRCONDITIONERS</t>
  </si>
  <si>
    <t xml:space="preserve">NTUZE HALL - UPGRADE (CONSTRUCT GUARD HOUSE, FENCING AND LIFT DISABLED) </t>
  </si>
  <si>
    <t>10,11 &amp; 18</t>
  </si>
  <si>
    <t>MZINGAZI - REVAMP</t>
  </si>
  <si>
    <t>AIRCONDITIONER FOR OFFICE B022</t>
  </si>
  <si>
    <t>INDUSTRIAL FLOOR POLISHER/VACCUM CLEANER</t>
  </si>
  <si>
    <t>EMPANGENI PARKS DEPT ABLUTIONS - REFURBISHMENT</t>
  </si>
  <si>
    <t>RBCC IMPROVEMENTS TO CLUB FACILITIES</t>
  </si>
  <si>
    <t>1 &amp; 23</t>
  </si>
  <si>
    <t>SPORTSFIELDS EQUIPMENT (TURK MARKING MACHINE ETC)</t>
  </si>
  <si>
    <t>BEACH EQUIPMENT - MALIBU BOARDS</t>
  </si>
  <si>
    <t>TOURISM DEVELOPMENT</t>
  </si>
  <si>
    <t>SIBIYA B</t>
  </si>
  <si>
    <t>UPGRADE ESIKHALENI POOL (COLLEGE)</t>
  </si>
  <si>
    <t>UPGRADE BAY HALL POOL</t>
  </si>
  <si>
    <t>SWIMMING POOLS - REPLACEMENT OF DESKS &amp; CHAIRS</t>
  </si>
  <si>
    <t>ESKHALENI PARKS DEPOT - STEEL LOCKERS</t>
  </si>
  <si>
    <t>2, 14 &amp; 25</t>
  </si>
  <si>
    <t>RENOVATIONS - CIVIC CENTRE</t>
  </si>
  <si>
    <t xml:space="preserve">COUNCILLORS TOOLS OF TRADE </t>
  </si>
  <si>
    <t>MHLONGO M</t>
  </si>
  <si>
    <t>ELECTRONIC FACSIMILE UPGRADE</t>
  </si>
  <si>
    <t xml:space="preserve">DCS </t>
  </si>
  <si>
    <t>IT INFRASTRUCTURE</t>
  </si>
  <si>
    <t>SOFTWARE LICENSING COMPLIANCE (MICROSOFT)</t>
  </si>
  <si>
    <t>REPLACE DELEGATE SYSTEM - COUNCIL CHAMBERS</t>
  </si>
  <si>
    <t>DATA PROJECTOR</t>
  </si>
  <si>
    <t>DATA BACKUP SYSTEM (NET BACKUP)</t>
  </si>
  <si>
    <t>PIENAAR S</t>
  </si>
  <si>
    <t>CALIBRATION MACHINE</t>
  </si>
  <si>
    <t>LION ALCOMETERES WITH SOFTWARE</t>
  </si>
  <si>
    <t>DIGITAL RECORDING EQUIPMENT</t>
  </si>
  <si>
    <t>RENOVATIONS FINANCIAL SERVICES OFFICE</t>
  </si>
  <si>
    <t>AIRCONDITIONERS - FINANCIAL SERVICES NGWELEZANE</t>
  </si>
  <si>
    <t>NDLOVU A</t>
  </si>
  <si>
    <t>INTERNAL CCTV CAMERA PROJECT - FINANCIAL SERVICES</t>
  </si>
  <si>
    <t>KHUMALO N</t>
  </si>
  <si>
    <t>RENOVATIONS FINANCIAL SERVICES SECTION</t>
  </si>
  <si>
    <t>DA CRUZ CI/ RAPER E</t>
  </si>
  <si>
    <t>ALL OFFICES - REPLACEMENT OF OLD FURNITURE - INCOME</t>
  </si>
  <si>
    <t>RAPER E</t>
  </si>
  <si>
    <t>EXPENDITURE - REPLACEMENT OF OLD FURNITURE - EXPENDITURE</t>
  </si>
  <si>
    <t>DA CRUZ CI</t>
  </si>
  <si>
    <t>REPLACEMENT OF OLD FURNITURE</t>
  </si>
  <si>
    <t>71 LCD SCREENS FOR FINANCIAL SERVICES</t>
  </si>
  <si>
    <t>LAPTOPS/COMPUTERS FINANCIAL SERVICES</t>
  </si>
  <si>
    <t>3 X LAPTOPS AND PC</t>
  </si>
  <si>
    <t>REPLACEMENT OF AIRCONDITIONERS VARIOUS OFFICES</t>
  </si>
  <si>
    <t>AIRCONDITIONERS - ELECTRICAL SUPPLY SERVICES</t>
  </si>
  <si>
    <t>MPIISI N</t>
  </si>
  <si>
    <t>REPLACEMENT OF STREETLIGHT POLES IN ESIKHALENI</t>
  </si>
  <si>
    <t>CRONJE G</t>
  </si>
  <si>
    <t>15,16,17,21,22</t>
  </si>
  <si>
    <t>REPLACEMENT OF STREETLIGHT POLES IN EMPANGENI</t>
  </si>
  <si>
    <t>EMPANGENI - MAIN ROAD INTERSECTIONS</t>
  </si>
  <si>
    <t>REDUNDANT STREETLIGHTS - VULINDLELA &amp; NGWELEZANE</t>
  </si>
  <si>
    <t>MANDLANKALA STREETKIGHTING PROJECT</t>
  </si>
  <si>
    <t>GENERAL</t>
  </si>
  <si>
    <t>UPGRADE SIRIUS SUBSTATION</t>
  </si>
  <si>
    <t>1</t>
  </si>
  <si>
    <t>INSTALLATION RISI LOCKING MECHANISMS 200 MINIATURE SUBSTATION PRIMARY AND SECONDARY DOORS</t>
  </si>
  <si>
    <t>132 KV SUBSTATIONS</t>
  </si>
  <si>
    <t>11 KV SWITCHING SUBSTATIONS</t>
  </si>
  <si>
    <t>LOAD DISTURBANCE RECORDER</t>
  </si>
  <si>
    <t>PROTECTION RELAY</t>
  </si>
  <si>
    <t>BRACKENHAM 4WAY RMU REPLACEMENT</t>
  </si>
  <si>
    <t>4</t>
  </si>
  <si>
    <t>VULINDLELA 3WAY RMU TOWNSUPPLY</t>
  </si>
  <si>
    <t>132KV SUBSTATIONS</t>
  </si>
  <si>
    <t>UPGRADE AQUILA SUBSTATION</t>
  </si>
  <si>
    <t>HYDRA SUBSTATION</t>
  </si>
  <si>
    <t>MV SWITCHGEAR FAULT DETECTORS</t>
  </si>
  <si>
    <t>July' 12</t>
  </si>
  <si>
    <t>B1030 NGWELEZANE</t>
  </si>
  <si>
    <t>ESIKHALENI INFILLS</t>
  </si>
  <si>
    <t xml:space="preserve"> 16,17,20,21</t>
  </si>
  <si>
    <t>CLOCK CARD MACHINES</t>
  </si>
  <si>
    <t>ELECTRICAL TOOLS</t>
  </si>
  <si>
    <t>ZONDI L</t>
  </si>
  <si>
    <t>CIVIC CENTRE - ROOFING AND WATER PROOFING</t>
  </si>
  <si>
    <t>FURNITURE</t>
  </si>
  <si>
    <t xml:space="preserve">UPGRADE OF TELEMETRY </t>
  </si>
  <si>
    <t>UPGRADE OF TELEMETRY (RESERVOIRS)</t>
  </si>
  <si>
    <t>DIGITAL CAMERA'S FOR PMS SECTION</t>
  </si>
  <si>
    <t>FRIDGE</t>
  </si>
  <si>
    <t>REPLACEMENT - ENGINEERING SERVICES (PNEUMATIC PUMPS - MECHANICAL WORKSHOP)</t>
  </si>
  <si>
    <t xml:space="preserve">SKID UNIT </t>
  </si>
  <si>
    <t>GIS DATABASE ENHANCEMENTS AND CAPTURING</t>
  </si>
  <si>
    <t>COMPUTER EQUIPMENT (EPWP)</t>
  </si>
  <si>
    <t>MATHEBULA B</t>
  </si>
  <si>
    <t>COMPUTER EQUIPMENT FOR GRADUATES  (INFASKIL)</t>
  </si>
  <si>
    <t>ZONDI S</t>
  </si>
  <si>
    <t>SIMAMANE T/ M SPILSBURY</t>
  </si>
  <si>
    <t>ROAD CUTTING SAW</t>
  </si>
  <si>
    <t>ZAIRE A</t>
  </si>
  <si>
    <t>2,9,16</t>
  </si>
  <si>
    <t>UPGRADING AND WIDENING MAIN ROAD THROUGH EMPANGENI</t>
  </si>
  <si>
    <t>TUSK CASINO PEDESTRIAN SAFETY - NEW ROBOTS &amp; ASSOCIATED WORK (COUNCIL COUNTRIBUTION)</t>
  </si>
  <si>
    <t>4 &amp; 9</t>
  </si>
  <si>
    <t>1-4.6-9,14,16,17,19,20,21,23,27,28,30</t>
  </si>
  <si>
    <t>ESIKHALENI MALL PARKING - TAXI LOADING &amp; HOLDING AREAS</t>
  </si>
  <si>
    <t>14,16,17,20,21</t>
  </si>
  <si>
    <t>MBHAMALI B/PONSAMI D</t>
  </si>
  <si>
    <t>CIVIL SERVICES - INFILL AREAS (J2 &amp; H2 AREA ESIKHALENI)</t>
  </si>
  <si>
    <t>MBHAMALI B/VAN DER WALT J</t>
  </si>
  <si>
    <t>20 &amp; 21</t>
  </si>
  <si>
    <t>MBHAMALI B/KUNENE S</t>
  </si>
  <si>
    <t>REPLACEMENT - ROADS</t>
  </si>
  <si>
    <t>REPLACEMENT - ELECTRICITY (AERIAL PLATFORMS V1050,V224,V405)</t>
  </si>
  <si>
    <t>REPLACEMENT - ENGINEERING SERVICES (EPOXY FLOOR - MECHANICAL WORKSHOP)</t>
  </si>
  <si>
    <t>DESKTOPS COMPUTERS</t>
  </si>
  <si>
    <t>RURAL SANITATION (COUNTER FUNDING)</t>
  </si>
  <si>
    <t>MZINGAZI VILLAGE SEWER PROJECT (COUNTER FUNDING)</t>
  </si>
  <si>
    <t>GENERATOR LAKE CUBU WATER TREATMENT PLANT</t>
  </si>
  <si>
    <t>REPLACEMENT SEWER (A NGWELEZANE)</t>
  </si>
  <si>
    <t>REPLACEMENT URBAN SEWER  (ZIDEDELE AND LOGAN)</t>
  </si>
  <si>
    <t>RURAL AREAS - DUBE TRIBAL AREA NORTH BULK WATER SUPPLY LINE (COUNTER FUNDING)</t>
  </si>
  <si>
    <t>14 &amp; 12</t>
  </si>
  <si>
    <t>RURAL AREAS - MKHWANAZI NORTH PHASE 5 WATER SUPPLY (COUNTER FUNDING)</t>
  </si>
  <si>
    <t>10,11 &amp;30</t>
  </si>
  <si>
    <t>REPLACEMENT - WATER &amp; SANITATION V1028,V1047,V1053,V1054,V1076,V1105,V1128,V1129,V1177</t>
  </si>
  <si>
    <t xml:space="preserve">REPLACEMENT - WATER &amp; SANITATION </t>
  </si>
  <si>
    <t>WEB DESIGN</t>
  </si>
  <si>
    <t>CM</t>
  </si>
  <si>
    <t>SIBEKO NJ</t>
  </si>
  <si>
    <t>MYBURGH D</t>
  </si>
  <si>
    <t>RE-DESIGN OF OFFICE FURNITURE</t>
  </si>
  <si>
    <t>Good Governance</t>
  </si>
  <si>
    <t>Community Facilitation</t>
  </si>
  <si>
    <t>Public Safety &amp; Security Services</t>
  </si>
  <si>
    <t>Councillors</t>
  </si>
  <si>
    <t>Infrastructure &amp; Services Provision</t>
  </si>
  <si>
    <t xml:space="preserve">Water &amp; Sanitation </t>
  </si>
  <si>
    <t>Electricity</t>
  </si>
  <si>
    <t>Roads &amp; Stormwater</t>
  </si>
  <si>
    <t>Cemeteries &amp; Crematoria</t>
  </si>
  <si>
    <t>Vehicle &amp; Plant</t>
  </si>
  <si>
    <t>Communication systems</t>
  </si>
  <si>
    <t>Rail Network</t>
  </si>
  <si>
    <t>Environmental Management</t>
  </si>
  <si>
    <t>Public Facilities</t>
  </si>
  <si>
    <t>Social &amp; Economic Development</t>
  </si>
  <si>
    <t>Local Economic Development</t>
  </si>
  <si>
    <t>Municipal Planning</t>
  </si>
  <si>
    <t>Marketing &amp; Tourism Development</t>
  </si>
  <si>
    <t>Institutional Development</t>
  </si>
  <si>
    <t>Organisational Business Analysis &amp; Efficiency</t>
  </si>
  <si>
    <t>Integrated Development Planning</t>
  </si>
  <si>
    <t>Information Management</t>
  </si>
  <si>
    <t>Human Resource Services</t>
  </si>
  <si>
    <t>Municipal Offices / Depots/Land</t>
  </si>
  <si>
    <t>Education, Capacity Building &amp; Training</t>
  </si>
  <si>
    <t>Sound Financial Management</t>
  </si>
  <si>
    <t>Financial Planning, Management &amp; Control</t>
  </si>
  <si>
    <t>Asset Management</t>
  </si>
  <si>
    <t>Debt Control</t>
  </si>
  <si>
    <t>Revenue Enhancement</t>
  </si>
  <si>
    <t>TOTAL</t>
  </si>
  <si>
    <t>IDP Strategies Capital</t>
  </si>
  <si>
    <t>TOTAL OFFICE OF THE MUNICIPAL MANAGER</t>
  </si>
  <si>
    <t>TOTAL CAPITAL BUDGET</t>
  </si>
  <si>
    <t>PROJECTS UNDER THE RESPONSIBILITY OF THE DEPUTY MUNICIPAL MANAGER: CITY DEVELOPMENT</t>
  </si>
  <si>
    <t>TOTAL COMMUNITY SERVICES, HEALTH AND PUBLIC SAFETY</t>
  </si>
  <si>
    <t>TOTAL RECREATION AND ENVIRONMENTAL SERVICES</t>
  </si>
  <si>
    <t>TOTAL ADMINISTRATION</t>
  </si>
  <si>
    <t>TOTAL HUMAN RESOURCES</t>
  </si>
  <si>
    <t>PROJECTS UNDER THE RESPONSIBILITY OF THE DEPUTY MUNICIPAL MANAGER: FINANCIAL SERVICES</t>
  </si>
  <si>
    <t>TOTAL FINANCIAL SERVICES</t>
  </si>
  <si>
    <t>PROJECTS UNDER THE RESPONSIBILITY OF THE DEPUTY MUNICIPAL MANAGER: INFRASTRUCTURE AND TECHNICAL SERVICES</t>
  </si>
  <si>
    <t>TRANSPORT, ROADS AND STORMWATER</t>
  </si>
  <si>
    <t>TOTAL: CITY DEVELOPMENT</t>
  </si>
  <si>
    <t>PROJECTS UNDER THE RESPONSIBILITY OF THE DEPUTY MUNICIPAL MANAGER: COMMUNITY SERVICES</t>
  </si>
  <si>
    <t>PROJECTS UNDER THE RESPONSIBILITY OF THE DEPUTY MUNICIPAL MANAGER: CORPORATE SERVICES</t>
  </si>
  <si>
    <t>MANDLANKALA STREETLIGHTING PROJECT</t>
  </si>
  <si>
    <t>MUNICIPAL TRACKING SYSTEMS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</si>
</sst>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 #,##0_ ;_ * \-#,##0_ ;_ * &quot;-&quot;_ ;_ @_ "/>
    <numFmt numFmtId="43" formatCode="_ * #,##0.00_ ;_ * \-#,##0.00_ ;_ * &quot;-&quot;??_ ;_ @_ "/>
    <numFmt numFmtId="164" formatCode="&quot;R&quot;#,##0_);\(&quot;R&quot;#,##0\)"/>
    <numFmt numFmtId="165" formatCode="_(* #,##0_);_(* \(#,##0\);_(* &quot;-&quot;_);_(@_)"/>
    <numFmt numFmtId="166" formatCode="_(&quot;R&quot;* #,##0.00_);_(&quot;R&quot;* \(#,##0.00\);_(&quot;R&quot;* &quot;-&quot;??_);_(@_)"/>
    <numFmt numFmtId="167" formatCode="_(* #,##0.00_);_(* \(#,##0.00\);_(* &quot;-&quot;??_);_(@_)"/>
    <numFmt numFmtId="168" formatCode="_(* #,##0_);_(* \(#,##0\);_(* \-_);_(@_)"/>
    <numFmt numFmtId="169" formatCode="_(* #,##0.00_);_(* \(#,##0.00\);_(* \-??_);_(@_)"/>
    <numFmt numFmtId="170" formatCode="0000"/>
    <numFmt numFmtId="171" formatCode="_(* #,##0_);_(* \(#,##0\);_(* &quot;-&quot;??_);_(@_)"/>
    <numFmt numFmtId="172" formatCode="_ * #,##0.00_ ;_ * \-#,##0.00_ ;_ * \-??_ ;_ @_ "/>
    <numFmt numFmtId="173" formatCode="_-* #,##0.00_-;\-* #,##0.00_-;_-* &quot;-&quot;??_-;_-@_-"/>
    <numFmt numFmtId="174" formatCode="_(&quot;$&quot;* #,##0.00_);_(&quot;$&quot;* \(#,##0.00\);_(&quot;$&quot;* &quot;-&quot;??_);_(@_)"/>
    <numFmt numFmtId="175" formatCode="_ [$€-2]\ * #,##0.00_ ;_ [$€-2]\ * \-#,##0.00_ ;_ [$€-2]\ * &quot;-&quot;??_ "/>
    <numFmt numFmtId="176" formatCode="#,##0.0_);\(#,##0.0\)"/>
    <numFmt numFmtId="177" formatCode="0.0%"/>
    <numFmt numFmtId="178" formatCode="0.0"/>
    <numFmt numFmtId="179" formatCode="_(* #,##0_);_(* \(#,##0\);_(* \-??_);_(@_)"/>
    <numFmt numFmtId="180" formatCode="00"/>
    <numFmt numFmtId="181" formatCode="_ * #,##0_ ;_ * \-#,##0_ ;_ * \-??_ ;_ @_ "/>
    <numFmt numFmtId="182" formatCode="_ * #,##0_ ;_ * \-#,##0_ ;_ * &quot;-&quot;??_ ;_ @_ "/>
  </numFmts>
  <fonts count="9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0"/>
      <name val="Arial"/>
      <family val="2"/>
    </font>
    <font>
      <b/>
      <sz val="10"/>
      <name val="Arial"/>
      <family val="2"/>
    </font>
    <font>
      <sz val="10"/>
      <color indexed="8"/>
      <name val="Arial"/>
      <family val="2"/>
    </font>
    <font>
      <b/>
      <sz val="10"/>
      <color indexed="8"/>
      <name val="Arial"/>
      <family val="2"/>
    </font>
    <font>
      <b/>
      <sz val="8"/>
      <name val="Arial"/>
      <family val="2"/>
    </font>
    <font>
      <sz val="8"/>
      <name val="Arial"/>
      <family val="2"/>
    </font>
    <font>
      <sz val="11"/>
      <color indexed="8"/>
      <name val="Calibri"/>
      <family val="2"/>
    </font>
    <font>
      <sz val="11"/>
      <color indexed="9"/>
      <name val="Calibri"/>
      <family val="2"/>
    </font>
    <font>
      <sz val="8"/>
      <name val="Times New Roman"/>
      <family val="1"/>
    </font>
    <font>
      <sz val="11"/>
      <color indexed="20"/>
      <name val="Calibri"/>
      <family val="2"/>
    </font>
    <font>
      <b/>
      <sz val="11"/>
      <color indexed="10"/>
      <name val="Calibri"/>
      <family val="2"/>
    </font>
    <font>
      <b/>
      <sz val="11"/>
      <color indexed="52"/>
      <name val="Calibri"/>
      <family val="2"/>
    </font>
    <font>
      <b/>
      <sz val="12"/>
      <color indexed="52"/>
      <name val="Arial"/>
      <family val="2"/>
    </font>
    <font>
      <b/>
      <sz val="12"/>
      <color indexed="10"/>
      <name val="Arial"/>
      <family val="2"/>
    </font>
    <font>
      <b/>
      <sz val="11"/>
      <color indexed="9"/>
      <name val="Calibri"/>
      <family val="2"/>
    </font>
    <font>
      <sz val="11"/>
      <color theme="1"/>
      <name val="Calibri"/>
      <family val="2"/>
    </font>
    <font>
      <sz val="12"/>
      <color indexed="8"/>
      <name val="Arial"/>
      <family val="2"/>
    </font>
    <font>
      <i/>
      <sz val="11"/>
      <color indexed="23"/>
      <name val="Calibri"/>
      <family val="2"/>
    </font>
    <font>
      <sz val="11"/>
      <color indexed="17"/>
      <name val="Calibri"/>
      <family val="2"/>
    </font>
    <font>
      <b/>
      <sz val="12"/>
      <name val="Arial"/>
      <family val="2"/>
    </font>
    <font>
      <b/>
      <sz val="15"/>
      <color indexed="62"/>
      <name val="Calibri"/>
      <family val="2"/>
    </font>
    <font>
      <b/>
      <sz val="15"/>
      <color indexed="56"/>
      <name val="Calibri"/>
      <family val="2"/>
    </font>
    <font>
      <b/>
      <sz val="15"/>
      <color indexed="56"/>
      <name val="Arial"/>
      <family val="2"/>
    </font>
    <font>
      <b/>
      <sz val="15"/>
      <color indexed="62"/>
      <name val="Arial"/>
      <family val="2"/>
    </font>
    <font>
      <b/>
      <sz val="13"/>
      <color indexed="62"/>
      <name val="Calibri"/>
      <family val="2"/>
    </font>
    <font>
      <b/>
      <sz val="13"/>
      <color indexed="56"/>
      <name val="Calibri"/>
      <family val="2"/>
    </font>
    <font>
      <b/>
      <sz val="13"/>
      <color indexed="56"/>
      <name val="Arial"/>
      <family val="2"/>
    </font>
    <font>
      <b/>
      <sz val="13"/>
      <color indexed="62"/>
      <name val="Arial"/>
      <family val="2"/>
    </font>
    <font>
      <b/>
      <sz val="11"/>
      <color indexed="62"/>
      <name val="Calibri"/>
      <family val="2"/>
    </font>
    <font>
      <b/>
      <sz val="11"/>
      <color indexed="56"/>
      <name val="Calibri"/>
      <family val="2"/>
    </font>
    <font>
      <b/>
      <sz val="11"/>
      <color indexed="56"/>
      <name val="Arial"/>
      <family val="2"/>
    </font>
    <font>
      <b/>
      <sz val="11"/>
      <color indexed="62"/>
      <name val="Arial"/>
      <family val="2"/>
    </font>
    <font>
      <u/>
      <sz val="10"/>
      <color indexed="12"/>
      <name val="Arial"/>
      <family val="2"/>
    </font>
    <font>
      <sz val="11"/>
      <color indexed="62"/>
      <name val="Calibri"/>
      <family val="2"/>
    </font>
    <font>
      <sz val="12"/>
      <name val="Helv"/>
    </font>
    <font>
      <sz val="11"/>
      <color indexed="10"/>
      <name val="Calibri"/>
      <family val="2"/>
    </font>
    <font>
      <sz val="11"/>
      <color indexed="52"/>
      <name val="Calibri"/>
      <family val="2"/>
    </font>
    <font>
      <sz val="12"/>
      <color indexed="52"/>
      <name val="Arial"/>
      <family val="2"/>
    </font>
    <font>
      <sz val="11"/>
      <color indexed="19"/>
      <name val="Calibri"/>
      <family val="2"/>
    </font>
    <font>
      <sz val="11"/>
      <color indexed="60"/>
      <name val="Calibri"/>
      <family val="2"/>
    </font>
    <font>
      <sz val="12"/>
      <color indexed="60"/>
      <name val="Arial"/>
      <family val="2"/>
    </font>
    <font>
      <sz val="8"/>
      <color indexed="8"/>
      <name val="Arial"/>
      <family val="2"/>
    </font>
    <font>
      <sz val="10"/>
      <name val="MS Sans Serif"/>
      <family val="2"/>
    </font>
    <font>
      <b/>
      <sz val="11"/>
      <color indexed="63"/>
      <name val="Calibri"/>
      <family val="2"/>
    </font>
    <font>
      <b/>
      <sz val="18"/>
      <color indexed="62"/>
      <name val="Cambria"/>
      <family val="2"/>
    </font>
    <font>
      <b/>
      <sz val="18"/>
      <color indexed="56"/>
      <name val="Cambria"/>
      <family val="2"/>
    </font>
    <font>
      <b/>
      <sz val="18"/>
      <color indexed="62"/>
      <name val="Cambria"/>
      <family val="2"/>
      <scheme val="major"/>
    </font>
    <font>
      <b/>
      <sz val="11"/>
      <color indexed="8"/>
      <name val="Calibri"/>
      <family val="2"/>
    </font>
    <font>
      <sz val="9"/>
      <name val="Arial"/>
      <family val="2"/>
    </font>
    <font>
      <b/>
      <sz val="9"/>
      <name val="Arial"/>
      <family val="2"/>
    </font>
    <font>
      <sz val="8"/>
      <name val="Arial Narrow"/>
      <family val="2"/>
    </font>
    <font>
      <sz val="9"/>
      <name val="Arial Narrow"/>
      <family val="2"/>
    </font>
    <font>
      <sz val="8"/>
      <color theme="1"/>
      <name val="Arial Narrow"/>
      <family val="2"/>
    </font>
    <font>
      <sz val="9"/>
      <color rgb="FFFF0000"/>
      <name val="Arial"/>
      <family val="2"/>
    </font>
    <font>
      <sz val="10"/>
      <color theme="1"/>
      <name val="Arial"/>
      <family val="2"/>
    </font>
    <font>
      <b/>
      <sz val="8"/>
      <name val="Arial Narrow"/>
      <family val="2"/>
    </font>
    <font>
      <sz val="8"/>
      <color rgb="FFFF0000"/>
      <name val="Arial Narrow"/>
      <family val="2"/>
    </font>
    <font>
      <sz val="8"/>
      <color rgb="FFFF0000"/>
      <name val="Arial"/>
      <family val="2"/>
    </font>
    <font>
      <sz val="8"/>
      <color indexed="63"/>
      <name val="Arial"/>
      <family val="2"/>
    </font>
    <font>
      <sz val="8"/>
      <color theme="1"/>
      <name val="Arial"/>
      <family val="2"/>
    </font>
    <font>
      <sz val="8"/>
      <name val="Tahoma"/>
      <family val="2"/>
    </font>
    <font>
      <sz val="8"/>
      <name val="MS Sans Serif"/>
      <family val="2"/>
    </font>
    <font>
      <sz val="10"/>
      <color rgb="FFFF0000"/>
      <name val="Arial"/>
      <family val="2"/>
    </font>
    <font>
      <sz val="9"/>
      <name val="MS Sans Serif"/>
      <family val="2"/>
    </font>
    <font>
      <sz val="7"/>
      <name val="Arial Narrow"/>
      <family val="2"/>
    </font>
    <font>
      <sz val="8"/>
      <color indexed="8"/>
      <name val="Arial Narrow"/>
      <family val="2"/>
    </font>
    <font>
      <b/>
      <sz val="9"/>
      <color indexed="81"/>
      <name val="Tahoma"/>
      <family val="2"/>
    </font>
    <font>
      <sz val="9"/>
      <color indexed="81"/>
      <name val="Tahoma"/>
      <family val="2"/>
    </font>
    <font>
      <b/>
      <sz val="11"/>
      <name val="Arial"/>
      <family val="2"/>
    </font>
    <font>
      <sz val="11"/>
      <color theme="1"/>
      <name val="Arial"/>
      <family val="2"/>
    </font>
    <font>
      <b/>
      <sz val="11"/>
      <color theme="1"/>
      <name val="Arial"/>
      <family val="2"/>
    </font>
    <font>
      <sz val="11"/>
      <name val="Arial"/>
      <family val="2"/>
    </font>
    <font>
      <b/>
      <sz val="8"/>
      <color theme="1"/>
      <name val="Arial"/>
      <family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44"/>
        <bgColor indexed="31"/>
      </patternFill>
    </fill>
    <fill>
      <patternFill patternType="solid">
        <fgColor indexed="29"/>
      </patternFill>
    </fill>
    <fill>
      <patternFill patternType="solid">
        <fgColor indexed="45"/>
      </patternFill>
    </fill>
    <fill>
      <patternFill patternType="solid">
        <fgColor indexed="29"/>
        <bgColor indexed="45"/>
      </patternFill>
    </fill>
    <fill>
      <patternFill patternType="solid">
        <fgColor indexed="26"/>
      </patternFill>
    </fill>
    <fill>
      <patternFill patternType="solid">
        <fgColor indexed="42"/>
      </patternFill>
    </fill>
    <fill>
      <patternFill patternType="solid">
        <fgColor indexed="26"/>
        <bgColor indexed="43"/>
      </patternFill>
    </fill>
    <fill>
      <patternFill patternType="solid">
        <fgColor indexed="47"/>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41"/>
        <bgColor indexed="44"/>
      </patternFill>
    </fill>
    <fill>
      <patternFill patternType="solid">
        <fgColor indexed="22"/>
      </patternFill>
    </fill>
    <fill>
      <patternFill patternType="solid">
        <fgColor indexed="43"/>
      </patternFill>
    </fill>
    <fill>
      <patternFill patternType="solid">
        <fgColor indexed="11"/>
      </patternFill>
    </fill>
    <fill>
      <patternFill patternType="solid">
        <fgColor indexed="43"/>
        <bgColor indexed="26"/>
      </patternFill>
    </fill>
    <fill>
      <patternFill patternType="solid">
        <fgColor indexed="45"/>
        <bgColor indexed="46"/>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1"/>
        <bgColor indexed="23"/>
      </patternFill>
    </fill>
    <fill>
      <patternFill patternType="solid">
        <fgColor indexed="50"/>
        <bgColor indexed="19"/>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48"/>
        <b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patternFill>
    </fill>
    <fill>
      <patternFill patternType="solid">
        <fgColor indexed="9"/>
        <bgColor indexed="26"/>
      </patternFill>
    </fill>
    <fill>
      <patternFill patternType="solid">
        <fgColor indexed="55"/>
      </patternFill>
    </fill>
    <fill>
      <patternFill patternType="solid">
        <fgColor indexed="55"/>
        <bgColor indexed="23"/>
      </patternFill>
    </fill>
    <fill>
      <patternFill patternType="solid">
        <fgColor indexed="15"/>
      </patternFill>
    </fill>
    <fill>
      <patternFill patternType="solid">
        <fgColor rgb="FFFFFF00"/>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C000"/>
        <bgColor indexed="64"/>
      </patternFill>
    </fill>
    <fill>
      <patternFill patternType="solid">
        <fgColor theme="0" tint="-0.249977111117893"/>
        <bgColor indexed="64"/>
      </patternFill>
    </fill>
  </fills>
  <borders count="74">
    <border>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7"/>
      </bottom>
      <diagonal/>
    </border>
    <border>
      <left/>
      <right/>
      <top/>
      <bottom style="thick">
        <color indexed="22"/>
      </bottom>
      <diagonal/>
    </border>
    <border>
      <left/>
      <right/>
      <top/>
      <bottom style="thick">
        <color indexed="41"/>
      </bottom>
      <diagonal/>
    </border>
    <border>
      <left/>
      <right/>
      <top/>
      <bottom style="medium">
        <color indexed="27"/>
      </bottom>
      <diagonal/>
    </border>
    <border>
      <left/>
      <right/>
      <top/>
      <bottom style="medium">
        <color indexed="30"/>
      </bottom>
      <diagonal/>
    </border>
    <border>
      <left/>
      <right/>
      <top/>
      <bottom style="medium">
        <color indexed="41"/>
      </bottom>
      <diagonal/>
    </border>
    <border>
      <left/>
      <right/>
      <top/>
      <bottom style="medium">
        <color indexed="49"/>
      </bottom>
      <diagonal/>
    </border>
    <border>
      <left/>
      <right/>
      <top/>
      <bottom style="double">
        <color indexed="1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n">
        <color indexed="8"/>
      </right>
      <top/>
      <bottom style="thin">
        <color indexed="64"/>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s>
  <cellStyleXfs count="46368">
    <xf numFmtId="0" fontId="0"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167" fontId="22" fillId="0" borderId="0" applyFont="0" applyFill="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28" fillId="33" borderId="0" applyNumberFormat="0" applyBorder="0" applyAlignment="0" applyProtection="0"/>
    <xf numFmtId="0" fontId="4" fillId="10"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4"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28" fillId="34"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28"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28"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28"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28" fillId="34"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28" fillId="3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28"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0"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28" fillId="36" borderId="0" applyNumberFormat="0" applyBorder="0" applyAlignment="0" applyProtection="0"/>
    <xf numFmtId="0" fontId="4" fillId="14"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7"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28" fillId="37"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8" fillId="37"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28"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28"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8" fillId="37"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8"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8"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4"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28" fillId="39" borderId="0" applyNumberFormat="0" applyBorder="0" applyAlignment="0" applyProtection="0"/>
    <xf numFmtId="0" fontId="4" fillId="1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4" fillId="40"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0"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28" fillId="40"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40"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28"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28"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40"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8" fillId="4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28" fillId="42" borderId="0" applyNumberFormat="0" applyBorder="0" applyAlignment="0" applyProtection="0"/>
    <xf numFmtId="0" fontId="4" fillId="2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4" fillId="43"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28" fillId="43"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8" fillId="43"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28"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28"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8" fillId="43"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28" fillId="4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8"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28" fillId="39" borderId="0" applyNumberFormat="0" applyBorder="0" applyAlignment="0" applyProtection="0"/>
    <xf numFmtId="0" fontId="4" fillId="30"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42"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28" fillId="42"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42"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28"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28"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42"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4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28" fillId="45" borderId="0" applyNumberFormat="0" applyBorder="0" applyAlignment="0" applyProtection="0"/>
    <xf numFmtId="0" fontId="4" fillId="1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33" borderId="0" applyNumberFormat="0" applyBorder="0" applyAlignment="0" applyProtection="0"/>
    <xf numFmtId="0" fontId="28" fillId="46" borderId="0" applyNumberFormat="0" applyBorder="0" applyAlignment="0" applyProtection="0"/>
    <xf numFmtId="0" fontId="28" fillId="33" borderId="0" applyNumberFormat="0" applyBorder="0" applyAlignment="0" applyProtection="0"/>
    <xf numFmtId="0" fontId="28" fillId="46"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33"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28" fillId="33"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33"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28"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28"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33"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28" fillId="3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28" fillId="48" borderId="0" applyNumberFormat="0" applyBorder="0" applyAlignment="0" applyProtection="0"/>
    <xf numFmtId="0" fontId="4" fillId="1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4" fillId="4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28" fillId="4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8" fillId="4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28"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28"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8" fillId="4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8" fillId="4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19"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28" fillId="37" borderId="0" applyNumberFormat="0" applyBorder="0" applyAlignment="0" applyProtection="0"/>
    <xf numFmtId="0" fontId="4" fillId="2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43" borderId="0" applyNumberFormat="0" applyBorder="0" applyAlignment="0" applyProtection="0"/>
    <xf numFmtId="0" fontId="28" fillId="51" borderId="0" applyNumberFormat="0" applyBorder="0" applyAlignment="0" applyProtection="0"/>
    <xf numFmtId="0" fontId="28" fillId="43" borderId="0" applyNumberFormat="0" applyBorder="0" applyAlignment="0" applyProtection="0"/>
    <xf numFmtId="0" fontId="28" fillId="51" borderId="0" applyNumberFormat="0" applyBorder="0" applyAlignment="0" applyProtection="0"/>
    <xf numFmtId="0" fontId="4" fillId="4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28" fillId="4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8" fillId="4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28"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28"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8" fillId="4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28"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8"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3"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28" fillId="45" borderId="0" applyNumberFormat="0" applyBorder="0" applyAlignment="0" applyProtection="0"/>
    <xf numFmtId="0" fontId="4" fillId="27"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33" borderId="0" applyNumberFormat="0" applyBorder="0" applyAlignment="0" applyProtection="0"/>
    <xf numFmtId="0" fontId="28" fillId="46" borderId="0" applyNumberFormat="0" applyBorder="0" applyAlignment="0" applyProtection="0"/>
    <xf numFmtId="0" fontId="28" fillId="33" borderId="0" applyNumberFormat="0" applyBorder="0" applyAlignment="0" applyProtection="0"/>
    <xf numFmtId="0" fontId="28" fillId="46" borderId="0" applyNumberFormat="0" applyBorder="0" applyAlignment="0" applyProtection="0"/>
    <xf numFmtId="0" fontId="4" fillId="33"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28" fillId="33"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33"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28"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28"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33"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33"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27"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28" fillId="39" borderId="0" applyNumberFormat="0" applyBorder="0" applyAlignment="0" applyProtection="0"/>
    <xf numFmtId="0" fontId="4" fillId="31"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2" borderId="0" applyNumberFormat="0" applyBorder="0" applyAlignment="0" applyProtection="0"/>
    <xf numFmtId="0" fontId="28" fillId="41" borderId="0" applyNumberFormat="0" applyBorder="0" applyAlignment="0" applyProtection="0"/>
    <xf numFmtId="0" fontId="28" fillId="52" borderId="0" applyNumberFormat="0" applyBorder="0" applyAlignment="0" applyProtection="0"/>
    <xf numFmtId="0" fontId="28" fillId="41" borderId="0" applyNumberFormat="0" applyBorder="0" applyAlignment="0" applyProtection="0"/>
    <xf numFmtId="0" fontId="4" fillId="52"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28" fillId="52"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52"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28"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28"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52"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8" fillId="5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8"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29" fillId="45" borderId="0" applyNumberFormat="0" applyBorder="0" applyAlignment="0" applyProtection="0"/>
    <xf numFmtId="0" fontId="21" fillId="12"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3" borderId="0" applyNumberFormat="0" applyBorder="0" applyAlignment="0" applyProtection="0"/>
    <xf numFmtId="0" fontId="29" fillId="46" borderId="0" applyNumberFormat="0" applyBorder="0" applyAlignment="0" applyProtection="0"/>
    <xf numFmtId="0" fontId="29" fillId="53" borderId="0" applyNumberFormat="0" applyBorder="0" applyAlignment="0" applyProtection="0"/>
    <xf numFmtId="0" fontId="29" fillId="46" borderId="0" applyNumberFormat="0" applyBorder="0" applyAlignment="0" applyProtection="0"/>
    <xf numFmtId="0" fontId="21" fillId="53" borderId="0" applyNumberFormat="0" applyBorder="0" applyAlignment="0" applyProtection="0"/>
    <xf numFmtId="0" fontId="21" fillId="12"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1" fillId="54" borderId="0" applyNumberFormat="0" applyBorder="0" applyAlignment="0" applyProtection="0"/>
    <xf numFmtId="0" fontId="21" fillId="45" borderId="0" applyNumberFormat="0" applyBorder="0" applyAlignment="0" applyProtection="0"/>
    <xf numFmtId="0" fontId="21" fillId="54"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45"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1" fillId="54"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9"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54"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45" borderId="0" applyNumberFormat="0" applyBorder="0" applyAlignment="0" applyProtection="0"/>
    <xf numFmtId="0" fontId="21" fillId="12" borderId="0" applyNumberFormat="0" applyBorder="0" applyAlignment="0" applyProtection="0"/>
    <xf numFmtId="0" fontId="21" fillId="54" borderId="0" applyNumberFormat="0" applyBorder="0" applyAlignment="0" applyProtection="0"/>
    <xf numFmtId="0" fontId="29" fillId="55" borderId="0" applyNumberFormat="0" applyBorder="0" applyAlignment="0" applyProtection="0"/>
    <xf numFmtId="0" fontId="21" fillId="16"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36" borderId="0" applyNumberFormat="0" applyBorder="0" applyAlignment="0" applyProtection="0"/>
    <xf numFmtId="0" fontId="29" fillId="56" borderId="0" applyNumberFormat="0" applyBorder="0" applyAlignment="0" applyProtection="0"/>
    <xf numFmtId="0" fontId="29" fillId="36" borderId="0" applyNumberFormat="0" applyBorder="0" applyAlignment="0" applyProtection="0"/>
    <xf numFmtId="0" fontId="29" fillId="56" borderId="0" applyNumberFormat="0" applyBorder="0" applyAlignment="0" applyProtection="0"/>
    <xf numFmtId="0" fontId="21" fillId="36" borderId="0" applyNumberFormat="0" applyBorder="0" applyAlignment="0" applyProtection="0"/>
    <xf numFmtId="0" fontId="21" fillId="1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36" borderId="0" applyNumberFormat="0" applyBorder="0" applyAlignment="0" applyProtection="0"/>
    <xf numFmtId="0" fontId="29" fillId="55"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9" fillId="55" borderId="0" applyNumberFormat="0" applyBorder="0" applyAlignment="0" applyProtection="0"/>
    <xf numFmtId="0" fontId="21" fillId="16" borderId="0" applyNumberFormat="0" applyBorder="0" applyAlignment="0" applyProtection="0"/>
    <xf numFmtId="0" fontId="29" fillId="55"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1" fillId="55" borderId="0" applyNumberFormat="0" applyBorder="0" applyAlignment="0" applyProtection="0"/>
    <xf numFmtId="0" fontId="21" fillId="16" borderId="0" applyNumberFormat="0" applyBorder="0" applyAlignment="0" applyProtection="0"/>
    <xf numFmtId="0" fontId="29" fillId="52" borderId="0" applyNumberFormat="0" applyBorder="0" applyAlignment="0" applyProtection="0"/>
    <xf numFmtId="0" fontId="21" fillId="2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9" borderId="0" applyNumberFormat="0" applyBorder="0" applyAlignment="0" applyProtection="0"/>
    <xf numFmtId="0" fontId="29" fillId="57" borderId="0" applyNumberFormat="0" applyBorder="0" applyAlignment="0" applyProtection="0"/>
    <xf numFmtId="0" fontId="29" fillId="49" borderId="0" applyNumberFormat="0" applyBorder="0" applyAlignment="0" applyProtection="0"/>
    <xf numFmtId="0" fontId="29" fillId="57" borderId="0" applyNumberFormat="0" applyBorder="0" applyAlignment="0" applyProtection="0"/>
    <xf numFmtId="0" fontId="21" fillId="49" borderId="0" applyNumberFormat="0" applyBorder="0" applyAlignment="0" applyProtection="0"/>
    <xf numFmtId="0" fontId="21" fillId="20"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49" borderId="0" applyNumberFormat="0" applyBorder="0" applyAlignment="0" applyProtection="0"/>
    <xf numFmtId="0" fontId="21" fillId="4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1" fillId="42"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9"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2" borderId="0" applyNumberFormat="0" applyBorder="0" applyAlignment="0" applyProtection="0"/>
    <xf numFmtId="0" fontId="21" fillId="20" borderId="0" applyNumberFormat="0" applyBorder="0" applyAlignment="0" applyProtection="0"/>
    <xf numFmtId="0" fontId="21" fillId="42" borderId="0" applyNumberFormat="0" applyBorder="0" applyAlignment="0" applyProtection="0"/>
    <xf numFmtId="0" fontId="29" fillId="37" borderId="0" applyNumberFormat="0" applyBorder="0" applyAlignment="0" applyProtection="0"/>
    <xf numFmtId="0" fontId="21" fillId="24"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58" borderId="0" applyNumberFormat="0" applyBorder="0" applyAlignment="0" applyProtection="0"/>
    <xf numFmtId="0" fontId="29" fillId="51" borderId="0" applyNumberFormat="0" applyBorder="0" applyAlignment="0" applyProtection="0"/>
    <xf numFmtId="0" fontId="29" fillId="58" borderId="0" applyNumberFormat="0" applyBorder="0" applyAlignment="0" applyProtection="0"/>
    <xf numFmtId="0" fontId="29" fillId="51" borderId="0" applyNumberFormat="0" applyBorder="0" applyAlignment="0" applyProtection="0"/>
    <xf numFmtId="0" fontId="21" fillId="58" borderId="0" applyNumberFormat="0" applyBorder="0" applyAlignment="0" applyProtection="0"/>
    <xf numFmtId="0" fontId="21" fillId="2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1" fillId="47" borderId="0" applyNumberFormat="0" applyBorder="0" applyAlignment="0" applyProtection="0"/>
    <xf numFmtId="0" fontId="21" fillId="37" borderId="0" applyNumberFormat="0" applyBorder="0" applyAlignment="0" applyProtection="0"/>
    <xf numFmtId="0" fontId="21" fillId="47"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37" borderId="0" applyNumberFormat="0" applyBorder="0" applyAlignment="0" applyProtection="0"/>
    <xf numFmtId="0" fontId="21" fillId="58" borderId="0" applyNumberFormat="0" applyBorder="0" applyAlignment="0" applyProtection="0"/>
    <xf numFmtId="0" fontId="21" fillId="4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1" fillId="47"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9"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47"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37" borderId="0" applyNumberFormat="0" applyBorder="0" applyAlignment="0" applyProtection="0"/>
    <xf numFmtId="0" fontId="21" fillId="24" borderId="0" applyNumberFormat="0" applyBorder="0" applyAlignment="0" applyProtection="0"/>
    <xf numFmtId="0" fontId="21" fillId="47" borderId="0" applyNumberFormat="0" applyBorder="0" applyAlignment="0" applyProtection="0"/>
    <xf numFmtId="0" fontId="29" fillId="45" borderId="0" applyNumberFormat="0" applyBorder="0" applyAlignment="0" applyProtection="0"/>
    <xf numFmtId="0" fontId="21" fillId="28"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1" fillId="54" borderId="0" applyNumberFormat="0" applyBorder="0" applyAlignment="0" applyProtection="0"/>
    <xf numFmtId="0" fontId="21" fillId="28"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54" borderId="0" applyNumberFormat="0" applyBorder="0" applyAlignment="0" applyProtection="0"/>
    <xf numFmtId="0" fontId="29" fillId="45"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9" fillId="45" borderId="0" applyNumberFormat="0" applyBorder="0" applyAlignment="0" applyProtection="0"/>
    <xf numFmtId="0" fontId="21" fillId="28" borderId="0" applyNumberFormat="0" applyBorder="0" applyAlignment="0" applyProtection="0"/>
    <xf numFmtId="0" fontId="29" fillId="45"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1" fillId="45" borderId="0" applyNumberFormat="0" applyBorder="0" applyAlignment="0" applyProtection="0"/>
    <xf numFmtId="0" fontId="21" fillId="28" borderId="0" applyNumberFormat="0" applyBorder="0" applyAlignment="0" applyProtection="0"/>
    <xf numFmtId="0" fontId="29" fillId="36" borderId="0" applyNumberFormat="0" applyBorder="0" applyAlignment="0" applyProtection="0"/>
    <xf numFmtId="0" fontId="21"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59" borderId="0" applyNumberFormat="0" applyBorder="0" applyAlignment="0" applyProtection="0"/>
    <xf numFmtId="0" fontId="29" fillId="38" borderId="0" applyNumberFormat="0" applyBorder="0" applyAlignment="0" applyProtection="0"/>
    <xf numFmtId="0" fontId="29" fillId="59" borderId="0" applyNumberFormat="0" applyBorder="0" applyAlignment="0" applyProtection="0"/>
    <xf numFmtId="0" fontId="29" fillId="38" borderId="0" applyNumberFormat="0" applyBorder="0" applyAlignment="0" applyProtection="0"/>
    <xf numFmtId="0" fontId="21" fillId="59" borderId="0" applyNumberFormat="0" applyBorder="0" applyAlignment="0" applyProtection="0"/>
    <xf numFmtId="0" fontId="21" fillId="32"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59" borderId="0" applyNumberFormat="0" applyBorder="0" applyAlignment="0" applyProtection="0"/>
    <xf numFmtId="0" fontId="21"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1" fillId="36"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9"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9" fillId="60" borderId="0" applyNumberFormat="0" applyBorder="0" applyAlignment="0" applyProtection="0"/>
    <xf numFmtId="0" fontId="21" fillId="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1" fillId="61" borderId="0" applyNumberFormat="0" applyBorder="0" applyAlignment="0" applyProtection="0"/>
    <xf numFmtId="0" fontId="21" fillId="9"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1" fillId="54" borderId="0" applyNumberFormat="0" applyBorder="0" applyAlignment="0" applyProtection="0"/>
    <xf numFmtId="0" fontId="21" fillId="60" borderId="0" applyNumberFormat="0" applyBorder="0" applyAlignment="0" applyProtection="0"/>
    <xf numFmtId="0" fontId="21" fillId="54"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60" borderId="0" applyNumberFormat="0" applyBorder="0" applyAlignment="0" applyProtection="0"/>
    <xf numFmtId="0" fontId="21" fillId="61" borderId="0" applyNumberFormat="0" applyBorder="0" applyAlignment="0" applyProtection="0"/>
    <xf numFmtId="0" fontId="21" fillId="54"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1" fillId="54"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9"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54"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60" borderId="0" applyNumberFormat="0" applyBorder="0" applyAlignment="0" applyProtection="0"/>
    <xf numFmtId="0" fontId="21" fillId="9" borderId="0" applyNumberFormat="0" applyBorder="0" applyAlignment="0" applyProtection="0"/>
    <xf numFmtId="0" fontId="21" fillId="54" borderId="0" applyNumberFormat="0" applyBorder="0" applyAlignment="0" applyProtection="0"/>
    <xf numFmtId="0" fontId="29" fillId="55" borderId="0" applyNumberFormat="0" applyBorder="0" applyAlignment="0" applyProtection="0"/>
    <xf numFmtId="0" fontId="21" fillId="1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63" borderId="0" applyNumberFormat="0" applyBorder="0" applyAlignment="0" applyProtection="0"/>
    <xf numFmtId="0" fontId="29" fillId="56" borderId="0" applyNumberFormat="0" applyBorder="0" applyAlignment="0" applyProtection="0"/>
    <xf numFmtId="0" fontId="29" fillId="63" borderId="0" applyNumberFormat="0" applyBorder="0" applyAlignment="0" applyProtection="0"/>
    <xf numFmtId="0" fontId="29" fillId="56" borderId="0" applyNumberFormat="0" applyBorder="0" applyAlignment="0" applyProtection="0"/>
    <xf numFmtId="0" fontId="21" fillId="63" borderId="0" applyNumberFormat="0" applyBorder="0" applyAlignment="0" applyProtection="0"/>
    <xf numFmtId="0" fontId="21" fillId="1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63" borderId="0" applyNumberFormat="0" applyBorder="0" applyAlignment="0" applyProtection="0"/>
    <xf numFmtId="0" fontId="29" fillId="55"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9" fillId="55" borderId="0" applyNumberFormat="0" applyBorder="0" applyAlignment="0" applyProtection="0"/>
    <xf numFmtId="0" fontId="21" fillId="13" borderId="0" applyNumberFormat="0" applyBorder="0" applyAlignment="0" applyProtection="0"/>
    <xf numFmtId="0" fontId="29" fillId="55"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1" fillId="55" borderId="0" applyNumberFormat="0" applyBorder="0" applyAlignment="0" applyProtection="0"/>
    <xf numFmtId="0" fontId="21" fillId="13" borderId="0" applyNumberFormat="0" applyBorder="0" applyAlignment="0" applyProtection="0"/>
    <xf numFmtId="0" fontId="29" fillId="52" borderId="0" applyNumberFormat="0" applyBorder="0" applyAlignment="0" applyProtection="0"/>
    <xf numFmtId="0" fontId="21" fillId="17"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64" borderId="0" applyNumberFormat="0" applyBorder="0" applyAlignment="0" applyProtection="0"/>
    <xf numFmtId="0" fontId="29" fillId="57" borderId="0" applyNumberFormat="0" applyBorder="0" applyAlignment="0" applyProtection="0"/>
    <xf numFmtId="0" fontId="29" fillId="64" borderId="0" applyNumberFormat="0" applyBorder="0" applyAlignment="0" applyProtection="0"/>
    <xf numFmtId="0" fontId="29" fillId="57" borderId="0" applyNumberFormat="0" applyBorder="0" applyAlignment="0" applyProtection="0"/>
    <xf numFmtId="0" fontId="21" fillId="64" borderId="0" applyNumberFormat="0" applyBorder="0" applyAlignment="0" applyProtection="0"/>
    <xf numFmtId="0" fontId="21" fillId="17"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64" borderId="0" applyNumberFormat="0" applyBorder="0" applyAlignment="0" applyProtection="0"/>
    <xf numFmtId="0" fontId="21" fillId="4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1" fillId="42"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9"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42"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52" borderId="0" applyNumberFormat="0" applyBorder="0" applyAlignment="0" applyProtection="0"/>
    <xf numFmtId="0" fontId="21" fillId="17" borderId="0" applyNumberFormat="0" applyBorder="0" applyAlignment="0" applyProtection="0"/>
    <xf numFmtId="0" fontId="21" fillId="42" borderId="0" applyNumberFormat="0" applyBorder="0" applyAlignment="0" applyProtection="0"/>
    <xf numFmtId="0" fontId="29" fillId="65" borderId="0" applyNumberFormat="0" applyBorder="0" applyAlignment="0" applyProtection="0"/>
    <xf numFmtId="0" fontId="21"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58" borderId="0" applyNumberFormat="0" applyBorder="0" applyAlignment="0" applyProtection="0"/>
    <xf numFmtId="0" fontId="29" fillId="66" borderId="0" applyNumberFormat="0" applyBorder="0" applyAlignment="0" applyProtection="0"/>
    <xf numFmtId="0" fontId="29" fillId="58" borderId="0" applyNumberFormat="0" applyBorder="0" applyAlignment="0" applyProtection="0"/>
    <xf numFmtId="0" fontId="29" fillId="66" borderId="0" applyNumberFormat="0" applyBorder="0" applyAlignment="0" applyProtection="0"/>
    <xf numFmtId="0" fontId="21" fillId="58" borderId="0" applyNumberFormat="0" applyBorder="0" applyAlignment="0" applyProtection="0"/>
    <xf numFmtId="0" fontId="21" fillId="21"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58" borderId="0" applyNumberFormat="0" applyBorder="0" applyAlignment="0" applyProtection="0"/>
    <xf numFmtId="0" fontId="2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1" fillId="65"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9"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1" fillId="21" borderId="0" applyNumberFormat="0" applyBorder="0" applyAlignment="0" applyProtection="0"/>
    <xf numFmtId="0" fontId="21" fillId="65" borderId="0" applyNumberFormat="0" applyBorder="0" applyAlignment="0" applyProtection="0"/>
    <xf numFmtId="0" fontId="29" fillId="54" borderId="0" applyNumberFormat="0" applyBorder="0" applyAlignment="0" applyProtection="0"/>
    <xf numFmtId="0" fontId="21" fillId="25" borderId="0" applyNumberFormat="0" applyBorder="0" applyAlignment="0" applyProtection="0"/>
    <xf numFmtId="0" fontId="29" fillId="54" borderId="0" applyNumberFormat="0" applyBorder="0" applyAlignment="0" applyProtection="0"/>
    <xf numFmtId="0" fontId="29" fillId="67" borderId="0" applyNumberFormat="0" applyBorder="0" applyAlignment="0" applyProtection="0"/>
    <xf numFmtId="0" fontId="21" fillId="25" borderId="0" applyNumberFormat="0" applyBorder="0" applyAlignment="0" applyProtection="0"/>
    <xf numFmtId="0" fontId="29" fillId="54" borderId="0" applyNumberFormat="0" applyBorder="0" applyAlignment="0" applyProtection="0"/>
    <xf numFmtId="0" fontId="21" fillId="25"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1" fillId="25" borderId="0" applyNumberFormat="0" applyBorder="0" applyAlignment="0" applyProtection="0"/>
    <xf numFmtId="0" fontId="29" fillId="54" borderId="0" applyNumberFormat="0" applyBorder="0" applyAlignment="0" applyProtection="0"/>
    <xf numFmtId="0" fontId="21" fillId="25" borderId="0" applyNumberFormat="0" applyBorder="0" applyAlignment="0" applyProtection="0"/>
    <xf numFmtId="0" fontId="29" fillId="63" borderId="0" applyNumberFormat="0" applyBorder="0" applyAlignment="0" applyProtection="0"/>
    <xf numFmtId="0" fontId="21" fillId="29"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55" borderId="0" applyNumberFormat="0" applyBorder="0" applyAlignment="0" applyProtection="0"/>
    <xf numFmtId="0" fontId="29" fillId="68" borderId="0" applyNumberFormat="0" applyBorder="0" applyAlignment="0" applyProtection="0"/>
    <xf numFmtId="0" fontId="29" fillId="55" borderId="0" applyNumberFormat="0" applyBorder="0" applyAlignment="0" applyProtection="0"/>
    <xf numFmtId="0" fontId="29" fillId="68" borderId="0" applyNumberFormat="0" applyBorder="0" applyAlignment="0" applyProtection="0"/>
    <xf numFmtId="0" fontId="21" fillId="55" borderId="0" applyNumberFormat="0" applyBorder="0" applyAlignment="0" applyProtection="0"/>
    <xf numFmtId="0" fontId="21" fillId="29"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55" borderId="0" applyNumberFormat="0" applyBorder="0" applyAlignment="0" applyProtection="0"/>
    <xf numFmtId="0" fontId="29" fillId="63"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9" fillId="63" borderId="0" applyNumberFormat="0" applyBorder="0" applyAlignment="0" applyProtection="0"/>
    <xf numFmtId="0" fontId="21" fillId="29" borderId="0" applyNumberFormat="0" applyBorder="0" applyAlignment="0" applyProtection="0"/>
    <xf numFmtId="0" fontId="29" fillId="63"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21" fillId="63" borderId="0" applyNumberFormat="0" applyBorder="0" applyAlignment="0" applyProtection="0"/>
    <xf numFmtId="0" fontId="21" fillId="29" borderId="0" applyNumberFormat="0" applyBorder="0" applyAlignment="0" applyProtection="0"/>
    <xf numFmtId="0" fontId="30" fillId="0" borderId="0">
      <alignment horizontal="center" wrapText="1"/>
      <protection locked="0"/>
    </xf>
    <xf numFmtId="0" fontId="30" fillId="0" borderId="0">
      <alignment horizontal="center" wrapText="1"/>
      <protection locked="0"/>
    </xf>
    <xf numFmtId="0" fontId="31" fillId="43" borderId="0" applyNumberFormat="0" applyBorder="0" applyAlignment="0" applyProtection="0"/>
    <xf numFmtId="0" fontId="11" fillId="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7" borderId="0" applyNumberFormat="0" applyBorder="0" applyAlignment="0" applyProtection="0"/>
    <xf numFmtId="0" fontId="31" fillId="69" borderId="0" applyNumberFormat="0" applyBorder="0" applyAlignment="0" applyProtection="0"/>
    <xf numFmtId="0" fontId="31" fillId="37" borderId="0" applyNumberFormat="0" applyBorder="0" applyAlignment="0" applyProtection="0"/>
    <xf numFmtId="0" fontId="31" fillId="69" borderId="0" applyNumberFormat="0" applyBorder="0" applyAlignment="0" applyProtection="0"/>
    <xf numFmtId="0" fontId="11" fillId="37" borderId="0" applyNumberFormat="0" applyBorder="0" applyAlignment="0" applyProtection="0"/>
    <xf numFmtId="0" fontId="11" fillId="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7" borderId="0" applyNumberFormat="0" applyBorder="0" applyAlignment="0" applyProtection="0"/>
    <xf numFmtId="0" fontId="3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31" fillId="43" borderId="0" applyNumberFormat="0" applyBorder="0" applyAlignment="0" applyProtection="0"/>
    <xf numFmtId="0" fontId="11" fillId="3" borderId="0" applyNumberFormat="0" applyBorder="0" applyAlignment="0" applyProtection="0"/>
    <xf numFmtId="0" fontId="3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32" fillId="70" borderId="12" applyNumberFormat="0" applyAlignment="0" applyProtection="0"/>
    <xf numFmtId="0" fontId="15" fillId="6" borderId="5" applyNumberFormat="0" applyAlignment="0" applyProtection="0"/>
    <xf numFmtId="0" fontId="32" fillId="70" borderId="12" applyNumberFormat="0" applyAlignment="0" applyProtection="0"/>
    <xf numFmtId="0" fontId="32" fillId="70" borderId="12" applyNumberFormat="0" applyAlignment="0" applyProtection="0"/>
    <xf numFmtId="0" fontId="33" fillId="47" borderId="12" applyNumberFormat="0" applyAlignment="0" applyProtection="0"/>
    <xf numFmtId="0" fontId="32" fillId="71" borderId="12" applyNumberFormat="0" applyAlignment="0" applyProtection="0"/>
    <xf numFmtId="0" fontId="33" fillId="47" borderId="12" applyNumberFormat="0" applyAlignment="0" applyProtection="0"/>
    <xf numFmtId="0" fontId="32" fillId="71" borderId="12" applyNumberFormat="0" applyAlignment="0" applyProtection="0"/>
    <xf numFmtId="0" fontId="34" fillId="47" borderId="5" applyNumberFormat="0" applyAlignment="0" applyProtection="0"/>
    <xf numFmtId="0" fontId="15" fillId="6" borderId="5" applyNumberFormat="0" applyAlignment="0" applyProtection="0"/>
    <xf numFmtId="0" fontId="33" fillId="47" borderId="12" applyNumberFormat="0" applyAlignment="0" applyProtection="0"/>
    <xf numFmtId="0" fontId="33" fillId="47" borderId="12" applyNumberFormat="0" applyAlignment="0" applyProtection="0"/>
    <xf numFmtId="0" fontId="15" fillId="70" borderId="5"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35" fillId="70" borderId="5"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35" fillId="70" borderId="5" applyNumberFormat="0" applyAlignment="0" applyProtection="0"/>
    <xf numFmtId="0" fontId="34" fillId="47" borderId="5" applyNumberFormat="0" applyAlignment="0" applyProtection="0"/>
    <xf numFmtId="0" fontId="15" fillId="70" borderId="5" applyNumberFormat="0" applyAlignment="0" applyProtection="0"/>
    <xf numFmtId="0" fontId="32" fillId="70" borderId="12" applyNumberFormat="0" applyAlignment="0" applyProtection="0"/>
    <xf numFmtId="0" fontId="32" fillId="70" borderId="12"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33" fillId="47" borderId="12" applyNumberFormat="0" applyAlignment="0" applyProtection="0"/>
    <xf numFmtId="0" fontId="33" fillId="47" borderId="12"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35" fillId="70" borderId="5" applyNumberFormat="0" applyAlignment="0" applyProtection="0"/>
    <xf numFmtId="0" fontId="32" fillId="70" borderId="12" applyNumberFormat="0" applyAlignment="0" applyProtection="0"/>
    <xf numFmtId="0" fontId="15" fillId="6" borderId="5" applyNumberFormat="0" applyAlignment="0" applyProtection="0"/>
    <xf numFmtId="0" fontId="35" fillId="70" borderId="5"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15" fillId="70" borderId="5" applyNumberFormat="0" applyAlignment="0" applyProtection="0"/>
    <xf numFmtId="0" fontId="35" fillId="70"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35" fillId="70"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35" fillId="70" borderId="5" applyNumberFormat="0" applyAlignment="0" applyProtection="0"/>
    <xf numFmtId="0" fontId="15" fillId="70" borderId="5" applyNumberFormat="0" applyAlignment="0" applyProtection="0"/>
    <xf numFmtId="0" fontId="15" fillId="6" borderId="5" applyNumberFormat="0" applyAlignment="0" applyProtection="0"/>
    <xf numFmtId="0" fontId="15" fillId="70" borderId="5" applyNumberFormat="0" applyAlignment="0" applyProtection="0"/>
    <xf numFmtId="0" fontId="15" fillId="6" borderId="5" applyNumberFormat="0" applyAlignment="0" applyProtection="0"/>
    <xf numFmtId="0" fontId="15" fillId="6" borderId="5" applyNumberFormat="0" applyAlignment="0" applyProtection="0"/>
    <xf numFmtId="0" fontId="35" fillId="70" borderId="5" applyNumberFormat="0" applyAlignment="0" applyProtection="0"/>
    <xf numFmtId="0" fontId="15" fillId="6" borderId="5" applyNumberFormat="0" applyAlignment="0" applyProtection="0"/>
    <xf numFmtId="0" fontId="15" fillId="70" borderId="5" applyNumberFormat="0" applyAlignment="0" applyProtection="0"/>
    <xf numFmtId="0" fontId="36" fillId="72" borderId="13" applyNumberFormat="0" applyAlignment="0" applyProtection="0"/>
    <xf numFmtId="0" fontId="17" fillId="7" borderId="8" applyNumberFormat="0" applyAlignment="0" applyProtection="0"/>
    <xf numFmtId="0" fontId="36" fillId="72" borderId="13" applyNumberFormat="0" applyAlignment="0" applyProtection="0"/>
    <xf numFmtId="0" fontId="36" fillId="73" borderId="13" applyNumberFormat="0" applyAlignment="0" applyProtection="0"/>
    <xf numFmtId="0" fontId="17" fillId="7" borderId="8" applyNumberFormat="0" applyAlignment="0" applyProtection="0"/>
    <xf numFmtId="0" fontId="36" fillId="72" borderId="13" applyNumberFormat="0" applyAlignment="0" applyProtection="0"/>
    <xf numFmtId="0" fontId="17" fillId="7" borderId="8" applyNumberFormat="0" applyAlignment="0" applyProtection="0"/>
    <xf numFmtId="0" fontId="36" fillId="72" borderId="13" applyNumberFormat="0" applyAlignment="0" applyProtection="0"/>
    <xf numFmtId="0" fontId="36" fillId="72" borderId="13" applyNumberFormat="0" applyAlignment="0" applyProtection="0"/>
    <xf numFmtId="0" fontId="17" fillId="7" borderId="8" applyNumberFormat="0" applyAlignment="0" applyProtection="0"/>
    <xf numFmtId="0" fontId="36" fillId="72" borderId="13" applyNumberFormat="0" applyAlignment="0" applyProtection="0"/>
    <xf numFmtId="0" fontId="17" fillId="7" borderId="8"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5" fillId="0" borderId="0" applyFont="0" applyFill="0" applyBorder="0" applyAlignment="0" applyProtection="0"/>
    <xf numFmtId="167" fontId="2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7" fillId="0" borderId="0" applyFont="0" applyFill="0" applyBorder="0" applyAlignment="0" applyProtection="0"/>
    <xf numFmtId="167" fontId="5"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7"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4"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2" fontId="22" fillId="0" borderId="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5" fillId="0" borderId="0" applyFont="0" applyFill="0" applyBorder="0" applyAlignment="0" applyProtection="0"/>
    <xf numFmtId="0" fontId="22" fillId="0" borderId="0"/>
    <xf numFmtId="167" fontId="5"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2" fontId="22" fillId="0" borderId="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167" fontId="5"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5"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167" fontId="28" fillId="0" borderId="0" applyFont="0" applyFill="0" applyBorder="0" applyAlignment="0" applyProtection="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38"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0" fontId="22" fillId="0" borderId="0"/>
    <xf numFmtId="167" fontId="4"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0" fontId="22" fillId="0" borderId="0"/>
    <xf numFmtId="167" fontId="22" fillId="0" borderId="0" applyFont="0" applyFill="0" applyBorder="0" applyAlignment="0" applyProtection="0"/>
    <xf numFmtId="0" fontId="22" fillId="0" borderId="0"/>
    <xf numFmtId="0" fontId="22" fillId="0" borderId="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0" fontId="22" fillId="0" borderId="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0" fontId="22" fillId="0" borderId="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3" fontId="22" fillId="0" borderId="0" applyFont="0" applyFill="0" applyBorder="0" applyAlignment="0" applyProtection="0"/>
    <xf numFmtId="0" fontId="22" fillId="0" borderId="0"/>
    <xf numFmtId="0" fontId="22" fillId="0" borderId="0"/>
    <xf numFmtId="0" fontId="22" fillId="0" borderId="0"/>
    <xf numFmtId="3" fontId="22" fillId="0" borderId="0" applyFont="0" applyFill="0" applyBorder="0" applyAlignment="0" applyProtection="0"/>
    <xf numFmtId="0" fontId="22" fillId="0" borderId="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6" fontId="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17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175" fontId="22" fillId="0" borderId="0" applyFont="0" applyFill="0" applyBorder="0" applyAlignment="0" applyProtection="0"/>
    <xf numFmtId="0" fontId="22" fillId="0" borderId="0"/>
    <xf numFmtId="0" fontId="39" fillId="0" borderId="0" applyNumberFormat="0" applyFill="0" applyBorder="0" applyAlignment="0" applyProtection="0"/>
    <xf numFmtId="0" fontId="39" fillId="0" borderId="0" applyNumberFormat="0" applyFill="0" applyBorder="0" applyAlignment="0" applyProtection="0"/>
    <xf numFmtId="0" fontId="19" fillId="0" borderId="0" applyNumberFormat="0" applyFill="0" applyBorder="0" applyAlignment="0" applyProtection="0"/>
    <xf numFmtId="0" fontId="22" fillId="0" borderId="0"/>
    <xf numFmtId="0" fontId="22" fillId="0" borderId="0"/>
    <xf numFmtId="0" fontId="19" fillId="0" borderId="0" applyNumberFormat="0" applyFill="0" applyBorder="0" applyAlignment="0" applyProtection="0"/>
    <xf numFmtId="0" fontId="22" fillId="0" borderId="0"/>
    <xf numFmtId="0" fontId="22" fillId="0" borderId="0"/>
    <xf numFmtId="0" fontId="19" fillId="0" borderId="0" applyNumberFormat="0" applyFill="0" applyBorder="0" applyAlignment="0" applyProtection="0"/>
    <xf numFmtId="0" fontId="39" fillId="0" borderId="0" applyNumberFormat="0" applyFill="0" applyBorder="0" applyAlignment="0" applyProtection="0"/>
    <xf numFmtId="0" fontId="22" fillId="0" borderId="0"/>
    <xf numFmtId="0" fontId="22" fillId="0" borderId="0"/>
    <xf numFmtId="0" fontId="39" fillId="0" borderId="0" applyNumberFormat="0" applyFill="0" applyBorder="0" applyAlignment="0" applyProtection="0"/>
    <xf numFmtId="0" fontId="22" fillId="0" borderId="0"/>
    <xf numFmtId="0" fontId="22" fillId="0" borderId="0"/>
    <xf numFmtId="0" fontId="39" fillId="0" borderId="0" applyNumberFormat="0" applyFill="0" applyBorder="0" applyAlignment="0" applyProtection="0"/>
    <xf numFmtId="0" fontId="22" fillId="0" borderId="0"/>
    <xf numFmtId="0" fontId="22" fillId="0" borderId="0"/>
    <xf numFmtId="0" fontId="22" fillId="0" borderId="0"/>
    <xf numFmtId="0" fontId="39" fillId="0" borderId="0" applyNumberFormat="0" applyFill="0" applyBorder="0" applyAlignment="0" applyProtection="0"/>
    <xf numFmtId="0" fontId="22" fillId="0" borderId="0"/>
    <xf numFmtId="0" fontId="39" fillId="0" borderId="0" applyNumberFormat="0" applyFill="0" applyBorder="0" applyAlignment="0" applyProtection="0"/>
    <xf numFmtId="0" fontId="22" fillId="0" borderId="0"/>
    <xf numFmtId="0" fontId="19" fillId="0" borderId="0" applyNumberFormat="0" applyFill="0" applyBorder="0" applyAlignment="0" applyProtection="0"/>
    <xf numFmtId="0" fontId="22" fillId="0" borderId="0"/>
    <xf numFmtId="0" fontId="22" fillId="0" borderId="0"/>
    <xf numFmtId="0" fontId="19" fillId="0" borderId="0" applyNumberFormat="0" applyFill="0" applyBorder="0" applyAlignment="0" applyProtection="0"/>
    <xf numFmtId="0" fontId="22" fillId="0" borderId="0"/>
    <xf numFmtId="0" fontId="22" fillId="0" borderId="0"/>
    <xf numFmtId="0" fontId="22" fillId="0" borderId="0"/>
    <xf numFmtId="0" fontId="39" fillId="0" borderId="0" applyNumberFormat="0" applyFill="0" applyBorder="0" applyAlignment="0" applyProtection="0"/>
    <xf numFmtId="0" fontId="22" fillId="0" borderId="0"/>
    <xf numFmtId="0" fontId="22" fillId="0" borderId="0"/>
    <xf numFmtId="0" fontId="39" fillId="0" borderId="0" applyNumberFormat="0" applyFill="0" applyBorder="0" applyAlignment="0" applyProtection="0"/>
    <xf numFmtId="0" fontId="22" fillId="0" borderId="0"/>
    <xf numFmtId="0" fontId="22" fillId="0" borderId="0"/>
    <xf numFmtId="0" fontId="22" fillId="0" borderId="0"/>
    <xf numFmtId="0" fontId="39" fillId="0" borderId="0" applyNumberFormat="0" applyFill="0" applyBorder="0" applyAlignment="0" applyProtection="0"/>
    <xf numFmtId="0" fontId="22" fillId="0" borderId="0"/>
    <xf numFmtId="0" fontId="22" fillId="0" borderId="0"/>
    <xf numFmtId="0" fontId="39" fillId="0" borderId="0" applyNumberFormat="0" applyFill="0" applyBorder="0" applyAlignment="0" applyProtection="0"/>
    <xf numFmtId="0" fontId="22" fillId="0" borderId="0"/>
    <xf numFmtId="0" fontId="22" fillId="0" borderId="0"/>
    <xf numFmtId="0" fontId="19" fillId="0" borderId="0" applyNumberFormat="0" applyFill="0" applyBorder="0" applyAlignment="0" applyProtection="0"/>
    <xf numFmtId="0" fontId="22" fillId="0" borderId="0"/>
    <xf numFmtId="0" fontId="22" fillId="0" borderId="0"/>
    <xf numFmtId="0" fontId="22" fillId="0" borderId="0"/>
    <xf numFmtId="0" fontId="19" fillId="0" borderId="0" applyNumberFormat="0" applyFill="0" applyBorder="0" applyAlignment="0" applyProtection="0"/>
    <xf numFmtId="0" fontId="22" fillId="0" borderId="0"/>
    <xf numFmtId="0" fontId="22" fillId="0" borderId="0"/>
    <xf numFmtId="0" fontId="22" fillId="0" borderId="0"/>
    <xf numFmtId="0" fontId="22" fillId="0" borderId="0"/>
    <xf numFmtId="0" fontId="19" fillId="0" borderId="0" applyNumberFormat="0" applyFill="0" applyBorder="0" applyAlignment="0" applyProtection="0"/>
    <xf numFmtId="0" fontId="22" fillId="0" borderId="0"/>
    <xf numFmtId="0" fontId="22" fillId="0" borderId="0"/>
    <xf numFmtId="0" fontId="22" fillId="0" borderId="0"/>
    <xf numFmtId="0" fontId="19" fillId="0" borderId="0" applyNumberFormat="0" applyFill="0" applyBorder="0" applyAlignment="0" applyProtection="0"/>
    <xf numFmtId="0" fontId="22" fillId="0" borderId="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10" fillId="2" borderId="0" applyNumberFormat="0" applyBorder="0" applyAlignment="0" applyProtection="0"/>
    <xf numFmtId="0" fontId="22" fillId="0" borderId="0"/>
    <xf numFmtId="0" fontId="40" fillId="45" borderId="0" applyNumberFormat="0" applyBorder="0" applyAlignment="0" applyProtection="0"/>
    <xf numFmtId="0" fontId="10" fillId="2" borderId="0" applyNumberFormat="0" applyBorder="0" applyAlignment="0" applyProtection="0"/>
    <xf numFmtId="0" fontId="40" fillId="45" borderId="0" applyNumberFormat="0" applyBorder="0" applyAlignment="0" applyProtection="0"/>
    <xf numFmtId="0" fontId="22" fillId="0" borderId="0"/>
    <xf numFmtId="0" fontId="22" fillId="0" borderId="0"/>
    <xf numFmtId="0" fontId="40" fillId="45" borderId="0" applyNumberFormat="0" applyBorder="0" applyAlignment="0" applyProtection="0"/>
    <xf numFmtId="0" fontId="22" fillId="0" borderId="0"/>
    <xf numFmtId="0" fontId="22" fillId="0" borderId="0"/>
    <xf numFmtId="0" fontId="40" fillId="45" borderId="0" applyNumberFormat="0" applyBorder="0" applyAlignment="0" applyProtection="0"/>
    <xf numFmtId="0" fontId="40" fillId="40"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40" fillId="46" borderId="0" applyNumberFormat="0" applyBorder="0" applyAlignment="0" applyProtection="0"/>
    <xf numFmtId="0" fontId="40" fillId="40"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40" fillId="45" borderId="0" applyNumberFormat="0" applyBorder="0" applyAlignment="0" applyProtection="0"/>
    <xf numFmtId="0" fontId="22" fillId="0" borderId="0"/>
    <xf numFmtId="0" fontId="22" fillId="0" borderId="0"/>
    <xf numFmtId="0" fontId="22" fillId="0" borderId="0"/>
    <xf numFmtId="0" fontId="40" fillId="45" borderId="0" applyNumberFormat="0" applyBorder="0" applyAlignment="0" applyProtection="0"/>
    <xf numFmtId="0" fontId="22" fillId="0" borderId="0"/>
    <xf numFmtId="0" fontId="40" fillId="46" borderId="0" applyNumberFormat="0" applyBorder="0" applyAlignment="0" applyProtection="0"/>
    <xf numFmtId="0" fontId="10" fillId="40" borderId="0" applyNumberFormat="0" applyBorder="0" applyAlignment="0" applyProtection="0"/>
    <xf numFmtId="0" fontId="22" fillId="0" borderId="0"/>
    <xf numFmtId="0" fontId="10" fillId="40" borderId="0" applyNumberFormat="0" applyBorder="0" applyAlignment="0" applyProtection="0"/>
    <xf numFmtId="0" fontId="10" fillId="2" borderId="0" applyNumberFormat="0" applyBorder="0" applyAlignment="0" applyProtection="0"/>
    <xf numFmtId="0" fontId="40" fillId="40"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10" fillId="42" borderId="0" applyNumberFormat="0" applyBorder="0" applyAlignment="0" applyProtection="0"/>
    <xf numFmtId="0" fontId="22" fillId="0" borderId="0"/>
    <xf numFmtId="0" fontId="22" fillId="0" borderId="0"/>
    <xf numFmtId="0" fontId="10" fillId="42" borderId="0" applyNumberFormat="0" applyBorder="0" applyAlignment="0" applyProtection="0"/>
    <xf numFmtId="0" fontId="22" fillId="0" borderId="0"/>
    <xf numFmtId="0" fontId="22" fillId="0" borderId="0"/>
    <xf numFmtId="0" fontId="22" fillId="0" borderId="0"/>
    <xf numFmtId="0" fontId="22" fillId="0" borderId="0"/>
    <xf numFmtId="0" fontId="10" fillId="42" borderId="0" applyNumberFormat="0" applyBorder="0" applyAlignment="0" applyProtection="0"/>
    <xf numFmtId="0" fontId="22" fillId="0" borderId="0"/>
    <xf numFmtId="0" fontId="22" fillId="0" borderId="0"/>
    <xf numFmtId="0" fontId="10" fillId="42" borderId="0" applyNumberFormat="0" applyBorder="0" applyAlignment="0" applyProtection="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10" fillId="2" borderId="0" applyNumberFormat="0" applyBorder="0" applyAlignment="0" applyProtection="0"/>
    <xf numFmtId="0" fontId="10" fillId="42" borderId="0" applyNumberFormat="0" applyBorder="0" applyAlignment="0" applyProtection="0"/>
    <xf numFmtId="0" fontId="10" fillId="2" borderId="0" applyNumberFormat="0" applyBorder="0" applyAlignment="0" applyProtection="0"/>
    <xf numFmtId="0" fontId="22" fillId="0" borderId="0"/>
    <xf numFmtId="0" fontId="10" fillId="2" borderId="0" applyNumberFormat="0" applyBorder="0" applyAlignment="0" applyProtection="0"/>
    <xf numFmtId="0" fontId="22" fillId="0" borderId="0"/>
    <xf numFmtId="0" fontId="22" fillId="0" borderId="0"/>
    <xf numFmtId="0" fontId="10" fillId="2" borderId="0" applyNumberFormat="0" applyBorder="0" applyAlignment="0" applyProtection="0"/>
    <xf numFmtId="0" fontId="22" fillId="0" borderId="0"/>
    <xf numFmtId="0" fontId="10" fillId="2" borderId="0" applyNumberFormat="0" applyBorder="0" applyAlignment="0" applyProtection="0"/>
    <xf numFmtId="0" fontId="10" fillId="42" borderId="0" applyNumberFormat="0" applyBorder="0" applyAlignment="0" applyProtection="0"/>
    <xf numFmtId="0" fontId="10" fillId="2" borderId="0" applyNumberFormat="0" applyBorder="0" applyAlignment="0" applyProtection="0"/>
    <xf numFmtId="0" fontId="22" fillId="0" borderId="0"/>
    <xf numFmtId="0" fontId="10" fillId="2" borderId="0" applyNumberFormat="0" applyBorder="0" applyAlignment="0" applyProtection="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10" fillId="2" borderId="0" applyNumberFormat="0" applyBorder="0" applyAlignment="0" applyProtection="0"/>
    <xf numFmtId="0" fontId="10" fillId="42" borderId="0" applyNumberFormat="0" applyBorder="0" applyAlignment="0" applyProtection="0"/>
    <xf numFmtId="0" fontId="10" fillId="2" borderId="0" applyNumberFormat="0" applyBorder="0" applyAlignment="0" applyProtection="0"/>
    <xf numFmtId="0" fontId="22" fillId="0" borderId="0"/>
    <xf numFmtId="0" fontId="10" fillId="2" borderId="0" applyNumberFormat="0" applyBorder="0" applyAlignment="0" applyProtection="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22" fillId="0" borderId="0"/>
    <xf numFmtId="0" fontId="10" fillId="42" borderId="0" applyNumberFormat="0" applyBorder="0" applyAlignment="0" applyProtection="0"/>
    <xf numFmtId="0" fontId="10" fillId="2"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22" fillId="0" borderId="0"/>
    <xf numFmtId="0" fontId="40" fillId="40" borderId="0" applyNumberFormat="0" applyBorder="0" applyAlignment="0" applyProtection="0"/>
    <xf numFmtId="0" fontId="40" fillId="45" borderId="0" applyNumberFormat="0" applyBorder="0" applyAlignment="0" applyProtection="0"/>
    <xf numFmtId="0" fontId="22" fillId="0" borderId="0"/>
    <xf numFmtId="0" fontId="40" fillId="45" borderId="0" applyNumberFormat="0" applyBorder="0" applyAlignment="0" applyProtection="0"/>
    <xf numFmtId="0" fontId="22" fillId="0" borderId="0"/>
    <xf numFmtId="0" fontId="10" fillId="42" borderId="0" applyNumberFormat="0" applyBorder="0" applyAlignment="0" applyProtection="0"/>
    <xf numFmtId="0" fontId="22" fillId="0" borderId="0"/>
    <xf numFmtId="0" fontId="22" fillId="0" borderId="0"/>
    <xf numFmtId="0" fontId="10" fillId="42" borderId="0" applyNumberFormat="0" applyBorder="0" applyAlignment="0" applyProtection="0"/>
    <xf numFmtId="0" fontId="22" fillId="0" borderId="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40" fillId="40" borderId="0" applyNumberFormat="0" applyBorder="0" applyAlignment="0" applyProtection="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22" fillId="0" borderId="0"/>
    <xf numFmtId="0" fontId="10" fillId="2" borderId="0" applyNumberFormat="0" applyBorder="0" applyAlignment="0" applyProtection="0"/>
    <xf numFmtId="0" fontId="22" fillId="0" borderId="0"/>
    <xf numFmtId="0" fontId="22" fillId="0" borderId="0"/>
    <xf numFmtId="0" fontId="10" fillId="2" borderId="0" applyNumberFormat="0" applyBorder="0" applyAlignment="0" applyProtection="0"/>
    <xf numFmtId="0" fontId="22" fillId="0" borderId="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22" fillId="0" borderId="0"/>
    <xf numFmtId="0" fontId="10" fillId="42" borderId="0" applyNumberFormat="0" applyBorder="0" applyAlignment="0" applyProtection="0"/>
    <xf numFmtId="0" fontId="22" fillId="0" borderId="0"/>
    <xf numFmtId="0" fontId="22" fillId="0" borderId="0"/>
    <xf numFmtId="0" fontId="10" fillId="42" borderId="0" applyNumberFormat="0" applyBorder="0" applyAlignment="0" applyProtection="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10" fillId="2" borderId="0" applyNumberFormat="0" applyBorder="0" applyAlignment="0" applyProtection="0"/>
    <xf numFmtId="0" fontId="10" fillId="42" borderId="0" applyNumberFormat="0" applyBorder="0" applyAlignment="0" applyProtection="0"/>
    <xf numFmtId="0" fontId="10" fillId="2" borderId="0" applyNumberFormat="0" applyBorder="0" applyAlignment="0" applyProtection="0"/>
    <xf numFmtId="0" fontId="22" fillId="0" borderId="0"/>
    <xf numFmtId="0" fontId="10" fillId="2" borderId="0" applyNumberFormat="0" applyBorder="0" applyAlignment="0" applyProtection="0"/>
    <xf numFmtId="0" fontId="22" fillId="0" borderId="0"/>
    <xf numFmtId="0" fontId="22" fillId="0" borderId="0"/>
    <xf numFmtId="0" fontId="10" fillId="2" borderId="0" applyNumberFormat="0" applyBorder="0" applyAlignment="0" applyProtection="0"/>
    <xf numFmtId="0" fontId="22" fillId="0" borderId="0"/>
    <xf numFmtId="0" fontId="10" fillId="2" borderId="0" applyNumberFormat="0" applyBorder="0" applyAlignment="0" applyProtection="0"/>
    <xf numFmtId="0" fontId="10" fillId="42" borderId="0" applyNumberFormat="0" applyBorder="0" applyAlignment="0" applyProtection="0"/>
    <xf numFmtId="0" fontId="10" fillId="2" borderId="0" applyNumberFormat="0" applyBorder="0" applyAlignment="0" applyProtection="0"/>
    <xf numFmtId="0" fontId="22" fillId="0" borderId="0"/>
    <xf numFmtId="0" fontId="10" fillId="2" borderId="0" applyNumberFormat="0" applyBorder="0" applyAlignment="0" applyProtection="0"/>
    <xf numFmtId="0" fontId="22" fillId="0" borderId="0"/>
    <xf numFmtId="0" fontId="22" fillId="0" borderId="0"/>
    <xf numFmtId="0" fontId="22" fillId="0" borderId="0"/>
    <xf numFmtId="0" fontId="10" fillId="2" borderId="0" applyNumberFormat="0" applyBorder="0" applyAlignment="0" applyProtection="0"/>
    <xf numFmtId="0" fontId="22" fillId="0" borderId="0"/>
    <xf numFmtId="0" fontId="10" fillId="2" borderId="0" applyNumberFormat="0" applyBorder="0" applyAlignment="0" applyProtection="0"/>
    <xf numFmtId="0" fontId="10" fillId="42" borderId="0" applyNumberFormat="0" applyBorder="0" applyAlignment="0" applyProtection="0"/>
    <xf numFmtId="0" fontId="10" fillId="2" borderId="0" applyNumberFormat="0" applyBorder="0" applyAlignment="0" applyProtection="0"/>
    <xf numFmtId="0" fontId="22" fillId="0" borderId="0"/>
    <xf numFmtId="0" fontId="10" fillId="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10" fillId="4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22" fillId="0" borderId="0"/>
    <xf numFmtId="0" fontId="22" fillId="0" borderId="0"/>
    <xf numFmtId="0" fontId="22" fillId="0" borderId="0"/>
    <xf numFmtId="0" fontId="41" fillId="0" borderId="14" applyNumberFormat="0" applyAlignment="0" applyProtection="0">
      <alignment horizontal="left" vertical="center"/>
    </xf>
    <xf numFmtId="0" fontId="41" fillId="0" borderId="15">
      <alignment horizontal="left" vertical="center"/>
    </xf>
    <xf numFmtId="0" fontId="7" fillId="0" borderId="2" applyNumberFormat="0" applyFill="0" applyAlignment="0" applyProtection="0"/>
    <xf numFmtId="0" fontId="22" fillId="0" borderId="0"/>
    <xf numFmtId="0" fontId="42" fillId="0" borderId="16" applyNumberFormat="0" applyFill="0" applyAlignment="0" applyProtection="0"/>
    <xf numFmtId="0" fontId="7" fillId="0" borderId="2" applyNumberFormat="0" applyFill="0" applyAlignment="0" applyProtection="0"/>
    <xf numFmtId="0" fontId="42" fillId="0" borderId="16" applyNumberFormat="0" applyFill="0" applyAlignment="0" applyProtection="0"/>
    <xf numFmtId="0" fontId="22" fillId="0" borderId="0"/>
    <xf numFmtId="0" fontId="22" fillId="0" borderId="0"/>
    <xf numFmtId="0" fontId="42" fillId="0" borderId="16" applyNumberFormat="0" applyFill="0" applyAlignment="0" applyProtection="0"/>
    <xf numFmtId="0" fontId="22" fillId="0" borderId="0"/>
    <xf numFmtId="0" fontId="22" fillId="0" borderId="0"/>
    <xf numFmtId="0" fontId="42" fillId="0" borderId="16" applyNumberFormat="0" applyFill="0" applyAlignment="0" applyProtection="0"/>
    <xf numFmtId="0" fontId="43" fillId="0" borderId="17" applyNumberFormat="0" applyFill="0" applyAlignment="0" applyProtection="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42" fillId="0" borderId="18" applyNumberFormat="0" applyFill="0" applyAlignment="0" applyProtection="0"/>
    <xf numFmtId="0" fontId="43" fillId="0" borderId="17" applyNumberFormat="0" applyFill="0" applyAlignment="0" applyProtection="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42" fillId="0" borderId="16" applyNumberFormat="0" applyFill="0" applyAlignment="0" applyProtection="0"/>
    <xf numFmtId="0" fontId="22" fillId="0" borderId="0"/>
    <xf numFmtId="0" fontId="22" fillId="0" borderId="0"/>
    <xf numFmtId="0" fontId="22" fillId="0" borderId="0"/>
    <xf numFmtId="0" fontId="42" fillId="0" borderId="16" applyNumberFormat="0" applyFill="0" applyAlignment="0" applyProtection="0"/>
    <xf numFmtId="0" fontId="22" fillId="0" borderId="0"/>
    <xf numFmtId="0" fontId="42" fillId="0" borderId="18" applyNumberFormat="0" applyFill="0" applyAlignment="0" applyProtection="0"/>
    <xf numFmtId="0" fontId="44" fillId="0" borderId="17" applyNumberFormat="0" applyFill="0" applyAlignment="0" applyProtection="0"/>
    <xf numFmtId="0" fontId="22" fillId="0" borderId="0"/>
    <xf numFmtId="0" fontId="44" fillId="0" borderId="17" applyNumberFormat="0" applyFill="0" applyAlignment="0" applyProtection="0"/>
    <xf numFmtId="0" fontId="7" fillId="0" borderId="2" applyNumberFormat="0" applyFill="0" applyAlignment="0" applyProtection="0"/>
    <xf numFmtId="0" fontId="43" fillId="0" borderId="17" applyNumberFormat="0" applyFill="0" applyAlignment="0" applyProtection="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43" fillId="0" borderId="17" applyNumberFormat="0" applyFill="0" applyAlignment="0" applyProtection="0"/>
    <xf numFmtId="0" fontId="45" fillId="0" borderId="19" applyNumberFormat="0" applyFill="0" applyAlignment="0" applyProtection="0"/>
    <xf numFmtId="0" fontId="22" fillId="0" borderId="0"/>
    <xf numFmtId="0" fontId="22" fillId="0" borderId="0"/>
    <xf numFmtId="0" fontId="45" fillId="0" borderId="19" applyNumberFormat="0" applyFill="0" applyAlignment="0" applyProtection="0"/>
    <xf numFmtId="0" fontId="22" fillId="0" borderId="0"/>
    <xf numFmtId="0" fontId="22" fillId="0" borderId="0"/>
    <xf numFmtId="0" fontId="22" fillId="0" borderId="0"/>
    <xf numFmtId="0" fontId="22" fillId="0" borderId="0"/>
    <xf numFmtId="0" fontId="45" fillId="0" borderId="19" applyNumberFormat="0" applyFill="0" applyAlignment="0" applyProtection="0"/>
    <xf numFmtId="0" fontId="22" fillId="0" borderId="0"/>
    <xf numFmtId="0" fontId="22" fillId="0" borderId="0"/>
    <xf numFmtId="0" fontId="45" fillId="0" borderId="19" applyNumberFormat="0" applyFill="0" applyAlignment="0" applyProtection="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7" fillId="0" borderId="2" applyNumberFormat="0" applyFill="0" applyAlignment="0" applyProtection="0"/>
    <xf numFmtId="0" fontId="45" fillId="0" borderId="19" applyNumberFormat="0" applyFill="0" applyAlignment="0" applyProtection="0"/>
    <xf numFmtId="0" fontId="7" fillId="0" borderId="2" applyNumberFormat="0" applyFill="0" applyAlignment="0" applyProtection="0"/>
    <xf numFmtId="0" fontId="22" fillId="0" borderId="0"/>
    <xf numFmtId="0" fontId="7" fillId="0" borderId="2" applyNumberFormat="0" applyFill="0" applyAlignment="0" applyProtection="0"/>
    <xf numFmtId="0" fontId="22" fillId="0" borderId="0"/>
    <xf numFmtId="0" fontId="22" fillId="0" borderId="0"/>
    <xf numFmtId="0" fontId="7" fillId="0" borderId="2" applyNumberFormat="0" applyFill="0" applyAlignment="0" applyProtection="0"/>
    <xf numFmtId="0" fontId="22" fillId="0" borderId="0"/>
    <xf numFmtId="0" fontId="7" fillId="0" borderId="2" applyNumberFormat="0" applyFill="0" applyAlignment="0" applyProtection="0"/>
    <xf numFmtId="0" fontId="45" fillId="0" borderId="19" applyNumberFormat="0" applyFill="0" applyAlignment="0" applyProtection="0"/>
    <xf numFmtId="0" fontId="7" fillId="0" borderId="2" applyNumberFormat="0" applyFill="0" applyAlignment="0" applyProtection="0"/>
    <xf numFmtId="0" fontId="22" fillId="0" borderId="0"/>
    <xf numFmtId="0" fontId="7" fillId="0" borderId="2" applyNumberFormat="0" applyFill="0" applyAlignment="0" applyProtection="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7" fillId="0" borderId="2" applyNumberFormat="0" applyFill="0" applyAlignment="0" applyProtection="0"/>
    <xf numFmtId="0" fontId="45" fillId="0" borderId="19" applyNumberFormat="0" applyFill="0" applyAlignment="0" applyProtection="0"/>
    <xf numFmtId="0" fontId="7" fillId="0" borderId="2" applyNumberFormat="0" applyFill="0" applyAlignment="0" applyProtection="0"/>
    <xf numFmtId="0" fontId="22" fillId="0" borderId="0"/>
    <xf numFmtId="0" fontId="7" fillId="0" borderId="2" applyNumberFormat="0" applyFill="0" applyAlignment="0" applyProtection="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22" fillId="0" borderId="0"/>
    <xf numFmtId="0" fontId="45" fillId="0" borderId="19" applyNumberFormat="0" applyFill="0" applyAlignment="0" applyProtection="0"/>
    <xf numFmtId="0" fontId="7" fillId="0" borderId="2" applyNumberFormat="0" applyFill="0" applyAlignment="0" applyProtection="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22" fillId="0" borderId="0"/>
    <xf numFmtId="0" fontId="43" fillId="0" borderId="17" applyNumberFormat="0" applyFill="0" applyAlignment="0" applyProtection="0"/>
    <xf numFmtId="0" fontId="42" fillId="0" borderId="16" applyNumberFormat="0" applyFill="0" applyAlignment="0" applyProtection="0"/>
    <xf numFmtId="0" fontId="22" fillId="0" borderId="0"/>
    <xf numFmtId="0" fontId="42" fillId="0" borderId="16" applyNumberFormat="0" applyFill="0" applyAlignment="0" applyProtection="0"/>
    <xf numFmtId="0" fontId="22" fillId="0" borderId="0"/>
    <xf numFmtId="0" fontId="45" fillId="0" borderId="19" applyNumberFormat="0" applyFill="0" applyAlignment="0" applyProtection="0"/>
    <xf numFmtId="0" fontId="22" fillId="0" borderId="0"/>
    <xf numFmtId="0" fontId="22" fillId="0" borderId="0"/>
    <xf numFmtId="0" fontId="45" fillId="0" borderId="19" applyNumberFormat="0" applyFill="0" applyAlignment="0" applyProtection="0"/>
    <xf numFmtId="0" fontId="22" fillId="0" borderId="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43" fillId="0" borderId="17" applyNumberFormat="0" applyFill="0" applyAlignment="0" applyProtection="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22" fillId="0" borderId="0"/>
    <xf numFmtId="0" fontId="7" fillId="0" borderId="2" applyNumberFormat="0" applyFill="0" applyAlignment="0" applyProtection="0"/>
    <xf numFmtId="0" fontId="22" fillId="0" borderId="0"/>
    <xf numFmtId="0" fontId="22" fillId="0" borderId="0"/>
    <xf numFmtId="0" fontId="7" fillId="0" borderId="2" applyNumberFormat="0" applyFill="0" applyAlignment="0" applyProtection="0"/>
    <xf numFmtId="0" fontId="22" fillId="0" borderId="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22" fillId="0" borderId="0"/>
    <xf numFmtId="0" fontId="45" fillId="0" borderId="19" applyNumberFormat="0" applyFill="0" applyAlignment="0" applyProtection="0"/>
    <xf numFmtId="0" fontId="22" fillId="0" borderId="0"/>
    <xf numFmtId="0" fontId="22" fillId="0" borderId="0"/>
    <xf numFmtId="0" fontId="45" fillId="0" borderId="19" applyNumberFormat="0" applyFill="0" applyAlignment="0" applyProtection="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7" fillId="0" borderId="2" applyNumberFormat="0" applyFill="0" applyAlignment="0" applyProtection="0"/>
    <xf numFmtId="0" fontId="45" fillId="0" borderId="19" applyNumberFormat="0" applyFill="0" applyAlignment="0" applyProtection="0"/>
    <xf numFmtId="0" fontId="7" fillId="0" borderId="2" applyNumberFormat="0" applyFill="0" applyAlignment="0" applyProtection="0"/>
    <xf numFmtId="0" fontId="22" fillId="0" borderId="0"/>
    <xf numFmtId="0" fontId="7" fillId="0" borderId="2" applyNumberFormat="0" applyFill="0" applyAlignment="0" applyProtection="0"/>
    <xf numFmtId="0" fontId="22" fillId="0" borderId="0"/>
    <xf numFmtId="0" fontId="22" fillId="0" borderId="0"/>
    <xf numFmtId="0" fontId="7" fillId="0" borderId="2" applyNumberFormat="0" applyFill="0" applyAlignment="0" applyProtection="0"/>
    <xf numFmtId="0" fontId="22" fillId="0" borderId="0"/>
    <xf numFmtId="0" fontId="7" fillId="0" borderId="2" applyNumberFormat="0" applyFill="0" applyAlignment="0" applyProtection="0"/>
    <xf numFmtId="0" fontId="45" fillId="0" borderId="19" applyNumberFormat="0" applyFill="0" applyAlignment="0" applyProtection="0"/>
    <xf numFmtId="0" fontId="7" fillId="0" borderId="2" applyNumberFormat="0" applyFill="0" applyAlignment="0" applyProtection="0"/>
    <xf numFmtId="0" fontId="22" fillId="0" borderId="0"/>
    <xf numFmtId="0" fontId="7" fillId="0" borderId="2" applyNumberFormat="0" applyFill="0" applyAlignment="0" applyProtection="0"/>
    <xf numFmtId="0" fontId="22" fillId="0" borderId="0"/>
    <xf numFmtId="0" fontId="22" fillId="0" borderId="0"/>
    <xf numFmtId="0" fontId="22" fillId="0" borderId="0"/>
    <xf numFmtId="0" fontId="7" fillId="0" borderId="2" applyNumberFormat="0" applyFill="0" applyAlignment="0" applyProtection="0"/>
    <xf numFmtId="0" fontId="22" fillId="0" borderId="0"/>
    <xf numFmtId="0" fontId="7" fillId="0" borderId="2" applyNumberFormat="0" applyFill="0" applyAlignment="0" applyProtection="0"/>
    <xf numFmtId="0" fontId="45" fillId="0" borderId="19" applyNumberFormat="0" applyFill="0" applyAlignment="0" applyProtection="0"/>
    <xf numFmtId="0" fontId="7" fillId="0" borderId="2" applyNumberFormat="0" applyFill="0" applyAlignment="0" applyProtection="0"/>
    <xf numFmtId="0" fontId="22" fillId="0" borderId="0"/>
    <xf numFmtId="0" fontId="7" fillId="0" borderId="2"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45" fillId="0" borderId="19"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46" fillId="0" borderId="20" applyNumberFormat="0" applyFill="0" applyAlignment="0" applyProtection="0"/>
    <xf numFmtId="0" fontId="8" fillId="0" borderId="3" applyNumberFormat="0" applyFill="0" applyAlignment="0" applyProtection="0"/>
    <xf numFmtId="0" fontId="46" fillId="0" borderId="20" applyNumberFormat="0" applyFill="0" applyAlignment="0" applyProtection="0"/>
    <xf numFmtId="0" fontId="22" fillId="0" borderId="0"/>
    <xf numFmtId="0" fontId="22" fillId="0" borderId="0"/>
    <xf numFmtId="0" fontId="46" fillId="0" borderId="20" applyNumberFormat="0" applyFill="0" applyAlignment="0" applyProtection="0"/>
    <xf numFmtId="0" fontId="22" fillId="0" borderId="0"/>
    <xf numFmtId="0" fontId="22" fillId="0" borderId="0"/>
    <xf numFmtId="0" fontId="46" fillId="0" borderId="20" applyNumberFormat="0" applyFill="0" applyAlignment="0" applyProtection="0"/>
    <xf numFmtId="0" fontId="47" fillId="0" borderId="21" applyNumberFormat="0" applyFill="0" applyAlignment="0" applyProtection="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46" fillId="0" borderId="22" applyNumberFormat="0" applyFill="0" applyAlignment="0" applyProtection="0"/>
    <xf numFmtId="0" fontId="47" fillId="0" borderId="21" applyNumberFormat="0" applyFill="0" applyAlignment="0" applyProtection="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46" fillId="0" borderId="20" applyNumberFormat="0" applyFill="0" applyAlignment="0" applyProtection="0"/>
    <xf numFmtId="0" fontId="22" fillId="0" borderId="0"/>
    <xf numFmtId="0" fontId="22" fillId="0" borderId="0"/>
    <xf numFmtId="0" fontId="22" fillId="0" borderId="0"/>
    <xf numFmtId="0" fontId="46" fillId="0" borderId="20" applyNumberFormat="0" applyFill="0" applyAlignment="0" applyProtection="0"/>
    <xf numFmtId="0" fontId="22" fillId="0" borderId="0"/>
    <xf numFmtId="0" fontId="46" fillId="0" borderId="22" applyNumberFormat="0" applyFill="0" applyAlignment="0" applyProtection="0"/>
    <xf numFmtId="0" fontId="48" fillId="0" borderId="21" applyNumberFormat="0" applyFill="0" applyAlignment="0" applyProtection="0"/>
    <xf numFmtId="0" fontId="22" fillId="0" borderId="0"/>
    <xf numFmtId="0" fontId="48" fillId="0" borderId="21" applyNumberFormat="0" applyFill="0" applyAlignment="0" applyProtection="0"/>
    <xf numFmtId="0" fontId="8" fillId="0" borderId="3" applyNumberFormat="0" applyFill="0" applyAlignment="0" applyProtection="0"/>
    <xf numFmtId="0" fontId="47" fillId="0" borderId="21" applyNumberFormat="0" applyFill="0" applyAlignment="0" applyProtection="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47" fillId="0" borderId="21" applyNumberFormat="0" applyFill="0" applyAlignment="0" applyProtection="0"/>
    <xf numFmtId="0" fontId="49" fillId="0" borderId="3" applyNumberFormat="0" applyFill="0" applyAlignment="0" applyProtection="0"/>
    <xf numFmtId="0" fontId="22" fillId="0" borderId="0"/>
    <xf numFmtId="0" fontId="22" fillId="0" borderId="0"/>
    <xf numFmtId="0" fontId="49" fillId="0" borderId="3" applyNumberFormat="0" applyFill="0" applyAlignment="0" applyProtection="0"/>
    <xf numFmtId="0" fontId="22" fillId="0" borderId="0"/>
    <xf numFmtId="0" fontId="22" fillId="0" borderId="0"/>
    <xf numFmtId="0" fontId="22" fillId="0" borderId="0"/>
    <xf numFmtId="0" fontId="22" fillId="0" borderId="0"/>
    <xf numFmtId="0" fontId="49" fillId="0" borderId="3" applyNumberFormat="0" applyFill="0" applyAlignment="0" applyProtection="0"/>
    <xf numFmtId="0" fontId="22" fillId="0" borderId="0"/>
    <xf numFmtId="0" fontId="22" fillId="0" borderId="0"/>
    <xf numFmtId="0" fontId="49" fillId="0" borderId="3"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8" fillId="0" borderId="3" applyNumberFormat="0" applyFill="0" applyAlignment="0" applyProtection="0"/>
    <xf numFmtId="0" fontId="49" fillId="0" borderId="3" applyNumberFormat="0" applyFill="0" applyAlignment="0" applyProtection="0"/>
    <xf numFmtId="0" fontId="8" fillId="0" borderId="3" applyNumberFormat="0" applyFill="0" applyAlignment="0" applyProtection="0"/>
    <xf numFmtId="0" fontId="22" fillId="0" borderId="0"/>
    <xf numFmtId="0" fontId="8" fillId="0" borderId="3" applyNumberFormat="0" applyFill="0" applyAlignment="0" applyProtection="0"/>
    <xf numFmtId="0" fontId="22" fillId="0" borderId="0"/>
    <xf numFmtId="0" fontId="22" fillId="0" borderId="0"/>
    <xf numFmtId="0" fontId="8" fillId="0" borderId="3" applyNumberFormat="0" applyFill="0" applyAlignment="0" applyProtection="0"/>
    <xf numFmtId="0" fontId="22" fillId="0" borderId="0"/>
    <xf numFmtId="0" fontId="8" fillId="0" borderId="3" applyNumberFormat="0" applyFill="0" applyAlignment="0" applyProtection="0"/>
    <xf numFmtId="0" fontId="49" fillId="0" borderId="3" applyNumberFormat="0" applyFill="0" applyAlignment="0" applyProtection="0"/>
    <xf numFmtId="0" fontId="8" fillId="0" borderId="3" applyNumberFormat="0" applyFill="0" applyAlignment="0" applyProtection="0"/>
    <xf numFmtId="0" fontId="22" fillId="0" borderId="0"/>
    <xf numFmtId="0" fontId="8" fillId="0" borderId="3"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8" fillId="0" borderId="3" applyNumberFormat="0" applyFill="0" applyAlignment="0" applyProtection="0"/>
    <xf numFmtId="0" fontId="49" fillId="0" borderId="3" applyNumberFormat="0" applyFill="0" applyAlignment="0" applyProtection="0"/>
    <xf numFmtId="0" fontId="8" fillId="0" borderId="3" applyNumberFormat="0" applyFill="0" applyAlignment="0" applyProtection="0"/>
    <xf numFmtId="0" fontId="22" fillId="0" borderId="0"/>
    <xf numFmtId="0" fontId="8" fillId="0" borderId="3"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22" fillId="0" borderId="0"/>
    <xf numFmtId="0" fontId="49" fillId="0" borderId="3" applyNumberFormat="0" applyFill="0" applyAlignment="0" applyProtection="0"/>
    <xf numFmtId="0" fontId="8" fillId="0" borderId="3" applyNumberFormat="0" applyFill="0" applyAlignment="0" applyProtection="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22" fillId="0" borderId="0"/>
    <xf numFmtId="0" fontId="47" fillId="0" borderId="21" applyNumberFormat="0" applyFill="0" applyAlignment="0" applyProtection="0"/>
    <xf numFmtId="0" fontId="46" fillId="0" borderId="20" applyNumberFormat="0" applyFill="0" applyAlignment="0" applyProtection="0"/>
    <xf numFmtId="0" fontId="22" fillId="0" borderId="0"/>
    <xf numFmtId="0" fontId="46" fillId="0" borderId="20" applyNumberFormat="0" applyFill="0" applyAlignment="0" applyProtection="0"/>
    <xf numFmtId="0" fontId="22" fillId="0" borderId="0"/>
    <xf numFmtId="0" fontId="49" fillId="0" borderId="3" applyNumberFormat="0" applyFill="0" applyAlignment="0" applyProtection="0"/>
    <xf numFmtId="0" fontId="22" fillId="0" borderId="0"/>
    <xf numFmtId="0" fontId="22" fillId="0" borderId="0"/>
    <xf numFmtId="0" fontId="49" fillId="0" borderId="3" applyNumberFormat="0" applyFill="0" applyAlignment="0" applyProtection="0"/>
    <xf numFmtId="0" fontId="22" fillId="0" borderId="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47" fillId="0" borderId="21"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22" fillId="0" borderId="0"/>
    <xf numFmtId="0" fontId="8" fillId="0" borderId="3" applyNumberFormat="0" applyFill="0" applyAlignment="0" applyProtection="0"/>
    <xf numFmtId="0" fontId="22" fillId="0" borderId="0"/>
    <xf numFmtId="0" fontId="22" fillId="0" borderId="0"/>
    <xf numFmtId="0" fontId="8" fillId="0" borderId="3" applyNumberFormat="0" applyFill="0" applyAlignment="0" applyProtection="0"/>
    <xf numFmtId="0" fontId="22" fillId="0" borderId="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22" fillId="0" borderId="0"/>
    <xf numFmtId="0" fontId="49" fillId="0" borderId="3" applyNumberFormat="0" applyFill="0" applyAlignment="0" applyProtection="0"/>
    <xf numFmtId="0" fontId="22" fillId="0" borderId="0"/>
    <xf numFmtId="0" fontId="22" fillId="0" borderId="0"/>
    <xf numFmtId="0" fontId="49" fillId="0" borderId="3"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8" fillId="0" borderId="3" applyNumberFormat="0" applyFill="0" applyAlignment="0" applyProtection="0"/>
    <xf numFmtId="0" fontId="49" fillId="0" borderId="3" applyNumberFormat="0" applyFill="0" applyAlignment="0" applyProtection="0"/>
    <xf numFmtId="0" fontId="8" fillId="0" borderId="3" applyNumberFormat="0" applyFill="0" applyAlignment="0" applyProtection="0"/>
    <xf numFmtId="0" fontId="22" fillId="0" borderId="0"/>
    <xf numFmtId="0" fontId="8" fillId="0" borderId="3" applyNumberFormat="0" applyFill="0" applyAlignment="0" applyProtection="0"/>
    <xf numFmtId="0" fontId="22" fillId="0" borderId="0"/>
    <xf numFmtId="0" fontId="22" fillId="0" borderId="0"/>
    <xf numFmtId="0" fontId="8" fillId="0" borderId="3" applyNumberFormat="0" applyFill="0" applyAlignment="0" applyProtection="0"/>
    <xf numFmtId="0" fontId="22" fillId="0" borderId="0"/>
    <xf numFmtId="0" fontId="8" fillId="0" borderId="3" applyNumberFormat="0" applyFill="0" applyAlignment="0" applyProtection="0"/>
    <xf numFmtId="0" fontId="49" fillId="0" borderId="3" applyNumberFormat="0" applyFill="0" applyAlignment="0" applyProtection="0"/>
    <xf numFmtId="0" fontId="8" fillId="0" borderId="3" applyNumberFormat="0" applyFill="0" applyAlignment="0" applyProtection="0"/>
    <xf numFmtId="0" fontId="22" fillId="0" borderId="0"/>
    <xf numFmtId="0" fontId="8" fillId="0" borderId="3" applyNumberFormat="0" applyFill="0" applyAlignment="0" applyProtection="0"/>
    <xf numFmtId="0" fontId="22" fillId="0" borderId="0"/>
    <xf numFmtId="0" fontId="22" fillId="0" borderId="0"/>
    <xf numFmtId="0" fontId="22" fillId="0" borderId="0"/>
    <xf numFmtId="0" fontId="8" fillId="0" borderId="3" applyNumberFormat="0" applyFill="0" applyAlignment="0" applyProtection="0"/>
    <xf numFmtId="0" fontId="22" fillId="0" borderId="0"/>
    <xf numFmtId="0" fontId="8" fillId="0" borderId="3" applyNumberFormat="0" applyFill="0" applyAlignment="0" applyProtection="0"/>
    <xf numFmtId="0" fontId="49" fillId="0" borderId="3" applyNumberFormat="0" applyFill="0" applyAlignment="0" applyProtection="0"/>
    <xf numFmtId="0" fontId="8" fillId="0" borderId="3" applyNumberFormat="0" applyFill="0" applyAlignment="0" applyProtection="0"/>
    <xf numFmtId="0" fontId="22" fillId="0" borderId="0"/>
    <xf numFmtId="0" fontId="8" fillId="0" borderId="3"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49"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50" fillId="0" borderId="23" applyNumberFormat="0" applyFill="0" applyAlignment="0" applyProtection="0"/>
    <xf numFmtId="0" fontId="9" fillId="0" borderId="4" applyNumberFormat="0" applyFill="0" applyAlignment="0" applyProtection="0"/>
    <xf numFmtId="0" fontId="50" fillId="0" borderId="23" applyNumberFormat="0" applyFill="0" applyAlignment="0" applyProtection="0"/>
    <xf numFmtId="0" fontId="22" fillId="0" borderId="0"/>
    <xf numFmtId="0" fontId="22" fillId="0" borderId="0"/>
    <xf numFmtId="0" fontId="50" fillId="0" borderId="23" applyNumberFormat="0" applyFill="0" applyAlignment="0" applyProtection="0"/>
    <xf numFmtId="0" fontId="22" fillId="0" borderId="0"/>
    <xf numFmtId="0" fontId="22" fillId="0" borderId="0"/>
    <xf numFmtId="0" fontId="50" fillId="0" borderId="23" applyNumberFormat="0" applyFill="0" applyAlignment="0" applyProtection="0"/>
    <xf numFmtId="0" fontId="51" fillId="0" borderId="24" applyNumberFormat="0" applyFill="0" applyAlignment="0" applyProtection="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50" fillId="0" borderId="25" applyNumberFormat="0" applyFill="0" applyAlignment="0" applyProtection="0"/>
    <xf numFmtId="0" fontId="51" fillId="0" borderId="24" applyNumberFormat="0" applyFill="0" applyAlignment="0" applyProtection="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50" fillId="0" borderId="23" applyNumberFormat="0" applyFill="0" applyAlignment="0" applyProtection="0"/>
    <xf numFmtId="0" fontId="22" fillId="0" borderId="0"/>
    <xf numFmtId="0" fontId="22" fillId="0" borderId="0"/>
    <xf numFmtId="0" fontId="22" fillId="0" borderId="0"/>
    <xf numFmtId="0" fontId="50" fillId="0" borderId="23" applyNumberFormat="0" applyFill="0" applyAlignment="0" applyProtection="0"/>
    <xf numFmtId="0" fontId="22" fillId="0" borderId="0"/>
    <xf numFmtId="0" fontId="50" fillId="0" borderId="25" applyNumberFormat="0" applyFill="0" applyAlignment="0" applyProtection="0"/>
    <xf numFmtId="0" fontId="52" fillId="0" borderId="24" applyNumberFormat="0" applyFill="0" applyAlignment="0" applyProtection="0"/>
    <xf numFmtId="0" fontId="22" fillId="0" borderId="0"/>
    <xf numFmtId="0" fontId="52" fillId="0" borderId="24" applyNumberFormat="0" applyFill="0" applyAlignment="0" applyProtection="0"/>
    <xf numFmtId="0" fontId="9" fillId="0" borderId="4" applyNumberFormat="0" applyFill="0" applyAlignment="0" applyProtection="0"/>
    <xf numFmtId="0" fontId="51" fillId="0" borderId="24" applyNumberFormat="0" applyFill="0" applyAlignment="0" applyProtection="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51" fillId="0" borderId="24" applyNumberFormat="0" applyFill="0" applyAlignment="0" applyProtection="0"/>
    <xf numFmtId="0" fontId="53" fillId="0" borderId="26" applyNumberFormat="0" applyFill="0" applyAlignment="0" applyProtection="0"/>
    <xf numFmtId="0" fontId="22" fillId="0" borderId="0"/>
    <xf numFmtId="0" fontId="22" fillId="0" borderId="0"/>
    <xf numFmtId="0" fontId="53" fillId="0" borderId="26" applyNumberFormat="0" applyFill="0" applyAlignment="0" applyProtection="0"/>
    <xf numFmtId="0" fontId="22" fillId="0" borderId="0"/>
    <xf numFmtId="0" fontId="22" fillId="0" borderId="0"/>
    <xf numFmtId="0" fontId="22" fillId="0" borderId="0"/>
    <xf numFmtId="0" fontId="22" fillId="0" borderId="0"/>
    <xf numFmtId="0" fontId="53" fillId="0" borderId="26" applyNumberFormat="0" applyFill="0" applyAlignment="0" applyProtection="0"/>
    <xf numFmtId="0" fontId="22" fillId="0" borderId="0"/>
    <xf numFmtId="0" fontId="22" fillId="0" borderId="0"/>
    <xf numFmtId="0" fontId="53" fillId="0" borderId="26"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9" fillId="0" borderId="4" applyNumberFormat="0" applyFill="0" applyAlignment="0" applyProtection="0"/>
    <xf numFmtId="0" fontId="53" fillId="0" borderId="26" applyNumberFormat="0" applyFill="0" applyAlignment="0" applyProtection="0"/>
    <xf numFmtId="0" fontId="9" fillId="0" borderId="4" applyNumberFormat="0" applyFill="0" applyAlignment="0" applyProtection="0"/>
    <xf numFmtId="0" fontId="22" fillId="0" borderId="0"/>
    <xf numFmtId="0" fontId="9" fillId="0" borderId="4" applyNumberFormat="0" applyFill="0" applyAlignment="0" applyProtection="0"/>
    <xf numFmtId="0" fontId="22" fillId="0" borderId="0"/>
    <xf numFmtId="0" fontId="22" fillId="0" borderId="0"/>
    <xf numFmtId="0" fontId="9" fillId="0" borderId="4" applyNumberFormat="0" applyFill="0" applyAlignment="0" applyProtection="0"/>
    <xf numFmtId="0" fontId="22" fillId="0" borderId="0"/>
    <xf numFmtId="0" fontId="9" fillId="0" borderId="4" applyNumberFormat="0" applyFill="0" applyAlignment="0" applyProtection="0"/>
    <xf numFmtId="0" fontId="53" fillId="0" borderId="26" applyNumberFormat="0" applyFill="0" applyAlignment="0" applyProtection="0"/>
    <xf numFmtId="0" fontId="9" fillId="0" borderId="4" applyNumberFormat="0" applyFill="0" applyAlignment="0" applyProtection="0"/>
    <xf numFmtId="0" fontId="22" fillId="0" borderId="0"/>
    <xf numFmtId="0" fontId="9" fillId="0" borderId="4"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9" fillId="0" borderId="4" applyNumberFormat="0" applyFill="0" applyAlignment="0" applyProtection="0"/>
    <xf numFmtId="0" fontId="53" fillId="0" borderId="26" applyNumberFormat="0" applyFill="0" applyAlignment="0" applyProtection="0"/>
    <xf numFmtId="0" fontId="9" fillId="0" borderId="4" applyNumberFormat="0" applyFill="0" applyAlignment="0" applyProtection="0"/>
    <xf numFmtId="0" fontId="22" fillId="0" borderId="0"/>
    <xf numFmtId="0" fontId="9" fillId="0" borderId="4"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22" fillId="0" borderId="0"/>
    <xf numFmtId="0" fontId="53" fillId="0" borderId="26" applyNumberFormat="0" applyFill="0" applyAlignment="0" applyProtection="0"/>
    <xf numFmtId="0" fontId="9" fillId="0" borderId="4" applyNumberFormat="0" applyFill="0" applyAlignment="0" applyProtection="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22" fillId="0" borderId="0"/>
    <xf numFmtId="0" fontId="51" fillId="0" borderId="24" applyNumberFormat="0" applyFill="0" applyAlignment="0" applyProtection="0"/>
    <xf numFmtId="0" fontId="50" fillId="0" borderId="23" applyNumberFormat="0" applyFill="0" applyAlignment="0" applyProtection="0"/>
    <xf numFmtId="0" fontId="22" fillId="0" borderId="0"/>
    <xf numFmtId="0" fontId="50" fillId="0" borderId="23" applyNumberFormat="0" applyFill="0" applyAlignment="0" applyProtection="0"/>
    <xf numFmtId="0" fontId="22" fillId="0" borderId="0"/>
    <xf numFmtId="0" fontId="53" fillId="0" borderId="26" applyNumberFormat="0" applyFill="0" applyAlignment="0" applyProtection="0"/>
    <xf numFmtId="0" fontId="22" fillId="0" borderId="0"/>
    <xf numFmtId="0" fontId="22" fillId="0" borderId="0"/>
    <xf numFmtId="0" fontId="53" fillId="0" borderId="26" applyNumberFormat="0" applyFill="0" applyAlignment="0" applyProtection="0"/>
    <xf numFmtId="0" fontId="22" fillId="0" borderId="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51" fillId="0" borderId="24"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22" fillId="0" borderId="0"/>
    <xf numFmtId="0" fontId="9" fillId="0" borderId="4" applyNumberFormat="0" applyFill="0" applyAlignment="0" applyProtection="0"/>
    <xf numFmtId="0" fontId="22" fillId="0" borderId="0"/>
    <xf numFmtId="0" fontId="22" fillId="0" borderId="0"/>
    <xf numFmtId="0" fontId="9" fillId="0" borderId="4" applyNumberFormat="0" applyFill="0" applyAlignment="0" applyProtection="0"/>
    <xf numFmtId="0" fontId="22" fillId="0" borderId="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22" fillId="0" borderId="0"/>
    <xf numFmtId="0" fontId="53" fillId="0" borderId="26" applyNumberFormat="0" applyFill="0" applyAlignment="0" applyProtection="0"/>
    <xf numFmtId="0" fontId="22" fillId="0" borderId="0"/>
    <xf numFmtId="0" fontId="22" fillId="0" borderId="0"/>
    <xf numFmtId="0" fontId="53" fillId="0" borderId="26"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9" fillId="0" borderId="4" applyNumberFormat="0" applyFill="0" applyAlignment="0" applyProtection="0"/>
    <xf numFmtId="0" fontId="53" fillId="0" borderId="26" applyNumberFormat="0" applyFill="0" applyAlignment="0" applyProtection="0"/>
    <xf numFmtId="0" fontId="9" fillId="0" borderId="4" applyNumberFormat="0" applyFill="0" applyAlignment="0" applyProtection="0"/>
    <xf numFmtId="0" fontId="22" fillId="0" borderId="0"/>
    <xf numFmtId="0" fontId="9" fillId="0" borderId="4" applyNumberFormat="0" applyFill="0" applyAlignment="0" applyProtection="0"/>
    <xf numFmtId="0" fontId="22" fillId="0" borderId="0"/>
    <xf numFmtId="0" fontId="22" fillId="0" borderId="0"/>
    <xf numFmtId="0" fontId="9" fillId="0" borderId="4" applyNumberFormat="0" applyFill="0" applyAlignment="0" applyProtection="0"/>
    <xf numFmtId="0" fontId="22" fillId="0" borderId="0"/>
    <xf numFmtId="0" fontId="9" fillId="0" borderId="4" applyNumberFormat="0" applyFill="0" applyAlignment="0" applyProtection="0"/>
    <xf numFmtId="0" fontId="53" fillId="0" borderId="26" applyNumberFormat="0" applyFill="0" applyAlignment="0" applyProtection="0"/>
    <xf numFmtId="0" fontId="9" fillId="0" borderId="4" applyNumberFormat="0" applyFill="0" applyAlignment="0" applyProtection="0"/>
    <xf numFmtId="0" fontId="22" fillId="0" borderId="0"/>
    <xf numFmtId="0" fontId="9" fillId="0" borderId="4" applyNumberFormat="0" applyFill="0" applyAlignment="0" applyProtection="0"/>
    <xf numFmtId="0" fontId="22" fillId="0" borderId="0"/>
    <xf numFmtId="0" fontId="22" fillId="0" borderId="0"/>
    <xf numFmtId="0" fontId="22" fillId="0" borderId="0"/>
    <xf numFmtId="0" fontId="9" fillId="0" borderId="4" applyNumberFormat="0" applyFill="0" applyAlignment="0" applyProtection="0"/>
    <xf numFmtId="0" fontId="22" fillId="0" borderId="0"/>
    <xf numFmtId="0" fontId="9" fillId="0" borderId="4" applyNumberFormat="0" applyFill="0" applyAlignment="0" applyProtection="0"/>
    <xf numFmtId="0" fontId="53" fillId="0" borderId="26" applyNumberFormat="0" applyFill="0" applyAlignment="0" applyProtection="0"/>
    <xf numFmtId="0" fontId="9" fillId="0" borderId="4" applyNumberFormat="0" applyFill="0" applyAlignment="0" applyProtection="0"/>
    <xf numFmtId="0" fontId="22" fillId="0" borderId="0"/>
    <xf numFmtId="0" fontId="9" fillId="0" borderId="4"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53" fillId="0" borderId="26"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50" fillId="0" borderId="0" applyNumberFormat="0" applyFill="0" applyBorder="0" applyAlignment="0" applyProtection="0"/>
    <xf numFmtId="0" fontId="9" fillId="0" borderId="0" applyNumberFormat="0" applyFill="0" applyBorder="0" applyAlignment="0" applyProtection="0"/>
    <xf numFmtId="0" fontId="50" fillId="0" borderId="0" applyNumberFormat="0" applyFill="0" applyBorder="0" applyAlignment="0" applyProtection="0"/>
    <xf numFmtId="0" fontId="22" fillId="0" borderId="0"/>
    <xf numFmtId="0" fontId="22" fillId="0" borderId="0"/>
    <xf numFmtId="0" fontId="50" fillId="0" borderId="0" applyNumberFormat="0" applyFill="0" applyBorder="0" applyAlignment="0" applyProtection="0"/>
    <xf numFmtId="0" fontId="22" fillId="0" borderId="0"/>
    <xf numFmtId="0" fontId="22" fillId="0" borderId="0"/>
    <xf numFmtId="0" fontId="50" fillId="0" borderId="0" applyNumberFormat="0" applyFill="0" applyBorder="0" applyAlignment="0" applyProtection="0"/>
    <xf numFmtId="0" fontId="51" fillId="0" borderId="0" applyNumberFormat="0" applyFill="0" applyBorder="0" applyAlignment="0" applyProtection="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52" fillId="0" borderId="0" applyNumberFormat="0" applyFill="0" applyBorder="0" applyAlignment="0" applyProtection="0"/>
    <xf numFmtId="0" fontId="51" fillId="0" borderId="0" applyNumberFormat="0" applyFill="0" applyBorder="0" applyAlignment="0" applyProtection="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50" fillId="0" borderId="0" applyNumberFormat="0" applyFill="0" applyBorder="0" applyAlignment="0" applyProtection="0"/>
    <xf numFmtId="0" fontId="22" fillId="0" borderId="0"/>
    <xf numFmtId="0" fontId="22" fillId="0" borderId="0"/>
    <xf numFmtId="0" fontId="22" fillId="0" borderId="0"/>
    <xf numFmtId="0" fontId="50" fillId="0" borderId="0" applyNumberFormat="0" applyFill="0" applyBorder="0" applyAlignment="0" applyProtection="0"/>
    <xf numFmtId="0" fontId="22" fillId="0" borderId="0"/>
    <xf numFmtId="0" fontId="52" fillId="0" borderId="0" applyNumberFormat="0" applyFill="0" applyBorder="0" applyAlignment="0" applyProtection="0"/>
    <xf numFmtId="0" fontId="50" fillId="0" borderId="0" applyNumberFormat="0" applyFill="0" applyBorder="0" applyAlignment="0" applyProtection="0"/>
    <xf numFmtId="0" fontId="22" fillId="0" borderId="0"/>
    <xf numFmtId="0" fontId="51" fillId="0" borderId="0" applyNumberFormat="0" applyFill="0" applyBorder="0" applyAlignment="0" applyProtection="0"/>
    <xf numFmtId="0" fontId="51" fillId="0" borderId="0" applyNumberFormat="0" applyFill="0" applyBorder="0" applyAlignment="0" applyProtection="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22" fillId="0" borderId="0"/>
    <xf numFmtId="0" fontId="22" fillId="0" borderId="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22" fillId="0" borderId="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22" fillId="0" borderId="0"/>
    <xf numFmtId="0" fontId="51" fillId="0" borderId="0" applyNumberFormat="0" applyFill="0" applyBorder="0" applyAlignment="0" applyProtection="0"/>
    <xf numFmtId="0" fontId="50" fillId="0" borderId="0" applyNumberFormat="0" applyFill="0" applyBorder="0" applyAlignment="0" applyProtection="0"/>
    <xf numFmtId="0" fontId="22" fillId="0" borderId="0"/>
    <xf numFmtId="0" fontId="50" fillId="0" borderId="0" applyNumberFormat="0" applyFill="0" applyBorder="0" applyAlignment="0" applyProtection="0"/>
    <xf numFmtId="0" fontId="22" fillId="0" borderId="0"/>
    <xf numFmtId="0" fontId="53" fillId="0" borderId="0" applyNumberFormat="0" applyFill="0" applyBorder="0" applyAlignment="0" applyProtection="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51" fillId="0" borderId="0" applyNumberFormat="0" applyFill="0" applyBorder="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22" fillId="0" borderId="0"/>
    <xf numFmtId="0" fontId="9" fillId="0" borderId="0" applyNumberFormat="0" applyFill="0" applyBorder="0" applyAlignment="0" applyProtection="0"/>
    <xf numFmtId="0" fontId="22" fillId="0" borderId="0"/>
    <xf numFmtId="0" fontId="22" fillId="0" borderId="0"/>
    <xf numFmtId="0" fontId="9" fillId="0" borderId="0" applyNumberFormat="0" applyFill="0" applyBorder="0" applyAlignment="0" applyProtection="0"/>
    <xf numFmtId="0" fontId="22" fillId="0" borderId="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53" fillId="0" borderId="0" applyNumberFormat="0" applyFill="0" applyBorder="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22" fillId="0" borderId="0"/>
    <xf numFmtId="0" fontId="22" fillId="0" borderId="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22" fillId="0" borderId="0"/>
    <xf numFmtId="0" fontId="22" fillId="0" borderId="0"/>
    <xf numFmtId="0" fontId="22" fillId="0" borderId="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53" fillId="0" borderId="0" applyNumberFormat="0" applyFill="0" applyBorder="0" applyAlignment="0" applyProtection="0"/>
    <xf numFmtId="0" fontId="9" fillId="0" borderId="0" applyNumberFormat="0" applyFill="0" applyBorder="0" applyAlignment="0" applyProtection="0"/>
    <xf numFmtId="0" fontId="22" fillId="0" borderId="0"/>
    <xf numFmtId="0" fontId="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5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2" fillId="0" borderId="0"/>
    <xf numFmtId="0" fontId="22" fillId="0" borderId="0"/>
    <xf numFmtId="0" fontId="22" fillId="0" borderId="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2" fillId="0" borderId="0"/>
    <xf numFmtId="0" fontId="22" fillId="0" borderId="0"/>
    <xf numFmtId="0" fontId="54" fillId="0" borderId="0" applyNumberFormat="0" applyFill="0" applyBorder="0" applyAlignment="0" applyProtection="0">
      <alignment vertical="top"/>
      <protection locked="0"/>
    </xf>
    <xf numFmtId="0" fontId="22" fillId="0" borderId="0"/>
    <xf numFmtId="0" fontId="22" fillId="0" borderId="0"/>
    <xf numFmtId="0" fontId="54" fillId="0" borderId="0" applyNumberFormat="0" applyFill="0" applyBorder="0" applyAlignment="0" applyProtection="0">
      <alignment vertical="top"/>
      <protection locked="0"/>
    </xf>
    <xf numFmtId="0" fontId="13" fillId="5" borderId="5" applyNumberFormat="0" applyAlignment="0" applyProtection="0"/>
    <xf numFmtId="0" fontId="22" fillId="0" borderId="0"/>
    <xf numFmtId="0" fontId="55" fillId="48" borderId="12" applyNumberFormat="0" applyAlignment="0" applyProtection="0"/>
    <xf numFmtId="0" fontId="13" fillId="5" borderId="5" applyNumberFormat="0" applyAlignment="0" applyProtection="0"/>
    <xf numFmtId="0" fontId="55" fillId="48" borderId="12" applyNumberFormat="0" applyAlignment="0" applyProtection="0"/>
    <xf numFmtId="0" fontId="22" fillId="0" borderId="0"/>
    <xf numFmtId="0" fontId="22" fillId="0" borderId="0"/>
    <xf numFmtId="0" fontId="55" fillId="48" borderId="12" applyNumberFormat="0" applyAlignment="0" applyProtection="0"/>
    <xf numFmtId="0" fontId="22" fillId="0" borderId="0"/>
    <xf numFmtId="0" fontId="22" fillId="0" borderId="0"/>
    <xf numFmtId="0" fontId="55" fillId="48" borderId="12" applyNumberFormat="0" applyAlignment="0" applyProtection="0"/>
    <xf numFmtId="0" fontId="55" fillId="42" borderId="12" applyNumberFormat="0" applyAlignment="0" applyProtection="0"/>
    <xf numFmtId="0" fontId="22" fillId="0" borderId="0"/>
    <xf numFmtId="0" fontId="22" fillId="0" borderId="0"/>
    <xf numFmtId="0" fontId="55" fillId="42" borderId="12" applyNumberFormat="0" applyAlignment="0" applyProtection="0"/>
    <xf numFmtId="0" fontId="22" fillId="0" borderId="0"/>
    <xf numFmtId="0" fontId="22" fillId="0" borderId="0"/>
    <xf numFmtId="0" fontId="55" fillId="50" borderId="12" applyNumberFormat="0" applyAlignment="0" applyProtection="0"/>
    <xf numFmtId="0" fontId="55" fillId="42" borderId="12" applyNumberFormat="0" applyAlignment="0" applyProtection="0"/>
    <xf numFmtId="0" fontId="22" fillId="0" borderId="0"/>
    <xf numFmtId="0" fontId="22" fillId="0" borderId="0"/>
    <xf numFmtId="0" fontId="55" fillId="42" borderId="12" applyNumberFormat="0" applyAlignment="0" applyProtection="0"/>
    <xf numFmtId="0" fontId="22" fillId="0" borderId="0"/>
    <xf numFmtId="0" fontId="22" fillId="0" borderId="0"/>
    <xf numFmtId="0" fontId="55" fillId="48" borderId="12" applyNumberFormat="0" applyAlignment="0" applyProtection="0"/>
    <xf numFmtId="0" fontId="22" fillId="0" borderId="0"/>
    <xf numFmtId="0" fontId="22" fillId="0" borderId="0"/>
    <xf numFmtId="0" fontId="22" fillId="0" borderId="0"/>
    <xf numFmtId="0" fontId="55" fillId="48" borderId="12" applyNumberFormat="0" applyAlignment="0" applyProtection="0"/>
    <xf numFmtId="0" fontId="22" fillId="0" borderId="0"/>
    <xf numFmtId="0" fontId="55" fillId="50" borderId="12" applyNumberFormat="0" applyAlignment="0" applyProtection="0"/>
    <xf numFmtId="0" fontId="13" fillId="42" borderId="5" applyNumberFormat="0" applyAlignment="0" applyProtection="0"/>
    <xf numFmtId="0" fontId="22" fillId="0" borderId="0"/>
    <xf numFmtId="0" fontId="13" fillId="42" borderId="5" applyNumberFormat="0" applyAlignment="0" applyProtection="0"/>
    <xf numFmtId="0" fontId="13" fillId="5" borderId="5" applyNumberFormat="0" applyAlignment="0" applyProtection="0"/>
    <xf numFmtId="0" fontId="55" fillId="42" borderId="12" applyNumberFormat="0" applyAlignment="0" applyProtection="0"/>
    <xf numFmtId="0" fontId="22" fillId="0" borderId="0"/>
    <xf numFmtId="0" fontId="22" fillId="0" borderId="0"/>
    <xf numFmtId="0" fontId="55" fillId="42" borderId="12" applyNumberFormat="0" applyAlignment="0" applyProtection="0"/>
    <xf numFmtId="0" fontId="22" fillId="0" borderId="0"/>
    <xf numFmtId="0" fontId="22" fillId="0" borderId="0"/>
    <xf numFmtId="0" fontId="55" fillId="42" borderId="12" applyNumberFormat="0" applyAlignment="0" applyProtection="0"/>
    <xf numFmtId="0" fontId="13" fillId="48" borderId="5" applyNumberFormat="0" applyAlignment="0" applyProtection="0"/>
    <xf numFmtId="0" fontId="22" fillId="0" borderId="0"/>
    <xf numFmtId="0" fontId="22" fillId="0" borderId="0"/>
    <xf numFmtId="0" fontId="13" fillId="48" borderId="5" applyNumberFormat="0" applyAlignment="0" applyProtection="0"/>
    <xf numFmtId="0" fontId="22" fillId="0" borderId="0"/>
    <xf numFmtId="0" fontId="22" fillId="0" borderId="0"/>
    <xf numFmtId="0" fontId="22" fillId="0" borderId="0"/>
    <xf numFmtId="0" fontId="22" fillId="0" borderId="0"/>
    <xf numFmtId="0" fontId="13" fillId="48" borderId="5" applyNumberFormat="0" applyAlignment="0" applyProtection="0"/>
    <xf numFmtId="0" fontId="22" fillId="0" borderId="0"/>
    <xf numFmtId="0" fontId="22" fillId="0" borderId="0"/>
    <xf numFmtId="0" fontId="13" fillId="48" borderId="5" applyNumberFormat="0" applyAlignment="0" applyProtection="0"/>
    <xf numFmtId="0" fontId="22" fillId="0" borderId="0"/>
    <xf numFmtId="0" fontId="22" fillId="0" borderId="0"/>
    <xf numFmtId="0" fontId="22" fillId="0" borderId="0"/>
    <xf numFmtId="0" fontId="13" fillId="5" borderId="5" applyNumberFormat="0" applyAlignment="0" applyProtection="0"/>
    <xf numFmtId="0" fontId="22" fillId="0" borderId="0"/>
    <xf numFmtId="0" fontId="13" fillId="5" borderId="5" applyNumberFormat="0" applyAlignment="0" applyProtection="0"/>
    <xf numFmtId="0" fontId="13" fillId="48" borderId="5" applyNumberFormat="0" applyAlignment="0" applyProtection="0"/>
    <xf numFmtId="0" fontId="13" fillId="5" borderId="5" applyNumberFormat="0" applyAlignment="0" applyProtection="0"/>
    <xf numFmtId="0" fontId="22" fillId="0" borderId="0"/>
    <xf numFmtId="0" fontId="13" fillId="5" borderId="5" applyNumberFormat="0" applyAlignment="0" applyProtection="0"/>
    <xf numFmtId="0" fontId="22" fillId="0" borderId="0"/>
    <xf numFmtId="0" fontId="22" fillId="0" borderId="0"/>
    <xf numFmtId="0" fontId="13" fillId="5" borderId="5" applyNumberFormat="0" applyAlignment="0" applyProtection="0"/>
    <xf numFmtId="0" fontId="22" fillId="0" borderId="0"/>
    <xf numFmtId="0" fontId="13" fillId="5" borderId="5" applyNumberFormat="0" applyAlignment="0" applyProtection="0"/>
    <xf numFmtId="0" fontId="13" fillId="48" borderId="5" applyNumberFormat="0" applyAlignment="0" applyProtection="0"/>
    <xf numFmtId="0" fontId="13" fillId="5" borderId="5" applyNumberFormat="0" applyAlignment="0" applyProtection="0"/>
    <xf numFmtId="0" fontId="22" fillId="0" borderId="0"/>
    <xf numFmtId="0" fontId="13" fillId="5" borderId="5" applyNumberFormat="0" applyAlignment="0" applyProtection="0"/>
    <xf numFmtId="0" fontId="22" fillId="0" borderId="0"/>
    <xf numFmtId="0" fontId="22" fillId="0" borderId="0"/>
    <xf numFmtId="0" fontId="22" fillId="0" borderId="0"/>
    <xf numFmtId="0" fontId="13" fillId="5" borderId="5" applyNumberFormat="0" applyAlignment="0" applyProtection="0"/>
    <xf numFmtId="0" fontId="22" fillId="0" borderId="0"/>
    <xf numFmtId="0" fontId="13" fillId="5" borderId="5" applyNumberFormat="0" applyAlignment="0" applyProtection="0"/>
    <xf numFmtId="0" fontId="13" fillId="48" borderId="5" applyNumberFormat="0" applyAlignment="0" applyProtection="0"/>
    <xf numFmtId="0" fontId="13" fillId="5" borderId="5" applyNumberFormat="0" applyAlignment="0" applyProtection="0"/>
    <xf numFmtId="0" fontId="22" fillId="0" borderId="0"/>
    <xf numFmtId="0" fontId="13" fillId="5" borderId="5" applyNumberFormat="0" applyAlignment="0" applyProtection="0"/>
    <xf numFmtId="0" fontId="22" fillId="0" borderId="0"/>
    <xf numFmtId="0" fontId="22" fillId="0" borderId="0"/>
    <xf numFmtId="0" fontId="22" fillId="0" borderId="0"/>
    <xf numFmtId="0" fontId="13" fillId="5" borderId="5" applyNumberFormat="0" applyAlignment="0" applyProtection="0"/>
    <xf numFmtId="0" fontId="22" fillId="0" borderId="0"/>
    <xf numFmtId="0" fontId="22" fillId="0" borderId="0"/>
    <xf numFmtId="0" fontId="13" fillId="48" borderId="5" applyNumberFormat="0" applyAlignment="0" applyProtection="0"/>
    <xf numFmtId="0" fontId="13" fillId="5" borderId="5" applyNumberFormat="0" applyAlignment="0" applyProtection="0"/>
    <xf numFmtId="0" fontId="22" fillId="0" borderId="0"/>
    <xf numFmtId="0" fontId="22" fillId="0" borderId="0"/>
    <xf numFmtId="0" fontId="55" fillId="42" borderId="12" applyNumberFormat="0" applyAlignment="0" applyProtection="0"/>
    <xf numFmtId="0" fontId="22" fillId="0" borderId="0"/>
    <xf numFmtId="0" fontId="22" fillId="0" borderId="0"/>
    <xf numFmtId="0" fontId="22" fillId="0" borderId="0"/>
    <xf numFmtId="0" fontId="55" fillId="42" borderId="12" applyNumberFormat="0" applyAlignment="0" applyProtection="0"/>
    <xf numFmtId="0" fontId="55" fillId="48" borderId="12" applyNumberFormat="0" applyAlignment="0" applyProtection="0"/>
    <xf numFmtId="0" fontId="22" fillId="0" borderId="0"/>
    <xf numFmtId="0" fontId="55" fillId="48" borderId="12" applyNumberFormat="0" applyAlignment="0" applyProtection="0"/>
    <xf numFmtId="0" fontId="22" fillId="0" borderId="0"/>
    <xf numFmtId="0" fontId="13" fillId="48" borderId="5" applyNumberFormat="0" applyAlignment="0" applyProtection="0"/>
    <xf numFmtId="0" fontId="22" fillId="0" borderId="0"/>
    <xf numFmtId="0" fontId="22" fillId="0" borderId="0"/>
    <xf numFmtId="0" fontId="13" fillId="48" borderId="5" applyNumberFormat="0" applyAlignment="0" applyProtection="0"/>
    <xf numFmtId="0" fontId="22" fillId="0" borderId="0"/>
    <xf numFmtId="0" fontId="22" fillId="0" borderId="0"/>
    <xf numFmtId="0" fontId="22" fillId="0" borderId="0"/>
    <xf numFmtId="0" fontId="55" fillId="42" borderId="12" applyNumberFormat="0" applyAlignment="0" applyProtection="0"/>
    <xf numFmtId="0" fontId="22" fillId="0" borderId="0"/>
    <xf numFmtId="0" fontId="22" fillId="0" borderId="0"/>
    <xf numFmtId="0" fontId="55" fillId="42" borderId="12" applyNumberFormat="0" applyAlignment="0" applyProtection="0"/>
    <xf numFmtId="0" fontId="22" fillId="0" borderId="0"/>
    <xf numFmtId="0" fontId="22" fillId="0" borderId="0"/>
    <xf numFmtId="0" fontId="22" fillId="0" borderId="0"/>
    <xf numFmtId="0" fontId="55" fillId="42" borderId="12" applyNumberFormat="0" applyAlignment="0" applyProtection="0"/>
    <xf numFmtId="0" fontId="22" fillId="0" borderId="0"/>
    <xf numFmtId="0" fontId="22" fillId="0" borderId="0"/>
    <xf numFmtId="0" fontId="55" fillId="42" borderId="12" applyNumberFormat="0" applyAlignment="0" applyProtection="0"/>
    <xf numFmtId="0" fontId="22" fillId="0" borderId="0"/>
    <xf numFmtId="0" fontId="22" fillId="0" borderId="0"/>
    <xf numFmtId="0" fontId="22" fillId="0" borderId="0"/>
    <xf numFmtId="0" fontId="13" fillId="5" borderId="5" applyNumberFormat="0" applyAlignment="0" applyProtection="0"/>
    <xf numFmtId="0" fontId="22" fillId="0" borderId="0"/>
    <xf numFmtId="0" fontId="22" fillId="0" borderId="0"/>
    <xf numFmtId="0" fontId="13" fillId="5" borderId="5" applyNumberFormat="0" applyAlignment="0" applyProtection="0"/>
    <xf numFmtId="0" fontId="22" fillId="0" borderId="0"/>
    <xf numFmtId="0" fontId="22" fillId="0" borderId="0"/>
    <xf numFmtId="0" fontId="13" fillId="5" borderId="5" applyNumberFormat="0" applyAlignment="0" applyProtection="0"/>
    <xf numFmtId="0" fontId="22" fillId="0" borderId="0"/>
    <xf numFmtId="0" fontId="22" fillId="0" borderId="0"/>
    <xf numFmtId="0" fontId="22" fillId="0" borderId="0"/>
    <xf numFmtId="0" fontId="22" fillId="0" borderId="0"/>
    <xf numFmtId="0" fontId="13" fillId="5" borderId="5" applyNumberFormat="0" applyAlignment="0" applyProtection="0"/>
    <xf numFmtId="0" fontId="22" fillId="0" borderId="0"/>
    <xf numFmtId="0" fontId="22" fillId="0" borderId="0"/>
    <xf numFmtId="0" fontId="13" fillId="48" borderId="5" applyNumberFormat="0" applyAlignment="0" applyProtection="0"/>
    <xf numFmtId="0" fontId="22" fillId="0" borderId="0"/>
    <xf numFmtId="0" fontId="22" fillId="0" borderId="0"/>
    <xf numFmtId="0" fontId="13" fillId="48" borderId="5" applyNumberFormat="0" applyAlignment="0" applyProtection="0"/>
    <xf numFmtId="0" fontId="22" fillId="0" borderId="0"/>
    <xf numFmtId="0" fontId="22" fillId="0" borderId="0"/>
    <xf numFmtId="0" fontId="22" fillId="0" borderId="0"/>
    <xf numFmtId="0" fontId="13" fillId="5" borderId="5" applyNumberFormat="0" applyAlignment="0" applyProtection="0"/>
    <xf numFmtId="0" fontId="22" fillId="0" borderId="0"/>
    <xf numFmtId="0" fontId="13" fillId="5" borderId="5" applyNumberFormat="0" applyAlignment="0" applyProtection="0"/>
    <xf numFmtId="0" fontId="13" fillId="48" borderId="5" applyNumberFormat="0" applyAlignment="0" applyProtection="0"/>
    <xf numFmtId="0" fontId="13" fillId="5" borderId="5" applyNumberFormat="0" applyAlignment="0" applyProtection="0"/>
    <xf numFmtId="0" fontId="22" fillId="0" borderId="0"/>
    <xf numFmtId="0" fontId="13" fillId="5" borderId="5" applyNumberFormat="0" applyAlignment="0" applyProtection="0"/>
    <xf numFmtId="0" fontId="22" fillId="0" borderId="0"/>
    <xf numFmtId="0" fontId="22" fillId="0" borderId="0"/>
    <xf numFmtId="0" fontId="13" fillId="5" borderId="5" applyNumberFormat="0" applyAlignment="0" applyProtection="0"/>
    <xf numFmtId="0" fontId="22" fillId="0" borderId="0"/>
    <xf numFmtId="0" fontId="13" fillId="5" borderId="5" applyNumberFormat="0" applyAlignment="0" applyProtection="0"/>
    <xf numFmtId="0" fontId="13" fillId="48" borderId="5" applyNumberFormat="0" applyAlignment="0" applyProtection="0"/>
    <xf numFmtId="0" fontId="13" fillId="5" borderId="5" applyNumberFormat="0" applyAlignment="0" applyProtection="0"/>
    <xf numFmtId="0" fontId="22" fillId="0" borderId="0"/>
    <xf numFmtId="0" fontId="13" fillId="5" borderId="5" applyNumberFormat="0" applyAlignment="0" applyProtection="0"/>
    <xf numFmtId="0" fontId="22" fillId="0" borderId="0"/>
    <xf numFmtId="0" fontId="22" fillId="0" borderId="0"/>
    <xf numFmtId="0" fontId="22" fillId="0" borderId="0"/>
    <xf numFmtId="0" fontId="13" fillId="5" borderId="5" applyNumberFormat="0" applyAlignment="0" applyProtection="0"/>
    <xf numFmtId="0" fontId="22" fillId="0" borderId="0"/>
    <xf numFmtId="0" fontId="13" fillId="5" borderId="5" applyNumberFormat="0" applyAlignment="0" applyProtection="0"/>
    <xf numFmtId="0" fontId="13" fillId="48" borderId="5" applyNumberFormat="0" applyAlignment="0" applyProtection="0"/>
    <xf numFmtId="0" fontId="13" fillId="5" borderId="5" applyNumberFormat="0" applyAlignment="0" applyProtection="0"/>
    <xf numFmtId="0" fontId="22" fillId="0" borderId="0"/>
    <xf numFmtId="0" fontId="13" fillId="5" borderId="5" applyNumberFormat="0" applyAlignment="0" applyProtection="0"/>
    <xf numFmtId="0" fontId="22" fillId="0" borderId="0"/>
    <xf numFmtId="0" fontId="22" fillId="0" borderId="0"/>
    <xf numFmtId="0" fontId="22" fillId="0" borderId="0"/>
    <xf numFmtId="0" fontId="22" fillId="0" borderId="0"/>
    <xf numFmtId="0" fontId="22" fillId="0" borderId="0"/>
    <xf numFmtId="0" fontId="13" fillId="48" borderId="5" applyNumberFormat="0" applyAlignment="0" applyProtection="0"/>
    <xf numFmtId="0" fontId="13" fillId="5" borderId="5" applyNumberFormat="0" applyAlignment="0" applyProtection="0"/>
    <xf numFmtId="0" fontId="13" fillId="5" borderId="5" applyNumberFormat="0" applyAlignment="0" applyProtection="0"/>
    <xf numFmtId="0" fontId="22" fillId="0" borderId="0"/>
    <xf numFmtId="0" fontId="22" fillId="0" borderId="0"/>
    <xf numFmtId="0" fontId="22" fillId="0" borderId="0"/>
    <xf numFmtId="176" fontId="56" fillId="74" borderId="0"/>
    <xf numFmtId="0" fontId="57" fillId="0" borderId="27" applyNumberFormat="0" applyFill="0" applyAlignment="0" applyProtection="0"/>
    <xf numFmtId="0" fontId="16" fillId="0" borderId="7" applyNumberFormat="0" applyFill="0" applyAlignment="0" applyProtection="0"/>
    <xf numFmtId="0" fontId="57" fillId="0" borderId="27" applyNumberFormat="0" applyFill="0" applyAlignment="0" applyProtection="0"/>
    <xf numFmtId="0" fontId="22" fillId="0" borderId="0"/>
    <xf numFmtId="0" fontId="22" fillId="0" borderId="0"/>
    <xf numFmtId="0" fontId="57" fillId="0" borderId="27" applyNumberFormat="0" applyFill="0" applyAlignment="0" applyProtection="0"/>
    <xf numFmtId="0" fontId="22" fillId="0" borderId="0"/>
    <xf numFmtId="0" fontId="22" fillId="0" borderId="0"/>
    <xf numFmtId="0" fontId="57" fillId="0" borderId="27" applyNumberFormat="0" applyFill="0" applyAlignment="0" applyProtection="0"/>
    <xf numFmtId="0" fontId="58" fillId="0" borderId="28" applyNumberFormat="0" applyFill="0" applyAlignment="0" applyProtection="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59" fillId="0" borderId="28" applyNumberFormat="0" applyFill="0" applyAlignment="0" applyProtection="0"/>
    <xf numFmtId="0" fontId="58" fillId="0" borderId="28" applyNumberFormat="0" applyFill="0" applyAlignment="0" applyProtection="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57" fillId="0" borderId="27" applyNumberFormat="0" applyFill="0" applyAlignment="0" applyProtection="0"/>
    <xf numFmtId="0" fontId="22" fillId="0" borderId="0"/>
    <xf numFmtId="0" fontId="22" fillId="0" borderId="0"/>
    <xf numFmtId="0" fontId="22" fillId="0" borderId="0"/>
    <xf numFmtId="0" fontId="57" fillId="0" borderId="27" applyNumberFormat="0" applyFill="0" applyAlignment="0" applyProtection="0"/>
    <xf numFmtId="0" fontId="22" fillId="0" borderId="0"/>
    <xf numFmtId="0" fontId="59" fillId="0" borderId="28" applyNumberFormat="0" applyFill="0" applyAlignment="0" applyProtection="0"/>
    <xf numFmtId="0" fontId="57" fillId="0" borderId="27" applyNumberFormat="0" applyFill="0" applyAlignment="0" applyProtection="0"/>
    <xf numFmtId="0" fontId="58" fillId="0" borderId="28" applyNumberFormat="0" applyFill="0" applyAlignment="0" applyProtection="0"/>
    <xf numFmtId="0" fontId="58" fillId="0" borderId="28" applyNumberFormat="0" applyFill="0" applyAlignment="0" applyProtection="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22" fillId="0" borderId="0"/>
    <xf numFmtId="0" fontId="58" fillId="0" borderId="28" applyNumberFormat="0" applyFill="0" applyAlignment="0" applyProtection="0"/>
    <xf numFmtId="0" fontId="22" fillId="0" borderId="0"/>
    <xf numFmtId="0" fontId="57" fillId="0" borderId="27" applyNumberFormat="0" applyFill="0" applyAlignment="0" applyProtection="0"/>
    <xf numFmtId="0" fontId="57" fillId="0" borderId="27" applyNumberFormat="0" applyFill="0" applyAlignment="0" applyProtection="0"/>
    <xf numFmtId="0" fontId="22" fillId="0" borderId="0"/>
    <xf numFmtId="0" fontId="16" fillId="0" borderId="7" applyNumberFormat="0" applyFill="0" applyAlignment="0" applyProtection="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58" fillId="0" borderId="28" applyNumberFormat="0" applyFill="0" applyAlignment="0" applyProtection="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22" fillId="0" borderId="0"/>
    <xf numFmtId="0" fontId="22" fillId="0" borderId="0"/>
    <xf numFmtId="0" fontId="16" fillId="0" borderId="7" applyNumberFormat="0" applyFill="0" applyAlignment="0" applyProtection="0"/>
    <xf numFmtId="0" fontId="22" fillId="0" borderId="0"/>
    <xf numFmtId="0" fontId="22" fillId="0" borderId="0"/>
    <xf numFmtId="0" fontId="22" fillId="0" borderId="0"/>
    <xf numFmtId="0" fontId="16" fillId="0" borderId="7" applyNumberFormat="0" applyFill="0" applyAlignment="0" applyProtection="0"/>
    <xf numFmtId="0" fontId="22" fillId="0" borderId="0"/>
    <xf numFmtId="0" fontId="60" fillId="48" borderId="0" applyNumberFormat="0" applyBorder="0" applyAlignment="0" applyProtection="0"/>
    <xf numFmtId="0" fontId="12" fillId="4" borderId="0" applyNumberFormat="0" applyBorder="0" applyAlignment="0" applyProtection="0"/>
    <xf numFmtId="0" fontId="60" fillId="48" borderId="0" applyNumberFormat="0" applyBorder="0" applyAlignment="0" applyProtection="0"/>
    <xf numFmtId="0" fontId="22" fillId="0" borderId="0"/>
    <xf numFmtId="0" fontId="22" fillId="0" borderId="0"/>
    <xf numFmtId="0" fontId="60" fillId="48" borderId="0" applyNumberFormat="0" applyBorder="0" applyAlignment="0" applyProtection="0"/>
    <xf numFmtId="0" fontId="22" fillId="0" borderId="0"/>
    <xf numFmtId="0" fontId="22" fillId="0" borderId="0"/>
    <xf numFmtId="0" fontId="60" fillId="48" borderId="0" applyNumberFormat="0" applyBorder="0" applyAlignment="0" applyProtection="0"/>
    <xf numFmtId="0" fontId="61" fillId="48"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60" fillId="50" borderId="0" applyNumberFormat="0" applyBorder="0" applyAlignment="0" applyProtection="0"/>
    <xf numFmtId="0" fontId="61" fillId="48"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60" fillId="48" borderId="0" applyNumberFormat="0" applyBorder="0" applyAlignment="0" applyProtection="0"/>
    <xf numFmtId="0" fontId="22" fillId="0" borderId="0"/>
    <xf numFmtId="0" fontId="22" fillId="0" borderId="0"/>
    <xf numFmtId="0" fontId="22" fillId="0" borderId="0"/>
    <xf numFmtId="0" fontId="60" fillId="48" borderId="0" applyNumberFormat="0" applyBorder="0" applyAlignment="0" applyProtection="0"/>
    <xf numFmtId="0" fontId="22" fillId="0" borderId="0"/>
    <xf numFmtId="0" fontId="60" fillId="50" borderId="0" applyNumberFormat="0" applyBorder="0" applyAlignment="0" applyProtection="0"/>
    <xf numFmtId="0" fontId="62" fillId="4" borderId="0" applyNumberFormat="0" applyBorder="0" applyAlignment="0" applyProtection="0"/>
    <xf numFmtId="0" fontId="12" fillId="4" borderId="0" applyNumberFormat="0" applyBorder="0" applyAlignment="0" applyProtection="0"/>
    <xf numFmtId="0" fontId="61" fillId="48"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12" fillId="4" borderId="0" applyNumberFormat="0" applyBorder="0" applyAlignment="0" applyProtection="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22" fillId="0" borderId="0"/>
    <xf numFmtId="0" fontId="61" fillId="48" borderId="0" applyNumberFormat="0" applyBorder="0" applyAlignment="0" applyProtection="0"/>
    <xf numFmtId="0" fontId="22" fillId="0" borderId="0"/>
    <xf numFmtId="0" fontId="62" fillId="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22" fillId="0" borderId="0"/>
    <xf numFmtId="0" fontId="12" fillId="4" borderId="0" applyNumberFormat="0" applyBorder="0" applyAlignment="0" applyProtection="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61" fillId="48" borderId="0" applyNumberFormat="0" applyBorder="0" applyAlignment="0" applyProtection="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22" fillId="0" borderId="0"/>
    <xf numFmtId="0" fontId="12" fillId="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2"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63" fillId="0" borderId="0"/>
    <xf numFmtId="0" fontId="22" fillId="0" borderId="0"/>
    <xf numFmtId="0" fontId="22" fillId="0" borderId="0"/>
    <xf numFmtId="0" fontId="63"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63" fillId="0" borderId="0"/>
    <xf numFmtId="0" fontId="22" fillId="0" borderId="0"/>
    <xf numFmtId="0" fontId="22" fillId="0" borderId="0"/>
    <xf numFmtId="0" fontId="22" fillId="0" borderId="0"/>
    <xf numFmtId="0" fontId="63" fillId="0" borderId="0"/>
    <xf numFmtId="0" fontId="22"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4" fillId="0" borderId="0"/>
    <xf numFmtId="0" fontId="22" fillId="0" borderId="0"/>
    <xf numFmtId="0" fontId="63" fillId="0" borderId="0"/>
    <xf numFmtId="0" fontId="4" fillId="0" borderId="0"/>
    <xf numFmtId="0" fontId="63"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4"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5" fillId="0" borderId="0"/>
    <xf numFmtId="0" fontId="22" fillId="0" borderId="0"/>
    <xf numFmtId="0" fontId="22" fillId="0" borderId="0"/>
    <xf numFmtId="0" fontId="5"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5"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5"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2" fillId="0" borderId="0"/>
    <xf numFmtId="0" fontId="22" fillId="0" borderId="0"/>
    <xf numFmtId="0" fontId="22"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64"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64" fillId="39" borderId="1"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4" fillId="8" borderId="9" applyNumberFormat="0" applyFont="0" applyAlignment="0" applyProtection="0"/>
    <xf numFmtId="0" fontId="64" fillId="39" borderId="1"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5"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22" fillId="0" borderId="0"/>
    <xf numFmtId="0" fontId="38" fillId="8" borderId="9" applyNumberFormat="0" applyFont="0" applyAlignment="0" applyProtection="0"/>
    <xf numFmtId="0" fontId="22" fillId="0" borderId="0"/>
    <xf numFmtId="0" fontId="22" fillId="0" borderId="0"/>
    <xf numFmtId="0" fontId="5"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64" fillId="39" borderId="1" applyNumberFormat="0" applyFont="0" applyAlignment="0" applyProtection="0"/>
    <xf numFmtId="0" fontId="22" fillId="0" borderId="0"/>
    <xf numFmtId="0" fontId="64" fillId="39" borderId="1" applyNumberFormat="0" applyFont="0" applyAlignment="0" applyProtection="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38"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5"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5"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64" fillId="39" borderId="1" applyNumberFormat="0" applyFont="0" applyAlignment="0" applyProtection="0"/>
    <xf numFmtId="0" fontId="64" fillId="39" borderId="1" applyNumberFormat="0" applyFont="0" applyAlignment="0" applyProtection="0"/>
    <xf numFmtId="0" fontId="22" fillId="39" borderId="1" applyNumberFormat="0" applyFont="0" applyAlignment="0" applyProtection="0"/>
    <xf numFmtId="0" fontId="22" fillId="0" borderId="0"/>
    <xf numFmtId="0" fontId="22" fillId="0" borderId="0"/>
    <xf numFmtId="0" fontId="22" fillId="0" borderId="0"/>
    <xf numFmtId="0" fontId="22" fillId="0" borderId="0"/>
    <xf numFmtId="0" fontId="22" fillId="39" borderId="1" applyNumberFormat="0" applyFont="0" applyAlignment="0" applyProtection="0"/>
    <xf numFmtId="0" fontId="22" fillId="0" borderId="0"/>
    <xf numFmtId="0" fontId="64" fillId="39" borderId="1" applyNumberFormat="0" applyFont="0" applyAlignment="0" applyProtection="0"/>
    <xf numFmtId="0" fontId="64" fillId="39" borderId="1" applyNumberFormat="0" applyFont="0" applyAlignment="0" applyProtection="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64" fillId="39" borderId="1" applyNumberFormat="0" applyFont="0" applyAlignment="0" applyProtection="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41" borderId="1" applyNumberForma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38" fillId="8" borderId="9" applyNumberFormat="0" applyFont="0" applyAlignment="0" applyProtection="0"/>
    <xf numFmtId="0" fontId="22" fillId="0" borderId="0"/>
    <xf numFmtId="0" fontId="22" fillId="0" borderId="0"/>
    <xf numFmtId="0" fontId="38"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41" borderId="1" applyNumberForma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2" fillId="0" borderId="0"/>
    <xf numFmtId="0" fontId="22" fillId="0" borderId="0"/>
    <xf numFmtId="0" fontId="4" fillId="8" borderId="9"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2"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4" fillId="8" borderId="9" applyNumberFormat="0" applyFont="0" applyAlignment="0" applyProtection="0"/>
    <xf numFmtId="0" fontId="28" fillId="39" borderId="1" applyNumberFormat="0" applyFont="0" applyAlignment="0" applyProtection="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28" fillId="39" borderId="1" applyNumberFormat="0" applyFont="0" applyAlignment="0" applyProtection="0"/>
    <xf numFmtId="0" fontId="22" fillId="0" borderId="0"/>
    <xf numFmtId="0" fontId="22" fillId="0" borderId="0"/>
    <xf numFmtId="0" fontId="28" fillId="39" borderId="1" applyNumberFormat="0" applyFont="0" applyAlignment="0" applyProtection="0"/>
    <xf numFmtId="0" fontId="22" fillId="0" borderId="0"/>
    <xf numFmtId="0" fontId="22" fillId="0" borderId="0"/>
    <xf numFmtId="0" fontId="28" fillId="39" borderId="1" applyNumberFormat="0" applyFont="0" applyAlignment="0" applyProtection="0"/>
    <xf numFmtId="0" fontId="22" fillId="0" borderId="0"/>
    <xf numFmtId="0" fontId="22" fillId="0" borderId="0"/>
    <xf numFmtId="0" fontId="22" fillId="0" borderId="0"/>
    <xf numFmtId="0" fontId="28" fillId="39" borderId="1" applyNumberFormat="0" applyFont="0" applyAlignment="0" applyProtection="0"/>
    <xf numFmtId="0" fontId="22" fillId="0" borderId="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64" fillId="39" borderId="1" applyNumberFormat="0" applyFont="0" applyAlignment="0" applyProtection="0"/>
    <xf numFmtId="0" fontId="64" fillId="39" borderId="1" applyNumberFormat="0" applyFont="0" applyAlignment="0" applyProtection="0"/>
    <xf numFmtId="0" fontId="64"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64" fillId="39" borderId="1" applyNumberFormat="0" applyFont="0" applyAlignment="0" applyProtection="0"/>
    <xf numFmtId="0" fontId="22" fillId="39" borderId="1" applyNumberFormat="0" applyFont="0" applyAlignment="0" applyProtection="0"/>
    <xf numFmtId="0" fontId="22" fillId="0" borderId="0"/>
    <xf numFmtId="0" fontId="22" fillId="0" borderId="0"/>
    <xf numFmtId="0" fontId="22" fillId="39" borderId="1" applyNumberFormat="0" applyFont="0" applyAlignment="0" applyProtection="0"/>
    <xf numFmtId="0" fontId="22" fillId="0" borderId="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64" fillId="39" borderId="1" applyNumberFormat="0" applyFont="0" applyAlignment="0" applyProtection="0"/>
    <xf numFmtId="0" fontId="22" fillId="0" borderId="0"/>
    <xf numFmtId="0" fontId="22" fillId="0" borderId="0"/>
    <xf numFmtId="0" fontId="22" fillId="0" borderId="0"/>
    <xf numFmtId="0" fontId="22" fillId="0" borderId="0"/>
    <xf numFmtId="0" fontId="64" fillId="39" borderId="1" applyNumberFormat="0" applyFont="0" applyAlignment="0" applyProtection="0"/>
    <xf numFmtId="0" fontId="22" fillId="0" borderId="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2" fillId="41" borderId="1" applyNumberFormat="0" applyAlignment="0" applyProtection="0"/>
    <xf numFmtId="0" fontId="64" fillId="39" borderId="1" applyNumberFormat="0" applyFont="0" applyAlignment="0" applyProtection="0"/>
    <xf numFmtId="0" fontId="22" fillId="0" borderId="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2" fillId="0" borderId="0"/>
    <xf numFmtId="0" fontId="22" fillId="0" borderId="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2" fillId="0" borderId="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28" fillId="39" borderId="1" applyNumberFormat="0" applyFont="0" applyAlignment="0" applyProtection="0"/>
    <xf numFmtId="0" fontId="14" fillId="6" borderId="6" applyNumberFormat="0" applyAlignment="0" applyProtection="0"/>
    <xf numFmtId="0" fontId="22" fillId="0" borderId="0"/>
    <xf numFmtId="0" fontId="65" fillId="70" borderId="29" applyNumberFormat="0" applyAlignment="0" applyProtection="0"/>
    <xf numFmtId="0" fontId="14" fillId="6" borderId="6" applyNumberFormat="0" applyAlignment="0" applyProtection="0"/>
    <xf numFmtId="0" fontId="65" fillId="70" borderId="29" applyNumberFormat="0" applyAlignment="0" applyProtection="0"/>
    <xf numFmtId="0" fontId="22" fillId="0" borderId="0"/>
    <xf numFmtId="0" fontId="22" fillId="0" borderId="0"/>
    <xf numFmtId="0" fontId="65" fillId="70" borderId="29" applyNumberFormat="0" applyAlignment="0" applyProtection="0"/>
    <xf numFmtId="0" fontId="22" fillId="0" borderId="0"/>
    <xf numFmtId="0" fontId="22" fillId="0" borderId="0"/>
    <xf numFmtId="0" fontId="65" fillId="70" borderId="29" applyNumberFormat="0" applyAlignment="0" applyProtection="0"/>
    <xf numFmtId="0" fontId="65" fillId="47" borderId="29" applyNumberFormat="0" applyAlignment="0" applyProtection="0"/>
    <xf numFmtId="0" fontId="22" fillId="0" borderId="0"/>
    <xf numFmtId="0" fontId="22" fillId="0" borderId="0"/>
    <xf numFmtId="0" fontId="65" fillId="47" borderId="29" applyNumberFormat="0" applyAlignment="0" applyProtection="0"/>
    <xf numFmtId="0" fontId="22" fillId="0" borderId="0"/>
    <xf numFmtId="0" fontId="22" fillId="0" borderId="0"/>
    <xf numFmtId="0" fontId="65" fillId="71" borderId="29" applyNumberFormat="0" applyAlignment="0" applyProtection="0"/>
    <xf numFmtId="0" fontId="65" fillId="47" borderId="29" applyNumberFormat="0" applyAlignment="0" applyProtection="0"/>
    <xf numFmtId="0" fontId="22" fillId="0" borderId="0"/>
    <xf numFmtId="0" fontId="22" fillId="0" borderId="0"/>
    <xf numFmtId="0" fontId="65" fillId="47" borderId="29" applyNumberFormat="0" applyAlignment="0" applyProtection="0"/>
    <xf numFmtId="0" fontId="22" fillId="0" borderId="0"/>
    <xf numFmtId="0" fontId="22" fillId="0" borderId="0"/>
    <xf numFmtId="0" fontId="65" fillId="70" borderId="29" applyNumberFormat="0" applyAlignment="0" applyProtection="0"/>
    <xf numFmtId="0" fontId="22" fillId="0" borderId="0"/>
    <xf numFmtId="0" fontId="22" fillId="0" borderId="0"/>
    <xf numFmtId="0" fontId="22" fillId="0" borderId="0"/>
    <xf numFmtId="0" fontId="65" fillId="70" borderId="29" applyNumberFormat="0" applyAlignment="0" applyProtection="0"/>
    <xf numFmtId="0" fontId="22" fillId="0" borderId="0"/>
    <xf numFmtId="0" fontId="65" fillId="71" borderId="29" applyNumberFormat="0" applyAlignment="0" applyProtection="0"/>
    <xf numFmtId="0" fontId="14" fillId="47" borderId="6" applyNumberFormat="0" applyAlignment="0" applyProtection="0"/>
    <xf numFmtId="0" fontId="22" fillId="0" borderId="0"/>
    <xf numFmtId="0" fontId="14" fillId="47" borderId="6" applyNumberFormat="0" applyAlignment="0" applyProtection="0"/>
    <xf numFmtId="0" fontId="14" fillId="6" borderId="6" applyNumberFormat="0" applyAlignment="0" applyProtection="0"/>
    <xf numFmtId="0" fontId="65" fillId="47" borderId="29" applyNumberFormat="0" applyAlignment="0" applyProtection="0"/>
    <xf numFmtId="0" fontId="22" fillId="0" borderId="0"/>
    <xf numFmtId="0" fontId="22" fillId="0" borderId="0"/>
    <xf numFmtId="0" fontId="65" fillId="47" borderId="29" applyNumberFormat="0" applyAlignment="0" applyProtection="0"/>
    <xf numFmtId="0" fontId="22" fillId="0" borderId="0"/>
    <xf numFmtId="0" fontId="22" fillId="0" borderId="0"/>
    <xf numFmtId="0" fontId="65" fillId="47" borderId="29" applyNumberFormat="0" applyAlignment="0" applyProtection="0"/>
    <xf numFmtId="0" fontId="14" fillId="70" borderId="6" applyNumberFormat="0" applyAlignment="0" applyProtection="0"/>
    <xf numFmtId="0" fontId="22" fillId="0" borderId="0"/>
    <xf numFmtId="0" fontId="22" fillId="0" borderId="0"/>
    <xf numFmtId="0" fontId="14" fillId="70" borderId="6" applyNumberFormat="0" applyAlignment="0" applyProtection="0"/>
    <xf numFmtId="0" fontId="22" fillId="0" borderId="0"/>
    <xf numFmtId="0" fontId="22" fillId="0" borderId="0"/>
    <xf numFmtId="0" fontId="22" fillId="0" borderId="0"/>
    <xf numFmtId="0" fontId="22" fillId="0" borderId="0"/>
    <xf numFmtId="0" fontId="14" fillId="70" borderId="6" applyNumberFormat="0" applyAlignment="0" applyProtection="0"/>
    <xf numFmtId="0" fontId="22" fillId="0" borderId="0"/>
    <xf numFmtId="0" fontId="22" fillId="0" borderId="0"/>
    <xf numFmtId="0" fontId="14" fillId="70" borderId="6" applyNumberFormat="0" applyAlignment="0" applyProtection="0"/>
    <xf numFmtId="0" fontId="22" fillId="0" borderId="0"/>
    <xf numFmtId="0" fontId="22" fillId="0" borderId="0"/>
    <xf numFmtId="0" fontId="22" fillId="0" borderId="0"/>
    <xf numFmtId="0" fontId="14" fillId="6" borderId="6" applyNumberFormat="0" applyAlignment="0" applyProtection="0"/>
    <xf numFmtId="0" fontId="22" fillId="0" borderId="0"/>
    <xf numFmtId="0" fontId="5" fillId="0" borderId="0"/>
    <xf numFmtId="0" fontId="5" fillId="0" borderId="0"/>
    <xf numFmtId="0" fontId="5" fillId="0" borderId="0"/>
    <xf numFmtId="0" fontId="22" fillId="0" borderId="0"/>
    <xf numFmtId="0" fontId="14" fillId="6" borderId="6" applyNumberFormat="0" applyAlignment="0" applyProtection="0"/>
    <xf numFmtId="0" fontId="22" fillId="0" borderId="0"/>
    <xf numFmtId="0" fontId="22" fillId="0" borderId="0"/>
    <xf numFmtId="0" fontId="14" fillId="6" borderId="6" applyNumberFormat="0" applyAlignment="0" applyProtection="0"/>
    <xf numFmtId="0" fontId="22" fillId="0" borderId="0"/>
    <xf numFmtId="0" fontId="5" fillId="0" borderId="0"/>
    <xf numFmtId="0" fontId="5" fillId="0" borderId="0"/>
    <xf numFmtId="0" fontId="5" fillId="0" borderId="0"/>
    <xf numFmtId="0" fontId="22" fillId="0" borderId="0"/>
    <xf numFmtId="0" fontId="14" fillId="6" borderId="6" applyNumberFormat="0" applyAlignment="0" applyProtection="0"/>
    <xf numFmtId="0" fontId="22" fillId="0" borderId="0"/>
    <xf numFmtId="0" fontId="22" fillId="0" borderId="0"/>
    <xf numFmtId="0" fontId="22" fillId="0" borderId="0"/>
    <xf numFmtId="0" fontId="14" fillId="6" borderId="6" applyNumberFormat="0" applyAlignment="0" applyProtection="0"/>
    <xf numFmtId="0" fontId="22" fillId="0" borderId="0"/>
    <xf numFmtId="0" fontId="5" fillId="0" borderId="0"/>
    <xf numFmtId="0" fontId="5" fillId="0" borderId="0"/>
    <xf numFmtId="0" fontId="5" fillId="0" borderId="0"/>
    <xf numFmtId="0" fontId="22" fillId="0" borderId="0"/>
    <xf numFmtId="0" fontId="14" fillId="6" borderId="6" applyNumberFormat="0" applyAlignment="0" applyProtection="0"/>
    <xf numFmtId="0" fontId="22" fillId="0" borderId="0"/>
    <xf numFmtId="0" fontId="22" fillId="0" borderId="0"/>
    <xf numFmtId="0" fontId="22" fillId="0" borderId="0"/>
    <xf numFmtId="0" fontId="14" fillId="6" borderId="6" applyNumberFormat="0" applyAlignment="0" applyProtection="0"/>
    <xf numFmtId="0" fontId="22" fillId="0" borderId="0"/>
    <xf numFmtId="0" fontId="22" fillId="0" borderId="0"/>
    <xf numFmtId="0" fontId="5" fillId="0" borderId="0"/>
    <xf numFmtId="0" fontId="14" fillId="6" borderId="6" applyNumberFormat="0" applyAlignment="0" applyProtection="0"/>
    <xf numFmtId="0" fontId="22" fillId="0" borderId="0"/>
    <xf numFmtId="0" fontId="22" fillId="0" borderId="0"/>
    <xf numFmtId="0" fontId="65" fillId="47" borderId="29" applyNumberFormat="0" applyAlignment="0" applyProtection="0"/>
    <xf numFmtId="0" fontId="22" fillId="0" borderId="0"/>
    <xf numFmtId="0" fontId="22" fillId="0" borderId="0"/>
    <xf numFmtId="0" fontId="22" fillId="0" borderId="0"/>
    <xf numFmtId="0" fontId="65" fillId="47" borderId="29" applyNumberFormat="0" applyAlignment="0" applyProtection="0"/>
    <xf numFmtId="0" fontId="65" fillId="70" borderId="29" applyNumberFormat="0" applyAlignment="0" applyProtection="0"/>
    <xf numFmtId="0" fontId="22" fillId="0" borderId="0"/>
    <xf numFmtId="0" fontId="65" fillId="70" borderId="29" applyNumberFormat="0" applyAlignment="0" applyProtection="0"/>
    <xf numFmtId="0" fontId="22" fillId="0" borderId="0"/>
    <xf numFmtId="0" fontId="14" fillId="70" borderId="6" applyNumberFormat="0" applyAlignment="0" applyProtection="0"/>
    <xf numFmtId="0" fontId="22" fillId="0" borderId="0"/>
    <xf numFmtId="0" fontId="22" fillId="0" borderId="0"/>
    <xf numFmtId="0" fontId="14" fillId="70" borderId="6" applyNumberFormat="0" applyAlignment="0" applyProtection="0"/>
    <xf numFmtId="0" fontId="22" fillId="0" borderId="0"/>
    <xf numFmtId="0" fontId="22" fillId="0" borderId="0"/>
    <xf numFmtId="0" fontId="22" fillId="0" borderId="0"/>
    <xf numFmtId="0" fontId="65" fillId="47" borderId="29" applyNumberFormat="0" applyAlignment="0" applyProtection="0"/>
    <xf numFmtId="0" fontId="22" fillId="0" borderId="0"/>
    <xf numFmtId="0" fontId="22" fillId="0" borderId="0"/>
    <xf numFmtId="0" fontId="65" fillId="47" borderId="29" applyNumberFormat="0" applyAlignment="0" applyProtection="0"/>
    <xf numFmtId="0" fontId="22" fillId="0" borderId="0"/>
    <xf numFmtId="0" fontId="22" fillId="0" borderId="0"/>
    <xf numFmtId="0" fontId="22" fillId="0" borderId="0"/>
    <xf numFmtId="0" fontId="65" fillId="47" borderId="29" applyNumberFormat="0" applyAlignment="0" applyProtection="0"/>
    <xf numFmtId="0" fontId="22" fillId="0" borderId="0"/>
    <xf numFmtId="0" fontId="22" fillId="0" borderId="0"/>
    <xf numFmtId="0" fontId="65" fillId="47" borderId="29" applyNumberFormat="0" applyAlignment="0" applyProtection="0"/>
    <xf numFmtId="0" fontId="22" fillId="0" borderId="0"/>
    <xf numFmtId="0" fontId="22" fillId="0" borderId="0"/>
    <xf numFmtId="0" fontId="22" fillId="0" borderId="0"/>
    <xf numFmtId="0" fontId="14" fillId="6" borderId="6" applyNumberFormat="0" applyAlignment="0" applyProtection="0"/>
    <xf numFmtId="0" fontId="22" fillId="0" borderId="0"/>
    <xf numFmtId="0" fontId="22" fillId="0" borderId="0"/>
    <xf numFmtId="0" fontId="14" fillId="6" borderId="6" applyNumberFormat="0" applyAlignment="0" applyProtection="0"/>
    <xf numFmtId="0" fontId="22" fillId="0" borderId="0"/>
    <xf numFmtId="0" fontId="22" fillId="0" borderId="0"/>
    <xf numFmtId="0" fontId="14" fillId="6" borderId="6" applyNumberFormat="0" applyAlignment="0" applyProtection="0"/>
    <xf numFmtId="0" fontId="22" fillId="0" borderId="0"/>
    <xf numFmtId="0" fontId="22" fillId="0" borderId="0"/>
    <xf numFmtId="0" fontId="22" fillId="0" borderId="0"/>
    <xf numFmtId="0" fontId="22" fillId="0" borderId="0"/>
    <xf numFmtId="0" fontId="14" fillId="6" borderId="6" applyNumberFormat="0" applyAlignment="0" applyProtection="0"/>
    <xf numFmtId="0" fontId="22" fillId="0" borderId="0"/>
    <xf numFmtId="0" fontId="22" fillId="0" borderId="0"/>
    <xf numFmtId="0" fontId="14" fillId="70" borderId="6" applyNumberFormat="0" applyAlignment="0" applyProtection="0"/>
    <xf numFmtId="0" fontId="22" fillId="0" borderId="0"/>
    <xf numFmtId="0" fontId="22" fillId="0" borderId="0"/>
    <xf numFmtId="0" fontId="14" fillId="70" borderId="6" applyNumberFormat="0" applyAlignment="0" applyProtection="0"/>
    <xf numFmtId="0" fontId="22" fillId="0" borderId="0"/>
    <xf numFmtId="0" fontId="22" fillId="0" borderId="0"/>
    <xf numFmtId="0" fontId="22" fillId="0" borderId="0"/>
    <xf numFmtId="0" fontId="14" fillId="6" borderId="6" applyNumberFormat="0" applyAlignment="0" applyProtection="0"/>
    <xf numFmtId="0" fontId="22" fillId="0" borderId="0"/>
    <xf numFmtId="0" fontId="5" fillId="0" borderId="0"/>
    <xf numFmtId="0" fontId="5" fillId="0" borderId="0"/>
    <xf numFmtId="0" fontId="5" fillId="0" borderId="0"/>
    <xf numFmtId="0" fontId="22" fillId="0" borderId="0"/>
    <xf numFmtId="0" fontId="14" fillId="6" borderId="6" applyNumberFormat="0" applyAlignment="0" applyProtection="0"/>
    <xf numFmtId="0" fontId="22" fillId="0" borderId="0"/>
    <xf numFmtId="0" fontId="22" fillId="0" borderId="0"/>
    <xf numFmtId="0" fontId="14" fillId="6" borderId="6" applyNumberFormat="0" applyAlignment="0" applyProtection="0"/>
    <xf numFmtId="0" fontId="22" fillId="0" borderId="0"/>
    <xf numFmtId="0" fontId="5" fillId="0" borderId="0"/>
    <xf numFmtId="0" fontId="5" fillId="0" borderId="0"/>
    <xf numFmtId="0" fontId="5" fillId="0" borderId="0"/>
    <xf numFmtId="0" fontId="22" fillId="0" borderId="0"/>
    <xf numFmtId="0" fontId="14" fillId="6" borderId="6" applyNumberFormat="0" applyAlignment="0" applyProtection="0"/>
    <xf numFmtId="0" fontId="22" fillId="0" borderId="0"/>
    <xf numFmtId="0" fontId="22" fillId="0" borderId="0"/>
    <xf numFmtId="0" fontId="22" fillId="0" borderId="0"/>
    <xf numFmtId="0" fontId="14" fillId="6" borderId="6" applyNumberFormat="0" applyAlignment="0" applyProtection="0"/>
    <xf numFmtId="0" fontId="22" fillId="0" borderId="0"/>
    <xf numFmtId="0" fontId="5" fillId="0" borderId="0"/>
    <xf numFmtId="0" fontId="5" fillId="0" borderId="0"/>
    <xf numFmtId="0" fontId="5" fillId="0" borderId="0"/>
    <xf numFmtId="0" fontId="22" fillId="0" borderId="0"/>
    <xf numFmtId="0" fontId="14" fillId="6" borderId="6" applyNumberFormat="0" applyAlignment="0" applyProtection="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14" fillId="6" borderId="6" applyNumberFormat="0" applyAlignment="0" applyProtection="0"/>
    <xf numFmtId="0" fontId="22" fillId="0" borderId="0"/>
    <xf numFmtId="0" fontId="22" fillId="0" borderId="0"/>
    <xf numFmtId="0" fontId="22" fillId="0" borderId="0"/>
    <xf numFmtId="14" fontId="30" fillId="0" borderId="0">
      <alignment horizontal="center" wrapText="1"/>
      <protection locked="0"/>
    </xf>
    <xf numFmtId="14" fontId="30" fillId="0" borderId="0">
      <alignment horizontal="center" wrapText="1"/>
      <protection locked="0"/>
    </xf>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9" fontId="5" fillId="0" borderId="0" applyFont="0" applyFill="0" applyBorder="0" applyAlignment="0" applyProtection="0"/>
    <xf numFmtId="0" fontId="22" fillId="0" borderId="0"/>
    <xf numFmtId="9" fontId="5" fillId="0" borderId="0" applyFont="0" applyFill="0" applyBorder="0" applyAlignment="0" applyProtection="0"/>
    <xf numFmtId="9" fontId="37" fillId="0" borderId="0" applyFont="0" applyFill="0" applyBorder="0" applyAlignment="0" applyProtection="0"/>
    <xf numFmtId="0" fontId="6" fillId="0" borderId="0" applyNumberFormat="0" applyFill="0" applyBorder="0" applyAlignment="0" applyProtection="0"/>
    <xf numFmtId="0" fontId="22" fillId="0" borderId="0"/>
    <xf numFmtId="0" fontId="66" fillId="0" borderId="0" applyNumberFormat="0" applyFill="0" applyBorder="0" applyAlignment="0" applyProtection="0"/>
    <xf numFmtId="0" fontId="6" fillId="0" borderId="0" applyNumberFormat="0" applyFill="0" applyBorder="0" applyAlignment="0" applyProtection="0"/>
    <xf numFmtId="0" fontId="66" fillId="0" borderId="0" applyNumberFormat="0" applyFill="0" applyBorder="0" applyAlignment="0" applyProtection="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66" fillId="0" borderId="0" applyNumberFormat="0" applyFill="0" applyBorder="0" applyAlignment="0" applyProtection="0"/>
    <xf numFmtId="0" fontId="67"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67"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22" fillId="0" borderId="0"/>
    <xf numFmtId="0" fontId="66" fillId="0" borderId="0" applyNumberFormat="0" applyFill="0" applyBorder="0" applyAlignment="0" applyProtection="0"/>
    <xf numFmtId="0" fontId="22" fillId="0" borderId="0"/>
    <xf numFmtId="0" fontId="66" fillId="0" borderId="0" applyNumberFormat="0" applyFill="0" applyBorder="0" applyAlignment="0" applyProtection="0"/>
    <xf numFmtId="0" fontId="22" fillId="0" borderId="0"/>
    <xf numFmtId="0" fontId="67" fillId="0" borderId="0" applyNumberFormat="0" applyFill="0" applyBorder="0" applyAlignment="0" applyProtection="0"/>
    <xf numFmtId="0" fontId="67"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22" fillId="0" borderId="0"/>
    <xf numFmtId="0" fontId="68" fillId="0" borderId="0" applyNumberFormat="0" applyFill="0" applyBorder="0" applyAlignment="0" applyProtection="0"/>
    <xf numFmtId="0" fontId="22" fillId="0" borderId="0"/>
    <xf numFmtId="0" fontId="5" fillId="0" borderId="0"/>
    <xf numFmtId="0" fontId="5" fillId="0" borderId="0"/>
    <xf numFmtId="0" fontId="5" fillId="0" borderId="0"/>
    <xf numFmtId="0" fontId="22" fillId="0" borderId="0"/>
    <xf numFmtId="0" fontId="68" fillId="0" borderId="0" applyNumberFormat="0" applyFill="0" applyBorder="0" applyAlignment="0" applyProtection="0"/>
    <xf numFmtId="0" fontId="22" fillId="0" borderId="0"/>
    <xf numFmtId="0" fontId="22" fillId="0" borderId="0"/>
    <xf numFmtId="0" fontId="68" fillId="0" borderId="0" applyNumberFormat="0" applyFill="0" applyBorder="0" applyAlignment="0" applyProtection="0"/>
    <xf numFmtId="0" fontId="22" fillId="0" borderId="0"/>
    <xf numFmtId="0" fontId="5" fillId="0" borderId="0"/>
    <xf numFmtId="0" fontId="5" fillId="0" borderId="0"/>
    <xf numFmtId="0" fontId="5" fillId="0" borderId="0"/>
    <xf numFmtId="0" fontId="22" fillId="0" borderId="0"/>
    <xf numFmtId="0" fontId="68" fillId="0" borderId="0" applyNumberFormat="0" applyFill="0" applyBorder="0" applyAlignment="0" applyProtection="0"/>
    <xf numFmtId="0" fontId="22" fillId="0" borderId="0"/>
    <xf numFmtId="0" fontId="22" fillId="0" borderId="0"/>
    <xf numFmtId="0" fontId="22" fillId="0" borderId="0"/>
    <xf numFmtId="0" fontId="22" fillId="0" borderId="0"/>
    <xf numFmtId="0" fontId="68" fillId="0" borderId="0" applyNumberFormat="0" applyFill="0" applyBorder="0" applyAlignment="0" applyProtection="0"/>
    <xf numFmtId="0" fontId="22" fillId="0" borderId="0"/>
    <xf numFmtId="0" fontId="5" fillId="0" borderId="0"/>
    <xf numFmtId="0" fontId="5" fillId="0" borderId="0"/>
    <xf numFmtId="0" fontId="5" fillId="0" borderId="0"/>
    <xf numFmtId="0" fontId="22" fillId="0" borderId="0"/>
    <xf numFmtId="0" fontId="68"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6" fillId="0" borderId="0" applyNumberFormat="0" applyFill="0" applyBorder="0" applyAlignment="0" applyProtection="0"/>
    <xf numFmtId="0" fontId="22" fillId="0" borderId="0"/>
    <xf numFmtId="0" fontId="22" fillId="0" borderId="0"/>
    <xf numFmtId="0" fontId="6" fillId="0" borderId="0" applyNumberForma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6"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6"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22" fillId="0" borderId="0"/>
    <xf numFmtId="0" fontId="5" fillId="0" borderId="0"/>
    <xf numFmtId="0" fontId="6"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22" fillId="0" borderId="0"/>
    <xf numFmtId="0" fontId="67" fillId="0" borderId="0" applyNumberFormat="0" applyFill="0" applyBorder="0" applyAlignment="0" applyProtection="0"/>
    <xf numFmtId="0" fontId="66" fillId="0" borderId="0" applyNumberFormat="0" applyFill="0" applyBorder="0" applyAlignment="0" applyProtection="0"/>
    <xf numFmtId="0" fontId="22" fillId="0" borderId="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22" fillId="0" borderId="0"/>
    <xf numFmtId="0" fontId="68" fillId="0" borderId="0" applyNumberFormat="0" applyFill="0" applyBorder="0" applyAlignment="0" applyProtection="0"/>
    <xf numFmtId="0" fontId="22" fillId="0" borderId="0"/>
    <xf numFmtId="0" fontId="5" fillId="0" borderId="0"/>
    <xf numFmtId="0" fontId="5" fillId="0" borderId="0"/>
    <xf numFmtId="0" fontId="5" fillId="0" borderId="0"/>
    <xf numFmtId="0" fontId="22" fillId="0" borderId="0"/>
    <xf numFmtId="0" fontId="68" fillId="0" borderId="0" applyNumberFormat="0" applyFill="0" applyBorder="0" applyAlignment="0" applyProtection="0"/>
    <xf numFmtId="0" fontId="22" fillId="0" borderId="0"/>
    <xf numFmtId="0" fontId="22" fillId="0" borderId="0"/>
    <xf numFmtId="0" fontId="68" fillId="0" borderId="0" applyNumberFormat="0" applyFill="0" applyBorder="0" applyAlignment="0" applyProtection="0"/>
    <xf numFmtId="0" fontId="22" fillId="0" borderId="0"/>
    <xf numFmtId="0" fontId="5" fillId="0" borderId="0"/>
    <xf numFmtId="0" fontId="5" fillId="0" borderId="0"/>
    <xf numFmtId="0" fontId="5" fillId="0" borderId="0"/>
    <xf numFmtId="0" fontId="22" fillId="0" borderId="0"/>
    <xf numFmtId="0" fontId="68" fillId="0" borderId="0" applyNumberFormat="0" applyFill="0" applyBorder="0" applyAlignment="0" applyProtection="0"/>
    <xf numFmtId="0" fontId="22" fillId="0" borderId="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66" fillId="0" borderId="0" applyNumberFormat="0" applyFill="0" applyBorder="0" applyAlignment="0" applyProtection="0"/>
    <xf numFmtId="0" fontId="22" fillId="0" borderId="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67"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22" fillId="0" borderId="0"/>
    <xf numFmtId="0" fontId="6" fillId="0" borderId="0" applyNumberFormat="0" applyFill="0" applyBorder="0" applyAlignment="0" applyProtection="0"/>
    <xf numFmtId="0" fontId="22" fillId="0" borderId="0"/>
    <xf numFmtId="0" fontId="22" fillId="0" borderId="0"/>
    <xf numFmtId="0" fontId="6"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22" fillId="0" borderId="0"/>
    <xf numFmtId="0" fontId="68" fillId="0" borderId="0" applyNumberFormat="0" applyFill="0" applyBorder="0" applyAlignment="0" applyProtection="0"/>
    <xf numFmtId="0" fontId="22" fillId="0" borderId="0"/>
    <xf numFmtId="0" fontId="5" fillId="0" borderId="0"/>
    <xf numFmtId="0" fontId="5" fillId="0" borderId="0"/>
    <xf numFmtId="0" fontId="5" fillId="0" borderId="0"/>
    <xf numFmtId="0" fontId="22" fillId="0" borderId="0"/>
    <xf numFmtId="0" fontId="68"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6" fillId="0" borderId="0" applyNumberFormat="0" applyFill="0" applyBorder="0" applyAlignment="0" applyProtection="0"/>
    <xf numFmtId="0" fontId="22" fillId="0" borderId="0"/>
    <xf numFmtId="0" fontId="22" fillId="0" borderId="0"/>
    <xf numFmtId="0" fontId="6" fillId="0" borderId="0" applyNumberForma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6" fillId="0" borderId="0" applyNumberFormat="0" applyFill="0" applyBorder="0" applyAlignment="0" applyProtection="0"/>
    <xf numFmtId="0" fontId="22" fillId="0" borderId="0"/>
    <xf numFmtId="0" fontId="22" fillId="0" borderId="0"/>
    <xf numFmtId="0" fontId="22" fillId="0" borderId="0"/>
    <xf numFmtId="0" fontId="6" fillId="0" borderId="0" applyNumberFormat="0" applyFill="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6" fillId="0" borderId="0" applyNumberFormat="0" applyFill="0" applyBorder="0" applyAlignment="0" applyProtection="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6" fillId="0" borderId="0" applyNumberFormat="0" applyFill="0" applyBorder="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69" fillId="0" borderId="30" applyNumberFormat="0" applyFill="0" applyAlignment="0" applyProtection="0"/>
    <xf numFmtId="0" fontId="20" fillId="0" borderId="10" applyNumberFormat="0" applyFill="0" applyAlignment="0" applyProtection="0"/>
    <xf numFmtId="0" fontId="69" fillId="0" borderId="30" applyNumberFormat="0" applyFill="0" applyAlignment="0" applyProtection="0"/>
    <xf numFmtId="0" fontId="22" fillId="0" borderId="0"/>
    <xf numFmtId="0" fontId="22" fillId="0" borderId="0"/>
    <xf numFmtId="0" fontId="69" fillId="0" borderId="30" applyNumberFormat="0" applyFill="0" applyAlignment="0" applyProtection="0"/>
    <xf numFmtId="0" fontId="22" fillId="0" borderId="0"/>
    <xf numFmtId="0" fontId="22" fillId="0" borderId="0"/>
    <xf numFmtId="0" fontId="69" fillId="0" borderId="30" applyNumberFormat="0" applyFill="0" applyAlignment="0" applyProtection="0"/>
    <xf numFmtId="0" fontId="69" fillId="0" borderId="31" applyNumberFormat="0" applyFill="0" applyAlignment="0" applyProtection="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69" fillId="0" borderId="32" applyNumberFormat="0" applyFill="0" applyAlignment="0" applyProtection="0"/>
    <xf numFmtId="0" fontId="69" fillId="0" borderId="31" applyNumberFormat="0" applyFill="0" applyAlignment="0" applyProtection="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69" fillId="0" borderId="30" applyNumberFormat="0" applyFill="0" applyAlignment="0" applyProtection="0"/>
    <xf numFmtId="0" fontId="22" fillId="0" borderId="0"/>
    <xf numFmtId="0" fontId="22" fillId="0" borderId="0"/>
    <xf numFmtId="0" fontId="22" fillId="0" borderId="0"/>
    <xf numFmtId="0" fontId="69" fillId="0" borderId="30" applyNumberFormat="0" applyFill="0" applyAlignment="0" applyProtection="0"/>
    <xf numFmtId="0" fontId="22" fillId="0" borderId="0"/>
    <xf numFmtId="0" fontId="69" fillId="0" borderId="32" applyNumberFormat="0" applyFill="0" applyAlignment="0" applyProtection="0"/>
    <xf numFmtId="0" fontId="20" fillId="0" borderId="31" applyNumberFormat="0" applyFill="0" applyAlignment="0" applyProtection="0"/>
    <xf numFmtId="0" fontId="22" fillId="0" borderId="0"/>
    <xf numFmtId="0" fontId="20" fillId="0" borderId="31" applyNumberFormat="0" applyFill="0" applyAlignment="0" applyProtection="0"/>
    <xf numFmtId="0" fontId="20" fillId="0" borderId="10" applyNumberFormat="0" applyFill="0" applyAlignment="0" applyProtection="0"/>
    <xf numFmtId="0" fontId="69" fillId="0" borderId="31" applyNumberFormat="0" applyFill="0" applyAlignment="0" applyProtection="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69" fillId="0" borderId="31" applyNumberFormat="0" applyFill="0" applyAlignment="0" applyProtection="0"/>
    <xf numFmtId="0" fontId="20" fillId="0" borderId="33" applyNumberFormat="0" applyFill="0" applyAlignment="0" applyProtection="0"/>
    <xf numFmtId="0" fontId="22" fillId="0" borderId="0"/>
    <xf numFmtId="0" fontId="22" fillId="0" borderId="0"/>
    <xf numFmtId="0" fontId="20" fillId="0" borderId="33" applyNumberFormat="0" applyFill="0" applyAlignment="0" applyProtection="0"/>
    <xf numFmtId="0" fontId="22" fillId="0" borderId="0"/>
    <xf numFmtId="0" fontId="22" fillId="0" borderId="0"/>
    <xf numFmtId="0" fontId="22" fillId="0" borderId="0"/>
    <xf numFmtId="0" fontId="22" fillId="0" borderId="0"/>
    <xf numFmtId="0" fontId="20" fillId="0" borderId="33" applyNumberFormat="0" applyFill="0" applyAlignment="0" applyProtection="0"/>
    <xf numFmtId="0" fontId="22" fillId="0" borderId="0"/>
    <xf numFmtId="0" fontId="22" fillId="0" borderId="0"/>
    <xf numFmtId="0" fontId="20" fillId="0" borderId="33" applyNumberFormat="0" applyFill="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5" fillId="0" borderId="0"/>
    <xf numFmtId="0" fontId="5" fillId="0" borderId="0"/>
    <xf numFmtId="0" fontId="5" fillId="0" borderId="0"/>
    <xf numFmtId="0" fontId="22" fillId="0" borderId="0"/>
    <xf numFmtId="0" fontId="20" fillId="0" borderId="10" applyNumberFormat="0" applyFill="0" applyAlignment="0" applyProtection="0"/>
    <xf numFmtId="0" fontId="22" fillId="0" borderId="0"/>
    <xf numFmtId="0" fontId="22" fillId="0" borderId="0"/>
    <xf numFmtId="0" fontId="20" fillId="0" borderId="10" applyNumberFormat="0" applyFill="0" applyAlignment="0" applyProtection="0"/>
    <xf numFmtId="0" fontId="22" fillId="0" borderId="0"/>
    <xf numFmtId="0" fontId="5" fillId="0" borderId="0"/>
    <xf numFmtId="0" fontId="5" fillId="0" borderId="0"/>
    <xf numFmtId="0" fontId="5" fillId="0" borderId="0"/>
    <xf numFmtId="0" fontId="22" fillId="0" borderId="0"/>
    <xf numFmtId="0" fontId="20" fillId="0" borderId="10" applyNumberFormat="0" applyFill="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5" fillId="0" borderId="0"/>
    <xf numFmtId="0" fontId="5" fillId="0" borderId="0"/>
    <xf numFmtId="0" fontId="5" fillId="0" borderId="0"/>
    <xf numFmtId="0" fontId="22" fillId="0" borderId="0"/>
    <xf numFmtId="0" fontId="20" fillId="0" borderId="10" applyNumberFormat="0" applyFill="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22" fillId="0" borderId="0"/>
    <xf numFmtId="0" fontId="5" fillId="0" borderId="0"/>
    <xf numFmtId="0" fontId="20" fillId="0" borderId="10" applyNumberFormat="0" applyFill="0" applyAlignment="0" applyProtection="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22" fillId="0" borderId="0"/>
    <xf numFmtId="0" fontId="69" fillId="0" borderId="31" applyNumberFormat="0" applyFill="0" applyAlignment="0" applyProtection="0"/>
    <xf numFmtId="0" fontId="69" fillId="0" borderId="30" applyNumberFormat="0" applyFill="0" applyAlignment="0" applyProtection="0"/>
    <xf numFmtId="0" fontId="22" fillId="0" borderId="0"/>
    <xf numFmtId="0" fontId="69" fillId="0" borderId="30" applyNumberFormat="0" applyFill="0" applyAlignment="0" applyProtection="0"/>
    <xf numFmtId="0" fontId="22" fillId="0" borderId="0"/>
    <xf numFmtId="0" fontId="20" fillId="0" borderId="33" applyNumberFormat="0" applyFill="0" applyAlignment="0" applyProtection="0"/>
    <xf numFmtId="0" fontId="22" fillId="0" borderId="0"/>
    <xf numFmtId="0" fontId="22" fillId="0" borderId="0"/>
    <xf numFmtId="0" fontId="20" fillId="0" borderId="33" applyNumberFormat="0" applyFill="0" applyAlignment="0" applyProtection="0"/>
    <xf numFmtId="0" fontId="22" fillId="0" borderId="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69" fillId="0" borderId="31" applyNumberFormat="0" applyFill="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22" fillId="0" borderId="0"/>
    <xf numFmtId="0" fontId="20" fillId="0" borderId="10" applyNumberFormat="0" applyFill="0" applyAlignment="0" applyProtection="0"/>
    <xf numFmtId="0" fontId="22" fillId="0" borderId="0"/>
    <xf numFmtId="0" fontId="22" fillId="0" borderId="0"/>
    <xf numFmtId="0" fontId="20" fillId="0" borderId="10" applyNumberFormat="0" applyFill="0" applyAlignment="0" applyProtection="0"/>
    <xf numFmtId="0" fontId="22" fillId="0" borderId="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22" fillId="0" borderId="0"/>
    <xf numFmtId="0" fontId="20" fillId="0" borderId="33" applyNumberFormat="0" applyFill="0" applyAlignment="0" applyProtection="0"/>
    <xf numFmtId="0" fontId="22" fillId="0" borderId="0"/>
    <xf numFmtId="0" fontId="22" fillId="0" borderId="0"/>
    <xf numFmtId="0" fontId="20" fillId="0" borderId="33" applyNumberFormat="0" applyFill="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5" fillId="0" borderId="0"/>
    <xf numFmtId="0" fontId="5" fillId="0" borderId="0"/>
    <xf numFmtId="0" fontId="5" fillId="0" borderId="0"/>
    <xf numFmtId="0" fontId="22" fillId="0" borderId="0"/>
    <xf numFmtId="0" fontId="20" fillId="0" borderId="10" applyNumberFormat="0" applyFill="0" applyAlignment="0" applyProtection="0"/>
    <xf numFmtId="0" fontId="22" fillId="0" borderId="0"/>
    <xf numFmtId="0" fontId="22" fillId="0" borderId="0"/>
    <xf numFmtId="0" fontId="20" fillId="0" borderId="10" applyNumberFormat="0" applyFill="0" applyAlignment="0" applyProtection="0"/>
    <xf numFmtId="0" fontId="22" fillId="0" borderId="0"/>
    <xf numFmtId="0" fontId="5" fillId="0" borderId="0"/>
    <xf numFmtId="0" fontId="5" fillId="0" borderId="0"/>
    <xf numFmtId="0" fontId="5" fillId="0" borderId="0"/>
    <xf numFmtId="0" fontId="22" fillId="0" borderId="0"/>
    <xf numFmtId="0" fontId="20" fillId="0" borderId="10" applyNumberFormat="0" applyFill="0" applyAlignment="0" applyProtection="0"/>
    <xf numFmtId="0" fontId="22" fillId="0" borderId="0"/>
    <xf numFmtId="0" fontId="22" fillId="0" borderId="0"/>
    <xf numFmtId="0" fontId="22" fillId="0" borderId="0"/>
    <xf numFmtId="0" fontId="20" fillId="0" borderId="10" applyNumberFormat="0" applyFill="0" applyAlignment="0" applyProtection="0"/>
    <xf numFmtId="0" fontId="22" fillId="0" borderId="0"/>
    <xf numFmtId="0" fontId="5" fillId="0" borderId="0"/>
    <xf numFmtId="0" fontId="5" fillId="0" borderId="0"/>
    <xf numFmtId="0" fontId="5" fillId="0" borderId="0"/>
    <xf numFmtId="0" fontId="22" fillId="0" borderId="0"/>
    <xf numFmtId="0" fontId="20" fillId="0" borderId="1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0" fillId="0" borderId="10" applyNumberFormat="0" applyFill="0" applyAlignment="0" applyProtection="0"/>
    <xf numFmtId="0" fontId="22" fillId="0" borderId="0"/>
    <xf numFmtId="0" fontId="22" fillId="0" borderId="0"/>
    <xf numFmtId="0" fontId="22" fillId="0" borderId="0"/>
    <xf numFmtId="0" fontId="57" fillId="0" borderId="0" applyNumberFormat="0" applyFill="0" applyBorder="0" applyAlignment="0" applyProtection="0"/>
    <xf numFmtId="0" fontId="57" fillId="0" borderId="0" applyNumberFormat="0" applyFill="0" applyBorder="0" applyAlignment="0" applyProtection="0"/>
    <xf numFmtId="0" fontId="18" fillId="0" borderId="0" applyNumberFormat="0" applyFill="0" applyBorder="0" applyAlignment="0" applyProtection="0"/>
    <xf numFmtId="0" fontId="22" fillId="0" borderId="0"/>
    <xf numFmtId="0" fontId="22" fillId="0" borderId="0"/>
    <xf numFmtId="0" fontId="18" fillId="0" borderId="0" applyNumberFormat="0" applyFill="0" applyBorder="0" applyAlignment="0" applyProtection="0"/>
    <xf numFmtId="0" fontId="22" fillId="0" borderId="0"/>
    <xf numFmtId="0" fontId="22" fillId="0" borderId="0"/>
    <xf numFmtId="0" fontId="18" fillId="0" borderId="0" applyNumberFormat="0" applyFill="0" applyBorder="0" applyAlignment="0" applyProtection="0"/>
    <xf numFmtId="0" fontId="57" fillId="0" borderId="0" applyNumberFormat="0" applyFill="0" applyBorder="0" applyAlignment="0" applyProtection="0"/>
    <xf numFmtId="0" fontId="22" fillId="0" borderId="0"/>
    <xf numFmtId="0" fontId="22" fillId="0" borderId="0"/>
    <xf numFmtId="0" fontId="57" fillId="0" borderId="0" applyNumberFormat="0" applyFill="0" applyBorder="0" applyAlignment="0" applyProtection="0"/>
    <xf numFmtId="0" fontId="22" fillId="0" borderId="0"/>
    <xf numFmtId="0" fontId="22" fillId="0" borderId="0"/>
    <xf numFmtId="0" fontId="57" fillId="0" borderId="0" applyNumberFormat="0" applyFill="0" applyBorder="0" applyAlignment="0" applyProtection="0"/>
    <xf numFmtId="0" fontId="22" fillId="0" borderId="0"/>
    <xf numFmtId="0" fontId="22" fillId="0" borderId="0"/>
    <xf numFmtId="0" fontId="22" fillId="0" borderId="0"/>
    <xf numFmtId="0" fontId="57" fillId="0" borderId="0" applyNumberFormat="0" applyFill="0" applyBorder="0" applyAlignment="0" applyProtection="0"/>
    <xf numFmtId="0" fontId="22" fillId="0" borderId="0"/>
    <xf numFmtId="0" fontId="57" fillId="0" borderId="0" applyNumberFormat="0" applyFill="0" applyBorder="0" applyAlignment="0" applyProtection="0"/>
    <xf numFmtId="0" fontId="22" fillId="0" borderId="0"/>
    <xf numFmtId="0" fontId="18" fillId="0" borderId="0" applyNumberFormat="0" applyFill="0" applyBorder="0" applyAlignment="0" applyProtection="0"/>
    <xf numFmtId="0" fontId="22" fillId="0" borderId="0"/>
    <xf numFmtId="0" fontId="22" fillId="0" borderId="0"/>
    <xf numFmtId="0" fontId="18" fillId="0" borderId="0" applyNumberFormat="0" applyFill="0" applyBorder="0" applyAlignment="0" applyProtection="0"/>
    <xf numFmtId="0" fontId="22" fillId="0" borderId="0"/>
    <xf numFmtId="0" fontId="22" fillId="0" borderId="0"/>
    <xf numFmtId="0" fontId="22" fillId="0" borderId="0"/>
    <xf numFmtId="0" fontId="57" fillId="0" borderId="0" applyNumberFormat="0" applyFill="0" applyBorder="0" applyAlignment="0" applyProtection="0"/>
    <xf numFmtId="0" fontId="22" fillId="0" borderId="0"/>
    <xf numFmtId="0" fontId="22" fillId="0" borderId="0"/>
    <xf numFmtId="0" fontId="57" fillId="0" borderId="0" applyNumberFormat="0" applyFill="0" applyBorder="0" applyAlignment="0" applyProtection="0"/>
    <xf numFmtId="0" fontId="22" fillId="0" borderId="0"/>
    <xf numFmtId="0" fontId="22" fillId="0" borderId="0"/>
    <xf numFmtId="0" fontId="22" fillId="0" borderId="0"/>
    <xf numFmtId="0" fontId="57" fillId="0" borderId="0" applyNumberFormat="0" applyFill="0" applyBorder="0" applyAlignment="0" applyProtection="0"/>
    <xf numFmtId="0" fontId="22" fillId="0" borderId="0"/>
    <xf numFmtId="0" fontId="22" fillId="0" borderId="0"/>
    <xf numFmtId="0" fontId="57" fillId="0" borderId="0" applyNumberFormat="0" applyFill="0" applyBorder="0" applyAlignment="0" applyProtection="0"/>
    <xf numFmtId="0" fontId="22" fillId="0" borderId="0"/>
    <xf numFmtId="0" fontId="22" fillId="0" borderId="0"/>
    <xf numFmtId="0" fontId="18" fillId="0" borderId="0" applyNumberFormat="0" applyFill="0" applyBorder="0" applyAlignment="0" applyProtection="0"/>
    <xf numFmtId="0" fontId="22" fillId="0" borderId="0"/>
    <xf numFmtId="0" fontId="22" fillId="0" borderId="0"/>
    <xf numFmtId="0" fontId="22" fillId="0" borderId="0"/>
    <xf numFmtId="0" fontId="18" fillId="0" borderId="0" applyNumberFormat="0" applyFill="0" applyBorder="0" applyAlignment="0" applyProtection="0"/>
    <xf numFmtId="0" fontId="22" fillId="0" borderId="0"/>
    <xf numFmtId="0" fontId="22" fillId="0" borderId="0"/>
    <xf numFmtId="0" fontId="22" fillId="0" borderId="0"/>
    <xf numFmtId="0" fontId="22" fillId="0" borderId="0"/>
    <xf numFmtId="0" fontId="18" fillId="0" borderId="0" applyNumberFormat="0" applyFill="0" applyBorder="0" applyAlignment="0" applyProtection="0"/>
    <xf numFmtId="0" fontId="22" fillId="0" borderId="0"/>
    <xf numFmtId="0" fontId="22" fillId="0" borderId="0"/>
    <xf numFmtId="0" fontId="22" fillId="0" borderId="0"/>
    <xf numFmtId="0" fontId="18" fillId="0" borderId="0" applyNumberFormat="0" applyFill="0" applyBorder="0" applyAlignment="0" applyProtection="0"/>
    <xf numFmtId="0" fontId="22" fillId="0" borderId="0"/>
    <xf numFmtId="43" fontId="5" fillId="0" borderId="0" applyFont="0" applyFill="0" applyBorder="0" applyAlignment="0" applyProtection="0"/>
    <xf numFmtId="0" fontId="22" fillId="0" borderId="0"/>
    <xf numFmtId="0" fontId="22" fillId="0" borderId="0"/>
    <xf numFmtId="0" fontId="64" fillId="0" borderId="0"/>
    <xf numFmtId="0" fontId="64" fillId="0" borderId="0"/>
    <xf numFmtId="0" fontId="22" fillId="0" borderId="0"/>
    <xf numFmtId="0" fontId="22" fillId="0" borderId="0"/>
    <xf numFmtId="0" fontId="64" fillId="0" borderId="0"/>
    <xf numFmtId="0" fontId="22" fillId="0" borderId="0"/>
    <xf numFmtId="0" fontId="22" fillId="0" borderId="0"/>
    <xf numFmtId="0" fontId="22" fillId="0" borderId="0"/>
    <xf numFmtId="9" fontId="22" fillId="0" borderId="0" applyFill="0" applyBorder="0" applyAlignment="0" applyProtection="0"/>
    <xf numFmtId="0" fontId="22" fillId="0" borderId="0"/>
    <xf numFmtId="0" fontId="22" fillId="0" borderId="0"/>
    <xf numFmtId="0" fontId="24" fillId="0" borderId="0"/>
    <xf numFmtId="0" fontId="24" fillId="0" borderId="0"/>
    <xf numFmtId="43" fontId="22" fillId="0" borderId="0" applyFont="0" applyFill="0" applyBorder="0" applyAlignment="0" applyProtection="0"/>
    <xf numFmtId="43" fontId="22" fillId="0" borderId="0" applyFont="0" applyFill="0" applyBorder="0" applyAlignment="0" applyProtection="0"/>
    <xf numFmtId="0" fontId="3" fillId="0" borderId="0"/>
    <xf numFmtId="0" fontId="24" fillId="0" borderId="0"/>
    <xf numFmtId="169" fontId="22" fillId="0" borderId="0" applyFill="0" applyBorder="0" applyAlignment="0" applyProtection="0"/>
    <xf numFmtId="0" fontId="24" fillId="0" borderId="0"/>
    <xf numFmtId="169" fontId="22" fillId="0" borderId="0" applyFill="0" applyBorder="0" applyAlignment="0" applyProtection="0"/>
    <xf numFmtId="0" fontId="22" fillId="0" borderId="0"/>
    <xf numFmtId="169" fontId="22" fillId="0" borderId="0" applyFill="0" applyBorder="0" applyAlignment="0" applyProtection="0"/>
    <xf numFmtId="0" fontId="22" fillId="0" borderId="0"/>
    <xf numFmtId="0" fontId="24" fillId="0" borderId="0"/>
    <xf numFmtId="0" fontId="22" fillId="0" borderId="0"/>
    <xf numFmtId="0" fontId="22" fillId="0" borderId="0"/>
    <xf numFmtId="0" fontId="3" fillId="0" borderId="0"/>
    <xf numFmtId="0" fontId="24" fillId="0" borderId="0"/>
    <xf numFmtId="172" fontId="22" fillId="0" borderId="0" applyFill="0" applyBorder="0" applyAlignment="0" applyProtection="0"/>
    <xf numFmtId="169" fontId="22" fillId="0" borderId="0" applyFill="0" applyBorder="0" applyAlignment="0" applyProtection="0"/>
    <xf numFmtId="0" fontId="2" fillId="0" borderId="0"/>
    <xf numFmtId="0" fontId="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1181">
    <xf numFmtId="0" fontId="0" fillId="0" borderId="0" xfId="0"/>
    <xf numFmtId="0" fontId="22" fillId="0" borderId="0" xfId="1" applyFont="1" applyFill="1" applyAlignment="1">
      <alignment vertical="center"/>
    </xf>
    <xf numFmtId="0" fontId="23" fillId="0" borderId="0" xfId="1" applyFont="1" applyFill="1" applyAlignment="1">
      <alignment horizontal="center" vertical="center"/>
    </xf>
    <xf numFmtId="17" fontId="23" fillId="0" borderId="0" xfId="1" applyNumberFormat="1" applyFont="1" applyFill="1" applyAlignment="1">
      <alignment horizontal="center" vertical="center"/>
    </xf>
    <xf numFmtId="0" fontId="23" fillId="0" borderId="0" xfId="1" applyFont="1" applyFill="1" applyAlignment="1">
      <alignment horizontal="center" vertical="center" wrapText="1"/>
    </xf>
    <xf numFmtId="0" fontId="22" fillId="0" borderId="0" xfId="1" applyFont="1" applyFill="1"/>
    <xf numFmtId="168" fontId="22" fillId="0" borderId="0" xfId="1" applyNumberFormat="1" applyFont="1" applyFill="1"/>
    <xf numFmtId="0" fontId="24" fillId="0" borderId="0" xfId="3" applyFont="1" applyFill="1" applyBorder="1" applyAlignment="1">
      <alignment shrinkToFit="1"/>
    </xf>
    <xf numFmtId="0" fontId="25" fillId="0" borderId="0" xfId="3" applyFont="1" applyFill="1" applyBorder="1" applyAlignment="1">
      <alignment shrinkToFit="1"/>
    </xf>
    <xf numFmtId="168" fontId="23" fillId="0" borderId="11" xfId="1" applyNumberFormat="1" applyFont="1" applyFill="1" applyBorder="1"/>
    <xf numFmtId="169" fontId="22" fillId="0" borderId="0" xfId="1" applyNumberFormat="1" applyFont="1" applyFill="1"/>
    <xf numFmtId="10" fontId="22" fillId="0" borderId="0" xfId="4" applyNumberFormat="1" applyFont="1" applyFill="1"/>
    <xf numFmtId="0" fontId="27" fillId="0" borderId="0" xfId="5" applyFont="1" applyFill="1" applyAlignment="1">
      <alignment horizontal="center" wrapText="1"/>
    </xf>
    <xf numFmtId="0" fontId="27" fillId="0" borderId="0" xfId="5" applyFont="1" applyFill="1" applyAlignment="1">
      <alignment horizontal="center"/>
    </xf>
    <xf numFmtId="0" fontId="27" fillId="0" borderId="0" xfId="5" applyFont="1" applyFill="1" applyAlignment="1"/>
    <xf numFmtId="0" fontId="26" fillId="0" borderId="0" xfId="5" applyFont="1" applyFill="1" applyAlignment="1">
      <alignment vertical="center" wrapText="1"/>
    </xf>
    <xf numFmtId="0" fontId="27" fillId="0" borderId="0" xfId="5" applyFont="1" applyFill="1" applyAlignment="1">
      <alignment horizontal="center" vertical="center" wrapText="1"/>
    </xf>
    <xf numFmtId="0" fontId="26" fillId="0" borderId="0" xfId="5" applyFont="1" applyFill="1" applyAlignment="1">
      <alignment horizontal="center" vertical="center" wrapText="1"/>
    </xf>
    <xf numFmtId="0" fontId="26" fillId="0" borderId="0" xfId="5" applyFont="1" applyFill="1" applyAlignment="1">
      <alignment horizontal="center" vertical="center"/>
    </xf>
    <xf numFmtId="17" fontId="26" fillId="0" borderId="0" xfId="5" applyNumberFormat="1" applyFont="1" applyFill="1" applyAlignment="1">
      <alignment horizontal="center" vertical="center"/>
    </xf>
    <xf numFmtId="0" fontId="27" fillId="0" borderId="0" xfId="5" applyFont="1" applyFill="1"/>
    <xf numFmtId="171" fontId="27" fillId="0" borderId="0" xfId="6" applyNumberFormat="1" applyFont="1" applyFill="1" applyAlignment="1">
      <alignment horizontal="center"/>
    </xf>
    <xf numFmtId="171" fontId="27" fillId="0" borderId="0" xfId="5" applyNumberFormat="1" applyFont="1" applyFill="1" applyAlignment="1">
      <alignment horizontal="center"/>
    </xf>
    <xf numFmtId="0" fontId="27" fillId="0" borderId="0" xfId="5" applyFont="1" applyFill="1" applyAlignment="1">
      <alignment horizontal="center" vertical="center"/>
    </xf>
    <xf numFmtId="0" fontId="26" fillId="0" borderId="0" xfId="5" applyFont="1" applyFill="1" applyAlignment="1">
      <alignment vertical="center"/>
    </xf>
    <xf numFmtId="171" fontId="26" fillId="0" borderId="11" xfId="6" applyNumberFormat="1" applyFont="1" applyFill="1" applyBorder="1" applyAlignment="1">
      <alignment horizontal="center" vertical="center"/>
    </xf>
    <xf numFmtId="3" fontId="27" fillId="0" borderId="0" xfId="5" applyNumberFormat="1" applyFont="1" applyFill="1" applyAlignment="1">
      <alignment horizontal="center"/>
    </xf>
    <xf numFmtId="171" fontId="26" fillId="0" borderId="0" xfId="5" applyNumberFormat="1" applyFont="1" applyFill="1" applyAlignment="1">
      <alignment horizontal="center" vertical="center"/>
    </xf>
    <xf numFmtId="43" fontId="27" fillId="0" borderId="0" xfId="46318" applyFont="1" applyFill="1" applyAlignment="1">
      <alignment horizontal="center"/>
    </xf>
    <xf numFmtId="43" fontId="26" fillId="0" borderId="0" xfId="46318" applyFont="1" applyFill="1" applyAlignment="1">
      <alignment horizontal="center" vertical="center" wrapText="1"/>
    </xf>
    <xf numFmtId="43" fontId="26" fillId="0" borderId="0" xfId="46318" applyFont="1" applyFill="1" applyAlignment="1">
      <alignment horizontal="center" vertical="center"/>
    </xf>
    <xf numFmtId="43" fontId="27" fillId="0" borderId="0" xfId="5" applyNumberFormat="1" applyFont="1" applyFill="1" applyAlignment="1">
      <alignment horizontal="center"/>
    </xf>
    <xf numFmtId="41" fontId="27" fillId="0" borderId="0" xfId="5" applyNumberFormat="1" applyFont="1" applyFill="1" applyAlignment="1">
      <alignment horizontal="center"/>
    </xf>
    <xf numFmtId="41" fontId="26" fillId="0" borderId="0" xfId="5" applyNumberFormat="1" applyFont="1" applyFill="1" applyAlignment="1">
      <alignment horizontal="center" vertical="center" wrapText="1"/>
    </xf>
    <xf numFmtId="41" fontId="26" fillId="0" borderId="0" xfId="5" applyNumberFormat="1" applyFont="1" applyFill="1" applyAlignment="1">
      <alignment horizontal="center" vertical="center"/>
    </xf>
    <xf numFmtId="0" fontId="23" fillId="0" borderId="0" xfId="1" applyFont="1" applyFill="1" applyAlignment="1">
      <alignment horizontal="center" vertical="center"/>
    </xf>
    <xf numFmtId="0" fontId="26" fillId="0" borderId="0" xfId="5" applyFont="1" applyFill="1" applyAlignment="1">
      <alignment horizontal="left" vertical="center"/>
    </xf>
    <xf numFmtId="0" fontId="27" fillId="0" borderId="0" xfId="46319" applyFont="1" applyBorder="1"/>
    <xf numFmtId="0" fontId="23" fillId="0" borderId="0" xfId="2" applyFont="1" applyAlignment="1">
      <alignment horizontal="center"/>
    </xf>
    <xf numFmtId="0" fontId="27" fillId="0" borderId="0" xfId="2" applyFont="1"/>
    <xf numFmtId="0" fontId="70" fillId="0" borderId="0" xfId="46319" applyFont="1" applyBorder="1"/>
    <xf numFmtId="0" fontId="70" fillId="0" borderId="0" xfId="46319" applyFont="1" applyBorder="1" applyAlignment="1">
      <alignment horizontal="center"/>
    </xf>
    <xf numFmtId="0" fontId="70" fillId="0" borderId="0" xfId="2" applyFont="1"/>
    <xf numFmtId="0" fontId="71" fillId="76" borderId="34" xfId="46320" applyFont="1" applyFill="1" applyBorder="1" applyAlignment="1">
      <alignment horizontal="center" wrapText="1"/>
    </xf>
    <xf numFmtId="0" fontId="71" fillId="76" borderId="34" xfId="46319" applyFont="1" applyFill="1" applyBorder="1" applyAlignment="1">
      <alignment horizontal="center" wrapText="1"/>
    </xf>
    <xf numFmtId="0" fontId="71" fillId="0" borderId="0" xfId="2" applyFont="1" applyAlignment="1">
      <alignment horizontal="center" wrapText="1"/>
    </xf>
    <xf numFmtId="0" fontId="71" fillId="76" borderId="34" xfId="46320" applyFont="1" applyFill="1" applyBorder="1" applyAlignment="1">
      <alignment horizontal="center" vertical="top"/>
    </xf>
    <xf numFmtId="0" fontId="71" fillId="76" borderId="34" xfId="46319" applyFont="1" applyFill="1" applyBorder="1" applyAlignment="1">
      <alignment vertical="center"/>
    </xf>
    <xf numFmtId="0" fontId="71" fillId="76" borderId="34" xfId="46319" applyFont="1" applyFill="1" applyBorder="1" applyAlignment="1">
      <alignment horizontal="center" vertical="center"/>
    </xf>
    <xf numFmtId="0" fontId="71" fillId="0" borderId="0" xfId="2" applyFont="1" applyAlignment="1">
      <alignment vertical="center"/>
    </xf>
    <xf numFmtId="0" fontId="71" fillId="77" borderId="34" xfId="46320" applyFont="1" applyFill="1" applyBorder="1" applyAlignment="1">
      <alignment horizontal="center" vertical="top"/>
    </xf>
    <xf numFmtId="0" fontId="71" fillId="77" borderId="34" xfId="46319" applyFont="1" applyFill="1" applyBorder="1" applyAlignment="1">
      <alignment horizontal="left" vertical="top" wrapText="1"/>
    </xf>
    <xf numFmtId="0" fontId="70" fillId="0" borderId="34" xfId="46319" applyFont="1" applyBorder="1"/>
    <xf numFmtId="0" fontId="70" fillId="0" borderId="34" xfId="46319" applyFont="1" applyBorder="1" applyAlignment="1">
      <alignment horizontal="center" vertical="top" wrapText="1"/>
    </xf>
    <xf numFmtId="0" fontId="70" fillId="0" borderId="34" xfId="46319" applyFont="1" applyBorder="1" applyAlignment="1">
      <alignment horizontal="center" wrapText="1"/>
    </xf>
    <xf numFmtId="0" fontId="70" fillId="0" borderId="34" xfId="46319" applyFont="1" applyFill="1" applyBorder="1" applyAlignment="1">
      <alignment horizontal="center" wrapText="1"/>
    </xf>
    <xf numFmtId="0" fontId="70" fillId="0" borderId="34" xfId="46319" applyFont="1" applyBorder="1" applyAlignment="1">
      <alignment wrapText="1"/>
    </xf>
    <xf numFmtId="0" fontId="70" fillId="0" borderId="34" xfId="46320" applyFont="1" applyBorder="1" applyAlignment="1">
      <alignment horizontal="center" vertical="top"/>
    </xf>
    <xf numFmtId="0" fontId="70" fillId="0" borderId="34" xfId="46320" applyFont="1" applyBorder="1" applyAlignment="1">
      <alignment horizontal="center" vertical="top" wrapText="1"/>
    </xf>
    <xf numFmtId="0" fontId="70" fillId="0" borderId="35" xfId="2" applyFont="1" applyFill="1" applyBorder="1" applyAlignment="1">
      <alignment vertical="top" wrapText="1"/>
    </xf>
    <xf numFmtId="0" fontId="70" fillId="0" borderId="34" xfId="46319" applyFont="1" applyBorder="1" applyAlignment="1">
      <alignment vertical="top" wrapText="1"/>
    </xf>
    <xf numFmtId="15" fontId="70" fillId="0" borderId="34" xfId="46319" applyNumberFormat="1" applyFont="1" applyBorder="1" applyAlignment="1">
      <alignment horizontal="center" vertical="top" wrapText="1"/>
    </xf>
    <xf numFmtId="0" fontId="72" fillId="0" borderId="34" xfId="46319" applyFont="1" applyBorder="1" applyAlignment="1">
      <alignment horizontal="left" vertical="top" wrapText="1"/>
    </xf>
    <xf numFmtId="0" fontId="72" fillId="0" borderId="34" xfId="46319" applyFont="1" applyBorder="1" applyAlignment="1">
      <alignment horizontal="center" vertical="top" wrapText="1"/>
    </xf>
    <xf numFmtId="0" fontId="72" fillId="0" borderId="34" xfId="46319" applyFont="1" applyFill="1" applyBorder="1" applyAlignment="1">
      <alignment horizontal="center" vertical="top" wrapText="1"/>
    </xf>
    <xf numFmtId="0" fontId="72" fillId="0" borderId="34" xfId="46319" applyFont="1" applyBorder="1" applyAlignment="1">
      <alignment vertical="top" wrapText="1"/>
    </xf>
    <xf numFmtId="0" fontId="70" fillId="0" borderId="34" xfId="2" applyFont="1" applyFill="1" applyBorder="1" applyAlignment="1">
      <alignment vertical="top" wrapText="1"/>
    </xf>
    <xf numFmtId="0" fontId="73" fillId="0" borderId="34" xfId="46319" applyFont="1" applyFill="1" applyBorder="1" applyAlignment="1">
      <alignment horizontal="center" vertical="top" wrapText="1"/>
    </xf>
    <xf numFmtId="0" fontId="74" fillId="0" borderId="0" xfId="0" applyFont="1" applyAlignment="1">
      <alignment vertical="top" wrapText="1"/>
    </xf>
    <xf numFmtId="0" fontId="73" fillId="0" borderId="34" xfId="46319" applyFont="1" applyBorder="1" applyAlignment="1">
      <alignment horizontal="left" vertical="top" wrapText="1"/>
    </xf>
    <xf numFmtId="0" fontId="73" fillId="0" borderId="34" xfId="46319" applyFont="1" applyBorder="1" applyAlignment="1">
      <alignment horizontal="center" vertical="top" wrapText="1"/>
    </xf>
    <xf numFmtId="0" fontId="22" fillId="0" borderId="34" xfId="2" applyFont="1" applyBorder="1" applyAlignment="1">
      <alignment horizontal="left" vertical="top" wrapText="1"/>
    </xf>
    <xf numFmtId="0" fontId="71" fillId="75" borderId="34" xfId="46320" applyFont="1" applyFill="1" applyBorder="1" applyAlignment="1">
      <alignment horizontal="center" vertical="top"/>
    </xf>
    <xf numFmtId="0" fontId="71" fillId="75" borderId="34" xfId="46320" applyFont="1" applyFill="1" applyBorder="1" applyAlignment="1">
      <alignment horizontal="center" vertical="top" wrapText="1"/>
    </xf>
    <xf numFmtId="0" fontId="71" fillId="75" borderId="34" xfId="2" applyFont="1" applyFill="1" applyBorder="1" applyAlignment="1">
      <alignment vertical="top" wrapText="1"/>
    </xf>
    <xf numFmtId="49" fontId="70" fillId="0" borderId="34" xfId="46319" applyNumberFormat="1" applyFont="1" applyBorder="1" applyAlignment="1">
      <alignment horizontal="center" vertical="top" wrapText="1"/>
    </xf>
    <xf numFmtId="0" fontId="70" fillId="75" borderId="34" xfId="46320" applyFont="1" applyFill="1" applyBorder="1" applyAlignment="1">
      <alignment horizontal="center" vertical="top" wrapText="1"/>
    </xf>
    <xf numFmtId="0" fontId="76" fillId="0" borderId="34" xfId="0" applyFont="1" applyBorder="1" applyAlignment="1">
      <alignment vertical="top" wrapText="1"/>
    </xf>
    <xf numFmtId="0" fontId="73" fillId="0" borderId="34" xfId="2" applyFont="1" applyBorder="1" applyAlignment="1">
      <alignment horizontal="center" vertical="top" wrapText="1"/>
    </xf>
    <xf numFmtId="0" fontId="72" fillId="0" borderId="34" xfId="2" applyFont="1" applyBorder="1" applyAlignment="1">
      <alignment horizontal="center" vertical="top" wrapText="1"/>
    </xf>
    <xf numFmtId="0" fontId="73" fillId="0" borderId="34" xfId="2" applyFont="1" applyBorder="1" applyAlignment="1">
      <alignment vertical="top" wrapText="1"/>
    </xf>
    <xf numFmtId="0" fontId="76" fillId="0" borderId="34" xfId="0" applyFont="1" applyBorder="1" applyAlignment="1">
      <alignment horizontal="center" vertical="top"/>
    </xf>
    <xf numFmtId="0" fontId="70" fillId="0" borderId="34" xfId="2" applyFont="1" applyBorder="1" applyAlignment="1">
      <alignment horizontal="center" vertical="top"/>
    </xf>
    <xf numFmtId="0" fontId="70" fillId="0" borderId="34" xfId="2" applyFont="1" applyBorder="1" applyAlignment="1">
      <alignment vertical="top" wrapText="1"/>
    </xf>
    <xf numFmtId="9" fontId="70" fillId="0" borderId="34" xfId="2" applyNumberFormat="1" applyFont="1" applyBorder="1" applyAlignment="1">
      <alignment horizontal="center" vertical="top" wrapText="1"/>
    </xf>
    <xf numFmtId="0" fontId="70" fillId="0" borderId="34" xfId="2" applyFont="1" applyBorder="1"/>
    <xf numFmtId="0" fontId="70" fillId="0" borderId="0" xfId="2" applyFont="1" applyAlignment="1">
      <alignment horizontal="center"/>
    </xf>
    <xf numFmtId="0" fontId="70" fillId="0" borderId="0" xfId="2" applyFont="1" applyAlignment="1">
      <alignment horizontal="center" wrapText="1"/>
    </xf>
    <xf numFmtId="0" fontId="70" fillId="0" borderId="0" xfId="2" applyFont="1" applyBorder="1" applyAlignment="1"/>
    <xf numFmtId="0" fontId="70" fillId="76" borderId="37" xfId="2" applyFont="1" applyFill="1" applyBorder="1" applyAlignment="1">
      <alignment horizontal="center" wrapText="1"/>
    </xf>
    <xf numFmtId="0" fontId="71" fillId="76" borderId="37" xfId="2" applyFont="1" applyFill="1" applyBorder="1" applyAlignment="1">
      <alignment horizontal="center" wrapText="1"/>
    </xf>
    <xf numFmtId="0" fontId="71" fillId="76" borderId="37" xfId="2" applyFont="1" applyFill="1" applyBorder="1" applyAlignment="1">
      <alignment horizontal="center" vertical="center" wrapText="1"/>
    </xf>
    <xf numFmtId="0" fontId="70" fillId="76" borderId="37" xfId="2" applyFont="1" applyFill="1" applyBorder="1" applyAlignment="1">
      <alignment horizontal="center" vertical="center"/>
    </xf>
    <xf numFmtId="0" fontId="71" fillId="76" borderId="37" xfId="2" applyNumberFormat="1" applyFont="1" applyFill="1" applyBorder="1" applyAlignment="1">
      <alignment horizontal="center" vertical="center"/>
    </xf>
    <xf numFmtId="0" fontId="71" fillId="76" borderId="37" xfId="2" applyFont="1" applyFill="1" applyBorder="1" applyAlignment="1">
      <alignment horizontal="left" vertical="top" wrapText="1"/>
    </xf>
    <xf numFmtId="0" fontId="71" fillId="76" borderId="37" xfId="2" applyFont="1" applyFill="1" applyBorder="1" applyAlignment="1">
      <alignment vertical="center"/>
    </xf>
    <xf numFmtId="0" fontId="71" fillId="76" borderId="37" xfId="2" applyFont="1" applyFill="1" applyBorder="1" applyAlignment="1">
      <alignment horizontal="center" vertical="center"/>
    </xf>
    <xf numFmtId="0" fontId="71" fillId="77" borderId="37" xfId="2" applyFont="1" applyFill="1" applyBorder="1" applyAlignment="1">
      <alignment horizontal="center" vertical="top"/>
    </xf>
    <xf numFmtId="0" fontId="70" fillId="77" borderId="37" xfId="2" applyNumberFormat="1" applyFont="1" applyFill="1" applyBorder="1" applyAlignment="1">
      <alignment horizontal="center" vertical="top"/>
    </xf>
    <xf numFmtId="0" fontId="71" fillId="77" borderId="38" xfId="2" applyFont="1" applyFill="1" applyBorder="1" applyAlignment="1">
      <alignment horizontal="left" vertical="top" wrapText="1"/>
    </xf>
    <xf numFmtId="0" fontId="71" fillId="0" borderId="37" xfId="2" applyFont="1" applyBorder="1" applyAlignment="1">
      <alignment horizontal="left" vertical="top" wrapText="1"/>
    </xf>
    <xf numFmtId="0" fontId="71" fillId="0" borderId="37" xfId="2" applyFont="1" applyBorder="1" applyAlignment="1">
      <alignment horizontal="center" vertical="center" wrapText="1"/>
    </xf>
    <xf numFmtId="0" fontId="26" fillId="0" borderId="37" xfId="2" applyFont="1" applyBorder="1" applyAlignment="1">
      <alignment horizontal="center" vertical="center" wrapText="1"/>
    </xf>
    <xf numFmtId="0" fontId="26" fillId="0" borderId="39" xfId="2" applyFont="1" applyBorder="1" applyAlignment="1">
      <alignment horizontal="center" vertical="center" wrapText="1"/>
    </xf>
    <xf numFmtId="0" fontId="27" fillId="0" borderId="37" xfId="2" applyFont="1" applyFill="1" applyBorder="1" applyAlignment="1">
      <alignment horizontal="center" vertical="center" wrapText="1"/>
    </xf>
    <xf numFmtId="0" fontId="26" fillId="0" borderId="37" xfId="2" applyFont="1" applyBorder="1" applyAlignment="1">
      <alignment vertical="center" wrapText="1"/>
    </xf>
    <xf numFmtId="0" fontId="26" fillId="0" borderId="0" xfId="2" applyFont="1" applyAlignment="1">
      <alignment vertical="center"/>
    </xf>
    <xf numFmtId="0" fontId="70" fillId="0" borderId="37" xfId="2" applyFont="1" applyBorder="1" applyAlignment="1">
      <alignment horizontal="center" vertical="top"/>
    </xf>
    <xf numFmtId="0" fontId="70" fillId="0" borderId="37" xfId="2" applyNumberFormat="1" applyFont="1" applyBorder="1" applyAlignment="1">
      <alignment horizontal="center" vertical="top"/>
    </xf>
    <xf numFmtId="0" fontId="70" fillId="0" borderId="37" xfId="2" applyFont="1" applyBorder="1" applyAlignment="1">
      <alignment horizontal="left" vertical="top" wrapText="1"/>
    </xf>
    <xf numFmtId="0" fontId="70" fillId="0" borderId="37" xfId="2" applyFont="1" applyBorder="1" applyAlignment="1">
      <alignment horizontal="center" vertical="center" wrapText="1"/>
    </xf>
    <xf numFmtId="0" fontId="72" fillId="0" borderId="37" xfId="2" applyFont="1" applyBorder="1" applyAlignment="1">
      <alignment horizontal="center" vertical="center" wrapText="1"/>
    </xf>
    <xf numFmtId="0" fontId="72" fillId="0" borderId="40" xfId="2" applyFont="1" applyBorder="1" applyAlignment="1">
      <alignment horizontal="center" vertical="center" wrapText="1"/>
    </xf>
    <xf numFmtId="0" fontId="77" fillId="0" borderId="34" xfId="2" applyFont="1" applyBorder="1" applyAlignment="1">
      <alignment vertical="center"/>
    </xf>
    <xf numFmtId="0" fontId="72" fillId="0" borderId="0" xfId="2" applyFont="1" applyFill="1" applyAlignment="1">
      <alignment vertical="center" wrapText="1"/>
    </xf>
    <xf numFmtId="0" fontId="77" fillId="0" borderId="0" xfId="2" applyFont="1" applyAlignment="1">
      <alignment vertical="center" wrapText="1"/>
    </xf>
    <xf numFmtId="0" fontId="72" fillId="0" borderId="37" xfId="2" applyFont="1" applyBorder="1" applyAlignment="1">
      <alignment vertical="center" wrapText="1"/>
    </xf>
    <xf numFmtId="0" fontId="70" fillId="0" borderId="40" xfId="2" applyNumberFormat="1" applyFont="1" applyBorder="1" applyAlignment="1">
      <alignment horizontal="center" vertical="top"/>
    </xf>
    <xf numFmtId="0" fontId="70" fillId="0" borderId="41" xfId="46325" applyFont="1" applyBorder="1" applyAlignment="1">
      <alignment horizontal="left" vertical="top" wrapText="1"/>
    </xf>
    <xf numFmtId="0" fontId="70" fillId="0" borderId="37" xfId="46325" applyFont="1" applyBorder="1" applyAlignment="1">
      <alignment horizontal="center" vertical="center" wrapText="1"/>
    </xf>
    <xf numFmtId="0" fontId="72" fillId="0" borderId="37" xfId="46325" applyFont="1" applyBorder="1" applyAlignment="1">
      <alignment horizontal="center" vertical="center" wrapText="1"/>
    </xf>
    <xf numFmtId="0" fontId="72" fillId="0" borderId="42" xfId="46325" applyFont="1" applyBorder="1" applyAlignment="1">
      <alignment horizontal="center" vertical="center" wrapText="1"/>
    </xf>
    <xf numFmtId="0" fontId="72" fillId="0" borderId="37" xfId="46325" applyFont="1" applyFill="1" applyBorder="1" applyAlignment="1">
      <alignment horizontal="center" vertical="center" wrapText="1"/>
    </xf>
    <xf numFmtId="0" fontId="70" fillId="0" borderId="41" xfId="2" applyFont="1" applyBorder="1" applyAlignment="1">
      <alignment horizontal="left" vertical="top" wrapText="1"/>
    </xf>
    <xf numFmtId="15" fontId="70" fillId="0" borderId="37" xfId="2" quotePrefix="1" applyNumberFormat="1" applyFont="1" applyBorder="1" applyAlignment="1">
      <alignment horizontal="center" vertical="center" wrapText="1"/>
    </xf>
    <xf numFmtId="15" fontId="72" fillId="0" borderId="37" xfId="2" quotePrefix="1" applyNumberFormat="1" applyFont="1" applyBorder="1" applyAlignment="1">
      <alignment horizontal="center" vertical="center" wrapText="1"/>
    </xf>
    <xf numFmtId="0" fontId="72" fillId="0" borderId="37" xfId="2" applyFont="1" applyFill="1" applyBorder="1" applyAlignment="1">
      <alignment horizontal="center" vertical="center" wrapText="1"/>
    </xf>
    <xf numFmtId="15" fontId="72" fillId="0" borderId="37" xfId="2" applyNumberFormat="1" applyFont="1" applyBorder="1" applyAlignment="1">
      <alignment horizontal="center" vertical="center" wrapText="1"/>
    </xf>
    <xf numFmtId="0" fontId="71" fillId="77" borderId="0" xfId="2" applyFont="1" applyFill="1" applyAlignment="1">
      <alignment horizontal="left" vertical="top" wrapText="1"/>
    </xf>
    <xf numFmtId="0" fontId="70" fillId="0" borderId="37" xfId="2" applyFont="1" applyBorder="1" applyAlignment="1">
      <alignment horizontal="center" vertical="top" wrapText="1"/>
    </xf>
    <xf numFmtId="0" fontId="70" fillId="0" borderId="40" xfId="2" applyNumberFormat="1" applyFont="1" applyBorder="1" applyAlignment="1">
      <alignment horizontal="center" vertical="top" wrapText="1"/>
    </xf>
    <xf numFmtId="0" fontId="78" fillId="0" borderId="34" xfId="46319" applyFont="1" applyBorder="1" applyAlignment="1">
      <alignment horizontal="left" vertical="top" wrapText="1"/>
    </xf>
    <xf numFmtId="0" fontId="70" fillId="0" borderId="37" xfId="2" applyFont="1" applyFill="1" applyBorder="1" applyAlignment="1">
      <alignment horizontal="center" vertical="top"/>
    </xf>
    <xf numFmtId="0" fontId="70" fillId="0" borderId="40" xfId="2" applyNumberFormat="1" applyFont="1" applyFill="1" applyBorder="1" applyAlignment="1">
      <alignment horizontal="center" vertical="top"/>
    </xf>
    <xf numFmtId="0" fontId="70" fillId="0" borderId="37" xfId="2" applyFont="1" applyFill="1" applyBorder="1" applyAlignment="1">
      <alignment horizontal="left" vertical="top" wrapText="1"/>
    </xf>
    <xf numFmtId="0" fontId="70" fillId="0" borderId="37" xfId="2" applyFont="1" applyFill="1" applyBorder="1" applyAlignment="1">
      <alignment horizontal="center" vertical="center" wrapText="1"/>
    </xf>
    <xf numFmtId="0" fontId="72" fillId="0" borderId="37" xfId="2" applyFont="1" applyFill="1" applyBorder="1" applyAlignment="1">
      <alignment vertical="center" wrapText="1"/>
    </xf>
    <xf numFmtId="0" fontId="26" fillId="0" borderId="0" xfId="2" applyFont="1" applyFill="1" applyAlignment="1">
      <alignment vertical="center"/>
    </xf>
    <xf numFmtId="0" fontId="71" fillId="77" borderId="37" xfId="2" applyFont="1" applyFill="1" applyBorder="1" applyAlignment="1">
      <alignment horizontal="left" vertical="top" wrapText="1"/>
    </xf>
    <xf numFmtId="0" fontId="72" fillId="0" borderId="0" xfId="2" applyFont="1" applyAlignment="1">
      <alignment horizontal="center" vertical="center" wrapText="1"/>
    </xf>
    <xf numFmtId="0" fontId="72" fillId="0" borderId="34" xfId="2" applyFont="1" applyBorder="1" applyAlignment="1">
      <alignment vertical="center" wrapText="1"/>
    </xf>
    <xf numFmtId="0" fontId="72" fillId="0" borderId="43" xfId="2" applyFont="1" applyBorder="1" applyAlignment="1">
      <alignment horizontal="center" vertical="center" wrapText="1"/>
    </xf>
    <xf numFmtId="0" fontId="72" fillId="0" borderId="34" xfId="2" applyFont="1" applyBorder="1" applyAlignment="1">
      <alignment horizontal="center" vertical="center" wrapText="1"/>
    </xf>
    <xf numFmtId="0" fontId="72" fillId="0" borderId="41" xfId="2" applyFont="1" applyBorder="1" applyAlignment="1">
      <alignment vertical="center" wrapText="1"/>
    </xf>
    <xf numFmtId="0" fontId="72" fillId="0" borderId="42" xfId="2" applyFont="1" applyBorder="1" applyAlignment="1">
      <alignment horizontal="center" vertical="center" wrapText="1"/>
    </xf>
    <xf numFmtId="0" fontId="70" fillId="78" borderId="37" xfId="46322" applyFont="1" applyFill="1" applyBorder="1" applyAlignment="1">
      <alignment horizontal="center" vertical="top"/>
    </xf>
    <xf numFmtId="0" fontId="70" fillId="78" borderId="40" xfId="46322" applyFont="1" applyFill="1" applyBorder="1" applyAlignment="1">
      <alignment horizontal="left" vertical="top" wrapText="1"/>
    </xf>
    <xf numFmtId="0" fontId="70" fillId="0" borderId="34" xfId="46322" applyFont="1" applyBorder="1" applyAlignment="1">
      <alignment horizontal="left" vertical="top" wrapText="1"/>
    </xf>
    <xf numFmtId="9" fontId="27" fillId="0" borderId="41" xfId="46322" applyNumberFormat="1" applyFont="1" applyBorder="1" applyAlignment="1">
      <alignment horizontal="center" vertical="center" wrapText="1"/>
    </xf>
    <xf numFmtId="9" fontId="72" fillId="0" borderId="37" xfId="46322" applyNumberFormat="1" applyFont="1" applyBorder="1" applyAlignment="1">
      <alignment horizontal="center" vertical="center" wrapText="1"/>
    </xf>
    <xf numFmtId="9" fontId="72" fillId="0" borderId="37" xfId="46322" applyNumberFormat="1" applyFont="1" applyFill="1" applyBorder="1" applyAlignment="1">
      <alignment horizontal="center" vertical="center" wrapText="1"/>
    </xf>
    <xf numFmtId="0" fontId="71" fillId="77" borderId="44" xfId="2" applyFont="1" applyFill="1" applyBorder="1" applyAlignment="1">
      <alignment horizontal="left" vertical="top" wrapText="1"/>
    </xf>
    <xf numFmtId="0" fontId="70" fillId="0" borderId="40" xfId="2" applyFont="1" applyBorder="1" applyAlignment="1">
      <alignment horizontal="center" vertical="top"/>
    </xf>
    <xf numFmtId="0" fontId="76" fillId="0" borderId="45" xfId="0" applyFont="1" applyBorder="1" applyAlignment="1">
      <alignment vertical="center" wrapText="1"/>
    </xf>
    <xf numFmtId="0" fontId="70" fillId="0" borderId="46" xfId="2" applyFont="1" applyBorder="1" applyAlignment="1">
      <alignment horizontal="left" vertical="top" wrapText="1"/>
    </xf>
    <xf numFmtId="0" fontId="70" fillId="0" borderId="41" xfId="2" applyFont="1" applyFill="1" applyBorder="1" applyAlignment="1">
      <alignment horizontal="left" vertical="top" wrapText="1"/>
    </xf>
    <xf numFmtId="9" fontId="70" fillId="0" borderId="37" xfId="2" applyNumberFormat="1" applyFont="1" applyFill="1" applyBorder="1" applyAlignment="1">
      <alignment horizontal="center" vertical="center" wrapText="1"/>
    </xf>
    <xf numFmtId="0" fontId="70" fillId="0" borderId="37" xfId="2" applyNumberFormat="1" applyFont="1" applyBorder="1" applyAlignment="1">
      <alignment horizontal="center" vertical="top" wrapText="1"/>
    </xf>
    <xf numFmtId="0" fontId="70" fillId="0" borderId="37" xfId="2" applyFont="1" applyBorder="1" applyAlignment="1">
      <alignment horizontal="left" vertical="center" wrapText="1"/>
    </xf>
    <xf numFmtId="0" fontId="72" fillId="0" borderId="37" xfId="46328" applyFont="1" applyBorder="1" applyAlignment="1">
      <alignment horizontal="center" vertical="center" wrapText="1"/>
    </xf>
    <xf numFmtId="0" fontId="27" fillId="0" borderId="0" xfId="2" applyFont="1" applyAlignment="1">
      <alignment horizontal="center"/>
    </xf>
    <xf numFmtId="0" fontId="27" fillId="0" borderId="0" xfId="2" applyFont="1" applyAlignment="1">
      <alignment horizontal="left" vertical="top" wrapText="1"/>
    </xf>
    <xf numFmtId="0" fontId="27" fillId="0" borderId="0" xfId="2" applyFont="1" applyAlignment="1">
      <alignment horizontal="center" vertical="center"/>
    </xf>
    <xf numFmtId="0" fontId="27" fillId="0" borderId="0" xfId="2" applyFont="1" applyFill="1" applyAlignment="1">
      <alignment horizontal="center"/>
    </xf>
    <xf numFmtId="0" fontId="70" fillId="0" borderId="0" xfId="2" applyFont="1" applyAlignment="1">
      <alignment horizontal="center" vertical="center"/>
    </xf>
    <xf numFmtId="0" fontId="23" fillId="0" borderId="0" xfId="46321" applyFont="1" applyAlignment="1">
      <alignment horizontal="center"/>
    </xf>
    <xf numFmtId="0" fontId="27" fillId="0" borderId="0" xfId="46321" applyFont="1"/>
    <xf numFmtId="0" fontId="70" fillId="0" borderId="0" xfId="46321" applyFont="1" applyAlignment="1"/>
    <xf numFmtId="0" fontId="70" fillId="0" borderId="0" xfId="46321" applyFont="1"/>
    <xf numFmtId="0" fontId="71" fillId="76" borderId="37" xfId="46321" applyFont="1" applyFill="1" applyBorder="1" applyAlignment="1">
      <alignment horizontal="center" wrapText="1"/>
    </xf>
    <xf numFmtId="0" fontId="71" fillId="76" borderId="37" xfId="46321" applyFont="1" applyFill="1" applyBorder="1" applyAlignment="1">
      <alignment wrapText="1"/>
    </xf>
    <xf numFmtId="0" fontId="71" fillId="0" borderId="0" xfId="46321" applyFont="1" applyAlignment="1">
      <alignment wrapText="1"/>
    </xf>
    <xf numFmtId="0" fontId="71" fillId="76" borderId="37" xfId="46321" applyFont="1" applyFill="1" applyBorder="1" applyAlignment="1">
      <alignment horizontal="center"/>
    </xf>
    <xf numFmtId="0" fontId="71" fillId="76" borderId="37" xfId="46321" applyFont="1" applyFill="1" applyBorder="1"/>
    <xf numFmtId="0" fontId="71" fillId="76" borderId="39" xfId="46321" applyFont="1" applyFill="1" applyBorder="1"/>
    <xf numFmtId="0" fontId="71" fillId="0" borderId="0" xfId="46321" applyFont="1"/>
    <xf numFmtId="0" fontId="71" fillId="77" borderId="37" xfId="46321" applyFont="1" applyFill="1" applyBorder="1" applyAlignment="1">
      <alignment horizontal="center" vertical="top"/>
    </xf>
    <xf numFmtId="0" fontId="70" fillId="77" borderId="40" xfId="46321" applyFont="1" applyFill="1" applyBorder="1" applyAlignment="1">
      <alignment horizontal="center" vertical="top"/>
    </xf>
    <xf numFmtId="0" fontId="23" fillId="77" borderId="34" xfId="46321" applyFont="1" applyFill="1" applyBorder="1" applyAlignment="1">
      <alignment horizontal="left" vertical="top" wrapText="1"/>
    </xf>
    <xf numFmtId="0" fontId="70" fillId="0" borderId="41" xfId="46321" applyFont="1" applyBorder="1" applyAlignment="1">
      <alignment horizontal="center" vertical="top" wrapText="1"/>
    </xf>
    <xf numFmtId="0" fontId="70" fillId="0" borderId="37" xfId="46321" applyFont="1" applyBorder="1" applyAlignment="1">
      <alignment horizontal="center" vertical="center" wrapText="1"/>
    </xf>
    <xf numFmtId="0" fontId="70" fillId="0" borderId="37" xfId="46321" applyFont="1" applyFill="1" applyBorder="1" applyAlignment="1">
      <alignment horizontal="center" vertical="center" wrapText="1"/>
    </xf>
    <xf numFmtId="0" fontId="70" fillId="0" borderId="37" xfId="46321" applyFont="1" applyBorder="1"/>
    <xf numFmtId="0" fontId="70" fillId="0" borderId="37" xfId="46321" applyFont="1" applyBorder="1" applyAlignment="1">
      <alignment horizontal="center" vertical="top"/>
    </xf>
    <xf numFmtId="0" fontId="70" fillId="0" borderId="37" xfId="46321" applyFont="1" applyFill="1" applyBorder="1" applyAlignment="1">
      <alignment horizontal="center" vertical="top" wrapText="1"/>
    </xf>
    <xf numFmtId="9" fontId="27" fillId="0" borderId="37" xfId="46321" applyNumberFormat="1" applyFont="1" applyBorder="1" applyAlignment="1">
      <alignment horizontal="center" vertical="top" wrapText="1"/>
    </xf>
    <xf numFmtId="9" fontId="27" fillId="0" borderId="37" xfId="46321" applyNumberFormat="1" applyFont="1" applyFill="1" applyBorder="1" applyAlignment="1">
      <alignment horizontal="center" vertical="top" wrapText="1"/>
    </xf>
    <xf numFmtId="0" fontId="27" fillId="0" borderId="37" xfId="46321" applyFont="1" applyBorder="1" applyAlignment="1">
      <alignment horizontal="center" vertical="top" wrapText="1"/>
    </xf>
    <xf numFmtId="15" fontId="27" fillId="0" borderId="37" xfId="46321" applyNumberFormat="1" applyFont="1" applyBorder="1" applyAlignment="1">
      <alignment horizontal="center" vertical="top" wrapText="1"/>
    </xf>
    <xf numFmtId="0" fontId="70" fillId="77" borderId="37" xfId="46321" applyFont="1" applyFill="1" applyBorder="1" applyAlignment="1">
      <alignment horizontal="center" vertical="top"/>
    </xf>
    <xf numFmtId="0" fontId="23" fillId="77" borderId="37" xfId="46321" applyFont="1" applyFill="1" applyBorder="1" applyAlignment="1">
      <alignment horizontal="left" vertical="top" wrapText="1"/>
    </xf>
    <xf numFmtId="0" fontId="70" fillId="0" borderId="37" xfId="46321" applyFont="1" applyBorder="1" applyAlignment="1">
      <alignment horizontal="center" vertical="top" wrapText="1"/>
    </xf>
    <xf numFmtId="0" fontId="27" fillId="0" borderId="37" xfId="46321" applyFont="1" applyFill="1" applyBorder="1" applyAlignment="1">
      <alignment horizontal="center" vertical="top" wrapText="1"/>
    </xf>
    <xf numFmtId="0" fontId="76" fillId="0" borderId="38" xfId="0" applyFont="1" applyBorder="1" applyAlignment="1">
      <alignment vertical="top" wrapText="1"/>
    </xf>
    <xf numFmtId="0" fontId="27" fillId="0" borderId="37" xfId="46321" applyNumberFormat="1" applyFont="1" applyBorder="1" applyAlignment="1">
      <alignment horizontal="center" vertical="top" wrapText="1"/>
    </xf>
    <xf numFmtId="0" fontId="70" fillId="0" borderId="44" xfId="2" applyFont="1" applyFill="1" applyBorder="1" applyAlignment="1">
      <alignment vertical="top" wrapText="1"/>
    </xf>
    <xf numFmtId="0" fontId="70" fillId="0" borderId="0" xfId="2" applyFont="1" applyFill="1" applyBorder="1" applyAlignment="1">
      <alignment vertical="top" wrapText="1"/>
    </xf>
    <xf numFmtId="0" fontId="23" fillId="77" borderId="37" xfId="46321" applyFont="1" applyFill="1" applyBorder="1" applyAlignment="1">
      <alignment vertical="top"/>
    </xf>
    <xf numFmtId="0" fontId="70" fillId="0" borderId="37" xfId="46321" applyFont="1" applyFill="1" applyBorder="1" applyAlignment="1">
      <alignment horizontal="left" vertical="top" wrapText="1"/>
    </xf>
    <xf numFmtId="0" fontId="70" fillId="75" borderId="37" xfId="46321" applyFont="1" applyFill="1" applyBorder="1" applyAlignment="1">
      <alignment horizontal="center" vertical="top"/>
    </xf>
    <xf numFmtId="0" fontId="23" fillId="75" borderId="37" xfId="46321" applyFont="1" applyFill="1" applyBorder="1" applyAlignment="1">
      <alignment horizontal="left" vertical="top" wrapText="1"/>
    </xf>
    <xf numFmtId="1" fontId="70" fillId="0" borderId="37" xfId="46321" applyNumberFormat="1" applyFont="1" applyFill="1" applyBorder="1" applyAlignment="1">
      <alignment horizontal="center" vertical="top" wrapText="1"/>
    </xf>
    <xf numFmtId="9" fontId="74" fillId="0" borderId="38" xfId="0" applyNumberFormat="1" applyFont="1" applyBorder="1" applyAlignment="1">
      <alignment horizontal="center" vertical="top" wrapText="1"/>
    </xf>
    <xf numFmtId="1" fontId="27" fillId="0" borderId="37" xfId="46321" applyNumberFormat="1" applyFont="1" applyFill="1" applyBorder="1" applyAlignment="1">
      <alignment horizontal="center" vertical="top" wrapText="1"/>
    </xf>
    <xf numFmtId="9" fontId="74" fillId="0" borderId="44" xfId="0" applyNumberFormat="1" applyFont="1" applyBorder="1" applyAlignment="1">
      <alignment horizontal="center" vertical="top" wrapText="1"/>
    </xf>
    <xf numFmtId="0" fontId="23" fillId="75" borderId="35" xfId="2" applyFont="1" applyFill="1" applyBorder="1" applyAlignment="1">
      <alignment vertical="top" wrapText="1"/>
    </xf>
    <xf numFmtId="9" fontId="74" fillId="0" borderId="0" xfId="0" applyNumberFormat="1" applyFont="1" applyAlignment="1">
      <alignment horizontal="center" vertical="top" wrapText="1"/>
    </xf>
    <xf numFmtId="9" fontId="27" fillId="0" borderId="37" xfId="46321" applyNumberFormat="1" applyFont="1" applyFill="1" applyBorder="1" applyAlignment="1">
      <alignment horizontal="left" vertical="top" wrapText="1"/>
    </xf>
    <xf numFmtId="0" fontId="70" fillId="0" borderId="37" xfId="46321" applyFont="1" applyFill="1" applyBorder="1" applyAlignment="1">
      <alignment horizontal="center" vertical="top"/>
    </xf>
    <xf numFmtId="9" fontId="27" fillId="79" borderId="37" xfId="46321" applyNumberFormat="1" applyFont="1" applyFill="1" applyBorder="1" applyAlignment="1">
      <alignment horizontal="center" vertical="top" wrapText="1"/>
    </xf>
    <xf numFmtId="0" fontId="71" fillId="77" borderId="34" xfId="46323" applyFont="1" applyFill="1" applyBorder="1" applyAlignment="1">
      <alignment horizontal="center" vertical="top" wrapText="1"/>
    </xf>
    <xf numFmtId="0" fontId="70" fillId="77" borderId="34" xfId="46323" applyFont="1" applyFill="1" applyBorder="1" applyAlignment="1">
      <alignment horizontal="center" vertical="top" wrapText="1"/>
    </xf>
    <xf numFmtId="0" fontId="23" fillId="77" borderId="37" xfId="46321" applyFont="1" applyFill="1" applyBorder="1" applyAlignment="1">
      <alignment vertical="top" wrapText="1"/>
    </xf>
    <xf numFmtId="1" fontId="27" fillId="0" borderId="37" xfId="46321" applyNumberFormat="1" applyFont="1" applyBorder="1" applyAlignment="1">
      <alignment horizontal="center" vertical="top" wrapText="1"/>
    </xf>
    <xf numFmtId="1" fontId="27" fillId="0" borderId="39" xfId="46321" applyNumberFormat="1" applyFont="1" applyBorder="1" applyAlignment="1">
      <alignment horizontal="center" vertical="top" wrapText="1"/>
    </xf>
    <xf numFmtId="1" fontId="27" fillId="79" borderId="37" xfId="46321" applyNumberFormat="1" applyFont="1" applyFill="1" applyBorder="1" applyAlignment="1">
      <alignment horizontal="center" vertical="top" wrapText="1"/>
    </xf>
    <xf numFmtId="0" fontId="70" fillId="0" borderId="34" xfId="46323" applyFont="1" applyBorder="1" applyAlignment="1">
      <alignment horizontal="center" vertical="top" wrapText="1"/>
    </xf>
    <xf numFmtId="0" fontId="70" fillId="0" borderId="37" xfId="46321" applyFont="1" applyFill="1" applyBorder="1" applyAlignment="1">
      <alignment vertical="top" wrapText="1"/>
    </xf>
    <xf numFmtId="1" fontId="27" fillId="0" borderId="40" xfId="46321" applyNumberFormat="1" applyFont="1" applyBorder="1" applyAlignment="1">
      <alignment horizontal="center" vertical="top" wrapText="1"/>
    </xf>
    <xf numFmtId="0" fontId="80" fillId="0" borderId="38" xfId="2" applyFont="1" applyBorder="1" applyAlignment="1">
      <alignment horizontal="center" vertical="top" wrapText="1"/>
    </xf>
    <xf numFmtId="1" fontId="27" fillId="0" borderId="41" xfId="46321" applyNumberFormat="1" applyFont="1" applyBorder="1" applyAlignment="1">
      <alignment horizontal="center" vertical="top" wrapText="1"/>
    </xf>
    <xf numFmtId="0" fontId="81" fillId="79" borderId="38" xfId="2" applyFont="1" applyFill="1" applyBorder="1" applyAlignment="1">
      <alignment horizontal="center" vertical="top" wrapText="1"/>
    </xf>
    <xf numFmtId="1" fontId="27" fillId="0" borderId="47" xfId="46321" applyNumberFormat="1" applyFont="1" applyBorder="1" applyAlignment="1">
      <alignment horizontal="center" vertical="top" wrapText="1"/>
    </xf>
    <xf numFmtId="0" fontId="80" fillId="0" borderId="39" xfId="2" applyFont="1" applyBorder="1" applyAlignment="1">
      <alignment horizontal="center" vertical="top" wrapText="1"/>
    </xf>
    <xf numFmtId="1" fontId="27" fillId="0" borderId="46" xfId="46321" applyNumberFormat="1" applyFont="1" applyBorder="1" applyAlignment="1">
      <alignment horizontal="center" vertical="top" wrapText="1"/>
    </xf>
    <xf numFmtId="1" fontId="27" fillId="0" borderId="34" xfId="46321" applyNumberFormat="1" applyFont="1" applyBorder="1" applyAlignment="1">
      <alignment horizontal="center" vertical="top" wrapText="1"/>
    </xf>
    <xf numFmtId="0" fontId="80" fillId="0" borderId="34" xfId="2" applyFont="1" applyBorder="1" applyAlignment="1">
      <alignment horizontal="center" vertical="top" wrapText="1"/>
    </xf>
    <xf numFmtId="0" fontId="70" fillId="75" borderId="34" xfId="46323" applyFont="1" applyFill="1" applyBorder="1" applyAlignment="1">
      <alignment horizontal="center" vertical="top" wrapText="1"/>
    </xf>
    <xf numFmtId="0" fontId="23" fillId="75" borderId="37" xfId="46321" applyFont="1" applyFill="1" applyBorder="1" applyAlignment="1">
      <alignment vertical="top" wrapText="1"/>
    </xf>
    <xf numFmtId="1" fontId="27" fillId="0" borderId="0" xfId="46321" applyNumberFormat="1" applyFont="1" applyBorder="1" applyAlignment="1">
      <alignment horizontal="center" vertical="top" wrapText="1"/>
    </xf>
    <xf numFmtId="0" fontId="80" fillId="0" borderId="48" xfId="2" applyFont="1" applyBorder="1" applyAlignment="1">
      <alignment horizontal="center" vertical="top" wrapText="1"/>
    </xf>
    <xf numFmtId="0" fontId="81" fillId="0" borderId="38" xfId="2" applyFont="1" applyFill="1" applyBorder="1" applyAlignment="1">
      <alignment horizontal="center" vertical="top" wrapText="1"/>
    </xf>
    <xf numFmtId="0" fontId="70" fillId="0" borderId="37" xfId="46321" applyFont="1" applyBorder="1" applyAlignment="1">
      <alignment vertical="top" wrapText="1"/>
    </xf>
    <xf numFmtId="0" fontId="80" fillId="0" borderId="49" xfId="2" applyFont="1" applyBorder="1" applyAlignment="1">
      <alignment horizontal="center" vertical="top" wrapText="1"/>
    </xf>
    <xf numFmtId="0" fontId="81" fillId="0" borderId="48" xfId="2" applyFont="1" applyFill="1" applyBorder="1" applyAlignment="1">
      <alignment horizontal="center" vertical="top" wrapText="1"/>
    </xf>
    <xf numFmtId="1" fontId="27" fillId="0" borderId="50" xfId="46321" applyNumberFormat="1" applyFont="1" applyBorder="1" applyAlignment="1">
      <alignment horizontal="center" vertical="top" wrapText="1"/>
    </xf>
    <xf numFmtId="0" fontId="82" fillId="0" borderId="44" xfId="2" applyFont="1" applyFill="1" applyBorder="1" applyAlignment="1">
      <alignment horizontal="center" vertical="top" wrapText="1"/>
    </xf>
    <xf numFmtId="0" fontId="70" fillId="0" borderId="34" xfId="46323" applyNumberFormat="1" applyFont="1" applyBorder="1" applyAlignment="1">
      <alignment horizontal="center" vertical="top" wrapText="1"/>
    </xf>
    <xf numFmtId="0" fontId="76" fillId="0" borderId="0" xfId="0" applyFont="1" applyAlignment="1">
      <alignment vertical="top"/>
    </xf>
    <xf numFmtId="0" fontId="82" fillId="0" borderId="44" xfId="2" applyNumberFormat="1" applyFont="1" applyFill="1" applyBorder="1" applyAlignment="1">
      <alignment horizontal="center" vertical="top" wrapText="1"/>
    </xf>
    <xf numFmtId="2" fontId="70" fillId="0" borderId="34" xfId="46323" applyNumberFormat="1" applyFont="1" applyBorder="1" applyAlignment="1">
      <alignment horizontal="center" vertical="top" wrapText="1"/>
    </xf>
    <xf numFmtId="0" fontId="70" fillId="0" borderId="51" xfId="2" applyFont="1" applyFill="1" applyBorder="1" applyAlignment="1">
      <alignment vertical="top" wrapText="1"/>
    </xf>
    <xf numFmtId="9" fontId="82" fillId="0" borderId="44" xfId="2" applyNumberFormat="1" applyFont="1" applyFill="1" applyBorder="1" applyAlignment="1">
      <alignment horizontal="center" vertical="top" wrapText="1"/>
    </xf>
    <xf numFmtId="0" fontId="27" fillId="0" borderId="0" xfId="46321" applyFont="1" applyFill="1"/>
    <xf numFmtId="0" fontId="70" fillId="0" borderId="0" xfId="46321" applyFont="1" applyFill="1"/>
    <xf numFmtId="2" fontId="70" fillId="75" borderId="34" xfId="46323" applyNumberFormat="1" applyFont="1" applyFill="1" applyBorder="1" applyAlignment="1">
      <alignment horizontal="center" vertical="top" wrapText="1"/>
    </xf>
    <xf numFmtId="0" fontId="23" fillId="75" borderId="51" xfId="2" applyFont="1" applyFill="1" applyBorder="1" applyAlignment="1">
      <alignment vertical="top" wrapText="1"/>
    </xf>
    <xf numFmtId="0" fontId="82" fillId="0" borderId="49" xfId="2" applyNumberFormat="1" applyFont="1" applyFill="1" applyBorder="1" applyAlignment="1">
      <alignment horizontal="center" vertical="top" wrapText="1"/>
    </xf>
    <xf numFmtId="1" fontId="27" fillId="0" borderId="39" xfId="46321" applyNumberFormat="1" applyFont="1" applyFill="1" applyBorder="1" applyAlignment="1">
      <alignment horizontal="center" vertical="top" wrapText="1"/>
    </xf>
    <xf numFmtId="0" fontId="27" fillId="0" borderId="40" xfId="46321" applyFont="1" applyBorder="1" applyAlignment="1">
      <alignment horizontal="center" vertical="top" wrapText="1"/>
    </xf>
    <xf numFmtId="2" fontId="70" fillId="0" borderId="34" xfId="46324" applyNumberFormat="1" applyFont="1" applyBorder="1" applyAlignment="1">
      <alignment horizontal="center" vertical="top" wrapText="1"/>
    </xf>
    <xf numFmtId="0" fontId="70" fillId="0" borderId="34" xfId="46324" applyFont="1" applyBorder="1" applyAlignment="1">
      <alignment horizontal="center" vertical="top" wrapText="1"/>
    </xf>
    <xf numFmtId="0" fontId="70" fillId="0" borderId="0" xfId="42935" applyFont="1" applyAlignment="1">
      <alignment vertical="top" wrapText="1"/>
    </xf>
    <xf numFmtId="0" fontId="70" fillId="0" borderId="37" xfId="46322" applyFont="1" applyBorder="1" applyAlignment="1">
      <alignment horizontal="center" vertical="top" wrapText="1"/>
    </xf>
    <xf numFmtId="0" fontId="27" fillId="0" borderId="37" xfId="46322" applyFont="1" applyBorder="1" applyAlignment="1">
      <alignment horizontal="center" vertical="top" wrapText="1"/>
    </xf>
    <xf numFmtId="1" fontId="27" fillId="0" borderId="42" xfId="46322" applyNumberFormat="1" applyFont="1" applyBorder="1" applyAlignment="1">
      <alignment horizontal="center" vertical="top" wrapText="1"/>
    </xf>
    <xf numFmtId="1" fontId="27" fillId="0" borderId="42" xfId="46321" applyNumberFormat="1" applyFont="1" applyFill="1" applyBorder="1" applyAlignment="1">
      <alignment horizontal="center" vertical="top" wrapText="1"/>
    </xf>
    <xf numFmtId="1" fontId="27" fillId="0" borderId="37" xfId="46322" applyNumberFormat="1" applyFont="1" applyBorder="1" applyAlignment="1">
      <alignment horizontal="center" vertical="top" wrapText="1"/>
    </xf>
    <xf numFmtId="0" fontId="27" fillId="0" borderId="0" xfId="46322" applyFont="1" applyFill="1"/>
    <xf numFmtId="0" fontId="70" fillId="0" borderId="34" xfId="46324" applyNumberFormat="1" applyFont="1" applyBorder="1" applyAlignment="1">
      <alignment horizontal="center" vertical="top" wrapText="1"/>
    </xf>
    <xf numFmtId="0" fontId="70" fillId="0" borderId="52" xfId="42935" applyFont="1" applyBorder="1" applyAlignment="1">
      <alignment vertical="top" wrapText="1"/>
    </xf>
    <xf numFmtId="0" fontId="70" fillId="0" borderId="53" xfId="42935" applyFont="1" applyBorder="1" applyAlignment="1">
      <alignment vertical="top" wrapText="1"/>
    </xf>
    <xf numFmtId="0" fontId="71" fillId="77" borderId="34" xfId="46323" applyFont="1" applyFill="1" applyBorder="1" applyAlignment="1">
      <alignment horizontal="center" vertical="top"/>
    </xf>
    <xf numFmtId="0" fontId="70" fillId="77" borderId="34" xfId="46323" applyFont="1" applyFill="1" applyBorder="1" applyAlignment="1">
      <alignment horizontal="center" vertical="top"/>
    </xf>
    <xf numFmtId="0" fontId="23" fillId="77" borderId="42" xfId="46321" applyFont="1" applyFill="1" applyBorder="1" applyAlignment="1">
      <alignment vertical="top" wrapText="1"/>
    </xf>
    <xf numFmtId="0" fontId="70" fillId="0" borderId="34" xfId="46323" applyFont="1" applyBorder="1" applyAlignment="1">
      <alignment horizontal="center" vertical="top"/>
    </xf>
    <xf numFmtId="0" fontId="82" fillId="0" borderId="38" xfId="2" applyNumberFormat="1" applyFont="1" applyBorder="1" applyAlignment="1">
      <alignment horizontal="center" vertical="top" wrapText="1"/>
    </xf>
    <xf numFmtId="0" fontId="27" fillId="0" borderId="37" xfId="46321" applyNumberFormat="1" applyFont="1" applyFill="1" applyBorder="1" applyAlignment="1">
      <alignment horizontal="center" vertical="top" wrapText="1"/>
    </xf>
    <xf numFmtId="0" fontId="82" fillId="0" borderId="44" xfId="2" applyNumberFormat="1" applyFont="1" applyBorder="1" applyAlignment="1">
      <alignment horizontal="center" vertical="top" wrapText="1"/>
    </xf>
    <xf numFmtId="0" fontId="82" fillId="0" borderId="0" xfId="2" applyFont="1" applyAlignment="1">
      <alignment horizontal="center" vertical="top" wrapText="1"/>
    </xf>
    <xf numFmtId="0" fontId="27" fillId="0" borderId="34" xfId="2" applyFont="1" applyBorder="1" applyAlignment="1">
      <alignment horizontal="center" vertical="top" wrapText="1"/>
    </xf>
    <xf numFmtId="1" fontId="27" fillId="0" borderId="54" xfId="46321" applyNumberFormat="1" applyFont="1" applyBorder="1" applyAlignment="1">
      <alignment horizontal="center" vertical="top" wrapText="1"/>
    </xf>
    <xf numFmtId="1" fontId="27" fillId="0" borderId="55" xfId="46321" applyNumberFormat="1" applyFont="1" applyBorder="1" applyAlignment="1">
      <alignment horizontal="center" vertical="top" wrapText="1"/>
    </xf>
    <xf numFmtId="1" fontId="27" fillId="0" borderId="56" xfId="46321" applyNumberFormat="1" applyFont="1" applyBorder="1" applyAlignment="1">
      <alignment horizontal="center" vertical="top" wrapText="1"/>
    </xf>
    <xf numFmtId="1" fontId="27" fillId="0" borderId="57" xfId="46321" applyNumberFormat="1" applyFont="1" applyBorder="1" applyAlignment="1">
      <alignment horizontal="center" vertical="top" wrapText="1"/>
    </xf>
    <xf numFmtId="0" fontId="27" fillId="0" borderId="42" xfId="46321" applyFont="1" applyBorder="1" applyAlignment="1">
      <alignment horizontal="center" vertical="top" wrapText="1"/>
    </xf>
    <xf numFmtId="0" fontId="27" fillId="0" borderId="42" xfId="46321" applyFont="1" applyFill="1" applyBorder="1" applyAlignment="1">
      <alignment horizontal="center" vertical="top" wrapText="1"/>
    </xf>
    <xf numFmtId="1" fontId="70" fillId="0" borderId="37" xfId="46321" applyNumberFormat="1" applyFont="1" applyBorder="1" applyAlignment="1">
      <alignment horizontal="center" vertical="top" wrapText="1"/>
    </xf>
    <xf numFmtId="0" fontId="63" fillId="0" borderId="37" xfId="2" applyFont="1" applyBorder="1" applyAlignment="1">
      <alignment horizontal="center" vertical="top" wrapText="1"/>
    </xf>
    <xf numFmtId="0" fontId="63" fillId="0" borderId="0" xfId="2" applyFont="1" applyAlignment="1">
      <alignment horizontal="center" vertical="top" wrapText="1"/>
    </xf>
    <xf numFmtId="0" fontId="70" fillId="75" borderId="34" xfId="46323" applyFont="1" applyFill="1" applyBorder="1" applyAlignment="1">
      <alignment horizontal="center" vertical="top"/>
    </xf>
    <xf numFmtId="0" fontId="70" fillId="75" borderId="0" xfId="46323" applyFont="1" applyFill="1" applyBorder="1" applyAlignment="1">
      <alignment horizontal="center" vertical="top"/>
    </xf>
    <xf numFmtId="0" fontId="76" fillId="0" borderId="0" xfId="0" applyFont="1" applyAlignment="1">
      <alignment vertical="top" wrapText="1"/>
    </xf>
    <xf numFmtId="9" fontId="27" fillId="0" borderId="39" xfId="46321" applyNumberFormat="1" applyFont="1" applyBorder="1" applyAlignment="1">
      <alignment horizontal="center" vertical="top" wrapText="1"/>
    </xf>
    <xf numFmtId="9" fontId="27" fillId="0" borderId="51" xfId="46321" applyNumberFormat="1" applyFont="1" applyFill="1" applyBorder="1" applyAlignment="1">
      <alignment horizontal="center" vertical="top" wrapText="1"/>
    </xf>
    <xf numFmtId="9" fontId="27" fillId="0" borderId="51" xfId="46321" applyNumberFormat="1" applyFont="1" applyBorder="1" applyAlignment="1">
      <alignment horizontal="center" vertical="top" wrapText="1"/>
    </xf>
    <xf numFmtId="0" fontId="27" fillId="0" borderId="51" xfId="46321" applyFont="1" applyBorder="1" applyAlignment="1">
      <alignment horizontal="center" vertical="top" wrapText="1"/>
    </xf>
    <xf numFmtId="9" fontId="27" fillId="0" borderId="41" xfId="46321" applyNumberFormat="1" applyFont="1" applyBorder="1" applyAlignment="1">
      <alignment horizontal="center" vertical="top" wrapText="1"/>
    </xf>
    <xf numFmtId="9" fontId="27" fillId="0" borderId="40" xfId="46321" applyNumberFormat="1" applyFont="1" applyBorder="1" applyAlignment="1">
      <alignment horizontal="center" vertical="top" wrapText="1"/>
    </xf>
    <xf numFmtId="9" fontId="27" fillId="0" borderId="34" xfId="46321" applyNumberFormat="1" applyFont="1" applyBorder="1" applyAlignment="1">
      <alignment horizontal="center" vertical="top" wrapText="1"/>
    </xf>
    <xf numFmtId="0" fontId="27" fillId="0" borderId="34" xfId="46321" applyFont="1" applyFill="1" applyBorder="1" applyAlignment="1">
      <alignment horizontal="center" vertical="top" wrapText="1"/>
    </xf>
    <xf numFmtId="0" fontId="27" fillId="0" borderId="34" xfId="46321" applyFont="1" applyBorder="1" applyAlignment="1">
      <alignment horizontal="center" vertical="top" wrapText="1"/>
    </xf>
    <xf numFmtId="0" fontId="70" fillId="0" borderId="40" xfId="46321" applyFont="1" applyBorder="1" applyAlignment="1">
      <alignment horizontal="center" vertical="top"/>
    </xf>
    <xf numFmtId="1" fontId="70" fillId="0" borderId="41" xfId="46321" applyNumberFormat="1" applyFont="1" applyBorder="1" applyAlignment="1">
      <alignment horizontal="center" vertical="top" wrapText="1"/>
    </xf>
    <xf numFmtId="1" fontId="27" fillId="0" borderId="42" xfId="46321" applyNumberFormat="1" applyFont="1" applyBorder="1" applyAlignment="1">
      <alignment horizontal="center" vertical="top" wrapText="1"/>
    </xf>
    <xf numFmtId="0" fontId="70" fillId="0" borderId="0" xfId="46323" applyFont="1" applyBorder="1" applyAlignment="1">
      <alignment horizontal="center" vertical="top"/>
    </xf>
    <xf numFmtId="0" fontId="70" fillId="0" borderId="0" xfId="46321" applyFont="1" applyBorder="1" applyAlignment="1">
      <alignment horizontal="center" vertical="top"/>
    </xf>
    <xf numFmtId="0" fontId="76" fillId="0" borderId="0" xfId="0" applyFont="1" applyBorder="1" applyAlignment="1">
      <alignment vertical="top" wrapText="1"/>
    </xf>
    <xf numFmtId="1" fontId="70" fillId="0" borderId="0" xfId="46321" applyNumberFormat="1" applyFont="1" applyBorder="1" applyAlignment="1">
      <alignment horizontal="center" vertical="top" wrapText="1"/>
    </xf>
    <xf numFmtId="1" fontId="27" fillId="0" borderId="0" xfId="46321" applyNumberFormat="1" applyFont="1" applyFill="1" applyBorder="1" applyAlignment="1">
      <alignment horizontal="center" vertical="top" wrapText="1"/>
    </xf>
    <xf numFmtId="0" fontId="27" fillId="0" borderId="0" xfId="46321" applyFont="1" applyBorder="1" applyAlignment="1">
      <alignment horizontal="center" vertical="top" wrapText="1"/>
    </xf>
    <xf numFmtId="0" fontId="70" fillId="0" borderId="0" xfId="46321" applyFont="1" applyAlignment="1">
      <alignment horizontal="center"/>
    </xf>
    <xf numFmtId="0" fontId="70" fillId="0" borderId="0" xfId="46321" applyFont="1" applyAlignment="1">
      <alignment horizontal="left" vertical="top" wrapText="1"/>
    </xf>
    <xf numFmtId="0" fontId="70" fillId="0" borderId="0" xfId="46321" applyFont="1" applyAlignment="1">
      <alignment horizontal="center" vertical="top" wrapText="1"/>
    </xf>
    <xf numFmtId="0" fontId="70" fillId="0" borderId="0" xfId="46321" applyFont="1" applyFill="1" applyAlignment="1">
      <alignment horizontal="center"/>
    </xf>
    <xf numFmtId="0" fontId="23" fillId="0" borderId="0" xfId="46327" applyFont="1" applyAlignment="1">
      <alignment horizontal="center"/>
    </xf>
    <xf numFmtId="0" fontId="23" fillId="0" borderId="0" xfId="46322" applyFont="1" applyAlignment="1">
      <alignment horizontal="center"/>
    </xf>
    <xf numFmtId="0" fontId="27" fillId="0" borderId="0" xfId="46322" applyFont="1" applyAlignment="1"/>
    <xf numFmtId="0" fontId="70" fillId="0" borderId="0" xfId="46327" applyFont="1" applyAlignment="1"/>
    <xf numFmtId="0" fontId="70" fillId="0" borderId="0" xfId="46322" applyFont="1" applyAlignment="1"/>
    <xf numFmtId="0" fontId="71" fillId="76" borderId="37" xfId="46327" applyFont="1" applyFill="1" applyBorder="1" applyAlignment="1">
      <alignment horizontal="center" vertical="center" wrapText="1"/>
    </xf>
    <xf numFmtId="0" fontId="71" fillId="76" borderId="37" xfId="46327" applyFont="1" applyFill="1" applyBorder="1" applyAlignment="1">
      <alignment wrapText="1"/>
    </xf>
    <xf numFmtId="0" fontId="71" fillId="76" borderId="37" xfId="46327" applyFont="1" applyFill="1" applyBorder="1" applyAlignment="1">
      <alignment horizontal="center" wrapText="1"/>
    </xf>
    <xf numFmtId="0" fontId="71" fillId="0" borderId="0" xfId="46327" applyFont="1" applyAlignment="1">
      <alignment wrapText="1"/>
    </xf>
    <xf numFmtId="0" fontId="71" fillId="0" borderId="0" xfId="46322" applyFont="1" applyAlignment="1">
      <alignment wrapText="1"/>
    </xf>
    <xf numFmtId="0" fontId="71" fillId="76" borderId="37" xfId="46327" applyFont="1" applyFill="1" applyBorder="1" applyAlignment="1">
      <alignment horizontal="center" vertical="center"/>
    </xf>
    <xf numFmtId="0" fontId="71" fillId="76" borderId="39" xfId="46327" applyFont="1" applyFill="1" applyBorder="1"/>
    <xf numFmtId="0" fontId="71" fillId="76" borderId="37" xfId="46327" applyFont="1" applyFill="1" applyBorder="1" applyAlignment="1">
      <alignment horizontal="center"/>
    </xf>
    <xf numFmtId="0" fontId="71" fillId="76" borderId="37" xfId="46327" applyFont="1" applyFill="1" applyBorder="1"/>
    <xf numFmtId="0" fontId="71" fillId="0" borderId="0" xfId="46327" applyFont="1"/>
    <xf numFmtId="0" fontId="71" fillId="0" borderId="0" xfId="46322" applyFont="1"/>
    <xf numFmtId="0" fontId="71" fillId="77" borderId="37" xfId="46327" applyFont="1" applyFill="1" applyBorder="1" applyAlignment="1">
      <alignment horizontal="center" vertical="top"/>
    </xf>
    <xf numFmtId="0" fontId="70" fillId="77" borderId="40" xfId="46327" applyFont="1" applyFill="1" applyBorder="1" applyAlignment="1">
      <alignment horizontal="center" vertical="top"/>
    </xf>
    <xf numFmtId="0" fontId="71" fillId="77" borderId="34" xfId="46327" applyFont="1" applyFill="1" applyBorder="1" applyAlignment="1">
      <alignment horizontal="left" vertical="top" wrapText="1"/>
    </xf>
    <xf numFmtId="0" fontId="70" fillId="0" borderId="41" xfId="46327" applyFont="1" applyBorder="1" applyAlignment="1">
      <alignment horizontal="left" vertical="top" wrapText="1"/>
    </xf>
    <xf numFmtId="0" fontId="27" fillId="0" borderId="37" xfId="46327" applyFont="1" applyBorder="1" applyAlignment="1">
      <alignment horizontal="center" vertical="top" wrapText="1"/>
    </xf>
    <xf numFmtId="0" fontId="27" fillId="0" borderId="37" xfId="46327" applyFont="1" applyFill="1" applyBorder="1" applyAlignment="1">
      <alignment horizontal="center" vertical="top" wrapText="1"/>
    </xf>
    <xf numFmtId="0" fontId="22" fillId="0" borderId="0" xfId="46327"/>
    <xf numFmtId="0" fontId="27" fillId="0" borderId="0" xfId="46322" applyFont="1"/>
    <xf numFmtId="0" fontId="71" fillId="78" borderId="37" xfId="46327" applyFont="1" applyFill="1" applyBorder="1" applyAlignment="1">
      <alignment horizontal="center" vertical="top"/>
    </xf>
    <xf numFmtId="0" fontId="70" fillId="78" borderId="40" xfId="46327" applyFont="1" applyFill="1" applyBorder="1" applyAlignment="1">
      <alignment horizontal="center" vertical="top"/>
    </xf>
    <xf numFmtId="0" fontId="70" fillId="78" borderId="34" xfId="46327" applyFont="1" applyFill="1" applyBorder="1" applyAlignment="1">
      <alignment horizontal="left" vertical="top" wrapText="1"/>
    </xf>
    <xf numFmtId="0" fontId="74" fillId="0" borderId="0" xfId="0" applyFont="1" applyAlignment="1">
      <alignment vertical="center"/>
    </xf>
    <xf numFmtId="0" fontId="70" fillId="0" borderId="43" xfId="46327" applyFont="1" applyBorder="1" applyAlignment="1">
      <alignment horizontal="left" vertical="top" wrapText="1"/>
    </xf>
    <xf numFmtId="0" fontId="74" fillId="0" borderId="34" xfId="0" applyFont="1" applyBorder="1" applyAlignment="1">
      <alignment vertical="center"/>
    </xf>
    <xf numFmtId="0" fontId="27" fillId="0" borderId="41" xfId="46327" applyFont="1" applyBorder="1" applyAlignment="1">
      <alignment horizontal="center" vertical="top" wrapText="1"/>
    </xf>
    <xf numFmtId="0" fontId="27" fillId="0" borderId="37" xfId="46327" applyFont="1" applyBorder="1" applyAlignment="1">
      <alignment horizontal="center" vertical="center" wrapText="1"/>
    </xf>
    <xf numFmtId="0" fontId="27" fillId="0" borderId="37" xfId="46327" applyFont="1" applyFill="1" applyBorder="1" applyAlignment="1">
      <alignment horizontal="center" vertical="center" wrapText="1"/>
    </xf>
    <xf numFmtId="0" fontId="27" fillId="0" borderId="34" xfId="46327" applyFont="1" applyBorder="1" applyAlignment="1">
      <alignment horizontal="center" vertical="center" wrapText="1"/>
    </xf>
    <xf numFmtId="0" fontId="27" fillId="0" borderId="41" xfId="46327" applyFont="1" applyBorder="1" applyAlignment="1">
      <alignment horizontal="center" vertical="center" wrapText="1"/>
    </xf>
    <xf numFmtId="0" fontId="27" fillId="0" borderId="42" xfId="46327" applyFont="1" applyBorder="1" applyAlignment="1">
      <alignment horizontal="center" vertical="top" wrapText="1"/>
    </xf>
    <xf numFmtId="0" fontId="70" fillId="0" borderId="37" xfId="46327" applyFont="1" applyBorder="1" applyAlignment="1">
      <alignment horizontal="center" vertical="top"/>
    </xf>
    <xf numFmtId="0" fontId="70" fillId="0" borderId="40" xfId="46327" applyFont="1" applyBorder="1" applyAlignment="1">
      <alignment horizontal="center" vertical="top"/>
    </xf>
    <xf numFmtId="0" fontId="70" fillId="0" borderId="37" xfId="46327" applyFont="1" applyBorder="1" applyAlignment="1">
      <alignment horizontal="left" vertical="top" wrapText="1"/>
    </xf>
    <xf numFmtId="9" fontId="27" fillId="0" borderId="37" xfId="46327" applyNumberFormat="1" applyFont="1" applyBorder="1" applyAlignment="1">
      <alignment horizontal="center" vertical="top" wrapText="1"/>
    </xf>
    <xf numFmtId="1" fontId="27" fillId="0" borderId="37" xfId="46327" applyNumberFormat="1" applyFont="1" applyFill="1" applyBorder="1" applyAlignment="1">
      <alignment horizontal="center" vertical="top" wrapText="1"/>
    </xf>
    <xf numFmtId="1" fontId="27" fillId="0" borderId="37" xfId="46327" applyNumberFormat="1" applyFont="1" applyBorder="1" applyAlignment="1">
      <alignment horizontal="center" vertical="top" wrapText="1"/>
    </xf>
    <xf numFmtId="0" fontId="71" fillId="77" borderId="37" xfId="46327" applyFont="1" applyFill="1" applyBorder="1" applyAlignment="1">
      <alignment horizontal="center" vertical="center"/>
    </xf>
    <xf numFmtId="0" fontId="70" fillId="77" borderId="37" xfId="46327" applyFont="1" applyFill="1" applyBorder="1" applyAlignment="1">
      <alignment horizontal="center" vertical="center"/>
    </xf>
    <xf numFmtId="0" fontId="71" fillId="77" borderId="37" xfId="46327" applyFont="1" applyFill="1" applyBorder="1" applyAlignment="1">
      <alignment horizontal="left" vertical="top" wrapText="1"/>
    </xf>
    <xf numFmtId="0" fontId="70" fillId="0" borderId="0" xfId="46327" applyFont="1"/>
    <xf numFmtId="0" fontId="70" fillId="0" borderId="0" xfId="46322" applyFont="1"/>
    <xf numFmtId="0" fontId="70" fillId="0" borderId="37" xfId="46327" applyFont="1" applyFill="1" applyBorder="1" applyAlignment="1">
      <alignment horizontal="left" vertical="top" wrapText="1"/>
    </xf>
    <xf numFmtId="9" fontId="27" fillId="0" borderId="37" xfId="46327" applyNumberFormat="1" applyFont="1" applyFill="1" applyBorder="1" applyAlignment="1">
      <alignment horizontal="center" vertical="top" wrapText="1"/>
    </xf>
    <xf numFmtId="0" fontId="27" fillId="0" borderId="0" xfId="46327" applyFont="1"/>
    <xf numFmtId="0" fontId="70" fillId="77" borderId="37" xfId="46327" applyFont="1" applyFill="1" applyBorder="1" applyAlignment="1">
      <alignment horizontal="center" vertical="top"/>
    </xf>
    <xf numFmtId="16" fontId="27" fillId="0" borderId="37" xfId="46327" applyNumberFormat="1" applyFont="1" applyBorder="1" applyAlignment="1">
      <alignment horizontal="center" vertical="top" wrapText="1"/>
    </xf>
    <xf numFmtId="1" fontId="27" fillId="0" borderId="37" xfId="46327" applyNumberFormat="1" applyFont="1" applyBorder="1" applyAlignment="1">
      <alignment horizontal="left" vertical="top" wrapText="1"/>
    </xf>
    <xf numFmtId="0" fontId="70" fillId="0" borderId="39" xfId="46327" applyFont="1" applyBorder="1" applyAlignment="1">
      <alignment horizontal="center" vertical="top"/>
    </xf>
    <xf numFmtId="9" fontId="27" fillId="0" borderId="37" xfId="46327" applyNumberFormat="1" applyFont="1" applyBorder="1" applyAlignment="1">
      <alignment horizontal="left" vertical="top" wrapText="1"/>
    </xf>
    <xf numFmtId="0" fontId="27" fillId="0" borderId="0" xfId="2" applyFont="1" applyFill="1" applyAlignment="1">
      <alignment horizontal="center" wrapText="1"/>
    </xf>
    <xf numFmtId="0" fontId="70" fillId="0" borderId="34" xfId="46327" applyFont="1" applyBorder="1" applyAlignment="1">
      <alignment horizontal="center" vertical="top"/>
    </xf>
    <xf numFmtId="0" fontId="27" fillId="0" borderId="34" xfId="2" applyFont="1" applyFill="1" applyBorder="1" applyAlignment="1">
      <alignment horizontal="center" wrapText="1"/>
    </xf>
    <xf numFmtId="0" fontId="70" fillId="0" borderId="42" xfId="46327" applyFont="1" applyBorder="1" applyAlignment="1">
      <alignment horizontal="center" vertical="top"/>
    </xf>
    <xf numFmtId="9" fontId="27" fillId="0" borderId="37" xfId="46327" applyNumberFormat="1" applyFont="1" applyBorder="1" applyAlignment="1">
      <alignment horizontal="center" vertical="center" wrapText="1"/>
    </xf>
    <xf numFmtId="1" fontId="27" fillId="0" borderId="37" xfId="46327" applyNumberFormat="1" applyFont="1" applyFill="1" applyBorder="1" applyAlignment="1">
      <alignment horizontal="center" vertical="center" wrapText="1"/>
    </xf>
    <xf numFmtId="9" fontId="27" fillId="0" borderId="37" xfId="46327" applyNumberFormat="1" applyFont="1" applyFill="1" applyBorder="1" applyAlignment="1">
      <alignment horizontal="center" vertical="center" wrapText="1"/>
    </xf>
    <xf numFmtId="0" fontId="70" fillId="0" borderId="39" xfId="46327" applyFont="1" applyBorder="1" applyAlignment="1">
      <alignment horizontal="left" vertical="top" wrapText="1"/>
    </xf>
    <xf numFmtId="9" fontId="27" fillId="0" borderId="39" xfId="46327" applyNumberFormat="1" applyFont="1" applyBorder="1" applyAlignment="1">
      <alignment horizontal="center" vertical="center" wrapText="1"/>
    </xf>
    <xf numFmtId="1" fontId="27" fillId="0" borderId="39" xfId="46327" applyNumberFormat="1" applyFont="1" applyFill="1" applyBorder="1" applyAlignment="1">
      <alignment horizontal="center" vertical="center" wrapText="1"/>
    </xf>
    <xf numFmtId="9" fontId="27" fillId="0" borderId="47" xfId="46327" applyNumberFormat="1" applyFont="1" applyBorder="1" applyAlignment="1">
      <alignment horizontal="center" vertical="center" wrapText="1"/>
    </xf>
    <xf numFmtId="9" fontId="27" fillId="0" borderId="46" xfId="46327" applyNumberFormat="1" applyFont="1" applyBorder="1" applyAlignment="1">
      <alignment horizontal="center" vertical="center" wrapText="1"/>
    </xf>
    <xf numFmtId="9" fontId="27" fillId="0" borderId="39" xfId="46327" applyNumberFormat="1" applyFont="1" applyFill="1" applyBorder="1" applyAlignment="1">
      <alignment horizontal="center" vertical="center" wrapText="1"/>
    </xf>
    <xf numFmtId="0" fontId="27" fillId="0" borderId="0" xfId="2" applyFont="1" applyFill="1" applyBorder="1" applyAlignment="1">
      <alignment horizontal="center" wrapText="1"/>
    </xf>
    <xf numFmtId="1" fontId="27" fillId="0" borderId="39" xfId="46327" applyNumberFormat="1" applyFont="1" applyBorder="1" applyAlignment="1">
      <alignment horizontal="center" vertical="center" wrapText="1"/>
    </xf>
    <xf numFmtId="0" fontId="27" fillId="0" borderId="51" xfId="2" applyFont="1" applyFill="1" applyBorder="1" applyAlignment="1">
      <alignment horizontal="center" wrapText="1"/>
    </xf>
    <xf numFmtId="0" fontId="70" fillId="0" borderId="34" xfId="46327" applyFont="1" applyBorder="1" applyAlignment="1">
      <alignment horizontal="left" vertical="top" wrapText="1"/>
    </xf>
    <xf numFmtId="0" fontId="70" fillId="0" borderId="34" xfId="46322" applyFont="1" applyBorder="1" applyAlignment="1">
      <alignment vertical="top"/>
    </xf>
    <xf numFmtId="0" fontId="27" fillId="0" borderId="34" xfId="46322" applyFont="1" applyBorder="1" applyAlignment="1">
      <alignment horizontal="center" vertical="center" wrapText="1"/>
    </xf>
    <xf numFmtId="1" fontId="27" fillId="0" borderId="34" xfId="46327" applyNumberFormat="1" applyFont="1" applyFill="1" applyBorder="1" applyAlignment="1">
      <alignment horizontal="center" vertical="center" wrapText="1"/>
    </xf>
    <xf numFmtId="9" fontId="27" fillId="0" borderId="34" xfId="46327" applyNumberFormat="1" applyFont="1" applyFill="1" applyBorder="1" applyAlignment="1">
      <alignment horizontal="center" vertical="center" wrapText="1"/>
    </xf>
    <xf numFmtId="9" fontId="27" fillId="0" borderId="34" xfId="46327" applyNumberFormat="1" applyFont="1" applyBorder="1" applyAlignment="1">
      <alignment horizontal="center" vertical="center" wrapText="1"/>
    </xf>
    <xf numFmtId="0" fontId="70" fillId="0" borderId="34" xfId="46322" applyFont="1" applyBorder="1" applyAlignment="1">
      <alignment vertical="top" wrapText="1"/>
    </xf>
    <xf numFmtId="0" fontId="70" fillId="0" borderId="35" xfId="46322" applyFont="1" applyBorder="1" applyAlignment="1">
      <alignment vertical="top"/>
    </xf>
    <xf numFmtId="0" fontId="27" fillId="0" borderId="35" xfId="46322" applyFont="1" applyBorder="1" applyAlignment="1">
      <alignment horizontal="center" vertical="center" wrapText="1"/>
    </xf>
    <xf numFmtId="0" fontId="27" fillId="0" borderId="35" xfId="46322" applyFont="1" applyFill="1" applyBorder="1" applyAlignment="1">
      <alignment horizontal="center" vertical="center" wrapText="1"/>
    </xf>
    <xf numFmtId="9" fontId="27" fillId="0" borderId="42" xfId="46327" applyNumberFormat="1" applyFont="1" applyBorder="1" applyAlignment="1">
      <alignment horizontal="center" vertical="center" wrapText="1"/>
    </xf>
    <xf numFmtId="0" fontId="70" fillId="77" borderId="42" xfId="46327" applyFont="1" applyFill="1" applyBorder="1" applyAlignment="1">
      <alignment horizontal="center" vertical="top"/>
    </xf>
    <xf numFmtId="0" fontId="71" fillId="77" borderId="42" xfId="46327" applyFont="1" applyFill="1" applyBorder="1" applyAlignment="1">
      <alignment horizontal="left" vertical="top" wrapText="1"/>
    </xf>
    <xf numFmtId="0" fontId="70" fillId="0" borderId="42" xfId="46327" applyFont="1" applyBorder="1" applyAlignment="1">
      <alignment horizontal="left" vertical="top" wrapText="1"/>
    </xf>
    <xf numFmtId="0" fontId="27" fillId="0" borderId="42" xfId="46327" applyFont="1" applyFill="1" applyBorder="1" applyAlignment="1">
      <alignment horizontal="center" vertical="top" wrapText="1"/>
    </xf>
    <xf numFmtId="177" fontId="27" fillId="0" borderId="37" xfId="46327" applyNumberFormat="1" applyFont="1" applyFill="1" applyBorder="1" applyAlignment="1">
      <alignment horizontal="center" vertical="top" wrapText="1"/>
    </xf>
    <xf numFmtId="1" fontId="27" fillId="0" borderId="37" xfId="46329" applyNumberFormat="1" applyFont="1" applyFill="1" applyBorder="1" applyAlignment="1" applyProtection="1">
      <alignment horizontal="center" vertical="top" wrapText="1"/>
    </xf>
    <xf numFmtId="0" fontId="27" fillId="0" borderId="37" xfId="46327" applyNumberFormat="1" applyFont="1" applyBorder="1" applyAlignment="1">
      <alignment horizontal="center" vertical="top" wrapText="1"/>
    </xf>
    <xf numFmtId="0" fontId="27" fillId="0" borderId="37" xfId="46327" applyNumberFormat="1" applyFont="1" applyFill="1" applyBorder="1" applyAlignment="1">
      <alignment horizontal="center" vertical="top" wrapText="1"/>
    </xf>
    <xf numFmtId="0" fontId="75" fillId="0" borderId="34" xfId="46327" applyFont="1" applyBorder="1" applyAlignment="1">
      <alignment horizontal="center" vertical="top"/>
    </xf>
    <xf numFmtId="0" fontId="75" fillId="0" borderId="41" xfId="46327" applyFont="1" applyBorder="1" applyAlignment="1">
      <alignment horizontal="left" vertical="top" wrapText="1"/>
    </xf>
    <xf numFmtId="0" fontId="75" fillId="0" borderId="37" xfId="46327" applyFont="1" applyBorder="1" applyAlignment="1">
      <alignment horizontal="left" vertical="top" wrapText="1"/>
    </xf>
    <xf numFmtId="1" fontId="79" fillId="0" borderId="37" xfId="46329" applyNumberFormat="1" applyFont="1" applyFill="1" applyBorder="1" applyAlignment="1" applyProtection="1">
      <alignment horizontal="center" vertical="top" wrapText="1"/>
    </xf>
    <xf numFmtId="0" fontId="79" fillId="0" borderId="37" xfId="46327" applyNumberFormat="1" applyFont="1" applyBorder="1" applyAlignment="1">
      <alignment horizontal="center" vertical="top" wrapText="1"/>
    </xf>
    <xf numFmtId="0" fontId="71" fillId="77" borderId="35" xfId="46328" applyFont="1" applyFill="1" applyBorder="1" applyAlignment="1">
      <alignment horizontal="center" vertical="top" wrapText="1"/>
    </xf>
    <xf numFmtId="178" fontId="70" fillId="77" borderId="58" xfId="46328" applyNumberFormat="1" applyFont="1" applyFill="1" applyBorder="1" applyAlignment="1">
      <alignment horizontal="center" vertical="top" wrapText="1"/>
    </xf>
    <xf numFmtId="0" fontId="71" fillId="77" borderId="37" xfId="46328" applyFont="1" applyFill="1" applyBorder="1" applyAlignment="1">
      <alignment horizontal="left" vertical="top" wrapText="1"/>
    </xf>
    <xf numFmtId="1" fontId="70" fillId="0" borderId="37" xfId="46328" applyNumberFormat="1" applyFont="1" applyBorder="1" applyAlignment="1">
      <alignment horizontal="center" vertical="top" wrapText="1"/>
    </xf>
    <xf numFmtId="1" fontId="27" fillId="0" borderId="37" xfId="46328" applyNumberFormat="1" applyFont="1" applyBorder="1" applyAlignment="1">
      <alignment horizontal="center" vertical="top" wrapText="1"/>
    </xf>
    <xf numFmtId="1" fontId="27" fillId="0" borderId="37" xfId="46328" applyNumberFormat="1" applyFont="1" applyBorder="1" applyAlignment="1">
      <alignment horizontal="center" vertical="top"/>
    </xf>
    <xf numFmtId="1" fontId="27" fillId="0" borderId="37" xfId="46328" applyNumberFormat="1" applyFont="1" applyFill="1" applyBorder="1" applyAlignment="1">
      <alignment horizontal="center" vertical="top" wrapText="1"/>
    </xf>
    <xf numFmtId="0" fontId="27" fillId="0" borderId="0" xfId="46328" applyFont="1"/>
    <xf numFmtId="0" fontId="70" fillId="0" borderId="34" xfId="46328" applyFont="1" applyBorder="1" applyAlignment="1">
      <alignment horizontal="center" vertical="top" wrapText="1"/>
    </xf>
    <xf numFmtId="0" fontId="70" fillId="0" borderId="41" xfId="46328" applyFont="1" applyBorder="1" applyAlignment="1">
      <alignment horizontal="center" vertical="top" wrapText="1"/>
    </xf>
    <xf numFmtId="0" fontId="70" fillId="0" borderId="37" xfId="46328" applyFont="1" applyBorder="1" applyAlignment="1">
      <alignment horizontal="left" vertical="top" wrapText="1"/>
    </xf>
    <xf numFmtId="1" fontId="70" fillId="0" borderId="37" xfId="46328" applyNumberFormat="1" applyFont="1" applyFill="1" applyBorder="1" applyAlignment="1">
      <alignment horizontal="center" vertical="top" wrapText="1"/>
    </xf>
    <xf numFmtId="1" fontId="27" fillId="0" borderId="39" xfId="46328" applyNumberFormat="1" applyFont="1" applyBorder="1" applyAlignment="1">
      <alignment horizontal="center" vertical="top" wrapText="1"/>
    </xf>
    <xf numFmtId="1" fontId="27" fillId="0" borderId="40" xfId="46328" applyNumberFormat="1" applyFont="1" applyBorder="1" applyAlignment="1">
      <alignment horizontal="center" vertical="top" wrapText="1"/>
    </xf>
    <xf numFmtId="1" fontId="27" fillId="0" borderId="34" xfId="46328" applyNumberFormat="1" applyFont="1" applyBorder="1" applyAlignment="1">
      <alignment horizontal="center" vertical="top" wrapText="1"/>
    </xf>
    <xf numFmtId="1" fontId="27" fillId="0" borderId="41" xfId="46328" applyNumberFormat="1" applyFont="1" applyBorder="1" applyAlignment="1">
      <alignment horizontal="center" vertical="top" wrapText="1"/>
    </xf>
    <xf numFmtId="1" fontId="27" fillId="0" borderId="42" xfId="46328" applyNumberFormat="1" applyFont="1" applyBorder="1" applyAlignment="1">
      <alignment horizontal="center" vertical="top" wrapText="1"/>
    </xf>
    <xf numFmtId="0" fontId="71" fillId="79" borderId="34" xfId="46328" applyFont="1" applyFill="1" applyBorder="1" applyAlignment="1">
      <alignment horizontal="center" vertical="top" wrapText="1"/>
    </xf>
    <xf numFmtId="0" fontId="71" fillId="79" borderId="41" xfId="46328" applyFont="1" applyFill="1" applyBorder="1" applyAlignment="1">
      <alignment horizontal="center" vertical="top" wrapText="1"/>
    </xf>
    <xf numFmtId="0" fontId="71" fillId="80" borderId="37" xfId="46328" applyFont="1" applyFill="1" applyBorder="1" applyAlignment="1">
      <alignment horizontal="left" vertical="top" wrapText="1"/>
    </xf>
    <xf numFmtId="1" fontId="71" fillId="0" borderId="37" xfId="46328" applyNumberFormat="1" applyFont="1" applyFill="1" applyBorder="1" applyAlignment="1">
      <alignment horizontal="center" vertical="top" wrapText="1"/>
    </xf>
    <xf numFmtId="1" fontId="26" fillId="0" borderId="37" xfId="46328" applyNumberFormat="1" applyFont="1" applyBorder="1" applyAlignment="1">
      <alignment horizontal="center" vertical="top" wrapText="1"/>
    </xf>
    <xf numFmtId="1" fontId="26" fillId="0" borderId="37" xfId="46328" applyNumberFormat="1" applyFont="1" applyFill="1" applyBorder="1" applyAlignment="1">
      <alignment horizontal="center" vertical="top" wrapText="1"/>
    </xf>
    <xf numFmtId="1" fontId="26" fillId="0" borderId="37" xfId="46328" applyNumberFormat="1" applyFont="1" applyBorder="1" applyAlignment="1">
      <alignment horizontal="center" vertical="top"/>
    </xf>
    <xf numFmtId="0" fontId="26" fillId="0" borderId="0" xfId="46328" applyFont="1"/>
    <xf numFmtId="0" fontId="26" fillId="0" borderId="0" xfId="46322" applyFont="1"/>
    <xf numFmtId="1" fontId="27" fillId="0" borderId="37" xfId="46326" applyNumberFormat="1" applyFont="1" applyFill="1" applyBorder="1" applyAlignment="1">
      <alignment horizontal="center" vertical="top" wrapText="1"/>
    </xf>
    <xf numFmtId="0" fontId="27" fillId="0" borderId="37" xfId="46328" applyNumberFormat="1" applyFont="1" applyBorder="1" applyAlignment="1">
      <alignment horizontal="center" vertical="top"/>
    </xf>
    <xf numFmtId="0" fontId="71" fillId="77" borderId="34" xfId="46328" applyFont="1" applyFill="1" applyBorder="1" applyAlignment="1">
      <alignment horizontal="center" vertical="top" wrapText="1"/>
    </xf>
    <xf numFmtId="178" fontId="70" fillId="77" borderId="41" xfId="46328" applyNumberFormat="1" applyFont="1" applyFill="1" applyBorder="1" applyAlignment="1">
      <alignment horizontal="center" vertical="top" wrapText="1"/>
    </xf>
    <xf numFmtId="1" fontId="27" fillId="0" borderId="37" xfId="46328" applyNumberFormat="1" applyFont="1" applyBorder="1" applyAlignment="1">
      <alignment horizontal="center"/>
    </xf>
    <xf numFmtId="1" fontId="27" fillId="0" borderId="37" xfId="46328" applyNumberFormat="1" applyFont="1" applyBorder="1"/>
    <xf numFmtId="1" fontId="27" fillId="0" borderId="37" xfId="46328" applyNumberFormat="1" applyFont="1" applyFill="1" applyBorder="1" applyAlignment="1">
      <alignment horizontal="center" wrapText="1"/>
    </xf>
    <xf numFmtId="178" fontId="70" fillId="0" borderId="41" xfId="46328" applyNumberFormat="1" applyFont="1" applyBorder="1" applyAlignment="1">
      <alignment horizontal="center" vertical="top" wrapText="1"/>
    </xf>
    <xf numFmtId="178" fontId="27" fillId="0" borderId="37" xfId="46328" applyNumberFormat="1" applyFont="1" applyBorder="1" applyAlignment="1">
      <alignment horizontal="center" vertical="top"/>
    </xf>
    <xf numFmtId="178" fontId="70" fillId="0" borderId="58" xfId="46328" applyNumberFormat="1" applyFont="1" applyBorder="1" applyAlignment="1">
      <alignment horizontal="center" vertical="top" wrapText="1"/>
    </xf>
    <xf numFmtId="178" fontId="27" fillId="0" borderId="58" xfId="46328" applyNumberFormat="1" applyFont="1" applyBorder="1" applyAlignment="1">
      <alignment horizontal="center" vertical="top" wrapText="1"/>
    </xf>
    <xf numFmtId="9" fontId="27" fillId="0" borderId="37" xfId="46328" applyNumberFormat="1" applyFont="1" applyFill="1" applyBorder="1" applyAlignment="1">
      <alignment horizontal="center" vertical="top" wrapText="1"/>
    </xf>
    <xf numFmtId="0" fontId="71" fillId="77" borderId="34" xfId="46328" applyFont="1" applyFill="1" applyBorder="1" applyAlignment="1">
      <alignment horizontal="center" vertical="top"/>
    </xf>
    <xf numFmtId="178" fontId="71" fillId="77" borderId="41" xfId="46328" applyNumberFormat="1" applyFont="1" applyFill="1" applyBorder="1" applyAlignment="1">
      <alignment horizontal="center" vertical="center"/>
    </xf>
    <xf numFmtId="0" fontId="71" fillId="77" borderId="37" xfId="46328" applyFont="1" applyFill="1" applyBorder="1" applyAlignment="1">
      <alignment vertical="top" wrapText="1"/>
    </xf>
    <xf numFmtId="0" fontId="70" fillId="0" borderId="37" xfId="46328" applyFont="1" applyBorder="1" applyAlignment="1">
      <alignment horizontal="left" wrapText="1"/>
    </xf>
    <xf numFmtId="0" fontId="27" fillId="0" borderId="37" xfId="46328" applyFont="1" applyBorder="1" applyAlignment="1">
      <alignment horizontal="center" vertical="top" wrapText="1"/>
    </xf>
    <xf numFmtId="0" fontId="27" fillId="0" borderId="37" xfId="46328" applyFont="1" applyBorder="1" applyAlignment="1">
      <alignment vertical="top" wrapText="1"/>
    </xf>
    <xf numFmtId="0" fontId="27" fillId="0" borderId="37" xfId="46328" applyFont="1" applyFill="1" applyBorder="1" applyAlignment="1">
      <alignment horizontal="center" wrapText="1"/>
    </xf>
    <xf numFmtId="0" fontId="27" fillId="0" borderId="37" xfId="46328" applyFont="1" applyBorder="1" applyAlignment="1">
      <alignment wrapText="1"/>
    </xf>
    <xf numFmtId="0" fontId="71" fillId="0" borderId="0" xfId="46328" applyFont="1"/>
    <xf numFmtId="0" fontId="70" fillId="0" borderId="37" xfId="46328" applyFont="1" applyBorder="1" applyAlignment="1">
      <alignment vertical="top" wrapText="1"/>
    </xf>
    <xf numFmtId="9" fontId="27" fillId="0" borderId="37" xfId="46328" applyNumberFormat="1" applyFont="1" applyBorder="1" applyAlignment="1">
      <alignment horizontal="center" vertical="top" wrapText="1"/>
    </xf>
    <xf numFmtId="0" fontId="27" fillId="0" borderId="37" xfId="46328" applyFont="1" applyFill="1" applyBorder="1" applyAlignment="1">
      <alignment horizontal="center" vertical="top" wrapText="1"/>
    </xf>
    <xf numFmtId="0" fontId="70" fillId="0" borderId="0" xfId="46322" applyFont="1" applyAlignment="1">
      <alignment horizontal="center" vertical="center"/>
    </xf>
    <xf numFmtId="0" fontId="70" fillId="0" borderId="0" xfId="46322" applyFont="1" applyAlignment="1">
      <alignment horizontal="center" vertical="top"/>
    </xf>
    <xf numFmtId="0" fontId="70" fillId="0" borderId="0" xfId="46322" applyFont="1" applyAlignment="1">
      <alignment horizontal="center"/>
    </xf>
    <xf numFmtId="0" fontId="70" fillId="0" borderId="0" xfId="46322" applyFont="1" applyAlignment="1">
      <alignment horizontal="center" vertical="top" wrapText="1"/>
    </xf>
    <xf numFmtId="0" fontId="27" fillId="0" borderId="0" xfId="46322" applyFont="1" applyAlignment="1">
      <alignment horizontal="center" vertical="top" wrapText="1"/>
    </xf>
    <xf numFmtId="0" fontId="27" fillId="0" borderId="0" xfId="46321" applyFont="1" applyAlignment="1"/>
    <xf numFmtId="0" fontId="70" fillId="0" borderId="0" xfId="46321" applyFont="1" applyBorder="1" applyAlignment="1"/>
    <xf numFmtId="0" fontId="71" fillId="76" borderId="34" xfId="46321" applyFont="1" applyFill="1" applyBorder="1" applyAlignment="1">
      <alignment horizontal="center" wrapText="1"/>
    </xf>
    <xf numFmtId="0" fontId="71" fillId="76" borderId="34" xfId="46321" applyFont="1" applyFill="1" applyBorder="1" applyAlignment="1">
      <alignment wrapText="1"/>
    </xf>
    <xf numFmtId="0" fontId="71" fillId="76" borderId="51" xfId="46321" applyFont="1" applyFill="1" applyBorder="1" applyAlignment="1">
      <alignment horizontal="center"/>
    </xf>
    <xf numFmtId="0" fontId="71" fillId="76" borderId="51" xfId="46321" applyFont="1" applyFill="1" applyBorder="1" applyAlignment="1">
      <alignment horizontal="center" vertical="top"/>
    </xf>
    <xf numFmtId="0" fontId="26" fillId="76" borderId="51" xfId="46321" applyFont="1" applyFill="1" applyBorder="1"/>
    <xf numFmtId="0" fontId="71" fillId="76" borderId="51" xfId="46321" applyFont="1" applyFill="1" applyBorder="1"/>
    <xf numFmtId="0" fontId="71" fillId="77" borderId="34" xfId="46321" applyFont="1" applyFill="1" applyBorder="1" applyAlignment="1">
      <alignment horizontal="center" vertical="top"/>
    </xf>
    <xf numFmtId="0" fontId="27" fillId="77" borderId="34" xfId="46321" applyFont="1" applyFill="1" applyBorder="1" applyAlignment="1">
      <alignment horizontal="center" vertical="top"/>
    </xf>
    <xf numFmtId="0" fontId="71" fillId="77" borderId="34" xfId="46321" applyFont="1" applyFill="1" applyBorder="1" applyAlignment="1">
      <alignment horizontal="left" vertical="top" wrapText="1"/>
    </xf>
    <xf numFmtId="0" fontId="27" fillId="0" borderId="34" xfId="46321" applyFont="1" applyBorder="1" applyAlignment="1">
      <alignment horizontal="left" vertical="top" wrapText="1"/>
    </xf>
    <xf numFmtId="0" fontId="27" fillId="0" borderId="34" xfId="46321" applyFont="1" applyBorder="1"/>
    <xf numFmtId="0" fontId="27" fillId="0" borderId="34" xfId="46321" applyFont="1" applyFill="1" applyBorder="1" applyAlignment="1">
      <alignment horizontal="center" vertical="center" wrapText="1"/>
    </xf>
    <xf numFmtId="0" fontId="64" fillId="0" borderId="0" xfId="46321"/>
    <xf numFmtId="0" fontId="70" fillId="0" borderId="34" xfId="46321" applyFont="1" applyFill="1" applyBorder="1" applyAlignment="1">
      <alignment horizontal="center" vertical="top"/>
    </xf>
    <xf numFmtId="0" fontId="27" fillId="0" borderId="34" xfId="46321" applyFont="1" applyFill="1" applyBorder="1" applyAlignment="1">
      <alignment horizontal="center" vertical="top"/>
    </xf>
    <xf numFmtId="0" fontId="70" fillId="0" borderId="34" xfId="46321" applyFont="1" applyFill="1" applyBorder="1" applyAlignment="1">
      <alignment horizontal="left" vertical="top" wrapText="1"/>
    </xf>
    <xf numFmtId="0" fontId="70" fillId="0" borderId="34" xfId="46321" applyFont="1" applyBorder="1" applyAlignment="1">
      <alignment horizontal="left" vertical="center" wrapText="1"/>
    </xf>
    <xf numFmtId="0" fontId="70" fillId="0" borderId="34" xfId="46321" applyFont="1" applyBorder="1" applyAlignment="1">
      <alignment horizontal="center" vertical="center" wrapText="1"/>
    </xf>
    <xf numFmtId="1" fontId="27" fillId="0" borderId="34" xfId="2" applyNumberFormat="1" applyFont="1" applyBorder="1" applyAlignment="1">
      <alignment horizontal="center" vertical="top" wrapText="1"/>
    </xf>
    <xf numFmtId="1" fontId="27" fillId="0" borderId="34" xfId="46321" applyNumberFormat="1" applyFont="1" applyBorder="1" applyAlignment="1">
      <alignment horizontal="center" vertical="center" wrapText="1"/>
    </xf>
    <xf numFmtId="0" fontId="64" fillId="0" borderId="0" xfId="46321" applyFont="1"/>
    <xf numFmtId="15" fontId="70" fillId="0" borderId="34" xfId="46321" applyNumberFormat="1" applyFont="1" applyBorder="1" applyAlignment="1">
      <alignment horizontal="center" vertical="center" wrapText="1"/>
    </xf>
    <xf numFmtId="0" fontId="70" fillId="0" borderId="34" xfId="46321" applyFont="1" applyBorder="1" applyAlignment="1">
      <alignment horizontal="center" vertical="top"/>
    </xf>
    <xf numFmtId="0" fontId="27" fillId="0" borderId="34" xfId="46321" applyFont="1" applyBorder="1" applyAlignment="1">
      <alignment horizontal="center" vertical="top"/>
    </xf>
    <xf numFmtId="0" fontId="70" fillId="0" borderId="34" xfId="46321" applyFont="1" applyBorder="1" applyAlignment="1">
      <alignment horizontal="left" vertical="top" wrapText="1"/>
    </xf>
    <xf numFmtId="0" fontId="70" fillId="0" borderId="34" xfId="46322" applyFont="1" applyBorder="1" applyAlignment="1">
      <alignment horizontal="center" vertical="center" wrapText="1"/>
    </xf>
    <xf numFmtId="9" fontId="27" fillId="0" borderId="34" xfId="46321" applyNumberFormat="1" applyFont="1" applyBorder="1" applyAlignment="1">
      <alignment horizontal="center" vertical="center" wrapText="1"/>
    </xf>
    <xf numFmtId="0" fontId="83" fillId="0" borderId="0" xfId="46321" applyFont="1"/>
    <xf numFmtId="0" fontId="27" fillId="0" borderId="34" xfId="46321" applyFont="1" applyBorder="1" applyAlignment="1">
      <alignment horizontal="center" vertical="center" wrapText="1"/>
    </xf>
    <xf numFmtId="0" fontId="27" fillId="0" borderId="34" xfId="46321" applyFont="1" applyBorder="1" applyAlignment="1">
      <alignment horizontal="center" vertical="center"/>
    </xf>
    <xf numFmtId="0" fontId="70" fillId="0" borderId="34" xfId="46321" applyNumberFormat="1" applyFont="1" applyBorder="1" applyAlignment="1">
      <alignment horizontal="left" vertical="top" wrapText="1"/>
    </xf>
    <xf numFmtId="0" fontId="75" fillId="0" borderId="34" xfId="46321" applyFont="1" applyBorder="1" applyAlignment="1">
      <alignment horizontal="center" vertical="top"/>
    </xf>
    <xf numFmtId="0" fontId="79" fillId="0" borderId="34" xfId="46321" applyFont="1" applyBorder="1" applyAlignment="1">
      <alignment horizontal="center" vertical="top"/>
    </xf>
    <xf numFmtId="0" fontId="75" fillId="0" borderId="34" xfId="46321" applyFont="1" applyBorder="1" applyAlignment="1">
      <alignment horizontal="left" vertical="top" wrapText="1"/>
    </xf>
    <xf numFmtId="0" fontId="75" fillId="0" borderId="34" xfId="46321" applyNumberFormat="1" applyFont="1" applyBorder="1" applyAlignment="1">
      <alignment horizontal="left" vertical="top" wrapText="1"/>
    </xf>
    <xf numFmtId="0" fontId="75" fillId="0" borderId="34" xfId="46321" applyFont="1" applyBorder="1" applyAlignment="1">
      <alignment horizontal="center" vertical="center" wrapText="1"/>
    </xf>
    <xf numFmtId="0" fontId="70" fillId="0" borderId="34" xfId="46321" applyFont="1" applyBorder="1"/>
    <xf numFmtId="0" fontId="83" fillId="0" borderId="34" xfId="46321" applyFont="1" applyBorder="1"/>
    <xf numFmtId="0" fontId="83" fillId="0" borderId="34" xfId="46321" applyFont="1" applyFill="1" applyBorder="1"/>
    <xf numFmtId="9" fontId="70" fillId="0" borderId="34" xfId="46319" applyNumberFormat="1" applyFont="1" applyBorder="1" applyAlignment="1">
      <alignment horizontal="center" vertical="top" wrapText="1"/>
    </xf>
    <xf numFmtId="9" fontId="27" fillId="0" borderId="34" xfId="46319" applyNumberFormat="1" applyFont="1" applyBorder="1" applyAlignment="1">
      <alignment horizontal="center" vertical="center" wrapText="1"/>
    </xf>
    <xf numFmtId="0" fontId="27" fillId="0" borderId="34" xfId="46319" applyFont="1" applyBorder="1" applyAlignment="1">
      <alignment horizontal="center" vertical="center" wrapText="1"/>
    </xf>
    <xf numFmtId="0" fontId="27" fillId="0" borderId="34" xfId="46319" applyFont="1" applyFill="1" applyBorder="1" applyAlignment="1">
      <alignment horizontal="center" vertical="center" wrapText="1"/>
    </xf>
    <xf numFmtId="0" fontId="27" fillId="0" borderId="34" xfId="46319" applyFont="1" applyBorder="1"/>
    <xf numFmtId="0" fontId="27" fillId="0" borderId="0" xfId="46321" applyFont="1" applyAlignment="1">
      <alignment vertical="top"/>
    </xf>
    <xf numFmtId="9" fontId="70" fillId="0" borderId="34" xfId="46321" applyNumberFormat="1" applyFont="1" applyBorder="1" applyAlignment="1">
      <alignment horizontal="center" vertical="center" wrapText="1"/>
    </xf>
    <xf numFmtId="0" fontId="70" fillId="0" borderId="34" xfId="46321" applyFont="1" applyBorder="1" applyAlignment="1">
      <alignment vertical="top" wrapText="1"/>
    </xf>
    <xf numFmtId="1" fontId="27" fillId="0" borderId="34" xfId="46321" applyNumberFormat="1" applyFont="1" applyFill="1" applyBorder="1" applyAlignment="1">
      <alignment horizontal="center" vertical="center" wrapText="1"/>
    </xf>
    <xf numFmtId="0" fontId="27" fillId="0" borderId="34" xfId="46321" applyFont="1" applyBorder="1" applyAlignment="1">
      <alignment horizontal="right" vertical="center" wrapText="1"/>
    </xf>
    <xf numFmtId="0" fontId="71" fillId="77" borderId="34" xfId="2" applyFont="1" applyFill="1" applyBorder="1" applyAlignment="1">
      <alignment horizontal="center" vertical="top"/>
    </xf>
    <xf numFmtId="0" fontId="27" fillId="77" borderId="34" xfId="2" applyFont="1" applyFill="1" applyBorder="1" applyAlignment="1">
      <alignment horizontal="center" vertical="top"/>
    </xf>
    <xf numFmtId="0" fontId="71" fillId="77" borderId="34" xfId="2" applyFont="1" applyFill="1" applyBorder="1" applyAlignment="1">
      <alignment horizontal="left" vertical="top" wrapText="1"/>
    </xf>
    <xf numFmtId="1" fontId="70" fillId="0" borderId="34" xfId="2" applyNumberFormat="1" applyFont="1" applyBorder="1" applyAlignment="1">
      <alignment horizontal="center" vertical="top" wrapText="1"/>
    </xf>
    <xf numFmtId="1" fontId="27" fillId="0" borderId="34" xfId="2" applyNumberFormat="1" applyFont="1" applyFill="1" applyBorder="1" applyAlignment="1">
      <alignment horizontal="center" vertical="top" wrapText="1"/>
    </xf>
    <xf numFmtId="0" fontId="70" fillId="0" borderId="34" xfId="2" applyFont="1" applyFill="1" applyBorder="1" applyAlignment="1">
      <alignment horizontal="left" vertical="top" wrapText="1"/>
    </xf>
    <xf numFmtId="1" fontId="70" fillId="0" borderId="34" xfId="2" applyNumberFormat="1" applyFont="1" applyFill="1" applyBorder="1" applyAlignment="1">
      <alignment horizontal="center" vertical="top" wrapText="1"/>
    </xf>
    <xf numFmtId="15" fontId="70" fillId="0" borderId="34" xfId="2" applyNumberFormat="1" applyFont="1" applyBorder="1" applyAlignment="1">
      <alignment horizontal="center" vertical="top" wrapText="1"/>
    </xf>
    <xf numFmtId="0" fontId="81" fillId="0" borderId="0" xfId="0" applyFont="1" applyAlignment="1">
      <alignment vertical="center" wrapText="1"/>
    </xf>
    <xf numFmtId="0" fontId="70" fillId="75" borderId="34" xfId="2" applyFont="1" applyFill="1" applyBorder="1" applyAlignment="1">
      <alignment horizontal="center" vertical="top"/>
    </xf>
    <xf numFmtId="0" fontId="27" fillId="75" borderId="34" xfId="2" applyFont="1" applyFill="1" applyBorder="1" applyAlignment="1">
      <alignment horizontal="center" vertical="top" wrapText="1"/>
    </xf>
    <xf numFmtId="0" fontId="71" fillId="75" borderId="34" xfId="2" applyFont="1" applyFill="1" applyBorder="1" applyAlignment="1">
      <alignment horizontal="left" vertical="top" wrapText="1"/>
    </xf>
    <xf numFmtId="1" fontId="70" fillId="0" borderId="34" xfId="2" applyNumberFormat="1" applyFont="1" applyFill="1" applyBorder="1" applyAlignment="1">
      <alignment horizontal="center" vertical="center" wrapText="1"/>
    </xf>
    <xf numFmtId="1" fontId="27" fillId="0" borderId="34" xfId="2" applyNumberFormat="1" applyFont="1" applyBorder="1" applyAlignment="1">
      <alignment horizontal="center" vertical="center" wrapText="1"/>
    </xf>
    <xf numFmtId="1" fontId="27" fillId="0" borderId="34" xfId="2" applyNumberFormat="1" applyFont="1" applyFill="1" applyBorder="1" applyAlignment="1">
      <alignment horizontal="center" vertical="center" wrapText="1"/>
    </xf>
    <xf numFmtId="0" fontId="70" fillId="79" borderId="34" xfId="2" applyFont="1" applyFill="1" applyBorder="1" applyAlignment="1">
      <alignment horizontal="center" vertical="top"/>
    </xf>
    <xf numFmtId="0" fontId="27" fillId="79" borderId="34" xfId="2" applyFont="1" applyFill="1" applyBorder="1" applyAlignment="1">
      <alignment horizontal="center" vertical="top" wrapText="1"/>
    </xf>
    <xf numFmtId="0" fontId="70" fillId="79" borderId="34" xfId="2" applyFont="1" applyFill="1" applyBorder="1" applyAlignment="1">
      <alignment horizontal="left" vertical="top" wrapText="1"/>
    </xf>
    <xf numFmtId="9" fontId="27" fillId="0" borderId="34" xfId="2" applyNumberFormat="1" applyFont="1" applyBorder="1" applyAlignment="1">
      <alignment horizontal="center" vertical="center" wrapText="1"/>
    </xf>
    <xf numFmtId="9" fontId="70" fillId="0" borderId="34" xfId="2" applyNumberFormat="1" applyFont="1" applyFill="1" applyBorder="1" applyAlignment="1">
      <alignment horizontal="center" vertical="center" wrapText="1"/>
    </xf>
    <xf numFmtId="0" fontId="75" fillId="0" borderId="34" xfId="46323" applyFont="1" applyBorder="1" applyAlignment="1">
      <alignment horizontal="center" vertical="top"/>
    </xf>
    <xf numFmtId="0" fontId="75" fillId="0" borderId="40" xfId="46321" applyFont="1" applyBorder="1" applyAlignment="1">
      <alignment horizontal="center" vertical="top"/>
    </xf>
    <xf numFmtId="0" fontId="84" fillId="0" borderId="34" xfId="0" applyFont="1" applyBorder="1" applyAlignment="1">
      <alignment vertical="top" wrapText="1"/>
    </xf>
    <xf numFmtId="1" fontId="75" fillId="0" borderId="41" xfId="46321" applyNumberFormat="1" applyFont="1" applyBorder="1" applyAlignment="1">
      <alignment horizontal="center" vertical="top" wrapText="1"/>
    </xf>
    <xf numFmtId="9" fontId="79" fillId="0" borderId="37" xfId="46321" applyNumberFormat="1" applyFont="1" applyBorder="1" applyAlignment="1">
      <alignment horizontal="center" vertical="top" wrapText="1"/>
    </xf>
    <xf numFmtId="1" fontId="78" fillId="0" borderId="37" xfId="46321" applyNumberFormat="1" applyFont="1" applyBorder="1" applyAlignment="1">
      <alignment horizontal="center" vertical="top" wrapText="1"/>
    </xf>
    <xf numFmtId="0" fontId="72" fillId="0" borderId="37" xfId="46321" applyFont="1" applyBorder="1" applyAlignment="1">
      <alignment horizontal="center" vertical="top" wrapText="1"/>
    </xf>
    <xf numFmtId="1" fontId="27" fillId="79" borderId="34" xfId="2" applyNumberFormat="1" applyFont="1" applyFill="1" applyBorder="1" applyAlignment="1">
      <alignment horizontal="center" vertical="center" wrapText="1"/>
    </xf>
    <xf numFmtId="0" fontId="27" fillId="79" borderId="34" xfId="2" applyFont="1" applyFill="1" applyBorder="1" applyAlignment="1">
      <alignment horizontal="center" vertical="top"/>
    </xf>
    <xf numFmtId="0" fontId="70" fillId="0" borderId="0" xfId="2" applyFont="1" applyAlignment="1">
      <alignment horizontal="left" vertical="top" wrapText="1"/>
    </xf>
    <xf numFmtId="9" fontId="70" fillId="0" borderId="34" xfId="2" applyNumberFormat="1" applyFont="1" applyBorder="1" applyAlignment="1">
      <alignment horizontal="center" vertical="center" wrapText="1"/>
    </xf>
    <xf numFmtId="0" fontId="85" fillId="0" borderId="0" xfId="46321" applyFont="1" applyAlignment="1">
      <alignment horizontal="center" vertical="top"/>
    </xf>
    <xf numFmtId="0" fontId="64" fillId="0" borderId="0" xfId="46321" applyAlignment="1">
      <alignment horizontal="center" vertical="top"/>
    </xf>
    <xf numFmtId="0" fontId="83" fillId="0" borderId="0" xfId="46321" applyFont="1" applyFill="1"/>
    <xf numFmtId="0" fontId="85" fillId="0" borderId="0" xfId="46321" applyFont="1"/>
    <xf numFmtId="0" fontId="64" fillId="0" borderId="0" xfId="46322" applyFont="1" applyBorder="1" applyAlignment="1"/>
    <xf numFmtId="0" fontId="64" fillId="0" borderId="0" xfId="46322" applyFont="1" applyAlignment="1"/>
    <xf numFmtId="0" fontId="26" fillId="76" borderId="34" xfId="46322" applyFont="1" applyFill="1" applyBorder="1" applyAlignment="1">
      <alignment horizontal="center" wrapText="1"/>
    </xf>
    <xf numFmtId="0" fontId="26" fillId="0" borderId="0" xfId="46322" applyFont="1" applyAlignment="1">
      <alignment horizontal="center" wrapText="1"/>
    </xf>
    <xf numFmtId="0" fontId="26" fillId="76" borderId="34" xfId="46322" applyFont="1" applyFill="1" applyBorder="1" applyAlignment="1">
      <alignment horizontal="center"/>
    </xf>
    <xf numFmtId="0" fontId="26" fillId="76" borderId="34" xfId="46322" applyFont="1" applyFill="1" applyBorder="1" applyAlignment="1">
      <alignment horizontal="left" vertical="top" wrapText="1"/>
    </xf>
    <xf numFmtId="0" fontId="26" fillId="76" borderId="34" xfId="46322" applyFont="1" applyFill="1" applyBorder="1"/>
    <xf numFmtId="0" fontId="71" fillId="77" borderId="42" xfId="46322" applyFont="1" applyFill="1" applyBorder="1" applyAlignment="1">
      <alignment horizontal="center" vertical="top" wrapText="1"/>
    </xf>
    <xf numFmtId="0" fontId="70" fillId="77" borderId="42" xfId="46322" applyFont="1" applyFill="1" applyBorder="1" applyAlignment="1">
      <alignment horizontal="center" vertical="top" wrapText="1"/>
    </xf>
    <xf numFmtId="0" fontId="71" fillId="77" borderId="42" xfId="46322" applyFont="1" applyFill="1" applyBorder="1" applyAlignment="1">
      <alignment horizontal="left" vertical="top" wrapText="1"/>
    </xf>
    <xf numFmtId="0" fontId="70" fillId="0" borderId="42" xfId="46322" applyFont="1" applyBorder="1" applyAlignment="1">
      <alignment horizontal="center" vertical="top" wrapText="1"/>
    </xf>
    <xf numFmtId="0" fontId="27" fillId="0" borderId="42" xfId="46322" applyFont="1" applyBorder="1" applyAlignment="1">
      <alignment horizontal="center" vertical="top" wrapText="1"/>
    </xf>
    <xf numFmtId="0" fontId="72" fillId="0" borderId="42" xfId="46322" applyFont="1" applyBorder="1" applyAlignment="1">
      <alignment horizontal="center" vertical="top" wrapText="1"/>
    </xf>
    <xf numFmtId="0" fontId="86" fillId="0" borderId="42" xfId="46322" applyFont="1" applyFill="1" applyBorder="1" applyAlignment="1">
      <alignment horizontal="center" vertical="top" wrapText="1"/>
    </xf>
    <xf numFmtId="0" fontId="72" fillId="0" borderId="42" xfId="46322" applyFont="1" applyFill="1" applyBorder="1" applyAlignment="1">
      <alignment horizontal="center" vertical="top" wrapText="1"/>
    </xf>
    <xf numFmtId="9" fontId="72" fillId="0" borderId="42" xfId="46322" applyNumberFormat="1" applyFont="1" applyBorder="1" applyAlignment="1">
      <alignment horizontal="center" vertical="top" wrapText="1"/>
    </xf>
    <xf numFmtId="0" fontId="22" fillId="0" borderId="0" xfId="2" applyFont="1" applyAlignment="1">
      <alignment vertical="top" wrapText="1"/>
    </xf>
    <xf numFmtId="9" fontId="27" fillId="0" borderId="37" xfId="46322" applyNumberFormat="1" applyFont="1" applyBorder="1" applyAlignment="1">
      <alignment horizontal="center" vertical="top" wrapText="1"/>
    </xf>
    <xf numFmtId="0" fontId="72" fillId="0" borderId="37" xfId="46322" applyFont="1" applyBorder="1" applyAlignment="1">
      <alignment horizontal="center" vertical="top" wrapText="1"/>
    </xf>
    <xf numFmtId="0" fontId="72" fillId="0" borderId="37" xfId="46322" applyFont="1" applyBorder="1" applyAlignment="1" applyProtection="1">
      <alignment horizontal="center" vertical="top" wrapText="1"/>
      <protection locked="0"/>
    </xf>
    <xf numFmtId="0" fontId="72" fillId="0" borderId="37" xfId="46322" applyFont="1" applyFill="1" applyBorder="1" applyAlignment="1" applyProtection="1">
      <alignment horizontal="center" vertical="top" wrapText="1"/>
      <protection locked="0"/>
    </xf>
    <xf numFmtId="0" fontId="72" fillId="0" borderId="37" xfId="46322" applyFont="1" applyFill="1" applyBorder="1" applyAlignment="1">
      <alignment horizontal="center" vertical="top" wrapText="1"/>
    </xf>
    <xf numFmtId="0" fontId="70" fillId="0" borderId="37" xfId="46322" applyFont="1" applyBorder="1" applyAlignment="1">
      <alignment horizontal="left" vertical="top" wrapText="1"/>
    </xf>
    <xf numFmtId="0" fontId="87" fillId="0" borderId="37" xfId="46322" applyFont="1" applyBorder="1" applyAlignment="1">
      <alignment horizontal="center" vertical="top" wrapText="1"/>
    </xf>
    <xf numFmtId="0" fontId="87" fillId="0" borderId="37" xfId="46322" applyFont="1" applyFill="1" applyBorder="1" applyAlignment="1">
      <alignment horizontal="center" vertical="top" wrapText="1"/>
    </xf>
    <xf numFmtId="0" fontId="72" fillId="0" borderId="0" xfId="46322" applyFont="1" applyAlignment="1">
      <alignment horizontal="center" vertical="top" wrapText="1"/>
    </xf>
    <xf numFmtId="0" fontId="72" fillId="0" borderId="0" xfId="46322" applyFont="1" applyFill="1" applyAlignment="1">
      <alignment horizontal="center" vertical="top" wrapText="1"/>
    </xf>
    <xf numFmtId="0" fontId="70" fillId="0" borderId="39" xfId="46322" applyFont="1" applyBorder="1" applyAlignment="1">
      <alignment horizontal="center" vertical="top" wrapText="1"/>
    </xf>
    <xf numFmtId="0" fontId="70" fillId="0" borderId="39" xfId="46322" applyFont="1" applyBorder="1" applyAlignment="1">
      <alignment horizontal="left" vertical="top" wrapText="1"/>
    </xf>
    <xf numFmtId="0" fontId="71" fillId="77" borderId="39" xfId="46322" applyFont="1" applyFill="1" applyBorder="1" applyAlignment="1">
      <alignment horizontal="center" vertical="top" wrapText="1"/>
    </xf>
    <xf numFmtId="0" fontId="70" fillId="77" borderId="39" xfId="46322" applyFont="1" applyFill="1" applyBorder="1" applyAlignment="1">
      <alignment horizontal="center" vertical="top" wrapText="1"/>
    </xf>
    <xf numFmtId="0" fontId="71" fillId="77" borderId="39" xfId="46322" applyFont="1" applyFill="1" applyBorder="1" applyAlignment="1">
      <alignment horizontal="left" vertical="top" wrapText="1"/>
    </xf>
    <xf numFmtId="0" fontId="27" fillId="0" borderId="37" xfId="46322" applyFont="1" applyFill="1" applyBorder="1" applyAlignment="1">
      <alignment horizontal="center" vertical="top" wrapText="1"/>
    </xf>
    <xf numFmtId="0" fontId="70" fillId="79" borderId="34" xfId="46322" applyFont="1" applyFill="1" applyBorder="1" applyAlignment="1">
      <alignment horizontal="center" vertical="top" wrapText="1"/>
    </xf>
    <xf numFmtId="0" fontId="70" fillId="79" borderId="34" xfId="46322" applyFont="1" applyFill="1" applyBorder="1" applyAlignment="1">
      <alignment horizontal="left" vertical="top" wrapText="1"/>
    </xf>
    <xf numFmtId="178" fontId="70" fillId="0" borderId="34" xfId="46322" applyNumberFormat="1" applyFont="1" applyBorder="1" applyAlignment="1">
      <alignment horizontal="center" vertical="top" wrapText="1"/>
    </xf>
    <xf numFmtId="0" fontId="70" fillId="0" borderId="59" xfId="46322" applyFont="1" applyBorder="1" applyAlignment="1">
      <alignment horizontal="center" vertical="top" wrapText="1"/>
    </xf>
    <xf numFmtId="0" fontId="70" fillId="0" borderId="59" xfId="46322" applyFont="1" applyBorder="1" applyAlignment="1">
      <alignment horizontal="left" vertical="top" wrapText="1"/>
    </xf>
    <xf numFmtId="0" fontId="70" fillId="0" borderId="60" xfId="46322" applyFont="1" applyBorder="1" applyAlignment="1">
      <alignment horizontal="left" vertical="top" wrapText="1"/>
    </xf>
    <xf numFmtId="0" fontId="71" fillId="77" borderId="49" xfId="46322" applyFont="1" applyFill="1" applyBorder="1" applyAlignment="1">
      <alignment horizontal="left" vertical="top" wrapText="1"/>
    </xf>
    <xf numFmtId="0" fontId="70" fillId="0" borderId="47" xfId="46322" applyFont="1" applyBorder="1" applyAlignment="1">
      <alignment horizontal="center" vertical="top" wrapText="1"/>
    </xf>
    <xf numFmtId="0" fontId="22" fillId="0" borderId="34" xfId="2" applyFont="1" applyBorder="1" applyAlignment="1">
      <alignment vertical="top" wrapText="1"/>
    </xf>
    <xf numFmtId="0" fontId="70" fillId="0" borderId="34" xfId="46322" applyFont="1" applyBorder="1" applyAlignment="1">
      <alignment horizontal="center" vertical="top" wrapText="1"/>
    </xf>
    <xf numFmtId="0" fontId="22" fillId="0" borderId="59" xfId="2" applyFont="1" applyBorder="1" applyAlignment="1">
      <alignment vertical="top" wrapText="1"/>
    </xf>
    <xf numFmtId="0" fontId="27" fillId="0" borderId="41" xfId="46322" applyFont="1" applyBorder="1" applyAlignment="1">
      <alignment horizontal="center" vertical="top" wrapText="1"/>
    </xf>
    <xf numFmtId="0" fontId="71" fillId="77" borderId="49" xfId="46326" applyFont="1" applyFill="1" applyBorder="1" applyAlignment="1">
      <alignment horizontal="center" vertical="top"/>
    </xf>
    <xf numFmtId="0" fontId="70" fillId="77" borderId="49" xfId="46326" applyFont="1" applyFill="1" applyBorder="1" applyAlignment="1">
      <alignment horizontal="center" vertical="top"/>
    </xf>
    <xf numFmtId="0" fontId="71" fillId="77" borderId="39" xfId="46326" applyFont="1" applyFill="1" applyBorder="1" applyAlignment="1">
      <alignment horizontal="left" vertical="top" wrapText="1"/>
    </xf>
    <xf numFmtId="0" fontId="70" fillId="0" borderId="42" xfId="46326" applyFont="1" applyBorder="1" applyAlignment="1">
      <alignment horizontal="left" vertical="top" wrapText="1"/>
    </xf>
    <xf numFmtId="0" fontId="27" fillId="0" borderId="37" xfId="46326" applyFont="1" applyBorder="1" applyAlignment="1">
      <alignment horizontal="center" vertical="center" wrapText="1"/>
    </xf>
    <xf numFmtId="0" fontId="72" fillId="0" borderId="37" xfId="46326" applyFont="1" applyBorder="1" applyAlignment="1">
      <alignment horizontal="center" vertical="center" wrapText="1"/>
    </xf>
    <xf numFmtId="0" fontId="72" fillId="0" borderId="39" xfId="46326" applyFont="1" applyBorder="1" applyAlignment="1" applyProtection="1">
      <alignment horizontal="center" vertical="center" wrapText="1"/>
      <protection locked="0"/>
    </xf>
    <xf numFmtId="0" fontId="72" fillId="0" borderId="39" xfId="46326" applyFont="1" applyFill="1" applyBorder="1" applyAlignment="1" applyProtection="1">
      <alignment horizontal="center" vertical="center" wrapText="1"/>
      <protection locked="0"/>
    </xf>
    <xf numFmtId="0" fontId="27" fillId="0" borderId="0" xfId="46322" applyFont="1" applyAlignment="1">
      <alignment vertical="top"/>
    </xf>
    <xf numFmtId="0" fontId="70" fillId="0" borderId="34" xfId="46326" applyFont="1" applyFill="1" applyBorder="1" applyAlignment="1">
      <alignment horizontal="center" vertical="top"/>
    </xf>
    <xf numFmtId="0" fontId="70" fillId="0" borderId="34" xfId="46326" applyFont="1" applyFill="1" applyBorder="1" applyAlignment="1">
      <alignment horizontal="left" vertical="top" wrapText="1"/>
    </xf>
    <xf numFmtId="0" fontId="70" fillId="0" borderId="37" xfId="46326" applyFont="1" applyBorder="1" applyAlignment="1">
      <alignment horizontal="left" vertical="top" wrapText="1"/>
    </xf>
    <xf numFmtId="0" fontId="72" fillId="0" borderId="40" xfId="46326" applyFont="1" applyBorder="1" applyAlignment="1">
      <alignment horizontal="center" vertical="center" wrapText="1"/>
    </xf>
    <xf numFmtId="0" fontId="72" fillId="0" borderId="34" xfId="46326" applyFont="1" applyBorder="1" applyAlignment="1" applyProtection="1">
      <alignment horizontal="center" vertical="center" wrapText="1"/>
      <protection locked="0"/>
    </xf>
    <xf numFmtId="0" fontId="72" fillId="0" borderId="41" xfId="46326" applyFont="1" applyBorder="1" applyAlignment="1">
      <alignment horizontal="center" vertical="center" wrapText="1"/>
    </xf>
    <xf numFmtId="0" fontId="72" fillId="0" borderId="34" xfId="46326" applyFont="1" applyFill="1" applyBorder="1" applyAlignment="1" applyProtection="1">
      <alignment horizontal="center" vertical="center" wrapText="1"/>
      <protection locked="0"/>
    </xf>
    <xf numFmtId="0" fontId="70" fillId="0" borderId="35" xfId="46326" applyFont="1" applyBorder="1" applyAlignment="1">
      <alignment horizontal="center" vertical="top"/>
    </xf>
    <xf numFmtId="178" fontId="70" fillId="0" borderId="35" xfId="46326" applyNumberFormat="1" applyFont="1" applyBorder="1" applyAlignment="1">
      <alignment horizontal="center" vertical="top"/>
    </xf>
    <xf numFmtId="0" fontId="72" fillId="0" borderId="34" xfId="2" applyFont="1" applyBorder="1" applyAlignment="1">
      <alignment horizontal="center" wrapText="1"/>
    </xf>
    <xf numFmtId="0" fontId="72" fillId="0" borderId="34" xfId="2" applyFont="1" applyFill="1" applyBorder="1" applyAlignment="1">
      <alignment horizontal="center" wrapText="1"/>
    </xf>
    <xf numFmtId="0" fontId="70" fillId="0" borderId="51" xfId="46326" applyFont="1" applyBorder="1" applyAlignment="1">
      <alignment horizontal="center" vertical="top"/>
    </xf>
    <xf numFmtId="178" fontId="70" fillId="0" borderId="34" xfId="46326" applyNumberFormat="1" applyFont="1" applyBorder="1" applyAlignment="1">
      <alignment horizontal="center" vertical="top"/>
    </xf>
    <xf numFmtId="0" fontId="71" fillId="77" borderId="37" xfId="46322" applyFont="1" applyFill="1" applyBorder="1" applyAlignment="1">
      <alignment horizontal="center" vertical="top"/>
    </xf>
    <xf numFmtId="0" fontId="70" fillId="77" borderId="37" xfId="46322" applyFont="1" applyFill="1" applyBorder="1" applyAlignment="1">
      <alignment horizontal="center" vertical="top"/>
    </xf>
    <xf numFmtId="0" fontId="71" fillId="77" borderId="37" xfId="46322" applyFont="1" applyFill="1" applyBorder="1" applyAlignment="1">
      <alignment horizontal="left" vertical="top" wrapText="1"/>
    </xf>
    <xf numFmtId="0" fontId="70" fillId="0" borderId="47" xfId="46322" applyFont="1" applyBorder="1" applyAlignment="1">
      <alignment horizontal="left" vertical="top" wrapText="1"/>
    </xf>
    <xf numFmtId="0" fontId="27" fillId="0" borderId="34" xfId="46322" applyFont="1" applyBorder="1"/>
    <xf numFmtId="0" fontId="72" fillId="0" borderId="34" xfId="46322" applyFont="1" applyBorder="1" applyAlignment="1">
      <alignment horizontal="center" vertical="center"/>
    </xf>
    <xf numFmtId="0" fontId="72" fillId="0" borderId="34" xfId="46322" applyFont="1" applyBorder="1" applyAlignment="1" applyProtection="1">
      <alignment horizontal="center" wrapText="1"/>
      <protection locked="0"/>
    </xf>
    <xf numFmtId="0" fontId="72" fillId="0" borderId="34" xfId="46322" applyFont="1" applyFill="1" applyBorder="1" applyAlignment="1" applyProtection="1">
      <alignment horizontal="center" wrapText="1"/>
      <protection locked="0"/>
    </xf>
    <xf numFmtId="0" fontId="72" fillId="0" borderId="41" xfId="46322" applyFont="1" applyBorder="1" applyAlignment="1">
      <alignment horizontal="center" vertical="center"/>
    </xf>
    <xf numFmtId="0" fontId="72" fillId="0" borderId="37" xfId="46322" applyFont="1" applyBorder="1" applyAlignment="1">
      <alignment horizontal="center" vertical="center"/>
    </xf>
    <xf numFmtId="0" fontId="64" fillId="0" borderId="0" xfId="46322"/>
    <xf numFmtId="0" fontId="70" fillId="0" borderId="37" xfId="46322" applyFont="1" applyBorder="1" applyAlignment="1">
      <alignment horizontal="center" vertical="top"/>
    </xf>
    <xf numFmtId="0" fontId="70" fillId="0" borderId="40" xfId="46322" applyFont="1" applyBorder="1" applyAlignment="1">
      <alignment horizontal="left" vertical="top" wrapText="1"/>
    </xf>
    <xf numFmtId="9" fontId="27" fillId="0" borderId="58" xfId="46322" applyNumberFormat="1" applyFont="1" applyBorder="1" applyAlignment="1">
      <alignment horizontal="center" vertical="center" wrapText="1"/>
    </xf>
    <xf numFmtId="9" fontId="72" fillId="0" borderId="42" xfId="46322" applyNumberFormat="1" applyFont="1" applyBorder="1" applyAlignment="1">
      <alignment horizontal="center" vertical="center" wrapText="1"/>
    </xf>
    <xf numFmtId="9" fontId="72" fillId="0" borderId="42" xfId="46322" applyNumberFormat="1" applyFont="1" applyBorder="1" applyAlignment="1" applyProtection="1">
      <alignment horizontal="center" vertical="center" wrapText="1"/>
      <protection locked="0"/>
    </xf>
    <xf numFmtId="9" fontId="72" fillId="0" borderId="42" xfId="46322" applyNumberFormat="1" applyFont="1" applyFill="1" applyBorder="1" applyAlignment="1" applyProtection="1">
      <alignment horizontal="center" vertical="center" wrapText="1"/>
      <protection locked="0"/>
    </xf>
    <xf numFmtId="0" fontId="72" fillId="0" borderId="37" xfId="46322" applyNumberFormat="1" applyFont="1" applyBorder="1" applyAlignment="1">
      <alignment horizontal="center" vertical="center" wrapText="1"/>
    </xf>
    <xf numFmtId="15" fontId="27" fillId="0" borderId="58" xfId="46322" applyNumberFormat="1" applyFont="1" applyBorder="1" applyAlignment="1">
      <alignment horizontal="center" vertical="center" wrapText="1"/>
    </xf>
    <xf numFmtId="1" fontId="27" fillId="0" borderId="58" xfId="46322" applyNumberFormat="1" applyFont="1" applyBorder="1" applyAlignment="1">
      <alignment horizontal="center" vertical="center" wrapText="1"/>
    </xf>
    <xf numFmtId="9" fontId="27" fillId="0" borderId="37" xfId="46322" applyNumberFormat="1" applyFont="1" applyBorder="1" applyAlignment="1">
      <alignment horizontal="center" vertical="center" wrapText="1"/>
    </xf>
    <xf numFmtId="9" fontId="72" fillId="0" borderId="37" xfId="46322" applyNumberFormat="1" applyFont="1" applyBorder="1" applyAlignment="1" applyProtection="1">
      <alignment horizontal="center" vertical="center" wrapText="1"/>
      <protection locked="0"/>
    </xf>
    <xf numFmtId="9" fontId="72" fillId="0" borderId="37" xfId="46322" applyNumberFormat="1" applyFont="1" applyFill="1" applyBorder="1" applyAlignment="1" applyProtection="1">
      <alignment horizontal="center" vertical="center" wrapText="1"/>
      <protection locked="0"/>
    </xf>
    <xf numFmtId="0" fontId="71" fillId="77" borderId="40" xfId="46322" applyFont="1" applyFill="1" applyBorder="1" applyAlignment="1">
      <alignment horizontal="left" vertical="top" wrapText="1"/>
    </xf>
    <xf numFmtId="9" fontId="72" fillId="0" borderId="40" xfId="46322" applyNumberFormat="1" applyFont="1" applyBorder="1" applyAlignment="1">
      <alignment horizontal="center" vertical="center" wrapText="1"/>
    </xf>
    <xf numFmtId="9" fontId="72" fillId="0" borderId="41" xfId="46322" applyNumberFormat="1" applyFont="1" applyBorder="1" applyAlignment="1">
      <alignment horizontal="center" vertical="center" wrapText="1"/>
    </xf>
    <xf numFmtId="0" fontId="27" fillId="0" borderId="37" xfId="46322" applyFont="1" applyBorder="1" applyAlignment="1">
      <alignment horizontal="center" vertical="center" wrapText="1"/>
    </xf>
    <xf numFmtId="0" fontId="72" fillId="0" borderId="37" xfId="46322" applyFont="1" applyBorder="1" applyAlignment="1">
      <alignment horizontal="center" vertical="center" wrapText="1"/>
    </xf>
    <xf numFmtId="0" fontId="72" fillId="0" borderId="37" xfId="46322" applyFont="1" applyBorder="1" applyAlignment="1" applyProtection="1">
      <alignment horizontal="center" vertical="center" wrapText="1"/>
      <protection locked="0"/>
    </xf>
    <xf numFmtId="0" fontId="72" fillId="0" borderId="40" xfId="46322" applyFont="1" applyBorder="1" applyAlignment="1">
      <alignment horizontal="center" vertical="center" wrapText="1"/>
    </xf>
    <xf numFmtId="0" fontId="72" fillId="0" borderId="37" xfId="46322" applyFont="1" applyFill="1" applyBorder="1" applyAlignment="1" applyProtection="1">
      <alignment horizontal="center" vertical="center" wrapText="1"/>
      <protection locked="0"/>
    </xf>
    <xf numFmtId="0" fontId="72" fillId="0" borderId="41" xfId="46322" applyFont="1" applyBorder="1" applyAlignment="1">
      <alignment horizontal="center" vertical="center" wrapText="1"/>
    </xf>
    <xf numFmtId="0" fontId="72" fillId="0" borderId="37" xfId="46322" applyFont="1" applyBorder="1"/>
    <xf numFmtId="0" fontId="71" fillId="77" borderId="34" xfId="46326" applyFont="1" applyFill="1" applyBorder="1" applyAlignment="1">
      <alignment horizontal="center" vertical="top"/>
    </xf>
    <xf numFmtId="0" fontId="70" fillId="77" borderId="34" xfId="46326" applyFont="1" applyFill="1" applyBorder="1" applyAlignment="1">
      <alignment horizontal="center" vertical="top"/>
    </xf>
    <xf numFmtId="0" fontId="71" fillId="77" borderId="34" xfId="46326" applyFont="1" applyFill="1" applyBorder="1" applyAlignment="1">
      <alignment horizontal="left" vertical="top" wrapText="1"/>
    </xf>
    <xf numFmtId="0" fontId="70" fillId="0" borderId="34" xfId="46326" applyFont="1" applyBorder="1" applyAlignment="1">
      <alignment horizontal="left" vertical="top" wrapText="1"/>
    </xf>
    <xf numFmtId="0" fontId="27" fillId="0" borderId="34" xfId="46326" applyFont="1" applyBorder="1" applyAlignment="1">
      <alignment horizontal="center" vertical="center" wrapText="1"/>
    </xf>
    <xf numFmtId="0" fontId="72" fillId="0" borderId="34" xfId="46326" applyFont="1" applyBorder="1" applyAlignment="1">
      <alignment horizontal="center" vertical="center" wrapText="1"/>
    </xf>
    <xf numFmtId="0" fontId="64" fillId="0" borderId="0" xfId="46322" applyFont="1"/>
    <xf numFmtId="0" fontId="70" fillId="0" borderId="37" xfId="46326" applyFont="1" applyBorder="1" applyAlignment="1">
      <alignment horizontal="center" vertical="top"/>
    </xf>
    <xf numFmtId="15" fontId="72" fillId="0" borderId="37" xfId="46326" applyNumberFormat="1" applyFont="1" applyBorder="1" applyAlignment="1">
      <alignment horizontal="center" vertical="center" wrapText="1"/>
    </xf>
    <xf numFmtId="0" fontId="70" fillId="0" borderId="39" xfId="46326" applyFont="1" applyBorder="1" applyAlignment="1">
      <alignment horizontal="left" vertical="top" wrapText="1"/>
    </xf>
    <xf numFmtId="0" fontId="27" fillId="0" borderId="39" xfId="46326" applyFont="1" applyBorder="1" applyAlignment="1">
      <alignment horizontal="center" vertical="center" wrapText="1"/>
    </xf>
    <xf numFmtId="0" fontId="72" fillId="0" borderId="39" xfId="46326" applyFont="1" applyBorder="1" applyAlignment="1">
      <alignment horizontal="center" vertical="center" wrapText="1"/>
    </xf>
    <xf numFmtId="0" fontId="72" fillId="0" borderId="47" xfId="46326" applyFont="1" applyBorder="1" applyAlignment="1">
      <alignment horizontal="center" vertical="center" wrapText="1"/>
    </xf>
    <xf numFmtId="0" fontId="72" fillId="0" borderId="47" xfId="46326" applyFont="1" applyFill="1" applyBorder="1" applyAlignment="1">
      <alignment horizontal="center" vertical="center" wrapText="1"/>
    </xf>
    <xf numFmtId="0" fontId="70" fillId="0" borderId="40" xfId="46326" applyFont="1" applyBorder="1" applyAlignment="1">
      <alignment horizontal="center" vertical="top"/>
    </xf>
    <xf numFmtId="0" fontId="72" fillId="0" borderId="34" xfId="46326" applyFont="1" applyFill="1" applyBorder="1" applyAlignment="1">
      <alignment horizontal="center" vertical="center" wrapText="1"/>
    </xf>
    <xf numFmtId="0" fontId="70" fillId="0" borderId="39" xfId="46326" applyFont="1" applyBorder="1" applyAlignment="1">
      <alignment horizontal="center" vertical="top"/>
    </xf>
    <xf numFmtId="0" fontId="70" fillId="0" borderId="47" xfId="46326" applyFont="1" applyBorder="1" applyAlignment="1">
      <alignment horizontal="center" vertical="top"/>
    </xf>
    <xf numFmtId="0" fontId="22" fillId="0" borderId="51" xfId="2" applyFont="1" applyBorder="1" applyAlignment="1">
      <alignment vertical="top" wrapText="1"/>
    </xf>
    <xf numFmtId="0" fontId="72" fillId="0" borderId="51" xfId="46326" applyFont="1" applyBorder="1" applyAlignment="1">
      <alignment horizontal="center" vertical="center" wrapText="1"/>
    </xf>
    <xf numFmtId="0" fontId="72" fillId="0" borderId="51" xfId="46326" applyFont="1" applyFill="1" applyBorder="1" applyAlignment="1">
      <alignment horizontal="center" vertical="center" wrapText="1"/>
    </xf>
    <xf numFmtId="0" fontId="71" fillId="77" borderId="34" xfId="46322" applyFont="1" applyFill="1" applyBorder="1" applyAlignment="1">
      <alignment horizontal="center" vertical="top" wrapText="1"/>
    </xf>
    <xf numFmtId="0" fontId="70" fillId="77" borderId="34" xfId="46322" applyFont="1" applyFill="1" applyBorder="1" applyAlignment="1">
      <alignment horizontal="center" vertical="top" wrapText="1"/>
    </xf>
    <xf numFmtId="0" fontId="71" fillId="77" borderId="34" xfId="46322" applyFont="1" applyFill="1" applyBorder="1" applyAlignment="1">
      <alignment horizontal="left" vertical="top" wrapText="1"/>
    </xf>
    <xf numFmtId="0" fontId="27" fillId="0" borderId="34" xfId="46322" applyFont="1" applyBorder="1" applyAlignment="1">
      <alignment horizontal="left" vertical="top" wrapText="1"/>
    </xf>
    <xf numFmtId="0" fontId="72" fillId="0" borderId="34" xfId="46322" applyFont="1" applyBorder="1" applyAlignment="1">
      <alignment horizontal="center" vertical="top" wrapText="1"/>
    </xf>
    <xf numFmtId="0" fontId="72" fillId="0" borderId="34" xfId="46322" applyFont="1" applyBorder="1" applyAlignment="1" applyProtection="1">
      <alignment horizontal="center" vertical="top" wrapText="1"/>
      <protection locked="0"/>
    </xf>
    <xf numFmtId="0" fontId="72" fillId="0" borderId="58" xfId="46322" applyFont="1" applyBorder="1" applyAlignment="1">
      <alignment horizontal="center" vertical="top" wrapText="1"/>
    </xf>
    <xf numFmtId="0" fontId="72" fillId="0" borderId="34" xfId="46322" applyFont="1" applyFill="1" applyBorder="1" applyAlignment="1" applyProtection="1">
      <alignment horizontal="center" vertical="top" wrapText="1"/>
      <protection locked="0"/>
    </xf>
    <xf numFmtId="0" fontId="70" fillId="0" borderId="0" xfId="46322" applyFont="1" applyAlignment="1">
      <alignment horizontal="left" vertical="top" wrapText="1"/>
    </xf>
    <xf numFmtId="0" fontId="72" fillId="0" borderId="42" xfId="46322" applyFont="1" applyFill="1" applyBorder="1" applyAlignment="1" applyProtection="1">
      <alignment horizontal="center" vertical="top" wrapText="1"/>
      <protection locked="0"/>
    </xf>
    <xf numFmtId="9" fontId="72" fillId="0" borderId="34" xfId="46322" applyNumberFormat="1" applyFont="1" applyBorder="1" applyAlignment="1">
      <alignment vertical="top" wrapText="1"/>
    </xf>
    <xf numFmtId="0" fontId="72" fillId="0" borderId="34" xfId="46322" applyFont="1" applyBorder="1" applyAlignment="1">
      <alignment vertical="top" wrapText="1"/>
    </xf>
    <xf numFmtId="1" fontId="72" fillId="0" borderId="37" xfId="46321" applyNumberFormat="1" applyFont="1" applyBorder="1" applyAlignment="1">
      <alignment horizontal="center" vertical="top" wrapText="1"/>
    </xf>
    <xf numFmtId="0" fontId="27" fillId="0" borderId="0" xfId="46322" applyFont="1" applyAlignment="1">
      <alignment horizontal="center"/>
    </xf>
    <xf numFmtId="0" fontId="27" fillId="0" borderId="0" xfId="46322" applyFont="1" applyAlignment="1">
      <alignment horizontal="left" vertical="top" wrapText="1"/>
    </xf>
    <xf numFmtId="0" fontId="27" fillId="0" borderId="0" xfId="46322" applyFont="1" applyFill="1" applyAlignment="1">
      <alignment horizontal="center"/>
    </xf>
    <xf numFmtId="0" fontId="27" fillId="0" borderId="0" xfId="46322" applyFont="1" applyFill="1" applyAlignment="1" applyProtection="1">
      <alignment horizontal="center" wrapText="1"/>
      <protection locked="0"/>
    </xf>
    <xf numFmtId="16" fontId="27" fillId="0" borderId="0" xfId="46322" applyNumberFormat="1" applyFont="1" applyAlignment="1">
      <alignment horizontal="center"/>
    </xf>
    <xf numFmtId="0" fontId="27" fillId="0" borderId="0" xfId="46322" applyFont="1" applyAlignment="1" applyProtection="1">
      <alignment horizontal="center" wrapText="1"/>
      <protection locked="0"/>
    </xf>
    <xf numFmtId="0" fontId="26" fillId="0" borderId="0" xfId="46322" applyFont="1" applyAlignment="1">
      <alignment horizontal="left" vertical="top" wrapText="1"/>
    </xf>
    <xf numFmtId="0" fontId="27" fillId="0" borderId="0" xfId="46322" applyFont="1" applyFill="1" applyAlignment="1">
      <alignment horizontal="left" vertical="top" wrapText="1"/>
    </xf>
    <xf numFmtId="3" fontId="27" fillId="0" borderId="0" xfId="46322" applyNumberFormat="1" applyFont="1" applyAlignment="1">
      <alignment horizontal="center"/>
    </xf>
    <xf numFmtId="0" fontId="64" fillId="0" borderId="0" xfId="46322" applyFont="1" applyAlignment="1">
      <alignment horizontal="center"/>
    </xf>
    <xf numFmtId="0" fontId="64" fillId="0" borderId="0" xfId="46322" applyFont="1" applyAlignment="1">
      <alignment wrapText="1"/>
    </xf>
    <xf numFmtId="0" fontId="26" fillId="0" borderId="0" xfId="5" applyNumberFormat="1" applyFont="1" applyFill="1" applyAlignment="1">
      <alignment vertical="center" wrapText="1"/>
    </xf>
    <xf numFmtId="0" fontId="26" fillId="0" borderId="0" xfId="5" applyNumberFormat="1" applyFont="1" applyFill="1" applyAlignment="1">
      <alignment horizontal="center" vertical="center" wrapText="1"/>
    </xf>
    <xf numFmtId="0" fontId="27" fillId="0" borderId="0" xfId="5" applyNumberFormat="1" applyFont="1" applyFill="1" applyAlignment="1">
      <alignment vertical="center" wrapText="1"/>
    </xf>
    <xf numFmtId="0" fontId="26" fillId="0" borderId="0" xfId="5" applyNumberFormat="1" applyFont="1" applyFill="1" applyAlignment="1">
      <alignment horizontal="left" vertical="center" wrapText="1"/>
    </xf>
    <xf numFmtId="0" fontId="27" fillId="0" borderId="0" xfId="5" applyNumberFormat="1" applyFont="1" applyFill="1" applyAlignment="1">
      <alignment horizontal="left" vertical="center" wrapText="1"/>
    </xf>
    <xf numFmtId="0" fontId="27" fillId="0" borderId="34" xfId="46330" applyFont="1" applyFill="1" applyBorder="1" applyAlignment="1">
      <alignment vertical="center"/>
    </xf>
    <xf numFmtId="0" fontId="27" fillId="0" borderId="34" xfId="46330" applyFont="1" applyFill="1" applyBorder="1" applyAlignment="1">
      <alignment vertical="center" wrapText="1"/>
    </xf>
    <xf numFmtId="170" fontId="27" fillId="0" borderId="34" xfId="41308" applyNumberFormat="1" applyFont="1" applyFill="1" applyBorder="1" applyAlignment="1">
      <alignment vertical="center" wrapText="1"/>
    </xf>
    <xf numFmtId="170" fontId="27" fillId="0" borderId="34" xfId="41308" applyNumberFormat="1" applyFont="1" applyFill="1" applyBorder="1" applyAlignment="1">
      <alignment vertical="center"/>
    </xf>
    <xf numFmtId="0" fontId="27" fillId="0" borderId="34" xfId="41308" applyFont="1" applyFill="1" applyBorder="1" applyAlignment="1">
      <alignment vertical="center"/>
    </xf>
    <xf numFmtId="0" fontId="27" fillId="0" borderId="34" xfId="46337" applyFont="1" applyFill="1" applyBorder="1" applyAlignment="1">
      <alignment vertical="center"/>
    </xf>
    <xf numFmtId="0" fontId="27" fillId="0" borderId="34" xfId="46337" applyFont="1" applyFill="1" applyBorder="1" applyAlignment="1">
      <alignment horizontal="right" vertical="center"/>
    </xf>
    <xf numFmtId="1" fontId="27" fillId="0" borderId="34" xfId="46337" applyNumberFormat="1" applyFont="1" applyFill="1" applyBorder="1" applyAlignment="1">
      <alignment horizontal="right" vertical="center"/>
    </xf>
    <xf numFmtId="0" fontId="27" fillId="0" borderId="34" xfId="46337" applyFont="1" applyFill="1" applyBorder="1" applyAlignment="1">
      <alignment vertical="center" wrapText="1"/>
    </xf>
    <xf numFmtId="0" fontId="27" fillId="0" borderId="34" xfId="43190" applyFont="1" applyFill="1" applyBorder="1" applyAlignment="1">
      <alignment vertical="center" wrapText="1"/>
    </xf>
    <xf numFmtId="1" fontId="27" fillId="0" borderId="34" xfId="46338" applyNumberFormat="1" applyFont="1" applyFill="1" applyBorder="1" applyAlignment="1" applyProtection="1">
      <alignment vertical="center"/>
    </xf>
    <xf numFmtId="165" fontId="27" fillId="0" borderId="34" xfId="46330" applyNumberFormat="1" applyFont="1" applyFill="1" applyBorder="1" applyAlignment="1">
      <alignment vertical="center"/>
    </xf>
    <xf numFmtId="165" fontId="27" fillId="0" borderId="0" xfId="46330" applyNumberFormat="1" applyFont="1" applyFill="1" applyBorder="1" applyAlignment="1">
      <alignment vertical="center"/>
    </xf>
    <xf numFmtId="0" fontId="27" fillId="0" borderId="0" xfId="46330" applyFont="1" applyFill="1" applyBorder="1" applyAlignment="1">
      <alignment vertical="center"/>
    </xf>
    <xf numFmtId="179" fontId="27" fillId="0" borderId="0" xfId="46330" applyNumberFormat="1" applyFont="1" applyFill="1" applyBorder="1" applyAlignment="1">
      <alignment vertical="center"/>
    </xf>
    <xf numFmtId="171" fontId="27" fillId="0" borderId="0" xfId="46330" applyNumberFormat="1" applyFont="1" applyFill="1" applyBorder="1" applyAlignment="1">
      <alignment vertical="center"/>
    </xf>
    <xf numFmtId="180" fontId="27" fillId="0" borderId="34" xfId="46337" applyNumberFormat="1" applyFont="1" applyFill="1" applyBorder="1" applyAlignment="1">
      <alignment horizontal="right" vertical="center"/>
    </xf>
    <xf numFmtId="0" fontId="27" fillId="0" borderId="34" xfId="42935" applyFont="1" applyFill="1" applyBorder="1" applyAlignment="1">
      <alignment vertical="center"/>
    </xf>
    <xf numFmtId="0" fontId="27" fillId="0" borderId="34" xfId="42935" applyFont="1" applyFill="1" applyBorder="1" applyAlignment="1">
      <alignment horizontal="right" vertical="center"/>
    </xf>
    <xf numFmtId="1" fontId="27" fillId="0" borderId="34" xfId="42935" applyNumberFormat="1" applyFont="1" applyFill="1" applyBorder="1" applyAlignment="1">
      <alignment vertical="center"/>
    </xf>
    <xf numFmtId="171" fontId="26" fillId="0" borderId="0" xfId="46330" applyNumberFormat="1" applyFont="1" applyFill="1" applyBorder="1" applyAlignment="1">
      <alignment vertical="center"/>
    </xf>
    <xf numFmtId="170" fontId="27" fillId="0" borderId="34" xfId="46341" applyNumberFormat="1" applyFont="1" applyFill="1" applyBorder="1" applyAlignment="1">
      <alignment horizontal="right" vertical="center"/>
    </xf>
    <xf numFmtId="0" fontId="27" fillId="0" borderId="34" xfId="46341" applyNumberFormat="1" applyFont="1" applyFill="1" applyBorder="1" applyAlignment="1">
      <alignment horizontal="right" vertical="center"/>
    </xf>
    <xf numFmtId="0" fontId="27" fillId="0" borderId="34" xfId="46337" applyNumberFormat="1" applyFont="1" applyFill="1" applyBorder="1" applyAlignment="1">
      <alignment horizontal="left" vertical="center" wrapText="1"/>
    </xf>
    <xf numFmtId="0" fontId="27" fillId="0" borderId="34" xfId="42935" applyFont="1" applyFill="1" applyBorder="1" applyAlignment="1">
      <alignment vertical="center" wrapText="1"/>
    </xf>
    <xf numFmtId="170" fontId="27" fillId="0" borderId="34" xfId="42935" applyNumberFormat="1" applyFont="1" applyFill="1" applyBorder="1" applyAlignment="1">
      <alignment horizontal="right" vertical="center"/>
    </xf>
    <xf numFmtId="171" fontId="27" fillId="0" borderId="34" xfId="46330" applyNumberFormat="1" applyFont="1" applyFill="1" applyBorder="1" applyAlignment="1">
      <alignment vertical="center"/>
    </xf>
    <xf numFmtId="0" fontId="27" fillId="0" borderId="34" xfId="46341" applyNumberFormat="1" applyFont="1" applyFill="1" applyBorder="1" applyAlignment="1">
      <alignment horizontal="center" vertical="center"/>
    </xf>
    <xf numFmtId="180" fontId="27" fillId="0" borderId="34" xfId="46343" applyNumberFormat="1" applyFont="1" applyFill="1" applyBorder="1" applyAlignment="1">
      <alignment horizontal="right" vertical="center"/>
    </xf>
    <xf numFmtId="0" fontId="27" fillId="0" borderId="34" xfId="46337" applyFont="1" applyFill="1" applyBorder="1" applyAlignment="1">
      <alignment horizontal="left" vertical="center" wrapText="1"/>
    </xf>
    <xf numFmtId="0" fontId="27" fillId="0" borderId="34" xfId="46343" applyFont="1" applyFill="1" applyBorder="1" applyAlignment="1">
      <alignment vertical="center"/>
    </xf>
    <xf numFmtId="0" fontId="27" fillId="0" borderId="34" xfId="46344" applyFont="1" applyFill="1" applyBorder="1" applyAlignment="1">
      <alignment horizontal="left" vertical="center" wrapText="1"/>
    </xf>
    <xf numFmtId="0" fontId="27" fillId="0" borderId="34" xfId="46337" applyNumberFormat="1" applyFont="1" applyFill="1" applyBorder="1" applyAlignment="1">
      <alignment vertical="center" wrapText="1"/>
    </xf>
    <xf numFmtId="0" fontId="27" fillId="0" borderId="34" xfId="43190" applyFont="1" applyFill="1" applyBorder="1" applyAlignment="1">
      <alignment horizontal="right" vertical="center"/>
    </xf>
    <xf numFmtId="0" fontId="27" fillId="0" borderId="34" xfId="46345" applyNumberFormat="1" applyFont="1" applyFill="1" applyBorder="1" applyAlignment="1">
      <alignment vertical="center"/>
    </xf>
    <xf numFmtId="0" fontId="27" fillId="0" borderId="34" xfId="46330" applyFont="1" applyFill="1" applyBorder="1" applyAlignment="1">
      <alignment horizontal="left" vertical="center" wrapText="1"/>
    </xf>
    <xf numFmtId="0" fontId="81" fillId="0" borderId="34" xfId="0" applyFont="1" applyFill="1" applyBorder="1" applyAlignment="1">
      <alignment vertical="center" wrapText="1"/>
    </xf>
    <xf numFmtId="0" fontId="27" fillId="0" borderId="34" xfId="46337" applyNumberFormat="1" applyFont="1" applyFill="1" applyBorder="1" applyAlignment="1">
      <alignment horizontal="right" vertical="center"/>
    </xf>
    <xf numFmtId="0" fontId="27" fillId="0" borderId="34" xfId="46330" applyFont="1" applyFill="1" applyBorder="1" applyAlignment="1">
      <alignment horizontal="right" vertical="center"/>
    </xf>
    <xf numFmtId="0" fontId="27" fillId="0" borderId="34" xfId="46330" applyFont="1" applyFill="1" applyBorder="1" applyAlignment="1">
      <alignment horizontal="center" vertical="center"/>
    </xf>
    <xf numFmtId="1" fontId="27" fillId="0" borderId="34" xfId="46330" applyNumberFormat="1" applyFont="1" applyFill="1" applyBorder="1" applyAlignment="1">
      <alignment vertical="center"/>
    </xf>
    <xf numFmtId="0" fontId="27" fillId="0" borderId="34" xfId="46348" applyFont="1" applyFill="1" applyBorder="1" applyAlignment="1">
      <alignment horizontal="left" vertical="center" wrapText="1"/>
    </xf>
    <xf numFmtId="1" fontId="27" fillId="0" borderId="34" xfId="46338" quotePrefix="1" applyNumberFormat="1" applyFont="1" applyFill="1" applyBorder="1" applyAlignment="1" applyProtection="1">
      <alignment vertical="center"/>
    </xf>
    <xf numFmtId="0" fontId="27" fillId="0" borderId="34" xfId="46344" applyFont="1" applyFill="1" applyBorder="1" applyAlignment="1">
      <alignment vertical="center" wrapText="1"/>
    </xf>
    <xf numFmtId="0" fontId="27" fillId="0" borderId="34" xfId="43219" applyFont="1" applyFill="1" applyBorder="1" applyAlignment="1">
      <alignment vertical="center" wrapText="1"/>
    </xf>
    <xf numFmtId="0" fontId="27" fillId="0" borderId="34" xfId="0" applyFont="1" applyFill="1" applyBorder="1" applyAlignment="1">
      <alignment vertical="center" wrapText="1"/>
    </xf>
    <xf numFmtId="0" fontId="27" fillId="0" borderId="34" xfId="0" applyFont="1" applyFill="1" applyBorder="1" applyAlignment="1">
      <alignment horizontal="left" vertical="center" wrapText="1"/>
    </xf>
    <xf numFmtId="0" fontId="81" fillId="0" borderId="34" xfId="0" applyFont="1" applyFill="1" applyBorder="1" applyAlignment="1">
      <alignment horizontal="left" vertical="center" wrapText="1"/>
    </xf>
    <xf numFmtId="0" fontId="81" fillId="0" borderId="34" xfId="46337" applyFont="1" applyFill="1" applyBorder="1" applyAlignment="1">
      <alignment horizontal="left" vertical="center" wrapText="1"/>
    </xf>
    <xf numFmtId="0" fontId="27" fillId="0" borderId="0" xfId="46330" applyFont="1" applyFill="1" applyAlignment="1">
      <alignment vertical="center"/>
    </xf>
    <xf numFmtId="0" fontId="27" fillId="0" borderId="0" xfId="46330" applyFont="1" applyFill="1" applyAlignment="1">
      <alignment vertical="center" wrapText="1"/>
    </xf>
    <xf numFmtId="0" fontId="27" fillId="0" borderId="0" xfId="46330" applyFont="1" applyFill="1" applyAlignment="1">
      <alignment horizontal="right" vertical="center"/>
    </xf>
    <xf numFmtId="0" fontId="27" fillId="0" borderId="0" xfId="46330" applyFont="1" applyFill="1" applyAlignment="1">
      <alignment horizontal="center" vertical="center"/>
    </xf>
    <xf numFmtId="168" fontId="27" fillId="0" borderId="0" xfId="46330" applyNumberFormat="1" applyFont="1" applyFill="1" applyAlignment="1">
      <alignment vertical="center"/>
    </xf>
    <xf numFmtId="179" fontId="27" fillId="0" borderId="0" xfId="46330" applyNumberFormat="1" applyFont="1" applyFill="1" applyAlignment="1">
      <alignment vertical="center"/>
    </xf>
    <xf numFmtId="0" fontId="81" fillId="0" borderId="0" xfId="0" applyFont="1" applyFill="1"/>
    <xf numFmtId="0" fontId="81" fillId="0" borderId="34" xfId="0" applyFont="1" applyFill="1" applyBorder="1" applyAlignment="1">
      <alignment horizontal="center" vertical="center"/>
    </xf>
    <xf numFmtId="168" fontId="27" fillId="0" borderId="0" xfId="46330" applyNumberFormat="1" applyFont="1" applyFill="1" applyAlignment="1">
      <alignment horizontal="center" vertical="center"/>
    </xf>
    <xf numFmtId="171" fontId="27" fillId="0" borderId="34" xfId="46346" applyNumberFormat="1" applyFont="1" applyFill="1" applyBorder="1" applyAlignment="1">
      <alignment horizontal="center" vertical="center"/>
    </xf>
    <xf numFmtId="171" fontId="27" fillId="0" borderId="34" xfId="46338" applyNumberFormat="1" applyFont="1" applyFill="1" applyBorder="1" applyAlignment="1" applyProtection="1">
      <alignment horizontal="right" vertical="center"/>
    </xf>
    <xf numFmtId="0" fontId="27" fillId="0" borderId="34" xfId="46337" applyFont="1" applyFill="1" applyBorder="1" applyAlignment="1">
      <alignment horizontal="center" vertical="center" wrapText="1"/>
    </xf>
    <xf numFmtId="171" fontId="27" fillId="0" borderId="34" xfId="46331" applyNumberFormat="1" applyFont="1" applyFill="1" applyBorder="1" applyAlignment="1">
      <alignment horizontal="center" vertical="center"/>
    </xf>
    <xf numFmtId="179" fontId="27" fillId="0" borderId="34" xfId="46338" applyNumberFormat="1" applyFont="1" applyFill="1" applyBorder="1" applyAlignment="1" applyProtection="1">
      <alignment horizontal="center" vertical="center"/>
    </xf>
    <xf numFmtId="179" fontId="27" fillId="0" borderId="34" xfId="46338" quotePrefix="1" applyNumberFormat="1" applyFont="1" applyFill="1" applyBorder="1" applyAlignment="1" applyProtection="1">
      <alignment horizontal="center" vertical="center"/>
    </xf>
    <xf numFmtId="0" fontId="27" fillId="0" borderId="34" xfId="46339" applyFont="1" applyFill="1" applyBorder="1" applyAlignment="1">
      <alignment horizontal="right" vertical="center"/>
    </xf>
    <xf numFmtId="0" fontId="27" fillId="0" borderId="34" xfId="46340" applyNumberFormat="1" applyFont="1" applyFill="1" applyBorder="1" applyAlignment="1" applyProtection="1">
      <alignment horizontal="right" vertical="center"/>
    </xf>
    <xf numFmtId="17" fontId="27" fillId="0" borderId="34" xfId="42935" applyNumberFormat="1" applyFont="1" applyFill="1" applyBorder="1" applyAlignment="1">
      <alignment horizontal="center" vertical="center"/>
    </xf>
    <xf numFmtId="17" fontId="27" fillId="0" borderId="34" xfId="43190" applyNumberFormat="1" applyFont="1" applyFill="1" applyBorder="1" applyAlignment="1">
      <alignment horizontal="center" vertical="center"/>
    </xf>
    <xf numFmtId="179" fontId="27" fillId="0" borderId="34" xfId="46330" applyNumberFormat="1" applyFont="1" applyFill="1" applyBorder="1" applyAlignment="1">
      <alignment vertical="center"/>
    </xf>
    <xf numFmtId="171" fontId="27" fillId="0" borderId="34" xfId="46338" applyNumberFormat="1" applyFont="1" applyFill="1" applyBorder="1" applyAlignment="1" applyProtection="1">
      <alignment horizontal="center" vertical="center"/>
    </xf>
    <xf numFmtId="0" fontId="27" fillId="0" borderId="34" xfId="42935" applyFont="1" applyFill="1" applyBorder="1" applyAlignment="1">
      <alignment horizontal="center" vertical="center"/>
    </xf>
    <xf numFmtId="0" fontId="27" fillId="0" borderId="34" xfId="42935" applyFont="1" applyFill="1" applyBorder="1" applyAlignment="1">
      <alignment horizontal="center" vertical="center" wrapText="1"/>
    </xf>
    <xf numFmtId="178" fontId="27" fillId="0" borderId="34" xfId="46338" applyNumberFormat="1" applyFont="1" applyFill="1" applyBorder="1" applyAlignment="1" applyProtection="1">
      <alignment horizontal="right" vertical="center"/>
    </xf>
    <xf numFmtId="179" fontId="27" fillId="0" borderId="34" xfId="46340" applyNumberFormat="1" applyFont="1" applyFill="1" applyBorder="1" applyAlignment="1" applyProtection="1">
      <alignment horizontal="center" vertical="center"/>
    </xf>
    <xf numFmtId="0" fontId="27" fillId="0" borderId="34" xfId="46338" applyNumberFormat="1" applyFont="1" applyFill="1" applyBorder="1" applyAlignment="1" applyProtection="1">
      <alignment horizontal="center" vertical="center"/>
    </xf>
    <xf numFmtId="2" fontId="27" fillId="0" borderId="34" xfId="46342" applyNumberFormat="1" applyFont="1" applyFill="1" applyBorder="1" applyAlignment="1" applyProtection="1">
      <alignment horizontal="right" vertical="center"/>
    </xf>
    <xf numFmtId="0" fontId="27" fillId="0" borderId="34" xfId="46337" applyFont="1" applyFill="1" applyBorder="1" applyAlignment="1">
      <alignment horizontal="center" vertical="center"/>
    </xf>
    <xf numFmtId="0" fontId="27" fillId="0" borderId="34" xfId="42935" applyNumberFormat="1" applyFont="1" applyFill="1" applyBorder="1" applyAlignment="1">
      <alignment horizontal="center" vertical="center"/>
    </xf>
    <xf numFmtId="178" fontId="27" fillId="0" borderId="34" xfId="46342" applyNumberFormat="1" applyFont="1" applyFill="1" applyBorder="1" applyAlignment="1" applyProtection="1">
      <alignment horizontal="right" vertical="center"/>
    </xf>
    <xf numFmtId="0" fontId="27" fillId="0" borderId="34" xfId="43190" applyFont="1" applyFill="1" applyBorder="1" applyAlignment="1">
      <alignment horizontal="center" vertical="center"/>
    </xf>
    <xf numFmtId="17" fontId="27" fillId="0" borderId="34" xfId="46338" applyNumberFormat="1" applyFont="1" applyFill="1" applyBorder="1" applyAlignment="1" applyProtection="1">
      <alignment horizontal="center" vertical="center"/>
    </xf>
    <xf numFmtId="17" fontId="27" fillId="0" borderId="34" xfId="46338" quotePrefix="1" applyNumberFormat="1" applyFont="1" applyFill="1" applyBorder="1" applyAlignment="1" applyProtection="1">
      <alignment horizontal="center" vertical="center"/>
    </xf>
    <xf numFmtId="179" fontId="27" fillId="0" borderId="34" xfId="46342" applyNumberFormat="1" applyFont="1" applyFill="1" applyBorder="1" applyAlignment="1" applyProtection="1">
      <alignment horizontal="center" vertical="center"/>
    </xf>
    <xf numFmtId="178" fontId="27" fillId="0" borderId="34" xfId="46340" applyNumberFormat="1" applyFont="1" applyFill="1" applyBorder="1" applyAlignment="1" applyProtection="1">
      <alignment horizontal="right" vertical="center"/>
    </xf>
    <xf numFmtId="2" fontId="27" fillId="0" borderId="34" xfId="46340" applyNumberFormat="1" applyFont="1" applyFill="1" applyBorder="1" applyAlignment="1" applyProtection="1">
      <alignment horizontal="right" vertical="center"/>
    </xf>
    <xf numFmtId="0" fontId="27" fillId="0" borderId="34" xfId="43190" applyNumberFormat="1" applyFont="1" applyFill="1" applyBorder="1" applyAlignment="1">
      <alignment horizontal="center" vertical="center"/>
    </xf>
    <xf numFmtId="0" fontId="27" fillId="0" borderId="34" xfId="46337" applyNumberFormat="1" applyFont="1" applyFill="1" applyBorder="1" applyAlignment="1">
      <alignment horizontal="center" vertical="center"/>
    </xf>
    <xf numFmtId="0" fontId="27" fillId="0" borderId="34" xfId="46342" applyNumberFormat="1" applyFont="1" applyFill="1" applyBorder="1" applyAlignment="1" applyProtection="1">
      <alignment horizontal="right" vertical="center"/>
    </xf>
    <xf numFmtId="171" fontId="81" fillId="0" borderId="34" xfId="0" applyNumberFormat="1" applyFont="1" applyFill="1" applyBorder="1"/>
    <xf numFmtId="168" fontId="27" fillId="0" borderId="34" xfId="46330" applyNumberFormat="1" applyFont="1" applyFill="1" applyBorder="1" applyAlignment="1">
      <alignment horizontal="center" vertical="center"/>
    </xf>
    <xf numFmtId="0" fontId="27" fillId="0" borderId="34" xfId="46318" quotePrefix="1" applyNumberFormat="1" applyFont="1" applyFill="1" applyBorder="1" applyAlignment="1" applyProtection="1">
      <alignment horizontal="center" vertical="center"/>
    </xf>
    <xf numFmtId="0" fontId="27" fillId="0" borderId="34" xfId="46338" quotePrefix="1" applyNumberFormat="1" applyFont="1" applyFill="1" applyBorder="1" applyAlignment="1" applyProtection="1">
      <alignment horizontal="center" vertical="center"/>
    </xf>
    <xf numFmtId="179" fontId="27" fillId="0" borderId="34" xfId="46346" applyNumberFormat="1" applyFont="1" applyFill="1" applyBorder="1" applyAlignment="1">
      <alignment horizontal="center" vertical="center" wrapText="1"/>
    </xf>
    <xf numFmtId="0" fontId="27" fillId="82" borderId="34" xfId="46330" applyFont="1" applyFill="1" applyBorder="1" applyAlignment="1">
      <alignment horizontal="center" vertical="center" wrapText="1"/>
    </xf>
    <xf numFmtId="0" fontId="26" fillId="82" borderId="34" xfId="41716" applyNumberFormat="1" applyFont="1" applyFill="1" applyBorder="1" applyAlignment="1">
      <alignment horizontal="center" vertical="center" wrapText="1"/>
    </xf>
    <xf numFmtId="0" fontId="26" fillId="82" borderId="34" xfId="46331" applyNumberFormat="1" applyFont="1" applyFill="1" applyBorder="1" applyAlignment="1">
      <alignment horizontal="center" vertical="center" wrapText="1"/>
    </xf>
    <xf numFmtId="0" fontId="26" fillId="82" borderId="34" xfId="46333" applyNumberFormat="1" applyFont="1" applyFill="1" applyBorder="1" applyAlignment="1">
      <alignment horizontal="center" vertical="center" wrapText="1"/>
    </xf>
    <xf numFmtId="0" fontId="26" fillId="82" borderId="34" xfId="46334" applyNumberFormat="1" applyFont="1" applyFill="1" applyBorder="1" applyAlignment="1">
      <alignment horizontal="center" vertical="center" wrapText="1"/>
    </xf>
    <xf numFmtId="0" fontId="26" fillId="82" borderId="34" xfId="46335" applyNumberFormat="1" applyFont="1" applyFill="1" applyBorder="1" applyAlignment="1">
      <alignment horizontal="center" vertical="center" wrapText="1"/>
    </xf>
    <xf numFmtId="17" fontId="26" fillId="82" borderId="34" xfId="46335" applyNumberFormat="1" applyFont="1" applyFill="1" applyBorder="1" applyAlignment="1">
      <alignment horizontal="center" vertical="center" wrapText="1"/>
    </xf>
    <xf numFmtId="1" fontId="26" fillId="82" borderId="34" xfId="46335" applyNumberFormat="1" applyFont="1" applyFill="1" applyBorder="1" applyAlignment="1">
      <alignment horizontal="center" vertical="center" wrapText="1"/>
    </xf>
    <xf numFmtId="171" fontId="26" fillId="82" borderId="34" xfId="46332" applyNumberFormat="1" applyFont="1" applyFill="1" applyBorder="1" applyAlignment="1">
      <alignment horizontal="center" vertical="center" wrapText="1"/>
    </xf>
    <xf numFmtId="165" fontId="26" fillId="82" borderId="34" xfId="46332" applyNumberFormat="1" applyFont="1" applyFill="1" applyBorder="1" applyAlignment="1">
      <alignment horizontal="center" vertical="center" wrapText="1"/>
    </xf>
    <xf numFmtId="0" fontId="27" fillId="82" borderId="0" xfId="46330" applyFont="1" applyFill="1" applyBorder="1" applyAlignment="1">
      <alignment horizontal="center" vertical="center" wrapText="1"/>
    </xf>
    <xf numFmtId="0" fontId="22" fillId="0" borderId="34" xfId="46330" applyFont="1" applyFill="1" applyBorder="1" applyAlignment="1">
      <alignment horizontal="center" vertical="center"/>
    </xf>
    <xf numFmtId="170" fontId="22" fillId="0" borderId="34" xfId="42935" applyNumberFormat="1" applyFont="1" applyFill="1" applyBorder="1" applyAlignment="1">
      <alignment horizontal="right" vertical="center"/>
    </xf>
    <xf numFmtId="170" fontId="22" fillId="0" borderId="34" xfId="41308" applyNumberFormat="1" applyFont="1" applyFill="1" applyBorder="1" applyAlignment="1">
      <alignment vertical="center" wrapText="1"/>
    </xf>
    <xf numFmtId="170" fontId="22" fillId="0" borderId="34" xfId="41308" applyNumberFormat="1" applyFont="1" applyFill="1" applyBorder="1" applyAlignment="1">
      <alignment vertical="center"/>
    </xf>
    <xf numFmtId="0" fontId="22" fillId="0" borderId="34" xfId="41308" applyFont="1" applyFill="1" applyBorder="1" applyAlignment="1">
      <alignment vertical="center"/>
    </xf>
    <xf numFmtId="0" fontId="22" fillId="0" borderId="34" xfId="42935" applyFont="1" applyFill="1" applyBorder="1" applyAlignment="1">
      <alignment horizontal="right" vertical="center"/>
    </xf>
    <xf numFmtId="0" fontId="22" fillId="0" borderId="34" xfId="42935" applyFont="1" applyFill="1" applyBorder="1" applyAlignment="1">
      <alignment vertical="center"/>
    </xf>
    <xf numFmtId="0" fontId="22" fillId="0" borderId="34" xfId="46337" applyNumberFormat="1" applyFont="1" applyFill="1" applyBorder="1" applyAlignment="1">
      <alignment vertical="center" wrapText="1"/>
    </xf>
    <xf numFmtId="0" fontId="22" fillId="0" borderId="34" xfId="42935" applyFont="1" applyFill="1" applyBorder="1" applyAlignment="1">
      <alignment vertical="center" wrapText="1"/>
    </xf>
    <xf numFmtId="0" fontId="22" fillId="0" borderId="34" xfId="42935" applyFont="1" applyFill="1" applyBorder="1" applyAlignment="1">
      <alignment horizontal="center" vertical="center" wrapText="1"/>
    </xf>
    <xf numFmtId="0" fontId="22" fillId="0" borderId="34" xfId="46337" applyFont="1" applyFill="1" applyBorder="1" applyAlignment="1">
      <alignment horizontal="center" vertical="center"/>
    </xf>
    <xf numFmtId="179" fontId="22" fillId="0" borderId="34" xfId="46338" applyNumberFormat="1" applyFont="1" applyFill="1" applyBorder="1" applyAlignment="1" applyProtection="1">
      <alignment horizontal="center" vertical="center"/>
    </xf>
    <xf numFmtId="0" fontId="22" fillId="0" borderId="34" xfId="42935" applyFont="1" applyFill="1" applyBorder="1" applyAlignment="1">
      <alignment horizontal="center" vertical="center"/>
    </xf>
    <xf numFmtId="0" fontId="22" fillId="0" borderId="34" xfId="42935" applyNumberFormat="1" applyFont="1" applyFill="1" applyBorder="1" applyAlignment="1">
      <alignment horizontal="center" vertical="center"/>
    </xf>
    <xf numFmtId="0" fontId="22" fillId="0" borderId="34" xfId="46339" applyFont="1" applyFill="1" applyBorder="1" applyAlignment="1">
      <alignment horizontal="right" vertical="center"/>
    </xf>
    <xf numFmtId="178" fontId="22" fillId="0" borderId="34" xfId="46342" applyNumberFormat="1" applyFont="1" applyFill="1" applyBorder="1" applyAlignment="1" applyProtection="1">
      <alignment horizontal="right" vertical="center"/>
    </xf>
    <xf numFmtId="17" fontId="22" fillId="0" borderId="34" xfId="42935" applyNumberFormat="1" applyFont="1" applyFill="1" applyBorder="1" applyAlignment="1">
      <alignment horizontal="center" vertical="center"/>
    </xf>
    <xf numFmtId="17" fontId="22" fillId="0" borderId="34" xfId="43190" applyNumberFormat="1" applyFont="1" applyFill="1" applyBorder="1" applyAlignment="1">
      <alignment horizontal="center" vertical="center"/>
    </xf>
    <xf numFmtId="171" fontId="22" fillId="0" borderId="0" xfId="46330" applyNumberFormat="1" applyFont="1" applyFill="1" applyBorder="1" applyAlignment="1">
      <alignment vertical="center"/>
    </xf>
    <xf numFmtId="0" fontId="22" fillId="0" borderId="0" xfId="46330" applyFont="1" applyFill="1" applyBorder="1" applyAlignment="1">
      <alignment vertical="center"/>
    </xf>
    <xf numFmtId="0" fontId="76" fillId="0" borderId="0" xfId="0" applyFont="1" applyFill="1"/>
    <xf numFmtId="1" fontId="22" fillId="0" borderId="61" xfId="42935" applyNumberFormat="1" applyFont="1" applyFill="1" applyBorder="1" applyAlignment="1">
      <alignment vertical="center"/>
    </xf>
    <xf numFmtId="165" fontId="27" fillId="0" borderId="51" xfId="46330" applyNumberFormat="1" applyFont="1" applyFill="1" applyBorder="1" applyAlignment="1">
      <alignment vertical="center"/>
    </xf>
    <xf numFmtId="171" fontId="27" fillId="0" borderId="51" xfId="46338" applyNumberFormat="1" applyFont="1" applyFill="1" applyBorder="1" applyAlignment="1" applyProtection="1">
      <alignment horizontal="center" vertical="center"/>
    </xf>
    <xf numFmtId="171" fontId="23" fillId="0" borderId="11" xfId="42935" applyNumberFormat="1" applyFont="1" applyFill="1" applyBorder="1" applyAlignment="1">
      <alignment vertical="center"/>
    </xf>
    <xf numFmtId="171" fontId="23" fillId="0" borderId="62" xfId="42935" applyNumberFormat="1" applyFont="1" applyFill="1" applyBorder="1" applyAlignment="1">
      <alignment vertical="center"/>
    </xf>
    <xf numFmtId="0" fontId="23" fillId="0" borderId="34" xfId="46334" applyNumberFormat="1" applyFont="1" applyFill="1" applyBorder="1" applyAlignment="1">
      <alignment horizontal="center" vertical="center"/>
    </xf>
    <xf numFmtId="0" fontId="23" fillId="0" borderId="34" xfId="46333" applyNumberFormat="1" applyFont="1" applyFill="1" applyBorder="1" applyAlignment="1">
      <alignment horizontal="center" vertical="center"/>
    </xf>
    <xf numFmtId="0" fontId="23" fillId="0" borderId="34" xfId="46335" applyNumberFormat="1" applyFont="1" applyFill="1" applyBorder="1" applyAlignment="1">
      <alignment horizontal="center" vertical="center"/>
    </xf>
    <xf numFmtId="17" fontId="23" fillId="0" borderId="34" xfId="46335" applyNumberFormat="1" applyFont="1" applyFill="1" applyBorder="1" applyAlignment="1">
      <alignment horizontal="center" vertical="center"/>
    </xf>
    <xf numFmtId="1" fontId="23" fillId="0" borderId="34" xfId="46335" applyNumberFormat="1" applyFont="1" applyFill="1" applyBorder="1" applyAlignment="1">
      <alignment horizontal="center" vertical="center"/>
    </xf>
    <xf numFmtId="171" fontId="23" fillId="0" borderId="34" xfId="46332" applyNumberFormat="1" applyFont="1" applyFill="1" applyBorder="1" applyAlignment="1">
      <alignment horizontal="center" vertical="center"/>
    </xf>
    <xf numFmtId="165" fontId="23" fillId="0" borderId="34" xfId="46332" applyNumberFormat="1" applyFont="1" applyFill="1" applyBorder="1" applyAlignment="1">
      <alignment horizontal="center" vertical="center"/>
    </xf>
    <xf numFmtId="0" fontId="22" fillId="0" borderId="0" xfId="46330" applyFont="1" applyFill="1" applyBorder="1" applyAlignment="1">
      <alignment horizontal="center" vertical="center"/>
    </xf>
    <xf numFmtId="1" fontId="27" fillId="0" borderId="61" xfId="42935" applyNumberFormat="1" applyFont="1" applyFill="1" applyBorder="1" applyAlignment="1">
      <alignment vertical="center"/>
    </xf>
    <xf numFmtId="179" fontId="27" fillId="0" borderId="35" xfId="46330" applyNumberFormat="1" applyFont="1" applyFill="1" applyBorder="1" applyAlignment="1">
      <alignment vertical="center"/>
    </xf>
    <xf numFmtId="179" fontId="23" fillId="0" borderId="11" xfId="46330" applyNumberFormat="1" applyFont="1" applyFill="1" applyBorder="1" applyAlignment="1">
      <alignment vertical="center"/>
    </xf>
    <xf numFmtId="1" fontId="27" fillId="0" borderId="35" xfId="42935" applyNumberFormat="1" applyFont="1" applyFill="1" applyBorder="1" applyAlignment="1">
      <alignment vertical="center"/>
    </xf>
    <xf numFmtId="179" fontId="23" fillId="0" borderId="35" xfId="46330" applyNumberFormat="1" applyFont="1" applyFill="1" applyBorder="1" applyAlignment="1">
      <alignment vertical="center"/>
    </xf>
    <xf numFmtId="0" fontId="81" fillId="0" borderId="61" xfId="0" applyFont="1" applyFill="1" applyBorder="1" applyAlignment="1">
      <alignment horizontal="center" vertical="center"/>
    </xf>
    <xf numFmtId="0" fontId="27" fillId="0" borderId="15" xfId="42935" applyFont="1" applyFill="1" applyBorder="1" applyAlignment="1">
      <alignment horizontal="right" vertical="center"/>
    </xf>
    <xf numFmtId="0" fontId="27" fillId="0" borderId="15" xfId="46337" applyFont="1" applyFill="1" applyBorder="1" applyAlignment="1">
      <alignment horizontal="right" vertical="center"/>
    </xf>
    <xf numFmtId="1" fontId="27" fillId="0" borderId="15" xfId="46337" applyNumberFormat="1" applyFont="1" applyFill="1" applyBorder="1" applyAlignment="1">
      <alignment horizontal="right" vertical="center"/>
    </xf>
    <xf numFmtId="0" fontId="27" fillId="0" borderId="59" xfId="46337" applyFont="1" applyFill="1" applyBorder="1" applyAlignment="1">
      <alignment vertical="center" wrapText="1"/>
    </xf>
    <xf numFmtId="179" fontId="23" fillId="0" borderId="62" xfId="46330" applyNumberFormat="1" applyFont="1" applyFill="1" applyBorder="1" applyAlignment="1">
      <alignment vertical="center"/>
    </xf>
    <xf numFmtId="179" fontId="23" fillId="0" borderId="63" xfId="46330" applyNumberFormat="1" applyFont="1" applyFill="1" applyBorder="1" applyAlignment="1">
      <alignment vertical="center"/>
    </xf>
    <xf numFmtId="0" fontId="93" fillId="0" borderId="34" xfId="46337" applyFont="1" applyFill="1" applyBorder="1" applyAlignment="1">
      <alignment horizontal="center" vertical="center"/>
    </xf>
    <xf numFmtId="179" fontId="93" fillId="0" borderId="34" xfId="46340" applyNumberFormat="1" applyFont="1" applyFill="1" applyBorder="1" applyAlignment="1" applyProtection="1">
      <alignment horizontal="center" vertical="center"/>
    </xf>
    <xf numFmtId="0" fontId="93" fillId="0" borderId="34" xfId="42935" applyFont="1" applyFill="1" applyBorder="1" applyAlignment="1">
      <alignment horizontal="center" vertical="center"/>
    </xf>
    <xf numFmtId="179" fontId="93" fillId="0" borderId="34" xfId="46338" applyNumberFormat="1" applyFont="1" applyFill="1" applyBorder="1" applyAlignment="1" applyProtection="1">
      <alignment horizontal="center" vertical="center"/>
    </xf>
    <xf numFmtId="0" fontId="93" fillId="0" borderId="34" xfId="46339" applyFont="1" applyFill="1" applyBorder="1" applyAlignment="1">
      <alignment horizontal="right" vertical="center"/>
    </xf>
    <xf numFmtId="178" fontId="93" fillId="0" borderId="34" xfId="46338" applyNumberFormat="1" applyFont="1" applyFill="1" applyBorder="1" applyAlignment="1" applyProtection="1">
      <alignment horizontal="right" vertical="center"/>
    </xf>
    <xf numFmtId="17" fontId="93" fillId="0" borderId="34" xfId="46338" applyNumberFormat="1" applyFont="1" applyFill="1" applyBorder="1" applyAlignment="1" applyProtection="1">
      <alignment horizontal="center" vertical="center"/>
    </xf>
    <xf numFmtId="17" fontId="93" fillId="0" borderId="34" xfId="46338" quotePrefix="1" applyNumberFormat="1" applyFont="1" applyFill="1" applyBorder="1" applyAlignment="1" applyProtection="1">
      <alignment horizontal="center" vertical="center"/>
    </xf>
    <xf numFmtId="1" fontId="93" fillId="0" borderId="34" xfId="42935" applyNumberFormat="1" applyFont="1" applyFill="1" applyBorder="1" applyAlignment="1">
      <alignment vertical="center"/>
    </xf>
    <xf numFmtId="179" fontId="93" fillId="0" borderId="35" xfId="46330" applyNumberFormat="1" applyFont="1" applyFill="1" applyBorder="1" applyAlignment="1">
      <alignment vertical="center"/>
    </xf>
    <xf numFmtId="165" fontId="93" fillId="0" borderId="34" xfId="46330" applyNumberFormat="1" applyFont="1" applyFill="1" applyBorder="1" applyAlignment="1">
      <alignment vertical="center"/>
    </xf>
    <xf numFmtId="0" fontId="93" fillId="0" borderId="34" xfId="46330" applyFont="1" applyFill="1" applyBorder="1" applyAlignment="1">
      <alignment vertical="center"/>
    </xf>
    <xf numFmtId="171" fontId="93" fillId="0" borderId="34" xfId="46338" applyNumberFormat="1" applyFont="1" applyFill="1" applyBorder="1" applyAlignment="1" applyProtection="1">
      <alignment horizontal="center" vertical="center"/>
    </xf>
    <xf numFmtId="0" fontId="93" fillId="0" borderId="0" xfId="46330" applyFont="1" applyFill="1" applyBorder="1" applyAlignment="1">
      <alignment vertical="center"/>
    </xf>
    <xf numFmtId="171" fontId="93" fillId="0" borderId="0" xfId="46330" applyNumberFormat="1" applyFont="1" applyFill="1" applyBorder="1" applyAlignment="1">
      <alignment vertical="center"/>
    </xf>
    <xf numFmtId="0" fontId="91" fillId="0" borderId="0" xfId="0" applyFont="1" applyFill="1"/>
    <xf numFmtId="179" fontId="27" fillId="0" borderId="64" xfId="46330" applyNumberFormat="1" applyFont="1" applyFill="1" applyBorder="1" applyAlignment="1">
      <alignment vertical="center"/>
    </xf>
    <xf numFmtId="1" fontId="27" fillId="0" borderId="61" xfId="46338" applyNumberFormat="1" applyFont="1" applyFill="1" applyBorder="1" applyAlignment="1" applyProtection="1">
      <alignment vertical="center"/>
    </xf>
    <xf numFmtId="0" fontId="92" fillId="0" borderId="61" xfId="0" applyNumberFormat="1" applyFont="1" applyFill="1" applyBorder="1" applyAlignment="1">
      <alignment vertical="center"/>
    </xf>
    <xf numFmtId="0" fontId="92" fillId="0" borderId="15" xfId="0" applyNumberFormat="1" applyFont="1" applyFill="1" applyBorder="1" applyAlignment="1">
      <alignment vertical="center"/>
    </xf>
    <xf numFmtId="0" fontId="92" fillId="0" borderId="59" xfId="0" applyNumberFormat="1" applyFont="1" applyFill="1" applyBorder="1" applyAlignment="1">
      <alignment vertical="center"/>
    </xf>
    <xf numFmtId="181" fontId="27" fillId="0" borderId="0" xfId="46349" applyNumberFormat="1" applyFont="1" applyFill="1" applyBorder="1" applyAlignment="1" applyProtection="1">
      <alignment vertical="center"/>
    </xf>
    <xf numFmtId="168" fontId="27" fillId="0" borderId="0" xfId="46330" applyNumberFormat="1" applyFont="1" applyFill="1" applyAlignment="1">
      <alignment horizontal="right" vertical="center"/>
    </xf>
    <xf numFmtId="168" fontId="26" fillId="0" borderId="0" xfId="46330" applyNumberFormat="1" applyFont="1" applyFill="1" applyAlignment="1">
      <alignment vertical="center"/>
    </xf>
    <xf numFmtId="179" fontId="23" fillId="0" borderId="65" xfId="46330" applyNumberFormat="1" applyFont="1" applyFill="1" applyBorder="1" applyAlignment="1">
      <alignment vertical="center"/>
    </xf>
    <xf numFmtId="179" fontId="27" fillId="0" borderId="34" xfId="46338" applyNumberFormat="1" applyFont="1" applyFill="1" applyBorder="1" applyAlignment="1" applyProtection="1">
      <alignment horizontal="center" vertical="center" wrapText="1"/>
    </xf>
    <xf numFmtId="170" fontId="27" fillId="0" borderId="34" xfId="46330" applyNumberFormat="1" applyFont="1" applyFill="1" applyBorder="1" applyAlignment="1">
      <alignment horizontal="right" vertical="center"/>
    </xf>
    <xf numFmtId="168" fontId="27" fillId="0" borderId="34" xfId="46330" applyNumberFormat="1" applyFont="1" applyFill="1" applyBorder="1" applyAlignment="1">
      <alignment vertical="center"/>
    </xf>
    <xf numFmtId="0" fontId="26" fillId="82" borderId="34" xfId="46332" applyNumberFormat="1" applyFont="1" applyFill="1" applyBorder="1" applyAlignment="1">
      <alignment horizontal="center" vertical="center" wrapText="1"/>
    </xf>
    <xf numFmtId="0" fontId="90" fillId="0" borderId="15" xfId="46330" applyFont="1" applyFill="1" applyBorder="1" applyAlignment="1">
      <alignment horizontal="center" vertical="center"/>
    </xf>
    <xf numFmtId="0" fontId="90" fillId="0" borderId="59" xfId="46330" applyFont="1" applyFill="1" applyBorder="1" applyAlignment="1">
      <alignment horizontal="center" vertical="center"/>
    </xf>
    <xf numFmtId="182" fontId="26" fillId="82" borderId="34" xfId="46318" applyNumberFormat="1" applyFont="1" applyFill="1" applyBorder="1" applyAlignment="1">
      <alignment horizontal="center" vertical="center" wrapText="1"/>
    </xf>
    <xf numFmtId="168" fontId="26" fillId="82" borderId="34" xfId="46332" applyNumberFormat="1" applyFont="1" applyFill="1" applyBorder="1" applyAlignment="1">
      <alignment horizontal="center" vertical="center" wrapText="1"/>
    </xf>
    <xf numFmtId="1" fontId="27" fillId="0" borderId="34" xfId="42939" applyNumberFormat="1" applyFont="1" applyFill="1" applyBorder="1" applyAlignment="1">
      <alignment vertical="center"/>
    </xf>
    <xf numFmtId="182" fontId="27" fillId="0" borderId="34" xfId="46318" applyNumberFormat="1" applyFont="1" applyFill="1" applyBorder="1" applyAlignment="1">
      <alignment vertical="center"/>
    </xf>
    <xf numFmtId="182" fontId="27" fillId="0" borderId="34" xfId="46318" applyNumberFormat="1" applyFont="1" applyFill="1" applyBorder="1" applyAlignment="1" applyProtection="1">
      <alignment horizontal="right" vertical="center"/>
    </xf>
    <xf numFmtId="182" fontId="27" fillId="0" borderId="34" xfId="46318" applyNumberFormat="1" applyFont="1" applyFill="1" applyBorder="1" applyAlignment="1" applyProtection="1">
      <alignment vertical="center"/>
    </xf>
    <xf numFmtId="0" fontId="0" fillId="0" borderId="0" xfId="0" applyFill="1"/>
    <xf numFmtId="171" fontId="23" fillId="0" borderId="0" xfId="46330" applyNumberFormat="1" applyFont="1" applyFill="1" applyBorder="1" applyAlignment="1">
      <alignment vertical="center"/>
    </xf>
    <xf numFmtId="182" fontId="27" fillId="0" borderId="34" xfId="46318" quotePrefix="1" applyNumberFormat="1" applyFont="1" applyFill="1" applyBorder="1" applyAlignment="1" applyProtection="1">
      <alignment vertical="center"/>
    </xf>
    <xf numFmtId="180" fontId="27" fillId="0" borderId="34" xfId="46339" applyNumberFormat="1" applyFont="1" applyFill="1" applyBorder="1" applyAlignment="1">
      <alignment horizontal="right" vertical="center"/>
    </xf>
    <xf numFmtId="0" fontId="26" fillId="0" borderId="0" xfId="46330" applyFont="1" applyFill="1" applyBorder="1" applyAlignment="1">
      <alignment vertical="center"/>
    </xf>
    <xf numFmtId="171" fontId="26" fillId="0" borderId="0" xfId="46330" applyNumberFormat="1" applyFont="1" applyFill="1" applyBorder="1" applyAlignment="1">
      <alignment horizontal="center" vertical="center"/>
    </xf>
    <xf numFmtId="171" fontId="27" fillId="0" borderId="0" xfId="46331" applyNumberFormat="1" applyFont="1" applyFill="1" applyBorder="1" applyAlignment="1">
      <alignment horizontal="center" vertical="center"/>
    </xf>
    <xf numFmtId="179" fontId="27" fillId="0" borderId="0" xfId="46338" applyNumberFormat="1" applyFont="1" applyFill="1" applyBorder="1" applyAlignment="1" applyProtection="1">
      <alignment horizontal="center" vertical="center"/>
    </xf>
    <xf numFmtId="0" fontId="27" fillId="0" borderId="0" xfId="42935" applyFont="1" applyFill="1" applyBorder="1" applyAlignment="1">
      <alignment horizontal="center" vertical="center"/>
    </xf>
    <xf numFmtId="0" fontId="27" fillId="0" borderId="0" xfId="46339" applyFont="1" applyFill="1" applyBorder="1" applyAlignment="1">
      <alignment horizontal="right" vertical="center"/>
    </xf>
    <xf numFmtId="178" fontId="27" fillId="0" borderId="0" xfId="46338" applyNumberFormat="1" applyFont="1" applyFill="1" applyBorder="1" applyAlignment="1" applyProtection="1">
      <alignment horizontal="right" vertical="center"/>
    </xf>
    <xf numFmtId="17" fontId="27" fillId="0" borderId="0" xfId="46338" applyNumberFormat="1" applyFont="1" applyFill="1" applyBorder="1" applyAlignment="1" applyProtection="1">
      <alignment horizontal="center" vertical="center"/>
    </xf>
    <xf numFmtId="17" fontId="27" fillId="0" borderId="0" xfId="46338" quotePrefix="1" applyNumberFormat="1" applyFont="1" applyFill="1" applyBorder="1" applyAlignment="1" applyProtection="1">
      <alignment horizontal="center" vertical="center"/>
    </xf>
    <xf numFmtId="1" fontId="27" fillId="0" borderId="0" xfId="42935" applyNumberFormat="1" applyFont="1" applyFill="1" applyBorder="1" applyAlignment="1">
      <alignment vertical="center"/>
    </xf>
    <xf numFmtId="171" fontId="27" fillId="0" borderId="0" xfId="46350" applyNumberFormat="1" applyFont="1" applyFill="1" applyBorder="1" applyAlignment="1" applyProtection="1">
      <alignment vertical="center"/>
    </xf>
    <xf numFmtId="182" fontId="27" fillId="0" borderId="0" xfId="46318" applyNumberFormat="1" applyFont="1" applyFill="1" applyBorder="1" applyAlignment="1">
      <alignment vertical="center"/>
    </xf>
    <xf numFmtId="171" fontId="27" fillId="0" borderId="0" xfId="46330" applyNumberFormat="1" applyFont="1" applyFill="1" applyAlignment="1">
      <alignment vertical="center"/>
    </xf>
    <xf numFmtId="179" fontId="27" fillId="0" borderId="0" xfId="46330" applyNumberFormat="1" applyFont="1" applyFill="1" applyBorder="1" applyAlignment="1">
      <alignment vertical="center" wrapText="1"/>
    </xf>
    <xf numFmtId="181" fontId="27" fillId="0" borderId="0" xfId="46349" applyNumberFormat="1" applyFont="1" applyFill="1" applyBorder="1" applyAlignment="1" applyProtection="1">
      <alignment horizontal="right" vertical="center"/>
    </xf>
    <xf numFmtId="0" fontId="27" fillId="0" borderId="0" xfId="46330" applyFont="1" applyFill="1" applyBorder="1" applyAlignment="1">
      <alignment vertical="center" wrapText="1"/>
    </xf>
    <xf numFmtId="0" fontId="27" fillId="0" borderId="34" xfId="46341" applyFont="1" applyFill="1" applyBorder="1" applyAlignment="1">
      <alignment horizontal="center"/>
    </xf>
    <xf numFmtId="171" fontId="27" fillId="0" borderId="37" xfId="46350" applyNumberFormat="1" applyFont="1" applyFill="1" applyBorder="1" applyAlignment="1" applyProtection="1">
      <alignment vertical="center"/>
    </xf>
    <xf numFmtId="182" fontId="27" fillId="0" borderId="37" xfId="46318" applyNumberFormat="1" applyFont="1" applyFill="1" applyBorder="1" applyAlignment="1" applyProtection="1">
      <alignment vertical="center"/>
    </xf>
    <xf numFmtId="1" fontId="27" fillId="0" borderId="34" xfId="46341" applyNumberFormat="1" applyFont="1" applyFill="1" applyBorder="1" applyAlignment="1">
      <alignment horizontal="center"/>
    </xf>
    <xf numFmtId="0" fontId="27" fillId="0" borderId="0" xfId="46330" applyFont="1" applyFill="1" applyBorder="1" applyAlignment="1">
      <alignment horizontal="left" vertical="center"/>
    </xf>
    <xf numFmtId="179" fontId="27" fillId="0" borderId="34" xfId="46346" applyNumberFormat="1" applyFont="1" applyFill="1" applyBorder="1" applyAlignment="1">
      <alignment horizontal="center" vertical="center"/>
    </xf>
    <xf numFmtId="171" fontId="26" fillId="0" borderId="11" xfId="42939" applyNumberFormat="1" applyFont="1" applyFill="1" applyBorder="1" applyAlignment="1">
      <alignment vertical="center"/>
    </xf>
    <xf numFmtId="182" fontId="26" fillId="0" borderId="11" xfId="46318" applyNumberFormat="1" applyFont="1" applyFill="1" applyBorder="1" applyAlignment="1">
      <alignment vertical="center"/>
    </xf>
    <xf numFmtId="168" fontId="27" fillId="0" borderId="0" xfId="46330" applyNumberFormat="1" applyFont="1" applyFill="1" applyBorder="1" applyAlignment="1">
      <alignment vertical="center"/>
    </xf>
    <xf numFmtId="0" fontId="27" fillId="82" borderId="0" xfId="46330" applyFont="1" applyFill="1" applyBorder="1" applyAlignment="1">
      <alignment vertical="center"/>
    </xf>
    <xf numFmtId="168" fontId="27" fillId="0" borderId="37" xfId="46350" applyNumberFormat="1" applyFont="1" applyFill="1" applyBorder="1" applyAlignment="1" applyProtection="1">
      <alignment vertical="center"/>
    </xf>
    <xf numFmtId="171" fontId="26" fillId="0" borderId="11" xfId="42935" applyNumberFormat="1" applyFont="1" applyFill="1" applyBorder="1" applyAlignment="1">
      <alignment vertical="center"/>
    </xf>
    <xf numFmtId="168" fontId="26" fillId="0" borderId="11" xfId="42935" applyNumberFormat="1" applyFont="1" applyFill="1" applyBorder="1" applyAlignment="1">
      <alignment vertical="center"/>
    </xf>
    <xf numFmtId="0" fontId="27" fillId="0" borderId="34" xfId="46351" applyFont="1" applyFill="1" applyBorder="1" applyAlignment="1">
      <alignment horizontal="center" vertical="center"/>
    </xf>
    <xf numFmtId="0" fontId="27" fillId="0" borderId="34" xfId="46352" applyFont="1" applyFill="1" applyBorder="1" applyAlignment="1">
      <alignment horizontal="center" vertical="center"/>
    </xf>
    <xf numFmtId="182" fontId="27" fillId="0" borderId="34" xfId="46318" applyNumberFormat="1" applyFont="1" applyFill="1" applyBorder="1" applyAlignment="1">
      <alignment horizontal="center" vertical="center"/>
    </xf>
    <xf numFmtId="0" fontId="27" fillId="0" borderId="34" xfId="43219" applyFont="1" applyFill="1" applyBorder="1" applyAlignment="1">
      <alignment horizontal="center" wrapText="1"/>
    </xf>
    <xf numFmtId="168" fontId="27" fillId="0" borderId="34" xfId="46338" applyNumberFormat="1" applyFont="1" applyFill="1" applyBorder="1" applyAlignment="1" applyProtection="1">
      <alignment horizontal="center" vertical="center"/>
    </xf>
    <xf numFmtId="0" fontId="27" fillId="0" borderId="34" xfId="46338" applyNumberFormat="1" applyFont="1" applyFill="1" applyBorder="1" applyAlignment="1" applyProtection="1">
      <alignment horizontal="right" vertical="center"/>
    </xf>
    <xf numFmtId="43" fontId="27" fillId="0" borderId="34" xfId="46353" applyFont="1" applyFill="1" applyBorder="1" applyAlignment="1">
      <alignment horizontal="center" vertical="center"/>
    </xf>
    <xf numFmtId="1" fontId="27" fillId="0" borderId="34" xfId="43192" applyNumberFormat="1" applyFont="1" applyFill="1" applyBorder="1" applyAlignment="1">
      <alignment vertical="center"/>
    </xf>
    <xf numFmtId="168" fontId="27" fillId="0" borderId="34" xfId="43190" applyNumberFormat="1" applyFont="1" applyFill="1" applyBorder="1" applyAlignment="1">
      <alignment horizontal="right" vertical="center"/>
    </xf>
    <xf numFmtId="0" fontId="81" fillId="0" borderId="0" xfId="0" applyFont="1" applyFill="1" applyBorder="1"/>
    <xf numFmtId="0" fontId="27" fillId="0" borderId="34" xfId="46354" applyFont="1" applyFill="1" applyBorder="1" applyAlignment="1">
      <alignment vertical="center"/>
    </xf>
    <xf numFmtId="0" fontId="27" fillId="0" borderId="34" xfId="46354" applyFont="1" applyFill="1" applyBorder="1" applyAlignment="1">
      <alignment horizontal="right" vertical="center"/>
    </xf>
    <xf numFmtId="0" fontId="27" fillId="0" borderId="34" xfId="46354" applyFont="1" applyFill="1" applyBorder="1" applyAlignment="1">
      <alignment vertical="center" wrapText="1"/>
    </xf>
    <xf numFmtId="0" fontId="27" fillId="0" borderId="34" xfId="46354" applyFont="1" applyFill="1" applyBorder="1" applyAlignment="1">
      <alignment horizontal="center" vertical="center"/>
    </xf>
    <xf numFmtId="0" fontId="27" fillId="0" borderId="34" xfId="46354" applyNumberFormat="1" applyFont="1" applyFill="1" applyBorder="1" applyAlignment="1">
      <alignment horizontal="center" vertical="center"/>
    </xf>
    <xf numFmtId="1" fontId="27" fillId="0" borderId="34" xfId="46354" applyNumberFormat="1" applyFont="1" applyFill="1" applyBorder="1" applyAlignment="1">
      <alignment vertical="center"/>
    </xf>
    <xf numFmtId="0" fontId="27" fillId="0" borderId="0" xfId="46352" applyFont="1" applyFill="1" applyBorder="1" applyAlignment="1">
      <alignment vertical="center"/>
    </xf>
    <xf numFmtId="0" fontId="0" fillId="0" borderId="0" xfId="0" applyFill="1" applyBorder="1"/>
    <xf numFmtId="0" fontId="81" fillId="0" borderId="34" xfId="46354" applyFont="1" applyFill="1" applyBorder="1" applyAlignment="1">
      <alignment vertical="center"/>
    </xf>
    <xf numFmtId="0" fontId="81" fillId="0" borderId="34" xfId="46354" applyFont="1" applyFill="1" applyBorder="1" applyAlignment="1">
      <alignment horizontal="right" vertical="center"/>
    </xf>
    <xf numFmtId="0" fontId="27" fillId="0" borderId="66" xfId="46330" applyFont="1" applyFill="1" applyBorder="1" applyAlignment="1">
      <alignment vertical="center"/>
    </xf>
    <xf numFmtId="171" fontId="27" fillId="0" borderId="66" xfId="46330" applyNumberFormat="1" applyFont="1" applyFill="1" applyBorder="1" applyAlignment="1">
      <alignment vertical="center"/>
    </xf>
    <xf numFmtId="0" fontId="81" fillId="0" borderId="66" xfId="0" applyFont="1" applyFill="1" applyBorder="1"/>
    <xf numFmtId="0" fontId="0" fillId="0" borderId="66" xfId="0" applyFill="1" applyBorder="1"/>
    <xf numFmtId="0" fontId="81" fillId="0" borderId="34" xfId="46354" applyFont="1" applyFill="1" applyBorder="1" applyAlignment="1">
      <alignment vertical="center" wrapText="1"/>
    </xf>
    <xf numFmtId="0" fontId="27" fillId="0" borderId="34" xfId="46355" applyFont="1" applyFill="1" applyBorder="1" applyAlignment="1">
      <alignment vertical="center"/>
    </xf>
    <xf numFmtId="0" fontId="27" fillId="0" borderId="34" xfId="46355" applyFont="1" applyFill="1" applyBorder="1" applyAlignment="1">
      <alignment horizontal="right" vertical="center"/>
    </xf>
    <xf numFmtId="0" fontId="27" fillId="0" borderId="34" xfId="46355" applyFont="1" applyFill="1" applyBorder="1" applyAlignment="1">
      <alignment vertical="center" wrapText="1"/>
    </xf>
    <xf numFmtId="0" fontId="27" fillId="0" borderId="34" xfId="46355" applyFont="1" applyFill="1" applyBorder="1" applyAlignment="1">
      <alignment horizontal="center" vertical="center"/>
    </xf>
    <xf numFmtId="1" fontId="27" fillId="0" borderId="34" xfId="46355" applyNumberFormat="1" applyFont="1" applyFill="1" applyBorder="1" applyAlignment="1">
      <alignment vertical="center"/>
    </xf>
    <xf numFmtId="168" fontId="27" fillId="0" borderId="34" xfId="46346" applyNumberFormat="1" applyFont="1" applyFill="1" applyBorder="1" applyAlignment="1">
      <alignment horizontal="center" vertical="center"/>
    </xf>
    <xf numFmtId="168" fontId="81" fillId="0" borderId="34" xfId="0" applyNumberFormat="1" applyFont="1" applyFill="1" applyBorder="1"/>
    <xf numFmtId="168" fontId="27" fillId="0" borderId="34" xfId="46337" applyNumberFormat="1" applyFont="1" applyFill="1" applyBorder="1" applyAlignment="1">
      <alignment vertical="center"/>
    </xf>
    <xf numFmtId="0" fontId="27" fillId="0" borderId="0" xfId="46352" applyFont="1" applyFill="1" applyAlignment="1">
      <alignment vertical="center"/>
    </xf>
    <xf numFmtId="1" fontId="27" fillId="0" borderId="34" xfId="42935" applyNumberFormat="1" applyFont="1" applyFill="1" applyBorder="1" applyAlignment="1">
      <alignment horizontal="center" vertical="center" wrapText="1"/>
    </xf>
    <xf numFmtId="1" fontId="27" fillId="0" borderId="34" xfId="46346" applyNumberFormat="1" applyFont="1" applyFill="1" applyBorder="1" applyAlignment="1">
      <alignment horizontal="right" vertical="center"/>
    </xf>
    <xf numFmtId="0" fontId="0" fillId="81" borderId="0" xfId="0" applyFill="1"/>
    <xf numFmtId="0" fontId="27" fillId="0" borderId="34" xfId="46338" applyNumberFormat="1" applyFont="1" applyFill="1" applyBorder="1" applyAlignment="1" applyProtection="1">
      <alignment horizontal="center" vertical="center" wrapText="1"/>
    </xf>
    <xf numFmtId="0" fontId="26" fillId="0" borderId="0" xfId="43011" applyFont="1" applyFill="1" applyAlignment="1">
      <alignment vertical="center"/>
    </xf>
    <xf numFmtId="0" fontId="26" fillId="0" borderId="0" xfId="43011" applyFont="1" applyFill="1" applyBorder="1" applyAlignment="1">
      <alignment vertical="center"/>
    </xf>
    <xf numFmtId="165" fontId="81" fillId="0" borderId="0" xfId="43011" applyNumberFormat="1" applyFont="1" applyFill="1" applyBorder="1" applyAlignment="1">
      <alignment vertical="center"/>
    </xf>
    <xf numFmtId="182" fontId="81" fillId="0" borderId="0" xfId="46318" applyNumberFormat="1" applyFont="1" applyFill="1" applyBorder="1" applyAlignment="1">
      <alignment vertical="center"/>
    </xf>
    <xf numFmtId="41" fontId="81" fillId="0" borderId="0" xfId="43011" applyNumberFormat="1" applyFont="1" applyFill="1" applyBorder="1" applyAlignment="1">
      <alignment vertical="center"/>
    </xf>
    <xf numFmtId="0" fontId="27" fillId="0" borderId="0" xfId="43011" applyFont="1" applyFill="1" applyAlignment="1">
      <alignment vertical="center"/>
    </xf>
    <xf numFmtId="0" fontId="27" fillId="0" borderId="0" xfId="43011" applyFont="1" applyFill="1" applyBorder="1" applyAlignment="1">
      <alignment horizontal="left" vertical="center"/>
    </xf>
    <xf numFmtId="182" fontId="81" fillId="0" borderId="51" xfId="46318" applyNumberFormat="1" applyFont="1" applyFill="1" applyBorder="1" applyAlignment="1">
      <alignment vertical="center"/>
    </xf>
    <xf numFmtId="41" fontId="81" fillId="0" borderId="51" xfId="43011" applyNumberFormat="1" applyFont="1" applyFill="1" applyBorder="1" applyAlignment="1">
      <alignment vertical="center"/>
    </xf>
    <xf numFmtId="182" fontId="81" fillId="0" borderId="64" xfId="46318" applyNumberFormat="1" applyFont="1" applyFill="1" applyBorder="1" applyAlignment="1">
      <alignment vertical="center"/>
    </xf>
    <xf numFmtId="41" fontId="81" fillId="0" borderId="64" xfId="43011" applyNumberFormat="1" applyFont="1" applyFill="1" applyBorder="1" applyAlignment="1">
      <alignment vertical="center"/>
    </xf>
    <xf numFmtId="182" fontId="81" fillId="0" borderId="35" xfId="46318" applyNumberFormat="1" applyFont="1" applyFill="1" applyBorder="1" applyAlignment="1">
      <alignment vertical="center"/>
    </xf>
    <xf numFmtId="41" fontId="81" fillId="0" borderId="35" xfId="43011" applyNumberFormat="1" applyFont="1" applyFill="1" applyBorder="1" applyAlignment="1">
      <alignment vertical="center"/>
    </xf>
    <xf numFmtId="0" fontId="27" fillId="0" borderId="0" xfId="43011" applyFont="1" applyFill="1" applyBorder="1" applyAlignment="1">
      <alignment vertical="center"/>
    </xf>
    <xf numFmtId="0" fontId="27" fillId="0" borderId="0" xfId="43011" applyFont="1" applyFill="1" applyBorder="1" applyAlignment="1">
      <alignment horizontal="right" vertical="center"/>
    </xf>
    <xf numFmtId="2" fontId="27" fillId="0" borderId="0" xfId="43011" applyNumberFormat="1" applyFont="1" applyFill="1" applyBorder="1" applyAlignment="1">
      <alignment horizontal="right" vertical="center"/>
    </xf>
    <xf numFmtId="0" fontId="26" fillId="0" borderId="0" xfId="43011" applyFont="1" applyFill="1" applyBorder="1" applyAlignment="1">
      <alignment horizontal="right" vertical="center"/>
    </xf>
    <xf numFmtId="0" fontId="77" fillId="0" borderId="0" xfId="43011" applyFont="1" applyFill="1" applyBorder="1" applyAlignment="1">
      <alignment horizontal="right" vertical="center"/>
    </xf>
    <xf numFmtId="165" fontId="94" fillId="0" borderId="0" xfId="43011" applyNumberFormat="1" applyFont="1" applyFill="1" applyBorder="1" applyAlignment="1">
      <alignment vertical="center"/>
    </xf>
    <xf numFmtId="182" fontId="94" fillId="0" borderId="11" xfId="46318" applyNumberFormat="1" applyFont="1" applyFill="1" applyBorder="1" applyAlignment="1">
      <alignment vertical="center"/>
    </xf>
    <xf numFmtId="41" fontId="94" fillId="0" borderId="11" xfId="43011" applyNumberFormat="1" applyFont="1" applyFill="1" applyBorder="1" applyAlignment="1">
      <alignment vertical="center"/>
    </xf>
    <xf numFmtId="179" fontId="27" fillId="0" borderId="0" xfId="46342" applyNumberFormat="1" applyFont="1" applyFill="1" applyBorder="1" applyAlignment="1" applyProtection="1">
      <alignment vertical="center"/>
    </xf>
    <xf numFmtId="182" fontId="94" fillId="0" borderId="0" xfId="46318" applyNumberFormat="1" applyFont="1" applyFill="1" applyBorder="1" applyAlignment="1">
      <alignment vertical="center"/>
    </xf>
    <xf numFmtId="41" fontId="94" fillId="0" borderId="0" xfId="43011" applyNumberFormat="1" applyFont="1" applyFill="1" applyBorder="1" applyAlignment="1">
      <alignment vertical="center"/>
    </xf>
    <xf numFmtId="179" fontId="81" fillId="0" borderId="0" xfId="43011" applyNumberFormat="1" applyFont="1" applyFill="1" applyBorder="1" applyAlignment="1">
      <alignment vertical="center"/>
    </xf>
    <xf numFmtId="179" fontId="94" fillId="0" borderId="0" xfId="43011" applyNumberFormat="1" applyFont="1" applyFill="1" applyBorder="1" applyAlignment="1">
      <alignment vertical="center"/>
    </xf>
    <xf numFmtId="179" fontId="94" fillId="0" borderId="11" xfId="43011" applyNumberFormat="1" applyFont="1" applyFill="1" applyBorder="1" applyAlignment="1">
      <alignment vertical="center"/>
    </xf>
    <xf numFmtId="170" fontId="27" fillId="0" borderId="0" xfId="41308" applyNumberFormat="1" applyFont="1" applyFill="1" applyBorder="1" applyAlignment="1">
      <alignment vertical="center" wrapText="1"/>
    </xf>
    <xf numFmtId="0" fontId="27" fillId="0" borderId="0" xfId="46337" applyFont="1" applyFill="1" applyBorder="1" applyAlignment="1">
      <alignment vertical="center"/>
    </xf>
    <xf numFmtId="0" fontId="27" fillId="0" borderId="0" xfId="42935" applyFont="1" applyFill="1" applyBorder="1" applyAlignment="1">
      <alignment horizontal="right" vertical="center"/>
    </xf>
    <xf numFmtId="180" fontId="27" fillId="0" borderId="0" xfId="46337" applyNumberFormat="1" applyFont="1" applyFill="1" applyBorder="1" applyAlignment="1">
      <alignment horizontal="right" vertical="center"/>
    </xf>
    <xf numFmtId="0" fontId="81" fillId="0" borderId="0" xfId="46337" applyFont="1" applyFill="1" applyBorder="1" applyAlignment="1">
      <alignment horizontal="left" vertical="center" wrapText="1"/>
    </xf>
    <xf numFmtId="0" fontId="27" fillId="0" borderId="0" xfId="46330" applyFont="1" applyFill="1" applyBorder="1" applyAlignment="1">
      <alignment horizontal="left" vertical="center" wrapText="1"/>
    </xf>
    <xf numFmtId="0" fontId="27" fillId="0" borderId="0" xfId="46337" applyFont="1" applyFill="1" applyBorder="1" applyAlignment="1">
      <alignment horizontal="center" vertical="center" wrapText="1"/>
    </xf>
    <xf numFmtId="0" fontId="27" fillId="0" borderId="0" xfId="46338" applyNumberFormat="1" applyFont="1" applyFill="1" applyBorder="1" applyAlignment="1" applyProtection="1">
      <alignment horizontal="center" vertical="center"/>
    </xf>
    <xf numFmtId="178" fontId="27" fillId="0" borderId="0" xfId="46342" applyNumberFormat="1" applyFont="1" applyFill="1" applyBorder="1" applyAlignment="1" applyProtection="1">
      <alignment horizontal="right" vertical="center"/>
    </xf>
    <xf numFmtId="1" fontId="27" fillId="0" borderId="0" xfId="42939" applyNumberFormat="1" applyFont="1" applyFill="1" applyBorder="1" applyAlignment="1">
      <alignment vertical="center"/>
    </xf>
    <xf numFmtId="1" fontId="27" fillId="0" borderId="61" xfId="42939" applyNumberFormat="1" applyFont="1" applyFill="1" applyBorder="1" applyAlignment="1">
      <alignment vertical="center"/>
    </xf>
    <xf numFmtId="182" fontId="27" fillId="0" borderId="51" xfId="46318" applyNumberFormat="1" applyFont="1" applyFill="1" applyBorder="1" applyAlignment="1">
      <alignment vertical="center"/>
    </xf>
    <xf numFmtId="168" fontId="27" fillId="0" borderId="51" xfId="46330" applyNumberFormat="1" applyFont="1" applyFill="1" applyBorder="1" applyAlignment="1">
      <alignment vertical="center"/>
    </xf>
    <xf numFmtId="165" fontId="26" fillId="0" borderId="67" xfId="46330" applyNumberFormat="1" applyFont="1" applyFill="1" applyBorder="1" applyAlignment="1">
      <alignment vertical="center"/>
    </xf>
    <xf numFmtId="0" fontId="26" fillId="0" borderId="67" xfId="46330" applyFont="1" applyFill="1" applyBorder="1" applyAlignment="1">
      <alignment vertical="center"/>
    </xf>
    <xf numFmtId="168" fontId="26" fillId="0" borderId="67" xfId="46330" applyNumberFormat="1" applyFont="1" applyFill="1" applyBorder="1" applyAlignment="1">
      <alignment vertical="center"/>
    </xf>
    <xf numFmtId="182" fontId="26" fillId="0" borderId="68" xfId="46318" applyNumberFormat="1" applyFont="1" applyFill="1" applyBorder="1" applyAlignment="1">
      <alignment vertical="center"/>
    </xf>
    <xf numFmtId="182" fontId="26" fillId="0" borderId="69" xfId="46318" applyNumberFormat="1" applyFont="1" applyFill="1" applyBorder="1" applyAlignment="1">
      <alignment vertical="center"/>
    </xf>
    <xf numFmtId="182" fontId="26" fillId="0" borderId="70" xfId="46318" applyNumberFormat="1" applyFont="1" applyFill="1" applyBorder="1" applyAlignment="1">
      <alignment vertical="center"/>
    </xf>
    <xf numFmtId="165" fontId="26" fillId="0" borderId="71" xfId="46330" applyNumberFormat="1" applyFont="1" applyFill="1" applyBorder="1" applyAlignment="1">
      <alignment vertical="center"/>
    </xf>
    <xf numFmtId="0" fontId="27" fillId="0" borderId="0" xfId="46330" applyFont="1" applyFill="1" applyBorder="1" applyAlignment="1">
      <alignment horizontal="right" vertical="center"/>
    </xf>
    <xf numFmtId="0" fontId="27" fillId="0" borderId="0" xfId="46341" applyFont="1" applyFill="1" applyBorder="1" applyAlignment="1">
      <alignment horizontal="center"/>
    </xf>
    <xf numFmtId="179" fontId="27" fillId="0" borderId="0" xfId="46346" applyNumberFormat="1" applyFont="1" applyFill="1" applyBorder="1" applyAlignment="1">
      <alignment horizontal="center" vertical="center"/>
    </xf>
    <xf numFmtId="0" fontId="27" fillId="0" borderId="0" xfId="46337" applyFont="1" applyFill="1" applyBorder="1" applyAlignment="1">
      <alignment horizontal="right" vertical="center"/>
    </xf>
    <xf numFmtId="0" fontId="27" fillId="0" borderId="0" xfId="46337" applyFont="1" applyFill="1" applyBorder="1" applyAlignment="1">
      <alignment vertical="center" wrapText="1"/>
    </xf>
    <xf numFmtId="0" fontId="27" fillId="0" borderId="0" xfId="46337" applyFont="1" applyFill="1" applyBorder="1" applyAlignment="1">
      <alignment horizontal="center" vertical="center"/>
    </xf>
    <xf numFmtId="1" fontId="27" fillId="0" borderId="0" xfId="46338" applyNumberFormat="1" applyFont="1" applyFill="1" applyBorder="1" applyAlignment="1" applyProtection="1">
      <alignment vertical="center"/>
    </xf>
    <xf numFmtId="182" fontId="27" fillId="0" borderId="0" xfId="46318" applyNumberFormat="1" applyFont="1" applyFill="1" applyBorder="1" applyAlignment="1" applyProtection="1">
      <alignment horizontal="right" vertical="center"/>
    </xf>
    <xf numFmtId="171" fontId="23" fillId="0" borderId="72" xfId="42935" applyNumberFormat="1" applyFont="1" applyFill="1" applyBorder="1" applyAlignment="1">
      <alignment vertical="center"/>
    </xf>
    <xf numFmtId="165" fontId="23" fillId="0" borderId="61" xfId="46332" applyNumberFormat="1" applyFont="1" applyFill="1" applyBorder="1" applyAlignment="1">
      <alignment horizontal="center" vertical="center"/>
    </xf>
    <xf numFmtId="0" fontId="90" fillId="0" borderId="61" xfId="46330" applyFont="1" applyFill="1" applyBorder="1" applyAlignment="1">
      <alignment vertical="center"/>
    </xf>
    <xf numFmtId="0" fontId="90" fillId="0" borderId="15" xfId="46330" applyFont="1" applyFill="1" applyBorder="1" applyAlignment="1">
      <alignment vertical="center"/>
    </xf>
    <xf numFmtId="0" fontId="90" fillId="0" borderId="59" xfId="46330" applyFont="1" applyFill="1" applyBorder="1" applyAlignment="1">
      <alignment vertical="center"/>
    </xf>
    <xf numFmtId="179" fontId="23" fillId="0" borderId="69" xfId="46330" applyNumberFormat="1" applyFont="1" applyFill="1" applyBorder="1" applyAlignment="1">
      <alignment vertical="center"/>
    </xf>
    <xf numFmtId="179" fontId="23" fillId="0" borderId="73" xfId="46330" applyNumberFormat="1" applyFont="1" applyFill="1" applyBorder="1" applyAlignment="1">
      <alignment vertical="center"/>
    </xf>
    <xf numFmtId="168" fontId="27" fillId="0" borderId="0" xfId="46330" applyNumberFormat="1" applyFont="1" applyFill="1" applyBorder="1" applyAlignment="1">
      <alignment horizontal="right" vertical="center"/>
    </xf>
    <xf numFmtId="168" fontId="27" fillId="0" borderId="0" xfId="46330" applyNumberFormat="1" applyFont="1" applyFill="1" applyBorder="1" applyAlignment="1">
      <alignment horizontal="center" vertical="center"/>
    </xf>
    <xf numFmtId="0" fontId="90" fillId="0" borderId="15" xfId="46330" applyFont="1" applyFill="1" applyBorder="1" applyAlignment="1">
      <alignment vertical="center" wrapText="1"/>
    </xf>
    <xf numFmtId="179" fontId="27" fillId="0" borderId="34" xfId="46338" quotePrefix="1" applyNumberFormat="1" applyFont="1" applyFill="1" applyBorder="1" applyAlignment="1" applyProtection="1">
      <alignment horizontal="center" vertical="center" wrapText="1"/>
    </xf>
    <xf numFmtId="0" fontId="27" fillId="0" borderId="34" xfId="42935" applyNumberFormat="1" applyFont="1" applyFill="1" applyBorder="1" applyAlignment="1">
      <alignment horizontal="center" vertical="center" wrapText="1"/>
    </xf>
    <xf numFmtId="179" fontId="22" fillId="0" borderId="34" xfId="46338" applyNumberFormat="1" applyFont="1" applyFill="1" applyBorder="1" applyAlignment="1" applyProtection="1">
      <alignment horizontal="center" vertical="center" wrapText="1"/>
    </xf>
    <xf numFmtId="0" fontId="90" fillId="0" borderId="15" xfId="46330" applyFont="1" applyFill="1" applyBorder="1" applyAlignment="1">
      <alignment horizontal="center" vertical="center" wrapText="1"/>
    </xf>
    <xf numFmtId="0" fontId="27" fillId="0" borderId="34" xfId="43190" applyNumberFormat="1" applyFont="1" applyFill="1" applyBorder="1" applyAlignment="1">
      <alignment horizontal="center" vertical="center" wrapText="1"/>
    </xf>
    <xf numFmtId="0" fontId="27" fillId="0" borderId="34" xfId="46354" applyNumberFormat="1" applyFont="1" applyFill="1" applyBorder="1" applyAlignment="1">
      <alignment horizontal="center" vertical="center" wrapText="1"/>
    </xf>
    <xf numFmtId="168" fontId="27" fillId="0" borderId="34" xfId="46330" applyNumberFormat="1" applyFont="1" applyFill="1" applyBorder="1" applyAlignment="1">
      <alignment horizontal="center" vertical="center" wrapText="1"/>
    </xf>
    <xf numFmtId="179" fontId="93" fillId="0" borderId="34" xfId="46338" applyNumberFormat="1" applyFont="1" applyFill="1" applyBorder="1" applyAlignment="1" applyProtection="1">
      <alignment horizontal="center" vertical="center" wrapText="1"/>
    </xf>
    <xf numFmtId="0" fontId="27" fillId="0" borderId="34" xfId="46318" quotePrefix="1" applyNumberFormat="1" applyFont="1" applyFill="1" applyBorder="1" applyAlignment="1" applyProtection="1">
      <alignment horizontal="center" vertical="center" wrapText="1"/>
    </xf>
    <xf numFmtId="0" fontId="27" fillId="0" borderId="34" xfId="46338" quotePrefix="1" applyNumberFormat="1" applyFont="1" applyFill="1" applyBorder="1" applyAlignment="1" applyProtection="1">
      <alignment horizontal="center" vertical="center" wrapText="1"/>
    </xf>
    <xf numFmtId="179" fontId="27" fillId="0" borderId="0" xfId="46338" applyNumberFormat="1" applyFont="1" applyFill="1" applyBorder="1" applyAlignment="1" applyProtection="1">
      <alignment horizontal="center" vertical="center" wrapText="1"/>
    </xf>
    <xf numFmtId="0" fontId="27" fillId="0" borderId="0" xfId="46339" applyFont="1" applyFill="1" applyBorder="1" applyAlignment="1">
      <alignment horizontal="right" vertical="center" wrapText="1"/>
    </xf>
    <xf numFmtId="168" fontId="26" fillId="0" borderId="0" xfId="46330" applyNumberFormat="1" applyFont="1" applyFill="1" applyAlignment="1">
      <alignment vertical="center" wrapText="1"/>
    </xf>
    <xf numFmtId="179" fontId="27" fillId="0" borderId="0" xfId="46330" applyNumberFormat="1" applyFont="1" applyFill="1" applyAlignment="1">
      <alignment vertical="center" wrapText="1"/>
    </xf>
    <xf numFmtId="168" fontId="27" fillId="0" borderId="0" xfId="46330" applyNumberFormat="1" applyFont="1" applyFill="1" applyAlignment="1">
      <alignment horizontal="center" vertical="center" wrapText="1"/>
    </xf>
    <xf numFmtId="168" fontId="27" fillId="0" borderId="61" xfId="46330" applyNumberFormat="1" applyFont="1" applyFill="1" applyBorder="1" applyAlignment="1">
      <alignment vertical="center"/>
    </xf>
    <xf numFmtId="171" fontId="71" fillId="0" borderId="34" xfId="46338" applyNumberFormat="1" applyFont="1" applyFill="1" applyBorder="1" applyAlignment="1" applyProtection="1">
      <alignment horizontal="right" vertical="center"/>
    </xf>
    <xf numFmtId="0" fontId="26" fillId="0" borderId="34" xfId="46330" applyFont="1" applyFill="1" applyBorder="1" applyAlignment="1">
      <alignment horizontal="center" vertical="center"/>
    </xf>
    <xf numFmtId="181" fontId="27" fillId="0" borderId="34" xfId="46349" applyNumberFormat="1" applyFont="1" applyFill="1" applyBorder="1" applyAlignment="1" applyProtection="1">
      <alignment horizontal="right" vertical="center"/>
    </xf>
    <xf numFmtId="168" fontId="27" fillId="0" borderId="34" xfId="46330" applyNumberFormat="1" applyFont="1" applyFill="1" applyBorder="1" applyAlignment="1">
      <alignment vertical="center" wrapText="1"/>
    </xf>
    <xf numFmtId="0" fontId="0" fillId="0" borderId="0" xfId="0" applyFill="1" applyAlignment="1"/>
    <xf numFmtId="0" fontId="81" fillId="0" borderId="0" xfId="0" applyFont="1" applyFill="1" applyAlignment="1"/>
    <xf numFmtId="0" fontId="27" fillId="0" borderId="34" xfId="46337" applyNumberFormat="1" applyFont="1" applyFill="1" applyBorder="1" applyAlignment="1">
      <alignment horizontal="left" vertical="center"/>
    </xf>
    <xf numFmtId="0" fontId="27" fillId="0" borderId="34" xfId="46337" applyFont="1" applyFill="1" applyBorder="1" applyAlignment="1">
      <alignment horizontal="left" vertical="center"/>
    </xf>
    <xf numFmtId="0" fontId="27" fillId="0" borderId="34" xfId="46344" applyFont="1" applyFill="1" applyBorder="1" applyAlignment="1">
      <alignment horizontal="left" vertical="center"/>
    </xf>
    <xf numFmtId="0" fontId="27" fillId="0" borderId="34" xfId="46337" applyNumberFormat="1" applyFont="1" applyFill="1" applyBorder="1" applyAlignment="1">
      <alignment vertical="center"/>
    </xf>
    <xf numFmtId="0" fontId="22" fillId="0" borderId="34" xfId="46337" applyNumberFormat="1" applyFont="1" applyFill="1" applyBorder="1" applyAlignment="1">
      <alignment vertical="center"/>
    </xf>
    <xf numFmtId="0" fontId="76" fillId="0" borderId="0" xfId="0" applyFont="1" applyFill="1" applyAlignment="1"/>
    <xf numFmtId="0" fontId="27" fillId="0" borderId="34" xfId="43190" applyFont="1" applyFill="1" applyBorder="1" applyAlignment="1">
      <alignment vertical="center"/>
    </xf>
    <xf numFmtId="0" fontId="27" fillId="0" borderId="34" xfId="46330" applyFont="1" applyFill="1" applyBorder="1" applyAlignment="1">
      <alignment horizontal="left" vertical="center"/>
    </xf>
    <xf numFmtId="0" fontId="81" fillId="0" borderId="0" xfId="0" applyFont="1" applyFill="1" applyBorder="1" applyAlignment="1"/>
    <xf numFmtId="0" fontId="81" fillId="0" borderId="66" xfId="0" applyFont="1" applyFill="1" applyBorder="1" applyAlignment="1"/>
    <xf numFmtId="0" fontId="0" fillId="0" borderId="66" xfId="0" applyFill="1" applyBorder="1" applyAlignment="1"/>
    <xf numFmtId="0" fontId="0" fillId="0" borderId="0" xfId="0" applyFill="1" applyBorder="1" applyAlignment="1"/>
    <xf numFmtId="0" fontId="27" fillId="0" borderId="59" xfId="46337" applyFont="1" applyFill="1" applyBorder="1" applyAlignment="1">
      <alignment vertical="center"/>
    </xf>
    <xf numFmtId="0" fontId="91" fillId="0" borderId="0" xfId="0" applyFont="1" applyFill="1" applyAlignment="1"/>
    <xf numFmtId="0" fontId="81" fillId="0" borderId="34" xfId="0" applyFont="1" applyFill="1" applyBorder="1" applyAlignment="1">
      <alignment vertical="center"/>
    </xf>
    <xf numFmtId="168" fontId="81" fillId="0" borderId="34" xfId="0" applyNumberFormat="1" applyFont="1" applyFill="1" applyBorder="1" applyAlignment="1"/>
    <xf numFmtId="0" fontId="27" fillId="0" borderId="34" xfId="46348" applyFont="1" applyFill="1" applyBorder="1" applyAlignment="1">
      <alignment horizontal="left" vertical="center"/>
    </xf>
    <xf numFmtId="0" fontId="27" fillId="0" borderId="34" xfId="46344" applyFont="1" applyFill="1" applyBorder="1" applyAlignment="1">
      <alignment vertical="center"/>
    </xf>
    <xf numFmtId="0" fontId="81" fillId="0" borderId="34" xfId="0" applyFont="1" applyFill="1" applyBorder="1" applyAlignment="1">
      <alignment horizontal="left" vertical="center"/>
    </xf>
    <xf numFmtId="0" fontId="27" fillId="0" borderId="34" xfId="0" applyFont="1" applyFill="1" applyBorder="1" applyAlignment="1">
      <alignment horizontal="left" vertical="center"/>
    </xf>
    <xf numFmtId="0" fontId="27" fillId="0" borderId="34" xfId="43219" applyFont="1" applyFill="1" applyBorder="1" applyAlignment="1">
      <alignment vertical="center"/>
    </xf>
    <xf numFmtId="0" fontId="27" fillId="0" borderId="34" xfId="0" applyFont="1" applyFill="1" applyBorder="1" applyAlignment="1">
      <alignment vertical="center"/>
    </xf>
    <xf numFmtId="0" fontId="81" fillId="0" borderId="34" xfId="46337" applyFont="1" applyFill="1" applyBorder="1" applyAlignment="1">
      <alignment horizontal="left" vertical="center"/>
    </xf>
    <xf numFmtId="168" fontId="27" fillId="0" borderId="35" xfId="46330" applyNumberFormat="1" applyFont="1" applyFill="1" applyBorder="1" applyAlignment="1">
      <alignment vertical="center"/>
    </xf>
    <xf numFmtId="0" fontId="27" fillId="0" borderId="34" xfId="46364" applyFont="1" applyFill="1" applyBorder="1" applyAlignment="1">
      <alignment horizontal="center" vertical="center"/>
    </xf>
    <xf numFmtId="0" fontId="27" fillId="0" borderId="34" xfId="46365" applyFont="1" applyFill="1" applyBorder="1" applyAlignment="1">
      <alignment horizontal="center" vertical="center"/>
    </xf>
    <xf numFmtId="0" fontId="27" fillId="0" borderId="34" xfId="43219" applyFont="1" applyFill="1" applyBorder="1" applyAlignment="1">
      <alignment horizontal="center"/>
    </xf>
    <xf numFmtId="0" fontId="27" fillId="0" borderId="34" xfId="46366" applyFont="1" applyFill="1" applyBorder="1" applyAlignment="1">
      <alignment vertical="center"/>
    </xf>
    <xf numFmtId="0" fontId="27" fillId="0" borderId="34" xfId="46366" applyFont="1" applyFill="1" applyBorder="1" applyAlignment="1">
      <alignment horizontal="right" vertical="center"/>
    </xf>
    <xf numFmtId="0" fontId="27" fillId="0" borderId="34" xfId="46366" applyFont="1" applyFill="1" applyBorder="1" applyAlignment="1">
      <alignment horizontal="center" vertical="center"/>
    </xf>
    <xf numFmtId="0" fontId="27" fillId="0" borderId="34" xfId="46366" applyNumberFormat="1" applyFont="1" applyFill="1" applyBorder="1" applyAlignment="1">
      <alignment horizontal="center" vertical="center"/>
    </xf>
    <xf numFmtId="1" fontId="27" fillId="0" borderId="34" xfId="46366" applyNumberFormat="1" applyFont="1" applyFill="1" applyBorder="1" applyAlignment="1">
      <alignment vertical="center"/>
    </xf>
    <xf numFmtId="0" fontId="27" fillId="0" borderId="0" xfId="46365" applyFont="1" applyFill="1" applyBorder="1" applyAlignment="1">
      <alignment vertical="center"/>
    </xf>
    <xf numFmtId="0" fontId="81" fillId="0" borderId="34" xfId="46366" applyFont="1" applyFill="1" applyBorder="1" applyAlignment="1">
      <alignment vertical="center"/>
    </xf>
    <xf numFmtId="0" fontId="81" fillId="0" borderId="34" xfId="46366" applyFont="1" applyFill="1" applyBorder="1" applyAlignment="1">
      <alignment horizontal="right" vertical="center"/>
    </xf>
    <xf numFmtId="0" fontId="27" fillId="0" borderId="34" xfId="46367" applyFont="1" applyFill="1" applyBorder="1" applyAlignment="1">
      <alignment vertical="center"/>
    </xf>
    <xf numFmtId="0" fontId="27" fillId="0" borderId="34" xfId="46367" applyFont="1" applyFill="1" applyBorder="1" applyAlignment="1">
      <alignment horizontal="right" vertical="center"/>
    </xf>
    <xf numFmtId="0" fontId="27" fillId="0" borderId="34" xfId="46367" applyFont="1" applyFill="1" applyBorder="1" applyAlignment="1">
      <alignment horizontal="center" vertical="center"/>
    </xf>
    <xf numFmtId="1" fontId="27" fillId="0" borderId="34" xfId="46367" applyNumberFormat="1" applyFont="1" applyFill="1" applyBorder="1" applyAlignment="1">
      <alignment vertical="center"/>
    </xf>
    <xf numFmtId="0" fontId="27" fillId="0" borderId="0" xfId="46365" applyFont="1" applyFill="1" applyAlignment="1">
      <alignment vertical="center"/>
    </xf>
    <xf numFmtId="1" fontId="27" fillId="0" borderId="34" xfId="42935" applyNumberFormat="1" applyFont="1" applyFill="1" applyBorder="1" applyAlignment="1">
      <alignment horizontal="center" vertical="center"/>
    </xf>
    <xf numFmtId="168" fontId="26" fillId="82" borderId="34" xfId="46318" applyNumberFormat="1" applyFont="1" applyFill="1" applyBorder="1" applyAlignment="1">
      <alignment horizontal="center" vertical="center" wrapText="1"/>
    </xf>
    <xf numFmtId="168" fontId="23" fillId="0" borderId="34" xfId="46333" applyNumberFormat="1" applyFont="1" applyFill="1" applyBorder="1" applyAlignment="1">
      <alignment horizontal="center" vertical="center"/>
    </xf>
    <xf numFmtId="168" fontId="23" fillId="0" borderId="34" xfId="46335" applyNumberFormat="1" applyFont="1" applyFill="1" applyBorder="1" applyAlignment="1">
      <alignment horizontal="center" vertical="center"/>
    </xf>
    <xf numFmtId="168" fontId="23" fillId="0" borderId="34" xfId="46332" applyNumberFormat="1" applyFont="1" applyFill="1" applyBorder="1" applyAlignment="1">
      <alignment horizontal="center" vertical="center"/>
    </xf>
    <xf numFmtId="168" fontId="27" fillId="0" borderId="34" xfId="46318" applyNumberFormat="1" applyFont="1" applyFill="1" applyBorder="1" applyAlignment="1">
      <alignment vertical="center"/>
    </xf>
    <xf numFmtId="168" fontId="27" fillId="0" borderId="34" xfId="46318" applyNumberFormat="1" applyFont="1" applyFill="1" applyBorder="1" applyAlignment="1" applyProtection="1">
      <alignment horizontal="right" vertical="center"/>
    </xf>
    <xf numFmtId="168" fontId="27" fillId="0" borderId="34" xfId="46318" applyNumberFormat="1" applyFont="1" applyFill="1" applyBorder="1" applyAlignment="1">
      <alignment horizontal="center" vertical="center"/>
    </xf>
    <xf numFmtId="168" fontId="23" fillId="0" borderId="11" xfId="42935" applyNumberFormat="1" applyFont="1" applyFill="1" applyBorder="1" applyAlignment="1">
      <alignment vertical="center"/>
    </xf>
    <xf numFmtId="168" fontId="22" fillId="0" borderId="34" xfId="46342" applyNumberFormat="1" applyFont="1" applyFill="1" applyBorder="1" applyAlignment="1" applyProtection="1">
      <alignment horizontal="right" vertical="center"/>
    </xf>
    <xf numFmtId="168" fontId="22" fillId="0" borderId="34" xfId="42935" applyNumberFormat="1" applyFont="1" applyFill="1" applyBorder="1" applyAlignment="1">
      <alignment horizontal="center" vertical="center"/>
    </xf>
    <xf numFmtId="168" fontId="22" fillId="0" borderId="34" xfId="43190" applyNumberFormat="1" applyFont="1" applyFill="1" applyBorder="1" applyAlignment="1">
      <alignment horizontal="center" vertical="center"/>
    </xf>
    <xf numFmtId="168" fontId="22" fillId="0" borderId="61" xfId="42935" applyNumberFormat="1" applyFont="1" applyFill="1" applyBorder="1" applyAlignment="1">
      <alignment vertical="center"/>
    </xf>
    <xf numFmtId="168" fontId="23" fillId="0" borderId="62" xfId="42935" applyNumberFormat="1" applyFont="1" applyFill="1" applyBorder="1" applyAlignment="1">
      <alignment vertical="center"/>
    </xf>
    <xf numFmtId="168" fontId="23" fillId="0" borderId="72" xfId="42935" applyNumberFormat="1" applyFont="1" applyFill="1" applyBorder="1" applyAlignment="1">
      <alignment vertical="center"/>
    </xf>
    <xf numFmtId="168" fontId="23" fillId="0" borderId="61" xfId="46332" applyNumberFormat="1" applyFont="1" applyFill="1" applyBorder="1" applyAlignment="1">
      <alignment horizontal="center" vertical="center"/>
    </xf>
    <xf numFmtId="168" fontId="27" fillId="0" borderId="34" xfId="46318" applyNumberFormat="1" applyFont="1" applyFill="1" applyBorder="1" applyAlignment="1" applyProtection="1">
      <alignment vertical="center"/>
    </xf>
    <xf numFmtId="168" fontId="23" fillId="0" borderId="69" xfId="46330" applyNumberFormat="1" applyFont="1" applyFill="1" applyBorder="1" applyAlignment="1">
      <alignment vertical="center"/>
    </xf>
    <xf numFmtId="168" fontId="23" fillId="0" borderId="11" xfId="46330" applyNumberFormat="1" applyFont="1" applyFill="1" applyBorder="1" applyAlignment="1">
      <alignment vertical="center"/>
    </xf>
    <xf numFmtId="168" fontId="27" fillId="0" borderId="34" xfId="46338" applyNumberFormat="1" applyFont="1" applyFill="1" applyBorder="1" applyAlignment="1" applyProtection="1">
      <alignment horizontal="right" vertical="center"/>
    </xf>
    <xf numFmtId="168" fontId="27" fillId="0" borderId="34" xfId="46338" quotePrefix="1" applyNumberFormat="1" applyFont="1" applyFill="1" applyBorder="1" applyAlignment="1" applyProtection="1">
      <alignment horizontal="center" vertical="center"/>
    </xf>
    <xf numFmtId="168" fontId="27" fillId="0" borderId="34" xfId="42935" applyNumberFormat="1" applyFont="1" applyFill="1" applyBorder="1" applyAlignment="1">
      <alignment vertical="center"/>
    </xf>
    <xf numFmtId="168" fontId="23" fillId="0" borderId="35" xfId="46330" applyNumberFormat="1" applyFont="1" applyFill="1" applyBorder="1" applyAlignment="1">
      <alignment vertical="center"/>
    </xf>
    <xf numFmtId="168" fontId="23" fillId="0" borderId="73" xfId="46330" applyNumberFormat="1" applyFont="1" applyFill="1" applyBorder="1" applyAlignment="1">
      <alignment vertical="center"/>
    </xf>
    <xf numFmtId="168" fontId="27" fillId="0" borderId="35" xfId="42935" applyNumberFormat="1" applyFont="1" applyFill="1" applyBorder="1" applyAlignment="1">
      <alignment vertical="center"/>
    </xf>
    <xf numFmtId="168" fontId="23" fillId="0" borderId="63" xfId="46330" applyNumberFormat="1" applyFont="1" applyFill="1" applyBorder="1" applyAlignment="1">
      <alignment vertical="center"/>
    </xf>
    <xf numFmtId="168" fontId="93" fillId="0" borderId="35" xfId="46330" applyNumberFormat="1" applyFont="1" applyFill="1" applyBorder="1" applyAlignment="1">
      <alignment vertical="center"/>
    </xf>
    <xf numFmtId="168" fontId="93" fillId="0" borderId="34" xfId="46330" applyNumberFormat="1" applyFont="1" applyFill="1" applyBorder="1" applyAlignment="1">
      <alignment vertical="center"/>
    </xf>
    <xf numFmtId="168" fontId="93" fillId="0" borderId="34" xfId="46338" applyNumberFormat="1" applyFont="1" applyFill="1" applyBorder="1" applyAlignment="1" applyProtection="1">
      <alignment horizontal="center" vertical="center"/>
    </xf>
    <xf numFmtId="168" fontId="93" fillId="0" borderId="0" xfId="46330" applyNumberFormat="1" applyFont="1" applyFill="1" applyBorder="1" applyAlignment="1">
      <alignment vertical="center"/>
    </xf>
    <xf numFmtId="168" fontId="27" fillId="0" borderId="64" xfId="46330" applyNumberFormat="1" applyFont="1" applyFill="1" applyBorder="1" applyAlignment="1">
      <alignment vertical="center"/>
    </xf>
    <xf numFmtId="168" fontId="27" fillId="0" borderId="34" xfId="46318" quotePrefix="1" applyNumberFormat="1" applyFont="1" applyFill="1" applyBorder="1" applyAlignment="1" applyProtection="1">
      <alignment vertical="center"/>
    </xf>
    <xf numFmtId="168" fontId="27" fillId="0" borderId="34" xfId="46339" applyNumberFormat="1" applyFont="1" applyFill="1" applyBorder="1" applyAlignment="1">
      <alignment horizontal="right" vertical="center"/>
    </xf>
    <xf numFmtId="168" fontId="71" fillId="0" borderId="34" xfId="46338" applyNumberFormat="1" applyFont="1" applyFill="1" applyBorder="1" applyAlignment="1" applyProtection="1">
      <alignment horizontal="right" vertical="center"/>
    </xf>
    <xf numFmtId="168" fontId="27" fillId="0" borderId="0" xfId="46318" applyNumberFormat="1" applyFont="1" applyFill="1" applyBorder="1" applyAlignment="1">
      <alignment vertical="center"/>
    </xf>
    <xf numFmtId="0" fontId="0" fillId="0" borderId="0" xfId="0" applyFill="1" applyAlignment="1">
      <alignment wrapText="1"/>
    </xf>
    <xf numFmtId="0" fontId="26" fillId="82" borderId="34" xfId="46332" applyNumberFormat="1" applyFont="1" applyFill="1" applyBorder="1" applyAlignment="1">
      <alignment horizontal="center" vertical="center" wrapText="1"/>
    </xf>
    <xf numFmtId="0" fontId="92" fillId="0" borderId="61" xfId="0" applyNumberFormat="1" applyFont="1" applyFill="1" applyBorder="1" applyAlignment="1">
      <alignment horizontal="left" vertical="center"/>
    </xf>
    <xf numFmtId="0" fontId="92" fillId="0" borderId="15" xfId="0" applyNumberFormat="1" applyFont="1" applyFill="1" applyBorder="1" applyAlignment="1">
      <alignment horizontal="left" vertical="center"/>
    </xf>
    <xf numFmtId="0" fontId="90" fillId="0" borderId="15" xfId="46330" applyFont="1" applyFill="1" applyBorder="1" applyAlignment="1">
      <alignment horizontal="center" vertical="center"/>
    </xf>
    <xf numFmtId="0" fontId="90" fillId="0" borderId="59" xfId="46330" applyFont="1" applyFill="1" applyBorder="1" applyAlignment="1">
      <alignment horizontal="center" vertical="center"/>
    </xf>
    <xf numFmtId="0" fontId="92" fillId="0" borderId="59" xfId="0" applyNumberFormat="1" applyFont="1" applyFill="1" applyBorder="1" applyAlignment="1">
      <alignment horizontal="center" vertical="center"/>
    </xf>
    <xf numFmtId="170" fontId="26" fillId="0" borderId="0" xfId="5" applyNumberFormat="1" applyFont="1" applyFill="1" applyAlignment="1">
      <alignment vertical="center" wrapText="1"/>
    </xf>
    <xf numFmtId="182" fontId="27" fillId="0" borderId="51" xfId="46318" applyNumberFormat="1" applyFont="1" applyFill="1" applyBorder="1" applyAlignment="1" applyProtection="1">
      <alignment horizontal="right" vertical="center"/>
    </xf>
    <xf numFmtId="171" fontId="27" fillId="0" borderId="51" xfId="46330" applyNumberFormat="1" applyFont="1" applyFill="1" applyBorder="1" applyAlignment="1">
      <alignment vertical="center"/>
    </xf>
    <xf numFmtId="0" fontId="92" fillId="0" borderId="34" xfId="0" applyNumberFormat="1" applyFont="1" applyFill="1" applyBorder="1" applyAlignment="1">
      <alignment horizontal="left" vertical="center"/>
    </xf>
    <xf numFmtId="0" fontId="27" fillId="0" borderId="61" xfId="46330" applyFont="1" applyFill="1" applyBorder="1" applyAlignment="1">
      <alignment vertical="center"/>
    </xf>
    <xf numFmtId="0" fontId="27" fillId="0" borderId="61" xfId="46330" applyFont="1" applyFill="1" applyBorder="1" applyAlignment="1">
      <alignment horizontal="center" vertical="center"/>
    </xf>
    <xf numFmtId="0" fontId="90" fillId="0" borderId="34" xfId="46330" applyFont="1" applyFill="1" applyBorder="1" applyAlignment="1">
      <alignment horizontal="center" vertical="center"/>
    </xf>
    <xf numFmtId="179" fontId="27" fillId="0" borderId="15" xfId="46338" applyNumberFormat="1" applyFont="1" applyFill="1" applyBorder="1" applyAlignment="1" applyProtection="1">
      <alignment horizontal="center" vertical="center"/>
    </xf>
    <xf numFmtId="179" fontId="27" fillId="0" borderId="59" xfId="46338" applyNumberFormat="1" applyFont="1" applyFill="1" applyBorder="1" applyAlignment="1" applyProtection="1">
      <alignment horizontal="center" vertical="center"/>
    </xf>
    <xf numFmtId="168" fontId="27" fillId="0" borderId="35" xfId="46318" applyNumberFormat="1" applyFont="1" applyFill="1" applyBorder="1" applyAlignment="1">
      <alignment vertical="center"/>
    </xf>
    <xf numFmtId="168" fontId="27" fillId="0" borderId="35" xfId="46338" applyNumberFormat="1" applyFont="1" applyFill="1" applyBorder="1" applyAlignment="1" applyProtection="1">
      <alignment horizontal="center" vertical="center"/>
    </xf>
    <xf numFmtId="0" fontId="22" fillId="0" borderId="61" xfId="46330" applyFont="1" applyFill="1" applyBorder="1" applyAlignment="1">
      <alignment horizontal="center" vertical="center"/>
    </xf>
    <xf numFmtId="168" fontId="27" fillId="0" borderId="51" xfId="46318" applyNumberFormat="1" applyFont="1" applyFill="1" applyBorder="1" applyAlignment="1">
      <alignment vertical="center"/>
    </xf>
    <xf numFmtId="168" fontId="27" fillId="0" borderId="51" xfId="46318" applyNumberFormat="1" applyFont="1" applyFill="1" applyBorder="1" applyAlignment="1" applyProtection="1">
      <alignment horizontal="right" vertical="center"/>
    </xf>
    <xf numFmtId="168" fontId="27" fillId="0" borderId="35" xfId="46318" applyNumberFormat="1" applyFont="1" applyFill="1" applyBorder="1" applyAlignment="1" applyProtection="1">
      <alignment vertical="center"/>
    </xf>
    <xf numFmtId="168" fontId="26" fillId="0" borderId="0" xfId="46330" applyNumberFormat="1" applyFont="1" applyFill="1" applyAlignment="1">
      <alignment horizontal="center" vertical="center"/>
    </xf>
    <xf numFmtId="0" fontId="23" fillId="0" borderId="0" xfId="1" applyFont="1" applyFill="1" applyAlignment="1">
      <alignment horizontal="center" vertical="center"/>
    </xf>
    <xf numFmtId="0" fontId="26" fillId="0" borderId="0" xfId="5" applyFont="1" applyFill="1" applyAlignment="1">
      <alignment horizontal="left" vertical="center"/>
    </xf>
    <xf numFmtId="0" fontId="26" fillId="0" borderId="0" xfId="5" applyFont="1" applyFill="1" applyAlignment="1">
      <alignment horizontal="left" vertical="center" wrapText="1"/>
    </xf>
    <xf numFmtId="17" fontId="26" fillId="0" borderId="0" xfId="5" applyNumberFormat="1" applyFont="1" applyFill="1" applyAlignment="1">
      <alignment horizontal="center" vertical="center" wrapText="1"/>
    </xf>
    <xf numFmtId="0" fontId="23" fillId="0" borderId="0" xfId="46319" applyFont="1" applyBorder="1" applyAlignment="1">
      <alignment horizontal="center" vertical="center"/>
    </xf>
    <xf numFmtId="0" fontId="70" fillId="0" borderId="0" xfId="46319" applyFont="1" applyBorder="1" applyAlignment="1">
      <alignment horizontal="center"/>
    </xf>
    <xf numFmtId="0" fontId="71" fillId="76" borderId="34" xfId="46319" applyFont="1" applyFill="1" applyBorder="1" applyAlignment="1">
      <alignment horizontal="center" wrapText="1"/>
    </xf>
    <xf numFmtId="0" fontId="23" fillId="0" borderId="0" xfId="2" applyFont="1" applyBorder="1" applyAlignment="1">
      <alignment horizontal="center" vertical="center"/>
    </xf>
    <xf numFmtId="0" fontId="70" fillId="0" borderId="0" xfId="2" applyFont="1" applyBorder="1" applyAlignment="1">
      <alignment horizontal="center"/>
    </xf>
    <xf numFmtId="0" fontId="23" fillId="0" borderId="36" xfId="2" applyFont="1" applyBorder="1" applyAlignment="1">
      <alignment horizontal="center" vertical="center"/>
    </xf>
    <xf numFmtId="0" fontId="71" fillId="76" borderId="37" xfId="2" applyFont="1" applyFill="1" applyBorder="1" applyAlignment="1">
      <alignment horizontal="center" wrapText="1"/>
    </xf>
    <xf numFmtId="0" fontId="23" fillId="0" borderId="0" xfId="46321" applyFont="1" applyBorder="1" applyAlignment="1">
      <alignment horizontal="center" vertical="center"/>
    </xf>
    <xf numFmtId="0" fontId="70" fillId="0" borderId="0" xfId="46321" applyFont="1" applyBorder="1" applyAlignment="1">
      <alignment horizontal="center"/>
    </xf>
    <xf numFmtId="0" fontId="71" fillId="76" borderId="37" xfId="46321" applyFont="1" applyFill="1" applyBorder="1" applyAlignment="1">
      <alignment horizontal="center" wrapText="1"/>
    </xf>
    <xf numFmtId="0" fontId="23" fillId="0" borderId="0" xfId="46327" applyFont="1" applyBorder="1" applyAlignment="1">
      <alignment horizontal="center" vertical="center" wrapText="1"/>
    </xf>
    <xf numFmtId="0" fontId="70" fillId="0" borderId="0" xfId="46327" applyFont="1" applyBorder="1" applyAlignment="1">
      <alignment horizontal="center"/>
    </xf>
    <xf numFmtId="0" fontId="71" fillId="76" borderId="37" xfId="46327" applyFont="1" applyFill="1" applyBorder="1" applyAlignment="1">
      <alignment horizontal="center" wrapText="1"/>
    </xf>
    <xf numFmtId="0" fontId="23" fillId="0" borderId="0" xfId="46321" applyFont="1" applyBorder="1" applyAlignment="1">
      <alignment horizontal="center" vertical="center" wrapText="1"/>
    </xf>
    <xf numFmtId="0" fontId="71" fillId="76" borderId="34" xfId="46321" applyFont="1" applyFill="1" applyBorder="1" applyAlignment="1">
      <alignment horizontal="center" wrapText="1"/>
    </xf>
    <xf numFmtId="0" fontId="23" fillId="0" borderId="0" xfId="46322" applyFont="1" applyBorder="1" applyAlignment="1">
      <alignment horizontal="center" vertical="center"/>
    </xf>
    <xf numFmtId="0" fontId="64" fillId="0" borderId="0" xfId="46322" applyFont="1" applyBorder="1" applyAlignment="1">
      <alignment horizontal="center"/>
    </xf>
    <xf numFmtId="0" fontId="26" fillId="76" borderId="34" xfId="46322" applyFont="1" applyFill="1" applyBorder="1" applyAlignment="1">
      <alignment horizontal="center" wrapText="1"/>
    </xf>
    <xf numFmtId="0" fontId="26" fillId="82" borderId="34" xfId="46332" applyNumberFormat="1" applyFont="1" applyFill="1" applyBorder="1" applyAlignment="1">
      <alignment horizontal="center" vertical="center" wrapText="1"/>
    </xf>
    <xf numFmtId="0" fontId="92" fillId="0" borderId="61" xfId="0" applyFont="1" applyFill="1" applyBorder="1" applyAlignment="1">
      <alignment horizontal="left" vertical="center"/>
    </xf>
    <xf numFmtId="0" fontId="92" fillId="0" borderId="15" xfId="0" applyFont="1" applyFill="1" applyBorder="1" applyAlignment="1">
      <alignment horizontal="left" vertical="center"/>
    </xf>
    <xf numFmtId="0" fontId="92" fillId="0" borderId="59" xfId="0" applyFont="1" applyFill="1" applyBorder="1" applyAlignment="1">
      <alignment horizontal="left" vertical="center"/>
    </xf>
    <xf numFmtId="0" fontId="92" fillId="0" borderId="61" xfId="0" applyNumberFormat="1" applyFont="1" applyFill="1" applyBorder="1" applyAlignment="1">
      <alignment horizontal="left" vertical="center"/>
    </xf>
    <xf numFmtId="0" fontId="92" fillId="0" borderId="15" xfId="0" applyNumberFormat="1" applyFont="1" applyFill="1" applyBorder="1" applyAlignment="1">
      <alignment horizontal="left" vertical="center"/>
    </xf>
    <xf numFmtId="0" fontId="92" fillId="0" borderId="59" xfId="0" applyNumberFormat="1" applyFont="1" applyFill="1" applyBorder="1" applyAlignment="1">
      <alignment horizontal="left" vertical="center"/>
    </xf>
    <xf numFmtId="0" fontId="90" fillId="0" borderId="61" xfId="46330" applyFont="1" applyFill="1" applyBorder="1" applyAlignment="1">
      <alignment horizontal="left" vertical="center"/>
    </xf>
    <xf numFmtId="0" fontId="90" fillId="0" borderId="15" xfId="46330" applyFont="1" applyFill="1" applyBorder="1" applyAlignment="1">
      <alignment horizontal="left" vertical="center"/>
    </xf>
    <xf numFmtId="0" fontId="90" fillId="0" borderId="59" xfId="46330" applyFont="1" applyFill="1" applyBorder="1" applyAlignment="1">
      <alignment horizontal="left" vertical="center"/>
    </xf>
    <xf numFmtId="0" fontId="90" fillId="0" borderId="61" xfId="46330" applyFont="1" applyFill="1" applyBorder="1" applyAlignment="1">
      <alignment horizontal="left" vertical="center" wrapText="1"/>
    </xf>
    <xf numFmtId="0" fontId="90" fillId="0" borderId="15" xfId="46330" applyFont="1" applyFill="1" applyBorder="1" applyAlignment="1">
      <alignment horizontal="left" vertical="center" wrapText="1"/>
    </xf>
    <xf numFmtId="0" fontId="26" fillId="82" borderId="61" xfId="46332" applyNumberFormat="1" applyFont="1" applyFill="1" applyBorder="1" applyAlignment="1">
      <alignment horizontal="center" vertical="center" wrapText="1"/>
    </xf>
    <xf numFmtId="0" fontId="26" fillId="82" borderId="15" xfId="46332" applyNumberFormat="1" applyFont="1" applyFill="1" applyBorder="1" applyAlignment="1">
      <alignment horizontal="center" vertical="center" wrapText="1"/>
    </xf>
    <xf numFmtId="0" fontId="26" fillId="82" borderId="59" xfId="46332" applyNumberFormat="1" applyFont="1" applyFill="1" applyBorder="1" applyAlignment="1">
      <alignment horizontal="center" vertical="center" wrapText="1"/>
    </xf>
    <xf numFmtId="0" fontId="90" fillId="0" borderId="59" xfId="46330" applyFont="1" applyFill="1" applyBorder="1" applyAlignment="1">
      <alignment horizontal="left" vertical="center" wrapText="1"/>
    </xf>
    <xf numFmtId="0" fontId="92" fillId="0" borderId="61" xfId="0" applyNumberFormat="1" applyFont="1" applyFill="1" applyBorder="1" applyAlignment="1">
      <alignment horizontal="center" vertical="center"/>
    </xf>
    <xf numFmtId="0" fontId="92" fillId="0" borderId="15" xfId="0" applyNumberFormat="1" applyFont="1" applyFill="1" applyBorder="1" applyAlignment="1">
      <alignment horizontal="center" vertical="center"/>
    </xf>
    <xf numFmtId="0" fontId="92" fillId="0" borderId="59" xfId="0" applyNumberFormat="1" applyFont="1" applyFill="1" applyBorder="1" applyAlignment="1">
      <alignment horizontal="center" vertical="center"/>
    </xf>
    <xf numFmtId="0" fontId="90" fillId="0" borderId="61" xfId="46330" applyFont="1" applyFill="1" applyBorder="1" applyAlignment="1">
      <alignment horizontal="center" vertical="center"/>
    </xf>
    <xf numFmtId="0" fontId="90" fillId="0" borderId="15" xfId="46330" applyFont="1" applyFill="1" applyBorder="1" applyAlignment="1">
      <alignment horizontal="center" vertical="center"/>
    </xf>
    <xf numFmtId="0" fontId="90" fillId="0" borderId="59" xfId="46330" applyFont="1" applyFill="1" applyBorder="1" applyAlignment="1">
      <alignment horizontal="center" vertical="center"/>
    </xf>
    <xf numFmtId="0" fontId="92" fillId="0" borderId="61" xfId="0" applyFont="1" applyFill="1" applyBorder="1" applyAlignment="1">
      <alignment horizontal="center" vertical="center"/>
    </xf>
    <xf numFmtId="0" fontId="92" fillId="0" borderId="15" xfId="0" applyFont="1" applyFill="1" applyBorder="1" applyAlignment="1">
      <alignment horizontal="center" vertical="center"/>
    </xf>
    <xf numFmtId="0" fontId="92" fillId="0" borderId="59" xfId="0" applyFont="1" applyFill="1" applyBorder="1" applyAlignment="1">
      <alignment horizontal="center" vertical="center"/>
    </xf>
  </cellXfs>
  <cellStyles count="46368">
    <cellStyle name="20% - Accent1 10" xfId="7"/>
    <cellStyle name="20% - Accent1 10 2" xfId="8"/>
    <cellStyle name="20% - Accent1 10 2 2" xfId="9"/>
    <cellStyle name="20% - Accent1 10 3" xfId="10"/>
    <cellStyle name="20% - Accent1 10 4" xfId="11"/>
    <cellStyle name="20% - Accent1 10 5" xfId="12"/>
    <cellStyle name="20% - Accent1 10 6" xfId="13"/>
    <cellStyle name="20% - Accent1 11" xfId="14"/>
    <cellStyle name="20% - Accent1 11 2" xfId="15"/>
    <cellStyle name="20% - Accent1 11 2 2" xfId="16"/>
    <cellStyle name="20% - Accent1 11 3" xfId="17"/>
    <cellStyle name="20% - Accent1 11 4" xfId="18"/>
    <cellStyle name="20% - Accent1 11 5" xfId="19"/>
    <cellStyle name="20% - Accent1 11 6" xfId="20"/>
    <cellStyle name="20% - Accent1 12" xfId="21"/>
    <cellStyle name="20% - Accent1 12 2" xfId="22"/>
    <cellStyle name="20% - Accent1 12 2 2" xfId="23"/>
    <cellStyle name="20% - Accent1 12 3" xfId="24"/>
    <cellStyle name="20% - Accent1 12 4" xfId="25"/>
    <cellStyle name="20% - Accent1 12 5" xfId="26"/>
    <cellStyle name="20% - Accent1 12 6" xfId="27"/>
    <cellStyle name="20% - Accent1 13" xfId="28"/>
    <cellStyle name="20% - Accent1 13 2" xfId="29"/>
    <cellStyle name="20% - Accent1 14" xfId="30"/>
    <cellStyle name="20% - Accent1 14 2" xfId="31"/>
    <cellStyle name="20% - Accent1 15" xfId="32"/>
    <cellStyle name="20% - Accent1 2" xfId="33"/>
    <cellStyle name="20% - Accent1 2 2" xfId="34"/>
    <cellStyle name="20% - Accent1 2 2 2" xfId="35"/>
    <cellStyle name="20% - Accent1 2 3" xfId="36"/>
    <cellStyle name="20% - Accent1 2 3 2" xfId="37"/>
    <cellStyle name="20% - Accent1 2 4" xfId="38"/>
    <cellStyle name="20% - Accent1 2 4 2" xfId="39"/>
    <cellStyle name="20% - Accent1 2 5" xfId="40"/>
    <cellStyle name="20% - Accent1 3" xfId="41"/>
    <cellStyle name="20% - Accent1 3 10" xfId="42"/>
    <cellStyle name="20% - Accent1 3 10 2" xfId="43"/>
    <cellStyle name="20% - Accent1 3 10 2 2" xfId="44"/>
    <cellStyle name="20% - Accent1 3 10 3" xfId="45"/>
    <cellStyle name="20% - Accent1 3 10 4" xfId="46"/>
    <cellStyle name="20% - Accent1 3 10 5" xfId="47"/>
    <cellStyle name="20% - Accent1 3 10 6" xfId="48"/>
    <cellStyle name="20% - Accent1 3 11" xfId="49"/>
    <cellStyle name="20% - Accent1 3 11 2" xfId="50"/>
    <cellStyle name="20% - Accent1 3 12" xfId="51"/>
    <cellStyle name="20% - Accent1 3 12 2" xfId="52"/>
    <cellStyle name="20% - Accent1 3 13" xfId="53"/>
    <cellStyle name="20% - Accent1 3 14" xfId="54"/>
    <cellStyle name="20% - Accent1 3 15" xfId="55"/>
    <cellStyle name="20% - Accent1 3 2" xfId="56"/>
    <cellStyle name="20% - Accent1 3 2 10" xfId="57"/>
    <cellStyle name="20% - Accent1 3 2 2" xfId="58"/>
    <cellStyle name="20% - Accent1 3 2 2 2" xfId="59"/>
    <cellStyle name="20% - Accent1 3 2 2 2 2" xfId="60"/>
    <cellStyle name="20% - Accent1 3 2 2 2 2 2" xfId="61"/>
    <cellStyle name="20% - Accent1 3 2 2 2 2 2 2" xfId="62"/>
    <cellStyle name="20% - Accent1 3 2 2 2 2 3" xfId="63"/>
    <cellStyle name="20% - Accent1 3 2 2 2 2 4" xfId="64"/>
    <cellStyle name="20% - Accent1 3 2 2 2 2 5" xfId="65"/>
    <cellStyle name="20% - Accent1 3 2 2 2 2 6" xfId="66"/>
    <cellStyle name="20% - Accent1 3 2 2 2 3" xfId="67"/>
    <cellStyle name="20% - Accent1 3 2 2 2 3 2" xfId="68"/>
    <cellStyle name="20% - Accent1 3 2 2 2 4" xfId="69"/>
    <cellStyle name="20% - Accent1 3 2 2 2 5" xfId="70"/>
    <cellStyle name="20% - Accent1 3 2 2 2 6" xfId="71"/>
    <cellStyle name="20% - Accent1 3 2 2 2 7" xfId="72"/>
    <cellStyle name="20% - Accent1 3 2 2 3" xfId="73"/>
    <cellStyle name="20% - Accent1 3 2 2 3 2" xfId="74"/>
    <cellStyle name="20% - Accent1 3 2 2 3 2 2" xfId="75"/>
    <cellStyle name="20% - Accent1 3 2 2 3 3" xfId="76"/>
    <cellStyle name="20% - Accent1 3 2 2 3 4" xfId="77"/>
    <cellStyle name="20% - Accent1 3 2 2 3 5" xfId="78"/>
    <cellStyle name="20% - Accent1 3 2 2 3 6" xfId="79"/>
    <cellStyle name="20% - Accent1 3 2 2 4" xfId="80"/>
    <cellStyle name="20% - Accent1 3 2 2 4 2" xfId="81"/>
    <cellStyle name="20% - Accent1 3 2 2 5" xfId="82"/>
    <cellStyle name="20% - Accent1 3 2 2 6" xfId="83"/>
    <cellStyle name="20% - Accent1 3 2 2 7" xfId="84"/>
    <cellStyle name="20% - Accent1 3 2 2 8" xfId="85"/>
    <cellStyle name="20% - Accent1 3 2 3" xfId="86"/>
    <cellStyle name="20% - Accent1 3 2 3 2" xfId="87"/>
    <cellStyle name="20% - Accent1 3 2 3 2 2" xfId="88"/>
    <cellStyle name="20% - Accent1 3 2 3 2 2 2" xfId="89"/>
    <cellStyle name="20% - Accent1 3 2 3 2 3" xfId="90"/>
    <cellStyle name="20% - Accent1 3 2 3 2 4" xfId="91"/>
    <cellStyle name="20% - Accent1 3 2 3 2 5" xfId="92"/>
    <cellStyle name="20% - Accent1 3 2 3 2 6" xfId="93"/>
    <cellStyle name="20% - Accent1 3 2 3 3" xfId="94"/>
    <cellStyle name="20% - Accent1 3 2 3 3 2" xfId="95"/>
    <cellStyle name="20% - Accent1 3 2 3 4" xfId="96"/>
    <cellStyle name="20% - Accent1 3 2 3 5" xfId="97"/>
    <cellStyle name="20% - Accent1 3 2 3 6" xfId="98"/>
    <cellStyle name="20% - Accent1 3 2 3 7" xfId="99"/>
    <cellStyle name="20% - Accent1 3 2 4" xfId="100"/>
    <cellStyle name="20% - Accent1 3 2 5" xfId="101"/>
    <cellStyle name="20% - Accent1 3 2 5 2" xfId="102"/>
    <cellStyle name="20% - Accent1 3 2 5 2 2" xfId="103"/>
    <cellStyle name="20% - Accent1 3 2 5 3" xfId="104"/>
    <cellStyle name="20% - Accent1 3 2 5 4" xfId="105"/>
    <cellStyle name="20% - Accent1 3 2 5 5" xfId="106"/>
    <cellStyle name="20% - Accent1 3 2 5 6" xfId="107"/>
    <cellStyle name="20% - Accent1 3 2 6" xfId="108"/>
    <cellStyle name="20% - Accent1 3 2 6 2" xfId="109"/>
    <cellStyle name="20% - Accent1 3 2 7" xfId="110"/>
    <cellStyle name="20% - Accent1 3 2 8" xfId="111"/>
    <cellStyle name="20% - Accent1 3 2 9" xfId="112"/>
    <cellStyle name="20% - Accent1 3 3" xfId="113"/>
    <cellStyle name="20% - Accent1 3 3 10" xfId="114"/>
    <cellStyle name="20% - Accent1 3 3 11" xfId="115"/>
    <cellStyle name="20% - Accent1 3 3 12" xfId="116"/>
    <cellStyle name="20% - Accent1 3 3 2" xfId="117"/>
    <cellStyle name="20% - Accent1 3 3 2 10" xfId="118"/>
    <cellStyle name="20% - Accent1 3 3 2 11" xfId="119"/>
    <cellStyle name="20% - Accent1 3 3 2 2" xfId="120"/>
    <cellStyle name="20% - Accent1 3 3 2 2 10" xfId="121"/>
    <cellStyle name="20% - Accent1 3 3 2 2 2" xfId="122"/>
    <cellStyle name="20% - Accent1 3 3 2 2 2 2" xfId="123"/>
    <cellStyle name="20% - Accent1 3 3 2 2 2 2 2" xfId="124"/>
    <cellStyle name="20% - Accent1 3 3 2 2 2 2 2 2" xfId="125"/>
    <cellStyle name="20% - Accent1 3 3 2 2 2 2 3" xfId="126"/>
    <cellStyle name="20% - Accent1 3 3 2 2 2 2 4" xfId="127"/>
    <cellStyle name="20% - Accent1 3 3 2 2 2 2 5" xfId="128"/>
    <cellStyle name="20% - Accent1 3 3 2 2 2 2 6" xfId="129"/>
    <cellStyle name="20% - Accent1 3 3 2 2 2 3" xfId="130"/>
    <cellStyle name="20% - Accent1 3 3 2 2 2 3 2" xfId="131"/>
    <cellStyle name="20% - Accent1 3 3 2 2 2 4" xfId="132"/>
    <cellStyle name="20% - Accent1 3 3 2 2 2 5" xfId="133"/>
    <cellStyle name="20% - Accent1 3 3 2 2 2 6" xfId="134"/>
    <cellStyle name="20% - Accent1 3 3 2 2 2 7" xfId="135"/>
    <cellStyle name="20% - Accent1 3 3 2 2 3" xfId="136"/>
    <cellStyle name="20% - Accent1 3 3 2 2 3 2" xfId="137"/>
    <cellStyle name="20% - Accent1 3 3 2 2 3 2 2" xfId="138"/>
    <cellStyle name="20% - Accent1 3 3 2 2 3 3" xfId="139"/>
    <cellStyle name="20% - Accent1 3 3 2 2 3 4" xfId="140"/>
    <cellStyle name="20% - Accent1 3 3 2 2 3 5" xfId="141"/>
    <cellStyle name="20% - Accent1 3 3 2 2 3 6" xfId="142"/>
    <cellStyle name="20% - Accent1 3 3 2 2 4" xfId="143"/>
    <cellStyle name="20% - Accent1 3 3 2 2 4 2" xfId="144"/>
    <cellStyle name="20% - Accent1 3 3 2 2 4 2 2" xfId="145"/>
    <cellStyle name="20% - Accent1 3 3 2 2 4 3" xfId="146"/>
    <cellStyle name="20% - Accent1 3 3 2 2 4 4" xfId="147"/>
    <cellStyle name="20% - Accent1 3 3 2 2 4 5" xfId="148"/>
    <cellStyle name="20% - Accent1 3 3 2 2 4 6" xfId="149"/>
    <cellStyle name="20% - Accent1 3 3 2 2 5" xfId="150"/>
    <cellStyle name="20% - Accent1 3 3 2 2 5 2" xfId="151"/>
    <cellStyle name="20% - Accent1 3 3 2 2 5 2 2" xfId="152"/>
    <cellStyle name="20% - Accent1 3 3 2 2 5 3" xfId="153"/>
    <cellStyle name="20% - Accent1 3 3 2 2 5 4" xfId="154"/>
    <cellStyle name="20% - Accent1 3 3 2 2 5 5" xfId="155"/>
    <cellStyle name="20% - Accent1 3 3 2 2 5 6" xfId="156"/>
    <cellStyle name="20% - Accent1 3 3 2 2 6" xfId="157"/>
    <cellStyle name="20% - Accent1 3 3 2 2 6 2" xfId="158"/>
    <cellStyle name="20% - Accent1 3 3 2 2 7" xfId="159"/>
    <cellStyle name="20% - Accent1 3 3 2 2 8" xfId="160"/>
    <cellStyle name="20% - Accent1 3 3 2 2 9" xfId="161"/>
    <cellStyle name="20% - Accent1 3 3 2 3" xfId="162"/>
    <cellStyle name="20% - Accent1 3 3 2 3 2" xfId="163"/>
    <cellStyle name="20% - Accent1 3 3 2 3 2 2" xfId="164"/>
    <cellStyle name="20% - Accent1 3 3 2 3 2 2 2" xfId="165"/>
    <cellStyle name="20% - Accent1 3 3 2 3 2 3" xfId="166"/>
    <cellStyle name="20% - Accent1 3 3 2 3 2 4" xfId="167"/>
    <cellStyle name="20% - Accent1 3 3 2 3 2 5" xfId="168"/>
    <cellStyle name="20% - Accent1 3 3 2 3 2 6" xfId="169"/>
    <cellStyle name="20% - Accent1 3 3 2 3 3" xfId="170"/>
    <cellStyle name="20% - Accent1 3 3 2 3 3 2" xfId="171"/>
    <cellStyle name="20% - Accent1 3 3 2 3 4" xfId="172"/>
    <cellStyle name="20% - Accent1 3 3 2 3 5" xfId="173"/>
    <cellStyle name="20% - Accent1 3 3 2 3 6" xfId="174"/>
    <cellStyle name="20% - Accent1 3 3 2 3 7" xfId="175"/>
    <cellStyle name="20% - Accent1 3 3 2 4" xfId="176"/>
    <cellStyle name="20% - Accent1 3 3 2 4 2" xfId="177"/>
    <cellStyle name="20% - Accent1 3 3 2 4 2 2" xfId="178"/>
    <cellStyle name="20% - Accent1 3 3 2 4 3" xfId="179"/>
    <cellStyle name="20% - Accent1 3 3 2 4 4" xfId="180"/>
    <cellStyle name="20% - Accent1 3 3 2 4 5" xfId="181"/>
    <cellStyle name="20% - Accent1 3 3 2 4 6" xfId="182"/>
    <cellStyle name="20% - Accent1 3 3 2 5" xfId="183"/>
    <cellStyle name="20% - Accent1 3 3 2 5 2" xfId="184"/>
    <cellStyle name="20% - Accent1 3 3 2 5 2 2" xfId="185"/>
    <cellStyle name="20% - Accent1 3 3 2 5 3" xfId="186"/>
    <cellStyle name="20% - Accent1 3 3 2 5 4" xfId="187"/>
    <cellStyle name="20% - Accent1 3 3 2 5 5" xfId="188"/>
    <cellStyle name="20% - Accent1 3 3 2 5 6" xfId="189"/>
    <cellStyle name="20% - Accent1 3 3 2 6" xfId="190"/>
    <cellStyle name="20% - Accent1 3 3 2 6 2" xfId="191"/>
    <cellStyle name="20% - Accent1 3 3 2 6 2 2" xfId="192"/>
    <cellStyle name="20% - Accent1 3 3 2 6 3" xfId="193"/>
    <cellStyle name="20% - Accent1 3 3 2 6 4" xfId="194"/>
    <cellStyle name="20% - Accent1 3 3 2 6 5" xfId="195"/>
    <cellStyle name="20% - Accent1 3 3 2 6 6" xfId="196"/>
    <cellStyle name="20% - Accent1 3 3 2 7" xfId="197"/>
    <cellStyle name="20% - Accent1 3 3 2 7 2" xfId="198"/>
    <cellStyle name="20% - Accent1 3 3 2 8" xfId="199"/>
    <cellStyle name="20% - Accent1 3 3 2 9" xfId="200"/>
    <cellStyle name="20% - Accent1 3 3 3" xfId="201"/>
    <cellStyle name="20% - Accent1 3 3 3 10" xfId="202"/>
    <cellStyle name="20% - Accent1 3 3 3 2" xfId="203"/>
    <cellStyle name="20% - Accent1 3 3 3 2 2" xfId="204"/>
    <cellStyle name="20% - Accent1 3 3 3 2 2 2" xfId="205"/>
    <cellStyle name="20% - Accent1 3 3 3 2 2 2 2" xfId="206"/>
    <cellStyle name="20% - Accent1 3 3 3 2 2 3" xfId="207"/>
    <cellStyle name="20% - Accent1 3 3 3 2 2 4" xfId="208"/>
    <cellStyle name="20% - Accent1 3 3 3 2 2 5" xfId="209"/>
    <cellStyle name="20% - Accent1 3 3 3 2 2 6" xfId="210"/>
    <cellStyle name="20% - Accent1 3 3 3 2 3" xfId="211"/>
    <cellStyle name="20% - Accent1 3 3 3 2 3 2" xfId="212"/>
    <cellStyle name="20% - Accent1 3 3 3 2 4" xfId="213"/>
    <cellStyle name="20% - Accent1 3 3 3 2 5" xfId="214"/>
    <cellStyle name="20% - Accent1 3 3 3 2 6" xfId="215"/>
    <cellStyle name="20% - Accent1 3 3 3 2 7" xfId="216"/>
    <cellStyle name="20% - Accent1 3 3 3 3" xfId="217"/>
    <cellStyle name="20% - Accent1 3 3 3 3 2" xfId="218"/>
    <cellStyle name="20% - Accent1 3 3 3 3 2 2" xfId="219"/>
    <cellStyle name="20% - Accent1 3 3 3 3 3" xfId="220"/>
    <cellStyle name="20% - Accent1 3 3 3 3 4" xfId="221"/>
    <cellStyle name="20% - Accent1 3 3 3 3 5" xfId="222"/>
    <cellStyle name="20% - Accent1 3 3 3 3 6" xfId="223"/>
    <cellStyle name="20% - Accent1 3 3 3 4" xfId="224"/>
    <cellStyle name="20% - Accent1 3 3 3 4 2" xfId="225"/>
    <cellStyle name="20% - Accent1 3 3 3 4 2 2" xfId="226"/>
    <cellStyle name="20% - Accent1 3 3 3 4 3" xfId="227"/>
    <cellStyle name="20% - Accent1 3 3 3 4 4" xfId="228"/>
    <cellStyle name="20% - Accent1 3 3 3 4 5" xfId="229"/>
    <cellStyle name="20% - Accent1 3 3 3 4 6" xfId="230"/>
    <cellStyle name="20% - Accent1 3 3 3 5" xfId="231"/>
    <cellStyle name="20% - Accent1 3 3 3 5 2" xfId="232"/>
    <cellStyle name="20% - Accent1 3 3 3 5 2 2" xfId="233"/>
    <cellStyle name="20% - Accent1 3 3 3 5 3" xfId="234"/>
    <cellStyle name="20% - Accent1 3 3 3 5 4" xfId="235"/>
    <cellStyle name="20% - Accent1 3 3 3 5 5" xfId="236"/>
    <cellStyle name="20% - Accent1 3 3 3 5 6" xfId="237"/>
    <cellStyle name="20% - Accent1 3 3 3 6" xfId="238"/>
    <cellStyle name="20% - Accent1 3 3 3 6 2" xfId="239"/>
    <cellStyle name="20% - Accent1 3 3 3 7" xfId="240"/>
    <cellStyle name="20% - Accent1 3 3 3 8" xfId="241"/>
    <cellStyle name="20% - Accent1 3 3 3 9" xfId="242"/>
    <cellStyle name="20% - Accent1 3 3 4" xfId="243"/>
    <cellStyle name="20% - Accent1 3 3 4 2" xfId="244"/>
    <cellStyle name="20% - Accent1 3 3 4 2 2" xfId="245"/>
    <cellStyle name="20% - Accent1 3 3 4 2 2 2" xfId="246"/>
    <cellStyle name="20% - Accent1 3 3 4 2 3" xfId="247"/>
    <cellStyle name="20% - Accent1 3 3 4 2 4" xfId="248"/>
    <cellStyle name="20% - Accent1 3 3 4 2 5" xfId="249"/>
    <cellStyle name="20% - Accent1 3 3 4 2 6" xfId="250"/>
    <cellStyle name="20% - Accent1 3 3 4 3" xfId="251"/>
    <cellStyle name="20% - Accent1 3 3 4 3 2" xfId="252"/>
    <cellStyle name="20% - Accent1 3 3 4 4" xfId="253"/>
    <cellStyle name="20% - Accent1 3 3 4 5" xfId="254"/>
    <cellStyle name="20% - Accent1 3 3 4 6" xfId="255"/>
    <cellStyle name="20% - Accent1 3 3 4 7" xfId="256"/>
    <cellStyle name="20% - Accent1 3 3 5" xfId="257"/>
    <cellStyle name="20% - Accent1 3 3 5 2" xfId="258"/>
    <cellStyle name="20% - Accent1 3 3 5 2 2" xfId="259"/>
    <cellStyle name="20% - Accent1 3 3 5 3" xfId="260"/>
    <cellStyle name="20% - Accent1 3 3 5 4" xfId="261"/>
    <cellStyle name="20% - Accent1 3 3 5 5" xfId="262"/>
    <cellStyle name="20% - Accent1 3 3 5 6" xfId="263"/>
    <cellStyle name="20% - Accent1 3 3 6" xfId="264"/>
    <cellStyle name="20% - Accent1 3 3 6 2" xfId="265"/>
    <cellStyle name="20% - Accent1 3 3 6 2 2" xfId="266"/>
    <cellStyle name="20% - Accent1 3 3 6 3" xfId="267"/>
    <cellStyle name="20% - Accent1 3 3 6 4" xfId="268"/>
    <cellStyle name="20% - Accent1 3 3 6 5" xfId="269"/>
    <cellStyle name="20% - Accent1 3 3 6 6" xfId="270"/>
    <cellStyle name="20% - Accent1 3 3 7" xfId="271"/>
    <cellStyle name="20% - Accent1 3 3 7 2" xfId="272"/>
    <cellStyle name="20% - Accent1 3 3 7 2 2" xfId="273"/>
    <cellStyle name="20% - Accent1 3 3 7 3" xfId="274"/>
    <cellStyle name="20% - Accent1 3 3 7 4" xfId="275"/>
    <cellStyle name="20% - Accent1 3 3 7 5" xfId="276"/>
    <cellStyle name="20% - Accent1 3 3 7 6" xfId="277"/>
    <cellStyle name="20% - Accent1 3 3 8" xfId="278"/>
    <cellStyle name="20% - Accent1 3 3 8 2" xfId="279"/>
    <cellStyle name="20% - Accent1 3 3 9" xfId="280"/>
    <cellStyle name="20% - Accent1 3 4" xfId="281"/>
    <cellStyle name="20% - Accent1 3 4 2" xfId="282"/>
    <cellStyle name="20% - Accent1 3 4 2 2" xfId="283"/>
    <cellStyle name="20% - Accent1 3 4 2 2 2" xfId="284"/>
    <cellStyle name="20% - Accent1 3 4 2 2 2 2" xfId="285"/>
    <cellStyle name="20% - Accent1 3 4 2 2 3" xfId="286"/>
    <cellStyle name="20% - Accent1 3 4 2 2 4" xfId="287"/>
    <cellStyle name="20% - Accent1 3 4 2 2 5" xfId="288"/>
    <cellStyle name="20% - Accent1 3 4 2 2 6" xfId="289"/>
    <cellStyle name="20% - Accent1 3 4 2 3" xfId="290"/>
    <cellStyle name="20% - Accent1 3 4 2 3 2" xfId="291"/>
    <cellStyle name="20% - Accent1 3 4 2 4" xfId="292"/>
    <cellStyle name="20% - Accent1 3 4 2 5" xfId="293"/>
    <cellStyle name="20% - Accent1 3 4 2 6" xfId="294"/>
    <cellStyle name="20% - Accent1 3 4 2 7" xfId="295"/>
    <cellStyle name="20% - Accent1 3 4 3" xfId="296"/>
    <cellStyle name="20% - Accent1 3 4 3 2" xfId="297"/>
    <cellStyle name="20% - Accent1 3 4 3 2 2" xfId="298"/>
    <cellStyle name="20% - Accent1 3 4 3 3" xfId="299"/>
    <cellStyle name="20% - Accent1 3 4 3 4" xfId="300"/>
    <cellStyle name="20% - Accent1 3 4 3 5" xfId="301"/>
    <cellStyle name="20% - Accent1 3 4 3 6" xfId="302"/>
    <cellStyle name="20% - Accent1 3 4 4" xfId="303"/>
    <cellStyle name="20% - Accent1 3 4 4 2" xfId="304"/>
    <cellStyle name="20% - Accent1 3 4 5" xfId="305"/>
    <cellStyle name="20% - Accent1 3 4 6" xfId="306"/>
    <cellStyle name="20% - Accent1 3 4 7" xfId="307"/>
    <cellStyle name="20% - Accent1 3 4 8" xfId="308"/>
    <cellStyle name="20% - Accent1 3 5" xfId="309"/>
    <cellStyle name="20% - Accent1 3 5 2" xfId="310"/>
    <cellStyle name="20% - Accent1 3 5 2 2" xfId="311"/>
    <cellStyle name="20% - Accent1 3 5 2 2 2" xfId="312"/>
    <cellStyle name="20% - Accent1 3 5 2 2 2 2" xfId="313"/>
    <cellStyle name="20% - Accent1 3 5 2 2 3" xfId="314"/>
    <cellStyle name="20% - Accent1 3 5 2 2 4" xfId="315"/>
    <cellStyle name="20% - Accent1 3 5 2 2 5" xfId="316"/>
    <cellStyle name="20% - Accent1 3 5 2 2 6" xfId="317"/>
    <cellStyle name="20% - Accent1 3 5 2 3" xfId="318"/>
    <cellStyle name="20% - Accent1 3 5 2 3 2" xfId="319"/>
    <cellStyle name="20% - Accent1 3 5 2 4" xfId="320"/>
    <cellStyle name="20% - Accent1 3 5 2 5" xfId="321"/>
    <cellStyle name="20% - Accent1 3 5 2 6" xfId="322"/>
    <cellStyle name="20% - Accent1 3 5 2 7" xfId="323"/>
    <cellStyle name="20% - Accent1 3 5 3" xfId="324"/>
    <cellStyle name="20% - Accent1 3 5 3 2" xfId="325"/>
    <cellStyle name="20% - Accent1 3 5 3 2 2" xfId="326"/>
    <cellStyle name="20% - Accent1 3 5 3 3" xfId="327"/>
    <cellStyle name="20% - Accent1 3 5 3 4" xfId="328"/>
    <cellStyle name="20% - Accent1 3 5 3 5" xfId="329"/>
    <cellStyle name="20% - Accent1 3 5 3 6" xfId="330"/>
    <cellStyle name="20% - Accent1 3 5 4" xfId="331"/>
    <cellStyle name="20% - Accent1 3 5 4 2" xfId="332"/>
    <cellStyle name="20% - Accent1 3 5 5" xfId="333"/>
    <cellStyle name="20% - Accent1 3 5 6" xfId="334"/>
    <cellStyle name="20% - Accent1 3 5 7" xfId="335"/>
    <cellStyle name="20% - Accent1 3 5 8" xfId="336"/>
    <cellStyle name="20% - Accent1 3 6" xfId="337"/>
    <cellStyle name="20% - Accent1 3 6 2" xfId="338"/>
    <cellStyle name="20% - Accent1 3 6 2 2" xfId="339"/>
    <cellStyle name="20% - Accent1 3 6 2 2 2" xfId="340"/>
    <cellStyle name="20% - Accent1 3 6 2 3" xfId="341"/>
    <cellStyle name="20% - Accent1 3 6 2 4" xfId="342"/>
    <cellStyle name="20% - Accent1 3 6 2 5" xfId="343"/>
    <cellStyle name="20% - Accent1 3 6 2 6" xfId="344"/>
    <cellStyle name="20% - Accent1 3 6 3" xfId="345"/>
    <cellStyle name="20% - Accent1 3 6 3 2" xfId="346"/>
    <cellStyle name="20% - Accent1 3 6 4" xfId="347"/>
    <cellStyle name="20% - Accent1 3 6 5" xfId="348"/>
    <cellStyle name="20% - Accent1 3 6 6" xfId="349"/>
    <cellStyle name="20% - Accent1 3 6 7" xfId="350"/>
    <cellStyle name="20% - Accent1 3 7" xfId="351"/>
    <cellStyle name="20% - Accent1 3 7 2" xfId="352"/>
    <cellStyle name="20% - Accent1 3 7 2 2" xfId="353"/>
    <cellStyle name="20% - Accent1 3 7 2 2 2" xfId="354"/>
    <cellStyle name="20% - Accent1 3 7 2 3" xfId="355"/>
    <cellStyle name="20% - Accent1 3 7 2 4" xfId="356"/>
    <cellStyle name="20% - Accent1 3 7 2 5" xfId="357"/>
    <cellStyle name="20% - Accent1 3 7 2 6" xfId="358"/>
    <cellStyle name="20% - Accent1 3 7 3" xfId="359"/>
    <cellStyle name="20% - Accent1 3 7 3 2" xfId="360"/>
    <cellStyle name="20% - Accent1 3 7 4" xfId="361"/>
    <cellStyle name="20% - Accent1 3 7 5" xfId="362"/>
    <cellStyle name="20% - Accent1 3 7 6" xfId="363"/>
    <cellStyle name="20% - Accent1 3 7 7" xfId="364"/>
    <cellStyle name="20% - Accent1 3 8" xfId="365"/>
    <cellStyle name="20% - Accent1 3 8 2" xfId="366"/>
    <cellStyle name="20% - Accent1 3 8 2 2" xfId="367"/>
    <cellStyle name="20% - Accent1 3 8 3" xfId="368"/>
    <cellStyle name="20% - Accent1 3 8 4" xfId="369"/>
    <cellStyle name="20% - Accent1 3 8 5" xfId="370"/>
    <cellStyle name="20% - Accent1 3 8 6" xfId="371"/>
    <cellStyle name="20% - Accent1 3 9" xfId="372"/>
    <cellStyle name="20% - Accent1 3 9 2" xfId="373"/>
    <cellStyle name="20% - Accent1 3 9 2 2" xfId="374"/>
    <cellStyle name="20% - Accent1 3 9 3" xfId="375"/>
    <cellStyle name="20% - Accent1 3 9 4" xfId="376"/>
    <cellStyle name="20% - Accent1 3 9 5" xfId="377"/>
    <cellStyle name="20% - Accent1 3 9 6" xfId="378"/>
    <cellStyle name="20% - Accent1 4" xfId="379"/>
    <cellStyle name="20% - Accent1 4 10" xfId="380"/>
    <cellStyle name="20% - Accent1 4 11" xfId="381"/>
    <cellStyle name="20% - Accent1 4 12" xfId="382"/>
    <cellStyle name="20% - Accent1 4 13" xfId="383"/>
    <cellStyle name="20% - Accent1 4 2" xfId="384"/>
    <cellStyle name="20% - Accent1 4 2 10" xfId="385"/>
    <cellStyle name="20% - Accent1 4 2 11" xfId="386"/>
    <cellStyle name="20% - Accent1 4 2 2" xfId="387"/>
    <cellStyle name="20% - Accent1 4 2 2 10" xfId="388"/>
    <cellStyle name="20% - Accent1 4 2 2 2" xfId="389"/>
    <cellStyle name="20% - Accent1 4 2 2 2 2" xfId="390"/>
    <cellStyle name="20% - Accent1 4 2 2 2 2 2" xfId="391"/>
    <cellStyle name="20% - Accent1 4 2 2 2 2 2 2" xfId="392"/>
    <cellStyle name="20% - Accent1 4 2 2 2 2 3" xfId="393"/>
    <cellStyle name="20% - Accent1 4 2 2 2 2 4" xfId="394"/>
    <cellStyle name="20% - Accent1 4 2 2 2 2 5" xfId="395"/>
    <cellStyle name="20% - Accent1 4 2 2 2 2 6" xfId="396"/>
    <cellStyle name="20% - Accent1 4 2 2 2 3" xfId="397"/>
    <cellStyle name="20% - Accent1 4 2 2 2 3 2" xfId="398"/>
    <cellStyle name="20% - Accent1 4 2 2 2 4" xfId="399"/>
    <cellStyle name="20% - Accent1 4 2 2 2 5" xfId="400"/>
    <cellStyle name="20% - Accent1 4 2 2 2 6" xfId="401"/>
    <cellStyle name="20% - Accent1 4 2 2 2 7" xfId="402"/>
    <cellStyle name="20% - Accent1 4 2 2 3" xfId="403"/>
    <cellStyle name="20% - Accent1 4 2 2 3 2" xfId="404"/>
    <cellStyle name="20% - Accent1 4 2 2 3 2 2" xfId="405"/>
    <cellStyle name="20% - Accent1 4 2 2 3 3" xfId="406"/>
    <cellStyle name="20% - Accent1 4 2 2 3 4" xfId="407"/>
    <cellStyle name="20% - Accent1 4 2 2 3 5" xfId="408"/>
    <cellStyle name="20% - Accent1 4 2 2 3 6" xfId="409"/>
    <cellStyle name="20% - Accent1 4 2 2 4" xfId="410"/>
    <cellStyle name="20% - Accent1 4 2 2 4 2" xfId="411"/>
    <cellStyle name="20% - Accent1 4 2 2 4 2 2" xfId="412"/>
    <cellStyle name="20% - Accent1 4 2 2 4 3" xfId="413"/>
    <cellStyle name="20% - Accent1 4 2 2 4 4" xfId="414"/>
    <cellStyle name="20% - Accent1 4 2 2 4 5" xfId="415"/>
    <cellStyle name="20% - Accent1 4 2 2 4 6" xfId="416"/>
    <cellStyle name="20% - Accent1 4 2 2 5" xfId="417"/>
    <cellStyle name="20% - Accent1 4 2 2 5 2" xfId="418"/>
    <cellStyle name="20% - Accent1 4 2 2 5 2 2" xfId="419"/>
    <cellStyle name="20% - Accent1 4 2 2 5 3" xfId="420"/>
    <cellStyle name="20% - Accent1 4 2 2 5 4" xfId="421"/>
    <cellStyle name="20% - Accent1 4 2 2 5 5" xfId="422"/>
    <cellStyle name="20% - Accent1 4 2 2 5 6" xfId="423"/>
    <cellStyle name="20% - Accent1 4 2 2 6" xfId="424"/>
    <cellStyle name="20% - Accent1 4 2 2 6 2" xfId="425"/>
    <cellStyle name="20% - Accent1 4 2 2 7" xfId="426"/>
    <cellStyle name="20% - Accent1 4 2 2 8" xfId="427"/>
    <cellStyle name="20% - Accent1 4 2 2 9" xfId="428"/>
    <cellStyle name="20% - Accent1 4 2 3" xfId="429"/>
    <cellStyle name="20% - Accent1 4 2 3 2" xfId="430"/>
    <cellStyle name="20% - Accent1 4 2 3 2 2" xfId="431"/>
    <cellStyle name="20% - Accent1 4 2 3 2 2 2" xfId="432"/>
    <cellStyle name="20% - Accent1 4 2 3 2 3" xfId="433"/>
    <cellStyle name="20% - Accent1 4 2 3 2 4" xfId="434"/>
    <cellStyle name="20% - Accent1 4 2 3 2 5" xfId="435"/>
    <cellStyle name="20% - Accent1 4 2 3 2 6" xfId="436"/>
    <cellStyle name="20% - Accent1 4 2 3 3" xfId="437"/>
    <cellStyle name="20% - Accent1 4 2 3 3 2" xfId="438"/>
    <cellStyle name="20% - Accent1 4 2 3 4" xfId="439"/>
    <cellStyle name="20% - Accent1 4 2 3 5" xfId="440"/>
    <cellStyle name="20% - Accent1 4 2 3 6" xfId="441"/>
    <cellStyle name="20% - Accent1 4 2 3 7" xfId="442"/>
    <cellStyle name="20% - Accent1 4 2 4" xfId="443"/>
    <cellStyle name="20% - Accent1 4 2 4 2" xfId="444"/>
    <cellStyle name="20% - Accent1 4 2 4 2 2" xfId="445"/>
    <cellStyle name="20% - Accent1 4 2 4 3" xfId="446"/>
    <cellStyle name="20% - Accent1 4 2 4 4" xfId="447"/>
    <cellStyle name="20% - Accent1 4 2 4 5" xfId="448"/>
    <cellStyle name="20% - Accent1 4 2 4 6" xfId="449"/>
    <cellStyle name="20% - Accent1 4 2 5" xfId="450"/>
    <cellStyle name="20% - Accent1 4 2 5 2" xfId="451"/>
    <cellStyle name="20% - Accent1 4 2 5 2 2" xfId="452"/>
    <cellStyle name="20% - Accent1 4 2 5 3" xfId="453"/>
    <cellStyle name="20% - Accent1 4 2 5 4" xfId="454"/>
    <cellStyle name="20% - Accent1 4 2 5 5" xfId="455"/>
    <cellStyle name="20% - Accent1 4 2 5 6" xfId="456"/>
    <cellStyle name="20% - Accent1 4 2 6" xfId="457"/>
    <cellStyle name="20% - Accent1 4 2 6 2" xfId="458"/>
    <cellStyle name="20% - Accent1 4 2 6 2 2" xfId="459"/>
    <cellStyle name="20% - Accent1 4 2 6 3" xfId="460"/>
    <cellStyle name="20% - Accent1 4 2 6 4" xfId="461"/>
    <cellStyle name="20% - Accent1 4 2 6 5" xfId="462"/>
    <cellStyle name="20% - Accent1 4 2 6 6" xfId="463"/>
    <cellStyle name="20% - Accent1 4 2 7" xfId="464"/>
    <cellStyle name="20% - Accent1 4 2 7 2" xfId="465"/>
    <cellStyle name="20% - Accent1 4 2 8" xfId="466"/>
    <cellStyle name="20% - Accent1 4 2 9" xfId="467"/>
    <cellStyle name="20% - Accent1 4 3" xfId="468"/>
    <cellStyle name="20% - Accent1 4 3 2" xfId="469"/>
    <cellStyle name="20% - Accent1 4 3 3" xfId="470"/>
    <cellStyle name="20% - Accent1 4 3 3 2" xfId="471"/>
    <cellStyle name="20% - Accent1 4 3 3 2 2" xfId="472"/>
    <cellStyle name="20% - Accent1 4 3 3 3" xfId="473"/>
    <cellStyle name="20% - Accent1 4 3 3 4" xfId="474"/>
    <cellStyle name="20% - Accent1 4 3 3 5" xfId="475"/>
    <cellStyle name="20% - Accent1 4 3 3 6" xfId="476"/>
    <cellStyle name="20% - Accent1 4 3 4" xfId="477"/>
    <cellStyle name="20% - Accent1 4 3 4 2" xfId="478"/>
    <cellStyle name="20% - Accent1 4 3 5" xfId="479"/>
    <cellStyle name="20% - Accent1 4 3 6" xfId="480"/>
    <cellStyle name="20% - Accent1 4 3 7" xfId="481"/>
    <cellStyle name="20% - Accent1 4 3 8" xfId="482"/>
    <cellStyle name="20% - Accent1 4 4" xfId="483"/>
    <cellStyle name="20% - Accent1 4 4 2" xfId="484"/>
    <cellStyle name="20% - Accent1 4 4 2 2" xfId="485"/>
    <cellStyle name="20% - Accent1 4 4 2 2 2" xfId="486"/>
    <cellStyle name="20% - Accent1 4 4 2 3" xfId="487"/>
    <cellStyle name="20% - Accent1 4 4 2 4" xfId="488"/>
    <cellStyle name="20% - Accent1 4 4 2 5" xfId="489"/>
    <cellStyle name="20% - Accent1 4 4 2 6" xfId="490"/>
    <cellStyle name="20% - Accent1 4 4 3" xfId="491"/>
    <cellStyle name="20% - Accent1 4 4 3 2" xfId="492"/>
    <cellStyle name="20% - Accent1 4 4 3 2 2" xfId="493"/>
    <cellStyle name="20% - Accent1 4 4 3 3" xfId="494"/>
    <cellStyle name="20% - Accent1 4 4 3 4" xfId="495"/>
    <cellStyle name="20% - Accent1 4 4 3 5" xfId="496"/>
    <cellStyle name="20% - Accent1 4 4 3 6" xfId="497"/>
    <cellStyle name="20% - Accent1 4 4 4" xfId="498"/>
    <cellStyle name="20% - Accent1 4 4 4 2" xfId="499"/>
    <cellStyle name="20% - Accent1 4 4 4 2 2" xfId="500"/>
    <cellStyle name="20% - Accent1 4 4 4 3" xfId="501"/>
    <cellStyle name="20% - Accent1 4 4 4 4" xfId="502"/>
    <cellStyle name="20% - Accent1 4 4 4 5" xfId="503"/>
    <cellStyle name="20% - Accent1 4 4 4 6" xfId="504"/>
    <cellStyle name="20% - Accent1 4 4 5" xfId="505"/>
    <cellStyle name="20% - Accent1 4 4 5 2" xfId="506"/>
    <cellStyle name="20% - Accent1 4 4 6" xfId="507"/>
    <cellStyle name="20% - Accent1 4 4 7" xfId="508"/>
    <cellStyle name="20% - Accent1 4 4 8" xfId="509"/>
    <cellStyle name="20% - Accent1 4 4 9" xfId="510"/>
    <cellStyle name="20% - Accent1 4 5" xfId="511"/>
    <cellStyle name="20% - Accent1 4 5 2" xfId="512"/>
    <cellStyle name="20% - Accent1 4 5 3" xfId="513"/>
    <cellStyle name="20% - Accent1 4 6" xfId="514"/>
    <cellStyle name="20% - Accent1 4 6 2" xfId="515"/>
    <cellStyle name="20% - Accent1 4 6 2 2" xfId="516"/>
    <cellStyle name="20% - Accent1 4 6 3" xfId="517"/>
    <cellStyle name="20% - Accent1 4 6 4" xfId="518"/>
    <cellStyle name="20% - Accent1 4 6 5" xfId="519"/>
    <cellStyle name="20% - Accent1 4 6 6" xfId="520"/>
    <cellStyle name="20% - Accent1 4 7" xfId="521"/>
    <cellStyle name="20% - Accent1 4 7 2" xfId="522"/>
    <cellStyle name="20% - Accent1 4 8" xfId="523"/>
    <cellStyle name="20% - Accent1 4 8 2" xfId="524"/>
    <cellStyle name="20% - Accent1 4 9" xfId="525"/>
    <cellStyle name="20% - Accent1 5" xfId="526"/>
    <cellStyle name="20% - Accent1 5 10" xfId="527"/>
    <cellStyle name="20% - Accent1 5 11" xfId="528"/>
    <cellStyle name="20% - Accent1 5 12" xfId="529"/>
    <cellStyle name="20% - Accent1 5 2" xfId="530"/>
    <cellStyle name="20% - Accent1 5 2 2" xfId="531"/>
    <cellStyle name="20% - Accent1 5 2 2 2" xfId="532"/>
    <cellStyle name="20% - Accent1 5 2 2 2 2" xfId="533"/>
    <cellStyle name="20% - Accent1 5 2 2 2 2 2" xfId="534"/>
    <cellStyle name="20% - Accent1 5 2 2 2 3" xfId="535"/>
    <cellStyle name="20% - Accent1 5 2 2 2 4" xfId="536"/>
    <cellStyle name="20% - Accent1 5 2 2 2 5" xfId="537"/>
    <cellStyle name="20% - Accent1 5 2 2 2 6" xfId="538"/>
    <cellStyle name="20% - Accent1 5 2 2 3" xfId="539"/>
    <cellStyle name="20% - Accent1 5 2 2 3 2" xfId="540"/>
    <cellStyle name="20% - Accent1 5 2 2 4" xfId="541"/>
    <cellStyle name="20% - Accent1 5 2 2 5" xfId="542"/>
    <cellStyle name="20% - Accent1 5 2 2 6" xfId="543"/>
    <cellStyle name="20% - Accent1 5 2 2 7" xfId="544"/>
    <cellStyle name="20% - Accent1 5 2 3" xfId="545"/>
    <cellStyle name="20% - Accent1 5 2 3 2" xfId="546"/>
    <cellStyle name="20% - Accent1 5 2 3 2 2" xfId="547"/>
    <cellStyle name="20% - Accent1 5 2 3 3" xfId="548"/>
    <cellStyle name="20% - Accent1 5 2 3 4" xfId="549"/>
    <cellStyle name="20% - Accent1 5 2 3 5" xfId="550"/>
    <cellStyle name="20% - Accent1 5 2 3 6" xfId="551"/>
    <cellStyle name="20% - Accent1 5 2 4" xfId="552"/>
    <cellStyle name="20% - Accent1 5 2 4 2" xfId="553"/>
    <cellStyle name="20% - Accent1 5 2 5" xfId="554"/>
    <cellStyle name="20% - Accent1 5 2 6" xfId="555"/>
    <cellStyle name="20% - Accent1 5 2 7" xfId="556"/>
    <cellStyle name="20% - Accent1 5 2 8" xfId="557"/>
    <cellStyle name="20% - Accent1 5 3" xfId="558"/>
    <cellStyle name="20% - Accent1 5 3 2" xfId="559"/>
    <cellStyle name="20% - Accent1 5 3 2 2" xfId="560"/>
    <cellStyle name="20% - Accent1 5 3 2 2 2" xfId="561"/>
    <cellStyle name="20% - Accent1 5 3 2 3" xfId="562"/>
    <cellStyle name="20% - Accent1 5 3 2 4" xfId="563"/>
    <cellStyle name="20% - Accent1 5 3 2 5" xfId="564"/>
    <cellStyle name="20% - Accent1 5 3 2 6" xfId="565"/>
    <cellStyle name="20% - Accent1 5 3 3" xfId="566"/>
    <cellStyle name="20% - Accent1 5 3 3 2" xfId="567"/>
    <cellStyle name="20% - Accent1 5 3 4" xfId="568"/>
    <cellStyle name="20% - Accent1 5 3 5" xfId="569"/>
    <cellStyle name="20% - Accent1 5 3 6" xfId="570"/>
    <cellStyle name="20% - Accent1 5 3 7" xfId="571"/>
    <cellStyle name="20% - Accent1 5 4" xfId="572"/>
    <cellStyle name="20% - Accent1 5 4 2" xfId="573"/>
    <cellStyle name="20% - Accent1 5 4 2 2" xfId="574"/>
    <cellStyle name="20% - Accent1 5 4 2 2 2" xfId="575"/>
    <cellStyle name="20% - Accent1 5 4 2 3" xfId="576"/>
    <cellStyle name="20% - Accent1 5 4 2 4" xfId="577"/>
    <cellStyle name="20% - Accent1 5 4 2 5" xfId="578"/>
    <cellStyle name="20% - Accent1 5 4 2 6" xfId="579"/>
    <cellStyle name="20% - Accent1 5 4 3" xfId="580"/>
    <cellStyle name="20% - Accent1 5 4 3 2" xfId="581"/>
    <cellStyle name="20% - Accent1 5 4 4" xfId="582"/>
    <cellStyle name="20% - Accent1 5 4 5" xfId="583"/>
    <cellStyle name="20% - Accent1 5 4 6" xfId="584"/>
    <cellStyle name="20% - Accent1 5 4 7" xfId="585"/>
    <cellStyle name="20% - Accent1 5 5" xfId="586"/>
    <cellStyle name="20% - Accent1 5 5 2" xfId="587"/>
    <cellStyle name="20% - Accent1 5 5 2 2" xfId="588"/>
    <cellStyle name="20% - Accent1 5 5 3" xfId="589"/>
    <cellStyle name="20% - Accent1 5 5 4" xfId="590"/>
    <cellStyle name="20% - Accent1 5 5 5" xfId="591"/>
    <cellStyle name="20% - Accent1 5 5 6" xfId="592"/>
    <cellStyle name="20% - Accent1 5 6" xfId="593"/>
    <cellStyle name="20% - Accent1 5 6 2" xfId="594"/>
    <cellStyle name="20% - Accent1 5 6 2 2" xfId="595"/>
    <cellStyle name="20% - Accent1 5 6 3" xfId="596"/>
    <cellStyle name="20% - Accent1 5 6 4" xfId="597"/>
    <cellStyle name="20% - Accent1 5 6 5" xfId="598"/>
    <cellStyle name="20% - Accent1 5 6 6" xfId="599"/>
    <cellStyle name="20% - Accent1 5 7" xfId="600"/>
    <cellStyle name="20% - Accent1 5 7 2" xfId="601"/>
    <cellStyle name="20% - Accent1 5 7 2 2" xfId="602"/>
    <cellStyle name="20% - Accent1 5 7 3" xfId="603"/>
    <cellStyle name="20% - Accent1 5 7 4" xfId="604"/>
    <cellStyle name="20% - Accent1 5 7 5" xfId="605"/>
    <cellStyle name="20% - Accent1 5 7 6" xfId="606"/>
    <cellStyle name="20% - Accent1 5 8" xfId="607"/>
    <cellStyle name="20% - Accent1 5 8 2" xfId="608"/>
    <cellStyle name="20% - Accent1 5 9" xfId="609"/>
    <cellStyle name="20% - Accent1 6" xfId="610"/>
    <cellStyle name="20% - Accent1 6 2" xfId="611"/>
    <cellStyle name="20% - Accent1 6 2 2" xfId="612"/>
    <cellStyle name="20% - Accent1 6 2 2 2" xfId="613"/>
    <cellStyle name="20% - Accent1 6 2 2 2 2" xfId="614"/>
    <cellStyle name="20% - Accent1 6 2 2 3" xfId="615"/>
    <cellStyle name="20% - Accent1 6 2 2 4" xfId="616"/>
    <cellStyle name="20% - Accent1 6 2 2 5" xfId="617"/>
    <cellStyle name="20% - Accent1 6 2 2 6" xfId="618"/>
    <cellStyle name="20% - Accent1 6 2 3" xfId="619"/>
    <cellStyle name="20% - Accent1 6 2 3 2" xfId="620"/>
    <cellStyle name="20% - Accent1 6 2 4" xfId="621"/>
    <cellStyle name="20% - Accent1 6 2 5" xfId="622"/>
    <cellStyle name="20% - Accent1 6 2 6" xfId="623"/>
    <cellStyle name="20% - Accent1 6 2 7" xfId="624"/>
    <cellStyle name="20% - Accent1 6 3" xfId="625"/>
    <cellStyle name="20% - Accent1 6 3 2" xfId="626"/>
    <cellStyle name="20% - Accent1 6 3 2 2" xfId="627"/>
    <cellStyle name="20% - Accent1 6 3 3" xfId="628"/>
    <cellStyle name="20% - Accent1 6 3 4" xfId="629"/>
    <cellStyle name="20% - Accent1 6 3 5" xfId="630"/>
    <cellStyle name="20% - Accent1 6 3 6" xfId="631"/>
    <cellStyle name="20% - Accent1 6 4" xfId="632"/>
    <cellStyle name="20% - Accent1 6 4 2" xfId="633"/>
    <cellStyle name="20% - Accent1 6 5" xfId="634"/>
    <cellStyle name="20% - Accent1 6 6" xfId="635"/>
    <cellStyle name="20% - Accent1 6 7" xfId="636"/>
    <cellStyle name="20% - Accent1 6 8" xfId="637"/>
    <cellStyle name="20% - Accent1 7" xfId="638"/>
    <cellStyle name="20% - Accent1 7 2" xfId="639"/>
    <cellStyle name="20% - Accent1 7 2 2" xfId="640"/>
    <cellStyle name="20% - Accent1 7 2 2 2" xfId="641"/>
    <cellStyle name="20% - Accent1 7 2 2 2 2" xfId="642"/>
    <cellStyle name="20% - Accent1 7 2 2 3" xfId="643"/>
    <cellStyle name="20% - Accent1 7 2 2 4" xfId="644"/>
    <cellStyle name="20% - Accent1 7 2 2 5" xfId="645"/>
    <cellStyle name="20% - Accent1 7 2 2 6" xfId="646"/>
    <cellStyle name="20% - Accent1 7 2 3" xfId="647"/>
    <cellStyle name="20% - Accent1 7 2 3 2" xfId="648"/>
    <cellStyle name="20% - Accent1 7 2 4" xfId="649"/>
    <cellStyle name="20% - Accent1 7 2 5" xfId="650"/>
    <cellStyle name="20% - Accent1 7 2 6" xfId="651"/>
    <cellStyle name="20% - Accent1 7 2 7" xfId="652"/>
    <cellStyle name="20% - Accent1 7 3" xfId="653"/>
    <cellStyle name="20% - Accent1 7 3 2" xfId="654"/>
    <cellStyle name="20% - Accent1 7 3 2 2" xfId="655"/>
    <cellStyle name="20% - Accent1 7 3 3" xfId="656"/>
    <cellStyle name="20% - Accent1 7 3 4" xfId="657"/>
    <cellStyle name="20% - Accent1 7 3 5" xfId="658"/>
    <cellStyle name="20% - Accent1 7 3 6" xfId="659"/>
    <cellStyle name="20% - Accent1 7 4" xfId="660"/>
    <cellStyle name="20% - Accent1 7 4 2" xfId="661"/>
    <cellStyle name="20% - Accent1 7 5" xfId="662"/>
    <cellStyle name="20% - Accent1 7 6" xfId="663"/>
    <cellStyle name="20% - Accent1 7 7" xfId="664"/>
    <cellStyle name="20% - Accent1 7 8" xfId="665"/>
    <cellStyle name="20% - Accent1 8" xfId="666"/>
    <cellStyle name="20% - Accent1 8 2" xfId="667"/>
    <cellStyle name="20% - Accent1 8 2 2" xfId="668"/>
    <cellStyle name="20% - Accent1 8 2 2 2" xfId="669"/>
    <cellStyle name="20% - Accent1 8 2 3" xfId="670"/>
    <cellStyle name="20% - Accent1 8 2 4" xfId="671"/>
    <cellStyle name="20% - Accent1 8 2 5" xfId="672"/>
    <cellStyle name="20% - Accent1 8 2 6" xfId="673"/>
    <cellStyle name="20% - Accent1 8 3" xfId="674"/>
    <cellStyle name="20% - Accent1 8 3 2" xfId="675"/>
    <cellStyle name="20% - Accent1 8 4" xfId="676"/>
    <cellStyle name="20% - Accent1 8 5" xfId="677"/>
    <cellStyle name="20% - Accent1 8 6" xfId="678"/>
    <cellStyle name="20% - Accent1 8 7" xfId="679"/>
    <cellStyle name="20% - Accent1 9" xfId="680"/>
    <cellStyle name="20% - Accent1 9 2" xfId="681"/>
    <cellStyle name="20% - Accent1 9 2 2" xfId="682"/>
    <cellStyle name="20% - Accent1 9 2 2 2" xfId="683"/>
    <cellStyle name="20% - Accent1 9 2 3" xfId="684"/>
    <cellStyle name="20% - Accent1 9 2 4" xfId="685"/>
    <cellStyle name="20% - Accent1 9 2 5" xfId="686"/>
    <cellStyle name="20% - Accent1 9 2 6" xfId="687"/>
    <cellStyle name="20% - Accent1 9 3" xfId="688"/>
    <cellStyle name="20% - Accent1 9 3 2" xfId="689"/>
    <cellStyle name="20% - Accent1 9 4" xfId="690"/>
    <cellStyle name="20% - Accent1 9 5" xfId="691"/>
    <cellStyle name="20% - Accent1 9 6" xfId="692"/>
    <cellStyle name="20% - Accent1 9 7" xfId="693"/>
    <cellStyle name="20% - Accent2 10" xfId="694"/>
    <cellStyle name="20% - Accent2 10 2" xfId="695"/>
    <cellStyle name="20% - Accent2 10 2 2" xfId="696"/>
    <cellStyle name="20% - Accent2 10 3" xfId="697"/>
    <cellStyle name="20% - Accent2 10 4" xfId="698"/>
    <cellStyle name="20% - Accent2 10 5" xfId="699"/>
    <cellStyle name="20% - Accent2 10 6" xfId="700"/>
    <cellStyle name="20% - Accent2 11" xfId="701"/>
    <cellStyle name="20% - Accent2 11 2" xfId="702"/>
    <cellStyle name="20% - Accent2 11 2 2" xfId="703"/>
    <cellStyle name="20% - Accent2 11 3" xfId="704"/>
    <cellStyle name="20% - Accent2 11 4" xfId="705"/>
    <cellStyle name="20% - Accent2 11 5" xfId="706"/>
    <cellStyle name="20% - Accent2 11 6" xfId="707"/>
    <cellStyle name="20% - Accent2 12" xfId="708"/>
    <cellStyle name="20% - Accent2 12 2" xfId="709"/>
    <cellStyle name="20% - Accent2 12 2 2" xfId="710"/>
    <cellStyle name="20% - Accent2 12 3" xfId="711"/>
    <cellStyle name="20% - Accent2 12 4" xfId="712"/>
    <cellStyle name="20% - Accent2 12 5" xfId="713"/>
    <cellStyle name="20% - Accent2 12 6" xfId="714"/>
    <cellStyle name="20% - Accent2 13" xfId="715"/>
    <cellStyle name="20% - Accent2 13 2" xfId="716"/>
    <cellStyle name="20% - Accent2 14" xfId="717"/>
    <cellStyle name="20% - Accent2 14 2" xfId="718"/>
    <cellStyle name="20% - Accent2 15" xfId="719"/>
    <cellStyle name="20% - Accent2 2" xfId="720"/>
    <cellStyle name="20% - Accent2 2 2" xfId="721"/>
    <cellStyle name="20% - Accent2 2 2 2" xfId="722"/>
    <cellStyle name="20% - Accent2 2 3" xfId="723"/>
    <cellStyle name="20% - Accent2 2 3 2" xfId="724"/>
    <cellStyle name="20% - Accent2 2 4" xfId="725"/>
    <cellStyle name="20% - Accent2 2 4 2" xfId="726"/>
    <cellStyle name="20% - Accent2 2 5" xfId="727"/>
    <cellStyle name="20% - Accent2 3" xfId="728"/>
    <cellStyle name="20% - Accent2 3 10" xfId="729"/>
    <cellStyle name="20% - Accent2 3 10 2" xfId="730"/>
    <cellStyle name="20% - Accent2 3 10 2 2" xfId="731"/>
    <cellStyle name="20% - Accent2 3 10 3" xfId="732"/>
    <cellStyle name="20% - Accent2 3 10 4" xfId="733"/>
    <cellStyle name="20% - Accent2 3 10 5" xfId="734"/>
    <cellStyle name="20% - Accent2 3 10 6" xfId="735"/>
    <cellStyle name="20% - Accent2 3 11" xfId="736"/>
    <cellStyle name="20% - Accent2 3 11 2" xfId="737"/>
    <cellStyle name="20% - Accent2 3 12" xfId="738"/>
    <cellStyle name="20% - Accent2 3 12 2" xfId="739"/>
    <cellStyle name="20% - Accent2 3 13" xfId="740"/>
    <cellStyle name="20% - Accent2 3 14" xfId="741"/>
    <cellStyle name="20% - Accent2 3 15" xfId="742"/>
    <cellStyle name="20% - Accent2 3 2" xfId="743"/>
    <cellStyle name="20% - Accent2 3 2 10" xfId="744"/>
    <cellStyle name="20% - Accent2 3 2 2" xfId="745"/>
    <cellStyle name="20% - Accent2 3 2 2 2" xfId="746"/>
    <cellStyle name="20% - Accent2 3 2 2 2 2" xfId="747"/>
    <cellStyle name="20% - Accent2 3 2 2 2 2 2" xfId="748"/>
    <cellStyle name="20% - Accent2 3 2 2 2 2 2 2" xfId="749"/>
    <cellStyle name="20% - Accent2 3 2 2 2 2 3" xfId="750"/>
    <cellStyle name="20% - Accent2 3 2 2 2 2 4" xfId="751"/>
    <cellStyle name="20% - Accent2 3 2 2 2 2 5" xfId="752"/>
    <cellStyle name="20% - Accent2 3 2 2 2 2 6" xfId="753"/>
    <cellStyle name="20% - Accent2 3 2 2 2 3" xfId="754"/>
    <cellStyle name="20% - Accent2 3 2 2 2 3 2" xfId="755"/>
    <cellStyle name="20% - Accent2 3 2 2 2 4" xfId="756"/>
    <cellStyle name="20% - Accent2 3 2 2 2 5" xfId="757"/>
    <cellStyle name="20% - Accent2 3 2 2 2 6" xfId="758"/>
    <cellStyle name="20% - Accent2 3 2 2 2 7" xfId="759"/>
    <cellStyle name="20% - Accent2 3 2 2 3" xfId="760"/>
    <cellStyle name="20% - Accent2 3 2 2 3 2" xfId="761"/>
    <cellStyle name="20% - Accent2 3 2 2 3 2 2" xfId="762"/>
    <cellStyle name="20% - Accent2 3 2 2 3 3" xfId="763"/>
    <cellStyle name="20% - Accent2 3 2 2 3 4" xfId="764"/>
    <cellStyle name="20% - Accent2 3 2 2 3 5" xfId="765"/>
    <cellStyle name="20% - Accent2 3 2 2 3 6" xfId="766"/>
    <cellStyle name="20% - Accent2 3 2 2 4" xfId="767"/>
    <cellStyle name="20% - Accent2 3 2 2 4 2" xfId="768"/>
    <cellStyle name="20% - Accent2 3 2 2 5" xfId="769"/>
    <cellStyle name="20% - Accent2 3 2 2 6" xfId="770"/>
    <cellStyle name="20% - Accent2 3 2 2 7" xfId="771"/>
    <cellStyle name="20% - Accent2 3 2 2 8" xfId="772"/>
    <cellStyle name="20% - Accent2 3 2 3" xfId="773"/>
    <cellStyle name="20% - Accent2 3 2 3 2" xfId="774"/>
    <cellStyle name="20% - Accent2 3 2 3 2 2" xfId="775"/>
    <cellStyle name="20% - Accent2 3 2 3 2 2 2" xfId="776"/>
    <cellStyle name="20% - Accent2 3 2 3 2 3" xfId="777"/>
    <cellStyle name="20% - Accent2 3 2 3 2 4" xfId="778"/>
    <cellStyle name="20% - Accent2 3 2 3 2 5" xfId="779"/>
    <cellStyle name="20% - Accent2 3 2 3 2 6" xfId="780"/>
    <cellStyle name="20% - Accent2 3 2 3 3" xfId="781"/>
    <cellStyle name="20% - Accent2 3 2 3 3 2" xfId="782"/>
    <cellStyle name="20% - Accent2 3 2 3 4" xfId="783"/>
    <cellStyle name="20% - Accent2 3 2 3 5" xfId="784"/>
    <cellStyle name="20% - Accent2 3 2 3 6" xfId="785"/>
    <cellStyle name="20% - Accent2 3 2 3 7" xfId="786"/>
    <cellStyle name="20% - Accent2 3 2 4" xfId="787"/>
    <cellStyle name="20% - Accent2 3 2 5" xfId="788"/>
    <cellStyle name="20% - Accent2 3 2 5 2" xfId="789"/>
    <cellStyle name="20% - Accent2 3 2 5 2 2" xfId="790"/>
    <cellStyle name="20% - Accent2 3 2 5 3" xfId="791"/>
    <cellStyle name="20% - Accent2 3 2 5 4" xfId="792"/>
    <cellStyle name="20% - Accent2 3 2 5 5" xfId="793"/>
    <cellStyle name="20% - Accent2 3 2 5 6" xfId="794"/>
    <cellStyle name="20% - Accent2 3 2 6" xfId="795"/>
    <cellStyle name="20% - Accent2 3 2 6 2" xfId="796"/>
    <cellStyle name="20% - Accent2 3 2 7" xfId="797"/>
    <cellStyle name="20% - Accent2 3 2 8" xfId="798"/>
    <cellStyle name="20% - Accent2 3 2 9" xfId="799"/>
    <cellStyle name="20% - Accent2 3 3" xfId="800"/>
    <cellStyle name="20% - Accent2 3 3 10" xfId="801"/>
    <cellStyle name="20% - Accent2 3 3 10 2" xfId="802"/>
    <cellStyle name="20% - Accent2 3 3 11" xfId="803"/>
    <cellStyle name="20% - Accent2 3 3 12" xfId="804"/>
    <cellStyle name="20% - Accent2 3 3 13" xfId="805"/>
    <cellStyle name="20% - Accent2 3 3 2" xfId="806"/>
    <cellStyle name="20% - Accent2 3 3 2 10" xfId="807"/>
    <cellStyle name="20% - Accent2 3 3 2 2" xfId="808"/>
    <cellStyle name="20% - Accent2 3 3 2 2 2" xfId="809"/>
    <cellStyle name="20% - Accent2 3 3 2 2 2 2" xfId="810"/>
    <cellStyle name="20% - Accent2 3 3 2 2 2 2 2" xfId="811"/>
    <cellStyle name="20% - Accent2 3 3 2 2 2 2 3" xfId="812"/>
    <cellStyle name="20% - Accent2 3 3 2 2 2 3" xfId="813"/>
    <cellStyle name="20% - Accent2 3 3 2 2 2 4" xfId="814"/>
    <cellStyle name="20% - Accent2 3 3 2 2 3" xfId="815"/>
    <cellStyle name="20% - Accent2 3 3 2 2 3 2" xfId="816"/>
    <cellStyle name="20% - Accent2 3 3 2 2 3 3" xfId="817"/>
    <cellStyle name="20% - Accent2 3 3 2 2 4" xfId="818"/>
    <cellStyle name="20% - Accent2 3 3 2 2 4 2" xfId="819"/>
    <cellStyle name="20% - Accent2 3 3 2 2 4 2 2" xfId="820"/>
    <cellStyle name="20% - Accent2 3 3 2 2 4 3" xfId="821"/>
    <cellStyle name="20% - Accent2 3 3 2 2 4 4" xfId="822"/>
    <cellStyle name="20% - Accent2 3 3 2 2 4 5" xfId="823"/>
    <cellStyle name="20% - Accent2 3 3 2 2 4 6" xfId="824"/>
    <cellStyle name="20% - Accent2 3 3 2 2 5" xfId="825"/>
    <cellStyle name="20% - Accent2 3 3 2 2 5 2" xfId="826"/>
    <cellStyle name="20% - Accent2 3 3 2 2 5 3" xfId="827"/>
    <cellStyle name="20% - Accent2 3 3 2 2 6" xfId="828"/>
    <cellStyle name="20% - Accent2 3 3 2 2 6 2" xfId="829"/>
    <cellStyle name="20% - Accent2 3 3 2 2 7" xfId="830"/>
    <cellStyle name="20% - Accent2 3 3 2 2 8" xfId="831"/>
    <cellStyle name="20% - Accent2 3 3 2 2 9" xfId="832"/>
    <cellStyle name="20% - Accent2 3 3 2 3" xfId="833"/>
    <cellStyle name="20% - Accent2 3 3 2 3 2" xfId="834"/>
    <cellStyle name="20% - Accent2 3 3 2 3 2 2" xfId="835"/>
    <cellStyle name="20% - Accent2 3 3 2 3 2 3" xfId="836"/>
    <cellStyle name="20% - Accent2 3 3 2 3 3" xfId="837"/>
    <cellStyle name="20% - Accent2 3 3 2 3 4" xfId="838"/>
    <cellStyle name="20% - Accent2 3 3 2 4" xfId="839"/>
    <cellStyle name="20% - Accent2 3 3 2 4 2" xfId="840"/>
    <cellStyle name="20% - Accent2 3 3 2 4 3" xfId="841"/>
    <cellStyle name="20% - Accent2 3 3 2 5" xfId="842"/>
    <cellStyle name="20% - Accent2 3 3 2 5 2" xfId="843"/>
    <cellStyle name="20% - Accent2 3 3 2 5 2 2" xfId="844"/>
    <cellStyle name="20% - Accent2 3 3 2 5 3" xfId="845"/>
    <cellStyle name="20% - Accent2 3 3 2 5 4" xfId="846"/>
    <cellStyle name="20% - Accent2 3 3 2 5 5" xfId="847"/>
    <cellStyle name="20% - Accent2 3 3 2 5 6" xfId="848"/>
    <cellStyle name="20% - Accent2 3 3 2 6" xfId="849"/>
    <cellStyle name="20% - Accent2 3 3 2 6 2" xfId="850"/>
    <cellStyle name="20% - Accent2 3 3 2 6 3" xfId="851"/>
    <cellStyle name="20% - Accent2 3 3 2 7" xfId="852"/>
    <cellStyle name="20% - Accent2 3 3 2 7 2" xfId="853"/>
    <cellStyle name="20% - Accent2 3 3 2 8" xfId="854"/>
    <cellStyle name="20% - Accent2 3 3 2 9" xfId="855"/>
    <cellStyle name="20% - Accent2 3 3 3" xfId="856"/>
    <cellStyle name="20% - Accent2 3 3 3 10" xfId="857"/>
    <cellStyle name="20% - Accent2 3 3 3 11" xfId="858"/>
    <cellStyle name="20% - Accent2 3 3 3 2" xfId="859"/>
    <cellStyle name="20% - Accent2 3 3 3 2 2" xfId="860"/>
    <cellStyle name="20% - Accent2 3 3 3 2 2 2" xfId="861"/>
    <cellStyle name="20% - Accent2 3 3 3 2 2 3" xfId="862"/>
    <cellStyle name="20% - Accent2 3 3 3 2 3" xfId="863"/>
    <cellStyle name="20% - Accent2 3 3 3 2 3 2" xfId="864"/>
    <cellStyle name="20% - Accent2 3 3 3 2 3 3" xfId="865"/>
    <cellStyle name="20% - Accent2 3 3 3 2 4" xfId="866"/>
    <cellStyle name="20% - Accent2 3 3 3 2 4 2" xfId="867"/>
    <cellStyle name="20% - Accent2 3 3 3 2 4 3" xfId="868"/>
    <cellStyle name="20% - Accent2 3 3 3 2 5" xfId="869"/>
    <cellStyle name="20% - Accent2 3 3 3 2 6" xfId="870"/>
    <cellStyle name="20% - Accent2 3 3 3 3" xfId="871"/>
    <cellStyle name="20% - Accent2 3 3 3 3 2" xfId="872"/>
    <cellStyle name="20% - Accent2 3 3 3 3 2 2" xfId="873"/>
    <cellStyle name="20% - Accent2 3 3 3 3 2 2 2" xfId="874"/>
    <cellStyle name="20% - Accent2 3 3 3 3 2 3" xfId="875"/>
    <cellStyle name="20% - Accent2 3 3 3 3 2 3 2" xfId="876"/>
    <cellStyle name="20% - Accent2 3 3 3 3 2 4" xfId="877"/>
    <cellStyle name="20% - Accent2 3 3 3 3 2 5" xfId="878"/>
    <cellStyle name="20% - Accent2 3 3 3 3 2 6" xfId="879"/>
    <cellStyle name="20% - Accent2 3 3 3 3 3" xfId="880"/>
    <cellStyle name="20% - Accent2 3 3 3 3 3 2" xfId="881"/>
    <cellStyle name="20% - Accent2 3 3 3 3 3 2 2" xfId="882"/>
    <cellStyle name="20% - Accent2 3 3 3 3 3 3" xfId="883"/>
    <cellStyle name="20% - Accent2 3 3 3 3 3 4" xfId="884"/>
    <cellStyle name="20% - Accent2 3 3 3 3 3 5" xfId="885"/>
    <cellStyle name="20% - Accent2 3 3 3 3 3 6" xfId="886"/>
    <cellStyle name="20% - Accent2 3 3 3 3 4" xfId="887"/>
    <cellStyle name="20% - Accent2 3 3 3 3 4 2" xfId="888"/>
    <cellStyle name="20% - Accent2 3 3 3 3 4 2 2" xfId="889"/>
    <cellStyle name="20% - Accent2 3 3 3 3 4 3" xfId="890"/>
    <cellStyle name="20% - Accent2 3 3 3 3 4 4" xfId="891"/>
    <cellStyle name="20% - Accent2 3 3 3 3 4 5" xfId="892"/>
    <cellStyle name="20% - Accent2 3 3 3 3 4 6" xfId="893"/>
    <cellStyle name="20% - Accent2 3 3 3 3 5" xfId="894"/>
    <cellStyle name="20% - Accent2 3 3 3 3 5 2" xfId="895"/>
    <cellStyle name="20% - Accent2 3 3 3 3 6" xfId="896"/>
    <cellStyle name="20% - Accent2 3 3 3 3 7" xfId="897"/>
    <cellStyle name="20% - Accent2 3 3 3 3 8" xfId="898"/>
    <cellStyle name="20% - Accent2 3 3 3 3 9" xfId="899"/>
    <cellStyle name="20% - Accent2 3 3 3 4" xfId="900"/>
    <cellStyle name="20% - Accent2 3 3 3 4 2" xfId="901"/>
    <cellStyle name="20% - Accent2 3 3 3 4 2 2" xfId="902"/>
    <cellStyle name="20% - Accent2 3 3 3 4 2 2 2" xfId="903"/>
    <cellStyle name="20% - Accent2 3 3 3 4 2 3" xfId="904"/>
    <cellStyle name="20% - Accent2 3 3 3 4 2 4" xfId="905"/>
    <cellStyle name="20% - Accent2 3 3 3 4 2 5" xfId="906"/>
    <cellStyle name="20% - Accent2 3 3 3 4 2 6" xfId="907"/>
    <cellStyle name="20% - Accent2 3 3 3 4 3" xfId="908"/>
    <cellStyle name="20% - Accent2 3 3 3 4 3 2" xfId="909"/>
    <cellStyle name="20% - Accent2 3 3 3 4 4" xfId="910"/>
    <cellStyle name="20% - Accent2 3 3 3 4 5" xfId="911"/>
    <cellStyle name="20% - Accent2 3 3 3 4 6" xfId="912"/>
    <cellStyle name="20% - Accent2 3 3 3 4 7" xfId="913"/>
    <cellStyle name="20% - Accent2 3 3 3 5" xfId="914"/>
    <cellStyle name="20% - Accent2 3 3 3 5 2" xfId="915"/>
    <cellStyle name="20% - Accent2 3 3 3 5 2 2" xfId="916"/>
    <cellStyle name="20% - Accent2 3 3 3 5 3" xfId="917"/>
    <cellStyle name="20% - Accent2 3 3 3 5 4" xfId="918"/>
    <cellStyle name="20% - Accent2 3 3 3 5 5" xfId="919"/>
    <cellStyle name="20% - Accent2 3 3 3 5 6" xfId="920"/>
    <cellStyle name="20% - Accent2 3 3 3 6" xfId="921"/>
    <cellStyle name="20% - Accent2 3 3 3 6 2" xfId="922"/>
    <cellStyle name="20% - Accent2 3 3 3 6 2 2" xfId="923"/>
    <cellStyle name="20% - Accent2 3 3 3 6 3" xfId="924"/>
    <cellStyle name="20% - Accent2 3 3 3 6 4" xfId="925"/>
    <cellStyle name="20% - Accent2 3 3 3 6 5" xfId="926"/>
    <cellStyle name="20% - Accent2 3 3 3 6 6" xfId="927"/>
    <cellStyle name="20% - Accent2 3 3 3 7" xfId="928"/>
    <cellStyle name="20% - Accent2 3 3 3 7 2" xfId="929"/>
    <cellStyle name="20% - Accent2 3 3 3 7 2 2" xfId="930"/>
    <cellStyle name="20% - Accent2 3 3 3 7 3" xfId="931"/>
    <cellStyle name="20% - Accent2 3 3 3 7 4" xfId="932"/>
    <cellStyle name="20% - Accent2 3 3 3 7 5" xfId="933"/>
    <cellStyle name="20% - Accent2 3 3 3 7 6" xfId="934"/>
    <cellStyle name="20% - Accent2 3 3 3 8" xfId="935"/>
    <cellStyle name="20% - Accent2 3 3 3 8 2" xfId="936"/>
    <cellStyle name="20% - Accent2 3 3 3 9" xfId="937"/>
    <cellStyle name="20% - Accent2 3 3 4" xfId="938"/>
    <cellStyle name="20% - Accent2 3 3 4 2" xfId="939"/>
    <cellStyle name="20% - Accent2 3 3 4 2 2" xfId="940"/>
    <cellStyle name="20% - Accent2 3 3 4 2 3" xfId="941"/>
    <cellStyle name="20% - Accent2 3 3 4 3" xfId="942"/>
    <cellStyle name="20% - Accent2 3 3 4 3 2" xfId="943"/>
    <cellStyle name="20% - Accent2 3 3 4 3 3" xfId="944"/>
    <cellStyle name="20% - Accent2 3 3 4 4" xfId="945"/>
    <cellStyle name="20% - Accent2 3 3 4 4 2" xfId="946"/>
    <cellStyle name="20% - Accent2 3 3 4 4 3" xfId="947"/>
    <cellStyle name="20% - Accent2 3 3 4 5" xfId="948"/>
    <cellStyle name="20% - Accent2 3 3 4 6" xfId="949"/>
    <cellStyle name="20% - Accent2 3 3 5" xfId="950"/>
    <cellStyle name="20% - Accent2 3 3 5 2" xfId="951"/>
    <cellStyle name="20% - Accent2 3 3 5 2 2" xfId="952"/>
    <cellStyle name="20% - Accent2 3 3 5 2 2 2" xfId="953"/>
    <cellStyle name="20% - Accent2 3 3 5 2 3" xfId="954"/>
    <cellStyle name="20% - Accent2 3 3 5 2 3 2" xfId="955"/>
    <cellStyle name="20% - Accent2 3 3 5 2 4" xfId="956"/>
    <cellStyle name="20% - Accent2 3 3 5 2 5" xfId="957"/>
    <cellStyle name="20% - Accent2 3 3 5 2 6" xfId="958"/>
    <cellStyle name="20% - Accent2 3 3 5 3" xfId="959"/>
    <cellStyle name="20% - Accent2 3 3 5 3 2" xfId="960"/>
    <cellStyle name="20% - Accent2 3 3 5 3 2 2" xfId="961"/>
    <cellStyle name="20% - Accent2 3 3 5 3 3" xfId="962"/>
    <cellStyle name="20% - Accent2 3 3 5 3 4" xfId="963"/>
    <cellStyle name="20% - Accent2 3 3 5 3 5" xfId="964"/>
    <cellStyle name="20% - Accent2 3 3 5 3 6" xfId="965"/>
    <cellStyle name="20% - Accent2 3 3 5 4" xfId="966"/>
    <cellStyle name="20% - Accent2 3 3 5 4 2" xfId="967"/>
    <cellStyle name="20% - Accent2 3 3 5 4 2 2" xfId="968"/>
    <cellStyle name="20% - Accent2 3 3 5 4 3" xfId="969"/>
    <cellStyle name="20% - Accent2 3 3 5 4 4" xfId="970"/>
    <cellStyle name="20% - Accent2 3 3 5 4 5" xfId="971"/>
    <cellStyle name="20% - Accent2 3 3 5 4 6" xfId="972"/>
    <cellStyle name="20% - Accent2 3 3 5 5" xfId="973"/>
    <cellStyle name="20% - Accent2 3 3 5 5 2" xfId="974"/>
    <cellStyle name="20% - Accent2 3 3 5 6" xfId="975"/>
    <cellStyle name="20% - Accent2 3 3 5 7" xfId="976"/>
    <cellStyle name="20% - Accent2 3 3 5 8" xfId="977"/>
    <cellStyle name="20% - Accent2 3 3 5 9" xfId="978"/>
    <cellStyle name="20% - Accent2 3 3 6" xfId="979"/>
    <cellStyle name="20% - Accent2 3 3 6 2" xfId="980"/>
    <cellStyle name="20% - Accent2 3 3 6 2 2" xfId="981"/>
    <cellStyle name="20% - Accent2 3 3 6 2 2 2" xfId="982"/>
    <cellStyle name="20% - Accent2 3 3 6 2 3" xfId="983"/>
    <cellStyle name="20% - Accent2 3 3 6 2 4" xfId="984"/>
    <cellStyle name="20% - Accent2 3 3 6 2 5" xfId="985"/>
    <cellStyle name="20% - Accent2 3 3 6 2 6" xfId="986"/>
    <cellStyle name="20% - Accent2 3 3 6 3" xfId="987"/>
    <cellStyle name="20% - Accent2 3 3 6 3 2" xfId="988"/>
    <cellStyle name="20% - Accent2 3 3 6 4" xfId="989"/>
    <cellStyle name="20% - Accent2 3 3 6 5" xfId="990"/>
    <cellStyle name="20% - Accent2 3 3 6 6" xfId="991"/>
    <cellStyle name="20% - Accent2 3 3 6 7" xfId="992"/>
    <cellStyle name="20% - Accent2 3 3 7" xfId="993"/>
    <cellStyle name="20% - Accent2 3 3 7 2" xfId="994"/>
    <cellStyle name="20% - Accent2 3 3 7 2 2" xfId="995"/>
    <cellStyle name="20% - Accent2 3 3 7 3" xfId="996"/>
    <cellStyle name="20% - Accent2 3 3 7 4" xfId="997"/>
    <cellStyle name="20% - Accent2 3 3 7 5" xfId="998"/>
    <cellStyle name="20% - Accent2 3 3 7 6" xfId="999"/>
    <cellStyle name="20% - Accent2 3 3 8" xfId="1000"/>
    <cellStyle name="20% - Accent2 3 3 8 2" xfId="1001"/>
    <cellStyle name="20% - Accent2 3 3 8 2 2" xfId="1002"/>
    <cellStyle name="20% - Accent2 3 3 8 3" xfId="1003"/>
    <cellStyle name="20% - Accent2 3 3 8 4" xfId="1004"/>
    <cellStyle name="20% - Accent2 3 3 8 5" xfId="1005"/>
    <cellStyle name="20% - Accent2 3 3 8 6" xfId="1006"/>
    <cellStyle name="20% - Accent2 3 3 9" xfId="1007"/>
    <cellStyle name="20% - Accent2 3 3 9 2" xfId="1008"/>
    <cellStyle name="20% - Accent2 3 3 9 2 2" xfId="1009"/>
    <cellStyle name="20% - Accent2 3 3 9 3" xfId="1010"/>
    <cellStyle name="20% - Accent2 3 3 9 4" xfId="1011"/>
    <cellStyle name="20% - Accent2 3 3 9 5" xfId="1012"/>
    <cellStyle name="20% - Accent2 3 3 9 6" xfId="1013"/>
    <cellStyle name="20% - Accent2 3 4" xfId="1014"/>
    <cellStyle name="20% - Accent2 3 4 10" xfId="1015"/>
    <cellStyle name="20% - Accent2 3 4 11" xfId="1016"/>
    <cellStyle name="20% - Accent2 3 4 2" xfId="1017"/>
    <cellStyle name="20% - Accent2 3 4 2 2" xfId="1018"/>
    <cellStyle name="20% - Accent2 3 4 2 2 2" xfId="1019"/>
    <cellStyle name="20% - Accent2 3 4 2 2 2 2" xfId="1020"/>
    <cellStyle name="20% - Accent2 3 4 2 2 2 3" xfId="1021"/>
    <cellStyle name="20% - Accent2 3 4 2 2 3" xfId="1022"/>
    <cellStyle name="20% - Accent2 3 4 2 2 4" xfId="1023"/>
    <cellStyle name="20% - Accent2 3 4 2 3" xfId="1024"/>
    <cellStyle name="20% - Accent2 3 4 2 3 2" xfId="1025"/>
    <cellStyle name="20% - Accent2 3 4 2 3 3" xfId="1026"/>
    <cellStyle name="20% - Accent2 3 4 2 4" xfId="1027"/>
    <cellStyle name="20% - Accent2 3 4 2 4 2" xfId="1028"/>
    <cellStyle name="20% - Accent2 3 4 2 4 2 2" xfId="1029"/>
    <cellStyle name="20% - Accent2 3 4 2 4 3" xfId="1030"/>
    <cellStyle name="20% - Accent2 3 4 2 4 4" xfId="1031"/>
    <cellStyle name="20% - Accent2 3 4 2 4 5" xfId="1032"/>
    <cellStyle name="20% - Accent2 3 4 2 4 6" xfId="1033"/>
    <cellStyle name="20% - Accent2 3 4 2 5" xfId="1034"/>
    <cellStyle name="20% - Accent2 3 4 2 5 2" xfId="1035"/>
    <cellStyle name="20% - Accent2 3 4 2 5 3" xfId="1036"/>
    <cellStyle name="20% - Accent2 3 4 2 6" xfId="1037"/>
    <cellStyle name="20% - Accent2 3 4 2 6 2" xfId="1038"/>
    <cellStyle name="20% - Accent2 3 4 2 7" xfId="1039"/>
    <cellStyle name="20% - Accent2 3 4 2 8" xfId="1040"/>
    <cellStyle name="20% - Accent2 3 4 2 9" xfId="1041"/>
    <cellStyle name="20% - Accent2 3 4 3" xfId="1042"/>
    <cellStyle name="20% - Accent2 3 4 3 2" xfId="1043"/>
    <cellStyle name="20% - Accent2 3 4 3 2 2" xfId="1044"/>
    <cellStyle name="20% - Accent2 3 4 3 2 2 2" xfId="1045"/>
    <cellStyle name="20% - Accent2 3 4 3 2 3" xfId="1046"/>
    <cellStyle name="20% - Accent2 3 4 3 2 3 2" xfId="1047"/>
    <cellStyle name="20% - Accent2 3 4 3 2 4" xfId="1048"/>
    <cellStyle name="20% - Accent2 3 4 3 2 5" xfId="1049"/>
    <cellStyle name="20% - Accent2 3 4 3 2 6" xfId="1050"/>
    <cellStyle name="20% - Accent2 3 4 3 3" xfId="1051"/>
    <cellStyle name="20% - Accent2 3 4 3 3 2" xfId="1052"/>
    <cellStyle name="20% - Accent2 3 4 3 3 2 2" xfId="1053"/>
    <cellStyle name="20% - Accent2 3 4 3 3 3" xfId="1054"/>
    <cellStyle name="20% - Accent2 3 4 3 3 4" xfId="1055"/>
    <cellStyle name="20% - Accent2 3 4 3 3 5" xfId="1056"/>
    <cellStyle name="20% - Accent2 3 4 3 3 6" xfId="1057"/>
    <cellStyle name="20% - Accent2 3 4 3 4" xfId="1058"/>
    <cellStyle name="20% - Accent2 3 4 3 4 2" xfId="1059"/>
    <cellStyle name="20% - Accent2 3 4 3 4 2 2" xfId="1060"/>
    <cellStyle name="20% - Accent2 3 4 3 4 3" xfId="1061"/>
    <cellStyle name="20% - Accent2 3 4 3 4 4" xfId="1062"/>
    <cellStyle name="20% - Accent2 3 4 3 4 5" xfId="1063"/>
    <cellStyle name="20% - Accent2 3 4 3 4 6" xfId="1064"/>
    <cellStyle name="20% - Accent2 3 4 3 5" xfId="1065"/>
    <cellStyle name="20% - Accent2 3 4 3 5 2" xfId="1066"/>
    <cellStyle name="20% - Accent2 3 4 3 6" xfId="1067"/>
    <cellStyle name="20% - Accent2 3 4 3 7" xfId="1068"/>
    <cellStyle name="20% - Accent2 3 4 3 8" xfId="1069"/>
    <cellStyle name="20% - Accent2 3 4 3 9" xfId="1070"/>
    <cellStyle name="20% - Accent2 3 4 4" xfId="1071"/>
    <cellStyle name="20% - Accent2 3 4 4 2" xfId="1072"/>
    <cellStyle name="20% - Accent2 3 4 4 2 2" xfId="1073"/>
    <cellStyle name="20% - Accent2 3 4 4 2 2 2" xfId="1074"/>
    <cellStyle name="20% - Accent2 3 4 4 2 3" xfId="1075"/>
    <cellStyle name="20% - Accent2 3 4 4 2 4" xfId="1076"/>
    <cellStyle name="20% - Accent2 3 4 4 2 5" xfId="1077"/>
    <cellStyle name="20% - Accent2 3 4 4 2 6" xfId="1078"/>
    <cellStyle name="20% - Accent2 3 4 4 3" xfId="1079"/>
    <cellStyle name="20% - Accent2 3 4 4 3 2" xfId="1080"/>
    <cellStyle name="20% - Accent2 3 4 4 4" xfId="1081"/>
    <cellStyle name="20% - Accent2 3 4 4 5" xfId="1082"/>
    <cellStyle name="20% - Accent2 3 4 4 6" xfId="1083"/>
    <cellStyle name="20% - Accent2 3 4 4 7" xfId="1084"/>
    <cellStyle name="20% - Accent2 3 4 5" xfId="1085"/>
    <cellStyle name="20% - Accent2 3 4 5 2" xfId="1086"/>
    <cellStyle name="20% - Accent2 3 4 5 2 2" xfId="1087"/>
    <cellStyle name="20% - Accent2 3 4 5 3" xfId="1088"/>
    <cellStyle name="20% - Accent2 3 4 5 4" xfId="1089"/>
    <cellStyle name="20% - Accent2 3 4 5 5" xfId="1090"/>
    <cellStyle name="20% - Accent2 3 4 5 6" xfId="1091"/>
    <cellStyle name="20% - Accent2 3 4 6" xfId="1092"/>
    <cellStyle name="20% - Accent2 3 4 6 2" xfId="1093"/>
    <cellStyle name="20% - Accent2 3 4 6 2 2" xfId="1094"/>
    <cellStyle name="20% - Accent2 3 4 6 3" xfId="1095"/>
    <cellStyle name="20% - Accent2 3 4 6 4" xfId="1096"/>
    <cellStyle name="20% - Accent2 3 4 6 5" xfId="1097"/>
    <cellStyle name="20% - Accent2 3 4 6 6" xfId="1098"/>
    <cellStyle name="20% - Accent2 3 4 7" xfId="1099"/>
    <cellStyle name="20% - Accent2 3 4 7 2" xfId="1100"/>
    <cellStyle name="20% - Accent2 3 4 7 2 2" xfId="1101"/>
    <cellStyle name="20% - Accent2 3 4 7 3" xfId="1102"/>
    <cellStyle name="20% - Accent2 3 4 7 4" xfId="1103"/>
    <cellStyle name="20% - Accent2 3 4 7 5" xfId="1104"/>
    <cellStyle name="20% - Accent2 3 4 7 6" xfId="1105"/>
    <cellStyle name="20% - Accent2 3 4 8" xfId="1106"/>
    <cellStyle name="20% - Accent2 3 4 8 2" xfId="1107"/>
    <cellStyle name="20% - Accent2 3 4 9" xfId="1108"/>
    <cellStyle name="20% - Accent2 3 5" xfId="1109"/>
    <cellStyle name="20% - Accent2 3 5 10" xfId="1110"/>
    <cellStyle name="20% - Accent2 3 5 11" xfId="1111"/>
    <cellStyle name="20% - Accent2 3 5 2" xfId="1112"/>
    <cellStyle name="20% - Accent2 3 5 2 2" xfId="1113"/>
    <cellStyle name="20% - Accent2 3 5 2 2 2" xfId="1114"/>
    <cellStyle name="20% - Accent2 3 5 2 2 2 2" xfId="1115"/>
    <cellStyle name="20% - Accent2 3 5 2 2 3" xfId="1116"/>
    <cellStyle name="20% - Accent2 3 5 2 2 4" xfId="1117"/>
    <cellStyle name="20% - Accent2 3 5 2 2 5" xfId="1118"/>
    <cellStyle name="20% - Accent2 3 5 2 2 6" xfId="1119"/>
    <cellStyle name="20% - Accent2 3 5 2 3" xfId="1120"/>
    <cellStyle name="20% - Accent2 3 5 2 3 2" xfId="1121"/>
    <cellStyle name="20% - Accent2 3 5 2 4" xfId="1122"/>
    <cellStyle name="20% - Accent2 3 5 2 5" xfId="1123"/>
    <cellStyle name="20% - Accent2 3 5 2 6" xfId="1124"/>
    <cellStyle name="20% - Accent2 3 5 2 7" xfId="1125"/>
    <cellStyle name="20% - Accent2 3 5 3" xfId="1126"/>
    <cellStyle name="20% - Accent2 3 5 3 2" xfId="1127"/>
    <cellStyle name="20% - Accent2 3 5 3 2 2" xfId="1128"/>
    <cellStyle name="20% - Accent2 3 5 3 2 2 2" xfId="1129"/>
    <cellStyle name="20% - Accent2 3 5 3 2 3" xfId="1130"/>
    <cellStyle name="20% - Accent2 3 5 3 2 4" xfId="1131"/>
    <cellStyle name="20% - Accent2 3 5 3 2 5" xfId="1132"/>
    <cellStyle name="20% - Accent2 3 5 3 2 6" xfId="1133"/>
    <cellStyle name="20% - Accent2 3 5 3 3" xfId="1134"/>
    <cellStyle name="20% - Accent2 3 5 3 3 2" xfId="1135"/>
    <cellStyle name="20% - Accent2 3 5 3 4" xfId="1136"/>
    <cellStyle name="20% - Accent2 3 5 3 5" xfId="1137"/>
    <cellStyle name="20% - Accent2 3 5 3 6" xfId="1138"/>
    <cellStyle name="20% - Accent2 3 5 3 7" xfId="1139"/>
    <cellStyle name="20% - Accent2 3 5 4" xfId="1140"/>
    <cellStyle name="20% - Accent2 3 5 4 2" xfId="1141"/>
    <cellStyle name="20% - Accent2 3 5 4 2 2" xfId="1142"/>
    <cellStyle name="20% - Accent2 3 5 4 3" xfId="1143"/>
    <cellStyle name="20% - Accent2 3 5 4 4" xfId="1144"/>
    <cellStyle name="20% - Accent2 3 5 4 5" xfId="1145"/>
    <cellStyle name="20% - Accent2 3 5 4 6" xfId="1146"/>
    <cellStyle name="20% - Accent2 3 5 5" xfId="1147"/>
    <cellStyle name="20% - Accent2 3 5 5 2" xfId="1148"/>
    <cellStyle name="20% - Accent2 3 5 5 2 2" xfId="1149"/>
    <cellStyle name="20% - Accent2 3 5 5 3" xfId="1150"/>
    <cellStyle name="20% - Accent2 3 5 5 4" xfId="1151"/>
    <cellStyle name="20% - Accent2 3 5 5 5" xfId="1152"/>
    <cellStyle name="20% - Accent2 3 5 5 6" xfId="1153"/>
    <cellStyle name="20% - Accent2 3 5 6" xfId="1154"/>
    <cellStyle name="20% - Accent2 3 5 6 2" xfId="1155"/>
    <cellStyle name="20% - Accent2 3 5 6 2 2" xfId="1156"/>
    <cellStyle name="20% - Accent2 3 5 6 3" xfId="1157"/>
    <cellStyle name="20% - Accent2 3 5 6 4" xfId="1158"/>
    <cellStyle name="20% - Accent2 3 5 6 5" xfId="1159"/>
    <cellStyle name="20% - Accent2 3 5 6 6" xfId="1160"/>
    <cellStyle name="20% - Accent2 3 5 7" xfId="1161"/>
    <cellStyle name="20% - Accent2 3 5 7 2" xfId="1162"/>
    <cellStyle name="20% - Accent2 3 5 8" xfId="1163"/>
    <cellStyle name="20% - Accent2 3 5 9" xfId="1164"/>
    <cellStyle name="20% - Accent2 3 6" xfId="1165"/>
    <cellStyle name="20% - Accent2 3 6 2" xfId="1166"/>
    <cellStyle name="20% - Accent2 3 6 2 2" xfId="1167"/>
    <cellStyle name="20% - Accent2 3 6 2 2 2" xfId="1168"/>
    <cellStyle name="20% - Accent2 3 6 2 3" xfId="1169"/>
    <cellStyle name="20% - Accent2 3 6 2 4" xfId="1170"/>
    <cellStyle name="20% - Accent2 3 6 2 5" xfId="1171"/>
    <cellStyle name="20% - Accent2 3 6 2 6" xfId="1172"/>
    <cellStyle name="20% - Accent2 3 6 3" xfId="1173"/>
    <cellStyle name="20% - Accent2 3 6 3 2" xfId="1174"/>
    <cellStyle name="20% - Accent2 3 6 4" xfId="1175"/>
    <cellStyle name="20% - Accent2 3 6 5" xfId="1176"/>
    <cellStyle name="20% - Accent2 3 6 6" xfId="1177"/>
    <cellStyle name="20% - Accent2 3 6 7" xfId="1178"/>
    <cellStyle name="20% - Accent2 3 7" xfId="1179"/>
    <cellStyle name="20% - Accent2 3 7 2" xfId="1180"/>
    <cellStyle name="20% - Accent2 3 7 2 2" xfId="1181"/>
    <cellStyle name="20% - Accent2 3 7 2 2 2" xfId="1182"/>
    <cellStyle name="20% - Accent2 3 7 2 3" xfId="1183"/>
    <cellStyle name="20% - Accent2 3 7 2 4" xfId="1184"/>
    <cellStyle name="20% - Accent2 3 7 2 5" xfId="1185"/>
    <cellStyle name="20% - Accent2 3 7 2 6" xfId="1186"/>
    <cellStyle name="20% - Accent2 3 7 3" xfId="1187"/>
    <cellStyle name="20% - Accent2 3 7 3 2" xfId="1188"/>
    <cellStyle name="20% - Accent2 3 7 4" xfId="1189"/>
    <cellStyle name="20% - Accent2 3 7 5" xfId="1190"/>
    <cellStyle name="20% - Accent2 3 7 6" xfId="1191"/>
    <cellStyle name="20% - Accent2 3 7 7" xfId="1192"/>
    <cellStyle name="20% - Accent2 3 8" xfId="1193"/>
    <cellStyle name="20% - Accent2 3 8 2" xfId="1194"/>
    <cellStyle name="20% - Accent2 3 8 2 2" xfId="1195"/>
    <cellStyle name="20% - Accent2 3 8 3" xfId="1196"/>
    <cellStyle name="20% - Accent2 3 8 4" xfId="1197"/>
    <cellStyle name="20% - Accent2 3 8 5" xfId="1198"/>
    <cellStyle name="20% - Accent2 3 8 6" xfId="1199"/>
    <cellStyle name="20% - Accent2 3 9" xfId="1200"/>
    <cellStyle name="20% - Accent2 3 9 2" xfId="1201"/>
    <cellStyle name="20% - Accent2 3 9 2 2" xfId="1202"/>
    <cellStyle name="20% - Accent2 3 9 3" xfId="1203"/>
    <cellStyle name="20% - Accent2 3 9 4" xfId="1204"/>
    <cellStyle name="20% - Accent2 3 9 5" xfId="1205"/>
    <cellStyle name="20% - Accent2 3 9 6" xfId="1206"/>
    <cellStyle name="20% - Accent2 4" xfId="1207"/>
    <cellStyle name="20% - Accent2 4 10" xfId="1208"/>
    <cellStyle name="20% - Accent2 4 11" xfId="1209"/>
    <cellStyle name="20% - Accent2 4 12" xfId="1210"/>
    <cellStyle name="20% - Accent2 4 13" xfId="1211"/>
    <cellStyle name="20% - Accent2 4 2" xfId="1212"/>
    <cellStyle name="20% - Accent2 4 2 10" xfId="1213"/>
    <cellStyle name="20% - Accent2 4 2 2" xfId="1214"/>
    <cellStyle name="20% - Accent2 4 2 2 2" xfId="1215"/>
    <cellStyle name="20% - Accent2 4 2 2 2 2" xfId="1216"/>
    <cellStyle name="20% - Accent2 4 2 2 2 2 2" xfId="1217"/>
    <cellStyle name="20% - Accent2 4 2 2 2 2 3" xfId="1218"/>
    <cellStyle name="20% - Accent2 4 2 2 2 3" xfId="1219"/>
    <cellStyle name="20% - Accent2 4 2 2 2 4" xfId="1220"/>
    <cellStyle name="20% - Accent2 4 2 2 3" xfId="1221"/>
    <cellStyle name="20% - Accent2 4 2 2 3 2" xfId="1222"/>
    <cellStyle name="20% - Accent2 4 2 2 3 3" xfId="1223"/>
    <cellStyle name="20% - Accent2 4 2 2 4" xfId="1224"/>
    <cellStyle name="20% - Accent2 4 2 2 4 2" xfId="1225"/>
    <cellStyle name="20% - Accent2 4 2 2 4 2 2" xfId="1226"/>
    <cellStyle name="20% - Accent2 4 2 2 4 3" xfId="1227"/>
    <cellStyle name="20% - Accent2 4 2 2 4 4" xfId="1228"/>
    <cellStyle name="20% - Accent2 4 2 2 4 5" xfId="1229"/>
    <cellStyle name="20% - Accent2 4 2 2 4 6" xfId="1230"/>
    <cellStyle name="20% - Accent2 4 2 2 5" xfId="1231"/>
    <cellStyle name="20% - Accent2 4 2 2 5 2" xfId="1232"/>
    <cellStyle name="20% - Accent2 4 2 2 5 3" xfId="1233"/>
    <cellStyle name="20% - Accent2 4 2 2 6" xfId="1234"/>
    <cellStyle name="20% - Accent2 4 2 2 6 2" xfId="1235"/>
    <cellStyle name="20% - Accent2 4 2 2 7" xfId="1236"/>
    <cellStyle name="20% - Accent2 4 2 2 8" xfId="1237"/>
    <cellStyle name="20% - Accent2 4 2 2 9" xfId="1238"/>
    <cellStyle name="20% - Accent2 4 2 3" xfId="1239"/>
    <cellStyle name="20% - Accent2 4 2 3 2" xfId="1240"/>
    <cellStyle name="20% - Accent2 4 2 3 2 2" xfId="1241"/>
    <cellStyle name="20% - Accent2 4 2 3 2 3" xfId="1242"/>
    <cellStyle name="20% - Accent2 4 2 3 3" xfId="1243"/>
    <cellStyle name="20% - Accent2 4 2 3 4" xfId="1244"/>
    <cellStyle name="20% - Accent2 4 2 4" xfId="1245"/>
    <cellStyle name="20% - Accent2 4 2 4 2" xfId="1246"/>
    <cellStyle name="20% - Accent2 4 2 4 3" xfId="1247"/>
    <cellStyle name="20% - Accent2 4 2 5" xfId="1248"/>
    <cellStyle name="20% - Accent2 4 2 5 2" xfId="1249"/>
    <cellStyle name="20% - Accent2 4 2 5 2 2" xfId="1250"/>
    <cellStyle name="20% - Accent2 4 2 5 3" xfId="1251"/>
    <cellStyle name="20% - Accent2 4 2 5 4" xfId="1252"/>
    <cellStyle name="20% - Accent2 4 2 5 5" xfId="1253"/>
    <cellStyle name="20% - Accent2 4 2 5 6" xfId="1254"/>
    <cellStyle name="20% - Accent2 4 2 6" xfId="1255"/>
    <cellStyle name="20% - Accent2 4 2 6 2" xfId="1256"/>
    <cellStyle name="20% - Accent2 4 2 6 3" xfId="1257"/>
    <cellStyle name="20% - Accent2 4 2 7" xfId="1258"/>
    <cellStyle name="20% - Accent2 4 2 7 2" xfId="1259"/>
    <cellStyle name="20% - Accent2 4 2 8" xfId="1260"/>
    <cellStyle name="20% - Accent2 4 2 9" xfId="1261"/>
    <cellStyle name="20% - Accent2 4 3" xfId="1262"/>
    <cellStyle name="20% - Accent2 4 3 2" xfId="1263"/>
    <cellStyle name="20% - Accent2 4 3 3" xfId="1264"/>
    <cellStyle name="20% - Accent2 4 3 3 2" xfId="1265"/>
    <cellStyle name="20% - Accent2 4 3 3 2 2" xfId="1266"/>
    <cellStyle name="20% - Accent2 4 3 3 3" xfId="1267"/>
    <cellStyle name="20% - Accent2 4 3 3 4" xfId="1268"/>
    <cellStyle name="20% - Accent2 4 3 3 5" xfId="1269"/>
    <cellStyle name="20% - Accent2 4 3 3 6" xfId="1270"/>
    <cellStyle name="20% - Accent2 4 3 4" xfId="1271"/>
    <cellStyle name="20% - Accent2 4 3 4 2" xfId="1272"/>
    <cellStyle name="20% - Accent2 4 3 5" xfId="1273"/>
    <cellStyle name="20% - Accent2 4 3 6" xfId="1274"/>
    <cellStyle name="20% - Accent2 4 3 7" xfId="1275"/>
    <cellStyle name="20% - Accent2 4 3 8" xfId="1276"/>
    <cellStyle name="20% - Accent2 4 4" xfId="1277"/>
    <cellStyle name="20% - Accent2 4 4 2" xfId="1278"/>
    <cellStyle name="20% - Accent2 4 4 2 2" xfId="1279"/>
    <cellStyle name="20% - Accent2 4 4 2 3" xfId="1280"/>
    <cellStyle name="20% - Accent2 4 4 3" xfId="1281"/>
    <cellStyle name="20% - Accent2 4 4 3 2" xfId="1282"/>
    <cellStyle name="20% - Accent2 4 4 3 3" xfId="1283"/>
    <cellStyle name="20% - Accent2 4 4 4" xfId="1284"/>
    <cellStyle name="20% - Accent2 4 4 4 2" xfId="1285"/>
    <cellStyle name="20% - Accent2 4 4 4 3" xfId="1286"/>
    <cellStyle name="20% - Accent2 4 4 5" xfId="1287"/>
    <cellStyle name="20% - Accent2 4 4 6" xfId="1288"/>
    <cellStyle name="20% - Accent2 4 5" xfId="1289"/>
    <cellStyle name="20% - Accent2 4 5 2" xfId="1290"/>
    <cellStyle name="20% - Accent2 4 5 3" xfId="1291"/>
    <cellStyle name="20% - Accent2 4 6" xfId="1292"/>
    <cellStyle name="20% - Accent2 4 6 2" xfId="1293"/>
    <cellStyle name="20% - Accent2 4 6 2 2" xfId="1294"/>
    <cellStyle name="20% - Accent2 4 6 3" xfId="1295"/>
    <cellStyle name="20% - Accent2 4 6 4" xfId="1296"/>
    <cellStyle name="20% - Accent2 4 6 5" xfId="1297"/>
    <cellStyle name="20% - Accent2 4 6 6" xfId="1298"/>
    <cellStyle name="20% - Accent2 4 7" xfId="1299"/>
    <cellStyle name="20% - Accent2 4 7 2" xfId="1300"/>
    <cellStyle name="20% - Accent2 4 8" xfId="1301"/>
    <cellStyle name="20% - Accent2 4 8 2" xfId="1302"/>
    <cellStyle name="20% - Accent2 4 9" xfId="1303"/>
    <cellStyle name="20% - Accent2 5" xfId="1304"/>
    <cellStyle name="20% - Accent2 5 10" xfId="1305"/>
    <cellStyle name="20% - Accent2 5 11" xfId="1306"/>
    <cellStyle name="20% - Accent2 5 2" xfId="1307"/>
    <cellStyle name="20% - Accent2 5 2 10" xfId="1308"/>
    <cellStyle name="20% - Accent2 5 2 2" xfId="1309"/>
    <cellStyle name="20% - Accent2 5 2 2 2" xfId="1310"/>
    <cellStyle name="20% - Accent2 5 2 2 2 2" xfId="1311"/>
    <cellStyle name="20% - Accent2 5 2 2 2 2 2" xfId="1312"/>
    <cellStyle name="20% - Accent2 5 2 2 2 3" xfId="1313"/>
    <cellStyle name="20% - Accent2 5 2 2 2 4" xfId="1314"/>
    <cellStyle name="20% - Accent2 5 2 2 2 5" xfId="1315"/>
    <cellStyle name="20% - Accent2 5 2 2 2 6" xfId="1316"/>
    <cellStyle name="20% - Accent2 5 2 2 3" xfId="1317"/>
    <cellStyle name="20% - Accent2 5 2 2 3 2" xfId="1318"/>
    <cellStyle name="20% - Accent2 5 2 2 4" xfId="1319"/>
    <cellStyle name="20% - Accent2 5 2 2 5" xfId="1320"/>
    <cellStyle name="20% - Accent2 5 2 2 6" xfId="1321"/>
    <cellStyle name="20% - Accent2 5 2 2 7" xfId="1322"/>
    <cellStyle name="20% - Accent2 5 2 3" xfId="1323"/>
    <cellStyle name="20% - Accent2 5 2 3 2" xfId="1324"/>
    <cellStyle name="20% - Accent2 5 2 3 2 2" xfId="1325"/>
    <cellStyle name="20% - Accent2 5 2 3 2 3" xfId="1326"/>
    <cellStyle name="20% - Accent2 5 2 3 3" xfId="1327"/>
    <cellStyle name="20% - Accent2 5 2 3 4" xfId="1328"/>
    <cellStyle name="20% - Accent2 5 2 4" xfId="1329"/>
    <cellStyle name="20% - Accent2 5 2 4 2" xfId="1330"/>
    <cellStyle name="20% - Accent2 5 2 4 3" xfId="1331"/>
    <cellStyle name="20% - Accent2 5 2 5" xfId="1332"/>
    <cellStyle name="20% - Accent2 5 2 5 2" xfId="1333"/>
    <cellStyle name="20% - Accent2 5 2 5 2 2" xfId="1334"/>
    <cellStyle name="20% - Accent2 5 2 5 3" xfId="1335"/>
    <cellStyle name="20% - Accent2 5 2 5 4" xfId="1336"/>
    <cellStyle name="20% - Accent2 5 2 5 5" xfId="1337"/>
    <cellStyle name="20% - Accent2 5 2 5 6" xfId="1338"/>
    <cellStyle name="20% - Accent2 5 2 6" xfId="1339"/>
    <cellStyle name="20% - Accent2 5 2 6 2" xfId="1340"/>
    <cellStyle name="20% - Accent2 5 2 6 3" xfId="1341"/>
    <cellStyle name="20% - Accent2 5 2 7" xfId="1342"/>
    <cellStyle name="20% - Accent2 5 2 7 2" xfId="1343"/>
    <cellStyle name="20% - Accent2 5 2 8" xfId="1344"/>
    <cellStyle name="20% - Accent2 5 2 9" xfId="1345"/>
    <cellStyle name="20% - Accent2 5 3" xfId="1346"/>
    <cellStyle name="20% - Accent2 5 3 10" xfId="1347"/>
    <cellStyle name="20% - Accent2 5 3 2" xfId="1348"/>
    <cellStyle name="20% - Accent2 5 3 2 2" xfId="1349"/>
    <cellStyle name="20% - Accent2 5 3 2 2 2" xfId="1350"/>
    <cellStyle name="20% - Accent2 5 3 2 2 2 2" xfId="1351"/>
    <cellStyle name="20% - Accent2 5 3 2 2 3" xfId="1352"/>
    <cellStyle name="20% - Accent2 5 3 2 2 4" xfId="1353"/>
    <cellStyle name="20% - Accent2 5 3 2 2 5" xfId="1354"/>
    <cellStyle name="20% - Accent2 5 3 2 2 6" xfId="1355"/>
    <cellStyle name="20% - Accent2 5 3 2 3" xfId="1356"/>
    <cellStyle name="20% - Accent2 5 3 2 3 2" xfId="1357"/>
    <cellStyle name="20% - Accent2 5 3 2 4" xfId="1358"/>
    <cellStyle name="20% - Accent2 5 3 2 5" xfId="1359"/>
    <cellStyle name="20% - Accent2 5 3 2 6" xfId="1360"/>
    <cellStyle name="20% - Accent2 5 3 2 7" xfId="1361"/>
    <cellStyle name="20% - Accent2 5 3 3" xfId="1362"/>
    <cellStyle name="20% - Accent2 5 3 3 2" xfId="1363"/>
    <cellStyle name="20% - Accent2 5 3 3 2 2" xfId="1364"/>
    <cellStyle name="20% - Accent2 5 3 3 3" xfId="1365"/>
    <cellStyle name="20% - Accent2 5 3 3 4" xfId="1366"/>
    <cellStyle name="20% - Accent2 5 3 3 5" xfId="1367"/>
    <cellStyle name="20% - Accent2 5 3 3 6" xfId="1368"/>
    <cellStyle name="20% - Accent2 5 3 4" xfId="1369"/>
    <cellStyle name="20% - Accent2 5 3 4 2" xfId="1370"/>
    <cellStyle name="20% - Accent2 5 3 4 2 2" xfId="1371"/>
    <cellStyle name="20% - Accent2 5 3 4 3" xfId="1372"/>
    <cellStyle name="20% - Accent2 5 3 4 4" xfId="1373"/>
    <cellStyle name="20% - Accent2 5 3 4 5" xfId="1374"/>
    <cellStyle name="20% - Accent2 5 3 4 6" xfId="1375"/>
    <cellStyle name="20% - Accent2 5 3 5" xfId="1376"/>
    <cellStyle name="20% - Accent2 5 3 5 2" xfId="1377"/>
    <cellStyle name="20% - Accent2 5 3 5 2 2" xfId="1378"/>
    <cellStyle name="20% - Accent2 5 3 5 3" xfId="1379"/>
    <cellStyle name="20% - Accent2 5 3 5 4" xfId="1380"/>
    <cellStyle name="20% - Accent2 5 3 5 5" xfId="1381"/>
    <cellStyle name="20% - Accent2 5 3 5 6" xfId="1382"/>
    <cellStyle name="20% - Accent2 5 3 6" xfId="1383"/>
    <cellStyle name="20% - Accent2 5 3 6 2" xfId="1384"/>
    <cellStyle name="20% - Accent2 5 3 7" xfId="1385"/>
    <cellStyle name="20% - Accent2 5 3 8" xfId="1386"/>
    <cellStyle name="20% - Accent2 5 3 9" xfId="1387"/>
    <cellStyle name="20% - Accent2 5 4" xfId="1388"/>
    <cellStyle name="20% - Accent2 5 4 2" xfId="1389"/>
    <cellStyle name="20% - Accent2 5 4 2 2" xfId="1390"/>
    <cellStyle name="20% - Accent2 5 4 2 2 2" xfId="1391"/>
    <cellStyle name="20% - Accent2 5 4 2 3" xfId="1392"/>
    <cellStyle name="20% - Accent2 5 4 2 4" xfId="1393"/>
    <cellStyle name="20% - Accent2 5 4 2 5" xfId="1394"/>
    <cellStyle name="20% - Accent2 5 4 2 6" xfId="1395"/>
    <cellStyle name="20% - Accent2 5 4 3" xfId="1396"/>
    <cellStyle name="20% - Accent2 5 4 3 2" xfId="1397"/>
    <cellStyle name="20% - Accent2 5 4 4" xfId="1398"/>
    <cellStyle name="20% - Accent2 5 4 5" xfId="1399"/>
    <cellStyle name="20% - Accent2 5 4 6" xfId="1400"/>
    <cellStyle name="20% - Accent2 5 4 7" xfId="1401"/>
    <cellStyle name="20% - Accent2 5 5" xfId="1402"/>
    <cellStyle name="20% - Accent2 5 5 2" xfId="1403"/>
    <cellStyle name="20% - Accent2 5 5 2 2" xfId="1404"/>
    <cellStyle name="20% - Accent2 5 5 3" xfId="1405"/>
    <cellStyle name="20% - Accent2 5 5 4" xfId="1406"/>
    <cellStyle name="20% - Accent2 5 5 5" xfId="1407"/>
    <cellStyle name="20% - Accent2 5 5 6" xfId="1408"/>
    <cellStyle name="20% - Accent2 5 6" xfId="1409"/>
    <cellStyle name="20% - Accent2 5 6 2" xfId="1410"/>
    <cellStyle name="20% - Accent2 5 6 2 2" xfId="1411"/>
    <cellStyle name="20% - Accent2 5 6 3" xfId="1412"/>
    <cellStyle name="20% - Accent2 5 6 4" xfId="1413"/>
    <cellStyle name="20% - Accent2 5 6 5" xfId="1414"/>
    <cellStyle name="20% - Accent2 5 6 6" xfId="1415"/>
    <cellStyle name="20% - Accent2 5 7" xfId="1416"/>
    <cellStyle name="20% - Accent2 5 7 2" xfId="1417"/>
    <cellStyle name="20% - Accent2 5 7 2 2" xfId="1418"/>
    <cellStyle name="20% - Accent2 5 7 3" xfId="1419"/>
    <cellStyle name="20% - Accent2 5 7 4" xfId="1420"/>
    <cellStyle name="20% - Accent2 5 7 5" xfId="1421"/>
    <cellStyle name="20% - Accent2 5 7 6" xfId="1422"/>
    <cellStyle name="20% - Accent2 5 8" xfId="1423"/>
    <cellStyle name="20% - Accent2 5 8 2" xfId="1424"/>
    <cellStyle name="20% - Accent2 5 9" xfId="1425"/>
    <cellStyle name="20% - Accent2 6" xfId="1426"/>
    <cellStyle name="20% - Accent2 6 10" xfId="1427"/>
    <cellStyle name="20% - Accent2 6 11" xfId="1428"/>
    <cellStyle name="20% - Accent2 6 2" xfId="1429"/>
    <cellStyle name="20% - Accent2 6 2 2" xfId="1430"/>
    <cellStyle name="20% - Accent2 6 2 2 2" xfId="1431"/>
    <cellStyle name="20% - Accent2 6 2 2 2 2" xfId="1432"/>
    <cellStyle name="20% - Accent2 6 2 2 3" xfId="1433"/>
    <cellStyle name="20% - Accent2 6 2 2 4" xfId="1434"/>
    <cellStyle name="20% - Accent2 6 2 2 5" xfId="1435"/>
    <cellStyle name="20% - Accent2 6 2 2 6" xfId="1436"/>
    <cellStyle name="20% - Accent2 6 2 3" xfId="1437"/>
    <cellStyle name="20% - Accent2 6 2 3 2" xfId="1438"/>
    <cellStyle name="20% - Accent2 6 2 4" xfId="1439"/>
    <cellStyle name="20% - Accent2 6 2 5" xfId="1440"/>
    <cellStyle name="20% - Accent2 6 2 6" xfId="1441"/>
    <cellStyle name="20% - Accent2 6 2 7" xfId="1442"/>
    <cellStyle name="20% - Accent2 6 3" xfId="1443"/>
    <cellStyle name="20% - Accent2 6 3 2" xfId="1444"/>
    <cellStyle name="20% - Accent2 6 3 2 2" xfId="1445"/>
    <cellStyle name="20% - Accent2 6 3 2 2 2" xfId="1446"/>
    <cellStyle name="20% - Accent2 6 3 2 3" xfId="1447"/>
    <cellStyle name="20% - Accent2 6 3 2 4" xfId="1448"/>
    <cellStyle name="20% - Accent2 6 3 2 5" xfId="1449"/>
    <cellStyle name="20% - Accent2 6 3 2 6" xfId="1450"/>
    <cellStyle name="20% - Accent2 6 3 3" xfId="1451"/>
    <cellStyle name="20% - Accent2 6 3 3 2" xfId="1452"/>
    <cellStyle name="20% - Accent2 6 3 4" xfId="1453"/>
    <cellStyle name="20% - Accent2 6 3 5" xfId="1454"/>
    <cellStyle name="20% - Accent2 6 3 6" xfId="1455"/>
    <cellStyle name="20% - Accent2 6 3 7" xfId="1456"/>
    <cellStyle name="20% - Accent2 6 4" xfId="1457"/>
    <cellStyle name="20% - Accent2 6 4 2" xfId="1458"/>
    <cellStyle name="20% - Accent2 6 4 2 2" xfId="1459"/>
    <cellStyle name="20% - Accent2 6 4 3" xfId="1460"/>
    <cellStyle name="20% - Accent2 6 4 4" xfId="1461"/>
    <cellStyle name="20% - Accent2 6 4 5" xfId="1462"/>
    <cellStyle name="20% - Accent2 6 4 6" xfId="1463"/>
    <cellStyle name="20% - Accent2 6 5" xfId="1464"/>
    <cellStyle name="20% - Accent2 6 5 2" xfId="1465"/>
    <cellStyle name="20% - Accent2 6 5 2 2" xfId="1466"/>
    <cellStyle name="20% - Accent2 6 5 3" xfId="1467"/>
    <cellStyle name="20% - Accent2 6 5 4" xfId="1468"/>
    <cellStyle name="20% - Accent2 6 5 5" xfId="1469"/>
    <cellStyle name="20% - Accent2 6 5 6" xfId="1470"/>
    <cellStyle name="20% - Accent2 6 6" xfId="1471"/>
    <cellStyle name="20% - Accent2 6 6 2" xfId="1472"/>
    <cellStyle name="20% - Accent2 6 6 2 2" xfId="1473"/>
    <cellStyle name="20% - Accent2 6 6 3" xfId="1474"/>
    <cellStyle name="20% - Accent2 6 6 4" xfId="1475"/>
    <cellStyle name="20% - Accent2 6 6 5" xfId="1476"/>
    <cellStyle name="20% - Accent2 6 6 6" xfId="1477"/>
    <cellStyle name="20% - Accent2 6 7" xfId="1478"/>
    <cellStyle name="20% - Accent2 6 7 2" xfId="1479"/>
    <cellStyle name="20% - Accent2 6 8" xfId="1480"/>
    <cellStyle name="20% - Accent2 6 9" xfId="1481"/>
    <cellStyle name="20% - Accent2 7" xfId="1482"/>
    <cellStyle name="20% - Accent2 7 10" xfId="1483"/>
    <cellStyle name="20% - Accent2 7 11" xfId="1484"/>
    <cellStyle name="20% - Accent2 7 2" xfId="1485"/>
    <cellStyle name="20% - Accent2 7 2 2" xfId="1486"/>
    <cellStyle name="20% - Accent2 7 2 2 2" xfId="1487"/>
    <cellStyle name="20% - Accent2 7 2 2 2 2" xfId="1488"/>
    <cellStyle name="20% - Accent2 7 2 2 3" xfId="1489"/>
    <cellStyle name="20% - Accent2 7 2 2 4" xfId="1490"/>
    <cellStyle name="20% - Accent2 7 2 2 5" xfId="1491"/>
    <cellStyle name="20% - Accent2 7 2 2 6" xfId="1492"/>
    <cellStyle name="20% - Accent2 7 2 3" xfId="1493"/>
    <cellStyle name="20% - Accent2 7 2 3 2" xfId="1494"/>
    <cellStyle name="20% - Accent2 7 2 4" xfId="1495"/>
    <cellStyle name="20% - Accent2 7 2 5" xfId="1496"/>
    <cellStyle name="20% - Accent2 7 2 6" xfId="1497"/>
    <cellStyle name="20% - Accent2 7 2 7" xfId="1498"/>
    <cellStyle name="20% - Accent2 7 3" xfId="1499"/>
    <cellStyle name="20% - Accent2 7 3 2" xfId="1500"/>
    <cellStyle name="20% - Accent2 7 3 2 2" xfId="1501"/>
    <cellStyle name="20% - Accent2 7 3 2 2 2" xfId="1502"/>
    <cellStyle name="20% - Accent2 7 3 2 3" xfId="1503"/>
    <cellStyle name="20% - Accent2 7 3 2 4" xfId="1504"/>
    <cellStyle name="20% - Accent2 7 3 2 5" xfId="1505"/>
    <cellStyle name="20% - Accent2 7 3 2 6" xfId="1506"/>
    <cellStyle name="20% - Accent2 7 3 3" xfId="1507"/>
    <cellStyle name="20% - Accent2 7 3 3 2" xfId="1508"/>
    <cellStyle name="20% - Accent2 7 3 4" xfId="1509"/>
    <cellStyle name="20% - Accent2 7 3 5" xfId="1510"/>
    <cellStyle name="20% - Accent2 7 3 6" xfId="1511"/>
    <cellStyle name="20% - Accent2 7 3 7" xfId="1512"/>
    <cellStyle name="20% - Accent2 7 4" xfId="1513"/>
    <cellStyle name="20% - Accent2 7 4 2" xfId="1514"/>
    <cellStyle name="20% - Accent2 7 4 2 2" xfId="1515"/>
    <cellStyle name="20% - Accent2 7 4 3" xfId="1516"/>
    <cellStyle name="20% - Accent2 7 4 4" xfId="1517"/>
    <cellStyle name="20% - Accent2 7 4 5" xfId="1518"/>
    <cellStyle name="20% - Accent2 7 4 6" xfId="1519"/>
    <cellStyle name="20% - Accent2 7 5" xfId="1520"/>
    <cellStyle name="20% - Accent2 7 5 2" xfId="1521"/>
    <cellStyle name="20% - Accent2 7 5 2 2" xfId="1522"/>
    <cellStyle name="20% - Accent2 7 5 3" xfId="1523"/>
    <cellStyle name="20% - Accent2 7 5 4" xfId="1524"/>
    <cellStyle name="20% - Accent2 7 5 5" xfId="1525"/>
    <cellStyle name="20% - Accent2 7 5 6" xfId="1526"/>
    <cellStyle name="20% - Accent2 7 6" xfId="1527"/>
    <cellStyle name="20% - Accent2 7 6 2" xfId="1528"/>
    <cellStyle name="20% - Accent2 7 6 2 2" xfId="1529"/>
    <cellStyle name="20% - Accent2 7 6 3" xfId="1530"/>
    <cellStyle name="20% - Accent2 7 6 4" xfId="1531"/>
    <cellStyle name="20% - Accent2 7 6 5" xfId="1532"/>
    <cellStyle name="20% - Accent2 7 6 6" xfId="1533"/>
    <cellStyle name="20% - Accent2 7 7" xfId="1534"/>
    <cellStyle name="20% - Accent2 7 7 2" xfId="1535"/>
    <cellStyle name="20% - Accent2 7 8" xfId="1536"/>
    <cellStyle name="20% - Accent2 7 9" xfId="1537"/>
    <cellStyle name="20% - Accent2 8" xfId="1538"/>
    <cellStyle name="20% - Accent2 8 2" xfId="1539"/>
    <cellStyle name="20% - Accent2 8 2 2" xfId="1540"/>
    <cellStyle name="20% - Accent2 8 2 2 2" xfId="1541"/>
    <cellStyle name="20% - Accent2 8 2 3" xfId="1542"/>
    <cellStyle name="20% - Accent2 8 2 4" xfId="1543"/>
    <cellStyle name="20% - Accent2 8 2 5" xfId="1544"/>
    <cellStyle name="20% - Accent2 8 2 6" xfId="1545"/>
    <cellStyle name="20% - Accent2 8 3" xfId="1546"/>
    <cellStyle name="20% - Accent2 8 3 2" xfId="1547"/>
    <cellStyle name="20% - Accent2 8 4" xfId="1548"/>
    <cellStyle name="20% - Accent2 8 5" xfId="1549"/>
    <cellStyle name="20% - Accent2 8 6" xfId="1550"/>
    <cellStyle name="20% - Accent2 8 7" xfId="1551"/>
    <cellStyle name="20% - Accent2 9" xfId="1552"/>
    <cellStyle name="20% - Accent2 9 2" xfId="1553"/>
    <cellStyle name="20% - Accent2 9 2 2" xfId="1554"/>
    <cellStyle name="20% - Accent2 9 2 2 2" xfId="1555"/>
    <cellStyle name="20% - Accent2 9 2 3" xfId="1556"/>
    <cellStyle name="20% - Accent2 9 2 4" xfId="1557"/>
    <cellStyle name="20% - Accent2 9 2 5" xfId="1558"/>
    <cellStyle name="20% - Accent2 9 2 6" xfId="1559"/>
    <cellStyle name="20% - Accent2 9 3" xfId="1560"/>
    <cellStyle name="20% - Accent2 9 3 2" xfId="1561"/>
    <cellStyle name="20% - Accent2 9 4" xfId="1562"/>
    <cellStyle name="20% - Accent2 9 5" xfId="1563"/>
    <cellStyle name="20% - Accent2 9 6" xfId="1564"/>
    <cellStyle name="20% - Accent2 9 7" xfId="1565"/>
    <cellStyle name="20% - Accent3 10" xfId="1566"/>
    <cellStyle name="20% - Accent3 10 2" xfId="1567"/>
    <cellStyle name="20% - Accent3 10 2 2" xfId="1568"/>
    <cellStyle name="20% - Accent3 10 3" xfId="1569"/>
    <cellStyle name="20% - Accent3 10 4" xfId="1570"/>
    <cellStyle name="20% - Accent3 10 5" xfId="1571"/>
    <cellStyle name="20% - Accent3 10 6" xfId="1572"/>
    <cellStyle name="20% - Accent3 11" xfId="1573"/>
    <cellStyle name="20% - Accent3 11 2" xfId="1574"/>
    <cellStyle name="20% - Accent3 11 2 2" xfId="1575"/>
    <cellStyle name="20% - Accent3 11 3" xfId="1576"/>
    <cellStyle name="20% - Accent3 11 4" xfId="1577"/>
    <cellStyle name="20% - Accent3 11 5" xfId="1578"/>
    <cellStyle name="20% - Accent3 11 6" xfId="1579"/>
    <cellStyle name="20% - Accent3 12" xfId="1580"/>
    <cellStyle name="20% - Accent3 12 2" xfId="1581"/>
    <cellStyle name="20% - Accent3 12 2 2" xfId="1582"/>
    <cellStyle name="20% - Accent3 12 3" xfId="1583"/>
    <cellStyle name="20% - Accent3 12 4" xfId="1584"/>
    <cellStyle name="20% - Accent3 12 5" xfId="1585"/>
    <cellStyle name="20% - Accent3 12 6" xfId="1586"/>
    <cellStyle name="20% - Accent3 13" xfId="1587"/>
    <cellStyle name="20% - Accent3 13 2" xfId="1588"/>
    <cellStyle name="20% - Accent3 14" xfId="1589"/>
    <cellStyle name="20% - Accent3 14 2" xfId="1590"/>
    <cellStyle name="20% - Accent3 15" xfId="1591"/>
    <cellStyle name="20% - Accent3 2" xfId="1592"/>
    <cellStyle name="20% - Accent3 2 2" xfId="1593"/>
    <cellStyle name="20% - Accent3 2 2 2" xfId="1594"/>
    <cellStyle name="20% - Accent3 2 3" xfId="1595"/>
    <cellStyle name="20% - Accent3 2 3 2" xfId="1596"/>
    <cellStyle name="20% - Accent3 2 4" xfId="1597"/>
    <cellStyle name="20% - Accent3 2 4 2" xfId="1598"/>
    <cellStyle name="20% - Accent3 2 5" xfId="1599"/>
    <cellStyle name="20% - Accent3 3" xfId="1600"/>
    <cellStyle name="20% - Accent3 3 10" xfId="1601"/>
    <cellStyle name="20% - Accent3 3 10 2" xfId="1602"/>
    <cellStyle name="20% - Accent3 3 10 2 2" xfId="1603"/>
    <cellStyle name="20% - Accent3 3 10 3" xfId="1604"/>
    <cellStyle name="20% - Accent3 3 10 4" xfId="1605"/>
    <cellStyle name="20% - Accent3 3 10 5" xfId="1606"/>
    <cellStyle name="20% - Accent3 3 10 6" xfId="1607"/>
    <cellStyle name="20% - Accent3 3 11" xfId="1608"/>
    <cellStyle name="20% - Accent3 3 11 2" xfId="1609"/>
    <cellStyle name="20% - Accent3 3 12" xfId="1610"/>
    <cellStyle name="20% - Accent3 3 12 2" xfId="1611"/>
    <cellStyle name="20% - Accent3 3 13" xfId="1612"/>
    <cellStyle name="20% - Accent3 3 14" xfId="1613"/>
    <cellStyle name="20% - Accent3 3 15" xfId="1614"/>
    <cellStyle name="20% - Accent3 3 2" xfId="1615"/>
    <cellStyle name="20% - Accent3 3 2 10" xfId="1616"/>
    <cellStyle name="20% - Accent3 3 2 2" xfId="1617"/>
    <cellStyle name="20% - Accent3 3 2 2 2" xfId="1618"/>
    <cellStyle name="20% - Accent3 3 2 2 2 2" xfId="1619"/>
    <cellStyle name="20% - Accent3 3 2 2 2 2 2" xfId="1620"/>
    <cellStyle name="20% - Accent3 3 2 2 2 2 2 2" xfId="1621"/>
    <cellStyle name="20% - Accent3 3 2 2 2 2 3" xfId="1622"/>
    <cellStyle name="20% - Accent3 3 2 2 2 2 4" xfId="1623"/>
    <cellStyle name="20% - Accent3 3 2 2 2 2 5" xfId="1624"/>
    <cellStyle name="20% - Accent3 3 2 2 2 2 6" xfId="1625"/>
    <cellStyle name="20% - Accent3 3 2 2 2 3" xfId="1626"/>
    <cellStyle name="20% - Accent3 3 2 2 2 3 2" xfId="1627"/>
    <cellStyle name="20% - Accent3 3 2 2 2 4" xfId="1628"/>
    <cellStyle name="20% - Accent3 3 2 2 2 5" xfId="1629"/>
    <cellStyle name="20% - Accent3 3 2 2 2 6" xfId="1630"/>
    <cellStyle name="20% - Accent3 3 2 2 2 7" xfId="1631"/>
    <cellStyle name="20% - Accent3 3 2 2 3" xfId="1632"/>
    <cellStyle name="20% - Accent3 3 2 2 3 2" xfId="1633"/>
    <cellStyle name="20% - Accent3 3 2 2 3 2 2" xfId="1634"/>
    <cellStyle name="20% - Accent3 3 2 2 3 3" xfId="1635"/>
    <cellStyle name="20% - Accent3 3 2 2 3 4" xfId="1636"/>
    <cellStyle name="20% - Accent3 3 2 2 3 5" xfId="1637"/>
    <cellStyle name="20% - Accent3 3 2 2 3 6" xfId="1638"/>
    <cellStyle name="20% - Accent3 3 2 2 4" xfId="1639"/>
    <cellStyle name="20% - Accent3 3 2 2 4 2" xfId="1640"/>
    <cellStyle name="20% - Accent3 3 2 2 5" xfId="1641"/>
    <cellStyle name="20% - Accent3 3 2 2 6" xfId="1642"/>
    <cellStyle name="20% - Accent3 3 2 2 7" xfId="1643"/>
    <cellStyle name="20% - Accent3 3 2 2 8" xfId="1644"/>
    <cellStyle name="20% - Accent3 3 2 3" xfId="1645"/>
    <cellStyle name="20% - Accent3 3 2 3 2" xfId="1646"/>
    <cellStyle name="20% - Accent3 3 2 3 2 2" xfId="1647"/>
    <cellStyle name="20% - Accent3 3 2 3 2 2 2" xfId="1648"/>
    <cellStyle name="20% - Accent3 3 2 3 2 3" xfId="1649"/>
    <cellStyle name="20% - Accent3 3 2 3 2 4" xfId="1650"/>
    <cellStyle name="20% - Accent3 3 2 3 2 5" xfId="1651"/>
    <cellStyle name="20% - Accent3 3 2 3 2 6" xfId="1652"/>
    <cellStyle name="20% - Accent3 3 2 3 3" xfId="1653"/>
    <cellStyle name="20% - Accent3 3 2 3 3 2" xfId="1654"/>
    <cellStyle name="20% - Accent3 3 2 3 4" xfId="1655"/>
    <cellStyle name="20% - Accent3 3 2 3 5" xfId="1656"/>
    <cellStyle name="20% - Accent3 3 2 3 6" xfId="1657"/>
    <cellStyle name="20% - Accent3 3 2 3 7" xfId="1658"/>
    <cellStyle name="20% - Accent3 3 2 4" xfId="1659"/>
    <cellStyle name="20% - Accent3 3 2 5" xfId="1660"/>
    <cellStyle name="20% - Accent3 3 2 5 2" xfId="1661"/>
    <cellStyle name="20% - Accent3 3 2 5 2 2" xfId="1662"/>
    <cellStyle name="20% - Accent3 3 2 5 3" xfId="1663"/>
    <cellStyle name="20% - Accent3 3 2 5 4" xfId="1664"/>
    <cellStyle name="20% - Accent3 3 2 5 5" xfId="1665"/>
    <cellStyle name="20% - Accent3 3 2 5 6" xfId="1666"/>
    <cellStyle name="20% - Accent3 3 2 6" xfId="1667"/>
    <cellStyle name="20% - Accent3 3 2 6 2" xfId="1668"/>
    <cellStyle name="20% - Accent3 3 2 7" xfId="1669"/>
    <cellStyle name="20% - Accent3 3 2 8" xfId="1670"/>
    <cellStyle name="20% - Accent3 3 2 9" xfId="1671"/>
    <cellStyle name="20% - Accent3 3 3" xfId="1672"/>
    <cellStyle name="20% - Accent3 3 3 10" xfId="1673"/>
    <cellStyle name="20% - Accent3 3 3 10 2" xfId="1674"/>
    <cellStyle name="20% - Accent3 3 3 11" xfId="1675"/>
    <cellStyle name="20% - Accent3 3 3 12" xfId="1676"/>
    <cellStyle name="20% - Accent3 3 3 13" xfId="1677"/>
    <cellStyle name="20% - Accent3 3 3 14" xfId="1678"/>
    <cellStyle name="20% - Accent3 3 3 2" xfId="1679"/>
    <cellStyle name="20% - Accent3 3 3 2 10" xfId="1680"/>
    <cellStyle name="20% - Accent3 3 3 2 11" xfId="1681"/>
    <cellStyle name="20% - Accent3 3 3 2 2" xfId="1682"/>
    <cellStyle name="20% - Accent3 3 3 2 2 10" xfId="1683"/>
    <cellStyle name="20% - Accent3 3 3 2 2 2" xfId="1684"/>
    <cellStyle name="20% - Accent3 3 3 2 2 2 2" xfId="1685"/>
    <cellStyle name="20% - Accent3 3 3 2 2 2 2 2" xfId="1686"/>
    <cellStyle name="20% - Accent3 3 3 2 2 2 2 3" xfId="1687"/>
    <cellStyle name="20% - Accent3 3 3 2 2 2 3" xfId="1688"/>
    <cellStyle name="20% - Accent3 3 3 2 2 2 4" xfId="1689"/>
    <cellStyle name="20% - Accent3 3 3 2 2 3" xfId="1690"/>
    <cellStyle name="20% - Accent3 3 3 2 2 3 2" xfId="1691"/>
    <cellStyle name="20% - Accent3 3 3 2 2 3 3" xfId="1692"/>
    <cellStyle name="20% - Accent3 3 3 2 2 4" xfId="1693"/>
    <cellStyle name="20% - Accent3 3 3 2 2 4 2" xfId="1694"/>
    <cellStyle name="20% - Accent3 3 3 2 2 4 2 2" xfId="1695"/>
    <cellStyle name="20% - Accent3 3 3 2 2 4 3" xfId="1696"/>
    <cellStyle name="20% - Accent3 3 3 2 2 4 4" xfId="1697"/>
    <cellStyle name="20% - Accent3 3 3 2 2 4 5" xfId="1698"/>
    <cellStyle name="20% - Accent3 3 3 2 2 4 6" xfId="1699"/>
    <cellStyle name="20% - Accent3 3 3 2 2 5" xfId="1700"/>
    <cellStyle name="20% - Accent3 3 3 2 2 5 2" xfId="1701"/>
    <cellStyle name="20% - Accent3 3 3 2 2 5 3" xfId="1702"/>
    <cellStyle name="20% - Accent3 3 3 2 2 6" xfId="1703"/>
    <cellStyle name="20% - Accent3 3 3 2 2 6 2" xfId="1704"/>
    <cellStyle name="20% - Accent3 3 3 2 2 7" xfId="1705"/>
    <cellStyle name="20% - Accent3 3 3 2 2 8" xfId="1706"/>
    <cellStyle name="20% - Accent3 3 3 2 2 9" xfId="1707"/>
    <cellStyle name="20% - Accent3 3 3 2 3" xfId="1708"/>
    <cellStyle name="20% - Accent3 3 3 2 3 2" xfId="1709"/>
    <cellStyle name="20% - Accent3 3 3 2 3 2 2" xfId="1710"/>
    <cellStyle name="20% - Accent3 3 3 2 3 2 3" xfId="1711"/>
    <cellStyle name="20% - Accent3 3 3 2 3 3" xfId="1712"/>
    <cellStyle name="20% - Accent3 3 3 2 3 4" xfId="1713"/>
    <cellStyle name="20% - Accent3 3 3 2 4" xfId="1714"/>
    <cellStyle name="20% - Accent3 3 3 2 4 2" xfId="1715"/>
    <cellStyle name="20% - Accent3 3 3 2 4 3" xfId="1716"/>
    <cellStyle name="20% - Accent3 3 3 2 5" xfId="1717"/>
    <cellStyle name="20% - Accent3 3 3 2 5 2" xfId="1718"/>
    <cellStyle name="20% - Accent3 3 3 2 5 2 2" xfId="1719"/>
    <cellStyle name="20% - Accent3 3 3 2 5 3" xfId="1720"/>
    <cellStyle name="20% - Accent3 3 3 2 5 4" xfId="1721"/>
    <cellStyle name="20% - Accent3 3 3 2 5 5" xfId="1722"/>
    <cellStyle name="20% - Accent3 3 3 2 5 6" xfId="1723"/>
    <cellStyle name="20% - Accent3 3 3 2 6" xfId="1724"/>
    <cellStyle name="20% - Accent3 3 3 2 6 2" xfId="1725"/>
    <cellStyle name="20% - Accent3 3 3 2 6 3" xfId="1726"/>
    <cellStyle name="20% - Accent3 3 3 2 7" xfId="1727"/>
    <cellStyle name="20% - Accent3 3 3 2 7 2" xfId="1728"/>
    <cellStyle name="20% - Accent3 3 3 2 8" xfId="1729"/>
    <cellStyle name="20% - Accent3 3 3 2 9" xfId="1730"/>
    <cellStyle name="20% - Accent3 3 3 3" xfId="1731"/>
    <cellStyle name="20% - Accent3 3 3 3 10" xfId="1732"/>
    <cellStyle name="20% - Accent3 3 3 3 11" xfId="1733"/>
    <cellStyle name="20% - Accent3 3 3 3 12" xfId="1734"/>
    <cellStyle name="20% - Accent3 3 3 3 2" xfId="1735"/>
    <cellStyle name="20% - Accent3 3 3 3 2 2" xfId="1736"/>
    <cellStyle name="20% - Accent3 3 3 3 2 2 2" xfId="1737"/>
    <cellStyle name="20% - Accent3 3 3 3 2 2 3" xfId="1738"/>
    <cellStyle name="20% - Accent3 3 3 3 2 3" xfId="1739"/>
    <cellStyle name="20% - Accent3 3 3 3 2 3 2" xfId="1740"/>
    <cellStyle name="20% - Accent3 3 3 3 2 3 3" xfId="1741"/>
    <cellStyle name="20% - Accent3 3 3 3 2 4" xfId="1742"/>
    <cellStyle name="20% - Accent3 3 3 3 2 4 2" xfId="1743"/>
    <cellStyle name="20% - Accent3 3 3 3 2 4 3" xfId="1744"/>
    <cellStyle name="20% - Accent3 3 3 3 2 5" xfId="1745"/>
    <cellStyle name="20% - Accent3 3 3 3 2 6" xfId="1746"/>
    <cellStyle name="20% - Accent3 3 3 3 3" xfId="1747"/>
    <cellStyle name="20% - Accent3 3 3 3 3 2" xfId="1748"/>
    <cellStyle name="20% - Accent3 3 3 3 3 2 2" xfId="1749"/>
    <cellStyle name="20% - Accent3 3 3 3 3 2 2 2" xfId="1750"/>
    <cellStyle name="20% - Accent3 3 3 3 3 2 3" xfId="1751"/>
    <cellStyle name="20% - Accent3 3 3 3 3 2 3 2" xfId="1752"/>
    <cellStyle name="20% - Accent3 3 3 3 3 2 4" xfId="1753"/>
    <cellStyle name="20% - Accent3 3 3 3 3 2 5" xfId="1754"/>
    <cellStyle name="20% - Accent3 3 3 3 3 2 6" xfId="1755"/>
    <cellStyle name="20% - Accent3 3 3 3 3 3" xfId="1756"/>
    <cellStyle name="20% - Accent3 3 3 3 3 3 2" xfId="1757"/>
    <cellStyle name="20% - Accent3 3 3 3 3 3 2 2" xfId="1758"/>
    <cellStyle name="20% - Accent3 3 3 3 3 3 3" xfId="1759"/>
    <cellStyle name="20% - Accent3 3 3 3 3 3 4" xfId="1760"/>
    <cellStyle name="20% - Accent3 3 3 3 3 3 5" xfId="1761"/>
    <cellStyle name="20% - Accent3 3 3 3 3 3 6" xfId="1762"/>
    <cellStyle name="20% - Accent3 3 3 3 3 4" xfId="1763"/>
    <cellStyle name="20% - Accent3 3 3 3 3 4 2" xfId="1764"/>
    <cellStyle name="20% - Accent3 3 3 3 3 4 2 2" xfId="1765"/>
    <cellStyle name="20% - Accent3 3 3 3 3 4 3" xfId="1766"/>
    <cellStyle name="20% - Accent3 3 3 3 3 4 4" xfId="1767"/>
    <cellStyle name="20% - Accent3 3 3 3 3 4 5" xfId="1768"/>
    <cellStyle name="20% - Accent3 3 3 3 3 4 6" xfId="1769"/>
    <cellStyle name="20% - Accent3 3 3 3 3 5" xfId="1770"/>
    <cellStyle name="20% - Accent3 3 3 3 3 5 2" xfId="1771"/>
    <cellStyle name="20% - Accent3 3 3 3 3 6" xfId="1772"/>
    <cellStyle name="20% - Accent3 3 3 3 3 7" xfId="1773"/>
    <cellStyle name="20% - Accent3 3 3 3 3 8" xfId="1774"/>
    <cellStyle name="20% - Accent3 3 3 3 3 9" xfId="1775"/>
    <cellStyle name="20% - Accent3 3 3 3 4" xfId="1776"/>
    <cellStyle name="20% - Accent3 3 3 3 4 2" xfId="1777"/>
    <cellStyle name="20% - Accent3 3 3 3 4 2 2" xfId="1778"/>
    <cellStyle name="20% - Accent3 3 3 3 4 2 2 2" xfId="1779"/>
    <cellStyle name="20% - Accent3 3 3 3 4 2 3" xfId="1780"/>
    <cellStyle name="20% - Accent3 3 3 3 4 2 4" xfId="1781"/>
    <cellStyle name="20% - Accent3 3 3 3 4 2 5" xfId="1782"/>
    <cellStyle name="20% - Accent3 3 3 3 4 2 6" xfId="1783"/>
    <cellStyle name="20% - Accent3 3 3 3 4 3" xfId="1784"/>
    <cellStyle name="20% - Accent3 3 3 3 4 3 2" xfId="1785"/>
    <cellStyle name="20% - Accent3 3 3 3 4 4" xfId="1786"/>
    <cellStyle name="20% - Accent3 3 3 3 4 5" xfId="1787"/>
    <cellStyle name="20% - Accent3 3 3 3 4 6" xfId="1788"/>
    <cellStyle name="20% - Accent3 3 3 3 4 7" xfId="1789"/>
    <cellStyle name="20% - Accent3 3 3 3 5" xfId="1790"/>
    <cellStyle name="20% - Accent3 3 3 3 5 2" xfId="1791"/>
    <cellStyle name="20% - Accent3 3 3 3 5 2 2" xfId="1792"/>
    <cellStyle name="20% - Accent3 3 3 3 5 3" xfId="1793"/>
    <cellStyle name="20% - Accent3 3 3 3 5 4" xfId="1794"/>
    <cellStyle name="20% - Accent3 3 3 3 5 5" xfId="1795"/>
    <cellStyle name="20% - Accent3 3 3 3 5 6" xfId="1796"/>
    <cellStyle name="20% - Accent3 3 3 3 6" xfId="1797"/>
    <cellStyle name="20% - Accent3 3 3 3 6 2" xfId="1798"/>
    <cellStyle name="20% - Accent3 3 3 3 6 2 2" xfId="1799"/>
    <cellStyle name="20% - Accent3 3 3 3 6 3" xfId="1800"/>
    <cellStyle name="20% - Accent3 3 3 3 6 4" xfId="1801"/>
    <cellStyle name="20% - Accent3 3 3 3 6 5" xfId="1802"/>
    <cellStyle name="20% - Accent3 3 3 3 6 6" xfId="1803"/>
    <cellStyle name="20% - Accent3 3 3 3 7" xfId="1804"/>
    <cellStyle name="20% - Accent3 3 3 3 7 2" xfId="1805"/>
    <cellStyle name="20% - Accent3 3 3 3 7 2 2" xfId="1806"/>
    <cellStyle name="20% - Accent3 3 3 3 7 3" xfId="1807"/>
    <cellStyle name="20% - Accent3 3 3 3 7 4" xfId="1808"/>
    <cellStyle name="20% - Accent3 3 3 3 7 5" xfId="1809"/>
    <cellStyle name="20% - Accent3 3 3 3 7 6" xfId="1810"/>
    <cellStyle name="20% - Accent3 3 3 3 8" xfId="1811"/>
    <cellStyle name="20% - Accent3 3 3 3 8 2" xfId="1812"/>
    <cellStyle name="20% - Accent3 3 3 3 9" xfId="1813"/>
    <cellStyle name="20% - Accent3 3 3 4" xfId="1814"/>
    <cellStyle name="20% - Accent3 3 3 4 2" xfId="1815"/>
    <cellStyle name="20% - Accent3 3 3 4 2 2" xfId="1816"/>
    <cellStyle name="20% - Accent3 3 3 4 2 3" xfId="1817"/>
    <cellStyle name="20% - Accent3 3 3 4 3" xfId="1818"/>
    <cellStyle name="20% - Accent3 3 3 4 3 2" xfId="1819"/>
    <cellStyle name="20% - Accent3 3 3 4 3 3" xfId="1820"/>
    <cellStyle name="20% - Accent3 3 3 4 4" xfId="1821"/>
    <cellStyle name="20% - Accent3 3 3 4 4 2" xfId="1822"/>
    <cellStyle name="20% - Accent3 3 3 4 4 3" xfId="1823"/>
    <cellStyle name="20% - Accent3 3 3 4 5" xfId="1824"/>
    <cellStyle name="20% - Accent3 3 3 4 6" xfId="1825"/>
    <cellStyle name="20% - Accent3 3 3 5" xfId="1826"/>
    <cellStyle name="20% - Accent3 3 3 5 2" xfId="1827"/>
    <cellStyle name="20% - Accent3 3 3 5 2 2" xfId="1828"/>
    <cellStyle name="20% - Accent3 3 3 5 2 2 2" xfId="1829"/>
    <cellStyle name="20% - Accent3 3 3 5 2 3" xfId="1830"/>
    <cellStyle name="20% - Accent3 3 3 5 2 3 2" xfId="1831"/>
    <cellStyle name="20% - Accent3 3 3 5 2 4" xfId="1832"/>
    <cellStyle name="20% - Accent3 3 3 5 2 5" xfId="1833"/>
    <cellStyle name="20% - Accent3 3 3 5 2 6" xfId="1834"/>
    <cellStyle name="20% - Accent3 3 3 5 3" xfId="1835"/>
    <cellStyle name="20% - Accent3 3 3 5 3 2" xfId="1836"/>
    <cellStyle name="20% - Accent3 3 3 5 3 2 2" xfId="1837"/>
    <cellStyle name="20% - Accent3 3 3 5 3 3" xfId="1838"/>
    <cellStyle name="20% - Accent3 3 3 5 3 4" xfId="1839"/>
    <cellStyle name="20% - Accent3 3 3 5 3 5" xfId="1840"/>
    <cellStyle name="20% - Accent3 3 3 5 3 6" xfId="1841"/>
    <cellStyle name="20% - Accent3 3 3 5 4" xfId="1842"/>
    <cellStyle name="20% - Accent3 3 3 5 4 2" xfId="1843"/>
    <cellStyle name="20% - Accent3 3 3 5 4 2 2" xfId="1844"/>
    <cellStyle name="20% - Accent3 3 3 5 4 3" xfId="1845"/>
    <cellStyle name="20% - Accent3 3 3 5 4 4" xfId="1846"/>
    <cellStyle name="20% - Accent3 3 3 5 4 5" xfId="1847"/>
    <cellStyle name="20% - Accent3 3 3 5 4 6" xfId="1848"/>
    <cellStyle name="20% - Accent3 3 3 5 5" xfId="1849"/>
    <cellStyle name="20% - Accent3 3 3 5 5 2" xfId="1850"/>
    <cellStyle name="20% - Accent3 3 3 5 6" xfId="1851"/>
    <cellStyle name="20% - Accent3 3 3 5 7" xfId="1852"/>
    <cellStyle name="20% - Accent3 3 3 5 8" xfId="1853"/>
    <cellStyle name="20% - Accent3 3 3 5 9" xfId="1854"/>
    <cellStyle name="20% - Accent3 3 3 6" xfId="1855"/>
    <cellStyle name="20% - Accent3 3 3 6 2" xfId="1856"/>
    <cellStyle name="20% - Accent3 3 3 6 2 2" xfId="1857"/>
    <cellStyle name="20% - Accent3 3 3 6 2 2 2" xfId="1858"/>
    <cellStyle name="20% - Accent3 3 3 6 2 3" xfId="1859"/>
    <cellStyle name="20% - Accent3 3 3 6 2 4" xfId="1860"/>
    <cellStyle name="20% - Accent3 3 3 6 2 5" xfId="1861"/>
    <cellStyle name="20% - Accent3 3 3 6 2 6" xfId="1862"/>
    <cellStyle name="20% - Accent3 3 3 6 3" xfId="1863"/>
    <cellStyle name="20% - Accent3 3 3 6 3 2" xfId="1864"/>
    <cellStyle name="20% - Accent3 3 3 6 4" xfId="1865"/>
    <cellStyle name="20% - Accent3 3 3 6 5" xfId="1866"/>
    <cellStyle name="20% - Accent3 3 3 6 6" xfId="1867"/>
    <cellStyle name="20% - Accent3 3 3 6 7" xfId="1868"/>
    <cellStyle name="20% - Accent3 3 3 7" xfId="1869"/>
    <cellStyle name="20% - Accent3 3 3 7 2" xfId="1870"/>
    <cellStyle name="20% - Accent3 3 3 7 2 2" xfId="1871"/>
    <cellStyle name="20% - Accent3 3 3 7 3" xfId="1872"/>
    <cellStyle name="20% - Accent3 3 3 7 4" xfId="1873"/>
    <cellStyle name="20% - Accent3 3 3 7 5" xfId="1874"/>
    <cellStyle name="20% - Accent3 3 3 7 6" xfId="1875"/>
    <cellStyle name="20% - Accent3 3 3 8" xfId="1876"/>
    <cellStyle name="20% - Accent3 3 3 8 2" xfId="1877"/>
    <cellStyle name="20% - Accent3 3 3 8 2 2" xfId="1878"/>
    <cellStyle name="20% - Accent3 3 3 8 3" xfId="1879"/>
    <cellStyle name="20% - Accent3 3 3 8 4" xfId="1880"/>
    <cellStyle name="20% - Accent3 3 3 8 5" xfId="1881"/>
    <cellStyle name="20% - Accent3 3 3 8 6" xfId="1882"/>
    <cellStyle name="20% - Accent3 3 3 9" xfId="1883"/>
    <cellStyle name="20% - Accent3 3 3 9 2" xfId="1884"/>
    <cellStyle name="20% - Accent3 3 3 9 2 2" xfId="1885"/>
    <cellStyle name="20% - Accent3 3 3 9 3" xfId="1886"/>
    <cellStyle name="20% - Accent3 3 3 9 4" xfId="1887"/>
    <cellStyle name="20% - Accent3 3 3 9 5" xfId="1888"/>
    <cellStyle name="20% - Accent3 3 3 9 6" xfId="1889"/>
    <cellStyle name="20% - Accent3 3 4" xfId="1890"/>
    <cellStyle name="20% - Accent3 3 4 10" xfId="1891"/>
    <cellStyle name="20% - Accent3 3 4 11" xfId="1892"/>
    <cellStyle name="20% - Accent3 3 4 12" xfId="1893"/>
    <cellStyle name="20% - Accent3 3 4 2" xfId="1894"/>
    <cellStyle name="20% - Accent3 3 4 2 10" xfId="1895"/>
    <cellStyle name="20% - Accent3 3 4 2 2" xfId="1896"/>
    <cellStyle name="20% - Accent3 3 4 2 2 2" xfId="1897"/>
    <cellStyle name="20% - Accent3 3 4 2 2 2 2" xfId="1898"/>
    <cellStyle name="20% - Accent3 3 4 2 2 2 3" xfId="1899"/>
    <cellStyle name="20% - Accent3 3 4 2 2 3" xfId="1900"/>
    <cellStyle name="20% - Accent3 3 4 2 2 4" xfId="1901"/>
    <cellStyle name="20% - Accent3 3 4 2 3" xfId="1902"/>
    <cellStyle name="20% - Accent3 3 4 2 3 2" xfId="1903"/>
    <cellStyle name="20% - Accent3 3 4 2 3 3" xfId="1904"/>
    <cellStyle name="20% - Accent3 3 4 2 4" xfId="1905"/>
    <cellStyle name="20% - Accent3 3 4 2 4 2" xfId="1906"/>
    <cellStyle name="20% - Accent3 3 4 2 4 2 2" xfId="1907"/>
    <cellStyle name="20% - Accent3 3 4 2 4 3" xfId="1908"/>
    <cellStyle name="20% - Accent3 3 4 2 4 4" xfId="1909"/>
    <cellStyle name="20% - Accent3 3 4 2 4 5" xfId="1910"/>
    <cellStyle name="20% - Accent3 3 4 2 4 6" xfId="1911"/>
    <cellStyle name="20% - Accent3 3 4 2 5" xfId="1912"/>
    <cellStyle name="20% - Accent3 3 4 2 5 2" xfId="1913"/>
    <cellStyle name="20% - Accent3 3 4 2 5 3" xfId="1914"/>
    <cellStyle name="20% - Accent3 3 4 2 6" xfId="1915"/>
    <cellStyle name="20% - Accent3 3 4 2 6 2" xfId="1916"/>
    <cellStyle name="20% - Accent3 3 4 2 7" xfId="1917"/>
    <cellStyle name="20% - Accent3 3 4 2 8" xfId="1918"/>
    <cellStyle name="20% - Accent3 3 4 2 9" xfId="1919"/>
    <cellStyle name="20% - Accent3 3 4 3" xfId="1920"/>
    <cellStyle name="20% - Accent3 3 4 3 2" xfId="1921"/>
    <cellStyle name="20% - Accent3 3 4 3 2 2" xfId="1922"/>
    <cellStyle name="20% - Accent3 3 4 3 2 2 2" xfId="1923"/>
    <cellStyle name="20% - Accent3 3 4 3 2 3" xfId="1924"/>
    <cellStyle name="20% - Accent3 3 4 3 2 3 2" xfId="1925"/>
    <cellStyle name="20% - Accent3 3 4 3 2 4" xfId="1926"/>
    <cellStyle name="20% - Accent3 3 4 3 2 5" xfId="1927"/>
    <cellStyle name="20% - Accent3 3 4 3 2 6" xfId="1928"/>
    <cellStyle name="20% - Accent3 3 4 3 3" xfId="1929"/>
    <cellStyle name="20% - Accent3 3 4 3 3 2" xfId="1930"/>
    <cellStyle name="20% - Accent3 3 4 3 3 2 2" xfId="1931"/>
    <cellStyle name="20% - Accent3 3 4 3 3 3" xfId="1932"/>
    <cellStyle name="20% - Accent3 3 4 3 3 4" xfId="1933"/>
    <cellStyle name="20% - Accent3 3 4 3 3 5" xfId="1934"/>
    <cellStyle name="20% - Accent3 3 4 3 3 6" xfId="1935"/>
    <cellStyle name="20% - Accent3 3 4 3 4" xfId="1936"/>
    <cellStyle name="20% - Accent3 3 4 3 4 2" xfId="1937"/>
    <cellStyle name="20% - Accent3 3 4 3 4 2 2" xfId="1938"/>
    <cellStyle name="20% - Accent3 3 4 3 4 3" xfId="1939"/>
    <cellStyle name="20% - Accent3 3 4 3 4 4" xfId="1940"/>
    <cellStyle name="20% - Accent3 3 4 3 4 5" xfId="1941"/>
    <cellStyle name="20% - Accent3 3 4 3 4 6" xfId="1942"/>
    <cellStyle name="20% - Accent3 3 4 3 5" xfId="1943"/>
    <cellStyle name="20% - Accent3 3 4 3 5 2" xfId="1944"/>
    <cellStyle name="20% - Accent3 3 4 3 6" xfId="1945"/>
    <cellStyle name="20% - Accent3 3 4 3 7" xfId="1946"/>
    <cellStyle name="20% - Accent3 3 4 3 8" xfId="1947"/>
    <cellStyle name="20% - Accent3 3 4 3 9" xfId="1948"/>
    <cellStyle name="20% - Accent3 3 4 4" xfId="1949"/>
    <cellStyle name="20% - Accent3 3 4 4 2" xfId="1950"/>
    <cellStyle name="20% - Accent3 3 4 4 2 2" xfId="1951"/>
    <cellStyle name="20% - Accent3 3 4 4 2 2 2" xfId="1952"/>
    <cellStyle name="20% - Accent3 3 4 4 2 3" xfId="1953"/>
    <cellStyle name="20% - Accent3 3 4 4 2 4" xfId="1954"/>
    <cellStyle name="20% - Accent3 3 4 4 2 5" xfId="1955"/>
    <cellStyle name="20% - Accent3 3 4 4 2 6" xfId="1956"/>
    <cellStyle name="20% - Accent3 3 4 4 3" xfId="1957"/>
    <cellStyle name="20% - Accent3 3 4 4 3 2" xfId="1958"/>
    <cellStyle name="20% - Accent3 3 4 4 4" xfId="1959"/>
    <cellStyle name="20% - Accent3 3 4 4 5" xfId="1960"/>
    <cellStyle name="20% - Accent3 3 4 4 6" xfId="1961"/>
    <cellStyle name="20% - Accent3 3 4 4 7" xfId="1962"/>
    <cellStyle name="20% - Accent3 3 4 5" xfId="1963"/>
    <cellStyle name="20% - Accent3 3 4 5 2" xfId="1964"/>
    <cellStyle name="20% - Accent3 3 4 5 2 2" xfId="1965"/>
    <cellStyle name="20% - Accent3 3 4 5 3" xfId="1966"/>
    <cellStyle name="20% - Accent3 3 4 5 4" xfId="1967"/>
    <cellStyle name="20% - Accent3 3 4 5 5" xfId="1968"/>
    <cellStyle name="20% - Accent3 3 4 5 6" xfId="1969"/>
    <cellStyle name="20% - Accent3 3 4 6" xfId="1970"/>
    <cellStyle name="20% - Accent3 3 4 6 2" xfId="1971"/>
    <cellStyle name="20% - Accent3 3 4 6 2 2" xfId="1972"/>
    <cellStyle name="20% - Accent3 3 4 6 3" xfId="1973"/>
    <cellStyle name="20% - Accent3 3 4 6 4" xfId="1974"/>
    <cellStyle name="20% - Accent3 3 4 6 5" xfId="1975"/>
    <cellStyle name="20% - Accent3 3 4 6 6" xfId="1976"/>
    <cellStyle name="20% - Accent3 3 4 7" xfId="1977"/>
    <cellStyle name="20% - Accent3 3 4 7 2" xfId="1978"/>
    <cellStyle name="20% - Accent3 3 4 7 2 2" xfId="1979"/>
    <cellStyle name="20% - Accent3 3 4 7 3" xfId="1980"/>
    <cellStyle name="20% - Accent3 3 4 7 4" xfId="1981"/>
    <cellStyle name="20% - Accent3 3 4 7 5" xfId="1982"/>
    <cellStyle name="20% - Accent3 3 4 7 6" xfId="1983"/>
    <cellStyle name="20% - Accent3 3 4 8" xfId="1984"/>
    <cellStyle name="20% - Accent3 3 4 8 2" xfId="1985"/>
    <cellStyle name="20% - Accent3 3 4 9" xfId="1986"/>
    <cellStyle name="20% - Accent3 3 5" xfId="1987"/>
    <cellStyle name="20% - Accent3 3 5 10" xfId="1988"/>
    <cellStyle name="20% - Accent3 3 5 11" xfId="1989"/>
    <cellStyle name="20% - Accent3 3 5 2" xfId="1990"/>
    <cellStyle name="20% - Accent3 3 5 2 2" xfId="1991"/>
    <cellStyle name="20% - Accent3 3 5 2 2 2" xfId="1992"/>
    <cellStyle name="20% - Accent3 3 5 2 2 2 2" xfId="1993"/>
    <cellStyle name="20% - Accent3 3 5 2 2 3" xfId="1994"/>
    <cellStyle name="20% - Accent3 3 5 2 2 4" xfId="1995"/>
    <cellStyle name="20% - Accent3 3 5 2 2 5" xfId="1996"/>
    <cellStyle name="20% - Accent3 3 5 2 2 6" xfId="1997"/>
    <cellStyle name="20% - Accent3 3 5 2 3" xfId="1998"/>
    <cellStyle name="20% - Accent3 3 5 2 3 2" xfId="1999"/>
    <cellStyle name="20% - Accent3 3 5 2 4" xfId="2000"/>
    <cellStyle name="20% - Accent3 3 5 2 5" xfId="2001"/>
    <cellStyle name="20% - Accent3 3 5 2 6" xfId="2002"/>
    <cellStyle name="20% - Accent3 3 5 2 7" xfId="2003"/>
    <cellStyle name="20% - Accent3 3 5 3" xfId="2004"/>
    <cellStyle name="20% - Accent3 3 5 3 2" xfId="2005"/>
    <cellStyle name="20% - Accent3 3 5 3 2 2" xfId="2006"/>
    <cellStyle name="20% - Accent3 3 5 3 2 2 2" xfId="2007"/>
    <cellStyle name="20% - Accent3 3 5 3 2 3" xfId="2008"/>
    <cellStyle name="20% - Accent3 3 5 3 2 4" xfId="2009"/>
    <cellStyle name="20% - Accent3 3 5 3 2 5" xfId="2010"/>
    <cellStyle name="20% - Accent3 3 5 3 2 6" xfId="2011"/>
    <cellStyle name="20% - Accent3 3 5 3 3" xfId="2012"/>
    <cellStyle name="20% - Accent3 3 5 3 3 2" xfId="2013"/>
    <cellStyle name="20% - Accent3 3 5 3 4" xfId="2014"/>
    <cellStyle name="20% - Accent3 3 5 3 5" xfId="2015"/>
    <cellStyle name="20% - Accent3 3 5 3 6" xfId="2016"/>
    <cellStyle name="20% - Accent3 3 5 3 7" xfId="2017"/>
    <cellStyle name="20% - Accent3 3 5 4" xfId="2018"/>
    <cellStyle name="20% - Accent3 3 5 4 2" xfId="2019"/>
    <cellStyle name="20% - Accent3 3 5 4 2 2" xfId="2020"/>
    <cellStyle name="20% - Accent3 3 5 4 3" xfId="2021"/>
    <cellStyle name="20% - Accent3 3 5 4 4" xfId="2022"/>
    <cellStyle name="20% - Accent3 3 5 4 5" xfId="2023"/>
    <cellStyle name="20% - Accent3 3 5 4 6" xfId="2024"/>
    <cellStyle name="20% - Accent3 3 5 5" xfId="2025"/>
    <cellStyle name="20% - Accent3 3 5 5 2" xfId="2026"/>
    <cellStyle name="20% - Accent3 3 5 5 2 2" xfId="2027"/>
    <cellStyle name="20% - Accent3 3 5 5 3" xfId="2028"/>
    <cellStyle name="20% - Accent3 3 5 5 4" xfId="2029"/>
    <cellStyle name="20% - Accent3 3 5 5 5" xfId="2030"/>
    <cellStyle name="20% - Accent3 3 5 5 6" xfId="2031"/>
    <cellStyle name="20% - Accent3 3 5 6" xfId="2032"/>
    <cellStyle name="20% - Accent3 3 5 6 2" xfId="2033"/>
    <cellStyle name="20% - Accent3 3 5 6 2 2" xfId="2034"/>
    <cellStyle name="20% - Accent3 3 5 6 3" xfId="2035"/>
    <cellStyle name="20% - Accent3 3 5 6 4" xfId="2036"/>
    <cellStyle name="20% - Accent3 3 5 6 5" xfId="2037"/>
    <cellStyle name="20% - Accent3 3 5 6 6" xfId="2038"/>
    <cellStyle name="20% - Accent3 3 5 7" xfId="2039"/>
    <cellStyle name="20% - Accent3 3 5 7 2" xfId="2040"/>
    <cellStyle name="20% - Accent3 3 5 8" xfId="2041"/>
    <cellStyle name="20% - Accent3 3 5 9" xfId="2042"/>
    <cellStyle name="20% - Accent3 3 6" xfId="2043"/>
    <cellStyle name="20% - Accent3 3 6 2" xfId="2044"/>
    <cellStyle name="20% - Accent3 3 6 2 2" xfId="2045"/>
    <cellStyle name="20% - Accent3 3 6 2 2 2" xfId="2046"/>
    <cellStyle name="20% - Accent3 3 6 2 3" xfId="2047"/>
    <cellStyle name="20% - Accent3 3 6 2 4" xfId="2048"/>
    <cellStyle name="20% - Accent3 3 6 2 5" xfId="2049"/>
    <cellStyle name="20% - Accent3 3 6 2 6" xfId="2050"/>
    <cellStyle name="20% - Accent3 3 6 3" xfId="2051"/>
    <cellStyle name="20% - Accent3 3 6 3 2" xfId="2052"/>
    <cellStyle name="20% - Accent3 3 6 4" xfId="2053"/>
    <cellStyle name="20% - Accent3 3 6 5" xfId="2054"/>
    <cellStyle name="20% - Accent3 3 6 6" xfId="2055"/>
    <cellStyle name="20% - Accent3 3 6 7" xfId="2056"/>
    <cellStyle name="20% - Accent3 3 7" xfId="2057"/>
    <cellStyle name="20% - Accent3 3 7 2" xfId="2058"/>
    <cellStyle name="20% - Accent3 3 7 2 2" xfId="2059"/>
    <cellStyle name="20% - Accent3 3 7 2 2 2" xfId="2060"/>
    <cellStyle name="20% - Accent3 3 7 2 3" xfId="2061"/>
    <cellStyle name="20% - Accent3 3 7 2 4" xfId="2062"/>
    <cellStyle name="20% - Accent3 3 7 2 5" xfId="2063"/>
    <cellStyle name="20% - Accent3 3 7 2 6" xfId="2064"/>
    <cellStyle name="20% - Accent3 3 7 3" xfId="2065"/>
    <cellStyle name="20% - Accent3 3 7 3 2" xfId="2066"/>
    <cellStyle name="20% - Accent3 3 7 4" xfId="2067"/>
    <cellStyle name="20% - Accent3 3 7 5" xfId="2068"/>
    <cellStyle name="20% - Accent3 3 7 6" xfId="2069"/>
    <cellStyle name="20% - Accent3 3 7 7" xfId="2070"/>
    <cellStyle name="20% - Accent3 3 8" xfId="2071"/>
    <cellStyle name="20% - Accent3 3 8 2" xfId="2072"/>
    <cellStyle name="20% - Accent3 3 8 2 2" xfId="2073"/>
    <cellStyle name="20% - Accent3 3 8 3" xfId="2074"/>
    <cellStyle name="20% - Accent3 3 8 4" xfId="2075"/>
    <cellStyle name="20% - Accent3 3 8 5" xfId="2076"/>
    <cellStyle name="20% - Accent3 3 8 6" xfId="2077"/>
    <cellStyle name="20% - Accent3 3 9" xfId="2078"/>
    <cellStyle name="20% - Accent3 3 9 2" xfId="2079"/>
    <cellStyle name="20% - Accent3 3 9 2 2" xfId="2080"/>
    <cellStyle name="20% - Accent3 3 9 3" xfId="2081"/>
    <cellStyle name="20% - Accent3 3 9 4" xfId="2082"/>
    <cellStyle name="20% - Accent3 3 9 5" xfId="2083"/>
    <cellStyle name="20% - Accent3 3 9 6" xfId="2084"/>
    <cellStyle name="20% - Accent3 4" xfId="2085"/>
    <cellStyle name="20% - Accent3 4 10" xfId="2086"/>
    <cellStyle name="20% - Accent3 4 11" xfId="2087"/>
    <cellStyle name="20% - Accent3 4 12" xfId="2088"/>
    <cellStyle name="20% - Accent3 4 13" xfId="2089"/>
    <cellStyle name="20% - Accent3 4 2" xfId="2090"/>
    <cellStyle name="20% - Accent3 4 2 10" xfId="2091"/>
    <cellStyle name="20% - Accent3 4 2 11" xfId="2092"/>
    <cellStyle name="20% - Accent3 4 2 2" xfId="2093"/>
    <cellStyle name="20% - Accent3 4 2 2 10" xfId="2094"/>
    <cellStyle name="20% - Accent3 4 2 2 2" xfId="2095"/>
    <cellStyle name="20% - Accent3 4 2 2 2 2" xfId="2096"/>
    <cellStyle name="20% - Accent3 4 2 2 2 2 2" xfId="2097"/>
    <cellStyle name="20% - Accent3 4 2 2 2 2 3" xfId="2098"/>
    <cellStyle name="20% - Accent3 4 2 2 2 3" xfId="2099"/>
    <cellStyle name="20% - Accent3 4 2 2 2 4" xfId="2100"/>
    <cellStyle name="20% - Accent3 4 2 2 3" xfId="2101"/>
    <cellStyle name="20% - Accent3 4 2 2 3 2" xfId="2102"/>
    <cellStyle name="20% - Accent3 4 2 2 3 3" xfId="2103"/>
    <cellStyle name="20% - Accent3 4 2 2 4" xfId="2104"/>
    <cellStyle name="20% - Accent3 4 2 2 4 2" xfId="2105"/>
    <cellStyle name="20% - Accent3 4 2 2 4 2 2" xfId="2106"/>
    <cellStyle name="20% - Accent3 4 2 2 4 3" xfId="2107"/>
    <cellStyle name="20% - Accent3 4 2 2 4 4" xfId="2108"/>
    <cellStyle name="20% - Accent3 4 2 2 4 5" xfId="2109"/>
    <cellStyle name="20% - Accent3 4 2 2 4 6" xfId="2110"/>
    <cellStyle name="20% - Accent3 4 2 2 5" xfId="2111"/>
    <cellStyle name="20% - Accent3 4 2 2 5 2" xfId="2112"/>
    <cellStyle name="20% - Accent3 4 2 2 5 3" xfId="2113"/>
    <cellStyle name="20% - Accent3 4 2 2 6" xfId="2114"/>
    <cellStyle name="20% - Accent3 4 2 2 6 2" xfId="2115"/>
    <cellStyle name="20% - Accent3 4 2 2 7" xfId="2116"/>
    <cellStyle name="20% - Accent3 4 2 2 8" xfId="2117"/>
    <cellStyle name="20% - Accent3 4 2 2 9" xfId="2118"/>
    <cellStyle name="20% - Accent3 4 2 3" xfId="2119"/>
    <cellStyle name="20% - Accent3 4 2 3 2" xfId="2120"/>
    <cellStyle name="20% - Accent3 4 2 3 2 2" xfId="2121"/>
    <cellStyle name="20% - Accent3 4 2 3 2 3" xfId="2122"/>
    <cellStyle name="20% - Accent3 4 2 3 3" xfId="2123"/>
    <cellStyle name="20% - Accent3 4 2 3 4" xfId="2124"/>
    <cellStyle name="20% - Accent3 4 2 4" xfId="2125"/>
    <cellStyle name="20% - Accent3 4 2 4 2" xfId="2126"/>
    <cellStyle name="20% - Accent3 4 2 4 3" xfId="2127"/>
    <cellStyle name="20% - Accent3 4 2 5" xfId="2128"/>
    <cellStyle name="20% - Accent3 4 2 5 2" xfId="2129"/>
    <cellStyle name="20% - Accent3 4 2 5 2 2" xfId="2130"/>
    <cellStyle name="20% - Accent3 4 2 5 3" xfId="2131"/>
    <cellStyle name="20% - Accent3 4 2 5 4" xfId="2132"/>
    <cellStyle name="20% - Accent3 4 2 5 5" xfId="2133"/>
    <cellStyle name="20% - Accent3 4 2 5 6" xfId="2134"/>
    <cellStyle name="20% - Accent3 4 2 6" xfId="2135"/>
    <cellStyle name="20% - Accent3 4 2 6 2" xfId="2136"/>
    <cellStyle name="20% - Accent3 4 2 6 3" xfId="2137"/>
    <cellStyle name="20% - Accent3 4 2 7" xfId="2138"/>
    <cellStyle name="20% - Accent3 4 2 7 2" xfId="2139"/>
    <cellStyle name="20% - Accent3 4 2 8" xfId="2140"/>
    <cellStyle name="20% - Accent3 4 2 9" xfId="2141"/>
    <cellStyle name="20% - Accent3 4 3" xfId="2142"/>
    <cellStyle name="20% - Accent3 4 3 2" xfId="2143"/>
    <cellStyle name="20% - Accent3 4 3 3" xfId="2144"/>
    <cellStyle name="20% - Accent3 4 3 3 2" xfId="2145"/>
    <cellStyle name="20% - Accent3 4 3 3 2 2" xfId="2146"/>
    <cellStyle name="20% - Accent3 4 3 3 3" xfId="2147"/>
    <cellStyle name="20% - Accent3 4 3 3 4" xfId="2148"/>
    <cellStyle name="20% - Accent3 4 3 3 5" xfId="2149"/>
    <cellStyle name="20% - Accent3 4 3 3 6" xfId="2150"/>
    <cellStyle name="20% - Accent3 4 3 4" xfId="2151"/>
    <cellStyle name="20% - Accent3 4 3 4 2" xfId="2152"/>
    <cellStyle name="20% - Accent3 4 3 5" xfId="2153"/>
    <cellStyle name="20% - Accent3 4 3 6" xfId="2154"/>
    <cellStyle name="20% - Accent3 4 3 7" xfId="2155"/>
    <cellStyle name="20% - Accent3 4 3 8" xfId="2156"/>
    <cellStyle name="20% - Accent3 4 4" xfId="2157"/>
    <cellStyle name="20% - Accent3 4 4 2" xfId="2158"/>
    <cellStyle name="20% - Accent3 4 4 2 2" xfId="2159"/>
    <cellStyle name="20% - Accent3 4 4 2 3" xfId="2160"/>
    <cellStyle name="20% - Accent3 4 4 3" xfId="2161"/>
    <cellStyle name="20% - Accent3 4 4 3 2" xfId="2162"/>
    <cellStyle name="20% - Accent3 4 4 3 3" xfId="2163"/>
    <cellStyle name="20% - Accent3 4 4 4" xfId="2164"/>
    <cellStyle name="20% - Accent3 4 4 4 2" xfId="2165"/>
    <cellStyle name="20% - Accent3 4 4 4 3" xfId="2166"/>
    <cellStyle name="20% - Accent3 4 4 5" xfId="2167"/>
    <cellStyle name="20% - Accent3 4 4 6" xfId="2168"/>
    <cellStyle name="20% - Accent3 4 5" xfId="2169"/>
    <cellStyle name="20% - Accent3 4 5 2" xfId="2170"/>
    <cellStyle name="20% - Accent3 4 5 3" xfId="2171"/>
    <cellStyle name="20% - Accent3 4 6" xfId="2172"/>
    <cellStyle name="20% - Accent3 4 6 2" xfId="2173"/>
    <cellStyle name="20% - Accent3 4 6 2 2" xfId="2174"/>
    <cellStyle name="20% - Accent3 4 6 3" xfId="2175"/>
    <cellStyle name="20% - Accent3 4 6 4" xfId="2176"/>
    <cellStyle name="20% - Accent3 4 6 5" xfId="2177"/>
    <cellStyle name="20% - Accent3 4 6 6" xfId="2178"/>
    <cellStyle name="20% - Accent3 4 7" xfId="2179"/>
    <cellStyle name="20% - Accent3 4 7 2" xfId="2180"/>
    <cellStyle name="20% - Accent3 4 8" xfId="2181"/>
    <cellStyle name="20% - Accent3 4 8 2" xfId="2182"/>
    <cellStyle name="20% - Accent3 4 9" xfId="2183"/>
    <cellStyle name="20% - Accent3 5" xfId="2184"/>
    <cellStyle name="20% - Accent3 5 10" xfId="2185"/>
    <cellStyle name="20% - Accent3 5 11" xfId="2186"/>
    <cellStyle name="20% - Accent3 5 12" xfId="2187"/>
    <cellStyle name="20% - Accent3 5 2" xfId="2188"/>
    <cellStyle name="20% - Accent3 5 2 10" xfId="2189"/>
    <cellStyle name="20% - Accent3 5 2 11" xfId="2190"/>
    <cellStyle name="20% - Accent3 5 2 2" xfId="2191"/>
    <cellStyle name="20% - Accent3 5 2 2 2" xfId="2192"/>
    <cellStyle name="20% - Accent3 5 2 2 2 2" xfId="2193"/>
    <cellStyle name="20% - Accent3 5 2 2 2 2 2" xfId="2194"/>
    <cellStyle name="20% - Accent3 5 2 2 2 3" xfId="2195"/>
    <cellStyle name="20% - Accent3 5 2 2 2 4" xfId="2196"/>
    <cellStyle name="20% - Accent3 5 2 2 2 5" xfId="2197"/>
    <cellStyle name="20% - Accent3 5 2 2 2 6" xfId="2198"/>
    <cellStyle name="20% - Accent3 5 2 2 3" xfId="2199"/>
    <cellStyle name="20% - Accent3 5 2 2 3 2" xfId="2200"/>
    <cellStyle name="20% - Accent3 5 2 2 4" xfId="2201"/>
    <cellStyle name="20% - Accent3 5 2 2 5" xfId="2202"/>
    <cellStyle name="20% - Accent3 5 2 2 6" xfId="2203"/>
    <cellStyle name="20% - Accent3 5 2 2 7" xfId="2204"/>
    <cellStyle name="20% - Accent3 5 2 3" xfId="2205"/>
    <cellStyle name="20% - Accent3 5 2 3 2" xfId="2206"/>
    <cellStyle name="20% - Accent3 5 2 3 2 2" xfId="2207"/>
    <cellStyle name="20% - Accent3 5 2 3 2 3" xfId="2208"/>
    <cellStyle name="20% - Accent3 5 2 3 3" xfId="2209"/>
    <cellStyle name="20% - Accent3 5 2 3 4" xfId="2210"/>
    <cellStyle name="20% - Accent3 5 2 4" xfId="2211"/>
    <cellStyle name="20% - Accent3 5 2 4 2" xfId="2212"/>
    <cellStyle name="20% - Accent3 5 2 4 3" xfId="2213"/>
    <cellStyle name="20% - Accent3 5 2 5" xfId="2214"/>
    <cellStyle name="20% - Accent3 5 2 5 2" xfId="2215"/>
    <cellStyle name="20% - Accent3 5 2 5 2 2" xfId="2216"/>
    <cellStyle name="20% - Accent3 5 2 5 3" xfId="2217"/>
    <cellStyle name="20% - Accent3 5 2 5 4" xfId="2218"/>
    <cellStyle name="20% - Accent3 5 2 5 5" xfId="2219"/>
    <cellStyle name="20% - Accent3 5 2 5 6" xfId="2220"/>
    <cellStyle name="20% - Accent3 5 2 6" xfId="2221"/>
    <cellStyle name="20% - Accent3 5 2 6 2" xfId="2222"/>
    <cellStyle name="20% - Accent3 5 2 6 3" xfId="2223"/>
    <cellStyle name="20% - Accent3 5 2 7" xfId="2224"/>
    <cellStyle name="20% - Accent3 5 2 7 2" xfId="2225"/>
    <cellStyle name="20% - Accent3 5 2 8" xfId="2226"/>
    <cellStyle name="20% - Accent3 5 2 9" xfId="2227"/>
    <cellStyle name="20% - Accent3 5 3" xfId="2228"/>
    <cellStyle name="20% - Accent3 5 3 10" xfId="2229"/>
    <cellStyle name="20% - Accent3 5 3 2" xfId="2230"/>
    <cellStyle name="20% - Accent3 5 3 2 2" xfId="2231"/>
    <cellStyle name="20% - Accent3 5 3 2 2 2" xfId="2232"/>
    <cellStyle name="20% - Accent3 5 3 2 2 2 2" xfId="2233"/>
    <cellStyle name="20% - Accent3 5 3 2 2 3" xfId="2234"/>
    <cellStyle name="20% - Accent3 5 3 2 2 4" xfId="2235"/>
    <cellStyle name="20% - Accent3 5 3 2 2 5" xfId="2236"/>
    <cellStyle name="20% - Accent3 5 3 2 2 6" xfId="2237"/>
    <cellStyle name="20% - Accent3 5 3 2 3" xfId="2238"/>
    <cellStyle name="20% - Accent3 5 3 2 3 2" xfId="2239"/>
    <cellStyle name="20% - Accent3 5 3 2 4" xfId="2240"/>
    <cellStyle name="20% - Accent3 5 3 2 5" xfId="2241"/>
    <cellStyle name="20% - Accent3 5 3 2 6" xfId="2242"/>
    <cellStyle name="20% - Accent3 5 3 2 7" xfId="2243"/>
    <cellStyle name="20% - Accent3 5 3 3" xfId="2244"/>
    <cellStyle name="20% - Accent3 5 3 3 2" xfId="2245"/>
    <cellStyle name="20% - Accent3 5 3 3 2 2" xfId="2246"/>
    <cellStyle name="20% - Accent3 5 3 3 3" xfId="2247"/>
    <cellStyle name="20% - Accent3 5 3 3 4" xfId="2248"/>
    <cellStyle name="20% - Accent3 5 3 3 5" xfId="2249"/>
    <cellStyle name="20% - Accent3 5 3 3 6" xfId="2250"/>
    <cellStyle name="20% - Accent3 5 3 4" xfId="2251"/>
    <cellStyle name="20% - Accent3 5 3 4 2" xfId="2252"/>
    <cellStyle name="20% - Accent3 5 3 4 2 2" xfId="2253"/>
    <cellStyle name="20% - Accent3 5 3 4 3" xfId="2254"/>
    <cellStyle name="20% - Accent3 5 3 4 4" xfId="2255"/>
    <cellStyle name="20% - Accent3 5 3 4 5" xfId="2256"/>
    <cellStyle name="20% - Accent3 5 3 4 6" xfId="2257"/>
    <cellStyle name="20% - Accent3 5 3 5" xfId="2258"/>
    <cellStyle name="20% - Accent3 5 3 5 2" xfId="2259"/>
    <cellStyle name="20% - Accent3 5 3 5 2 2" xfId="2260"/>
    <cellStyle name="20% - Accent3 5 3 5 3" xfId="2261"/>
    <cellStyle name="20% - Accent3 5 3 5 4" xfId="2262"/>
    <cellStyle name="20% - Accent3 5 3 5 5" xfId="2263"/>
    <cellStyle name="20% - Accent3 5 3 5 6" xfId="2264"/>
    <cellStyle name="20% - Accent3 5 3 6" xfId="2265"/>
    <cellStyle name="20% - Accent3 5 3 6 2" xfId="2266"/>
    <cellStyle name="20% - Accent3 5 3 7" xfId="2267"/>
    <cellStyle name="20% - Accent3 5 3 8" xfId="2268"/>
    <cellStyle name="20% - Accent3 5 3 9" xfId="2269"/>
    <cellStyle name="20% - Accent3 5 4" xfId="2270"/>
    <cellStyle name="20% - Accent3 5 4 2" xfId="2271"/>
    <cellStyle name="20% - Accent3 5 4 2 2" xfId="2272"/>
    <cellStyle name="20% - Accent3 5 4 2 2 2" xfId="2273"/>
    <cellStyle name="20% - Accent3 5 4 2 3" xfId="2274"/>
    <cellStyle name="20% - Accent3 5 4 2 4" xfId="2275"/>
    <cellStyle name="20% - Accent3 5 4 2 5" xfId="2276"/>
    <cellStyle name="20% - Accent3 5 4 2 6" xfId="2277"/>
    <cellStyle name="20% - Accent3 5 4 3" xfId="2278"/>
    <cellStyle name="20% - Accent3 5 4 3 2" xfId="2279"/>
    <cellStyle name="20% - Accent3 5 4 4" xfId="2280"/>
    <cellStyle name="20% - Accent3 5 4 5" xfId="2281"/>
    <cellStyle name="20% - Accent3 5 4 6" xfId="2282"/>
    <cellStyle name="20% - Accent3 5 4 7" xfId="2283"/>
    <cellStyle name="20% - Accent3 5 5" xfId="2284"/>
    <cellStyle name="20% - Accent3 5 5 2" xfId="2285"/>
    <cellStyle name="20% - Accent3 5 5 2 2" xfId="2286"/>
    <cellStyle name="20% - Accent3 5 5 3" xfId="2287"/>
    <cellStyle name="20% - Accent3 5 5 4" xfId="2288"/>
    <cellStyle name="20% - Accent3 5 5 5" xfId="2289"/>
    <cellStyle name="20% - Accent3 5 5 6" xfId="2290"/>
    <cellStyle name="20% - Accent3 5 6" xfId="2291"/>
    <cellStyle name="20% - Accent3 5 6 2" xfId="2292"/>
    <cellStyle name="20% - Accent3 5 6 2 2" xfId="2293"/>
    <cellStyle name="20% - Accent3 5 6 3" xfId="2294"/>
    <cellStyle name="20% - Accent3 5 6 4" xfId="2295"/>
    <cellStyle name="20% - Accent3 5 6 5" xfId="2296"/>
    <cellStyle name="20% - Accent3 5 6 6" xfId="2297"/>
    <cellStyle name="20% - Accent3 5 7" xfId="2298"/>
    <cellStyle name="20% - Accent3 5 7 2" xfId="2299"/>
    <cellStyle name="20% - Accent3 5 7 2 2" xfId="2300"/>
    <cellStyle name="20% - Accent3 5 7 3" xfId="2301"/>
    <cellStyle name="20% - Accent3 5 7 4" xfId="2302"/>
    <cellStyle name="20% - Accent3 5 7 5" xfId="2303"/>
    <cellStyle name="20% - Accent3 5 7 6" xfId="2304"/>
    <cellStyle name="20% - Accent3 5 8" xfId="2305"/>
    <cellStyle name="20% - Accent3 5 8 2" xfId="2306"/>
    <cellStyle name="20% - Accent3 5 9" xfId="2307"/>
    <cellStyle name="20% - Accent3 6" xfId="2308"/>
    <cellStyle name="20% - Accent3 6 10" xfId="2309"/>
    <cellStyle name="20% - Accent3 6 11" xfId="2310"/>
    <cellStyle name="20% - Accent3 6 2" xfId="2311"/>
    <cellStyle name="20% - Accent3 6 2 2" xfId="2312"/>
    <cellStyle name="20% - Accent3 6 2 2 2" xfId="2313"/>
    <cellStyle name="20% - Accent3 6 2 2 2 2" xfId="2314"/>
    <cellStyle name="20% - Accent3 6 2 2 3" xfId="2315"/>
    <cellStyle name="20% - Accent3 6 2 2 4" xfId="2316"/>
    <cellStyle name="20% - Accent3 6 2 2 5" xfId="2317"/>
    <cellStyle name="20% - Accent3 6 2 2 6" xfId="2318"/>
    <cellStyle name="20% - Accent3 6 2 3" xfId="2319"/>
    <cellStyle name="20% - Accent3 6 2 3 2" xfId="2320"/>
    <cellStyle name="20% - Accent3 6 2 4" xfId="2321"/>
    <cellStyle name="20% - Accent3 6 2 5" xfId="2322"/>
    <cellStyle name="20% - Accent3 6 2 6" xfId="2323"/>
    <cellStyle name="20% - Accent3 6 2 7" xfId="2324"/>
    <cellStyle name="20% - Accent3 6 3" xfId="2325"/>
    <cellStyle name="20% - Accent3 6 3 2" xfId="2326"/>
    <cellStyle name="20% - Accent3 6 3 2 2" xfId="2327"/>
    <cellStyle name="20% - Accent3 6 3 2 2 2" xfId="2328"/>
    <cellStyle name="20% - Accent3 6 3 2 3" xfId="2329"/>
    <cellStyle name="20% - Accent3 6 3 2 4" xfId="2330"/>
    <cellStyle name="20% - Accent3 6 3 2 5" xfId="2331"/>
    <cellStyle name="20% - Accent3 6 3 2 6" xfId="2332"/>
    <cellStyle name="20% - Accent3 6 3 3" xfId="2333"/>
    <cellStyle name="20% - Accent3 6 3 3 2" xfId="2334"/>
    <cellStyle name="20% - Accent3 6 3 4" xfId="2335"/>
    <cellStyle name="20% - Accent3 6 3 5" xfId="2336"/>
    <cellStyle name="20% - Accent3 6 3 6" xfId="2337"/>
    <cellStyle name="20% - Accent3 6 3 7" xfId="2338"/>
    <cellStyle name="20% - Accent3 6 4" xfId="2339"/>
    <cellStyle name="20% - Accent3 6 4 2" xfId="2340"/>
    <cellStyle name="20% - Accent3 6 4 2 2" xfId="2341"/>
    <cellStyle name="20% - Accent3 6 4 3" xfId="2342"/>
    <cellStyle name="20% - Accent3 6 4 4" xfId="2343"/>
    <cellStyle name="20% - Accent3 6 4 5" xfId="2344"/>
    <cellStyle name="20% - Accent3 6 4 6" xfId="2345"/>
    <cellStyle name="20% - Accent3 6 5" xfId="2346"/>
    <cellStyle name="20% - Accent3 6 5 2" xfId="2347"/>
    <cellStyle name="20% - Accent3 6 5 2 2" xfId="2348"/>
    <cellStyle name="20% - Accent3 6 5 3" xfId="2349"/>
    <cellStyle name="20% - Accent3 6 5 4" xfId="2350"/>
    <cellStyle name="20% - Accent3 6 5 5" xfId="2351"/>
    <cellStyle name="20% - Accent3 6 5 6" xfId="2352"/>
    <cellStyle name="20% - Accent3 6 6" xfId="2353"/>
    <cellStyle name="20% - Accent3 6 6 2" xfId="2354"/>
    <cellStyle name="20% - Accent3 6 6 2 2" xfId="2355"/>
    <cellStyle name="20% - Accent3 6 6 3" xfId="2356"/>
    <cellStyle name="20% - Accent3 6 6 4" xfId="2357"/>
    <cellStyle name="20% - Accent3 6 6 5" xfId="2358"/>
    <cellStyle name="20% - Accent3 6 6 6" xfId="2359"/>
    <cellStyle name="20% - Accent3 6 7" xfId="2360"/>
    <cellStyle name="20% - Accent3 6 7 2" xfId="2361"/>
    <cellStyle name="20% - Accent3 6 8" xfId="2362"/>
    <cellStyle name="20% - Accent3 6 9" xfId="2363"/>
    <cellStyle name="20% - Accent3 7" xfId="2364"/>
    <cellStyle name="20% - Accent3 7 10" xfId="2365"/>
    <cellStyle name="20% - Accent3 7 11" xfId="2366"/>
    <cellStyle name="20% - Accent3 7 2" xfId="2367"/>
    <cellStyle name="20% - Accent3 7 2 2" xfId="2368"/>
    <cellStyle name="20% - Accent3 7 2 2 2" xfId="2369"/>
    <cellStyle name="20% - Accent3 7 2 2 2 2" xfId="2370"/>
    <cellStyle name="20% - Accent3 7 2 2 3" xfId="2371"/>
    <cellStyle name="20% - Accent3 7 2 2 4" xfId="2372"/>
    <cellStyle name="20% - Accent3 7 2 2 5" xfId="2373"/>
    <cellStyle name="20% - Accent3 7 2 2 6" xfId="2374"/>
    <cellStyle name="20% - Accent3 7 2 3" xfId="2375"/>
    <cellStyle name="20% - Accent3 7 2 3 2" xfId="2376"/>
    <cellStyle name="20% - Accent3 7 2 4" xfId="2377"/>
    <cellStyle name="20% - Accent3 7 2 5" xfId="2378"/>
    <cellStyle name="20% - Accent3 7 2 6" xfId="2379"/>
    <cellStyle name="20% - Accent3 7 2 7" xfId="2380"/>
    <cellStyle name="20% - Accent3 7 3" xfId="2381"/>
    <cellStyle name="20% - Accent3 7 3 2" xfId="2382"/>
    <cellStyle name="20% - Accent3 7 3 2 2" xfId="2383"/>
    <cellStyle name="20% - Accent3 7 3 2 2 2" xfId="2384"/>
    <cellStyle name="20% - Accent3 7 3 2 3" xfId="2385"/>
    <cellStyle name="20% - Accent3 7 3 2 4" xfId="2386"/>
    <cellStyle name="20% - Accent3 7 3 2 5" xfId="2387"/>
    <cellStyle name="20% - Accent3 7 3 2 6" xfId="2388"/>
    <cellStyle name="20% - Accent3 7 3 3" xfId="2389"/>
    <cellStyle name="20% - Accent3 7 3 3 2" xfId="2390"/>
    <cellStyle name="20% - Accent3 7 3 4" xfId="2391"/>
    <cellStyle name="20% - Accent3 7 3 5" xfId="2392"/>
    <cellStyle name="20% - Accent3 7 3 6" xfId="2393"/>
    <cellStyle name="20% - Accent3 7 3 7" xfId="2394"/>
    <cellStyle name="20% - Accent3 7 4" xfId="2395"/>
    <cellStyle name="20% - Accent3 7 4 2" xfId="2396"/>
    <cellStyle name="20% - Accent3 7 4 2 2" xfId="2397"/>
    <cellStyle name="20% - Accent3 7 4 3" xfId="2398"/>
    <cellStyle name="20% - Accent3 7 4 4" xfId="2399"/>
    <cellStyle name="20% - Accent3 7 4 5" xfId="2400"/>
    <cellStyle name="20% - Accent3 7 4 6" xfId="2401"/>
    <cellStyle name="20% - Accent3 7 5" xfId="2402"/>
    <cellStyle name="20% - Accent3 7 5 2" xfId="2403"/>
    <cellStyle name="20% - Accent3 7 5 2 2" xfId="2404"/>
    <cellStyle name="20% - Accent3 7 5 3" xfId="2405"/>
    <cellStyle name="20% - Accent3 7 5 4" xfId="2406"/>
    <cellStyle name="20% - Accent3 7 5 5" xfId="2407"/>
    <cellStyle name="20% - Accent3 7 5 6" xfId="2408"/>
    <cellStyle name="20% - Accent3 7 6" xfId="2409"/>
    <cellStyle name="20% - Accent3 7 6 2" xfId="2410"/>
    <cellStyle name="20% - Accent3 7 6 2 2" xfId="2411"/>
    <cellStyle name="20% - Accent3 7 6 3" xfId="2412"/>
    <cellStyle name="20% - Accent3 7 6 4" xfId="2413"/>
    <cellStyle name="20% - Accent3 7 6 5" xfId="2414"/>
    <cellStyle name="20% - Accent3 7 6 6" xfId="2415"/>
    <cellStyle name="20% - Accent3 7 7" xfId="2416"/>
    <cellStyle name="20% - Accent3 7 7 2" xfId="2417"/>
    <cellStyle name="20% - Accent3 7 8" xfId="2418"/>
    <cellStyle name="20% - Accent3 7 9" xfId="2419"/>
    <cellStyle name="20% - Accent3 8" xfId="2420"/>
    <cellStyle name="20% - Accent3 8 2" xfId="2421"/>
    <cellStyle name="20% - Accent3 8 2 2" xfId="2422"/>
    <cellStyle name="20% - Accent3 8 2 2 2" xfId="2423"/>
    <cellStyle name="20% - Accent3 8 2 3" xfId="2424"/>
    <cellStyle name="20% - Accent3 8 2 4" xfId="2425"/>
    <cellStyle name="20% - Accent3 8 2 5" xfId="2426"/>
    <cellStyle name="20% - Accent3 8 2 6" xfId="2427"/>
    <cellStyle name="20% - Accent3 8 3" xfId="2428"/>
    <cellStyle name="20% - Accent3 8 3 2" xfId="2429"/>
    <cellStyle name="20% - Accent3 8 4" xfId="2430"/>
    <cellStyle name="20% - Accent3 8 5" xfId="2431"/>
    <cellStyle name="20% - Accent3 8 6" xfId="2432"/>
    <cellStyle name="20% - Accent3 8 7" xfId="2433"/>
    <cellStyle name="20% - Accent3 9" xfId="2434"/>
    <cellStyle name="20% - Accent3 9 2" xfId="2435"/>
    <cellStyle name="20% - Accent3 9 2 2" xfId="2436"/>
    <cellStyle name="20% - Accent3 9 2 2 2" xfId="2437"/>
    <cellStyle name="20% - Accent3 9 2 3" xfId="2438"/>
    <cellStyle name="20% - Accent3 9 2 4" xfId="2439"/>
    <cellStyle name="20% - Accent3 9 2 5" xfId="2440"/>
    <cellStyle name="20% - Accent3 9 2 6" xfId="2441"/>
    <cellStyle name="20% - Accent3 9 3" xfId="2442"/>
    <cellStyle name="20% - Accent3 9 3 2" xfId="2443"/>
    <cellStyle name="20% - Accent3 9 4" xfId="2444"/>
    <cellStyle name="20% - Accent3 9 5" xfId="2445"/>
    <cellStyle name="20% - Accent3 9 6" xfId="2446"/>
    <cellStyle name="20% - Accent3 9 7" xfId="2447"/>
    <cellStyle name="20% - Accent4 10" xfId="2448"/>
    <cellStyle name="20% - Accent4 10 2" xfId="2449"/>
    <cellStyle name="20% - Accent4 10 2 2" xfId="2450"/>
    <cellStyle name="20% - Accent4 10 3" xfId="2451"/>
    <cellStyle name="20% - Accent4 10 4" xfId="2452"/>
    <cellStyle name="20% - Accent4 10 5" xfId="2453"/>
    <cellStyle name="20% - Accent4 10 6" xfId="2454"/>
    <cellStyle name="20% - Accent4 11" xfId="2455"/>
    <cellStyle name="20% - Accent4 11 2" xfId="2456"/>
    <cellStyle name="20% - Accent4 11 2 2" xfId="2457"/>
    <cellStyle name="20% - Accent4 11 3" xfId="2458"/>
    <cellStyle name="20% - Accent4 11 4" xfId="2459"/>
    <cellStyle name="20% - Accent4 11 5" xfId="2460"/>
    <cellStyle name="20% - Accent4 11 6" xfId="2461"/>
    <cellStyle name="20% - Accent4 12" xfId="2462"/>
    <cellStyle name="20% - Accent4 12 2" xfId="2463"/>
    <cellStyle name="20% - Accent4 12 2 2" xfId="2464"/>
    <cellStyle name="20% - Accent4 12 3" xfId="2465"/>
    <cellStyle name="20% - Accent4 12 4" xfId="2466"/>
    <cellStyle name="20% - Accent4 12 5" xfId="2467"/>
    <cellStyle name="20% - Accent4 12 6" xfId="2468"/>
    <cellStyle name="20% - Accent4 13" xfId="2469"/>
    <cellStyle name="20% - Accent4 13 2" xfId="2470"/>
    <cellStyle name="20% - Accent4 14" xfId="2471"/>
    <cellStyle name="20% - Accent4 14 2" xfId="2472"/>
    <cellStyle name="20% - Accent4 15" xfId="2473"/>
    <cellStyle name="20% - Accent4 2" xfId="2474"/>
    <cellStyle name="20% - Accent4 2 2" xfId="2475"/>
    <cellStyle name="20% - Accent4 2 2 2" xfId="2476"/>
    <cellStyle name="20% - Accent4 2 3" xfId="2477"/>
    <cellStyle name="20% - Accent4 2 3 2" xfId="2478"/>
    <cellStyle name="20% - Accent4 2 4" xfId="2479"/>
    <cellStyle name="20% - Accent4 2 4 2" xfId="2480"/>
    <cellStyle name="20% - Accent4 2 5" xfId="2481"/>
    <cellStyle name="20% - Accent4 3" xfId="2482"/>
    <cellStyle name="20% - Accent4 3 10" xfId="2483"/>
    <cellStyle name="20% - Accent4 3 10 2" xfId="2484"/>
    <cellStyle name="20% - Accent4 3 10 2 2" xfId="2485"/>
    <cellStyle name="20% - Accent4 3 10 3" xfId="2486"/>
    <cellStyle name="20% - Accent4 3 10 4" xfId="2487"/>
    <cellStyle name="20% - Accent4 3 10 5" xfId="2488"/>
    <cellStyle name="20% - Accent4 3 10 6" xfId="2489"/>
    <cellStyle name="20% - Accent4 3 11" xfId="2490"/>
    <cellStyle name="20% - Accent4 3 11 2" xfId="2491"/>
    <cellStyle name="20% - Accent4 3 12" xfId="2492"/>
    <cellStyle name="20% - Accent4 3 12 2" xfId="2493"/>
    <cellStyle name="20% - Accent4 3 13" xfId="2494"/>
    <cellStyle name="20% - Accent4 3 14" xfId="2495"/>
    <cellStyle name="20% - Accent4 3 15" xfId="2496"/>
    <cellStyle name="20% - Accent4 3 2" xfId="2497"/>
    <cellStyle name="20% - Accent4 3 2 10" xfId="2498"/>
    <cellStyle name="20% - Accent4 3 2 2" xfId="2499"/>
    <cellStyle name="20% - Accent4 3 2 2 2" xfId="2500"/>
    <cellStyle name="20% - Accent4 3 2 2 2 2" xfId="2501"/>
    <cellStyle name="20% - Accent4 3 2 2 2 2 2" xfId="2502"/>
    <cellStyle name="20% - Accent4 3 2 2 2 2 2 2" xfId="2503"/>
    <cellStyle name="20% - Accent4 3 2 2 2 2 3" xfId="2504"/>
    <cellStyle name="20% - Accent4 3 2 2 2 2 4" xfId="2505"/>
    <cellStyle name="20% - Accent4 3 2 2 2 2 5" xfId="2506"/>
    <cellStyle name="20% - Accent4 3 2 2 2 2 6" xfId="2507"/>
    <cellStyle name="20% - Accent4 3 2 2 2 3" xfId="2508"/>
    <cellStyle name="20% - Accent4 3 2 2 2 3 2" xfId="2509"/>
    <cellStyle name="20% - Accent4 3 2 2 2 4" xfId="2510"/>
    <cellStyle name="20% - Accent4 3 2 2 2 5" xfId="2511"/>
    <cellStyle name="20% - Accent4 3 2 2 2 6" xfId="2512"/>
    <cellStyle name="20% - Accent4 3 2 2 2 7" xfId="2513"/>
    <cellStyle name="20% - Accent4 3 2 2 3" xfId="2514"/>
    <cellStyle name="20% - Accent4 3 2 2 3 2" xfId="2515"/>
    <cellStyle name="20% - Accent4 3 2 2 3 2 2" xfId="2516"/>
    <cellStyle name="20% - Accent4 3 2 2 3 3" xfId="2517"/>
    <cellStyle name="20% - Accent4 3 2 2 3 4" xfId="2518"/>
    <cellStyle name="20% - Accent4 3 2 2 3 5" xfId="2519"/>
    <cellStyle name="20% - Accent4 3 2 2 3 6" xfId="2520"/>
    <cellStyle name="20% - Accent4 3 2 2 4" xfId="2521"/>
    <cellStyle name="20% - Accent4 3 2 2 4 2" xfId="2522"/>
    <cellStyle name="20% - Accent4 3 2 2 5" xfId="2523"/>
    <cellStyle name="20% - Accent4 3 2 2 6" xfId="2524"/>
    <cellStyle name="20% - Accent4 3 2 2 7" xfId="2525"/>
    <cellStyle name="20% - Accent4 3 2 2 8" xfId="2526"/>
    <cellStyle name="20% - Accent4 3 2 3" xfId="2527"/>
    <cellStyle name="20% - Accent4 3 2 3 2" xfId="2528"/>
    <cellStyle name="20% - Accent4 3 2 3 2 2" xfId="2529"/>
    <cellStyle name="20% - Accent4 3 2 3 2 2 2" xfId="2530"/>
    <cellStyle name="20% - Accent4 3 2 3 2 3" xfId="2531"/>
    <cellStyle name="20% - Accent4 3 2 3 2 4" xfId="2532"/>
    <cellStyle name="20% - Accent4 3 2 3 2 5" xfId="2533"/>
    <cellStyle name="20% - Accent4 3 2 3 2 6" xfId="2534"/>
    <cellStyle name="20% - Accent4 3 2 3 3" xfId="2535"/>
    <cellStyle name="20% - Accent4 3 2 3 3 2" xfId="2536"/>
    <cellStyle name="20% - Accent4 3 2 3 4" xfId="2537"/>
    <cellStyle name="20% - Accent4 3 2 3 5" xfId="2538"/>
    <cellStyle name="20% - Accent4 3 2 3 6" xfId="2539"/>
    <cellStyle name="20% - Accent4 3 2 3 7" xfId="2540"/>
    <cellStyle name="20% - Accent4 3 2 4" xfId="2541"/>
    <cellStyle name="20% - Accent4 3 2 5" xfId="2542"/>
    <cellStyle name="20% - Accent4 3 2 5 2" xfId="2543"/>
    <cellStyle name="20% - Accent4 3 2 5 2 2" xfId="2544"/>
    <cellStyle name="20% - Accent4 3 2 5 3" xfId="2545"/>
    <cellStyle name="20% - Accent4 3 2 5 4" xfId="2546"/>
    <cellStyle name="20% - Accent4 3 2 5 5" xfId="2547"/>
    <cellStyle name="20% - Accent4 3 2 5 6" xfId="2548"/>
    <cellStyle name="20% - Accent4 3 2 6" xfId="2549"/>
    <cellStyle name="20% - Accent4 3 2 6 2" xfId="2550"/>
    <cellStyle name="20% - Accent4 3 2 7" xfId="2551"/>
    <cellStyle name="20% - Accent4 3 2 8" xfId="2552"/>
    <cellStyle name="20% - Accent4 3 2 9" xfId="2553"/>
    <cellStyle name="20% - Accent4 3 3" xfId="2554"/>
    <cellStyle name="20% - Accent4 3 3 10" xfId="2555"/>
    <cellStyle name="20% - Accent4 3 3 10 2" xfId="2556"/>
    <cellStyle name="20% - Accent4 3 3 11" xfId="2557"/>
    <cellStyle name="20% - Accent4 3 3 12" xfId="2558"/>
    <cellStyle name="20% - Accent4 3 3 13" xfId="2559"/>
    <cellStyle name="20% - Accent4 3 3 14" xfId="2560"/>
    <cellStyle name="20% - Accent4 3 3 2" xfId="2561"/>
    <cellStyle name="20% - Accent4 3 3 2 10" xfId="2562"/>
    <cellStyle name="20% - Accent4 3 3 2 11" xfId="2563"/>
    <cellStyle name="20% - Accent4 3 3 2 2" xfId="2564"/>
    <cellStyle name="20% - Accent4 3 3 2 2 10" xfId="2565"/>
    <cellStyle name="20% - Accent4 3 3 2 2 2" xfId="2566"/>
    <cellStyle name="20% - Accent4 3 3 2 2 2 2" xfId="2567"/>
    <cellStyle name="20% - Accent4 3 3 2 2 2 2 2" xfId="2568"/>
    <cellStyle name="20% - Accent4 3 3 2 2 2 2 3" xfId="2569"/>
    <cellStyle name="20% - Accent4 3 3 2 2 2 3" xfId="2570"/>
    <cellStyle name="20% - Accent4 3 3 2 2 2 4" xfId="2571"/>
    <cellStyle name="20% - Accent4 3 3 2 2 3" xfId="2572"/>
    <cellStyle name="20% - Accent4 3 3 2 2 3 2" xfId="2573"/>
    <cellStyle name="20% - Accent4 3 3 2 2 3 3" xfId="2574"/>
    <cellStyle name="20% - Accent4 3 3 2 2 4" xfId="2575"/>
    <cellStyle name="20% - Accent4 3 3 2 2 4 2" xfId="2576"/>
    <cellStyle name="20% - Accent4 3 3 2 2 4 2 2" xfId="2577"/>
    <cellStyle name="20% - Accent4 3 3 2 2 4 3" xfId="2578"/>
    <cellStyle name="20% - Accent4 3 3 2 2 4 4" xfId="2579"/>
    <cellStyle name="20% - Accent4 3 3 2 2 4 5" xfId="2580"/>
    <cellStyle name="20% - Accent4 3 3 2 2 4 6" xfId="2581"/>
    <cellStyle name="20% - Accent4 3 3 2 2 5" xfId="2582"/>
    <cellStyle name="20% - Accent4 3 3 2 2 5 2" xfId="2583"/>
    <cellStyle name="20% - Accent4 3 3 2 2 5 3" xfId="2584"/>
    <cellStyle name="20% - Accent4 3 3 2 2 6" xfId="2585"/>
    <cellStyle name="20% - Accent4 3 3 2 2 6 2" xfId="2586"/>
    <cellStyle name="20% - Accent4 3 3 2 2 7" xfId="2587"/>
    <cellStyle name="20% - Accent4 3 3 2 2 8" xfId="2588"/>
    <cellStyle name="20% - Accent4 3 3 2 2 9" xfId="2589"/>
    <cellStyle name="20% - Accent4 3 3 2 3" xfId="2590"/>
    <cellStyle name="20% - Accent4 3 3 2 3 2" xfId="2591"/>
    <cellStyle name="20% - Accent4 3 3 2 3 2 2" xfId="2592"/>
    <cellStyle name="20% - Accent4 3 3 2 3 2 3" xfId="2593"/>
    <cellStyle name="20% - Accent4 3 3 2 3 3" xfId="2594"/>
    <cellStyle name="20% - Accent4 3 3 2 3 4" xfId="2595"/>
    <cellStyle name="20% - Accent4 3 3 2 4" xfId="2596"/>
    <cellStyle name="20% - Accent4 3 3 2 4 2" xfId="2597"/>
    <cellStyle name="20% - Accent4 3 3 2 4 3" xfId="2598"/>
    <cellStyle name="20% - Accent4 3 3 2 5" xfId="2599"/>
    <cellStyle name="20% - Accent4 3 3 2 5 2" xfId="2600"/>
    <cellStyle name="20% - Accent4 3 3 2 5 2 2" xfId="2601"/>
    <cellStyle name="20% - Accent4 3 3 2 5 3" xfId="2602"/>
    <cellStyle name="20% - Accent4 3 3 2 5 4" xfId="2603"/>
    <cellStyle name="20% - Accent4 3 3 2 5 5" xfId="2604"/>
    <cellStyle name="20% - Accent4 3 3 2 5 6" xfId="2605"/>
    <cellStyle name="20% - Accent4 3 3 2 6" xfId="2606"/>
    <cellStyle name="20% - Accent4 3 3 2 6 2" xfId="2607"/>
    <cellStyle name="20% - Accent4 3 3 2 6 3" xfId="2608"/>
    <cellStyle name="20% - Accent4 3 3 2 7" xfId="2609"/>
    <cellStyle name="20% - Accent4 3 3 2 7 2" xfId="2610"/>
    <cellStyle name="20% - Accent4 3 3 2 8" xfId="2611"/>
    <cellStyle name="20% - Accent4 3 3 2 9" xfId="2612"/>
    <cellStyle name="20% - Accent4 3 3 3" xfId="2613"/>
    <cellStyle name="20% - Accent4 3 3 3 10" xfId="2614"/>
    <cellStyle name="20% - Accent4 3 3 3 11" xfId="2615"/>
    <cellStyle name="20% - Accent4 3 3 3 12" xfId="2616"/>
    <cellStyle name="20% - Accent4 3 3 3 2" xfId="2617"/>
    <cellStyle name="20% - Accent4 3 3 3 2 2" xfId="2618"/>
    <cellStyle name="20% - Accent4 3 3 3 2 2 2" xfId="2619"/>
    <cellStyle name="20% - Accent4 3 3 3 2 2 3" xfId="2620"/>
    <cellStyle name="20% - Accent4 3 3 3 2 3" xfId="2621"/>
    <cellStyle name="20% - Accent4 3 3 3 2 3 2" xfId="2622"/>
    <cellStyle name="20% - Accent4 3 3 3 2 3 3" xfId="2623"/>
    <cellStyle name="20% - Accent4 3 3 3 2 4" xfId="2624"/>
    <cellStyle name="20% - Accent4 3 3 3 2 4 2" xfId="2625"/>
    <cellStyle name="20% - Accent4 3 3 3 2 4 3" xfId="2626"/>
    <cellStyle name="20% - Accent4 3 3 3 2 5" xfId="2627"/>
    <cellStyle name="20% - Accent4 3 3 3 2 6" xfId="2628"/>
    <cellStyle name="20% - Accent4 3 3 3 3" xfId="2629"/>
    <cellStyle name="20% - Accent4 3 3 3 3 2" xfId="2630"/>
    <cellStyle name="20% - Accent4 3 3 3 3 2 2" xfId="2631"/>
    <cellStyle name="20% - Accent4 3 3 3 3 2 2 2" xfId="2632"/>
    <cellStyle name="20% - Accent4 3 3 3 3 2 3" xfId="2633"/>
    <cellStyle name="20% - Accent4 3 3 3 3 2 3 2" xfId="2634"/>
    <cellStyle name="20% - Accent4 3 3 3 3 2 4" xfId="2635"/>
    <cellStyle name="20% - Accent4 3 3 3 3 2 5" xfId="2636"/>
    <cellStyle name="20% - Accent4 3 3 3 3 2 6" xfId="2637"/>
    <cellStyle name="20% - Accent4 3 3 3 3 3" xfId="2638"/>
    <cellStyle name="20% - Accent4 3 3 3 3 3 2" xfId="2639"/>
    <cellStyle name="20% - Accent4 3 3 3 3 3 2 2" xfId="2640"/>
    <cellStyle name="20% - Accent4 3 3 3 3 3 3" xfId="2641"/>
    <cellStyle name="20% - Accent4 3 3 3 3 3 4" xfId="2642"/>
    <cellStyle name="20% - Accent4 3 3 3 3 3 5" xfId="2643"/>
    <cellStyle name="20% - Accent4 3 3 3 3 3 6" xfId="2644"/>
    <cellStyle name="20% - Accent4 3 3 3 3 4" xfId="2645"/>
    <cellStyle name="20% - Accent4 3 3 3 3 4 2" xfId="2646"/>
    <cellStyle name="20% - Accent4 3 3 3 3 4 2 2" xfId="2647"/>
    <cellStyle name="20% - Accent4 3 3 3 3 4 3" xfId="2648"/>
    <cellStyle name="20% - Accent4 3 3 3 3 4 4" xfId="2649"/>
    <cellStyle name="20% - Accent4 3 3 3 3 4 5" xfId="2650"/>
    <cellStyle name="20% - Accent4 3 3 3 3 4 6" xfId="2651"/>
    <cellStyle name="20% - Accent4 3 3 3 3 5" xfId="2652"/>
    <cellStyle name="20% - Accent4 3 3 3 3 5 2" xfId="2653"/>
    <cellStyle name="20% - Accent4 3 3 3 3 6" xfId="2654"/>
    <cellStyle name="20% - Accent4 3 3 3 3 7" xfId="2655"/>
    <cellStyle name="20% - Accent4 3 3 3 3 8" xfId="2656"/>
    <cellStyle name="20% - Accent4 3 3 3 3 9" xfId="2657"/>
    <cellStyle name="20% - Accent4 3 3 3 4" xfId="2658"/>
    <cellStyle name="20% - Accent4 3 3 3 4 2" xfId="2659"/>
    <cellStyle name="20% - Accent4 3 3 3 4 2 2" xfId="2660"/>
    <cellStyle name="20% - Accent4 3 3 3 4 2 2 2" xfId="2661"/>
    <cellStyle name="20% - Accent4 3 3 3 4 2 3" xfId="2662"/>
    <cellStyle name="20% - Accent4 3 3 3 4 2 4" xfId="2663"/>
    <cellStyle name="20% - Accent4 3 3 3 4 2 5" xfId="2664"/>
    <cellStyle name="20% - Accent4 3 3 3 4 2 6" xfId="2665"/>
    <cellStyle name="20% - Accent4 3 3 3 4 3" xfId="2666"/>
    <cellStyle name="20% - Accent4 3 3 3 4 3 2" xfId="2667"/>
    <cellStyle name="20% - Accent4 3 3 3 4 4" xfId="2668"/>
    <cellStyle name="20% - Accent4 3 3 3 4 5" xfId="2669"/>
    <cellStyle name="20% - Accent4 3 3 3 4 6" xfId="2670"/>
    <cellStyle name="20% - Accent4 3 3 3 4 7" xfId="2671"/>
    <cellStyle name="20% - Accent4 3 3 3 5" xfId="2672"/>
    <cellStyle name="20% - Accent4 3 3 3 5 2" xfId="2673"/>
    <cellStyle name="20% - Accent4 3 3 3 5 2 2" xfId="2674"/>
    <cellStyle name="20% - Accent4 3 3 3 5 3" xfId="2675"/>
    <cellStyle name="20% - Accent4 3 3 3 5 4" xfId="2676"/>
    <cellStyle name="20% - Accent4 3 3 3 5 5" xfId="2677"/>
    <cellStyle name="20% - Accent4 3 3 3 5 6" xfId="2678"/>
    <cellStyle name="20% - Accent4 3 3 3 6" xfId="2679"/>
    <cellStyle name="20% - Accent4 3 3 3 6 2" xfId="2680"/>
    <cellStyle name="20% - Accent4 3 3 3 6 2 2" xfId="2681"/>
    <cellStyle name="20% - Accent4 3 3 3 6 3" xfId="2682"/>
    <cellStyle name="20% - Accent4 3 3 3 6 4" xfId="2683"/>
    <cellStyle name="20% - Accent4 3 3 3 6 5" xfId="2684"/>
    <cellStyle name="20% - Accent4 3 3 3 6 6" xfId="2685"/>
    <cellStyle name="20% - Accent4 3 3 3 7" xfId="2686"/>
    <cellStyle name="20% - Accent4 3 3 3 7 2" xfId="2687"/>
    <cellStyle name="20% - Accent4 3 3 3 7 2 2" xfId="2688"/>
    <cellStyle name="20% - Accent4 3 3 3 7 3" xfId="2689"/>
    <cellStyle name="20% - Accent4 3 3 3 7 4" xfId="2690"/>
    <cellStyle name="20% - Accent4 3 3 3 7 5" xfId="2691"/>
    <cellStyle name="20% - Accent4 3 3 3 7 6" xfId="2692"/>
    <cellStyle name="20% - Accent4 3 3 3 8" xfId="2693"/>
    <cellStyle name="20% - Accent4 3 3 3 8 2" xfId="2694"/>
    <cellStyle name="20% - Accent4 3 3 3 9" xfId="2695"/>
    <cellStyle name="20% - Accent4 3 3 4" xfId="2696"/>
    <cellStyle name="20% - Accent4 3 3 4 2" xfId="2697"/>
    <cellStyle name="20% - Accent4 3 3 4 2 2" xfId="2698"/>
    <cellStyle name="20% - Accent4 3 3 4 2 3" xfId="2699"/>
    <cellStyle name="20% - Accent4 3 3 4 3" xfId="2700"/>
    <cellStyle name="20% - Accent4 3 3 4 3 2" xfId="2701"/>
    <cellStyle name="20% - Accent4 3 3 4 3 3" xfId="2702"/>
    <cellStyle name="20% - Accent4 3 3 4 4" xfId="2703"/>
    <cellStyle name="20% - Accent4 3 3 4 4 2" xfId="2704"/>
    <cellStyle name="20% - Accent4 3 3 4 4 3" xfId="2705"/>
    <cellStyle name="20% - Accent4 3 3 4 5" xfId="2706"/>
    <cellStyle name="20% - Accent4 3 3 4 6" xfId="2707"/>
    <cellStyle name="20% - Accent4 3 3 5" xfId="2708"/>
    <cellStyle name="20% - Accent4 3 3 5 2" xfId="2709"/>
    <cellStyle name="20% - Accent4 3 3 5 2 2" xfId="2710"/>
    <cellStyle name="20% - Accent4 3 3 5 2 2 2" xfId="2711"/>
    <cellStyle name="20% - Accent4 3 3 5 2 3" xfId="2712"/>
    <cellStyle name="20% - Accent4 3 3 5 2 3 2" xfId="2713"/>
    <cellStyle name="20% - Accent4 3 3 5 2 4" xfId="2714"/>
    <cellStyle name="20% - Accent4 3 3 5 2 5" xfId="2715"/>
    <cellStyle name="20% - Accent4 3 3 5 2 6" xfId="2716"/>
    <cellStyle name="20% - Accent4 3 3 5 3" xfId="2717"/>
    <cellStyle name="20% - Accent4 3 3 5 3 2" xfId="2718"/>
    <cellStyle name="20% - Accent4 3 3 5 3 2 2" xfId="2719"/>
    <cellStyle name="20% - Accent4 3 3 5 3 3" xfId="2720"/>
    <cellStyle name="20% - Accent4 3 3 5 3 4" xfId="2721"/>
    <cellStyle name="20% - Accent4 3 3 5 3 5" xfId="2722"/>
    <cellStyle name="20% - Accent4 3 3 5 3 6" xfId="2723"/>
    <cellStyle name="20% - Accent4 3 3 5 4" xfId="2724"/>
    <cellStyle name="20% - Accent4 3 3 5 4 2" xfId="2725"/>
    <cellStyle name="20% - Accent4 3 3 5 4 2 2" xfId="2726"/>
    <cellStyle name="20% - Accent4 3 3 5 4 3" xfId="2727"/>
    <cellStyle name="20% - Accent4 3 3 5 4 4" xfId="2728"/>
    <cellStyle name="20% - Accent4 3 3 5 4 5" xfId="2729"/>
    <cellStyle name="20% - Accent4 3 3 5 4 6" xfId="2730"/>
    <cellStyle name="20% - Accent4 3 3 5 5" xfId="2731"/>
    <cellStyle name="20% - Accent4 3 3 5 5 2" xfId="2732"/>
    <cellStyle name="20% - Accent4 3 3 5 6" xfId="2733"/>
    <cellStyle name="20% - Accent4 3 3 5 7" xfId="2734"/>
    <cellStyle name="20% - Accent4 3 3 5 8" xfId="2735"/>
    <cellStyle name="20% - Accent4 3 3 5 9" xfId="2736"/>
    <cellStyle name="20% - Accent4 3 3 6" xfId="2737"/>
    <cellStyle name="20% - Accent4 3 3 6 2" xfId="2738"/>
    <cellStyle name="20% - Accent4 3 3 6 2 2" xfId="2739"/>
    <cellStyle name="20% - Accent4 3 3 6 2 2 2" xfId="2740"/>
    <cellStyle name="20% - Accent4 3 3 6 2 3" xfId="2741"/>
    <cellStyle name="20% - Accent4 3 3 6 2 4" xfId="2742"/>
    <cellStyle name="20% - Accent4 3 3 6 2 5" xfId="2743"/>
    <cellStyle name="20% - Accent4 3 3 6 2 6" xfId="2744"/>
    <cellStyle name="20% - Accent4 3 3 6 3" xfId="2745"/>
    <cellStyle name="20% - Accent4 3 3 6 3 2" xfId="2746"/>
    <cellStyle name="20% - Accent4 3 3 6 4" xfId="2747"/>
    <cellStyle name="20% - Accent4 3 3 6 5" xfId="2748"/>
    <cellStyle name="20% - Accent4 3 3 6 6" xfId="2749"/>
    <cellStyle name="20% - Accent4 3 3 6 7" xfId="2750"/>
    <cellStyle name="20% - Accent4 3 3 7" xfId="2751"/>
    <cellStyle name="20% - Accent4 3 3 7 2" xfId="2752"/>
    <cellStyle name="20% - Accent4 3 3 7 2 2" xfId="2753"/>
    <cellStyle name="20% - Accent4 3 3 7 3" xfId="2754"/>
    <cellStyle name="20% - Accent4 3 3 7 4" xfId="2755"/>
    <cellStyle name="20% - Accent4 3 3 7 5" xfId="2756"/>
    <cellStyle name="20% - Accent4 3 3 7 6" xfId="2757"/>
    <cellStyle name="20% - Accent4 3 3 8" xfId="2758"/>
    <cellStyle name="20% - Accent4 3 3 8 2" xfId="2759"/>
    <cellStyle name="20% - Accent4 3 3 8 2 2" xfId="2760"/>
    <cellStyle name="20% - Accent4 3 3 8 3" xfId="2761"/>
    <cellStyle name="20% - Accent4 3 3 8 4" xfId="2762"/>
    <cellStyle name="20% - Accent4 3 3 8 5" xfId="2763"/>
    <cellStyle name="20% - Accent4 3 3 8 6" xfId="2764"/>
    <cellStyle name="20% - Accent4 3 3 9" xfId="2765"/>
    <cellStyle name="20% - Accent4 3 3 9 2" xfId="2766"/>
    <cellStyle name="20% - Accent4 3 3 9 2 2" xfId="2767"/>
    <cellStyle name="20% - Accent4 3 3 9 3" xfId="2768"/>
    <cellStyle name="20% - Accent4 3 3 9 4" xfId="2769"/>
    <cellStyle name="20% - Accent4 3 3 9 5" xfId="2770"/>
    <cellStyle name="20% - Accent4 3 3 9 6" xfId="2771"/>
    <cellStyle name="20% - Accent4 3 4" xfId="2772"/>
    <cellStyle name="20% - Accent4 3 4 10" xfId="2773"/>
    <cellStyle name="20% - Accent4 3 4 11" xfId="2774"/>
    <cellStyle name="20% - Accent4 3 4 12" xfId="2775"/>
    <cellStyle name="20% - Accent4 3 4 2" xfId="2776"/>
    <cellStyle name="20% - Accent4 3 4 2 10" xfId="2777"/>
    <cellStyle name="20% - Accent4 3 4 2 2" xfId="2778"/>
    <cellStyle name="20% - Accent4 3 4 2 2 2" xfId="2779"/>
    <cellStyle name="20% - Accent4 3 4 2 2 2 2" xfId="2780"/>
    <cellStyle name="20% - Accent4 3 4 2 2 2 3" xfId="2781"/>
    <cellStyle name="20% - Accent4 3 4 2 2 3" xfId="2782"/>
    <cellStyle name="20% - Accent4 3 4 2 2 4" xfId="2783"/>
    <cellStyle name="20% - Accent4 3 4 2 3" xfId="2784"/>
    <cellStyle name="20% - Accent4 3 4 2 3 2" xfId="2785"/>
    <cellStyle name="20% - Accent4 3 4 2 3 3" xfId="2786"/>
    <cellStyle name="20% - Accent4 3 4 2 4" xfId="2787"/>
    <cellStyle name="20% - Accent4 3 4 2 4 2" xfId="2788"/>
    <cellStyle name="20% - Accent4 3 4 2 4 2 2" xfId="2789"/>
    <cellStyle name="20% - Accent4 3 4 2 4 3" xfId="2790"/>
    <cellStyle name="20% - Accent4 3 4 2 4 4" xfId="2791"/>
    <cellStyle name="20% - Accent4 3 4 2 4 5" xfId="2792"/>
    <cellStyle name="20% - Accent4 3 4 2 4 6" xfId="2793"/>
    <cellStyle name="20% - Accent4 3 4 2 5" xfId="2794"/>
    <cellStyle name="20% - Accent4 3 4 2 5 2" xfId="2795"/>
    <cellStyle name="20% - Accent4 3 4 2 5 3" xfId="2796"/>
    <cellStyle name="20% - Accent4 3 4 2 6" xfId="2797"/>
    <cellStyle name="20% - Accent4 3 4 2 6 2" xfId="2798"/>
    <cellStyle name="20% - Accent4 3 4 2 7" xfId="2799"/>
    <cellStyle name="20% - Accent4 3 4 2 8" xfId="2800"/>
    <cellStyle name="20% - Accent4 3 4 2 9" xfId="2801"/>
    <cellStyle name="20% - Accent4 3 4 3" xfId="2802"/>
    <cellStyle name="20% - Accent4 3 4 3 2" xfId="2803"/>
    <cellStyle name="20% - Accent4 3 4 3 2 2" xfId="2804"/>
    <cellStyle name="20% - Accent4 3 4 3 2 2 2" xfId="2805"/>
    <cellStyle name="20% - Accent4 3 4 3 2 3" xfId="2806"/>
    <cellStyle name="20% - Accent4 3 4 3 2 3 2" xfId="2807"/>
    <cellStyle name="20% - Accent4 3 4 3 2 4" xfId="2808"/>
    <cellStyle name="20% - Accent4 3 4 3 2 5" xfId="2809"/>
    <cellStyle name="20% - Accent4 3 4 3 2 6" xfId="2810"/>
    <cellStyle name="20% - Accent4 3 4 3 3" xfId="2811"/>
    <cellStyle name="20% - Accent4 3 4 3 3 2" xfId="2812"/>
    <cellStyle name="20% - Accent4 3 4 3 3 2 2" xfId="2813"/>
    <cellStyle name="20% - Accent4 3 4 3 3 3" xfId="2814"/>
    <cellStyle name="20% - Accent4 3 4 3 3 4" xfId="2815"/>
    <cellStyle name="20% - Accent4 3 4 3 3 5" xfId="2816"/>
    <cellStyle name="20% - Accent4 3 4 3 3 6" xfId="2817"/>
    <cellStyle name="20% - Accent4 3 4 3 4" xfId="2818"/>
    <cellStyle name="20% - Accent4 3 4 3 4 2" xfId="2819"/>
    <cellStyle name="20% - Accent4 3 4 3 4 2 2" xfId="2820"/>
    <cellStyle name="20% - Accent4 3 4 3 4 3" xfId="2821"/>
    <cellStyle name="20% - Accent4 3 4 3 4 4" xfId="2822"/>
    <cellStyle name="20% - Accent4 3 4 3 4 5" xfId="2823"/>
    <cellStyle name="20% - Accent4 3 4 3 4 6" xfId="2824"/>
    <cellStyle name="20% - Accent4 3 4 3 5" xfId="2825"/>
    <cellStyle name="20% - Accent4 3 4 3 5 2" xfId="2826"/>
    <cellStyle name="20% - Accent4 3 4 3 6" xfId="2827"/>
    <cellStyle name="20% - Accent4 3 4 3 7" xfId="2828"/>
    <cellStyle name="20% - Accent4 3 4 3 8" xfId="2829"/>
    <cellStyle name="20% - Accent4 3 4 3 9" xfId="2830"/>
    <cellStyle name="20% - Accent4 3 4 4" xfId="2831"/>
    <cellStyle name="20% - Accent4 3 4 4 2" xfId="2832"/>
    <cellStyle name="20% - Accent4 3 4 4 2 2" xfId="2833"/>
    <cellStyle name="20% - Accent4 3 4 4 2 2 2" xfId="2834"/>
    <cellStyle name="20% - Accent4 3 4 4 2 3" xfId="2835"/>
    <cellStyle name="20% - Accent4 3 4 4 2 4" xfId="2836"/>
    <cellStyle name="20% - Accent4 3 4 4 2 5" xfId="2837"/>
    <cellStyle name="20% - Accent4 3 4 4 2 6" xfId="2838"/>
    <cellStyle name="20% - Accent4 3 4 4 3" xfId="2839"/>
    <cellStyle name="20% - Accent4 3 4 4 3 2" xfId="2840"/>
    <cellStyle name="20% - Accent4 3 4 4 4" xfId="2841"/>
    <cellStyle name="20% - Accent4 3 4 4 5" xfId="2842"/>
    <cellStyle name="20% - Accent4 3 4 4 6" xfId="2843"/>
    <cellStyle name="20% - Accent4 3 4 4 7" xfId="2844"/>
    <cellStyle name="20% - Accent4 3 4 5" xfId="2845"/>
    <cellStyle name="20% - Accent4 3 4 5 2" xfId="2846"/>
    <cellStyle name="20% - Accent4 3 4 5 2 2" xfId="2847"/>
    <cellStyle name="20% - Accent4 3 4 5 3" xfId="2848"/>
    <cellStyle name="20% - Accent4 3 4 5 4" xfId="2849"/>
    <cellStyle name="20% - Accent4 3 4 5 5" xfId="2850"/>
    <cellStyle name="20% - Accent4 3 4 5 6" xfId="2851"/>
    <cellStyle name="20% - Accent4 3 4 6" xfId="2852"/>
    <cellStyle name="20% - Accent4 3 4 6 2" xfId="2853"/>
    <cellStyle name="20% - Accent4 3 4 6 2 2" xfId="2854"/>
    <cellStyle name="20% - Accent4 3 4 6 3" xfId="2855"/>
    <cellStyle name="20% - Accent4 3 4 6 4" xfId="2856"/>
    <cellStyle name="20% - Accent4 3 4 6 5" xfId="2857"/>
    <cellStyle name="20% - Accent4 3 4 6 6" xfId="2858"/>
    <cellStyle name="20% - Accent4 3 4 7" xfId="2859"/>
    <cellStyle name="20% - Accent4 3 4 7 2" xfId="2860"/>
    <cellStyle name="20% - Accent4 3 4 7 2 2" xfId="2861"/>
    <cellStyle name="20% - Accent4 3 4 7 3" xfId="2862"/>
    <cellStyle name="20% - Accent4 3 4 7 4" xfId="2863"/>
    <cellStyle name="20% - Accent4 3 4 7 5" xfId="2864"/>
    <cellStyle name="20% - Accent4 3 4 7 6" xfId="2865"/>
    <cellStyle name="20% - Accent4 3 4 8" xfId="2866"/>
    <cellStyle name="20% - Accent4 3 4 8 2" xfId="2867"/>
    <cellStyle name="20% - Accent4 3 4 9" xfId="2868"/>
    <cellStyle name="20% - Accent4 3 5" xfId="2869"/>
    <cellStyle name="20% - Accent4 3 5 10" xfId="2870"/>
    <cellStyle name="20% - Accent4 3 5 11" xfId="2871"/>
    <cellStyle name="20% - Accent4 3 5 2" xfId="2872"/>
    <cellStyle name="20% - Accent4 3 5 2 2" xfId="2873"/>
    <cellStyle name="20% - Accent4 3 5 2 2 2" xfId="2874"/>
    <cellStyle name="20% - Accent4 3 5 2 2 2 2" xfId="2875"/>
    <cellStyle name="20% - Accent4 3 5 2 2 3" xfId="2876"/>
    <cellStyle name="20% - Accent4 3 5 2 2 4" xfId="2877"/>
    <cellStyle name="20% - Accent4 3 5 2 2 5" xfId="2878"/>
    <cellStyle name="20% - Accent4 3 5 2 2 6" xfId="2879"/>
    <cellStyle name="20% - Accent4 3 5 2 3" xfId="2880"/>
    <cellStyle name="20% - Accent4 3 5 2 3 2" xfId="2881"/>
    <cellStyle name="20% - Accent4 3 5 2 4" xfId="2882"/>
    <cellStyle name="20% - Accent4 3 5 2 5" xfId="2883"/>
    <cellStyle name="20% - Accent4 3 5 2 6" xfId="2884"/>
    <cellStyle name="20% - Accent4 3 5 2 7" xfId="2885"/>
    <cellStyle name="20% - Accent4 3 5 3" xfId="2886"/>
    <cellStyle name="20% - Accent4 3 5 3 2" xfId="2887"/>
    <cellStyle name="20% - Accent4 3 5 3 2 2" xfId="2888"/>
    <cellStyle name="20% - Accent4 3 5 3 2 2 2" xfId="2889"/>
    <cellStyle name="20% - Accent4 3 5 3 2 3" xfId="2890"/>
    <cellStyle name="20% - Accent4 3 5 3 2 4" xfId="2891"/>
    <cellStyle name="20% - Accent4 3 5 3 2 5" xfId="2892"/>
    <cellStyle name="20% - Accent4 3 5 3 2 6" xfId="2893"/>
    <cellStyle name="20% - Accent4 3 5 3 3" xfId="2894"/>
    <cellStyle name="20% - Accent4 3 5 3 3 2" xfId="2895"/>
    <cellStyle name="20% - Accent4 3 5 3 4" xfId="2896"/>
    <cellStyle name="20% - Accent4 3 5 3 5" xfId="2897"/>
    <cellStyle name="20% - Accent4 3 5 3 6" xfId="2898"/>
    <cellStyle name="20% - Accent4 3 5 3 7" xfId="2899"/>
    <cellStyle name="20% - Accent4 3 5 4" xfId="2900"/>
    <cellStyle name="20% - Accent4 3 5 4 2" xfId="2901"/>
    <cellStyle name="20% - Accent4 3 5 4 2 2" xfId="2902"/>
    <cellStyle name="20% - Accent4 3 5 4 3" xfId="2903"/>
    <cellStyle name="20% - Accent4 3 5 4 4" xfId="2904"/>
    <cellStyle name="20% - Accent4 3 5 4 5" xfId="2905"/>
    <cellStyle name="20% - Accent4 3 5 4 6" xfId="2906"/>
    <cellStyle name="20% - Accent4 3 5 5" xfId="2907"/>
    <cellStyle name="20% - Accent4 3 5 5 2" xfId="2908"/>
    <cellStyle name="20% - Accent4 3 5 5 2 2" xfId="2909"/>
    <cellStyle name="20% - Accent4 3 5 5 3" xfId="2910"/>
    <cellStyle name="20% - Accent4 3 5 5 4" xfId="2911"/>
    <cellStyle name="20% - Accent4 3 5 5 5" xfId="2912"/>
    <cellStyle name="20% - Accent4 3 5 5 6" xfId="2913"/>
    <cellStyle name="20% - Accent4 3 5 6" xfId="2914"/>
    <cellStyle name="20% - Accent4 3 5 6 2" xfId="2915"/>
    <cellStyle name="20% - Accent4 3 5 6 2 2" xfId="2916"/>
    <cellStyle name="20% - Accent4 3 5 6 3" xfId="2917"/>
    <cellStyle name="20% - Accent4 3 5 6 4" xfId="2918"/>
    <cellStyle name="20% - Accent4 3 5 6 5" xfId="2919"/>
    <cellStyle name="20% - Accent4 3 5 6 6" xfId="2920"/>
    <cellStyle name="20% - Accent4 3 5 7" xfId="2921"/>
    <cellStyle name="20% - Accent4 3 5 7 2" xfId="2922"/>
    <cellStyle name="20% - Accent4 3 5 8" xfId="2923"/>
    <cellStyle name="20% - Accent4 3 5 9" xfId="2924"/>
    <cellStyle name="20% - Accent4 3 6" xfId="2925"/>
    <cellStyle name="20% - Accent4 3 6 2" xfId="2926"/>
    <cellStyle name="20% - Accent4 3 6 2 2" xfId="2927"/>
    <cellStyle name="20% - Accent4 3 6 2 2 2" xfId="2928"/>
    <cellStyle name="20% - Accent4 3 6 2 3" xfId="2929"/>
    <cellStyle name="20% - Accent4 3 6 2 4" xfId="2930"/>
    <cellStyle name="20% - Accent4 3 6 2 5" xfId="2931"/>
    <cellStyle name="20% - Accent4 3 6 2 6" xfId="2932"/>
    <cellStyle name="20% - Accent4 3 6 3" xfId="2933"/>
    <cellStyle name="20% - Accent4 3 6 3 2" xfId="2934"/>
    <cellStyle name="20% - Accent4 3 6 4" xfId="2935"/>
    <cellStyle name="20% - Accent4 3 6 5" xfId="2936"/>
    <cellStyle name="20% - Accent4 3 6 6" xfId="2937"/>
    <cellStyle name="20% - Accent4 3 6 7" xfId="2938"/>
    <cellStyle name="20% - Accent4 3 7" xfId="2939"/>
    <cellStyle name="20% - Accent4 3 7 2" xfId="2940"/>
    <cellStyle name="20% - Accent4 3 7 2 2" xfId="2941"/>
    <cellStyle name="20% - Accent4 3 7 2 2 2" xfId="2942"/>
    <cellStyle name="20% - Accent4 3 7 2 3" xfId="2943"/>
    <cellStyle name="20% - Accent4 3 7 2 4" xfId="2944"/>
    <cellStyle name="20% - Accent4 3 7 2 5" xfId="2945"/>
    <cellStyle name="20% - Accent4 3 7 2 6" xfId="2946"/>
    <cellStyle name="20% - Accent4 3 7 3" xfId="2947"/>
    <cellStyle name="20% - Accent4 3 7 3 2" xfId="2948"/>
    <cellStyle name="20% - Accent4 3 7 4" xfId="2949"/>
    <cellStyle name="20% - Accent4 3 7 5" xfId="2950"/>
    <cellStyle name="20% - Accent4 3 7 6" xfId="2951"/>
    <cellStyle name="20% - Accent4 3 7 7" xfId="2952"/>
    <cellStyle name="20% - Accent4 3 8" xfId="2953"/>
    <cellStyle name="20% - Accent4 3 8 2" xfId="2954"/>
    <cellStyle name="20% - Accent4 3 8 2 2" xfId="2955"/>
    <cellStyle name="20% - Accent4 3 8 3" xfId="2956"/>
    <cellStyle name="20% - Accent4 3 8 4" xfId="2957"/>
    <cellStyle name="20% - Accent4 3 8 5" xfId="2958"/>
    <cellStyle name="20% - Accent4 3 8 6" xfId="2959"/>
    <cellStyle name="20% - Accent4 3 9" xfId="2960"/>
    <cellStyle name="20% - Accent4 3 9 2" xfId="2961"/>
    <cellStyle name="20% - Accent4 3 9 2 2" xfId="2962"/>
    <cellStyle name="20% - Accent4 3 9 3" xfId="2963"/>
    <cellStyle name="20% - Accent4 3 9 4" xfId="2964"/>
    <cellStyle name="20% - Accent4 3 9 5" xfId="2965"/>
    <cellStyle name="20% - Accent4 3 9 6" xfId="2966"/>
    <cellStyle name="20% - Accent4 4" xfId="2967"/>
    <cellStyle name="20% - Accent4 4 10" xfId="2968"/>
    <cellStyle name="20% - Accent4 4 11" xfId="2969"/>
    <cellStyle name="20% - Accent4 4 12" xfId="2970"/>
    <cellStyle name="20% - Accent4 4 13" xfId="2971"/>
    <cellStyle name="20% - Accent4 4 2" xfId="2972"/>
    <cellStyle name="20% - Accent4 4 2 10" xfId="2973"/>
    <cellStyle name="20% - Accent4 4 2 11" xfId="2974"/>
    <cellStyle name="20% - Accent4 4 2 2" xfId="2975"/>
    <cellStyle name="20% - Accent4 4 2 2 10" xfId="2976"/>
    <cellStyle name="20% - Accent4 4 2 2 2" xfId="2977"/>
    <cellStyle name="20% - Accent4 4 2 2 2 2" xfId="2978"/>
    <cellStyle name="20% - Accent4 4 2 2 2 2 2" xfId="2979"/>
    <cellStyle name="20% - Accent4 4 2 2 2 2 3" xfId="2980"/>
    <cellStyle name="20% - Accent4 4 2 2 2 3" xfId="2981"/>
    <cellStyle name="20% - Accent4 4 2 2 2 4" xfId="2982"/>
    <cellStyle name="20% - Accent4 4 2 2 3" xfId="2983"/>
    <cellStyle name="20% - Accent4 4 2 2 3 2" xfId="2984"/>
    <cellStyle name="20% - Accent4 4 2 2 3 3" xfId="2985"/>
    <cellStyle name="20% - Accent4 4 2 2 4" xfId="2986"/>
    <cellStyle name="20% - Accent4 4 2 2 4 2" xfId="2987"/>
    <cellStyle name="20% - Accent4 4 2 2 4 2 2" xfId="2988"/>
    <cellStyle name="20% - Accent4 4 2 2 4 3" xfId="2989"/>
    <cellStyle name="20% - Accent4 4 2 2 4 4" xfId="2990"/>
    <cellStyle name="20% - Accent4 4 2 2 4 5" xfId="2991"/>
    <cellStyle name="20% - Accent4 4 2 2 4 6" xfId="2992"/>
    <cellStyle name="20% - Accent4 4 2 2 5" xfId="2993"/>
    <cellStyle name="20% - Accent4 4 2 2 5 2" xfId="2994"/>
    <cellStyle name="20% - Accent4 4 2 2 5 3" xfId="2995"/>
    <cellStyle name="20% - Accent4 4 2 2 6" xfId="2996"/>
    <cellStyle name="20% - Accent4 4 2 2 6 2" xfId="2997"/>
    <cellStyle name="20% - Accent4 4 2 2 7" xfId="2998"/>
    <cellStyle name="20% - Accent4 4 2 2 8" xfId="2999"/>
    <cellStyle name="20% - Accent4 4 2 2 9" xfId="3000"/>
    <cellStyle name="20% - Accent4 4 2 3" xfId="3001"/>
    <cellStyle name="20% - Accent4 4 2 3 2" xfId="3002"/>
    <cellStyle name="20% - Accent4 4 2 3 2 2" xfId="3003"/>
    <cellStyle name="20% - Accent4 4 2 3 2 3" xfId="3004"/>
    <cellStyle name="20% - Accent4 4 2 3 3" xfId="3005"/>
    <cellStyle name="20% - Accent4 4 2 3 4" xfId="3006"/>
    <cellStyle name="20% - Accent4 4 2 4" xfId="3007"/>
    <cellStyle name="20% - Accent4 4 2 4 2" xfId="3008"/>
    <cellStyle name="20% - Accent4 4 2 4 3" xfId="3009"/>
    <cellStyle name="20% - Accent4 4 2 5" xfId="3010"/>
    <cellStyle name="20% - Accent4 4 2 5 2" xfId="3011"/>
    <cellStyle name="20% - Accent4 4 2 5 2 2" xfId="3012"/>
    <cellStyle name="20% - Accent4 4 2 5 3" xfId="3013"/>
    <cellStyle name="20% - Accent4 4 2 5 4" xfId="3014"/>
    <cellStyle name="20% - Accent4 4 2 5 5" xfId="3015"/>
    <cellStyle name="20% - Accent4 4 2 5 6" xfId="3016"/>
    <cellStyle name="20% - Accent4 4 2 6" xfId="3017"/>
    <cellStyle name="20% - Accent4 4 2 6 2" xfId="3018"/>
    <cellStyle name="20% - Accent4 4 2 6 3" xfId="3019"/>
    <cellStyle name="20% - Accent4 4 2 7" xfId="3020"/>
    <cellStyle name="20% - Accent4 4 2 7 2" xfId="3021"/>
    <cellStyle name="20% - Accent4 4 2 8" xfId="3022"/>
    <cellStyle name="20% - Accent4 4 2 9" xfId="3023"/>
    <cellStyle name="20% - Accent4 4 3" xfId="3024"/>
    <cellStyle name="20% - Accent4 4 3 2" xfId="3025"/>
    <cellStyle name="20% - Accent4 4 3 3" xfId="3026"/>
    <cellStyle name="20% - Accent4 4 3 3 2" xfId="3027"/>
    <cellStyle name="20% - Accent4 4 3 3 2 2" xfId="3028"/>
    <cellStyle name="20% - Accent4 4 3 3 3" xfId="3029"/>
    <cellStyle name="20% - Accent4 4 3 3 4" xfId="3030"/>
    <cellStyle name="20% - Accent4 4 3 3 5" xfId="3031"/>
    <cellStyle name="20% - Accent4 4 3 3 6" xfId="3032"/>
    <cellStyle name="20% - Accent4 4 3 4" xfId="3033"/>
    <cellStyle name="20% - Accent4 4 3 4 2" xfId="3034"/>
    <cellStyle name="20% - Accent4 4 3 5" xfId="3035"/>
    <cellStyle name="20% - Accent4 4 3 6" xfId="3036"/>
    <cellStyle name="20% - Accent4 4 3 7" xfId="3037"/>
    <cellStyle name="20% - Accent4 4 3 8" xfId="3038"/>
    <cellStyle name="20% - Accent4 4 4" xfId="3039"/>
    <cellStyle name="20% - Accent4 4 4 2" xfId="3040"/>
    <cellStyle name="20% - Accent4 4 4 2 2" xfId="3041"/>
    <cellStyle name="20% - Accent4 4 4 2 3" xfId="3042"/>
    <cellStyle name="20% - Accent4 4 4 3" xfId="3043"/>
    <cellStyle name="20% - Accent4 4 4 3 2" xfId="3044"/>
    <cellStyle name="20% - Accent4 4 4 3 3" xfId="3045"/>
    <cellStyle name="20% - Accent4 4 4 4" xfId="3046"/>
    <cellStyle name="20% - Accent4 4 4 4 2" xfId="3047"/>
    <cellStyle name="20% - Accent4 4 4 4 3" xfId="3048"/>
    <cellStyle name="20% - Accent4 4 4 5" xfId="3049"/>
    <cellStyle name="20% - Accent4 4 4 6" xfId="3050"/>
    <cellStyle name="20% - Accent4 4 5" xfId="3051"/>
    <cellStyle name="20% - Accent4 4 5 2" xfId="3052"/>
    <cellStyle name="20% - Accent4 4 5 3" xfId="3053"/>
    <cellStyle name="20% - Accent4 4 6" xfId="3054"/>
    <cellStyle name="20% - Accent4 4 6 2" xfId="3055"/>
    <cellStyle name="20% - Accent4 4 6 2 2" xfId="3056"/>
    <cellStyle name="20% - Accent4 4 6 3" xfId="3057"/>
    <cellStyle name="20% - Accent4 4 6 4" xfId="3058"/>
    <cellStyle name="20% - Accent4 4 6 5" xfId="3059"/>
    <cellStyle name="20% - Accent4 4 6 6" xfId="3060"/>
    <cellStyle name="20% - Accent4 4 7" xfId="3061"/>
    <cellStyle name="20% - Accent4 4 7 2" xfId="3062"/>
    <cellStyle name="20% - Accent4 4 8" xfId="3063"/>
    <cellStyle name="20% - Accent4 4 8 2" xfId="3064"/>
    <cellStyle name="20% - Accent4 4 9" xfId="3065"/>
    <cellStyle name="20% - Accent4 5" xfId="3066"/>
    <cellStyle name="20% - Accent4 5 10" xfId="3067"/>
    <cellStyle name="20% - Accent4 5 11" xfId="3068"/>
    <cellStyle name="20% - Accent4 5 12" xfId="3069"/>
    <cellStyle name="20% - Accent4 5 2" xfId="3070"/>
    <cellStyle name="20% - Accent4 5 2 10" xfId="3071"/>
    <cellStyle name="20% - Accent4 5 2 11" xfId="3072"/>
    <cellStyle name="20% - Accent4 5 2 2" xfId="3073"/>
    <cellStyle name="20% - Accent4 5 2 2 2" xfId="3074"/>
    <cellStyle name="20% - Accent4 5 2 2 2 2" xfId="3075"/>
    <cellStyle name="20% - Accent4 5 2 2 2 2 2" xfId="3076"/>
    <cellStyle name="20% - Accent4 5 2 2 2 3" xfId="3077"/>
    <cellStyle name="20% - Accent4 5 2 2 2 4" xfId="3078"/>
    <cellStyle name="20% - Accent4 5 2 2 2 5" xfId="3079"/>
    <cellStyle name="20% - Accent4 5 2 2 2 6" xfId="3080"/>
    <cellStyle name="20% - Accent4 5 2 2 3" xfId="3081"/>
    <cellStyle name="20% - Accent4 5 2 2 3 2" xfId="3082"/>
    <cellStyle name="20% - Accent4 5 2 2 4" xfId="3083"/>
    <cellStyle name="20% - Accent4 5 2 2 5" xfId="3084"/>
    <cellStyle name="20% - Accent4 5 2 2 6" xfId="3085"/>
    <cellStyle name="20% - Accent4 5 2 2 7" xfId="3086"/>
    <cellStyle name="20% - Accent4 5 2 3" xfId="3087"/>
    <cellStyle name="20% - Accent4 5 2 3 2" xfId="3088"/>
    <cellStyle name="20% - Accent4 5 2 3 2 2" xfId="3089"/>
    <cellStyle name="20% - Accent4 5 2 3 2 3" xfId="3090"/>
    <cellStyle name="20% - Accent4 5 2 3 3" xfId="3091"/>
    <cellStyle name="20% - Accent4 5 2 3 4" xfId="3092"/>
    <cellStyle name="20% - Accent4 5 2 4" xfId="3093"/>
    <cellStyle name="20% - Accent4 5 2 4 2" xfId="3094"/>
    <cellStyle name="20% - Accent4 5 2 4 3" xfId="3095"/>
    <cellStyle name="20% - Accent4 5 2 5" xfId="3096"/>
    <cellStyle name="20% - Accent4 5 2 5 2" xfId="3097"/>
    <cellStyle name="20% - Accent4 5 2 5 2 2" xfId="3098"/>
    <cellStyle name="20% - Accent4 5 2 5 3" xfId="3099"/>
    <cellStyle name="20% - Accent4 5 2 5 4" xfId="3100"/>
    <cellStyle name="20% - Accent4 5 2 5 5" xfId="3101"/>
    <cellStyle name="20% - Accent4 5 2 5 6" xfId="3102"/>
    <cellStyle name="20% - Accent4 5 2 6" xfId="3103"/>
    <cellStyle name="20% - Accent4 5 2 6 2" xfId="3104"/>
    <cellStyle name="20% - Accent4 5 2 6 3" xfId="3105"/>
    <cellStyle name="20% - Accent4 5 2 7" xfId="3106"/>
    <cellStyle name="20% - Accent4 5 2 7 2" xfId="3107"/>
    <cellStyle name="20% - Accent4 5 2 8" xfId="3108"/>
    <cellStyle name="20% - Accent4 5 2 9" xfId="3109"/>
    <cellStyle name="20% - Accent4 5 3" xfId="3110"/>
    <cellStyle name="20% - Accent4 5 3 10" xfId="3111"/>
    <cellStyle name="20% - Accent4 5 3 2" xfId="3112"/>
    <cellStyle name="20% - Accent4 5 3 2 2" xfId="3113"/>
    <cellStyle name="20% - Accent4 5 3 2 2 2" xfId="3114"/>
    <cellStyle name="20% - Accent4 5 3 2 2 2 2" xfId="3115"/>
    <cellStyle name="20% - Accent4 5 3 2 2 3" xfId="3116"/>
    <cellStyle name="20% - Accent4 5 3 2 2 4" xfId="3117"/>
    <cellStyle name="20% - Accent4 5 3 2 2 5" xfId="3118"/>
    <cellStyle name="20% - Accent4 5 3 2 2 6" xfId="3119"/>
    <cellStyle name="20% - Accent4 5 3 2 3" xfId="3120"/>
    <cellStyle name="20% - Accent4 5 3 2 3 2" xfId="3121"/>
    <cellStyle name="20% - Accent4 5 3 2 4" xfId="3122"/>
    <cellStyle name="20% - Accent4 5 3 2 5" xfId="3123"/>
    <cellStyle name="20% - Accent4 5 3 2 6" xfId="3124"/>
    <cellStyle name="20% - Accent4 5 3 2 7" xfId="3125"/>
    <cellStyle name="20% - Accent4 5 3 3" xfId="3126"/>
    <cellStyle name="20% - Accent4 5 3 3 2" xfId="3127"/>
    <cellStyle name="20% - Accent4 5 3 3 2 2" xfId="3128"/>
    <cellStyle name="20% - Accent4 5 3 3 3" xfId="3129"/>
    <cellStyle name="20% - Accent4 5 3 3 4" xfId="3130"/>
    <cellStyle name="20% - Accent4 5 3 3 5" xfId="3131"/>
    <cellStyle name="20% - Accent4 5 3 3 6" xfId="3132"/>
    <cellStyle name="20% - Accent4 5 3 4" xfId="3133"/>
    <cellStyle name="20% - Accent4 5 3 4 2" xfId="3134"/>
    <cellStyle name="20% - Accent4 5 3 4 2 2" xfId="3135"/>
    <cellStyle name="20% - Accent4 5 3 4 3" xfId="3136"/>
    <cellStyle name="20% - Accent4 5 3 4 4" xfId="3137"/>
    <cellStyle name="20% - Accent4 5 3 4 5" xfId="3138"/>
    <cellStyle name="20% - Accent4 5 3 4 6" xfId="3139"/>
    <cellStyle name="20% - Accent4 5 3 5" xfId="3140"/>
    <cellStyle name="20% - Accent4 5 3 5 2" xfId="3141"/>
    <cellStyle name="20% - Accent4 5 3 5 2 2" xfId="3142"/>
    <cellStyle name="20% - Accent4 5 3 5 3" xfId="3143"/>
    <cellStyle name="20% - Accent4 5 3 5 4" xfId="3144"/>
    <cellStyle name="20% - Accent4 5 3 5 5" xfId="3145"/>
    <cellStyle name="20% - Accent4 5 3 5 6" xfId="3146"/>
    <cellStyle name="20% - Accent4 5 3 6" xfId="3147"/>
    <cellStyle name="20% - Accent4 5 3 6 2" xfId="3148"/>
    <cellStyle name="20% - Accent4 5 3 7" xfId="3149"/>
    <cellStyle name="20% - Accent4 5 3 8" xfId="3150"/>
    <cellStyle name="20% - Accent4 5 3 9" xfId="3151"/>
    <cellStyle name="20% - Accent4 5 4" xfId="3152"/>
    <cellStyle name="20% - Accent4 5 4 2" xfId="3153"/>
    <cellStyle name="20% - Accent4 5 4 2 2" xfId="3154"/>
    <cellStyle name="20% - Accent4 5 4 2 2 2" xfId="3155"/>
    <cellStyle name="20% - Accent4 5 4 2 3" xfId="3156"/>
    <cellStyle name="20% - Accent4 5 4 2 4" xfId="3157"/>
    <cellStyle name="20% - Accent4 5 4 2 5" xfId="3158"/>
    <cellStyle name="20% - Accent4 5 4 2 6" xfId="3159"/>
    <cellStyle name="20% - Accent4 5 4 3" xfId="3160"/>
    <cellStyle name="20% - Accent4 5 4 3 2" xfId="3161"/>
    <cellStyle name="20% - Accent4 5 4 4" xfId="3162"/>
    <cellStyle name="20% - Accent4 5 4 5" xfId="3163"/>
    <cellStyle name="20% - Accent4 5 4 6" xfId="3164"/>
    <cellStyle name="20% - Accent4 5 4 7" xfId="3165"/>
    <cellStyle name="20% - Accent4 5 5" xfId="3166"/>
    <cellStyle name="20% - Accent4 5 5 2" xfId="3167"/>
    <cellStyle name="20% - Accent4 5 5 2 2" xfId="3168"/>
    <cellStyle name="20% - Accent4 5 5 3" xfId="3169"/>
    <cellStyle name="20% - Accent4 5 5 4" xfId="3170"/>
    <cellStyle name="20% - Accent4 5 5 5" xfId="3171"/>
    <cellStyle name="20% - Accent4 5 5 6" xfId="3172"/>
    <cellStyle name="20% - Accent4 5 6" xfId="3173"/>
    <cellStyle name="20% - Accent4 5 6 2" xfId="3174"/>
    <cellStyle name="20% - Accent4 5 6 2 2" xfId="3175"/>
    <cellStyle name="20% - Accent4 5 6 3" xfId="3176"/>
    <cellStyle name="20% - Accent4 5 6 4" xfId="3177"/>
    <cellStyle name="20% - Accent4 5 6 5" xfId="3178"/>
    <cellStyle name="20% - Accent4 5 6 6" xfId="3179"/>
    <cellStyle name="20% - Accent4 5 7" xfId="3180"/>
    <cellStyle name="20% - Accent4 5 7 2" xfId="3181"/>
    <cellStyle name="20% - Accent4 5 7 2 2" xfId="3182"/>
    <cellStyle name="20% - Accent4 5 7 3" xfId="3183"/>
    <cellStyle name="20% - Accent4 5 7 4" xfId="3184"/>
    <cellStyle name="20% - Accent4 5 7 5" xfId="3185"/>
    <cellStyle name="20% - Accent4 5 7 6" xfId="3186"/>
    <cellStyle name="20% - Accent4 5 8" xfId="3187"/>
    <cellStyle name="20% - Accent4 5 8 2" xfId="3188"/>
    <cellStyle name="20% - Accent4 5 9" xfId="3189"/>
    <cellStyle name="20% - Accent4 6" xfId="3190"/>
    <cellStyle name="20% - Accent4 6 10" xfId="3191"/>
    <cellStyle name="20% - Accent4 6 11" xfId="3192"/>
    <cellStyle name="20% - Accent4 6 2" xfId="3193"/>
    <cellStyle name="20% - Accent4 6 2 2" xfId="3194"/>
    <cellStyle name="20% - Accent4 6 2 2 2" xfId="3195"/>
    <cellStyle name="20% - Accent4 6 2 2 2 2" xfId="3196"/>
    <cellStyle name="20% - Accent4 6 2 2 3" xfId="3197"/>
    <cellStyle name="20% - Accent4 6 2 2 4" xfId="3198"/>
    <cellStyle name="20% - Accent4 6 2 2 5" xfId="3199"/>
    <cellStyle name="20% - Accent4 6 2 2 6" xfId="3200"/>
    <cellStyle name="20% - Accent4 6 2 3" xfId="3201"/>
    <cellStyle name="20% - Accent4 6 2 3 2" xfId="3202"/>
    <cellStyle name="20% - Accent4 6 2 4" xfId="3203"/>
    <cellStyle name="20% - Accent4 6 2 5" xfId="3204"/>
    <cellStyle name="20% - Accent4 6 2 6" xfId="3205"/>
    <cellStyle name="20% - Accent4 6 2 7" xfId="3206"/>
    <cellStyle name="20% - Accent4 6 3" xfId="3207"/>
    <cellStyle name="20% - Accent4 6 3 2" xfId="3208"/>
    <cellStyle name="20% - Accent4 6 3 2 2" xfId="3209"/>
    <cellStyle name="20% - Accent4 6 3 2 2 2" xfId="3210"/>
    <cellStyle name="20% - Accent4 6 3 2 3" xfId="3211"/>
    <cellStyle name="20% - Accent4 6 3 2 4" xfId="3212"/>
    <cellStyle name="20% - Accent4 6 3 2 5" xfId="3213"/>
    <cellStyle name="20% - Accent4 6 3 2 6" xfId="3214"/>
    <cellStyle name="20% - Accent4 6 3 3" xfId="3215"/>
    <cellStyle name="20% - Accent4 6 3 3 2" xfId="3216"/>
    <cellStyle name="20% - Accent4 6 3 4" xfId="3217"/>
    <cellStyle name="20% - Accent4 6 3 5" xfId="3218"/>
    <cellStyle name="20% - Accent4 6 3 6" xfId="3219"/>
    <cellStyle name="20% - Accent4 6 3 7" xfId="3220"/>
    <cellStyle name="20% - Accent4 6 4" xfId="3221"/>
    <cellStyle name="20% - Accent4 6 4 2" xfId="3222"/>
    <cellStyle name="20% - Accent4 6 4 2 2" xfId="3223"/>
    <cellStyle name="20% - Accent4 6 4 3" xfId="3224"/>
    <cellStyle name="20% - Accent4 6 4 4" xfId="3225"/>
    <cellStyle name="20% - Accent4 6 4 5" xfId="3226"/>
    <cellStyle name="20% - Accent4 6 4 6" xfId="3227"/>
    <cellStyle name="20% - Accent4 6 5" xfId="3228"/>
    <cellStyle name="20% - Accent4 6 5 2" xfId="3229"/>
    <cellStyle name="20% - Accent4 6 5 2 2" xfId="3230"/>
    <cellStyle name="20% - Accent4 6 5 3" xfId="3231"/>
    <cellStyle name="20% - Accent4 6 5 4" xfId="3232"/>
    <cellStyle name="20% - Accent4 6 5 5" xfId="3233"/>
    <cellStyle name="20% - Accent4 6 5 6" xfId="3234"/>
    <cellStyle name="20% - Accent4 6 6" xfId="3235"/>
    <cellStyle name="20% - Accent4 6 6 2" xfId="3236"/>
    <cellStyle name="20% - Accent4 6 6 2 2" xfId="3237"/>
    <cellStyle name="20% - Accent4 6 6 3" xfId="3238"/>
    <cellStyle name="20% - Accent4 6 6 4" xfId="3239"/>
    <cellStyle name="20% - Accent4 6 6 5" xfId="3240"/>
    <cellStyle name="20% - Accent4 6 6 6" xfId="3241"/>
    <cellStyle name="20% - Accent4 6 7" xfId="3242"/>
    <cellStyle name="20% - Accent4 6 7 2" xfId="3243"/>
    <cellStyle name="20% - Accent4 6 8" xfId="3244"/>
    <cellStyle name="20% - Accent4 6 9" xfId="3245"/>
    <cellStyle name="20% - Accent4 7" xfId="3246"/>
    <cellStyle name="20% - Accent4 7 10" xfId="3247"/>
    <cellStyle name="20% - Accent4 7 11" xfId="3248"/>
    <cellStyle name="20% - Accent4 7 2" xfId="3249"/>
    <cellStyle name="20% - Accent4 7 2 2" xfId="3250"/>
    <cellStyle name="20% - Accent4 7 2 2 2" xfId="3251"/>
    <cellStyle name="20% - Accent4 7 2 2 2 2" xfId="3252"/>
    <cellStyle name="20% - Accent4 7 2 2 3" xfId="3253"/>
    <cellStyle name="20% - Accent4 7 2 2 4" xfId="3254"/>
    <cellStyle name="20% - Accent4 7 2 2 5" xfId="3255"/>
    <cellStyle name="20% - Accent4 7 2 2 6" xfId="3256"/>
    <cellStyle name="20% - Accent4 7 2 3" xfId="3257"/>
    <cellStyle name="20% - Accent4 7 2 3 2" xfId="3258"/>
    <cellStyle name="20% - Accent4 7 2 4" xfId="3259"/>
    <cellStyle name="20% - Accent4 7 2 5" xfId="3260"/>
    <cellStyle name="20% - Accent4 7 2 6" xfId="3261"/>
    <cellStyle name="20% - Accent4 7 2 7" xfId="3262"/>
    <cellStyle name="20% - Accent4 7 3" xfId="3263"/>
    <cellStyle name="20% - Accent4 7 3 2" xfId="3264"/>
    <cellStyle name="20% - Accent4 7 3 2 2" xfId="3265"/>
    <cellStyle name="20% - Accent4 7 3 2 2 2" xfId="3266"/>
    <cellStyle name="20% - Accent4 7 3 2 3" xfId="3267"/>
    <cellStyle name="20% - Accent4 7 3 2 4" xfId="3268"/>
    <cellStyle name="20% - Accent4 7 3 2 5" xfId="3269"/>
    <cellStyle name="20% - Accent4 7 3 2 6" xfId="3270"/>
    <cellStyle name="20% - Accent4 7 3 3" xfId="3271"/>
    <cellStyle name="20% - Accent4 7 3 3 2" xfId="3272"/>
    <cellStyle name="20% - Accent4 7 3 4" xfId="3273"/>
    <cellStyle name="20% - Accent4 7 3 5" xfId="3274"/>
    <cellStyle name="20% - Accent4 7 3 6" xfId="3275"/>
    <cellStyle name="20% - Accent4 7 3 7" xfId="3276"/>
    <cellStyle name="20% - Accent4 7 4" xfId="3277"/>
    <cellStyle name="20% - Accent4 7 4 2" xfId="3278"/>
    <cellStyle name="20% - Accent4 7 4 2 2" xfId="3279"/>
    <cellStyle name="20% - Accent4 7 4 3" xfId="3280"/>
    <cellStyle name="20% - Accent4 7 4 4" xfId="3281"/>
    <cellStyle name="20% - Accent4 7 4 5" xfId="3282"/>
    <cellStyle name="20% - Accent4 7 4 6" xfId="3283"/>
    <cellStyle name="20% - Accent4 7 5" xfId="3284"/>
    <cellStyle name="20% - Accent4 7 5 2" xfId="3285"/>
    <cellStyle name="20% - Accent4 7 5 2 2" xfId="3286"/>
    <cellStyle name="20% - Accent4 7 5 3" xfId="3287"/>
    <cellStyle name="20% - Accent4 7 5 4" xfId="3288"/>
    <cellStyle name="20% - Accent4 7 5 5" xfId="3289"/>
    <cellStyle name="20% - Accent4 7 5 6" xfId="3290"/>
    <cellStyle name="20% - Accent4 7 6" xfId="3291"/>
    <cellStyle name="20% - Accent4 7 6 2" xfId="3292"/>
    <cellStyle name="20% - Accent4 7 6 2 2" xfId="3293"/>
    <cellStyle name="20% - Accent4 7 6 3" xfId="3294"/>
    <cellStyle name="20% - Accent4 7 6 4" xfId="3295"/>
    <cellStyle name="20% - Accent4 7 6 5" xfId="3296"/>
    <cellStyle name="20% - Accent4 7 6 6" xfId="3297"/>
    <cellStyle name="20% - Accent4 7 7" xfId="3298"/>
    <cellStyle name="20% - Accent4 7 7 2" xfId="3299"/>
    <cellStyle name="20% - Accent4 7 8" xfId="3300"/>
    <cellStyle name="20% - Accent4 7 9" xfId="3301"/>
    <cellStyle name="20% - Accent4 8" xfId="3302"/>
    <cellStyle name="20% - Accent4 8 2" xfId="3303"/>
    <cellStyle name="20% - Accent4 8 2 2" xfId="3304"/>
    <cellStyle name="20% - Accent4 8 2 2 2" xfId="3305"/>
    <cellStyle name="20% - Accent4 8 2 3" xfId="3306"/>
    <cellStyle name="20% - Accent4 8 2 4" xfId="3307"/>
    <cellStyle name="20% - Accent4 8 2 5" xfId="3308"/>
    <cellStyle name="20% - Accent4 8 2 6" xfId="3309"/>
    <cellStyle name="20% - Accent4 8 3" xfId="3310"/>
    <cellStyle name="20% - Accent4 8 3 2" xfId="3311"/>
    <cellStyle name="20% - Accent4 8 4" xfId="3312"/>
    <cellStyle name="20% - Accent4 8 5" xfId="3313"/>
    <cellStyle name="20% - Accent4 8 6" xfId="3314"/>
    <cellStyle name="20% - Accent4 8 7" xfId="3315"/>
    <cellStyle name="20% - Accent4 9" xfId="3316"/>
    <cellStyle name="20% - Accent4 9 2" xfId="3317"/>
    <cellStyle name="20% - Accent4 9 2 2" xfId="3318"/>
    <cellStyle name="20% - Accent4 9 2 2 2" xfId="3319"/>
    <cellStyle name="20% - Accent4 9 2 3" xfId="3320"/>
    <cellStyle name="20% - Accent4 9 2 4" xfId="3321"/>
    <cellStyle name="20% - Accent4 9 2 5" xfId="3322"/>
    <cellStyle name="20% - Accent4 9 2 6" xfId="3323"/>
    <cellStyle name="20% - Accent4 9 3" xfId="3324"/>
    <cellStyle name="20% - Accent4 9 3 2" xfId="3325"/>
    <cellStyle name="20% - Accent4 9 4" xfId="3326"/>
    <cellStyle name="20% - Accent4 9 5" xfId="3327"/>
    <cellStyle name="20% - Accent4 9 6" xfId="3328"/>
    <cellStyle name="20% - Accent4 9 7" xfId="3329"/>
    <cellStyle name="20% - Accent5 10" xfId="3330"/>
    <cellStyle name="20% - Accent5 10 2" xfId="3331"/>
    <cellStyle name="20% - Accent5 10 3" xfId="3332"/>
    <cellStyle name="20% - Accent5 11" xfId="3333"/>
    <cellStyle name="20% - Accent5 11 2" xfId="3334"/>
    <cellStyle name="20% - Accent5 11 3" xfId="3335"/>
    <cellStyle name="20% - Accent5 12" xfId="3336"/>
    <cellStyle name="20% - Accent5 12 2" xfId="3337"/>
    <cellStyle name="20% - Accent5 12 3" xfId="3338"/>
    <cellStyle name="20% - Accent5 13" xfId="3339"/>
    <cellStyle name="20% - Accent5 13 2" xfId="3340"/>
    <cellStyle name="20% - Accent5 2" xfId="3341"/>
    <cellStyle name="20% - Accent5 2 2" xfId="3342"/>
    <cellStyle name="20% - Accent5 2 2 2" xfId="3343"/>
    <cellStyle name="20% - Accent5 2 2 2 2" xfId="3344"/>
    <cellStyle name="20% - Accent5 2 2 2 2 2" xfId="3345"/>
    <cellStyle name="20% - Accent5 2 2 2 2 2 2" xfId="3346"/>
    <cellStyle name="20% - Accent5 2 2 2 2 2 2 2" xfId="3347"/>
    <cellStyle name="20% - Accent5 2 2 2 2 2 2 3" xfId="3348"/>
    <cellStyle name="20% - Accent5 2 2 2 2 2 3" xfId="3349"/>
    <cellStyle name="20% - Accent5 2 2 2 2 2 3 2" xfId="3350"/>
    <cellStyle name="20% - Accent5 2 2 2 2 2 3 3" xfId="3351"/>
    <cellStyle name="20% - Accent5 2 2 2 2 2 4" xfId="3352"/>
    <cellStyle name="20% - Accent5 2 2 2 2 2 4 2" xfId="3353"/>
    <cellStyle name="20% - Accent5 2 2 2 2 2 4 3" xfId="3354"/>
    <cellStyle name="20% - Accent5 2 2 2 2 2 5" xfId="3355"/>
    <cellStyle name="20% - Accent5 2 2 2 2 2 6" xfId="3356"/>
    <cellStyle name="20% - Accent5 2 2 2 2 3" xfId="3357"/>
    <cellStyle name="20% - Accent5 2 2 2 2 3 2" xfId="3358"/>
    <cellStyle name="20% - Accent5 2 2 2 2 3 3" xfId="3359"/>
    <cellStyle name="20% - Accent5 2 2 2 2 4" xfId="3360"/>
    <cellStyle name="20% - Accent5 2 2 2 2 4 2" xfId="3361"/>
    <cellStyle name="20% - Accent5 2 2 2 2 4 3" xfId="3362"/>
    <cellStyle name="20% - Accent5 2 2 2 2 5" xfId="3363"/>
    <cellStyle name="20% - Accent5 2 2 2 2 5 2" xfId="3364"/>
    <cellStyle name="20% - Accent5 2 2 2 2 5 3" xfId="3365"/>
    <cellStyle name="20% - Accent5 2 2 2 2 6" xfId="3366"/>
    <cellStyle name="20% - Accent5 2 2 2 2 7" xfId="3367"/>
    <cellStyle name="20% - Accent5 2 2 2 3" xfId="3368"/>
    <cellStyle name="20% - Accent5 2 2 2 3 2" xfId="3369"/>
    <cellStyle name="20% - Accent5 2 2 2 3 2 2" xfId="3370"/>
    <cellStyle name="20% - Accent5 2 2 2 3 2 3" xfId="3371"/>
    <cellStyle name="20% - Accent5 2 2 2 3 3" xfId="3372"/>
    <cellStyle name="20% - Accent5 2 2 2 3 3 2" xfId="3373"/>
    <cellStyle name="20% - Accent5 2 2 2 3 3 3" xfId="3374"/>
    <cellStyle name="20% - Accent5 2 2 2 3 4" xfId="3375"/>
    <cellStyle name="20% - Accent5 2 2 2 3 4 2" xfId="3376"/>
    <cellStyle name="20% - Accent5 2 2 2 3 4 3" xfId="3377"/>
    <cellStyle name="20% - Accent5 2 2 2 3 5" xfId="3378"/>
    <cellStyle name="20% - Accent5 2 2 2 3 6" xfId="3379"/>
    <cellStyle name="20% - Accent5 2 2 2 4" xfId="3380"/>
    <cellStyle name="20% - Accent5 2 2 2 4 2" xfId="3381"/>
    <cellStyle name="20% - Accent5 2 2 2 4 3" xfId="3382"/>
    <cellStyle name="20% - Accent5 2 2 2 5" xfId="3383"/>
    <cellStyle name="20% - Accent5 2 2 2 5 2" xfId="3384"/>
    <cellStyle name="20% - Accent5 2 2 2 5 3" xfId="3385"/>
    <cellStyle name="20% - Accent5 2 2 2 6" xfId="3386"/>
    <cellStyle name="20% - Accent5 2 2 2 6 2" xfId="3387"/>
    <cellStyle name="20% - Accent5 2 2 2 6 3" xfId="3388"/>
    <cellStyle name="20% - Accent5 2 2 2 7" xfId="3389"/>
    <cellStyle name="20% - Accent5 2 2 2 8" xfId="3390"/>
    <cellStyle name="20% - Accent5 2 2 3" xfId="3391"/>
    <cellStyle name="20% - Accent5 2 2 3 2" xfId="3392"/>
    <cellStyle name="20% - Accent5 2 2 3 2 2" xfId="3393"/>
    <cellStyle name="20% - Accent5 2 2 3 2 2 2" xfId="3394"/>
    <cellStyle name="20% - Accent5 2 2 3 2 2 3" xfId="3395"/>
    <cellStyle name="20% - Accent5 2 2 3 2 3" xfId="3396"/>
    <cellStyle name="20% - Accent5 2 2 3 2 3 2" xfId="3397"/>
    <cellStyle name="20% - Accent5 2 2 3 2 3 3" xfId="3398"/>
    <cellStyle name="20% - Accent5 2 2 3 2 4" xfId="3399"/>
    <cellStyle name="20% - Accent5 2 2 3 2 4 2" xfId="3400"/>
    <cellStyle name="20% - Accent5 2 2 3 2 4 3" xfId="3401"/>
    <cellStyle name="20% - Accent5 2 2 3 2 5" xfId="3402"/>
    <cellStyle name="20% - Accent5 2 2 3 2 6" xfId="3403"/>
    <cellStyle name="20% - Accent5 2 2 3 3" xfId="3404"/>
    <cellStyle name="20% - Accent5 2 2 3 3 2" xfId="3405"/>
    <cellStyle name="20% - Accent5 2 2 3 3 3" xfId="3406"/>
    <cellStyle name="20% - Accent5 2 2 3 4" xfId="3407"/>
    <cellStyle name="20% - Accent5 2 2 3 4 2" xfId="3408"/>
    <cellStyle name="20% - Accent5 2 2 3 4 3" xfId="3409"/>
    <cellStyle name="20% - Accent5 2 2 3 5" xfId="3410"/>
    <cellStyle name="20% - Accent5 2 2 3 5 2" xfId="3411"/>
    <cellStyle name="20% - Accent5 2 2 3 5 3" xfId="3412"/>
    <cellStyle name="20% - Accent5 2 2 3 6" xfId="3413"/>
    <cellStyle name="20% - Accent5 2 2 3 7" xfId="3414"/>
    <cellStyle name="20% - Accent5 2 2 4" xfId="3415"/>
    <cellStyle name="20% - Accent5 2 2 4 2" xfId="3416"/>
    <cellStyle name="20% - Accent5 2 2 4 2 2" xfId="3417"/>
    <cellStyle name="20% - Accent5 2 2 4 2 3" xfId="3418"/>
    <cellStyle name="20% - Accent5 2 2 4 3" xfId="3419"/>
    <cellStyle name="20% - Accent5 2 2 4 3 2" xfId="3420"/>
    <cellStyle name="20% - Accent5 2 2 4 3 3" xfId="3421"/>
    <cellStyle name="20% - Accent5 2 2 4 4" xfId="3422"/>
    <cellStyle name="20% - Accent5 2 2 4 4 2" xfId="3423"/>
    <cellStyle name="20% - Accent5 2 2 4 4 3" xfId="3424"/>
    <cellStyle name="20% - Accent5 2 2 4 5" xfId="3425"/>
    <cellStyle name="20% - Accent5 2 2 4 6" xfId="3426"/>
    <cellStyle name="20% - Accent5 2 2 5" xfId="3427"/>
    <cellStyle name="20% - Accent5 2 2 5 2" xfId="3428"/>
    <cellStyle name="20% - Accent5 2 2 5 3" xfId="3429"/>
    <cellStyle name="20% - Accent5 2 2 6" xfId="3430"/>
    <cellStyle name="20% - Accent5 2 2 6 2" xfId="3431"/>
    <cellStyle name="20% - Accent5 2 2 6 3" xfId="3432"/>
    <cellStyle name="20% - Accent5 2 2 7" xfId="3433"/>
    <cellStyle name="20% - Accent5 2 2 7 2" xfId="3434"/>
    <cellStyle name="20% - Accent5 2 2 7 3" xfId="3435"/>
    <cellStyle name="20% - Accent5 2 2 8" xfId="3436"/>
    <cellStyle name="20% - Accent5 2 2 9" xfId="3437"/>
    <cellStyle name="20% - Accent5 2 3" xfId="3438"/>
    <cellStyle name="20% - Accent5 2 4" xfId="3439"/>
    <cellStyle name="20% - Accent5 2 4 2" xfId="3440"/>
    <cellStyle name="20% - Accent5 2 4 2 2" xfId="3441"/>
    <cellStyle name="20% - Accent5 2 4 2 2 2" xfId="3442"/>
    <cellStyle name="20% - Accent5 2 4 2 2 2 2" xfId="3443"/>
    <cellStyle name="20% - Accent5 2 4 2 2 2 3" xfId="3444"/>
    <cellStyle name="20% - Accent5 2 4 2 2 3" xfId="3445"/>
    <cellStyle name="20% - Accent5 2 4 2 2 3 2" xfId="3446"/>
    <cellStyle name="20% - Accent5 2 4 2 2 3 3" xfId="3447"/>
    <cellStyle name="20% - Accent5 2 4 2 2 4" xfId="3448"/>
    <cellStyle name="20% - Accent5 2 4 2 2 4 2" xfId="3449"/>
    <cellStyle name="20% - Accent5 2 4 2 2 4 3" xfId="3450"/>
    <cellStyle name="20% - Accent5 2 4 2 2 5" xfId="3451"/>
    <cellStyle name="20% - Accent5 2 4 2 2 6" xfId="3452"/>
    <cellStyle name="20% - Accent5 2 4 2 3" xfId="3453"/>
    <cellStyle name="20% - Accent5 2 4 2 3 2" xfId="3454"/>
    <cellStyle name="20% - Accent5 2 4 2 3 3" xfId="3455"/>
    <cellStyle name="20% - Accent5 2 4 2 4" xfId="3456"/>
    <cellStyle name="20% - Accent5 2 4 2 4 2" xfId="3457"/>
    <cellStyle name="20% - Accent5 2 4 2 4 3" xfId="3458"/>
    <cellStyle name="20% - Accent5 2 4 2 5" xfId="3459"/>
    <cellStyle name="20% - Accent5 2 4 2 5 2" xfId="3460"/>
    <cellStyle name="20% - Accent5 2 4 2 5 3" xfId="3461"/>
    <cellStyle name="20% - Accent5 2 4 2 6" xfId="3462"/>
    <cellStyle name="20% - Accent5 2 4 2 7" xfId="3463"/>
    <cellStyle name="20% - Accent5 2 4 3" xfId="3464"/>
    <cellStyle name="20% - Accent5 2 4 3 2" xfId="3465"/>
    <cellStyle name="20% - Accent5 2 4 3 2 2" xfId="3466"/>
    <cellStyle name="20% - Accent5 2 4 3 2 3" xfId="3467"/>
    <cellStyle name="20% - Accent5 2 4 3 3" xfId="3468"/>
    <cellStyle name="20% - Accent5 2 4 3 3 2" xfId="3469"/>
    <cellStyle name="20% - Accent5 2 4 3 3 3" xfId="3470"/>
    <cellStyle name="20% - Accent5 2 4 3 4" xfId="3471"/>
    <cellStyle name="20% - Accent5 2 4 3 4 2" xfId="3472"/>
    <cellStyle name="20% - Accent5 2 4 3 4 3" xfId="3473"/>
    <cellStyle name="20% - Accent5 2 4 3 5" xfId="3474"/>
    <cellStyle name="20% - Accent5 2 4 3 6" xfId="3475"/>
    <cellStyle name="20% - Accent5 2 4 4" xfId="3476"/>
    <cellStyle name="20% - Accent5 2 4 4 2" xfId="3477"/>
    <cellStyle name="20% - Accent5 2 4 4 3" xfId="3478"/>
    <cellStyle name="20% - Accent5 2 4 5" xfId="3479"/>
    <cellStyle name="20% - Accent5 2 4 5 2" xfId="3480"/>
    <cellStyle name="20% - Accent5 2 4 5 3" xfId="3481"/>
    <cellStyle name="20% - Accent5 2 4 6" xfId="3482"/>
    <cellStyle name="20% - Accent5 2 4 6 2" xfId="3483"/>
    <cellStyle name="20% - Accent5 2 4 6 3" xfId="3484"/>
    <cellStyle name="20% - Accent5 2 4 7" xfId="3485"/>
    <cellStyle name="20% - Accent5 2 4 8" xfId="3486"/>
    <cellStyle name="20% - Accent5 2 5" xfId="3487"/>
    <cellStyle name="20% - Accent5 3" xfId="3488"/>
    <cellStyle name="20% - Accent5 3 10" xfId="3489"/>
    <cellStyle name="20% - Accent5 3 11" xfId="3490"/>
    <cellStyle name="20% - Accent5 3 2" xfId="3491"/>
    <cellStyle name="20% - Accent5 3 2 2" xfId="3492"/>
    <cellStyle name="20% - Accent5 3 2 2 2" xfId="3493"/>
    <cellStyle name="20% - Accent5 3 2 2 2 2" xfId="3494"/>
    <cellStyle name="20% - Accent5 3 2 2 2 2 2" xfId="3495"/>
    <cellStyle name="20% - Accent5 3 2 2 2 2 3" xfId="3496"/>
    <cellStyle name="20% - Accent5 3 2 2 2 3" xfId="3497"/>
    <cellStyle name="20% - Accent5 3 2 2 2 4" xfId="3498"/>
    <cellStyle name="20% - Accent5 3 2 2 3" xfId="3499"/>
    <cellStyle name="20% - Accent5 3 2 2 3 2" xfId="3500"/>
    <cellStyle name="20% - Accent5 3 2 2 3 2 2" xfId="3501"/>
    <cellStyle name="20% - Accent5 3 2 2 3 2 3" xfId="3502"/>
    <cellStyle name="20% - Accent5 3 2 2 3 3" xfId="3503"/>
    <cellStyle name="20% - Accent5 3 2 2 3 4" xfId="3504"/>
    <cellStyle name="20% - Accent5 3 2 2 4" xfId="3505"/>
    <cellStyle name="20% - Accent5 3 2 2 4 2" xfId="3506"/>
    <cellStyle name="20% - Accent5 3 2 2 4 3" xfId="3507"/>
    <cellStyle name="20% - Accent5 3 2 2 5" xfId="3508"/>
    <cellStyle name="20% - Accent5 3 2 2 5 2" xfId="3509"/>
    <cellStyle name="20% - Accent5 3 2 2 5 3" xfId="3510"/>
    <cellStyle name="20% - Accent5 3 2 2 6" xfId="3511"/>
    <cellStyle name="20% - Accent5 3 2 2 6 2" xfId="3512"/>
    <cellStyle name="20% - Accent5 3 2 2 6 3" xfId="3513"/>
    <cellStyle name="20% - Accent5 3 2 2 7" xfId="3514"/>
    <cellStyle name="20% - Accent5 3 2 2 8" xfId="3515"/>
    <cellStyle name="20% - Accent5 3 2 3" xfId="3516"/>
    <cellStyle name="20% - Accent5 3 2 3 2" xfId="3517"/>
    <cellStyle name="20% - Accent5 3 2 3 2 2" xfId="3518"/>
    <cellStyle name="20% - Accent5 3 2 3 2 3" xfId="3519"/>
    <cellStyle name="20% - Accent5 3 2 3 3" xfId="3520"/>
    <cellStyle name="20% - Accent5 3 2 3 4" xfId="3521"/>
    <cellStyle name="20% - Accent5 3 2 4" xfId="3522"/>
    <cellStyle name="20% - Accent5 3 2 4 2" xfId="3523"/>
    <cellStyle name="20% - Accent5 3 2 4 2 2" xfId="3524"/>
    <cellStyle name="20% - Accent5 3 2 4 2 3" xfId="3525"/>
    <cellStyle name="20% - Accent5 3 2 4 3" xfId="3526"/>
    <cellStyle name="20% - Accent5 3 2 4 4" xfId="3527"/>
    <cellStyle name="20% - Accent5 3 2 5" xfId="3528"/>
    <cellStyle name="20% - Accent5 3 2 5 2" xfId="3529"/>
    <cellStyle name="20% - Accent5 3 2 5 3" xfId="3530"/>
    <cellStyle name="20% - Accent5 3 2 6" xfId="3531"/>
    <cellStyle name="20% - Accent5 3 2 6 2" xfId="3532"/>
    <cellStyle name="20% - Accent5 3 2 6 3" xfId="3533"/>
    <cellStyle name="20% - Accent5 3 2 7" xfId="3534"/>
    <cellStyle name="20% - Accent5 3 2 7 2" xfId="3535"/>
    <cellStyle name="20% - Accent5 3 2 7 3" xfId="3536"/>
    <cellStyle name="20% - Accent5 3 2 8" xfId="3537"/>
    <cellStyle name="20% - Accent5 3 2 9" xfId="3538"/>
    <cellStyle name="20% - Accent5 3 3" xfId="3539"/>
    <cellStyle name="20% - Accent5 3 3 2" xfId="3540"/>
    <cellStyle name="20% - Accent5 3 3 2 2" xfId="3541"/>
    <cellStyle name="20% - Accent5 3 3 2 2 2" xfId="3542"/>
    <cellStyle name="20% - Accent5 3 3 2 2 2 2" xfId="3543"/>
    <cellStyle name="20% - Accent5 3 3 2 2 2 3" xfId="3544"/>
    <cellStyle name="20% - Accent5 3 3 2 2 3" xfId="3545"/>
    <cellStyle name="20% - Accent5 3 3 2 2 4" xfId="3546"/>
    <cellStyle name="20% - Accent5 3 3 2 3" xfId="3547"/>
    <cellStyle name="20% - Accent5 3 3 2 3 2" xfId="3548"/>
    <cellStyle name="20% - Accent5 3 3 2 3 3" xfId="3549"/>
    <cellStyle name="20% - Accent5 3 3 2 4" xfId="3550"/>
    <cellStyle name="20% - Accent5 3 3 2 5" xfId="3551"/>
    <cellStyle name="20% - Accent5 3 3 3" xfId="3552"/>
    <cellStyle name="20% - Accent5 3 3 3 2" xfId="3553"/>
    <cellStyle name="20% - Accent5 3 3 3 2 2" xfId="3554"/>
    <cellStyle name="20% - Accent5 3 3 3 2 3" xfId="3555"/>
    <cellStyle name="20% - Accent5 3 3 3 3" xfId="3556"/>
    <cellStyle name="20% - Accent5 3 3 3 4" xfId="3557"/>
    <cellStyle name="20% - Accent5 3 3 4" xfId="3558"/>
    <cellStyle name="20% - Accent5 3 3 5" xfId="3559"/>
    <cellStyle name="20% - Accent5 3 3 5 2" xfId="3560"/>
    <cellStyle name="20% - Accent5 3 3 5 3" xfId="3561"/>
    <cellStyle name="20% - Accent5 3 3 6" xfId="3562"/>
    <cellStyle name="20% - Accent5 3 3 7" xfId="3563"/>
    <cellStyle name="20% - Accent5 3 4" xfId="3564"/>
    <cellStyle name="20% - Accent5 3 4 2" xfId="3565"/>
    <cellStyle name="20% - Accent5 3 4 2 2" xfId="3566"/>
    <cellStyle name="20% - Accent5 3 4 2 2 2" xfId="3567"/>
    <cellStyle name="20% - Accent5 3 4 2 2 3" xfId="3568"/>
    <cellStyle name="20% - Accent5 3 4 2 3" xfId="3569"/>
    <cellStyle name="20% - Accent5 3 4 2 4" xfId="3570"/>
    <cellStyle name="20% - Accent5 3 4 3" xfId="3571"/>
    <cellStyle name="20% - Accent5 3 4 3 2" xfId="3572"/>
    <cellStyle name="20% - Accent5 3 4 3 2 2" xfId="3573"/>
    <cellStyle name="20% - Accent5 3 4 3 2 3" xfId="3574"/>
    <cellStyle name="20% - Accent5 3 4 3 3" xfId="3575"/>
    <cellStyle name="20% - Accent5 3 4 3 4" xfId="3576"/>
    <cellStyle name="20% - Accent5 3 4 4" xfId="3577"/>
    <cellStyle name="20% - Accent5 3 4 4 2" xfId="3578"/>
    <cellStyle name="20% - Accent5 3 4 4 3" xfId="3579"/>
    <cellStyle name="20% - Accent5 3 4 5" xfId="3580"/>
    <cellStyle name="20% - Accent5 3 4 5 2" xfId="3581"/>
    <cellStyle name="20% - Accent5 3 4 5 3" xfId="3582"/>
    <cellStyle name="20% - Accent5 3 4 6" xfId="3583"/>
    <cellStyle name="20% - Accent5 3 4 6 2" xfId="3584"/>
    <cellStyle name="20% - Accent5 3 4 6 3" xfId="3585"/>
    <cellStyle name="20% - Accent5 3 4 7" xfId="3586"/>
    <cellStyle name="20% - Accent5 3 4 8" xfId="3587"/>
    <cellStyle name="20% - Accent5 3 5" xfId="3588"/>
    <cellStyle name="20% - Accent5 3 5 2" xfId="3589"/>
    <cellStyle name="20% - Accent5 3 5 2 2" xfId="3590"/>
    <cellStyle name="20% - Accent5 3 5 2 2 2" xfId="3591"/>
    <cellStyle name="20% - Accent5 3 5 2 2 3" xfId="3592"/>
    <cellStyle name="20% - Accent5 3 5 2 3" xfId="3593"/>
    <cellStyle name="20% - Accent5 3 5 2 4" xfId="3594"/>
    <cellStyle name="20% - Accent5 3 5 3" xfId="3595"/>
    <cellStyle name="20% - Accent5 3 5 3 2" xfId="3596"/>
    <cellStyle name="20% - Accent5 3 5 3 3" xfId="3597"/>
    <cellStyle name="20% - Accent5 3 5 4" xfId="3598"/>
    <cellStyle name="20% - Accent5 3 5 5" xfId="3599"/>
    <cellStyle name="20% - Accent5 3 6" xfId="3600"/>
    <cellStyle name="20% - Accent5 3 6 2" xfId="3601"/>
    <cellStyle name="20% - Accent5 3 6 2 2" xfId="3602"/>
    <cellStyle name="20% - Accent5 3 6 2 3" xfId="3603"/>
    <cellStyle name="20% - Accent5 3 6 3" xfId="3604"/>
    <cellStyle name="20% - Accent5 3 6 4" xfId="3605"/>
    <cellStyle name="20% - Accent5 3 7" xfId="3606"/>
    <cellStyle name="20% - Accent5 3 8" xfId="3607"/>
    <cellStyle name="20% - Accent5 3 8 2" xfId="3608"/>
    <cellStyle name="20% - Accent5 3 8 3" xfId="3609"/>
    <cellStyle name="20% - Accent5 3 9" xfId="3610"/>
    <cellStyle name="20% - Accent5 3 9 2" xfId="3611"/>
    <cellStyle name="20% - Accent5 4" xfId="3612"/>
    <cellStyle name="20% - Accent5 4 2" xfId="3613"/>
    <cellStyle name="20% - Accent5 4 2 2" xfId="3614"/>
    <cellStyle name="20% - Accent5 4 2 2 2" xfId="3615"/>
    <cellStyle name="20% - Accent5 4 2 2 2 2" xfId="3616"/>
    <cellStyle name="20% - Accent5 4 2 2 2 3" xfId="3617"/>
    <cellStyle name="20% - Accent5 4 2 2 3" xfId="3618"/>
    <cellStyle name="20% - Accent5 4 2 2 4" xfId="3619"/>
    <cellStyle name="20% - Accent5 4 2 3" xfId="3620"/>
    <cellStyle name="20% - Accent5 4 2 3 2" xfId="3621"/>
    <cellStyle name="20% - Accent5 4 2 3 3" xfId="3622"/>
    <cellStyle name="20% - Accent5 4 2 4" xfId="3623"/>
    <cellStyle name="20% - Accent5 4 2 5" xfId="3624"/>
    <cellStyle name="20% - Accent5 4 3" xfId="3625"/>
    <cellStyle name="20% - Accent5 4 3 2" xfId="3626"/>
    <cellStyle name="20% - Accent5 4 3 2 2" xfId="3627"/>
    <cellStyle name="20% - Accent5 4 3 2 3" xfId="3628"/>
    <cellStyle name="20% - Accent5 4 3 3" xfId="3629"/>
    <cellStyle name="20% - Accent5 4 3 4" xfId="3630"/>
    <cellStyle name="20% - Accent5 4 4" xfId="3631"/>
    <cellStyle name="20% - Accent5 4 4 2" xfId="3632"/>
    <cellStyle name="20% - Accent5 4 4 2 2" xfId="3633"/>
    <cellStyle name="20% - Accent5 4 4 2 3" xfId="3634"/>
    <cellStyle name="20% - Accent5 4 4 3" xfId="3635"/>
    <cellStyle name="20% - Accent5 4 4 4" xfId="3636"/>
    <cellStyle name="20% - Accent5 4 5" xfId="3637"/>
    <cellStyle name="20% - Accent5 4 5 2" xfId="3638"/>
    <cellStyle name="20% - Accent5 4 5 3" xfId="3639"/>
    <cellStyle name="20% - Accent5 4 6" xfId="3640"/>
    <cellStyle name="20% - Accent5 4 6 2" xfId="3641"/>
    <cellStyle name="20% - Accent5 4 6 3" xfId="3642"/>
    <cellStyle name="20% - Accent5 4 7" xfId="3643"/>
    <cellStyle name="20% - Accent5 4 7 2" xfId="3644"/>
    <cellStyle name="20% - Accent5 4 7 3" xfId="3645"/>
    <cellStyle name="20% - Accent5 4 8" xfId="3646"/>
    <cellStyle name="20% - Accent5 4 9" xfId="3647"/>
    <cellStyle name="20% - Accent5 5" xfId="3648"/>
    <cellStyle name="20% - Accent5 5 2" xfId="3649"/>
    <cellStyle name="20% - Accent5 5 2 2" xfId="3650"/>
    <cellStyle name="20% - Accent5 5 2 2 2" xfId="3651"/>
    <cellStyle name="20% - Accent5 5 2 2 2 2" xfId="3652"/>
    <cellStyle name="20% - Accent5 5 2 2 2 3" xfId="3653"/>
    <cellStyle name="20% - Accent5 5 2 2 3" xfId="3654"/>
    <cellStyle name="20% - Accent5 5 2 2 4" xfId="3655"/>
    <cellStyle name="20% - Accent5 5 2 3" xfId="3656"/>
    <cellStyle name="20% - Accent5 5 2 3 2" xfId="3657"/>
    <cellStyle name="20% - Accent5 5 2 3 3" xfId="3658"/>
    <cellStyle name="20% - Accent5 5 2 4" xfId="3659"/>
    <cellStyle name="20% - Accent5 5 2 5" xfId="3660"/>
    <cellStyle name="20% - Accent5 5 3" xfId="3661"/>
    <cellStyle name="20% - Accent5 5 3 2" xfId="3662"/>
    <cellStyle name="20% - Accent5 5 3 2 2" xfId="3663"/>
    <cellStyle name="20% - Accent5 5 3 2 3" xfId="3664"/>
    <cellStyle name="20% - Accent5 5 3 3" xfId="3665"/>
    <cellStyle name="20% - Accent5 5 3 4" xfId="3666"/>
    <cellStyle name="20% - Accent5 5 4" xfId="3667"/>
    <cellStyle name="20% - Accent5 5 4 2" xfId="3668"/>
    <cellStyle name="20% - Accent5 5 4 3" xfId="3669"/>
    <cellStyle name="20% - Accent5 5 5" xfId="3670"/>
    <cellStyle name="20% - Accent5 5 6" xfId="3671"/>
    <cellStyle name="20% - Accent5 6" xfId="3672"/>
    <cellStyle name="20% - Accent5 6 2" xfId="3673"/>
    <cellStyle name="20% - Accent5 6 2 2" xfId="3674"/>
    <cellStyle name="20% - Accent5 6 2 2 2" xfId="3675"/>
    <cellStyle name="20% - Accent5 6 2 2 3" xfId="3676"/>
    <cellStyle name="20% - Accent5 6 2 3" xfId="3677"/>
    <cellStyle name="20% - Accent5 6 2 4" xfId="3678"/>
    <cellStyle name="20% - Accent5 6 3" xfId="3679"/>
    <cellStyle name="20% - Accent5 6 3 2" xfId="3680"/>
    <cellStyle name="20% - Accent5 6 3 3" xfId="3681"/>
    <cellStyle name="20% - Accent5 6 4" xfId="3682"/>
    <cellStyle name="20% - Accent5 6 5" xfId="3683"/>
    <cellStyle name="20% - Accent5 7" xfId="3684"/>
    <cellStyle name="20% - Accent5 7 2" xfId="3685"/>
    <cellStyle name="20% - Accent5 7 2 2" xfId="3686"/>
    <cellStyle name="20% - Accent5 7 2 2 2" xfId="3687"/>
    <cellStyle name="20% - Accent5 7 2 2 3" xfId="3688"/>
    <cellStyle name="20% - Accent5 7 2 3" xfId="3689"/>
    <cellStyle name="20% - Accent5 7 2 4" xfId="3690"/>
    <cellStyle name="20% - Accent5 7 3" xfId="3691"/>
    <cellStyle name="20% - Accent5 7 3 2" xfId="3692"/>
    <cellStyle name="20% - Accent5 7 3 3" xfId="3693"/>
    <cellStyle name="20% - Accent5 7 4" xfId="3694"/>
    <cellStyle name="20% - Accent5 7 5" xfId="3695"/>
    <cellStyle name="20% - Accent5 8" xfId="3696"/>
    <cellStyle name="20% - Accent5 8 2" xfId="3697"/>
    <cellStyle name="20% - Accent5 8 2 2" xfId="3698"/>
    <cellStyle name="20% - Accent5 8 2 3" xfId="3699"/>
    <cellStyle name="20% - Accent5 8 3" xfId="3700"/>
    <cellStyle name="20% - Accent5 8 4" xfId="3701"/>
    <cellStyle name="20% - Accent5 9" xfId="3702"/>
    <cellStyle name="20% - Accent5 9 2" xfId="3703"/>
    <cellStyle name="20% - Accent5 9 2 2" xfId="3704"/>
    <cellStyle name="20% - Accent5 9 2 3" xfId="3705"/>
    <cellStyle name="20% - Accent5 9 3" xfId="3706"/>
    <cellStyle name="20% - Accent5 9 4" xfId="3707"/>
    <cellStyle name="20% - Accent6 10" xfId="3708"/>
    <cellStyle name="20% - Accent6 10 2" xfId="3709"/>
    <cellStyle name="20% - Accent6 10 2 2" xfId="3710"/>
    <cellStyle name="20% - Accent6 10 3" xfId="3711"/>
    <cellStyle name="20% - Accent6 10 4" xfId="3712"/>
    <cellStyle name="20% - Accent6 10 5" xfId="3713"/>
    <cellStyle name="20% - Accent6 10 6" xfId="3714"/>
    <cellStyle name="20% - Accent6 11" xfId="3715"/>
    <cellStyle name="20% - Accent6 11 2" xfId="3716"/>
    <cellStyle name="20% - Accent6 11 2 2" xfId="3717"/>
    <cellStyle name="20% - Accent6 11 3" xfId="3718"/>
    <cellStyle name="20% - Accent6 11 4" xfId="3719"/>
    <cellStyle name="20% - Accent6 11 5" xfId="3720"/>
    <cellStyle name="20% - Accent6 11 6" xfId="3721"/>
    <cellStyle name="20% - Accent6 12" xfId="3722"/>
    <cellStyle name="20% - Accent6 12 2" xfId="3723"/>
    <cellStyle name="20% - Accent6 12 2 2" xfId="3724"/>
    <cellStyle name="20% - Accent6 12 3" xfId="3725"/>
    <cellStyle name="20% - Accent6 12 4" xfId="3726"/>
    <cellStyle name="20% - Accent6 12 5" xfId="3727"/>
    <cellStyle name="20% - Accent6 12 6" xfId="3728"/>
    <cellStyle name="20% - Accent6 13" xfId="3729"/>
    <cellStyle name="20% - Accent6 13 2" xfId="3730"/>
    <cellStyle name="20% - Accent6 14" xfId="3731"/>
    <cellStyle name="20% - Accent6 14 2" xfId="3732"/>
    <cellStyle name="20% - Accent6 15" xfId="3733"/>
    <cellStyle name="20% - Accent6 2" xfId="3734"/>
    <cellStyle name="20% - Accent6 2 2" xfId="3735"/>
    <cellStyle name="20% - Accent6 2 2 2" xfId="3736"/>
    <cellStyle name="20% - Accent6 2 3" xfId="3737"/>
    <cellStyle name="20% - Accent6 2 3 2" xfId="3738"/>
    <cellStyle name="20% - Accent6 2 4" xfId="3739"/>
    <cellStyle name="20% - Accent6 2 4 2" xfId="3740"/>
    <cellStyle name="20% - Accent6 2 5" xfId="3741"/>
    <cellStyle name="20% - Accent6 3" xfId="3742"/>
    <cellStyle name="20% - Accent6 3 10" xfId="3743"/>
    <cellStyle name="20% - Accent6 3 10 2" xfId="3744"/>
    <cellStyle name="20% - Accent6 3 10 2 2" xfId="3745"/>
    <cellStyle name="20% - Accent6 3 10 3" xfId="3746"/>
    <cellStyle name="20% - Accent6 3 10 4" xfId="3747"/>
    <cellStyle name="20% - Accent6 3 10 5" xfId="3748"/>
    <cellStyle name="20% - Accent6 3 10 6" xfId="3749"/>
    <cellStyle name="20% - Accent6 3 11" xfId="3750"/>
    <cellStyle name="20% - Accent6 3 11 2" xfId="3751"/>
    <cellStyle name="20% - Accent6 3 12" xfId="3752"/>
    <cellStyle name="20% - Accent6 3 12 2" xfId="3753"/>
    <cellStyle name="20% - Accent6 3 13" xfId="3754"/>
    <cellStyle name="20% - Accent6 3 14" xfId="3755"/>
    <cellStyle name="20% - Accent6 3 15" xfId="3756"/>
    <cellStyle name="20% - Accent6 3 2" xfId="3757"/>
    <cellStyle name="20% - Accent6 3 2 10" xfId="3758"/>
    <cellStyle name="20% - Accent6 3 2 2" xfId="3759"/>
    <cellStyle name="20% - Accent6 3 2 2 2" xfId="3760"/>
    <cellStyle name="20% - Accent6 3 2 2 2 2" xfId="3761"/>
    <cellStyle name="20% - Accent6 3 2 2 2 2 2" xfId="3762"/>
    <cellStyle name="20% - Accent6 3 2 2 2 2 2 2" xfId="3763"/>
    <cellStyle name="20% - Accent6 3 2 2 2 2 3" xfId="3764"/>
    <cellStyle name="20% - Accent6 3 2 2 2 2 4" xfId="3765"/>
    <cellStyle name="20% - Accent6 3 2 2 2 2 5" xfId="3766"/>
    <cellStyle name="20% - Accent6 3 2 2 2 2 6" xfId="3767"/>
    <cellStyle name="20% - Accent6 3 2 2 2 3" xfId="3768"/>
    <cellStyle name="20% - Accent6 3 2 2 2 3 2" xfId="3769"/>
    <cellStyle name="20% - Accent6 3 2 2 2 4" xfId="3770"/>
    <cellStyle name="20% - Accent6 3 2 2 2 5" xfId="3771"/>
    <cellStyle name="20% - Accent6 3 2 2 2 6" xfId="3772"/>
    <cellStyle name="20% - Accent6 3 2 2 2 7" xfId="3773"/>
    <cellStyle name="20% - Accent6 3 2 2 3" xfId="3774"/>
    <cellStyle name="20% - Accent6 3 2 2 3 2" xfId="3775"/>
    <cellStyle name="20% - Accent6 3 2 2 3 2 2" xfId="3776"/>
    <cellStyle name="20% - Accent6 3 2 2 3 3" xfId="3777"/>
    <cellStyle name="20% - Accent6 3 2 2 3 4" xfId="3778"/>
    <cellStyle name="20% - Accent6 3 2 2 3 5" xfId="3779"/>
    <cellStyle name="20% - Accent6 3 2 2 3 6" xfId="3780"/>
    <cellStyle name="20% - Accent6 3 2 2 4" xfId="3781"/>
    <cellStyle name="20% - Accent6 3 2 2 4 2" xfId="3782"/>
    <cellStyle name="20% - Accent6 3 2 2 5" xfId="3783"/>
    <cellStyle name="20% - Accent6 3 2 2 6" xfId="3784"/>
    <cellStyle name="20% - Accent6 3 2 2 7" xfId="3785"/>
    <cellStyle name="20% - Accent6 3 2 2 8" xfId="3786"/>
    <cellStyle name="20% - Accent6 3 2 3" xfId="3787"/>
    <cellStyle name="20% - Accent6 3 2 3 2" xfId="3788"/>
    <cellStyle name="20% - Accent6 3 2 3 2 2" xfId="3789"/>
    <cellStyle name="20% - Accent6 3 2 3 2 2 2" xfId="3790"/>
    <cellStyle name="20% - Accent6 3 2 3 2 3" xfId="3791"/>
    <cellStyle name="20% - Accent6 3 2 3 2 4" xfId="3792"/>
    <cellStyle name="20% - Accent6 3 2 3 2 5" xfId="3793"/>
    <cellStyle name="20% - Accent6 3 2 3 2 6" xfId="3794"/>
    <cellStyle name="20% - Accent6 3 2 3 3" xfId="3795"/>
    <cellStyle name="20% - Accent6 3 2 3 3 2" xfId="3796"/>
    <cellStyle name="20% - Accent6 3 2 3 4" xfId="3797"/>
    <cellStyle name="20% - Accent6 3 2 3 5" xfId="3798"/>
    <cellStyle name="20% - Accent6 3 2 3 6" xfId="3799"/>
    <cellStyle name="20% - Accent6 3 2 3 7" xfId="3800"/>
    <cellStyle name="20% - Accent6 3 2 4" xfId="3801"/>
    <cellStyle name="20% - Accent6 3 2 5" xfId="3802"/>
    <cellStyle name="20% - Accent6 3 2 5 2" xfId="3803"/>
    <cellStyle name="20% - Accent6 3 2 5 2 2" xfId="3804"/>
    <cellStyle name="20% - Accent6 3 2 5 3" xfId="3805"/>
    <cellStyle name="20% - Accent6 3 2 5 4" xfId="3806"/>
    <cellStyle name="20% - Accent6 3 2 5 5" xfId="3807"/>
    <cellStyle name="20% - Accent6 3 2 5 6" xfId="3808"/>
    <cellStyle name="20% - Accent6 3 2 6" xfId="3809"/>
    <cellStyle name="20% - Accent6 3 2 6 2" xfId="3810"/>
    <cellStyle name="20% - Accent6 3 2 7" xfId="3811"/>
    <cellStyle name="20% - Accent6 3 2 8" xfId="3812"/>
    <cellStyle name="20% - Accent6 3 2 9" xfId="3813"/>
    <cellStyle name="20% - Accent6 3 3" xfId="3814"/>
    <cellStyle name="20% - Accent6 3 3 10" xfId="3815"/>
    <cellStyle name="20% - Accent6 3 3 10 2" xfId="3816"/>
    <cellStyle name="20% - Accent6 3 3 11" xfId="3817"/>
    <cellStyle name="20% - Accent6 3 3 12" xfId="3818"/>
    <cellStyle name="20% - Accent6 3 3 13" xfId="3819"/>
    <cellStyle name="20% - Accent6 3 3 2" xfId="3820"/>
    <cellStyle name="20% - Accent6 3 3 2 10" xfId="3821"/>
    <cellStyle name="20% - Accent6 3 3 2 2" xfId="3822"/>
    <cellStyle name="20% - Accent6 3 3 2 2 2" xfId="3823"/>
    <cellStyle name="20% - Accent6 3 3 2 2 2 2" xfId="3824"/>
    <cellStyle name="20% - Accent6 3 3 2 2 2 2 2" xfId="3825"/>
    <cellStyle name="20% - Accent6 3 3 2 2 2 2 3" xfId="3826"/>
    <cellStyle name="20% - Accent6 3 3 2 2 2 3" xfId="3827"/>
    <cellStyle name="20% - Accent6 3 3 2 2 2 4" xfId="3828"/>
    <cellStyle name="20% - Accent6 3 3 2 2 3" xfId="3829"/>
    <cellStyle name="20% - Accent6 3 3 2 2 3 2" xfId="3830"/>
    <cellStyle name="20% - Accent6 3 3 2 2 3 3" xfId="3831"/>
    <cellStyle name="20% - Accent6 3 3 2 2 4" xfId="3832"/>
    <cellStyle name="20% - Accent6 3 3 2 2 4 2" xfId="3833"/>
    <cellStyle name="20% - Accent6 3 3 2 2 4 2 2" xfId="3834"/>
    <cellStyle name="20% - Accent6 3 3 2 2 4 3" xfId="3835"/>
    <cellStyle name="20% - Accent6 3 3 2 2 4 4" xfId="3836"/>
    <cellStyle name="20% - Accent6 3 3 2 2 4 5" xfId="3837"/>
    <cellStyle name="20% - Accent6 3 3 2 2 4 6" xfId="3838"/>
    <cellStyle name="20% - Accent6 3 3 2 2 5" xfId="3839"/>
    <cellStyle name="20% - Accent6 3 3 2 2 5 2" xfId="3840"/>
    <cellStyle name="20% - Accent6 3 3 2 2 5 3" xfId="3841"/>
    <cellStyle name="20% - Accent6 3 3 2 2 6" xfId="3842"/>
    <cellStyle name="20% - Accent6 3 3 2 2 6 2" xfId="3843"/>
    <cellStyle name="20% - Accent6 3 3 2 2 7" xfId="3844"/>
    <cellStyle name="20% - Accent6 3 3 2 2 8" xfId="3845"/>
    <cellStyle name="20% - Accent6 3 3 2 2 9" xfId="3846"/>
    <cellStyle name="20% - Accent6 3 3 2 3" xfId="3847"/>
    <cellStyle name="20% - Accent6 3 3 2 3 2" xfId="3848"/>
    <cellStyle name="20% - Accent6 3 3 2 3 2 2" xfId="3849"/>
    <cellStyle name="20% - Accent6 3 3 2 3 2 3" xfId="3850"/>
    <cellStyle name="20% - Accent6 3 3 2 3 3" xfId="3851"/>
    <cellStyle name="20% - Accent6 3 3 2 3 4" xfId="3852"/>
    <cellStyle name="20% - Accent6 3 3 2 4" xfId="3853"/>
    <cellStyle name="20% - Accent6 3 3 2 4 2" xfId="3854"/>
    <cellStyle name="20% - Accent6 3 3 2 4 3" xfId="3855"/>
    <cellStyle name="20% - Accent6 3 3 2 5" xfId="3856"/>
    <cellStyle name="20% - Accent6 3 3 2 5 2" xfId="3857"/>
    <cellStyle name="20% - Accent6 3 3 2 5 2 2" xfId="3858"/>
    <cellStyle name="20% - Accent6 3 3 2 5 3" xfId="3859"/>
    <cellStyle name="20% - Accent6 3 3 2 5 4" xfId="3860"/>
    <cellStyle name="20% - Accent6 3 3 2 5 5" xfId="3861"/>
    <cellStyle name="20% - Accent6 3 3 2 5 6" xfId="3862"/>
    <cellStyle name="20% - Accent6 3 3 2 6" xfId="3863"/>
    <cellStyle name="20% - Accent6 3 3 2 6 2" xfId="3864"/>
    <cellStyle name="20% - Accent6 3 3 2 6 3" xfId="3865"/>
    <cellStyle name="20% - Accent6 3 3 2 7" xfId="3866"/>
    <cellStyle name="20% - Accent6 3 3 2 7 2" xfId="3867"/>
    <cellStyle name="20% - Accent6 3 3 2 8" xfId="3868"/>
    <cellStyle name="20% - Accent6 3 3 2 9" xfId="3869"/>
    <cellStyle name="20% - Accent6 3 3 3" xfId="3870"/>
    <cellStyle name="20% - Accent6 3 3 3 10" xfId="3871"/>
    <cellStyle name="20% - Accent6 3 3 3 11" xfId="3872"/>
    <cellStyle name="20% - Accent6 3 3 3 2" xfId="3873"/>
    <cellStyle name="20% - Accent6 3 3 3 2 2" xfId="3874"/>
    <cellStyle name="20% - Accent6 3 3 3 2 2 2" xfId="3875"/>
    <cellStyle name="20% - Accent6 3 3 3 2 2 3" xfId="3876"/>
    <cellStyle name="20% - Accent6 3 3 3 2 3" xfId="3877"/>
    <cellStyle name="20% - Accent6 3 3 3 2 3 2" xfId="3878"/>
    <cellStyle name="20% - Accent6 3 3 3 2 3 3" xfId="3879"/>
    <cellStyle name="20% - Accent6 3 3 3 2 4" xfId="3880"/>
    <cellStyle name="20% - Accent6 3 3 3 2 4 2" xfId="3881"/>
    <cellStyle name="20% - Accent6 3 3 3 2 4 3" xfId="3882"/>
    <cellStyle name="20% - Accent6 3 3 3 2 5" xfId="3883"/>
    <cellStyle name="20% - Accent6 3 3 3 2 6" xfId="3884"/>
    <cellStyle name="20% - Accent6 3 3 3 3" xfId="3885"/>
    <cellStyle name="20% - Accent6 3 3 3 3 2" xfId="3886"/>
    <cellStyle name="20% - Accent6 3 3 3 3 2 2" xfId="3887"/>
    <cellStyle name="20% - Accent6 3 3 3 3 2 2 2" xfId="3888"/>
    <cellStyle name="20% - Accent6 3 3 3 3 2 3" xfId="3889"/>
    <cellStyle name="20% - Accent6 3 3 3 3 2 3 2" xfId="3890"/>
    <cellStyle name="20% - Accent6 3 3 3 3 2 4" xfId="3891"/>
    <cellStyle name="20% - Accent6 3 3 3 3 2 5" xfId="3892"/>
    <cellStyle name="20% - Accent6 3 3 3 3 2 6" xfId="3893"/>
    <cellStyle name="20% - Accent6 3 3 3 3 3" xfId="3894"/>
    <cellStyle name="20% - Accent6 3 3 3 3 3 2" xfId="3895"/>
    <cellStyle name="20% - Accent6 3 3 3 3 3 2 2" xfId="3896"/>
    <cellStyle name="20% - Accent6 3 3 3 3 3 3" xfId="3897"/>
    <cellStyle name="20% - Accent6 3 3 3 3 3 4" xfId="3898"/>
    <cellStyle name="20% - Accent6 3 3 3 3 3 5" xfId="3899"/>
    <cellStyle name="20% - Accent6 3 3 3 3 3 6" xfId="3900"/>
    <cellStyle name="20% - Accent6 3 3 3 3 4" xfId="3901"/>
    <cellStyle name="20% - Accent6 3 3 3 3 4 2" xfId="3902"/>
    <cellStyle name="20% - Accent6 3 3 3 3 4 2 2" xfId="3903"/>
    <cellStyle name="20% - Accent6 3 3 3 3 4 3" xfId="3904"/>
    <cellStyle name="20% - Accent6 3 3 3 3 4 4" xfId="3905"/>
    <cellStyle name="20% - Accent6 3 3 3 3 4 5" xfId="3906"/>
    <cellStyle name="20% - Accent6 3 3 3 3 4 6" xfId="3907"/>
    <cellStyle name="20% - Accent6 3 3 3 3 5" xfId="3908"/>
    <cellStyle name="20% - Accent6 3 3 3 3 5 2" xfId="3909"/>
    <cellStyle name="20% - Accent6 3 3 3 3 6" xfId="3910"/>
    <cellStyle name="20% - Accent6 3 3 3 3 7" xfId="3911"/>
    <cellStyle name="20% - Accent6 3 3 3 3 8" xfId="3912"/>
    <cellStyle name="20% - Accent6 3 3 3 3 9" xfId="3913"/>
    <cellStyle name="20% - Accent6 3 3 3 4" xfId="3914"/>
    <cellStyle name="20% - Accent6 3 3 3 4 2" xfId="3915"/>
    <cellStyle name="20% - Accent6 3 3 3 4 2 2" xfId="3916"/>
    <cellStyle name="20% - Accent6 3 3 3 4 2 2 2" xfId="3917"/>
    <cellStyle name="20% - Accent6 3 3 3 4 2 3" xfId="3918"/>
    <cellStyle name="20% - Accent6 3 3 3 4 2 4" xfId="3919"/>
    <cellStyle name="20% - Accent6 3 3 3 4 2 5" xfId="3920"/>
    <cellStyle name="20% - Accent6 3 3 3 4 2 6" xfId="3921"/>
    <cellStyle name="20% - Accent6 3 3 3 4 3" xfId="3922"/>
    <cellStyle name="20% - Accent6 3 3 3 4 3 2" xfId="3923"/>
    <cellStyle name="20% - Accent6 3 3 3 4 4" xfId="3924"/>
    <cellStyle name="20% - Accent6 3 3 3 4 5" xfId="3925"/>
    <cellStyle name="20% - Accent6 3 3 3 4 6" xfId="3926"/>
    <cellStyle name="20% - Accent6 3 3 3 4 7" xfId="3927"/>
    <cellStyle name="20% - Accent6 3 3 3 5" xfId="3928"/>
    <cellStyle name="20% - Accent6 3 3 3 5 2" xfId="3929"/>
    <cellStyle name="20% - Accent6 3 3 3 5 2 2" xfId="3930"/>
    <cellStyle name="20% - Accent6 3 3 3 5 3" xfId="3931"/>
    <cellStyle name="20% - Accent6 3 3 3 5 4" xfId="3932"/>
    <cellStyle name="20% - Accent6 3 3 3 5 5" xfId="3933"/>
    <cellStyle name="20% - Accent6 3 3 3 5 6" xfId="3934"/>
    <cellStyle name="20% - Accent6 3 3 3 6" xfId="3935"/>
    <cellStyle name="20% - Accent6 3 3 3 6 2" xfId="3936"/>
    <cellStyle name="20% - Accent6 3 3 3 6 2 2" xfId="3937"/>
    <cellStyle name="20% - Accent6 3 3 3 6 3" xfId="3938"/>
    <cellStyle name="20% - Accent6 3 3 3 6 4" xfId="3939"/>
    <cellStyle name="20% - Accent6 3 3 3 6 5" xfId="3940"/>
    <cellStyle name="20% - Accent6 3 3 3 6 6" xfId="3941"/>
    <cellStyle name="20% - Accent6 3 3 3 7" xfId="3942"/>
    <cellStyle name="20% - Accent6 3 3 3 7 2" xfId="3943"/>
    <cellStyle name="20% - Accent6 3 3 3 7 2 2" xfId="3944"/>
    <cellStyle name="20% - Accent6 3 3 3 7 3" xfId="3945"/>
    <cellStyle name="20% - Accent6 3 3 3 7 4" xfId="3946"/>
    <cellStyle name="20% - Accent6 3 3 3 7 5" xfId="3947"/>
    <cellStyle name="20% - Accent6 3 3 3 7 6" xfId="3948"/>
    <cellStyle name="20% - Accent6 3 3 3 8" xfId="3949"/>
    <cellStyle name="20% - Accent6 3 3 3 8 2" xfId="3950"/>
    <cellStyle name="20% - Accent6 3 3 3 9" xfId="3951"/>
    <cellStyle name="20% - Accent6 3 3 4" xfId="3952"/>
    <cellStyle name="20% - Accent6 3 3 4 2" xfId="3953"/>
    <cellStyle name="20% - Accent6 3 3 4 2 2" xfId="3954"/>
    <cellStyle name="20% - Accent6 3 3 4 2 3" xfId="3955"/>
    <cellStyle name="20% - Accent6 3 3 4 3" xfId="3956"/>
    <cellStyle name="20% - Accent6 3 3 4 3 2" xfId="3957"/>
    <cellStyle name="20% - Accent6 3 3 4 3 3" xfId="3958"/>
    <cellStyle name="20% - Accent6 3 3 4 4" xfId="3959"/>
    <cellStyle name="20% - Accent6 3 3 4 4 2" xfId="3960"/>
    <cellStyle name="20% - Accent6 3 3 4 4 3" xfId="3961"/>
    <cellStyle name="20% - Accent6 3 3 4 5" xfId="3962"/>
    <cellStyle name="20% - Accent6 3 3 4 6" xfId="3963"/>
    <cellStyle name="20% - Accent6 3 3 5" xfId="3964"/>
    <cellStyle name="20% - Accent6 3 3 5 2" xfId="3965"/>
    <cellStyle name="20% - Accent6 3 3 5 2 2" xfId="3966"/>
    <cellStyle name="20% - Accent6 3 3 5 2 2 2" xfId="3967"/>
    <cellStyle name="20% - Accent6 3 3 5 2 3" xfId="3968"/>
    <cellStyle name="20% - Accent6 3 3 5 2 3 2" xfId="3969"/>
    <cellStyle name="20% - Accent6 3 3 5 2 4" xfId="3970"/>
    <cellStyle name="20% - Accent6 3 3 5 2 5" xfId="3971"/>
    <cellStyle name="20% - Accent6 3 3 5 2 6" xfId="3972"/>
    <cellStyle name="20% - Accent6 3 3 5 3" xfId="3973"/>
    <cellStyle name="20% - Accent6 3 3 5 3 2" xfId="3974"/>
    <cellStyle name="20% - Accent6 3 3 5 3 2 2" xfId="3975"/>
    <cellStyle name="20% - Accent6 3 3 5 3 3" xfId="3976"/>
    <cellStyle name="20% - Accent6 3 3 5 3 4" xfId="3977"/>
    <cellStyle name="20% - Accent6 3 3 5 3 5" xfId="3978"/>
    <cellStyle name="20% - Accent6 3 3 5 3 6" xfId="3979"/>
    <cellStyle name="20% - Accent6 3 3 5 4" xfId="3980"/>
    <cellStyle name="20% - Accent6 3 3 5 4 2" xfId="3981"/>
    <cellStyle name="20% - Accent6 3 3 5 4 2 2" xfId="3982"/>
    <cellStyle name="20% - Accent6 3 3 5 4 3" xfId="3983"/>
    <cellStyle name="20% - Accent6 3 3 5 4 4" xfId="3984"/>
    <cellStyle name="20% - Accent6 3 3 5 4 5" xfId="3985"/>
    <cellStyle name="20% - Accent6 3 3 5 4 6" xfId="3986"/>
    <cellStyle name="20% - Accent6 3 3 5 5" xfId="3987"/>
    <cellStyle name="20% - Accent6 3 3 5 5 2" xfId="3988"/>
    <cellStyle name="20% - Accent6 3 3 5 6" xfId="3989"/>
    <cellStyle name="20% - Accent6 3 3 5 7" xfId="3990"/>
    <cellStyle name="20% - Accent6 3 3 5 8" xfId="3991"/>
    <cellStyle name="20% - Accent6 3 3 5 9" xfId="3992"/>
    <cellStyle name="20% - Accent6 3 3 6" xfId="3993"/>
    <cellStyle name="20% - Accent6 3 3 6 2" xfId="3994"/>
    <cellStyle name="20% - Accent6 3 3 6 2 2" xfId="3995"/>
    <cellStyle name="20% - Accent6 3 3 6 2 2 2" xfId="3996"/>
    <cellStyle name="20% - Accent6 3 3 6 2 3" xfId="3997"/>
    <cellStyle name="20% - Accent6 3 3 6 2 4" xfId="3998"/>
    <cellStyle name="20% - Accent6 3 3 6 2 5" xfId="3999"/>
    <cellStyle name="20% - Accent6 3 3 6 2 6" xfId="4000"/>
    <cellStyle name="20% - Accent6 3 3 6 3" xfId="4001"/>
    <cellStyle name="20% - Accent6 3 3 6 3 2" xfId="4002"/>
    <cellStyle name="20% - Accent6 3 3 6 4" xfId="4003"/>
    <cellStyle name="20% - Accent6 3 3 6 5" xfId="4004"/>
    <cellStyle name="20% - Accent6 3 3 6 6" xfId="4005"/>
    <cellStyle name="20% - Accent6 3 3 6 7" xfId="4006"/>
    <cellStyle name="20% - Accent6 3 3 7" xfId="4007"/>
    <cellStyle name="20% - Accent6 3 3 7 2" xfId="4008"/>
    <cellStyle name="20% - Accent6 3 3 7 2 2" xfId="4009"/>
    <cellStyle name="20% - Accent6 3 3 7 3" xfId="4010"/>
    <cellStyle name="20% - Accent6 3 3 7 4" xfId="4011"/>
    <cellStyle name="20% - Accent6 3 3 7 5" xfId="4012"/>
    <cellStyle name="20% - Accent6 3 3 7 6" xfId="4013"/>
    <cellStyle name="20% - Accent6 3 3 8" xfId="4014"/>
    <cellStyle name="20% - Accent6 3 3 8 2" xfId="4015"/>
    <cellStyle name="20% - Accent6 3 3 8 2 2" xfId="4016"/>
    <cellStyle name="20% - Accent6 3 3 8 3" xfId="4017"/>
    <cellStyle name="20% - Accent6 3 3 8 4" xfId="4018"/>
    <cellStyle name="20% - Accent6 3 3 8 5" xfId="4019"/>
    <cellStyle name="20% - Accent6 3 3 8 6" xfId="4020"/>
    <cellStyle name="20% - Accent6 3 3 9" xfId="4021"/>
    <cellStyle name="20% - Accent6 3 3 9 2" xfId="4022"/>
    <cellStyle name="20% - Accent6 3 3 9 2 2" xfId="4023"/>
    <cellStyle name="20% - Accent6 3 3 9 3" xfId="4024"/>
    <cellStyle name="20% - Accent6 3 3 9 4" xfId="4025"/>
    <cellStyle name="20% - Accent6 3 3 9 5" xfId="4026"/>
    <cellStyle name="20% - Accent6 3 3 9 6" xfId="4027"/>
    <cellStyle name="20% - Accent6 3 4" xfId="4028"/>
    <cellStyle name="20% - Accent6 3 4 10" xfId="4029"/>
    <cellStyle name="20% - Accent6 3 4 11" xfId="4030"/>
    <cellStyle name="20% - Accent6 3 4 2" xfId="4031"/>
    <cellStyle name="20% - Accent6 3 4 2 2" xfId="4032"/>
    <cellStyle name="20% - Accent6 3 4 2 2 2" xfId="4033"/>
    <cellStyle name="20% - Accent6 3 4 2 2 2 2" xfId="4034"/>
    <cellStyle name="20% - Accent6 3 4 2 2 2 3" xfId="4035"/>
    <cellStyle name="20% - Accent6 3 4 2 2 3" xfId="4036"/>
    <cellStyle name="20% - Accent6 3 4 2 2 4" xfId="4037"/>
    <cellStyle name="20% - Accent6 3 4 2 3" xfId="4038"/>
    <cellStyle name="20% - Accent6 3 4 2 3 2" xfId="4039"/>
    <cellStyle name="20% - Accent6 3 4 2 3 3" xfId="4040"/>
    <cellStyle name="20% - Accent6 3 4 2 4" xfId="4041"/>
    <cellStyle name="20% - Accent6 3 4 2 4 2" xfId="4042"/>
    <cellStyle name="20% - Accent6 3 4 2 4 2 2" xfId="4043"/>
    <cellStyle name="20% - Accent6 3 4 2 4 3" xfId="4044"/>
    <cellStyle name="20% - Accent6 3 4 2 4 4" xfId="4045"/>
    <cellStyle name="20% - Accent6 3 4 2 4 5" xfId="4046"/>
    <cellStyle name="20% - Accent6 3 4 2 4 6" xfId="4047"/>
    <cellStyle name="20% - Accent6 3 4 2 5" xfId="4048"/>
    <cellStyle name="20% - Accent6 3 4 2 5 2" xfId="4049"/>
    <cellStyle name="20% - Accent6 3 4 2 5 3" xfId="4050"/>
    <cellStyle name="20% - Accent6 3 4 2 6" xfId="4051"/>
    <cellStyle name="20% - Accent6 3 4 2 6 2" xfId="4052"/>
    <cellStyle name="20% - Accent6 3 4 2 7" xfId="4053"/>
    <cellStyle name="20% - Accent6 3 4 2 8" xfId="4054"/>
    <cellStyle name="20% - Accent6 3 4 2 9" xfId="4055"/>
    <cellStyle name="20% - Accent6 3 4 3" xfId="4056"/>
    <cellStyle name="20% - Accent6 3 4 3 2" xfId="4057"/>
    <cellStyle name="20% - Accent6 3 4 3 2 2" xfId="4058"/>
    <cellStyle name="20% - Accent6 3 4 3 2 2 2" xfId="4059"/>
    <cellStyle name="20% - Accent6 3 4 3 2 3" xfId="4060"/>
    <cellStyle name="20% - Accent6 3 4 3 2 3 2" xfId="4061"/>
    <cellStyle name="20% - Accent6 3 4 3 2 4" xfId="4062"/>
    <cellStyle name="20% - Accent6 3 4 3 2 5" xfId="4063"/>
    <cellStyle name="20% - Accent6 3 4 3 2 6" xfId="4064"/>
    <cellStyle name="20% - Accent6 3 4 3 3" xfId="4065"/>
    <cellStyle name="20% - Accent6 3 4 3 3 2" xfId="4066"/>
    <cellStyle name="20% - Accent6 3 4 3 3 2 2" xfId="4067"/>
    <cellStyle name="20% - Accent6 3 4 3 3 3" xfId="4068"/>
    <cellStyle name="20% - Accent6 3 4 3 3 4" xfId="4069"/>
    <cellStyle name="20% - Accent6 3 4 3 3 5" xfId="4070"/>
    <cellStyle name="20% - Accent6 3 4 3 3 6" xfId="4071"/>
    <cellStyle name="20% - Accent6 3 4 3 4" xfId="4072"/>
    <cellStyle name="20% - Accent6 3 4 3 4 2" xfId="4073"/>
    <cellStyle name="20% - Accent6 3 4 3 4 2 2" xfId="4074"/>
    <cellStyle name="20% - Accent6 3 4 3 4 3" xfId="4075"/>
    <cellStyle name="20% - Accent6 3 4 3 4 4" xfId="4076"/>
    <cellStyle name="20% - Accent6 3 4 3 4 5" xfId="4077"/>
    <cellStyle name="20% - Accent6 3 4 3 4 6" xfId="4078"/>
    <cellStyle name="20% - Accent6 3 4 3 5" xfId="4079"/>
    <cellStyle name="20% - Accent6 3 4 3 5 2" xfId="4080"/>
    <cellStyle name="20% - Accent6 3 4 3 6" xfId="4081"/>
    <cellStyle name="20% - Accent6 3 4 3 7" xfId="4082"/>
    <cellStyle name="20% - Accent6 3 4 3 8" xfId="4083"/>
    <cellStyle name="20% - Accent6 3 4 3 9" xfId="4084"/>
    <cellStyle name="20% - Accent6 3 4 4" xfId="4085"/>
    <cellStyle name="20% - Accent6 3 4 4 2" xfId="4086"/>
    <cellStyle name="20% - Accent6 3 4 4 2 2" xfId="4087"/>
    <cellStyle name="20% - Accent6 3 4 4 2 2 2" xfId="4088"/>
    <cellStyle name="20% - Accent6 3 4 4 2 3" xfId="4089"/>
    <cellStyle name="20% - Accent6 3 4 4 2 4" xfId="4090"/>
    <cellStyle name="20% - Accent6 3 4 4 2 5" xfId="4091"/>
    <cellStyle name="20% - Accent6 3 4 4 2 6" xfId="4092"/>
    <cellStyle name="20% - Accent6 3 4 4 3" xfId="4093"/>
    <cellStyle name="20% - Accent6 3 4 4 3 2" xfId="4094"/>
    <cellStyle name="20% - Accent6 3 4 4 4" xfId="4095"/>
    <cellStyle name="20% - Accent6 3 4 4 5" xfId="4096"/>
    <cellStyle name="20% - Accent6 3 4 4 6" xfId="4097"/>
    <cellStyle name="20% - Accent6 3 4 4 7" xfId="4098"/>
    <cellStyle name="20% - Accent6 3 4 5" xfId="4099"/>
    <cellStyle name="20% - Accent6 3 4 5 2" xfId="4100"/>
    <cellStyle name="20% - Accent6 3 4 5 2 2" xfId="4101"/>
    <cellStyle name="20% - Accent6 3 4 5 3" xfId="4102"/>
    <cellStyle name="20% - Accent6 3 4 5 4" xfId="4103"/>
    <cellStyle name="20% - Accent6 3 4 5 5" xfId="4104"/>
    <cellStyle name="20% - Accent6 3 4 5 6" xfId="4105"/>
    <cellStyle name="20% - Accent6 3 4 6" xfId="4106"/>
    <cellStyle name="20% - Accent6 3 4 6 2" xfId="4107"/>
    <cellStyle name="20% - Accent6 3 4 6 2 2" xfId="4108"/>
    <cellStyle name="20% - Accent6 3 4 6 3" xfId="4109"/>
    <cellStyle name="20% - Accent6 3 4 6 4" xfId="4110"/>
    <cellStyle name="20% - Accent6 3 4 6 5" xfId="4111"/>
    <cellStyle name="20% - Accent6 3 4 6 6" xfId="4112"/>
    <cellStyle name="20% - Accent6 3 4 7" xfId="4113"/>
    <cellStyle name="20% - Accent6 3 4 7 2" xfId="4114"/>
    <cellStyle name="20% - Accent6 3 4 7 2 2" xfId="4115"/>
    <cellStyle name="20% - Accent6 3 4 7 3" xfId="4116"/>
    <cellStyle name="20% - Accent6 3 4 7 4" xfId="4117"/>
    <cellStyle name="20% - Accent6 3 4 7 5" xfId="4118"/>
    <cellStyle name="20% - Accent6 3 4 7 6" xfId="4119"/>
    <cellStyle name="20% - Accent6 3 4 8" xfId="4120"/>
    <cellStyle name="20% - Accent6 3 4 8 2" xfId="4121"/>
    <cellStyle name="20% - Accent6 3 4 9" xfId="4122"/>
    <cellStyle name="20% - Accent6 3 5" xfId="4123"/>
    <cellStyle name="20% - Accent6 3 5 10" xfId="4124"/>
    <cellStyle name="20% - Accent6 3 5 11" xfId="4125"/>
    <cellStyle name="20% - Accent6 3 5 2" xfId="4126"/>
    <cellStyle name="20% - Accent6 3 5 2 2" xfId="4127"/>
    <cellStyle name="20% - Accent6 3 5 2 2 2" xfId="4128"/>
    <cellStyle name="20% - Accent6 3 5 2 2 2 2" xfId="4129"/>
    <cellStyle name="20% - Accent6 3 5 2 2 3" xfId="4130"/>
    <cellStyle name="20% - Accent6 3 5 2 2 4" xfId="4131"/>
    <cellStyle name="20% - Accent6 3 5 2 2 5" xfId="4132"/>
    <cellStyle name="20% - Accent6 3 5 2 2 6" xfId="4133"/>
    <cellStyle name="20% - Accent6 3 5 2 3" xfId="4134"/>
    <cellStyle name="20% - Accent6 3 5 2 3 2" xfId="4135"/>
    <cellStyle name="20% - Accent6 3 5 2 4" xfId="4136"/>
    <cellStyle name="20% - Accent6 3 5 2 5" xfId="4137"/>
    <cellStyle name="20% - Accent6 3 5 2 6" xfId="4138"/>
    <cellStyle name="20% - Accent6 3 5 2 7" xfId="4139"/>
    <cellStyle name="20% - Accent6 3 5 3" xfId="4140"/>
    <cellStyle name="20% - Accent6 3 5 3 2" xfId="4141"/>
    <cellStyle name="20% - Accent6 3 5 3 2 2" xfId="4142"/>
    <cellStyle name="20% - Accent6 3 5 3 2 2 2" xfId="4143"/>
    <cellStyle name="20% - Accent6 3 5 3 2 3" xfId="4144"/>
    <cellStyle name="20% - Accent6 3 5 3 2 4" xfId="4145"/>
    <cellStyle name="20% - Accent6 3 5 3 2 5" xfId="4146"/>
    <cellStyle name="20% - Accent6 3 5 3 2 6" xfId="4147"/>
    <cellStyle name="20% - Accent6 3 5 3 3" xfId="4148"/>
    <cellStyle name="20% - Accent6 3 5 3 3 2" xfId="4149"/>
    <cellStyle name="20% - Accent6 3 5 3 4" xfId="4150"/>
    <cellStyle name="20% - Accent6 3 5 3 5" xfId="4151"/>
    <cellStyle name="20% - Accent6 3 5 3 6" xfId="4152"/>
    <cellStyle name="20% - Accent6 3 5 3 7" xfId="4153"/>
    <cellStyle name="20% - Accent6 3 5 4" xfId="4154"/>
    <cellStyle name="20% - Accent6 3 5 4 2" xfId="4155"/>
    <cellStyle name="20% - Accent6 3 5 4 2 2" xfId="4156"/>
    <cellStyle name="20% - Accent6 3 5 4 3" xfId="4157"/>
    <cellStyle name="20% - Accent6 3 5 4 4" xfId="4158"/>
    <cellStyle name="20% - Accent6 3 5 4 5" xfId="4159"/>
    <cellStyle name="20% - Accent6 3 5 4 6" xfId="4160"/>
    <cellStyle name="20% - Accent6 3 5 5" xfId="4161"/>
    <cellStyle name="20% - Accent6 3 5 5 2" xfId="4162"/>
    <cellStyle name="20% - Accent6 3 5 5 2 2" xfId="4163"/>
    <cellStyle name="20% - Accent6 3 5 5 3" xfId="4164"/>
    <cellStyle name="20% - Accent6 3 5 5 4" xfId="4165"/>
    <cellStyle name="20% - Accent6 3 5 5 5" xfId="4166"/>
    <cellStyle name="20% - Accent6 3 5 5 6" xfId="4167"/>
    <cellStyle name="20% - Accent6 3 5 6" xfId="4168"/>
    <cellStyle name="20% - Accent6 3 5 6 2" xfId="4169"/>
    <cellStyle name="20% - Accent6 3 5 6 2 2" xfId="4170"/>
    <cellStyle name="20% - Accent6 3 5 6 3" xfId="4171"/>
    <cellStyle name="20% - Accent6 3 5 6 4" xfId="4172"/>
    <cellStyle name="20% - Accent6 3 5 6 5" xfId="4173"/>
    <cellStyle name="20% - Accent6 3 5 6 6" xfId="4174"/>
    <cellStyle name="20% - Accent6 3 5 7" xfId="4175"/>
    <cellStyle name="20% - Accent6 3 5 7 2" xfId="4176"/>
    <cellStyle name="20% - Accent6 3 5 8" xfId="4177"/>
    <cellStyle name="20% - Accent6 3 5 9" xfId="4178"/>
    <cellStyle name="20% - Accent6 3 6" xfId="4179"/>
    <cellStyle name="20% - Accent6 3 6 2" xfId="4180"/>
    <cellStyle name="20% - Accent6 3 6 2 2" xfId="4181"/>
    <cellStyle name="20% - Accent6 3 6 2 2 2" xfId="4182"/>
    <cellStyle name="20% - Accent6 3 6 2 3" xfId="4183"/>
    <cellStyle name="20% - Accent6 3 6 2 4" xfId="4184"/>
    <cellStyle name="20% - Accent6 3 6 2 5" xfId="4185"/>
    <cellStyle name="20% - Accent6 3 6 2 6" xfId="4186"/>
    <cellStyle name="20% - Accent6 3 6 3" xfId="4187"/>
    <cellStyle name="20% - Accent6 3 6 3 2" xfId="4188"/>
    <cellStyle name="20% - Accent6 3 6 4" xfId="4189"/>
    <cellStyle name="20% - Accent6 3 6 5" xfId="4190"/>
    <cellStyle name="20% - Accent6 3 6 6" xfId="4191"/>
    <cellStyle name="20% - Accent6 3 6 7" xfId="4192"/>
    <cellStyle name="20% - Accent6 3 7" xfId="4193"/>
    <cellStyle name="20% - Accent6 3 7 2" xfId="4194"/>
    <cellStyle name="20% - Accent6 3 7 2 2" xfId="4195"/>
    <cellStyle name="20% - Accent6 3 7 2 2 2" xfId="4196"/>
    <cellStyle name="20% - Accent6 3 7 2 3" xfId="4197"/>
    <cellStyle name="20% - Accent6 3 7 2 4" xfId="4198"/>
    <cellStyle name="20% - Accent6 3 7 2 5" xfId="4199"/>
    <cellStyle name="20% - Accent6 3 7 2 6" xfId="4200"/>
    <cellStyle name="20% - Accent6 3 7 3" xfId="4201"/>
    <cellStyle name="20% - Accent6 3 7 3 2" xfId="4202"/>
    <cellStyle name="20% - Accent6 3 7 4" xfId="4203"/>
    <cellStyle name="20% - Accent6 3 7 5" xfId="4204"/>
    <cellStyle name="20% - Accent6 3 7 6" xfId="4205"/>
    <cellStyle name="20% - Accent6 3 7 7" xfId="4206"/>
    <cellStyle name="20% - Accent6 3 8" xfId="4207"/>
    <cellStyle name="20% - Accent6 3 8 2" xfId="4208"/>
    <cellStyle name="20% - Accent6 3 8 2 2" xfId="4209"/>
    <cellStyle name="20% - Accent6 3 8 3" xfId="4210"/>
    <cellStyle name="20% - Accent6 3 8 4" xfId="4211"/>
    <cellStyle name="20% - Accent6 3 8 5" xfId="4212"/>
    <cellStyle name="20% - Accent6 3 8 6" xfId="4213"/>
    <cellStyle name="20% - Accent6 3 9" xfId="4214"/>
    <cellStyle name="20% - Accent6 3 9 2" xfId="4215"/>
    <cellStyle name="20% - Accent6 3 9 2 2" xfId="4216"/>
    <cellStyle name="20% - Accent6 3 9 3" xfId="4217"/>
    <cellStyle name="20% - Accent6 3 9 4" xfId="4218"/>
    <cellStyle name="20% - Accent6 3 9 5" xfId="4219"/>
    <cellStyle name="20% - Accent6 3 9 6" xfId="4220"/>
    <cellStyle name="20% - Accent6 4" xfId="4221"/>
    <cellStyle name="20% - Accent6 4 10" xfId="4222"/>
    <cellStyle name="20% - Accent6 4 11" xfId="4223"/>
    <cellStyle name="20% - Accent6 4 12" xfId="4224"/>
    <cellStyle name="20% - Accent6 4 13" xfId="4225"/>
    <cellStyle name="20% - Accent6 4 2" xfId="4226"/>
    <cellStyle name="20% - Accent6 4 2 10" xfId="4227"/>
    <cellStyle name="20% - Accent6 4 2 2" xfId="4228"/>
    <cellStyle name="20% - Accent6 4 2 2 2" xfId="4229"/>
    <cellStyle name="20% - Accent6 4 2 2 2 2" xfId="4230"/>
    <cellStyle name="20% - Accent6 4 2 2 2 2 2" xfId="4231"/>
    <cellStyle name="20% - Accent6 4 2 2 2 2 3" xfId="4232"/>
    <cellStyle name="20% - Accent6 4 2 2 2 3" xfId="4233"/>
    <cellStyle name="20% - Accent6 4 2 2 2 4" xfId="4234"/>
    <cellStyle name="20% - Accent6 4 2 2 3" xfId="4235"/>
    <cellStyle name="20% - Accent6 4 2 2 3 2" xfId="4236"/>
    <cellStyle name="20% - Accent6 4 2 2 3 3" xfId="4237"/>
    <cellStyle name="20% - Accent6 4 2 2 4" xfId="4238"/>
    <cellStyle name="20% - Accent6 4 2 2 4 2" xfId="4239"/>
    <cellStyle name="20% - Accent6 4 2 2 4 2 2" xfId="4240"/>
    <cellStyle name="20% - Accent6 4 2 2 4 3" xfId="4241"/>
    <cellStyle name="20% - Accent6 4 2 2 4 4" xfId="4242"/>
    <cellStyle name="20% - Accent6 4 2 2 4 5" xfId="4243"/>
    <cellStyle name="20% - Accent6 4 2 2 4 6" xfId="4244"/>
    <cellStyle name="20% - Accent6 4 2 2 5" xfId="4245"/>
    <cellStyle name="20% - Accent6 4 2 2 5 2" xfId="4246"/>
    <cellStyle name="20% - Accent6 4 2 2 5 3" xfId="4247"/>
    <cellStyle name="20% - Accent6 4 2 2 6" xfId="4248"/>
    <cellStyle name="20% - Accent6 4 2 2 6 2" xfId="4249"/>
    <cellStyle name="20% - Accent6 4 2 2 7" xfId="4250"/>
    <cellStyle name="20% - Accent6 4 2 2 8" xfId="4251"/>
    <cellStyle name="20% - Accent6 4 2 2 9" xfId="4252"/>
    <cellStyle name="20% - Accent6 4 2 3" xfId="4253"/>
    <cellStyle name="20% - Accent6 4 2 3 2" xfId="4254"/>
    <cellStyle name="20% - Accent6 4 2 3 2 2" xfId="4255"/>
    <cellStyle name="20% - Accent6 4 2 3 2 3" xfId="4256"/>
    <cellStyle name="20% - Accent6 4 2 3 3" xfId="4257"/>
    <cellStyle name="20% - Accent6 4 2 3 4" xfId="4258"/>
    <cellStyle name="20% - Accent6 4 2 4" xfId="4259"/>
    <cellStyle name="20% - Accent6 4 2 4 2" xfId="4260"/>
    <cellStyle name="20% - Accent6 4 2 4 3" xfId="4261"/>
    <cellStyle name="20% - Accent6 4 2 5" xfId="4262"/>
    <cellStyle name="20% - Accent6 4 2 5 2" xfId="4263"/>
    <cellStyle name="20% - Accent6 4 2 5 2 2" xfId="4264"/>
    <cellStyle name="20% - Accent6 4 2 5 3" xfId="4265"/>
    <cellStyle name="20% - Accent6 4 2 5 4" xfId="4266"/>
    <cellStyle name="20% - Accent6 4 2 5 5" xfId="4267"/>
    <cellStyle name="20% - Accent6 4 2 5 6" xfId="4268"/>
    <cellStyle name="20% - Accent6 4 2 6" xfId="4269"/>
    <cellStyle name="20% - Accent6 4 2 6 2" xfId="4270"/>
    <cellStyle name="20% - Accent6 4 2 6 3" xfId="4271"/>
    <cellStyle name="20% - Accent6 4 2 7" xfId="4272"/>
    <cellStyle name="20% - Accent6 4 2 7 2" xfId="4273"/>
    <cellStyle name="20% - Accent6 4 2 8" xfId="4274"/>
    <cellStyle name="20% - Accent6 4 2 9" xfId="4275"/>
    <cellStyle name="20% - Accent6 4 3" xfId="4276"/>
    <cellStyle name="20% - Accent6 4 3 2" xfId="4277"/>
    <cellStyle name="20% - Accent6 4 3 3" xfId="4278"/>
    <cellStyle name="20% - Accent6 4 3 3 2" xfId="4279"/>
    <cellStyle name="20% - Accent6 4 3 3 2 2" xfId="4280"/>
    <cellStyle name="20% - Accent6 4 3 3 3" xfId="4281"/>
    <cellStyle name="20% - Accent6 4 3 3 4" xfId="4282"/>
    <cellStyle name="20% - Accent6 4 3 3 5" xfId="4283"/>
    <cellStyle name="20% - Accent6 4 3 3 6" xfId="4284"/>
    <cellStyle name="20% - Accent6 4 3 4" xfId="4285"/>
    <cellStyle name="20% - Accent6 4 3 4 2" xfId="4286"/>
    <cellStyle name="20% - Accent6 4 3 5" xfId="4287"/>
    <cellStyle name="20% - Accent6 4 3 6" xfId="4288"/>
    <cellStyle name="20% - Accent6 4 3 7" xfId="4289"/>
    <cellStyle name="20% - Accent6 4 3 8" xfId="4290"/>
    <cellStyle name="20% - Accent6 4 4" xfId="4291"/>
    <cellStyle name="20% - Accent6 4 4 2" xfId="4292"/>
    <cellStyle name="20% - Accent6 4 4 2 2" xfId="4293"/>
    <cellStyle name="20% - Accent6 4 4 2 3" xfId="4294"/>
    <cellStyle name="20% - Accent6 4 4 3" xfId="4295"/>
    <cellStyle name="20% - Accent6 4 4 3 2" xfId="4296"/>
    <cellStyle name="20% - Accent6 4 4 3 3" xfId="4297"/>
    <cellStyle name="20% - Accent6 4 4 4" xfId="4298"/>
    <cellStyle name="20% - Accent6 4 4 4 2" xfId="4299"/>
    <cellStyle name="20% - Accent6 4 4 4 3" xfId="4300"/>
    <cellStyle name="20% - Accent6 4 4 5" xfId="4301"/>
    <cellStyle name="20% - Accent6 4 4 6" xfId="4302"/>
    <cellStyle name="20% - Accent6 4 5" xfId="4303"/>
    <cellStyle name="20% - Accent6 4 5 2" xfId="4304"/>
    <cellStyle name="20% - Accent6 4 5 3" xfId="4305"/>
    <cellStyle name="20% - Accent6 4 6" xfId="4306"/>
    <cellStyle name="20% - Accent6 4 6 2" xfId="4307"/>
    <cellStyle name="20% - Accent6 4 6 2 2" xfId="4308"/>
    <cellStyle name="20% - Accent6 4 6 3" xfId="4309"/>
    <cellStyle name="20% - Accent6 4 6 4" xfId="4310"/>
    <cellStyle name="20% - Accent6 4 6 5" xfId="4311"/>
    <cellStyle name="20% - Accent6 4 6 6" xfId="4312"/>
    <cellStyle name="20% - Accent6 4 7" xfId="4313"/>
    <cellStyle name="20% - Accent6 4 7 2" xfId="4314"/>
    <cellStyle name="20% - Accent6 4 8" xfId="4315"/>
    <cellStyle name="20% - Accent6 4 8 2" xfId="4316"/>
    <cellStyle name="20% - Accent6 4 9" xfId="4317"/>
    <cellStyle name="20% - Accent6 5" xfId="4318"/>
    <cellStyle name="20% - Accent6 5 10" xfId="4319"/>
    <cellStyle name="20% - Accent6 5 11" xfId="4320"/>
    <cellStyle name="20% - Accent6 5 2" xfId="4321"/>
    <cellStyle name="20% - Accent6 5 2 10" xfId="4322"/>
    <cellStyle name="20% - Accent6 5 2 2" xfId="4323"/>
    <cellStyle name="20% - Accent6 5 2 2 2" xfId="4324"/>
    <cellStyle name="20% - Accent6 5 2 2 2 2" xfId="4325"/>
    <cellStyle name="20% - Accent6 5 2 2 2 2 2" xfId="4326"/>
    <cellStyle name="20% - Accent6 5 2 2 2 3" xfId="4327"/>
    <cellStyle name="20% - Accent6 5 2 2 2 4" xfId="4328"/>
    <cellStyle name="20% - Accent6 5 2 2 2 5" xfId="4329"/>
    <cellStyle name="20% - Accent6 5 2 2 2 6" xfId="4330"/>
    <cellStyle name="20% - Accent6 5 2 2 3" xfId="4331"/>
    <cellStyle name="20% - Accent6 5 2 2 3 2" xfId="4332"/>
    <cellStyle name="20% - Accent6 5 2 2 4" xfId="4333"/>
    <cellStyle name="20% - Accent6 5 2 2 5" xfId="4334"/>
    <cellStyle name="20% - Accent6 5 2 2 6" xfId="4335"/>
    <cellStyle name="20% - Accent6 5 2 2 7" xfId="4336"/>
    <cellStyle name="20% - Accent6 5 2 3" xfId="4337"/>
    <cellStyle name="20% - Accent6 5 2 3 2" xfId="4338"/>
    <cellStyle name="20% - Accent6 5 2 3 2 2" xfId="4339"/>
    <cellStyle name="20% - Accent6 5 2 3 2 3" xfId="4340"/>
    <cellStyle name="20% - Accent6 5 2 3 3" xfId="4341"/>
    <cellStyle name="20% - Accent6 5 2 3 4" xfId="4342"/>
    <cellStyle name="20% - Accent6 5 2 4" xfId="4343"/>
    <cellStyle name="20% - Accent6 5 2 4 2" xfId="4344"/>
    <cellStyle name="20% - Accent6 5 2 4 3" xfId="4345"/>
    <cellStyle name="20% - Accent6 5 2 5" xfId="4346"/>
    <cellStyle name="20% - Accent6 5 2 5 2" xfId="4347"/>
    <cellStyle name="20% - Accent6 5 2 5 2 2" xfId="4348"/>
    <cellStyle name="20% - Accent6 5 2 5 3" xfId="4349"/>
    <cellStyle name="20% - Accent6 5 2 5 4" xfId="4350"/>
    <cellStyle name="20% - Accent6 5 2 5 5" xfId="4351"/>
    <cellStyle name="20% - Accent6 5 2 5 6" xfId="4352"/>
    <cellStyle name="20% - Accent6 5 2 6" xfId="4353"/>
    <cellStyle name="20% - Accent6 5 2 6 2" xfId="4354"/>
    <cellStyle name="20% - Accent6 5 2 6 3" xfId="4355"/>
    <cellStyle name="20% - Accent6 5 2 7" xfId="4356"/>
    <cellStyle name="20% - Accent6 5 2 7 2" xfId="4357"/>
    <cellStyle name="20% - Accent6 5 2 8" xfId="4358"/>
    <cellStyle name="20% - Accent6 5 2 9" xfId="4359"/>
    <cellStyle name="20% - Accent6 5 3" xfId="4360"/>
    <cellStyle name="20% - Accent6 5 3 10" xfId="4361"/>
    <cellStyle name="20% - Accent6 5 3 2" xfId="4362"/>
    <cellStyle name="20% - Accent6 5 3 2 2" xfId="4363"/>
    <cellStyle name="20% - Accent6 5 3 2 2 2" xfId="4364"/>
    <cellStyle name="20% - Accent6 5 3 2 2 2 2" xfId="4365"/>
    <cellStyle name="20% - Accent6 5 3 2 2 3" xfId="4366"/>
    <cellStyle name="20% - Accent6 5 3 2 2 4" xfId="4367"/>
    <cellStyle name="20% - Accent6 5 3 2 2 5" xfId="4368"/>
    <cellStyle name="20% - Accent6 5 3 2 2 6" xfId="4369"/>
    <cellStyle name="20% - Accent6 5 3 2 3" xfId="4370"/>
    <cellStyle name="20% - Accent6 5 3 2 3 2" xfId="4371"/>
    <cellStyle name="20% - Accent6 5 3 2 4" xfId="4372"/>
    <cellStyle name="20% - Accent6 5 3 2 5" xfId="4373"/>
    <cellStyle name="20% - Accent6 5 3 2 6" xfId="4374"/>
    <cellStyle name="20% - Accent6 5 3 2 7" xfId="4375"/>
    <cellStyle name="20% - Accent6 5 3 3" xfId="4376"/>
    <cellStyle name="20% - Accent6 5 3 3 2" xfId="4377"/>
    <cellStyle name="20% - Accent6 5 3 3 2 2" xfId="4378"/>
    <cellStyle name="20% - Accent6 5 3 3 3" xfId="4379"/>
    <cellStyle name="20% - Accent6 5 3 3 4" xfId="4380"/>
    <cellStyle name="20% - Accent6 5 3 3 5" xfId="4381"/>
    <cellStyle name="20% - Accent6 5 3 3 6" xfId="4382"/>
    <cellStyle name="20% - Accent6 5 3 4" xfId="4383"/>
    <cellStyle name="20% - Accent6 5 3 4 2" xfId="4384"/>
    <cellStyle name="20% - Accent6 5 3 4 2 2" xfId="4385"/>
    <cellStyle name="20% - Accent6 5 3 4 3" xfId="4386"/>
    <cellStyle name="20% - Accent6 5 3 4 4" xfId="4387"/>
    <cellStyle name="20% - Accent6 5 3 4 5" xfId="4388"/>
    <cellStyle name="20% - Accent6 5 3 4 6" xfId="4389"/>
    <cellStyle name="20% - Accent6 5 3 5" xfId="4390"/>
    <cellStyle name="20% - Accent6 5 3 5 2" xfId="4391"/>
    <cellStyle name="20% - Accent6 5 3 5 2 2" xfId="4392"/>
    <cellStyle name="20% - Accent6 5 3 5 3" xfId="4393"/>
    <cellStyle name="20% - Accent6 5 3 5 4" xfId="4394"/>
    <cellStyle name="20% - Accent6 5 3 5 5" xfId="4395"/>
    <cellStyle name="20% - Accent6 5 3 5 6" xfId="4396"/>
    <cellStyle name="20% - Accent6 5 3 6" xfId="4397"/>
    <cellStyle name="20% - Accent6 5 3 6 2" xfId="4398"/>
    <cellStyle name="20% - Accent6 5 3 7" xfId="4399"/>
    <cellStyle name="20% - Accent6 5 3 8" xfId="4400"/>
    <cellStyle name="20% - Accent6 5 3 9" xfId="4401"/>
    <cellStyle name="20% - Accent6 5 4" xfId="4402"/>
    <cellStyle name="20% - Accent6 5 4 2" xfId="4403"/>
    <cellStyle name="20% - Accent6 5 4 2 2" xfId="4404"/>
    <cellStyle name="20% - Accent6 5 4 2 2 2" xfId="4405"/>
    <cellStyle name="20% - Accent6 5 4 2 3" xfId="4406"/>
    <cellStyle name="20% - Accent6 5 4 2 4" xfId="4407"/>
    <cellStyle name="20% - Accent6 5 4 2 5" xfId="4408"/>
    <cellStyle name="20% - Accent6 5 4 2 6" xfId="4409"/>
    <cellStyle name="20% - Accent6 5 4 3" xfId="4410"/>
    <cellStyle name="20% - Accent6 5 4 3 2" xfId="4411"/>
    <cellStyle name="20% - Accent6 5 4 4" xfId="4412"/>
    <cellStyle name="20% - Accent6 5 4 5" xfId="4413"/>
    <cellStyle name="20% - Accent6 5 4 6" xfId="4414"/>
    <cellStyle name="20% - Accent6 5 4 7" xfId="4415"/>
    <cellStyle name="20% - Accent6 5 5" xfId="4416"/>
    <cellStyle name="20% - Accent6 5 5 2" xfId="4417"/>
    <cellStyle name="20% - Accent6 5 5 2 2" xfId="4418"/>
    <cellStyle name="20% - Accent6 5 5 3" xfId="4419"/>
    <cellStyle name="20% - Accent6 5 5 4" xfId="4420"/>
    <cellStyle name="20% - Accent6 5 5 5" xfId="4421"/>
    <cellStyle name="20% - Accent6 5 5 6" xfId="4422"/>
    <cellStyle name="20% - Accent6 5 6" xfId="4423"/>
    <cellStyle name="20% - Accent6 5 6 2" xfId="4424"/>
    <cellStyle name="20% - Accent6 5 6 2 2" xfId="4425"/>
    <cellStyle name="20% - Accent6 5 6 3" xfId="4426"/>
    <cellStyle name="20% - Accent6 5 6 4" xfId="4427"/>
    <cellStyle name="20% - Accent6 5 6 5" xfId="4428"/>
    <cellStyle name="20% - Accent6 5 6 6" xfId="4429"/>
    <cellStyle name="20% - Accent6 5 7" xfId="4430"/>
    <cellStyle name="20% - Accent6 5 7 2" xfId="4431"/>
    <cellStyle name="20% - Accent6 5 7 2 2" xfId="4432"/>
    <cellStyle name="20% - Accent6 5 7 3" xfId="4433"/>
    <cellStyle name="20% - Accent6 5 7 4" xfId="4434"/>
    <cellStyle name="20% - Accent6 5 7 5" xfId="4435"/>
    <cellStyle name="20% - Accent6 5 7 6" xfId="4436"/>
    <cellStyle name="20% - Accent6 5 8" xfId="4437"/>
    <cellStyle name="20% - Accent6 5 8 2" xfId="4438"/>
    <cellStyle name="20% - Accent6 5 9" xfId="4439"/>
    <cellStyle name="20% - Accent6 6" xfId="4440"/>
    <cellStyle name="20% - Accent6 6 10" xfId="4441"/>
    <cellStyle name="20% - Accent6 6 11" xfId="4442"/>
    <cellStyle name="20% - Accent6 6 2" xfId="4443"/>
    <cellStyle name="20% - Accent6 6 2 2" xfId="4444"/>
    <cellStyle name="20% - Accent6 6 2 2 2" xfId="4445"/>
    <cellStyle name="20% - Accent6 6 2 2 2 2" xfId="4446"/>
    <cellStyle name="20% - Accent6 6 2 2 3" xfId="4447"/>
    <cellStyle name="20% - Accent6 6 2 2 4" xfId="4448"/>
    <cellStyle name="20% - Accent6 6 2 2 5" xfId="4449"/>
    <cellStyle name="20% - Accent6 6 2 2 6" xfId="4450"/>
    <cellStyle name="20% - Accent6 6 2 3" xfId="4451"/>
    <cellStyle name="20% - Accent6 6 2 3 2" xfId="4452"/>
    <cellStyle name="20% - Accent6 6 2 4" xfId="4453"/>
    <cellStyle name="20% - Accent6 6 2 5" xfId="4454"/>
    <cellStyle name="20% - Accent6 6 2 6" xfId="4455"/>
    <cellStyle name="20% - Accent6 6 2 7" xfId="4456"/>
    <cellStyle name="20% - Accent6 6 3" xfId="4457"/>
    <cellStyle name="20% - Accent6 6 3 2" xfId="4458"/>
    <cellStyle name="20% - Accent6 6 3 2 2" xfId="4459"/>
    <cellStyle name="20% - Accent6 6 3 2 2 2" xfId="4460"/>
    <cellStyle name="20% - Accent6 6 3 2 3" xfId="4461"/>
    <cellStyle name="20% - Accent6 6 3 2 4" xfId="4462"/>
    <cellStyle name="20% - Accent6 6 3 2 5" xfId="4463"/>
    <cellStyle name="20% - Accent6 6 3 2 6" xfId="4464"/>
    <cellStyle name="20% - Accent6 6 3 3" xfId="4465"/>
    <cellStyle name="20% - Accent6 6 3 3 2" xfId="4466"/>
    <cellStyle name="20% - Accent6 6 3 4" xfId="4467"/>
    <cellStyle name="20% - Accent6 6 3 5" xfId="4468"/>
    <cellStyle name="20% - Accent6 6 3 6" xfId="4469"/>
    <cellStyle name="20% - Accent6 6 3 7" xfId="4470"/>
    <cellStyle name="20% - Accent6 6 4" xfId="4471"/>
    <cellStyle name="20% - Accent6 6 4 2" xfId="4472"/>
    <cellStyle name="20% - Accent6 6 4 2 2" xfId="4473"/>
    <cellStyle name="20% - Accent6 6 4 3" xfId="4474"/>
    <cellStyle name="20% - Accent6 6 4 4" xfId="4475"/>
    <cellStyle name="20% - Accent6 6 4 5" xfId="4476"/>
    <cellStyle name="20% - Accent6 6 4 6" xfId="4477"/>
    <cellStyle name="20% - Accent6 6 5" xfId="4478"/>
    <cellStyle name="20% - Accent6 6 5 2" xfId="4479"/>
    <cellStyle name="20% - Accent6 6 5 2 2" xfId="4480"/>
    <cellStyle name="20% - Accent6 6 5 3" xfId="4481"/>
    <cellStyle name="20% - Accent6 6 5 4" xfId="4482"/>
    <cellStyle name="20% - Accent6 6 5 5" xfId="4483"/>
    <cellStyle name="20% - Accent6 6 5 6" xfId="4484"/>
    <cellStyle name="20% - Accent6 6 6" xfId="4485"/>
    <cellStyle name="20% - Accent6 6 6 2" xfId="4486"/>
    <cellStyle name="20% - Accent6 6 6 2 2" xfId="4487"/>
    <cellStyle name="20% - Accent6 6 6 3" xfId="4488"/>
    <cellStyle name="20% - Accent6 6 6 4" xfId="4489"/>
    <cellStyle name="20% - Accent6 6 6 5" xfId="4490"/>
    <cellStyle name="20% - Accent6 6 6 6" xfId="4491"/>
    <cellStyle name="20% - Accent6 6 7" xfId="4492"/>
    <cellStyle name="20% - Accent6 6 7 2" xfId="4493"/>
    <cellStyle name="20% - Accent6 6 8" xfId="4494"/>
    <cellStyle name="20% - Accent6 6 9" xfId="4495"/>
    <cellStyle name="20% - Accent6 7" xfId="4496"/>
    <cellStyle name="20% - Accent6 7 10" xfId="4497"/>
    <cellStyle name="20% - Accent6 7 11" xfId="4498"/>
    <cellStyle name="20% - Accent6 7 2" xfId="4499"/>
    <cellStyle name="20% - Accent6 7 2 2" xfId="4500"/>
    <cellStyle name="20% - Accent6 7 2 2 2" xfId="4501"/>
    <cellStyle name="20% - Accent6 7 2 2 2 2" xfId="4502"/>
    <cellStyle name="20% - Accent6 7 2 2 3" xfId="4503"/>
    <cellStyle name="20% - Accent6 7 2 2 4" xfId="4504"/>
    <cellStyle name="20% - Accent6 7 2 2 5" xfId="4505"/>
    <cellStyle name="20% - Accent6 7 2 2 6" xfId="4506"/>
    <cellStyle name="20% - Accent6 7 2 3" xfId="4507"/>
    <cellStyle name="20% - Accent6 7 2 3 2" xfId="4508"/>
    <cellStyle name="20% - Accent6 7 2 4" xfId="4509"/>
    <cellStyle name="20% - Accent6 7 2 5" xfId="4510"/>
    <cellStyle name="20% - Accent6 7 2 6" xfId="4511"/>
    <cellStyle name="20% - Accent6 7 2 7" xfId="4512"/>
    <cellStyle name="20% - Accent6 7 3" xfId="4513"/>
    <cellStyle name="20% - Accent6 7 3 2" xfId="4514"/>
    <cellStyle name="20% - Accent6 7 3 2 2" xfId="4515"/>
    <cellStyle name="20% - Accent6 7 3 2 2 2" xfId="4516"/>
    <cellStyle name="20% - Accent6 7 3 2 3" xfId="4517"/>
    <cellStyle name="20% - Accent6 7 3 2 4" xfId="4518"/>
    <cellStyle name="20% - Accent6 7 3 2 5" xfId="4519"/>
    <cellStyle name="20% - Accent6 7 3 2 6" xfId="4520"/>
    <cellStyle name="20% - Accent6 7 3 3" xfId="4521"/>
    <cellStyle name="20% - Accent6 7 3 3 2" xfId="4522"/>
    <cellStyle name="20% - Accent6 7 3 4" xfId="4523"/>
    <cellStyle name="20% - Accent6 7 3 5" xfId="4524"/>
    <cellStyle name="20% - Accent6 7 3 6" xfId="4525"/>
    <cellStyle name="20% - Accent6 7 3 7" xfId="4526"/>
    <cellStyle name="20% - Accent6 7 4" xfId="4527"/>
    <cellStyle name="20% - Accent6 7 4 2" xfId="4528"/>
    <cellStyle name="20% - Accent6 7 4 2 2" xfId="4529"/>
    <cellStyle name="20% - Accent6 7 4 3" xfId="4530"/>
    <cellStyle name="20% - Accent6 7 4 4" xfId="4531"/>
    <cellStyle name="20% - Accent6 7 4 5" xfId="4532"/>
    <cellStyle name="20% - Accent6 7 4 6" xfId="4533"/>
    <cellStyle name="20% - Accent6 7 5" xfId="4534"/>
    <cellStyle name="20% - Accent6 7 5 2" xfId="4535"/>
    <cellStyle name="20% - Accent6 7 5 2 2" xfId="4536"/>
    <cellStyle name="20% - Accent6 7 5 3" xfId="4537"/>
    <cellStyle name="20% - Accent6 7 5 4" xfId="4538"/>
    <cellStyle name="20% - Accent6 7 5 5" xfId="4539"/>
    <cellStyle name="20% - Accent6 7 5 6" xfId="4540"/>
    <cellStyle name="20% - Accent6 7 6" xfId="4541"/>
    <cellStyle name="20% - Accent6 7 6 2" xfId="4542"/>
    <cellStyle name="20% - Accent6 7 6 2 2" xfId="4543"/>
    <cellStyle name="20% - Accent6 7 6 3" xfId="4544"/>
    <cellStyle name="20% - Accent6 7 6 4" xfId="4545"/>
    <cellStyle name="20% - Accent6 7 6 5" xfId="4546"/>
    <cellStyle name="20% - Accent6 7 6 6" xfId="4547"/>
    <cellStyle name="20% - Accent6 7 7" xfId="4548"/>
    <cellStyle name="20% - Accent6 7 7 2" xfId="4549"/>
    <cellStyle name="20% - Accent6 7 8" xfId="4550"/>
    <cellStyle name="20% - Accent6 7 9" xfId="4551"/>
    <cellStyle name="20% - Accent6 8" xfId="4552"/>
    <cellStyle name="20% - Accent6 8 2" xfId="4553"/>
    <cellStyle name="20% - Accent6 8 2 2" xfId="4554"/>
    <cellStyle name="20% - Accent6 8 2 2 2" xfId="4555"/>
    <cellStyle name="20% - Accent6 8 2 3" xfId="4556"/>
    <cellStyle name="20% - Accent6 8 2 4" xfId="4557"/>
    <cellStyle name="20% - Accent6 8 2 5" xfId="4558"/>
    <cellStyle name="20% - Accent6 8 2 6" xfId="4559"/>
    <cellStyle name="20% - Accent6 8 3" xfId="4560"/>
    <cellStyle name="20% - Accent6 8 3 2" xfId="4561"/>
    <cellStyle name="20% - Accent6 8 4" xfId="4562"/>
    <cellStyle name="20% - Accent6 8 5" xfId="4563"/>
    <cellStyle name="20% - Accent6 8 6" xfId="4564"/>
    <cellStyle name="20% - Accent6 8 7" xfId="4565"/>
    <cellStyle name="20% - Accent6 9" xfId="4566"/>
    <cellStyle name="20% - Accent6 9 2" xfId="4567"/>
    <cellStyle name="20% - Accent6 9 2 2" xfId="4568"/>
    <cellStyle name="20% - Accent6 9 2 2 2" xfId="4569"/>
    <cellStyle name="20% - Accent6 9 2 3" xfId="4570"/>
    <cellStyle name="20% - Accent6 9 2 4" xfId="4571"/>
    <cellStyle name="20% - Accent6 9 2 5" xfId="4572"/>
    <cellStyle name="20% - Accent6 9 2 6" xfId="4573"/>
    <cellStyle name="20% - Accent6 9 3" xfId="4574"/>
    <cellStyle name="20% - Accent6 9 3 2" xfId="4575"/>
    <cellStyle name="20% - Accent6 9 4" xfId="4576"/>
    <cellStyle name="20% - Accent6 9 5" xfId="4577"/>
    <cellStyle name="20% - Accent6 9 6" xfId="4578"/>
    <cellStyle name="20% - Accent6 9 7" xfId="4579"/>
    <cellStyle name="40% - Accent1 10" xfId="4580"/>
    <cellStyle name="40% - Accent1 10 2" xfId="4581"/>
    <cellStyle name="40% - Accent1 10 2 2" xfId="4582"/>
    <cellStyle name="40% - Accent1 10 3" xfId="4583"/>
    <cellStyle name="40% - Accent1 10 4" xfId="4584"/>
    <cellStyle name="40% - Accent1 10 5" xfId="4585"/>
    <cellStyle name="40% - Accent1 10 6" xfId="4586"/>
    <cellStyle name="40% - Accent1 11" xfId="4587"/>
    <cellStyle name="40% - Accent1 11 2" xfId="4588"/>
    <cellStyle name="40% - Accent1 11 2 2" xfId="4589"/>
    <cellStyle name="40% - Accent1 11 3" xfId="4590"/>
    <cellStyle name="40% - Accent1 11 4" xfId="4591"/>
    <cellStyle name="40% - Accent1 11 5" xfId="4592"/>
    <cellStyle name="40% - Accent1 11 6" xfId="4593"/>
    <cellStyle name="40% - Accent1 12" xfId="4594"/>
    <cellStyle name="40% - Accent1 12 2" xfId="4595"/>
    <cellStyle name="40% - Accent1 12 2 2" xfId="4596"/>
    <cellStyle name="40% - Accent1 12 3" xfId="4597"/>
    <cellStyle name="40% - Accent1 12 4" xfId="4598"/>
    <cellStyle name="40% - Accent1 12 5" xfId="4599"/>
    <cellStyle name="40% - Accent1 12 6" xfId="4600"/>
    <cellStyle name="40% - Accent1 13" xfId="4601"/>
    <cellStyle name="40% - Accent1 13 2" xfId="4602"/>
    <cellStyle name="40% - Accent1 14" xfId="4603"/>
    <cellStyle name="40% - Accent1 14 2" xfId="4604"/>
    <cellStyle name="40% - Accent1 15" xfId="4605"/>
    <cellStyle name="40% - Accent1 2" xfId="4606"/>
    <cellStyle name="40% - Accent1 2 2" xfId="4607"/>
    <cellStyle name="40% - Accent1 2 2 2" xfId="4608"/>
    <cellStyle name="40% - Accent1 2 3" xfId="4609"/>
    <cellStyle name="40% - Accent1 2 3 2" xfId="4610"/>
    <cellStyle name="40% - Accent1 2 4" xfId="4611"/>
    <cellStyle name="40% - Accent1 2 4 2" xfId="4612"/>
    <cellStyle name="40% - Accent1 2 5" xfId="4613"/>
    <cellStyle name="40% - Accent1 3" xfId="4614"/>
    <cellStyle name="40% - Accent1 3 10" xfId="4615"/>
    <cellStyle name="40% - Accent1 3 10 2" xfId="4616"/>
    <cellStyle name="40% - Accent1 3 10 2 2" xfId="4617"/>
    <cellStyle name="40% - Accent1 3 10 3" xfId="4618"/>
    <cellStyle name="40% - Accent1 3 10 4" xfId="4619"/>
    <cellStyle name="40% - Accent1 3 10 5" xfId="4620"/>
    <cellStyle name="40% - Accent1 3 10 6" xfId="4621"/>
    <cellStyle name="40% - Accent1 3 11" xfId="4622"/>
    <cellStyle name="40% - Accent1 3 11 2" xfId="4623"/>
    <cellStyle name="40% - Accent1 3 12" xfId="4624"/>
    <cellStyle name="40% - Accent1 3 12 2" xfId="4625"/>
    <cellStyle name="40% - Accent1 3 13" xfId="4626"/>
    <cellStyle name="40% - Accent1 3 14" xfId="4627"/>
    <cellStyle name="40% - Accent1 3 15" xfId="4628"/>
    <cellStyle name="40% - Accent1 3 2" xfId="4629"/>
    <cellStyle name="40% - Accent1 3 2 10" xfId="4630"/>
    <cellStyle name="40% - Accent1 3 2 2" xfId="4631"/>
    <cellStyle name="40% - Accent1 3 2 2 2" xfId="4632"/>
    <cellStyle name="40% - Accent1 3 2 2 2 2" xfId="4633"/>
    <cellStyle name="40% - Accent1 3 2 2 2 2 2" xfId="4634"/>
    <cellStyle name="40% - Accent1 3 2 2 2 2 2 2" xfId="4635"/>
    <cellStyle name="40% - Accent1 3 2 2 2 2 3" xfId="4636"/>
    <cellStyle name="40% - Accent1 3 2 2 2 2 4" xfId="4637"/>
    <cellStyle name="40% - Accent1 3 2 2 2 2 5" xfId="4638"/>
    <cellStyle name="40% - Accent1 3 2 2 2 2 6" xfId="4639"/>
    <cellStyle name="40% - Accent1 3 2 2 2 3" xfId="4640"/>
    <cellStyle name="40% - Accent1 3 2 2 2 3 2" xfId="4641"/>
    <cellStyle name="40% - Accent1 3 2 2 2 4" xfId="4642"/>
    <cellStyle name="40% - Accent1 3 2 2 2 5" xfId="4643"/>
    <cellStyle name="40% - Accent1 3 2 2 2 6" xfId="4644"/>
    <cellStyle name="40% - Accent1 3 2 2 2 7" xfId="4645"/>
    <cellStyle name="40% - Accent1 3 2 2 3" xfId="4646"/>
    <cellStyle name="40% - Accent1 3 2 2 3 2" xfId="4647"/>
    <cellStyle name="40% - Accent1 3 2 2 3 2 2" xfId="4648"/>
    <cellStyle name="40% - Accent1 3 2 2 3 3" xfId="4649"/>
    <cellStyle name="40% - Accent1 3 2 2 3 4" xfId="4650"/>
    <cellStyle name="40% - Accent1 3 2 2 3 5" xfId="4651"/>
    <cellStyle name="40% - Accent1 3 2 2 3 6" xfId="4652"/>
    <cellStyle name="40% - Accent1 3 2 2 4" xfId="4653"/>
    <cellStyle name="40% - Accent1 3 2 2 4 2" xfId="4654"/>
    <cellStyle name="40% - Accent1 3 2 2 5" xfId="4655"/>
    <cellStyle name="40% - Accent1 3 2 2 6" xfId="4656"/>
    <cellStyle name="40% - Accent1 3 2 2 7" xfId="4657"/>
    <cellStyle name="40% - Accent1 3 2 2 8" xfId="4658"/>
    <cellStyle name="40% - Accent1 3 2 3" xfId="4659"/>
    <cellStyle name="40% - Accent1 3 2 3 2" xfId="4660"/>
    <cellStyle name="40% - Accent1 3 2 3 2 2" xfId="4661"/>
    <cellStyle name="40% - Accent1 3 2 3 2 2 2" xfId="4662"/>
    <cellStyle name="40% - Accent1 3 2 3 2 3" xfId="4663"/>
    <cellStyle name="40% - Accent1 3 2 3 2 4" xfId="4664"/>
    <cellStyle name="40% - Accent1 3 2 3 2 5" xfId="4665"/>
    <cellStyle name="40% - Accent1 3 2 3 2 6" xfId="4666"/>
    <cellStyle name="40% - Accent1 3 2 3 3" xfId="4667"/>
    <cellStyle name="40% - Accent1 3 2 3 3 2" xfId="4668"/>
    <cellStyle name="40% - Accent1 3 2 3 4" xfId="4669"/>
    <cellStyle name="40% - Accent1 3 2 3 5" xfId="4670"/>
    <cellStyle name="40% - Accent1 3 2 3 6" xfId="4671"/>
    <cellStyle name="40% - Accent1 3 2 3 7" xfId="4672"/>
    <cellStyle name="40% - Accent1 3 2 4" xfId="4673"/>
    <cellStyle name="40% - Accent1 3 2 5" xfId="4674"/>
    <cellStyle name="40% - Accent1 3 2 5 2" xfId="4675"/>
    <cellStyle name="40% - Accent1 3 2 5 2 2" xfId="4676"/>
    <cellStyle name="40% - Accent1 3 2 5 3" xfId="4677"/>
    <cellStyle name="40% - Accent1 3 2 5 4" xfId="4678"/>
    <cellStyle name="40% - Accent1 3 2 5 5" xfId="4679"/>
    <cellStyle name="40% - Accent1 3 2 5 6" xfId="4680"/>
    <cellStyle name="40% - Accent1 3 2 6" xfId="4681"/>
    <cellStyle name="40% - Accent1 3 2 6 2" xfId="4682"/>
    <cellStyle name="40% - Accent1 3 2 7" xfId="4683"/>
    <cellStyle name="40% - Accent1 3 2 8" xfId="4684"/>
    <cellStyle name="40% - Accent1 3 2 9" xfId="4685"/>
    <cellStyle name="40% - Accent1 3 3" xfId="4686"/>
    <cellStyle name="40% - Accent1 3 3 10" xfId="4687"/>
    <cellStyle name="40% - Accent1 3 3 10 2" xfId="4688"/>
    <cellStyle name="40% - Accent1 3 3 11" xfId="4689"/>
    <cellStyle name="40% - Accent1 3 3 12" xfId="4690"/>
    <cellStyle name="40% - Accent1 3 3 13" xfId="4691"/>
    <cellStyle name="40% - Accent1 3 3 14" xfId="4692"/>
    <cellStyle name="40% - Accent1 3 3 2" xfId="4693"/>
    <cellStyle name="40% - Accent1 3 3 2 10" xfId="4694"/>
    <cellStyle name="40% - Accent1 3 3 2 11" xfId="4695"/>
    <cellStyle name="40% - Accent1 3 3 2 2" xfId="4696"/>
    <cellStyle name="40% - Accent1 3 3 2 2 10" xfId="4697"/>
    <cellStyle name="40% - Accent1 3 3 2 2 2" xfId="4698"/>
    <cellStyle name="40% - Accent1 3 3 2 2 2 2" xfId="4699"/>
    <cellStyle name="40% - Accent1 3 3 2 2 2 2 2" xfId="4700"/>
    <cellStyle name="40% - Accent1 3 3 2 2 2 2 3" xfId="4701"/>
    <cellStyle name="40% - Accent1 3 3 2 2 2 3" xfId="4702"/>
    <cellStyle name="40% - Accent1 3 3 2 2 2 4" xfId="4703"/>
    <cellStyle name="40% - Accent1 3 3 2 2 3" xfId="4704"/>
    <cellStyle name="40% - Accent1 3 3 2 2 3 2" xfId="4705"/>
    <cellStyle name="40% - Accent1 3 3 2 2 3 3" xfId="4706"/>
    <cellStyle name="40% - Accent1 3 3 2 2 4" xfId="4707"/>
    <cellStyle name="40% - Accent1 3 3 2 2 4 2" xfId="4708"/>
    <cellStyle name="40% - Accent1 3 3 2 2 4 2 2" xfId="4709"/>
    <cellStyle name="40% - Accent1 3 3 2 2 4 3" xfId="4710"/>
    <cellStyle name="40% - Accent1 3 3 2 2 4 4" xfId="4711"/>
    <cellStyle name="40% - Accent1 3 3 2 2 4 5" xfId="4712"/>
    <cellStyle name="40% - Accent1 3 3 2 2 4 6" xfId="4713"/>
    <cellStyle name="40% - Accent1 3 3 2 2 5" xfId="4714"/>
    <cellStyle name="40% - Accent1 3 3 2 2 5 2" xfId="4715"/>
    <cellStyle name="40% - Accent1 3 3 2 2 5 3" xfId="4716"/>
    <cellStyle name="40% - Accent1 3 3 2 2 6" xfId="4717"/>
    <cellStyle name="40% - Accent1 3 3 2 2 6 2" xfId="4718"/>
    <cellStyle name="40% - Accent1 3 3 2 2 7" xfId="4719"/>
    <cellStyle name="40% - Accent1 3 3 2 2 8" xfId="4720"/>
    <cellStyle name="40% - Accent1 3 3 2 2 9" xfId="4721"/>
    <cellStyle name="40% - Accent1 3 3 2 3" xfId="4722"/>
    <cellStyle name="40% - Accent1 3 3 2 3 2" xfId="4723"/>
    <cellStyle name="40% - Accent1 3 3 2 3 2 2" xfId="4724"/>
    <cellStyle name="40% - Accent1 3 3 2 3 2 3" xfId="4725"/>
    <cellStyle name="40% - Accent1 3 3 2 3 3" xfId="4726"/>
    <cellStyle name="40% - Accent1 3 3 2 3 4" xfId="4727"/>
    <cellStyle name="40% - Accent1 3 3 2 4" xfId="4728"/>
    <cellStyle name="40% - Accent1 3 3 2 4 2" xfId="4729"/>
    <cellStyle name="40% - Accent1 3 3 2 4 3" xfId="4730"/>
    <cellStyle name="40% - Accent1 3 3 2 5" xfId="4731"/>
    <cellStyle name="40% - Accent1 3 3 2 5 2" xfId="4732"/>
    <cellStyle name="40% - Accent1 3 3 2 5 2 2" xfId="4733"/>
    <cellStyle name="40% - Accent1 3 3 2 5 3" xfId="4734"/>
    <cellStyle name="40% - Accent1 3 3 2 5 4" xfId="4735"/>
    <cellStyle name="40% - Accent1 3 3 2 5 5" xfId="4736"/>
    <cellStyle name="40% - Accent1 3 3 2 5 6" xfId="4737"/>
    <cellStyle name="40% - Accent1 3 3 2 6" xfId="4738"/>
    <cellStyle name="40% - Accent1 3 3 2 6 2" xfId="4739"/>
    <cellStyle name="40% - Accent1 3 3 2 6 3" xfId="4740"/>
    <cellStyle name="40% - Accent1 3 3 2 7" xfId="4741"/>
    <cellStyle name="40% - Accent1 3 3 2 7 2" xfId="4742"/>
    <cellStyle name="40% - Accent1 3 3 2 8" xfId="4743"/>
    <cellStyle name="40% - Accent1 3 3 2 9" xfId="4744"/>
    <cellStyle name="40% - Accent1 3 3 3" xfId="4745"/>
    <cellStyle name="40% - Accent1 3 3 3 10" xfId="4746"/>
    <cellStyle name="40% - Accent1 3 3 3 11" xfId="4747"/>
    <cellStyle name="40% - Accent1 3 3 3 12" xfId="4748"/>
    <cellStyle name="40% - Accent1 3 3 3 2" xfId="4749"/>
    <cellStyle name="40% - Accent1 3 3 3 2 2" xfId="4750"/>
    <cellStyle name="40% - Accent1 3 3 3 2 2 2" xfId="4751"/>
    <cellStyle name="40% - Accent1 3 3 3 2 2 3" xfId="4752"/>
    <cellStyle name="40% - Accent1 3 3 3 2 3" xfId="4753"/>
    <cellStyle name="40% - Accent1 3 3 3 2 3 2" xfId="4754"/>
    <cellStyle name="40% - Accent1 3 3 3 2 3 3" xfId="4755"/>
    <cellStyle name="40% - Accent1 3 3 3 2 4" xfId="4756"/>
    <cellStyle name="40% - Accent1 3 3 3 2 4 2" xfId="4757"/>
    <cellStyle name="40% - Accent1 3 3 3 2 4 3" xfId="4758"/>
    <cellStyle name="40% - Accent1 3 3 3 2 5" xfId="4759"/>
    <cellStyle name="40% - Accent1 3 3 3 2 6" xfId="4760"/>
    <cellStyle name="40% - Accent1 3 3 3 3" xfId="4761"/>
    <cellStyle name="40% - Accent1 3 3 3 3 2" xfId="4762"/>
    <cellStyle name="40% - Accent1 3 3 3 3 2 2" xfId="4763"/>
    <cellStyle name="40% - Accent1 3 3 3 3 2 2 2" xfId="4764"/>
    <cellStyle name="40% - Accent1 3 3 3 3 2 3" xfId="4765"/>
    <cellStyle name="40% - Accent1 3 3 3 3 2 3 2" xfId="4766"/>
    <cellStyle name="40% - Accent1 3 3 3 3 2 4" xfId="4767"/>
    <cellStyle name="40% - Accent1 3 3 3 3 2 5" xfId="4768"/>
    <cellStyle name="40% - Accent1 3 3 3 3 2 6" xfId="4769"/>
    <cellStyle name="40% - Accent1 3 3 3 3 3" xfId="4770"/>
    <cellStyle name="40% - Accent1 3 3 3 3 3 2" xfId="4771"/>
    <cellStyle name="40% - Accent1 3 3 3 3 3 2 2" xfId="4772"/>
    <cellStyle name="40% - Accent1 3 3 3 3 3 3" xfId="4773"/>
    <cellStyle name="40% - Accent1 3 3 3 3 3 4" xfId="4774"/>
    <cellStyle name="40% - Accent1 3 3 3 3 3 5" xfId="4775"/>
    <cellStyle name="40% - Accent1 3 3 3 3 3 6" xfId="4776"/>
    <cellStyle name="40% - Accent1 3 3 3 3 4" xfId="4777"/>
    <cellStyle name="40% - Accent1 3 3 3 3 4 2" xfId="4778"/>
    <cellStyle name="40% - Accent1 3 3 3 3 4 2 2" xfId="4779"/>
    <cellStyle name="40% - Accent1 3 3 3 3 4 3" xfId="4780"/>
    <cellStyle name="40% - Accent1 3 3 3 3 4 4" xfId="4781"/>
    <cellStyle name="40% - Accent1 3 3 3 3 4 5" xfId="4782"/>
    <cellStyle name="40% - Accent1 3 3 3 3 4 6" xfId="4783"/>
    <cellStyle name="40% - Accent1 3 3 3 3 5" xfId="4784"/>
    <cellStyle name="40% - Accent1 3 3 3 3 5 2" xfId="4785"/>
    <cellStyle name="40% - Accent1 3 3 3 3 6" xfId="4786"/>
    <cellStyle name="40% - Accent1 3 3 3 3 7" xfId="4787"/>
    <cellStyle name="40% - Accent1 3 3 3 3 8" xfId="4788"/>
    <cellStyle name="40% - Accent1 3 3 3 3 9" xfId="4789"/>
    <cellStyle name="40% - Accent1 3 3 3 4" xfId="4790"/>
    <cellStyle name="40% - Accent1 3 3 3 4 2" xfId="4791"/>
    <cellStyle name="40% - Accent1 3 3 3 4 2 2" xfId="4792"/>
    <cellStyle name="40% - Accent1 3 3 3 4 2 2 2" xfId="4793"/>
    <cellStyle name="40% - Accent1 3 3 3 4 2 3" xfId="4794"/>
    <cellStyle name="40% - Accent1 3 3 3 4 2 4" xfId="4795"/>
    <cellStyle name="40% - Accent1 3 3 3 4 2 5" xfId="4796"/>
    <cellStyle name="40% - Accent1 3 3 3 4 2 6" xfId="4797"/>
    <cellStyle name="40% - Accent1 3 3 3 4 3" xfId="4798"/>
    <cellStyle name="40% - Accent1 3 3 3 4 3 2" xfId="4799"/>
    <cellStyle name="40% - Accent1 3 3 3 4 4" xfId="4800"/>
    <cellStyle name="40% - Accent1 3 3 3 4 5" xfId="4801"/>
    <cellStyle name="40% - Accent1 3 3 3 4 6" xfId="4802"/>
    <cellStyle name="40% - Accent1 3 3 3 4 7" xfId="4803"/>
    <cellStyle name="40% - Accent1 3 3 3 5" xfId="4804"/>
    <cellStyle name="40% - Accent1 3 3 3 5 2" xfId="4805"/>
    <cellStyle name="40% - Accent1 3 3 3 5 2 2" xfId="4806"/>
    <cellStyle name="40% - Accent1 3 3 3 5 3" xfId="4807"/>
    <cellStyle name="40% - Accent1 3 3 3 5 4" xfId="4808"/>
    <cellStyle name="40% - Accent1 3 3 3 5 5" xfId="4809"/>
    <cellStyle name="40% - Accent1 3 3 3 5 6" xfId="4810"/>
    <cellStyle name="40% - Accent1 3 3 3 6" xfId="4811"/>
    <cellStyle name="40% - Accent1 3 3 3 6 2" xfId="4812"/>
    <cellStyle name="40% - Accent1 3 3 3 6 2 2" xfId="4813"/>
    <cellStyle name="40% - Accent1 3 3 3 6 3" xfId="4814"/>
    <cellStyle name="40% - Accent1 3 3 3 6 4" xfId="4815"/>
    <cellStyle name="40% - Accent1 3 3 3 6 5" xfId="4816"/>
    <cellStyle name="40% - Accent1 3 3 3 6 6" xfId="4817"/>
    <cellStyle name="40% - Accent1 3 3 3 7" xfId="4818"/>
    <cellStyle name="40% - Accent1 3 3 3 7 2" xfId="4819"/>
    <cellStyle name="40% - Accent1 3 3 3 7 2 2" xfId="4820"/>
    <cellStyle name="40% - Accent1 3 3 3 7 3" xfId="4821"/>
    <cellStyle name="40% - Accent1 3 3 3 7 4" xfId="4822"/>
    <cellStyle name="40% - Accent1 3 3 3 7 5" xfId="4823"/>
    <cellStyle name="40% - Accent1 3 3 3 7 6" xfId="4824"/>
    <cellStyle name="40% - Accent1 3 3 3 8" xfId="4825"/>
    <cellStyle name="40% - Accent1 3 3 3 8 2" xfId="4826"/>
    <cellStyle name="40% - Accent1 3 3 3 9" xfId="4827"/>
    <cellStyle name="40% - Accent1 3 3 4" xfId="4828"/>
    <cellStyle name="40% - Accent1 3 3 4 2" xfId="4829"/>
    <cellStyle name="40% - Accent1 3 3 4 2 2" xfId="4830"/>
    <cellStyle name="40% - Accent1 3 3 4 2 3" xfId="4831"/>
    <cellStyle name="40% - Accent1 3 3 4 3" xfId="4832"/>
    <cellStyle name="40% - Accent1 3 3 4 3 2" xfId="4833"/>
    <cellStyle name="40% - Accent1 3 3 4 3 3" xfId="4834"/>
    <cellStyle name="40% - Accent1 3 3 4 4" xfId="4835"/>
    <cellStyle name="40% - Accent1 3 3 4 4 2" xfId="4836"/>
    <cellStyle name="40% - Accent1 3 3 4 4 3" xfId="4837"/>
    <cellStyle name="40% - Accent1 3 3 4 5" xfId="4838"/>
    <cellStyle name="40% - Accent1 3 3 4 6" xfId="4839"/>
    <cellStyle name="40% - Accent1 3 3 5" xfId="4840"/>
    <cellStyle name="40% - Accent1 3 3 5 2" xfId="4841"/>
    <cellStyle name="40% - Accent1 3 3 5 2 2" xfId="4842"/>
    <cellStyle name="40% - Accent1 3 3 5 2 2 2" xfId="4843"/>
    <cellStyle name="40% - Accent1 3 3 5 2 3" xfId="4844"/>
    <cellStyle name="40% - Accent1 3 3 5 2 3 2" xfId="4845"/>
    <cellStyle name="40% - Accent1 3 3 5 2 4" xfId="4846"/>
    <cellStyle name="40% - Accent1 3 3 5 2 5" xfId="4847"/>
    <cellStyle name="40% - Accent1 3 3 5 2 6" xfId="4848"/>
    <cellStyle name="40% - Accent1 3 3 5 3" xfId="4849"/>
    <cellStyle name="40% - Accent1 3 3 5 3 2" xfId="4850"/>
    <cellStyle name="40% - Accent1 3 3 5 3 2 2" xfId="4851"/>
    <cellStyle name="40% - Accent1 3 3 5 3 3" xfId="4852"/>
    <cellStyle name="40% - Accent1 3 3 5 3 4" xfId="4853"/>
    <cellStyle name="40% - Accent1 3 3 5 3 5" xfId="4854"/>
    <cellStyle name="40% - Accent1 3 3 5 3 6" xfId="4855"/>
    <cellStyle name="40% - Accent1 3 3 5 4" xfId="4856"/>
    <cellStyle name="40% - Accent1 3 3 5 4 2" xfId="4857"/>
    <cellStyle name="40% - Accent1 3 3 5 4 2 2" xfId="4858"/>
    <cellStyle name="40% - Accent1 3 3 5 4 3" xfId="4859"/>
    <cellStyle name="40% - Accent1 3 3 5 4 4" xfId="4860"/>
    <cellStyle name="40% - Accent1 3 3 5 4 5" xfId="4861"/>
    <cellStyle name="40% - Accent1 3 3 5 4 6" xfId="4862"/>
    <cellStyle name="40% - Accent1 3 3 5 5" xfId="4863"/>
    <cellStyle name="40% - Accent1 3 3 5 5 2" xfId="4864"/>
    <cellStyle name="40% - Accent1 3 3 5 6" xfId="4865"/>
    <cellStyle name="40% - Accent1 3 3 5 7" xfId="4866"/>
    <cellStyle name="40% - Accent1 3 3 5 8" xfId="4867"/>
    <cellStyle name="40% - Accent1 3 3 5 9" xfId="4868"/>
    <cellStyle name="40% - Accent1 3 3 6" xfId="4869"/>
    <cellStyle name="40% - Accent1 3 3 6 2" xfId="4870"/>
    <cellStyle name="40% - Accent1 3 3 6 2 2" xfId="4871"/>
    <cellStyle name="40% - Accent1 3 3 6 2 2 2" xfId="4872"/>
    <cellStyle name="40% - Accent1 3 3 6 2 3" xfId="4873"/>
    <cellStyle name="40% - Accent1 3 3 6 2 4" xfId="4874"/>
    <cellStyle name="40% - Accent1 3 3 6 2 5" xfId="4875"/>
    <cellStyle name="40% - Accent1 3 3 6 2 6" xfId="4876"/>
    <cellStyle name="40% - Accent1 3 3 6 3" xfId="4877"/>
    <cellStyle name="40% - Accent1 3 3 6 3 2" xfId="4878"/>
    <cellStyle name="40% - Accent1 3 3 6 4" xfId="4879"/>
    <cellStyle name="40% - Accent1 3 3 6 5" xfId="4880"/>
    <cellStyle name="40% - Accent1 3 3 6 6" xfId="4881"/>
    <cellStyle name="40% - Accent1 3 3 6 7" xfId="4882"/>
    <cellStyle name="40% - Accent1 3 3 7" xfId="4883"/>
    <cellStyle name="40% - Accent1 3 3 7 2" xfId="4884"/>
    <cellStyle name="40% - Accent1 3 3 7 2 2" xfId="4885"/>
    <cellStyle name="40% - Accent1 3 3 7 3" xfId="4886"/>
    <cellStyle name="40% - Accent1 3 3 7 4" xfId="4887"/>
    <cellStyle name="40% - Accent1 3 3 7 5" xfId="4888"/>
    <cellStyle name="40% - Accent1 3 3 7 6" xfId="4889"/>
    <cellStyle name="40% - Accent1 3 3 8" xfId="4890"/>
    <cellStyle name="40% - Accent1 3 3 8 2" xfId="4891"/>
    <cellStyle name="40% - Accent1 3 3 8 2 2" xfId="4892"/>
    <cellStyle name="40% - Accent1 3 3 8 3" xfId="4893"/>
    <cellStyle name="40% - Accent1 3 3 8 4" xfId="4894"/>
    <cellStyle name="40% - Accent1 3 3 8 5" xfId="4895"/>
    <cellStyle name="40% - Accent1 3 3 8 6" xfId="4896"/>
    <cellStyle name="40% - Accent1 3 3 9" xfId="4897"/>
    <cellStyle name="40% - Accent1 3 3 9 2" xfId="4898"/>
    <cellStyle name="40% - Accent1 3 3 9 2 2" xfId="4899"/>
    <cellStyle name="40% - Accent1 3 3 9 3" xfId="4900"/>
    <cellStyle name="40% - Accent1 3 3 9 4" xfId="4901"/>
    <cellStyle name="40% - Accent1 3 3 9 5" xfId="4902"/>
    <cellStyle name="40% - Accent1 3 3 9 6" xfId="4903"/>
    <cellStyle name="40% - Accent1 3 4" xfId="4904"/>
    <cellStyle name="40% - Accent1 3 4 10" xfId="4905"/>
    <cellStyle name="40% - Accent1 3 4 11" xfId="4906"/>
    <cellStyle name="40% - Accent1 3 4 12" xfId="4907"/>
    <cellStyle name="40% - Accent1 3 4 2" xfId="4908"/>
    <cellStyle name="40% - Accent1 3 4 2 10" xfId="4909"/>
    <cellStyle name="40% - Accent1 3 4 2 2" xfId="4910"/>
    <cellStyle name="40% - Accent1 3 4 2 2 2" xfId="4911"/>
    <cellStyle name="40% - Accent1 3 4 2 2 2 2" xfId="4912"/>
    <cellStyle name="40% - Accent1 3 4 2 2 2 3" xfId="4913"/>
    <cellStyle name="40% - Accent1 3 4 2 2 3" xfId="4914"/>
    <cellStyle name="40% - Accent1 3 4 2 2 4" xfId="4915"/>
    <cellStyle name="40% - Accent1 3 4 2 3" xfId="4916"/>
    <cellStyle name="40% - Accent1 3 4 2 3 2" xfId="4917"/>
    <cellStyle name="40% - Accent1 3 4 2 3 3" xfId="4918"/>
    <cellStyle name="40% - Accent1 3 4 2 4" xfId="4919"/>
    <cellStyle name="40% - Accent1 3 4 2 4 2" xfId="4920"/>
    <cellStyle name="40% - Accent1 3 4 2 4 2 2" xfId="4921"/>
    <cellStyle name="40% - Accent1 3 4 2 4 3" xfId="4922"/>
    <cellStyle name="40% - Accent1 3 4 2 4 4" xfId="4923"/>
    <cellStyle name="40% - Accent1 3 4 2 4 5" xfId="4924"/>
    <cellStyle name="40% - Accent1 3 4 2 4 6" xfId="4925"/>
    <cellStyle name="40% - Accent1 3 4 2 5" xfId="4926"/>
    <cellStyle name="40% - Accent1 3 4 2 5 2" xfId="4927"/>
    <cellStyle name="40% - Accent1 3 4 2 5 3" xfId="4928"/>
    <cellStyle name="40% - Accent1 3 4 2 6" xfId="4929"/>
    <cellStyle name="40% - Accent1 3 4 2 6 2" xfId="4930"/>
    <cellStyle name="40% - Accent1 3 4 2 7" xfId="4931"/>
    <cellStyle name="40% - Accent1 3 4 2 8" xfId="4932"/>
    <cellStyle name="40% - Accent1 3 4 2 9" xfId="4933"/>
    <cellStyle name="40% - Accent1 3 4 3" xfId="4934"/>
    <cellStyle name="40% - Accent1 3 4 3 2" xfId="4935"/>
    <cellStyle name="40% - Accent1 3 4 3 2 2" xfId="4936"/>
    <cellStyle name="40% - Accent1 3 4 3 2 2 2" xfId="4937"/>
    <cellStyle name="40% - Accent1 3 4 3 2 3" xfId="4938"/>
    <cellStyle name="40% - Accent1 3 4 3 2 3 2" xfId="4939"/>
    <cellStyle name="40% - Accent1 3 4 3 2 4" xfId="4940"/>
    <cellStyle name="40% - Accent1 3 4 3 2 5" xfId="4941"/>
    <cellStyle name="40% - Accent1 3 4 3 2 6" xfId="4942"/>
    <cellStyle name="40% - Accent1 3 4 3 3" xfId="4943"/>
    <cellStyle name="40% - Accent1 3 4 3 3 2" xfId="4944"/>
    <cellStyle name="40% - Accent1 3 4 3 3 2 2" xfId="4945"/>
    <cellStyle name="40% - Accent1 3 4 3 3 3" xfId="4946"/>
    <cellStyle name="40% - Accent1 3 4 3 3 4" xfId="4947"/>
    <cellStyle name="40% - Accent1 3 4 3 3 5" xfId="4948"/>
    <cellStyle name="40% - Accent1 3 4 3 3 6" xfId="4949"/>
    <cellStyle name="40% - Accent1 3 4 3 4" xfId="4950"/>
    <cellStyle name="40% - Accent1 3 4 3 4 2" xfId="4951"/>
    <cellStyle name="40% - Accent1 3 4 3 4 2 2" xfId="4952"/>
    <cellStyle name="40% - Accent1 3 4 3 4 3" xfId="4953"/>
    <cellStyle name="40% - Accent1 3 4 3 4 4" xfId="4954"/>
    <cellStyle name="40% - Accent1 3 4 3 4 5" xfId="4955"/>
    <cellStyle name="40% - Accent1 3 4 3 4 6" xfId="4956"/>
    <cellStyle name="40% - Accent1 3 4 3 5" xfId="4957"/>
    <cellStyle name="40% - Accent1 3 4 3 5 2" xfId="4958"/>
    <cellStyle name="40% - Accent1 3 4 3 6" xfId="4959"/>
    <cellStyle name="40% - Accent1 3 4 3 7" xfId="4960"/>
    <cellStyle name="40% - Accent1 3 4 3 8" xfId="4961"/>
    <cellStyle name="40% - Accent1 3 4 3 9" xfId="4962"/>
    <cellStyle name="40% - Accent1 3 4 4" xfId="4963"/>
    <cellStyle name="40% - Accent1 3 4 4 2" xfId="4964"/>
    <cellStyle name="40% - Accent1 3 4 4 2 2" xfId="4965"/>
    <cellStyle name="40% - Accent1 3 4 4 2 2 2" xfId="4966"/>
    <cellStyle name="40% - Accent1 3 4 4 2 3" xfId="4967"/>
    <cellStyle name="40% - Accent1 3 4 4 2 4" xfId="4968"/>
    <cellStyle name="40% - Accent1 3 4 4 2 5" xfId="4969"/>
    <cellStyle name="40% - Accent1 3 4 4 2 6" xfId="4970"/>
    <cellStyle name="40% - Accent1 3 4 4 3" xfId="4971"/>
    <cellStyle name="40% - Accent1 3 4 4 3 2" xfId="4972"/>
    <cellStyle name="40% - Accent1 3 4 4 4" xfId="4973"/>
    <cellStyle name="40% - Accent1 3 4 4 5" xfId="4974"/>
    <cellStyle name="40% - Accent1 3 4 4 6" xfId="4975"/>
    <cellStyle name="40% - Accent1 3 4 4 7" xfId="4976"/>
    <cellStyle name="40% - Accent1 3 4 5" xfId="4977"/>
    <cellStyle name="40% - Accent1 3 4 5 2" xfId="4978"/>
    <cellStyle name="40% - Accent1 3 4 5 2 2" xfId="4979"/>
    <cellStyle name="40% - Accent1 3 4 5 3" xfId="4980"/>
    <cellStyle name="40% - Accent1 3 4 5 4" xfId="4981"/>
    <cellStyle name="40% - Accent1 3 4 5 5" xfId="4982"/>
    <cellStyle name="40% - Accent1 3 4 5 6" xfId="4983"/>
    <cellStyle name="40% - Accent1 3 4 6" xfId="4984"/>
    <cellStyle name="40% - Accent1 3 4 6 2" xfId="4985"/>
    <cellStyle name="40% - Accent1 3 4 6 2 2" xfId="4986"/>
    <cellStyle name="40% - Accent1 3 4 6 3" xfId="4987"/>
    <cellStyle name="40% - Accent1 3 4 6 4" xfId="4988"/>
    <cellStyle name="40% - Accent1 3 4 6 5" xfId="4989"/>
    <cellStyle name="40% - Accent1 3 4 6 6" xfId="4990"/>
    <cellStyle name="40% - Accent1 3 4 7" xfId="4991"/>
    <cellStyle name="40% - Accent1 3 4 7 2" xfId="4992"/>
    <cellStyle name="40% - Accent1 3 4 7 2 2" xfId="4993"/>
    <cellStyle name="40% - Accent1 3 4 7 3" xfId="4994"/>
    <cellStyle name="40% - Accent1 3 4 7 4" xfId="4995"/>
    <cellStyle name="40% - Accent1 3 4 7 5" xfId="4996"/>
    <cellStyle name="40% - Accent1 3 4 7 6" xfId="4997"/>
    <cellStyle name="40% - Accent1 3 4 8" xfId="4998"/>
    <cellStyle name="40% - Accent1 3 4 8 2" xfId="4999"/>
    <cellStyle name="40% - Accent1 3 4 9" xfId="5000"/>
    <cellStyle name="40% - Accent1 3 5" xfId="5001"/>
    <cellStyle name="40% - Accent1 3 5 10" xfId="5002"/>
    <cellStyle name="40% - Accent1 3 5 11" xfId="5003"/>
    <cellStyle name="40% - Accent1 3 5 2" xfId="5004"/>
    <cellStyle name="40% - Accent1 3 5 2 2" xfId="5005"/>
    <cellStyle name="40% - Accent1 3 5 2 2 2" xfId="5006"/>
    <cellStyle name="40% - Accent1 3 5 2 2 2 2" xfId="5007"/>
    <cellStyle name="40% - Accent1 3 5 2 2 3" xfId="5008"/>
    <cellStyle name="40% - Accent1 3 5 2 2 4" xfId="5009"/>
    <cellStyle name="40% - Accent1 3 5 2 2 5" xfId="5010"/>
    <cellStyle name="40% - Accent1 3 5 2 2 6" xfId="5011"/>
    <cellStyle name="40% - Accent1 3 5 2 3" xfId="5012"/>
    <cellStyle name="40% - Accent1 3 5 2 3 2" xfId="5013"/>
    <cellStyle name="40% - Accent1 3 5 2 4" xfId="5014"/>
    <cellStyle name="40% - Accent1 3 5 2 5" xfId="5015"/>
    <cellStyle name="40% - Accent1 3 5 2 6" xfId="5016"/>
    <cellStyle name="40% - Accent1 3 5 2 7" xfId="5017"/>
    <cellStyle name="40% - Accent1 3 5 3" xfId="5018"/>
    <cellStyle name="40% - Accent1 3 5 3 2" xfId="5019"/>
    <cellStyle name="40% - Accent1 3 5 3 2 2" xfId="5020"/>
    <cellStyle name="40% - Accent1 3 5 3 2 2 2" xfId="5021"/>
    <cellStyle name="40% - Accent1 3 5 3 2 3" xfId="5022"/>
    <cellStyle name="40% - Accent1 3 5 3 2 4" xfId="5023"/>
    <cellStyle name="40% - Accent1 3 5 3 2 5" xfId="5024"/>
    <cellStyle name="40% - Accent1 3 5 3 2 6" xfId="5025"/>
    <cellStyle name="40% - Accent1 3 5 3 3" xfId="5026"/>
    <cellStyle name="40% - Accent1 3 5 3 3 2" xfId="5027"/>
    <cellStyle name="40% - Accent1 3 5 3 4" xfId="5028"/>
    <cellStyle name="40% - Accent1 3 5 3 5" xfId="5029"/>
    <cellStyle name="40% - Accent1 3 5 3 6" xfId="5030"/>
    <cellStyle name="40% - Accent1 3 5 3 7" xfId="5031"/>
    <cellStyle name="40% - Accent1 3 5 4" xfId="5032"/>
    <cellStyle name="40% - Accent1 3 5 4 2" xfId="5033"/>
    <cellStyle name="40% - Accent1 3 5 4 2 2" xfId="5034"/>
    <cellStyle name="40% - Accent1 3 5 4 3" xfId="5035"/>
    <cellStyle name="40% - Accent1 3 5 4 4" xfId="5036"/>
    <cellStyle name="40% - Accent1 3 5 4 5" xfId="5037"/>
    <cellStyle name="40% - Accent1 3 5 4 6" xfId="5038"/>
    <cellStyle name="40% - Accent1 3 5 5" xfId="5039"/>
    <cellStyle name="40% - Accent1 3 5 5 2" xfId="5040"/>
    <cellStyle name="40% - Accent1 3 5 5 2 2" xfId="5041"/>
    <cellStyle name="40% - Accent1 3 5 5 3" xfId="5042"/>
    <cellStyle name="40% - Accent1 3 5 5 4" xfId="5043"/>
    <cellStyle name="40% - Accent1 3 5 5 5" xfId="5044"/>
    <cellStyle name="40% - Accent1 3 5 5 6" xfId="5045"/>
    <cellStyle name="40% - Accent1 3 5 6" xfId="5046"/>
    <cellStyle name="40% - Accent1 3 5 6 2" xfId="5047"/>
    <cellStyle name="40% - Accent1 3 5 6 2 2" xfId="5048"/>
    <cellStyle name="40% - Accent1 3 5 6 3" xfId="5049"/>
    <cellStyle name="40% - Accent1 3 5 6 4" xfId="5050"/>
    <cellStyle name="40% - Accent1 3 5 6 5" xfId="5051"/>
    <cellStyle name="40% - Accent1 3 5 6 6" xfId="5052"/>
    <cellStyle name="40% - Accent1 3 5 7" xfId="5053"/>
    <cellStyle name="40% - Accent1 3 5 7 2" xfId="5054"/>
    <cellStyle name="40% - Accent1 3 5 8" xfId="5055"/>
    <cellStyle name="40% - Accent1 3 5 9" xfId="5056"/>
    <cellStyle name="40% - Accent1 3 6" xfId="5057"/>
    <cellStyle name="40% - Accent1 3 6 2" xfId="5058"/>
    <cellStyle name="40% - Accent1 3 6 2 2" xfId="5059"/>
    <cellStyle name="40% - Accent1 3 6 2 2 2" xfId="5060"/>
    <cellStyle name="40% - Accent1 3 6 2 3" xfId="5061"/>
    <cellStyle name="40% - Accent1 3 6 2 4" xfId="5062"/>
    <cellStyle name="40% - Accent1 3 6 2 5" xfId="5063"/>
    <cellStyle name="40% - Accent1 3 6 2 6" xfId="5064"/>
    <cellStyle name="40% - Accent1 3 6 3" xfId="5065"/>
    <cellStyle name="40% - Accent1 3 6 3 2" xfId="5066"/>
    <cellStyle name="40% - Accent1 3 6 4" xfId="5067"/>
    <cellStyle name="40% - Accent1 3 6 5" xfId="5068"/>
    <cellStyle name="40% - Accent1 3 6 6" xfId="5069"/>
    <cellStyle name="40% - Accent1 3 6 7" xfId="5070"/>
    <cellStyle name="40% - Accent1 3 7" xfId="5071"/>
    <cellStyle name="40% - Accent1 3 7 2" xfId="5072"/>
    <cellStyle name="40% - Accent1 3 7 2 2" xfId="5073"/>
    <cellStyle name="40% - Accent1 3 7 2 2 2" xfId="5074"/>
    <cellStyle name="40% - Accent1 3 7 2 3" xfId="5075"/>
    <cellStyle name="40% - Accent1 3 7 2 4" xfId="5076"/>
    <cellStyle name="40% - Accent1 3 7 2 5" xfId="5077"/>
    <cellStyle name="40% - Accent1 3 7 2 6" xfId="5078"/>
    <cellStyle name="40% - Accent1 3 7 3" xfId="5079"/>
    <cellStyle name="40% - Accent1 3 7 3 2" xfId="5080"/>
    <cellStyle name="40% - Accent1 3 7 4" xfId="5081"/>
    <cellStyle name="40% - Accent1 3 7 5" xfId="5082"/>
    <cellStyle name="40% - Accent1 3 7 6" xfId="5083"/>
    <cellStyle name="40% - Accent1 3 7 7" xfId="5084"/>
    <cellStyle name="40% - Accent1 3 8" xfId="5085"/>
    <cellStyle name="40% - Accent1 3 8 2" xfId="5086"/>
    <cellStyle name="40% - Accent1 3 8 2 2" xfId="5087"/>
    <cellStyle name="40% - Accent1 3 8 3" xfId="5088"/>
    <cellStyle name="40% - Accent1 3 8 4" xfId="5089"/>
    <cellStyle name="40% - Accent1 3 8 5" xfId="5090"/>
    <cellStyle name="40% - Accent1 3 8 6" xfId="5091"/>
    <cellStyle name="40% - Accent1 3 9" xfId="5092"/>
    <cellStyle name="40% - Accent1 3 9 2" xfId="5093"/>
    <cellStyle name="40% - Accent1 3 9 2 2" xfId="5094"/>
    <cellStyle name="40% - Accent1 3 9 3" xfId="5095"/>
    <cellStyle name="40% - Accent1 3 9 4" xfId="5096"/>
    <cellStyle name="40% - Accent1 3 9 5" xfId="5097"/>
    <cellStyle name="40% - Accent1 3 9 6" xfId="5098"/>
    <cellStyle name="40% - Accent1 4" xfId="5099"/>
    <cellStyle name="40% - Accent1 4 10" xfId="5100"/>
    <cellStyle name="40% - Accent1 4 11" xfId="5101"/>
    <cellStyle name="40% - Accent1 4 12" xfId="5102"/>
    <cellStyle name="40% - Accent1 4 13" xfId="5103"/>
    <cellStyle name="40% - Accent1 4 2" xfId="5104"/>
    <cellStyle name="40% - Accent1 4 2 10" xfId="5105"/>
    <cellStyle name="40% - Accent1 4 2 11" xfId="5106"/>
    <cellStyle name="40% - Accent1 4 2 2" xfId="5107"/>
    <cellStyle name="40% - Accent1 4 2 2 10" xfId="5108"/>
    <cellStyle name="40% - Accent1 4 2 2 2" xfId="5109"/>
    <cellStyle name="40% - Accent1 4 2 2 2 2" xfId="5110"/>
    <cellStyle name="40% - Accent1 4 2 2 2 2 2" xfId="5111"/>
    <cellStyle name="40% - Accent1 4 2 2 2 2 3" xfId="5112"/>
    <cellStyle name="40% - Accent1 4 2 2 2 3" xfId="5113"/>
    <cellStyle name="40% - Accent1 4 2 2 2 4" xfId="5114"/>
    <cellStyle name="40% - Accent1 4 2 2 3" xfId="5115"/>
    <cellStyle name="40% - Accent1 4 2 2 3 2" xfId="5116"/>
    <cellStyle name="40% - Accent1 4 2 2 3 3" xfId="5117"/>
    <cellStyle name="40% - Accent1 4 2 2 4" xfId="5118"/>
    <cellStyle name="40% - Accent1 4 2 2 4 2" xfId="5119"/>
    <cellStyle name="40% - Accent1 4 2 2 4 2 2" xfId="5120"/>
    <cellStyle name="40% - Accent1 4 2 2 4 3" xfId="5121"/>
    <cellStyle name="40% - Accent1 4 2 2 4 4" xfId="5122"/>
    <cellStyle name="40% - Accent1 4 2 2 4 5" xfId="5123"/>
    <cellStyle name="40% - Accent1 4 2 2 4 6" xfId="5124"/>
    <cellStyle name="40% - Accent1 4 2 2 5" xfId="5125"/>
    <cellStyle name="40% - Accent1 4 2 2 5 2" xfId="5126"/>
    <cellStyle name="40% - Accent1 4 2 2 5 3" xfId="5127"/>
    <cellStyle name="40% - Accent1 4 2 2 6" xfId="5128"/>
    <cellStyle name="40% - Accent1 4 2 2 6 2" xfId="5129"/>
    <cellStyle name="40% - Accent1 4 2 2 7" xfId="5130"/>
    <cellStyle name="40% - Accent1 4 2 2 8" xfId="5131"/>
    <cellStyle name="40% - Accent1 4 2 2 9" xfId="5132"/>
    <cellStyle name="40% - Accent1 4 2 3" xfId="5133"/>
    <cellStyle name="40% - Accent1 4 2 3 2" xfId="5134"/>
    <cellStyle name="40% - Accent1 4 2 3 2 2" xfId="5135"/>
    <cellStyle name="40% - Accent1 4 2 3 2 3" xfId="5136"/>
    <cellStyle name="40% - Accent1 4 2 3 3" xfId="5137"/>
    <cellStyle name="40% - Accent1 4 2 3 4" xfId="5138"/>
    <cellStyle name="40% - Accent1 4 2 4" xfId="5139"/>
    <cellStyle name="40% - Accent1 4 2 4 2" xfId="5140"/>
    <cellStyle name="40% - Accent1 4 2 4 3" xfId="5141"/>
    <cellStyle name="40% - Accent1 4 2 5" xfId="5142"/>
    <cellStyle name="40% - Accent1 4 2 5 2" xfId="5143"/>
    <cellStyle name="40% - Accent1 4 2 5 2 2" xfId="5144"/>
    <cellStyle name="40% - Accent1 4 2 5 3" xfId="5145"/>
    <cellStyle name="40% - Accent1 4 2 5 4" xfId="5146"/>
    <cellStyle name="40% - Accent1 4 2 5 5" xfId="5147"/>
    <cellStyle name="40% - Accent1 4 2 5 6" xfId="5148"/>
    <cellStyle name="40% - Accent1 4 2 6" xfId="5149"/>
    <cellStyle name="40% - Accent1 4 2 6 2" xfId="5150"/>
    <cellStyle name="40% - Accent1 4 2 6 3" xfId="5151"/>
    <cellStyle name="40% - Accent1 4 2 7" xfId="5152"/>
    <cellStyle name="40% - Accent1 4 2 7 2" xfId="5153"/>
    <cellStyle name="40% - Accent1 4 2 8" xfId="5154"/>
    <cellStyle name="40% - Accent1 4 2 9" xfId="5155"/>
    <cellStyle name="40% - Accent1 4 3" xfId="5156"/>
    <cellStyle name="40% - Accent1 4 3 2" xfId="5157"/>
    <cellStyle name="40% - Accent1 4 3 3" xfId="5158"/>
    <cellStyle name="40% - Accent1 4 3 3 2" xfId="5159"/>
    <cellStyle name="40% - Accent1 4 3 3 2 2" xfId="5160"/>
    <cellStyle name="40% - Accent1 4 3 3 3" xfId="5161"/>
    <cellStyle name="40% - Accent1 4 3 3 4" xfId="5162"/>
    <cellStyle name="40% - Accent1 4 3 3 5" xfId="5163"/>
    <cellStyle name="40% - Accent1 4 3 3 6" xfId="5164"/>
    <cellStyle name="40% - Accent1 4 3 4" xfId="5165"/>
    <cellStyle name="40% - Accent1 4 3 4 2" xfId="5166"/>
    <cellStyle name="40% - Accent1 4 3 5" xfId="5167"/>
    <cellStyle name="40% - Accent1 4 3 6" xfId="5168"/>
    <cellStyle name="40% - Accent1 4 3 7" xfId="5169"/>
    <cellStyle name="40% - Accent1 4 3 8" xfId="5170"/>
    <cellStyle name="40% - Accent1 4 4" xfId="5171"/>
    <cellStyle name="40% - Accent1 4 4 2" xfId="5172"/>
    <cellStyle name="40% - Accent1 4 4 2 2" xfId="5173"/>
    <cellStyle name="40% - Accent1 4 4 2 3" xfId="5174"/>
    <cellStyle name="40% - Accent1 4 4 3" xfId="5175"/>
    <cellStyle name="40% - Accent1 4 4 3 2" xfId="5176"/>
    <cellStyle name="40% - Accent1 4 4 3 3" xfId="5177"/>
    <cellStyle name="40% - Accent1 4 4 4" xfId="5178"/>
    <cellStyle name="40% - Accent1 4 4 4 2" xfId="5179"/>
    <cellStyle name="40% - Accent1 4 4 4 3" xfId="5180"/>
    <cellStyle name="40% - Accent1 4 4 5" xfId="5181"/>
    <cellStyle name="40% - Accent1 4 4 6" xfId="5182"/>
    <cellStyle name="40% - Accent1 4 5" xfId="5183"/>
    <cellStyle name="40% - Accent1 4 5 2" xfId="5184"/>
    <cellStyle name="40% - Accent1 4 5 3" xfId="5185"/>
    <cellStyle name="40% - Accent1 4 6" xfId="5186"/>
    <cellStyle name="40% - Accent1 4 6 2" xfId="5187"/>
    <cellStyle name="40% - Accent1 4 6 2 2" xfId="5188"/>
    <cellStyle name="40% - Accent1 4 6 3" xfId="5189"/>
    <cellStyle name="40% - Accent1 4 6 4" xfId="5190"/>
    <cellStyle name="40% - Accent1 4 6 5" xfId="5191"/>
    <cellStyle name="40% - Accent1 4 6 6" xfId="5192"/>
    <cellStyle name="40% - Accent1 4 7" xfId="5193"/>
    <cellStyle name="40% - Accent1 4 7 2" xfId="5194"/>
    <cellStyle name="40% - Accent1 4 8" xfId="5195"/>
    <cellStyle name="40% - Accent1 4 8 2" xfId="5196"/>
    <cellStyle name="40% - Accent1 4 9" xfId="5197"/>
    <cellStyle name="40% - Accent1 5" xfId="5198"/>
    <cellStyle name="40% - Accent1 5 10" xfId="5199"/>
    <cellStyle name="40% - Accent1 5 11" xfId="5200"/>
    <cellStyle name="40% - Accent1 5 12" xfId="5201"/>
    <cellStyle name="40% - Accent1 5 2" xfId="5202"/>
    <cellStyle name="40% - Accent1 5 2 10" xfId="5203"/>
    <cellStyle name="40% - Accent1 5 2 11" xfId="5204"/>
    <cellStyle name="40% - Accent1 5 2 2" xfId="5205"/>
    <cellStyle name="40% - Accent1 5 2 2 2" xfId="5206"/>
    <cellStyle name="40% - Accent1 5 2 2 2 2" xfId="5207"/>
    <cellStyle name="40% - Accent1 5 2 2 2 2 2" xfId="5208"/>
    <cellStyle name="40% - Accent1 5 2 2 2 3" xfId="5209"/>
    <cellStyle name="40% - Accent1 5 2 2 2 4" xfId="5210"/>
    <cellStyle name="40% - Accent1 5 2 2 2 5" xfId="5211"/>
    <cellStyle name="40% - Accent1 5 2 2 2 6" xfId="5212"/>
    <cellStyle name="40% - Accent1 5 2 2 3" xfId="5213"/>
    <cellStyle name="40% - Accent1 5 2 2 3 2" xfId="5214"/>
    <cellStyle name="40% - Accent1 5 2 2 4" xfId="5215"/>
    <cellStyle name="40% - Accent1 5 2 2 5" xfId="5216"/>
    <cellStyle name="40% - Accent1 5 2 2 6" xfId="5217"/>
    <cellStyle name="40% - Accent1 5 2 2 7" xfId="5218"/>
    <cellStyle name="40% - Accent1 5 2 3" xfId="5219"/>
    <cellStyle name="40% - Accent1 5 2 3 2" xfId="5220"/>
    <cellStyle name="40% - Accent1 5 2 3 2 2" xfId="5221"/>
    <cellStyle name="40% - Accent1 5 2 3 2 3" xfId="5222"/>
    <cellStyle name="40% - Accent1 5 2 3 3" xfId="5223"/>
    <cellStyle name="40% - Accent1 5 2 3 4" xfId="5224"/>
    <cellStyle name="40% - Accent1 5 2 4" xfId="5225"/>
    <cellStyle name="40% - Accent1 5 2 4 2" xfId="5226"/>
    <cellStyle name="40% - Accent1 5 2 4 3" xfId="5227"/>
    <cellStyle name="40% - Accent1 5 2 5" xfId="5228"/>
    <cellStyle name="40% - Accent1 5 2 5 2" xfId="5229"/>
    <cellStyle name="40% - Accent1 5 2 5 2 2" xfId="5230"/>
    <cellStyle name="40% - Accent1 5 2 5 3" xfId="5231"/>
    <cellStyle name="40% - Accent1 5 2 5 4" xfId="5232"/>
    <cellStyle name="40% - Accent1 5 2 5 5" xfId="5233"/>
    <cellStyle name="40% - Accent1 5 2 5 6" xfId="5234"/>
    <cellStyle name="40% - Accent1 5 2 6" xfId="5235"/>
    <cellStyle name="40% - Accent1 5 2 6 2" xfId="5236"/>
    <cellStyle name="40% - Accent1 5 2 6 3" xfId="5237"/>
    <cellStyle name="40% - Accent1 5 2 7" xfId="5238"/>
    <cellStyle name="40% - Accent1 5 2 7 2" xfId="5239"/>
    <cellStyle name="40% - Accent1 5 2 8" xfId="5240"/>
    <cellStyle name="40% - Accent1 5 2 9" xfId="5241"/>
    <cellStyle name="40% - Accent1 5 3" xfId="5242"/>
    <cellStyle name="40% - Accent1 5 3 10" xfId="5243"/>
    <cellStyle name="40% - Accent1 5 3 2" xfId="5244"/>
    <cellStyle name="40% - Accent1 5 3 2 2" xfId="5245"/>
    <cellStyle name="40% - Accent1 5 3 2 2 2" xfId="5246"/>
    <cellStyle name="40% - Accent1 5 3 2 2 2 2" xfId="5247"/>
    <cellStyle name="40% - Accent1 5 3 2 2 3" xfId="5248"/>
    <cellStyle name="40% - Accent1 5 3 2 2 4" xfId="5249"/>
    <cellStyle name="40% - Accent1 5 3 2 2 5" xfId="5250"/>
    <cellStyle name="40% - Accent1 5 3 2 2 6" xfId="5251"/>
    <cellStyle name="40% - Accent1 5 3 2 3" xfId="5252"/>
    <cellStyle name="40% - Accent1 5 3 2 3 2" xfId="5253"/>
    <cellStyle name="40% - Accent1 5 3 2 4" xfId="5254"/>
    <cellStyle name="40% - Accent1 5 3 2 5" xfId="5255"/>
    <cellStyle name="40% - Accent1 5 3 2 6" xfId="5256"/>
    <cellStyle name="40% - Accent1 5 3 2 7" xfId="5257"/>
    <cellStyle name="40% - Accent1 5 3 3" xfId="5258"/>
    <cellStyle name="40% - Accent1 5 3 3 2" xfId="5259"/>
    <cellStyle name="40% - Accent1 5 3 3 2 2" xfId="5260"/>
    <cellStyle name="40% - Accent1 5 3 3 3" xfId="5261"/>
    <cellStyle name="40% - Accent1 5 3 3 4" xfId="5262"/>
    <cellStyle name="40% - Accent1 5 3 3 5" xfId="5263"/>
    <cellStyle name="40% - Accent1 5 3 3 6" xfId="5264"/>
    <cellStyle name="40% - Accent1 5 3 4" xfId="5265"/>
    <cellStyle name="40% - Accent1 5 3 4 2" xfId="5266"/>
    <cellStyle name="40% - Accent1 5 3 4 2 2" xfId="5267"/>
    <cellStyle name="40% - Accent1 5 3 4 3" xfId="5268"/>
    <cellStyle name="40% - Accent1 5 3 4 4" xfId="5269"/>
    <cellStyle name="40% - Accent1 5 3 4 5" xfId="5270"/>
    <cellStyle name="40% - Accent1 5 3 4 6" xfId="5271"/>
    <cellStyle name="40% - Accent1 5 3 5" xfId="5272"/>
    <cellStyle name="40% - Accent1 5 3 5 2" xfId="5273"/>
    <cellStyle name="40% - Accent1 5 3 5 2 2" xfId="5274"/>
    <cellStyle name="40% - Accent1 5 3 5 3" xfId="5275"/>
    <cellStyle name="40% - Accent1 5 3 5 4" xfId="5276"/>
    <cellStyle name="40% - Accent1 5 3 5 5" xfId="5277"/>
    <cellStyle name="40% - Accent1 5 3 5 6" xfId="5278"/>
    <cellStyle name="40% - Accent1 5 3 6" xfId="5279"/>
    <cellStyle name="40% - Accent1 5 3 6 2" xfId="5280"/>
    <cellStyle name="40% - Accent1 5 3 7" xfId="5281"/>
    <cellStyle name="40% - Accent1 5 3 8" xfId="5282"/>
    <cellStyle name="40% - Accent1 5 3 9" xfId="5283"/>
    <cellStyle name="40% - Accent1 5 4" xfId="5284"/>
    <cellStyle name="40% - Accent1 5 4 2" xfId="5285"/>
    <cellStyle name="40% - Accent1 5 4 2 2" xfId="5286"/>
    <cellStyle name="40% - Accent1 5 4 2 2 2" xfId="5287"/>
    <cellStyle name="40% - Accent1 5 4 2 3" xfId="5288"/>
    <cellStyle name="40% - Accent1 5 4 2 4" xfId="5289"/>
    <cellStyle name="40% - Accent1 5 4 2 5" xfId="5290"/>
    <cellStyle name="40% - Accent1 5 4 2 6" xfId="5291"/>
    <cellStyle name="40% - Accent1 5 4 3" xfId="5292"/>
    <cellStyle name="40% - Accent1 5 4 3 2" xfId="5293"/>
    <cellStyle name="40% - Accent1 5 4 4" xfId="5294"/>
    <cellStyle name="40% - Accent1 5 4 5" xfId="5295"/>
    <cellStyle name="40% - Accent1 5 4 6" xfId="5296"/>
    <cellStyle name="40% - Accent1 5 4 7" xfId="5297"/>
    <cellStyle name="40% - Accent1 5 5" xfId="5298"/>
    <cellStyle name="40% - Accent1 5 5 2" xfId="5299"/>
    <cellStyle name="40% - Accent1 5 5 2 2" xfId="5300"/>
    <cellStyle name="40% - Accent1 5 5 3" xfId="5301"/>
    <cellStyle name="40% - Accent1 5 5 4" xfId="5302"/>
    <cellStyle name="40% - Accent1 5 5 5" xfId="5303"/>
    <cellStyle name="40% - Accent1 5 5 6" xfId="5304"/>
    <cellStyle name="40% - Accent1 5 6" xfId="5305"/>
    <cellStyle name="40% - Accent1 5 6 2" xfId="5306"/>
    <cellStyle name="40% - Accent1 5 6 2 2" xfId="5307"/>
    <cellStyle name="40% - Accent1 5 6 3" xfId="5308"/>
    <cellStyle name="40% - Accent1 5 6 4" xfId="5309"/>
    <cellStyle name="40% - Accent1 5 6 5" xfId="5310"/>
    <cellStyle name="40% - Accent1 5 6 6" xfId="5311"/>
    <cellStyle name="40% - Accent1 5 7" xfId="5312"/>
    <cellStyle name="40% - Accent1 5 7 2" xfId="5313"/>
    <cellStyle name="40% - Accent1 5 7 2 2" xfId="5314"/>
    <cellStyle name="40% - Accent1 5 7 3" xfId="5315"/>
    <cellStyle name="40% - Accent1 5 7 4" xfId="5316"/>
    <cellStyle name="40% - Accent1 5 7 5" xfId="5317"/>
    <cellStyle name="40% - Accent1 5 7 6" xfId="5318"/>
    <cellStyle name="40% - Accent1 5 8" xfId="5319"/>
    <cellStyle name="40% - Accent1 5 8 2" xfId="5320"/>
    <cellStyle name="40% - Accent1 5 9" xfId="5321"/>
    <cellStyle name="40% - Accent1 6" xfId="5322"/>
    <cellStyle name="40% - Accent1 6 10" xfId="5323"/>
    <cellStyle name="40% - Accent1 6 11" xfId="5324"/>
    <cellStyle name="40% - Accent1 6 2" xfId="5325"/>
    <cellStyle name="40% - Accent1 6 2 2" xfId="5326"/>
    <cellStyle name="40% - Accent1 6 2 2 2" xfId="5327"/>
    <cellStyle name="40% - Accent1 6 2 2 2 2" xfId="5328"/>
    <cellStyle name="40% - Accent1 6 2 2 3" xfId="5329"/>
    <cellStyle name="40% - Accent1 6 2 2 4" xfId="5330"/>
    <cellStyle name="40% - Accent1 6 2 2 5" xfId="5331"/>
    <cellStyle name="40% - Accent1 6 2 2 6" xfId="5332"/>
    <cellStyle name="40% - Accent1 6 2 3" xfId="5333"/>
    <cellStyle name="40% - Accent1 6 2 3 2" xfId="5334"/>
    <cellStyle name="40% - Accent1 6 2 4" xfId="5335"/>
    <cellStyle name="40% - Accent1 6 2 5" xfId="5336"/>
    <cellStyle name="40% - Accent1 6 2 6" xfId="5337"/>
    <cellStyle name="40% - Accent1 6 2 7" xfId="5338"/>
    <cellStyle name="40% - Accent1 6 3" xfId="5339"/>
    <cellStyle name="40% - Accent1 6 3 2" xfId="5340"/>
    <cellStyle name="40% - Accent1 6 3 2 2" xfId="5341"/>
    <cellStyle name="40% - Accent1 6 3 2 2 2" xfId="5342"/>
    <cellStyle name="40% - Accent1 6 3 2 3" xfId="5343"/>
    <cellStyle name="40% - Accent1 6 3 2 4" xfId="5344"/>
    <cellStyle name="40% - Accent1 6 3 2 5" xfId="5345"/>
    <cellStyle name="40% - Accent1 6 3 2 6" xfId="5346"/>
    <cellStyle name="40% - Accent1 6 3 3" xfId="5347"/>
    <cellStyle name="40% - Accent1 6 3 3 2" xfId="5348"/>
    <cellStyle name="40% - Accent1 6 3 4" xfId="5349"/>
    <cellStyle name="40% - Accent1 6 3 5" xfId="5350"/>
    <cellStyle name="40% - Accent1 6 3 6" xfId="5351"/>
    <cellStyle name="40% - Accent1 6 3 7" xfId="5352"/>
    <cellStyle name="40% - Accent1 6 4" xfId="5353"/>
    <cellStyle name="40% - Accent1 6 4 2" xfId="5354"/>
    <cellStyle name="40% - Accent1 6 4 2 2" xfId="5355"/>
    <cellStyle name="40% - Accent1 6 4 3" xfId="5356"/>
    <cellStyle name="40% - Accent1 6 4 4" xfId="5357"/>
    <cellStyle name="40% - Accent1 6 4 5" xfId="5358"/>
    <cellStyle name="40% - Accent1 6 4 6" xfId="5359"/>
    <cellStyle name="40% - Accent1 6 5" xfId="5360"/>
    <cellStyle name="40% - Accent1 6 5 2" xfId="5361"/>
    <cellStyle name="40% - Accent1 6 5 2 2" xfId="5362"/>
    <cellStyle name="40% - Accent1 6 5 3" xfId="5363"/>
    <cellStyle name="40% - Accent1 6 5 4" xfId="5364"/>
    <cellStyle name="40% - Accent1 6 5 5" xfId="5365"/>
    <cellStyle name="40% - Accent1 6 5 6" xfId="5366"/>
    <cellStyle name="40% - Accent1 6 6" xfId="5367"/>
    <cellStyle name="40% - Accent1 6 6 2" xfId="5368"/>
    <cellStyle name="40% - Accent1 6 6 2 2" xfId="5369"/>
    <cellStyle name="40% - Accent1 6 6 3" xfId="5370"/>
    <cellStyle name="40% - Accent1 6 6 4" xfId="5371"/>
    <cellStyle name="40% - Accent1 6 6 5" xfId="5372"/>
    <cellStyle name="40% - Accent1 6 6 6" xfId="5373"/>
    <cellStyle name="40% - Accent1 6 7" xfId="5374"/>
    <cellStyle name="40% - Accent1 6 7 2" xfId="5375"/>
    <cellStyle name="40% - Accent1 6 8" xfId="5376"/>
    <cellStyle name="40% - Accent1 6 9" xfId="5377"/>
    <cellStyle name="40% - Accent1 7" xfId="5378"/>
    <cellStyle name="40% - Accent1 7 10" xfId="5379"/>
    <cellStyle name="40% - Accent1 7 11" xfId="5380"/>
    <cellStyle name="40% - Accent1 7 2" xfId="5381"/>
    <cellStyle name="40% - Accent1 7 2 2" xfId="5382"/>
    <cellStyle name="40% - Accent1 7 2 2 2" xfId="5383"/>
    <cellStyle name="40% - Accent1 7 2 2 2 2" xfId="5384"/>
    <cellStyle name="40% - Accent1 7 2 2 3" xfId="5385"/>
    <cellStyle name="40% - Accent1 7 2 2 4" xfId="5386"/>
    <cellStyle name="40% - Accent1 7 2 2 5" xfId="5387"/>
    <cellStyle name="40% - Accent1 7 2 2 6" xfId="5388"/>
    <cellStyle name="40% - Accent1 7 2 3" xfId="5389"/>
    <cellStyle name="40% - Accent1 7 2 3 2" xfId="5390"/>
    <cellStyle name="40% - Accent1 7 2 4" xfId="5391"/>
    <cellStyle name="40% - Accent1 7 2 5" xfId="5392"/>
    <cellStyle name="40% - Accent1 7 2 6" xfId="5393"/>
    <cellStyle name="40% - Accent1 7 2 7" xfId="5394"/>
    <cellStyle name="40% - Accent1 7 3" xfId="5395"/>
    <cellStyle name="40% - Accent1 7 3 2" xfId="5396"/>
    <cellStyle name="40% - Accent1 7 3 2 2" xfId="5397"/>
    <cellStyle name="40% - Accent1 7 3 2 2 2" xfId="5398"/>
    <cellStyle name="40% - Accent1 7 3 2 3" xfId="5399"/>
    <cellStyle name="40% - Accent1 7 3 2 4" xfId="5400"/>
    <cellStyle name="40% - Accent1 7 3 2 5" xfId="5401"/>
    <cellStyle name="40% - Accent1 7 3 2 6" xfId="5402"/>
    <cellStyle name="40% - Accent1 7 3 3" xfId="5403"/>
    <cellStyle name="40% - Accent1 7 3 3 2" xfId="5404"/>
    <cellStyle name="40% - Accent1 7 3 4" xfId="5405"/>
    <cellStyle name="40% - Accent1 7 3 5" xfId="5406"/>
    <cellStyle name="40% - Accent1 7 3 6" xfId="5407"/>
    <cellStyle name="40% - Accent1 7 3 7" xfId="5408"/>
    <cellStyle name="40% - Accent1 7 4" xfId="5409"/>
    <cellStyle name="40% - Accent1 7 4 2" xfId="5410"/>
    <cellStyle name="40% - Accent1 7 4 2 2" xfId="5411"/>
    <cellStyle name="40% - Accent1 7 4 3" xfId="5412"/>
    <cellStyle name="40% - Accent1 7 4 4" xfId="5413"/>
    <cellStyle name="40% - Accent1 7 4 5" xfId="5414"/>
    <cellStyle name="40% - Accent1 7 4 6" xfId="5415"/>
    <cellStyle name="40% - Accent1 7 5" xfId="5416"/>
    <cellStyle name="40% - Accent1 7 5 2" xfId="5417"/>
    <cellStyle name="40% - Accent1 7 5 2 2" xfId="5418"/>
    <cellStyle name="40% - Accent1 7 5 3" xfId="5419"/>
    <cellStyle name="40% - Accent1 7 5 4" xfId="5420"/>
    <cellStyle name="40% - Accent1 7 5 5" xfId="5421"/>
    <cellStyle name="40% - Accent1 7 5 6" xfId="5422"/>
    <cellStyle name="40% - Accent1 7 6" xfId="5423"/>
    <cellStyle name="40% - Accent1 7 6 2" xfId="5424"/>
    <cellStyle name="40% - Accent1 7 6 2 2" xfId="5425"/>
    <cellStyle name="40% - Accent1 7 6 3" xfId="5426"/>
    <cellStyle name="40% - Accent1 7 6 4" xfId="5427"/>
    <cellStyle name="40% - Accent1 7 6 5" xfId="5428"/>
    <cellStyle name="40% - Accent1 7 6 6" xfId="5429"/>
    <cellStyle name="40% - Accent1 7 7" xfId="5430"/>
    <cellStyle name="40% - Accent1 7 7 2" xfId="5431"/>
    <cellStyle name="40% - Accent1 7 8" xfId="5432"/>
    <cellStyle name="40% - Accent1 7 9" xfId="5433"/>
    <cellStyle name="40% - Accent1 8" xfId="5434"/>
    <cellStyle name="40% - Accent1 8 2" xfId="5435"/>
    <cellStyle name="40% - Accent1 8 2 2" xfId="5436"/>
    <cellStyle name="40% - Accent1 8 2 2 2" xfId="5437"/>
    <cellStyle name="40% - Accent1 8 2 3" xfId="5438"/>
    <cellStyle name="40% - Accent1 8 2 4" xfId="5439"/>
    <cellStyle name="40% - Accent1 8 2 5" xfId="5440"/>
    <cellStyle name="40% - Accent1 8 2 6" xfId="5441"/>
    <cellStyle name="40% - Accent1 8 3" xfId="5442"/>
    <cellStyle name="40% - Accent1 8 3 2" xfId="5443"/>
    <cellStyle name="40% - Accent1 8 4" xfId="5444"/>
    <cellStyle name="40% - Accent1 8 5" xfId="5445"/>
    <cellStyle name="40% - Accent1 8 6" xfId="5446"/>
    <cellStyle name="40% - Accent1 8 7" xfId="5447"/>
    <cellStyle name="40% - Accent1 9" xfId="5448"/>
    <cellStyle name="40% - Accent1 9 2" xfId="5449"/>
    <cellStyle name="40% - Accent1 9 2 2" xfId="5450"/>
    <cellStyle name="40% - Accent1 9 2 2 2" xfId="5451"/>
    <cellStyle name="40% - Accent1 9 2 3" xfId="5452"/>
    <cellStyle name="40% - Accent1 9 2 4" xfId="5453"/>
    <cellStyle name="40% - Accent1 9 2 5" xfId="5454"/>
    <cellStyle name="40% - Accent1 9 2 6" xfId="5455"/>
    <cellStyle name="40% - Accent1 9 3" xfId="5456"/>
    <cellStyle name="40% - Accent1 9 3 2" xfId="5457"/>
    <cellStyle name="40% - Accent1 9 4" xfId="5458"/>
    <cellStyle name="40% - Accent1 9 5" xfId="5459"/>
    <cellStyle name="40% - Accent1 9 6" xfId="5460"/>
    <cellStyle name="40% - Accent1 9 7" xfId="5461"/>
    <cellStyle name="40% - Accent2 10" xfId="5462"/>
    <cellStyle name="40% - Accent2 10 2" xfId="5463"/>
    <cellStyle name="40% - Accent2 10 3" xfId="5464"/>
    <cellStyle name="40% - Accent2 11" xfId="5465"/>
    <cellStyle name="40% - Accent2 11 2" xfId="5466"/>
    <cellStyle name="40% - Accent2 11 3" xfId="5467"/>
    <cellStyle name="40% - Accent2 12" xfId="5468"/>
    <cellStyle name="40% - Accent2 12 2" xfId="5469"/>
    <cellStyle name="40% - Accent2 12 3" xfId="5470"/>
    <cellStyle name="40% - Accent2 13" xfId="5471"/>
    <cellStyle name="40% - Accent2 13 2" xfId="5472"/>
    <cellStyle name="40% - Accent2 2" xfId="5473"/>
    <cellStyle name="40% - Accent2 2 2" xfId="5474"/>
    <cellStyle name="40% - Accent2 2 2 2" xfId="5475"/>
    <cellStyle name="40% - Accent2 2 2 2 2" xfId="5476"/>
    <cellStyle name="40% - Accent2 2 2 2 2 2" xfId="5477"/>
    <cellStyle name="40% - Accent2 2 2 2 2 2 2" xfId="5478"/>
    <cellStyle name="40% - Accent2 2 2 2 2 2 2 2" xfId="5479"/>
    <cellStyle name="40% - Accent2 2 2 2 2 2 2 3" xfId="5480"/>
    <cellStyle name="40% - Accent2 2 2 2 2 2 3" xfId="5481"/>
    <cellStyle name="40% - Accent2 2 2 2 2 2 3 2" xfId="5482"/>
    <cellStyle name="40% - Accent2 2 2 2 2 2 3 3" xfId="5483"/>
    <cellStyle name="40% - Accent2 2 2 2 2 2 4" xfId="5484"/>
    <cellStyle name="40% - Accent2 2 2 2 2 2 4 2" xfId="5485"/>
    <cellStyle name="40% - Accent2 2 2 2 2 2 4 3" xfId="5486"/>
    <cellStyle name="40% - Accent2 2 2 2 2 2 5" xfId="5487"/>
    <cellStyle name="40% - Accent2 2 2 2 2 2 6" xfId="5488"/>
    <cellStyle name="40% - Accent2 2 2 2 2 3" xfId="5489"/>
    <cellStyle name="40% - Accent2 2 2 2 2 3 2" xfId="5490"/>
    <cellStyle name="40% - Accent2 2 2 2 2 3 3" xfId="5491"/>
    <cellStyle name="40% - Accent2 2 2 2 2 4" xfId="5492"/>
    <cellStyle name="40% - Accent2 2 2 2 2 4 2" xfId="5493"/>
    <cellStyle name="40% - Accent2 2 2 2 2 4 3" xfId="5494"/>
    <cellStyle name="40% - Accent2 2 2 2 2 5" xfId="5495"/>
    <cellStyle name="40% - Accent2 2 2 2 2 5 2" xfId="5496"/>
    <cellStyle name="40% - Accent2 2 2 2 2 5 3" xfId="5497"/>
    <cellStyle name="40% - Accent2 2 2 2 2 6" xfId="5498"/>
    <cellStyle name="40% - Accent2 2 2 2 2 7" xfId="5499"/>
    <cellStyle name="40% - Accent2 2 2 2 3" xfId="5500"/>
    <cellStyle name="40% - Accent2 2 2 2 3 2" xfId="5501"/>
    <cellStyle name="40% - Accent2 2 2 2 3 2 2" xfId="5502"/>
    <cellStyle name="40% - Accent2 2 2 2 3 2 3" xfId="5503"/>
    <cellStyle name="40% - Accent2 2 2 2 3 3" xfId="5504"/>
    <cellStyle name="40% - Accent2 2 2 2 3 3 2" xfId="5505"/>
    <cellStyle name="40% - Accent2 2 2 2 3 3 3" xfId="5506"/>
    <cellStyle name="40% - Accent2 2 2 2 3 4" xfId="5507"/>
    <cellStyle name="40% - Accent2 2 2 2 3 4 2" xfId="5508"/>
    <cellStyle name="40% - Accent2 2 2 2 3 4 3" xfId="5509"/>
    <cellStyle name="40% - Accent2 2 2 2 3 5" xfId="5510"/>
    <cellStyle name="40% - Accent2 2 2 2 3 6" xfId="5511"/>
    <cellStyle name="40% - Accent2 2 2 2 4" xfId="5512"/>
    <cellStyle name="40% - Accent2 2 2 2 4 2" xfId="5513"/>
    <cellStyle name="40% - Accent2 2 2 2 4 3" xfId="5514"/>
    <cellStyle name="40% - Accent2 2 2 2 5" xfId="5515"/>
    <cellStyle name="40% - Accent2 2 2 2 5 2" xfId="5516"/>
    <cellStyle name="40% - Accent2 2 2 2 5 3" xfId="5517"/>
    <cellStyle name="40% - Accent2 2 2 2 6" xfId="5518"/>
    <cellStyle name="40% - Accent2 2 2 2 6 2" xfId="5519"/>
    <cellStyle name="40% - Accent2 2 2 2 6 3" xfId="5520"/>
    <cellStyle name="40% - Accent2 2 2 2 7" xfId="5521"/>
    <cellStyle name="40% - Accent2 2 2 2 8" xfId="5522"/>
    <cellStyle name="40% - Accent2 2 2 3" xfId="5523"/>
    <cellStyle name="40% - Accent2 2 2 3 2" xfId="5524"/>
    <cellStyle name="40% - Accent2 2 2 3 2 2" xfId="5525"/>
    <cellStyle name="40% - Accent2 2 2 3 2 2 2" xfId="5526"/>
    <cellStyle name="40% - Accent2 2 2 3 2 2 3" xfId="5527"/>
    <cellStyle name="40% - Accent2 2 2 3 2 3" xfId="5528"/>
    <cellStyle name="40% - Accent2 2 2 3 2 3 2" xfId="5529"/>
    <cellStyle name="40% - Accent2 2 2 3 2 3 3" xfId="5530"/>
    <cellStyle name="40% - Accent2 2 2 3 2 4" xfId="5531"/>
    <cellStyle name="40% - Accent2 2 2 3 2 4 2" xfId="5532"/>
    <cellStyle name="40% - Accent2 2 2 3 2 4 3" xfId="5533"/>
    <cellStyle name="40% - Accent2 2 2 3 2 5" xfId="5534"/>
    <cellStyle name="40% - Accent2 2 2 3 2 6" xfId="5535"/>
    <cellStyle name="40% - Accent2 2 2 3 3" xfId="5536"/>
    <cellStyle name="40% - Accent2 2 2 3 3 2" xfId="5537"/>
    <cellStyle name="40% - Accent2 2 2 3 3 3" xfId="5538"/>
    <cellStyle name="40% - Accent2 2 2 3 4" xfId="5539"/>
    <cellStyle name="40% - Accent2 2 2 3 4 2" xfId="5540"/>
    <cellStyle name="40% - Accent2 2 2 3 4 3" xfId="5541"/>
    <cellStyle name="40% - Accent2 2 2 3 5" xfId="5542"/>
    <cellStyle name="40% - Accent2 2 2 3 5 2" xfId="5543"/>
    <cellStyle name="40% - Accent2 2 2 3 5 3" xfId="5544"/>
    <cellStyle name="40% - Accent2 2 2 3 6" xfId="5545"/>
    <cellStyle name="40% - Accent2 2 2 3 7" xfId="5546"/>
    <cellStyle name="40% - Accent2 2 2 4" xfId="5547"/>
    <cellStyle name="40% - Accent2 2 2 4 2" xfId="5548"/>
    <cellStyle name="40% - Accent2 2 2 4 2 2" xfId="5549"/>
    <cellStyle name="40% - Accent2 2 2 4 2 3" xfId="5550"/>
    <cellStyle name="40% - Accent2 2 2 4 3" xfId="5551"/>
    <cellStyle name="40% - Accent2 2 2 4 3 2" xfId="5552"/>
    <cellStyle name="40% - Accent2 2 2 4 3 3" xfId="5553"/>
    <cellStyle name="40% - Accent2 2 2 4 4" xfId="5554"/>
    <cellStyle name="40% - Accent2 2 2 4 4 2" xfId="5555"/>
    <cellStyle name="40% - Accent2 2 2 4 4 3" xfId="5556"/>
    <cellStyle name="40% - Accent2 2 2 4 5" xfId="5557"/>
    <cellStyle name="40% - Accent2 2 2 4 6" xfId="5558"/>
    <cellStyle name="40% - Accent2 2 2 5" xfId="5559"/>
    <cellStyle name="40% - Accent2 2 2 5 2" xfId="5560"/>
    <cellStyle name="40% - Accent2 2 2 5 3" xfId="5561"/>
    <cellStyle name="40% - Accent2 2 2 6" xfId="5562"/>
    <cellStyle name="40% - Accent2 2 2 6 2" xfId="5563"/>
    <cellStyle name="40% - Accent2 2 2 6 3" xfId="5564"/>
    <cellStyle name="40% - Accent2 2 2 7" xfId="5565"/>
    <cellStyle name="40% - Accent2 2 2 7 2" xfId="5566"/>
    <cellStyle name="40% - Accent2 2 2 7 3" xfId="5567"/>
    <cellStyle name="40% - Accent2 2 2 8" xfId="5568"/>
    <cellStyle name="40% - Accent2 2 2 9" xfId="5569"/>
    <cellStyle name="40% - Accent2 2 3" xfId="5570"/>
    <cellStyle name="40% - Accent2 2 4" xfId="5571"/>
    <cellStyle name="40% - Accent2 2 4 2" xfId="5572"/>
    <cellStyle name="40% - Accent2 2 4 2 2" xfId="5573"/>
    <cellStyle name="40% - Accent2 2 4 2 2 2" xfId="5574"/>
    <cellStyle name="40% - Accent2 2 4 2 2 2 2" xfId="5575"/>
    <cellStyle name="40% - Accent2 2 4 2 2 2 3" xfId="5576"/>
    <cellStyle name="40% - Accent2 2 4 2 2 3" xfId="5577"/>
    <cellStyle name="40% - Accent2 2 4 2 2 3 2" xfId="5578"/>
    <cellStyle name="40% - Accent2 2 4 2 2 3 3" xfId="5579"/>
    <cellStyle name="40% - Accent2 2 4 2 2 4" xfId="5580"/>
    <cellStyle name="40% - Accent2 2 4 2 2 4 2" xfId="5581"/>
    <cellStyle name="40% - Accent2 2 4 2 2 4 3" xfId="5582"/>
    <cellStyle name="40% - Accent2 2 4 2 2 5" xfId="5583"/>
    <cellStyle name="40% - Accent2 2 4 2 2 6" xfId="5584"/>
    <cellStyle name="40% - Accent2 2 4 2 3" xfId="5585"/>
    <cellStyle name="40% - Accent2 2 4 2 3 2" xfId="5586"/>
    <cellStyle name="40% - Accent2 2 4 2 3 3" xfId="5587"/>
    <cellStyle name="40% - Accent2 2 4 2 4" xfId="5588"/>
    <cellStyle name="40% - Accent2 2 4 2 4 2" xfId="5589"/>
    <cellStyle name="40% - Accent2 2 4 2 4 3" xfId="5590"/>
    <cellStyle name="40% - Accent2 2 4 2 5" xfId="5591"/>
    <cellStyle name="40% - Accent2 2 4 2 5 2" xfId="5592"/>
    <cellStyle name="40% - Accent2 2 4 2 5 3" xfId="5593"/>
    <cellStyle name="40% - Accent2 2 4 2 6" xfId="5594"/>
    <cellStyle name="40% - Accent2 2 4 2 7" xfId="5595"/>
    <cellStyle name="40% - Accent2 2 4 3" xfId="5596"/>
    <cellStyle name="40% - Accent2 2 4 3 2" xfId="5597"/>
    <cellStyle name="40% - Accent2 2 4 3 2 2" xfId="5598"/>
    <cellStyle name="40% - Accent2 2 4 3 2 3" xfId="5599"/>
    <cellStyle name="40% - Accent2 2 4 3 3" xfId="5600"/>
    <cellStyle name="40% - Accent2 2 4 3 3 2" xfId="5601"/>
    <cellStyle name="40% - Accent2 2 4 3 3 3" xfId="5602"/>
    <cellStyle name="40% - Accent2 2 4 3 4" xfId="5603"/>
    <cellStyle name="40% - Accent2 2 4 3 4 2" xfId="5604"/>
    <cellStyle name="40% - Accent2 2 4 3 4 3" xfId="5605"/>
    <cellStyle name="40% - Accent2 2 4 3 5" xfId="5606"/>
    <cellStyle name="40% - Accent2 2 4 3 6" xfId="5607"/>
    <cellStyle name="40% - Accent2 2 4 4" xfId="5608"/>
    <cellStyle name="40% - Accent2 2 4 4 2" xfId="5609"/>
    <cellStyle name="40% - Accent2 2 4 4 3" xfId="5610"/>
    <cellStyle name="40% - Accent2 2 4 5" xfId="5611"/>
    <cellStyle name="40% - Accent2 2 4 5 2" xfId="5612"/>
    <cellStyle name="40% - Accent2 2 4 5 3" xfId="5613"/>
    <cellStyle name="40% - Accent2 2 4 6" xfId="5614"/>
    <cellStyle name="40% - Accent2 2 4 6 2" xfId="5615"/>
    <cellStyle name="40% - Accent2 2 4 6 3" xfId="5616"/>
    <cellStyle name="40% - Accent2 2 4 7" xfId="5617"/>
    <cellStyle name="40% - Accent2 2 4 8" xfId="5618"/>
    <cellStyle name="40% - Accent2 2 5" xfId="5619"/>
    <cellStyle name="40% - Accent2 3" xfId="5620"/>
    <cellStyle name="40% - Accent2 3 10" xfId="5621"/>
    <cellStyle name="40% - Accent2 3 11" xfId="5622"/>
    <cellStyle name="40% - Accent2 3 2" xfId="5623"/>
    <cellStyle name="40% - Accent2 3 2 2" xfId="5624"/>
    <cellStyle name="40% - Accent2 3 2 2 2" xfId="5625"/>
    <cellStyle name="40% - Accent2 3 2 2 2 2" xfId="5626"/>
    <cellStyle name="40% - Accent2 3 2 2 2 2 2" xfId="5627"/>
    <cellStyle name="40% - Accent2 3 2 2 2 2 3" xfId="5628"/>
    <cellStyle name="40% - Accent2 3 2 2 2 3" xfId="5629"/>
    <cellStyle name="40% - Accent2 3 2 2 2 4" xfId="5630"/>
    <cellStyle name="40% - Accent2 3 2 2 3" xfId="5631"/>
    <cellStyle name="40% - Accent2 3 2 2 3 2" xfId="5632"/>
    <cellStyle name="40% - Accent2 3 2 2 3 2 2" xfId="5633"/>
    <cellStyle name="40% - Accent2 3 2 2 3 2 3" xfId="5634"/>
    <cellStyle name="40% - Accent2 3 2 2 3 3" xfId="5635"/>
    <cellStyle name="40% - Accent2 3 2 2 3 4" xfId="5636"/>
    <cellStyle name="40% - Accent2 3 2 2 4" xfId="5637"/>
    <cellStyle name="40% - Accent2 3 2 2 4 2" xfId="5638"/>
    <cellStyle name="40% - Accent2 3 2 2 4 3" xfId="5639"/>
    <cellStyle name="40% - Accent2 3 2 2 5" xfId="5640"/>
    <cellStyle name="40% - Accent2 3 2 2 5 2" xfId="5641"/>
    <cellStyle name="40% - Accent2 3 2 2 5 3" xfId="5642"/>
    <cellStyle name="40% - Accent2 3 2 2 6" xfId="5643"/>
    <cellStyle name="40% - Accent2 3 2 2 6 2" xfId="5644"/>
    <cellStyle name="40% - Accent2 3 2 2 6 3" xfId="5645"/>
    <cellStyle name="40% - Accent2 3 2 2 7" xfId="5646"/>
    <cellStyle name="40% - Accent2 3 2 2 8" xfId="5647"/>
    <cellStyle name="40% - Accent2 3 2 3" xfId="5648"/>
    <cellStyle name="40% - Accent2 3 2 3 2" xfId="5649"/>
    <cellStyle name="40% - Accent2 3 2 3 2 2" xfId="5650"/>
    <cellStyle name="40% - Accent2 3 2 3 2 3" xfId="5651"/>
    <cellStyle name="40% - Accent2 3 2 3 3" xfId="5652"/>
    <cellStyle name="40% - Accent2 3 2 3 4" xfId="5653"/>
    <cellStyle name="40% - Accent2 3 2 4" xfId="5654"/>
    <cellStyle name="40% - Accent2 3 2 4 2" xfId="5655"/>
    <cellStyle name="40% - Accent2 3 2 4 2 2" xfId="5656"/>
    <cellStyle name="40% - Accent2 3 2 4 2 3" xfId="5657"/>
    <cellStyle name="40% - Accent2 3 2 4 3" xfId="5658"/>
    <cellStyle name="40% - Accent2 3 2 4 4" xfId="5659"/>
    <cellStyle name="40% - Accent2 3 2 5" xfId="5660"/>
    <cellStyle name="40% - Accent2 3 2 5 2" xfId="5661"/>
    <cellStyle name="40% - Accent2 3 2 5 3" xfId="5662"/>
    <cellStyle name="40% - Accent2 3 2 6" xfId="5663"/>
    <cellStyle name="40% - Accent2 3 2 6 2" xfId="5664"/>
    <cellStyle name="40% - Accent2 3 2 6 3" xfId="5665"/>
    <cellStyle name="40% - Accent2 3 2 7" xfId="5666"/>
    <cellStyle name="40% - Accent2 3 2 7 2" xfId="5667"/>
    <cellStyle name="40% - Accent2 3 2 7 3" xfId="5668"/>
    <cellStyle name="40% - Accent2 3 2 8" xfId="5669"/>
    <cellStyle name="40% - Accent2 3 2 9" xfId="5670"/>
    <cellStyle name="40% - Accent2 3 3" xfId="5671"/>
    <cellStyle name="40% - Accent2 3 3 2" xfId="5672"/>
    <cellStyle name="40% - Accent2 3 3 2 2" xfId="5673"/>
    <cellStyle name="40% - Accent2 3 3 2 2 2" xfId="5674"/>
    <cellStyle name="40% - Accent2 3 3 2 2 2 2" xfId="5675"/>
    <cellStyle name="40% - Accent2 3 3 2 2 2 3" xfId="5676"/>
    <cellStyle name="40% - Accent2 3 3 2 2 3" xfId="5677"/>
    <cellStyle name="40% - Accent2 3 3 2 2 4" xfId="5678"/>
    <cellStyle name="40% - Accent2 3 3 2 3" xfId="5679"/>
    <cellStyle name="40% - Accent2 3 3 2 3 2" xfId="5680"/>
    <cellStyle name="40% - Accent2 3 3 2 3 3" xfId="5681"/>
    <cellStyle name="40% - Accent2 3 3 2 4" xfId="5682"/>
    <cellStyle name="40% - Accent2 3 3 2 5" xfId="5683"/>
    <cellStyle name="40% - Accent2 3 3 3" xfId="5684"/>
    <cellStyle name="40% - Accent2 3 3 3 2" xfId="5685"/>
    <cellStyle name="40% - Accent2 3 3 3 2 2" xfId="5686"/>
    <cellStyle name="40% - Accent2 3 3 3 2 3" xfId="5687"/>
    <cellStyle name="40% - Accent2 3 3 3 3" xfId="5688"/>
    <cellStyle name="40% - Accent2 3 3 3 4" xfId="5689"/>
    <cellStyle name="40% - Accent2 3 3 4" xfId="5690"/>
    <cellStyle name="40% - Accent2 3 3 5" xfId="5691"/>
    <cellStyle name="40% - Accent2 3 3 5 2" xfId="5692"/>
    <cellStyle name="40% - Accent2 3 3 5 3" xfId="5693"/>
    <cellStyle name="40% - Accent2 3 3 6" xfId="5694"/>
    <cellStyle name="40% - Accent2 3 3 7" xfId="5695"/>
    <cellStyle name="40% - Accent2 3 4" xfId="5696"/>
    <cellStyle name="40% - Accent2 3 4 2" xfId="5697"/>
    <cellStyle name="40% - Accent2 3 4 2 2" xfId="5698"/>
    <cellStyle name="40% - Accent2 3 4 2 2 2" xfId="5699"/>
    <cellStyle name="40% - Accent2 3 4 2 2 3" xfId="5700"/>
    <cellStyle name="40% - Accent2 3 4 2 3" xfId="5701"/>
    <cellStyle name="40% - Accent2 3 4 2 4" xfId="5702"/>
    <cellStyle name="40% - Accent2 3 4 3" xfId="5703"/>
    <cellStyle name="40% - Accent2 3 4 3 2" xfId="5704"/>
    <cellStyle name="40% - Accent2 3 4 3 2 2" xfId="5705"/>
    <cellStyle name="40% - Accent2 3 4 3 2 3" xfId="5706"/>
    <cellStyle name="40% - Accent2 3 4 3 3" xfId="5707"/>
    <cellStyle name="40% - Accent2 3 4 3 4" xfId="5708"/>
    <cellStyle name="40% - Accent2 3 4 4" xfId="5709"/>
    <cellStyle name="40% - Accent2 3 4 4 2" xfId="5710"/>
    <cellStyle name="40% - Accent2 3 4 4 3" xfId="5711"/>
    <cellStyle name="40% - Accent2 3 4 5" xfId="5712"/>
    <cellStyle name="40% - Accent2 3 4 5 2" xfId="5713"/>
    <cellStyle name="40% - Accent2 3 4 5 3" xfId="5714"/>
    <cellStyle name="40% - Accent2 3 4 6" xfId="5715"/>
    <cellStyle name="40% - Accent2 3 4 6 2" xfId="5716"/>
    <cellStyle name="40% - Accent2 3 4 6 3" xfId="5717"/>
    <cellStyle name="40% - Accent2 3 4 7" xfId="5718"/>
    <cellStyle name="40% - Accent2 3 4 8" xfId="5719"/>
    <cellStyle name="40% - Accent2 3 5" xfId="5720"/>
    <cellStyle name="40% - Accent2 3 5 2" xfId="5721"/>
    <cellStyle name="40% - Accent2 3 5 2 2" xfId="5722"/>
    <cellStyle name="40% - Accent2 3 5 2 2 2" xfId="5723"/>
    <cellStyle name="40% - Accent2 3 5 2 2 3" xfId="5724"/>
    <cellStyle name="40% - Accent2 3 5 2 3" xfId="5725"/>
    <cellStyle name="40% - Accent2 3 5 2 4" xfId="5726"/>
    <cellStyle name="40% - Accent2 3 5 3" xfId="5727"/>
    <cellStyle name="40% - Accent2 3 5 3 2" xfId="5728"/>
    <cellStyle name="40% - Accent2 3 5 3 3" xfId="5729"/>
    <cellStyle name="40% - Accent2 3 5 4" xfId="5730"/>
    <cellStyle name="40% - Accent2 3 5 5" xfId="5731"/>
    <cellStyle name="40% - Accent2 3 6" xfId="5732"/>
    <cellStyle name="40% - Accent2 3 6 2" xfId="5733"/>
    <cellStyle name="40% - Accent2 3 6 2 2" xfId="5734"/>
    <cellStyle name="40% - Accent2 3 6 2 3" xfId="5735"/>
    <cellStyle name="40% - Accent2 3 6 3" xfId="5736"/>
    <cellStyle name="40% - Accent2 3 6 4" xfId="5737"/>
    <cellStyle name="40% - Accent2 3 7" xfId="5738"/>
    <cellStyle name="40% - Accent2 3 8" xfId="5739"/>
    <cellStyle name="40% - Accent2 3 8 2" xfId="5740"/>
    <cellStyle name="40% - Accent2 3 8 3" xfId="5741"/>
    <cellStyle name="40% - Accent2 3 9" xfId="5742"/>
    <cellStyle name="40% - Accent2 3 9 2" xfId="5743"/>
    <cellStyle name="40% - Accent2 4" xfId="5744"/>
    <cellStyle name="40% - Accent2 4 2" xfId="5745"/>
    <cellStyle name="40% - Accent2 4 2 2" xfId="5746"/>
    <cellStyle name="40% - Accent2 4 2 2 2" xfId="5747"/>
    <cellStyle name="40% - Accent2 4 2 2 2 2" xfId="5748"/>
    <cellStyle name="40% - Accent2 4 2 2 2 3" xfId="5749"/>
    <cellStyle name="40% - Accent2 4 2 2 3" xfId="5750"/>
    <cellStyle name="40% - Accent2 4 2 2 4" xfId="5751"/>
    <cellStyle name="40% - Accent2 4 2 3" xfId="5752"/>
    <cellStyle name="40% - Accent2 4 2 3 2" xfId="5753"/>
    <cellStyle name="40% - Accent2 4 2 3 3" xfId="5754"/>
    <cellStyle name="40% - Accent2 4 2 4" xfId="5755"/>
    <cellStyle name="40% - Accent2 4 2 5" xfId="5756"/>
    <cellStyle name="40% - Accent2 4 3" xfId="5757"/>
    <cellStyle name="40% - Accent2 4 3 2" xfId="5758"/>
    <cellStyle name="40% - Accent2 4 3 2 2" xfId="5759"/>
    <cellStyle name="40% - Accent2 4 3 2 3" xfId="5760"/>
    <cellStyle name="40% - Accent2 4 3 3" xfId="5761"/>
    <cellStyle name="40% - Accent2 4 3 4" xfId="5762"/>
    <cellStyle name="40% - Accent2 4 4" xfId="5763"/>
    <cellStyle name="40% - Accent2 4 4 2" xfId="5764"/>
    <cellStyle name="40% - Accent2 4 4 2 2" xfId="5765"/>
    <cellStyle name="40% - Accent2 4 4 2 3" xfId="5766"/>
    <cellStyle name="40% - Accent2 4 4 3" xfId="5767"/>
    <cellStyle name="40% - Accent2 4 4 4" xfId="5768"/>
    <cellStyle name="40% - Accent2 4 5" xfId="5769"/>
    <cellStyle name="40% - Accent2 4 5 2" xfId="5770"/>
    <cellStyle name="40% - Accent2 4 5 3" xfId="5771"/>
    <cellStyle name="40% - Accent2 4 6" xfId="5772"/>
    <cellStyle name="40% - Accent2 4 6 2" xfId="5773"/>
    <cellStyle name="40% - Accent2 4 6 3" xfId="5774"/>
    <cellStyle name="40% - Accent2 4 7" xfId="5775"/>
    <cellStyle name="40% - Accent2 4 7 2" xfId="5776"/>
    <cellStyle name="40% - Accent2 4 7 3" xfId="5777"/>
    <cellStyle name="40% - Accent2 4 8" xfId="5778"/>
    <cellStyle name="40% - Accent2 4 9" xfId="5779"/>
    <cellStyle name="40% - Accent2 5" xfId="5780"/>
    <cellStyle name="40% - Accent2 5 2" xfId="5781"/>
    <cellStyle name="40% - Accent2 5 2 2" xfId="5782"/>
    <cellStyle name="40% - Accent2 5 2 2 2" xfId="5783"/>
    <cellStyle name="40% - Accent2 5 2 2 2 2" xfId="5784"/>
    <cellStyle name="40% - Accent2 5 2 2 2 3" xfId="5785"/>
    <cellStyle name="40% - Accent2 5 2 2 3" xfId="5786"/>
    <cellStyle name="40% - Accent2 5 2 2 4" xfId="5787"/>
    <cellStyle name="40% - Accent2 5 2 3" xfId="5788"/>
    <cellStyle name="40% - Accent2 5 2 3 2" xfId="5789"/>
    <cellStyle name="40% - Accent2 5 2 3 3" xfId="5790"/>
    <cellStyle name="40% - Accent2 5 2 4" xfId="5791"/>
    <cellStyle name="40% - Accent2 5 2 5" xfId="5792"/>
    <cellStyle name="40% - Accent2 5 3" xfId="5793"/>
    <cellStyle name="40% - Accent2 5 3 2" xfId="5794"/>
    <cellStyle name="40% - Accent2 5 3 2 2" xfId="5795"/>
    <cellStyle name="40% - Accent2 5 3 2 3" xfId="5796"/>
    <cellStyle name="40% - Accent2 5 3 3" xfId="5797"/>
    <cellStyle name="40% - Accent2 5 3 4" xfId="5798"/>
    <cellStyle name="40% - Accent2 5 4" xfId="5799"/>
    <cellStyle name="40% - Accent2 5 4 2" xfId="5800"/>
    <cellStyle name="40% - Accent2 5 4 3" xfId="5801"/>
    <cellStyle name="40% - Accent2 5 5" xfId="5802"/>
    <cellStyle name="40% - Accent2 5 6" xfId="5803"/>
    <cellStyle name="40% - Accent2 6" xfId="5804"/>
    <cellStyle name="40% - Accent2 6 2" xfId="5805"/>
    <cellStyle name="40% - Accent2 6 2 2" xfId="5806"/>
    <cellStyle name="40% - Accent2 6 2 2 2" xfId="5807"/>
    <cellStyle name="40% - Accent2 6 2 2 3" xfId="5808"/>
    <cellStyle name="40% - Accent2 6 2 3" xfId="5809"/>
    <cellStyle name="40% - Accent2 6 2 4" xfId="5810"/>
    <cellStyle name="40% - Accent2 6 3" xfId="5811"/>
    <cellStyle name="40% - Accent2 6 3 2" xfId="5812"/>
    <cellStyle name="40% - Accent2 6 3 3" xfId="5813"/>
    <cellStyle name="40% - Accent2 6 4" xfId="5814"/>
    <cellStyle name="40% - Accent2 6 5" xfId="5815"/>
    <cellStyle name="40% - Accent2 7" xfId="5816"/>
    <cellStyle name="40% - Accent2 7 2" xfId="5817"/>
    <cellStyle name="40% - Accent2 7 2 2" xfId="5818"/>
    <cellStyle name="40% - Accent2 7 2 2 2" xfId="5819"/>
    <cellStyle name="40% - Accent2 7 2 2 3" xfId="5820"/>
    <cellStyle name="40% - Accent2 7 2 3" xfId="5821"/>
    <cellStyle name="40% - Accent2 7 2 4" xfId="5822"/>
    <cellStyle name="40% - Accent2 7 3" xfId="5823"/>
    <cellStyle name="40% - Accent2 7 3 2" xfId="5824"/>
    <cellStyle name="40% - Accent2 7 3 3" xfId="5825"/>
    <cellStyle name="40% - Accent2 7 4" xfId="5826"/>
    <cellStyle name="40% - Accent2 7 5" xfId="5827"/>
    <cellStyle name="40% - Accent2 8" xfId="5828"/>
    <cellStyle name="40% - Accent2 8 2" xfId="5829"/>
    <cellStyle name="40% - Accent2 8 2 2" xfId="5830"/>
    <cellStyle name="40% - Accent2 8 2 3" xfId="5831"/>
    <cellStyle name="40% - Accent2 8 3" xfId="5832"/>
    <cellStyle name="40% - Accent2 8 4" xfId="5833"/>
    <cellStyle name="40% - Accent2 9" xfId="5834"/>
    <cellStyle name="40% - Accent2 9 2" xfId="5835"/>
    <cellStyle name="40% - Accent2 9 2 2" xfId="5836"/>
    <cellStyle name="40% - Accent2 9 2 3" xfId="5837"/>
    <cellStyle name="40% - Accent2 9 3" xfId="5838"/>
    <cellStyle name="40% - Accent2 9 4" xfId="5839"/>
    <cellStyle name="40% - Accent3 10" xfId="5840"/>
    <cellStyle name="40% - Accent3 10 2" xfId="5841"/>
    <cellStyle name="40% - Accent3 10 2 2" xfId="5842"/>
    <cellStyle name="40% - Accent3 10 3" xfId="5843"/>
    <cellStyle name="40% - Accent3 10 4" xfId="5844"/>
    <cellStyle name="40% - Accent3 10 5" xfId="5845"/>
    <cellStyle name="40% - Accent3 10 6" xfId="5846"/>
    <cellStyle name="40% - Accent3 11" xfId="5847"/>
    <cellStyle name="40% - Accent3 11 2" xfId="5848"/>
    <cellStyle name="40% - Accent3 11 2 2" xfId="5849"/>
    <cellStyle name="40% - Accent3 11 3" xfId="5850"/>
    <cellStyle name="40% - Accent3 11 4" xfId="5851"/>
    <cellStyle name="40% - Accent3 11 5" xfId="5852"/>
    <cellStyle name="40% - Accent3 11 6" xfId="5853"/>
    <cellStyle name="40% - Accent3 12" xfId="5854"/>
    <cellStyle name="40% - Accent3 12 2" xfId="5855"/>
    <cellStyle name="40% - Accent3 12 2 2" xfId="5856"/>
    <cellStyle name="40% - Accent3 12 3" xfId="5857"/>
    <cellStyle name="40% - Accent3 12 4" xfId="5858"/>
    <cellStyle name="40% - Accent3 12 5" xfId="5859"/>
    <cellStyle name="40% - Accent3 12 6" xfId="5860"/>
    <cellStyle name="40% - Accent3 13" xfId="5861"/>
    <cellStyle name="40% - Accent3 13 2" xfId="5862"/>
    <cellStyle name="40% - Accent3 14" xfId="5863"/>
    <cellStyle name="40% - Accent3 14 2" xfId="5864"/>
    <cellStyle name="40% - Accent3 15" xfId="5865"/>
    <cellStyle name="40% - Accent3 2" xfId="5866"/>
    <cellStyle name="40% - Accent3 2 2" xfId="5867"/>
    <cellStyle name="40% - Accent3 2 2 2" xfId="5868"/>
    <cellStyle name="40% - Accent3 2 3" xfId="5869"/>
    <cellStyle name="40% - Accent3 2 3 2" xfId="5870"/>
    <cellStyle name="40% - Accent3 2 4" xfId="5871"/>
    <cellStyle name="40% - Accent3 2 4 2" xfId="5872"/>
    <cellStyle name="40% - Accent3 2 5" xfId="5873"/>
    <cellStyle name="40% - Accent3 3" xfId="5874"/>
    <cellStyle name="40% - Accent3 3 10" xfId="5875"/>
    <cellStyle name="40% - Accent3 3 10 2" xfId="5876"/>
    <cellStyle name="40% - Accent3 3 10 2 2" xfId="5877"/>
    <cellStyle name="40% - Accent3 3 10 3" xfId="5878"/>
    <cellStyle name="40% - Accent3 3 10 4" xfId="5879"/>
    <cellStyle name="40% - Accent3 3 10 5" xfId="5880"/>
    <cellStyle name="40% - Accent3 3 10 6" xfId="5881"/>
    <cellStyle name="40% - Accent3 3 11" xfId="5882"/>
    <cellStyle name="40% - Accent3 3 11 2" xfId="5883"/>
    <cellStyle name="40% - Accent3 3 12" xfId="5884"/>
    <cellStyle name="40% - Accent3 3 12 2" xfId="5885"/>
    <cellStyle name="40% - Accent3 3 13" xfId="5886"/>
    <cellStyle name="40% - Accent3 3 14" xfId="5887"/>
    <cellStyle name="40% - Accent3 3 15" xfId="5888"/>
    <cellStyle name="40% - Accent3 3 2" xfId="5889"/>
    <cellStyle name="40% - Accent3 3 2 10" xfId="5890"/>
    <cellStyle name="40% - Accent3 3 2 2" xfId="5891"/>
    <cellStyle name="40% - Accent3 3 2 2 2" xfId="5892"/>
    <cellStyle name="40% - Accent3 3 2 2 2 2" xfId="5893"/>
    <cellStyle name="40% - Accent3 3 2 2 2 2 2" xfId="5894"/>
    <cellStyle name="40% - Accent3 3 2 2 2 2 2 2" xfId="5895"/>
    <cellStyle name="40% - Accent3 3 2 2 2 2 3" xfId="5896"/>
    <cellStyle name="40% - Accent3 3 2 2 2 2 4" xfId="5897"/>
    <cellStyle name="40% - Accent3 3 2 2 2 2 5" xfId="5898"/>
    <cellStyle name="40% - Accent3 3 2 2 2 2 6" xfId="5899"/>
    <cellStyle name="40% - Accent3 3 2 2 2 3" xfId="5900"/>
    <cellStyle name="40% - Accent3 3 2 2 2 3 2" xfId="5901"/>
    <cellStyle name="40% - Accent3 3 2 2 2 4" xfId="5902"/>
    <cellStyle name="40% - Accent3 3 2 2 2 5" xfId="5903"/>
    <cellStyle name="40% - Accent3 3 2 2 2 6" xfId="5904"/>
    <cellStyle name="40% - Accent3 3 2 2 2 7" xfId="5905"/>
    <cellStyle name="40% - Accent3 3 2 2 3" xfId="5906"/>
    <cellStyle name="40% - Accent3 3 2 2 3 2" xfId="5907"/>
    <cellStyle name="40% - Accent3 3 2 2 3 2 2" xfId="5908"/>
    <cellStyle name="40% - Accent3 3 2 2 3 3" xfId="5909"/>
    <cellStyle name="40% - Accent3 3 2 2 3 4" xfId="5910"/>
    <cellStyle name="40% - Accent3 3 2 2 3 5" xfId="5911"/>
    <cellStyle name="40% - Accent3 3 2 2 3 6" xfId="5912"/>
    <cellStyle name="40% - Accent3 3 2 2 4" xfId="5913"/>
    <cellStyle name="40% - Accent3 3 2 2 4 2" xfId="5914"/>
    <cellStyle name="40% - Accent3 3 2 2 5" xfId="5915"/>
    <cellStyle name="40% - Accent3 3 2 2 6" xfId="5916"/>
    <cellStyle name="40% - Accent3 3 2 2 7" xfId="5917"/>
    <cellStyle name="40% - Accent3 3 2 2 8" xfId="5918"/>
    <cellStyle name="40% - Accent3 3 2 3" xfId="5919"/>
    <cellStyle name="40% - Accent3 3 2 3 2" xfId="5920"/>
    <cellStyle name="40% - Accent3 3 2 3 2 2" xfId="5921"/>
    <cellStyle name="40% - Accent3 3 2 3 2 2 2" xfId="5922"/>
    <cellStyle name="40% - Accent3 3 2 3 2 3" xfId="5923"/>
    <cellStyle name="40% - Accent3 3 2 3 2 4" xfId="5924"/>
    <cellStyle name="40% - Accent3 3 2 3 2 5" xfId="5925"/>
    <cellStyle name="40% - Accent3 3 2 3 2 6" xfId="5926"/>
    <cellStyle name="40% - Accent3 3 2 3 3" xfId="5927"/>
    <cellStyle name="40% - Accent3 3 2 3 3 2" xfId="5928"/>
    <cellStyle name="40% - Accent3 3 2 3 4" xfId="5929"/>
    <cellStyle name="40% - Accent3 3 2 3 5" xfId="5930"/>
    <cellStyle name="40% - Accent3 3 2 3 6" xfId="5931"/>
    <cellStyle name="40% - Accent3 3 2 3 7" xfId="5932"/>
    <cellStyle name="40% - Accent3 3 2 4" xfId="5933"/>
    <cellStyle name="40% - Accent3 3 2 5" xfId="5934"/>
    <cellStyle name="40% - Accent3 3 2 5 2" xfId="5935"/>
    <cellStyle name="40% - Accent3 3 2 5 2 2" xfId="5936"/>
    <cellStyle name="40% - Accent3 3 2 5 3" xfId="5937"/>
    <cellStyle name="40% - Accent3 3 2 5 4" xfId="5938"/>
    <cellStyle name="40% - Accent3 3 2 5 5" xfId="5939"/>
    <cellStyle name="40% - Accent3 3 2 5 6" xfId="5940"/>
    <cellStyle name="40% - Accent3 3 2 6" xfId="5941"/>
    <cellStyle name="40% - Accent3 3 2 6 2" xfId="5942"/>
    <cellStyle name="40% - Accent3 3 2 7" xfId="5943"/>
    <cellStyle name="40% - Accent3 3 2 8" xfId="5944"/>
    <cellStyle name="40% - Accent3 3 2 9" xfId="5945"/>
    <cellStyle name="40% - Accent3 3 3" xfId="5946"/>
    <cellStyle name="40% - Accent3 3 3 10" xfId="5947"/>
    <cellStyle name="40% - Accent3 3 3 10 2" xfId="5948"/>
    <cellStyle name="40% - Accent3 3 3 11" xfId="5949"/>
    <cellStyle name="40% - Accent3 3 3 12" xfId="5950"/>
    <cellStyle name="40% - Accent3 3 3 13" xfId="5951"/>
    <cellStyle name="40% - Accent3 3 3 14" xfId="5952"/>
    <cellStyle name="40% - Accent3 3 3 2" xfId="5953"/>
    <cellStyle name="40% - Accent3 3 3 2 10" xfId="5954"/>
    <cellStyle name="40% - Accent3 3 3 2 11" xfId="5955"/>
    <cellStyle name="40% - Accent3 3 3 2 2" xfId="5956"/>
    <cellStyle name="40% - Accent3 3 3 2 2 10" xfId="5957"/>
    <cellStyle name="40% - Accent3 3 3 2 2 2" xfId="5958"/>
    <cellStyle name="40% - Accent3 3 3 2 2 2 2" xfId="5959"/>
    <cellStyle name="40% - Accent3 3 3 2 2 2 2 2" xfId="5960"/>
    <cellStyle name="40% - Accent3 3 3 2 2 2 2 3" xfId="5961"/>
    <cellStyle name="40% - Accent3 3 3 2 2 2 3" xfId="5962"/>
    <cellStyle name="40% - Accent3 3 3 2 2 2 4" xfId="5963"/>
    <cellStyle name="40% - Accent3 3 3 2 2 3" xfId="5964"/>
    <cellStyle name="40% - Accent3 3 3 2 2 3 2" xfId="5965"/>
    <cellStyle name="40% - Accent3 3 3 2 2 3 3" xfId="5966"/>
    <cellStyle name="40% - Accent3 3 3 2 2 4" xfId="5967"/>
    <cellStyle name="40% - Accent3 3 3 2 2 4 2" xfId="5968"/>
    <cellStyle name="40% - Accent3 3 3 2 2 4 2 2" xfId="5969"/>
    <cellStyle name="40% - Accent3 3 3 2 2 4 3" xfId="5970"/>
    <cellStyle name="40% - Accent3 3 3 2 2 4 4" xfId="5971"/>
    <cellStyle name="40% - Accent3 3 3 2 2 4 5" xfId="5972"/>
    <cellStyle name="40% - Accent3 3 3 2 2 4 6" xfId="5973"/>
    <cellStyle name="40% - Accent3 3 3 2 2 5" xfId="5974"/>
    <cellStyle name="40% - Accent3 3 3 2 2 5 2" xfId="5975"/>
    <cellStyle name="40% - Accent3 3 3 2 2 5 3" xfId="5976"/>
    <cellStyle name="40% - Accent3 3 3 2 2 6" xfId="5977"/>
    <cellStyle name="40% - Accent3 3 3 2 2 6 2" xfId="5978"/>
    <cellStyle name="40% - Accent3 3 3 2 2 7" xfId="5979"/>
    <cellStyle name="40% - Accent3 3 3 2 2 8" xfId="5980"/>
    <cellStyle name="40% - Accent3 3 3 2 2 9" xfId="5981"/>
    <cellStyle name="40% - Accent3 3 3 2 3" xfId="5982"/>
    <cellStyle name="40% - Accent3 3 3 2 3 2" xfId="5983"/>
    <cellStyle name="40% - Accent3 3 3 2 3 2 2" xfId="5984"/>
    <cellStyle name="40% - Accent3 3 3 2 3 2 3" xfId="5985"/>
    <cellStyle name="40% - Accent3 3 3 2 3 3" xfId="5986"/>
    <cellStyle name="40% - Accent3 3 3 2 3 4" xfId="5987"/>
    <cellStyle name="40% - Accent3 3 3 2 4" xfId="5988"/>
    <cellStyle name="40% - Accent3 3 3 2 4 2" xfId="5989"/>
    <cellStyle name="40% - Accent3 3 3 2 4 3" xfId="5990"/>
    <cellStyle name="40% - Accent3 3 3 2 5" xfId="5991"/>
    <cellStyle name="40% - Accent3 3 3 2 5 2" xfId="5992"/>
    <cellStyle name="40% - Accent3 3 3 2 5 2 2" xfId="5993"/>
    <cellStyle name="40% - Accent3 3 3 2 5 3" xfId="5994"/>
    <cellStyle name="40% - Accent3 3 3 2 5 4" xfId="5995"/>
    <cellStyle name="40% - Accent3 3 3 2 5 5" xfId="5996"/>
    <cellStyle name="40% - Accent3 3 3 2 5 6" xfId="5997"/>
    <cellStyle name="40% - Accent3 3 3 2 6" xfId="5998"/>
    <cellStyle name="40% - Accent3 3 3 2 6 2" xfId="5999"/>
    <cellStyle name="40% - Accent3 3 3 2 6 3" xfId="6000"/>
    <cellStyle name="40% - Accent3 3 3 2 7" xfId="6001"/>
    <cellStyle name="40% - Accent3 3 3 2 7 2" xfId="6002"/>
    <cellStyle name="40% - Accent3 3 3 2 8" xfId="6003"/>
    <cellStyle name="40% - Accent3 3 3 2 9" xfId="6004"/>
    <cellStyle name="40% - Accent3 3 3 3" xfId="6005"/>
    <cellStyle name="40% - Accent3 3 3 3 10" xfId="6006"/>
    <cellStyle name="40% - Accent3 3 3 3 11" xfId="6007"/>
    <cellStyle name="40% - Accent3 3 3 3 12" xfId="6008"/>
    <cellStyle name="40% - Accent3 3 3 3 2" xfId="6009"/>
    <cellStyle name="40% - Accent3 3 3 3 2 2" xfId="6010"/>
    <cellStyle name="40% - Accent3 3 3 3 2 2 2" xfId="6011"/>
    <cellStyle name="40% - Accent3 3 3 3 2 2 3" xfId="6012"/>
    <cellStyle name="40% - Accent3 3 3 3 2 3" xfId="6013"/>
    <cellStyle name="40% - Accent3 3 3 3 2 3 2" xfId="6014"/>
    <cellStyle name="40% - Accent3 3 3 3 2 3 3" xfId="6015"/>
    <cellStyle name="40% - Accent3 3 3 3 2 4" xfId="6016"/>
    <cellStyle name="40% - Accent3 3 3 3 2 4 2" xfId="6017"/>
    <cellStyle name="40% - Accent3 3 3 3 2 4 3" xfId="6018"/>
    <cellStyle name="40% - Accent3 3 3 3 2 5" xfId="6019"/>
    <cellStyle name="40% - Accent3 3 3 3 2 6" xfId="6020"/>
    <cellStyle name="40% - Accent3 3 3 3 3" xfId="6021"/>
    <cellStyle name="40% - Accent3 3 3 3 3 2" xfId="6022"/>
    <cellStyle name="40% - Accent3 3 3 3 3 2 2" xfId="6023"/>
    <cellStyle name="40% - Accent3 3 3 3 3 2 2 2" xfId="6024"/>
    <cellStyle name="40% - Accent3 3 3 3 3 2 3" xfId="6025"/>
    <cellStyle name="40% - Accent3 3 3 3 3 2 3 2" xfId="6026"/>
    <cellStyle name="40% - Accent3 3 3 3 3 2 4" xfId="6027"/>
    <cellStyle name="40% - Accent3 3 3 3 3 2 5" xfId="6028"/>
    <cellStyle name="40% - Accent3 3 3 3 3 2 6" xfId="6029"/>
    <cellStyle name="40% - Accent3 3 3 3 3 3" xfId="6030"/>
    <cellStyle name="40% - Accent3 3 3 3 3 3 2" xfId="6031"/>
    <cellStyle name="40% - Accent3 3 3 3 3 3 2 2" xfId="6032"/>
    <cellStyle name="40% - Accent3 3 3 3 3 3 3" xfId="6033"/>
    <cellStyle name="40% - Accent3 3 3 3 3 3 4" xfId="6034"/>
    <cellStyle name="40% - Accent3 3 3 3 3 3 5" xfId="6035"/>
    <cellStyle name="40% - Accent3 3 3 3 3 3 6" xfId="6036"/>
    <cellStyle name="40% - Accent3 3 3 3 3 4" xfId="6037"/>
    <cellStyle name="40% - Accent3 3 3 3 3 4 2" xfId="6038"/>
    <cellStyle name="40% - Accent3 3 3 3 3 4 2 2" xfId="6039"/>
    <cellStyle name="40% - Accent3 3 3 3 3 4 3" xfId="6040"/>
    <cellStyle name="40% - Accent3 3 3 3 3 4 4" xfId="6041"/>
    <cellStyle name="40% - Accent3 3 3 3 3 4 5" xfId="6042"/>
    <cellStyle name="40% - Accent3 3 3 3 3 4 6" xfId="6043"/>
    <cellStyle name="40% - Accent3 3 3 3 3 5" xfId="6044"/>
    <cellStyle name="40% - Accent3 3 3 3 3 5 2" xfId="6045"/>
    <cellStyle name="40% - Accent3 3 3 3 3 6" xfId="6046"/>
    <cellStyle name="40% - Accent3 3 3 3 3 7" xfId="6047"/>
    <cellStyle name="40% - Accent3 3 3 3 3 8" xfId="6048"/>
    <cellStyle name="40% - Accent3 3 3 3 3 9" xfId="6049"/>
    <cellStyle name="40% - Accent3 3 3 3 4" xfId="6050"/>
    <cellStyle name="40% - Accent3 3 3 3 4 2" xfId="6051"/>
    <cellStyle name="40% - Accent3 3 3 3 4 2 2" xfId="6052"/>
    <cellStyle name="40% - Accent3 3 3 3 4 2 2 2" xfId="6053"/>
    <cellStyle name="40% - Accent3 3 3 3 4 2 3" xfId="6054"/>
    <cellStyle name="40% - Accent3 3 3 3 4 2 4" xfId="6055"/>
    <cellStyle name="40% - Accent3 3 3 3 4 2 5" xfId="6056"/>
    <cellStyle name="40% - Accent3 3 3 3 4 2 6" xfId="6057"/>
    <cellStyle name="40% - Accent3 3 3 3 4 3" xfId="6058"/>
    <cellStyle name="40% - Accent3 3 3 3 4 3 2" xfId="6059"/>
    <cellStyle name="40% - Accent3 3 3 3 4 4" xfId="6060"/>
    <cellStyle name="40% - Accent3 3 3 3 4 5" xfId="6061"/>
    <cellStyle name="40% - Accent3 3 3 3 4 6" xfId="6062"/>
    <cellStyle name="40% - Accent3 3 3 3 4 7" xfId="6063"/>
    <cellStyle name="40% - Accent3 3 3 3 5" xfId="6064"/>
    <cellStyle name="40% - Accent3 3 3 3 5 2" xfId="6065"/>
    <cellStyle name="40% - Accent3 3 3 3 5 2 2" xfId="6066"/>
    <cellStyle name="40% - Accent3 3 3 3 5 3" xfId="6067"/>
    <cellStyle name="40% - Accent3 3 3 3 5 4" xfId="6068"/>
    <cellStyle name="40% - Accent3 3 3 3 5 5" xfId="6069"/>
    <cellStyle name="40% - Accent3 3 3 3 5 6" xfId="6070"/>
    <cellStyle name="40% - Accent3 3 3 3 6" xfId="6071"/>
    <cellStyle name="40% - Accent3 3 3 3 6 2" xfId="6072"/>
    <cellStyle name="40% - Accent3 3 3 3 6 2 2" xfId="6073"/>
    <cellStyle name="40% - Accent3 3 3 3 6 3" xfId="6074"/>
    <cellStyle name="40% - Accent3 3 3 3 6 4" xfId="6075"/>
    <cellStyle name="40% - Accent3 3 3 3 6 5" xfId="6076"/>
    <cellStyle name="40% - Accent3 3 3 3 6 6" xfId="6077"/>
    <cellStyle name="40% - Accent3 3 3 3 7" xfId="6078"/>
    <cellStyle name="40% - Accent3 3 3 3 7 2" xfId="6079"/>
    <cellStyle name="40% - Accent3 3 3 3 7 2 2" xfId="6080"/>
    <cellStyle name="40% - Accent3 3 3 3 7 3" xfId="6081"/>
    <cellStyle name="40% - Accent3 3 3 3 7 4" xfId="6082"/>
    <cellStyle name="40% - Accent3 3 3 3 7 5" xfId="6083"/>
    <cellStyle name="40% - Accent3 3 3 3 7 6" xfId="6084"/>
    <cellStyle name="40% - Accent3 3 3 3 8" xfId="6085"/>
    <cellStyle name="40% - Accent3 3 3 3 8 2" xfId="6086"/>
    <cellStyle name="40% - Accent3 3 3 3 9" xfId="6087"/>
    <cellStyle name="40% - Accent3 3 3 4" xfId="6088"/>
    <cellStyle name="40% - Accent3 3 3 4 2" xfId="6089"/>
    <cellStyle name="40% - Accent3 3 3 4 2 2" xfId="6090"/>
    <cellStyle name="40% - Accent3 3 3 4 2 3" xfId="6091"/>
    <cellStyle name="40% - Accent3 3 3 4 3" xfId="6092"/>
    <cellStyle name="40% - Accent3 3 3 4 3 2" xfId="6093"/>
    <cellStyle name="40% - Accent3 3 3 4 3 3" xfId="6094"/>
    <cellStyle name="40% - Accent3 3 3 4 4" xfId="6095"/>
    <cellStyle name="40% - Accent3 3 3 4 4 2" xfId="6096"/>
    <cellStyle name="40% - Accent3 3 3 4 4 3" xfId="6097"/>
    <cellStyle name="40% - Accent3 3 3 4 5" xfId="6098"/>
    <cellStyle name="40% - Accent3 3 3 4 6" xfId="6099"/>
    <cellStyle name="40% - Accent3 3 3 5" xfId="6100"/>
    <cellStyle name="40% - Accent3 3 3 5 2" xfId="6101"/>
    <cellStyle name="40% - Accent3 3 3 5 2 2" xfId="6102"/>
    <cellStyle name="40% - Accent3 3 3 5 2 2 2" xfId="6103"/>
    <cellStyle name="40% - Accent3 3 3 5 2 3" xfId="6104"/>
    <cellStyle name="40% - Accent3 3 3 5 2 3 2" xfId="6105"/>
    <cellStyle name="40% - Accent3 3 3 5 2 4" xfId="6106"/>
    <cellStyle name="40% - Accent3 3 3 5 2 5" xfId="6107"/>
    <cellStyle name="40% - Accent3 3 3 5 2 6" xfId="6108"/>
    <cellStyle name="40% - Accent3 3 3 5 3" xfId="6109"/>
    <cellStyle name="40% - Accent3 3 3 5 3 2" xfId="6110"/>
    <cellStyle name="40% - Accent3 3 3 5 3 2 2" xfId="6111"/>
    <cellStyle name="40% - Accent3 3 3 5 3 3" xfId="6112"/>
    <cellStyle name="40% - Accent3 3 3 5 3 4" xfId="6113"/>
    <cellStyle name="40% - Accent3 3 3 5 3 5" xfId="6114"/>
    <cellStyle name="40% - Accent3 3 3 5 3 6" xfId="6115"/>
    <cellStyle name="40% - Accent3 3 3 5 4" xfId="6116"/>
    <cellStyle name="40% - Accent3 3 3 5 4 2" xfId="6117"/>
    <cellStyle name="40% - Accent3 3 3 5 4 2 2" xfId="6118"/>
    <cellStyle name="40% - Accent3 3 3 5 4 3" xfId="6119"/>
    <cellStyle name="40% - Accent3 3 3 5 4 4" xfId="6120"/>
    <cellStyle name="40% - Accent3 3 3 5 4 5" xfId="6121"/>
    <cellStyle name="40% - Accent3 3 3 5 4 6" xfId="6122"/>
    <cellStyle name="40% - Accent3 3 3 5 5" xfId="6123"/>
    <cellStyle name="40% - Accent3 3 3 5 5 2" xfId="6124"/>
    <cellStyle name="40% - Accent3 3 3 5 6" xfId="6125"/>
    <cellStyle name="40% - Accent3 3 3 5 7" xfId="6126"/>
    <cellStyle name="40% - Accent3 3 3 5 8" xfId="6127"/>
    <cellStyle name="40% - Accent3 3 3 5 9" xfId="6128"/>
    <cellStyle name="40% - Accent3 3 3 6" xfId="6129"/>
    <cellStyle name="40% - Accent3 3 3 6 2" xfId="6130"/>
    <cellStyle name="40% - Accent3 3 3 6 2 2" xfId="6131"/>
    <cellStyle name="40% - Accent3 3 3 6 2 2 2" xfId="6132"/>
    <cellStyle name="40% - Accent3 3 3 6 2 3" xfId="6133"/>
    <cellStyle name="40% - Accent3 3 3 6 2 4" xfId="6134"/>
    <cellStyle name="40% - Accent3 3 3 6 2 5" xfId="6135"/>
    <cellStyle name="40% - Accent3 3 3 6 2 6" xfId="6136"/>
    <cellStyle name="40% - Accent3 3 3 6 3" xfId="6137"/>
    <cellStyle name="40% - Accent3 3 3 6 3 2" xfId="6138"/>
    <cellStyle name="40% - Accent3 3 3 6 4" xfId="6139"/>
    <cellStyle name="40% - Accent3 3 3 6 5" xfId="6140"/>
    <cellStyle name="40% - Accent3 3 3 6 6" xfId="6141"/>
    <cellStyle name="40% - Accent3 3 3 6 7" xfId="6142"/>
    <cellStyle name="40% - Accent3 3 3 7" xfId="6143"/>
    <cellStyle name="40% - Accent3 3 3 7 2" xfId="6144"/>
    <cellStyle name="40% - Accent3 3 3 7 2 2" xfId="6145"/>
    <cellStyle name="40% - Accent3 3 3 7 3" xfId="6146"/>
    <cellStyle name="40% - Accent3 3 3 7 4" xfId="6147"/>
    <cellStyle name="40% - Accent3 3 3 7 5" xfId="6148"/>
    <cellStyle name="40% - Accent3 3 3 7 6" xfId="6149"/>
    <cellStyle name="40% - Accent3 3 3 8" xfId="6150"/>
    <cellStyle name="40% - Accent3 3 3 8 2" xfId="6151"/>
    <cellStyle name="40% - Accent3 3 3 8 2 2" xfId="6152"/>
    <cellStyle name="40% - Accent3 3 3 8 3" xfId="6153"/>
    <cellStyle name="40% - Accent3 3 3 8 4" xfId="6154"/>
    <cellStyle name="40% - Accent3 3 3 8 5" xfId="6155"/>
    <cellStyle name="40% - Accent3 3 3 8 6" xfId="6156"/>
    <cellStyle name="40% - Accent3 3 3 9" xfId="6157"/>
    <cellStyle name="40% - Accent3 3 3 9 2" xfId="6158"/>
    <cellStyle name="40% - Accent3 3 3 9 2 2" xfId="6159"/>
    <cellStyle name="40% - Accent3 3 3 9 3" xfId="6160"/>
    <cellStyle name="40% - Accent3 3 3 9 4" xfId="6161"/>
    <cellStyle name="40% - Accent3 3 3 9 5" xfId="6162"/>
    <cellStyle name="40% - Accent3 3 3 9 6" xfId="6163"/>
    <cellStyle name="40% - Accent3 3 4" xfId="6164"/>
    <cellStyle name="40% - Accent3 3 4 10" xfId="6165"/>
    <cellStyle name="40% - Accent3 3 4 11" xfId="6166"/>
    <cellStyle name="40% - Accent3 3 4 12" xfId="6167"/>
    <cellStyle name="40% - Accent3 3 4 2" xfId="6168"/>
    <cellStyle name="40% - Accent3 3 4 2 10" xfId="6169"/>
    <cellStyle name="40% - Accent3 3 4 2 2" xfId="6170"/>
    <cellStyle name="40% - Accent3 3 4 2 2 2" xfId="6171"/>
    <cellStyle name="40% - Accent3 3 4 2 2 2 2" xfId="6172"/>
    <cellStyle name="40% - Accent3 3 4 2 2 2 3" xfId="6173"/>
    <cellStyle name="40% - Accent3 3 4 2 2 3" xfId="6174"/>
    <cellStyle name="40% - Accent3 3 4 2 2 4" xfId="6175"/>
    <cellStyle name="40% - Accent3 3 4 2 3" xfId="6176"/>
    <cellStyle name="40% - Accent3 3 4 2 3 2" xfId="6177"/>
    <cellStyle name="40% - Accent3 3 4 2 3 3" xfId="6178"/>
    <cellStyle name="40% - Accent3 3 4 2 4" xfId="6179"/>
    <cellStyle name="40% - Accent3 3 4 2 4 2" xfId="6180"/>
    <cellStyle name="40% - Accent3 3 4 2 4 2 2" xfId="6181"/>
    <cellStyle name="40% - Accent3 3 4 2 4 3" xfId="6182"/>
    <cellStyle name="40% - Accent3 3 4 2 4 4" xfId="6183"/>
    <cellStyle name="40% - Accent3 3 4 2 4 5" xfId="6184"/>
    <cellStyle name="40% - Accent3 3 4 2 4 6" xfId="6185"/>
    <cellStyle name="40% - Accent3 3 4 2 5" xfId="6186"/>
    <cellStyle name="40% - Accent3 3 4 2 5 2" xfId="6187"/>
    <cellStyle name="40% - Accent3 3 4 2 5 3" xfId="6188"/>
    <cellStyle name="40% - Accent3 3 4 2 6" xfId="6189"/>
    <cellStyle name="40% - Accent3 3 4 2 6 2" xfId="6190"/>
    <cellStyle name="40% - Accent3 3 4 2 7" xfId="6191"/>
    <cellStyle name="40% - Accent3 3 4 2 8" xfId="6192"/>
    <cellStyle name="40% - Accent3 3 4 2 9" xfId="6193"/>
    <cellStyle name="40% - Accent3 3 4 3" xfId="6194"/>
    <cellStyle name="40% - Accent3 3 4 3 2" xfId="6195"/>
    <cellStyle name="40% - Accent3 3 4 3 2 2" xfId="6196"/>
    <cellStyle name="40% - Accent3 3 4 3 2 2 2" xfId="6197"/>
    <cellStyle name="40% - Accent3 3 4 3 2 3" xfId="6198"/>
    <cellStyle name="40% - Accent3 3 4 3 2 3 2" xfId="6199"/>
    <cellStyle name="40% - Accent3 3 4 3 2 4" xfId="6200"/>
    <cellStyle name="40% - Accent3 3 4 3 2 5" xfId="6201"/>
    <cellStyle name="40% - Accent3 3 4 3 2 6" xfId="6202"/>
    <cellStyle name="40% - Accent3 3 4 3 3" xfId="6203"/>
    <cellStyle name="40% - Accent3 3 4 3 3 2" xfId="6204"/>
    <cellStyle name="40% - Accent3 3 4 3 3 2 2" xfId="6205"/>
    <cellStyle name="40% - Accent3 3 4 3 3 3" xfId="6206"/>
    <cellStyle name="40% - Accent3 3 4 3 3 4" xfId="6207"/>
    <cellStyle name="40% - Accent3 3 4 3 3 5" xfId="6208"/>
    <cellStyle name="40% - Accent3 3 4 3 3 6" xfId="6209"/>
    <cellStyle name="40% - Accent3 3 4 3 4" xfId="6210"/>
    <cellStyle name="40% - Accent3 3 4 3 4 2" xfId="6211"/>
    <cellStyle name="40% - Accent3 3 4 3 4 2 2" xfId="6212"/>
    <cellStyle name="40% - Accent3 3 4 3 4 3" xfId="6213"/>
    <cellStyle name="40% - Accent3 3 4 3 4 4" xfId="6214"/>
    <cellStyle name="40% - Accent3 3 4 3 4 5" xfId="6215"/>
    <cellStyle name="40% - Accent3 3 4 3 4 6" xfId="6216"/>
    <cellStyle name="40% - Accent3 3 4 3 5" xfId="6217"/>
    <cellStyle name="40% - Accent3 3 4 3 5 2" xfId="6218"/>
    <cellStyle name="40% - Accent3 3 4 3 6" xfId="6219"/>
    <cellStyle name="40% - Accent3 3 4 3 7" xfId="6220"/>
    <cellStyle name="40% - Accent3 3 4 3 8" xfId="6221"/>
    <cellStyle name="40% - Accent3 3 4 3 9" xfId="6222"/>
    <cellStyle name="40% - Accent3 3 4 4" xfId="6223"/>
    <cellStyle name="40% - Accent3 3 4 4 2" xfId="6224"/>
    <cellStyle name="40% - Accent3 3 4 4 2 2" xfId="6225"/>
    <cellStyle name="40% - Accent3 3 4 4 2 2 2" xfId="6226"/>
    <cellStyle name="40% - Accent3 3 4 4 2 3" xfId="6227"/>
    <cellStyle name="40% - Accent3 3 4 4 2 4" xfId="6228"/>
    <cellStyle name="40% - Accent3 3 4 4 2 5" xfId="6229"/>
    <cellStyle name="40% - Accent3 3 4 4 2 6" xfId="6230"/>
    <cellStyle name="40% - Accent3 3 4 4 3" xfId="6231"/>
    <cellStyle name="40% - Accent3 3 4 4 3 2" xfId="6232"/>
    <cellStyle name="40% - Accent3 3 4 4 4" xfId="6233"/>
    <cellStyle name="40% - Accent3 3 4 4 5" xfId="6234"/>
    <cellStyle name="40% - Accent3 3 4 4 6" xfId="6235"/>
    <cellStyle name="40% - Accent3 3 4 4 7" xfId="6236"/>
    <cellStyle name="40% - Accent3 3 4 5" xfId="6237"/>
    <cellStyle name="40% - Accent3 3 4 5 2" xfId="6238"/>
    <cellStyle name="40% - Accent3 3 4 5 2 2" xfId="6239"/>
    <cellStyle name="40% - Accent3 3 4 5 3" xfId="6240"/>
    <cellStyle name="40% - Accent3 3 4 5 4" xfId="6241"/>
    <cellStyle name="40% - Accent3 3 4 5 5" xfId="6242"/>
    <cellStyle name="40% - Accent3 3 4 5 6" xfId="6243"/>
    <cellStyle name="40% - Accent3 3 4 6" xfId="6244"/>
    <cellStyle name="40% - Accent3 3 4 6 2" xfId="6245"/>
    <cellStyle name="40% - Accent3 3 4 6 2 2" xfId="6246"/>
    <cellStyle name="40% - Accent3 3 4 6 3" xfId="6247"/>
    <cellStyle name="40% - Accent3 3 4 6 4" xfId="6248"/>
    <cellStyle name="40% - Accent3 3 4 6 5" xfId="6249"/>
    <cellStyle name="40% - Accent3 3 4 6 6" xfId="6250"/>
    <cellStyle name="40% - Accent3 3 4 7" xfId="6251"/>
    <cellStyle name="40% - Accent3 3 4 7 2" xfId="6252"/>
    <cellStyle name="40% - Accent3 3 4 7 2 2" xfId="6253"/>
    <cellStyle name="40% - Accent3 3 4 7 3" xfId="6254"/>
    <cellStyle name="40% - Accent3 3 4 7 4" xfId="6255"/>
    <cellStyle name="40% - Accent3 3 4 7 5" xfId="6256"/>
    <cellStyle name="40% - Accent3 3 4 7 6" xfId="6257"/>
    <cellStyle name="40% - Accent3 3 4 8" xfId="6258"/>
    <cellStyle name="40% - Accent3 3 4 8 2" xfId="6259"/>
    <cellStyle name="40% - Accent3 3 4 9" xfId="6260"/>
    <cellStyle name="40% - Accent3 3 5" xfId="6261"/>
    <cellStyle name="40% - Accent3 3 5 10" xfId="6262"/>
    <cellStyle name="40% - Accent3 3 5 11" xfId="6263"/>
    <cellStyle name="40% - Accent3 3 5 2" xfId="6264"/>
    <cellStyle name="40% - Accent3 3 5 2 2" xfId="6265"/>
    <cellStyle name="40% - Accent3 3 5 2 2 2" xfId="6266"/>
    <cellStyle name="40% - Accent3 3 5 2 2 2 2" xfId="6267"/>
    <cellStyle name="40% - Accent3 3 5 2 2 3" xfId="6268"/>
    <cellStyle name="40% - Accent3 3 5 2 2 4" xfId="6269"/>
    <cellStyle name="40% - Accent3 3 5 2 2 5" xfId="6270"/>
    <cellStyle name="40% - Accent3 3 5 2 2 6" xfId="6271"/>
    <cellStyle name="40% - Accent3 3 5 2 3" xfId="6272"/>
    <cellStyle name="40% - Accent3 3 5 2 3 2" xfId="6273"/>
    <cellStyle name="40% - Accent3 3 5 2 4" xfId="6274"/>
    <cellStyle name="40% - Accent3 3 5 2 5" xfId="6275"/>
    <cellStyle name="40% - Accent3 3 5 2 6" xfId="6276"/>
    <cellStyle name="40% - Accent3 3 5 2 7" xfId="6277"/>
    <cellStyle name="40% - Accent3 3 5 3" xfId="6278"/>
    <cellStyle name="40% - Accent3 3 5 3 2" xfId="6279"/>
    <cellStyle name="40% - Accent3 3 5 3 2 2" xfId="6280"/>
    <cellStyle name="40% - Accent3 3 5 3 2 2 2" xfId="6281"/>
    <cellStyle name="40% - Accent3 3 5 3 2 3" xfId="6282"/>
    <cellStyle name="40% - Accent3 3 5 3 2 4" xfId="6283"/>
    <cellStyle name="40% - Accent3 3 5 3 2 5" xfId="6284"/>
    <cellStyle name="40% - Accent3 3 5 3 2 6" xfId="6285"/>
    <cellStyle name="40% - Accent3 3 5 3 3" xfId="6286"/>
    <cellStyle name="40% - Accent3 3 5 3 3 2" xfId="6287"/>
    <cellStyle name="40% - Accent3 3 5 3 4" xfId="6288"/>
    <cellStyle name="40% - Accent3 3 5 3 5" xfId="6289"/>
    <cellStyle name="40% - Accent3 3 5 3 6" xfId="6290"/>
    <cellStyle name="40% - Accent3 3 5 3 7" xfId="6291"/>
    <cellStyle name="40% - Accent3 3 5 4" xfId="6292"/>
    <cellStyle name="40% - Accent3 3 5 4 2" xfId="6293"/>
    <cellStyle name="40% - Accent3 3 5 4 2 2" xfId="6294"/>
    <cellStyle name="40% - Accent3 3 5 4 3" xfId="6295"/>
    <cellStyle name="40% - Accent3 3 5 4 4" xfId="6296"/>
    <cellStyle name="40% - Accent3 3 5 4 5" xfId="6297"/>
    <cellStyle name="40% - Accent3 3 5 4 6" xfId="6298"/>
    <cellStyle name="40% - Accent3 3 5 5" xfId="6299"/>
    <cellStyle name="40% - Accent3 3 5 5 2" xfId="6300"/>
    <cellStyle name="40% - Accent3 3 5 5 2 2" xfId="6301"/>
    <cellStyle name="40% - Accent3 3 5 5 3" xfId="6302"/>
    <cellStyle name="40% - Accent3 3 5 5 4" xfId="6303"/>
    <cellStyle name="40% - Accent3 3 5 5 5" xfId="6304"/>
    <cellStyle name="40% - Accent3 3 5 5 6" xfId="6305"/>
    <cellStyle name="40% - Accent3 3 5 6" xfId="6306"/>
    <cellStyle name="40% - Accent3 3 5 6 2" xfId="6307"/>
    <cellStyle name="40% - Accent3 3 5 6 2 2" xfId="6308"/>
    <cellStyle name="40% - Accent3 3 5 6 3" xfId="6309"/>
    <cellStyle name="40% - Accent3 3 5 6 4" xfId="6310"/>
    <cellStyle name="40% - Accent3 3 5 6 5" xfId="6311"/>
    <cellStyle name="40% - Accent3 3 5 6 6" xfId="6312"/>
    <cellStyle name="40% - Accent3 3 5 7" xfId="6313"/>
    <cellStyle name="40% - Accent3 3 5 7 2" xfId="6314"/>
    <cellStyle name="40% - Accent3 3 5 8" xfId="6315"/>
    <cellStyle name="40% - Accent3 3 5 9" xfId="6316"/>
    <cellStyle name="40% - Accent3 3 6" xfId="6317"/>
    <cellStyle name="40% - Accent3 3 6 2" xfId="6318"/>
    <cellStyle name="40% - Accent3 3 6 2 2" xfId="6319"/>
    <cellStyle name="40% - Accent3 3 6 2 2 2" xfId="6320"/>
    <cellStyle name="40% - Accent3 3 6 2 3" xfId="6321"/>
    <cellStyle name="40% - Accent3 3 6 2 4" xfId="6322"/>
    <cellStyle name="40% - Accent3 3 6 2 5" xfId="6323"/>
    <cellStyle name="40% - Accent3 3 6 2 6" xfId="6324"/>
    <cellStyle name="40% - Accent3 3 6 3" xfId="6325"/>
    <cellStyle name="40% - Accent3 3 6 3 2" xfId="6326"/>
    <cellStyle name="40% - Accent3 3 6 4" xfId="6327"/>
    <cellStyle name="40% - Accent3 3 6 5" xfId="6328"/>
    <cellStyle name="40% - Accent3 3 6 6" xfId="6329"/>
    <cellStyle name="40% - Accent3 3 6 7" xfId="6330"/>
    <cellStyle name="40% - Accent3 3 7" xfId="6331"/>
    <cellStyle name="40% - Accent3 3 7 2" xfId="6332"/>
    <cellStyle name="40% - Accent3 3 7 2 2" xfId="6333"/>
    <cellStyle name="40% - Accent3 3 7 2 2 2" xfId="6334"/>
    <cellStyle name="40% - Accent3 3 7 2 3" xfId="6335"/>
    <cellStyle name="40% - Accent3 3 7 2 4" xfId="6336"/>
    <cellStyle name="40% - Accent3 3 7 2 5" xfId="6337"/>
    <cellStyle name="40% - Accent3 3 7 2 6" xfId="6338"/>
    <cellStyle name="40% - Accent3 3 7 3" xfId="6339"/>
    <cellStyle name="40% - Accent3 3 7 3 2" xfId="6340"/>
    <cellStyle name="40% - Accent3 3 7 4" xfId="6341"/>
    <cellStyle name="40% - Accent3 3 7 5" xfId="6342"/>
    <cellStyle name="40% - Accent3 3 7 6" xfId="6343"/>
    <cellStyle name="40% - Accent3 3 7 7" xfId="6344"/>
    <cellStyle name="40% - Accent3 3 8" xfId="6345"/>
    <cellStyle name="40% - Accent3 3 8 2" xfId="6346"/>
    <cellStyle name="40% - Accent3 3 8 2 2" xfId="6347"/>
    <cellStyle name="40% - Accent3 3 8 3" xfId="6348"/>
    <cellStyle name="40% - Accent3 3 8 4" xfId="6349"/>
    <cellStyle name="40% - Accent3 3 8 5" xfId="6350"/>
    <cellStyle name="40% - Accent3 3 8 6" xfId="6351"/>
    <cellStyle name="40% - Accent3 3 9" xfId="6352"/>
    <cellStyle name="40% - Accent3 3 9 2" xfId="6353"/>
    <cellStyle name="40% - Accent3 3 9 2 2" xfId="6354"/>
    <cellStyle name="40% - Accent3 3 9 3" xfId="6355"/>
    <cellStyle name="40% - Accent3 3 9 4" xfId="6356"/>
    <cellStyle name="40% - Accent3 3 9 5" xfId="6357"/>
    <cellStyle name="40% - Accent3 3 9 6" xfId="6358"/>
    <cellStyle name="40% - Accent3 4" xfId="6359"/>
    <cellStyle name="40% - Accent3 4 10" xfId="6360"/>
    <cellStyle name="40% - Accent3 4 11" xfId="6361"/>
    <cellStyle name="40% - Accent3 4 12" xfId="6362"/>
    <cellStyle name="40% - Accent3 4 13" xfId="6363"/>
    <cellStyle name="40% - Accent3 4 2" xfId="6364"/>
    <cellStyle name="40% - Accent3 4 2 10" xfId="6365"/>
    <cellStyle name="40% - Accent3 4 2 11" xfId="6366"/>
    <cellStyle name="40% - Accent3 4 2 2" xfId="6367"/>
    <cellStyle name="40% - Accent3 4 2 2 10" xfId="6368"/>
    <cellStyle name="40% - Accent3 4 2 2 2" xfId="6369"/>
    <cellStyle name="40% - Accent3 4 2 2 2 2" xfId="6370"/>
    <cellStyle name="40% - Accent3 4 2 2 2 2 2" xfId="6371"/>
    <cellStyle name="40% - Accent3 4 2 2 2 2 3" xfId="6372"/>
    <cellStyle name="40% - Accent3 4 2 2 2 3" xfId="6373"/>
    <cellStyle name="40% - Accent3 4 2 2 2 4" xfId="6374"/>
    <cellStyle name="40% - Accent3 4 2 2 3" xfId="6375"/>
    <cellStyle name="40% - Accent3 4 2 2 3 2" xfId="6376"/>
    <cellStyle name="40% - Accent3 4 2 2 3 3" xfId="6377"/>
    <cellStyle name="40% - Accent3 4 2 2 4" xfId="6378"/>
    <cellStyle name="40% - Accent3 4 2 2 4 2" xfId="6379"/>
    <cellStyle name="40% - Accent3 4 2 2 4 2 2" xfId="6380"/>
    <cellStyle name="40% - Accent3 4 2 2 4 3" xfId="6381"/>
    <cellStyle name="40% - Accent3 4 2 2 4 4" xfId="6382"/>
    <cellStyle name="40% - Accent3 4 2 2 4 5" xfId="6383"/>
    <cellStyle name="40% - Accent3 4 2 2 4 6" xfId="6384"/>
    <cellStyle name="40% - Accent3 4 2 2 5" xfId="6385"/>
    <cellStyle name="40% - Accent3 4 2 2 5 2" xfId="6386"/>
    <cellStyle name="40% - Accent3 4 2 2 5 3" xfId="6387"/>
    <cellStyle name="40% - Accent3 4 2 2 6" xfId="6388"/>
    <cellStyle name="40% - Accent3 4 2 2 6 2" xfId="6389"/>
    <cellStyle name="40% - Accent3 4 2 2 7" xfId="6390"/>
    <cellStyle name="40% - Accent3 4 2 2 8" xfId="6391"/>
    <cellStyle name="40% - Accent3 4 2 2 9" xfId="6392"/>
    <cellStyle name="40% - Accent3 4 2 3" xfId="6393"/>
    <cellStyle name="40% - Accent3 4 2 3 2" xfId="6394"/>
    <cellStyle name="40% - Accent3 4 2 3 2 2" xfId="6395"/>
    <cellStyle name="40% - Accent3 4 2 3 2 3" xfId="6396"/>
    <cellStyle name="40% - Accent3 4 2 3 3" xfId="6397"/>
    <cellStyle name="40% - Accent3 4 2 3 4" xfId="6398"/>
    <cellStyle name="40% - Accent3 4 2 4" xfId="6399"/>
    <cellStyle name="40% - Accent3 4 2 4 2" xfId="6400"/>
    <cellStyle name="40% - Accent3 4 2 4 3" xfId="6401"/>
    <cellStyle name="40% - Accent3 4 2 5" xfId="6402"/>
    <cellStyle name="40% - Accent3 4 2 5 2" xfId="6403"/>
    <cellStyle name="40% - Accent3 4 2 5 2 2" xfId="6404"/>
    <cellStyle name="40% - Accent3 4 2 5 3" xfId="6405"/>
    <cellStyle name="40% - Accent3 4 2 5 4" xfId="6406"/>
    <cellStyle name="40% - Accent3 4 2 5 5" xfId="6407"/>
    <cellStyle name="40% - Accent3 4 2 5 6" xfId="6408"/>
    <cellStyle name="40% - Accent3 4 2 6" xfId="6409"/>
    <cellStyle name="40% - Accent3 4 2 6 2" xfId="6410"/>
    <cellStyle name="40% - Accent3 4 2 6 3" xfId="6411"/>
    <cellStyle name="40% - Accent3 4 2 7" xfId="6412"/>
    <cellStyle name="40% - Accent3 4 2 7 2" xfId="6413"/>
    <cellStyle name="40% - Accent3 4 2 8" xfId="6414"/>
    <cellStyle name="40% - Accent3 4 2 9" xfId="6415"/>
    <cellStyle name="40% - Accent3 4 3" xfId="6416"/>
    <cellStyle name="40% - Accent3 4 3 2" xfId="6417"/>
    <cellStyle name="40% - Accent3 4 3 3" xfId="6418"/>
    <cellStyle name="40% - Accent3 4 3 3 2" xfId="6419"/>
    <cellStyle name="40% - Accent3 4 3 3 2 2" xfId="6420"/>
    <cellStyle name="40% - Accent3 4 3 3 3" xfId="6421"/>
    <cellStyle name="40% - Accent3 4 3 3 4" xfId="6422"/>
    <cellStyle name="40% - Accent3 4 3 3 5" xfId="6423"/>
    <cellStyle name="40% - Accent3 4 3 3 6" xfId="6424"/>
    <cellStyle name="40% - Accent3 4 3 4" xfId="6425"/>
    <cellStyle name="40% - Accent3 4 3 4 2" xfId="6426"/>
    <cellStyle name="40% - Accent3 4 3 5" xfId="6427"/>
    <cellStyle name="40% - Accent3 4 3 6" xfId="6428"/>
    <cellStyle name="40% - Accent3 4 3 7" xfId="6429"/>
    <cellStyle name="40% - Accent3 4 3 8" xfId="6430"/>
    <cellStyle name="40% - Accent3 4 4" xfId="6431"/>
    <cellStyle name="40% - Accent3 4 4 2" xfId="6432"/>
    <cellStyle name="40% - Accent3 4 4 2 2" xfId="6433"/>
    <cellStyle name="40% - Accent3 4 4 2 3" xfId="6434"/>
    <cellStyle name="40% - Accent3 4 4 3" xfId="6435"/>
    <cellStyle name="40% - Accent3 4 4 3 2" xfId="6436"/>
    <cellStyle name="40% - Accent3 4 4 3 3" xfId="6437"/>
    <cellStyle name="40% - Accent3 4 4 4" xfId="6438"/>
    <cellStyle name="40% - Accent3 4 4 4 2" xfId="6439"/>
    <cellStyle name="40% - Accent3 4 4 4 3" xfId="6440"/>
    <cellStyle name="40% - Accent3 4 4 5" xfId="6441"/>
    <cellStyle name="40% - Accent3 4 4 6" xfId="6442"/>
    <cellStyle name="40% - Accent3 4 5" xfId="6443"/>
    <cellStyle name="40% - Accent3 4 5 2" xfId="6444"/>
    <cellStyle name="40% - Accent3 4 5 3" xfId="6445"/>
    <cellStyle name="40% - Accent3 4 6" xfId="6446"/>
    <cellStyle name="40% - Accent3 4 6 2" xfId="6447"/>
    <cellStyle name="40% - Accent3 4 6 2 2" xfId="6448"/>
    <cellStyle name="40% - Accent3 4 6 3" xfId="6449"/>
    <cellStyle name="40% - Accent3 4 6 4" xfId="6450"/>
    <cellStyle name="40% - Accent3 4 6 5" xfId="6451"/>
    <cellStyle name="40% - Accent3 4 6 6" xfId="6452"/>
    <cellStyle name="40% - Accent3 4 7" xfId="6453"/>
    <cellStyle name="40% - Accent3 4 7 2" xfId="6454"/>
    <cellStyle name="40% - Accent3 4 8" xfId="6455"/>
    <cellStyle name="40% - Accent3 4 8 2" xfId="6456"/>
    <cellStyle name="40% - Accent3 4 9" xfId="6457"/>
    <cellStyle name="40% - Accent3 5" xfId="6458"/>
    <cellStyle name="40% - Accent3 5 10" xfId="6459"/>
    <cellStyle name="40% - Accent3 5 11" xfId="6460"/>
    <cellStyle name="40% - Accent3 5 12" xfId="6461"/>
    <cellStyle name="40% - Accent3 5 2" xfId="6462"/>
    <cellStyle name="40% - Accent3 5 2 10" xfId="6463"/>
    <cellStyle name="40% - Accent3 5 2 11" xfId="6464"/>
    <cellStyle name="40% - Accent3 5 2 2" xfId="6465"/>
    <cellStyle name="40% - Accent3 5 2 2 2" xfId="6466"/>
    <cellStyle name="40% - Accent3 5 2 2 2 2" xfId="6467"/>
    <cellStyle name="40% - Accent3 5 2 2 2 2 2" xfId="6468"/>
    <cellStyle name="40% - Accent3 5 2 2 2 3" xfId="6469"/>
    <cellStyle name="40% - Accent3 5 2 2 2 4" xfId="6470"/>
    <cellStyle name="40% - Accent3 5 2 2 2 5" xfId="6471"/>
    <cellStyle name="40% - Accent3 5 2 2 2 6" xfId="6472"/>
    <cellStyle name="40% - Accent3 5 2 2 3" xfId="6473"/>
    <cellStyle name="40% - Accent3 5 2 2 3 2" xfId="6474"/>
    <cellStyle name="40% - Accent3 5 2 2 4" xfId="6475"/>
    <cellStyle name="40% - Accent3 5 2 2 5" xfId="6476"/>
    <cellStyle name="40% - Accent3 5 2 2 6" xfId="6477"/>
    <cellStyle name="40% - Accent3 5 2 2 7" xfId="6478"/>
    <cellStyle name="40% - Accent3 5 2 3" xfId="6479"/>
    <cellStyle name="40% - Accent3 5 2 3 2" xfId="6480"/>
    <cellStyle name="40% - Accent3 5 2 3 2 2" xfId="6481"/>
    <cellStyle name="40% - Accent3 5 2 3 2 3" xfId="6482"/>
    <cellStyle name="40% - Accent3 5 2 3 3" xfId="6483"/>
    <cellStyle name="40% - Accent3 5 2 3 4" xfId="6484"/>
    <cellStyle name="40% - Accent3 5 2 4" xfId="6485"/>
    <cellStyle name="40% - Accent3 5 2 4 2" xfId="6486"/>
    <cellStyle name="40% - Accent3 5 2 4 3" xfId="6487"/>
    <cellStyle name="40% - Accent3 5 2 5" xfId="6488"/>
    <cellStyle name="40% - Accent3 5 2 5 2" xfId="6489"/>
    <cellStyle name="40% - Accent3 5 2 5 2 2" xfId="6490"/>
    <cellStyle name="40% - Accent3 5 2 5 3" xfId="6491"/>
    <cellStyle name="40% - Accent3 5 2 5 4" xfId="6492"/>
    <cellStyle name="40% - Accent3 5 2 5 5" xfId="6493"/>
    <cellStyle name="40% - Accent3 5 2 5 6" xfId="6494"/>
    <cellStyle name="40% - Accent3 5 2 6" xfId="6495"/>
    <cellStyle name="40% - Accent3 5 2 6 2" xfId="6496"/>
    <cellStyle name="40% - Accent3 5 2 6 3" xfId="6497"/>
    <cellStyle name="40% - Accent3 5 2 7" xfId="6498"/>
    <cellStyle name="40% - Accent3 5 2 7 2" xfId="6499"/>
    <cellStyle name="40% - Accent3 5 2 8" xfId="6500"/>
    <cellStyle name="40% - Accent3 5 2 9" xfId="6501"/>
    <cellStyle name="40% - Accent3 5 3" xfId="6502"/>
    <cellStyle name="40% - Accent3 5 3 10" xfId="6503"/>
    <cellStyle name="40% - Accent3 5 3 2" xfId="6504"/>
    <cellStyle name="40% - Accent3 5 3 2 2" xfId="6505"/>
    <cellStyle name="40% - Accent3 5 3 2 2 2" xfId="6506"/>
    <cellStyle name="40% - Accent3 5 3 2 2 2 2" xfId="6507"/>
    <cellStyle name="40% - Accent3 5 3 2 2 3" xfId="6508"/>
    <cellStyle name="40% - Accent3 5 3 2 2 4" xfId="6509"/>
    <cellStyle name="40% - Accent3 5 3 2 2 5" xfId="6510"/>
    <cellStyle name="40% - Accent3 5 3 2 2 6" xfId="6511"/>
    <cellStyle name="40% - Accent3 5 3 2 3" xfId="6512"/>
    <cellStyle name="40% - Accent3 5 3 2 3 2" xfId="6513"/>
    <cellStyle name="40% - Accent3 5 3 2 4" xfId="6514"/>
    <cellStyle name="40% - Accent3 5 3 2 5" xfId="6515"/>
    <cellStyle name="40% - Accent3 5 3 2 6" xfId="6516"/>
    <cellStyle name="40% - Accent3 5 3 2 7" xfId="6517"/>
    <cellStyle name="40% - Accent3 5 3 3" xfId="6518"/>
    <cellStyle name="40% - Accent3 5 3 3 2" xfId="6519"/>
    <cellStyle name="40% - Accent3 5 3 3 2 2" xfId="6520"/>
    <cellStyle name="40% - Accent3 5 3 3 3" xfId="6521"/>
    <cellStyle name="40% - Accent3 5 3 3 4" xfId="6522"/>
    <cellStyle name="40% - Accent3 5 3 3 5" xfId="6523"/>
    <cellStyle name="40% - Accent3 5 3 3 6" xfId="6524"/>
    <cellStyle name="40% - Accent3 5 3 4" xfId="6525"/>
    <cellStyle name="40% - Accent3 5 3 4 2" xfId="6526"/>
    <cellStyle name="40% - Accent3 5 3 4 2 2" xfId="6527"/>
    <cellStyle name="40% - Accent3 5 3 4 3" xfId="6528"/>
    <cellStyle name="40% - Accent3 5 3 4 4" xfId="6529"/>
    <cellStyle name="40% - Accent3 5 3 4 5" xfId="6530"/>
    <cellStyle name="40% - Accent3 5 3 4 6" xfId="6531"/>
    <cellStyle name="40% - Accent3 5 3 5" xfId="6532"/>
    <cellStyle name="40% - Accent3 5 3 5 2" xfId="6533"/>
    <cellStyle name="40% - Accent3 5 3 5 2 2" xfId="6534"/>
    <cellStyle name="40% - Accent3 5 3 5 3" xfId="6535"/>
    <cellStyle name="40% - Accent3 5 3 5 4" xfId="6536"/>
    <cellStyle name="40% - Accent3 5 3 5 5" xfId="6537"/>
    <cellStyle name="40% - Accent3 5 3 5 6" xfId="6538"/>
    <cellStyle name="40% - Accent3 5 3 6" xfId="6539"/>
    <cellStyle name="40% - Accent3 5 3 6 2" xfId="6540"/>
    <cellStyle name="40% - Accent3 5 3 7" xfId="6541"/>
    <cellStyle name="40% - Accent3 5 3 8" xfId="6542"/>
    <cellStyle name="40% - Accent3 5 3 9" xfId="6543"/>
    <cellStyle name="40% - Accent3 5 4" xfId="6544"/>
    <cellStyle name="40% - Accent3 5 4 2" xfId="6545"/>
    <cellStyle name="40% - Accent3 5 4 2 2" xfId="6546"/>
    <cellStyle name="40% - Accent3 5 4 2 2 2" xfId="6547"/>
    <cellStyle name="40% - Accent3 5 4 2 3" xfId="6548"/>
    <cellStyle name="40% - Accent3 5 4 2 4" xfId="6549"/>
    <cellStyle name="40% - Accent3 5 4 2 5" xfId="6550"/>
    <cellStyle name="40% - Accent3 5 4 2 6" xfId="6551"/>
    <cellStyle name="40% - Accent3 5 4 3" xfId="6552"/>
    <cellStyle name="40% - Accent3 5 4 3 2" xfId="6553"/>
    <cellStyle name="40% - Accent3 5 4 4" xfId="6554"/>
    <cellStyle name="40% - Accent3 5 4 5" xfId="6555"/>
    <cellStyle name="40% - Accent3 5 4 6" xfId="6556"/>
    <cellStyle name="40% - Accent3 5 4 7" xfId="6557"/>
    <cellStyle name="40% - Accent3 5 5" xfId="6558"/>
    <cellStyle name="40% - Accent3 5 5 2" xfId="6559"/>
    <cellStyle name="40% - Accent3 5 5 2 2" xfId="6560"/>
    <cellStyle name="40% - Accent3 5 5 3" xfId="6561"/>
    <cellStyle name="40% - Accent3 5 5 4" xfId="6562"/>
    <cellStyle name="40% - Accent3 5 5 5" xfId="6563"/>
    <cellStyle name="40% - Accent3 5 5 6" xfId="6564"/>
    <cellStyle name="40% - Accent3 5 6" xfId="6565"/>
    <cellStyle name="40% - Accent3 5 6 2" xfId="6566"/>
    <cellStyle name="40% - Accent3 5 6 2 2" xfId="6567"/>
    <cellStyle name="40% - Accent3 5 6 3" xfId="6568"/>
    <cellStyle name="40% - Accent3 5 6 4" xfId="6569"/>
    <cellStyle name="40% - Accent3 5 6 5" xfId="6570"/>
    <cellStyle name="40% - Accent3 5 6 6" xfId="6571"/>
    <cellStyle name="40% - Accent3 5 7" xfId="6572"/>
    <cellStyle name="40% - Accent3 5 7 2" xfId="6573"/>
    <cellStyle name="40% - Accent3 5 7 2 2" xfId="6574"/>
    <cellStyle name="40% - Accent3 5 7 3" xfId="6575"/>
    <cellStyle name="40% - Accent3 5 7 4" xfId="6576"/>
    <cellStyle name="40% - Accent3 5 7 5" xfId="6577"/>
    <cellStyle name="40% - Accent3 5 7 6" xfId="6578"/>
    <cellStyle name="40% - Accent3 5 8" xfId="6579"/>
    <cellStyle name="40% - Accent3 5 8 2" xfId="6580"/>
    <cellStyle name="40% - Accent3 5 9" xfId="6581"/>
    <cellStyle name="40% - Accent3 6" xfId="6582"/>
    <cellStyle name="40% - Accent3 6 10" xfId="6583"/>
    <cellStyle name="40% - Accent3 6 11" xfId="6584"/>
    <cellStyle name="40% - Accent3 6 2" xfId="6585"/>
    <cellStyle name="40% - Accent3 6 2 2" xfId="6586"/>
    <cellStyle name="40% - Accent3 6 2 2 2" xfId="6587"/>
    <cellStyle name="40% - Accent3 6 2 2 2 2" xfId="6588"/>
    <cellStyle name="40% - Accent3 6 2 2 3" xfId="6589"/>
    <cellStyle name="40% - Accent3 6 2 2 4" xfId="6590"/>
    <cellStyle name="40% - Accent3 6 2 2 5" xfId="6591"/>
    <cellStyle name="40% - Accent3 6 2 2 6" xfId="6592"/>
    <cellStyle name="40% - Accent3 6 2 3" xfId="6593"/>
    <cellStyle name="40% - Accent3 6 2 3 2" xfId="6594"/>
    <cellStyle name="40% - Accent3 6 2 4" xfId="6595"/>
    <cellStyle name="40% - Accent3 6 2 5" xfId="6596"/>
    <cellStyle name="40% - Accent3 6 2 6" xfId="6597"/>
    <cellStyle name="40% - Accent3 6 2 7" xfId="6598"/>
    <cellStyle name="40% - Accent3 6 3" xfId="6599"/>
    <cellStyle name="40% - Accent3 6 3 2" xfId="6600"/>
    <cellStyle name="40% - Accent3 6 3 2 2" xfId="6601"/>
    <cellStyle name="40% - Accent3 6 3 2 2 2" xfId="6602"/>
    <cellStyle name="40% - Accent3 6 3 2 3" xfId="6603"/>
    <cellStyle name="40% - Accent3 6 3 2 4" xfId="6604"/>
    <cellStyle name="40% - Accent3 6 3 2 5" xfId="6605"/>
    <cellStyle name="40% - Accent3 6 3 2 6" xfId="6606"/>
    <cellStyle name="40% - Accent3 6 3 3" xfId="6607"/>
    <cellStyle name="40% - Accent3 6 3 3 2" xfId="6608"/>
    <cellStyle name="40% - Accent3 6 3 4" xfId="6609"/>
    <cellStyle name="40% - Accent3 6 3 5" xfId="6610"/>
    <cellStyle name="40% - Accent3 6 3 6" xfId="6611"/>
    <cellStyle name="40% - Accent3 6 3 7" xfId="6612"/>
    <cellStyle name="40% - Accent3 6 4" xfId="6613"/>
    <cellStyle name="40% - Accent3 6 4 2" xfId="6614"/>
    <cellStyle name="40% - Accent3 6 4 2 2" xfId="6615"/>
    <cellStyle name="40% - Accent3 6 4 3" xfId="6616"/>
    <cellStyle name="40% - Accent3 6 4 4" xfId="6617"/>
    <cellStyle name="40% - Accent3 6 4 5" xfId="6618"/>
    <cellStyle name="40% - Accent3 6 4 6" xfId="6619"/>
    <cellStyle name="40% - Accent3 6 5" xfId="6620"/>
    <cellStyle name="40% - Accent3 6 5 2" xfId="6621"/>
    <cellStyle name="40% - Accent3 6 5 2 2" xfId="6622"/>
    <cellStyle name="40% - Accent3 6 5 3" xfId="6623"/>
    <cellStyle name="40% - Accent3 6 5 4" xfId="6624"/>
    <cellStyle name="40% - Accent3 6 5 5" xfId="6625"/>
    <cellStyle name="40% - Accent3 6 5 6" xfId="6626"/>
    <cellStyle name="40% - Accent3 6 6" xfId="6627"/>
    <cellStyle name="40% - Accent3 6 6 2" xfId="6628"/>
    <cellStyle name="40% - Accent3 6 6 2 2" xfId="6629"/>
    <cellStyle name="40% - Accent3 6 6 3" xfId="6630"/>
    <cellStyle name="40% - Accent3 6 6 4" xfId="6631"/>
    <cellStyle name="40% - Accent3 6 6 5" xfId="6632"/>
    <cellStyle name="40% - Accent3 6 6 6" xfId="6633"/>
    <cellStyle name="40% - Accent3 6 7" xfId="6634"/>
    <cellStyle name="40% - Accent3 6 7 2" xfId="6635"/>
    <cellStyle name="40% - Accent3 6 8" xfId="6636"/>
    <cellStyle name="40% - Accent3 6 9" xfId="6637"/>
    <cellStyle name="40% - Accent3 7" xfId="6638"/>
    <cellStyle name="40% - Accent3 7 10" xfId="6639"/>
    <cellStyle name="40% - Accent3 7 11" xfId="6640"/>
    <cellStyle name="40% - Accent3 7 2" xfId="6641"/>
    <cellStyle name="40% - Accent3 7 2 2" xfId="6642"/>
    <cellStyle name="40% - Accent3 7 2 2 2" xfId="6643"/>
    <cellStyle name="40% - Accent3 7 2 2 2 2" xfId="6644"/>
    <cellStyle name="40% - Accent3 7 2 2 3" xfId="6645"/>
    <cellStyle name="40% - Accent3 7 2 2 4" xfId="6646"/>
    <cellStyle name="40% - Accent3 7 2 2 5" xfId="6647"/>
    <cellStyle name="40% - Accent3 7 2 2 6" xfId="6648"/>
    <cellStyle name="40% - Accent3 7 2 3" xfId="6649"/>
    <cellStyle name="40% - Accent3 7 2 3 2" xfId="6650"/>
    <cellStyle name="40% - Accent3 7 2 4" xfId="6651"/>
    <cellStyle name="40% - Accent3 7 2 5" xfId="6652"/>
    <cellStyle name="40% - Accent3 7 2 6" xfId="6653"/>
    <cellStyle name="40% - Accent3 7 2 7" xfId="6654"/>
    <cellStyle name="40% - Accent3 7 3" xfId="6655"/>
    <cellStyle name="40% - Accent3 7 3 2" xfId="6656"/>
    <cellStyle name="40% - Accent3 7 3 2 2" xfId="6657"/>
    <cellStyle name="40% - Accent3 7 3 2 2 2" xfId="6658"/>
    <cellStyle name="40% - Accent3 7 3 2 3" xfId="6659"/>
    <cellStyle name="40% - Accent3 7 3 2 4" xfId="6660"/>
    <cellStyle name="40% - Accent3 7 3 2 5" xfId="6661"/>
    <cellStyle name="40% - Accent3 7 3 2 6" xfId="6662"/>
    <cellStyle name="40% - Accent3 7 3 3" xfId="6663"/>
    <cellStyle name="40% - Accent3 7 3 3 2" xfId="6664"/>
    <cellStyle name="40% - Accent3 7 3 4" xfId="6665"/>
    <cellStyle name="40% - Accent3 7 3 5" xfId="6666"/>
    <cellStyle name="40% - Accent3 7 3 6" xfId="6667"/>
    <cellStyle name="40% - Accent3 7 3 7" xfId="6668"/>
    <cellStyle name="40% - Accent3 7 4" xfId="6669"/>
    <cellStyle name="40% - Accent3 7 4 2" xfId="6670"/>
    <cellStyle name="40% - Accent3 7 4 2 2" xfId="6671"/>
    <cellStyle name="40% - Accent3 7 4 3" xfId="6672"/>
    <cellStyle name="40% - Accent3 7 4 4" xfId="6673"/>
    <cellStyle name="40% - Accent3 7 4 5" xfId="6674"/>
    <cellStyle name="40% - Accent3 7 4 6" xfId="6675"/>
    <cellStyle name="40% - Accent3 7 5" xfId="6676"/>
    <cellStyle name="40% - Accent3 7 5 2" xfId="6677"/>
    <cellStyle name="40% - Accent3 7 5 2 2" xfId="6678"/>
    <cellStyle name="40% - Accent3 7 5 3" xfId="6679"/>
    <cellStyle name="40% - Accent3 7 5 4" xfId="6680"/>
    <cellStyle name="40% - Accent3 7 5 5" xfId="6681"/>
    <cellStyle name="40% - Accent3 7 5 6" xfId="6682"/>
    <cellStyle name="40% - Accent3 7 6" xfId="6683"/>
    <cellStyle name="40% - Accent3 7 6 2" xfId="6684"/>
    <cellStyle name="40% - Accent3 7 6 2 2" xfId="6685"/>
    <cellStyle name="40% - Accent3 7 6 3" xfId="6686"/>
    <cellStyle name="40% - Accent3 7 6 4" xfId="6687"/>
    <cellStyle name="40% - Accent3 7 6 5" xfId="6688"/>
    <cellStyle name="40% - Accent3 7 6 6" xfId="6689"/>
    <cellStyle name="40% - Accent3 7 7" xfId="6690"/>
    <cellStyle name="40% - Accent3 7 7 2" xfId="6691"/>
    <cellStyle name="40% - Accent3 7 8" xfId="6692"/>
    <cellStyle name="40% - Accent3 7 9" xfId="6693"/>
    <cellStyle name="40% - Accent3 8" xfId="6694"/>
    <cellStyle name="40% - Accent3 8 2" xfId="6695"/>
    <cellStyle name="40% - Accent3 8 2 2" xfId="6696"/>
    <cellStyle name="40% - Accent3 8 2 2 2" xfId="6697"/>
    <cellStyle name="40% - Accent3 8 2 3" xfId="6698"/>
    <cellStyle name="40% - Accent3 8 2 4" xfId="6699"/>
    <cellStyle name="40% - Accent3 8 2 5" xfId="6700"/>
    <cellStyle name="40% - Accent3 8 2 6" xfId="6701"/>
    <cellStyle name="40% - Accent3 8 3" xfId="6702"/>
    <cellStyle name="40% - Accent3 8 3 2" xfId="6703"/>
    <cellStyle name="40% - Accent3 8 4" xfId="6704"/>
    <cellStyle name="40% - Accent3 8 5" xfId="6705"/>
    <cellStyle name="40% - Accent3 8 6" xfId="6706"/>
    <cellStyle name="40% - Accent3 8 7" xfId="6707"/>
    <cellStyle name="40% - Accent3 9" xfId="6708"/>
    <cellStyle name="40% - Accent3 9 2" xfId="6709"/>
    <cellStyle name="40% - Accent3 9 2 2" xfId="6710"/>
    <cellStyle name="40% - Accent3 9 2 2 2" xfId="6711"/>
    <cellStyle name="40% - Accent3 9 2 3" xfId="6712"/>
    <cellStyle name="40% - Accent3 9 2 4" xfId="6713"/>
    <cellStyle name="40% - Accent3 9 2 5" xfId="6714"/>
    <cellStyle name="40% - Accent3 9 2 6" xfId="6715"/>
    <cellStyle name="40% - Accent3 9 3" xfId="6716"/>
    <cellStyle name="40% - Accent3 9 3 2" xfId="6717"/>
    <cellStyle name="40% - Accent3 9 4" xfId="6718"/>
    <cellStyle name="40% - Accent3 9 5" xfId="6719"/>
    <cellStyle name="40% - Accent3 9 6" xfId="6720"/>
    <cellStyle name="40% - Accent3 9 7" xfId="6721"/>
    <cellStyle name="40% - Accent4 10" xfId="6722"/>
    <cellStyle name="40% - Accent4 10 2" xfId="6723"/>
    <cellStyle name="40% - Accent4 10 2 2" xfId="6724"/>
    <cellStyle name="40% - Accent4 10 3" xfId="6725"/>
    <cellStyle name="40% - Accent4 10 4" xfId="6726"/>
    <cellStyle name="40% - Accent4 10 5" xfId="6727"/>
    <cellStyle name="40% - Accent4 10 6" xfId="6728"/>
    <cellStyle name="40% - Accent4 11" xfId="6729"/>
    <cellStyle name="40% - Accent4 11 2" xfId="6730"/>
    <cellStyle name="40% - Accent4 11 2 2" xfId="6731"/>
    <cellStyle name="40% - Accent4 11 3" xfId="6732"/>
    <cellStyle name="40% - Accent4 11 4" xfId="6733"/>
    <cellStyle name="40% - Accent4 11 5" xfId="6734"/>
    <cellStyle name="40% - Accent4 11 6" xfId="6735"/>
    <cellStyle name="40% - Accent4 12" xfId="6736"/>
    <cellStyle name="40% - Accent4 12 2" xfId="6737"/>
    <cellStyle name="40% - Accent4 12 2 2" xfId="6738"/>
    <cellStyle name="40% - Accent4 12 3" xfId="6739"/>
    <cellStyle name="40% - Accent4 12 4" xfId="6740"/>
    <cellStyle name="40% - Accent4 12 5" xfId="6741"/>
    <cellStyle name="40% - Accent4 12 6" xfId="6742"/>
    <cellStyle name="40% - Accent4 13" xfId="6743"/>
    <cellStyle name="40% - Accent4 13 2" xfId="6744"/>
    <cellStyle name="40% - Accent4 14" xfId="6745"/>
    <cellStyle name="40% - Accent4 14 2" xfId="6746"/>
    <cellStyle name="40% - Accent4 15" xfId="6747"/>
    <cellStyle name="40% - Accent4 2" xfId="6748"/>
    <cellStyle name="40% - Accent4 2 2" xfId="6749"/>
    <cellStyle name="40% - Accent4 2 2 2" xfId="6750"/>
    <cellStyle name="40% - Accent4 2 3" xfId="6751"/>
    <cellStyle name="40% - Accent4 2 3 2" xfId="6752"/>
    <cellStyle name="40% - Accent4 2 4" xfId="6753"/>
    <cellStyle name="40% - Accent4 2 4 2" xfId="6754"/>
    <cellStyle name="40% - Accent4 2 5" xfId="6755"/>
    <cellStyle name="40% - Accent4 3" xfId="6756"/>
    <cellStyle name="40% - Accent4 3 10" xfId="6757"/>
    <cellStyle name="40% - Accent4 3 10 2" xfId="6758"/>
    <cellStyle name="40% - Accent4 3 10 2 2" xfId="6759"/>
    <cellStyle name="40% - Accent4 3 10 3" xfId="6760"/>
    <cellStyle name="40% - Accent4 3 10 4" xfId="6761"/>
    <cellStyle name="40% - Accent4 3 10 5" xfId="6762"/>
    <cellStyle name="40% - Accent4 3 10 6" xfId="6763"/>
    <cellStyle name="40% - Accent4 3 11" xfId="6764"/>
    <cellStyle name="40% - Accent4 3 11 2" xfId="6765"/>
    <cellStyle name="40% - Accent4 3 12" xfId="6766"/>
    <cellStyle name="40% - Accent4 3 12 2" xfId="6767"/>
    <cellStyle name="40% - Accent4 3 13" xfId="6768"/>
    <cellStyle name="40% - Accent4 3 14" xfId="6769"/>
    <cellStyle name="40% - Accent4 3 15" xfId="6770"/>
    <cellStyle name="40% - Accent4 3 2" xfId="6771"/>
    <cellStyle name="40% - Accent4 3 2 10" xfId="6772"/>
    <cellStyle name="40% - Accent4 3 2 2" xfId="6773"/>
    <cellStyle name="40% - Accent4 3 2 2 2" xfId="6774"/>
    <cellStyle name="40% - Accent4 3 2 2 2 2" xfId="6775"/>
    <cellStyle name="40% - Accent4 3 2 2 2 2 2" xfId="6776"/>
    <cellStyle name="40% - Accent4 3 2 2 2 2 2 2" xfId="6777"/>
    <cellStyle name="40% - Accent4 3 2 2 2 2 3" xfId="6778"/>
    <cellStyle name="40% - Accent4 3 2 2 2 2 4" xfId="6779"/>
    <cellStyle name="40% - Accent4 3 2 2 2 2 5" xfId="6780"/>
    <cellStyle name="40% - Accent4 3 2 2 2 2 6" xfId="6781"/>
    <cellStyle name="40% - Accent4 3 2 2 2 3" xfId="6782"/>
    <cellStyle name="40% - Accent4 3 2 2 2 3 2" xfId="6783"/>
    <cellStyle name="40% - Accent4 3 2 2 2 4" xfId="6784"/>
    <cellStyle name="40% - Accent4 3 2 2 2 5" xfId="6785"/>
    <cellStyle name="40% - Accent4 3 2 2 2 6" xfId="6786"/>
    <cellStyle name="40% - Accent4 3 2 2 2 7" xfId="6787"/>
    <cellStyle name="40% - Accent4 3 2 2 3" xfId="6788"/>
    <cellStyle name="40% - Accent4 3 2 2 3 2" xfId="6789"/>
    <cellStyle name="40% - Accent4 3 2 2 3 2 2" xfId="6790"/>
    <cellStyle name="40% - Accent4 3 2 2 3 3" xfId="6791"/>
    <cellStyle name="40% - Accent4 3 2 2 3 4" xfId="6792"/>
    <cellStyle name="40% - Accent4 3 2 2 3 5" xfId="6793"/>
    <cellStyle name="40% - Accent4 3 2 2 3 6" xfId="6794"/>
    <cellStyle name="40% - Accent4 3 2 2 4" xfId="6795"/>
    <cellStyle name="40% - Accent4 3 2 2 4 2" xfId="6796"/>
    <cellStyle name="40% - Accent4 3 2 2 5" xfId="6797"/>
    <cellStyle name="40% - Accent4 3 2 2 6" xfId="6798"/>
    <cellStyle name="40% - Accent4 3 2 2 7" xfId="6799"/>
    <cellStyle name="40% - Accent4 3 2 2 8" xfId="6800"/>
    <cellStyle name="40% - Accent4 3 2 3" xfId="6801"/>
    <cellStyle name="40% - Accent4 3 2 3 2" xfId="6802"/>
    <cellStyle name="40% - Accent4 3 2 3 2 2" xfId="6803"/>
    <cellStyle name="40% - Accent4 3 2 3 2 2 2" xfId="6804"/>
    <cellStyle name="40% - Accent4 3 2 3 2 3" xfId="6805"/>
    <cellStyle name="40% - Accent4 3 2 3 2 4" xfId="6806"/>
    <cellStyle name="40% - Accent4 3 2 3 2 5" xfId="6807"/>
    <cellStyle name="40% - Accent4 3 2 3 2 6" xfId="6808"/>
    <cellStyle name="40% - Accent4 3 2 3 3" xfId="6809"/>
    <cellStyle name="40% - Accent4 3 2 3 3 2" xfId="6810"/>
    <cellStyle name="40% - Accent4 3 2 3 4" xfId="6811"/>
    <cellStyle name="40% - Accent4 3 2 3 5" xfId="6812"/>
    <cellStyle name="40% - Accent4 3 2 3 6" xfId="6813"/>
    <cellStyle name="40% - Accent4 3 2 3 7" xfId="6814"/>
    <cellStyle name="40% - Accent4 3 2 4" xfId="6815"/>
    <cellStyle name="40% - Accent4 3 2 5" xfId="6816"/>
    <cellStyle name="40% - Accent4 3 2 5 2" xfId="6817"/>
    <cellStyle name="40% - Accent4 3 2 5 2 2" xfId="6818"/>
    <cellStyle name="40% - Accent4 3 2 5 3" xfId="6819"/>
    <cellStyle name="40% - Accent4 3 2 5 4" xfId="6820"/>
    <cellStyle name="40% - Accent4 3 2 5 5" xfId="6821"/>
    <cellStyle name="40% - Accent4 3 2 5 6" xfId="6822"/>
    <cellStyle name="40% - Accent4 3 2 6" xfId="6823"/>
    <cellStyle name="40% - Accent4 3 2 6 2" xfId="6824"/>
    <cellStyle name="40% - Accent4 3 2 7" xfId="6825"/>
    <cellStyle name="40% - Accent4 3 2 8" xfId="6826"/>
    <cellStyle name="40% - Accent4 3 2 9" xfId="6827"/>
    <cellStyle name="40% - Accent4 3 3" xfId="6828"/>
    <cellStyle name="40% - Accent4 3 3 10" xfId="6829"/>
    <cellStyle name="40% - Accent4 3 3 10 2" xfId="6830"/>
    <cellStyle name="40% - Accent4 3 3 11" xfId="6831"/>
    <cellStyle name="40% - Accent4 3 3 12" xfId="6832"/>
    <cellStyle name="40% - Accent4 3 3 13" xfId="6833"/>
    <cellStyle name="40% - Accent4 3 3 14" xfId="6834"/>
    <cellStyle name="40% - Accent4 3 3 2" xfId="6835"/>
    <cellStyle name="40% - Accent4 3 3 2 10" xfId="6836"/>
    <cellStyle name="40% - Accent4 3 3 2 11" xfId="6837"/>
    <cellStyle name="40% - Accent4 3 3 2 2" xfId="6838"/>
    <cellStyle name="40% - Accent4 3 3 2 2 10" xfId="6839"/>
    <cellStyle name="40% - Accent4 3 3 2 2 2" xfId="6840"/>
    <cellStyle name="40% - Accent4 3 3 2 2 2 2" xfId="6841"/>
    <cellStyle name="40% - Accent4 3 3 2 2 2 2 2" xfId="6842"/>
    <cellStyle name="40% - Accent4 3 3 2 2 2 2 3" xfId="6843"/>
    <cellStyle name="40% - Accent4 3 3 2 2 2 3" xfId="6844"/>
    <cellStyle name="40% - Accent4 3 3 2 2 2 4" xfId="6845"/>
    <cellStyle name="40% - Accent4 3 3 2 2 3" xfId="6846"/>
    <cellStyle name="40% - Accent4 3 3 2 2 3 2" xfId="6847"/>
    <cellStyle name="40% - Accent4 3 3 2 2 3 3" xfId="6848"/>
    <cellStyle name="40% - Accent4 3 3 2 2 4" xfId="6849"/>
    <cellStyle name="40% - Accent4 3 3 2 2 4 2" xfId="6850"/>
    <cellStyle name="40% - Accent4 3 3 2 2 4 2 2" xfId="6851"/>
    <cellStyle name="40% - Accent4 3 3 2 2 4 3" xfId="6852"/>
    <cellStyle name="40% - Accent4 3 3 2 2 4 4" xfId="6853"/>
    <cellStyle name="40% - Accent4 3 3 2 2 4 5" xfId="6854"/>
    <cellStyle name="40% - Accent4 3 3 2 2 4 6" xfId="6855"/>
    <cellStyle name="40% - Accent4 3 3 2 2 5" xfId="6856"/>
    <cellStyle name="40% - Accent4 3 3 2 2 5 2" xfId="6857"/>
    <cellStyle name="40% - Accent4 3 3 2 2 5 3" xfId="6858"/>
    <cellStyle name="40% - Accent4 3 3 2 2 6" xfId="6859"/>
    <cellStyle name="40% - Accent4 3 3 2 2 6 2" xfId="6860"/>
    <cellStyle name="40% - Accent4 3 3 2 2 7" xfId="6861"/>
    <cellStyle name="40% - Accent4 3 3 2 2 8" xfId="6862"/>
    <cellStyle name="40% - Accent4 3 3 2 2 9" xfId="6863"/>
    <cellStyle name="40% - Accent4 3 3 2 3" xfId="6864"/>
    <cellStyle name="40% - Accent4 3 3 2 3 2" xfId="6865"/>
    <cellStyle name="40% - Accent4 3 3 2 3 2 2" xfId="6866"/>
    <cellStyle name="40% - Accent4 3 3 2 3 2 3" xfId="6867"/>
    <cellStyle name="40% - Accent4 3 3 2 3 3" xfId="6868"/>
    <cellStyle name="40% - Accent4 3 3 2 3 4" xfId="6869"/>
    <cellStyle name="40% - Accent4 3 3 2 4" xfId="6870"/>
    <cellStyle name="40% - Accent4 3 3 2 4 2" xfId="6871"/>
    <cellStyle name="40% - Accent4 3 3 2 4 3" xfId="6872"/>
    <cellStyle name="40% - Accent4 3 3 2 5" xfId="6873"/>
    <cellStyle name="40% - Accent4 3 3 2 5 2" xfId="6874"/>
    <cellStyle name="40% - Accent4 3 3 2 5 2 2" xfId="6875"/>
    <cellStyle name="40% - Accent4 3 3 2 5 3" xfId="6876"/>
    <cellStyle name="40% - Accent4 3 3 2 5 4" xfId="6877"/>
    <cellStyle name="40% - Accent4 3 3 2 5 5" xfId="6878"/>
    <cellStyle name="40% - Accent4 3 3 2 5 6" xfId="6879"/>
    <cellStyle name="40% - Accent4 3 3 2 6" xfId="6880"/>
    <cellStyle name="40% - Accent4 3 3 2 6 2" xfId="6881"/>
    <cellStyle name="40% - Accent4 3 3 2 6 3" xfId="6882"/>
    <cellStyle name="40% - Accent4 3 3 2 7" xfId="6883"/>
    <cellStyle name="40% - Accent4 3 3 2 7 2" xfId="6884"/>
    <cellStyle name="40% - Accent4 3 3 2 8" xfId="6885"/>
    <cellStyle name="40% - Accent4 3 3 2 9" xfId="6886"/>
    <cellStyle name="40% - Accent4 3 3 3" xfId="6887"/>
    <cellStyle name="40% - Accent4 3 3 3 10" xfId="6888"/>
    <cellStyle name="40% - Accent4 3 3 3 11" xfId="6889"/>
    <cellStyle name="40% - Accent4 3 3 3 12" xfId="6890"/>
    <cellStyle name="40% - Accent4 3 3 3 2" xfId="6891"/>
    <cellStyle name="40% - Accent4 3 3 3 2 2" xfId="6892"/>
    <cellStyle name="40% - Accent4 3 3 3 2 2 2" xfId="6893"/>
    <cellStyle name="40% - Accent4 3 3 3 2 2 3" xfId="6894"/>
    <cellStyle name="40% - Accent4 3 3 3 2 3" xfId="6895"/>
    <cellStyle name="40% - Accent4 3 3 3 2 3 2" xfId="6896"/>
    <cellStyle name="40% - Accent4 3 3 3 2 3 3" xfId="6897"/>
    <cellStyle name="40% - Accent4 3 3 3 2 4" xfId="6898"/>
    <cellStyle name="40% - Accent4 3 3 3 2 4 2" xfId="6899"/>
    <cellStyle name="40% - Accent4 3 3 3 2 4 3" xfId="6900"/>
    <cellStyle name="40% - Accent4 3 3 3 2 5" xfId="6901"/>
    <cellStyle name="40% - Accent4 3 3 3 2 6" xfId="6902"/>
    <cellStyle name="40% - Accent4 3 3 3 3" xfId="6903"/>
    <cellStyle name="40% - Accent4 3 3 3 3 2" xfId="6904"/>
    <cellStyle name="40% - Accent4 3 3 3 3 2 2" xfId="6905"/>
    <cellStyle name="40% - Accent4 3 3 3 3 2 2 2" xfId="6906"/>
    <cellStyle name="40% - Accent4 3 3 3 3 2 3" xfId="6907"/>
    <cellStyle name="40% - Accent4 3 3 3 3 2 3 2" xfId="6908"/>
    <cellStyle name="40% - Accent4 3 3 3 3 2 4" xfId="6909"/>
    <cellStyle name="40% - Accent4 3 3 3 3 2 5" xfId="6910"/>
    <cellStyle name="40% - Accent4 3 3 3 3 2 6" xfId="6911"/>
    <cellStyle name="40% - Accent4 3 3 3 3 3" xfId="6912"/>
    <cellStyle name="40% - Accent4 3 3 3 3 3 2" xfId="6913"/>
    <cellStyle name="40% - Accent4 3 3 3 3 3 2 2" xfId="6914"/>
    <cellStyle name="40% - Accent4 3 3 3 3 3 3" xfId="6915"/>
    <cellStyle name="40% - Accent4 3 3 3 3 3 4" xfId="6916"/>
    <cellStyle name="40% - Accent4 3 3 3 3 3 5" xfId="6917"/>
    <cellStyle name="40% - Accent4 3 3 3 3 3 6" xfId="6918"/>
    <cellStyle name="40% - Accent4 3 3 3 3 4" xfId="6919"/>
    <cellStyle name="40% - Accent4 3 3 3 3 4 2" xfId="6920"/>
    <cellStyle name="40% - Accent4 3 3 3 3 4 2 2" xfId="6921"/>
    <cellStyle name="40% - Accent4 3 3 3 3 4 3" xfId="6922"/>
    <cellStyle name="40% - Accent4 3 3 3 3 4 4" xfId="6923"/>
    <cellStyle name="40% - Accent4 3 3 3 3 4 5" xfId="6924"/>
    <cellStyle name="40% - Accent4 3 3 3 3 4 6" xfId="6925"/>
    <cellStyle name="40% - Accent4 3 3 3 3 5" xfId="6926"/>
    <cellStyle name="40% - Accent4 3 3 3 3 5 2" xfId="6927"/>
    <cellStyle name="40% - Accent4 3 3 3 3 6" xfId="6928"/>
    <cellStyle name="40% - Accent4 3 3 3 3 7" xfId="6929"/>
    <cellStyle name="40% - Accent4 3 3 3 3 8" xfId="6930"/>
    <cellStyle name="40% - Accent4 3 3 3 3 9" xfId="6931"/>
    <cellStyle name="40% - Accent4 3 3 3 4" xfId="6932"/>
    <cellStyle name="40% - Accent4 3 3 3 4 2" xfId="6933"/>
    <cellStyle name="40% - Accent4 3 3 3 4 2 2" xfId="6934"/>
    <cellStyle name="40% - Accent4 3 3 3 4 2 2 2" xfId="6935"/>
    <cellStyle name="40% - Accent4 3 3 3 4 2 3" xfId="6936"/>
    <cellStyle name="40% - Accent4 3 3 3 4 2 4" xfId="6937"/>
    <cellStyle name="40% - Accent4 3 3 3 4 2 5" xfId="6938"/>
    <cellStyle name="40% - Accent4 3 3 3 4 2 6" xfId="6939"/>
    <cellStyle name="40% - Accent4 3 3 3 4 3" xfId="6940"/>
    <cellStyle name="40% - Accent4 3 3 3 4 3 2" xfId="6941"/>
    <cellStyle name="40% - Accent4 3 3 3 4 4" xfId="6942"/>
    <cellStyle name="40% - Accent4 3 3 3 4 5" xfId="6943"/>
    <cellStyle name="40% - Accent4 3 3 3 4 6" xfId="6944"/>
    <cellStyle name="40% - Accent4 3 3 3 4 7" xfId="6945"/>
    <cellStyle name="40% - Accent4 3 3 3 5" xfId="6946"/>
    <cellStyle name="40% - Accent4 3 3 3 5 2" xfId="6947"/>
    <cellStyle name="40% - Accent4 3 3 3 5 2 2" xfId="6948"/>
    <cellStyle name="40% - Accent4 3 3 3 5 3" xfId="6949"/>
    <cellStyle name="40% - Accent4 3 3 3 5 4" xfId="6950"/>
    <cellStyle name="40% - Accent4 3 3 3 5 5" xfId="6951"/>
    <cellStyle name="40% - Accent4 3 3 3 5 6" xfId="6952"/>
    <cellStyle name="40% - Accent4 3 3 3 6" xfId="6953"/>
    <cellStyle name="40% - Accent4 3 3 3 6 2" xfId="6954"/>
    <cellStyle name="40% - Accent4 3 3 3 6 2 2" xfId="6955"/>
    <cellStyle name="40% - Accent4 3 3 3 6 3" xfId="6956"/>
    <cellStyle name="40% - Accent4 3 3 3 6 4" xfId="6957"/>
    <cellStyle name="40% - Accent4 3 3 3 6 5" xfId="6958"/>
    <cellStyle name="40% - Accent4 3 3 3 6 6" xfId="6959"/>
    <cellStyle name="40% - Accent4 3 3 3 7" xfId="6960"/>
    <cellStyle name="40% - Accent4 3 3 3 7 2" xfId="6961"/>
    <cellStyle name="40% - Accent4 3 3 3 7 2 2" xfId="6962"/>
    <cellStyle name="40% - Accent4 3 3 3 7 3" xfId="6963"/>
    <cellStyle name="40% - Accent4 3 3 3 7 4" xfId="6964"/>
    <cellStyle name="40% - Accent4 3 3 3 7 5" xfId="6965"/>
    <cellStyle name="40% - Accent4 3 3 3 7 6" xfId="6966"/>
    <cellStyle name="40% - Accent4 3 3 3 8" xfId="6967"/>
    <cellStyle name="40% - Accent4 3 3 3 8 2" xfId="6968"/>
    <cellStyle name="40% - Accent4 3 3 3 9" xfId="6969"/>
    <cellStyle name="40% - Accent4 3 3 4" xfId="6970"/>
    <cellStyle name="40% - Accent4 3 3 4 2" xfId="6971"/>
    <cellStyle name="40% - Accent4 3 3 4 2 2" xfId="6972"/>
    <cellStyle name="40% - Accent4 3 3 4 2 3" xfId="6973"/>
    <cellStyle name="40% - Accent4 3 3 4 3" xfId="6974"/>
    <cellStyle name="40% - Accent4 3 3 4 3 2" xfId="6975"/>
    <cellStyle name="40% - Accent4 3 3 4 3 3" xfId="6976"/>
    <cellStyle name="40% - Accent4 3 3 4 4" xfId="6977"/>
    <cellStyle name="40% - Accent4 3 3 4 4 2" xfId="6978"/>
    <cellStyle name="40% - Accent4 3 3 4 4 3" xfId="6979"/>
    <cellStyle name="40% - Accent4 3 3 4 5" xfId="6980"/>
    <cellStyle name="40% - Accent4 3 3 4 6" xfId="6981"/>
    <cellStyle name="40% - Accent4 3 3 5" xfId="6982"/>
    <cellStyle name="40% - Accent4 3 3 5 2" xfId="6983"/>
    <cellStyle name="40% - Accent4 3 3 5 2 2" xfId="6984"/>
    <cellStyle name="40% - Accent4 3 3 5 2 2 2" xfId="6985"/>
    <cellStyle name="40% - Accent4 3 3 5 2 3" xfId="6986"/>
    <cellStyle name="40% - Accent4 3 3 5 2 3 2" xfId="6987"/>
    <cellStyle name="40% - Accent4 3 3 5 2 4" xfId="6988"/>
    <cellStyle name="40% - Accent4 3 3 5 2 5" xfId="6989"/>
    <cellStyle name="40% - Accent4 3 3 5 2 6" xfId="6990"/>
    <cellStyle name="40% - Accent4 3 3 5 3" xfId="6991"/>
    <cellStyle name="40% - Accent4 3 3 5 3 2" xfId="6992"/>
    <cellStyle name="40% - Accent4 3 3 5 3 2 2" xfId="6993"/>
    <cellStyle name="40% - Accent4 3 3 5 3 3" xfId="6994"/>
    <cellStyle name="40% - Accent4 3 3 5 3 4" xfId="6995"/>
    <cellStyle name="40% - Accent4 3 3 5 3 5" xfId="6996"/>
    <cellStyle name="40% - Accent4 3 3 5 3 6" xfId="6997"/>
    <cellStyle name="40% - Accent4 3 3 5 4" xfId="6998"/>
    <cellStyle name="40% - Accent4 3 3 5 4 2" xfId="6999"/>
    <cellStyle name="40% - Accent4 3 3 5 4 2 2" xfId="7000"/>
    <cellStyle name="40% - Accent4 3 3 5 4 3" xfId="7001"/>
    <cellStyle name="40% - Accent4 3 3 5 4 4" xfId="7002"/>
    <cellStyle name="40% - Accent4 3 3 5 4 5" xfId="7003"/>
    <cellStyle name="40% - Accent4 3 3 5 4 6" xfId="7004"/>
    <cellStyle name="40% - Accent4 3 3 5 5" xfId="7005"/>
    <cellStyle name="40% - Accent4 3 3 5 5 2" xfId="7006"/>
    <cellStyle name="40% - Accent4 3 3 5 6" xfId="7007"/>
    <cellStyle name="40% - Accent4 3 3 5 7" xfId="7008"/>
    <cellStyle name="40% - Accent4 3 3 5 8" xfId="7009"/>
    <cellStyle name="40% - Accent4 3 3 5 9" xfId="7010"/>
    <cellStyle name="40% - Accent4 3 3 6" xfId="7011"/>
    <cellStyle name="40% - Accent4 3 3 6 2" xfId="7012"/>
    <cellStyle name="40% - Accent4 3 3 6 2 2" xfId="7013"/>
    <cellStyle name="40% - Accent4 3 3 6 2 2 2" xfId="7014"/>
    <cellStyle name="40% - Accent4 3 3 6 2 3" xfId="7015"/>
    <cellStyle name="40% - Accent4 3 3 6 2 4" xfId="7016"/>
    <cellStyle name="40% - Accent4 3 3 6 2 5" xfId="7017"/>
    <cellStyle name="40% - Accent4 3 3 6 2 6" xfId="7018"/>
    <cellStyle name="40% - Accent4 3 3 6 3" xfId="7019"/>
    <cellStyle name="40% - Accent4 3 3 6 3 2" xfId="7020"/>
    <cellStyle name="40% - Accent4 3 3 6 4" xfId="7021"/>
    <cellStyle name="40% - Accent4 3 3 6 5" xfId="7022"/>
    <cellStyle name="40% - Accent4 3 3 6 6" xfId="7023"/>
    <cellStyle name="40% - Accent4 3 3 6 7" xfId="7024"/>
    <cellStyle name="40% - Accent4 3 3 7" xfId="7025"/>
    <cellStyle name="40% - Accent4 3 3 7 2" xfId="7026"/>
    <cellStyle name="40% - Accent4 3 3 7 2 2" xfId="7027"/>
    <cellStyle name="40% - Accent4 3 3 7 3" xfId="7028"/>
    <cellStyle name="40% - Accent4 3 3 7 4" xfId="7029"/>
    <cellStyle name="40% - Accent4 3 3 7 5" xfId="7030"/>
    <cellStyle name="40% - Accent4 3 3 7 6" xfId="7031"/>
    <cellStyle name="40% - Accent4 3 3 8" xfId="7032"/>
    <cellStyle name="40% - Accent4 3 3 8 2" xfId="7033"/>
    <cellStyle name="40% - Accent4 3 3 8 2 2" xfId="7034"/>
    <cellStyle name="40% - Accent4 3 3 8 3" xfId="7035"/>
    <cellStyle name="40% - Accent4 3 3 8 4" xfId="7036"/>
    <cellStyle name="40% - Accent4 3 3 8 5" xfId="7037"/>
    <cellStyle name="40% - Accent4 3 3 8 6" xfId="7038"/>
    <cellStyle name="40% - Accent4 3 3 9" xfId="7039"/>
    <cellStyle name="40% - Accent4 3 3 9 2" xfId="7040"/>
    <cellStyle name="40% - Accent4 3 3 9 2 2" xfId="7041"/>
    <cellStyle name="40% - Accent4 3 3 9 3" xfId="7042"/>
    <cellStyle name="40% - Accent4 3 3 9 4" xfId="7043"/>
    <cellStyle name="40% - Accent4 3 3 9 5" xfId="7044"/>
    <cellStyle name="40% - Accent4 3 3 9 6" xfId="7045"/>
    <cellStyle name="40% - Accent4 3 4" xfId="7046"/>
    <cellStyle name="40% - Accent4 3 4 10" xfId="7047"/>
    <cellStyle name="40% - Accent4 3 4 11" xfId="7048"/>
    <cellStyle name="40% - Accent4 3 4 12" xfId="7049"/>
    <cellStyle name="40% - Accent4 3 4 2" xfId="7050"/>
    <cellStyle name="40% - Accent4 3 4 2 10" xfId="7051"/>
    <cellStyle name="40% - Accent4 3 4 2 2" xfId="7052"/>
    <cellStyle name="40% - Accent4 3 4 2 2 2" xfId="7053"/>
    <cellStyle name="40% - Accent4 3 4 2 2 2 2" xfId="7054"/>
    <cellStyle name="40% - Accent4 3 4 2 2 2 3" xfId="7055"/>
    <cellStyle name="40% - Accent4 3 4 2 2 3" xfId="7056"/>
    <cellStyle name="40% - Accent4 3 4 2 2 4" xfId="7057"/>
    <cellStyle name="40% - Accent4 3 4 2 3" xfId="7058"/>
    <cellStyle name="40% - Accent4 3 4 2 3 2" xfId="7059"/>
    <cellStyle name="40% - Accent4 3 4 2 3 3" xfId="7060"/>
    <cellStyle name="40% - Accent4 3 4 2 4" xfId="7061"/>
    <cellStyle name="40% - Accent4 3 4 2 4 2" xfId="7062"/>
    <cellStyle name="40% - Accent4 3 4 2 4 2 2" xfId="7063"/>
    <cellStyle name="40% - Accent4 3 4 2 4 3" xfId="7064"/>
    <cellStyle name="40% - Accent4 3 4 2 4 4" xfId="7065"/>
    <cellStyle name="40% - Accent4 3 4 2 4 5" xfId="7066"/>
    <cellStyle name="40% - Accent4 3 4 2 4 6" xfId="7067"/>
    <cellStyle name="40% - Accent4 3 4 2 5" xfId="7068"/>
    <cellStyle name="40% - Accent4 3 4 2 5 2" xfId="7069"/>
    <cellStyle name="40% - Accent4 3 4 2 5 3" xfId="7070"/>
    <cellStyle name="40% - Accent4 3 4 2 6" xfId="7071"/>
    <cellStyle name="40% - Accent4 3 4 2 6 2" xfId="7072"/>
    <cellStyle name="40% - Accent4 3 4 2 7" xfId="7073"/>
    <cellStyle name="40% - Accent4 3 4 2 8" xfId="7074"/>
    <cellStyle name="40% - Accent4 3 4 2 9" xfId="7075"/>
    <cellStyle name="40% - Accent4 3 4 3" xfId="7076"/>
    <cellStyle name="40% - Accent4 3 4 3 2" xfId="7077"/>
    <cellStyle name="40% - Accent4 3 4 3 2 2" xfId="7078"/>
    <cellStyle name="40% - Accent4 3 4 3 2 2 2" xfId="7079"/>
    <cellStyle name="40% - Accent4 3 4 3 2 3" xfId="7080"/>
    <cellStyle name="40% - Accent4 3 4 3 2 3 2" xfId="7081"/>
    <cellStyle name="40% - Accent4 3 4 3 2 4" xfId="7082"/>
    <cellStyle name="40% - Accent4 3 4 3 2 5" xfId="7083"/>
    <cellStyle name="40% - Accent4 3 4 3 2 6" xfId="7084"/>
    <cellStyle name="40% - Accent4 3 4 3 3" xfId="7085"/>
    <cellStyle name="40% - Accent4 3 4 3 3 2" xfId="7086"/>
    <cellStyle name="40% - Accent4 3 4 3 3 2 2" xfId="7087"/>
    <cellStyle name="40% - Accent4 3 4 3 3 3" xfId="7088"/>
    <cellStyle name="40% - Accent4 3 4 3 3 4" xfId="7089"/>
    <cellStyle name="40% - Accent4 3 4 3 3 5" xfId="7090"/>
    <cellStyle name="40% - Accent4 3 4 3 3 6" xfId="7091"/>
    <cellStyle name="40% - Accent4 3 4 3 4" xfId="7092"/>
    <cellStyle name="40% - Accent4 3 4 3 4 2" xfId="7093"/>
    <cellStyle name="40% - Accent4 3 4 3 4 2 2" xfId="7094"/>
    <cellStyle name="40% - Accent4 3 4 3 4 3" xfId="7095"/>
    <cellStyle name="40% - Accent4 3 4 3 4 4" xfId="7096"/>
    <cellStyle name="40% - Accent4 3 4 3 4 5" xfId="7097"/>
    <cellStyle name="40% - Accent4 3 4 3 4 6" xfId="7098"/>
    <cellStyle name="40% - Accent4 3 4 3 5" xfId="7099"/>
    <cellStyle name="40% - Accent4 3 4 3 5 2" xfId="7100"/>
    <cellStyle name="40% - Accent4 3 4 3 6" xfId="7101"/>
    <cellStyle name="40% - Accent4 3 4 3 7" xfId="7102"/>
    <cellStyle name="40% - Accent4 3 4 3 8" xfId="7103"/>
    <cellStyle name="40% - Accent4 3 4 3 9" xfId="7104"/>
    <cellStyle name="40% - Accent4 3 4 4" xfId="7105"/>
    <cellStyle name="40% - Accent4 3 4 4 2" xfId="7106"/>
    <cellStyle name="40% - Accent4 3 4 4 2 2" xfId="7107"/>
    <cellStyle name="40% - Accent4 3 4 4 2 2 2" xfId="7108"/>
    <cellStyle name="40% - Accent4 3 4 4 2 3" xfId="7109"/>
    <cellStyle name="40% - Accent4 3 4 4 2 4" xfId="7110"/>
    <cellStyle name="40% - Accent4 3 4 4 2 5" xfId="7111"/>
    <cellStyle name="40% - Accent4 3 4 4 2 6" xfId="7112"/>
    <cellStyle name="40% - Accent4 3 4 4 3" xfId="7113"/>
    <cellStyle name="40% - Accent4 3 4 4 3 2" xfId="7114"/>
    <cellStyle name="40% - Accent4 3 4 4 4" xfId="7115"/>
    <cellStyle name="40% - Accent4 3 4 4 5" xfId="7116"/>
    <cellStyle name="40% - Accent4 3 4 4 6" xfId="7117"/>
    <cellStyle name="40% - Accent4 3 4 4 7" xfId="7118"/>
    <cellStyle name="40% - Accent4 3 4 5" xfId="7119"/>
    <cellStyle name="40% - Accent4 3 4 5 2" xfId="7120"/>
    <cellStyle name="40% - Accent4 3 4 5 2 2" xfId="7121"/>
    <cellStyle name="40% - Accent4 3 4 5 3" xfId="7122"/>
    <cellStyle name="40% - Accent4 3 4 5 4" xfId="7123"/>
    <cellStyle name="40% - Accent4 3 4 5 5" xfId="7124"/>
    <cellStyle name="40% - Accent4 3 4 5 6" xfId="7125"/>
    <cellStyle name="40% - Accent4 3 4 6" xfId="7126"/>
    <cellStyle name="40% - Accent4 3 4 6 2" xfId="7127"/>
    <cellStyle name="40% - Accent4 3 4 6 2 2" xfId="7128"/>
    <cellStyle name="40% - Accent4 3 4 6 3" xfId="7129"/>
    <cellStyle name="40% - Accent4 3 4 6 4" xfId="7130"/>
    <cellStyle name="40% - Accent4 3 4 6 5" xfId="7131"/>
    <cellStyle name="40% - Accent4 3 4 6 6" xfId="7132"/>
    <cellStyle name="40% - Accent4 3 4 7" xfId="7133"/>
    <cellStyle name="40% - Accent4 3 4 7 2" xfId="7134"/>
    <cellStyle name="40% - Accent4 3 4 7 2 2" xfId="7135"/>
    <cellStyle name="40% - Accent4 3 4 7 3" xfId="7136"/>
    <cellStyle name="40% - Accent4 3 4 7 4" xfId="7137"/>
    <cellStyle name="40% - Accent4 3 4 7 5" xfId="7138"/>
    <cellStyle name="40% - Accent4 3 4 7 6" xfId="7139"/>
    <cellStyle name="40% - Accent4 3 4 8" xfId="7140"/>
    <cellStyle name="40% - Accent4 3 4 8 2" xfId="7141"/>
    <cellStyle name="40% - Accent4 3 4 9" xfId="7142"/>
    <cellStyle name="40% - Accent4 3 5" xfId="7143"/>
    <cellStyle name="40% - Accent4 3 5 10" xfId="7144"/>
    <cellStyle name="40% - Accent4 3 5 11" xfId="7145"/>
    <cellStyle name="40% - Accent4 3 5 2" xfId="7146"/>
    <cellStyle name="40% - Accent4 3 5 2 2" xfId="7147"/>
    <cellStyle name="40% - Accent4 3 5 2 2 2" xfId="7148"/>
    <cellStyle name="40% - Accent4 3 5 2 2 2 2" xfId="7149"/>
    <cellStyle name="40% - Accent4 3 5 2 2 3" xfId="7150"/>
    <cellStyle name="40% - Accent4 3 5 2 2 4" xfId="7151"/>
    <cellStyle name="40% - Accent4 3 5 2 2 5" xfId="7152"/>
    <cellStyle name="40% - Accent4 3 5 2 2 6" xfId="7153"/>
    <cellStyle name="40% - Accent4 3 5 2 3" xfId="7154"/>
    <cellStyle name="40% - Accent4 3 5 2 3 2" xfId="7155"/>
    <cellStyle name="40% - Accent4 3 5 2 4" xfId="7156"/>
    <cellStyle name="40% - Accent4 3 5 2 5" xfId="7157"/>
    <cellStyle name="40% - Accent4 3 5 2 6" xfId="7158"/>
    <cellStyle name="40% - Accent4 3 5 2 7" xfId="7159"/>
    <cellStyle name="40% - Accent4 3 5 3" xfId="7160"/>
    <cellStyle name="40% - Accent4 3 5 3 2" xfId="7161"/>
    <cellStyle name="40% - Accent4 3 5 3 2 2" xfId="7162"/>
    <cellStyle name="40% - Accent4 3 5 3 2 2 2" xfId="7163"/>
    <cellStyle name="40% - Accent4 3 5 3 2 3" xfId="7164"/>
    <cellStyle name="40% - Accent4 3 5 3 2 4" xfId="7165"/>
    <cellStyle name="40% - Accent4 3 5 3 2 5" xfId="7166"/>
    <cellStyle name="40% - Accent4 3 5 3 2 6" xfId="7167"/>
    <cellStyle name="40% - Accent4 3 5 3 3" xfId="7168"/>
    <cellStyle name="40% - Accent4 3 5 3 3 2" xfId="7169"/>
    <cellStyle name="40% - Accent4 3 5 3 4" xfId="7170"/>
    <cellStyle name="40% - Accent4 3 5 3 5" xfId="7171"/>
    <cellStyle name="40% - Accent4 3 5 3 6" xfId="7172"/>
    <cellStyle name="40% - Accent4 3 5 3 7" xfId="7173"/>
    <cellStyle name="40% - Accent4 3 5 4" xfId="7174"/>
    <cellStyle name="40% - Accent4 3 5 4 2" xfId="7175"/>
    <cellStyle name="40% - Accent4 3 5 4 2 2" xfId="7176"/>
    <cellStyle name="40% - Accent4 3 5 4 3" xfId="7177"/>
    <cellStyle name="40% - Accent4 3 5 4 4" xfId="7178"/>
    <cellStyle name="40% - Accent4 3 5 4 5" xfId="7179"/>
    <cellStyle name="40% - Accent4 3 5 4 6" xfId="7180"/>
    <cellStyle name="40% - Accent4 3 5 5" xfId="7181"/>
    <cellStyle name="40% - Accent4 3 5 5 2" xfId="7182"/>
    <cellStyle name="40% - Accent4 3 5 5 2 2" xfId="7183"/>
    <cellStyle name="40% - Accent4 3 5 5 3" xfId="7184"/>
    <cellStyle name="40% - Accent4 3 5 5 4" xfId="7185"/>
    <cellStyle name="40% - Accent4 3 5 5 5" xfId="7186"/>
    <cellStyle name="40% - Accent4 3 5 5 6" xfId="7187"/>
    <cellStyle name="40% - Accent4 3 5 6" xfId="7188"/>
    <cellStyle name="40% - Accent4 3 5 6 2" xfId="7189"/>
    <cellStyle name="40% - Accent4 3 5 6 2 2" xfId="7190"/>
    <cellStyle name="40% - Accent4 3 5 6 3" xfId="7191"/>
    <cellStyle name="40% - Accent4 3 5 6 4" xfId="7192"/>
    <cellStyle name="40% - Accent4 3 5 6 5" xfId="7193"/>
    <cellStyle name="40% - Accent4 3 5 6 6" xfId="7194"/>
    <cellStyle name="40% - Accent4 3 5 7" xfId="7195"/>
    <cellStyle name="40% - Accent4 3 5 7 2" xfId="7196"/>
    <cellStyle name="40% - Accent4 3 5 8" xfId="7197"/>
    <cellStyle name="40% - Accent4 3 5 9" xfId="7198"/>
    <cellStyle name="40% - Accent4 3 6" xfId="7199"/>
    <cellStyle name="40% - Accent4 3 6 2" xfId="7200"/>
    <cellStyle name="40% - Accent4 3 6 2 2" xfId="7201"/>
    <cellStyle name="40% - Accent4 3 6 2 2 2" xfId="7202"/>
    <cellStyle name="40% - Accent4 3 6 2 3" xfId="7203"/>
    <cellStyle name="40% - Accent4 3 6 2 4" xfId="7204"/>
    <cellStyle name="40% - Accent4 3 6 2 5" xfId="7205"/>
    <cellStyle name="40% - Accent4 3 6 2 6" xfId="7206"/>
    <cellStyle name="40% - Accent4 3 6 3" xfId="7207"/>
    <cellStyle name="40% - Accent4 3 6 3 2" xfId="7208"/>
    <cellStyle name="40% - Accent4 3 6 4" xfId="7209"/>
    <cellStyle name="40% - Accent4 3 6 5" xfId="7210"/>
    <cellStyle name="40% - Accent4 3 6 6" xfId="7211"/>
    <cellStyle name="40% - Accent4 3 6 7" xfId="7212"/>
    <cellStyle name="40% - Accent4 3 7" xfId="7213"/>
    <cellStyle name="40% - Accent4 3 7 2" xfId="7214"/>
    <cellStyle name="40% - Accent4 3 7 2 2" xfId="7215"/>
    <cellStyle name="40% - Accent4 3 7 2 2 2" xfId="7216"/>
    <cellStyle name="40% - Accent4 3 7 2 3" xfId="7217"/>
    <cellStyle name="40% - Accent4 3 7 2 4" xfId="7218"/>
    <cellStyle name="40% - Accent4 3 7 2 5" xfId="7219"/>
    <cellStyle name="40% - Accent4 3 7 2 6" xfId="7220"/>
    <cellStyle name="40% - Accent4 3 7 3" xfId="7221"/>
    <cellStyle name="40% - Accent4 3 7 3 2" xfId="7222"/>
    <cellStyle name="40% - Accent4 3 7 4" xfId="7223"/>
    <cellStyle name="40% - Accent4 3 7 5" xfId="7224"/>
    <cellStyle name="40% - Accent4 3 7 6" xfId="7225"/>
    <cellStyle name="40% - Accent4 3 7 7" xfId="7226"/>
    <cellStyle name="40% - Accent4 3 8" xfId="7227"/>
    <cellStyle name="40% - Accent4 3 8 2" xfId="7228"/>
    <cellStyle name="40% - Accent4 3 8 2 2" xfId="7229"/>
    <cellStyle name="40% - Accent4 3 8 3" xfId="7230"/>
    <cellStyle name="40% - Accent4 3 8 4" xfId="7231"/>
    <cellStyle name="40% - Accent4 3 8 5" xfId="7232"/>
    <cellStyle name="40% - Accent4 3 8 6" xfId="7233"/>
    <cellStyle name="40% - Accent4 3 9" xfId="7234"/>
    <cellStyle name="40% - Accent4 3 9 2" xfId="7235"/>
    <cellStyle name="40% - Accent4 3 9 2 2" xfId="7236"/>
    <cellStyle name="40% - Accent4 3 9 3" xfId="7237"/>
    <cellStyle name="40% - Accent4 3 9 4" xfId="7238"/>
    <cellStyle name="40% - Accent4 3 9 5" xfId="7239"/>
    <cellStyle name="40% - Accent4 3 9 6" xfId="7240"/>
    <cellStyle name="40% - Accent4 4" xfId="7241"/>
    <cellStyle name="40% - Accent4 4 10" xfId="7242"/>
    <cellStyle name="40% - Accent4 4 11" xfId="7243"/>
    <cellStyle name="40% - Accent4 4 12" xfId="7244"/>
    <cellStyle name="40% - Accent4 4 13" xfId="7245"/>
    <cellStyle name="40% - Accent4 4 2" xfId="7246"/>
    <cellStyle name="40% - Accent4 4 2 10" xfId="7247"/>
    <cellStyle name="40% - Accent4 4 2 11" xfId="7248"/>
    <cellStyle name="40% - Accent4 4 2 2" xfId="7249"/>
    <cellStyle name="40% - Accent4 4 2 2 10" xfId="7250"/>
    <cellStyle name="40% - Accent4 4 2 2 2" xfId="7251"/>
    <cellStyle name="40% - Accent4 4 2 2 2 2" xfId="7252"/>
    <cellStyle name="40% - Accent4 4 2 2 2 2 2" xfId="7253"/>
    <cellStyle name="40% - Accent4 4 2 2 2 2 3" xfId="7254"/>
    <cellStyle name="40% - Accent4 4 2 2 2 3" xfId="7255"/>
    <cellStyle name="40% - Accent4 4 2 2 2 4" xfId="7256"/>
    <cellStyle name="40% - Accent4 4 2 2 3" xfId="7257"/>
    <cellStyle name="40% - Accent4 4 2 2 3 2" xfId="7258"/>
    <cellStyle name="40% - Accent4 4 2 2 3 3" xfId="7259"/>
    <cellStyle name="40% - Accent4 4 2 2 4" xfId="7260"/>
    <cellStyle name="40% - Accent4 4 2 2 4 2" xfId="7261"/>
    <cellStyle name="40% - Accent4 4 2 2 4 2 2" xfId="7262"/>
    <cellStyle name="40% - Accent4 4 2 2 4 3" xfId="7263"/>
    <cellStyle name="40% - Accent4 4 2 2 4 4" xfId="7264"/>
    <cellStyle name="40% - Accent4 4 2 2 4 5" xfId="7265"/>
    <cellStyle name="40% - Accent4 4 2 2 4 6" xfId="7266"/>
    <cellStyle name="40% - Accent4 4 2 2 5" xfId="7267"/>
    <cellStyle name="40% - Accent4 4 2 2 5 2" xfId="7268"/>
    <cellStyle name="40% - Accent4 4 2 2 5 3" xfId="7269"/>
    <cellStyle name="40% - Accent4 4 2 2 6" xfId="7270"/>
    <cellStyle name="40% - Accent4 4 2 2 6 2" xfId="7271"/>
    <cellStyle name="40% - Accent4 4 2 2 7" xfId="7272"/>
    <cellStyle name="40% - Accent4 4 2 2 8" xfId="7273"/>
    <cellStyle name="40% - Accent4 4 2 2 9" xfId="7274"/>
    <cellStyle name="40% - Accent4 4 2 3" xfId="7275"/>
    <cellStyle name="40% - Accent4 4 2 3 2" xfId="7276"/>
    <cellStyle name="40% - Accent4 4 2 3 2 2" xfId="7277"/>
    <cellStyle name="40% - Accent4 4 2 3 2 3" xfId="7278"/>
    <cellStyle name="40% - Accent4 4 2 3 3" xfId="7279"/>
    <cellStyle name="40% - Accent4 4 2 3 4" xfId="7280"/>
    <cellStyle name="40% - Accent4 4 2 4" xfId="7281"/>
    <cellStyle name="40% - Accent4 4 2 4 2" xfId="7282"/>
    <cellStyle name="40% - Accent4 4 2 4 3" xfId="7283"/>
    <cellStyle name="40% - Accent4 4 2 5" xfId="7284"/>
    <cellStyle name="40% - Accent4 4 2 5 2" xfId="7285"/>
    <cellStyle name="40% - Accent4 4 2 5 2 2" xfId="7286"/>
    <cellStyle name="40% - Accent4 4 2 5 3" xfId="7287"/>
    <cellStyle name="40% - Accent4 4 2 5 4" xfId="7288"/>
    <cellStyle name="40% - Accent4 4 2 5 5" xfId="7289"/>
    <cellStyle name="40% - Accent4 4 2 5 6" xfId="7290"/>
    <cellStyle name="40% - Accent4 4 2 6" xfId="7291"/>
    <cellStyle name="40% - Accent4 4 2 6 2" xfId="7292"/>
    <cellStyle name="40% - Accent4 4 2 6 3" xfId="7293"/>
    <cellStyle name="40% - Accent4 4 2 7" xfId="7294"/>
    <cellStyle name="40% - Accent4 4 2 7 2" xfId="7295"/>
    <cellStyle name="40% - Accent4 4 2 8" xfId="7296"/>
    <cellStyle name="40% - Accent4 4 2 9" xfId="7297"/>
    <cellStyle name="40% - Accent4 4 3" xfId="7298"/>
    <cellStyle name="40% - Accent4 4 3 2" xfId="7299"/>
    <cellStyle name="40% - Accent4 4 3 3" xfId="7300"/>
    <cellStyle name="40% - Accent4 4 3 3 2" xfId="7301"/>
    <cellStyle name="40% - Accent4 4 3 3 2 2" xfId="7302"/>
    <cellStyle name="40% - Accent4 4 3 3 3" xfId="7303"/>
    <cellStyle name="40% - Accent4 4 3 3 4" xfId="7304"/>
    <cellStyle name="40% - Accent4 4 3 3 5" xfId="7305"/>
    <cellStyle name="40% - Accent4 4 3 3 6" xfId="7306"/>
    <cellStyle name="40% - Accent4 4 3 4" xfId="7307"/>
    <cellStyle name="40% - Accent4 4 3 4 2" xfId="7308"/>
    <cellStyle name="40% - Accent4 4 3 5" xfId="7309"/>
    <cellStyle name="40% - Accent4 4 3 6" xfId="7310"/>
    <cellStyle name="40% - Accent4 4 3 7" xfId="7311"/>
    <cellStyle name="40% - Accent4 4 3 8" xfId="7312"/>
    <cellStyle name="40% - Accent4 4 4" xfId="7313"/>
    <cellStyle name="40% - Accent4 4 4 2" xfId="7314"/>
    <cellStyle name="40% - Accent4 4 4 2 2" xfId="7315"/>
    <cellStyle name="40% - Accent4 4 4 2 3" xfId="7316"/>
    <cellStyle name="40% - Accent4 4 4 3" xfId="7317"/>
    <cellStyle name="40% - Accent4 4 4 3 2" xfId="7318"/>
    <cellStyle name="40% - Accent4 4 4 3 3" xfId="7319"/>
    <cellStyle name="40% - Accent4 4 4 4" xfId="7320"/>
    <cellStyle name="40% - Accent4 4 4 4 2" xfId="7321"/>
    <cellStyle name="40% - Accent4 4 4 4 3" xfId="7322"/>
    <cellStyle name="40% - Accent4 4 4 5" xfId="7323"/>
    <cellStyle name="40% - Accent4 4 4 6" xfId="7324"/>
    <cellStyle name="40% - Accent4 4 5" xfId="7325"/>
    <cellStyle name="40% - Accent4 4 5 2" xfId="7326"/>
    <cellStyle name="40% - Accent4 4 5 3" xfId="7327"/>
    <cellStyle name="40% - Accent4 4 6" xfId="7328"/>
    <cellStyle name="40% - Accent4 4 6 2" xfId="7329"/>
    <cellStyle name="40% - Accent4 4 6 2 2" xfId="7330"/>
    <cellStyle name="40% - Accent4 4 6 3" xfId="7331"/>
    <cellStyle name="40% - Accent4 4 6 4" xfId="7332"/>
    <cellStyle name="40% - Accent4 4 6 5" xfId="7333"/>
    <cellStyle name="40% - Accent4 4 6 6" xfId="7334"/>
    <cellStyle name="40% - Accent4 4 7" xfId="7335"/>
    <cellStyle name="40% - Accent4 4 7 2" xfId="7336"/>
    <cellStyle name="40% - Accent4 4 8" xfId="7337"/>
    <cellStyle name="40% - Accent4 4 8 2" xfId="7338"/>
    <cellStyle name="40% - Accent4 4 9" xfId="7339"/>
    <cellStyle name="40% - Accent4 5" xfId="7340"/>
    <cellStyle name="40% - Accent4 5 10" xfId="7341"/>
    <cellStyle name="40% - Accent4 5 11" xfId="7342"/>
    <cellStyle name="40% - Accent4 5 12" xfId="7343"/>
    <cellStyle name="40% - Accent4 5 2" xfId="7344"/>
    <cellStyle name="40% - Accent4 5 2 10" xfId="7345"/>
    <cellStyle name="40% - Accent4 5 2 11" xfId="7346"/>
    <cellStyle name="40% - Accent4 5 2 2" xfId="7347"/>
    <cellStyle name="40% - Accent4 5 2 2 2" xfId="7348"/>
    <cellStyle name="40% - Accent4 5 2 2 2 2" xfId="7349"/>
    <cellStyle name="40% - Accent4 5 2 2 2 2 2" xfId="7350"/>
    <cellStyle name="40% - Accent4 5 2 2 2 3" xfId="7351"/>
    <cellStyle name="40% - Accent4 5 2 2 2 4" xfId="7352"/>
    <cellStyle name="40% - Accent4 5 2 2 2 5" xfId="7353"/>
    <cellStyle name="40% - Accent4 5 2 2 2 6" xfId="7354"/>
    <cellStyle name="40% - Accent4 5 2 2 3" xfId="7355"/>
    <cellStyle name="40% - Accent4 5 2 2 3 2" xfId="7356"/>
    <cellStyle name="40% - Accent4 5 2 2 4" xfId="7357"/>
    <cellStyle name="40% - Accent4 5 2 2 5" xfId="7358"/>
    <cellStyle name="40% - Accent4 5 2 2 6" xfId="7359"/>
    <cellStyle name="40% - Accent4 5 2 2 7" xfId="7360"/>
    <cellStyle name="40% - Accent4 5 2 3" xfId="7361"/>
    <cellStyle name="40% - Accent4 5 2 3 2" xfId="7362"/>
    <cellStyle name="40% - Accent4 5 2 3 2 2" xfId="7363"/>
    <cellStyle name="40% - Accent4 5 2 3 2 3" xfId="7364"/>
    <cellStyle name="40% - Accent4 5 2 3 3" xfId="7365"/>
    <cellStyle name="40% - Accent4 5 2 3 4" xfId="7366"/>
    <cellStyle name="40% - Accent4 5 2 4" xfId="7367"/>
    <cellStyle name="40% - Accent4 5 2 4 2" xfId="7368"/>
    <cellStyle name="40% - Accent4 5 2 4 3" xfId="7369"/>
    <cellStyle name="40% - Accent4 5 2 5" xfId="7370"/>
    <cellStyle name="40% - Accent4 5 2 5 2" xfId="7371"/>
    <cellStyle name="40% - Accent4 5 2 5 2 2" xfId="7372"/>
    <cellStyle name="40% - Accent4 5 2 5 3" xfId="7373"/>
    <cellStyle name="40% - Accent4 5 2 5 4" xfId="7374"/>
    <cellStyle name="40% - Accent4 5 2 5 5" xfId="7375"/>
    <cellStyle name="40% - Accent4 5 2 5 6" xfId="7376"/>
    <cellStyle name="40% - Accent4 5 2 6" xfId="7377"/>
    <cellStyle name="40% - Accent4 5 2 6 2" xfId="7378"/>
    <cellStyle name="40% - Accent4 5 2 6 3" xfId="7379"/>
    <cellStyle name="40% - Accent4 5 2 7" xfId="7380"/>
    <cellStyle name="40% - Accent4 5 2 7 2" xfId="7381"/>
    <cellStyle name="40% - Accent4 5 2 8" xfId="7382"/>
    <cellStyle name="40% - Accent4 5 2 9" xfId="7383"/>
    <cellStyle name="40% - Accent4 5 3" xfId="7384"/>
    <cellStyle name="40% - Accent4 5 3 10" xfId="7385"/>
    <cellStyle name="40% - Accent4 5 3 2" xfId="7386"/>
    <cellStyle name="40% - Accent4 5 3 2 2" xfId="7387"/>
    <cellStyle name="40% - Accent4 5 3 2 2 2" xfId="7388"/>
    <cellStyle name="40% - Accent4 5 3 2 2 2 2" xfId="7389"/>
    <cellStyle name="40% - Accent4 5 3 2 2 3" xfId="7390"/>
    <cellStyle name="40% - Accent4 5 3 2 2 4" xfId="7391"/>
    <cellStyle name="40% - Accent4 5 3 2 2 5" xfId="7392"/>
    <cellStyle name="40% - Accent4 5 3 2 2 6" xfId="7393"/>
    <cellStyle name="40% - Accent4 5 3 2 3" xfId="7394"/>
    <cellStyle name="40% - Accent4 5 3 2 3 2" xfId="7395"/>
    <cellStyle name="40% - Accent4 5 3 2 4" xfId="7396"/>
    <cellStyle name="40% - Accent4 5 3 2 5" xfId="7397"/>
    <cellStyle name="40% - Accent4 5 3 2 6" xfId="7398"/>
    <cellStyle name="40% - Accent4 5 3 2 7" xfId="7399"/>
    <cellStyle name="40% - Accent4 5 3 3" xfId="7400"/>
    <cellStyle name="40% - Accent4 5 3 3 2" xfId="7401"/>
    <cellStyle name="40% - Accent4 5 3 3 2 2" xfId="7402"/>
    <cellStyle name="40% - Accent4 5 3 3 3" xfId="7403"/>
    <cellStyle name="40% - Accent4 5 3 3 4" xfId="7404"/>
    <cellStyle name="40% - Accent4 5 3 3 5" xfId="7405"/>
    <cellStyle name="40% - Accent4 5 3 3 6" xfId="7406"/>
    <cellStyle name="40% - Accent4 5 3 4" xfId="7407"/>
    <cellStyle name="40% - Accent4 5 3 4 2" xfId="7408"/>
    <cellStyle name="40% - Accent4 5 3 4 2 2" xfId="7409"/>
    <cellStyle name="40% - Accent4 5 3 4 3" xfId="7410"/>
    <cellStyle name="40% - Accent4 5 3 4 4" xfId="7411"/>
    <cellStyle name="40% - Accent4 5 3 4 5" xfId="7412"/>
    <cellStyle name="40% - Accent4 5 3 4 6" xfId="7413"/>
    <cellStyle name="40% - Accent4 5 3 5" xfId="7414"/>
    <cellStyle name="40% - Accent4 5 3 5 2" xfId="7415"/>
    <cellStyle name="40% - Accent4 5 3 5 2 2" xfId="7416"/>
    <cellStyle name="40% - Accent4 5 3 5 3" xfId="7417"/>
    <cellStyle name="40% - Accent4 5 3 5 4" xfId="7418"/>
    <cellStyle name="40% - Accent4 5 3 5 5" xfId="7419"/>
    <cellStyle name="40% - Accent4 5 3 5 6" xfId="7420"/>
    <cellStyle name="40% - Accent4 5 3 6" xfId="7421"/>
    <cellStyle name="40% - Accent4 5 3 6 2" xfId="7422"/>
    <cellStyle name="40% - Accent4 5 3 7" xfId="7423"/>
    <cellStyle name="40% - Accent4 5 3 8" xfId="7424"/>
    <cellStyle name="40% - Accent4 5 3 9" xfId="7425"/>
    <cellStyle name="40% - Accent4 5 4" xfId="7426"/>
    <cellStyle name="40% - Accent4 5 4 2" xfId="7427"/>
    <cellStyle name="40% - Accent4 5 4 2 2" xfId="7428"/>
    <cellStyle name="40% - Accent4 5 4 2 2 2" xfId="7429"/>
    <cellStyle name="40% - Accent4 5 4 2 3" xfId="7430"/>
    <cellStyle name="40% - Accent4 5 4 2 4" xfId="7431"/>
    <cellStyle name="40% - Accent4 5 4 2 5" xfId="7432"/>
    <cellStyle name="40% - Accent4 5 4 2 6" xfId="7433"/>
    <cellStyle name="40% - Accent4 5 4 3" xfId="7434"/>
    <cellStyle name="40% - Accent4 5 4 3 2" xfId="7435"/>
    <cellStyle name="40% - Accent4 5 4 4" xfId="7436"/>
    <cellStyle name="40% - Accent4 5 4 5" xfId="7437"/>
    <cellStyle name="40% - Accent4 5 4 6" xfId="7438"/>
    <cellStyle name="40% - Accent4 5 4 7" xfId="7439"/>
    <cellStyle name="40% - Accent4 5 5" xfId="7440"/>
    <cellStyle name="40% - Accent4 5 5 2" xfId="7441"/>
    <cellStyle name="40% - Accent4 5 5 2 2" xfId="7442"/>
    <cellStyle name="40% - Accent4 5 5 3" xfId="7443"/>
    <cellStyle name="40% - Accent4 5 5 4" xfId="7444"/>
    <cellStyle name="40% - Accent4 5 5 5" xfId="7445"/>
    <cellStyle name="40% - Accent4 5 5 6" xfId="7446"/>
    <cellStyle name="40% - Accent4 5 6" xfId="7447"/>
    <cellStyle name="40% - Accent4 5 6 2" xfId="7448"/>
    <cellStyle name="40% - Accent4 5 6 2 2" xfId="7449"/>
    <cellStyle name="40% - Accent4 5 6 3" xfId="7450"/>
    <cellStyle name="40% - Accent4 5 6 4" xfId="7451"/>
    <cellStyle name="40% - Accent4 5 6 5" xfId="7452"/>
    <cellStyle name="40% - Accent4 5 6 6" xfId="7453"/>
    <cellStyle name="40% - Accent4 5 7" xfId="7454"/>
    <cellStyle name="40% - Accent4 5 7 2" xfId="7455"/>
    <cellStyle name="40% - Accent4 5 7 2 2" xfId="7456"/>
    <cellStyle name="40% - Accent4 5 7 3" xfId="7457"/>
    <cellStyle name="40% - Accent4 5 7 4" xfId="7458"/>
    <cellStyle name="40% - Accent4 5 7 5" xfId="7459"/>
    <cellStyle name="40% - Accent4 5 7 6" xfId="7460"/>
    <cellStyle name="40% - Accent4 5 8" xfId="7461"/>
    <cellStyle name="40% - Accent4 5 8 2" xfId="7462"/>
    <cellStyle name="40% - Accent4 5 9" xfId="7463"/>
    <cellStyle name="40% - Accent4 6" xfId="7464"/>
    <cellStyle name="40% - Accent4 6 10" xfId="7465"/>
    <cellStyle name="40% - Accent4 6 11" xfId="7466"/>
    <cellStyle name="40% - Accent4 6 2" xfId="7467"/>
    <cellStyle name="40% - Accent4 6 2 2" xfId="7468"/>
    <cellStyle name="40% - Accent4 6 2 2 2" xfId="7469"/>
    <cellStyle name="40% - Accent4 6 2 2 2 2" xfId="7470"/>
    <cellStyle name="40% - Accent4 6 2 2 3" xfId="7471"/>
    <cellStyle name="40% - Accent4 6 2 2 4" xfId="7472"/>
    <cellStyle name="40% - Accent4 6 2 2 5" xfId="7473"/>
    <cellStyle name="40% - Accent4 6 2 2 6" xfId="7474"/>
    <cellStyle name="40% - Accent4 6 2 3" xfId="7475"/>
    <cellStyle name="40% - Accent4 6 2 3 2" xfId="7476"/>
    <cellStyle name="40% - Accent4 6 2 4" xfId="7477"/>
    <cellStyle name="40% - Accent4 6 2 5" xfId="7478"/>
    <cellStyle name="40% - Accent4 6 2 6" xfId="7479"/>
    <cellStyle name="40% - Accent4 6 2 7" xfId="7480"/>
    <cellStyle name="40% - Accent4 6 3" xfId="7481"/>
    <cellStyle name="40% - Accent4 6 3 2" xfId="7482"/>
    <cellStyle name="40% - Accent4 6 3 2 2" xfId="7483"/>
    <cellStyle name="40% - Accent4 6 3 2 2 2" xfId="7484"/>
    <cellStyle name="40% - Accent4 6 3 2 3" xfId="7485"/>
    <cellStyle name="40% - Accent4 6 3 2 4" xfId="7486"/>
    <cellStyle name="40% - Accent4 6 3 2 5" xfId="7487"/>
    <cellStyle name="40% - Accent4 6 3 2 6" xfId="7488"/>
    <cellStyle name="40% - Accent4 6 3 3" xfId="7489"/>
    <cellStyle name="40% - Accent4 6 3 3 2" xfId="7490"/>
    <cellStyle name="40% - Accent4 6 3 4" xfId="7491"/>
    <cellStyle name="40% - Accent4 6 3 5" xfId="7492"/>
    <cellStyle name="40% - Accent4 6 3 6" xfId="7493"/>
    <cellStyle name="40% - Accent4 6 3 7" xfId="7494"/>
    <cellStyle name="40% - Accent4 6 4" xfId="7495"/>
    <cellStyle name="40% - Accent4 6 4 2" xfId="7496"/>
    <cellStyle name="40% - Accent4 6 4 2 2" xfId="7497"/>
    <cellStyle name="40% - Accent4 6 4 3" xfId="7498"/>
    <cellStyle name="40% - Accent4 6 4 4" xfId="7499"/>
    <cellStyle name="40% - Accent4 6 4 5" xfId="7500"/>
    <cellStyle name="40% - Accent4 6 4 6" xfId="7501"/>
    <cellStyle name="40% - Accent4 6 5" xfId="7502"/>
    <cellStyle name="40% - Accent4 6 5 2" xfId="7503"/>
    <cellStyle name="40% - Accent4 6 5 2 2" xfId="7504"/>
    <cellStyle name="40% - Accent4 6 5 3" xfId="7505"/>
    <cellStyle name="40% - Accent4 6 5 4" xfId="7506"/>
    <cellStyle name="40% - Accent4 6 5 5" xfId="7507"/>
    <cellStyle name="40% - Accent4 6 5 6" xfId="7508"/>
    <cellStyle name="40% - Accent4 6 6" xfId="7509"/>
    <cellStyle name="40% - Accent4 6 6 2" xfId="7510"/>
    <cellStyle name="40% - Accent4 6 6 2 2" xfId="7511"/>
    <cellStyle name="40% - Accent4 6 6 3" xfId="7512"/>
    <cellStyle name="40% - Accent4 6 6 4" xfId="7513"/>
    <cellStyle name="40% - Accent4 6 6 5" xfId="7514"/>
    <cellStyle name="40% - Accent4 6 6 6" xfId="7515"/>
    <cellStyle name="40% - Accent4 6 7" xfId="7516"/>
    <cellStyle name="40% - Accent4 6 7 2" xfId="7517"/>
    <cellStyle name="40% - Accent4 6 8" xfId="7518"/>
    <cellStyle name="40% - Accent4 6 9" xfId="7519"/>
    <cellStyle name="40% - Accent4 7" xfId="7520"/>
    <cellStyle name="40% - Accent4 7 10" xfId="7521"/>
    <cellStyle name="40% - Accent4 7 11" xfId="7522"/>
    <cellStyle name="40% - Accent4 7 2" xfId="7523"/>
    <cellStyle name="40% - Accent4 7 2 2" xfId="7524"/>
    <cellStyle name="40% - Accent4 7 2 2 2" xfId="7525"/>
    <cellStyle name="40% - Accent4 7 2 2 2 2" xfId="7526"/>
    <cellStyle name="40% - Accent4 7 2 2 3" xfId="7527"/>
    <cellStyle name="40% - Accent4 7 2 2 4" xfId="7528"/>
    <cellStyle name="40% - Accent4 7 2 2 5" xfId="7529"/>
    <cellStyle name="40% - Accent4 7 2 2 6" xfId="7530"/>
    <cellStyle name="40% - Accent4 7 2 3" xfId="7531"/>
    <cellStyle name="40% - Accent4 7 2 3 2" xfId="7532"/>
    <cellStyle name="40% - Accent4 7 2 4" xfId="7533"/>
    <cellStyle name="40% - Accent4 7 2 5" xfId="7534"/>
    <cellStyle name="40% - Accent4 7 2 6" xfId="7535"/>
    <cellStyle name="40% - Accent4 7 2 7" xfId="7536"/>
    <cellStyle name="40% - Accent4 7 3" xfId="7537"/>
    <cellStyle name="40% - Accent4 7 3 2" xfId="7538"/>
    <cellStyle name="40% - Accent4 7 3 2 2" xfId="7539"/>
    <cellStyle name="40% - Accent4 7 3 2 2 2" xfId="7540"/>
    <cellStyle name="40% - Accent4 7 3 2 3" xfId="7541"/>
    <cellStyle name="40% - Accent4 7 3 2 4" xfId="7542"/>
    <cellStyle name="40% - Accent4 7 3 2 5" xfId="7543"/>
    <cellStyle name="40% - Accent4 7 3 2 6" xfId="7544"/>
    <cellStyle name="40% - Accent4 7 3 3" xfId="7545"/>
    <cellStyle name="40% - Accent4 7 3 3 2" xfId="7546"/>
    <cellStyle name="40% - Accent4 7 3 4" xfId="7547"/>
    <cellStyle name="40% - Accent4 7 3 5" xfId="7548"/>
    <cellStyle name="40% - Accent4 7 3 6" xfId="7549"/>
    <cellStyle name="40% - Accent4 7 3 7" xfId="7550"/>
    <cellStyle name="40% - Accent4 7 4" xfId="7551"/>
    <cellStyle name="40% - Accent4 7 4 2" xfId="7552"/>
    <cellStyle name="40% - Accent4 7 4 2 2" xfId="7553"/>
    <cellStyle name="40% - Accent4 7 4 3" xfId="7554"/>
    <cellStyle name="40% - Accent4 7 4 4" xfId="7555"/>
    <cellStyle name="40% - Accent4 7 4 5" xfId="7556"/>
    <cellStyle name="40% - Accent4 7 4 6" xfId="7557"/>
    <cellStyle name="40% - Accent4 7 5" xfId="7558"/>
    <cellStyle name="40% - Accent4 7 5 2" xfId="7559"/>
    <cellStyle name="40% - Accent4 7 5 2 2" xfId="7560"/>
    <cellStyle name="40% - Accent4 7 5 3" xfId="7561"/>
    <cellStyle name="40% - Accent4 7 5 4" xfId="7562"/>
    <cellStyle name="40% - Accent4 7 5 5" xfId="7563"/>
    <cellStyle name="40% - Accent4 7 5 6" xfId="7564"/>
    <cellStyle name="40% - Accent4 7 6" xfId="7565"/>
    <cellStyle name="40% - Accent4 7 6 2" xfId="7566"/>
    <cellStyle name="40% - Accent4 7 6 2 2" xfId="7567"/>
    <cellStyle name="40% - Accent4 7 6 3" xfId="7568"/>
    <cellStyle name="40% - Accent4 7 6 4" xfId="7569"/>
    <cellStyle name="40% - Accent4 7 6 5" xfId="7570"/>
    <cellStyle name="40% - Accent4 7 6 6" xfId="7571"/>
    <cellStyle name="40% - Accent4 7 7" xfId="7572"/>
    <cellStyle name="40% - Accent4 7 7 2" xfId="7573"/>
    <cellStyle name="40% - Accent4 7 8" xfId="7574"/>
    <cellStyle name="40% - Accent4 7 9" xfId="7575"/>
    <cellStyle name="40% - Accent4 8" xfId="7576"/>
    <cellStyle name="40% - Accent4 8 2" xfId="7577"/>
    <cellStyle name="40% - Accent4 8 2 2" xfId="7578"/>
    <cellStyle name="40% - Accent4 8 2 2 2" xfId="7579"/>
    <cellStyle name="40% - Accent4 8 2 3" xfId="7580"/>
    <cellStyle name="40% - Accent4 8 2 4" xfId="7581"/>
    <cellStyle name="40% - Accent4 8 2 5" xfId="7582"/>
    <cellStyle name="40% - Accent4 8 2 6" xfId="7583"/>
    <cellStyle name="40% - Accent4 8 3" xfId="7584"/>
    <cellStyle name="40% - Accent4 8 3 2" xfId="7585"/>
    <cellStyle name="40% - Accent4 8 4" xfId="7586"/>
    <cellStyle name="40% - Accent4 8 5" xfId="7587"/>
    <cellStyle name="40% - Accent4 8 6" xfId="7588"/>
    <cellStyle name="40% - Accent4 8 7" xfId="7589"/>
    <cellStyle name="40% - Accent4 9" xfId="7590"/>
    <cellStyle name="40% - Accent4 9 2" xfId="7591"/>
    <cellStyle name="40% - Accent4 9 2 2" xfId="7592"/>
    <cellStyle name="40% - Accent4 9 2 2 2" xfId="7593"/>
    <cellStyle name="40% - Accent4 9 2 3" xfId="7594"/>
    <cellStyle name="40% - Accent4 9 2 4" xfId="7595"/>
    <cellStyle name="40% - Accent4 9 2 5" xfId="7596"/>
    <cellStyle name="40% - Accent4 9 2 6" xfId="7597"/>
    <cellStyle name="40% - Accent4 9 3" xfId="7598"/>
    <cellStyle name="40% - Accent4 9 3 2" xfId="7599"/>
    <cellStyle name="40% - Accent4 9 4" xfId="7600"/>
    <cellStyle name="40% - Accent4 9 5" xfId="7601"/>
    <cellStyle name="40% - Accent4 9 6" xfId="7602"/>
    <cellStyle name="40% - Accent4 9 7" xfId="7603"/>
    <cellStyle name="40% - Accent5 10" xfId="7604"/>
    <cellStyle name="40% - Accent5 10 2" xfId="7605"/>
    <cellStyle name="40% - Accent5 10 2 2" xfId="7606"/>
    <cellStyle name="40% - Accent5 10 3" xfId="7607"/>
    <cellStyle name="40% - Accent5 10 4" xfId="7608"/>
    <cellStyle name="40% - Accent5 10 5" xfId="7609"/>
    <cellStyle name="40% - Accent5 10 6" xfId="7610"/>
    <cellStyle name="40% - Accent5 11" xfId="7611"/>
    <cellStyle name="40% - Accent5 11 2" xfId="7612"/>
    <cellStyle name="40% - Accent5 11 2 2" xfId="7613"/>
    <cellStyle name="40% - Accent5 11 3" xfId="7614"/>
    <cellStyle name="40% - Accent5 11 4" xfId="7615"/>
    <cellStyle name="40% - Accent5 11 5" xfId="7616"/>
    <cellStyle name="40% - Accent5 11 6" xfId="7617"/>
    <cellStyle name="40% - Accent5 12" xfId="7618"/>
    <cellStyle name="40% - Accent5 12 2" xfId="7619"/>
    <cellStyle name="40% - Accent5 12 2 2" xfId="7620"/>
    <cellStyle name="40% - Accent5 12 3" xfId="7621"/>
    <cellStyle name="40% - Accent5 12 4" xfId="7622"/>
    <cellStyle name="40% - Accent5 12 5" xfId="7623"/>
    <cellStyle name="40% - Accent5 12 6" xfId="7624"/>
    <cellStyle name="40% - Accent5 13" xfId="7625"/>
    <cellStyle name="40% - Accent5 13 2" xfId="7626"/>
    <cellStyle name="40% - Accent5 14" xfId="7627"/>
    <cellStyle name="40% - Accent5 14 2" xfId="7628"/>
    <cellStyle name="40% - Accent5 15" xfId="7629"/>
    <cellStyle name="40% - Accent5 2" xfId="7630"/>
    <cellStyle name="40% - Accent5 2 2" xfId="7631"/>
    <cellStyle name="40% - Accent5 2 2 2" xfId="7632"/>
    <cellStyle name="40% - Accent5 2 3" xfId="7633"/>
    <cellStyle name="40% - Accent5 2 3 2" xfId="7634"/>
    <cellStyle name="40% - Accent5 2 4" xfId="7635"/>
    <cellStyle name="40% - Accent5 2 4 2" xfId="7636"/>
    <cellStyle name="40% - Accent5 2 5" xfId="7637"/>
    <cellStyle name="40% - Accent5 3" xfId="7638"/>
    <cellStyle name="40% - Accent5 3 10" xfId="7639"/>
    <cellStyle name="40% - Accent5 3 10 2" xfId="7640"/>
    <cellStyle name="40% - Accent5 3 10 2 2" xfId="7641"/>
    <cellStyle name="40% - Accent5 3 10 3" xfId="7642"/>
    <cellStyle name="40% - Accent5 3 10 4" xfId="7643"/>
    <cellStyle name="40% - Accent5 3 10 5" xfId="7644"/>
    <cellStyle name="40% - Accent5 3 10 6" xfId="7645"/>
    <cellStyle name="40% - Accent5 3 11" xfId="7646"/>
    <cellStyle name="40% - Accent5 3 11 2" xfId="7647"/>
    <cellStyle name="40% - Accent5 3 12" xfId="7648"/>
    <cellStyle name="40% - Accent5 3 12 2" xfId="7649"/>
    <cellStyle name="40% - Accent5 3 13" xfId="7650"/>
    <cellStyle name="40% - Accent5 3 14" xfId="7651"/>
    <cellStyle name="40% - Accent5 3 15" xfId="7652"/>
    <cellStyle name="40% - Accent5 3 2" xfId="7653"/>
    <cellStyle name="40% - Accent5 3 2 10" xfId="7654"/>
    <cellStyle name="40% - Accent5 3 2 2" xfId="7655"/>
    <cellStyle name="40% - Accent5 3 2 2 2" xfId="7656"/>
    <cellStyle name="40% - Accent5 3 2 2 2 2" xfId="7657"/>
    <cellStyle name="40% - Accent5 3 2 2 2 2 2" xfId="7658"/>
    <cellStyle name="40% - Accent5 3 2 2 2 2 2 2" xfId="7659"/>
    <cellStyle name="40% - Accent5 3 2 2 2 2 3" xfId="7660"/>
    <cellStyle name="40% - Accent5 3 2 2 2 2 4" xfId="7661"/>
    <cellStyle name="40% - Accent5 3 2 2 2 2 5" xfId="7662"/>
    <cellStyle name="40% - Accent5 3 2 2 2 2 6" xfId="7663"/>
    <cellStyle name="40% - Accent5 3 2 2 2 3" xfId="7664"/>
    <cellStyle name="40% - Accent5 3 2 2 2 3 2" xfId="7665"/>
    <cellStyle name="40% - Accent5 3 2 2 2 4" xfId="7666"/>
    <cellStyle name="40% - Accent5 3 2 2 2 5" xfId="7667"/>
    <cellStyle name="40% - Accent5 3 2 2 2 6" xfId="7668"/>
    <cellStyle name="40% - Accent5 3 2 2 2 7" xfId="7669"/>
    <cellStyle name="40% - Accent5 3 2 2 3" xfId="7670"/>
    <cellStyle name="40% - Accent5 3 2 2 3 2" xfId="7671"/>
    <cellStyle name="40% - Accent5 3 2 2 3 2 2" xfId="7672"/>
    <cellStyle name="40% - Accent5 3 2 2 3 3" xfId="7673"/>
    <cellStyle name="40% - Accent5 3 2 2 3 4" xfId="7674"/>
    <cellStyle name="40% - Accent5 3 2 2 3 5" xfId="7675"/>
    <cellStyle name="40% - Accent5 3 2 2 3 6" xfId="7676"/>
    <cellStyle name="40% - Accent5 3 2 2 4" xfId="7677"/>
    <cellStyle name="40% - Accent5 3 2 2 4 2" xfId="7678"/>
    <cellStyle name="40% - Accent5 3 2 2 5" xfId="7679"/>
    <cellStyle name="40% - Accent5 3 2 2 6" xfId="7680"/>
    <cellStyle name="40% - Accent5 3 2 2 7" xfId="7681"/>
    <cellStyle name="40% - Accent5 3 2 2 8" xfId="7682"/>
    <cellStyle name="40% - Accent5 3 2 3" xfId="7683"/>
    <cellStyle name="40% - Accent5 3 2 3 2" xfId="7684"/>
    <cellStyle name="40% - Accent5 3 2 3 2 2" xfId="7685"/>
    <cellStyle name="40% - Accent5 3 2 3 2 2 2" xfId="7686"/>
    <cellStyle name="40% - Accent5 3 2 3 2 3" xfId="7687"/>
    <cellStyle name="40% - Accent5 3 2 3 2 4" xfId="7688"/>
    <cellStyle name="40% - Accent5 3 2 3 2 5" xfId="7689"/>
    <cellStyle name="40% - Accent5 3 2 3 2 6" xfId="7690"/>
    <cellStyle name="40% - Accent5 3 2 3 3" xfId="7691"/>
    <cellStyle name="40% - Accent5 3 2 3 3 2" xfId="7692"/>
    <cellStyle name="40% - Accent5 3 2 3 4" xfId="7693"/>
    <cellStyle name="40% - Accent5 3 2 3 5" xfId="7694"/>
    <cellStyle name="40% - Accent5 3 2 3 6" xfId="7695"/>
    <cellStyle name="40% - Accent5 3 2 3 7" xfId="7696"/>
    <cellStyle name="40% - Accent5 3 2 4" xfId="7697"/>
    <cellStyle name="40% - Accent5 3 2 5" xfId="7698"/>
    <cellStyle name="40% - Accent5 3 2 5 2" xfId="7699"/>
    <cellStyle name="40% - Accent5 3 2 5 2 2" xfId="7700"/>
    <cellStyle name="40% - Accent5 3 2 5 3" xfId="7701"/>
    <cellStyle name="40% - Accent5 3 2 5 4" xfId="7702"/>
    <cellStyle name="40% - Accent5 3 2 5 5" xfId="7703"/>
    <cellStyle name="40% - Accent5 3 2 5 6" xfId="7704"/>
    <cellStyle name="40% - Accent5 3 2 6" xfId="7705"/>
    <cellStyle name="40% - Accent5 3 2 6 2" xfId="7706"/>
    <cellStyle name="40% - Accent5 3 2 7" xfId="7707"/>
    <cellStyle name="40% - Accent5 3 2 8" xfId="7708"/>
    <cellStyle name="40% - Accent5 3 2 9" xfId="7709"/>
    <cellStyle name="40% - Accent5 3 3" xfId="7710"/>
    <cellStyle name="40% - Accent5 3 3 10" xfId="7711"/>
    <cellStyle name="40% - Accent5 3 3 10 2" xfId="7712"/>
    <cellStyle name="40% - Accent5 3 3 11" xfId="7713"/>
    <cellStyle name="40% - Accent5 3 3 12" xfId="7714"/>
    <cellStyle name="40% - Accent5 3 3 13" xfId="7715"/>
    <cellStyle name="40% - Accent5 3 3 2" xfId="7716"/>
    <cellStyle name="40% - Accent5 3 3 2 10" xfId="7717"/>
    <cellStyle name="40% - Accent5 3 3 2 2" xfId="7718"/>
    <cellStyle name="40% - Accent5 3 3 2 2 2" xfId="7719"/>
    <cellStyle name="40% - Accent5 3 3 2 2 2 2" xfId="7720"/>
    <cellStyle name="40% - Accent5 3 3 2 2 2 2 2" xfId="7721"/>
    <cellStyle name="40% - Accent5 3 3 2 2 2 2 3" xfId="7722"/>
    <cellStyle name="40% - Accent5 3 3 2 2 2 3" xfId="7723"/>
    <cellStyle name="40% - Accent5 3 3 2 2 2 4" xfId="7724"/>
    <cellStyle name="40% - Accent5 3 3 2 2 3" xfId="7725"/>
    <cellStyle name="40% - Accent5 3 3 2 2 3 2" xfId="7726"/>
    <cellStyle name="40% - Accent5 3 3 2 2 3 3" xfId="7727"/>
    <cellStyle name="40% - Accent5 3 3 2 2 4" xfId="7728"/>
    <cellStyle name="40% - Accent5 3 3 2 2 4 2" xfId="7729"/>
    <cellStyle name="40% - Accent5 3 3 2 2 4 2 2" xfId="7730"/>
    <cellStyle name="40% - Accent5 3 3 2 2 4 3" xfId="7731"/>
    <cellStyle name="40% - Accent5 3 3 2 2 4 4" xfId="7732"/>
    <cellStyle name="40% - Accent5 3 3 2 2 4 5" xfId="7733"/>
    <cellStyle name="40% - Accent5 3 3 2 2 4 6" xfId="7734"/>
    <cellStyle name="40% - Accent5 3 3 2 2 5" xfId="7735"/>
    <cellStyle name="40% - Accent5 3 3 2 2 5 2" xfId="7736"/>
    <cellStyle name="40% - Accent5 3 3 2 2 5 3" xfId="7737"/>
    <cellStyle name="40% - Accent5 3 3 2 2 6" xfId="7738"/>
    <cellStyle name="40% - Accent5 3 3 2 2 6 2" xfId="7739"/>
    <cellStyle name="40% - Accent5 3 3 2 2 7" xfId="7740"/>
    <cellStyle name="40% - Accent5 3 3 2 2 8" xfId="7741"/>
    <cellStyle name="40% - Accent5 3 3 2 2 9" xfId="7742"/>
    <cellStyle name="40% - Accent5 3 3 2 3" xfId="7743"/>
    <cellStyle name="40% - Accent5 3 3 2 3 2" xfId="7744"/>
    <cellStyle name="40% - Accent5 3 3 2 3 2 2" xfId="7745"/>
    <cellStyle name="40% - Accent5 3 3 2 3 2 3" xfId="7746"/>
    <cellStyle name="40% - Accent5 3 3 2 3 3" xfId="7747"/>
    <cellStyle name="40% - Accent5 3 3 2 3 4" xfId="7748"/>
    <cellStyle name="40% - Accent5 3 3 2 4" xfId="7749"/>
    <cellStyle name="40% - Accent5 3 3 2 4 2" xfId="7750"/>
    <cellStyle name="40% - Accent5 3 3 2 4 3" xfId="7751"/>
    <cellStyle name="40% - Accent5 3 3 2 5" xfId="7752"/>
    <cellStyle name="40% - Accent5 3 3 2 5 2" xfId="7753"/>
    <cellStyle name="40% - Accent5 3 3 2 5 2 2" xfId="7754"/>
    <cellStyle name="40% - Accent5 3 3 2 5 3" xfId="7755"/>
    <cellStyle name="40% - Accent5 3 3 2 5 4" xfId="7756"/>
    <cellStyle name="40% - Accent5 3 3 2 5 5" xfId="7757"/>
    <cellStyle name="40% - Accent5 3 3 2 5 6" xfId="7758"/>
    <cellStyle name="40% - Accent5 3 3 2 6" xfId="7759"/>
    <cellStyle name="40% - Accent5 3 3 2 6 2" xfId="7760"/>
    <cellStyle name="40% - Accent5 3 3 2 6 3" xfId="7761"/>
    <cellStyle name="40% - Accent5 3 3 2 7" xfId="7762"/>
    <cellStyle name="40% - Accent5 3 3 2 7 2" xfId="7763"/>
    <cellStyle name="40% - Accent5 3 3 2 8" xfId="7764"/>
    <cellStyle name="40% - Accent5 3 3 2 9" xfId="7765"/>
    <cellStyle name="40% - Accent5 3 3 3" xfId="7766"/>
    <cellStyle name="40% - Accent5 3 3 3 10" xfId="7767"/>
    <cellStyle name="40% - Accent5 3 3 3 11" xfId="7768"/>
    <cellStyle name="40% - Accent5 3 3 3 2" xfId="7769"/>
    <cellStyle name="40% - Accent5 3 3 3 2 2" xfId="7770"/>
    <cellStyle name="40% - Accent5 3 3 3 2 2 2" xfId="7771"/>
    <cellStyle name="40% - Accent5 3 3 3 2 2 3" xfId="7772"/>
    <cellStyle name="40% - Accent5 3 3 3 2 3" xfId="7773"/>
    <cellStyle name="40% - Accent5 3 3 3 2 3 2" xfId="7774"/>
    <cellStyle name="40% - Accent5 3 3 3 2 3 3" xfId="7775"/>
    <cellStyle name="40% - Accent5 3 3 3 2 4" xfId="7776"/>
    <cellStyle name="40% - Accent5 3 3 3 2 4 2" xfId="7777"/>
    <cellStyle name="40% - Accent5 3 3 3 2 4 3" xfId="7778"/>
    <cellStyle name="40% - Accent5 3 3 3 2 5" xfId="7779"/>
    <cellStyle name="40% - Accent5 3 3 3 2 6" xfId="7780"/>
    <cellStyle name="40% - Accent5 3 3 3 3" xfId="7781"/>
    <cellStyle name="40% - Accent5 3 3 3 3 2" xfId="7782"/>
    <cellStyle name="40% - Accent5 3 3 3 3 2 2" xfId="7783"/>
    <cellStyle name="40% - Accent5 3 3 3 3 2 2 2" xfId="7784"/>
    <cellStyle name="40% - Accent5 3 3 3 3 2 3" xfId="7785"/>
    <cellStyle name="40% - Accent5 3 3 3 3 2 3 2" xfId="7786"/>
    <cellStyle name="40% - Accent5 3 3 3 3 2 4" xfId="7787"/>
    <cellStyle name="40% - Accent5 3 3 3 3 2 5" xfId="7788"/>
    <cellStyle name="40% - Accent5 3 3 3 3 2 6" xfId="7789"/>
    <cellStyle name="40% - Accent5 3 3 3 3 3" xfId="7790"/>
    <cellStyle name="40% - Accent5 3 3 3 3 3 2" xfId="7791"/>
    <cellStyle name="40% - Accent5 3 3 3 3 3 2 2" xfId="7792"/>
    <cellStyle name="40% - Accent5 3 3 3 3 3 3" xfId="7793"/>
    <cellStyle name="40% - Accent5 3 3 3 3 3 4" xfId="7794"/>
    <cellStyle name="40% - Accent5 3 3 3 3 3 5" xfId="7795"/>
    <cellStyle name="40% - Accent5 3 3 3 3 3 6" xfId="7796"/>
    <cellStyle name="40% - Accent5 3 3 3 3 4" xfId="7797"/>
    <cellStyle name="40% - Accent5 3 3 3 3 4 2" xfId="7798"/>
    <cellStyle name="40% - Accent5 3 3 3 3 4 2 2" xfId="7799"/>
    <cellStyle name="40% - Accent5 3 3 3 3 4 3" xfId="7800"/>
    <cellStyle name="40% - Accent5 3 3 3 3 4 4" xfId="7801"/>
    <cellStyle name="40% - Accent5 3 3 3 3 4 5" xfId="7802"/>
    <cellStyle name="40% - Accent5 3 3 3 3 4 6" xfId="7803"/>
    <cellStyle name="40% - Accent5 3 3 3 3 5" xfId="7804"/>
    <cellStyle name="40% - Accent5 3 3 3 3 5 2" xfId="7805"/>
    <cellStyle name="40% - Accent5 3 3 3 3 6" xfId="7806"/>
    <cellStyle name="40% - Accent5 3 3 3 3 7" xfId="7807"/>
    <cellStyle name="40% - Accent5 3 3 3 3 8" xfId="7808"/>
    <cellStyle name="40% - Accent5 3 3 3 3 9" xfId="7809"/>
    <cellStyle name="40% - Accent5 3 3 3 4" xfId="7810"/>
    <cellStyle name="40% - Accent5 3 3 3 4 2" xfId="7811"/>
    <cellStyle name="40% - Accent5 3 3 3 4 2 2" xfId="7812"/>
    <cellStyle name="40% - Accent5 3 3 3 4 2 2 2" xfId="7813"/>
    <cellStyle name="40% - Accent5 3 3 3 4 2 3" xfId="7814"/>
    <cellStyle name="40% - Accent5 3 3 3 4 2 4" xfId="7815"/>
    <cellStyle name="40% - Accent5 3 3 3 4 2 5" xfId="7816"/>
    <cellStyle name="40% - Accent5 3 3 3 4 2 6" xfId="7817"/>
    <cellStyle name="40% - Accent5 3 3 3 4 3" xfId="7818"/>
    <cellStyle name="40% - Accent5 3 3 3 4 3 2" xfId="7819"/>
    <cellStyle name="40% - Accent5 3 3 3 4 4" xfId="7820"/>
    <cellStyle name="40% - Accent5 3 3 3 4 5" xfId="7821"/>
    <cellStyle name="40% - Accent5 3 3 3 4 6" xfId="7822"/>
    <cellStyle name="40% - Accent5 3 3 3 4 7" xfId="7823"/>
    <cellStyle name="40% - Accent5 3 3 3 5" xfId="7824"/>
    <cellStyle name="40% - Accent5 3 3 3 5 2" xfId="7825"/>
    <cellStyle name="40% - Accent5 3 3 3 5 2 2" xfId="7826"/>
    <cellStyle name="40% - Accent5 3 3 3 5 3" xfId="7827"/>
    <cellStyle name="40% - Accent5 3 3 3 5 4" xfId="7828"/>
    <cellStyle name="40% - Accent5 3 3 3 5 5" xfId="7829"/>
    <cellStyle name="40% - Accent5 3 3 3 5 6" xfId="7830"/>
    <cellStyle name="40% - Accent5 3 3 3 6" xfId="7831"/>
    <cellStyle name="40% - Accent5 3 3 3 6 2" xfId="7832"/>
    <cellStyle name="40% - Accent5 3 3 3 6 2 2" xfId="7833"/>
    <cellStyle name="40% - Accent5 3 3 3 6 3" xfId="7834"/>
    <cellStyle name="40% - Accent5 3 3 3 6 4" xfId="7835"/>
    <cellStyle name="40% - Accent5 3 3 3 6 5" xfId="7836"/>
    <cellStyle name="40% - Accent5 3 3 3 6 6" xfId="7837"/>
    <cellStyle name="40% - Accent5 3 3 3 7" xfId="7838"/>
    <cellStyle name="40% - Accent5 3 3 3 7 2" xfId="7839"/>
    <cellStyle name="40% - Accent5 3 3 3 7 2 2" xfId="7840"/>
    <cellStyle name="40% - Accent5 3 3 3 7 3" xfId="7841"/>
    <cellStyle name="40% - Accent5 3 3 3 7 4" xfId="7842"/>
    <cellStyle name="40% - Accent5 3 3 3 7 5" xfId="7843"/>
    <cellStyle name="40% - Accent5 3 3 3 7 6" xfId="7844"/>
    <cellStyle name="40% - Accent5 3 3 3 8" xfId="7845"/>
    <cellStyle name="40% - Accent5 3 3 3 8 2" xfId="7846"/>
    <cellStyle name="40% - Accent5 3 3 3 9" xfId="7847"/>
    <cellStyle name="40% - Accent5 3 3 4" xfId="7848"/>
    <cellStyle name="40% - Accent5 3 3 4 2" xfId="7849"/>
    <cellStyle name="40% - Accent5 3 3 4 2 2" xfId="7850"/>
    <cellStyle name="40% - Accent5 3 3 4 2 3" xfId="7851"/>
    <cellStyle name="40% - Accent5 3 3 4 3" xfId="7852"/>
    <cellStyle name="40% - Accent5 3 3 4 3 2" xfId="7853"/>
    <cellStyle name="40% - Accent5 3 3 4 3 3" xfId="7854"/>
    <cellStyle name="40% - Accent5 3 3 4 4" xfId="7855"/>
    <cellStyle name="40% - Accent5 3 3 4 4 2" xfId="7856"/>
    <cellStyle name="40% - Accent5 3 3 4 4 3" xfId="7857"/>
    <cellStyle name="40% - Accent5 3 3 4 5" xfId="7858"/>
    <cellStyle name="40% - Accent5 3 3 4 6" xfId="7859"/>
    <cellStyle name="40% - Accent5 3 3 5" xfId="7860"/>
    <cellStyle name="40% - Accent5 3 3 5 2" xfId="7861"/>
    <cellStyle name="40% - Accent5 3 3 5 2 2" xfId="7862"/>
    <cellStyle name="40% - Accent5 3 3 5 2 2 2" xfId="7863"/>
    <cellStyle name="40% - Accent5 3 3 5 2 3" xfId="7864"/>
    <cellStyle name="40% - Accent5 3 3 5 2 3 2" xfId="7865"/>
    <cellStyle name="40% - Accent5 3 3 5 2 4" xfId="7866"/>
    <cellStyle name="40% - Accent5 3 3 5 2 5" xfId="7867"/>
    <cellStyle name="40% - Accent5 3 3 5 2 6" xfId="7868"/>
    <cellStyle name="40% - Accent5 3 3 5 3" xfId="7869"/>
    <cellStyle name="40% - Accent5 3 3 5 3 2" xfId="7870"/>
    <cellStyle name="40% - Accent5 3 3 5 3 2 2" xfId="7871"/>
    <cellStyle name="40% - Accent5 3 3 5 3 3" xfId="7872"/>
    <cellStyle name="40% - Accent5 3 3 5 3 4" xfId="7873"/>
    <cellStyle name="40% - Accent5 3 3 5 3 5" xfId="7874"/>
    <cellStyle name="40% - Accent5 3 3 5 3 6" xfId="7875"/>
    <cellStyle name="40% - Accent5 3 3 5 4" xfId="7876"/>
    <cellStyle name="40% - Accent5 3 3 5 4 2" xfId="7877"/>
    <cellStyle name="40% - Accent5 3 3 5 4 2 2" xfId="7878"/>
    <cellStyle name="40% - Accent5 3 3 5 4 3" xfId="7879"/>
    <cellStyle name="40% - Accent5 3 3 5 4 4" xfId="7880"/>
    <cellStyle name="40% - Accent5 3 3 5 4 5" xfId="7881"/>
    <cellStyle name="40% - Accent5 3 3 5 4 6" xfId="7882"/>
    <cellStyle name="40% - Accent5 3 3 5 5" xfId="7883"/>
    <cellStyle name="40% - Accent5 3 3 5 5 2" xfId="7884"/>
    <cellStyle name="40% - Accent5 3 3 5 6" xfId="7885"/>
    <cellStyle name="40% - Accent5 3 3 5 7" xfId="7886"/>
    <cellStyle name="40% - Accent5 3 3 5 8" xfId="7887"/>
    <cellStyle name="40% - Accent5 3 3 5 9" xfId="7888"/>
    <cellStyle name="40% - Accent5 3 3 6" xfId="7889"/>
    <cellStyle name="40% - Accent5 3 3 6 2" xfId="7890"/>
    <cellStyle name="40% - Accent5 3 3 6 2 2" xfId="7891"/>
    <cellStyle name="40% - Accent5 3 3 6 2 2 2" xfId="7892"/>
    <cellStyle name="40% - Accent5 3 3 6 2 3" xfId="7893"/>
    <cellStyle name="40% - Accent5 3 3 6 2 4" xfId="7894"/>
    <cellStyle name="40% - Accent5 3 3 6 2 5" xfId="7895"/>
    <cellStyle name="40% - Accent5 3 3 6 2 6" xfId="7896"/>
    <cellStyle name="40% - Accent5 3 3 6 3" xfId="7897"/>
    <cellStyle name="40% - Accent5 3 3 6 3 2" xfId="7898"/>
    <cellStyle name="40% - Accent5 3 3 6 4" xfId="7899"/>
    <cellStyle name="40% - Accent5 3 3 6 5" xfId="7900"/>
    <cellStyle name="40% - Accent5 3 3 6 6" xfId="7901"/>
    <cellStyle name="40% - Accent5 3 3 6 7" xfId="7902"/>
    <cellStyle name="40% - Accent5 3 3 7" xfId="7903"/>
    <cellStyle name="40% - Accent5 3 3 7 2" xfId="7904"/>
    <cellStyle name="40% - Accent5 3 3 7 2 2" xfId="7905"/>
    <cellStyle name="40% - Accent5 3 3 7 3" xfId="7906"/>
    <cellStyle name="40% - Accent5 3 3 7 4" xfId="7907"/>
    <cellStyle name="40% - Accent5 3 3 7 5" xfId="7908"/>
    <cellStyle name="40% - Accent5 3 3 7 6" xfId="7909"/>
    <cellStyle name="40% - Accent5 3 3 8" xfId="7910"/>
    <cellStyle name="40% - Accent5 3 3 8 2" xfId="7911"/>
    <cellStyle name="40% - Accent5 3 3 8 2 2" xfId="7912"/>
    <cellStyle name="40% - Accent5 3 3 8 3" xfId="7913"/>
    <cellStyle name="40% - Accent5 3 3 8 4" xfId="7914"/>
    <cellStyle name="40% - Accent5 3 3 8 5" xfId="7915"/>
    <cellStyle name="40% - Accent5 3 3 8 6" xfId="7916"/>
    <cellStyle name="40% - Accent5 3 3 9" xfId="7917"/>
    <cellStyle name="40% - Accent5 3 3 9 2" xfId="7918"/>
    <cellStyle name="40% - Accent5 3 3 9 2 2" xfId="7919"/>
    <cellStyle name="40% - Accent5 3 3 9 3" xfId="7920"/>
    <cellStyle name="40% - Accent5 3 3 9 4" xfId="7921"/>
    <cellStyle name="40% - Accent5 3 3 9 5" xfId="7922"/>
    <cellStyle name="40% - Accent5 3 3 9 6" xfId="7923"/>
    <cellStyle name="40% - Accent5 3 4" xfId="7924"/>
    <cellStyle name="40% - Accent5 3 4 10" xfId="7925"/>
    <cellStyle name="40% - Accent5 3 4 11" xfId="7926"/>
    <cellStyle name="40% - Accent5 3 4 2" xfId="7927"/>
    <cellStyle name="40% - Accent5 3 4 2 2" xfId="7928"/>
    <cellStyle name="40% - Accent5 3 4 2 2 2" xfId="7929"/>
    <cellStyle name="40% - Accent5 3 4 2 2 2 2" xfId="7930"/>
    <cellStyle name="40% - Accent5 3 4 2 2 2 3" xfId="7931"/>
    <cellStyle name="40% - Accent5 3 4 2 2 3" xfId="7932"/>
    <cellStyle name="40% - Accent5 3 4 2 2 4" xfId="7933"/>
    <cellStyle name="40% - Accent5 3 4 2 3" xfId="7934"/>
    <cellStyle name="40% - Accent5 3 4 2 3 2" xfId="7935"/>
    <cellStyle name="40% - Accent5 3 4 2 3 3" xfId="7936"/>
    <cellStyle name="40% - Accent5 3 4 2 4" xfId="7937"/>
    <cellStyle name="40% - Accent5 3 4 2 4 2" xfId="7938"/>
    <cellStyle name="40% - Accent5 3 4 2 4 2 2" xfId="7939"/>
    <cellStyle name="40% - Accent5 3 4 2 4 3" xfId="7940"/>
    <cellStyle name="40% - Accent5 3 4 2 4 4" xfId="7941"/>
    <cellStyle name="40% - Accent5 3 4 2 4 5" xfId="7942"/>
    <cellStyle name="40% - Accent5 3 4 2 4 6" xfId="7943"/>
    <cellStyle name="40% - Accent5 3 4 2 5" xfId="7944"/>
    <cellStyle name="40% - Accent5 3 4 2 5 2" xfId="7945"/>
    <cellStyle name="40% - Accent5 3 4 2 5 3" xfId="7946"/>
    <cellStyle name="40% - Accent5 3 4 2 6" xfId="7947"/>
    <cellStyle name="40% - Accent5 3 4 2 6 2" xfId="7948"/>
    <cellStyle name="40% - Accent5 3 4 2 7" xfId="7949"/>
    <cellStyle name="40% - Accent5 3 4 2 8" xfId="7950"/>
    <cellStyle name="40% - Accent5 3 4 2 9" xfId="7951"/>
    <cellStyle name="40% - Accent5 3 4 3" xfId="7952"/>
    <cellStyle name="40% - Accent5 3 4 3 2" xfId="7953"/>
    <cellStyle name="40% - Accent5 3 4 3 2 2" xfId="7954"/>
    <cellStyle name="40% - Accent5 3 4 3 2 2 2" xfId="7955"/>
    <cellStyle name="40% - Accent5 3 4 3 2 3" xfId="7956"/>
    <cellStyle name="40% - Accent5 3 4 3 2 3 2" xfId="7957"/>
    <cellStyle name="40% - Accent5 3 4 3 2 4" xfId="7958"/>
    <cellStyle name="40% - Accent5 3 4 3 2 5" xfId="7959"/>
    <cellStyle name="40% - Accent5 3 4 3 2 6" xfId="7960"/>
    <cellStyle name="40% - Accent5 3 4 3 3" xfId="7961"/>
    <cellStyle name="40% - Accent5 3 4 3 3 2" xfId="7962"/>
    <cellStyle name="40% - Accent5 3 4 3 3 2 2" xfId="7963"/>
    <cellStyle name="40% - Accent5 3 4 3 3 3" xfId="7964"/>
    <cellStyle name="40% - Accent5 3 4 3 3 4" xfId="7965"/>
    <cellStyle name="40% - Accent5 3 4 3 3 5" xfId="7966"/>
    <cellStyle name="40% - Accent5 3 4 3 3 6" xfId="7967"/>
    <cellStyle name="40% - Accent5 3 4 3 4" xfId="7968"/>
    <cellStyle name="40% - Accent5 3 4 3 4 2" xfId="7969"/>
    <cellStyle name="40% - Accent5 3 4 3 4 2 2" xfId="7970"/>
    <cellStyle name="40% - Accent5 3 4 3 4 3" xfId="7971"/>
    <cellStyle name="40% - Accent5 3 4 3 4 4" xfId="7972"/>
    <cellStyle name="40% - Accent5 3 4 3 4 5" xfId="7973"/>
    <cellStyle name="40% - Accent5 3 4 3 4 6" xfId="7974"/>
    <cellStyle name="40% - Accent5 3 4 3 5" xfId="7975"/>
    <cellStyle name="40% - Accent5 3 4 3 5 2" xfId="7976"/>
    <cellStyle name="40% - Accent5 3 4 3 6" xfId="7977"/>
    <cellStyle name="40% - Accent5 3 4 3 7" xfId="7978"/>
    <cellStyle name="40% - Accent5 3 4 3 8" xfId="7979"/>
    <cellStyle name="40% - Accent5 3 4 3 9" xfId="7980"/>
    <cellStyle name="40% - Accent5 3 4 4" xfId="7981"/>
    <cellStyle name="40% - Accent5 3 4 4 2" xfId="7982"/>
    <cellStyle name="40% - Accent5 3 4 4 2 2" xfId="7983"/>
    <cellStyle name="40% - Accent5 3 4 4 2 2 2" xfId="7984"/>
    <cellStyle name="40% - Accent5 3 4 4 2 3" xfId="7985"/>
    <cellStyle name="40% - Accent5 3 4 4 2 4" xfId="7986"/>
    <cellStyle name="40% - Accent5 3 4 4 2 5" xfId="7987"/>
    <cellStyle name="40% - Accent5 3 4 4 2 6" xfId="7988"/>
    <cellStyle name="40% - Accent5 3 4 4 3" xfId="7989"/>
    <cellStyle name="40% - Accent5 3 4 4 3 2" xfId="7990"/>
    <cellStyle name="40% - Accent5 3 4 4 4" xfId="7991"/>
    <cellStyle name="40% - Accent5 3 4 4 5" xfId="7992"/>
    <cellStyle name="40% - Accent5 3 4 4 6" xfId="7993"/>
    <cellStyle name="40% - Accent5 3 4 4 7" xfId="7994"/>
    <cellStyle name="40% - Accent5 3 4 5" xfId="7995"/>
    <cellStyle name="40% - Accent5 3 4 5 2" xfId="7996"/>
    <cellStyle name="40% - Accent5 3 4 5 2 2" xfId="7997"/>
    <cellStyle name="40% - Accent5 3 4 5 3" xfId="7998"/>
    <cellStyle name="40% - Accent5 3 4 5 4" xfId="7999"/>
    <cellStyle name="40% - Accent5 3 4 5 5" xfId="8000"/>
    <cellStyle name="40% - Accent5 3 4 5 6" xfId="8001"/>
    <cellStyle name="40% - Accent5 3 4 6" xfId="8002"/>
    <cellStyle name="40% - Accent5 3 4 6 2" xfId="8003"/>
    <cellStyle name="40% - Accent5 3 4 6 2 2" xfId="8004"/>
    <cellStyle name="40% - Accent5 3 4 6 3" xfId="8005"/>
    <cellStyle name="40% - Accent5 3 4 6 4" xfId="8006"/>
    <cellStyle name="40% - Accent5 3 4 6 5" xfId="8007"/>
    <cellStyle name="40% - Accent5 3 4 6 6" xfId="8008"/>
    <cellStyle name="40% - Accent5 3 4 7" xfId="8009"/>
    <cellStyle name="40% - Accent5 3 4 7 2" xfId="8010"/>
    <cellStyle name="40% - Accent5 3 4 7 2 2" xfId="8011"/>
    <cellStyle name="40% - Accent5 3 4 7 3" xfId="8012"/>
    <cellStyle name="40% - Accent5 3 4 7 4" xfId="8013"/>
    <cellStyle name="40% - Accent5 3 4 7 5" xfId="8014"/>
    <cellStyle name="40% - Accent5 3 4 7 6" xfId="8015"/>
    <cellStyle name="40% - Accent5 3 4 8" xfId="8016"/>
    <cellStyle name="40% - Accent5 3 4 8 2" xfId="8017"/>
    <cellStyle name="40% - Accent5 3 4 9" xfId="8018"/>
    <cellStyle name="40% - Accent5 3 5" xfId="8019"/>
    <cellStyle name="40% - Accent5 3 5 10" xfId="8020"/>
    <cellStyle name="40% - Accent5 3 5 11" xfId="8021"/>
    <cellStyle name="40% - Accent5 3 5 2" xfId="8022"/>
    <cellStyle name="40% - Accent5 3 5 2 2" xfId="8023"/>
    <cellStyle name="40% - Accent5 3 5 2 2 2" xfId="8024"/>
    <cellStyle name="40% - Accent5 3 5 2 2 2 2" xfId="8025"/>
    <cellStyle name="40% - Accent5 3 5 2 2 3" xfId="8026"/>
    <cellStyle name="40% - Accent5 3 5 2 2 4" xfId="8027"/>
    <cellStyle name="40% - Accent5 3 5 2 2 5" xfId="8028"/>
    <cellStyle name="40% - Accent5 3 5 2 2 6" xfId="8029"/>
    <cellStyle name="40% - Accent5 3 5 2 3" xfId="8030"/>
    <cellStyle name="40% - Accent5 3 5 2 3 2" xfId="8031"/>
    <cellStyle name="40% - Accent5 3 5 2 4" xfId="8032"/>
    <cellStyle name="40% - Accent5 3 5 2 5" xfId="8033"/>
    <cellStyle name="40% - Accent5 3 5 2 6" xfId="8034"/>
    <cellStyle name="40% - Accent5 3 5 2 7" xfId="8035"/>
    <cellStyle name="40% - Accent5 3 5 3" xfId="8036"/>
    <cellStyle name="40% - Accent5 3 5 3 2" xfId="8037"/>
    <cellStyle name="40% - Accent5 3 5 3 2 2" xfId="8038"/>
    <cellStyle name="40% - Accent5 3 5 3 2 2 2" xfId="8039"/>
    <cellStyle name="40% - Accent5 3 5 3 2 3" xfId="8040"/>
    <cellStyle name="40% - Accent5 3 5 3 2 4" xfId="8041"/>
    <cellStyle name="40% - Accent5 3 5 3 2 5" xfId="8042"/>
    <cellStyle name="40% - Accent5 3 5 3 2 6" xfId="8043"/>
    <cellStyle name="40% - Accent5 3 5 3 3" xfId="8044"/>
    <cellStyle name="40% - Accent5 3 5 3 3 2" xfId="8045"/>
    <cellStyle name="40% - Accent5 3 5 3 4" xfId="8046"/>
    <cellStyle name="40% - Accent5 3 5 3 5" xfId="8047"/>
    <cellStyle name="40% - Accent5 3 5 3 6" xfId="8048"/>
    <cellStyle name="40% - Accent5 3 5 3 7" xfId="8049"/>
    <cellStyle name="40% - Accent5 3 5 4" xfId="8050"/>
    <cellStyle name="40% - Accent5 3 5 4 2" xfId="8051"/>
    <cellStyle name="40% - Accent5 3 5 4 2 2" xfId="8052"/>
    <cellStyle name="40% - Accent5 3 5 4 3" xfId="8053"/>
    <cellStyle name="40% - Accent5 3 5 4 4" xfId="8054"/>
    <cellStyle name="40% - Accent5 3 5 4 5" xfId="8055"/>
    <cellStyle name="40% - Accent5 3 5 4 6" xfId="8056"/>
    <cellStyle name="40% - Accent5 3 5 5" xfId="8057"/>
    <cellStyle name="40% - Accent5 3 5 5 2" xfId="8058"/>
    <cellStyle name="40% - Accent5 3 5 5 2 2" xfId="8059"/>
    <cellStyle name="40% - Accent5 3 5 5 3" xfId="8060"/>
    <cellStyle name="40% - Accent5 3 5 5 4" xfId="8061"/>
    <cellStyle name="40% - Accent5 3 5 5 5" xfId="8062"/>
    <cellStyle name="40% - Accent5 3 5 5 6" xfId="8063"/>
    <cellStyle name="40% - Accent5 3 5 6" xfId="8064"/>
    <cellStyle name="40% - Accent5 3 5 6 2" xfId="8065"/>
    <cellStyle name="40% - Accent5 3 5 6 2 2" xfId="8066"/>
    <cellStyle name="40% - Accent5 3 5 6 3" xfId="8067"/>
    <cellStyle name="40% - Accent5 3 5 6 4" xfId="8068"/>
    <cellStyle name="40% - Accent5 3 5 6 5" xfId="8069"/>
    <cellStyle name="40% - Accent5 3 5 6 6" xfId="8070"/>
    <cellStyle name="40% - Accent5 3 5 7" xfId="8071"/>
    <cellStyle name="40% - Accent5 3 5 7 2" xfId="8072"/>
    <cellStyle name="40% - Accent5 3 5 8" xfId="8073"/>
    <cellStyle name="40% - Accent5 3 5 9" xfId="8074"/>
    <cellStyle name="40% - Accent5 3 6" xfId="8075"/>
    <cellStyle name="40% - Accent5 3 6 2" xfId="8076"/>
    <cellStyle name="40% - Accent5 3 6 2 2" xfId="8077"/>
    <cellStyle name="40% - Accent5 3 6 2 2 2" xfId="8078"/>
    <cellStyle name="40% - Accent5 3 6 2 3" xfId="8079"/>
    <cellStyle name="40% - Accent5 3 6 2 4" xfId="8080"/>
    <cellStyle name="40% - Accent5 3 6 2 5" xfId="8081"/>
    <cellStyle name="40% - Accent5 3 6 2 6" xfId="8082"/>
    <cellStyle name="40% - Accent5 3 6 3" xfId="8083"/>
    <cellStyle name="40% - Accent5 3 6 3 2" xfId="8084"/>
    <cellStyle name="40% - Accent5 3 6 4" xfId="8085"/>
    <cellStyle name="40% - Accent5 3 6 5" xfId="8086"/>
    <cellStyle name="40% - Accent5 3 6 6" xfId="8087"/>
    <cellStyle name="40% - Accent5 3 6 7" xfId="8088"/>
    <cellStyle name="40% - Accent5 3 7" xfId="8089"/>
    <cellStyle name="40% - Accent5 3 7 2" xfId="8090"/>
    <cellStyle name="40% - Accent5 3 7 2 2" xfId="8091"/>
    <cellStyle name="40% - Accent5 3 7 2 2 2" xfId="8092"/>
    <cellStyle name="40% - Accent5 3 7 2 3" xfId="8093"/>
    <cellStyle name="40% - Accent5 3 7 2 4" xfId="8094"/>
    <cellStyle name="40% - Accent5 3 7 2 5" xfId="8095"/>
    <cellStyle name="40% - Accent5 3 7 2 6" xfId="8096"/>
    <cellStyle name="40% - Accent5 3 7 3" xfId="8097"/>
    <cellStyle name="40% - Accent5 3 7 3 2" xfId="8098"/>
    <cellStyle name="40% - Accent5 3 7 4" xfId="8099"/>
    <cellStyle name="40% - Accent5 3 7 5" xfId="8100"/>
    <cellStyle name="40% - Accent5 3 7 6" xfId="8101"/>
    <cellStyle name="40% - Accent5 3 7 7" xfId="8102"/>
    <cellStyle name="40% - Accent5 3 8" xfId="8103"/>
    <cellStyle name="40% - Accent5 3 8 2" xfId="8104"/>
    <cellStyle name="40% - Accent5 3 8 2 2" xfId="8105"/>
    <cellStyle name="40% - Accent5 3 8 3" xfId="8106"/>
    <cellStyle name="40% - Accent5 3 8 4" xfId="8107"/>
    <cellStyle name="40% - Accent5 3 8 5" xfId="8108"/>
    <cellStyle name="40% - Accent5 3 8 6" xfId="8109"/>
    <cellStyle name="40% - Accent5 3 9" xfId="8110"/>
    <cellStyle name="40% - Accent5 3 9 2" xfId="8111"/>
    <cellStyle name="40% - Accent5 3 9 2 2" xfId="8112"/>
    <cellStyle name="40% - Accent5 3 9 3" xfId="8113"/>
    <cellStyle name="40% - Accent5 3 9 4" xfId="8114"/>
    <cellStyle name="40% - Accent5 3 9 5" xfId="8115"/>
    <cellStyle name="40% - Accent5 3 9 6" xfId="8116"/>
    <cellStyle name="40% - Accent5 4" xfId="8117"/>
    <cellStyle name="40% - Accent5 4 10" xfId="8118"/>
    <cellStyle name="40% - Accent5 4 11" xfId="8119"/>
    <cellStyle name="40% - Accent5 4 12" xfId="8120"/>
    <cellStyle name="40% - Accent5 4 13" xfId="8121"/>
    <cellStyle name="40% - Accent5 4 2" xfId="8122"/>
    <cellStyle name="40% - Accent5 4 2 10" xfId="8123"/>
    <cellStyle name="40% - Accent5 4 2 2" xfId="8124"/>
    <cellStyle name="40% - Accent5 4 2 2 2" xfId="8125"/>
    <cellStyle name="40% - Accent5 4 2 2 2 2" xfId="8126"/>
    <cellStyle name="40% - Accent5 4 2 2 2 2 2" xfId="8127"/>
    <cellStyle name="40% - Accent5 4 2 2 2 2 3" xfId="8128"/>
    <cellStyle name="40% - Accent5 4 2 2 2 3" xfId="8129"/>
    <cellStyle name="40% - Accent5 4 2 2 2 4" xfId="8130"/>
    <cellStyle name="40% - Accent5 4 2 2 3" xfId="8131"/>
    <cellStyle name="40% - Accent5 4 2 2 3 2" xfId="8132"/>
    <cellStyle name="40% - Accent5 4 2 2 3 3" xfId="8133"/>
    <cellStyle name="40% - Accent5 4 2 2 4" xfId="8134"/>
    <cellStyle name="40% - Accent5 4 2 2 4 2" xfId="8135"/>
    <cellStyle name="40% - Accent5 4 2 2 4 2 2" xfId="8136"/>
    <cellStyle name="40% - Accent5 4 2 2 4 3" xfId="8137"/>
    <cellStyle name="40% - Accent5 4 2 2 4 4" xfId="8138"/>
    <cellStyle name="40% - Accent5 4 2 2 4 5" xfId="8139"/>
    <cellStyle name="40% - Accent5 4 2 2 4 6" xfId="8140"/>
    <cellStyle name="40% - Accent5 4 2 2 5" xfId="8141"/>
    <cellStyle name="40% - Accent5 4 2 2 5 2" xfId="8142"/>
    <cellStyle name="40% - Accent5 4 2 2 5 3" xfId="8143"/>
    <cellStyle name="40% - Accent5 4 2 2 6" xfId="8144"/>
    <cellStyle name="40% - Accent5 4 2 2 6 2" xfId="8145"/>
    <cellStyle name="40% - Accent5 4 2 2 7" xfId="8146"/>
    <cellStyle name="40% - Accent5 4 2 2 8" xfId="8147"/>
    <cellStyle name="40% - Accent5 4 2 2 9" xfId="8148"/>
    <cellStyle name="40% - Accent5 4 2 3" xfId="8149"/>
    <cellStyle name="40% - Accent5 4 2 3 2" xfId="8150"/>
    <cellStyle name="40% - Accent5 4 2 3 2 2" xfId="8151"/>
    <cellStyle name="40% - Accent5 4 2 3 2 3" xfId="8152"/>
    <cellStyle name="40% - Accent5 4 2 3 3" xfId="8153"/>
    <cellStyle name="40% - Accent5 4 2 3 4" xfId="8154"/>
    <cellStyle name="40% - Accent5 4 2 4" xfId="8155"/>
    <cellStyle name="40% - Accent5 4 2 4 2" xfId="8156"/>
    <cellStyle name="40% - Accent5 4 2 4 3" xfId="8157"/>
    <cellStyle name="40% - Accent5 4 2 5" xfId="8158"/>
    <cellStyle name="40% - Accent5 4 2 5 2" xfId="8159"/>
    <cellStyle name="40% - Accent5 4 2 5 2 2" xfId="8160"/>
    <cellStyle name="40% - Accent5 4 2 5 3" xfId="8161"/>
    <cellStyle name="40% - Accent5 4 2 5 4" xfId="8162"/>
    <cellStyle name="40% - Accent5 4 2 5 5" xfId="8163"/>
    <cellStyle name="40% - Accent5 4 2 5 6" xfId="8164"/>
    <cellStyle name="40% - Accent5 4 2 6" xfId="8165"/>
    <cellStyle name="40% - Accent5 4 2 6 2" xfId="8166"/>
    <cellStyle name="40% - Accent5 4 2 6 3" xfId="8167"/>
    <cellStyle name="40% - Accent5 4 2 7" xfId="8168"/>
    <cellStyle name="40% - Accent5 4 2 7 2" xfId="8169"/>
    <cellStyle name="40% - Accent5 4 2 8" xfId="8170"/>
    <cellStyle name="40% - Accent5 4 2 9" xfId="8171"/>
    <cellStyle name="40% - Accent5 4 3" xfId="8172"/>
    <cellStyle name="40% - Accent5 4 3 2" xfId="8173"/>
    <cellStyle name="40% - Accent5 4 3 3" xfId="8174"/>
    <cellStyle name="40% - Accent5 4 3 3 2" xfId="8175"/>
    <cellStyle name="40% - Accent5 4 3 3 2 2" xfId="8176"/>
    <cellStyle name="40% - Accent5 4 3 3 3" xfId="8177"/>
    <cellStyle name="40% - Accent5 4 3 3 4" xfId="8178"/>
    <cellStyle name="40% - Accent5 4 3 3 5" xfId="8179"/>
    <cellStyle name="40% - Accent5 4 3 3 6" xfId="8180"/>
    <cellStyle name="40% - Accent5 4 3 4" xfId="8181"/>
    <cellStyle name="40% - Accent5 4 3 4 2" xfId="8182"/>
    <cellStyle name="40% - Accent5 4 3 5" xfId="8183"/>
    <cellStyle name="40% - Accent5 4 3 6" xfId="8184"/>
    <cellStyle name="40% - Accent5 4 3 7" xfId="8185"/>
    <cellStyle name="40% - Accent5 4 3 8" xfId="8186"/>
    <cellStyle name="40% - Accent5 4 4" xfId="8187"/>
    <cellStyle name="40% - Accent5 4 4 2" xfId="8188"/>
    <cellStyle name="40% - Accent5 4 4 2 2" xfId="8189"/>
    <cellStyle name="40% - Accent5 4 4 2 3" xfId="8190"/>
    <cellStyle name="40% - Accent5 4 4 3" xfId="8191"/>
    <cellStyle name="40% - Accent5 4 4 3 2" xfId="8192"/>
    <cellStyle name="40% - Accent5 4 4 3 3" xfId="8193"/>
    <cellStyle name="40% - Accent5 4 4 4" xfId="8194"/>
    <cellStyle name="40% - Accent5 4 4 4 2" xfId="8195"/>
    <cellStyle name="40% - Accent5 4 4 4 3" xfId="8196"/>
    <cellStyle name="40% - Accent5 4 4 5" xfId="8197"/>
    <cellStyle name="40% - Accent5 4 4 6" xfId="8198"/>
    <cellStyle name="40% - Accent5 4 5" xfId="8199"/>
    <cellStyle name="40% - Accent5 4 5 2" xfId="8200"/>
    <cellStyle name="40% - Accent5 4 5 3" xfId="8201"/>
    <cellStyle name="40% - Accent5 4 6" xfId="8202"/>
    <cellStyle name="40% - Accent5 4 6 2" xfId="8203"/>
    <cellStyle name="40% - Accent5 4 6 2 2" xfId="8204"/>
    <cellStyle name="40% - Accent5 4 6 3" xfId="8205"/>
    <cellStyle name="40% - Accent5 4 6 4" xfId="8206"/>
    <cellStyle name="40% - Accent5 4 6 5" xfId="8207"/>
    <cellStyle name="40% - Accent5 4 6 6" xfId="8208"/>
    <cellStyle name="40% - Accent5 4 7" xfId="8209"/>
    <cellStyle name="40% - Accent5 4 7 2" xfId="8210"/>
    <cellStyle name="40% - Accent5 4 8" xfId="8211"/>
    <cellStyle name="40% - Accent5 4 8 2" xfId="8212"/>
    <cellStyle name="40% - Accent5 4 9" xfId="8213"/>
    <cellStyle name="40% - Accent5 5" xfId="8214"/>
    <cellStyle name="40% - Accent5 5 10" xfId="8215"/>
    <cellStyle name="40% - Accent5 5 11" xfId="8216"/>
    <cellStyle name="40% - Accent5 5 2" xfId="8217"/>
    <cellStyle name="40% - Accent5 5 2 10" xfId="8218"/>
    <cellStyle name="40% - Accent5 5 2 2" xfId="8219"/>
    <cellStyle name="40% - Accent5 5 2 2 2" xfId="8220"/>
    <cellStyle name="40% - Accent5 5 2 2 2 2" xfId="8221"/>
    <cellStyle name="40% - Accent5 5 2 2 2 2 2" xfId="8222"/>
    <cellStyle name="40% - Accent5 5 2 2 2 3" xfId="8223"/>
    <cellStyle name="40% - Accent5 5 2 2 2 4" xfId="8224"/>
    <cellStyle name="40% - Accent5 5 2 2 2 5" xfId="8225"/>
    <cellStyle name="40% - Accent5 5 2 2 2 6" xfId="8226"/>
    <cellStyle name="40% - Accent5 5 2 2 3" xfId="8227"/>
    <cellStyle name="40% - Accent5 5 2 2 3 2" xfId="8228"/>
    <cellStyle name="40% - Accent5 5 2 2 4" xfId="8229"/>
    <cellStyle name="40% - Accent5 5 2 2 5" xfId="8230"/>
    <cellStyle name="40% - Accent5 5 2 2 6" xfId="8231"/>
    <cellStyle name="40% - Accent5 5 2 2 7" xfId="8232"/>
    <cellStyle name="40% - Accent5 5 2 3" xfId="8233"/>
    <cellStyle name="40% - Accent5 5 2 3 2" xfId="8234"/>
    <cellStyle name="40% - Accent5 5 2 3 2 2" xfId="8235"/>
    <cellStyle name="40% - Accent5 5 2 3 2 3" xfId="8236"/>
    <cellStyle name="40% - Accent5 5 2 3 3" xfId="8237"/>
    <cellStyle name="40% - Accent5 5 2 3 4" xfId="8238"/>
    <cellStyle name="40% - Accent5 5 2 4" xfId="8239"/>
    <cellStyle name="40% - Accent5 5 2 4 2" xfId="8240"/>
    <cellStyle name="40% - Accent5 5 2 4 3" xfId="8241"/>
    <cellStyle name="40% - Accent5 5 2 5" xfId="8242"/>
    <cellStyle name="40% - Accent5 5 2 5 2" xfId="8243"/>
    <cellStyle name="40% - Accent5 5 2 5 2 2" xfId="8244"/>
    <cellStyle name="40% - Accent5 5 2 5 3" xfId="8245"/>
    <cellStyle name="40% - Accent5 5 2 5 4" xfId="8246"/>
    <cellStyle name="40% - Accent5 5 2 5 5" xfId="8247"/>
    <cellStyle name="40% - Accent5 5 2 5 6" xfId="8248"/>
    <cellStyle name="40% - Accent5 5 2 6" xfId="8249"/>
    <cellStyle name="40% - Accent5 5 2 6 2" xfId="8250"/>
    <cellStyle name="40% - Accent5 5 2 6 3" xfId="8251"/>
    <cellStyle name="40% - Accent5 5 2 7" xfId="8252"/>
    <cellStyle name="40% - Accent5 5 2 7 2" xfId="8253"/>
    <cellStyle name="40% - Accent5 5 2 8" xfId="8254"/>
    <cellStyle name="40% - Accent5 5 2 9" xfId="8255"/>
    <cellStyle name="40% - Accent5 5 3" xfId="8256"/>
    <cellStyle name="40% - Accent5 5 3 10" xfId="8257"/>
    <cellStyle name="40% - Accent5 5 3 2" xfId="8258"/>
    <cellStyle name="40% - Accent5 5 3 2 2" xfId="8259"/>
    <cellStyle name="40% - Accent5 5 3 2 2 2" xfId="8260"/>
    <cellStyle name="40% - Accent5 5 3 2 2 2 2" xfId="8261"/>
    <cellStyle name="40% - Accent5 5 3 2 2 3" xfId="8262"/>
    <cellStyle name="40% - Accent5 5 3 2 2 4" xfId="8263"/>
    <cellStyle name="40% - Accent5 5 3 2 2 5" xfId="8264"/>
    <cellStyle name="40% - Accent5 5 3 2 2 6" xfId="8265"/>
    <cellStyle name="40% - Accent5 5 3 2 3" xfId="8266"/>
    <cellStyle name="40% - Accent5 5 3 2 3 2" xfId="8267"/>
    <cellStyle name="40% - Accent5 5 3 2 4" xfId="8268"/>
    <cellStyle name="40% - Accent5 5 3 2 5" xfId="8269"/>
    <cellStyle name="40% - Accent5 5 3 2 6" xfId="8270"/>
    <cellStyle name="40% - Accent5 5 3 2 7" xfId="8271"/>
    <cellStyle name="40% - Accent5 5 3 3" xfId="8272"/>
    <cellStyle name="40% - Accent5 5 3 3 2" xfId="8273"/>
    <cellStyle name="40% - Accent5 5 3 3 2 2" xfId="8274"/>
    <cellStyle name="40% - Accent5 5 3 3 3" xfId="8275"/>
    <cellStyle name="40% - Accent5 5 3 3 4" xfId="8276"/>
    <cellStyle name="40% - Accent5 5 3 3 5" xfId="8277"/>
    <cellStyle name="40% - Accent5 5 3 3 6" xfId="8278"/>
    <cellStyle name="40% - Accent5 5 3 4" xfId="8279"/>
    <cellStyle name="40% - Accent5 5 3 4 2" xfId="8280"/>
    <cellStyle name="40% - Accent5 5 3 4 2 2" xfId="8281"/>
    <cellStyle name="40% - Accent5 5 3 4 3" xfId="8282"/>
    <cellStyle name="40% - Accent5 5 3 4 4" xfId="8283"/>
    <cellStyle name="40% - Accent5 5 3 4 5" xfId="8284"/>
    <cellStyle name="40% - Accent5 5 3 4 6" xfId="8285"/>
    <cellStyle name="40% - Accent5 5 3 5" xfId="8286"/>
    <cellStyle name="40% - Accent5 5 3 5 2" xfId="8287"/>
    <cellStyle name="40% - Accent5 5 3 5 2 2" xfId="8288"/>
    <cellStyle name="40% - Accent5 5 3 5 3" xfId="8289"/>
    <cellStyle name="40% - Accent5 5 3 5 4" xfId="8290"/>
    <cellStyle name="40% - Accent5 5 3 5 5" xfId="8291"/>
    <cellStyle name="40% - Accent5 5 3 5 6" xfId="8292"/>
    <cellStyle name="40% - Accent5 5 3 6" xfId="8293"/>
    <cellStyle name="40% - Accent5 5 3 6 2" xfId="8294"/>
    <cellStyle name="40% - Accent5 5 3 7" xfId="8295"/>
    <cellStyle name="40% - Accent5 5 3 8" xfId="8296"/>
    <cellStyle name="40% - Accent5 5 3 9" xfId="8297"/>
    <cellStyle name="40% - Accent5 5 4" xfId="8298"/>
    <cellStyle name="40% - Accent5 5 4 2" xfId="8299"/>
    <cellStyle name="40% - Accent5 5 4 2 2" xfId="8300"/>
    <cellStyle name="40% - Accent5 5 4 2 2 2" xfId="8301"/>
    <cellStyle name="40% - Accent5 5 4 2 3" xfId="8302"/>
    <cellStyle name="40% - Accent5 5 4 2 4" xfId="8303"/>
    <cellStyle name="40% - Accent5 5 4 2 5" xfId="8304"/>
    <cellStyle name="40% - Accent5 5 4 2 6" xfId="8305"/>
    <cellStyle name="40% - Accent5 5 4 3" xfId="8306"/>
    <cellStyle name="40% - Accent5 5 4 3 2" xfId="8307"/>
    <cellStyle name="40% - Accent5 5 4 4" xfId="8308"/>
    <cellStyle name="40% - Accent5 5 4 5" xfId="8309"/>
    <cellStyle name="40% - Accent5 5 4 6" xfId="8310"/>
    <cellStyle name="40% - Accent5 5 4 7" xfId="8311"/>
    <cellStyle name="40% - Accent5 5 5" xfId="8312"/>
    <cellStyle name="40% - Accent5 5 5 2" xfId="8313"/>
    <cellStyle name="40% - Accent5 5 5 2 2" xfId="8314"/>
    <cellStyle name="40% - Accent5 5 5 3" xfId="8315"/>
    <cellStyle name="40% - Accent5 5 5 4" xfId="8316"/>
    <cellStyle name="40% - Accent5 5 5 5" xfId="8317"/>
    <cellStyle name="40% - Accent5 5 5 6" xfId="8318"/>
    <cellStyle name="40% - Accent5 5 6" xfId="8319"/>
    <cellStyle name="40% - Accent5 5 6 2" xfId="8320"/>
    <cellStyle name="40% - Accent5 5 6 2 2" xfId="8321"/>
    <cellStyle name="40% - Accent5 5 6 3" xfId="8322"/>
    <cellStyle name="40% - Accent5 5 6 4" xfId="8323"/>
    <cellStyle name="40% - Accent5 5 6 5" xfId="8324"/>
    <cellStyle name="40% - Accent5 5 6 6" xfId="8325"/>
    <cellStyle name="40% - Accent5 5 7" xfId="8326"/>
    <cellStyle name="40% - Accent5 5 7 2" xfId="8327"/>
    <cellStyle name="40% - Accent5 5 7 2 2" xfId="8328"/>
    <cellStyle name="40% - Accent5 5 7 3" xfId="8329"/>
    <cellStyle name="40% - Accent5 5 7 4" xfId="8330"/>
    <cellStyle name="40% - Accent5 5 7 5" xfId="8331"/>
    <cellStyle name="40% - Accent5 5 7 6" xfId="8332"/>
    <cellStyle name="40% - Accent5 5 8" xfId="8333"/>
    <cellStyle name="40% - Accent5 5 8 2" xfId="8334"/>
    <cellStyle name="40% - Accent5 5 9" xfId="8335"/>
    <cellStyle name="40% - Accent5 6" xfId="8336"/>
    <cellStyle name="40% - Accent5 6 10" xfId="8337"/>
    <cellStyle name="40% - Accent5 6 11" xfId="8338"/>
    <cellStyle name="40% - Accent5 6 2" xfId="8339"/>
    <cellStyle name="40% - Accent5 6 2 2" xfId="8340"/>
    <cellStyle name="40% - Accent5 6 2 2 2" xfId="8341"/>
    <cellStyle name="40% - Accent5 6 2 2 2 2" xfId="8342"/>
    <cellStyle name="40% - Accent5 6 2 2 3" xfId="8343"/>
    <cellStyle name="40% - Accent5 6 2 2 4" xfId="8344"/>
    <cellStyle name="40% - Accent5 6 2 2 5" xfId="8345"/>
    <cellStyle name="40% - Accent5 6 2 2 6" xfId="8346"/>
    <cellStyle name="40% - Accent5 6 2 3" xfId="8347"/>
    <cellStyle name="40% - Accent5 6 2 3 2" xfId="8348"/>
    <cellStyle name="40% - Accent5 6 2 4" xfId="8349"/>
    <cellStyle name="40% - Accent5 6 2 5" xfId="8350"/>
    <cellStyle name="40% - Accent5 6 2 6" xfId="8351"/>
    <cellStyle name="40% - Accent5 6 2 7" xfId="8352"/>
    <cellStyle name="40% - Accent5 6 3" xfId="8353"/>
    <cellStyle name="40% - Accent5 6 3 2" xfId="8354"/>
    <cellStyle name="40% - Accent5 6 3 2 2" xfId="8355"/>
    <cellStyle name="40% - Accent5 6 3 2 2 2" xfId="8356"/>
    <cellStyle name="40% - Accent5 6 3 2 3" xfId="8357"/>
    <cellStyle name="40% - Accent5 6 3 2 4" xfId="8358"/>
    <cellStyle name="40% - Accent5 6 3 2 5" xfId="8359"/>
    <cellStyle name="40% - Accent5 6 3 2 6" xfId="8360"/>
    <cellStyle name="40% - Accent5 6 3 3" xfId="8361"/>
    <cellStyle name="40% - Accent5 6 3 3 2" xfId="8362"/>
    <cellStyle name="40% - Accent5 6 3 4" xfId="8363"/>
    <cellStyle name="40% - Accent5 6 3 5" xfId="8364"/>
    <cellStyle name="40% - Accent5 6 3 6" xfId="8365"/>
    <cellStyle name="40% - Accent5 6 3 7" xfId="8366"/>
    <cellStyle name="40% - Accent5 6 4" xfId="8367"/>
    <cellStyle name="40% - Accent5 6 4 2" xfId="8368"/>
    <cellStyle name="40% - Accent5 6 4 2 2" xfId="8369"/>
    <cellStyle name="40% - Accent5 6 4 3" xfId="8370"/>
    <cellStyle name="40% - Accent5 6 4 4" xfId="8371"/>
    <cellStyle name="40% - Accent5 6 4 5" xfId="8372"/>
    <cellStyle name="40% - Accent5 6 4 6" xfId="8373"/>
    <cellStyle name="40% - Accent5 6 5" xfId="8374"/>
    <cellStyle name="40% - Accent5 6 5 2" xfId="8375"/>
    <cellStyle name="40% - Accent5 6 5 2 2" xfId="8376"/>
    <cellStyle name="40% - Accent5 6 5 3" xfId="8377"/>
    <cellStyle name="40% - Accent5 6 5 4" xfId="8378"/>
    <cellStyle name="40% - Accent5 6 5 5" xfId="8379"/>
    <cellStyle name="40% - Accent5 6 5 6" xfId="8380"/>
    <cellStyle name="40% - Accent5 6 6" xfId="8381"/>
    <cellStyle name="40% - Accent5 6 6 2" xfId="8382"/>
    <cellStyle name="40% - Accent5 6 6 2 2" xfId="8383"/>
    <cellStyle name="40% - Accent5 6 6 3" xfId="8384"/>
    <cellStyle name="40% - Accent5 6 6 4" xfId="8385"/>
    <cellStyle name="40% - Accent5 6 6 5" xfId="8386"/>
    <cellStyle name="40% - Accent5 6 6 6" xfId="8387"/>
    <cellStyle name="40% - Accent5 6 7" xfId="8388"/>
    <cellStyle name="40% - Accent5 6 7 2" xfId="8389"/>
    <cellStyle name="40% - Accent5 6 8" xfId="8390"/>
    <cellStyle name="40% - Accent5 6 9" xfId="8391"/>
    <cellStyle name="40% - Accent5 7" xfId="8392"/>
    <cellStyle name="40% - Accent5 7 10" xfId="8393"/>
    <cellStyle name="40% - Accent5 7 11" xfId="8394"/>
    <cellStyle name="40% - Accent5 7 2" xfId="8395"/>
    <cellStyle name="40% - Accent5 7 2 2" xfId="8396"/>
    <cellStyle name="40% - Accent5 7 2 2 2" xfId="8397"/>
    <cellStyle name="40% - Accent5 7 2 2 2 2" xfId="8398"/>
    <cellStyle name="40% - Accent5 7 2 2 3" xfId="8399"/>
    <cellStyle name="40% - Accent5 7 2 2 4" xfId="8400"/>
    <cellStyle name="40% - Accent5 7 2 2 5" xfId="8401"/>
    <cellStyle name="40% - Accent5 7 2 2 6" xfId="8402"/>
    <cellStyle name="40% - Accent5 7 2 3" xfId="8403"/>
    <cellStyle name="40% - Accent5 7 2 3 2" xfId="8404"/>
    <cellStyle name="40% - Accent5 7 2 4" xfId="8405"/>
    <cellStyle name="40% - Accent5 7 2 5" xfId="8406"/>
    <cellStyle name="40% - Accent5 7 2 6" xfId="8407"/>
    <cellStyle name="40% - Accent5 7 2 7" xfId="8408"/>
    <cellStyle name="40% - Accent5 7 3" xfId="8409"/>
    <cellStyle name="40% - Accent5 7 3 2" xfId="8410"/>
    <cellStyle name="40% - Accent5 7 3 2 2" xfId="8411"/>
    <cellStyle name="40% - Accent5 7 3 2 2 2" xfId="8412"/>
    <cellStyle name="40% - Accent5 7 3 2 3" xfId="8413"/>
    <cellStyle name="40% - Accent5 7 3 2 4" xfId="8414"/>
    <cellStyle name="40% - Accent5 7 3 2 5" xfId="8415"/>
    <cellStyle name="40% - Accent5 7 3 2 6" xfId="8416"/>
    <cellStyle name="40% - Accent5 7 3 3" xfId="8417"/>
    <cellStyle name="40% - Accent5 7 3 3 2" xfId="8418"/>
    <cellStyle name="40% - Accent5 7 3 4" xfId="8419"/>
    <cellStyle name="40% - Accent5 7 3 5" xfId="8420"/>
    <cellStyle name="40% - Accent5 7 3 6" xfId="8421"/>
    <cellStyle name="40% - Accent5 7 3 7" xfId="8422"/>
    <cellStyle name="40% - Accent5 7 4" xfId="8423"/>
    <cellStyle name="40% - Accent5 7 4 2" xfId="8424"/>
    <cellStyle name="40% - Accent5 7 4 2 2" xfId="8425"/>
    <cellStyle name="40% - Accent5 7 4 3" xfId="8426"/>
    <cellStyle name="40% - Accent5 7 4 4" xfId="8427"/>
    <cellStyle name="40% - Accent5 7 4 5" xfId="8428"/>
    <cellStyle name="40% - Accent5 7 4 6" xfId="8429"/>
    <cellStyle name="40% - Accent5 7 5" xfId="8430"/>
    <cellStyle name="40% - Accent5 7 5 2" xfId="8431"/>
    <cellStyle name="40% - Accent5 7 5 2 2" xfId="8432"/>
    <cellStyle name="40% - Accent5 7 5 3" xfId="8433"/>
    <cellStyle name="40% - Accent5 7 5 4" xfId="8434"/>
    <cellStyle name="40% - Accent5 7 5 5" xfId="8435"/>
    <cellStyle name="40% - Accent5 7 5 6" xfId="8436"/>
    <cellStyle name="40% - Accent5 7 6" xfId="8437"/>
    <cellStyle name="40% - Accent5 7 6 2" xfId="8438"/>
    <cellStyle name="40% - Accent5 7 6 2 2" xfId="8439"/>
    <cellStyle name="40% - Accent5 7 6 3" xfId="8440"/>
    <cellStyle name="40% - Accent5 7 6 4" xfId="8441"/>
    <cellStyle name="40% - Accent5 7 6 5" xfId="8442"/>
    <cellStyle name="40% - Accent5 7 6 6" xfId="8443"/>
    <cellStyle name="40% - Accent5 7 7" xfId="8444"/>
    <cellStyle name="40% - Accent5 7 7 2" xfId="8445"/>
    <cellStyle name="40% - Accent5 7 8" xfId="8446"/>
    <cellStyle name="40% - Accent5 7 9" xfId="8447"/>
    <cellStyle name="40% - Accent5 8" xfId="8448"/>
    <cellStyle name="40% - Accent5 8 2" xfId="8449"/>
    <cellStyle name="40% - Accent5 8 2 2" xfId="8450"/>
    <cellStyle name="40% - Accent5 8 2 2 2" xfId="8451"/>
    <cellStyle name="40% - Accent5 8 2 3" xfId="8452"/>
    <cellStyle name="40% - Accent5 8 2 4" xfId="8453"/>
    <cellStyle name="40% - Accent5 8 2 5" xfId="8454"/>
    <cellStyle name="40% - Accent5 8 2 6" xfId="8455"/>
    <cellStyle name="40% - Accent5 8 3" xfId="8456"/>
    <cellStyle name="40% - Accent5 8 3 2" xfId="8457"/>
    <cellStyle name="40% - Accent5 8 4" xfId="8458"/>
    <cellStyle name="40% - Accent5 8 5" xfId="8459"/>
    <cellStyle name="40% - Accent5 8 6" xfId="8460"/>
    <cellStyle name="40% - Accent5 8 7" xfId="8461"/>
    <cellStyle name="40% - Accent5 9" xfId="8462"/>
    <cellStyle name="40% - Accent5 9 2" xfId="8463"/>
    <cellStyle name="40% - Accent5 9 2 2" xfId="8464"/>
    <cellStyle name="40% - Accent5 9 2 2 2" xfId="8465"/>
    <cellStyle name="40% - Accent5 9 2 3" xfId="8466"/>
    <cellStyle name="40% - Accent5 9 2 4" xfId="8467"/>
    <cellStyle name="40% - Accent5 9 2 5" xfId="8468"/>
    <cellStyle name="40% - Accent5 9 2 6" xfId="8469"/>
    <cellStyle name="40% - Accent5 9 3" xfId="8470"/>
    <cellStyle name="40% - Accent5 9 3 2" xfId="8471"/>
    <cellStyle name="40% - Accent5 9 4" xfId="8472"/>
    <cellStyle name="40% - Accent5 9 5" xfId="8473"/>
    <cellStyle name="40% - Accent5 9 6" xfId="8474"/>
    <cellStyle name="40% - Accent5 9 7" xfId="8475"/>
    <cellStyle name="40% - Accent6 10" xfId="8476"/>
    <cellStyle name="40% - Accent6 10 2" xfId="8477"/>
    <cellStyle name="40% - Accent6 10 2 2" xfId="8478"/>
    <cellStyle name="40% - Accent6 10 3" xfId="8479"/>
    <cellStyle name="40% - Accent6 10 4" xfId="8480"/>
    <cellStyle name="40% - Accent6 10 5" xfId="8481"/>
    <cellStyle name="40% - Accent6 10 6" xfId="8482"/>
    <cellStyle name="40% - Accent6 11" xfId="8483"/>
    <cellStyle name="40% - Accent6 11 2" xfId="8484"/>
    <cellStyle name="40% - Accent6 11 2 2" xfId="8485"/>
    <cellStyle name="40% - Accent6 11 3" xfId="8486"/>
    <cellStyle name="40% - Accent6 11 4" xfId="8487"/>
    <cellStyle name="40% - Accent6 11 5" xfId="8488"/>
    <cellStyle name="40% - Accent6 11 6" xfId="8489"/>
    <cellStyle name="40% - Accent6 12" xfId="8490"/>
    <cellStyle name="40% - Accent6 12 2" xfId="8491"/>
    <cellStyle name="40% - Accent6 12 2 2" xfId="8492"/>
    <cellStyle name="40% - Accent6 12 3" xfId="8493"/>
    <cellStyle name="40% - Accent6 12 4" xfId="8494"/>
    <cellStyle name="40% - Accent6 12 5" xfId="8495"/>
    <cellStyle name="40% - Accent6 12 6" xfId="8496"/>
    <cellStyle name="40% - Accent6 13" xfId="8497"/>
    <cellStyle name="40% - Accent6 13 2" xfId="8498"/>
    <cellStyle name="40% - Accent6 14" xfId="8499"/>
    <cellStyle name="40% - Accent6 14 2" xfId="8500"/>
    <cellStyle name="40% - Accent6 15" xfId="8501"/>
    <cellStyle name="40% - Accent6 2" xfId="8502"/>
    <cellStyle name="40% - Accent6 2 2" xfId="8503"/>
    <cellStyle name="40% - Accent6 2 2 2" xfId="8504"/>
    <cellStyle name="40% - Accent6 2 3" xfId="8505"/>
    <cellStyle name="40% - Accent6 2 3 2" xfId="8506"/>
    <cellStyle name="40% - Accent6 2 4" xfId="8507"/>
    <cellStyle name="40% - Accent6 2 4 2" xfId="8508"/>
    <cellStyle name="40% - Accent6 2 5" xfId="8509"/>
    <cellStyle name="40% - Accent6 3" xfId="8510"/>
    <cellStyle name="40% - Accent6 3 10" xfId="8511"/>
    <cellStyle name="40% - Accent6 3 10 2" xfId="8512"/>
    <cellStyle name="40% - Accent6 3 10 2 2" xfId="8513"/>
    <cellStyle name="40% - Accent6 3 10 3" xfId="8514"/>
    <cellStyle name="40% - Accent6 3 10 4" xfId="8515"/>
    <cellStyle name="40% - Accent6 3 10 5" xfId="8516"/>
    <cellStyle name="40% - Accent6 3 10 6" xfId="8517"/>
    <cellStyle name="40% - Accent6 3 11" xfId="8518"/>
    <cellStyle name="40% - Accent6 3 11 2" xfId="8519"/>
    <cellStyle name="40% - Accent6 3 12" xfId="8520"/>
    <cellStyle name="40% - Accent6 3 12 2" xfId="8521"/>
    <cellStyle name="40% - Accent6 3 13" xfId="8522"/>
    <cellStyle name="40% - Accent6 3 14" xfId="8523"/>
    <cellStyle name="40% - Accent6 3 15" xfId="8524"/>
    <cellStyle name="40% - Accent6 3 2" xfId="8525"/>
    <cellStyle name="40% - Accent6 3 2 10" xfId="8526"/>
    <cellStyle name="40% - Accent6 3 2 2" xfId="8527"/>
    <cellStyle name="40% - Accent6 3 2 2 2" xfId="8528"/>
    <cellStyle name="40% - Accent6 3 2 2 2 2" xfId="8529"/>
    <cellStyle name="40% - Accent6 3 2 2 2 2 2" xfId="8530"/>
    <cellStyle name="40% - Accent6 3 2 2 2 2 2 2" xfId="8531"/>
    <cellStyle name="40% - Accent6 3 2 2 2 2 3" xfId="8532"/>
    <cellStyle name="40% - Accent6 3 2 2 2 2 4" xfId="8533"/>
    <cellStyle name="40% - Accent6 3 2 2 2 2 5" xfId="8534"/>
    <cellStyle name="40% - Accent6 3 2 2 2 2 6" xfId="8535"/>
    <cellStyle name="40% - Accent6 3 2 2 2 3" xfId="8536"/>
    <cellStyle name="40% - Accent6 3 2 2 2 3 2" xfId="8537"/>
    <cellStyle name="40% - Accent6 3 2 2 2 4" xfId="8538"/>
    <cellStyle name="40% - Accent6 3 2 2 2 5" xfId="8539"/>
    <cellStyle name="40% - Accent6 3 2 2 2 6" xfId="8540"/>
    <cellStyle name="40% - Accent6 3 2 2 2 7" xfId="8541"/>
    <cellStyle name="40% - Accent6 3 2 2 3" xfId="8542"/>
    <cellStyle name="40% - Accent6 3 2 2 3 2" xfId="8543"/>
    <cellStyle name="40% - Accent6 3 2 2 3 2 2" xfId="8544"/>
    <cellStyle name="40% - Accent6 3 2 2 3 3" xfId="8545"/>
    <cellStyle name="40% - Accent6 3 2 2 3 4" xfId="8546"/>
    <cellStyle name="40% - Accent6 3 2 2 3 5" xfId="8547"/>
    <cellStyle name="40% - Accent6 3 2 2 3 6" xfId="8548"/>
    <cellStyle name="40% - Accent6 3 2 2 4" xfId="8549"/>
    <cellStyle name="40% - Accent6 3 2 2 4 2" xfId="8550"/>
    <cellStyle name="40% - Accent6 3 2 2 5" xfId="8551"/>
    <cellStyle name="40% - Accent6 3 2 2 6" xfId="8552"/>
    <cellStyle name="40% - Accent6 3 2 2 7" xfId="8553"/>
    <cellStyle name="40% - Accent6 3 2 2 8" xfId="8554"/>
    <cellStyle name="40% - Accent6 3 2 3" xfId="8555"/>
    <cellStyle name="40% - Accent6 3 2 3 2" xfId="8556"/>
    <cellStyle name="40% - Accent6 3 2 3 2 2" xfId="8557"/>
    <cellStyle name="40% - Accent6 3 2 3 2 2 2" xfId="8558"/>
    <cellStyle name="40% - Accent6 3 2 3 2 3" xfId="8559"/>
    <cellStyle name="40% - Accent6 3 2 3 2 4" xfId="8560"/>
    <cellStyle name="40% - Accent6 3 2 3 2 5" xfId="8561"/>
    <cellStyle name="40% - Accent6 3 2 3 2 6" xfId="8562"/>
    <cellStyle name="40% - Accent6 3 2 3 3" xfId="8563"/>
    <cellStyle name="40% - Accent6 3 2 3 3 2" xfId="8564"/>
    <cellStyle name="40% - Accent6 3 2 3 4" xfId="8565"/>
    <cellStyle name="40% - Accent6 3 2 3 5" xfId="8566"/>
    <cellStyle name="40% - Accent6 3 2 3 6" xfId="8567"/>
    <cellStyle name="40% - Accent6 3 2 3 7" xfId="8568"/>
    <cellStyle name="40% - Accent6 3 2 4" xfId="8569"/>
    <cellStyle name="40% - Accent6 3 2 5" xfId="8570"/>
    <cellStyle name="40% - Accent6 3 2 5 2" xfId="8571"/>
    <cellStyle name="40% - Accent6 3 2 5 2 2" xfId="8572"/>
    <cellStyle name="40% - Accent6 3 2 5 3" xfId="8573"/>
    <cellStyle name="40% - Accent6 3 2 5 4" xfId="8574"/>
    <cellStyle name="40% - Accent6 3 2 5 5" xfId="8575"/>
    <cellStyle name="40% - Accent6 3 2 5 6" xfId="8576"/>
    <cellStyle name="40% - Accent6 3 2 6" xfId="8577"/>
    <cellStyle name="40% - Accent6 3 2 6 2" xfId="8578"/>
    <cellStyle name="40% - Accent6 3 2 7" xfId="8579"/>
    <cellStyle name="40% - Accent6 3 2 8" xfId="8580"/>
    <cellStyle name="40% - Accent6 3 2 9" xfId="8581"/>
    <cellStyle name="40% - Accent6 3 3" xfId="8582"/>
    <cellStyle name="40% - Accent6 3 3 10" xfId="8583"/>
    <cellStyle name="40% - Accent6 3 3 10 2" xfId="8584"/>
    <cellStyle name="40% - Accent6 3 3 11" xfId="8585"/>
    <cellStyle name="40% - Accent6 3 3 12" xfId="8586"/>
    <cellStyle name="40% - Accent6 3 3 13" xfId="8587"/>
    <cellStyle name="40% - Accent6 3 3 14" xfId="8588"/>
    <cellStyle name="40% - Accent6 3 3 2" xfId="8589"/>
    <cellStyle name="40% - Accent6 3 3 2 10" xfId="8590"/>
    <cellStyle name="40% - Accent6 3 3 2 11" xfId="8591"/>
    <cellStyle name="40% - Accent6 3 3 2 2" xfId="8592"/>
    <cellStyle name="40% - Accent6 3 3 2 2 10" xfId="8593"/>
    <cellStyle name="40% - Accent6 3 3 2 2 2" xfId="8594"/>
    <cellStyle name="40% - Accent6 3 3 2 2 2 2" xfId="8595"/>
    <cellStyle name="40% - Accent6 3 3 2 2 2 2 2" xfId="8596"/>
    <cellStyle name="40% - Accent6 3 3 2 2 2 2 3" xfId="8597"/>
    <cellStyle name="40% - Accent6 3 3 2 2 2 3" xfId="8598"/>
    <cellStyle name="40% - Accent6 3 3 2 2 2 4" xfId="8599"/>
    <cellStyle name="40% - Accent6 3 3 2 2 3" xfId="8600"/>
    <cellStyle name="40% - Accent6 3 3 2 2 3 2" xfId="8601"/>
    <cellStyle name="40% - Accent6 3 3 2 2 3 3" xfId="8602"/>
    <cellStyle name="40% - Accent6 3 3 2 2 4" xfId="8603"/>
    <cellStyle name="40% - Accent6 3 3 2 2 4 2" xfId="8604"/>
    <cellStyle name="40% - Accent6 3 3 2 2 4 2 2" xfId="8605"/>
    <cellStyle name="40% - Accent6 3 3 2 2 4 3" xfId="8606"/>
    <cellStyle name="40% - Accent6 3 3 2 2 4 4" xfId="8607"/>
    <cellStyle name="40% - Accent6 3 3 2 2 4 5" xfId="8608"/>
    <cellStyle name="40% - Accent6 3 3 2 2 4 6" xfId="8609"/>
    <cellStyle name="40% - Accent6 3 3 2 2 5" xfId="8610"/>
    <cellStyle name="40% - Accent6 3 3 2 2 5 2" xfId="8611"/>
    <cellStyle name="40% - Accent6 3 3 2 2 5 3" xfId="8612"/>
    <cellStyle name="40% - Accent6 3 3 2 2 6" xfId="8613"/>
    <cellStyle name="40% - Accent6 3 3 2 2 6 2" xfId="8614"/>
    <cellStyle name="40% - Accent6 3 3 2 2 7" xfId="8615"/>
    <cellStyle name="40% - Accent6 3 3 2 2 8" xfId="8616"/>
    <cellStyle name="40% - Accent6 3 3 2 2 9" xfId="8617"/>
    <cellStyle name="40% - Accent6 3 3 2 3" xfId="8618"/>
    <cellStyle name="40% - Accent6 3 3 2 3 2" xfId="8619"/>
    <cellStyle name="40% - Accent6 3 3 2 3 2 2" xfId="8620"/>
    <cellStyle name="40% - Accent6 3 3 2 3 2 3" xfId="8621"/>
    <cellStyle name="40% - Accent6 3 3 2 3 3" xfId="8622"/>
    <cellStyle name="40% - Accent6 3 3 2 3 4" xfId="8623"/>
    <cellStyle name="40% - Accent6 3 3 2 4" xfId="8624"/>
    <cellStyle name="40% - Accent6 3 3 2 4 2" xfId="8625"/>
    <cellStyle name="40% - Accent6 3 3 2 4 3" xfId="8626"/>
    <cellStyle name="40% - Accent6 3 3 2 5" xfId="8627"/>
    <cellStyle name="40% - Accent6 3 3 2 5 2" xfId="8628"/>
    <cellStyle name="40% - Accent6 3 3 2 5 2 2" xfId="8629"/>
    <cellStyle name="40% - Accent6 3 3 2 5 3" xfId="8630"/>
    <cellStyle name="40% - Accent6 3 3 2 5 4" xfId="8631"/>
    <cellStyle name="40% - Accent6 3 3 2 5 5" xfId="8632"/>
    <cellStyle name="40% - Accent6 3 3 2 5 6" xfId="8633"/>
    <cellStyle name="40% - Accent6 3 3 2 6" xfId="8634"/>
    <cellStyle name="40% - Accent6 3 3 2 6 2" xfId="8635"/>
    <cellStyle name="40% - Accent6 3 3 2 6 3" xfId="8636"/>
    <cellStyle name="40% - Accent6 3 3 2 7" xfId="8637"/>
    <cellStyle name="40% - Accent6 3 3 2 7 2" xfId="8638"/>
    <cellStyle name="40% - Accent6 3 3 2 8" xfId="8639"/>
    <cellStyle name="40% - Accent6 3 3 2 9" xfId="8640"/>
    <cellStyle name="40% - Accent6 3 3 3" xfId="8641"/>
    <cellStyle name="40% - Accent6 3 3 3 10" xfId="8642"/>
    <cellStyle name="40% - Accent6 3 3 3 11" xfId="8643"/>
    <cellStyle name="40% - Accent6 3 3 3 12" xfId="8644"/>
    <cellStyle name="40% - Accent6 3 3 3 2" xfId="8645"/>
    <cellStyle name="40% - Accent6 3 3 3 2 2" xfId="8646"/>
    <cellStyle name="40% - Accent6 3 3 3 2 2 2" xfId="8647"/>
    <cellStyle name="40% - Accent6 3 3 3 2 2 3" xfId="8648"/>
    <cellStyle name="40% - Accent6 3 3 3 2 3" xfId="8649"/>
    <cellStyle name="40% - Accent6 3 3 3 2 3 2" xfId="8650"/>
    <cellStyle name="40% - Accent6 3 3 3 2 3 3" xfId="8651"/>
    <cellStyle name="40% - Accent6 3 3 3 2 4" xfId="8652"/>
    <cellStyle name="40% - Accent6 3 3 3 2 4 2" xfId="8653"/>
    <cellStyle name="40% - Accent6 3 3 3 2 4 3" xfId="8654"/>
    <cellStyle name="40% - Accent6 3 3 3 2 5" xfId="8655"/>
    <cellStyle name="40% - Accent6 3 3 3 2 6" xfId="8656"/>
    <cellStyle name="40% - Accent6 3 3 3 3" xfId="8657"/>
    <cellStyle name="40% - Accent6 3 3 3 3 2" xfId="8658"/>
    <cellStyle name="40% - Accent6 3 3 3 3 2 2" xfId="8659"/>
    <cellStyle name="40% - Accent6 3 3 3 3 2 2 2" xfId="8660"/>
    <cellStyle name="40% - Accent6 3 3 3 3 2 3" xfId="8661"/>
    <cellStyle name="40% - Accent6 3 3 3 3 2 3 2" xfId="8662"/>
    <cellStyle name="40% - Accent6 3 3 3 3 2 4" xfId="8663"/>
    <cellStyle name="40% - Accent6 3 3 3 3 2 5" xfId="8664"/>
    <cellStyle name="40% - Accent6 3 3 3 3 2 6" xfId="8665"/>
    <cellStyle name="40% - Accent6 3 3 3 3 3" xfId="8666"/>
    <cellStyle name="40% - Accent6 3 3 3 3 3 2" xfId="8667"/>
    <cellStyle name="40% - Accent6 3 3 3 3 3 2 2" xfId="8668"/>
    <cellStyle name="40% - Accent6 3 3 3 3 3 3" xfId="8669"/>
    <cellStyle name="40% - Accent6 3 3 3 3 3 4" xfId="8670"/>
    <cellStyle name="40% - Accent6 3 3 3 3 3 5" xfId="8671"/>
    <cellStyle name="40% - Accent6 3 3 3 3 3 6" xfId="8672"/>
    <cellStyle name="40% - Accent6 3 3 3 3 4" xfId="8673"/>
    <cellStyle name="40% - Accent6 3 3 3 3 4 2" xfId="8674"/>
    <cellStyle name="40% - Accent6 3 3 3 3 4 2 2" xfId="8675"/>
    <cellStyle name="40% - Accent6 3 3 3 3 4 3" xfId="8676"/>
    <cellStyle name="40% - Accent6 3 3 3 3 4 4" xfId="8677"/>
    <cellStyle name="40% - Accent6 3 3 3 3 4 5" xfId="8678"/>
    <cellStyle name="40% - Accent6 3 3 3 3 4 6" xfId="8679"/>
    <cellStyle name="40% - Accent6 3 3 3 3 5" xfId="8680"/>
    <cellStyle name="40% - Accent6 3 3 3 3 5 2" xfId="8681"/>
    <cellStyle name="40% - Accent6 3 3 3 3 6" xfId="8682"/>
    <cellStyle name="40% - Accent6 3 3 3 3 7" xfId="8683"/>
    <cellStyle name="40% - Accent6 3 3 3 3 8" xfId="8684"/>
    <cellStyle name="40% - Accent6 3 3 3 3 9" xfId="8685"/>
    <cellStyle name="40% - Accent6 3 3 3 4" xfId="8686"/>
    <cellStyle name="40% - Accent6 3 3 3 4 2" xfId="8687"/>
    <cellStyle name="40% - Accent6 3 3 3 4 2 2" xfId="8688"/>
    <cellStyle name="40% - Accent6 3 3 3 4 2 2 2" xfId="8689"/>
    <cellStyle name="40% - Accent6 3 3 3 4 2 3" xfId="8690"/>
    <cellStyle name="40% - Accent6 3 3 3 4 2 4" xfId="8691"/>
    <cellStyle name="40% - Accent6 3 3 3 4 2 5" xfId="8692"/>
    <cellStyle name="40% - Accent6 3 3 3 4 2 6" xfId="8693"/>
    <cellStyle name="40% - Accent6 3 3 3 4 3" xfId="8694"/>
    <cellStyle name="40% - Accent6 3 3 3 4 3 2" xfId="8695"/>
    <cellStyle name="40% - Accent6 3 3 3 4 4" xfId="8696"/>
    <cellStyle name="40% - Accent6 3 3 3 4 5" xfId="8697"/>
    <cellStyle name="40% - Accent6 3 3 3 4 6" xfId="8698"/>
    <cellStyle name="40% - Accent6 3 3 3 4 7" xfId="8699"/>
    <cellStyle name="40% - Accent6 3 3 3 5" xfId="8700"/>
    <cellStyle name="40% - Accent6 3 3 3 5 2" xfId="8701"/>
    <cellStyle name="40% - Accent6 3 3 3 5 2 2" xfId="8702"/>
    <cellStyle name="40% - Accent6 3 3 3 5 3" xfId="8703"/>
    <cellStyle name="40% - Accent6 3 3 3 5 4" xfId="8704"/>
    <cellStyle name="40% - Accent6 3 3 3 5 5" xfId="8705"/>
    <cellStyle name="40% - Accent6 3 3 3 5 6" xfId="8706"/>
    <cellStyle name="40% - Accent6 3 3 3 6" xfId="8707"/>
    <cellStyle name="40% - Accent6 3 3 3 6 2" xfId="8708"/>
    <cellStyle name="40% - Accent6 3 3 3 6 2 2" xfId="8709"/>
    <cellStyle name="40% - Accent6 3 3 3 6 3" xfId="8710"/>
    <cellStyle name="40% - Accent6 3 3 3 6 4" xfId="8711"/>
    <cellStyle name="40% - Accent6 3 3 3 6 5" xfId="8712"/>
    <cellStyle name="40% - Accent6 3 3 3 6 6" xfId="8713"/>
    <cellStyle name="40% - Accent6 3 3 3 7" xfId="8714"/>
    <cellStyle name="40% - Accent6 3 3 3 7 2" xfId="8715"/>
    <cellStyle name="40% - Accent6 3 3 3 7 2 2" xfId="8716"/>
    <cellStyle name="40% - Accent6 3 3 3 7 3" xfId="8717"/>
    <cellStyle name="40% - Accent6 3 3 3 7 4" xfId="8718"/>
    <cellStyle name="40% - Accent6 3 3 3 7 5" xfId="8719"/>
    <cellStyle name="40% - Accent6 3 3 3 7 6" xfId="8720"/>
    <cellStyle name="40% - Accent6 3 3 3 8" xfId="8721"/>
    <cellStyle name="40% - Accent6 3 3 3 8 2" xfId="8722"/>
    <cellStyle name="40% - Accent6 3 3 3 9" xfId="8723"/>
    <cellStyle name="40% - Accent6 3 3 4" xfId="8724"/>
    <cellStyle name="40% - Accent6 3 3 4 2" xfId="8725"/>
    <cellStyle name="40% - Accent6 3 3 4 2 2" xfId="8726"/>
    <cellStyle name="40% - Accent6 3 3 4 2 3" xfId="8727"/>
    <cellStyle name="40% - Accent6 3 3 4 3" xfId="8728"/>
    <cellStyle name="40% - Accent6 3 3 4 3 2" xfId="8729"/>
    <cellStyle name="40% - Accent6 3 3 4 3 3" xfId="8730"/>
    <cellStyle name="40% - Accent6 3 3 4 4" xfId="8731"/>
    <cellStyle name="40% - Accent6 3 3 4 4 2" xfId="8732"/>
    <cellStyle name="40% - Accent6 3 3 4 4 3" xfId="8733"/>
    <cellStyle name="40% - Accent6 3 3 4 5" xfId="8734"/>
    <cellStyle name="40% - Accent6 3 3 4 6" xfId="8735"/>
    <cellStyle name="40% - Accent6 3 3 5" xfId="8736"/>
    <cellStyle name="40% - Accent6 3 3 5 2" xfId="8737"/>
    <cellStyle name="40% - Accent6 3 3 5 2 2" xfId="8738"/>
    <cellStyle name="40% - Accent6 3 3 5 2 2 2" xfId="8739"/>
    <cellStyle name="40% - Accent6 3 3 5 2 3" xfId="8740"/>
    <cellStyle name="40% - Accent6 3 3 5 2 3 2" xfId="8741"/>
    <cellStyle name="40% - Accent6 3 3 5 2 4" xfId="8742"/>
    <cellStyle name="40% - Accent6 3 3 5 2 5" xfId="8743"/>
    <cellStyle name="40% - Accent6 3 3 5 2 6" xfId="8744"/>
    <cellStyle name="40% - Accent6 3 3 5 3" xfId="8745"/>
    <cellStyle name="40% - Accent6 3 3 5 3 2" xfId="8746"/>
    <cellStyle name="40% - Accent6 3 3 5 3 2 2" xfId="8747"/>
    <cellStyle name="40% - Accent6 3 3 5 3 3" xfId="8748"/>
    <cellStyle name="40% - Accent6 3 3 5 3 4" xfId="8749"/>
    <cellStyle name="40% - Accent6 3 3 5 3 5" xfId="8750"/>
    <cellStyle name="40% - Accent6 3 3 5 3 6" xfId="8751"/>
    <cellStyle name="40% - Accent6 3 3 5 4" xfId="8752"/>
    <cellStyle name="40% - Accent6 3 3 5 4 2" xfId="8753"/>
    <cellStyle name="40% - Accent6 3 3 5 4 2 2" xfId="8754"/>
    <cellStyle name="40% - Accent6 3 3 5 4 3" xfId="8755"/>
    <cellStyle name="40% - Accent6 3 3 5 4 4" xfId="8756"/>
    <cellStyle name="40% - Accent6 3 3 5 4 5" xfId="8757"/>
    <cellStyle name="40% - Accent6 3 3 5 4 6" xfId="8758"/>
    <cellStyle name="40% - Accent6 3 3 5 5" xfId="8759"/>
    <cellStyle name="40% - Accent6 3 3 5 5 2" xfId="8760"/>
    <cellStyle name="40% - Accent6 3 3 5 6" xfId="8761"/>
    <cellStyle name="40% - Accent6 3 3 5 7" xfId="8762"/>
    <cellStyle name="40% - Accent6 3 3 5 8" xfId="8763"/>
    <cellStyle name="40% - Accent6 3 3 5 9" xfId="8764"/>
    <cellStyle name="40% - Accent6 3 3 6" xfId="8765"/>
    <cellStyle name="40% - Accent6 3 3 6 2" xfId="8766"/>
    <cellStyle name="40% - Accent6 3 3 6 2 2" xfId="8767"/>
    <cellStyle name="40% - Accent6 3 3 6 2 2 2" xfId="8768"/>
    <cellStyle name="40% - Accent6 3 3 6 2 3" xfId="8769"/>
    <cellStyle name="40% - Accent6 3 3 6 2 4" xfId="8770"/>
    <cellStyle name="40% - Accent6 3 3 6 2 5" xfId="8771"/>
    <cellStyle name="40% - Accent6 3 3 6 2 6" xfId="8772"/>
    <cellStyle name="40% - Accent6 3 3 6 3" xfId="8773"/>
    <cellStyle name="40% - Accent6 3 3 6 3 2" xfId="8774"/>
    <cellStyle name="40% - Accent6 3 3 6 4" xfId="8775"/>
    <cellStyle name="40% - Accent6 3 3 6 5" xfId="8776"/>
    <cellStyle name="40% - Accent6 3 3 6 6" xfId="8777"/>
    <cellStyle name="40% - Accent6 3 3 6 7" xfId="8778"/>
    <cellStyle name="40% - Accent6 3 3 7" xfId="8779"/>
    <cellStyle name="40% - Accent6 3 3 7 2" xfId="8780"/>
    <cellStyle name="40% - Accent6 3 3 7 2 2" xfId="8781"/>
    <cellStyle name="40% - Accent6 3 3 7 3" xfId="8782"/>
    <cellStyle name="40% - Accent6 3 3 7 4" xfId="8783"/>
    <cellStyle name="40% - Accent6 3 3 7 5" xfId="8784"/>
    <cellStyle name="40% - Accent6 3 3 7 6" xfId="8785"/>
    <cellStyle name="40% - Accent6 3 3 8" xfId="8786"/>
    <cellStyle name="40% - Accent6 3 3 8 2" xfId="8787"/>
    <cellStyle name="40% - Accent6 3 3 8 2 2" xfId="8788"/>
    <cellStyle name="40% - Accent6 3 3 8 3" xfId="8789"/>
    <cellStyle name="40% - Accent6 3 3 8 4" xfId="8790"/>
    <cellStyle name="40% - Accent6 3 3 8 5" xfId="8791"/>
    <cellStyle name="40% - Accent6 3 3 8 6" xfId="8792"/>
    <cellStyle name="40% - Accent6 3 3 9" xfId="8793"/>
    <cellStyle name="40% - Accent6 3 3 9 2" xfId="8794"/>
    <cellStyle name="40% - Accent6 3 3 9 2 2" xfId="8795"/>
    <cellStyle name="40% - Accent6 3 3 9 3" xfId="8796"/>
    <cellStyle name="40% - Accent6 3 3 9 4" xfId="8797"/>
    <cellStyle name="40% - Accent6 3 3 9 5" xfId="8798"/>
    <cellStyle name="40% - Accent6 3 3 9 6" xfId="8799"/>
    <cellStyle name="40% - Accent6 3 4" xfId="8800"/>
    <cellStyle name="40% - Accent6 3 4 10" xfId="8801"/>
    <cellStyle name="40% - Accent6 3 4 11" xfId="8802"/>
    <cellStyle name="40% - Accent6 3 4 12" xfId="8803"/>
    <cellStyle name="40% - Accent6 3 4 2" xfId="8804"/>
    <cellStyle name="40% - Accent6 3 4 2 10" xfId="8805"/>
    <cellStyle name="40% - Accent6 3 4 2 2" xfId="8806"/>
    <cellStyle name="40% - Accent6 3 4 2 2 2" xfId="8807"/>
    <cellStyle name="40% - Accent6 3 4 2 2 2 2" xfId="8808"/>
    <cellStyle name="40% - Accent6 3 4 2 2 2 3" xfId="8809"/>
    <cellStyle name="40% - Accent6 3 4 2 2 3" xfId="8810"/>
    <cellStyle name="40% - Accent6 3 4 2 2 4" xfId="8811"/>
    <cellStyle name="40% - Accent6 3 4 2 3" xfId="8812"/>
    <cellStyle name="40% - Accent6 3 4 2 3 2" xfId="8813"/>
    <cellStyle name="40% - Accent6 3 4 2 3 3" xfId="8814"/>
    <cellStyle name="40% - Accent6 3 4 2 4" xfId="8815"/>
    <cellStyle name="40% - Accent6 3 4 2 4 2" xfId="8816"/>
    <cellStyle name="40% - Accent6 3 4 2 4 2 2" xfId="8817"/>
    <cellStyle name="40% - Accent6 3 4 2 4 3" xfId="8818"/>
    <cellStyle name="40% - Accent6 3 4 2 4 4" xfId="8819"/>
    <cellStyle name="40% - Accent6 3 4 2 4 5" xfId="8820"/>
    <cellStyle name="40% - Accent6 3 4 2 4 6" xfId="8821"/>
    <cellStyle name="40% - Accent6 3 4 2 5" xfId="8822"/>
    <cellStyle name="40% - Accent6 3 4 2 5 2" xfId="8823"/>
    <cellStyle name="40% - Accent6 3 4 2 5 3" xfId="8824"/>
    <cellStyle name="40% - Accent6 3 4 2 6" xfId="8825"/>
    <cellStyle name="40% - Accent6 3 4 2 6 2" xfId="8826"/>
    <cellStyle name="40% - Accent6 3 4 2 7" xfId="8827"/>
    <cellStyle name="40% - Accent6 3 4 2 8" xfId="8828"/>
    <cellStyle name="40% - Accent6 3 4 2 9" xfId="8829"/>
    <cellStyle name="40% - Accent6 3 4 3" xfId="8830"/>
    <cellStyle name="40% - Accent6 3 4 3 2" xfId="8831"/>
    <cellStyle name="40% - Accent6 3 4 3 2 2" xfId="8832"/>
    <cellStyle name="40% - Accent6 3 4 3 2 2 2" xfId="8833"/>
    <cellStyle name="40% - Accent6 3 4 3 2 3" xfId="8834"/>
    <cellStyle name="40% - Accent6 3 4 3 2 3 2" xfId="8835"/>
    <cellStyle name="40% - Accent6 3 4 3 2 4" xfId="8836"/>
    <cellStyle name="40% - Accent6 3 4 3 2 5" xfId="8837"/>
    <cellStyle name="40% - Accent6 3 4 3 2 6" xfId="8838"/>
    <cellStyle name="40% - Accent6 3 4 3 3" xfId="8839"/>
    <cellStyle name="40% - Accent6 3 4 3 3 2" xfId="8840"/>
    <cellStyle name="40% - Accent6 3 4 3 3 2 2" xfId="8841"/>
    <cellStyle name="40% - Accent6 3 4 3 3 3" xfId="8842"/>
    <cellStyle name="40% - Accent6 3 4 3 3 4" xfId="8843"/>
    <cellStyle name="40% - Accent6 3 4 3 3 5" xfId="8844"/>
    <cellStyle name="40% - Accent6 3 4 3 3 6" xfId="8845"/>
    <cellStyle name="40% - Accent6 3 4 3 4" xfId="8846"/>
    <cellStyle name="40% - Accent6 3 4 3 4 2" xfId="8847"/>
    <cellStyle name="40% - Accent6 3 4 3 4 2 2" xfId="8848"/>
    <cellStyle name="40% - Accent6 3 4 3 4 3" xfId="8849"/>
    <cellStyle name="40% - Accent6 3 4 3 4 4" xfId="8850"/>
    <cellStyle name="40% - Accent6 3 4 3 4 5" xfId="8851"/>
    <cellStyle name="40% - Accent6 3 4 3 4 6" xfId="8852"/>
    <cellStyle name="40% - Accent6 3 4 3 5" xfId="8853"/>
    <cellStyle name="40% - Accent6 3 4 3 5 2" xfId="8854"/>
    <cellStyle name="40% - Accent6 3 4 3 6" xfId="8855"/>
    <cellStyle name="40% - Accent6 3 4 3 7" xfId="8856"/>
    <cellStyle name="40% - Accent6 3 4 3 8" xfId="8857"/>
    <cellStyle name="40% - Accent6 3 4 3 9" xfId="8858"/>
    <cellStyle name="40% - Accent6 3 4 4" xfId="8859"/>
    <cellStyle name="40% - Accent6 3 4 4 2" xfId="8860"/>
    <cellStyle name="40% - Accent6 3 4 4 2 2" xfId="8861"/>
    <cellStyle name="40% - Accent6 3 4 4 2 2 2" xfId="8862"/>
    <cellStyle name="40% - Accent6 3 4 4 2 3" xfId="8863"/>
    <cellStyle name="40% - Accent6 3 4 4 2 4" xfId="8864"/>
    <cellStyle name="40% - Accent6 3 4 4 2 5" xfId="8865"/>
    <cellStyle name="40% - Accent6 3 4 4 2 6" xfId="8866"/>
    <cellStyle name="40% - Accent6 3 4 4 3" xfId="8867"/>
    <cellStyle name="40% - Accent6 3 4 4 3 2" xfId="8868"/>
    <cellStyle name="40% - Accent6 3 4 4 4" xfId="8869"/>
    <cellStyle name="40% - Accent6 3 4 4 5" xfId="8870"/>
    <cellStyle name="40% - Accent6 3 4 4 6" xfId="8871"/>
    <cellStyle name="40% - Accent6 3 4 4 7" xfId="8872"/>
    <cellStyle name="40% - Accent6 3 4 5" xfId="8873"/>
    <cellStyle name="40% - Accent6 3 4 5 2" xfId="8874"/>
    <cellStyle name="40% - Accent6 3 4 5 2 2" xfId="8875"/>
    <cellStyle name="40% - Accent6 3 4 5 3" xfId="8876"/>
    <cellStyle name="40% - Accent6 3 4 5 4" xfId="8877"/>
    <cellStyle name="40% - Accent6 3 4 5 5" xfId="8878"/>
    <cellStyle name="40% - Accent6 3 4 5 6" xfId="8879"/>
    <cellStyle name="40% - Accent6 3 4 6" xfId="8880"/>
    <cellStyle name="40% - Accent6 3 4 6 2" xfId="8881"/>
    <cellStyle name="40% - Accent6 3 4 6 2 2" xfId="8882"/>
    <cellStyle name="40% - Accent6 3 4 6 3" xfId="8883"/>
    <cellStyle name="40% - Accent6 3 4 6 4" xfId="8884"/>
    <cellStyle name="40% - Accent6 3 4 6 5" xfId="8885"/>
    <cellStyle name="40% - Accent6 3 4 6 6" xfId="8886"/>
    <cellStyle name="40% - Accent6 3 4 7" xfId="8887"/>
    <cellStyle name="40% - Accent6 3 4 7 2" xfId="8888"/>
    <cellStyle name="40% - Accent6 3 4 7 2 2" xfId="8889"/>
    <cellStyle name="40% - Accent6 3 4 7 3" xfId="8890"/>
    <cellStyle name="40% - Accent6 3 4 7 4" xfId="8891"/>
    <cellStyle name="40% - Accent6 3 4 7 5" xfId="8892"/>
    <cellStyle name="40% - Accent6 3 4 7 6" xfId="8893"/>
    <cellStyle name="40% - Accent6 3 4 8" xfId="8894"/>
    <cellStyle name="40% - Accent6 3 4 8 2" xfId="8895"/>
    <cellStyle name="40% - Accent6 3 4 9" xfId="8896"/>
    <cellStyle name="40% - Accent6 3 5" xfId="8897"/>
    <cellStyle name="40% - Accent6 3 5 10" xfId="8898"/>
    <cellStyle name="40% - Accent6 3 5 11" xfId="8899"/>
    <cellStyle name="40% - Accent6 3 5 2" xfId="8900"/>
    <cellStyle name="40% - Accent6 3 5 2 2" xfId="8901"/>
    <cellStyle name="40% - Accent6 3 5 2 2 2" xfId="8902"/>
    <cellStyle name="40% - Accent6 3 5 2 2 2 2" xfId="8903"/>
    <cellStyle name="40% - Accent6 3 5 2 2 3" xfId="8904"/>
    <cellStyle name="40% - Accent6 3 5 2 2 4" xfId="8905"/>
    <cellStyle name="40% - Accent6 3 5 2 2 5" xfId="8906"/>
    <cellStyle name="40% - Accent6 3 5 2 2 6" xfId="8907"/>
    <cellStyle name="40% - Accent6 3 5 2 3" xfId="8908"/>
    <cellStyle name="40% - Accent6 3 5 2 3 2" xfId="8909"/>
    <cellStyle name="40% - Accent6 3 5 2 4" xfId="8910"/>
    <cellStyle name="40% - Accent6 3 5 2 5" xfId="8911"/>
    <cellStyle name="40% - Accent6 3 5 2 6" xfId="8912"/>
    <cellStyle name="40% - Accent6 3 5 2 7" xfId="8913"/>
    <cellStyle name="40% - Accent6 3 5 3" xfId="8914"/>
    <cellStyle name="40% - Accent6 3 5 3 2" xfId="8915"/>
    <cellStyle name="40% - Accent6 3 5 3 2 2" xfId="8916"/>
    <cellStyle name="40% - Accent6 3 5 3 2 2 2" xfId="8917"/>
    <cellStyle name="40% - Accent6 3 5 3 2 3" xfId="8918"/>
    <cellStyle name="40% - Accent6 3 5 3 2 4" xfId="8919"/>
    <cellStyle name="40% - Accent6 3 5 3 2 5" xfId="8920"/>
    <cellStyle name="40% - Accent6 3 5 3 2 6" xfId="8921"/>
    <cellStyle name="40% - Accent6 3 5 3 3" xfId="8922"/>
    <cellStyle name="40% - Accent6 3 5 3 3 2" xfId="8923"/>
    <cellStyle name="40% - Accent6 3 5 3 4" xfId="8924"/>
    <cellStyle name="40% - Accent6 3 5 3 5" xfId="8925"/>
    <cellStyle name="40% - Accent6 3 5 3 6" xfId="8926"/>
    <cellStyle name="40% - Accent6 3 5 3 7" xfId="8927"/>
    <cellStyle name="40% - Accent6 3 5 4" xfId="8928"/>
    <cellStyle name="40% - Accent6 3 5 4 2" xfId="8929"/>
    <cellStyle name="40% - Accent6 3 5 4 2 2" xfId="8930"/>
    <cellStyle name="40% - Accent6 3 5 4 3" xfId="8931"/>
    <cellStyle name="40% - Accent6 3 5 4 4" xfId="8932"/>
    <cellStyle name="40% - Accent6 3 5 4 5" xfId="8933"/>
    <cellStyle name="40% - Accent6 3 5 4 6" xfId="8934"/>
    <cellStyle name="40% - Accent6 3 5 5" xfId="8935"/>
    <cellStyle name="40% - Accent6 3 5 5 2" xfId="8936"/>
    <cellStyle name="40% - Accent6 3 5 5 2 2" xfId="8937"/>
    <cellStyle name="40% - Accent6 3 5 5 3" xfId="8938"/>
    <cellStyle name="40% - Accent6 3 5 5 4" xfId="8939"/>
    <cellStyle name="40% - Accent6 3 5 5 5" xfId="8940"/>
    <cellStyle name="40% - Accent6 3 5 5 6" xfId="8941"/>
    <cellStyle name="40% - Accent6 3 5 6" xfId="8942"/>
    <cellStyle name="40% - Accent6 3 5 6 2" xfId="8943"/>
    <cellStyle name="40% - Accent6 3 5 6 2 2" xfId="8944"/>
    <cellStyle name="40% - Accent6 3 5 6 3" xfId="8945"/>
    <cellStyle name="40% - Accent6 3 5 6 4" xfId="8946"/>
    <cellStyle name="40% - Accent6 3 5 6 5" xfId="8947"/>
    <cellStyle name="40% - Accent6 3 5 6 6" xfId="8948"/>
    <cellStyle name="40% - Accent6 3 5 7" xfId="8949"/>
    <cellStyle name="40% - Accent6 3 5 7 2" xfId="8950"/>
    <cellStyle name="40% - Accent6 3 5 8" xfId="8951"/>
    <cellStyle name="40% - Accent6 3 5 9" xfId="8952"/>
    <cellStyle name="40% - Accent6 3 6" xfId="8953"/>
    <cellStyle name="40% - Accent6 3 6 2" xfId="8954"/>
    <cellStyle name="40% - Accent6 3 6 2 2" xfId="8955"/>
    <cellStyle name="40% - Accent6 3 6 2 2 2" xfId="8956"/>
    <cellStyle name="40% - Accent6 3 6 2 3" xfId="8957"/>
    <cellStyle name="40% - Accent6 3 6 2 4" xfId="8958"/>
    <cellStyle name="40% - Accent6 3 6 2 5" xfId="8959"/>
    <cellStyle name="40% - Accent6 3 6 2 6" xfId="8960"/>
    <cellStyle name="40% - Accent6 3 6 3" xfId="8961"/>
    <cellStyle name="40% - Accent6 3 6 3 2" xfId="8962"/>
    <cellStyle name="40% - Accent6 3 6 4" xfId="8963"/>
    <cellStyle name="40% - Accent6 3 6 5" xfId="8964"/>
    <cellStyle name="40% - Accent6 3 6 6" xfId="8965"/>
    <cellStyle name="40% - Accent6 3 6 7" xfId="8966"/>
    <cellStyle name="40% - Accent6 3 7" xfId="8967"/>
    <cellStyle name="40% - Accent6 3 7 2" xfId="8968"/>
    <cellStyle name="40% - Accent6 3 7 2 2" xfId="8969"/>
    <cellStyle name="40% - Accent6 3 7 2 2 2" xfId="8970"/>
    <cellStyle name="40% - Accent6 3 7 2 3" xfId="8971"/>
    <cellStyle name="40% - Accent6 3 7 2 4" xfId="8972"/>
    <cellStyle name="40% - Accent6 3 7 2 5" xfId="8973"/>
    <cellStyle name="40% - Accent6 3 7 2 6" xfId="8974"/>
    <cellStyle name="40% - Accent6 3 7 3" xfId="8975"/>
    <cellStyle name="40% - Accent6 3 7 3 2" xfId="8976"/>
    <cellStyle name="40% - Accent6 3 7 4" xfId="8977"/>
    <cellStyle name="40% - Accent6 3 7 5" xfId="8978"/>
    <cellStyle name="40% - Accent6 3 7 6" xfId="8979"/>
    <cellStyle name="40% - Accent6 3 7 7" xfId="8980"/>
    <cellStyle name="40% - Accent6 3 8" xfId="8981"/>
    <cellStyle name="40% - Accent6 3 8 2" xfId="8982"/>
    <cellStyle name="40% - Accent6 3 8 2 2" xfId="8983"/>
    <cellStyle name="40% - Accent6 3 8 3" xfId="8984"/>
    <cellStyle name="40% - Accent6 3 8 4" xfId="8985"/>
    <cellStyle name="40% - Accent6 3 8 5" xfId="8986"/>
    <cellStyle name="40% - Accent6 3 8 6" xfId="8987"/>
    <cellStyle name="40% - Accent6 3 9" xfId="8988"/>
    <cellStyle name="40% - Accent6 3 9 2" xfId="8989"/>
    <cellStyle name="40% - Accent6 3 9 2 2" xfId="8990"/>
    <cellStyle name="40% - Accent6 3 9 3" xfId="8991"/>
    <cellStyle name="40% - Accent6 3 9 4" xfId="8992"/>
    <cellStyle name="40% - Accent6 3 9 5" xfId="8993"/>
    <cellStyle name="40% - Accent6 3 9 6" xfId="8994"/>
    <cellStyle name="40% - Accent6 4" xfId="8995"/>
    <cellStyle name="40% - Accent6 4 10" xfId="8996"/>
    <cellStyle name="40% - Accent6 4 11" xfId="8997"/>
    <cellStyle name="40% - Accent6 4 12" xfId="8998"/>
    <cellStyle name="40% - Accent6 4 13" xfId="8999"/>
    <cellStyle name="40% - Accent6 4 2" xfId="9000"/>
    <cellStyle name="40% - Accent6 4 2 10" xfId="9001"/>
    <cellStyle name="40% - Accent6 4 2 11" xfId="9002"/>
    <cellStyle name="40% - Accent6 4 2 2" xfId="9003"/>
    <cellStyle name="40% - Accent6 4 2 2 10" xfId="9004"/>
    <cellStyle name="40% - Accent6 4 2 2 2" xfId="9005"/>
    <cellStyle name="40% - Accent6 4 2 2 2 2" xfId="9006"/>
    <cellStyle name="40% - Accent6 4 2 2 2 2 2" xfId="9007"/>
    <cellStyle name="40% - Accent6 4 2 2 2 2 3" xfId="9008"/>
    <cellStyle name="40% - Accent6 4 2 2 2 3" xfId="9009"/>
    <cellStyle name="40% - Accent6 4 2 2 2 4" xfId="9010"/>
    <cellStyle name="40% - Accent6 4 2 2 3" xfId="9011"/>
    <cellStyle name="40% - Accent6 4 2 2 3 2" xfId="9012"/>
    <cellStyle name="40% - Accent6 4 2 2 3 3" xfId="9013"/>
    <cellStyle name="40% - Accent6 4 2 2 4" xfId="9014"/>
    <cellStyle name="40% - Accent6 4 2 2 4 2" xfId="9015"/>
    <cellStyle name="40% - Accent6 4 2 2 4 2 2" xfId="9016"/>
    <cellStyle name="40% - Accent6 4 2 2 4 3" xfId="9017"/>
    <cellStyle name="40% - Accent6 4 2 2 4 4" xfId="9018"/>
    <cellStyle name="40% - Accent6 4 2 2 4 5" xfId="9019"/>
    <cellStyle name="40% - Accent6 4 2 2 4 6" xfId="9020"/>
    <cellStyle name="40% - Accent6 4 2 2 5" xfId="9021"/>
    <cellStyle name="40% - Accent6 4 2 2 5 2" xfId="9022"/>
    <cellStyle name="40% - Accent6 4 2 2 5 3" xfId="9023"/>
    <cellStyle name="40% - Accent6 4 2 2 6" xfId="9024"/>
    <cellStyle name="40% - Accent6 4 2 2 6 2" xfId="9025"/>
    <cellStyle name="40% - Accent6 4 2 2 7" xfId="9026"/>
    <cellStyle name="40% - Accent6 4 2 2 8" xfId="9027"/>
    <cellStyle name="40% - Accent6 4 2 2 9" xfId="9028"/>
    <cellStyle name="40% - Accent6 4 2 3" xfId="9029"/>
    <cellStyle name="40% - Accent6 4 2 3 2" xfId="9030"/>
    <cellStyle name="40% - Accent6 4 2 3 2 2" xfId="9031"/>
    <cellStyle name="40% - Accent6 4 2 3 2 3" xfId="9032"/>
    <cellStyle name="40% - Accent6 4 2 3 3" xfId="9033"/>
    <cellStyle name="40% - Accent6 4 2 3 4" xfId="9034"/>
    <cellStyle name="40% - Accent6 4 2 4" xfId="9035"/>
    <cellStyle name="40% - Accent6 4 2 4 2" xfId="9036"/>
    <cellStyle name="40% - Accent6 4 2 4 3" xfId="9037"/>
    <cellStyle name="40% - Accent6 4 2 5" xfId="9038"/>
    <cellStyle name="40% - Accent6 4 2 5 2" xfId="9039"/>
    <cellStyle name="40% - Accent6 4 2 5 2 2" xfId="9040"/>
    <cellStyle name="40% - Accent6 4 2 5 3" xfId="9041"/>
    <cellStyle name="40% - Accent6 4 2 5 4" xfId="9042"/>
    <cellStyle name="40% - Accent6 4 2 5 5" xfId="9043"/>
    <cellStyle name="40% - Accent6 4 2 5 6" xfId="9044"/>
    <cellStyle name="40% - Accent6 4 2 6" xfId="9045"/>
    <cellStyle name="40% - Accent6 4 2 6 2" xfId="9046"/>
    <cellStyle name="40% - Accent6 4 2 6 3" xfId="9047"/>
    <cellStyle name="40% - Accent6 4 2 7" xfId="9048"/>
    <cellStyle name="40% - Accent6 4 2 7 2" xfId="9049"/>
    <cellStyle name="40% - Accent6 4 2 8" xfId="9050"/>
    <cellStyle name="40% - Accent6 4 2 9" xfId="9051"/>
    <cellStyle name="40% - Accent6 4 3" xfId="9052"/>
    <cellStyle name="40% - Accent6 4 3 2" xfId="9053"/>
    <cellStyle name="40% - Accent6 4 3 3" xfId="9054"/>
    <cellStyle name="40% - Accent6 4 3 3 2" xfId="9055"/>
    <cellStyle name="40% - Accent6 4 3 3 2 2" xfId="9056"/>
    <cellStyle name="40% - Accent6 4 3 3 3" xfId="9057"/>
    <cellStyle name="40% - Accent6 4 3 3 4" xfId="9058"/>
    <cellStyle name="40% - Accent6 4 3 3 5" xfId="9059"/>
    <cellStyle name="40% - Accent6 4 3 3 6" xfId="9060"/>
    <cellStyle name="40% - Accent6 4 3 4" xfId="9061"/>
    <cellStyle name="40% - Accent6 4 3 4 2" xfId="9062"/>
    <cellStyle name="40% - Accent6 4 3 5" xfId="9063"/>
    <cellStyle name="40% - Accent6 4 3 6" xfId="9064"/>
    <cellStyle name="40% - Accent6 4 3 7" xfId="9065"/>
    <cellStyle name="40% - Accent6 4 3 8" xfId="9066"/>
    <cellStyle name="40% - Accent6 4 4" xfId="9067"/>
    <cellStyle name="40% - Accent6 4 4 2" xfId="9068"/>
    <cellStyle name="40% - Accent6 4 4 2 2" xfId="9069"/>
    <cellStyle name="40% - Accent6 4 4 2 3" xfId="9070"/>
    <cellStyle name="40% - Accent6 4 4 3" xfId="9071"/>
    <cellStyle name="40% - Accent6 4 4 3 2" xfId="9072"/>
    <cellStyle name="40% - Accent6 4 4 3 3" xfId="9073"/>
    <cellStyle name="40% - Accent6 4 4 4" xfId="9074"/>
    <cellStyle name="40% - Accent6 4 4 4 2" xfId="9075"/>
    <cellStyle name="40% - Accent6 4 4 4 3" xfId="9076"/>
    <cellStyle name="40% - Accent6 4 4 5" xfId="9077"/>
    <cellStyle name="40% - Accent6 4 4 6" xfId="9078"/>
    <cellStyle name="40% - Accent6 4 5" xfId="9079"/>
    <cellStyle name="40% - Accent6 4 5 2" xfId="9080"/>
    <cellStyle name="40% - Accent6 4 5 3" xfId="9081"/>
    <cellStyle name="40% - Accent6 4 6" xfId="9082"/>
    <cellStyle name="40% - Accent6 4 6 2" xfId="9083"/>
    <cellStyle name="40% - Accent6 4 6 2 2" xfId="9084"/>
    <cellStyle name="40% - Accent6 4 6 3" xfId="9085"/>
    <cellStyle name="40% - Accent6 4 6 4" xfId="9086"/>
    <cellStyle name="40% - Accent6 4 6 5" xfId="9087"/>
    <cellStyle name="40% - Accent6 4 6 6" xfId="9088"/>
    <cellStyle name="40% - Accent6 4 7" xfId="9089"/>
    <cellStyle name="40% - Accent6 4 7 2" xfId="9090"/>
    <cellStyle name="40% - Accent6 4 8" xfId="9091"/>
    <cellStyle name="40% - Accent6 4 8 2" xfId="9092"/>
    <cellStyle name="40% - Accent6 4 9" xfId="9093"/>
    <cellStyle name="40% - Accent6 5" xfId="9094"/>
    <cellStyle name="40% - Accent6 5 10" xfId="9095"/>
    <cellStyle name="40% - Accent6 5 11" xfId="9096"/>
    <cellStyle name="40% - Accent6 5 12" xfId="9097"/>
    <cellStyle name="40% - Accent6 5 2" xfId="9098"/>
    <cellStyle name="40% - Accent6 5 2 10" xfId="9099"/>
    <cellStyle name="40% - Accent6 5 2 11" xfId="9100"/>
    <cellStyle name="40% - Accent6 5 2 2" xfId="9101"/>
    <cellStyle name="40% - Accent6 5 2 2 2" xfId="9102"/>
    <cellStyle name="40% - Accent6 5 2 2 2 2" xfId="9103"/>
    <cellStyle name="40% - Accent6 5 2 2 2 2 2" xfId="9104"/>
    <cellStyle name="40% - Accent6 5 2 2 2 3" xfId="9105"/>
    <cellStyle name="40% - Accent6 5 2 2 2 4" xfId="9106"/>
    <cellStyle name="40% - Accent6 5 2 2 2 5" xfId="9107"/>
    <cellStyle name="40% - Accent6 5 2 2 2 6" xfId="9108"/>
    <cellStyle name="40% - Accent6 5 2 2 3" xfId="9109"/>
    <cellStyle name="40% - Accent6 5 2 2 3 2" xfId="9110"/>
    <cellStyle name="40% - Accent6 5 2 2 4" xfId="9111"/>
    <cellStyle name="40% - Accent6 5 2 2 5" xfId="9112"/>
    <cellStyle name="40% - Accent6 5 2 2 6" xfId="9113"/>
    <cellStyle name="40% - Accent6 5 2 2 7" xfId="9114"/>
    <cellStyle name="40% - Accent6 5 2 3" xfId="9115"/>
    <cellStyle name="40% - Accent6 5 2 3 2" xfId="9116"/>
    <cellStyle name="40% - Accent6 5 2 3 2 2" xfId="9117"/>
    <cellStyle name="40% - Accent6 5 2 3 2 3" xfId="9118"/>
    <cellStyle name="40% - Accent6 5 2 3 3" xfId="9119"/>
    <cellStyle name="40% - Accent6 5 2 3 4" xfId="9120"/>
    <cellStyle name="40% - Accent6 5 2 4" xfId="9121"/>
    <cellStyle name="40% - Accent6 5 2 4 2" xfId="9122"/>
    <cellStyle name="40% - Accent6 5 2 4 3" xfId="9123"/>
    <cellStyle name="40% - Accent6 5 2 5" xfId="9124"/>
    <cellStyle name="40% - Accent6 5 2 5 2" xfId="9125"/>
    <cellStyle name="40% - Accent6 5 2 5 2 2" xfId="9126"/>
    <cellStyle name="40% - Accent6 5 2 5 3" xfId="9127"/>
    <cellStyle name="40% - Accent6 5 2 5 4" xfId="9128"/>
    <cellStyle name="40% - Accent6 5 2 5 5" xfId="9129"/>
    <cellStyle name="40% - Accent6 5 2 5 6" xfId="9130"/>
    <cellStyle name="40% - Accent6 5 2 6" xfId="9131"/>
    <cellStyle name="40% - Accent6 5 2 6 2" xfId="9132"/>
    <cellStyle name="40% - Accent6 5 2 6 3" xfId="9133"/>
    <cellStyle name="40% - Accent6 5 2 7" xfId="9134"/>
    <cellStyle name="40% - Accent6 5 2 7 2" xfId="9135"/>
    <cellStyle name="40% - Accent6 5 2 8" xfId="9136"/>
    <cellStyle name="40% - Accent6 5 2 9" xfId="9137"/>
    <cellStyle name="40% - Accent6 5 3" xfId="9138"/>
    <cellStyle name="40% - Accent6 5 3 10" xfId="9139"/>
    <cellStyle name="40% - Accent6 5 3 2" xfId="9140"/>
    <cellStyle name="40% - Accent6 5 3 2 2" xfId="9141"/>
    <cellStyle name="40% - Accent6 5 3 2 2 2" xfId="9142"/>
    <cellStyle name="40% - Accent6 5 3 2 2 2 2" xfId="9143"/>
    <cellStyle name="40% - Accent6 5 3 2 2 3" xfId="9144"/>
    <cellStyle name="40% - Accent6 5 3 2 2 4" xfId="9145"/>
    <cellStyle name="40% - Accent6 5 3 2 2 5" xfId="9146"/>
    <cellStyle name="40% - Accent6 5 3 2 2 6" xfId="9147"/>
    <cellStyle name="40% - Accent6 5 3 2 3" xfId="9148"/>
    <cellStyle name="40% - Accent6 5 3 2 3 2" xfId="9149"/>
    <cellStyle name="40% - Accent6 5 3 2 4" xfId="9150"/>
    <cellStyle name="40% - Accent6 5 3 2 5" xfId="9151"/>
    <cellStyle name="40% - Accent6 5 3 2 6" xfId="9152"/>
    <cellStyle name="40% - Accent6 5 3 2 7" xfId="9153"/>
    <cellStyle name="40% - Accent6 5 3 3" xfId="9154"/>
    <cellStyle name="40% - Accent6 5 3 3 2" xfId="9155"/>
    <cellStyle name="40% - Accent6 5 3 3 2 2" xfId="9156"/>
    <cellStyle name="40% - Accent6 5 3 3 3" xfId="9157"/>
    <cellStyle name="40% - Accent6 5 3 3 4" xfId="9158"/>
    <cellStyle name="40% - Accent6 5 3 3 5" xfId="9159"/>
    <cellStyle name="40% - Accent6 5 3 3 6" xfId="9160"/>
    <cellStyle name="40% - Accent6 5 3 4" xfId="9161"/>
    <cellStyle name="40% - Accent6 5 3 4 2" xfId="9162"/>
    <cellStyle name="40% - Accent6 5 3 4 2 2" xfId="9163"/>
    <cellStyle name="40% - Accent6 5 3 4 3" xfId="9164"/>
    <cellStyle name="40% - Accent6 5 3 4 4" xfId="9165"/>
    <cellStyle name="40% - Accent6 5 3 4 5" xfId="9166"/>
    <cellStyle name="40% - Accent6 5 3 4 6" xfId="9167"/>
    <cellStyle name="40% - Accent6 5 3 5" xfId="9168"/>
    <cellStyle name="40% - Accent6 5 3 5 2" xfId="9169"/>
    <cellStyle name="40% - Accent6 5 3 5 2 2" xfId="9170"/>
    <cellStyle name="40% - Accent6 5 3 5 3" xfId="9171"/>
    <cellStyle name="40% - Accent6 5 3 5 4" xfId="9172"/>
    <cellStyle name="40% - Accent6 5 3 5 5" xfId="9173"/>
    <cellStyle name="40% - Accent6 5 3 5 6" xfId="9174"/>
    <cellStyle name="40% - Accent6 5 3 6" xfId="9175"/>
    <cellStyle name="40% - Accent6 5 3 6 2" xfId="9176"/>
    <cellStyle name="40% - Accent6 5 3 7" xfId="9177"/>
    <cellStyle name="40% - Accent6 5 3 8" xfId="9178"/>
    <cellStyle name="40% - Accent6 5 3 9" xfId="9179"/>
    <cellStyle name="40% - Accent6 5 4" xfId="9180"/>
    <cellStyle name="40% - Accent6 5 4 2" xfId="9181"/>
    <cellStyle name="40% - Accent6 5 4 2 2" xfId="9182"/>
    <cellStyle name="40% - Accent6 5 4 2 2 2" xfId="9183"/>
    <cellStyle name="40% - Accent6 5 4 2 3" xfId="9184"/>
    <cellStyle name="40% - Accent6 5 4 2 4" xfId="9185"/>
    <cellStyle name="40% - Accent6 5 4 2 5" xfId="9186"/>
    <cellStyle name="40% - Accent6 5 4 2 6" xfId="9187"/>
    <cellStyle name="40% - Accent6 5 4 3" xfId="9188"/>
    <cellStyle name="40% - Accent6 5 4 3 2" xfId="9189"/>
    <cellStyle name="40% - Accent6 5 4 4" xfId="9190"/>
    <cellStyle name="40% - Accent6 5 4 5" xfId="9191"/>
    <cellStyle name="40% - Accent6 5 4 6" xfId="9192"/>
    <cellStyle name="40% - Accent6 5 4 7" xfId="9193"/>
    <cellStyle name="40% - Accent6 5 5" xfId="9194"/>
    <cellStyle name="40% - Accent6 5 5 2" xfId="9195"/>
    <cellStyle name="40% - Accent6 5 5 2 2" xfId="9196"/>
    <cellStyle name="40% - Accent6 5 5 3" xfId="9197"/>
    <cellStyle name="40% - Accent6 5 5 4" xfId="9198"/>
    <cellStyle name="40% - Accent6 5 5 5" xfId="9199"/>
    <cellStyle name="40% - Accent6 5 5 6" xfId="9200"/>
    <cellStyle name="40% - Accent6 5 6" xfId="9201"/>
    <cellStyle name="40% - Accent6 5 6 2" xfId="9202"/>
    <cellStyle name="40% - Accent6 5 6 2 2" xfId="9203"/>
    <cellStyle name="40% - Accent6 5 6 3" xfId="9204"/>
    <cellStyle name="40% - Accent6 5 6 4" xfId="9205"/>
    <cellStyle name="40% - Accent6 5 6 5" xfId="9206"/>
    <cellStyle name="40% - Accent6 5 6 6" xfId="9207"/>
    <cellStyle name="40% - Accent6 5 7" xfId="9208"/>
    <cellStyle name="40% - Accent6 5 7 2" xfId="9209"/>
    <cellStyle name="40% - Accent6 5 7 2 2" xfId="9210"/>
    <cellStyle name="40% - Accent6 5 7 3" xfId="9211"/>
    <cellStyle name="40% - Accent6 5 7 4" xfId="9212"/>
    <cellStyle name="40% - Accent6 5 7 5" xfId="9213"/>
    <cellStyle name="40% - Accent6 5 7 6" xfId="9214"/>
    <cellStyle name="40% - Accent6 5 8" xfId="9215"/>
    <cellStyle name="40% - Accent6 5 8 2" xfId="9216"/>
    <cellStyle name="40% - Accent6 5 9" xfId="9217"/>
    <cellStyle name="40% - Accent6 6" xfId="9218"/>
    <cellStyle name="40% - Accent6 6 10" xfId="9219"/>
    <cellStyle name="40% - Accent6 6 11" xfId="9220"/>
    <cellStyle name="40% - Accent6 6 2" xfId="9221"/>
    <cellStyle name="40% - Accent6 6 2 2" xfId="9222"/>
    <cellStyle name="40% - Accent6 6 2 2 2" xfId="9223"/>
    <cellStyle name="40% - Accent6 6 2 2 2 2" xfId="9224"/>
    <cellStyle name="40% - Accent6 6 2 2 3" xfId="9225"/>
    <cellStyle name="40% - Accent6 6 2 2 4" xfId="9226"/>
    <cellStyle name="40% - Accent6 6 2 2 5" xfId="9227"/>
    <cellStyle name="40% - Accent6 6 2 2 6" xfId="9228"/>
    <cellStyle name="40% - Accent6 6 2 3" xfId="9229"/>
    <cellStyle name="40% - Accent6 6 2 3 2" xfId="9230"/>
    <cellStyle name="40% - Accent6 6 2 4" xfId="9231"/>
    <cellStyle name="40% - Accent6 6 2 5" xfId="9232"/>
    <cellStyle name="40% - Accent6 6 2 6" xfId="9233"/>
    <cellStyle name="40% - Accent6 6 2 7" xfId="9234"/>
    <cellStyle name="40% - Accent6 6 3" xfId="9235"/>
    <cellStyle name="40% - Accent6 6 3 2" xfId="9236"/>
    <cellStyle name="40% - Accent6 6 3 2 2" xfId="9237"/>
    <cellStyle name="40% - Accent6 6 3 2 2 2" xfId="9238"/>
    <cellStyle name="40% - Accent6 6 3 2 3" xfId="9239"/>
    <cellStyle name="40% - Accent6 6 3 2 4" xfId="9240"/>
    <cellStyle name="40% - Accent6 6 3 2 5" xfId="9241"/>
    <cellStyle name="40% - Accent6 6 3 2 6" xfId="9242"/>
    <cellStyle name="40% - Accent6 6 3 3" xfId="9243"/>
    <cellStyle name="40% - Accent6 6 3 3 2" xfId="9244"/>
    <cellStyle name="40% - Accent6 6 3 4" xfId="9245"/>
    <cellStyle name="40% - Accent6 6 3 5" xfId="9246"/>
    <cellStyle name="40% - Accent6 6 3 6" xfId="9247"/>
    <cellStyle name="40% - Accent6 6 3 7" xfId="9248"/>
    <cellStyle name="40% - Accent6 6 4" xfId="9249"/>
    <cellStyle name="40% - Accent6 6 4 2" xfId="9250"/>
    <cellStyle name="40% - Accent6 6 4 2 2" xfId="9251"/>
    <cellStyle name="40% - Accent6 6 4 3" xfId="9252"/>
    <cellStyle name="40% - Accent6 6 4 4" xfId="9253"/>
    <cellStyle name="40% - Accent6 6 4 5" xfId="9254"/>
    <cellStyle name="40% - Accent6 6 4 6" xfId="9255"/>
    <cellStyle name="40% - Accent6 6 5" xfId="9256"/>
    <cellStyle name="40% - Accent6 6 5 2" xfId="9257"/>
    <cellStyle name="40% - Accent6 6 5 2 2" xfId="9258"/>
    <cellStyle name="40% - Accent6 6 5 3" xfId="9259"/>
    <cellStyle name="40% - Accent6 6 5 4" xfId="9260"/>
    <cellStyle name="40% - Accent6 6 5 5" xfId="9261"/>
    <cellStyle name="40% - Accent6 6 5 6" xfId="9262"/>
    <cellStyle name="40% - Accent6 6 6" xfId="9263"/>
    <cellStyle name="40% - Accent6 6 6 2" xfId="9264"/>
    <cellStyle name="40% - Accent6 6 6 2 2" xfId="9265"/>
    <cellStyle name="40% - Accent6 6 6 3" xfId="9266"/>
    <cellStyle name="40% - Accent6 6 6 4" xfId="9267"/>
    <cellStyle name="40% - Accent6 6 6 5" xfId="9268"/>
    <cellStyle name="40% - Accent6 6 6 6" xfId="9269"/>
    <cellStyle name="40% - Accent6 6 7" xfId="9270"/>
    <cellStyle name="40% - Accent6 6 7 2" xfId="9271"/>
    <cellStyle name="40% - Accent6 6 8" xfId="9272"/>
    <cellStyle name="40% - Accent6 6 9" xfId="9273"/>
    <cellStyle name="40% - Accent6 7" xfId="9274"/>
    <cellStyle name="40% - Accent6 7 10" xfId="9275"/>
    <cellStyle name="40% - Accent6 7 11" xfId="9276"/>
    <cellStyle name="40% - Accent6 7 2" xfId="9277"/>
    <cellStyle name="40% - Accent6 7 2 2" xfId="9278"/>
    <cellStyle name="40% - Accent6 7 2 2 2" xfId="9279"/>
    <cellStyle name="40% - Accent6 7 2 2 2 2" xfId="9280"/>
    <cellStyle name="40% - Accent6 7 2 2 3" xfId="9281"/>
    <cellStyle name="40% - Accent6 7 2 2 4" xfId="9282"/>
    <cellStyle name="40% - Accent6 7 2 2 5" xfId="9283"/>
    <cellStyle name="40% - Accent6 7 2 2 6" xfId="9284"/>
    <cellStyle name="40% - Accent6 7 2 3" xfId="9285"/>
    <cellStyle name="40% - Accent6 7 2 3 2" xfId="9286"/>
    <cellStyle name="40% - Accent6 7 2 4" xfId="9287"/>
    <cellStyle name="40% - Accent6 7 2 5" xfId="9288"/>
    <cellStyle name="40% - Accent6 7 2 6" xfId="9289"/>
    <cellStyle name="40% - Accent6 7 2 7" xfId="9290"/>
    <cellStyle name="40% - Accent6 7 3" xfId="9291"/>
    <cellStyle name="40% - Accent6 7 3 2" xfId="9292"/>
    <cellStyle name="40% - Accent6 7 3 2 2" xfId="9293"/>
    <cellStyle name="40% - Accent6 7 3 2 2 2" xfId="9294"/>
    <cellStyle name="40% - Accent6 7 3 2 3" xfId="9295"/>
    <cellStyle name="40% - Accent6 7 3 2 4" xfId="9296"/>
    <cellStyle name="40% - Accent6 7 3 2 5" xfId="9297"/>
    <cellStyle name="40% - Accent6 7 3 2 6" xfId="9298"/>
    <cellStyle name="40% - Accent6 7 3 3" xfId="9299"/>
    <cellStyle name="40% - Accent6 7 3 3 2" xfId="9300"/>
    <cellStyle name="40% - Accent6 7 3 4" xfId="9301"/>
    <cellStyle name="40% - Accent6 7 3 5" xfId="9302"/>
    <cellStyle name="40% - Accent6 7 3 6" xfId="9303"/>
    <cellStyle name="40% - Accent6 7 3 7" xfId="9304"/>
    <cellStyle name="40% - Accent6 7 4" xfId="9305"/>
    <cellStyle name="40% - Accent6 7 4 2" xfId="9306"/>
    <cellStyle name="40% - Accent6 7 4 2 2" xfId="9307"/>
    <cellStyle name="40% - Accent6 7 4 3" xfId="9308"/>
    <cellStyle name="40% - Accent6 7 4 4" xfId="9309"/>
    <cellStyle name="40% - Accent6 7 4 5" xfId="9310"/>
    <cellStyle name="40% - Accent6 7 4 6" xfId="9311"/>
    <cellStyle name="40% - Accent6 7 5" xfId="9312"/>
    <cellStyle name="40% - Accent6 7 5 2" xfId="9313"/>
    <cellStyle name="40% - Accent6 7 5 2 2" xfId="9314"/>
    <cellStyle name="40% - Accent6 7 5 3" xfId="9315"/>
    <cellStyle name="40% - Accent6 7 5 4" xfId="9316"/>
    <cellStyle name="40% - Accent6 7 5 5" xfId="9317"/>
    <cellStyle name="40% - Accent6 7 5 6" xfId="9318"/>
    <cellStyle name="40% - Accent6 7 6" xfId="9319"/>
    <cellStyle name="40% - Accent6 7 6 2" xfId="9320"/>
    <cellStyle name="40% - Accent6 7 6 2 2" xfId="9321"/>
    <cellStyle name="40% - Accent6 7 6 3" xfId="9322"/>
    <cellStyle name="40% - Accent6 7 6 4" xfId="9323"/>
    <cellStyle name="40% - Accent6 7 6 5" xfId="9324"/>
    <cellStyle name="40% - Accent6 7 6 6" xfId="9325"/>
    <cellStyle name="40% - Accent6 7 7" xfId="9326"/>
    <cellStyle name="40% - Accent6 7 7 2" xfId="9327"/>
    <cellStyle name="40% - Accent6 7 8" xfId="9328"/>
    <cellStyle name="40% - Accent6 7 9" xfId="9329"/>
    <cellStyle name="40% - Accent6 8" xfId="9330"/>
    <cellStyle name="40% - Accent6 8 2" xfId="9331"/>
    <cellStyle name="40% - Accent6 8 2 2" xfId="9332"/>
    <cellStyle name="40% - Accent6 8 2 2 2" xfId="9333"/>
    <cellStyle name="40% - Accent6 8 2 3" xfId="9334"/>
    <cellStyle name="40% - Accent6 8 2 4" xfId="9335"/>
    <cellStyle name="40% - Accent6 8 2 5" xfId="9336"/>
    <cellStyle name="40% - Accent6 8 2 6" xfId="9337"/>
    <cellStyle name="40% - Accent6 8 3" xfId="9338"/>
    <cellStyle name="40% - Accent6 8 3 2" xfId="9339"/>
    <cellStyle name="40% - Accent6 8 4" xfId="9340"/>
    <cellStyle name="40% - Accent6 8 5" xfId="9341"/>
    <cellStyle name="40% - Accent6 8 6" xfId="9342"/>
    <cellStyle name="40% - Accent6 8 7" xfId="9343"/>
    <cellStyle name="40% - Accent6 9" xfId="9344"/>
    <cellStyle name="40% - Accent6 9 2" xfId="9345"/>
    <cellStyle name="40% - Accent6 9 2 2" xfId="9346"/>
    <cellStyle name="40% - Accent6 9 2 2 2" xfId="9347"/>
    <cellStyle name="40% - Accent6 9 2 3" xfId="9348"/>
    <cellStyle name="40% - Accent6 9 2 4" xfId="9349"/>
    <cellStyle name="40% - Accent6 9 2 5" xfId="9350"/>
    <cellStyle name="40% - Accent6 9 2 6" xfId="9351"/>
    <cellStyle name="40% - Accent6 9 3" xfId="9352"/>
    <cellStyle name="40% - Accent6 9 3 2" xfId="9353"/>
    <cellStyle name="40% - Accent6 9 4" xfId="9354"/>
    <cellStyle name="40% - Accent6 9 5" xfId="9355"/>
    <cellStyle name="40% - Accent6 9 6" xfId="9356"/>
    <cellStyle name="40% - Accent6 9 7" xfId="9357"/>
    <cellStyle name="60% - Accent1 2" xfId="9358"/>
    <cellStyle name="60% - Accent1 2 2" xfId="9359"/>
    <cellStyle name="60% - Accent1 2 2 2" xfId="9360"/>
    <cellStyle name="60% - Accent1 2 3" xfId="9361"/>
    <cellStyle name="60% - Accent1 2 3 2" xfId="9362"/>
    <cellStyle name="60% - Accent1 2 4" xfId="9363"/>
    <cellStyle name="60% - Accent1 2 4 2" xfId="9364"/>
    <cellStyle name="60% - Accent1 2 5" xfId="9365"/>
    <cellStyle name="60% - Accent1 3" xfId="9366"/>
    <cellStyle name="60% - Accent1 3 2" xfId="9367"/>
    <cellStyle name="60% - Accent1 3 2 2" xfId="9368"/>
    <cellStyle name="60% - Accent1 3 3" xfId="9369"/>
    <cellStyle name="60% - Accent1 3 3 2" xfId="9370"/>
    <cellStyle name="60% - Accent1 3 4" xfId="9371"/>
    <cellStyle name="60% - Accent1 3 4 2" xfId="9372"/>
    <cellStyle name="60% - Accent1 3 4 3" xfId="9373"/>
    <cellStyle name="60% - Accent1 3 4 3 2" xfId="9374"/>
    <cellStyle name="60% - Accent1 3 4 3 2 2" xfId="9375"/>
    <cellStyle name="60% - Accent1 3 4 3 2 3" xfId="9376"/>
    <cellStyle name="60% - Accent1 3 4 3 2 3 2" xfId="9377"/>
    <cellStyle name="60% - Accent1 3 4 3 2 4" xfId="9378"/>
    <cellStyle name="60% - Accent1 3 4 3 3" xfId="9379"/>
    <cellStyle name="60% - Accent1 3 4 3 4" xfId="9380"/>
    <cellStyle name="60% - Accent1 3 4 4" xfId="9381"/>
    <cellStyle name="60% - Accent1 3 4 4 2" xfId="9382"/>
    <cellStyle name="60% - Accent1 3 4 4 3" xfId="9383"/>
    <cellStyle name="60% - Accent1 3 4 4 3 2" xfId="9384"/>
    <cellStyle name="60% - Accent1 3 4 4 4" xfId="9385"/>
    <cellStyle name="60% - Accent1 3 4 5" xfId="9386"/>
    <cellStyle name="60% - Accent1 3 4 6" xfId="9387"/>
    <cellStyle name="60% - Accent1 3 5" xfId="9388"/>
    <cellStyle name="60% - Accent1 3 5 2" xfId="9389"/>
    <cellStyle name="60% - Accent1 3 5 2 2" xfId="9390"/>
    <cellStyle name="60% - Accent1 3 5 2 3" xfId="9391"/>
    <cellStyle name="60% - Accent1 3 5 2 3 2" xfId="9392"/>
    <cellStyle name="60% - Accent1 3 5 2 4" xfId="9393"/>
    <cellStyle name="60% - Accent1 3 5 3" xfId="9394"/>
    <cellStyle name="60% - Accent1 3 5 4" xfId="9395"/>
    <cellStyle name="60% - Accent1 3 6" xfId="9396"/>
    <cellStyle name="60% - Accent1 3 6 2" xfId="9397"/>
    <cellStyle name="60% - Accent1 3 6 2 2" xfId="9398"/>
    <cellStyle name="60% - Accent1 3 6 3" xfId="9399"/>
    <cellStyle name="60% - Accent1 3 6 3 2" xfId="9400"/>
    <cellStyle name="60% - Accent1 3 6 4" xfId="9401"/>
    <cellStyle name="60% - Accent1 3 7" xfId="9402"/>
    <cellStyle name="60% - Accent1 3 7 2" xfId="9403"/>
    <cellStyle name="60% - Accent1 4" xfId="9404"/>
    <cellStyle name="60% - Accent1 4 10" xfId="9405"/>
    <cellStyle name="60% - Accent1 4 2" xfId="9406"/>
    <cellStyle name="60% - Accent1 4 3" xfId="9407"/>
    <cellStyle name="60% - Accent1 4 4" xfId="9408"/>
    <cellStyle name="60% - Accent1 4 5" xfId="9409"/>
    <cellStyle name="60% - Accent1 4 5 2" xfId="9410"/>
    <cellStyle name="60% - Accent1 4 5 2 2" xfId="9411"/>
    <cellStyle name="60% - Accent1 4 5 3" xfId="9412"/>
    <cellStyle name="60% - Accent1 4 5 4" xfId="9413"/>
    <cellStyle name="60% - Accent1 4 6" xfId="9414"/>
    <cellStyle name="60% - Accent1 4 6 2" xfId="9415"/>
    <cellStyle name="60% - Accent1 4 7" xfId="9416"/>
    <cellStyle name="60% - Accent1 4 8" xfId="9417"/>
    <cellStyle name="60% - Accent1 4 9" xfId="9418"/>
    <cellStyle name="60% - Accent1 5" xfId="9419"/>
    <cellStyle name="60% - Accent1 5 2" xfId="9420"/>
    <cellStyle name="60% - Accent1 5 3" xfId="9421"/>
    <cellStyle name="60% - Accent1 5 3 2" xfId="9422"/>
    <cellStyle name="60% - Accent1 5 3 2 2" xfId="9423"/>
    <cellStyle name="60% - Accent1 5 3 2 3" xfId="9424"/>
    <cellStyle name="60% - Accent1 5 3 2 3 2" xfId="9425"/>
    <cellStyle name="60% - Accent1 5 3 2 4" xfId="9426"/>
    <cellStyle name="60% - Accent1 5 3 3" xfId="9427"/>
    <cellStyle name="60% - Accent1 5 3 4" xfId="9428"/>
    <cellStyle name="60% - Accent1 5 4" xfId="9429"/>
    <cellStyle name="60% - Accent1 5 4 2" xfId="9430"/>
    <cellStyle name="60% - Accent1 5 4 3" xfId="9431"/>
    <cellStyle name="60% - Accent1 5 4 3 2" xfId="9432"/>
    <cellStyle name="60% - Accent1 5 4 4" xfId="9433"/>
    <cellStyle name="60% - Accent1 5 5" xfId="9434"/>
    <cellStyle name="60% - Accent1 5 6" xfId="9435"/>
    <cellStyle name="60% - Accent1 6" xfId="9436"/>
    <cellStyle name="60% - Accent1 6 2" xfId="9437"/>
    <cellStyle name="60% - Accent1 6 2 2" xfId="9438"/>
    <cellStyle name="60% - Accent1 6 2 3" xfId="9439"/>
    <cellStyle name="60% - Accent1 6 2 3 2" xfId="9440"/>
    <cellStyle name="60% - Accent1 6 2 4" xfId="9441"/>
    <cellStyle name="60% - Accent1 6 3" xfId="9442"/>
    <cellStyle name="60% - Accent1 6 4" xfId="9443"/>
    <cellStyle name="60% - Accent1 7" xfId="9444"/>
    <cellStyle name="60% - Accent1 7 2" xfId="9445"/>
    <cellStyle name="60% - Accent1 7 3" xfId="9446"/>
    <cellStyle name="60% - Accent1 7 3 2" xfId="9447"/>
    <cellStyle name="60% - Accent1 7 4" xfId="9448"/>
    <cellStyle name="60% - Accent1 8" xfId="9449"/>
    <cellStyle name="60% - Accent1 8 2" xfId="9450"/>
    <cellStyle name="60% - Accent1 9" xfId="9451"/>
    <cellStyle name="60% - Accent1 9 2" xfId="9452"/>
    <cellStyle name="60% - Accent2 2" xfId="9453"/>
    <cellStyle name="60% - Accent2 2 2" xfId="9454"/>
    <cellStyle name="60% - Accent2 2 2 2" xfId="9455"/>
    <cellStyle name="60% - Accent2 2 3" xfId="9456"/>
    <cellStyle name="60% - Accent2 2 3 2" xfId="9457"/>
    <cellStyle name="60% - Accent2 2 4" xfId="9458"/>
    <cellStyle name="60% - Accent2 2 4 2" xfId="9459"/>
    <cellStyle name="60% - Accent2 2 5" xfId="9460"/>
    <cellStyle name="60% - Accent2 3" xfId="9461"/>
    <cellStyle name="60% - Accent2 3 2" xfId="9462"/>
    <cellStyle name="60% - Accent2 3 2 2" xfId="9463"/>
    <cellStyle name="60% - Accent2 3 3" xfId="9464"/>
    <cellStyle name="60% - Accent2 3 3 2" xfId="9465"/>
    <cellStyle name="60% - Accent2 3 3 2 2" xfId="9466"/>
    <cellStyle name="60% - Accent2 3 3 3" xfId="9467"/>
    <cellStyle name="60% - Accent2 3 3 4" xfId="9468"/>
    <cellStyle name="60% - Accent2 3 4" xfId="9469"/>
    <cellStyle name="60% - Accent2 3 4 2" xfId="9470"/>
    <cellStyle name="60% - Accent2 3 4 2 2" xfId="9471"/>
    <cellStyle name="60% - Accent2 3 4 3" xfId="9472"/>
    <cellStyle name="60% - Accent2 3 4 4" xfId="9473"/>
    <cellStyle name="60% - Accent2 3 5" xfId="9474"/>
    <cellStyle name="60% - Accent2 4" xfId="9475"/>
    <cellStyle name="60% - Accent2 4 2" xfId="9476"/>
    <cellStyle name="60% - Accent2 4 2 2" xfId="9477"/>
    <cellStyle name="60% - Accent2 4 2 2 2" xfId="9478"/>
    <cellStyle name="60% - Accent2 4 2 3" xfId="9479"/>
    <cellStyle name="60% - Accent2 4 2 4" xfId="9480"/>
    <cellStyle name="60% - Accent2 4 3" xfId="9481"/>
    <cellStyle name="60% - Accent2 4 4" xfId="9482"/>
    <cellStyle name="60% - Accent2 4 5" xfId="9483"/>
    <cellStyle name="60% - Accent2 4 5 2" xfId="9484"/>
    <cellStyle name="60% - Accent2 4 6" xfId="9485"/>
    <cellStyle name="60% - Accent2 4 7" xfId="9486"/>
    <cellStyle name="60% - Accent2 4 8" xfId="9487"/>
    <cellStyle name="60% - Accent2 4 9" xfId="9488"/>
    <cellStyle name="60% - Accent2 5" xfId="9489"/>
    <cellStyle name="60% - Accent2 6" xfId="9490"/>
    <cellStyle name="60% - Accent2 6 2" xfId="9491"/>
    <cellStyle name="60% - Accent2 7" xfId="9492"/>
    <cellStyle name="60% - Accent3 2" xfId="9493"/>
    <cellStyle name="60% - Accent3 2 2" xfId="9494"/>
    <cellStyle name="60% - Accent3 2 2 2" xfId="9495"/>
    <cellStyle name="60% - Accent3 2 3" xfId="9496"/>
    <cellStyle name="60% - Accent3 2 3 2" xfId="9497"/>
    <cellStyle name="60% - Accent3 2 4" xfId="9498"/>
    <cellStyle name="60% - Accent3 2 4 2" xfId="9499"/>
    <cellStyle name="60% - Accent3 2 5" xfId="9500"/>
    <cellStyle name="60% - Accent3 3" xfId="9501"/>
    <cellStyle name="60% - Accent3 3 2" xfId="9502"/>
    <cellStyle name="60% - Accent3 3 2 2" xfId="9503"/>
    <cellStyle name="60% - Accent3 3 3" xfId="9504"/>
    <cellStyle name="60% - Accent3 3 3 2" xfId="9505"/>
    <cellStyle name="60% - Accent3 3 4" xfId="9506"/>
    <cellStyle name="60% - Accent3 3 4 2" xfId="9507"/>
    <cellStyle name="60% - Accent3 3 4 3" xfId="9508"/>
    <cellStyle name="60% - Accent3 3 4 3 2" xfId="9509"/>
    <cellStyle name="60% - Accent3 3 4 3 2 2" xfId="9510"/>
    <cellStyle name="60% - Accent3 3 4 3 2 3" xfId="9511"/>
    <cellStyle name="60% - Accent3 3 4 3 2 3 2" xfId="9512"/>
    <cellStyle name="60% - Accent3 3 4 3 2 4" xfId="9513"/>
    <cellStyle name="60% - Accent3 3 4 3 3" xfId="9514"/>
    <cellStyle name="60% - Accent3 3 4 3 4" xfId="9515"/>
    <cellStyle name="60% - Accent3 3 4 4" xfId="9516"/>
    <cellStyle name="60% - Accent3 3 4 4 2" xfId="9517"/>
    <cellStyle name="60% - Accent3 3 4 4 3" xfId="9518"/>
    <cellStyle name="60% - Accent3 3 4 4 3 2" xfId="9519"/>
    <cellStyle name="60% - Accent3 3 4 4 4" xfId="9520"/>
    <cellStyle name="60% - Accent3 3 4 5" xfId="9521"/>
    <cellStyle name="60% - Accent3 3 4 6" xfId="9522"/>
    <cellStyle name="60% - Accent3 3 5" xfId="9523"/>
    <cellStyle name="60% - Accent3 3 5 2" xfId="9524"/>
    <cellStyle name="60% - Accent3 3 5 2 2" xfId="9525"/>
    <cellStyle name="60% - Accent3 3 5 2 3" xfId="9526"/>
    <cellStyle name="60% - Accent3 3 5 2 3 2" xfId="9527"/>
    <cellStyle name="60% - Accent3 3 5 2 4" xfId="9528"/>
    <cellStyle name="60% - Accent3 3 5 3" xfId="9529"/>
    <cellStyle name="60% - Accent3 3 5 4" xfId="9530"/>
    <cellStyle name="60% - Accent3 3 6" xfId="9531"/>
    <cellStyle name="60% - Accent3 3 6 2" xfId="9532"/>
    <cellStyle name="60% - Accent3 3 6 2 2" xfId="9533"/>
    <cellStyle name="60% - Accent3 3 6 3" xfId="9534"/>
    <cellStyle name="60% - Accent3 3 6 3 2" xfId="9535"/>
    <cellStyle name="60% - Accent3 3 6 4" xfId="9536"/>
    <cellStyle name="60% - Accent3 3 7" xfId="9537"/>
    <cellStyle name="60% - Accent3 3 7 2" xfId="9538"/>
    <cellStyle name="60% - Accent3 4" xfId="9539"/>
    <cellStyle name="60% - Accent3 4 10" xfId="9540"/>
    <cellStyle name="60% - Accent3 4 2" xfId="9541"/>
    <cellStyle name="60% - Accent3 4 3" xfId="9542"/>
    <cellStyle name="60% - Accent3 4 4" xfId="9543"/>
    <cellStyle name="60% - Accent3 4 5" xfId="9544"/>
    <cellStyle name="60% - Accent3 4 5 2" xfId="9545"/>
    <cellStyle name="60% - Accent3 4 5 2 2" xfId="9546"/>
    <cellStyle name="60% - Accent3 4 5 3" xfId="9547"/>
    <cellStyle name="60% - Accent3 4 5 4" xfId="9548"/>
    <cellStyle name="60% - Accent3 4 6" xfId="9549"/>
    <cellStyle name="60% - Accent3 4 6 2" xfId="9550"/>
    <cellStyle name="60% - Accent3 4 7" xfId="9551"/>
    <cellStyle name="60% - Accent3 4 8" xfId="9552"/>
    <cellStyle name="60% - Accent3 4 9" xfId="9553"/>
    <cellStyle name="60% - Accent3 5" xfId="9554"/>
    <cellStyle name="60% - Accent3 5 2" xfId="9555"/>
    <cellStyle name="60% - Accent3 5 3" xfId="9556"/>
    <cellStyle name="60% - Accent3 5 3 2" xfId="9557"/>
    <cellStyle name="60% - Accent3 5 3 2 2" xfId="9558"/>
    <cellStyle name="60% - Accent3 5 3 2 3" xfId="9559"/>
    <cellStyle name="60% - Accent3 5 3 2 3 2" xfId="9560"/>
    <cellStyle name="60% - Accent3 5 3 2 4" xfId="9561"/>
    <cellStyle name="60% - Accent3 5 3 3" xfId="9562"/>
    <cellStyle name="60% - Accent3 5 3 4" xfId="9563"/>
    <cellStyle name="60% - Accent3 5 4" xfId="9564"/>
    <cellStyle name="60% - Accent3 5 4 2" xfId="9565"/>
    <cellStyle name="60% - Accent3 5 4 3" xfId="9566"/>
    <cellStyle name="60% - Accent3 5 4 3 2" xfId="9567"/>
    <cellStyle name="60% - Accent3 5 4 4" xfId="9568"/>
    <cellStyle name="60% - Accent3 5 5" xfId="9569"/>
    <cellStyle name="60% - Accent3 5 6" xfId="9570"/>
    <cellStyle name="60% - Accent3 6" xfId="9571"/>
    <cellStyle name="60% - Accent3 6 2" xfId="9572"/>
    <cellStyle name="60% - Accent3 6 2 2" xfId="9573"/>
    <cellStyle name="60% - Accent3 6 2 3" xfId="9574"/>
    <cellStyle name="60% - Accent3 6 2 3 2" xfId="9575"/>
    <cellStyle name="60% - Accent3 6 2 4" xfId="9576"/>
    <cellStyle name="60% - Accent3 6 3" xfId="9577"/>
    <cellStyle name="60% - Accent3 6 4" xfId="9578"/>
    <cellStyle name="60% - Accent3 7" xfId="9579"/>
    <cellStyle name="60% - Accent3 7 2" xfId="9580"/>
    <cellStyle name="60% - Accent3 7 3" xfId="9581"/>
    <cellStyle name="60% - Accent3 7 3 2" xfId="9582"/>
    <cellStyle name="60% - Accent3 7 4" xfId="9583"/>
    <cellStyle name="60% - Accent3 8" xfId="9584"/>
    <cellStyle name="60% - Accent3 8 2" xfId="9585"/>
    <cellStyle name="60% - Accent3 9" xfId="9586"/>
    <cellStyle name="60% - Accent3 9 2" xfId="9587"/>
    <cellStyle name="60% - Accent4 2" xfId="9588"/>
    <cellStyle name="60% - Accent4 2 2" xfId="9589"/>
    <cellStyle name="60% - Accent4 2 2 2" xfId="9590"/>
    <cellStyle name="60% - Accent4 2 3" xfId="9591"/>
    <cellStyle name="60% - Accent4 2 3 2" xfId="9592"/>
    <cellStyle name="60% - Accent4 2 4" xfId="9593"/>
    <cellStyle name="60% - Accent4 2 4 2" xfId="9594"/>
    <cellStyle name="60% - Accent4 2 5" xfId="9595"/>
    <cellStyle name="60% - Accent4 3" xfId="9596"/>
    <cellStyle name="60% - Accent4 3 2" xfId="9597"/>
    <cellStyle name="60% - Accent4 3 2 2" xfId="9598"/>
    <cellStyle name="60% - Accent4 3 3" xfId="9599"/>
    <cellStyle name="60% - Accent4 3 3 2" xfId="9600"/>
    <cellStyle name="60% - Accent4 3 4" xfId="9601"/>
    <cellStyle name="60% - Accent4 3 4 2" xfId="9602"/>
    <cellStyle name="60% - Accent4 3 4 3" xfId="9603"/>
    <cellStyle name="60% - Accent4 3 4 3 2" xfId="9604"/>
    <cellStyle name="60% - Accent4 3 4 3 2 2" xfId="9605"/>
    <cellStyle name="60% - Accent4 3 4 3 2 3" xfId="9606"/>
    <cellStyle name="60% - Accent4 3 4 3 2 3 2" xfId="9607"/>
    <cellStyle name="60% - Accent4 3 4 3 2 4" xfId="9608"/>
    <cellStyle name="60% - Accent4 3 4 3 3" xfId="9609"/>
    <cellStyle name="60% - Accent4 3 4 3 4" xfId="9610"/>
    <cellStyle name="60% - Accent4 3 4 4" xfId="9611"/>
    <cellStyle name="60% - Accent4 3 4 4 2" xfId="9612"/>
    <cellStyle name="60% - Accent4 3 4 4 3" xfId="9613"/>
    <cellStyle name="60% - Accent4 3 4 4 3 2" xfId="9614"/>
    <cellStyle name="60% - Accent4 3 4 4 4" xfId="9615"/>
    <cellStyle name="60% - Accent4 3 4 5" xfId="9616"/>
    <cellStyle name="60% - Accent4 3 4 6" xfId="9617"/>
    <cellStyle name="60% - Accent4 3 5" xfId="9618"/>
    <cellStyle name="60% - Accent4 3 5 2" xfId="9619"/>
    <cellStyle name="60% - Accent4 3 5 2 2" xfId="9620"/>
    <cellStyle name="60% - Accent4 3 5 2 3" xfId="9621"/>
    <cellStyle name="60% - Accent4 3 5 2 3 2" xfId="9622"/>
    <cellStyle name="60% - Accent4 3 5 2 4" xfId="9623"/>
    <cellStyle name="60% - Accent4 3 5 3" xfId="9624"/>
    <cellStyle name="60% - Accent4 3 5 4" xfId="9625"/>
    <cellStyle name="60% - Accent4 3 6" xfId="9626"/>
    <cellStyle name="60% - Accent4 3 6 2" xfId="9627"/>
    <cellStyle name="60% - Accent4 3 6 2 2" xfId="9628"/>
    <cellStyle name="60% - Accent4 3 6 3" xfId="9629"/>
    <cellStyle name="60% - Accent4 3 6 3 2" xfId="9630"/>
    <cellStyle name="60% - Accent4 3 6 4" xfId="9631"/>
    <cellStyle name="60% - Accent4 3 7" xfId="9632"/>
    <cellStyle name="60% - Accent4 3 7 2" xfId="9633"/>
    <cellStyle name="60% - Accent4 4" xfId="9634"/>
    <cellStyle name="60% - Accent4 4 10" xfId="9635"/>
    <cellStyle name="60% - Accent4 4 2" xfId="9636"/>
    <cellStyle name="60% - Accent4 4 3" xfId="9637"/>
    <cellStyle name="60% - Accent4 4 4" xfId="9638"/>
    <cellStyle name="60% - Accent4 4 5" xfId="9639"/>
    <cellStyle name="60% - Accent4 4 5 2" xfId="9640"/>
    <cellStyle name="60% - Accent4 4 5 2 2" xfId="9641"/>
    <cellStyle name="60% - Accent4 4 5 3" xfId="9642"/>
    <cellStyle name="60% - Accent4 4 5 4" xfId="9643"/>
    <cellStyle name="60% - Accent4 4 6" xfId="9644"/>
    <cellStyle name="60% - Accent4 4 6 2" xfId="9645"/>
    <cellStyle name="60% - Accent4 4 7" xfId="9646"/>
    <cellStyle name="60% - Accent4 4 8" xfId="9647"/>
    <cellStyle name="60% - Accent4 4 9" xfId="9648"/>
    <cellStyle name="60% - Accent4 5" xfId="9649"/>
    <cellStyle name="60% - Accent4 5 2" xfId="9650"/>
    <cellStyle name="60% - Accent4 5 3" xfId="9651"/>
    <cellStyle name="60% - Accent4 5 3 2" xfId="9652"/>
    <cellStyle name="60% - Accent4 5 3 2 2" xfId="9653"/>
    <cellStyle name="60% - Accent4 5 3 2 3" xfId="9654"/>
    <cellStyle name="60% - Accent4 5 3 2 3 2" xfId="9655"/>
    <cellStyle name="60% - Accent4 5 3 2 4" xfId="9656"/>
    <cellStyle name="60% - Accent4 5 3 3" xfId="9657"/>
    <cellStyle name="60% - Accent4 5 3 4" xfId="9658"/>
    <cellStyle name="60% - Accent4 5 4" xfId="9659"/>
    <cellStyle name="60% - Accent4 5 4 2" xfId="9660"/>
    <cellStyle name="60% - Accent4 5 4 3" xfId="9661"/>
    <cellStyle name="60% - Accent4 5 4 3 2" xfId="9662"/>
    <cellStyle name="60% - Accent4 5 4 4" xfId="9663"/>
    <cellStyle name="60% - Accent4 5 5" xfId="9664"/>
    <cellStyle name="60% - Accent4 5 6" xfId="9665"/>
    <cellStyle name="60% - Accent4 6" xfId="9666"/>
    <cellStyle name="60% - Accent4 6 2" xfId="9667"/>
    <cellStyle name="60% - Accent4 6 2 2" xfId="9668"/>
    <cellStyle name="60% - Accent4 6 2 3" xfId="9669"/>
    <cellStyle name="60% - Accent4 6 2 3 2" xfId="9670"/>
    <cellStyle name="60% - Accent4 6 2 4" xfId="9671"/>
    <cellStyle name="60% - Accent4 6 3" xfId="9672"/>
    <cellStyle name="60% - Accent4 6 4" xfId="9673"/>
    <cellStyle name="60% - Accent4 7" xfId="9674"/>
    <cellStyle name="60% - Accent4 7 2" xfId="9675"/>
    <cellStyle name="60% - Accent4 7 3" xfId="9676"/>
    <cellStyle name="60% - Accent4 7 3 2" xfId="9677"/>
    <cellStyle name="60% - Accent4 7 4" xfId="9678"/>
    <cellStyle name="60% - Accent4 8" xfId="9679"/>
    <cellStyle name="60% - Accent4 8 2" xfId="9680"/>
    <cellStyle name="60% - Accent4 9" xfId="9681"/>
    <cellStyle name="60% - Accent4 9 2" xfId="9682"/>
    <cellStyle name="60% - Accent5 2" xfId="9683"/>
    <cellStyle name="60% - Accent5 2 2" xfId="9684"/>
    <cellStyle name="60% - Accent5 2 2 2" xfId="9685"/>
    <cellStyle name="60% - Accent5 2 3" xfId="9686"/>
    <cellStyle name="60% - Accent5 2 3 2" xfId="9687"/>
    <cellStyle name="60% - Accent5 2 4" xfId="9688"/>
    <cellStyle name="60% - Accent5 2 4 2" xfId="9689"/>
    <cellStyle name="60% - Accent5 2 5" xfId="9690"/>
    <cellStyle name="60% - Accent5 3" xfId="9691"/>
    <cellStyle name="60% - Accent5 3 2" xfId="9692"/>
    <cellStyle name="60% - Accent5 3 2 2" xfId="9693"/>
    <cellStyle name="60% - Accent5 3 3" xfId="9694"/>
    <cellStyle name="60% - Accent5 3 3 2" xfId="9695"/>
    <cellStyle name="60% - Accent5 3 3 2 2" xfId="9696"/>
    <cellStyle name="60% - Accent5 3 3 3" xfId="9697"/>
    <cellStyle name="60% - Accent5 3 3 4" xfId="9698"/>
    <cellStyle name="60% - Accent5 3 4" xfId="9699"/>
    <cellStyle name="60% - Accent5 3 4 2" xfId="9700"/>
    <cellStyle name="60% - Accent5 3 4 2 2" xfId="9701"/>
    <cellStyle name="60% - Accent5 3 4 3" xfId="9702"/>
    <cellStyle name="60% - Accent5 3 4 4" xfId="9703"/>
    <cellStyle name="60% - Accent5 3 5" xfId="9704"/>
    <cellStyle name="60% - Accent5 4" xfId="9705"/>
    <cellStyle name="60% - Accent5 4 2" xfId="9706"/>
    <cellStyle name="60% - Accent5 4 2 2" xfId="9707"/>
    <cellStyle name="60% - Accent5 4 2 2 2" xfId="9708"/>
    <cellStyle name="60% - Accent5 4 2 3" xfId="9709"/>
    <cellStyle name="60% - Accent5 4 2 4" xfId="9710"/>
    <cellStyle name="60% - Accent5 4 3" xfId="9711"/>
    <cellStyle name="60% - Accent5 4 4" xfId="9712"/>
    <cellStyle name="60% - Accent5 4 5" xfId="9713"/>
    <cellStyle name="60% - Accent5 4 5 2" xfId="9714"/>
    <cellStyle name="60% - Accent5 4 6" xfId="9715"/>
    <cellStyle name="60% - Accent5 4 7" xfId="9716"/>
    <cellStyle name="60% - Accent5 4 8" xfId="9717"/>
    <cellStyle name="60% - Accent5 4 9" xfId="9718"/>
    <cellStyle name="60% - Accent5 5" xfId="9719"/>
    <cellStyle name="60% - Accent5 6" xfId="9720"/>
    <cellStyle name="60% - Accent5 6 2" xfId="9721"/>
    <cellStyle name="60% - Accent5 7" xfId="9722"/>
    <cellStyle name="60% - Accent6 2" xfId="9723"/>
    <cellStyle name="60% - Accent6 2 2" xfId="9724"/>
    <cellStyle name="60% - Accent6 2 2 2" xfId="9725"/>
    <cellStyle name="60% - Accent6 2 3" xfId="9726"/>
    <cellStyle name="60% - Accent6 2 3 2" xfId="9727"/>
    <cellStyle name="60% - Accent6 2 4" xfId="9728"/>
    <cellStyle name="60% - Accent6 2 4 2" xfId="9729"/>
    <cellStyle name="60% - Accent6 2 5" xfId="9730"/>
    <cellStyle name="60% - Accent6 3" xfId="9731"/>
    <cellStyle name="60% - Accent6 3 2" xfId="9732"/>
    <cellStyle name="60% - Accent6 3 2 2" xfId="9733"/>
    <cellStyle name="60% - Accent6 3 3" xfId="9734"/>
    <cellStyle name="60% - Accent6 3 3 2" xfId="9735"/>
    <cellStyle name="60% - Accent6 3 4" xfId="9736"/>
    <cellStyle name="60% - Accent6 3 4 2" xfId="9737"/>
    <cellStyle name="60% - Accent6 3 4 3" xfId="9738"/>
    <cellStyle name="60% - Accent6 3 4 3 2" xfId="9739"/>
    <cellStyle name="60% - Accent6 3 4 3 2 2" xfId="9740"/>
    <cellStyle name="60% - Accent6 3 4 3 2 3" xfId="9741"/>
    <cellStyle name="60% - Accent6 3 4 3 2 3 2" xfId="9742"/>
    <cellStyle name="60% - Accent6 3 4 3 2 4" xfId="9743"/>
    <cellStyle name="60% - Accent6 3 4 3 3" xfId="9744"/>
    <cellStyle name="60% - Accent6 3 4 3 4" xfId="9745"/>
    <cellStyle name="60% - Accent6 3 4 4" xfId="9746"/>
    <cellStyle name="60% - Accent6 3 4 4 2" xfId="9747"/>
    <cellStyle name="60% - Accent6 3 4 4 3" xfId="9748"/>
    <cellStyle name="60% - Accent6 3 4 4 3 2" xfId="9749"/>
    <cellStyle name="60% - Accent6 3 4 4 4" xfId="9750"/>
    <cellStyle name="60% - Accent6 3 4 5" xfId="9751"/>
    <cellStyle name="60% - Accent6 3 5" xfId="9752"/>
    <cellStyle name="60% - Accent6 3 5 2" xfId="9753"/>
    <cellStyle name="60% - Accent6 3 5 2 2" xfId="9754"/>
    <cellStyle name="60% - Accent6 3 5 2 3" xfId="9755"/>
    <cellStyle name="60% - Accent6 3 5 2 3 2" xfId="9756"/>
    <cellStyle name="60% - Accent6 3 5 2 4" xfId="9757"/>
    <cellStyle name="60% - Accent6 3 5 3" xfId="9758"/>
    <cellStyle name="60% - Accent6 3 5 4" xfId="9759"/>
    <cellStyle name="60% - Accent6 3 6" xfId="9760"/>
    <cellStyle name="60% - Accent6 3 6 2" xfId="9761"/>
    <cellStyle name="60% - Accent6 3 6 2 2" xfId="9762"/>
    <cellStyle name="60% - Accent6 3 6 3" xfId="9763"/>
    <cellStyle name="60% - Accent6 3 6 3 2" xfId="9764"/>
    <cellStyle name="60% - Accent6 3 6 4" xfId="9765"/>
    <cellStyle name="60% - Accent6 3 7" xfId="9766"/>
    <cellStyle name="60% - Accent6 3 7 2" xfId="9767"/>
    <cellStyle name="60% - Accent6 4" xfId="9768"/>
    <cellStyle name="60% - Accent6 4 10" xfId="9769"/>
    <cellStyle name="60% - Accent6 4 2" xfId="9770"/>
    <cellStyle name="60% - Accent6 4 3" xfId="9771"/>
    <cellStyle name="60% - Accent6 4 4" xfId="9772"/>
    <cellStyle name="60% - Accent6 4 5" xfId="9773"/>
    <cellStyle name="60% - Accent6 4 5 2" xfId="9774"/>
    <cellStyle name="60% - Accent6 4 5 2 2" xfId="9775"/>
    <cellStyle name="60% - Accent6 4 5 3" xfId="9776"/>
    <cellStyle name="60% - Accent6 4 5 4" xfId="9777"/>
    <cellStyle name="60% - Accent6 4 6" xfId="9778"/>
    <cellStyle name="60% - Accent6 4 6 2" xfId="9779"/>
    <cellStyle name="60% - Accent6 4 7" xfId="9780"/>
    <cellStyle name="60% - Accent6 4 8" xfId="9781"/>
    <cellStyle name="60% - Accent6 4 9" xfId="9782"/>
    <cellStyle name="60% - Accent6 5" xfId="9783"/>
    <cellStyle name="60% - Accent6 5 2" xfId="9784"/>
    <cellStyle name="60% - Accent6 5 3" xfId="9785"/>
    <cellStyle name="60% - Accent6 5 3 2" xfId="9786"/>
    <cellStyle name="60% - Accent6 5 3 2 2" xfId="9787"/>
    <cellStyle name="60% - Accent6 5 3 2 3" xfId="9788"/>
    <cellStyle name="60% - Accent6 5 3 2 3 2" xfId="9789"/>
    <cellStyle name="60% - Accent6 5 3 2 4" xfId="9790"/>
    <cellStyle name="60% - Accent6 5 3 3" xfId="9791"/>
    <cellStyle name="60% - Accent6 5 3 4" xfId="9792"/>
    <cellStyle name="60% - Accent6 5 4" xfId="9793"/>
    <cellStyle name="60% - Accent6 5 4 2" xfId="9794"/>
    <cellStyle name="60% - Accent6 5 4 3" xfId="9795"/>
    <cellStyle name="60% - Accent6 5 4 3 2" xfId="9796"/>
    <cellStyle name="60% - Accent6 5 4 4" xfId="9797"/>
    <cellStyle name="60% - Accent6 5 5" xfId="9798"/>
    <cellStyle name="60% - Accent6 6" xfId="9799"/>
    <cellStyle name="60% - Accent6 6 2" xfId="9800"/>
    <cellStyle name="60% - Accent6 6 2 2" xfId="9801"/>
    <cellStyle name="60% - Accent6 6 2 3" xfId="9802"/>
    <cellStyle name="60% - Accent6 6 2 3 2" xfId="9803"/>
    <cellStyle name="60% - Accent6 6 2 4" xfId="9804"/>
    <cellStyle name="60% - Accent6 6 3" xfId="9805"/>
    <cellStyle name="60% - Accent6 6 4" xfId="9806"/>
    <cellStyle name="60% - Accent6 7" xfId="9807"/>
    <cellStyle name="60% - Accent6 7 2" xfId="9808"/>
    <cellStyle name="60% - Accent6 7 3" xfId="9809"/>
    <cellStyle name="60% - Accent6 7 3 2" xfId="9810"/>
    <cellStyle name="60% - Accent6 7 4" xfId="9811"/>
    <cellStyle name="60% - Accent6 8" xfId="9812"/>
    <cellStyle name="60% - Accent6 8 2" xfId="9813"/>
    <cellStyle name="60% - Accent6 9" xfId="9814"/>
    <cellStyle name="60% - Accent6 9 2" xfId="9815"/>
    <cellStyle name="Accent1 2" xfId="9816"/>
    <cellStyle name="Accent1 2 2" xfId="9817"/>
    <cellStyle name="Accent1 2 2 2" xfId="9818"/>
    <cellStyle name="Accent1 2 3" xfId="9819"/>
    <cellStyle name="Accent1 2 3 2" xfId="9820"/>
    <cellStyle name="Accent1 2 4" xfId="9821"/>
    <cellStyle name="Accent1 2 4 2" xfId="9822"/>
    <cellStyle name="Accent1 2 5" xfId="9823"/>
    <cellStyle name="Accent1 3" xfId="9824"/>
    <cellStyle name="Accent1 3 2" xfId="9825"/>
    <cellStyle name="Accent1 3 2 2" xfId="9826"/>
    <cellStyle name="Accent1 3 3" xfId="9827"/>
    <cellStyle name="Accent1 3 3 2" xfId="9828"/>
    <cellStyle name="Accent1 3 4" xfId="9829"/>
    <cellStyle name="Accent1 3 4 2" xfId="9830"/>
    <cellStyle name="Accent1 3 4 3" xfId="9831"/>
    <cellStyle name="Accent1 3 4 3 2" xfId="9832"/>
    <cellStyle name="Accent1 3 4 3 2 2" xfId="9833"/>
    <cellStyle name="Accent1 3 4 3 2 3" xfId="9834"/>
    <cellStyle name="Accent1 3 4 3 2 3 2" xfId="9835"/>
    <cellStyle name="Accent1 3 4 3 2 4" xfId="9836"/>
    <cellStyle name="Accent1 3 4 3 3" xfId="9837"/>
    <cellStyle name="Accent1 3 4 3 4" xfId="9838"/>
    <cellStyle name="Accent1 3 4 4" xfId="9839"/>
    <cellStyle name="Accent1 3 4 4 2" xfId="9840"/>
    <cellStyle name="Accent1 3 4 4 3" xfId="9841"/>
    <cellStyle name="Accent1 3 4 4 3 2" xfId="9842"/>
    <cellStyle name="Accent1 3 4 4 4" xfId="9843"/>
    <cellStyle name="Accent1 3 4 5" xfId="9844"/>
    <cellStyle name="Accent1 3 4 6" xfId="9845"/>
    <cellStyle name="Accent1 3 5" xfId="9846"/>
    <cellStyle name="Accent1 3 5 2" xfId="9847"/>
    <cellStyle name="Accent1 3 5 2 2" xfId="9848"/>
    <cellStyle name="Accent1 3 5 2 3" xfId="9849"/>
    <cellStyle name="Accent1 3 5 2 3 2" xfId="9850"/>
    <cellStyle name="Accent1 3 5 2 4" xfId="9851"/>
    <cellStyle name="Accent1 3 5 3" xfId="9852"/>
    <cellStyle name="Accent1 3 5 4" xfId="9853"/>
    <cellStyle name="Accent1 3 6" xfId="9854"/>
    <cellStyle name="Accent1 3 6 2" xfId="9855"/>
    <cellStyle name="Accent1 3 6 2 2" xfId="9856"/>
    <cellStyle name="Accent1 3 6 3" xfId="9857"/>
    <cellStyle name="Accent1 3 6 3 2" xfId="9858"/>
    <cellStyle name="Accent1 3 6 4" xfId="9859"/>
    <cellStyle name="Accent1 3 7" xfId="9860"/>
    <cellStyle name="Accent1 3 7 2" xfId="9861"/>
    <cellStyle name="Accent1 4" xfId="9862"/>
    <cellStyle name="Accent1 4 10" xfId="9863"/>
    <cellStyle name="Accent1 4 2" xfId="9864"/>
    <cellStyle name="Accent1 4 3" xfId="9865"/>
    <cellStyle name="Accent1 4 4" xfId="9866"/>
    <cellStyle name="Accent1 4 5" xfId="9867"/>
    <cellStyle name="Accent1 4 5 2" xfId="9868"/>
    <cellStyle name="Accent1 4 5 2 2" xfId="9869"/>
    <cellStyle name="Accent1 4 5 3" xfId="9870"/>
    <cellStyle name="Accent1 4 5 4" xfId="9871"/>
    <cellStyle name="Accent1 4 6" xfId="9872"/>
    <cellStyle name="Accent1 4 6 2" xfId="9873"/>
    <cellStyle name="Accent1 4 7" xfId="9874"/>
    <cellStyle name="Accent1 4 8" xfId="9875"/>
    <cellStyle name="Accent1 4 9" xfId="9876"/>
    <cellStyle name="Accent1 5" xfId="9877"/>
    <cellStyle name="Accent1 5 2" xfId="9878"/>
    <cellStyle name="Accent1 5 3" xfId="9879"/>
    <cellStyle name="Accent1 5 3 2" xfId="9880"/>
    <cellStyle name="Accent1 5 3 2 2" xfId="9881"/>
    <cellStyle name="Accent1 5 3 2 3" xfId="9882"/>
    <cellStyle name="Accent1 5 3 2 3 2" xfId="9883"/>
    <cellStyle name="Accent1 5 3 2 4" xfId="9884"/>
    <cellStyle name="Accent1 5 3 3" xfId="9885"/>
    <cellStyle name="Accent1 5 3 4" xfId="9886"/>
    <cellStyle name="Accent1 5 4" xfId="9887"/>
    <cellStyle name="Accent1 5 4 2" xfId="9888"/>
    <cellStyle name="Accent1 5 4 3" xfId="9889"/>
    <cellStyle name="Accent1 5 4 3 2" xfId="9890"/>
    <cellStyle name="Accent1 5 4 4" xfId="9891"/>
    <cellStyle name="Accent1 5 5" xfId="9892"/>
    <cellStyle name="Accent1 5 6" xfId="9893"/>
    <cellStyle name="Accent1 6" xfId="9894"/>
    <cellStyle name="Accent1 6 2" xfId="9895"/>
    <cellStyle name="Accent1 6 2 2" xfId="9896"/>
    <cellStyle name="Accent1 6 2 3" xfId="9897"/>
    <cellStyle name="Accent1 6 2 3 2" xfId="9898"/>
    <cellStyle name="Accent1 6 2 4" xfId="9899"/>
    <cellStyle name="Accent1 6 3" xfId="9900"/>
    <cellStyle name="Accent1 6 4" xfId="9901"/>
    <cellStyle name="Accent1 7" xfId="9902"/>
    <cellStyle name="Accent1 7 2" xfId="9903"/>
    <cellStyle name="Accent1 7 3" xfId="9904"/>
    <cellStyle name="Accent1 7 3 2" xfId="9905"/>
    <cellStyle name="Accent1 7 4" xfId="9906"/>
    <cellStyle name="Accent1 8" xfId="9907"/>
    <cellStyle name="Accent1 8 2" xfId="9908"/>
    <cellStyle name="Accent1 9" xfId="9909"/>
    <cellStyle name="Accent1 9 2" xfId="9910"/>
    <cellStyle name="Accent2 2" xfId="9911"/>
    <cellStyle name="Accent2 2 2" xfId="9912"/>
    <cellStyle name="Accent2 2 2 2" xfId="9913"/>
    <cellStyle name="Accent2 2 3" xfId="9914"/>
    <cellStyle name="Accent2 2 3 2" xfId="9915"/>
    <cellStyle name="Accent2 2 4" xfId="9916"/>
    <cellStyle name="Accent2 2 4 2" xfId="9917"/>
    <cellStyle name="Accent2 2 5" xfId="9918"/>
    <cellStyle name="Accent2 3" xfId="9919"/>
    <cellStyle name="Accent2 3 2" xfId="9920"/>
    <cellStyle name="Accent2 3 2 2" xfId="9921"/>
    <cellStyle name="Accent2 3 3" xfId="9922"/>
    <cellStyle name="Accent2 3 3 2" xfId="9923"/>
    <cellStyle name="Accent2 3 3 2 2" xfId="9924"/>
    <cellStyle name="Accent2 3 3 3" xfId="9925"/>
    <cellStyle name="Accent2 3 3 4" xfId="9926"/>
    <cellStyle name="Accent2 3 4" xfId="9927"/>
    <cellStyle name="Accent2 3 4 2" xfId="9928"/>
    <cellStyle name="Accent2 3 4 2 2" xfId="9929"/>
    <cellStyle name="Accent2 3 4 3" xfId="9930"/>
    <cellStyle name="Accent2 3 4 4" xfId="9931"/>
    <cellStyle name="Accent2 3 5" xfId="9932"/>
    <cellStyle name="Accent2 4" xfId="9933"/>
    <cellStyle name="Accent2 4 2" xfId="9934"/>
    <cellStyle name="Accent2 4 2 2" xfId="9935"/>
    <cellStyle name="Accent2 4 2 2 2" xfId="9936"/>
    <cellStyle name="Accent2 4 2 3" xfId="9937"/>
    <cellStyle name="Accent2 4 2 4" xfId="9938"/>
    <cellStyle name="Accent2 4 3" xfId="9939"/>
    <cellStyle name="Accent2 4 4" xfId="9940"/>
    <cellStyle name="Accent2 4 5" xfId="9941"/>
    <cellStyle name="Accent2 4 5 2" xfId="9942"/>
    <cellStyle name="Accent2 4 6" xfId="9943"/>
    <cellStyle name="Accent2 4 7" xfId="9944"/>
    <cellStyle name="Accent2 4 8" xfId="9945"/>
    <cellStyle name="Accent2 4 9" xfId="9946"/>
    <cellStyle name="Accent2 5" xfId="9947"/>
    <cellStyle name="Accent2 6" xfId="9948"/>
    <cellStyle name="Accent2 6 2" xfId="9949"/>
    <cellStyle name="Accent2 7" xfId="9950"/>
    <cellStyle name="Accent3 2" xfId="9951"/>
    <cellStyle name="Accent3 2 2" xfId="9952"/>
    <cellStyle name="Accent3 2 2 2" xfId="9953"/>
    <cellStyle name="Accent3 2 3" xfId="9954"/>
    <cellStyle name="Accent3 2 3 2" xfId="9955"/>
    <cellStyle name="Accent3 2 4" xfId="9956"/>
    <cellStyle name="Accent3 2 4 2" xfId="9957"/>
    <cellStyle name="Accent3 2 5" xfId="9958"/>
    <cellStyle name="Accent3 3" xfId="9959"/>
    <cellStyle name="Accent3 3 2" xfId="9960"/>
    <cellStyle name="Accent3 3 2 2" xfId="9961"/>
    <cellStyle name="Accent3 3 3" xfId="9962"/>
    <cellStyle name="Accent3 3 3 2" xfId="9963"/>
    <cellStyle name="Accent3 3 4" xfId="9964"/>
    <cellStyle name="Accent3 3 4 2" xfId="9965"/>
    <cellStyle name="Accent3 3 4 3" xfId="9966"/>
    <cellStyle name="Accent3 3 4 3 2" xfId="9967"/>
    <cellStyle name="Accent3 3 4 3 2 2" xfId="9968"/>
    <cellStyle name="Accent3 3 4 3 2 3" xfId="9969"/>
    <cellStyle name="Accent3 3 4 3 2 3 2" xfId="9970"/>
    <cellStyle name="Accent3 3 4 3 2 4" xfId="9971"/>
    <cellStyle name="Accent3 3 4 3 3" xfId="9972"/>
    <cellStyle name="Accent3 3 4 3 4" xfId="9973"/>
    <cellStyle name="Accent3 3 4 4" xfId="9974"/>
    <cellStyle name="Accent3 3 4 4 2" xfId="9975"/>
    <cellStyle name="Accent3 3 4 4 3" xfId="9976"/>
    <cellStyle name="Accent3 3 4 4 3 2" xfId="9977"/>
    <cellStyle name="Accent3 3 4 4 4" xfId="9978"/>
    <cellStyle name="Accent3 3 4 5" xfId="9979"/>
    <cellStyle name="Accent3 3 4 6" xfId="9980"/>
    <cellStyle name="Accent3 3 5" xfId="9981"/>
    <cellStyle name="Accent3 3 5 2" xfId="9982"/>
    <cellStyle name="Accent3 3 5 2 2" xfId="9983"/>
    <cellStyle name="Accent3 3 5 2 3" xfId="9984"/>
    <cellStyle name="Accent3 3 5 2 3 2" xfId="9985"/>
    <cellStyle name="Accent3 3 5 2 4" xfId="9986"/>
    <cellStyle name="Accent3 3 5 3" xfId="9987"/>
    <cellStyle name="Accent3 3 5 4" xfId="9988"/>
    <cellStyle name="Accent3 3 6" xfId="9989"/>
    <cellStyle name="Accent3 3 6 2" xfId="9990"/>
    <cellStyle name="Accent3 3 6 2 2" xfId="9991"/>
    <cellStyle name="Accent3 3 6 3" xfId="9992"/>
    <cellStyle name="Accent3 3 6 3 2" xfId="9993"/>
    <cellStyle name="Accent3 3 6 4" xfId="9994"/>
    <cellStyle name="Accent3 3 7" xfId="9995"/>
    <cellStyle name="Accent3 3 7 2" xfId="9996"/>
    <cellStyle name="Accent3 4" xfId="9997"/>
    <cellStyle name="Accent3 4 10" xfId="9998"/>
    <cellStyle name="Accent3 4 2" xfId="9999"/>
    <cellStyle name="Accent3 4 3" xfId="10000"/>
    <cellStyle name="Accent3 4 4" xfId="10001"/>
    <cellStyle name="Accent3 4 5" xfId="10002"/>
    <cellStyle name="Accent3 4 5 2" xfId="10003"/>
    <cellStyle name="Accent3 4 5 2 2" xfId="10004"/>
    <cellStyle name="Accent3 4 5 3" xfId="10005"/>
    <cellStyle name="Accent3 4 5 4" xfId="10006"/>
    <cellStyle name="Accent3 4 6" xfId="10007"/>
    <cellStyle name="Accent3 4 6 2" xfId="10008"/>
    <cellStyle name="Accent3 4 7" xfId="10009"/>
    <cellStyle name="Accent3 4 8" xfId="10010"/>
    <cellStyle name="Accent3 4 9" xfId="10011"/>
    <cellStyle name="Accent3 5" xfId="10012"/>
    <cellStyle name="Accent3 5 2" xfId="10013"/>
    <cellStyle name="Accent3 5 3" xfId="10014"/>
    <cellStyle name="Accent3 5 3 2" xfId="10015"/>
    <cellStyle name="Accent3 5 3 2 2" xfId="10016"/>
    <cellStyle name="Accent3 5 3 2 3" xfId="10017"/>
    <cellStyle name="Accent3 5 3 2 3 2" xfId="10018"/>
    <cellStyle name="Accent3 5 3 2 4" xfId="10019"/>
    <cellStyle name="Accent3 5 3 3" xfId="10020"/>
    <cellStyle name="Accent3 5 3 4" xfId="10021"/>
    <cellStyle name="Accent3 5 4" xfId="10022"/>
    <cellStyle name="Accent3 5 4 2" xfId="10023"/>
    <cellStyle name="Accent3 5 4 3" xfId="10024"/>
    <cellStyle name="Accent3 5 4 3 2" xfId="10025"/>
    <cellStyle name="Accent3 5 4 4" xfId="10026"/>
    <cellStyle name="Accent3 5 5" xfId="10027"/>
    <cellStyle name="Accent3 5 6" xfId="10028"/>
    <cellStyle name="Accent3 6" xfId="10029"/>
    <cellStyle name="Accent3 6 2" xfId="10030"/>
    <cellStyle name="Accent3 6 2 2" xfId="10031"/>
    <cellStyle name="Accent3 6 2 3" xfId="10032"/>
    <cellStyle name="Accent3 6 2 3 2" xfId="10033"/>
    <cellStyle name="Accent3 6 2 4" xfId="10034"/>
    <cellStyle name="Accent3 6 3" xfId="10035"/>
    <cellStyle name="Accent3 6 4" xfId="10036"/>
    <cellStyle name="Accent3 7" xfId="10037"/>
    <cellStyle name="Accent3 7 2" xfId="10038"/>
    <cellStyle name="Accent3 7 3" xfId="10039"/>
    <cellStyle name="Accent3 7 3 2" xfId="10040"/>
    <cellStyle name="Accent3 7 4" xfId="10041"/>
    <cellStyle name="Accent3 8" xfId="10042"/>
    <cellStyle name="Accent3 8 2" xfId="10043"/>
    <cellStyle name="Accent3 9" xfId="10044"/>
    <cellStyle name="Accent3 9 2" xfId="10045"/>
    <cellStyle name="Accent4 2" xfId="10046"/>
    <cellStyle name="Accent4 2 2" xfId="10047"/>
    <cellStyle name="Accent4 2 2 2" xfId="10048"/>
    <cellStyle name="Accent4 2 3" xfId="10049"/>
    <cellStyle name="Accent4 2 3 2" xfId="10050"/>
    <cellStyle name="Accent4 2 4" xfId="10051"/>
    <cellStyle name="Accent4 2 4 2" xfId="10052"/>
    <cellStyle name="Accent4 2 5" xfId="10053"/>
    <cellStyle name="Accent4 3" xfId="10054"/>
    <cellStyle name="Accent4 3 2" xfId="10055"/>
    <cellStyle name="Accent4 3 2 2" xfId="10056"/>
    <cellStyle name="Accent4 3 3" xfId="10057"/>
    <cellStyle name="Accent4 3 3 2" xfId="10058"/>
    <cellStyle name="Accent4 3 4" xfId="10059"/>
    <cellStyle name="Accent4 3 4 2" xfId="10060"/>
    <cellStyle name="Accent4 3 4 3" xfId="10061"/>
    <cellStyle name="Accent4 3 4 3 2" xfId="10062"/>
    <cellStyle name="Accent4 3 4 3 2 2" xfId="10063"/>
    <cellStyle name="Accent4 3 4 3 2 3" xfId="10064"/>
    <cellStyle name="Accent4 3 4 3 2 3 2" xfId="10065"/>
    <cellStyle name="Accent4 3 4 3 2 4" xfId="10066"/>
    <cellStyle name="Accent4 3 4 3 3" xfId="10067"/>
    <cellStyle name="Accent4 3 4 3 4" xfId="10068"/>
    <cellStyle name="Accent4 3 4 4" xfId="10069"/>
    <cellStyle name="Accent4 3 4 4 2" xfId="10070"/>
    <cellStyle name="Accent4 3 4 4 3" xfId="10071"/>
    <cellStyle name="Accent4 3 4 4 3 2" xfId="10072"/>
    <cellStyle name="Accent4 3 4 4 4" xfId="10073"/>
    <cellStyle name="Accent4 3 4 5" xfId="10074"/>
    <cellStyle name="Accent4 3 5" xfId="10075"/>
    <cellStyle name="Accent4 3 5 2" xfId="10076"/>
    <cellStyle name="Accent4 3 5 2 2" xfId="10077"/>
    <cellStyle name="Accent4 3 5 2 3" xfId="10078"/>
    <cellStyle name="Accent4 3 5 2 3 2" xfId="10079"/>
    <cellStyle name="Accent4 3 5 2 4" xfId="10080"/>
    <cellStyle name="Accent4 3 5 3" xfId="10081"/>
    <cellStyle name="Accent4 3 5 4" xfId="10082"/>
    <cellStyle name="Accent4 3 6" xfId="10083"/>
    <cellStyle name="Accent4 3 6 2" xfId="10084"/>
    <cellStyle name="Accent4 3 6 2 2" xfId="10085"/>
    <cellStyle name="Accent4 3 6 3" xfId="10086"/>
    <cellStyle name="Accent4 3 6 3 2" xfId="10087"/>
    <cellStyle name="Accent4 3 6 4" xfId="10088"/>
    <cellStyle name="Accent4 3 7" xfId="10089"/>
    <cellStyle name="Accent4 3 7 2" xfId="10090"/>
    <cellStyle name="Accent4 4" xfId="10091"/>
    <cellStyle name="Accent4 4 10" xfId="10092"/>
    <cellStyle name="Accent4 4 2" xfId="10093"/>
    <cellStyle name="Accent4 4 3" xfId="10094"/>
    <cellStyle name="Accent4 4 4" xfId="10095"/>
    <cellStyle name="Accent4 4 5" xfId="10096"/>
    <cellStyle name="Accent4 4 5 2" xfId="10097"/>
    <cellStyle name="Accent4 4 5 2 2" xfId="10098"/>
    <cellStyle name="Accent4 4 5 3" xfId="10099"/>
    <cellStyle name="Accent4 4 5 4" xfId="10100"/>
    <cellStyle name="Accent4 4 6" xfId="10101"/>
    <cellStyle name="Accent4 4 6 2" xfId="10102"/>
    <cellStyle name="Accent4 4 7" xfId="10103"/>
    <cellStyle name="Accent4 4 8" xfId="10104"/>
    <cellStyle name="Accent4 4 9" xfId="10105"/>
    <cellStyle name="Accent4 5" xfId="10106"/>
    <cellStyle name="Accent4 5 2" xfId="10107"/>
    <cellStyle name="Accent4 5 3" xfId="10108"/>
    <cellStyle name="Accent4 5 3 2" xfId="10109"/>
    <cellStyle name="Accent4 5 3 2 2" xfId="10110"/>
    <cellStyle name="Accent4 5 3 2 3" xfId="10111"/>
    <cellStyle name="Accent4 5 3 2 3 2" xfId="10112"/>
    <cellStyle name="Accent4 5 3 2 4" xfId="10113"/>
    <cellStyle name="Accent4 5 3 3" xfId="10114"/>
    <cellStyle name="Accent4 5 3 4" xfId="10115"/>
    <cellStyle name="Accent4 5 4" xfId="10116"/>
    <cellStyle name="Accent4 5 4 2" xfId="10117"/>
    <cellStyle name="Accent4 5 4 3" xfId="10118"/>
    <cellStyle name="Accent4 5 4 3 2" xfId="10119"/>
    <cellStyle name="Accent4 5 4 4" xfId="10120"/>
    <cellStyle name="Accent4 5 5" xfId="10121"/>
    <cellStyle name="Accent4 6" xfId="10122"/>
    <cellStyle name="Accent4 6 2" xfId="10123"/>
    <cellStyle name="Accent4 6 2 2" xfId="10124"/>
    <cellStyle name="Accent4 6 2 3" xfId="10125"/>
    <cellStyle name="Accent4 6 2 3 2" xfId="10126"/>
    <cellStyle name="Accent4 6 2 4" xfId="10127"/>
    <cellStyle name="Accent4 6 3" xfId="10128"/>
    <cellStyle name="Accent4 6 4" xfId="10129"/>
    <cellStyle name="Accent4 7" xfId="10130"/>
    <cellStyle name="Accent4 7 2" xfId="10131"/>
    <cellStyle name="Accent4 7 3" xfId="10132"/>
    <cellStyle name="Accent4 7 3 2" xfId="10133"/>
    <cellStyle name="Accent4 7 4" xfId="10134"/>
    <cellStyle name="Accent4 8" xfId="10135"/>
    <cellStyle name="Accent4 8 2" xfId="10136"/>
    <cellStyle name="Accent4 9" xfId="10137"/>
    <cellStyle name="Accent4 9 2" xfId="10138"/>
    <cellStyle name="Accent5 2" xfId="10139"/>
    <cellStyle name="Accent5 2 2" xfId="10140"/>
    <cellStyle name="Accent5 2 3" xfId="10141"/>
    <cellStyle name="Accent5 2 4" xfId="10142"/>
    <cellStyle name="Accent5 3" xfId="10143"/>
    <cellStyle name="Accent5 3 2" xfId="10144"/>
    <cellStyle name="Accent5 3 2 2" xfId="10145"/>
    <cellStyle name="Accent5 3 3" xfId="10146"/>
    <cellStyle name="Accent5 3 4" xfId="10147"/>
    <cellStyle name="Accent5 3 5" xfId="10148"/>
    <cellStyle name="Accent5 4" xfId="10149"/>
    <cellStyle name="Accent5 4 2" xfId="10150"/>
    <cellStyle name="Accent6 2" xfId="10151"/>
    <cellStyle name="Accent6 2 2" xfId="10152"/>
    <cellStyle name="Accent6 2 2 2" xfId="10153"/>
    <cellStyle name="Accent6 2 3" xfId="10154"/>
    <cellStyle name="Accent6 2 3 2" xfId="10155"/>
    <cellStyle name="Accent6 2 4" xfId="10156"/>
    <cellStyle name="Accent6 2 4 2" xfId="10157"/>
    <cellStyle name="Accent6 2 5" xfId="10158"/>
    <cellStyle name="Accent6 3" xfId="10159"/>
    <cellStyle name="Accent6 3 2" xfId="10160"/>
    <cellStyle name="Accent6 3 2 2" xfId="10161"/>
    <cellStyle name="Accent6 3 3" xfId="10162"/>
    <cellStyle name="Accent6 3 3 2" xfId="10163"/>
    <cellStyle name="Accent6 3 3 2 2" xfId="10164"/>
    <cellStyle name="Accent6 3 3 3" xfId="10165"/>
    <cellStyle name="Accent6 3 3 4" xfId="10166"/>
    <cellStyle name="Accent6 3 4" xfId="10167"/>
    <cellStyle name="Accent6 3 4 2" xfId="10168"/>
    <cellStyle name="Accent6 3 4 2 2" xfId="10169"/>
    <cellStyle name="Accent6 3 4 3" xfId="10170"/>
    <cellStyle name="Accent6 3 4 4" xfId="10171"/>
    <cellStyle name="Accent6 3 5" xfId="10172"/>
    <cellStyle name="Accent6 4" xfId="10173"/>
    <cellStyle name="Accent6 4 2" xfId="10174"/>
    <cellStyle name="Accent6 4 2 2" xfId="10175"/>
    <cellStyle name="Accent6 4 2 2 2" xfId="10176"/>
    <cellStyle name="Accent6 4 2 3" xfId="10177"/>
    <cellStyle name="Accent6 4 2 4" xfId="10178"/>
    <cellStyle name="Accent6 4 3" xfId="10179"/>
    <cellStyle name="Accent6 4 4" xfId="10180"/>
    <cellStyle name="Accent6 4 5" xfId="10181"/>
    <cellStyle name="Accent6 4 5 2" xfId="10182"/>
    <cellStyle name="Accent6 4 6" xfId="10183"/>
    <cellStyle name="Accent6 4 7" xfId="10184"/>
    <cellStyle name="Accent6 4 8" xfId="10185"/>
    <cellStyle name="Accent6 4 9" xfId="10186"/>
    <cellStyle name="Accent6 5" xfId="10187"/>
    <cellStyle name="Accent6 6" xfId="10188"/>
    <cellStyle name="Accent6 6 2" xfId="10189"/>
    <cellStyle name="Accent6 7" xfId="10190"/>
    <cellStyle name="args.style" xfId="10191"/>
    <cellStyle name="args.style 2" xfId="10192"/>
    <cellStyle name="Bad 2" xfId="10193"/>
    <cellStyle name="Bad 2 2" xfId="10194"/>
    <cellStyle name="Bad 2 2 2" xfId="10195"/>
    <cellStyle name="Bad 2 3" xfId="10196"/>
    <cellStyle name="Bad 2 3 2" xfId="10197"/>
    <cellStyle name="Bad 2 4" xfId="10198"/>
    <cellStyle name="Bad 2 4 2" xfId="10199"/>
    <cellStyle name="Bad 2 5" xfId="10200"/>
    <cellStyle name="Bad 3" xfId="10201"/>
    <cellStyle name="Bad 3 2" xfId="10202"/>
    <cellStyle name="Bad 3 2 2" xfId="10203"/>
    <cellStyle name="Bad 3 3" xfId="10204"/>
    <cellStyle name="Bad 3 3 2" xfId="10205"/>
    <cellStyle name="Bad 3 3 2 2" xfId="10206"/>
    <cellStyle name="Bad 3 3 3" xfId="10207"/>
    <cellStyle name="Bad 3 3 4" xfId="10208"/>
    <cellStyle name="Bad 3 4" xfId="10209"/>
    <cellStyle name="Bad 3 4 2" xfId="10210"/>
    <cellStyle name="Bad 3 4 2 2" xfId="10211"/>
    <cellStyle name="Bad 3 4 3" xfId="10212"/>
    <cellStyle name="Bad 3 4 4" xfId="10213"/>
    <cellStyle name="Bad 3 5" xfId="10214"/>
    <cellStyle name="Bad 4" xfId="10215"/>
    <cellStyle name="Bad 4 2" xfId="10216"/>
    <cellStyle name="Bad 4 2 2" xfId="10217"/>
    <cellStyle name="Bad 4 2 2 2" xfId="10218"/>
    <cellStyle name="Bad 4 2 3" xfId="10219"/>
    <cellStyle name="Bad 4 2 4" xfId="10220"/>
    <cellStyle name="Bad 4 3" xfId="10221"/>
    <cellStyle name="Bad 4 4" xfId="10222"/>
    <cellStyle name="Bad 4 5" xfId="10223"/>
    <cellStyle name="Bad 4 5 2" xfId="10224"/>
    <cellStyle name="Bad 4 6" xfId="10225"/>
    <cellStyle name="Bad 4 7" xfId="10226"/>
    <cellStyle name="Bad 4 8" xfId="10227"/>
    <cellStyle name="Bad 4 9" xfId="10228"/>
    <cellStyle name="Bad 5" xfId="10229"/>
    <cellStyle name="Bad 6" xfId="10230"/>
    <cellStyle name="Bad 6 2" xfId="10231"/>
    <cellStyle name="Bad 7" xfId="10232"/>
    <cellStyle name="Calculation 2" xfId="10233"/>
    <cellStyle name="Calculation 2 2" xfId="10234"/>
    <cellStyle name="Calculation 2 2 2" xfId="10235"/>
    <cellStyle name="Calculation 2 3" xfId="10236"/>
    <cellStyle name="Calculation 2 3 2" xfId="10237"/>
    <cellStyle name="Calculation 2 4" xfId="10238"/>
    <cellStyle name="Calculation 2 4 2" xfId="10239"/>
    <cellStyle name="Calculation 2 5" xfId="10240"/>
    <cellStyle name="Calculation 3" xfId="10241"/>
    <cellStyle name="Calculation 3 2" xfId="10242"/>
    <cellStyle name="Calculation 3 2 2" xfId="10243"/>
    <cellStyle name="Calculation 3 3" xfId="10244"/>
    <cellStyle name="Calculation 3 3 2" xfId="10245"/>
    <cellStyle name="Calculation 3 3 2 2" xfId="10246"/>
    <cellStyle name="Calculation 3 3 3" xfId="10247"/>
    <cellStyle name="Calculation 3 3 4" xfId="10248"/>
    <cellStyle name="Calculation 3 4" xfId="10249"/>
    <cellStyle name="Calculation 3 4 2" xfId="10250"/>
    <cellStyle name="Calculation 3 4 2 2" xfId="10251"/>
    <cellStyle name="Calculation 3 4 2 2 2" xfId="10252"/>
    <cellStyle name="Calculation 3 4 2 3" xfId="10253"/>
    <cellStyle name="Calculation 3 4 2 4" xfId="10254"/>
    <cellStyle name="Calculation 3 4 3" xfId="10255"/>
    <cellStyle name="Calculation 3 4 3 2" xfId="10256"/>
    <cellStyle name="Calculation 3 4 3 2 2" xfId="10257"/>
    <cellStyle name="Calculation 3 4 3 2 3" xfId="10258"/>
    <cellStyle name="Calculation 3 4 3 2 3 2" xfId="10259"/>
    <cellStyle name="Calculation 3 4 3 2 4" xfId="10260"/>
    <cellStyle name="Calculation 3 4 3 3" xfId="10261"/>
    <cellStyle name="Calculation 3 4 3 4" xfId="10262"/>
    <cellStyle name="Calculation 3 4 4" xfId="10263"/>
    <cellStyle name="Calculation 3 4 4 2" xfId="10264"/>
    <cellStyle name="Calculation 3 4 4 3" xfId="10265"/>
    <cellStyle name="Calculation 3 4 4 3 2" xfId="10266"/>
    <cellStyle name="Calculation 3 4 4 4" xfId="10267"/>
    <cellStyle name="Calculation 3 4 5" xfId="10268"/>
    <cellStyle name="Calculation 3 4 6" xfId="10269"/>
    <cellStyle name="Calculation 3 5" xfId="10270"/>
    <cellStyle name="Calculation 3 5 2" xfId="10271"/>
    <cellStyle name="Calculation 3 5 2 2" xfId="10272"/>
    <cellStyle name="Calculation 3 5 2 3" xfId="10273"/>
    <cellStyle name="Calculation 3 5 2 3 2" xfId="10274"/>
    <cellStyle name="Calculation 3 5 2 4" xfId="10275"/>
    <cellStyle name="Calculation 3 5 3" xfId="10276"/>
    <cellStyle name="Calculation 3 5 4" xfId="10277"/>
    <cellStyle name="Calculation 3 6" xfId="10278"/>
    <cellStyle name="Calculation 3 6 2" xfId="10279"/>
    <cellStyle name="Calculation 3 6 2 2" xfId="10280"/>
    <cellStyle name="Calculation 3 6 3" xfId="10281"/>
    <cellStyle name="Calculation 3 6 3 2" xfId="10282"/>
    <cellStyle name="Calculation 3 6 4" xfId="10283"/>
    <cellStyle name="Calculation 3 7" xfId="10284"/>
    <cellStyle name="Calculation 3 7 2" xfId="10285"/>
    <cellStyle name="Calculation 4" xfId="10286"/>
    <cellStyle name="Calculation 4 10" xfId="10287"/>
    <cellStyle name="Calculation 4 2" xfId="10288"/>
    <cellStyle name="Calculation 4 2 2" xfId="10289"/>
    <cellStyle name="Calculation 4 2 2 2" xfId="10290"/>
    <cellStyle name="Calculation 4 2 3" xfId="10291"/>
    <cellStyle name="Calculation 4 2 4" xfId="10292"/>
    <cellStyle name="Calculation 4 3" xfId="10293"/>
    <cellStyle name="Calculation 4 4" xfId="10294"/>
    <cellStyle name="Calculation 4 5" xfId="10295"/>
    <cellStyle name="Calculation 4 5 2" xfId="10296"/>
    <cellStyle name="Calculation 4 5 2 2" xfId="10297"/>
    <cellStyle name="Calculation 4 5 3" xfId="10298"/>
    <cellStyle name="Calculation 4 5 4" xfId="10299"/>
    <cellStyle name="Calculation 4 6" xfId="10300"/>
    <cellStyle name="Calculation 4 6 2" xfId="10301"/>
    <cellStyle name="Calculation 4 7" xfId="10302"/>
    <cellStyle name="Calculation 4 8" xfId="10303"/>
    <cellStyle name="Calculation 4 9" xfId="10304"/>
    <cellStyle name="Calculation 5" xfId="10305"/>
    <cellStyle name="Calculation 5 2" xfId="10306"/>
    <cellStyle name="Calculation 5 2 2" xfId="10307"/>
    <cellStyle name="Calculation 5 2 2 2" xfId="10308"/>
    <cellStyle name="Calculation 5 2 3" xfId="10309"/>
    <cellStyle name="Calculation 5 2 4" xfId="10310"/>
    <cellStyle name="Calculation 5 3" xfId="10311"/>
    <cellStyle name="Calculation 5 3 2" xfId="10312"/>
    <cellStyle name="Calculation 5 3 2 2" xfId="10313"/>
    <cellStyle name="Calculation 5 3 2 3" xfId="10314"/>
    <cellStyle name="Calculation 5 3 2 3 2" xfId="10315"/>
    <cellStyle name="Calculation 5 3 2 4" xfId="10316"/>
    <cellStyle name="Calculation 5 3 3" xfId="10317"/>
    <cellStyle name="Calculation 5 3 4" xfId="10318"/>
    <cellStyle name="Calculation 5 4" xfId="10319"/>
    <cellStyle name="Calculation 5 4 2" xfId="10320"/>
    <cellStyle name="Calculation 5 4 3" xfId="10321"/>
    <cellStyle name="Calculation 5 4 3 2" xfId="10322"/>
    <cellStyle name="Calculation 5 4 4" xfId="10323"/>
    <cellStyle name="Calculation 5 5" xfId="10324"/>
    <cellStyle name="Calculation 5 6" xfId="10325"/>
    <cellStyle name="Calculation 6" xfId="10326"/>
    <cellStyle name="Calculation 6 2" xfId="10327"/>
    <cellStyle name="Calculation 6 2 2" xfId="10328"/>
    <cellStyle name="Calculation 6 2 3" xfId="10329"/>
    <cellStyle name="Calculation 6 2 3 2" xfId="10330"/>
    <cellStyle name="Calculation 6 2 4" xfId="10331"/>
    <cellStyle name="Calculation 6 3" xfId="10332"/>
    <cellStyle name="Calculation 6 4" xfId="10333"/>
    <cellStyle name="Calculation 7" xfId="10334"/>
    <cellStyle name="Calculation 7 2" xfId="10335"/>
    <cellStyle name="Calculation 7 3" xfId="10336"/>
    <cellStyle name="Calculation 7 3 2" xfId="10337"/>
    <cellStyle name="Calculation 7 4" xfId="10338"/>
    <cellStyle name="Calculation 8" xfId="10339"/>
    <cellStyle name="Calculation 8 2" xfId="10340"/>
    <cellStyle name="Calculation 9" xfId="10341"/>
    <cellStyle name="Calculation 9 2" xfId="10342"/>
    <cellStyle name="Check Cell 2" xfId="10343"/>
    <cellStyle name="Check Cell 2 2" xfId="10344"/>
    <cellStyle name="Check Cell 2 3" xfId="10345"/>
    <cellStyle name="Check Cell 2 4" xfId="10346"/>
    <cellStyle name="Check Cell 3" xfId="10347"/>
    <cellStyle name="Check Cell 3 2" xfId="10348"/>
    <cellStyle name="Check Cell 3 2 2" xfId="10349"/>
    <cellStyle name="Check Cell 3 3" xfId="10350"/>
    <cellStyle name="Check Cell 3 4" xfId="10351"/>
    <cellStyle name="Check Cell 3 5" xfId="10352"/>
    <cellStyle name="Check Cell 4" xfId="10353"/>
    <cellStyle name="Check Cell 4 2" xfId="10354"/>
    <cellStyle name="Comma" xfId="46318" builtinId="3"/>
    <cellStyle name="Comma 10" xfId="10355"/>
    <cellStyle name="Comma 10 10" xfId="10356"/>
    <cellStyle name="Comma 10 11" xfId="10357"/>
    <cellStyle name="Comma 10 12" xfId="10358"/>
    <cellStyle name="Comma 10 13" xfId="10359"/>
    <cellStyle name="Comma 10 13 2" xfId="10360"/>
    <cellStyle name="Comma 10 2" xfId="10361"/>
    <cellStyle name="Comma 10 2 10" xfId="10362"/>
    <cellStyle name="Comma 10 2 11" xfId="10363"/>
    <cellStyle name="Comma 10 2 12" xfId="10364"/>
    <cellStyle name="Comma 10 2 2" xfId="10365"/>
    <cellStyle name="Comma 10 2 2 2" xfId="10366"/>
    <cellStyle name="Comma 10 2 2 2 2" xfId="10367"/>
    <cellStyle name="Comma 10 2 2 2 2 2" xfId="10368"/>
    <cellStyle name="Comma 10 2 2 2 3" xfId="10369"/>
    <cellStyle name="Comma 10 2 2 3" xfId="10370"/>
    <cellStyle name="Comma 10 2 2 3 2" xfId="10371"/>
    <cellStyle name="Comma 10 2 2 4" xfId="10372"/>
    <cellStyle name="Comma 10 2 3" xfId="10373"/>
    <cellStyle name="Comma 10 2 3 2" xfId="10374"/>
    <cellStyle name="Comma 10 2 3 2 2" xfId="10375"/>
    <cellStyle name="Comma 10 2 3 3" xfId="10376"/>
    <cellStyle name="Comma 10 2 4" xfId="10377"/>
    <cellStyle name="Comma 10 2 4 2" xfId="10378"/>
    <cellStyle name="Comma 10 2 4 2 2" xfId="10379"/>
    <cellStyle name="Comma 10 2 4 3" xfId="10380"/>
    <cellStyle name="Comma 10 2 5" xfId="10381"/>
    <cellStyle name="Comma 10 2 5 2" xfId="10382"/>
    <cellStyle name="Comma 10 2 6" xfId="10383"/>
    <cellStyle name="Comma 10 2 6 2" xfId="10384"/>
    <cellStyle name="Comma 10 2 7" xfId="10385"/>
    <cellStyle name="Comma 10 2 7 2" xfId="10386"/>
    <cellStyle name="Comma 10 2 8" xfId="10387"/>
    <cellStyle name="Comma 10 2 8 2" xfId="10388"/>
    <cellStyle name="Comma 10 2 9" xfId="10389"/>
    <cellStyle name="Comma 10 3" xfId="10390"/>
    <cellStyle name="Comma 10 3 2" xfId="10391"/>
    <cellStyle name="Comma 10 3 2 2" xfId="10392"/>
    <cellStyle name="Comma 10 3 2 2 2" xfId="10393"/>
    <cellStyle name="Comma 10 3 2 3" xfId="10394"/>
    <cellStyle name="Comma 10 3 3" xfId="10395"/>
    <cellStyle name="Comma 10 3 3 2" xfId="10396"/>
    <cellStyle name="Comma 10 3 4" xfId="10397"/>
    <cellStyle name="Comma 10 3 4 2" xfId="10398"/>
    <cellStyle name="Comma 10 3 5" xfId="10399"/>
    <cellStyle name="Comma 10 3 6" xfId="10400"/>
    <cellStyle name="Comma 10 3 7" xfId="10401"/>
    <cellStyle name="Comma 10 3 8" xfId="10402"/>
    <cellStyle name="Comma 10 4" xfId="10403"/>
    <cellStyle name="Comma 10 4 2" xfId="10404"/>
    <cellStyle name="Comma 10 4 2 2" xfId="10405"/>
    <cellStyle name="Comma 10 4 3" xfId="10406"/>
    <cellStyle name="Comma 10 4 4" xfId="10407"/>
    <cellStyle name="Comma 10 4 5" xfId="10408"/>
    <cellStyle name="Comma 10 4 6" xfId="10409"/>
    <cellStyle name="Comma 10 5" xfId="10410"/>
    <cellStyle name="Comma 10 5 2" xfId="10411"/>
    <cellStyle name="Comma 10 5 2 2" xfId="10412"/>
    <cellStyle name="Comma 10 5 2 2 2" xfId="10413"/>
    <cellStyle name="Comma 10 5 2 3" xfId="10414"/>
    <cellStyle name="Comma 10 5 3" xfId="10415"/>
    <cellStyle name="Comma 10 5 3 2" xfId="10416"/>
    <cellStyle name="Comma 10 5 4" xfId="10417"/>
    <cellStyle name="Comma 10 6" xfId="10418"/>
    <cellStyle name="Comma 10 6 2" xfId="10419"/>
    <cellStyle name="Comma 10 6 2 2" xfId="10420"/>
    <cellStyle name="Comma 10 6 3" xfId="10421"/>
    <cellStyle name="Comma 10 7" xfId="10422"/>
    <cellStyle name="Comma 10 7 2" xfId="10423"/>
    <cellStyle name="Comma 10 8" xfId="10424"/>
    <cellStyle name="Comma 10 8 2" xfId="10425"/>
    <cellStyle name="Comma 10 8 3" xfId="10426"/>
    <cellStyle name="Comma 10 8 4" xfId="10427"/>
    <cellStyle name="Comma 10 9" xfId="10428"/>
    <cellStyle name="Comma 10 9 2" xfId="10429"/>
    <cellStyle name="Comma 11" xfId="10430"/>
    <cellStyle name="Comma 11 10" xfId="10431"/>
    <cellStyle name="Comma 11 11" xfId="10432"/>
    <cellStyle name="Comma 11 12" xfId="10433"/>
    <cellStyle name="Comma 11 13" xfId="10434"/>
    <cellStyle name="Comma 11 2" xfId="10435"/>
    <cellStyle name="Comma 11 2 2" xfId="10436"/>
    <cellStyle name="Comma 11 2 2 2" xfId="10437"/>
    <cellStyle name="Comma 11 2 2 2 2" xfId="10438"/>
    <cellStyle name="Comma 11 2 2 2 2 2" xfId="10439"/>
    <cellStyle name="Comma 11 2 2 2 3" xfId="10440"/>
    <cellStyle name="Comma 11 2 2 3" xfId="10441"/>
    <cellStyle name="Comma 11 2 2 3 2" xfId="10442"/>
    <cellStyle name="Comma 11 2 2 4" xfId="10443"/>
    <cellStyle name="Comma 11 2 3" xfId="10444"/>
    <cellStyle name="Comma 11 2 3 2" xfId="10445"/>
    <cellStyle name="Comma 11 2 3 2 2" xfId="10446"/>
    <cellStyle name="Comma 11 2 3 2 2 2" xfId="10447"/>
    <cellStyle name="Comma 11 2 3 2 3" xfId="10448"/>
    <cellStyle name="Comma 11 2 3 3" xfId="10449"/>
    <cellStyle name="Comma 11 2 3 3 2" xfId="10450"/>
    <cellStyle name="Comma 11 2 3 4" xfId="10451"/>
    <cellStyle name="Comma 11 2 4" xfId="10452"/>
    <cellStyle name="Comma 11 2 4 2" xfId="10453"/>
    <cellStyle name="Comma 11 2 4 2 2" xfId="10454"/>
    <cellStyle name="Comma 11 2 4 3" xfId="10455"/>
    <cellStyle name="Comma 11 2 5" xfId="10456"/>
    <cellStyle name="Comma 11 2 5 2" xfId="10457"/>
    <cellStyle name="Comma 11 2 6" xfId="10458"/>
    <cellStyle name="Comma 11 2 7" xfId="10459"/>
    <cellStyle name="Comma 11 2 8" xfId="10460"/>
    <cellStyle name="Comma 11 2 9" xfId="10461"/>
    <cellStyle name="Comma 11 3" xfId="10462"/>
    <cellStyle name="Comma 11 3 2" xfId="10463"/>
    <cellStyle name="Comma 11 3 2 2" xfId="10464"/>
    <cellStyle name="Comma 11 3 2 2 2" xfId="10465"/>
    <cellStyle name="Comma 11 3 2 3" xfId="10466"/>
    <cellStyle name="Comma 11 3 3" xfId="10467"/>
    <cellStyle name="Comma 11 3 3 2" xfId="10468"/>
    <cellStyle name="Comma 11 3 4" xfId="10469"/>
    <cellStyle name="Comma 11 3 4 2" xfId="10470"/>
    <cellStyle name="Comma 11 3 5" xfId="10471"/>
    <cellStyle name="Comma 11 3 6" xfId="10472"/>
    <cellStyle name="Comma 11 3 7" xfId="10473"/>
    <cellStyle name="Comma 11 3 8" xfId="10474"/>
    <cellStyle name="Comma 11 4" xfId="10475"/>
    <cellStyle name="Comma 11 4 2" xfId="10476"/>
    <cellStyle name="Comma 11 4 2 2" xfId="10477"/>
    <cellStyle name="Comma 11 4 2 2 2" xfId="10478"/>
    <cellStyle name="Comma 11 4 2 3" xfId="10479"/>
    <cellStyle name="Comma 11 4 3" xfId="10480"/>
    <cellStyle name="Comma 11 4 3 2" xfId="10481"/>
    <cellStyle name="Comma 11 4 4" xfId="10482"/>
    <cellStyle name="Comma 11 4 5" xfId="10483"/>
    <cellStyle name="Comma 11 4 6" xfId="10484"/>
    <cellStyle name="Comma 11 4 7" xfId="10485"/>
    <cellStyle name="Comma 11 5" xfId="10486"/>
    <cellStyle name="Comma 11 5 2" xfId="10487"/>
    <cellStyle name="Comma 11 5 2 2" xfId="10488"/>
    <cellStyle name="Comma 11 5 3" xfId="10489"/>
    <cellStyle name="Comma 11 6" xfId="10490"/>
    <cellStyle name="Comma 11 6 2" xfId="10491"/>
    <cellStyle name="Comma 11 7" xfId="10492"/>
    <cellStyle name="Comma 11 7 2" xfId="10493"/>
    <cellStyle name="Comma 11 7 2 2" xfId="10494"/>
    <cellStyle name="Comma 11 7 3" xfId="10495"/>
    <cellStyle name="Comma 11 8" xfId="10496"/>
    <cellStyle name="Comma 11 8 2" xfId="10497"/>
    <cellStyle name="Comma 11 9" xfId="10498"/>
    <cellStyle name="Comma 11 9 2" xfId="10499"/>
    <cellStyle name="Comma 11 9 3" xfId="10500"/>
    <cellStyle name="Comma 12" xfId="10501"/>
    <cellStyle name="Comma 12 10" xfId="10502"/>
    <cellStyle name="Comma 12 11" xfId="10503"/>
    <cellStyle name="Comma 12 12" xfId="10504"/>
    <cellStyle name="Comma 12 13" xfId="10505"/>
    <cellStyle name="Comma 12 2" xfId="10506"/>
    <cellStyle name="Comma 12 2 2" xfId="10507"/>
    <cellStyle name="Comma 12 2 2 2" xfId="10508"/>
    <cellStyle name="Comma 12 2 2 2 2" xfId="10509"/>
    <cellStyle name="Comma 12 2 2 3" xfId="10510"/>
    <cellStyle name="Comma 12 2 3" xfId="10511"/>
    <cellStyle name="Comma 12 2 3 2" xfId="10512"/>
    <cellStyle name="Comma 12 2 4" xfId="10513"/>
    <cellStyle name="Comma 12 2 4 2" xfId="10514"/>
    <cellStyle name="Comma 12 2 5" xfId="10515"/>
    <cellStyle name="Comma 12 2 6" xfId="10516"/>
    <cellStyle name="Comma 12 2 7" xfId="10517"/>
    <cellStyle name="Comma 12 2 8" xfId="10518"/>
    <cellStyle name="Comma 12 2 9" xfId="10519"/>
    <cellStyle name="Comma 12 3" xfId="10520"/>
    <cellStyle name="Comma 12 3 2" xfId="10521"/>
    <cellStyle name="Comma 12 3 2 2" xfId="10522"/>
    <cellStyle name="Comma 12 3 2 2 2" xfId="10523"/>
    <cellStyle name="Comma 12 3 2 3" xfId="10524"/>
    <cellStyle name="Comma 12 3 3" xfId="10525"/>
    <cellStyle name="Comma 12 3 3 2" xfId="10526"/>
    <cellStyle name="Comma 12 3 4" xfId="10527"/>
    <cellStyle name="Comma 12 4" xfId="10528"/>
    <cellStyle name="Comma 12 4 2" xfId="10529"/>
    <cellStyle name="Comma 12 4 2 2" xfId="10530"/>
    <cellStyle name="Comma 12 4 3" xfId="10531"/>
    <cellStyle name="Comma 12 5" xfId="10532"/>
    <cellStyle name="Comma 12 5 2" xfId="10533"/>
    <cellStyle name="Comma 12 6" xfId="10534"/>
    <cellStyle name="Comma 12 6 2" xfId="10535"/>
    <cellStyle name="Comma 12 6 2 2" xfId="10536"/>
    <cellStyle name="Comma 12 6 3" xfId="10537"/>
    <cellStyle name="Comma 12 7" xfId="10538"/>
    <cellStyle name="Comma 12 7 2" xfId="10539"/>
    <cellStyle name="Comma 12 8" xfId="10540"/>
    <cellStyle name="Comma 12 8 2" xfId="10541"/>
    <cellStyle name="Comma 12 9" xfId="10542"/>
    <cellStyle name="Comma 13" xfId="10543"/>
    <cellStyle name="Comma 13 10" xfId="10544"/>
    <cellStyle name="Comma 13 11" xfId="10545"/>
    <cellStyle name="Comma 13 12" xfId="10546"/>
    <cellStyle name="Comma 13 2" xfId="10547"/>
    <cellStyle name="Comma 13 2 10" xfId="10548"/>
    <cellStyle name="Comma 13 2 11" xfId="10549"/>
    <cellStyle name="Comma 13 2 2" xfId="10550"/>
    <cellStyle name="Comma 13 2 2 2" xfId="10551"/>
    <cellStyle name="Comma 13 2 2 2 2" xfId="10552"/>
    <cellStyle name="Comma 13 2 2 3" xfId="10553"/>
    <cellStyle name="Comma 13 2 3" xfId="10554"/>
    <cellStyle name="Comma 13 2 3 2" xfId="10555"/>
    <cellStyle name="Comma 13 2 3 2 2" xfId="10556"/>
    <cellStyle name="Comma 13 2 3 3" xfId="10557"/>
    <cellStyle name="Comma 13 2 4" xfId="10558"/>
    <cellStyle name="Comma 13 2 4 2" xfId="10559"/>
    <cellStyle name="Comma 13 2 5" xfId="10560"/>
    <cellStyle name="Comma 13 2 5 2" xfId="10561"/>
    <cellStyle name="Comma 13 2 6" xfId="10562"/>
    <cellStyle name="Comma 13 2 6 2" xfId="10563"/>
    <cellStyle name="Comma 13 2 7" xfId="10564"/>
    <cellStyle name="Comma 13 2 7 2" xfId="10565"/>
    <cellStyle name="Comma 13 2 8" xfId="10566"/>
    <cellStyle name="Comma 13 2 9" xfId="10567"/>
    <cellStyle name="Comma 13 3" xfId="10568"/>
    <cellStyle name="Comma 13 3 2" xfId="10569"/>
    <cellStyle name="Comma 13 3 2 2" xfId="10570"/>
    <cellStyle name="Comma 13 3 2 2 2" xfId="10571"/>
    <cellStyle name="Comma 13 3 2 3" xfId="10572"/>
    <cellStyle name="Comma 13 3 3" xfId="10573"/>
    <cellStyle name="Comma 13 3 3 2" xfId="10574"/>
    <cellStyle name="Comma 13 3 4" xfId="10575"/>
    <cellStyle name="Comma 13 3 4 2" xfId="10576"/>
    <cellStyle name="Comma 13 3 4 2 2" xfId="10577"/>
    <cellStyle name="Comma 13 3 4 3" xfId="10578"/>
    <cellStyle name="Comma 13 3 5" xfId="10579"/>
    <cellStyle name="Comma 13 3 5 2" xfId="10580"/>
    <cellStyle name="Comma 13 3 6" xfId="10581"/>
    <cellStyle name="Comma 13 3 7" xfId="10582"/>
    <cellStyle name="Comma 13 3 8" xfId="10583"/>
    <cellStyle name="Comma 13 3 9" xfId="10584"/>
    <cellStyle name="Comma 13 4" xfId="10585"/>
    <cellStyle name="Comma 13 4 2" xfId="10586"/>
    <cellStyle name="Comma 13 4 2 2" xfId="10587"/>
    <cellStyle name="Comma 13 4 3" xfId="10588"/>
    <cellStyle name="Comma 13 5" xfId="10589"/>
    <cellStyle name="Comma 13 5 2" xfId="10590"/>
    <cellStyle name="Comma 13 6" xfId="10591"/>
    <cellStyle name="Comma 13 6 2" xfId="10592"/>
    <cellStyle name="Comma 13 6 2 2" xfId="10593"/>
    <cellStyle name="Comma 13 6 3" xfId="10594"/>
    <cellStyle name="Comma 13 7" xfId="10595"/>
    <cellStyle name="Comma 13 7 2" xfId="10596"/>
    <cellStyle name="Comma 13 8" xfId="10597"/>
    <cellStyle name="Comma 13 8 2" xfId="10598"/>
    <cellStyle name="Comma 13 9" xfId="10599"/>
    <cellStyle name="Comma 14" xfId="10600"/>
    <cellStyle name="Comma 14 10" xfId="10601"/>
    <cellStyle name="Comma 14 2" xfId="10602"/>
    <cellStyle name="Comma 14 2 2" xfId="10603"/>
    <cellStyle name="Comma 14 2 2 2" xfId="10604"/>
    <cellStyle name="Comma 14 2 3" xfId="10605"/>
    <cellStyle name="Comma 14 2 3 2" xfId="10606"/>
    <cellStyle name="Comma 14 2 4" xfId="10607"/>
    <cellStyle name="Comma 14 2 4 2" xfId="10608"/>
    <cellStyle name="Comma 14 2 5" xfId="10609"/>
    <cellStyle name="Comma 14 3" xfId="10610"/>
    <cellStyle name="Comma 14 3 2" xfId="10611"/>
    <cellStyle name="Comma 14 3 2 2" xfId="10612"/>
    <cellStyle name="Comma 14 3 3" xfId="10613"/>
    <cellStyle name="Comma 14 4" xfId="10614"/>
    <cellStyle name="Comma 14 4 2" xfId="10615"/>
    <cellStyle name="Comma 14 4 2 2" xfId="10616"/>
    <cellStyle name="Comma 14 4 3" xfId="10617"/>
    <cellStyle name="Comma 14 5" xfId="10618"/>
    <cellStyle name="Comma 14 5 2" xfId="10619"/>
    <cellStyle name="Comma 14 5 3" xfId="10620"/>
    <cellStyle name="Comma 14 5 4" xfId="10621"/>
    <cellStyle name="Comma 14 6" xfId="10622"/>
    <cellStyle name="Comma 14 6 2" xfId="10623"/>
    <cellStyle name="Comma 14 7" xfId="10624"/>
    <cellStyle name="Comma 14 8" xfId="10625"/>
    <cellStyle name="Comma 14 9" xfId="10626"/>
    <cellStyle name="Comma 15" xfId="10627"/>
    <cellStyle name="Comma 15 2" xfId="10628"/>
    <cellStyle name="Comma 15 2 2" xfId="10629"/>
    <cellStyle name="Comma 15 2 2 2" xfId="10630"/>
    <cellStyle name="Comma 15 2 3" xfId="10631"/>
    <cellStyle name="Comma 15 2 3 2" xfId="10632"/>
    <cellStyle name="Comma 15 2 4" xfId="10633"/>
    <cellStyle name="Comma 15 2 5" xfId="10634"/>
    <cellStyle name="Comma 15 2 6" xfId="10635"/>
    <cellStyle name="Comma 15 3" xfId="10636"/>
    <cellStyle name="Comma 15 3 2" xfId="10637"/>
    <cellStyle name="Comma 15 3 2 2" xfId="10638"/>
    <cellStyle name="Comma 15 3 3" xfId="10639"/>
    <cellStyle name="Comma 15 3 4" xfId="10640"/>
    <cellStyle name="Comma 15 3 5" xfId="10641"/>
    <cellStyle name="Comma 15 3 6" xfId="10642"/>
    <cellStyle name="Comma 15 4" xfId="10643"/>
    <cellStyle name="Comma 15 4 2" xfId="10644"/>
    <cellStyle name="Comma 15 4 2 2" xfId="10645"/>
    <cellStyle name="Comma 15 4 3" xfId="10646"/>
    <cellStyle name="Comma 15 4 4" xfId="10647"/>
    <cellStyle name="Comma 15 4 5" xfId="10648"/>
    <cellStyle name="Comma 15 4 6" xfId="10649"/>
    <cellStyle name="Comma 15 5" xfId="10650"/>
    <cellStyle name="Comma 15 5 2" xfId="10651"/>
    <cellStyle name="Comma 15 6" xfId="10652"/>
    <cellStyle name="Comma 15 7" xfId="10653"/>
    <cellStyle name="Comma 15 8" xfId="10654"/>
    <cellStyle name="Comma 15 9" xfId="10655"/>
    <cellStyle name="Comma 16" xfId="10656"/>
    <cellStyle name="Comma 16 2" xfId="10657"/>
    <cellStyle name="Comma 16 2 2" xfId="10658"/>
    <cellStyle name="Comma 16 2 2 2" xfId="10659"/>
    <cellStyle name="Comma 16 2 3" xfId="10660"/>
    <cellStyle name="Comma 16 3" xfId="10661"/>
    <cellStyle name="Comma 16 3 2" xfId="10662"/>
    <cellStyle name="Comma 16 3 2 2" xfId="10663"/>
    <cellStyle name="Comma 16 3 3" xfId="10664"/>
    <cellStyle name="Comma 16 4" xfId="10665"/>
    <cellStyle name="Comma 16 4 2" xfId="10666"/>
    <cellStyle name="Comma 16 5" xfId="10667"/>
    <cellStyle name="Comma 16 5 2" xfId="10668"/>
    <cellStyle name="Comma 16 5 3" xfId="10669"/>
    <cellStyle name="Comma 16 5 4" xfId="10670"/>
    <cellStyle name="Comma 16 6" xfId="10671"/>
    <cellStyle name="Comma 16 7" xfId="10672"/>
    <cellStyle name="Comma 17" xfId="10673"/>
    <cellStyle name="Comma 17 2" xfId="10674"/>
    <cellStyle name="Comma 17 2 2" xfId="10675"/>
    <cellStyle name="Comma 17 2 2 2" xfId="10676"/>
    <cellStyle name="Comma 17 2 3" xfId="10677"/>
    <cellStyle name="Comma 17 2 4" xfId="10678"/>
    <cellStyle name="Comma 17 2 5" xfId="10679"/>
    <cellStyle name="Comma 17 2 6" xfId="10680"/>
    <cellStyle name="Comma 17 3" xfId="10681"/>
    <cellStyle name="Comma 17 3 2" xfId="10682"/>
    <cellStyle name="Comma 17 3 2 2" xfId="10683"/>
    <cellStyle name="Comma 17 3 3" xfId="10684"/>
    <cellStyle name="Comma 17 3 4" xfId="10685"/>
    <cellStyle name="Comma 17 3 5" xfId="10686"/>
    <cellStyle name="Comma 17 3 6" xfId="10687"/>
    <cellStyle name="Comma 17 4" xfId="10688"/>
    <cellStyle name="Comma 17 4 2" xfId="10689"/>
    <cellStyle name="Comma 17 4 2 2" xfId="10690"/>
    <cellStyle name="Comma 17 4 3" xfId="10691"/>
    <cellStyle name="Comma 17 4 4" xfId="10692"/>
    <cellStyle name="Comma 17 4 5" xfId="10693"/>
    <cellStyle name="Comma 17 4 6" xfId="10694"/>
    <cellStyle name="Comma 17 5" xfId="10695"/>
    <cellStyle name="Comma 17 5 2" xfId="10696"/>
    <cellStyle name="Comma 17 6" xfId="10697"/>
    <cellStyle name="Comma 17 7" xfId="10698"/>
    <cellStyle name="Comma 17 8" xfId="10699"/>
    <cellStyle name="Comma 17 9" xfId="10700"/>
    <cellStyle name="Comma 18" xfId="10701"/>
    <cellStyle name="Comma 18 2" xfId="10702"/>
    <cellStyle name="Comma 18 3" xfId="10703"/>
    <cellStyle name="Comma 18 3 2" xfId="10704"/>
    <cellStyle name="Comma 18 4" xfId="10705"/>
    <cellStyle name="Comma 19" xfId="10706"/>
    <cellStyle name="Comma 19 2" xfId="10707"/>
    <cellStyle name="Comma 19 2 2" xfId="10708"/>
    <cellStyle name="Comma 19 3" xfId="10709"/>
    <cellStyle name="Comma 19 4" xfId="10710"/>
    <cellStyle name="Comma 2" xfId="10711"/>
    <cellStyle name="Comma 2 10" xfId="10712"/>
    <cellStyle name="Comma 2 10 2" xfId="10713"/>
    <cellStyle name="Comma 2 10 2 2" xfId="10714"/>
    <cellStyle name="Comma 2 10 2 2 2" xfId="10715"/>
    <cellStyle name="Comma 2 10 2 2 2 2" xfId="10716"/>
    <cellStyle name="Comma 2 10 2 2 3" xfId="10717"/>
    <cellStyle name="Comma 2 10 2 3" xfId="10718"/>
    <cellStyle name="Comma 2 10 2 3 2" xfId="10719"/>
    <cellStyle name="Comma 2 10 2 4" xfId="10720"/>
    <cellStyle name="Comma 2 10 3" xfId="10721"/>
    <cellStyle name="Comma 2 10 3 2" xfId="10722"/>
    <cellStyle name="Comma 2 10 3 2 2" xfId="10723"/>
    <cellStyle name="Comma 2 10 3 3" xfId="10724"/>
    <cellStyle name="Comma 2 10 4" xfId="10725"/>
    <cellStyle name="Comma 2 10 4 2" xfId="10726"/>
    <cellStyle name="Comma 2 10 5" xfId="10727"/>
    <cellStyle name="Comma 2 11" xfId="10728"/>
    <cellStyle name="Comma 2 11 2" xfId="10729"/>
    <cellStyle name="Comma 2 11 2 2" xfId="10730"/>
    <cellStyle name="Comma 2 11 2 2 2" xfId="10731"/>
    <cellStyle name="Comma 2 11 2 2 2 2" xfId="10732"/>
    <cellStyle name="Comma 2 11 2 2 3" xfId="10733"/>
    <cellStyle name="Comma 2 11 2 3" xfId="10734"/>
    <cellStyle name="Comma 2 11 2 3 2" xfId="10735"/>
    <cellStyle name="Comma 2 11 2 4" xfId="10736"/>
    <cellStyle name="Comma 2 11 3" xfId="10737"/>
    <cellStyle name="Comma 2 11 3 2" xfId="10738"/>
    <cellStyle name="Comma 2 11 3 2 2" xfId="10739"/>
    <cellStyle name="Comma 2 11 3 3" xfId="10740"/>
    <cellStyle name="Comma 2 11 4" xfId="10741"/>
    <cellStyle name="Comma 2 11 4 2" xfId="10742"/>
    <cellStyle name="Comma 2 11 5" xfId="10743"/>
    <cellStyle name="Comma 2 11 6" xfId="10744"/>
    <cellStyle name="Comma 2 12" xfId="10745"/>
    <cellStyle name="Comma 2 12 2" xfId="10746"/>
    <cellStyle name="Comma 2 12 2 2" xfId="10747"/>
    <cellStyle name="Comma 2 12 2 2 2" xfId="10748"/>
    <cellStyle name="Comma 2 12 2 3" xfId="10749"/>
    <cellStyle name="Comma 2 12 3" xfId="10750"/>
    <cellStyle name="Comma 2 12 3 2" xfId="10751"/>
    <cellStyle name="Comma 2 12 4" xfId="10752"/>
    <cellStyle name="Comma 2 13" xfId="10753"/>
    <cellStyle name="Comma 2 13 2" xfId="10754"/>
    <cellStyle name="Comma 2 13 2 2" xfId="10755"/>
    <cellStyle name="Comma 2 13 2 2 2" xfId="10756"/>
    <cellStyle name="Comma 2 13 2 3" xfId="10757"/>
    <cellStyle name="Comma 2 13 3" xfId="10758"/>
    <cellStyle name="Comma 2 13 3 2" xfId="10759"/>
    <cellStyle name="Comma 2 13 4" xfId="10760"/>
    <cellStyle name="Comma 2 14" xfId="10761"/>
    <cellStyle name="Comma 2 14 2" xfId="10762"/>
    <cellStyle name="Comma 2 14 2 2" xfId="10763"/>
    <cellStyle name="Comma 2 14 3" xfId="10764"/>
    <cellStyle name="Comma 2 15" xfId="10765"/>
    <cellStyle name="Comma 2 15 2" xfId="10766"/>
    <cellStyle name="Comma 2 15 2 2" xfId="10767"/>
    <cellStyle name="Comma 2 15 2 2 2" xfId="10768"/>
    <cellStyle name="Comma 2 15 2 3" xfId="10769"/>
    <cellStyle name="Comma 2 15 3" xfId="10770"/>
    <cellStyle name="Comma 2 15 3 2" xfId="10771"/>
    <cellStyle name="Comma 2 15 4" xfId="10772"/>
    <cellStyle name="Comma 2 16" xfId="10773"/>
    <cellStyle name="Comma 2 16 2" xfId="10774"/>
    <cellStyle name="Comma 2 16 2 2" xfId="10775"/>
    <cellStyle name="Comma 2 16 3" xfId="10776"/>
    <cellStyle name="Comma 2 17" xfId="10777"/>
    <cellStyle name="Comma 2 17 2" xfId="10778"/>
    <cellStyle name="Comma 2 18" xfId="10779"/>
    <cellStyle name="Comma 2 18 2" xfId="10780"/>
    <cellStyle name="Comma 2 18 3" xfId="10781"/>
    <cellStyle name="Comma 2 18 4" xfId="10782"/>
    <cellStyle name="Comma 2 19" xfId="10783"/>
    <cellStyle name="Comma 2 19 2" xfId="10784"/>
    <cellStyle name="Comma 2 2" xfId="10785"/>
    <cellStyle name="Comma 2 2 10" xfId="10786"/>
    <cellStyle name="Comma 2 2 10 2" xfId="10787"/>
    <cellStyle name="Comma 2 2 10 2 2" xfId="10788"/>
    <cellStyle name="Comma 2 2 10 2 2 2" xfId="10789"/>
    <cellStyle name="Comma 2 2 10 2 3" xfId="10790"/>
    <cellStyle name="Comma 2 2 10 3" xfId="10791"/>
    <cellStyle name="Comma 2 2 10 3 2" xfId="10792"/>
    <cellStyle name="Comma 2 2 10 4" xfId="10793"/>
    <cellStyle name="Comma 2 2 11" xfId="10794"/>
    <cellStyle name="Comma 2 2 11 2" xfId="10795"/>
    <cellStyle name="Comma 2 2 11 2 2" xfId="10796"/>
    <cellStyle name="Comma 2 2 11 3" xfId="10797"/>
    <cellStyle name="Comma 2 2 12" xfId="10798"/>
    <cellStyle name="Comma 2 2 12 2" xfId="10799"/>
    <cellStyle name="Comma 2 2 12 2 2" xfId="10800"/>
    <cellStyle name="Comma 2 2 12 3" xfId="10801"/>
    <cellStyle name="Comma 2 2 13" xfId="10802"/>
    <cellStyle name="Comma 2 2 13 2" xfId="10803"/>
    <cellStyle name="Comma 2 2 14" xfId="10804"/>
    <cellStyle name="Comma 2 2 14 2" xfId="10805"/>
    <cellStyle name="Comma 2 2 15" xfId="10806"/>
    <cellStyle name="Comma 2 2 15 2" xfId="10807"/>
    <cellStyle name="Comma 2 2 16" xfId="10808"/>
    <cellStyle name="Comma 2 2 16 2" xfId="10809"/>
    <cellStyle name="Comma 2 2 17" xfId="10810"/>
    <cellStyle name="Comma 2 2 18" xfId="10811"/>
    <cellStyle name="Comma 2 2 19" xfId="10812"/>
    <cellStyle name="Comma 2 2 2" xfId="10813"/>
    <cellStyle name="Comma 2 2 2 10" xfId="10814"/>
    <cellStyle name="Comma 2 2 2 10 2" xfId="10815"/>
    <cellStyle name="Comma 2 2 2 10 2 2" xfId="10816"/>
    <cellStyle name="Comma 2 2 2 10 3" xfId="10817"/>
    <cellStyle name="Comma 2 2 2 11" xfId="10818"/>
    <cellStyle name="Comma 2 2 2 11 2" xfId="10819"/>
    <cellStyle name="Comma 2 2 2 11 2 2" xfId="10820"/>
    <cellStyle name="Comma 2 2 2 11 3" xfId="10821"/>
    <cellStyle name="Comma 2 2 2 12" xfId="10822"/>
    <cellStyle name="Comma 2 2 2 12 2" xfId="10823"/>
    <cellStyle name="Comma 2 2 2 13" xfId="10824"/>
    <cellStyle name="Comma 2 2 2 13 2" xfId="10825"/>
    <cellStyle name="Comma 2 2 2 14" xfId="10826"/>
    <cellStyle name="Comma 2 2 2 14 2" xfId="10827"/>
    <cellStyle name="Comma 2 2 2 15" xfId="10828"/>
    <cellStyle name="Comma 2 2 2 15 2" xfId="10829"/>
    <cellStyle name="Comma 2 2 2 16" xfId="10830"/>
    <cellStyle name="Comma 2 2 2 17" xfId="10831"/>
    <cellStyle name="Comma 2 2 2 18" xfId="10832"/>
    <cellStyle name="Comma 2 2 2 19" xfId="10833"/>
    <cellStyle name="Comma 2 2 2 2" xfId="10834"/>
    <cellStyle name="Comma 2 2 2 2 10" xfId="10835"/>
    <cellStyle name="Comma 2 2 2 2 10 2" xfId="10836"/>
    <cellStyle name="Comma 2 2 2 2 11" xfId="10837"/>
    <cellStyle name="Comma 2 2 2 2 11 2" xfId="10838"/>
    <cellStyle name="Comma 2 2 2 2 12" xfId="10839"/>
    <cellStyle name="Comma 2 2 2 2 12 2" xfId="10840"/>
    <cellStyle name="Comma 2 2 2 2 13" xfId="10841"/>
    <cellStyle name="Comma 2 2 2 2 13 2" xfId="10842"/>
    <cellStyle name="Comma 2 2 2 2 14" xfId="10843"/>
    <cellStyle name="Comma 2 2 2 2 15" xfId="10844"/>
    <cellStyle name="Comma 2 2 2 2 16" xfId="10845"/>
    <cellStyle name="Comma 2 2 2 2 17" xfId="10846"/>
    <cellStyle name="Comma 2 2 2 2 2" xfId="10847"/>
    <cellStyle name="Comma 2 2 2 2 2 10" xfId="10848"/>
    <cellStyle name="Comma 2 2 2 2 2 10 2" xfId="10849"/>
    <cellStyle name="Comma 2 2 2 2 2 11" xfId="10850"/>
    <cellStyle name="Comma 2 2 2 2 2 11 2" xfId="10851"/>
    <cellStyle name="Comma 2 2 2 2 2 12" xfId="10852"/>
    <cellStyle name="Comma 2 2 2 2 2 12 2" xfId="10853"/>
    <cellStyle name="Comma 2 2 2 2 2 13" xfId="10854"/>
    <cellStyle name="Comma 2 2 2 2 2 14" xfId="10855"/>
    <cellStyle name="Comma 2 2 2 2 2 15" xfId="10856"/>
    <cellStyle name="Comma 2 2 2 2 2 16" xfId="10857"/>
    <cellStyle name="Comma 2 2 2 2 2 2" xfId="10858"/>
    <cellStyle name="Comma 2 2 2 2 2 2 10" xfId="10859"/>
    <cellStyle name="Comma 2 2 2 2 2 2 11" xfId="10860"/>
    <cellStyle name="Comma 2 2 2 2 2 2 2" xfId="10861"/>
    <cellStyle name="Comma 2 2 2 2 2 2 2 10" xfId="10862"/>
    <cellStyle name="Comma 2 2 2 2 2 2 2 2" xfId="10863"/>
    <cellStyle name="Comma 2 2 2 2 2 2 2 2 2" xfId="10864"/>
    <cellStyle name="Comma 2 2 2 2 2 2 2 2 2 2" xfId="10865"/>
    <cellStyle name="Comma 2 2 2 2 2 2 2 2 2 2 2" xfId="10866"/>
    <cellStyle name="Comma 2 2 2 2 2 2 2 2 2 2 2 2" xfId="10867"/>
    <cellStyle name="Comma 2 2 2 2 2 2 2 2 2 2 3" xfId="10868"/>
    <cellStyle name="Comma 2 2 2 2 2 2 2 2 2 3" xfId="10869"/>
    <cellStyle name="Comma 2 2 2 2 2 2 2 2 2 3 2" xfId="10870"/>
    <cellStyle name="Comma 2 2 2 2 2 2 2 2 2 4" xfId="10871"/>
    <cellStyle name="Comma 2 2 2 2 2 2 2 2 3" xfId="10872"/>
    <cellStyle name="Comma 2 2 2 2 2 2 2 2 3 2" xfId="10873"/>
    <cellStyle name="Comma 2 2 2 2 2 2 2 2 3 2 2" xfId="10874"/>
    <cellStyle name="Comma 2 2 2 2 2 2 2 2 3 3" xfId="10875"/>
    <cellStyle name="Comma 2 2 2 2 2 2 2 2 4" xfId="10876"/>
    <cellStyle name="Comma 2 2 2 2 2 2 2 2 4 2" xfId="10877"/>
    <cellStyle name="Comma 2 2 2 2 2 2 2 2 5" xfId="10878"/>
    <cellStyle name="Comma 2 2 2 2 2 2 2 2 5 2" xfId="10879"/>
    <cellStyle name="Comma 2 2 2 2 2 2 2 2 6" xfId="10880"/>
    <cellStyle name="Comma 2 2 2 2 2 2 2 2 7" xfId="10881"/>
    <cellStyle name="Comma 2 2 2 2 2 2 2 2 8" xfId="10882"/>
    <cellStyle name="Comma 2 2 2 2 2 2 2 2 9" xfId="10883"/>
    <cellStyle name="Comma 2 2 2 2 2 2 2 3" xfId="10884"/>
    <cellStyle name="Comma 2 2 2 2 2 2 2 3 2" xfId="10885"/>
    <cellStyle name="Comma 2 2 2 2 2 2 2 3 2 2" xfId="10886"/>
    <cellStyle name="Comma 2 2 2 2 2 2 2 3 2 2 2" xfId="10887"/>
    <cellStyle name="Comma 2 2 2 2 2 2 2 3 2 3" xfId="10888"/>
    <cellStyle name="Comma 2 2 2 2 2 2 2 3 3" xfId="10889"/>
    <cellStyle name="Comma 2 2 2 2 2 2 2 3 3 2" xfId="10890"/>
    <cellStyle name="Comma 2 2 2 2 2 2 2 3 4" xfId="10891"/>
    <cellStyle name="Comma 2 2 2 2 2 2 2 4" xfId="10892"/>
    <cellStyle name="Comma 2 2 2 2 2 2 2 4 2" xfId="10893"/>
    <cellStyle name="Comma 2 2 2 2 2 2 2 4 2 2" xfId="10894"/>
    <cellStyle name="Comma 2 2 2 2 2 2 2 4 3" xfId="10895"/>
    <cellStyle name="Comma 2 2 2 2 2 2 2 5" xfId="10896"/>
    <cellStyle name="Comma 2 2 2 2 2 2 2 5 2" xfId="10897"/>
    <cellStyle name="Comma 2 2 2 2 2 2 2 6" xfId="10898"/>
    <cellStyle name="Comma 2 2 2 2 2 2 2 6 2" xfId="10899"/>
    <cellStyle name="Comma 2 2 2 2 2 2 2 7" xfId="10900"/>
    <cellStyle name="Comma 2 2 2 2 2 2 2 8" xfId="10901"/>
    <cellStyle name="Comma 2 2 2 2 2 2 2 9" xfId="10902"/>
    <cellStyle name="Comma 2 2 2 2 2 2 3" xfId="10903"/>
    <cellStyle name="Comma 2 2 2 2 2 2 3 2" xfId="10904"/>
    <cellStyle name="Comma 2 2 2 2 2 2 3 2 2" xfId="10905"/>
    <cellStyle name="Comma 2 2 2 2 2 2 3 2 2 2" xfId="10906"/>
    <cellStyle name="Comma 2 2 2 2 2 2 3 2 2 2 2" xfId="10907"/>
    <cellStyle name="Comma 2 2 2 2 2 2 3 2 2 3" xfId="10908"/>
    <cellStyle name="Comma 2 2 2 2 2 2 3 2 3" xfId="10909"/>
    <cellStyle name="Comma 2 2 2 2 2 2 3 2 3 2" xfId="10910"/>
    <cellStyle name="Comma 2 2 2 2 2 2 3 2 4" xfId="10911"/>
    <cellStyle name="Comma 2 2 2 2 2 2 3 3" xfId="10912"/>
    <cellStyle name="Comma 2 2 2 2 2 2 3 3 2" xfId="10913"/>
    <cellStyle name="Comma 2 2 2 2 2 2 3 3 2 2" xfId="10914"/>
    <cellStyle name="Comma 2 2 2 2 2 2 3 3 3" xfId="10915"/>
    <cellStyle name="Comma 2 2 2 2 2 2 3 4" xfId="10916"/>
    <cellStyle name="Comma 2 2 2 2 2 2 3 4 2" xfId="10917"/>
    <cellStyle name="Comma 2 2 2 2 2 2 3 5" xfId="10918"/>
    <cellStyle name="Comma 2 2 2 2 2 2 3 5 2" xfId="10919"/>
    <cellStyle name="Comma 2 2 2 2 2 2 3 6" xfId="10920"/>
    <cellStyle name="Comma 2 2 2 2 2 2 3 7" xfId="10921"/>
    <cellStyle name="Comma 2 2 2 2 2 2 3 8" xfId="10922"/>
    <cellStyle name="Comma 2 2 2 2 2 2 3 9" xfId="10923"/>
    <cellStyle name="Comma 2 2 2 2 2 2 4" xfId="10924"/>
    <cellStyle name="Comma 2 2 2 2 2 2 4 2" xfId="10925"/>
    <cellStyle name="Comma 2 2 2 2 2 2 4 2 2" xfId="10926"/>
    <cellStyle name="Comma 2 2 2 2 2 2 4 2 2 2" xfId="10927"/>
    <cellStyle name="Comma 2 2 2 2 2 2 4 2 3" xfId="10928"/>
    <cellStyle name="Comma 2 2 2 2 2 2 4 3" xfId="10929"/>
    <cellStyle name="Comma 2 2 2 2 2 2 4 3 2" xfId="10930"/>
    <cellStyle name="Comma 2 2 2 2 2 2 4 4" xfId="10931"/>
    <cellStyle name="Comma 2 2 2 2 2 2 5" xfId="10932"/>
    <cellStyle name="Comma 2 2 2 2 2 2 5 2" xfId="10933"/>
    <cellStyle name="Comma 2 2 2 2 2 2 5 2 2" xfId="10934"/>
    <cellStyle name="Comma 2 2 2 2 2 2 5 3" xfId="10935"/>
    <cellStyle name="Comma 2 2 2 2 2 2 6" xfId="10936"/>
    <cellStyle name="Comma 2 2 2 2 2 2 6 2" xfId="10937"/>
    <cellStyle name="Comma 2 2 2 2 2 2 7" xfId="10938"/>
    <cellStyle name="Comma 2 2 2 2 2 2 7 2" xfId="10939"/>
    <cellStyle name="Comma 2 2 2 2 2 2 8" xfId="10940"/>
    <cellStyle name="Comma 2 2 2 2 2 2 9" xfId="10941"/>
    <cellStyle name="Comma 2 2 2 2 2 3" xfId="10942"/>
    <cellStyle name="Comma 2 2 2 2 2 3 2" xfId="10943"/>
    <cellStyle name="Comma 2 2 2 2 2 3 2 2" xfId="10944"/>
    <cellStyle name="Comma 2 2 2 2 2 3 2 2 2" xfId="10945"/>
    <cellStyle name="Comma 2 2 2 2 2 3 2 2 2 2" xfId="10946"/>
    <cellStyle name="Comma 2 2 2 2 2 3 2 2 3" xfId="10947"/>
    <cellStyle name="Comma 2 2 2 2 2 3 2 3" xfId="10948"/>
    <cellStyle name="Comma 2 2 2 2 2 3 2 3 2" xfId="10949"/>
    <cellStyle name="Comma 2 2 2 2 2 3 2 4" xfId="10950"/>
    <cellStyle name="Comma 2 2 2 2 2 3 3" xfId="10951"/>
    <cellStyle name="Comma 2 2 2 2 2 3 3 2" xfId="10952"/>
    <cellStyle name="Comma 2 2 2 2 2 3 3 2 2" xfId="10953"/>
    <cellStyle name="Comma 2 2 2 2 2 3 3 3" xfId="10954"/>
    <cellStyle name="Comma 2 2 2 2 2 3 4" xfId="10955"/>
    <cellStyle name="Comma 2 2 2 2 2 3 4 2" xfId="10956"/>
    <cellStyle name="Comma 2 2 2 2 2 3 5" xfId="10957"/>
    <cellStyle name="Comma 2 2 2 2 2 3 5 2" xfId="10958"/>
    <cellStyle name="Comma 2 2 2 2 2 3 6" xfId="10959"/>
    <cellStyle name="Comma 2 2 2 2 2 3 7" xfId="10960"/>
    <cellStyle name="Comma 2 2 2 2 2 3 8" xfId="10961"/>
    <cellStyle name="Comma 2 2 2 2 2 3 9" xfId="10962"/>
    <cellStyle name="Comma 2 2 2 2 2 4" xfId="10963"/>
    <cellStyle name="Comma 2 2 2 2 2 4 2" xfId="10964"/>
    <cellStyle name="Comma 2 2 2 2 2 4 2 2" xfId="10965"/>
    <cellStyle name="Comma 2 2 2 2 2 4 2 2 2" xfId="10966"/>
    <cellStyle name="Comma 2 2 2 2 2 4 2 2 2 2" xfId="10967"/>
    <cellStyle name="Comma 2 2 2 2 2 4 2 2 3" xfId="10968"/>
    <cellStyle name="Comma 2 2 2 2 2 4 2 3" xfId="10969"/>
    <cellStyle name="Comma 2 2 2 2 2 4 2 3 2" xfId="10970"/>
    <cellStyle name="Comma 2 2 2 2 2 4 2 4" xfId="10971"/>
    <cellStyle name="Comma 2 2 2 2 2 4 3" xfId="10972"/>
    <cellStyle name="Comma 2 2 2 2 2 4 3 2" xfId="10973"/>
    <cellStyle name="Comma 2 2 2 2 2 4 3 2 2" xfId="10974"/>
    <cellStyle name="Comma 2 2 2 2 2 4 3 3" xfId="10975"/>
    <cellStyle name="Comma 2 2 2 2 2 4 4" xfId="10976"/>
    <cellStyle name="Comma 2 2 2 2 2 4 4 2" xfId="10977"/>
    <cellStyle name="Comma 2 2 2 2 2 4 5" xfId="10978"/>
    <cellStyle name="Comma 2 2 2 2 2 5" xfId="10979"/>
    <cellStyle name="Comma 2 2 2 2 2 5 2" xfId="10980"/>
    <cellStyle name="Comma 2 2 2 2 2 5 2 2" xfId="10981"/>
    <cellStyle name="Comma 2 2 2 2 2 5 2 2 2" xfId="10982"/>
    <cellStyle name="Comma 2 2 2 2 2 5 2 3" xfId="10983"/>
    <cellStyle name="Comma 2 2 2 2 2 5 3" xfId="10984"/>
    <cellStyle name="Comma 2 2 2 2 2 5 3 2" xfId="10985"/>
    <cellStyle name="Comma 2 2 2 2 2 5 4" xfId="10986"/>
    <cellStyle name="Comma 2 2 2 2 2 6" xfId="10987"/>
    <cellStyle name="Comma 2 2 2 2 2 6 2" xfId="10988"/>
    <cellStyle name="Comma 2 2 2 2 2 6 2 2" xfId="10989"/>
    <cellStyle name="Comma 2 2 2 2 2 6 2 2 2" xfId="10990"/>
    <cellStyle name="Comma 2 2 2 2 2 6 2 3" xfId="10991"/>
    <cellStyle name="Comma 2 2 2 2 2 6 3" xfId="10992"/>
    <cellStyle name="Comma 2 2 2 2 2 6 3 2" xfId="10993"/>
    <cellStyle name="Comma 2 2 2 2 2 6 4" xfId="10994"/>
    <cellStyle name="Comma 2 2 2 2 2 7" xfId="10995"/>
    <cellStyle name="Comma 2 2 2 2 2 7 2" xfId="10996"/>
    <cellStyle name="Comma 2 2 2 2 2 7 2 2" xfId="10997"/>
    <cellStyle name="Comma 2 2 2 2 2 7 3" xfId="10998"/>
    <cellStyle name="Comma 2 2 2 2 2 8" xfId="10999"/>
    <cellStyle name="Comma 2 2 2 2 2 8 2" xfId="11000"/>
    <cellStyle name="Comma 2 2 2 2 2 8 2 2" xfId="11001"/>
    <cellStyle name="Comma 2 2 2 2 2 8 3" xfId="11002"/>
    <cellStyle name="Comma 2 2 2 2 2 9" xfId="11003"/>
    <cellStyle name="Comma 2 2 2 2 2 9 2" xfId="11004"/>
    <cellStyle name="Comma 2 2 2 2 3" xfId="11005"/>
    <cellStyle name="Comma 2 2 2 2 3 10" xfId="11006"/>
    <cellStyle name="Comma 2 2 2 2 3 10 2" xfId="11007"/>
    <cellStyle name="Comma 2 2 2 2 3 11" xfId="11008"/>
    <cellStyle name="Comma 2 2 2 2 3 11 2" xfId="11009"/>
    <cellStyle name="Comma 2 2 2 2 3 12" xfId="11010"/>
    <cellStyle name="Comma 2 2 2 2 3 13" xfId="11011"/>
    <cellStyle name="Comma 2 2 2 2 3 14" xfId="11012"/>
    <cellStyle name="Comma 2 2 2 2 3 15" xfId="11013"/>
    <cellStyle name="Comma 2 2 2 2 3 2" xfId="11014"/>
    <cellStyle name="Comma 2 2 2 2 3 2 2" xfId="11015"/>
    <cellStyle name="Comma 2 2 2 2 3 2 2 2" xfId="11016"/>
    <cellStyle name="Comma 2 2 2 2 3 2 2 2 2" xfId="11017"/>
    <cellStyle name="Comma 2 2 2 2 3 2 2 2 2 2" xfId="11018"/>
    <cellStyle name="Comma 2 2 2 2 3 2 2 2 3" xfId="11019"/>
    <cellStyle name="Comma 2 2 2 2 3 2 2 3" xfId="11020"/>
    <cellStyle name="Comma 2 2 2 2 3 2 2 3 2" xfId="11021"/>
    <cellStyle name="Comma 2 2 2 2 3 2 2 4" xfId="11022"/>
    <cellStyle name="Comma 2 2 2 2 3 2 3" xfId="11023"/>
    <cellStyle name="Comma 2 2 2 2 3 2 3 2" xfId="11024"/>
    <cellStyle name="Comma 2 2 2 2 3 2 3 2 2" xfId="11025"/>
    <cellStyle name="Comma 2 2 2 2 3 2 3 3" xfId="11026"/>
    <cellStyle name="Comma 2 2 2 2 3 2 4" xfId="11027"/>
    <cellStyle name="Comma 2 2 2 2 3 2 4 2" xfId="11028"/>
    <cellStyle name="Comma 2 2 2 2 3 2 5" xfId="11029"/>
    <cellStyle name="Comma 2 2 2 2 3 2 5 2" xfId="11030"/>
    <cellStyle name="Comma 2 2 2 2 3 2 6" xfId="11031"/>
    <cellStyle name="Comma 2 2 2 2 3 2 7" xfId="11032"/>
    <cellStyle name="Comma 2 2 2 2 3 2 8" xfId="11033"/>
    <cellStyle name="Comma 2 2 2 2 3 2 9" xfId="11034"/>
    <cellStyle name="Comma 2 2 2 2 3 3" xfId="11035"/>
    <cellStyle name="Comma 2 2 2 2 3 3 2" xfId="11036"/>
    <cellStyle name="Comma 2 2 2 2 3 3 2 2" xfId="11037"/>
    <cellStyle name="Comma 2 2 2 2 3 3 2 2 2" xfId="11038"/>
    <cellStyle name="Comma 2 2 2 2 3 3 2 2 2 2" xfId="11039"/>
    <cellStyle name="Comma 2 2 2 2 3 3 2 2 3" xfId="11040"/>
    <cellStyle name="Comma 2 2 2 2 3 3 2 3" xfId="11041"/>
    <cellStyle name="Comma 2 2 2 2 3 3 2 3 2" xfId="11042"/>
    <cellStyle name="Comma 2 2 2 2 3 3 2 4" xfId="11043"/>
    <cellStyle name="Comma 2 2 2 2 3 3 3" xfId="11044"/>
    <cellStyle name="Comma 2 2 2 2 3 3 3 2" xfId="11045"/>
    <cellStyle name="Comma 2 2 2 2 3 3 3 2 2" xfId="11046"/>
    <cellStyle name="Comma 2 2 2 2 3 3 3 3" xfId="11047"/>
    <cellStyle name="Comma 2 2 2 2 3 3 4" xfId="11048"/>
    <cellStyle name="Comma 2 2 2 2 3 3 4 2" xfId="11049"/>
    <cellStyle name="Comma 2 2 2 2 3 3 5" xfId="11050"/>
    <cellStyle name="Comma 2 2 2 2 3 4" xfId="11051"/>
    <cellStyle name="Comma 2 2 2 2 3 4 2" xfId="11052"/>
    <cellStyle name="Comma 2 2 2 2 3 4 2 2" xfId="11053"/>
    <cellStyle name="Comma 2 2 2 2 3 4 2 2 2" xfId="11054"/>
    <cellStyle name="Comma 2 2 2 2 3 4 2 3" xfId="11055"/>
    <cellStyle name="Comma 2 2 2 2 3 4 3" xfId="11056"/>
    <cellStyle name="Comma 2 2 2 2 3 4 3 2" xfId="11057"/>
    <cellStyle name="Comma 2 2 2 2 3 4 4" xfId="11058"/>
    <cellStyle name="Comma 2 2 2 2 3 5" xfId="11059"/>
    <cellStyle name="Comma 2 2 2 2 3 5 2" xfId="11060"/>
    <cellStyle name="Comma 2 2 2 2 3 5 2 2" xfId="11061"/>
    <cellStyle name="Comma 2 2 2 2 3 5 2 2 2" xfId="11062"/>
    <cellStyle name="Comma 2 2 2 2 3 5 2 3" xfId="11063"/>
    <cellStyle name="Comma 2 2 2 2 3 5 3" xfId="11064"/>
    <cellStyle name="Comma 2 2 2 2 3 5 3 2" xfId="11065"/>
    <cellStyle name="Comma 2 2 2 2 3 5 4" xfId="11066"/>
    <cellStyle name="Comma 2 2 2 2 3 6" xfId="11067"/>
    <cellStyle name="Comma 2 2 2 2 3 6 2" xfId="11068"/>
    <cellStyle name="Comma 2 2 2 2 3 6 2 2" xfId="11069"/>
    <cellStyle name="Comma 2 2 2 2 3 6 3" xfId="11070"/>
    <cellStyle name="Comma 2 2 2 2 3 7" xfId="11071"/>
    <cellStyle name="Comma 2 2 2 2 3 7 2" xfId="11072"/>
    <cellStyle name="Comma 2 2 2 2 3 7 2 2" xfId="11073"/>
    <cellStyle name="Comma 2 2 2 2 3 7 3" xfId="11074"/>
    <cellStyle name="Comma 2 2 2 2 3 8" xfId="11075"/>
    <cellStyle name="Comma 2 2 2 2 3 8 2" xfId="11076"/>
    <cellStyle name="Comma 2 2 2 2 3 9" xfId="11077"/>
    <cellStyle name="Comma 2 2 2 2 3 9 2" xfId="11078"/>
    <cellStyle name="Comma 2 2 2 2 4" xfId="11079"/>
    <cellStyle name="Comma 2 2 2 2 4 2" xfId="11080"/>
    <cellStyle name="Comma 2 2 2 2 4 2 2" xfId="11081"/>
    <cellStyle name="Comma 2 2 2 2 4 2 2 2" xfId="11082"/>
    <cellStyle name="Comma 2 2 2 2 4 2 2 2 2" xfId="11083"/>
    <cellStyle name="Comma 2 2 2 2 4 2 2 3" xfId="11084"/>
    <cellStyle name="Comma 2 2 2 2 4 2 3" xfId="11085"/>
    <cellStyle name="Comma 2 2 2 2 4 2 3 2" xfId="11086"/>
    <cellStyle name="Comma 2 2 2 2 4 2 4" xfId="11087"/>
    <cellStyle name="Comma 2 2 2 2 4 3" xfId="11088"/>
    <cellStyle name="Comma 2 2 2 2 4 3 2" xfId="11089"/>
    <cellStyle name="Comma 2 2 2 2 4 3 2 2" xfId="11090"/>
    <cellStyle name="Comma 2 2 2 2 4 3 3" xfId="11091"/>
    <cellStyle name="Comma 2 2 2 2 4 4" xfId="11092"/>
    <cellStyle name="Comma 2 2 2 2 4 4 2" xfId="11093"/>
    <cellStyle name="Comma 2 2 2 2 4 5" xfId="11094"/>
    <cellStyle name="Comma 2 2 2 2 4 5 2" xfId="11095"/>
    <cellStyle name="Comma 2 2 2 2 4 6" xfId="11096"/>
    <cellStyle name="Comma 2 2 2 2 4 7" xfId="11097"/>
    <cellStyle name="Comma 2 2 2 2 4 8" xfId="11098"/>
    <cellStyle name="Comma 2 2 2 2 4 9" xfId="11099"/>
    <cellStyle name="Comma 2 2 2 2 5" xfId="11100"/>
    <cellStyle name="Comma 2 2 2 2 5 2" xfId="11101"/>
    <cellStyle name="Comma 2 2 2 2 5 2 2" xfId="11102"/>
    <cellStyle name="Comma 2 2 2 2 5 2 2 2" xfId="11103"/>
    <cellStyle name="Comma 2 2 2 2 5 2 2 2 2" xfId="11104"/>
    <cellStyle name="Comma 2 2 2 2 5 2 2 3" xfId="11105"/>
    <cellStyle name="Comma 2 2 2 2 5 2 3" xfId="11106"/>
    <cellStyle name="Comma 2 2 2 2 5 2 3 2" xfId="11107"/>
    <cellStyle name="Comma 2 2 2 2 5 2 4" xfId="11108"/>
    <cellStyle name="Comma 2 2 2 2 5 3" xfId="11109"/>
    <cellStyle name="Comma 2 2 2 2 5 3 2" xfId="11110"/>
    <cellStyle name="Comma 2 2 2 2 5 3 2 2" xfId="11111"/>
    <cellStyle name="Comma 2 2 2 2 5 3 3" xfId="11112"/>
    <cellStyle name="Comma 2 2 2 2 5 4" xfId="11113"/>
    <cellStyle name="Comma 2 2 2 2 5 4 2" xfId="11114"/>
    <cellStyle name="Comma 2 2 2 2 5 5" xfId="11115"/>
    <cellStyle name="Comma 2 2 2 2 6" xfId="11116"/>
    <cellStyle name="Comma 2 2 2 2 6 2" xfId="11117"/>
    <cellStyle name="Comma 2 2 2 2 6 2 2" xfId="11118"/>
    <cellStyle name="Comma 2 2 2 2 6 2 2 2" xfId="11119"/>
    <cellStyle name="Comma 2 2 2 2 6 2 3" xfId="11120"/>
    <cellStyle name="Comma 2 2 2 2 6 3" xfId="11121"/>
    <cellStyle name="Comma 2 2 2 2 6 3 2" xfId="11122"/>
    <cellStyle name="Comma 2 2 2 2 6 4" xfId="11123"/>
    <cellStyle name="Comma 2 2 2 2 7" xfId="11124"/>
    <cellStyle name="Comma 2 2 2 2 7 2" xfId="11125"/>
    <cellStyle name="Comma 2 2 2 2 7 2 2" xfId="11126"/>
    <cellStyle name="Comma 2 2 2 2 7 2 2 2" xfId="11127"/>
    <cellStyle name="Comma 2 2 2 2 7 2 3" xfId="11128"/>
    <cellStyle name="Comma 2 2 2 2 7 3" xfId="11129"/>
    <cellStyle name="Comma 2 2 2 2 7 3 2" xfId="11130"/>
    <cellStyle name="Comma 2 2 2 2 7 4" xfId="11131"/>
    <cellStyle name="Comma 2 2 2 2 8" xfId="11132"/>
    <cellStyle name="Comma 2 2 2 2 8 2" xfId="11133"/>
    <cellStyle name="Comma 2 2 2 2 8 2 2" xfId="11134"/>
    <cellStyle name="Comma 2 2 2 2 8 3" xfId="11135"/>
    <cellStyle name="Comma 2 2 2 2 9" xfId="11136"/>
    <cellStyle name="Comma 2 2 2 2 9 2" xfId="11137"/>
    <cellStyle name="Comma 2 2 2 2 9 2 2" xfId="11138"/>
    <cellStyle name="Comma 2 2 2 2 9 3" xfId="11139"/>
    <cellStyle name="Comma 2 2 2 3" xfId="11140"/>
    <cellStyle name="Comma 2 2 2 3 10" xfId="11141"/>
    <cellStyle name="Comma 2 2 2 3 10 2" xfId="11142"/>
    <cellStyle name="Comma 2 2 2 3 11" xfId="11143"/>
    <cellStyle name="Comma 2 2 2 3 11 2" xfId="11144"/>
    <cellStyle name="Comma 2 2 2 3 12" xfId="11145"/>
    <cellStyle name="Comma 2 2 2 3 12 2" xfId="11146"/>
    <cellStyle name="Comma 2 2 2 3 13" xfId="11147"/>
    <cellStyle name="Comma 2 2 2 3 13 2" xfId="11148"/>
    <cellStyle name="Comma 2 2 2 3 14" xfId="11149"/>
    <cellStyle name="Comma 2 2 2 3 15" xfId="11150"/>
    <cellStyle name="Comma 2 2 2 3 16" xfId="11151"/>
    <cellStyle name="Comma 2 2 2 3 17" xfId="11152"/>
    <cellStyle name="Comma 2 2 2 3 2" xfId="11153"/>
    <cellStyle name="Comma 2 2 2 3 2 10" xfId="11154"/>
    <cellStyle name="Comma 2 2 2 3 2 10 2" xfId="11155"/>
    <cellStyle name="Comma 2 2 2 3 2 11" xfId="11156"/>
    <cellStyle name="Comma 2 2 2 3 2 11 2" xfId="11157"/>
    <cellStyle name="Comma 2 2 2 3 2 12" xfId="11158"/>
    <cellStyle name="Comma 2 2 2 3 2 12 2" xfId="11159"/>
    <cellStyle name="Comma 2 2 2 3 2 13" xfId="11160"/>
    <cellStyle name="Comma 2 2 2 3 2 14" xfId="11161"/>
    <cellStyle name="Comma 2 2 2 3 2 15" xfId="11162"/>
    <cellStyle name="Comma 2 2 2 3 2 16" xfId="11163"/>
    <cellStyle name="Comma 2 2 2 3 2 2" xfId="11164"/>
    <cellStyle name="Comma 2 2 2 3 2 2 10" xfId="11165"/>
    <cellStyle name="Comma 2 2 2 3 2 2 2" xfId="11166"/>
    <cellStyle name="Comma 2 2 2 3 2 2 2 2" xfId="11167"/>
    <cellStyle name="Comma 2 2 2 3 2 2 2 2 2" xfId="11168"/>
    <cellStyle name="Comma 2 2 2 3 2 2 2 2 2 2" xfId="11169"/>
    <cellStyle name="Comma 2 2 2 3 2 2 2 2 2 2 2" xfId="11170"/>
    <cellStyle name="Comma 2 2 2 3 2 2 2 2 2 3" xfId="11171"/>
    <cellStyle name="Comma 2 2 2 3 2 2 2 2 3" xfId="11172"/>
    <cellStyle name="Comma 2 2 2 3 2 2 2 2 3 2" xfId="11173"/>
    <cellStyle name="Comma 2 2 2 3 2 2 2 2 4" xfId="11174"/>
    <cellStyle name="Comma 2 2 2 3 2 2 2 3" xfId="11175"/>
    <cellStyle name="Comma 2 2 2 3 2 2 2 3 2" xfId="11176"/>
    <cellStyle name="Comma 2 2 2 3 2 2 2 3 2 2" xfId="11177"/>
    <cellStyle name="Comma 2 2 2 3 2 2 2 3 3" xfId="11178"/>
    <cellStyle name="Comma 2 2 2 3 2 2 2 4" xfId="11179"/>
    <cellStyle name="Comma 2 2 2 3 2 2 2 4 2" xfId="11180"/>
    <cellStyle name="Comma 2 2 2 3 2 2 2 5" xfId="11181"/>
    <cellStyle name="Comma 2 2 2 3 2 2 2 5 2" xfId="11182"/>
    <cellStyle name="Comma 2 2 2 3 2 2 2 6" xfId="11183"/>
    <cellStyle name="Comma 2 2 2 3 2 2 2 7" xfId="11184"/>
    <cellStyle name="Comma 2 2 2 3 2 2 2 8" xfId="11185"/>
    <cellStyle name="Comma 2 2 2 3 2 2 2 9" xfId="11186"/>
    <cellStyle name="Comma 2 2 2 3 2 2 3" xfId="11187"/>
    <cellStyle name="Comma 2 2 2 3 2 2 3 2" xfId="11188"/>
    <cellStyle name="Comma 2 2 2 3 2 2 3 2 2" xfId="11189"/>
    <cellStyle name="Comma 2 2 2 3 2 2 3 2 2 2" xfId="11190"/>
    <cellStyle name="Comma 2 2 2 3 2 2 3 2 3" xfId="11191"/>
    <cellStyle name="Comma 2 2 2 3 2 2 3 3" xfId="11192"/>
    <cellStyle name="Comma 2 2 2 3 2 2 3 3 2" xfId="11193"/>
    <cellStyle name="Comma 2 2 2 3 2 2 3 4" xfId="11194"/>
    <cellStyle name="Comma 2 2 2 3 2 2 4" xfId="11195"/>
    <cellStyle name="Comma 2 2 2 3 2 2 4 2" xfId="11196"/>
    <cellStyle name="Comma 2 2 2 3 2 2 4 2 2" xfId="11197"/>
    <cellStyle name="Comma 2 2 2 3 2 2 4 3" xfId="11198"/>
    <cellStyle name="Comma 2 2 2 3 2 2 5" xfId="11199"/>
    <cellStyle name="Comma 2 2 2 3 2 2 5 2" xfId="11200"/>
    <cellStyle name="Comma 2 2 2 3 2 2 6" xfId="11201"/>
    <cellStyle name="Comma 2 2 2 3 2 2 6 2" xfId="11202"/>
    <cellStyle name="Comma 2 2 2 3 2 2 7" xfId="11203"/>
    <cellStyle name="Comma 2 2 2 3 2 2 8" xfId="11204"/>
    <cellStyle name="Comma 2 2 2 3 2 2 9" xfId="11205"/>
    <cellStyle name="Comma 2 2 2 3 2 3" xfId="11206"/>
    <cellStyle name="Comma 2 2 2 3 2 3 2" xfId="11207"/>
    <cellStyle name="Comma 2 2 2 3 2 3 2 2" xfId="11208"/>
    <cellStyle name="Comma 2 2 2 3 2 3 2 2 2" xfId="11209"/>
    <cellStyle name="Comma 2 2 2 3 2 3 2 2 2 2" xfId="11210"/>
    <cellStyle name="Comma 2 2 2 3 2 3 2 2 3" xfId="11211"/>
    <cellStyle name="Comma 2 2 2 3 2 3 2 3" xfId="11212"/>
    <cellStyle name="Comma 2 2 2 3 2 3 2 3 2" xfId="11213"/>
    <cellStyle name="Comma 2 2 2 3 2 3 2 4" xfId="11214"/>
    <cellStyle name="Comma 2 2 2 3 2 3 3" xfId="11215"/>
    <cellStyle name="Comma 2 2 2 3 2 3 3 2" xfId="11216"/>
    <cellStyle name="Comma 2 2 2 3 2 3 3 2 2" xfId="11217"/>
    <cellStyle name="Comma 2 2 2 3 2 3 3 3" xfId="11218"/>
    <cellStyle name="Comma 2 2 2 3 2 3 4" xfId="11219"/>
    <cellStyle name="Comma 2 2 2 3 2 3 4 2" xfId="11220"/>
    <cellStyle name="Comma 2 2 2 3 2 3 5" xfId="11221"/>
    <cellStyle name="Comma 2 2 2 3 2 3 5 2" xfId="11222"/>
    <cellStyle name="Comma 2 2 2 3 2 3 6" xfId="11223"/>
    <cellStyle name="Comma 2 2 2 3 2 3 7" xfId="11224"/>
    <cellStyle name="Comma 2 2 2 3 2 3 8" xfId="11225"/>
    <cellStyle name="Comma 2 2 2 3 2 3 9" xfId="11226"/>
    <cellStyle name="Comma 2 2 2 3 2 4" xfId="11227"/>
    <cellStyle name="Comma 2 2 2 3 2 4 2" xfId="11228"/>
    <cellStyle name="Comma 2 2 2 3 2 4 2 2" xfId="11229"/>
    <cellStyle name="Comma 2 2 2 3 2 4 2 2 2" xfId="11230"/>
    <cellStyle name="Comma 2 2 2 3 2 4 2 2 2 2" xfId="11231"/>
    <cellStyle name="Comma 2 2 2 3 2 4 2 2 3" xfId="11232"/>
    <cellStyle name="Comma 2 2 2 3 2 4 2 3" xfId="11233"/>
    <cellStyle name="Comma 2 2 2 3 2 4 2 3 2" xfId="11234"/>
    <cellStyle name="Comma 2 2 2 3 2 4 2 4" xfId="11235"/>
    <cellStyle name="Comma 2 2 2 3 2 4 3" xfId="11236"/>
    <cellStyle name="Comma 2 2 2 3 2 4 3 2" xfId="11237"/>
    <cellStyle name="Comma 2 2 2 3 2 4 3 2 2" xfId="11238"/>
    <cellStyle name="Comma 2 2 2 3 2 4 3 3" xfId="11239"/>
    <cellStyle name="Comma 2 2 2 3 2 4 4" xfId="11240"/>
    <cellStyle name="Comma 2 2 2 3 2 4 4 2" xfId="11241"/>
    <cellStyle name="Comma 2 2 2 3 2 4 5" xfId="11242"/>
    <cellStyle name="Comma 2 2 2 3 2 5" xfId="11243"/>
    <cellStyle name="Comma 2 2 2 3 2 5 2" xfId="11244"/>
    <cellStyle name="Comma 2 2 2 3 2 5 2 2" xfId="11245"/>
    <cellStyle name="Comma 2 2 2 3 2 5 2 2 2" xfId="11246"/>
    <cellStyle name="Comma 2 2 2 3 2 5 2 3" xfId="11247"/>
    <cellStyle name="Comma 2 2 2 3 2 5 3" xfId="11248"/>
    <cellStyle name="Comma 2 2 2 3 2 5 3 2" xfId="11249"/>
    <cellStyle name="Comma 2 2 2 3 2 5 4" xfId="11250"/>
    <cellStyle name="Comma 2 2 2 3 2 6" xfId="11251"/>
    <cellStyle name="Comma 2 2 2 3 2 6 2" xfId="11252"/>
    <cellStyle name="Comma 2 2 2 3 2 6 2 2" xfId="11253"/>
    <cellStyle name="Comma 2 2 2 3 2 6 2 2 2" xfId="11254"/>
    <cellStyle name="Comma 2 2 2 3 2 6 2 3" xfId="11255"/>
    <cellStyle name="Comma 2 2 2 3 2 6 3" xfId="11256"/>
    <cellStyle name="Comma 2 2 2 3 2 6 3 2" xfId="11257"/>
    <cellStyle name="Comma 2 2 2 3 2 6 4" xfId="11258"/>
    <cellStyle name="Comma 2 2 2 3 2 7" xfId="11259"/>
    <cellStyle name="Comma 2 2 2 3 2 7 2" xfId="11260"/>
    <cellStyle name="Comma 2 2 2 3 2 7 2 2" xfId="11261"/>
    <cellStyle name="Comma 2 2 2 3 2 7 3" xfId="11262"/>
    <cellStyle name="Comma 2 2 2 3 2 8" xfId="11263"/>
    <cellStyle name="Comma 2 2 2 3 2 8 2" xfId="11264"/>
    <cellStyle name="Comma 2 2 2 3 2 8 2 2" xfId="11265"/>
    <cellStyle name="Comma 2 2 2 3 2 8 3" xfId="11266"/>
    <cellStyle name="Comma 2 2 2 3 2 9" xfId="11267"/>
    <cellStyle name="Comma 2 2 2 3 2 9 2" xfId="11268"/>
    <cellStyle name="Comma 2 2 2 3 3" xfId="11269"/>
    <cellStyle name="Comma 2 2 2 3 3 10" xfId="11270"/>
    <cellStyle name="Comma 2 2 2 3 3 2" xfId="11271"/>
    <cellStyle name="Comma 2 2 2 3 3 2 2" xfId="11272"/>
    <cellStyle name="Comma 2 2 2 3 3 2 2 2" xfId="11273"/>
    <cellStyle name="Comma 2 2 2 3 3 2 2 2 2" xfId="11274"/>
    <cellStyle name="Comma 2 2 2 3 3 2 2 2 2 2" xfId="11275"/>
    <cellStyle name="Comma 2 2 2 3 3 2 2 2 3" xfId="11276"/>
    <cellStyle name="Comma 2 2 2 3 3 2 2 3" xfId="11277"/>
    <cellStyle name="Comma 2 2 2 3 3 2 2 3 2" xfId="11278"/>
    <cellStyle name="Comma 2 2 2 3 3 2 2 4" xfId="11279"/>
    <cellStyle name="Comma 2 2 2 3 3 2 3" xfId="11280"/>
    <cellStyle name="Comma 2 2 2 3 3 2 3 2" xfId="11281"/>
    <cellStyle name="Comma 2 2 2 3 3 2 3 2 2" xfId="11282"/>
    <cellStyle name="Comma 2 2 2 3 3 2 3 3" xfId="11283"/>
    <cellStyle name="Comma 2 2 2 3 3 2 4" xfId="11284"/>
    <cellStyle name="Comma 2 2 2 3 3 2 4 2" xfId="11285"/>
    <cellStyle name="Comma 2 2 2 3 3 2 5" xfId="11286"/>
    <cellStyle name="Comma 2 2 2 3 3 2 5 2" xfId="11287"/>
    <cellStyle name="Comma 2 2 2 3 3 2 6" xfId="11288"/>
    <cellStyle name="Comma 2 2 2 3 3 2 7" xfId="11289"/>
    <cellStyle name="Comma 2 2 2 3 3 2 8" xfId="11290"/>
    <cellStyle name="Comma 2 2 2 3 3 2 9" xfId="11291"/>
    <cellStyle name="Comma 2 2 2 3 3 3" xfId="11292"/>
    <cellStyle name="Comma 2 2 2 3 3 3 2" xfId="11293"/>
    <cellStyle name="Comma 2 2 2 3 3 3 2 2" xfId="11294"/>
    <cellStyle name="Comma 2 2 2 3 3 3 2 2 2" xfId="11295"/>
    <cellStyle name="Comma 2 2 2 3 3 3 2 3" xfId="11296"/>
    <cellStyle name="Comma 2 2 2 3 3 3 3" xfId="11297"/>
    <cellStyle name="Comma 2 2 2 3 3 3 3 2" xfId="11298"/>
    <cellStyle name="Comma 2 2 2 3 3 3 4" xfId="11299"/>
    <cellStyle name="Comma 2 2 2 3 3 4" xfId="11300"/>
    <cellStyle name="Comma 2 2 2 3 3 4 2" xfId="11301"/>
    <cellStyle name="Comma 2 2 2 3 3 4 2 2" xfId="11302"/>
    <cellStyle name="Comma 2 2 2 3 3 4 3" xfId="11303"/>
    <cellStyle name="Comma 2 2 2 3 3 5" xfId="11304"/>
    <cellStyle name="Comma 2 2 2 3 3 5 2" xfId="11305"/>
    <cellStyle name="Comma 2 2 2 3 3 6" xfId="11306"/>
    <cellStyle name="Comma 2 2 2 3 3 6 2" xfId="11307"/>
    <cellStyle name="Comma 2 2 2 3 3 7" xfId="11308"/>
    <cellStyle name="Comma 2 2 2 3 3 8" xfId="11309"/>
    <cellStyle name="Comma 2 2 2 3 3 9" xfId="11310"/>
    <cellStyle name="Comma 2 2 2 3 4" xfId="11311"/>
    <cellStyle name="Comma 2 2 2 3 4 2" xfId="11312"/>
    <cellStyle name="Comma 2 2 2 3 4 2 2" xfId="11313"/>
    <cellStyle name="Comma 2 2 2 3 4 2 2 2" xfId="11314"/>
    <cellStyle name="Comma 2 2 2 3 4 2 2 2 2" xfId="11315"/>
    <cellStyle name="Comma 2 2 2 3 4 2 2 3" xfId="11316"/>
    <cellStyle name="Comma 2 2 2 3 4 2 3" xfId="11317"/>
    <cellStyle name="Comma 2 2 2 3 4 2 3 2" xfId="11318"/>
    <cellStyle name="Comma 2 2 2 3 4 2 4" xfId="11319"/>
    <cellStyle name="Comma 2 2 2 3 4 3" xfId="11320"/>
    <cellStyle name="Comma 2 2 2 3 4 3 2" xfId="11321"/>
    <cellStyle name="Comma 2 2 2 3 4 3 2 2" xfId="11322"/>
    <cellStyle name="Comma 2 2 2 3 4 3 3" xfId="11323"/>
    <cellStyle name="Comma 2 2 2 3 4 4" xfId="11324"/>
    <cellStyle name="Comma 2 2 2 3 4 4 2" xfId="11325"/>
    <cellStyle name="Comma 2 2 2 3 4 5" xfId="11326"/>
    <cellStyle name="Comma 2 2 2 3 4 5 2" xfId="11327"/>
    <cellStyle name="Comma 2 2 2 3 4 6" xfId="11328"/>
    <cellStyle name="Comma 2 2 2 3 4 7" xfId="11329"/>
    <cellStyle name="Comma 2 2 2 3 4 8" xfId="11330"/>
    <cellStyle name="Comma 2 2 2 3 4 9" xfId="11331"/>
    <cellStyle name="Comma 2 2 2 3 5" xfId="11332"/>
    <cellStyle name="Comma 2 2 2 3 5 2" xfId="11333"/>
    <cellStyle name="Comma 2 2 2 3 5 2 2" xfId="11334"/>
    <cellStyle name="Comma 2 2 2 3 5 2 2 2" xfId="11335"/>
    <cellStyle name="Comma 2 2 2 3 5 2 2 2 2" xfId="11336"/>
    <cellStyle name="Comma 2 2 2 3 5 2 2 3" xfId="11337"/>
    <cellStyle name="Comma 2 2 2 3 5 2 3" xfId="11338"/>
    <cellStyle name="Comma 2 2 2 3 5 2 3 2" xfId="11339"/>
    <cellStyle name="Comma 2 2 2 3 5 2 4" xfId="11340"/>
    <cellStyle name="Comma 2 2 2 3 5 3" xfId="11341"/>
    <cellStyle name="Comma 2 2 2 3 5 3 2" xfId="11342"/>
    <cellStyle name="Comma 2 2 2 3 5 3 2 2" xfId="11343"/>
    <cellStyle name="Comma 2 2 2 3 5 3 3" xfId="11344"/>
    <cellStyle name="Comma 2 2 2 3 5 4" xfId="11345"/>
    <cellStyle name="Comma 2 2 2 3 5 4 2" xfId="11346"/>
    <cellStyle name="Comma 2 2 2 3 5 5" xfId="11347"/>
    <cellStyle name="Comma 2 2 2 3 6" xfId="11348"/>
    <cellStyle name="Comma 2 2 2 3 6 2" xfId="11349"/>
    <cellStyle name="Comma 2 2 2 3 6 2 2" xfId="11350"/>
    <cellStyle name="Comma 2 2 2 3 6 2 2 2" xfId="11351"/>
    <cellStyle name="Comma 2 2 2 3 6 2 3" xfId="11352"/>
    <cellStyle name="Comma 2 2 2 3 6 3" xfId="11353"/>
    <cellStyle name="Comma 2 2 2 3 6 3 2" xfId="11354"/>
    <cellStyle name="Comma 2 2 2 3 6 4" xfId="11355"/>
    <cellStyle name="Comma 2 2 2 3 7" xfId="11356"/>
    <cellStyle name="Comma 2 2 2 3 7 2" xfId="11357"/>
    <cellStyle name="Comma 2 2 2 3 7 2 2" xfId="11358"/>
    <cellStyle name="Comma 2 2 2 3 7 2 2 2" xfId="11359"/>
    <cellStyle name="Comma 2 2 2 3 7 2 3" xfId="11360"/>
    <cellStyle name="Comma 2 2 2 3 7 3" xfId="11361"/>
    <cellStyle name="Comma 2 2 2 3 7 3 2" xfId="11362"/>
    <cellStyle name="Comma 2 2 2 3 7 4" xfId="11363"/>
    <cellStyle name="Comma 2 2 2 3 8" xfId="11364"/>
    <cellStyle name="Comma 2 2 2 3 8 2" xfId="11365"/>
    <cellStyle name="Comma 2 2 2 3 8 2 2" xfId="11366"/>
    <cellStyle name="Comma 2 2 2 3 8 3" xfId="11367"/>
    <cellStyle name="Comma 2 2 2 3 9" xfId="11368"/>
    <cellStyle name="Comma 2 2 2 3 9 2" xfId="11369"/>
    <cellStyle name="Comma 2 2 2 3 9 2 2" xfId="11370"/>
    <cellStyle name="Comma 2 2 2 3 9 3" xfId="11371"/>
    <cellStyle name="Comma 2 2 2 4" xfId="11372"/>
    <cellStyle name="Comma 2 2 2 4 10" xfId="11373"/>
    <cellStyle name="Comma 2 2 2 4 10 2" xfId="11374"/>
    <cellStyle name="Comma 2 2 2 4 11" xfId="11375"/>
    <cellStyle name="Comma 2 2 2 4 11 2" xfId="11376"/>
    <cellStyle name="Comma 2 2 2 4 12" xfId="11377"/>
    <cellStyle name="Comma 2 2 2 4 12 2" xfId="11378"/>
    <cellStyle name="Comma 2 2 2 4 13" xfId="11379"/>
    <cellStyle name="Comma 2 2 2 4 14" xfId="11380"/>
    <cellStyle name="Comma 2 2 2 4 15" xfId="11381"/>
    <cellStyle name="Comma 2 2 2 4 16" xfId="11382"/>
    <cellStyle name="Comma 2 2 2 4 2" xfId="11383"/>
    <cellStyle name="Comma 2 2 2 4 2 10" xfId="11384"/>
    <cellStyle name="Comma 2 2 2 4 2 2" xfId="11385"/>
    <cellStyle name="Comma 2 2 2 4 2 2 2" xfId="11386"/>
    <cellStyle name="Comma 2 2 2 4 2 2 2 2" xfId="11387"/>
    <cellStyle name="Comma 2 2 2 4 2 2 2 2 2" xfId="11388"/>
    <cellStyle name="Comma 2 2 2 4 2 2 2 2 2 2" xfId="11389"/>
    <cellStyle name="Comma 2 2 2 4 2 2 2 2 3" xfId="11390"/>
    <cellStyle name="Comma 2 2 2 4 2 2 2 3" xfId="11391"/>
    <cellStyle name="Comma 2 2 2 4 2 2 2 3 2" xfId="11392"/>
    <cellStyle name="Comma 2 2 2 4 2 2 2 4" xfId="11393"/>
    <cellStyle name="Comma 2 2 2 4 2 2 3" xfId="11394"/>
    <cellStyle name="Comma 2 2 2 4 2 2 3 2" xfId="11395"/>
    <cellStyle name="Comma 2 2 2 4 2 2 3 2 2" xfId="11396"/>
    <cellStyle name="Comma 2 2 2 4 2 2 3 3" xfId="11397"/>
    <cellStyle name="Comma 2 2 2 4 2 2 4" xfId="11398"/>
    <cellStyle name="Comma 2 2 2 4 2 2 4 2" xfId="11399"/>
    <cellStyle name="Comma 2 2 2 4 2 2 5" xfId="11400"/>
    <cellStyle name="Comma 2 2 2 4 2 2 5 2" xfId="11401"/>
    <cellStyle name="Comma 2 2 2 4 2 2 6" xfId="11402"/>
    <cellStyle name="Comma 2 2 2 4 2 2 7" xfId="11403"/>
    <cellStyle name="Comma 2 2 2 4 2 2 8" xfId="11404"/>
    <cellStyle name="Comma 2 2 2 4 2 2 9" xfId="11405"/>
    <cellStyle name="Comma 2 2 2 4 2 3" xfId="11406"/>
    <cellStyle name="Comma 2 2 2 4 2 3 2" xfId="11407"/>
    <cellStyle name="Comma 2 2 2 4 2 3 2 2" xfId="11408"/>
    <cellStyle name="Comma 2 2 2 4 2 3 2 2 2" xfId="11409"/>
    <cellStyle name="Comma 2 2 2 4 2 3 2 3" xfId="11410"/>
    <cellStyle name="Comma 2 2 2 4 2 3 3" xfId="11411"/>
    <cellStyle name="Comma 2 2 2 4 2 3 3 2" xfId="11412"/>
    <cellStyle name="Comma 2 2 2 4 2 3 4" xfId="11413"/>
    <cellStyle name="Comma 2 2 2 4 2 4" xfId="11414"/>
    <cellStyle name="Comma 2 2 2 4 2 4 2" xfId="11415"/>
    <cellStyle name="Comma 2 2 2 4 2 4 2 2" xfId="11416"/>
    <cellStyle name="Comma 2 2 2 4 2 4 3" xfId="11417"/>
    <cellStyle name="Comma 2 2 2 4 2 5" xfId="11418"/>
    <cellStyle name="Comma 2 2 2 4 2 5 2" xfId="11419"/>
    <cellStyle name="Comma 2 2 2 4 2 6" xfId="11420"/>
    <cellStyle name="Comma 2 2 2 4 2 6 2" xfId="11421"/>
    <cellStyle name="Comma 2 2 2 4 2 7" xfId="11422"/>
    <cellStyle name="Comma 2 2 2 4 2 8" xfId="11423"/>
    <cellStyle name="Comma 2 2 2 4 2 9" xfId="11424"/>
    <cellStyle name="Comma 2 2 2 4 3" xfId="11425"/>
    <cellStyle name="Comma 2 2 2 4 3 2" xfId="11426"/>
    <cellStyle name="Comma 2 2 2 4 3 2 2" xfId="11427"/>
    <cellStyle name="Comma 2 2 2 4 3 2 2 2" xfId="11428"/>
    <cellStyle name="Comma 2 2 2 4 3 2 2 2 2" xfId="11429"/>
    <cellStyle name="Comma 2 2 2 4 3 2 2 3" xfId="11430"/>
    <cellStyle name="Comma 2 2 2 4 3 2 3" xfId="11431"/>
    <cellStyle name="Comma 2 2 2 4 3 2 3 2" xfId="11432"/>
    <cellStyle name="Comma 2 2 2 4 3 2 4" xfId="11433"/>
    <cellStyle name="Comma 2 2 2 4 3 3" xfId="11434"/>
    <cellStyle name="Comma 2 2 2 4 3 3 2" xfId="11435"/>
    <cellStyle name="Comma 2 2 2 4 3 3 2 2" xfId="11436"/>
    <cellStyle name="Comma 2 2 2 4 3 3 3" xfId="11437"/>
    <cellStyle name="Comma 2 2 2 4 3 4" xfId="11438"/>
    <cellStyle name="Comma 2 2 2 4 3 4 2" xfId="11439"/>
    <cellStyle name="Comma 2 2 2 4 3 5" xfId="11440"/>
    <cellStyle name="Comma 2 2 2 4 3 5 2" xfId="11441"/>
    <cellStyle name="Comma 2 2 2 4 3 6" xfId="11442"/>
    <cellStyle name="Comma 2 2 2 4 3 7" xfId="11443"/>
    <cellStyle name="Comma 2 2 2 4 3 8" xfId="11444"/>
    <cellStyle name="Comma 2 2 2 4 3 9" xfId="11445"/>
    <cellStyle name="Comma 2 2 2 4 4" xfId="11446"/>
    <cellStyle name="Comma 2 2 2 4 4 2" xfId="11447"/>
    <cellStyle name="Comma 2 2 2 4 4 2 2" xfId="11448"/>
    <cellStyle name="Comma 2 2 2 4 4 2 2 2" xfId="11449"/>
    <cellStyle name="Comma 2 2 2 4 4 2 2 2 2" xfId="11450"/>
    <cellStyle name="Comma 2 2 2 4 4 2 2 3" xfId="11451"/>
    <cellStyle name="Comma 2 2 2 4 4 2 3" xfId="11452"/>
    <cellStyle name="Comma 2 2 2 4 4 2 3 2" xfId="11453"/>
    <cellStyle name="Comma 2 2 2 4 4 2 4" xfId="11454"/>
    <cellStyle name="Comma 2 2 2 4 4 3" xfId="11455"/>
    <cellStyle name="Comma 2 2 2 4 4 3 2" xfId="11456"/>
    <cellStyle name="Comma 2 2 2 4 4 3 2 2" xfId="11457"/>
    <cellStyle name="Comma 2 2 2 4 4 3 3" xfId="11458"/>
    <cellStyle name="Comma 2 2 2 4 4 4" xfId="11459"/>
    <cellStyle name="Comma 2 2 2 4 4 4 2" xfId="11460"/>
    <cellStyle name="Comma 2 2 2 4 4 5" xfId="11461"/>
    <cellStyle name="Comma 2 2 2 4 5" xfId="11462"/>
    <cellStyle name="Comma 2 2 2 4 5 2" xfId="11463"/>
    <cellStyle name="Comma 2 2 2 4 5 2 2" xfId="11464"/>
    <cellStyle name="Comma 2 2 2 4 5 2 2 2" xfId="11465"/>
    <cellStyle name="Comma 2 2 2 4 5 2 3" xfId="11466"/>
    <cellStyle name="Comma 2 2 2 4 5 3" xfId="11467"/>
    <cellStyle name="Comma 2 2 2 4 5 3 2" xfId="11468"/>
    <cellStyle name="Comma 2 2 2 4 5 4" xfId="11469"/>
    <cellStyle name="Comma 2 2 2 4 6" xfId="11470"/>
    <cellStyle name="Comma 2 2 2 4 6 2" xfId="11471"/>
    <cellStyle name="Comma 2 2 2 4 6 2 2" xfId="11472"/>
    <cellStyle name="Comma 2 2 2 4 6 2 2 2" xfId="11473"/>
    <cellStyle name="Comma 2 2 2 4 6 2 3" xfId="11474"/>
    <cellStyle name="Comma 2 2 2 4 6 3" xfId="11475"/>
    <cellStyle name="Comma 2 2 2 4 6 3 2" xfId="11476"/>
    <cellStyle name="Comma 2 2 2 4 6 4" xfId="11477"/>
    <cellStyle name="Comma 2 2 2 4 7" xfId="11478"/>
    <cellStyle name="Comma 2 2 2 4 7 2" xfId="11479"/>
    <cellStyle name="Comma 2 2 2 4 7 2 2" xfId="11480"/>
    <cellStyle name="Comma 2 2 2 4 7 3" xfId="11481"/>
    <cellStyle name="Comma 2 2 2 4 8" xfId="11482"/>
    <cellStyle name="Comma 2 2 2 4 8 2" xfId="11483"/>
    <cellStyle name="Comma 2 2 2 4 8 2 2" xfId="11484"/>
    <cellStyle name="Comma 2 2 2 4 8 3" xfId="11485"/>
    <cellStyle name="Comma 2 2 2 4 9" xfId="11486"/>
    <cellStyle name="Comma 2 2 2 4 9 2" xfId="11487"/>
    <cellStyle name="Comma 2 2 2 5" xfId="11488"/>
    <cellStyle name="Comma 2 2 2 5 10" xfId="11489"/>
    <cellStyle name="Comma 2 2 2 5 2" xfId="11490"/>
    <cellStyle name="Comma 2 2 2 5 2 2" xfId="11491"/>
    <cellStyle name="Comma 2 2 2 5 2 2 2" xfId="11492"/>
    <cellStyle name="Comma 2 2 2 5 2 2 2 2" xfId="11493"/>
    <cellStyle name="Comma 2 2 2 5 2 2 2 2 2" xfId="11494"/>
    <cellStyle name="Comma 2 2 2 5 2 2 2 3" xfId="11495"/>
    <cellStyle name="Comma 2 2 2 5 2 2 3" xfId="11496"/>
    <cellStyle name="Comma 2 2 2 5 2 2 3 2" xfId="11497"/>
    <cellStyle name="Comma 2 2 2 5 2 2 4" xfId="11498"/>
    <cellStyle name="Comma 2 2 2 5 2 3" xfId="11499"/>
    <cellStyle name="Comma 2 2 2 5 2 3 2" xfId="11500"/>
    <cellStyle name="Comma 2 2 2 5 2 3 2 2" xfId="11501"/>
    <cellStyle name="Comma 2 2 2 5 2 3 3" xfId="11502"/>
    <cellStyle name="Comma 2 2 2 5 2 4" xfId="11503"/>
    <cellStyle name="Comma 2 2 2 5 2 4 2" xfId="11504"/>
    <cellStyle name="Comma 2 2 2 5 2 5" xfId="11505"/>
    <cellStyle name="Comma 2 2 2 5 2 5 2" xfId="11506"/>
    <cellStyle name="Comma 2 2 2 5 2 6" xfId="11507"/>
    <cellStyle name="Comma 2 2 2 5 2 7" xfId="11508"/>
    <cellStyle name="Comma 2 2 2 5 2 8" xfId="11509"/>
    <cellStyle name="Comma 2 2 2 5 2 9" xfId="11510"/>
    <cellStyle name="Comma 2 2 2 5 3" xfId="11511"/>
    <cellStyle name="Comma 2 2 2 5 3 2" xfId="11512"/>
    <cellStyle name="Comma 2 2 2 5 3 2 2" xfId="11513"/>
    <cellStyle name="Comma 2 2 2 5 3 2 2 2" xfId="11514"/>
    <cellStyle name="Comma 2 2 2 5 3 2 3" xfId="11515"/>
    <cellStyle name="Comma 2 2 2 5 3 3" xfId="11516"/>
    <cellStyle name="Comma 2 2 2 5 3 3 2" xfId="11517"/>
    <cellStyle name="Comma 2 2 2 5 3 4" xfId="11518"/>
    <cellStyle name="Comma 2 2 2 5 4" xfId="11519"/>
    <cellStyle name="Comma 2 2 2 5 4 2" xfId="11520"/>
    <cellStyle name="Comma 2 2 2 5 4 2 2" xfId="11521"/>
    <cellStyle name="Comma 2 2 2 5 4 3" xfId="11522"/>
    <cellStyle name="Comma 2 2 2 5 5" xfId="11523"/>
    <cellStyle name="Comma 2 2 2 5 5 2" xfId="11524"/>
    <cellStyle name="Comma 2 2 2 5 6" xfId="11525"/>
    <cellStyle name="Comma 2 2 2 5 6 2" xfId="11526"/>
    <cellStyle name="Comma 2 2 2 5 7" xfId="11527"/>
    <cellStyle name="Comma 2 2 2 5 8" xfId="11528"/>
    <cellStyle name="Comma 2 2 2 5 9" xfId="11529"/>
    <cellStyle name="Comma 2 2 2 6" xfId="11530"/>
    <cellStyle name="Comma 2 2 2 6 2" xfId="11531"/>
    <cellStyle name="Comma 2 2 2 6 2 2" xfId="11532"/>
    <cellStyle name="Comma 2 2 2 6 2 2 2" xfId="11533"/>
    <cellStyle name="Comma 2 2 2 6 2 2 2 2" xfId="11534"/>
    <cellStyle name="Comma 2 2 2 6 2 2 3" xfId="11535"/>
    <cellStyle name="Comma 2 2 2 6 2 3" xfId="11536"/>
    <cellStyle name="Comma 2 2 2 6 2 3 2" xfId="11537"/>
    <cellStyle name="Comma 2 2 2 6 2 4" xfId="11538"/>
    <cellStyle name="Comma 2 2 2 6 3" xfId="11539"/>
    <cellStyle name="Comma 2 2 2 6 3 2" xfId="11540"/>
    <cellStyle name="Comma 2 2 2 6 3 2 2" xfId="11541"/>
    <cellStyle name="Comma 2 2 2 6 3 3" xfId="11542"/>
    <cellStyle name="Comma 2 2 2 6 4" xfId="11543"/>
    <cellStyle name="Comma 2 2 2 6 4 2" xfId="11544"/>
    <cellStyle name="Comma 2 2 2 6 5" xfId="11545"/>
    <cellStyle name="Comma 2 2 2 6 5 2" xfId="11546"/>
    <cellStyle name="Comma 2 2 2 6 6" xfId="11547"/>
    <cellStyle name="Comma 2 2 2 6 7" xfId="11548"/>
    <cellStyle name="Comma 2 2 2 6 8" xfId="11549"/>
    <cellStyle name="Comma 2 2 2 6 9" xfId="11550"/>
    <cellStyle name="Comma 2 2 2 7" xfId="11551"/>
    <cellStyle name="Comma 2 2 2 7 2" xfId="11552"/>
    <cellStyle name="Comma 2 2 2 7 2 2" xfId="11553"/>
    <cellStyle name="Comma 2 2 2 7 2 2 2" xfId="11554"/>
    <cellStyle name="Comma 2 2 2 7 2 2 2 2" xfId="11555"/>
    <cellStyle name="Comma 2 2 2 7 2 2 3" xfId="11556"/>
    <cellStyle name="Comma 2 2 2 7 2 3" xfId="11557"/>
    <cellStyle name="Comma 2 2 2 7 2 3 2" xfId="11558"/>
    <cellStyle name="Comma 2 2 2 7 2 4" xfId="11559"/>
    <cellStyle name="Comma 2 2 2 7 3" xfId="11560"/>
    <cellStyle name="Comma 2 2 2 7 3 2" xfId="11561"/>
    <cellStyle name="Comma 2 2 2 7 3 2 2" xfId="11562"/>
    <cellStyle name="Comma 2 2 2 7 3 3" xfId="11563"/>
    <cellStyle name="Comma 2 2 2 7 4" xfId="11564"/>
    <cellStyle name="Comma 2 2 2 7 4 2" xfId="11565"/>
    <cellStyle name="Comma 2 2 2 7 5" xfId="11566"/>
    <cellStyle name="Comma 2 2 2 8" xfId="11567"/>
    <cellStyle name="Comma 2 2 2 8 2" xfId="11568"/>
    <cellStyle name="Comma 2 2 2 8 2 2" xfId="11569"/>
    <cellStyle name="Comma 2 2 2 8 2 2 2" xfId="11570"/>
    <cellStyle name="Comma 2 2 2 8 2 3" xfId="11571"/>
    <cellStyle name="Comma 2 2 2 8 3" xfId="11572"/>
    <cellStyle name="Comma 2 2 2 8 3 2" xfId="11573"/>
    <cellStyle name="Comma 2 2 2 8 4" xfId="11574"/>
    <cellStyle name="Comma 2 2 2 9" xfId="11575"/>
    <cellStyle name="Comma 2 2 2 9 2" xfId="11576"/>
    <cellStyle name="Comma 2 2 2 9 2 2" xfId="11577"/>
    <cellStyle name="Comma 2 2 2 9 2 2 2" xfId="11578"/>
    <cellStyle name="Comma 2 2 2 9 2 3" xfId="11579"/>
    <cellStyle name="Comma 2 2 2 9 3" xfId="11580"/>
    <cellStyle name="Comma 2 2 2 9 3 2" xfId="11581"/>
    <cellStyle name="Comma 2 2 2 9 4" xfId="11582"/>
    <cellStyle name="Comma 2 2 20" xfId="11583"/>
    <cellStyle name="Comma 2 2 3" xfId="11584"/>
    <cellStyle name="Comma 2 2 3 10" xfId="11585"/>
    <cellStyle name="Comma 2 2 3 10 2" xfId="11586"/>
    <cellStyle name="Comma 2 2 3 11" xfId="11587"/>
    <cellStyle name="Comma 2 2 3 11 2" xfId="11588"/>
    <cellStyle name="Comma 2 2 3 12" xfId="11589"/>
    <cellStyle name="Comma 2 2 3 12 2" xfId="11590"/>
    <cellStyle name="Comma 2 2 3 13" xfId="11591"/>
    <cellStyle name="Comma 2 2 3 13 2" xfId="11592"/>
    <cellStyle name="Comma 2 2 3 14" xfId="11593"/>
    <cellStyle name="Comma 2 2 3 15" xfId="11594"/>
    <cellStyle name="Comma 2 2 3 16" xfId="11595"/>
    <cellStyle name="Comma 2 2 3 17" xfId="11596"/>
    <cellStyle name="Comma 2 2 3 2" xfId="11597"/>
    <cellStyle name="Comma 2 2 3 2 10" xfId="11598"/>
    <cellStyle name="Comma 2 2 3 2 10 2" xfId="11599"/>
    <cellStyle name="Comma 2 2 3 2 11" xfId="11600"/>
    <cellStyle name="Comma 2 2 3 2 11 2" xfId="11601"/>
    <cellStyle name="Comma 2 2 3 2 12" xfId="11602"/>
    <cellStyle name="Comma 2 2 3 2 12 2" xfId="11603"/>
    <cellStyle name="Comma 2 2 3 2 13" xfId="11604"/>
    <cellStyle name="Comma 2 2 3 2 14" xfId="11605"/>
    <cellStyle name="Comma 2 2 3 2 15" xfId="11606"/>
    <cellStyle name="Comma 2 2 3 2 16" xfId="11607"/>
    <cellStyle name="Comma 2 2 3 2 2" xfId="11608"/>
    <cellStyle name="Comma 2 2 3 2 2 10" xfId="11609"/>
    <cellStyle name="Comma 2 2 3 2 2 2" xfId="11610"/>
    <cellStyle name="Comma 2 2 3 2 2 2 2" xfId="11611"/>
    <cellStyle name="Comma 2 2 3 2 2 2 2 2" xfId="11612"/>
    <cellStyle name="Comma 2 2 3 2 2 2 2 2 2" xfId="11613"/>
    <cellStyle name="Comma 2 2 3 2 2 2 2 2 2 2" xfId="11614"/>
    <cellStyle name="Comma 2 2 3 2 2 2 2 2 3" xfId="11615"/>
    <cellStyle name="Comma 2 2 3 2 2 2 2 3" xfId="11616"/>
    <cellStyle name="Comma 2 2 3 2 2 2 2 3 2" xfId="11617"/>
    <cellStyle name="Comma 2 2 3 2 2 2 2 4" xfId="11618"/>
    <cellStyle name="Comma 2 2 3 2 2 2 3" xfId="11619"/>
    <cellStyle name="Comma 2 2 3 2 2 2 3 2" xfId="11620"/>
    <cellStyle name="Comma 2 2 3 2 2 2 3 2 2" xfId="11621"/>
    <cellStyle name="Comma 2 2 3 2 2 2 3 3" xfId="11622"/>
    <cellStyle name="Comma 2 2 3 2 2 2 4" xfId="11623"/>
    <cellStyle name="Comma 2 2 3 2 2 2 4 2" xfId="11624"/>
    <cellStyle name="Comma 2 2 3 2 2 2 5" xfId="11625"/>
    <cellStyle name="Comma 2 2 3 2 2 2 5 2" xfId="11626"/>
    <cellStyle name="Comma 2 2 3 2 2 2 6" xfId="11627"/>
    <cellStyle name="Comma 2 2 3 2 2 2 7" xfId="11628"/>
    <cellStyle name="Comma 2 2 3 2 2 2 8" xfId="11629"/>
    <cellStyle name="Comma 2 2 3 2 2 2 9" xfId="11630"/>
    <cellStyle name="Comma 2 2 3 2 2 3" xfId="11631"/>
    <cellStyle name="Comma 2 2 3 2 2 3 2" xfId="11632"/>
    <cellStyle name="Comma 2 2 3 2 2 3 2 2" xfId="11633"/>
    <cellStyle name="Comma 2 2 3 2 2 3 2 2 2" xfId="11634"/>
    <cellStyle name="Comma 2 2 3 2 2 3 2 3" xfId="11635"/>
    <cellStyle name="Comma 2 2 3 2 2 3 3" xfId="11636"/>
    <cellStyle name="Comma 2 2 3 2 2 3 3 2" xfId="11637"/>
    <cellStyle name="Comma 2 2 3 2 2 3 4" xfId="11638"/>
    <cellStyle name="Comma 2 2 3 2 2 4" xfId="11639"/>
    <cellStyle name="Comma 2 2 3 2 2 4 2" xfId="11640"/>
    <cellStyle name="Comma 2 2 3 2 2 4 2 2" xfId="11641"/>
    <cellStyle name="Comma 2 2 3 2 2 4 3" xfId="11642"/>
    <cellStyle name="Comma 2 2 3 2 2 5" xfId="11643"/>
    <cellStyle name="Comma 2 2 3 2 2 5 2" xfId="11644"/>
    <cellStyle name="Comma 2 2 3 2 2 6" xfId="11645"/>
    <cellStyle name="Comma 2 2 3 2 2 6 2" xfId="11646"/>
    <cellStyle name="Comma 2 2 3 2 2 7" xfId="11647"/>
    <cellStyle name="Comma 2 2 3 2 2 8" xfId="11648"/>
    <cellStyle name="Comma 2 2 3 2 2 9" xfId="11649"/>
    <cellStyle name="Comma 2 2 3 2 3" xfId="11650"/>
    <cellStyle name="Comma 2 2 3 2 3 2" xfId="11651"/>
    <cellStyle name="Comma 2 2 3 2 3 2 2" xfId="11652"/>
    <cellStyle name="Comma 2 2 3 2 3 2 2 2" xfId="11653"/>
    <cellStyle name="Comma 2 2 3 2 3 2 2 2 2" xfId="11654"/>
    <cellStyle name="Comma 2 2 3 2 3 2 2 3" xfId="11655"/>
    <cellStyle name="Comma 2 2 3 2 3 2 3" xfId="11656"/>
    <cellStyle name="Comma 2 2 3 2 3 2 3 2" xfId="11657"/>
    <cellStyle name="Comma 2 2 3 2 3 2 4" xfId="11658"/>
    <cellStyle name="Comma 2 2 3 2 3 3" xfId="11659"/>
    <cellStyle name="Comma 2 2 3 2 3 3 2" xfId="11660"/>
    <cellStyle name="Comma 2 2 3 2 3 3 2 2" xfId="11661"/>
    <cellStyle name="Comma 2 2 3 2 3 3 3" xfId="11662"/>
    <cellStyle name="Comma 2 2 3 2 3 4" xfId="11663"/>
    <cellStyle name="Comma 2 2 3 2 3 4 2" xfId="11664"/>
    <cellStyle name="Comma 2 2 3 2 3 5" xfId="11665"/>
    <cellStyle name="Comma 2 2 3 2 3 5 2" xfId="11666"/>
    <cellStyle name="Comma 2 2 3 2 3 6" xfId="11667"/>
    <cellStyle name="Comma 2 2 3 2 3 7" xfId="11668"/>
    <cellStyle name="Comma 2 2 3 2 3 8" xfId="11669"/>
    <cellStyle name="Comma 2 2 3 2 3 9" xfId="11670"/>
    <cellStyle name="Comma 2 2 3 2 4" xfId="11671"/>
    <cellStyle name="Comma 2 2 3 2 4 2" xfId="11672"/>
    <cellStyle name="Comma 2 2 3 2 4 2 2" xfId="11673"/>
    <cellStyle name="Comma 2 2 3 2 4 2 2 2" xfId="11674"/>
    <cellStyle name="Comma 2 2 3 2 4 2 2 2 2" xfId="11675"/>
    <cellStyle name="Comma 2 2 3 2 4 2 2 3" xfId="11676"/>
    <cellStyle name="Comma 2 2 3 2 4 2 3" xfId="11677"/>
    <cellStyle name="Comma 2 2 3 2 4 2 3 2" xfId="11678"/>
    <cellStyle name="Comma 2 2 3 2 4 2 4" xfId="11679"/>
    <cellStyle name="Comma 2 2 3 2 4 3" xfId="11680"/>
    <cellStyle name="Comma 2 2 3 2 4 3 2" xfId="11681"/>
    <cellStyle name="Comma 2 2 3 2 4 3 2 2" xfId="11682"/>
    <cellStyle name="Comma 2 2 3 2 4 3 3" xfId="11683"/>
    <cellStyle name="Comma 2 2 3 2 4 4" xfId="11684"/>
    <cellStyle name="Comma 2 2 3 2 4 4 2" xfId="11685"/>
    <cellStyle name="Comma 2 2 3 2 4 5" xfId="11686"/>
    <cellStyle name="Comma 2 2 3 2 5" xfId="11687"/>
    <cellStyle name="Comma 2 2 3 2 5 2" xfId="11688"/>
    <cellStyle name="Comma 2 2 3 2 5 2 2" xfId="11689"/>
    <cellStyle name="Comma 2 2 3 2 5 2 2 2" xfId="11690"/>
    <cellStyle name="Comma 2 2 3 2 5 2 3" xfId="11691"/>
    <cellStyle name="Comma 2 2 3 2 5 3" xfId="11692"/>
    <cellStyle name="Comma 2 2 3 2 5 3 2" xfId="11693"/>
    <cellStyle name="Comma 2 2 3 2 5 4" xfId="11694"/>
    <cellStyle name="Comma 2 2 3 2 6" xfId="11695"/>
    <cellStyle name="Comma 2 2 3 2 6 2" xfId="11696"/>
    <cellStyle name="Comma 2 2 3 2 6 2 2" xfId="11697"/>
    <cellStyle name="Comma 2 2 3 2 6 2 2 2" xfId="11698"/>
    <cellStyle name="Comma 2 2 3 2 6 2 3" xfId="11699"/>
    <cellStyle name="Comma 2 2 3 2 6 3" xfId="11700"/>
    <cellStyle name="Comma 2 2 3 2 6 3 2" xfId="11701"/>
    <cellStyle name="Comma 2 2 3 2 6 4" xfId="11702"/>
    <cellStyle name="Comma 2 2 3 2 7" xfId="11703"/>
    <cellStyle name="Comma 2 2 3 2 7 2" xfId="11704"/>
    <cellStyle name="Comma 2 2 3 2 7 2 2" xfId="11705"/>
    <cellStyle name="Comma 2 2 3 2 7 3" xfId="11706"/>
    <cellStyle name="Comma 2 2 3 2 8" xfId="11707"/>
    <cellStyle name="Comma 2 2 3 2 8 2" xfId="11708"/>
    <cellStyle name="Comma 2 2 3 2 8 2 2" xfId="11709"/>
    <cellStyle name="Comma 2 2 3 2 8 3" xfId="11710"/>
    <cellStyle name="Comma 2 2 3 2 9" xfId="11711"/>
    <cellStyle name="Comma 2 2 3 2 9 2" xfId="11712"/>
    <cellStyle name="Comma 2 2 3 3" xfId="11713"/>
    <cellStyle name="Comma 2 2 3 3 10" xfId="11714"/>
    <cellStyle name="Comma 2 2 3 3 2" xfId="11715"/>
    <cellStyle name="Comma 2 2 3 3 2 2" xfId="11716"/>
    <cellStyle name="Comma 2 2 3 3 2 2 2" xfId="11717"/>
    <cellStyle name="Comma 2 2 3 3 2 2 2 2" xfId="11718"/>
    <cellStyle name="Comma 2 2 3 3 2 2 2 2 2" xfId="11719"/>
    <cellStyle name="Comma 2 2 3 3 2 2 2 3" xfId="11720"/>
    <cellStyle name="Comma 2 2 3 3 2 2 3" xfId="11721"/>
    <cellStyle name="Comma 2 2 3 3 2 2 3 2" xfId="11722"/>
    <cellStyle name="Comma 2 2 3 3 2 2 4" xfId="11723"/>
    <cellStyle name="Comma 2 2 3 3 2 3" xfId="11724"/>
    <cellStyle name="Comma 2 2 3 3 2 3 2" xfId="11725"/>
    <cellStyle name="Comma 2 2 3 3 2 3 2 2" xfId="11726"/>
    <cellStyle name="Comma 2 2 3 3 2 3 3" xfId="11727"/>
    <cellStyle name="Comma 2 2 3 3 2 4" xfId="11728"/>
    <cellStyle name="Comma 2 2 3 3 2 4 2" xfId="11729"/>
    <cellStyle name="Comma 2 2 3 3 2 5" xfId="11730"/>
    <cellStyle name="Comma 2 2 3 3 2 5 2" xfId="11731"/>
    <cellStyle name="Comma 2 2 3 3 2 6" xfId="11732"/>
    <cellStyle name="Comma 2 2 3 3 2 7" xfId="11733"/>
    <cellStyle name="Comma 2 2 3 3 2 8" xfId="11734"/>
    <cellStyle name="Comma 2 2 3 3 2 9" xfId="11735"/>
    <cellStyle name="Comma 2 2 3 3 3" xfId="11736"/>
    <cellStyle name="Comma 2 2 3 3 3 2" xfId="11737"/>
    <cellStyle name="Comma 2 2 3 3 3 2 2" xfId="11738"/>
    <cellStyle name="Comma 2 2 3 3 3 2 2 2" xfId="11739"/>
    <cellStyle name="Comma 2 2 3 3 3 2 3" xfId="11740"/>
    <cellStyle name="Comma 2 2 3 3 3 3" xfId="11741"/>
    <cellStyle name="Comma 2 2 3 3 3 3 2" xfId="11742"/>
    <cellStyle name="Comma 2 2 3 3 3 4" xfId="11743"/>
    <cellStyle name="Comma 2 2 3 3 4" xfId="11744"/>
    <cellStyle name="Comma 2 2 3 3 4 2" xfId="11745"/>
    <cellStyle name="Comma 2 2 3 3 4 2 2" xfId="11746"/>
    <cellStyle name="Comma 2 2 3 3 4 3" xfId="11747"/>
    <cellStyle name="Comma 2 2 3 3 5" xfId="11748"/>
    <cellStyle name="Comma 2 2 3 3 5 2" xfId="11749"/>
    <cellStyle name="Comma 2 2 3 3 6" xfId="11750"/>
    <cellStyle name="Comma 2 2 3 3 6 2" xfId="11751"/>
    <cellStyle name="Comma 2 2 3 3 7" xfId="11752"/>
    <cellStyle name="Comma 2 2 3 3 8" xfId="11753"/>
    <cellStyle name="Comma 2 2 3 3 9" xfId="11754"/>
    <cellStyle name="Comma 2 2 3 4" xfId="11755"/>
    <cellStyle name="Comma 2 2 3 4 2" xfId="11756"/>
    <cellStyle name="Comma 2 2 3 4 2 2" xfId="11757"/>
    <cellStyle name="Comma 2 2 3 4 2 2 2" xfId="11758"/>
    <cellStyle name="Comma 2 2 3 4 2 2 2 2" xfId="11759"/>
    <cellStyle name="Comma 2 2 3 4 2 2 3" xfId="11760"/>
    <cellStyle name="Comma 2 2 3 4 2 3" xfId="11761"/>
    <cellStyle name="Comma 2 2 3 4 2 3 2" xfId="11762"/>
    <cellStyle name="Comma 2 2 3 4 2 4" xfId="11763"/>
    <cellStyle name="Comma 2 2 3 4 3" xfId="11764"/>
    <cellStyle name="Comma 2 2 3 4 3 2" xfId="11765"/>
    <cellStyle name="Comma 2 2 3 4 3 2 2" xfId="11766"/>
    <cellStyle name="Comma 2 2 3 4 3 3" xfId="11767"/>
    <cellStyle name="Comma 2 2 3 4 4" xfId="11768"/>
    <cellStyle name="Comma 2 2 3 4 4 2" xfId="11769"/>
    <cellStyle name="Comma 2 2 3 4 5" xfId="11770"/>
    <cellStyle name="Comma 2 2 3 4 5 2" xfId="11771"/>
    <cellStyle name="Comma 2 2 3 4 6" xfId="11772"/>
    <cellStyle name="Comma 2 2 3 4 7" xfId="11773"/>
    <cellStyle name="Comma 2 2 3 4 8" xfId="11774"/>
    <cellStyle name="Comma 2 2 3 4 9" xfId="11775"/>
    <cellStyle name="Comma 2 2 3 5" xfId="11776"/>
    <cellStyle name="Comma 2 2 3 5 2" xfId="11777"/>
    <cellStyle name="Comma 2 2 3 5 2 2" xfId="11778"/>
    <cellStyle name="Comma 2 2 3 5 2 2 2" xfId="11779"/>
    <cellStyle name="Comma 2 2 3 5 2 2 2 2" xfId="11780"/>
    <cellStyle name="Comma 2 2 3 5 2 2 3" xfId="11781"/>
    <cellStyle name="Comma 2 2 3 5 2 3" xfId="11782"/>
    <cellStyle name="Comma 2 2 3 5 2 3 2" xfId="11783"/>
    <cellStyle name="Comma 2 2 3 5 2 4" xfId="11784"/>
    <cellStyle name="Comma 2 2 3 5 3" xfId="11785"/>
    <cellStyle name="Comma 2 2 3 5 3 2" xfId="11786"/>
    <cellStyle name="Comma 2 2 3 5 3 2 2" xfId="11787"/>
    <cellStyle name="Comma 2 2 3 5 3 3" xfId="11788"/>
    <cellStyle name="Comma 2 2 3 5 4" xfId="11789"/>
    <cellStyle name="Comma 2 2 3 5 4 2" xfId="11790"/>
    <cellStyle name="Comma 2 2 3 5 5" xfId="11791"/>
    <cellStyle name="Comma 2 2 3 6" xfId="11792"/>
    <cellStyle name="Comma 2 2 3 6 2" xfId="11793"/>
    <cellStyle name="Comma 2 2 3 6 2 2" xfId="11794"/>
    <cellStyle name="Comma 2 2 3 6 2 2 2" xfId="11795"/>
    <cellStyle name="Comma 2 2 3 6 2 3" xfId="11796"/>
    <cellStyle name="Comma 2 2 3 6 3" xfId="11797"/>
    <cellStyle name="Comma 2 2 3 6 3 2" xfId="11798"/>
    <cellStyle name="Comma 2 2 3 6 4" xfId="11799"/>
    <cellStyle name="Comma 2 2 3 7" xfId="11800"/>
    <cellStyle name="Comma 2 2 3 7 2" xfId="11801"/>
    <cellStyle name="Comma 2 2 3 7 2 2" xfId="11802"/>
    <cellStyle name="Comma 2 2 3 7 2 2 2" xfId="11803"/>
    <cellStyle name="Comma 2 2 3 7 2 3" xfId="11804"/>
    <cellStyle name="Comma 2 2 3 7 3" xfId="11805"/>
    <cellStyle name="Comma 2 2 3 7 3 2" xfId="11806"/>
    <cellStyle name="Comma 2 2 3 7 4" xfId="11807"/>
    <cellStyle name="Comma 2 2 3 8" xfId="11808"/>
    <cellStyle name="Comma 2 2 3 8 2" xfId="11809"/>
    <cellStyle name="Comma 2 2 3 8 2 2" xfId="11810"/>
    <cellStyle name="Comma 2 2 3 8 3" xfId="11811"/>
    <cellStyle name="Comma 2 2 3 9" xfId="11812"/>
    <cellStyle name="Comma 2 2 3 9 2" xfId="11813"/>
    <cellStyle name="Comma 2 2 3 9 2 2" xfId="11814"/>
    <cellStyle name="Comma 2 2 3 9 3" xfId="11815"/>
    <cellStyle name="Comma 2 2 4" xfId="11816"/>
    <cellStyle name="Comma 2 2 4 10" xfId="11817"/>
    <cellStyle name="Comma 2 2 4 10 2" xfId="11818"/>
    <cellStyle name="Comma 2 2 4 11" xfId="11819"/>
    <cellStyle name="Comma 2 2 4 11 2" xfId="11820"/>
    <cellStyle name="Comma 2 2 4 12" xfId="11821"/>
    <cellStyle name="Comma 2 2 4 12 2" xfId="11822"/>
    <cellStyle name="Comma 2 2 4 13" xfId="11823"/>
    <cellStyle name="Comma 2 2 4 13 2" xfId="11824"/>
    <cellStyle name="Comma 2 2 4 14" xfId="11825"/>
    <cellStyle name="Comma 2 2 4 15" xfId="11826"/>
    <cellStyle name="Comma 2 2 4 16" xfId="11827"/>
    <cellStyle name="Comma 2 2 4 17" xfId="11828"/>
    <cellStyle name="Comma 2 2 4 2" xfId="11829"/>
    <cellStyle name="Comma 2 2 4 2 10" xfId="11830"/>
    <cellStyle name="Comma 2 2 4 2 10 2" xfId="11831"/>
    <cellStyle name="Comma 2 2 4 2 11" xfId="11832"/>
    <cellStyle name="Comma 2 2 4 2 11 2" xfId="11833"/>
    <cellStyle name="Comma 2 2 4 2 12" xfId="11834"/>
    <cellStyle name="Comma 2 2 4 2 12 2" xfId="11835"/>
    <cellStyle name="Comma 2 2 4 2 13" xfId="11836"/>
    <cellStyle name="Comma 2 2 4 2 14" xfId="11837"/>
    <cellStyle name="Comma 2 2 4 2 15" xfId="11838"/>
    <cellStyle name="Comma 2 2 4 2 16" xfId="11839"/>
    <cellStyle name="Comma 2 2 4 2 2" xfId="11840"/>
    <cellStyle name="Comma 2 2 4 2 2 10" xfId="11841"/>
    <cellStyle name="Comma 2 2 4 2 2 2" xfId="11842"/>
    <cellStyle name="Comma 2 2 4 2 2 2 2" xfId="11843"/>
    <cellStyle name="Comma 2 2 4 2 2 2 2 2" xfId="11844"/>
    <cellStyle name="Comma 2 2 4 2 2 2 2 2 2" xfId="11845"/>
    <cellStyle name="Comma 2 2 4 2 2 2 2 2 2 2" xfId="11846"/>
    <cellStyle name="Comma 2 2 4 2 2 2 2 2 3" xfId="11847"/>
    <cellStyle name="Comma 2 2 4 2 2 2 2 3" xfId="11848"/>
    <cellStyle name="Comma 2 2 4 2 2 2 2 3 2" xfId="11849"/>
    <cellStyle name="Comma 2 2 4 2 2 2 2 4" xfId="11850"/>
    <cellStyle name="Comma 2 2 4 2 2 2 3" xfId="11851"/>
    <cellStyle name="Comma 2 2 4 2 2 2 3 2" xfId="11852"/>
    <cellStyle name="Comma 2 2 4 2 2 2 3 2 2" xfId="11853"/>
    <cellStyle name="Comma 2 2 4 2 2 2 3 3" xfId="11854"/>
    <cellStyle name="Comma 2 2 4 2 2 2 4" xfId="11855"/>
    <cellStyle name="Comma 2 2 4 2 2 2 4 2" xfId="11856"/>
    <cellStyle name="Comma 2 2 4 2 2 2 5" xfId="11857"/>
    <cellStyle name="Comma 2 2 4 2 2 2 5 2" xfId="11858"/>
    <cellStyle name="Comma 2 2 4 2 2 2 6" xfId="11859"/>
    <cellStyle name="Comma 2 2 4 2 2 2 7" xfId="11860"/>
    <cellStyle name="Comma 2 2 4 2 2 2 8" xfId="11861"/>
    <cellStyle name="Comma 2 2 4 2 2 2 9" xfId="11862"/>
    <cellStyle name="Comma 2 2 4 2 2 3" xfId="11863"/>
    <cellStyle name="Comma 2 2 4 2 2 3 2" xfId="11864"/>
    <cellStyle name="Comma 2 2 4 2 2 3 2 2" xfId="11865"/>
    <cellStyle name="Comma 2 2 4 2 2 3 2 2 2" xfId="11866"/>
    <cellStyle name="Comma 2 2 4 2 2 3 2 3" xfId="11867"/>
    <cellStyle name="Comma 2 2 4 2 2 3 3" xfId="11868"/>
    <cellStyle name="Comma 2 2 4 2 2 3 3 2" xfId="11869"/>
    <cellStyle name="Comma 2 2 4 2 2 3 4" xfId="11870"/>
    <cellStyle name="Comma 2 2 4 2 2 4" xfId="11871"/>
    <cellStyle name="Comma 2 2 4 2 2 4 2" xfId="11872"/>
    <cellStyle name="Comma 2 2 4 2 2 4 2 2" xfId="11873"/>
    <cellStyle name="Comma 2 2 4 2 2 4 3" xfId="11874"/>
    <cellStyle name="Comma 2 2 4 2 2 5" xfId="11875"/>
    <cellStyle name="Comma 2 2 4 2 2 5 2" xfId="11876"/>
    <cellStyle name="Comma 2 2 4 2 2 6" xfId="11877"/>
    <cellStyle name="Comma 2 2 4 2 2 6 2" xfId="11878"/>
    <cellStyle name="Comma 2 2 4 2 2 7" xfId="11879"/>
    <cellStyle name="Comma 2 2 4 2 2 8" xfId="11880"/>
    <cellStyle name="Comma 2 2 4 2 2 9" xfId="11881"/>
    <cellStyle name="Comma 2 2 4 2 3" xfId="11882"/>
    <cellStyle name="Comma 2 2 4 2 3 2" xfId="11883"/>
    <cellStyle name="Comma 2 2 4 2 3 2 2" xfId="11884"/>
    <cellStyle name="Comma 2 2 4 2 3 2 2 2" xfId="11885"/>
    <cellStyle name="Comma 2 2 4 2 3 2 2 2 2" xfId="11886"/>
    <cellStyle name="Comma 2 2 4 2 3 2 2 3" xfId="11887"/>
    <cellStyle name="Comma 2 2 4 2 3 2 3" xfId="11888"/>
    <cellStyle name="Comma 2 2 4 2 3 2 3 2" xfId="11889"/>
    <cellStyle name="Comma 2 2 4 2 3 2 4" xfId="11890"/>
    <cellStyle name="Comma 2 2 4 2 3 3" xfId="11891"/>
    <cellStyle name="Comma 2 2 4 2 3 3 2" xfId="11892"/>
    <cellStyle name="Comma 2 2 4 2 3 3 2 2" xfId="11893"/>
    <cellStyle name="Comma 2 2 4 2 3 3 3" xfId="11894"/>
    <cellStyle name="Comma 2 2 4 2 3 4" xfId="11895"/>
    <cellStyle name="Comma 2 2 4 2 3 4 2" xfId="11896"/>
    <cellStyle name="Comma 2 2 4 2 3 5" xfId="11897"/>
    <cellStyle name="Comma 2 2 4 2 3 5 2" xfId="11898"/>
    <cellStyle name="Comma 2 2 4 2 3 6" xfId="11899"/>
    <cellStyle name="Comma 2 2 4 2 3 7" xfId="11900"/>
    <cellStyle name="Comma 2 2 4 2 3 8" xfId="11901"/>
    <cellStyle name="Comma 2 2 4 2 3 9" xfId="11902"/>
    <cellStyle name="Comma 2 2 4 2 4" xfId="11903"/>
    <cellStyle name="Comma 2 2 4 2 4 2" xfId="11904"/>
    <cellStyle name="Comma 2 2 4 2 4 2 2" xfId="11905"/>
    <cellStyle name="Comma 2 2 4 2 4 2 2 2" xfId="11906"/>
    <cellStyle name="Comma 2 2 4 2 4 2 2 2 2" xfId="11907"/>
    <cellStyle name="Comma 2 2 4 2 4 2 2 3" xfId="11908"/>
    <cellStyle name="Comma 2 2 4 2 4 2 3" xfId="11909"/>
    <cellStyle name="Comma 2 2 4 2 4 2 3 2" xfId="11910"/>
    <cellStyle name="Comma 2 2 4 2 4 2 4" xfId="11911"/>
    <cellStyle name="Comma 2 2 4 2 4 3" xfId="11912"/>
    <cellStyle name="Comma 2 2 4 2 4 3 2" xfId="11913"/>
    <cellStyle name="Comma 2 2 4 2 4 3 2 2" xfId="11914"/>
    <cellStyle name="Comma 2 2 4 2 4 3 3" xfId="11915"/>
    <cellStyle name="Comma 2 2 4 2 4 4" xfId="11916"/>
    <cellStyle name="Comma 2 2 4 2 4 4 2" xfId="11917"/>
    <cellStyle name="Comma 2 2 4 2 4 5" xfId="11918"/>
    <cellStyle name="Comma 2 2 4 2 5" xfId="11919"/>
    <cellStyle name="Comma 2 2 4 2 5 2" xfId="11920"/>
    <cellStyle name="Comma 2 2 4 2 5 2 2" xfId="11921"/>
    <cellStyle name="Comma 2 2 4 2 5 2 2 2" xfId="11922"/>
    <cellStyle name="Comma 2 2 4 2 5 2 3" xfId="11923"/>
    <cellStyle name="Comma 2 2 4 2 5 3" xfId="11924"/>
    <cellStyle name="Comma 2 2 4 2 5 3 2" xfId="11925"/>
    <cellStyle name="Comma 2 2 4 2 5 4" xfId="11926"/>
    <cellStyle name="Comma 2 2 4 2 6" xfId="11927"/>
    <cellStyle name="Comma 2 2 4 2 6 2" xfId="11928"/>
    <cellStyle name="Comma 2 2 4 2 6 2 2" xfId="11929"/>
    <cellStyle name="Comma 2 2 4 2 6 2 2 2" xfId="11930"/>
    <cellStyle name="Comma 2 2 4 2 6 2 3" xfId="11931"/>
    <cellStyle name="Comma 2 2 4 2 6 3" xfId="11932"/>
    <cellStyle name="Comma 2 2 4 2 6 3 2" xfId="11933"/>
    <cellStyle name="Comma 2 2 4 2 6 4" xfId="11934"/>
    <cellStyle name="Comma 2 2 4 2 7" xfId="11935"/>
    <cellStyle name="Comma 2 2 4 2 7 2" xfId="11936"/>
    <cellStyle name="Comma 2 2 4 2 7 2 2" xfId="11937"/>
    <cellStyle name="Comma 2 2 4 2 7 3" xfId="11938"/>
    <cellStyle name="Comma 2 2 4 2 8" xfId="11939"/>
    <cellStyle name="Comma 2 2 4 2 8 2" xfId="11940"/>
    <cellStyle name="Comma 2 2 4 2 8 2 2" xfId="11941"/>
    <cellStyle name="Comma 2 2 4 2 8 3" xfId="11942"/>
    <cellStyle name="Comma 2 2 4 2 9" xfId="11943"/>
    <cellStyle name="Comma 2 2 4 2 9 2" xfId="11944"/>
    <cellStyle name="Comma 2 2 4 3" xfId="11945"/>
    <cellStyle name="Comma 2 2 4 3 10" xfId="11946"/>
    <cellStyle name="Comma 2 2 4 3 10 2" xfId="11947"/>
    <cellStyle name="Comma 2 2 4 3 11" xfId="11948"/>
    <cellStyle name="Comma 2 2 4 3 11 2" xfId="11949"/>
    <cellStyle name="Comma 2 2 4 3 12" xfId="11950"/>
    <cellStyle name="Comma 2 2 4 3 13" xfId="11951"/>
    <cellStyle name="Comma 2 2 4 3 14" xfId="11952"/>
    <cellStyle name="Comma 2 2 4 3 15" xfId="11953"/>
    <cellStyle name="Comma 2 2 4 3 2" xfId="11954"/>
    <cellStyle name="Comma 2 2 4 3 2 2" xfId="11955"/>
    <cellStyle name="Comma 2 2 4 3 2 2 2" xfId="11956"/>
    <cellStyle name="Comma 2 2 4 3 2 2 2 2" xfId="11957"/>
    <cellStyle name="Comma 2 2 4 3 2 2 2 2 2" xfId="11958"/>
    <cellStyle name="Comma 2 2 4 3 2 2 2 3" xfId="11959"/>
    <cellStyle name="Comma 2 2 4 3 2 2 3" xfId="11960"/>
    <cellStyle name="Comma 2 2 4 3 2 2 3 2" xfId="11961"/>
    <cellStyle name="Comma 2 2 4 3 2 2 4" xfId="11962"/>
    <cellStyle name="Comma 2 2 4 3 2 3" xfId="11963"/>
    <cellStyle name="Comma 2 2 4 3 2 3 2" xfId="11964"/>
    <cellStyle name="Comma 2 2 4 3 2 3 2 2" xfId="11965"/>
    <cellStyle name="Comma 2 2 4 3 2 3 3" xfId="11966"/>
    <cellStyle name="Comma 2 2 4 3 2 4" xfId="11967"/>
    <cellStyle name="Comma 2 2 4 3 2 4 2" xfId="11968"/>
    <cellStyle name="Comma 2 2 4 3 2 5" xfId="11969"/>
    <cellStyle name="Comma 2 2 4 3 2 5 2" xfId="11970"/>
    <cellStyle name="Comma 2 2 4 3 2 6" xfId="11971"/>
    <cellStyle name="Comma 2 2 4 3 2 7" xfId="11972"/>
    <cellStyle name="Comma 2 2 4 3 2 8" xfId="11973"/>
    <cellStyle name="Comma 2 2 4 3 2 9" xfId="11974"/>
    <cellStyle name="Comma 2 2 4 3 3" xfId="11975"/>
    <cellStyle name="Comma 2 2 4 3 3 2" xfId="11976"/>
    <cellStyle name="Comma 2 2 4 3 3 2 2" xfId="11977"/>
    <cellStyle name="Comma 2 2 4 3 3 2 2 2" xfId="11978"/>
    <cellStyle name="Comma 2 2 4 3 3 2 2 2 2" xfId="11979"/>
    <cellStyle name="Comma 2 2 4 3 3 2 2 3" xfId="11980"/>
    <cellStyle name="Comma 2 2 4 3 3 2 3" xfId="11981"/>
    <cellStyle name="Comma 2 2 4 3 3 2 3 2" xfId="11982"/>
    <cellStyle name="Comma 2 2 4 3 3 2 4" xfId="11983"/>
    <cellStyle name="Comma 2 2 4 3 3 3" xfId="11984"/>
    <cellStyle name="Comma 2 2 4 3 3 3 2" xfId="11985"/>
    <cellStyle name="Comma 2 2 4 3 3 3 2 2" xfId="11986"/>
    <cellStyle name="Comma 2 2 4 3 3 3 3" xfId="11987"/>
    <cellStyle name="Comma 2 2 4 3 3 4" xfId="11988"/>
    <cellStyle name="Comma 2 2 4 3 3 4 2" xfId="11989"/>
    <cellStyle name="Comma 2 2 4 3 3 5" xfId="11990"/>
    <cellStyle name="Comma 2 2 4 3 4" xfId="11991"/>
    <cellStyle name="Comma 2 2 4 3 4 2" xfId="11992"/>
    <cellStyle name="Comma 2 2 4 3 4 2 2" xfId="11993"/>
    <cellStyle name="Comma 2 2 4 3 4 2 2 2" xfId="11994"/>
    <cellStyle name="Comma 2 2 4 3 4 2 3" xfId="11995"/>
    <cellStyle name="Comma 2 2 4 3 4 3" xfId="11996"/>
    <cellStyle name="Comma 2 2 4 3 4 3 2" xfId="11997"/>
    <cellStyle name="Comma 2 2 4 3 4 4" xfId="11998"/>
    <cellStyle name="Comma 2 2 4 3 5" xfId="11999"/>
    <cellStyle name="Comma 2 2 4 3 5 2" xfId="12000"/>
    <cellStyle name="Comma 2 2 4 3 5 2 2" xfId="12001"/>
    <cellStyle name="Comma 2 2 4 3 5 2 2 2" xfId="12002"/>
    <cellStyle name="Comma 2 2 4 3 5 2 3" xfId="12003"/>
    <cellStyle name="Comma 2 2 4 3 5 3" xfId="12004"/>
    <cellStyle name="Comma 2 2 4 3 5 3 2" xfId="12005"/>
    <cellStyle name="Comma 2 2 4 3 5 4" xfId="12006"/>
    <cellStyle name="Comma 2 2 4 3 6" xfId="12007"/>
    <cellStyle name="Comma 2 2 4 3 6 2" xfId="12008"/>
    <cellStyle name="Comma 2 2 4 3 6 2 2" xfId="12009"/>
    <cellStyle name="Comma 2 2 4 3 6 3" xfId="12010"/>
    <cellStyle name="Comma 2 2 4 3 7" xfId="12011"/>
    <cellStyle name="Comma 2 2 4 3 7 2" xfId="12012"/>
    <cellStyle name="Comma 2 2 4 3 7 2 2" xfId="12013"/>
    <cellStyle name="Comma 2 2 4 3 7 3" xfId="12014"/>
    <cellStyle name="Comma 2 2 4 3 8" xfId="12015"/>
    <cellStyle name="Comma 2 2 4 3 8 2" xfId="12016"/>
    <cellStyle name="Comma 2 2 4 3 9" xfId="12017"/>
    <cellStyle name="Comma 2 2 4 3 9 2" xfId="12018"/>
    <cellStyle name="Comma 2 2 4 4" xfId="12019"/>
    <cellStyle name="Comma 2 2 4 4 2" xfId="12020"/>
    <cellStyle name="Comma 2 2 4 4 2 2" xfId="12021"/>
    <cellStyle name="Comma 2 2 4 4 2 2 2" xfId="12022"/>
    <cellStyle name="Comma 2 2 4 4 2 2 2 2" xfId="12023"/>
    <cellStyle name="Comma 2 2 4 4 2 2 3" xfId="12024"/>
    <cellStyle name="Comma 2 2 4 4 2 3" xfId="12025"/>
    <cellStyle name="Comma 2 2 4 4 2 3 2" xfId="12026"/>
    <cellStyle name="Comma 2 2 4 4 2 4" xfId="12027"/>
    <cellStyle name="Comma 2 2 4 4 3" xfId="12028"/>
    <cellStyle name="Comma 2 2 4 4 3 2" xfId="12029"/>
    <cellStyle name="Comma 2 2 4 4 3 2 2" xfId="12030"/>
    <cellStyle name="Comma 2 2 4 4 3 3" xfId="12031"/>
    <cellStyle name="Comma 2 2 4 4 4" xfId="12032"/>
    <cellStyle name="Comma 2 2 4 4 4 2" xfId="12033"/>
    <cellStyle name="Comma 2 2 4 4 5" xfId="12034"/>
    <cellStyle name="Comma 2 2 4 4 5 2" xfId="12035"/>
    <cellStyle name="Comma 2 2 4 4 6" xfId="12036"/>
    <cellStyle name="Comma 2 2 4 4 7" xfId="12037"/>
    <cellStyle name="Comma 2 2 4 4 8" xfId="12038"/>
    <cellStyle name="Comma 2 2 4 4 9" xfId="12039"/>
    <cellStyle name="Comma 2 2 4 5" xfId="12040"/>
    <cellStyle name="Comma 2 2 4 5 2" xfId="12041"/>
    <cellStyle name="Comma 2 2 4 5 2 2" xfId="12042"/>
    <cellStyle name="Comma 2 2 4 5 2 2 2" xfId="12043"/>
    <cellStyle name="Comma 2 2 4 5 2 2 2 2" xfId="12044"/>
    <cellStyle name="Comma 2 2 4 5 2 2 3" xfId="12045"/>
    <cellStyle name="Comma 2 2 4 5 2 3" xfId="12046"/>
    <cellStyle name="Comma 2 2 4 5 2 3 2" xfId="12047"/>
    <cellStyle name="Comma 2 2 4 5 2 4" xfId="12048"/>
    <cellStyle name="Comma 2 2 4 5 3" xfId="12049"/>
    <cellStyle name="Comma 2 2 4 5 3 2" xfId="12050"/>
    <cellStyle name="Comma 2 2 4 5 3 2 2" xfId="12051"/>
    <cellStyle name="Comma 2 2 4 5 3 3" xfId="12052"/>
    <cellStyle name="Comma 2 2 4 5 4" xfId="12053"/>
    <cellStyle name="Comma 2 2 4 5 4 2" xfId="12054"/>
    <cellStyle name="Comma 2 2 4 5 5" xfId="12055"/>
    <cellStyle name="Comma 2 2 4 6" xfId="12056"/>
    <cellStyle name="Comma 2 2 4 6 2" xfId="12057"/>
    <cellStyle name="Comma 2 2 4 6 2 2" xfId="12058"/>
    <cellStyle name="Comma 2 2 4 6 2 2 2" xfId="12059"/>
    <cellStyle name="Comma 2 2 4 6 2 3" xfId="12060"/>
    <cellStyle name="Comma 2 2 4 6 3" xfId="12061"/>
    <cellStyle name="Comma 2 2 4 6 3 2" xfId="12062"/>
    <cellStyle name="Comma 2 2 4 6 4" xfId="12063"/>
    <cellStyle name="Comma 2 2 4 7" xfId="12064"/>
    <cellStyle name="Comma 2 2 4 7 2" xfId="12065"/>
    <cellStyle name="Comma 2 2 4 7 2 2" xfId="12066"/>
    <cellStyle name="Comma 2 2 4 7 2 2 2" xfId="12067"/>
    <cellStyle name="Comma 2 2 4 7 2 3" xfId="12068"/>
    <cellStyle name="Comma 2 2 4 7 3" xfId="12069"/>
    <cellStyle name="Comma 2 2 4 7 3 2" xfId="12070"/>
    <cellStyle name="Comma 2 2 4 7 4" xfId="12071"/>
    <cellStyle name="Comma 2 2 4 8" xfId="12072"/>
    <cellStyle name="Comma 2 2 4 8 2" xfId="12073"/>
    <cellStyle name="Comma 2 2 4 8 2 2" xfId="12074"/>
    <cellStyle name="Comma 2 2 4 8 3" xfId="12075"/>
    <cellStyle name="Comma 2 2 4 9" xfId="12076"/>
    <cellStyle name="Comma 2 2 4 9 2" xfId="12077"/>
    <cellStyle name="Comma 2 2 4 9 2 2" xfId="12078"/>
    <cellStyle name="Comma 2 2 4 9 3" xfId="12079"/>
    <cellStyle name="Comma 2 2 5" xfId="12080"/>
    <cellStyle name="Comma 2 2 5 10" xfId="12081"/>
    <cellStyle name="Comma 2 2 5 10 2" xfId="12082"/>
    <cellStyle name="Comma 2 2 5 11" xfId="12083"/>
    <cellStyle name="Comma 2 2 5 11 2" xfId="12084"/>
    <cellStyle name="Comma 2 2 5 12" xfId="12085"/>
    <cellStyle name="Comma 2 2 5 12 2" xfId="12086"/>
    <cellStyle name="Comma 2 2 5 13" xfId="12087"/>
    <cellStyle name="Comma 2 2 5 14" xfId="12088"/>
    <cellStyle name="Comma 2 2 5 15" xfId="12089"/>
    <cellStyle name="Comma 2 2 5 16" xfId="12090"/>
    <cellStyle name="Comma 2 2 5 2" xfId="12091"/>
    <cellStyle name="Comma 2 2 5 2 10" xfId="12092"/>
    <cellStyle name="Comma 2 2 5 2 2" xfId="12093"/>
    <cellStyle name="Comma 2 2 5 2 2 2" xfId="12094"/>
    <cellStyle name="Comma 2 2 5 2 2 2 2" xfId="12095"/>
    <cellStyle name="Comma 2 2 5 2 2 2 2 2" xfId="12096"/>
    <cellStyle name="Comma 2 2 5 2 2 2 2 2 2" xfId="12097"/>
    <cellStyle name="Comma 2 2 5 2 2 2 2 3" xfId="12098"/>
    <cellStyle name="Comma 2 2 5 2 2 2 3" xfId="12099"/>
    <cellStyle name="Comma 2 2 5 2 2 2 3 2" xfId="12100"/>
    <cellStyle name="Comma 2 2 5 2 2 2 4" xfId="12101"/>
    <cellStyle name="Comma 2 2 5 2 2 3" xfId="12102"/>
    <cellStyle name="Comma 2 2 5 2 2 3 2" xfId="12103"/>
    <cellStyle name="Comma 2 2 5 2 2 3 2 2" xfId="12104"/>
    <cellStyle name="Comma 2 2 5 2 2 3 3" xfId="12105"/>
    <cellStyle name="Comma 2 2 5 2 2 4" xfId="12106"/>
    <cellStyle name="Comma 2 2 5 2 2 4 2" xfId="12107"/>
    <cellStyle name="Comma 2 2 5 2 2 5" xfId="12108"/>
    <cellStyle name="Comma 2 2 5 2 2 5 2" xfId="12109"/>
    <cellStyle name="Comma 2 2 5 2 2 6" xfId="12110"/>
    <cellStyle name="Comma 2 2 5 2 2 7" xfId="12111"/>
    <cellStyle name="Comma 2 2 5 2 2 8" xfId="12112"/>
    <cellStyle name="Comma 2 2 5 2 2 9" xfId="12113"/>
    <cellStyle name="Comma 2 2 5 2 3" xfId="12114"/>
    <cellStyle name="Comma 2 2 5 2 3 2" xfId="12115"/>
    <cellStyle name="Comma 2 2 5 2 3 2 2" xfId="12116"/>
    <cellStyle name="Comma 2 2 5 2 3 2 2 2" xfId="12117"/>
    <cellStyle name="Comma 2 2 5 2 3 2 3" xfId="12118"/>
    <cellStyle name="Comma 2 2 5 2 3 3" xfId="12119"/>
    <cellStyle name="Comma 2 2 5 2 3 3 2" xfId="12120"/>
    <cellStyle name="Comma 2 2 5 2 3 4" xfId="12121"/>
    <cellStyle name="Comma 2 2 5 2 4" xfId="12122"/>
    <cellStyle name="Comma 2 2 5 2 4 2" xfId="12123"/>
    <cellStyle name="Comma 2 2 5 2 4 2 2" xfId="12124"/>
    <cellStyle name="Comma 2 2 5 2 4 3" xfId="12125"/>
    <cellStyle name="Comma 2 2 5 2 5" xfId="12126"/>
    <cellStyle name="Comma 2 2 5 2 5 2" xfId="12127"/>
    <cellStyle name="Comma 2 2 5 2 6" xfId="12128"/>
    <cellStyle name="Comma 2 2 5 2 6 2" xfId="12129"/>
    <cellStyle name="Comma 2 2 5 2 7" xfId="12130"/>
    <cellStyle name="Comma 2 2 5 2 8" xfId="12131"/>
    <cellStyle name="Comma 2 2 5 2 9" xfId="12132"/>
    <cellStyle name="Comma 2 2 5 3" xfId="12133"/>
    <cellStyle name="Comma 2 2 5 3 2" xfId="12134"/>
    <cellStyle name="Comma 2 2 5 3 2 2" xfId="12135"/>
    <cellStyle name="Comma 2 2 5 3 2 2 2" xfId="12136"/>
    <cellStyle name="Comma 2 2 5 3 2 2 2 2" xfId="12137"/>
    <cellStyle name="Comma 2 2 5 3 2 2 3" xfId="12138"/>
    <cellStyle name="Comma 2 2 5 3 2 3" xfId="12139"/>
    <cellStyle name="Comma 2 2 5 3 2 3 2" xfId="12140"/>
    <cellStyle name="Comma 2 2 5 3 2 4" xfId="12141"/>
    <cellStyle name="Comma 2 2 5 3 3" xfId="12142"/>
    <cellStyle name="Comma 2 2 5 3 3 2" xfId="12143"/>
    <cellStyle name="Comma 2 2 5 3 3 2 2" xfId="12144"/>
    <cellStyle name="Comma 2 2 5 3 3 2 3" xfId="12145"/>
    <cellStyle name="Comma 2 2 5 3 3 3" xfId="12146"/>
    <cellStyle name="Comma 2 2 5 3 3 4" xfId="12147"/>
    <cellStyle name="Comma 2 2 5 3 4" xfId="12148"/>
    <cellStyle name="Comma 2 2 5 3 4 2" xfId="12149"/>
    <cellStyle name="Comma 2 2 5 3 4 3" xfId="12150"/>
    <cellStyle name="Comma 2 2 5 3 5" xfId="12151"/>
    <cellStyle name="Comma 2 2 5 3 5 2" xfId="12152"/>
    <cellStyle name="Comma 2 2 5 3 6" xfId="12153"/>
    <cellStyle name="Comma 2 2 5 3 7" xfId="12154"/>
    <cellStyle name="Comma 2 2 5 3 8" xfId="12155"/>
    <cellStyle name="Comma 2 2 5 3 9" xfId="12156"/>
    <cellStyle name="Comma 2 2 5 4" xfId="12157"/>
    <cellStyle name="Comma 2 2 5 4 2" xfId="12158"/>
    <cellStyle name="Comma 2 2 5 4 2 2" xfId="12159"/>
    <cellStyle name="Comma 2 2 5 4 2 2 2" xfId="12160"/>
    <cellStyle name="Comma 2 2 5 4 2 2 2 2" xfId="12161"/>
    <cellStyle name="Comma 2 2 5 4 2 2 2 3" xfId="12162"/>
    <cellStyle name="Comma 2 2 5 4 2 2 3" xfId="12163"/>
    <cellStyle name="Comma 2 2 5 4 2 2 4" xfId="12164"/>
    <cellStyle name="Comma 2 2 5 4 2 3" xfId="12165"/>
    <cellStyle name="Comma 2 2 5 4 2 3 2" xfId="12166"/>
    <cellStyle name="Comma 2 2 5 4 2 3 3" xfId="12167"/>
    <cellStyle name="Comma 2 2 5 4 2 4" xfId="12168"/>
    <cellStyle name="Comma 2 2 5 4 2 5" xfId="12169"/>
    <cellStyle name="Comma 2 2 5 4 3" xfId="12170"/>
    <cellStyle name="Comma 2 2 5 4 3 2" xfId="12171"/>
    <cellStyle name="Comma 2 2 5 4 3 2 2" xfId="12172"/>
    <cellStyle name="Comma 2 2 5 4 3 2 3" xfId="12173"/>
    <cellStyle name="Comma 2 2 5 4 3 3" xfId="12174"/>
    <cellStyle name="Comma 2 2 5 4 3 4" xfId="12175"/>
    <cellStyle name="Comma 2 2 5 4 4" xfId="12176"/>
    <cellStyle name="Comma 2 2 5 4 4 2" xfId="12177"/>
    <cellStyle name="Comma 2 2 5 4 4 3" xfId="12178"/>
    <cellStyle name="Comma 2 2 5 4 5" xfId="12179"/>
    <cellStyle name="Comma 2 2 5 4 6" xfId="12180"/>
    <cellStyle name="Comma 2 2 5 5" xfId="12181"/>
    <cellStyle name="Comma 2 2 5 5 2" xfId="12182"/>
    <cellStyle name="Comma 2 2 5 5 2 2" xfId="12183"/>
    <cellStyle name="Comma 2 2 5 5 2 2 2" xfId="12184"/>
    <cellStyle name="Comma 2 2 5 5 2 2 3" xfId="12185"/>
    <cellStyle name="Comma 2 2 5 5 2 3" xfId="12186"/>
    <cellStyle name="Comma 2 2 5 5 2 4" xfId="12187"/>
    <cellStyle name="Comma 2 2 5 5 3" xfId="12188"/>
    <cellStyle name="Comma 2 2 5 5 3 2" xfId="12189"/>
    <cellStyle name="Comma 2 2 5 5 3 3" xfId="12190"/>
    <cellStyle name="Comma 2 2 5 5 4" xfId="12191"/>
    <cellStyle name="Comma 2 2 5 5 5" xfId="12192"/>
    <cellStyle name="Comma 2 2 5 6" xfId="12193"/>
    <cellStyle name="Comma 2 2 5 6 2" xfId="12194"/>
    <cellStyle name="Comma 2 2 5 6 2 2" xfId="12195"/>
    <cellStyle name="Comma 2 2 5 6 2 2 2" xfId="12196"/>
    <cellStyle name="Comma 2 2 5 6 2 2 3" xfId="12197"/>
    <cellStyle name="Comma 2 2 5 6 2 3" xfId="12198"/>
    <cellStyle name="Comma 2 2 5 6 2 4" xfId="12199"/>
    <cellStyle name="Comma 2 2 5 6 3" xfId="12200"/>
    <cellStyle name="Comma 2 2 5 6 3 2" xfId="12201"/>
    <cellStyle name="Comma 2 2 5 6 3 3" xfId="12202"/>
    <cellStyle name="Comma 2 2 5 6 4" xfId="12203"/>
    <cellStyle name="Comma 2 2 5 6 5" xfId="12204"/>
    <cellStyle name="Comma 2 2 5 7" xfId="12205"/>
    <cellStyle name="Comma 2 2 5 7 2" xfId="12206"/>
    <cellStyle name="Comma 2 2 5 7 2 2" xfId="12207"/>
    <cellStyle name="Comma 2 2 5 7 2 3" xfId="12208"/>
    <cellStyle name="Comma 2 2 5 7 3" xfId="12209"/>
    <cellStyle name="Comma 2 2 5 7 4" xfId="12210"/>
    <cellStyle name="Comma 2 2 5 8" xfId="12211"/>
    <cellStyle name="Comma 2 2 5 8 2" xfId="12212"/>
    <cellStyle name="Comma 2 2 5 8 2 2" xfId="12213"/>
    <cellStyle name="Comma 2 2 5 8 2 3" xfId="12214"/>
    <cellStyle name="Comma 2 2 5 8 3" xfId="12215"/>
    <cellStyle name="Comma 2 2 5 8 4" xfId="12216"/>
    <cellStyle name="Comma 2 2 5 9" xfId="12217"/>
    <cellStyle name="Comma 2 2 5 9 2" xfId="12218"/>
    <cellStyle name="Comma 2 2 5 9 3" xfId="12219"/>
    <cellStyle name="Comma 2 2 6" xfId="12220"/>
    <cellStyle name="Comma 2 2 6 10" xfId="12221"/>
    <cellStyle name="Comma 2 2 6 11" xfId="12222"/>
    <cellStyle name="Comma 2 2 6 2" xfId="12223"/>
    <cellStyle name="Comma 2 2 6 2 10" xfId="12224"/>
    <cellStyle name="Comma 2 2 6 2 2" xfId="12225"/>
    <cellStyle name="Comma 2 2 6 2 2 2" xfId="12226"/>
    <cellStyle name="Comma 2 2 6 2 2 2 2" xfId="12227"/>
    <cellStyle name="Comma 2 2 6 2 2 2 2 2" xfId="12228"/>
    <cellStyle name="Comma 2 2 6 2 2 2 2 3" xfId="12229"/>
    <cellStyle name="Comma 2 2 6 2 2 2 3" xfId="12230"/>
    <cellStyle name="Comma 2 2 6 2 2 2 4" xfId="12231"/>
    <cellStyle name="Comma 2 2 6 2 2 3" xfId="12232"/>
    <cellStyle name="Comma 2 2 6 2 2 3 2" xfId="12233"/>
    <cellStyle name="Comma 2 2 6 2 2 3 3" xfId="12234"/>
    <cellStyle name="Comma 2 2 6 2 2 4" xfId="12235"/>
    <cellStyle name="Comma 2 2 6 2 2 5" xfId="12236"/>
    <cellStyle name="Comma 2 2 6 2 3" xfId="12237"/>
    <cellStyle name="Comma 2 2 6 2 3 2" xfId="12238"/>
    <cellStyle name="Comma 2 2 6 2 3 2 2" xfId="12239"/>
    <cellStyle name="Comma 2 2 6 2 3 2 3" xfId="12240"/>
    <cellStyle name="Comma 2 2 6 2 3 3" xfId="12241"/>
    <cellStyle name="Comma 2 2 6 2 3 4" xfId="12242"/>
    <cellStyle name="Comma 2 2 6 2 4" xfId="12243"/>
    <cellStyle name="Comma 2 2 6 2 4 2" xfId="12244"/>
    <cellStyle name="Comma 2 2 6 2 4 3" xfId="12245"/>
    <cellStyle name="Comma 2 2 6 2 5" xfId="12246"/>
    <cellStyle name="Comma 2 2 6 2 5 2" xfId="12247"/>
    <cellStyle name="Comma 2 2 6 2 6" xfId="12248"/>
    <cellStyle name="Comma 2 2 6 2 7" xfId="12249"/>
    <cellStyle name="Comma 2 2 6 2 8" xfId="12250"/>
    <cellStyle name="Comma 2 2 6 2 9" xfId="12251"/>
    <cellStyle name="Comma 2 2 6 3" xfId="12252"/>
    <cellStyle name="Comma 2 2 6 3 2" xfId="12253"/>
    <cellStyle name="Comma 2 2 6 3 2 2" xfId="12254"/>
    <cellStyle name="Comma 2 2 6 3 2 2 2" xfId="12255"/>
    <cellStyle name="Comma 2 2 6 3 2 2 3" xfId="12256"/>
    <cellStyle name="Comma 2 2 6 3 2 3" xfId="12257"/>
    <cellStyle name="Comma 2 2 6 3 2 4" xfId="12258"/>
    <cellStyle name="Comma 2 2 6 3 3" xfId="12259"/>
    <cellStyle name="Comma 2 2 6 3 3 2" xfId="12260"/>
    <cellStyle name="Comma 2 2 6 3 3 3" xfId="12261"/>
    <cellStyle name="Comma 2 2 6 3 4" xfId="12262"/>
    <cellStyle name="Comma 2 2 6 3 5" xfId="12263"/>
    <cellStyle name="Comma 2 2 6 4" xfId="12264"/>
    <cellStyle name="Comma 2 2 6 4 2" xfId="12265"/>
    <cellStyle name="Comma 2 2 6 4 2 2" xfId="12266"/>
    <cellStyle name="Comma 2 2 6 4 2 3" xfId="12267"/>
    <cellStyle name="Comma 2 2 6 4 3" xfId="12268"/>
    <cellStyle name="Comma 2 2 6 4 4" xfId="12269"/>
    <cellStyle name="Comma 2 2 6 5" xfId="12270"/>
    <cellStyle name="Comma 2 2 6 5 2" xfId="12271"/>
    <cellStyle name="Comma 2 2 6 5 3" xfId="12272"/>
    <cellStyle name="Comma 2 2 6 6" xfId="12273"/>
    <cellStyle name="Comma 2 2 6 6 2" xfId="12274"/>
    <cellStyle name="Comma 2 2 6 7" xfId="12275"/>
    <cellStyle name="Comma 2 2 6 8" xfId="12276"/>
    <cellStyle name="Comma 2 2 6 9" xfId="12277"/>
    <cellStyle name="Comma 2 2 7" xfId="12278"/>
    <cellStyle name="Comma 2 2 7 10" xfId="12279"/>
    <cellStyle name="Comma 2 2 7 2" xfId="12280"/>
    <cellStyle name="Comma 2 2 7 2 2" xfId="12281"/>
    <cellStyle name="Comma 2 2 7 2 2 2" xfId="12282"/>
    <cellStyle name="Comma 2 2 7 2 2 2 2" xfId="12283"/>
    <cellStyle name="Comma 2 2 7 2 2 2 3" xfId="12284"/>
    <cellStyle name="Comma 2 2 7 2 2 3" xfId="12285"/>
    <cellStyle name="Comma 2 2 7 2 2 4" xfId="12286"/>
    <cellStyle name="Comma 2 2 7 2 3" xfId="12287"/>
    <cellStyle name="Comma 2 2 7 2 3 2" xfId="12288"/>
    <cellStyle name="Comma 2 2 7 2 3 3" xfId="12289"/>
    <cellStyle name="Comma 2 2 7 2 4" xfId="12290"/>
    <cellStyle name="Comma 2 2 7 2 5" xfId="12291"/>
    <cellStyle name="Comma 2 2 7 3" xfId="12292"/>
    <cellStyle name="Comma 2 2 7 3 2" xfId="12293"/>
    <cellStyle name="Comma 2 2 7 3 2 2" xfId="12294"/>
    <cellStyle name="Comma 2 2 7 3 2 3" xfId="12295"/>
    <cellStyle name="Comma 2 2 7 3 3" xfId="12296"/>
    <cellStyle name="Comma 2 2 7 3 4" xfId="12297"/>
    <cellStyle name="Comma 2 2 7 4" xfId="12298"/>
    <cellStyle name="Comma 2 2 7 4 2" xfId="12299"/>
    <cellStyle name="Comma 2 2 7 4 3" xfId="12300"/>
    <cellStyle name="Comma 2 2 7 5" xfId="12301"/>
    <cellStyle name="Comma 2 2 7 5 2" xfId="12302"/>
    <cellStyle name="Comma 2 2 7 6" xfId="12303"/>
    <cellStyle name="Comma 2 2 7 7" xfId="12304"/>
    <cellStyle name="Comma 2 2 7 8" xfId="12305"/>
    <cellStyle name="Comma 2 2 7 9" xfId="12306"/>
    <cellStyle name="Comma 2 2 8" xfId="12307"/>
    <cellStyle name="Comma 2 2 8 2" xfId="12308"/>
    <cellStyle name="Comma 2 2 8 2 2" xfId="12309"/>
    <cellStyle name="Comma 2 2 8 2 2 2" xfId="12310"/>
    <cellStyle name="Comma 2 2 8 2 2 2 2" xfId="12311"/>
    <cellStyle name="Comma 2 2 8 2 2 2 3" xfId="12312"/>
    <cellStyle name="Comma 2 2 8 2 2 3" xfId="12313"/>
    <cellStyle name="Comma 2 2 8 2 2 4" xfId="12314"/>
    <cellStyle name="Comma 2 2 8 2 3" xfId="12315"/>
    <cellStyle name="Comma 2 2 8 2 3 2" xfId="12316"/>
    <cellStyle name="Comma 2 2 8 2 3 3" xfId="12317"/>
    <cellStyle name="Comma 2 2 8 2 4" xfId="12318"/>
    <cellStyle name="Comma 2 2 8 2 5" xfId="12319"/>
    <cellStyle name="Comma 2 2 8 3" xfId="12320"/>
    <cellStyle name="Comma 2 2 8 3 2" xfId="12321"/>
    <cellStyle name="Comma 2 2 8 3 2 2" xfId="12322"/>
    <cellStyle name="Comma 2 2 8 3 2 3" xfId="12323"/>
    <cellStyle name="Comma 2 2 8 3 3" xfId="12324"/>
    <cellStyle name="Comma 2 2 8 3 4" xfId="12325"/>
    <cellStyle name="Comma 2 2 8 4" xfId="12326"/>
    <cellStyle name="Comma 2 2 8 4 2" xfId="12327"/>
    <cellStyle name="Comma 2 2 8 4 3" xfId="12328"/>
    <cellStyle name="Comma 2 2 8 5" xfId="12329"/>
    <cellStyle name="Comma 2 2 8 6" xfId="12330"/>
    <cellStyle name="Comma 2 2 9" xfId="12331"/>
    <cellStyle name="Comma 2 2 9 2" xfId="12332"/>
    <cellStyle name="Comma 2 2 9 2 2" xfId="12333"/>
    <cellStyle name="Comma 2 2 9 2 2 2" xfId="12334"/>
    <cellStyle name="Comma 2 2 9 2 2 3" xfId="12335"/>
    <cellStyle name="Comma 2 2 9 2 3" xfId="12336"/>
    <cellStyle name="Comma 2 2 9 2 4" xfId="12337"/>
    <cellStyle name="Comma 2 2 9 3" xfId="12338"/>
    <cellStyle name="Comma 2 2 9 3 2" xfId="12339"/>
    <cellStyle name="Comma 2 2 9 3 3" xfId="12340"/>
    <cellStyle name="Comma 2 2 9 4" xfId="12341"/>
    <cellStyle name="Comma 2 2 9 5" xfId="12342"/>
    <cellStyle name="Comma 2 20" xfId="12343"/>
    <cellStyle name="Comma 2 21" xfId="12344"/>
    <cellStyle name="Comma 2 22" xfId="12345"/>
    <cellStyle name="Comma 2 23" xfId="12346"/>
    <cellStyle name="Comma 2 24" xfId="12347"/>
    <cellStyle name="Comma 2 25" xfId="12348"/>
    <cellStyle name="Comma 2 26" xfId="12349"/>
    <cellStyle name="Comma 2 27" xfId="12350"/>
    <cellStyle name="Comma 2 3" xfId="12351"/>
    <cellStyle name="Comma 2 3 10" xfId="12352"/>
    <cellStyle name="Comma 2 3 10 2" xfId="12353"/>
    <cellStyle name="Comma 2 3 10 2 2" xfId="12354"/>
    <cellStyle name="Comma 2 3 10 2 2 2" xfId="12355"/>
    <cellStyle name="Comma 2 3 10 2 2 3" xfId="12356"/>
    <cellStyle name="Comma 2 3 10 2 3" xfId="12357"/>
    <cellStyle name="Comma 2 3 10 2 4" xfId="12358"/>
    <cellStyle name="Comma 2 3 10 3" xfId="12359"/>
    <cellStyle name="Comma 2 3 10 3 2" xfId="12360"/>
    <cellStyle name="Comma 2 3 10 3 3" xfId="12361"/>
    <cellStyle name="Comma 2 3 10 4" xfId="12362"/>
    <cellStyle name="Comma 2 3 10 5" xfId="12363"/>
    <cellStyle name="Comma 2 3 11" xfId="12364"/>
    <cellStyle name="Comma 2 3 11 2" xfId="12365"/>
    <cellStyle name="Comma 2 3 11 2 2" xfId="12366"/>
    <cellStyle name="Comma 2 3 11 2 3" xfId="12367"/>
    <cellStyle name="Comma 2 3 11 3" xfId="12368"/>
    <cellStyle name="Comma 2 3 11 4" xfId="12369"/>
    <cellStyle name="Comma 2 3 12" xfId="12370"/>
    <cellStyle name="Comma 2 3 12 2" xfId="12371"/>
    <cellStyle name="Comma 2 3 12 2 2" xfId="12372"/>
    <cellStyle name="Comma 2 3 12 2 3" xfId="12373"/>
    <cellStyle name="Comma 2 3 12 3" xfId="12374"/>
    <cellStyle name="Comma 2 3 12 4" xfId="12375"/>
    <cellStyle name="Comma 2 3 13" xfId="12376"/>
    <cellStyle name="Comma 2 3 13 2" xfId="12377"/>
    <cellStyle name="Comma 2 3 13 3" xfId="12378"/>
    <cellStyle name="Comma 2 3 14" xfId="12379"/>
    <cellStyle name="Comma 2 3 14 2" xfId="12380"/>
    <cellStyle name="Comma 2 3 14 3" xfId="12381"/>
    <cellStyle name="Comma 2 3 15" xfId="12382"/>
    <cellStyle name="Comma 2 3 15 2" xfId="12383"/>
    <cellStyle name="Comma 2 3 15 3" xfId="12384"/>
    <cellStyle name="Comma 2 3 16" xfId="12385"/>
    <cellStyle name="Comma 2 3 16 2" xfId="12386"/>
    <cellStyle name="Comma 2 3 17" xfId="12387"/>
    <cellStyle name="Comma 2 3 18" xfId="12388"/>
    <cellStyle name="Comma 2 3 19" xfId="12389"/>
    <cellStyle name="Comma 2 3 2" xfId="12390"/>
    <cellStyle name="Comma 2 3 2 10" xfId="12391"/>
    <cellStyle name="Comma 2 3 2 10 2" xfId="12392"/>
    <cellStyle name="Comma 2 3 2 10 2 2" xfId="12393"/>
    <cellStyle name="Comma 2 3 2 10 2 3" xfId="12394"/>
    <cellStyle name="Comma 2 3 2 10 3" xfId="12395"/>
    <cellStyle name="Comma 2 3 2 10 4" xfId="12396"/>
    <cellStyle name="Comma 2 3 2 11" xfId="12397"/>
    <cellStyle name="Comma 2 3 2 11 2" xfId="12398"/>
    <cellStyle name="Comma 2 3 2 11 2 2" xfId="12399"/>
    <cellStyle name="Comma 2 3 2 11 2 3" xfId="12400"/>
    <cellStyle name="Comma 2 3 2 11 3" xfId="12401"/>
    <cellStyle name="Comma 2 3 2 11 4" xfId="12402"/>
    <cellStyle name="Comma 2 3 2 12" xfId="12403"/>
    <cellStyle name="Comma 2 3 2 12 2" xfId="12404"/>
    <cellStyle name="Comma 2 3 2 12 3" xfId="12405"/>
    <cellStyle name="Comma 2 3 2 13" xfId="12406"/>
    <cellStyle name="Comma 2 3 2 13 2" xfId="12407"/>
    <cellStyle name="Comma 2 3 2 13 3" xfId="12408"/>
    <cellStyle name="Comma 2 3 2 14" xfId="12409"/>
    <cellStyle name="Comma 2 3 2 14 2" xfId="12410"/>
    <cellStyle name="Comma 2 3 2 14 3" xfId="12411"/>
    <cellStyle name="Comma 2 3 2 15" xfId="12412"/>
    <cellStyle name="Comma 2 3 2 15 2" xfId="12413"/>
    <cellStyle name="Comma 2 3 2 16" xfId="12414"/>
    <cellStyle name="Comma 2 3 2 17" xfId="12415"/>
    <cellStyle name="Comma 2 3 2 18" xfId="12416"/>
    <cellStyle name="Comma 2 3 2 19" xfId="12417"/>
    <cellStyle name="Comma 2 3 2 2" xfId="12418"/>
    <cellStyle name="Comma 2 3 2 2 10" xfId="12419"/>
    <cellStyle name="Comma 2 3 2 2 10 2" xfId="12420"/>
    <cellStyle name="Comma 2 3 2 2 10 3" xfId="12421"/>
    <cellStyle name="Comma 2 3 2 2 11" xfId="12422"/>
    <cellStyle name="Comma 2 3 2 2 11 2" xfId="12423"/>
    <cellStyle name="Comma 2 3 2 2 11 3" xfId="12424"/>
    <cellStyle name="Comma 2 3 2 2 12" xfId="12425"/>
    <cellStyle name="Comma 2 3 2 2 12 2" xfId="12426"/>
    <cellStyle name="Comma 2 3 2 2 12 3" xfId="12427"/>
    <cellStyle name="Comma 2 3 2 2 13" xfId="12428"/>
    <cellStyle name="Comma 2 3 2 2 13 2" xfId="12429"/>
    <cellStyle name="Comma 2 3 2 2 14" xfId="12430"/>
    <cellStyle name="Comma 2 3 2 2 15" xfId="12431"/>
    <cellStyle name="Comma 2 3 2 2 16" xfId="12432"/>
    <cellStyle name="Comma 2 3 2 2 17" xfId="12433"/>
    <cellStyle name="Comma 2 3 2 2 18" xfId="12434"/>
    <cellStyle name="Comma 2 3 2 2 2" xfId="12435"/>
    <cellStyle name="Comma 2 3 2 2 2 10" xfId="12436"/>
    <cellStyle name="Comma 2 3 2 2 2 11" xfId="12437"/>
    <cellStyle name="Comma 2 3 2 2 2 12" xfId="12438"/>
    <cellStyle name="Comma 2 3 2 2 2 2" xfId="12439"/>
    <cellStyle name="Comma 2 3 2 2 2 2 10" xfId="12440"/>
    <cellStyle name="Comma 2 3 2 2 2 2 11" xfId="12441"/>
    <cellStyle name="Comma 2 3 2 2 2 2 2" xfId="12442"/>
    <cellStyle name="Comma 2 3 2 2 2 2 2 10" xfId="12443"/>
    <cellStyle name="Comma 2 3 2 2 2 2 2 2" xfId="12444"/>
    <cellStyle name="Comma 2 3 2 2 2 2 2 2 2" xfId="12445"/>
    <cellStyle name="Comma 2 3 2 2 2 2 2 2 2 2" xfId="12446"/>
    <cellStyle name="Comma 2 3 2 2 2 2 2 2 2 2 2" xfId="12447"/>
    <cellStyle name="Comma 2 3 2 2 2 2 2 2 2 2 3" xfId="12448"/>
    <cellStyle name="Comma 2 3 2 2 2 2 2 2 2 3" xfId="12449"/>
    <cellStyle name="Comma 2 3 2 2 2 2 2 2 2 4" xfId="12450"/>
    <cellStyle name="Comma 2 3 2 2 2 2 2 2 3" xfId="12451"/>
    <cellStyle name="Comma 2 3 2 2 2 2 2 2 3 2" xfId="12452"/>
    <cellStyle name="Comma 2 3 2 2 2 2 2 2 3 3" xfId="12453"/>
    <cellStyle name="Comma 2 3 2 2 2 2 2 2 4" xfId="12454"/>
    <cellStyle name="Comma 2 3 2 2 2 2 2 2 5" xfId="12455"/>
    <cellStyle name="Comma 2 3 2 2 2 2 2 3" xfId="12456"/>
    <cellStyle name="Comma 2 3 2 2 2 2 2 3 2" xfId="12457"/>
    <cellStyle name="Comma 2 3 2 2 2 2 2 3 2 2" xfId="12458"/>
    <cellStyle name="Comma 2 3 2 2 2 2 2 3 2 3" xfId="12459"/>
    <cellStyle name="Comma 2 3 2 2 2 2 2 3 3" xfId="12460"/>
    <cellStyle name="Comma 2 3 2 2 2 2 2 3 4" xfId="12461"/>
    <cellStyle name="Comma 2 3 2 2 2 2 2 4" xfId="12462"/>
    <cellStyle name="Comma 2 3 2 2 2 2 2 4 2" xfId="12463"/>
    <cellStyle name="Comma 2 3 2 2 2 2 2 4 3" xfId="12464"/>
    <cellStyle name="Comma 2 3 2 2 2 2 2 5" xfId="12465"/>
    <cellStyle name="Comma 2 3 2 2 2 2 2 5 2" xfId="12466"/>
    <cellStyle name="Comma 2 3 2 2 2 2 2 6" xfId="12467"/>
    <cellStyle name="Comma 2 3 2 2 2 2 2 7" xfId="12468"/>
    <cellStyle name="Comma 2 3 2 2 2 2 2 8" xfId="12469"/>
    <cellStyle name="Comma 2 3 2 2 2 2 2 9" xfId="12470"/>
    <cellStyle name="Comma 2 3 2 2 2 2 3" xfId="12471"/>
    <cellStyle name="Comma 2 3 2 2 2 2 3 2" xfId="12472"/>
    <cellStyle name="Comma 2 3 2 2 2 2 3 2 2" xfId="12473"/>
    <cellStyle name="Comma 2 3 2 2 2 2 3 2 2 2" xfId="12474"/>
    <cellStyle name="Comma 2 3 2 2 2 2 3 2 2 3" xfId="12475"/>
    <cellStyle name="Comma 2 3 2 2 2 2 3 2 3" xfId="12476"/>
    <cellStyle name="Comma 2 3 2 2 2 2 3 2 4" xfId="12477"/>
    <cellStyle name="Comma 2 3 2 2 2 2 3 3" xfId="12478"/>
    <cellStyle name="Comma 2 3 2 2 2 2 3 3 2" xfId="12479"/>
    <cellStyle name="Comma 2 3 2 2 2 2 3 3 3" xfId="12480"/>
    <cellStyle name="Comma 2 3 2 2 2 2 3 4" xfId="12481"/>
    <cellStyle name="Comma 2 3 2 2 2 2 3 5" xfId="12482"/>
    <cellStyle name="Comma 2 3 2 2 2 2 4" xfId="12483"/>
    <cellStyle name="Comma 2 3 2 2 2 2 4 2" xfId="12484"/>
    <cellStyle name="Comma 2 3 2 2 2 2 4 2 2" xfId="12485"/>
    <cellStyle name="Comma 2 3 2 2 2 2 4 2 3" xfId="12486"/>
    <cellStyle name="Comma 2 3 2 2 2 2 4 3" xfId="12487"/>
    <cellStyle name="Comma 2 3 2 2 2 2 4 4" xfId="12488"/>
    <cellStyle name="Comma 2 3 2 2 2 2 5" xfId="12489"/>
    <cellStyle name="Comma 2 3 2 2 2 2 5 2" xfId="12490"/>
    <cellStyle name="Comma 2 3 2 2 2 2 5 3" xfId="12491"/>
    <cellStyle name="Comma 2 3 2 2 2 2 6" xfId="12492"/>
    <cellStyle name="Comma 2 3 2 2 2 2 6 2" xfId="12493"/>
    <cellStyle name="Comma 2 3 2 2 2 2 7" xfId="12494"/>
    <cellStyle name="Comma 2 3 2 2 2 2 8" xfId="12495"/>
    <cellStyle name="Comma 2 3 2 2 2 2 9" xfId="12496"/>
    <cellStyle name="Comma 2 3 2 2 2 3" xfId="12497"/>
    <cellStyle name="Comma 2 3 2 2 2 3 10" xfId="12498"/>
    <cellStyle name="Comma 2 3 2 2 2 3 2" xfId="12499"/>
    <cellStyle name="Comma 2 3 2 2 2 3 2 2" xfId="12500"/>
    <cellStyle name="Comma 2 3 2 2 2 3 2 2 2" xfId="12501"/>
    <cellStyle name="Comma 2 3 2 2 2 3 2 2 2 2" xfId="12502"/>
    <cellStyle name="Comma 2 3 2 2 2 3 2 2 2 3" xfId="12503"/>
    <cellStyle name="Comma 2 3 2 2 2 3 2 2 3" xfId="12504"/>
    <cellStyle name="Comma 2 3 2 2 2 3 2 2 4" xfId="12505"/>
    <cellStyle name="Comma 2 3 2 2 2 3 2 3" xfId="12506"/>
    <cellStyle name="Comma 2 3 2 2 2 3 2 3 2" xfId="12507"/>
    <cellStyle name="Comma 2 3 2 2 2 3 2 3 3" xfId="12508"/>
    <cellStyle name="Comma 2 3 2 2 2 3 2 4" xfId="12509"/>
    <cellStyle name="Comma 2 3 2 2 2 3 2 5" xfId="12510"/>
    <cellStyle name="Comma 2 3 2 2 2 3 3" xfId="12511"/>
    <cellStyle name="Comma 2 3 2 2 2 3 3 2" xfId="12512"/>
    <cellStyle name="Comma 2 3 2 2 2 3 3 2 2" xfId="12513"/>
    <cellStyle name="Comma 2 3 2 2 2 3 3 2 3" xfId="12514"/>
    <cellStyle name="Comma 2 3 2 2 2 3 3 3" xfId="12515"/>
    <cellStyle name="Comma 2 3 2 2 2 3 3 4" xfId="12516"/>
    <cellStyle name="Comma 2 3 2 2 2 3 4" xfId="12517"/>
    <cellStyle name="Comma 2 3 2 2 2 3 4 2" xfId="12518"/>
    <cellStyle name="Comma 2 3 2 2 2 3 4 3" xfId="12519"/>
    <cellStyle name="Comma 2 3 2 2 2 3 5" xfId="12520"/>
    <cellStyle name="Comma 2 3 2 2 2 3 5 2" xfId="12521"/>
    <cellStyle name="Comma 2 3 2 2 2 3 6" xfId="12522"/>
    <cellStyle name="Comma 2 3 2 2 2 3 7" xfId="12523"/>
    <cellStyle name="Comma 2 3 2 2 2 3 8" xfId="12524"/>
    <cellStyle name="Comma 2 3 2 2 2 3 9" xfId="12525"/>
    <cellStyle name="Comma 2 3 2 2 2 4" xfId="12526"/>
    <cellStyle name="Comma 2 3 2 2 2 4 2" xfId="12527"/>
    <cellStyle name="Comma 2 3 2 2 2 4 2 2" xfId="12528"/>
    <cellStyle name="Comma 2 3 2 2 2 4 2 2 2" xfId="12529"/>
    <cellStyle name="Comma 2 3 2 2 2 4 2 2 3" xfId="12530"/>
    <cellStyle name="Comma 2 3 2 2 2 4 2 3" xfId="12531"/>
    <cellStyle name="Comma 2 3 2 2 2 4 2 4" xfId="12532"/>
    <cellStyle name="Comma 2 3 2 2 2 4 3" xfId="12533"/>
    <cellStyle name="Comma 2 3 2 2 2 4 3 2" xfId="12534"/>
    <cellStyle name="Comma 2 3 2 2 2 4 3 3" xfId="12535"/>
    <cellStyle name="Comma 2 3 2 2 2 4 4" xfId="12536"/>
    <cellStyle name="Comma 2 3 2 2 2 4 5" xfId="12537"/>
    <cellStyle name="Comma 2 3 2 2 2 5" xfId="12538"/>
    <cellStyle name="Comma 2 3 2 2 2 5 2" xfId="12539"/>
    <cellStyle name="Comma 2 3 2 2 2 5 2 2" xfId="12540"/>
    <cellStyle name="Comma 2 3 2 2 2 5 2 3" xfId="12541"/>
    <cellStyle name="Comma 2 3 2 2 2 5 3" xfId="12542"/>
    <cellStyle name="Comma 2 3 2 2 2 5 4" xfId="12543"/>
    <cellStyle name="Comma 2 3 2 2 2 6" xfId="12544"/>
    <cellStyle name="Comma 2 3 2 2 2 6 2" xfId="12545"/>
    <cellStyle name="Comma 2 3 2 2 2 6 3" xfId="12546"/>
    <cellStyle name="Comma 2 3 2 2 2 7" xfId="12547"/>
    <cellStyle name="Comma 2 3 2 2 2 7 2" xfId="12548"/>
    <cellStyle name="Comma 2 3 2 2 2 8" xfId="12549"/>
    <cellStyle name="Comma 2 3 2 2 2 9" xfId="12550"/>
    <cellStyle name="Comma 2 3 2 2 3" xfId="12551"/>
    <cellStyle name="Comma 2 3 2 2 3 10" xfId="12552"/>
    <cellStyle name="Comma 2 3 2 2 3 11" xfId="12553"/>
    <cellStyle name="Comma 2 3 2 2 3 2" xfId="12554"/>
    <cellStyle name="Comma 2 3 2 2 3 2 10" xfId="12555"/>
    <cellStyle name="Comma 2 3 2 2 3 2 2" xfId="12556"/>
    <cellStyle name="Comma 2 3 2 2 3 2 2 2" xfId="12557"/>
    <cellStyle name="Comma 2 3 2 2 3 2 2 2 2" xfId="12558"/>
    <cellStyle name="Comma 2 3 2 2 3 2 2 2 2 2" xfId="12559"/>
    <cellStyle name="Comma 2 3 2 2 3 2 2 2 2 3" xfId="12560"/>
    <cellStyle name="Comma 2 3 2 2 3 2 2 2 3" xfId="12561"/>
    <cellStyle name="Comma 2 3 2 2 3 2 2 2 4" xfId="12562"/>
    <cellStyle name="Comma 2 3 2 2 3 2 2 3" xfId="12563"/>
    <cellStyle name="Comma 2 3 2 2 3 2 2 3 2" xfId="12564"/>
    <cellStyle name="Comma 2 3 2 2 3 2 2 3 3" xfId="12565"/>
    <cellStyle name="Comma 2 3 2 2 3 2 2 4" xfId="12566"/>
    <cellStyle name="Comma 2 3 2 2 3 2 2 5" xfId="12567"/>
    <cellStyle name="Comma 2 3 2 2 3 2 3" xfId="12568"/>
    <cellStyle name="Comma 2 3 2 2 3 2 3 2" xfId="12569"/>
    <cellStyle name="Comma 2 3 2 2 3 2 3 2 2" xfId="12570"/>
    <cellStyle name="Comma 2 3 2 2 3 2 3 2 3" xfId="12571"/>
    <cellStyle name="Comma 2 3 2 2 3 2 3 3" xfId="12572"/>
    <cellStyle name="Comma 2 3 2 2 3 2 3 4" xfId="12573"/>
    <cellStyle name="Comma 2 3 2 2 3 2 4" xfId="12574"/>
    <cellStyle name="Comma 2 3 2 2 3 2 4 2" xfId="12575"/>
    <cellStyle name="Comma 2 3 2 2 3 2 4 3" xfId="12576"/>
    <cellStyle name="Comma 2 3 2 2 3 2 5" xfId="12577"/>
    <cellStyle name="Comma 2 3 2 2 3 2 5 2" xfId="12578"/>
    <cellStyle name="Comma 2 3 2 2 3 2 6" xfId="12579"/>
    <cellStyle name="Comma 2 3 2 2 3 2 7" xfId="12580"/>
    <cellStyle name="Comma 2 3 2 2 3 2 8" xfId="12581"/>
    <cellStyle name="Comma 2 3 2 2 3 2 9" xfId="12582"/>
    <cellStyle name="Comma 2 3 2 2 3 3" xfId="12583"/>
    <cellStyle name="Comma 2 3 2 2 3 3 2" xfId="12584"/>
    <cellStyle name="Comma 2 3 2 2 3 3 2 2" xfId="12585"/>
    <cellStyle name="Comma 2 3 2 2 3 3 2 2 2" xfId="12586"/>
    <cellStyle name="Comma 2 3 2 2 3 3 2 2 3" xfId="12587"/>
    <cellStyle name="Comma 2 3 2 2 3 3 2 3" xfId="12588"/>
    <cellStyle name="Comma 2 3 2 2 3 3 2 4" xfId="12589"/>
    <cellStyle name="Comma 2 3 2 2 3 3 3" xfId="12590"/>
    <cellStyle name="Comma 2 3 2 2 3 3 3 2" xfId="12591"/>
    <cellStyle name="Comma 2 3 2 2 3 3 3 3" xfId="12592"/>
    <cellStyle name="Comma 2 3 2 2 3 3 4" xfId="12593"/>
    <cellStyle name="Comma 2 3 2 2 3 3 5" xfId="12594"/>
    <cellStyle name="Comma 2 3 2 2 3 4" xfId="12595"/>
    <cellStyle name="Comma 2 3 2 2 3 4 2" xfId="12596"/>
    <cellStyle name="Comma 2 3 2 2 3 4 2 2" xfId="12597"/>
    <cellStyle name="Comma 2 3 2 2 3 4 2 3" xfId="12598"/>
    <cellStyle name="Comma 2 3 2 2 3 4 3" xfId="12599"/>
    <cellStyle name="Comma 2 3 2 2 3 4 4" xfId="12600"/>
    <cellStyle name="Comma 2 3 2 2 3 5" xfId="12601"/>
    <cellStyle name="Comma 2 3 2 2 3 5 2" xfId="12602"/>
    <cellStyle name="Comma 2 3 2 2 3 5 3" xfId="12603"/>
    <cellStyle name="Comma 2 3 2 2 3 6" xfId="12604"/>
    <cellStyle name="Comma 2 3 2 2 3 6 2" xfId="12605"/>
    <cellStyle name="Comma 2 3 2 2 3 7" xfId="12606"/>
    <cellStyle name="Comma 2 3 2 2 3 8" xfId="12607"/>
    <cellStyle name="Comma 2 3 2 2 3 9" xfId="12608"/>
    <cellStyle name="Comma 2 3 2 2 4" xfId="12609"/>
    <cellStyle name="Comma 2 3 2 2 4 10" xfId="12610"/>
    <cellStyle name="Comma 2 3 2 2 4 2" xfId="12611"/>
    <cellStyle name="Comma 2 3 2 2 4 2 2" xfId="12612"/>
    <cellStyle name="Comma 2 3 2 2 4 2 2 2" xfId="12613"/>
    <cellStyle name="Comma 2 3 2 2 4 2 2 2 2" xfId="12614"/>
    <cellStyle name="Comma 2 3 2 2 4 2 2 2 3" xfId="12615"/>
    <cellStyle name="Comma 2 3 2 2 4 2 2 3" xfId="12616"/>
    <cellStyle name="Comma 2 3 2 2 4 2 2 4" xfId="12617"/>
    <cellStyle name="Comma 2 3 2 2 4 2 3" xfId="12618"/>
    <cellStyle name="Comma 2 3 2 2 4 2 3 2" xfId="12619"/>
    <cellStyle name="Comma 2 3 2 2 4 2 3 3" xfId="12620"/>
    <cellStyle name="Comma 2 3 2 2 4 2 4" xfId="12621"/>
    <cellStyle name="Comma 2 3 2 2 4 2 5" xfId="12622"/>
    <cellStyle name="Comma 2 3 2 2 4 3" xfId="12623"/>
    <cellStyle name="Comma 2 3 2 2 4 3 2" xfId="12624"/>
    <cellStyle name="Comma 2 3 2 2 4 3 2 2" xfId="12625"/>
    <cellStyle name="Comma 2 3 2 2 4 3 2 3" xfId="12626"/>
    <cellStyle name="Comma 2 3 2 2 4 3 3" xfId="12627"/>
    <cellStyle name="Comma 2 3 2 2 4 3 4" xfId="12628"/>
    <cellStyle name="Comma 2 3 2 2 4 4" xfId="12629"/>
    <cellStyle name="Comma 2 3 2 2 4 4 2" xfId="12630"/>
    <cellStyle name="Comma 2 3 2 2 4 4 3" xfId="12631"/>
    <cellStyle name="Comma 2 3 2 2 4 5" xfId="12632"/>
    <cellStyle name="Comma 2 3 2 2 4 5 2" xfId="12633"/>
    <cellStyle name="Comma 2 3 2 2 4 6" xfId="12634"/>
    <cellStyle name="Comma 2 3 2 2 4 7" xfId="12635"/>
    <cellStyle name="Comma 2 3 2 2 4 8" xfId="12636"/>
    <cellStyle name="Comma 2 3 2 2 4 9" xfId="12637"/>
    <cellStyle name="Comma 2 3 2 2 5" xfId="12638"/>
    <cellStyle name="Comma 2 3 2 2 5 2" xfId="12639"/>
    <cellStyle name="Comma 2 3 2 2 5 2 2" xfId="12640"/>
    <cellStyle name="Comma 2 3 2 2 5 2 2 2" xfId="12641"/>
    <cellStyle name="Comma 2 3 2 2 5 2 2 2 2" xfId="12642"/>
    <cellStyle name="Comma 2 3 2 2 5 2 2 2 3" xfId="12643"/>
    <cellStyle name="Comma 2 3 2 2 5 2 2 3" xfId="12644"/>
    <cellStyle name="Comma 2 3 2 2 5 2 2 4" xfId="12645"/>
    <cellStyle name="Comma 2 3 2 2 5 2 3" xfId="12646"/>
    <cellStyle name="Comma 2 3 2 2 5 2 3 2" xfId="12647"/>
    <cellStyle name="Comma 2 3 2 2 5 2 3 3" xfId="12648"/>
    <cellStyle name="Comma 2 3 2 2 5 2 4" xfId="12649"/>
    <cellStyle name="Comma 2 3 2 2 5 2 5" xfId="12650"/>
    <cellStyle name="Comma 2 3 2 2 5 3" xfId="12651"/>
    <cellStyle name="Comma 2 3 2 2 5 3 2" xfId="12652"/>
    <cellStyle name="Comma 2 3 2 2 5 3 2 2" xfId="12653"/>
    <cellStyle name="Comma 2 3 2 2 5 3 2 3" xfId="12654"/>
    <cellStyle name="Comma 2 3 2 2 5 3 3" xfId="12655"/>
    <cellStyle name="Comma 2 3 2 2 5 3 4" xfId="12656"/>
    <cellStyle name="Comma 2 3 2 2 5 4" xfId="12657"/>
    <cellStyle name="Comma 2 3 2 2 5 4 2" xfId="12658"/>
    <cellStyle name="Comma 2 3 2 2 5 4 3" xfId="12659"/>
    <cellStyle name="Comma 2 3 2 2 5 5" xfId="12660"/>
    <cellStyle name="Comma 2 3 2 2 5 6" xfId="12661"/>
    <cellStyle name="Comma 2 3 2 2 6" xfId="12662"/>
    <cellStyle name="Comma 2 3 2 2 6 2" xfId="12663"/>
    <cellStyle name="Comma 2 3 2 2 6 2 2" xfId="12664"/>
    <cellStyle name="Comma 2 3 2 2 6 2 2 2" xfId="12665"/>
    <cellStyle name="Comma 2 3 2 2 6 2 2 3" xfId="12666"/>
    <cellStyle name="Comma 2 3 2 2 6 2 3" xfId="12667"/>
    <cellStyle name="Comma 2 3 2 2 6 2 4" xfId="12668"/>
    <cellStyle name="Comma 2 3 2 2 6 3" xfId="12669"/>
    <cellStyle name="Comma 2 3 2 2 6 3 2" xfId="12670"/>
    <cellStyle name="Comma 2 3 2 2 6 3 3" xfId="12671"/>
    <cellStyle name="Comma 2 3 2 2 6 4" xfId="12672"/>
    <cellStyle name="Comma 2 3 2 2 6 5" xfId="12673"/>
    <cellStyle name="Comma 2 3 2 2 7" xfId="12674"/>
    <cellStyle name="Comma 2 3 2 2 7 2" xfId="12675"/>
    <cellStyle name="Comma 2 3 2 2 7 2 2" xfId="12676"/>
    <cellStyle name="Comma 2 3 2 2 7 2 2 2" xfId="12677"/>
    <cellStyle name="Comma 2 3 2 2 7 2 2 3" xfId="12678"/>
    <cellStyle name="Comma 2 3 2 2 7 2 3" xfId="12679"/>
    <cellStyle name="Comma 2 3 2 2 7 2 4" xfId="12680"/>
    <cellStyle name="Comma 2 3 2 2 7 3" xfId="12681"/>
    <cellStyle name="Comma 2 3 2 2 7 3 2" xfId="12682"/>
    <cellStyle name="Comma 2 3 2 2 7 3 3" xfId="12683"/>
    <cellStyle name="Comma 2 3 2 2 7 4" xfId="12684"/>
    <cellStyle name="Comma 2 3 2 2 7 5" xfId="12685"/>
    <cellStyle name="Comma 2 3 2 2 8" xfId="12686"/>
    <cellStyle name="Comma 2 3 2 2 8 2" xfId="12687"/>
    <cellStyle name="Comma 2 3 2 2 8 2 2" xfId="12688"/>
    <cellStyle name="Comma 2 3 2 2 8 2 3" xfId="12689"/>
    <cellStyle name="Comma 2 3 2 2 8 3" xfId="12690"/>
    <cellStyle name="Comma 2 3 2 2 8 4" xfId="12691"/>
    <cellStyle name="Comma 2 3 2 2 9" xfId="12692"/>
    <cellStyle name="Comma 2 3 2 2 9 2" xfId="12693"/>
    <cellStyle name="Comma 2 3 2 2 9 2 2" xfId="12694"/>
    <cellStyle name="Comma 2 3 2 2 9 2 3" xfId="12695"/>
    <cellStyle name="Comma 2 3 2 2 9 3" xfId="12696"/>
    <cellStyle name="Comma 2 3 2 2 9 4" xfId="12697"/>
    <cellStyle name="Comma 2 3 2 20" xfId="12698"/>
    <cellStyle name="Comma 2 3 2 3" xfId="12699"/>
    <cellStyle name="Comma 2 3 2 3 10" xfId="12700"/>
    <cellStyle name="Comma 2 3 2 3 10 2" xfId="12701"/>
    <cellStyle name="Comma 2 3 2 3 10 2 2" xfId="12702"/>
    <cellStyle name="Comma 2 3 2 3 10 2 3" xfId="12703"/>
    <cellStyle name="Comma 2 3 2 3 10 3" xfId="12704"/>
    <cellStyle name="Comma 2 3 2 3 10 4" xfId="12705"/>
    <cellStyle name="Comma 2 3 2 3 11" xfId="12706"/>
    <cellStyle name="Comma 2 3 2 3 11 2" xfId="12707"/>
    <cellStyle name="Comma 2 3 2 3 11 3" xfId="12708"/>
    <cellStyle name="Comma 2 3 2 3 12" xfId="12709"/>
    <cellStyle name="Comma 2 3 2 3 12 2" xfId="12710"/>
    <cellStyle name="Comma 2 3 2 3 12 3" xfId="12711"/>
    <cellStyle name="Comma 2 3 2 3 13" xfId="12712"/>
    <cellStyle name="Comma 2 3 2 3 13 2" xfId="12713"/>
    <cellStyle name="Comma 2 3 2 3 13 3" xfId="12714"/>
    <cellStyle name="Comma 2 3 2 3 14" xfId="12715"/>
    <cellStyle name="Comma 2 3 2 3 14 2" xfId="12716"/>
    <cellStyle name="Comma 2 3 2 3 15" xfId="12717"/>
    <cellStyle name="Comma 2 3 2 3 16" xfId="12718"/>
    <cellStyle name="Comma 2 3 2 3 17" xfId="12719"/>
    <cellStyle name="Comma 2 3 2 3 18" xfId="12720"/>
    <cellStyle name="Comma 2 3 2 3 19" xfId="12721"/>
    <cellStyle name="Comma 2 3 2 3 2" xfId="12722"/>
    <cellStyle name="Comma 2 3 2 3 2 10" xfId="12723"/>
    <cellStyle name="Comma 2 3 2 3 2 11" xfId="12724"/>
    <cellStyle name="Comma 2 3 2 3 2 12" xfId="12725"/>
    <cellStyle name="Comma 2 3 2 3 2 2" xfId="12726"/>
    <cellStyle name="Comma 2 3 2 3 2 2 10" xfId="12727"/>
    <cellStyle name="Comma 2 3 2 3 2 2 11" xfId="12728"/>
    <cellStyle name="Comma 2 3 2 3 2 2 2" xfId="12729"/>
    <cellStyle name="Comma 2 3 2 3 2 2 2 10" xfId="12730"/>
    <cellStyle name="Comma 2 3 2 3 2 2 2 2" xfId="12731"/>
    <cellStyle name="Comma 2 3 2 3 2 2 2 2 2" xfId="12732"/>
    <cellStyle name="Comma 2 3 2 3 2 2 2 2 2 2" xfId="12733"/>
    <cellStyle name="Comma 2 3 2 3 2 2 2 2 2 2 2" xfId="12734"/>
    <cellStyle name="Comma 2 3 2 3 2 2 2 2 2 2 3" xfId="12735"/>
    <cellStyle name="Comma 2 3 2 3 2 2 2 2 2 3" xfId="12736"/>
    <cellStyle name="Comma 2 3 2 3 2 2 2 2 2 4" xfId="12737"/>
    <cellStyle name="Comma 2 3 2 3 2 2 2 2 3" xfId="12738"/>
    <cellStyle name="Comma 2 3 2 3 2 2 2 2 3 2" xfId="12739"/>
    <cellStyle name="Comma 2 3 2 3 2 2 2 2 3 3" xfId="12740"/>
    <cellStyle name="Comma 2 3 2 3 2 2 2 2 4" xfId="12741"/>
    <cellStyle name="Comma 2 3 2 3 2 2 2 2 5" xfId="12742"/>
    <cellStyle name="Comma 2 3 2 3 2 2 2 3" xfId="12743"/>
    <cellStyle name="Comma 2 3 2 3 2 2 2 3 2" xfId="12744"/>
    <cellStyle name="Comma 2 3 2 3 2 2 2 3 2 2" xfId="12745"/>
    <cellStyle name="Comma 2 3 2 3 2 2 2 3 2 3" xfId="12746"/>
    <cellStyle name="Comma 2 3 2 3 2 2 2 3 3" xfId="12747"/>
    <cellStyle name="Comma 2 3 2 3 2 2 2 3 4" xfId="12748"/>
    <cellStyle name="Comma 2 3 2 3 2 2 2 4" xfId="12749"/>
    <cellStyle name="Comma 2 3 2 3 2 2 2 4 2" xfId="12750"/>
    <cellStyle name="Comma 2 3 2 3 2 2 2 4 3" xfId="12751"/>
    <cellStyle name="Comma 2 3 2 3 2 2 2 5" xfId="12752"/>
    <cellStyle name="Comma 2 3 2 3 2 2 2 5 2" xfId="12753"/>
    <cellStyle name="Comma 2 3 2 3 2 2 2 6" xfId="12754"/>
    <cellStyle name="Comma 2 3 2 3 2 2 2 7" xfId="12755"/>
    <cellStyle name="Comma 2 3 2 3 2 2 2 8" xfId="12756"/>
    <cellStyle name="Comma 2 3 2 3 2 2 2 9" xfId="12757"/>
    <cellStyle name="Comma 2 3 2 3 2 2 3" xfId="12758"/>
    <cellStyle name="Comma 2 3 2 3 2 2 3 2" xfId="12759"/>
    <cellStyle name="Comma 2 3 2 3 2 2 3 2 2" xfId="12760"/>
    <cellStyle name="Comma 2 3 2 3 2 2 3 2 2 2" xfId="12761"/>
    <cellStyle name="Comma 2 3 2 3 2 2 3 2 2 3" xfId="12762"/>
    <cellStyle name="Comma 2 3 2 3 2 2 3 2 3" xfId="12763"/>
    <cellStyle name="Comma 2 3 2 3 2 2 3 2 4" xfId="12764"/>
    <cellStyle name="Comma 2 3 2 3 2 2 3 3" xfId="12765"/>
    <cellStyle name="Comma 2 3 2 3 2 2 3 3 2" xfId="12766"/>
    <cellStyle name="Comma 2 3 2 3 2 2 3 3 3" xfId="12767"/>
    <cellStyle name="Comma 2 3 2 3 2 2 3 4" xfId="12768"/>
    <cellStyle name="Comma 2 3 2 3 2 2 3 5" xfId="12769"/>
    <cellStyle name="Comma 2 3 2 3 2 2 4" xfId="12770"/>
    <cellStyle name="Comma 2 3 2 3 2 2 4 2" xfId="12771"/>
    <cellStyle name="Comma 2 3 2 3 2 2 4 2 2" xfId="12772"/>
    <cellStyle name="Comma 2 3 2 3 2 2 4 2 3" xfId="12773"/>
    <cellStyle name="Comma 2 3 2 3 2 2 4 3" xfId="12774"/>
    <cellStyle name="Comma 2 3 2 3 2 2 4 4" xfId="12775"/>
    <cellStyle name="Comma 2 3 2 3 2 2 5" xfId="12776"/>
    <cellStyle name="Comma 2 3 2 3 2 2 5 2" xfId="12777"/>
    <cellStyle name="Comma 2 3 2 3 2 2 5 3" xfId="12778"/>
    <cellStyle name="Comma 2 3 2 3 2 2 6" xfId="12779"/>
    <cellStyle name="Comma 2 3 2 3 2 2 6 2" xfId="12780"/>
    <cellStyle name="Comma 2 3 2 3 2 2 7" xfId="12781"/>
    <cellStyle name="Comma 2 3 2 3 2 2 8" xfId="12782"/>
    <cellStyle name="Comma 2 3 2 3 2 2 9" xfId="12783"/>
    <cellStyle name="Comma 2 3 2 3 2 3" xfId="12784"/>
    <cellStyle name="Comma 2 3 2 3 2 3 10" xfId="12785"/>
    <cellStyle name="Comma 2 3 2 3 2 3 2" xfId="12786"/>
    <cellStyle name="Comma 2 3 2 3 2 3 2 2" xfId="12787"/>
    <cellStyle name="Comma 2 3 2 3 2 3 2 2 2" xfId="12788"/>
    <cellStyle name="Comma 2 3 2 3 2 3 2 2 2 2" xfId="12789"/>
    <cellStyle name="Comma 2 3 2 3 2 3 2 2 2 3" xfId="12790"/>
    <cellStyle name="Comma 2 3 2 3 2 3 2 2 3" xfId="12791"/>
    <cellStyle name="Comma 2 3 2 3 2 3 2 2 4" xfId="12792"/>
    <cellStyle name="Comma 2 3 2 3 2 3 2 3" xfId="12793"/>
    <cellStyle name="Comma 2 3 2 3 2 3 2 3 2" xfId="12794"/>
    <cellStyle name="Comma 2 3 2 3 2 3 2 3 3" xfId="12795"/>
    <cellStyle name="Comma 2 3 2 3 2 3 2 4" xfId="12796"/>
    <cellStyle name="Comma 2 3 2 3 2 3 2 5" xfId="12797"/>
    <cellStyle name="Comma 2 3 2 3 2 3 3" xfId="12798"/>
    <cellStyle name="Comma 2 3 2 3 2 3 3 2" xfId="12799"/>
    <cellStyle name="Comma 2 3 2 3 2 3 3 2 2" xfId="12800"/>
    <cellStyle name="Comma 2 3 2 3 2 3 3 2 3" xfId="12801"/>
    <cellStyle name="Comma 2 3 2 3 2 3 3 3" xfId="12802"/>
    <cellStyle name="Comma 2 3 2 3 2 3 3 4" xfId="12803"/>
    <cellStyle name="Comma 2 3 2 3 2 3 4" xfId="12804"/>
    <cellStyle name="Comma 2 3 2 3 2 3 4 2" xfId="12805"/>
    <cellStyle name="Comma 2 3 2 3 2 3 4 3" xfId="12806"/>
    <cellStyle name="Comma 2 3 2 3 2 3 5" xfId="12807"/>
    <cellStyle name="Comma 2 3 2 3 2 3 5 2" xfId="12808"/>
    <cellStyle name="Comma 2 3 2 3 2 3 6" xfId="12809"/>
    <cellStyle name="Comma 2 3 2 3 2 3 7" xfId="12810"/>
    <cellStyle name="Comma 2 3 2 3 2 3 8" xfId="12811"/>
    <cellStyle name="Comma 2 3 2 3 2 3 9" xfId="12812"/>
    <cellStyle name="Comma 2 3 2 3 2 4" xfId="12813"/>
    <cellStyle name="Comma 2 3 2 3 2 4 2" xfId="12814"/>
    <cellStyle name="Comma 2 3 2 3 2 4 2 2" xfId="12815"/>
    <cellStyle name="Comma 2 3 2 3 2 4 2 2 2" xfId="12816"/>
    <cellStyle name="Comma 2 3 2 3 2 4 2 2 3" xfId="12817"/>
    <cellStyle name="Comma 2 3 2 3 2 4 2 3" xfId="12818"/>
    <cellStyle name="Comma 2 3 2 3 2 4 2 4" xfId="12819"/>
    <cellStyle name="Comma 2 3 2 3 2 4 3" xfId="12820"/>
    <cellStyle name="Comma 2 3 2 3 2 4 3 2" xfId="12821"/>
    <cellStyle name="Comma 2 3 2 3 2 4 3 3" xfId="12822"/>
    <cellStyle name="Comma 2 3 2 3 2 4 4" xfId="12823"/>
    <cellStyle name="Comma 2 3 2 3 2 4 5" xfId="12824"/>
    <cellStyle name="Comma 2 3 2 3 2 5" xfId="12825"/>
    <cellStyle name="Comma 2 3 2 3 2 5 2" xfId="12826"/>
    <cellStyle name="Comma 2 3 2 3 2 5 2 2" xfId="12827"/>
    <cellStyle name="Comma 2 3 2 3 2 5 2 3" xfId="12828"/>
    <cellStyle name="Comma 2 3 2 3 2 5 3" xfId="12829"/>
    <cellStyle name="Comma 2 3 2 3 2 5 4" xfId="12830"/>
    <cellStyle name="Comma 2 3 2 3 2 6" xfId="12831"/>
    <cellStyle name="Comma 2 3 2 3 2 6 2" xfId="12832"/>
    <cellStyle name="Comma 2 3 2 3 2 6 3" xfId="12833"/>
    <cellStyle name="Comma 2 3 2 3 2 7" xfId="12834"/>
    <cellStyle name="Comma 2 3 2 3 2 7 2" xfId="12835"/>
    <cellStyle name="Comma 2 3 2 3 2 8" xfId="12836"/>
    <cellStyle name="Comma 2 3 2 3 2 9" xfId="12837"/>
    <cellStyle name="Comma 2 3 2 3 3" xfId="12838"/>
    <cellStyle name="Comma 2 3 2 3 3 10" xfId="12839"/>
    <cellStyle name="Comma 2 3 2 3 3 11" xfId="12840"/>
    <cellStyle name="Comma 2 3 2 3 3 12" xfId="12841"/>
    <cellStyle name="Comma 2 3 2 3 3 13" xfId="12842"/>
    <cellStyle name="Comma 2 3 2 3 3 2" xfId="12843"/>
    <cellStyle name="Comma 2 3 2 3 3 2 10" xfId="12844"/>
    <cellStyle name="Comma 2 3 2 3 3 2 11" xfId="12845"/>
    <cellStyle name="Comma 2 3 2 3 3 2 2" xfId="12846"/>
    <cellStyle name="Comma 2 3 2 3 3 2 2 10" xfId="12847"/>
    <cellStyle name="Comma 2 3 2 3 3 2 2 2" xfId="12848"/>
    <cellStyle name="Comma 2 3 2 3 3 2 2 2 2" xfId="12849"/>
    <cellStyle name="Comma 2 3 2 3 3 2 2 2 2 2" xfId="12850"/>
    <cellStyle name="Comma 2 3 2 3 3 2 2 2 2 2 2" xfId="12851"/>
    <cellStyle name="Comma 2 3 2 3 3 2 2 2 2 2 3" xfId="12852"/>
    <cellStyle name="Comma 2 3 2 3 3 2 2 2 2 3" xfId="12853"/>
    <cellStyle name="Comma 2 3 2 3 3 2 2 2 2 4" xfId="12854"/>
    <cellStyle name="Comma 2 3 2 3 3 2 2 2 3" xfId="12855"/>
    <cellStyle name="Comma 2 3 2 3 3 2 2 2 3 2" xfId="12856"/>
    <cellStyle name="Comma 2 3 2 3 3 2 2 2 3 3" xfId="12857"/>
    <cellStyle name="Comma 2 3 2 3 3 2 2 2 4" xfId="12858"/>
    <cellStyle name="Comma 2 3 2 3 3 2 2 2 5" xfId="12859"/>
    <cellStyle name="Comma 2 3 2 3 3 2 2 3" xfId="12860"/>
    <cellStyle name="Comma 2 3 2 3 3 2 2 3 2" xfId="12861"/>
    <cellStyle name="Comma 2 3 2 3 3 2 2 3 2 2" xfId="12862"/>
    <cellStyle name="Comma 2 3 2 3 3 2 2 3 2 3" xfId="12863"/>
    <cellStyle name="Comma 2 3 2 3 3 2 2 3 3" xfId="12864"/>
    <cellStyle name="Comma 2 3 2 3 3 2 2 3 4" xfId="12865"/>
    <cellStyle name="Comma 2 3 2 3 3 2 2 4" xfId="12866"/>
    <cellStyle name="Comma 2 3 2 3 3 2 2 4 2" xfId="12867"/>
    <cellStyle name="Comma 2 3 2 3 3 2 2 4 3" xfId="12868"/>
    <cellStyle name="Comma 2 3 2 3 3 2 2 5" xfId="12869"/>
    <cellStyle name="Comma 2 3 2 3 3 2 2 5 2" xfId="12870"/>
    <cellStyle name="Comma 2 3 2 3 3 2 2 6" xfId="12871"/>
    <cellStyle name="Comma 2 3 2 3 3 2 2 7" xfId="12872"/>
    <cellStyle name="Comma 2 3 2 3 3 2 2 8" xfId="12873"/>
    <cellStyle name="Comma 2 3 2 3 3 2 2 9" xfId="12874"/>
    <cellStyle name="Comma 2 3 2 3 3 2 3" xfId="12875"/>
    <cellStyle name="Comma 2 3 2 3 3 2 3 2" xfId="12876"/>
    <cellStyle name="Comma 2 3 2 3 3 2 3 2 2" xfId="12877"/>
    <cellStyle name="Comma 2 3 2 3 3 2 3 2 2 2" xfId="12878"/>
    <cellStyle name="Comma 2 3 2 3 3 2 3 2 2 3" xfId="12879"/>
    <cellStyle name="Comma 2 3 2 3 3 2 3 2 3" xfId="12880"/>
    <cellStyle name="Comma 2 3 2 3 3 2 3 2 4" xfId="12881"/>
    <cellStyle name="Comma 2 3 2 3 3 2 3 3" xfId="12882"/>
    <cellStyle name="Comma 2 3 2 3 3 2 3 3 2" xfId="12883"/>
    <cellStyle name="Comma 2 3 2 3 3 2 3 3 3" xfId="12884"/>
    <cellStyle name="Comma 2 3 2 3 3 2 3 4" xfId="12885"/>
    <cellStyle name="Comma 2 3 2 3 3 2 3 4 2" xfId="12886"/>
    <cellStyle name="Comma 2 3 2 3 3 2 3 5" xfId="12887"/>
    <cellStyle name="Comma 2 3 2 3 3 2 3 6" xfId="12888"/>
    <cellStyle name="Comma 2 3 2 3 3 2 3 7" xfId="12889"/>
    <cellStyle name="Comma 2 3 2 3 3 2 3 8" xfId="12890"/>
    <cellStyle name="Comma 2 3 2 3 3 2 3 9" xfId="12891"/>
    <cellStyle name="Comma 2 3 2 3 3 2 4" xfId="12892"/>
    <cellStyle name="Comma 2 3 2 3 3 2 4 2" xfId="12893"/>
    <cellStyle name="Comma 2 3 2 3 3 2 4 2 2" xfId="12894"/>
    <cellStyle name="Comma 2 3 2 3 3 2 4 2 3" xfId="12895"/>
    <cellStyle name="Comma 2 3 2 3 3 2 4 3" xfId="12896"/>
    <cellStyle name="Comma 2 3 2 3 3 2 4 4" xfId="12897"/>
    <cellStyle name="Comma 2 3 2 3 3 2 5" xfId="12898"/>
    <cellStyle name="Comma 2 3 2 3 3 2 5 2" xfId="12899"/>
    <cellStyle name="Comma 2 3 2 3 3 2 5 3" xfId="12900"/>
    <cellStyle name="Comma 2 3 2 3 3 2 6" xfId="12901"/>
    <cellStyle name="Comma 2 3 2 3 3 2 6 2" xfId="12902"/>
    <cellStyle name="Comma 2 3 2 3 3 2 7" xfId="12903"/>
    <cellStyle name="Comma 2 3 2 3 3 2 8" xfId="12904"/>
    <cellStyle name="Comma 2 3 2 3 3 2 9" xfId="12905"/>
    <cellStyle name="Comma 2 3 2 3 3 3" xfId="12906"/>
    <cellStyle name="Comma 2 3 2 3 3 3 10" xfId="12907"/>
    <cellStyle name="Comma 2 3 2 3 3 3 11" xfId="12908"/>
    <cellStyle name="Comma 2 3 2 3 3 3 2" xfId="12909"/>
    <cellStyle name="Comma 2 3 2 3 3 3 2 10" xfId="12910"/>
    <cellStyle name="Comma 2 3 2 3 3 3 2 2" xfId="12911"/>
    <cellStyle name="Comma 2 3 2 3 3 3 2 2 2" xfId="12912"/>
    <cellStyle name="Comma 2 3 2 3 3 3 2 2 2 2" xfId="12913"/>
    <cellStyle name="Comma 2 3 2 3 3 3 2 2 2 2 2" xfId="12914"/>
    <cellStyle name="Comma 2 3 2 3 3 3 2 2 2 2 3" xfId="12915"/>
    <cellStyle name="Comma 2 3 2 3 3 3 2 2 2 3" xfId="12916"/>
    <cellStyle name="Comma 2 3 2 3 3 3 2 2 2 4" xfId="12917"/>
    <cellStyle name="Comma 2 3 2 3 3 3 2 2 3" xfId="12918"/>
    <cellStyle name="Comma 2 3 2 3 3 3 2 2 3 2" xfId="12919"/>
    <cellStyle name="Comma 2 3 2 3 3 3 2 2 3 3" xfId="12920"/>
    <cellStyle name="Comma 2 3 2 3 3 3 2 2 4" xfId="12921"/>
    <cellStyle name="Comma 2 3 2 3 3 3 2 2 5" xfId="12922"/>
    <cellStyle name="Comma 2 3 2 3 3 3 2 3" xfId="12923"/>
    <cellStyle name="Comma 2 3 2 3 3 3 2 3 2" xfId="12924"/>
    <cellStyle name="Comma 2 3 2 3 3 3 2 3 2 2" xfId="12925"/>
    <cellStyle name="Comma 2 3 2 3 3 3 2 3 2 2 2" xfId="12926"/>
    <cellStyle name="Comma 2 3 2 3 3 3 2 3 2 2 3" xfId="12927"/>
    <cellStyle name="Comma 2 3 2 3 3 3 2 3 2 3" xfId="12928"/>
    <cellStyle name="Comma 2 3 2 3 3 3 2 3 2 4" xfId="12929"/>
    <cellStyle name="Comma 2 3 2 3 3 3 2 3 3" xfId="12930"/>
    <cellStyle name="Comma 2 3 2 3 3 3 2 3 3 2" xfId="12931"/>
    <cellStyle name="Comma 2 3 2 3 3 3 2 3 3 3" xfId="12932"/>
    <cellStyle name="Comma 2 3 2 3 3 3 2 3 4" xfId="12933"/>
    <cellStyle name="Comma 2 3 2 3 3 3 2 3 5" xfId="12934"/>
    <cellStyle name="Comma 2 3 2 3 3 3 2 4" xfId="12935"/>
    <cellStyle name="Comma 2 3 2 3 3 3 2 4 2" xfId="12936"/>
    <cellStyle name="Comma 2 3 2 3 3 3 2 4 2 2" xfId="12937"/>
    <cellStyle name="Comma 2 3 2 3 3 3 2 4 2 3" xfId="12938"/>
    <cellStyle name="Comma 2 3 2 3 3 3 2 4 3" xfId="12939"/>
    <cellStyle name="Comma 2 3 2 3 3 3 2 4 4" xfId="12940"/>
    <cellStyle name="Comma 2 3 2 3 3 3 2 5" xfId="12941"/>
    <cellStyle name="Comma 2 3 2 3 3 3 2 5 2" xfId="12942"/>
    <cellStyle name="Comma 2 3 2 3 3 3 2 6" xfId="12943"/>
    <cellStyle name="Comma 2 3 2 3 3 3 2 7" xfId="12944"/>
    <cellStyle name="Comma 2 3 2 3 3 3 2 8" xfId="12945"/>
    <cellStyle name="Comma 2 3 2 3 3 3 2 9" xfId="12946"/>
    <cellStyle name="Comma 2 3 2 3 3 3 3" xfId="12947"/>
    <cellStyle name="Comma 2 3 2 3 3 3 3 2" xfId="12948"/>
    <cellStyle name="Comma 2 3 2 3 3 3 3 2 2" xfId="12949"/>
    <cellStyle name="Comma 2 3 2 3 3 3 3 2 2 2" xfId="12950"/>
    <cellStyle name="Comma 2 3 2 3 3 3 3 2 2 3" xfId="12951"/>
    <cellStyle name="Comma 2 3 2 3 3 3 3 2 3" xfId="12952"/>
    <cellStyle name="Comma 2 3 2 3 3 3 3 2 4" xfId="12953"/>
    <cellStyle name="Comma 2 3 2 3 3 3 3 3" xfId="12954"/>
    <cellStyle name="Comma 2 3 2 3 3 3 3 3 2" xfId="12955"/>
    <cellStyle name="Comma 2 3 2 3 3 3 3 3 3" xfId="12956"/>
    <cellStyle name="Comma 2 3 2 3 3 3 3 4" xfId="12957"/>
    <cellStyle name="Comma 2 3 2 3 3 3 3 4 2" xfId="12958"/>
    <cellStyle name="Comma 2 3 2 3 3 3 3 5" xfId="12959"/>
    <cellStyle name="Comma 2 3 2 3 3 3 3 6" xfId="12960"/>
    <cellStyle name="Comma 2 3 2 3 3 3 3 7" xfId="12961"/>
    <cellStyle name="Comma 2 3 2 3 3 3 3 8" xfId="12962"/>
    <cellStyle name="Comma 2 3 2 3 3 3 3 9" xfId="12963"/>
    <cellStyle name="Comma 2 3 2 3 3 3 4" xfId="12964"/>
    <cellStyle name="Comma 2 3 2 3 3 3 4 2" xfId="12965"/>
    <cellStyle name="Comma 2 3 2 3 3 3 4 2 2" xfId="12966"/>
    <cellStyle name="Comma 2 3 2 3 3 3 4 2 2 2" xfId="12967"/>
    <cellStyle name="Comma 2 3 2 3 3 3 4 2 2 3" xfId="12968"/>
    <cellStyle name="Comma 2 3 2 3 3 3 4 2 3" xfId="12969"/>
    <cellStyle name="Comma 2 3 2 3 3 3 4 2 4" xfId="12970"/>
    <cellStyle name="Comma 2 3 2 3 3 3 4 3" xfId="12971"/>
    <cellStyle name="Comma 2 3 2 3 3 3 4 3 2" xfId="12972"/>
    <cellStyle name="Comma 2 3 2 3 3 3 4 3 3" xfId="12973"/>
    <cellStyle name="Comma 2 3 2 3 3 3 4 4" xfId="12974"/>
    <cellStyle name="Comma 2 3 2 3 3 3 4 5" xfId="12975"/>
    <cellStyle name="Comma 2 3 2 3 3 3 5" xfId="12976"/>
    <cellStyle name="Comma 2 3 2 3 3 3 5 2" xfId="12977"/>
    <cellStyle name="Comma 2 3 2 3 3 3 5 2 2" xfId="12978"/>
    <cellStyle name="Comma 2 3 2 3 3 3 5 2 3" xfId="12979"/>
    <cellStyle name="Comma 2 3 2 3 3 3 5 3" xfId="12980"/>
    <cellStyle name="Comma 2 3 2 3 3 3 5 4" xfId="12981"/>
    <cellStyle name="Comma 2 3 2 3 3 3 6" xfId="12982"/>
    <cellStyle name="Comma 2 3 2 3 3 3 6 2" xfId="12983"/>
    <cellStyle name="Comma 2 3 2 3 3 3 7" xfId="12984"/>
    <cellStyle name="Comma 2 3 2 3 3 3 8" xfId="12985"/>
    <cellStyle name="Comma 2 3 2 3 3 3 9" xfId="12986"/>
    <cellStyle name="Comma 2 3 2 3 3 4" xfId="12987"/>
    <cellStyle name="Comma 2 3 2 3 3 4 10" xfId="12988"/>
    <cellStyle name="Comma 2 3 2 3 3 4 2" xfId="12989"/>
    <cellStyle name="Comma 2 3 2 3 3 4 2 2" xfId="12990"/>
    <cellStyle name="Comma 2 3 2 3 3 4 2 2 2" xfId="12991"/>
    <cellStyle name="Comma 2 3 2 3 3 4 2 2 2 2" xfId="12992"/>
    <cellStyle name="Comma 2 3 2 3 3 4 2 2 2 3" xfId="12993"/>
    <cellStyle name="Comma 2 3 2 3 3 4 2 2 3" xfId="12994"/>
    <cellStyle name="Comma 2 3 2 3 3 4 2 2 4" xfId="12995"/>
    <cellStyle name="Comma 2 3 2 3 3 4 2 3" xfId="12996"/>
    <cellStyle name="Comma 2 3 2 3 3 4 2 3 2" xfId="12997"/>
    <cellStyle name="Comma 2 3 2 3 3 4 2 3 3" xfId="12998"/>
    <cellStyle name="Comma 2 3 2 3 3 4 2 4" xfId="12999"/>
    <cellStyle name="Comma 2 3 2 3 3 4 2 5" xfId="13000"/>
    <cellStyle name="Comma 2 3 2 3 3 4 3" xfId="13001"/>
    <cellStyle name="Comma 2 3 2 3 3 4 3 2" xfId="13002"/>
    <cellStyle name="Comma 2 3 2 3 3 4 3 2 2" xfId="13003"/>
    <cellStyle name="Comma 2 3 2 3 3 4 3 2 3" xfId="13004"/>
    <cellStyle name="Comma 2 3 2 3 3 4 3 3" xfId="13005"/>
    <cellStyle name="Comma 2 3 2 3 3 4 3 4" xfId="13006"/>
    <cellStyle name="Comma 2 3 2 3 3 4 4" xfId="13007"/>
    <cellStyle name="Comma 2 3 2 3 3 4 4 2" xfId="13008"/>
    <cellStyle name="Comma 2 3 2 3 3 4 4 3" xfId="13009"/>
    <cellStyle name="Comma 2 3 2 3 3 4 5" xfId="13010"/>
    <cellStyle name="Comma 2 3 2 3 3 4 5 2" xfId="13011"/>
    <cellStyle name="Comma 2 3 2 3 3 4 6" xfId="13012"/>
    <cellStyle name="Comma 2 3 2 3 3 4 7" xfId="13013"/>
    <cellStyle name="Comma 2 3 2 3 3 4 8" xfId="13014"/>
    <cellStyle name="Comma 2 3 2 3 3 4 9" xfId="13015"/>
    <cellStyle name="Comma 2 3 2 3 3 5" xfId="13016"/>
    <cellStyle name="Comma 2 3 2 3 3 5 2" xfId="13017"/>
    <cellStyle name="Comma 2 3 2 3 3 5 2 2" xfId="13018"/>
    <cellStyle name="Comma 2 3 2 3 3 5 2 2 2" xfId="13019"/>
    <cellStyle name="Comma 2 3 2 3 3 5 2 2 3" xfId="13020"/>
    <cellStyle name="Comma 2 3 2 3 3 5 2 3" xfId="13021"/>
    <cellStyle name="Comma 2 3 2 3 3 5 2 4" xfId="13022"/>
    <cellStyle name="Comma 2 3 2 3 3 5 3" xfId="13023"/>
    <cellStyle name="Comma 2 3 2 3 3 5 3 2" xfId="13024"/>
    <cellStyle name="Comma 2 3 2 3 3 5 3 3" xfId="13025"/>
    <cellStyle name="Comma 2 3 2 3 3 5 4" xfId="13026"/>
    <cellStyle name="Comma 2 3 2 3 3 5 4 2" xfId="13027"/>
    <cellStyle name="Comma 2 3 2 3 3 5 5" xfId="13028"/>
    <cellStyle name="Comma 2 3 2 3 3 5 6" xfId="13029"/>
    <cellStyle name="Comma 2 3 2 3 3 5 7" xfId="13030"/>
    <cellStyle name="Comma 2 3 2 3 3 5 8" xfId="13031"/>
    <cellStyle name="Comma 2 3 2 3 3 5 9" xfId="13032"/>
    <cellStyle name="Comma 2 3 2 3 3 6" xfId="13033"/>
    <cellStyle name="Comma 2 3 2 3 3 6 2" xfId="13034"/>
    <cellStyle name="Comma 2 3 2 3 3 6 2 2" xfId="13035"/>
    <cellStyle name="Comma 2 3 2 3 3 6 2 3" xfId="13036"/>
    <cellStyle name="Comma 2 3 2 3 3 6 3" xfId="13037"/>
    <cellStyle name="Comma 2 3 2 3 3 6 4" xfId="13038"/>
    <cellStyle name="Comma 2 3 2 3 3 7" xfId="13039"/>
    <cellStyle name="Comma 2 3 2 3 3 7 2" xfId="13040"/>
    <cellStyle name="Comma 2 3 2 3 3 7 3" xfId="13041"/>
    <cellStyle name="Comma 2 3 2 3 3 8" xfId="13042"/>
    <cellStyle name="Comma 2 3 2 3 3 8 2" xfId="13043"/>
    <cellStyle name="Comma 2 3 2 3 3 9" xfId="13044"/>
    <cellStyle name="Comma 2 3 2 3 4" xfId="13045"/>
    <cellStyle name="Comma 2 3 2 3 4 10" xfId="13046"/>
    <cellStyle name="Comma 2 3 2 3 4 11" xfId="13047"/>
    <cellStyle name="Comma 2 3 2 3 4 2" xfId="13048"/>
    <cellStyle name="Comma 2 3 2 3 4 2 10" xfId="13049"/>
    <cellStyle name="Comma 2 3 2 3 4 2 2" xfId="13050"/>
    <cellStyle name="Comma 2 3 2 3 4 2 2 2" xfId="13051"/>
    <cellStyle name="Comma 2 3 2 3 4 2 2 2 2" xfId="13052"/>
    <cellStyle name="Comma 2 3 2 3 4 2 2 2 2 2" xfId="13053"/>
    <cellStyle name="Comma 2 3 2 3 4 2 2 2 2 3" xfId="13054"/>
    <cellStyle name="Comma 2 3 2 3 4 2 2 2 3" xfId="13055"/>
    <cellStyle name="Comma 2 3 2 3 4 2 2 2 4" xfId="13056"/>
    <cellStyle name="Comma 2 3 2 3 4 2 2 3" xfId="13057"/>
    <cellStyle name="Comma 2 3 2 3 4 2 2 3 2" xfId="13058"/>
    <cellStyle name="Comma 2 3 2 3 4 2 2 3 3" xfId="13059"/>
    <cellStyle name="Comma 2 3 2 3 4 2 2 4" xfId="13060"/>
    <cellStyle name="Comma 2 3 2 3 4 2 2 5" xfId="13061"/>
    <cellStyle name="Comma 2 3 2 3 4 2 3" xfId="13062"/>
    <cellStyle name="Comma 2 3 2 3 4 2 3 2" xfId="13063"/>
    <cellStyle name="Comma 2 3 2 3 4 2 3 2 2" xfId="13064"/>
    <cellStyle name="Comma 2 3 2 3 4 2 3 2 3" xfId="13065"/>
    <cellStyle name="Comma 2 3 2 3 4 2 3 3" xfId="13066"/>
    <cellStyle name="Comma 2 3 2 3 4 2 3 4" xfId="13067"/>
    <cellStyle name="Comma 2 3 2 3 4 2 4" xfId="13068"/>
    <cellStyle name="Comma 2 3 2 3 4 2 4 2" xfId="13069"/>
    <cellStyle name="Comma 2 3 2 3 4 2 4 3" xfId="13070"/>
    <cellStyle name="Comma 2 3 2 3 4 2 5" xfId="13071"/>
    <cellStyle name="Comma 2 3 2 3 4 2 5 2" xfId="13072"/>
    <cellStyle name="Comma 2 3 2 3 4 2 6" xfId="13073"/>
    <cellStyle name="Comma 2 3 2 3 4 2 7" xfId="13074"/>
    <cellStyle name="Comma 2 3 2 3 4 2 8" xfId="13075"/>
    <cellStyle name="Comma 2 3 2 3 4 2 9" xfId="13076"/>
    <cellStyle name="Comma 2 3 2 3 4 3" xfId="13077"/>
    <cellStyle name="Comma 2 3 2 3 4 3 2" xfId="13078"/>
    <cellStyle name="Comma 2 3 2 3 4 3 2 2" xfId="13079"/>
    <cellStyle name="Comma 2 3 2 3 4 3 2 2 2" xfId="13080"/>
    <cellStyle name="Comma 2 3 2 3 4 3 2 2 3" xfId="13081"/>
    <cellStyle name="Comma 2 3 2 3 4 3 2 3" xfId="13082"/>
    <cellStyle name="Comma 2 3 2 3 4 3 2 4" xfId="13083"/>
    <cellStyle name="Comma 2 3 2 3 4 3 3" xfId="13084"/>
    <cellStyle name="Comma 2 3 2 3 4 3 3 2" xfId="13085"/>
    <cellStyle name="Comma 2 3 2 3 4 3 3 3" xfId="13086"/>
    <cellStyle name="Comma 2 3 2 3 4 3 4" xfId="13087"/>
    <cellStyle name="Comma 2 3 2 3 4 3 5" xfId="13088"/>
    <cellStyle name="Comma 2 3 2 3 4 4" xfId="13089"/>
    <cellStyle name="Comma 2 3 2 3 4 4 2" xfId="13090"/>
    <cellStyle name="Comma 2 3 2 3 4 4 2 2" xfId="13091"/>
    <cellStyle name="Comma 2 3 2 3 4 4 2 3" xfId="13092"/>
    <cellStyle name="Comma 2 3 2 3 4 4 3" xfId="13093"/>
    <cellStyle name="Comma 2 3 2 3 4 4 4" xfId="13094"/>
    <cellStyle name="Comma 2 3 2 3 4 5" xfId="13095"/>
    <cellStyle name="Comma 2 3 2 3 4 5 2" xfId="13096"/>
    <cellStyle name="Comma 2 3 2 3 4 5 3" xfId="13097"/>
    <cellStyle name="Comma 2 3 2 3 4 6" xfId="13098"/>
    <cellStyle name="Comma 2 3 2 3 4 6 2" xfId="13099"/>
    <cellStyle name="Comma 2 3 2 3 4 7" xfId="13100"/>
    <cellStyle name="Comma 2 3 2 3 4 8" xfId="13101"/>
    <cellStyle name="Comma 2 3 2 3 4 9" xfId="13102"/>
    <cellStyle name="Comma 2 3 2 3 5" xfId="13103"/>
    <cellStyle name="Comma 2 3 2 3 5 10" xfId="13104"/>
    <cellStyle name="Comma 2 3 2 3 5 2" xfId="13105"/>
    <cellStyle name="Comma 2 3 2 3 5 2 2" xfId="13106"/>
    <cellStyle name="Comma 2 3 2 3 5 2 2 2" xfId="13107"/>
    <cellStyle name="Comma 2 3 2 3 5 2 2 2 2" xfId="13108"/>
    <cellStyle name="Comma 2 3 2 3 5 2 2 2 3" xfId="13109"/>
    <cellStyle name="Comma 2 3 2 3 5 2 2 3" xfId="13110"/>
    <cellStyle name="Comma 2 3 2 3 5 2 2 4" xfId="13111"/>
    <cellStyle name="Comma 2 3 2 3 5 2 3" xfId="13112"/>
    <cellStyle name="Comma 2 3 2 3 5 2 3 2" xfId="13113"/>
    <cellStyle name="Comma 2 3 2 3 5 2 3 3" xfId="13114"/>
    <cellStyle name="Comma 2 3 2 3 5 2 4" xfId="13115"/>
    <cellStyle name="Comma 2 3 2 3 5 2 5" xfId="13116"/>
    <cellStyle name="Comma 2 3 2 3 5 3" xfId="13117"/>
    <cellStyle name="Comma 2 3 2 3 5 3 2" xfId="13118"/>
    <cellStyle name="Comma 2 3 2 3 5 3 2 2" xfId="13119"/>
    <cellStyle name="Comma 2 3 2 3 5 3 2 3" xfId="13120"/>
    <cellStyle name="Comma 2 3 2 3 5 3 3" xfId="13121"/>
    <cellStyle name="Comma 2 3 2 3 5 3 4" xfId="13122"/>
    <cellStyle name="Comma 2 3 2 3 5 4" xfId="13123"/>
    <cellStyle name="Comma 2 3 2 3 5 4 2" xfId="13124"/>
    <cellStyle name="Comma 2 3 2 3 5 4 3" xfId="13125"/>
    <cellStyle name="Comma 2 3 2 3 5 5" xfId="13126"/>
    <cellStyle name="Comma 2 3 2 3 5 5 2" xfId="13127"/>
    <cellStyle name="Comma 2 3 2 3 5 6" xfId="13128"/>
    <cellStyle name="Comma 2 3 2 3 5 7" xfId="13129"/>
    <cellStyle name="Comma 2 3 2 3 5 8" xfId="13130"/>
    <cellStyle name="Comma 2 3 2 3 5 9" xfId="13131"/>
    <cellStyle name="Comma 2 3 2 3 6" xfId="13132"/>
    <cellStyle name="Comma 2 3 2 3 6 2" xfId="13133"/>
    <cellStyle name="Comma 2 3 2 3 6 2 2" xfId="13134"/>
    <cellStyle name="Comma 2 3 2 3 6 2 2 2" xfId="13135"/>
    <cellStyle name="Comma 2 3 2 3 6 2 2 2 2" xfId="13136"/>
    <cellStyle name="Comma 2 3 2 3 6 2 2 2 3" xfId="13137"/>
    <cellStyle name="Comma 2 3 2 3 6 2 2 3" xfId="13138"/>
    <cellStyle name="Comma 2 3 2 3 6 2 2 4" xfId="13139"/>
    <cellStyle name="Comma 2 3 2 3 6 2 3" xfId="13140"/>
    <cellStyle name="Comma 2 3 2 3 6 2 3 2" xfId="13141"/>
    <cellStyle name="Comma 2 3 2 3 6 2 3 3" xfId="13142"/>
    <cellStyle name="Comma 2 3 2 3 6 2 4" xfId="13143"/>
    <cellStyle name="Comma 2 3 2 3 6 2 5" xfId="13144"/>
    <cellStyle name="Comma 2 3 2 3 6 3" xfId="13145"/>
    <cellStyle name="Comma 2 3 2 3 6 3 2" xfId="13146"/>
    <cellStyle name="Comma 2 3 2 3 6 3 2 2" xfId="13147"/>
    <cellStyle name="Comma 2 3 2 3 6 3 2 3" xfId="13148"/>
    <cellStyle name="Comma 2 3 2 3 6 3 3" xfId="13149"/>
    <cellStyle name="Comma 2 3 2 3 6 3 4" xfId="13150"/>
    <cellStyle name="Comma 2 3 2 3 6 4" xfId="13151"/>
    <cellStyle name="Comma 2 3 2 3 6 4 2" xfId="13152"/>
    <cellStyle name="Comma 2 3 2 3 6 4 3" xfId="13153"/>
    <cellStyle name="Comma 2 3 2 3 6 5" xfId="13154"/>
    <cellStyle name="Comma 2 3 2 3 6 6" xfId="13155"/>
    <cellStyle name="Comma 2 3 2 3 7" xfId="13156"/>
    <cellStyle name="Comma 2 3 2 3 7 2" xfId="13157"/>
    <cellStyle name="Comma 2 3 2 3 7 2 2" xfId="13158"/>
    <cellStyle name="Comma 2 3 2 3 7 2 2 2" xfId="13159"/>
    <cellStyle name="Comma 2 3 2 3 7 2 2 3" xfId="13160"/>
    <cellStyle name="Comma 2 3 2 3 7 2 3" xfId="13161"/>
    <cellStyle name="Comma 2 3 2 3 7 2 4" xfId="13162"/>
    <cellStyle name="Comma 2 3 2 3 7 3" xfId="13163"/>
    <cellStyle name="Comma 2 3 2 3 7 3 2" xfId="13164"/>
    <cellStyle name="Comma 2 3 2 3 7 3 3" xfId="13165"/>
    <cellStyle name="Comma 2 3 2 3 7 4" xfId="13166"/>
    <cellStyle name="Comma 2 3 2 3 7 5" xfId="13167"/>
    <cellStyle name="Comma 2 3 2 3 8" xfId="13168"/>
    <cellStyle name="Comma 2 3 2 3 8 2" xfId="13169"/>
    <cellStyle name="Comma 2 3 2 3 8 2 2" xfId="13170"/>
    <cellStyle name="Comma 2 3 2 3 8 2 2 2" xfId="13171"/>
    <cellStyle name="Comma 2 3 2 3 8 2 2 3" xfId="13172"/>
    <cellStyle name="Comma 2 3 2 3 8 2 3" xfId="13173"/>
    <cellStyle name="Comma 2 3 2 3 8 2 4" xfId="13174"/>
    <cellStyle name="Comma 2 3 2 3 8 3" xfId="13175"/>
    <cellStyle name="Comma 2 3 2 3 8 3 2" xfId="13176"/>
    <cellStyle name="Comma 2 3 2 3 8 3 3" xfId="13177"/>
    <cellStyle name="Comma 2 3 2 3 8 4" xfId="13178"/>
    <cellStyle name="Comma 2 3 2 3 8 5" xfId="13179"/>
    <cellStyle name="Comma 2 3 2 3 9" xfId="13180"/>
    <cellStyle name="Comma 2 3 2 3 9 2" xfId="13181"/>
    <cellStyle name="Comma 2 3 2 3 9 2 2" xfId="13182"/>
    <cellStyle name="Comma 2 3 2 3 9 2 3" xfId="13183"/>
    <cellStyle name="Comma 2 3 2 3 9 3" xfId="13184"/>
    <cellStyle name="Comma 2 3 2 3 9 4" xfId="13185"/>
    <cellStyle name="Comma 2 3 2 4" xfId="13186"/>
    <cellStyle name="Comma 2 3 2 4 10" xfId="13187"/>
    <cellStyle name="Comma 2 3 2 4 11" xfId="13188"/>
    <cellStyle name="Comma 2 3 2 4 2" xfId="13189"/>
    <cellStyle name="Comma 2 3 2 4 2 10" xfId="13190"/>
    <cellStyle name="Comma 2 3 2 4 2 2" xfId="13191"/>
    <cellStyle name="Comma 2 3 2 4 2 2 2" xfId="13192"/>
    <cellStyle name="Comma 2 3 2 4 2 2 2 2" xfId="13193"/>
    <cellStyle name="Comma 2 3 2 4 2 2 2 2 2" xfId="13194"/>
    <cellStyle name="Comma 2 3 2 4 2 2 2 2 3" xfId="13195"/>
    <cellStyle name="Comma 2 3 2 4 2 2 2 3" xfId="13196"/>
    <cellStyle name="Comma 2 3 2 4 2 2 2 4" xfId="13197"/>
    <cellStyle name="Comma 2 3 2 4 2 2 3" xfId="13198"/>
    <cellStyle name="Comma 2 3 2 4 2 2 3 2" xfId="13199"/>
    <cellStyle name="Comma 2 3 2 4 2 2 3 3" xfId="13200"/>
    <cellStyle name="Comma 2 3 2 4 2 2 4" xfId="13201"/>
    <cellStyle name="Comma 2 3 2 4 2 2 5" xfId="13202"/>
    <cellStyle name="Comma 2 3 2 4 2 3" xfId="13203"/>
    <cellStyle name="Comma 2 3 2 4 2 3 2" xfId="13204"/>
    <cellStyle name="Comma 2 3 2 4 2 3 2 2" xfId="13205"/>
    <cellStyle name="Comma 2 3 2 4 2 3 2 3" xfId="13206"/>
    <cellStyle name="Comma 2 3 2 4 2 3 3" xfId="13207"/>
    <cellStyle name="Comma 2 3 2 4 2 3 4" xfId="13208"/>
    <cellStyle name="Comma 2 3 2 4 2 4" xfId="13209"/>
    <cellStyle name="Comma 2 3 2 4 2 4 2" xfId="13210"/>
    <cellStyle name="Comma 2 3 2 4 2 4 3" xfId="13211"/>
    <cellStyle name="Comma 2 3 2 4 2 5" xfId="13212"/>
    <cellStyle name="Comma 2 3 2 4 2 5 2" xfId="13213"/>
    <cellStyle name="Comma 2 3 2 4 2 6" xfId="13214"/>
    <cellStyle name="Comma 2 3 2 4 2 7" xfId="13215"/>
    <cellStyle name="Comma 2 3 2 4 2 8" xfId="13216"/>
    <cellStyle name="Comma 2 3 2 4 2 9" xfId="13217"/>
    <cellStyle name="Comma 2 3 2 4 3" xfId="13218"/>
    <cellStyle name="Comma 2 3 2 4 3 2" xfId="13219"/>
    <cellStyle name="Comma 2 3 2 4 3 2 2" xfId="13220"/>
    <cellStyle name="Comma 2 3 2 4 3 2 2 2" xfId="13221"/>
    <cellStyle name="Comma 2 3 2 4 3 2 2 3" xfId="13222"/>
    <cellStyle name="Comma 2 3 2 4 3 2 3" xfId="13223"/>
    <cellStyle name="Comma 2 3 2 4 3 2 4" xfId="13224"/>
    <cellStyle name="Comma 2 3 2 4 3 3" xfId="13225"/>
    <cellStyle name="Comma 2 3 2 4 3 3 2" xfId="13226"/>
    <cellStyle name="Comma 2 3 2 4 3 3 3" xfId="13227"/>
    <cellStyle name="Comma 2 3 2 4 3 4" xfId="13228"/>
    <cellStyle name="Comma 2 3 2 4 3 4 2" xfId="13229"/>
    <cellStyle name="Comma 2 3 2 4 3 5" xfId="13230"/>
    <cellStyle name="Comma 2 3 2 4 3 6" xfId="13231"/>
    <cellStyle name="Comma 2 3 2 4 3 7" xfId="13232"/>
    <cellStyle name="Comma 2 3 2 4 3 8" xfId="13233"/>
    <cellStyle name="Comma 2 3 2 4 3 9" xfId="13234"/>
    <cellStyle name="Comma 2 3 2 4 4" xfId="13235"/>
    <cellStyle name="Comma 2 3 2 4 4 2" xfId="13236"/>
    <cellStyle name="Comma 2 3 2 4 4 2 2" xfId="13237"/>
    <cellStyle name="Comma 2 3 2 4 4 2 3" xfId="13238"/>
    <cellStyle name="Comma 2 3 2 4 4 3" xfId="13239"/>
    <cellStyle name="Comma 2 3 2 4 4 4" xfId="13240"/>
    <cellStyle name="Comma 2 3 2 4 5" xfId="13241"/>
    <cellStyle name="Comma 2 3 2 4 5 2" xfId="13242"/>
    <cellStyle name="Comma 2 3 2 4 5 3" xfId="13243"/>
    <cellStyle name="Comma 2 3 2 4 6" xfId="13244"/>
    <cellStyle name="Comma 2 3 2 4 6 2" xfId="13245"/>
    <cellStyle name="Comma 2 3 2 4 7" xfId="13246"/>
    <cellStyle name="Comma 2 3 2 4 8" xfId="13247"/>
    <cellStyle name="Comma 2 3 2 4 9" xfId="13248"/>
    <cellStyle name="Comma 2 3 2 5" xfId="13249"/>
    <cellStyle name="Comma 2 3 2 5 10" xfId="13250"/>
    <cellStyle name="Comma 2 3 2 5 11" xfId="13251"/>
    <cellStyle name="Comma 2 3 2 5 2" xfId="13252"/>
    <cellStyle name="Comma 2 3 2 5 2 10" xfId="13253"/>
    <cellStyle name="Comma 2 3 2 5 2 2" xfId="13254"/>
    <cellStyle name="Comma 2 3 2 5 2 2 2" xfId="13255"/>
    <cellStyle name="Comma 2 3 2 5 2 2 2 2" xfId="13256"/>
    <cellStyle name="Comma 2 3 2 5 2 2 2 2 2" xfId="13257"/>
    <cellStyle name="Comma 2 3 2 5 2 2 2 2 3" xfId="13258"/>
    <cellStyle name="Comma 2 3 2 5 2 2 2 3" xfId="13259"/>
    <cellStyle name="Comma 2 3 2 5 2 2 2 4" xfId="13260"/>
    <cellStyle name="Comma 2 3 2 5 2 2 3" xfId="13261"/>
    <cellStyle name="Comma 2 3 2 5 2 2 3 2" xfId="13262"/>
    <cellStyle name="Comma 2 3 2 5 2 2 3 3" xfId="13263"/>
    <cellStyle name="Comma 2 3 2 5 2 2 4" xfId="13264"/>
    <cellStyle name="Comma 2 3 2 5 2 2 5" xfId="13265"/>
    <cellStyle name="Comma 2 3 2 5 2 3" xfId="13266"/>
    <cellStyle name="Comma 2 3 2 5 2 3 2" xfId="13267"/>
    <cellStyle name="Comma 2 3 2 5 2 3 2 2" xfId="13268"/>
    <cellStyle name="Comma 2 3 2 5 2 3 2 2 2" xfId="13269"/>
    <cellStyle name="Comma 2 3 2 5 2 3 2 2 3" xfId="13270"/>
    <cellStyle name="Comma 2 3 2 5 2 3 2 3" xfId="13271"/>
    <cellStyle name="Comma 2 3 2 5 2 3 2 4" xfId="13272"/>
    <cellStyle name="Comma 2 3 2 5 2 3 3" xfId="13273"/>
    <cellStyle name="Comma 2 3 2 5 2 3 3 2" xfId="13274"/>
    <cellStyle name="Comma 2 3 2 5 2 3 3 3" xfId="13275"/>
    <cellStyle name="Comma 2 3 2 5 2 3 4" xfId="13276"/>
    <cellStyle name="Comma 2 3 2 5 2 3 5" xfId="13277"/>
    <cellStyle name="Comma 2 3 2 5 2 4" xfId="13278"/>
    <cellStyle name="Comma 2 3 2 5 2 4 2" xfId="13279"/>
    <cellStyle name="Comma 2 3 2 5 2 4 2 2" xfId="13280"/>
    <cellStyle name="Comma 2 3 2 5 2 4 2 3" xfId="13281"/>
    <cellStyle name="Comma 2 3 2 5 2 4 3" xfId="13282"/>
    <cellStyle name="Comma 2 3 2 5 2 4 4" xfId="13283"/>
    <cellStyle name="Comma 2 3 2 5 2 5" xfId="13284"/>
    <cellStyle name="Comma 2 3 2 5 2 5 2" xfId="13285"/>
    <cellStyle name="Comma 2 3 2 5 2 6" xfId="13286"/>
    <cellStyle name="Comma 2 3 2 5 2 7" xfId="13287"/>
    <cellStyle name="Comma 2 3 2 5 2 8" xfId="13288"/>
    <cellStyle name="Comma 2 3 2 5 2 9" xfId="13289"/>
    <cellStyle name="Comma 2 3 2 5 3" xfId="13290"/>
    <cellStyle name="Comma 2 3 2 5 3 2" xfId="13291"/>
    <cellStyle name="Comma 2 3 2 5 3 2 2" xfId="13292"/>
    <cellStyle name="Comma 2 3 2 5 3 2 2 2" xfId="13293"/>
    <cellStyle name="Comma 2 3 2 5 3 2 2 3" xfId="13294"/>
    <cellStyle name="Comma 2 3 2 5 3 2 3" xfId="13295"/>
    <cellStyle name="Comma 2 3 2 5 3 2 4" xfId="13296"/>
    <cellStyle name="Comma 2 3 2 5 3 3" xfId="13297"/>
    <cellStyle name="Comma 2 3 2 5 3 3 2" xfId="13298"/>
    <cellStyle name="Comma 2 3 2 5 3 3 3" xfId="13299"/>
    <cellStyle name="Comma 2 3 2 5 3 4" xfId="13300"/>
    <cellStyle name="Comma 2 3 2 5 3 4 2" xfId="13301"/>
    <cellStyle name="Comma 2 3 2 5 3 5" xfId="13302"/>
    <cellStyle name="Comma 2 3 2 5 3 6" xfId="13303"/>
    <cellStyle name="Comma 2 3 2 5 3 7" xfId="13304"/>
    <cellStyle name="Comma 2 3 2 5 3 8" xfId="13305"/>
    <cellStyle name="Comma 2 3 2 5 3 9" xfId="13306"/>
    <cellStyle name="Comma 2 3 2 5 4" xfId="13307"/>
    <cellStyle name="Comma 2 3 2 5 4 2" xfId="13308"/>
    <cellStyle name="Comma 2 3 2 5 4 2 2" xfId="13309"/>
    <cellStyle name="Comma 2 3 2 5 4 2 2 2" xfId="13310"/>
    <cellStyle name="Comma 2 3 2 5 4 2 2 3" xfId="13311"/>
    <cellStyle name="Comma 2 3 2 5 4 2 3" xfId="13312"/>
    <cellStyle name="Comma 2 3 2 5 4 2 4" xfId="13313"/>
    <cellStyle name="Comma 2 3 2 5 4 3" xfId="13314"/>
    <cellStyle name="Comma 2 3 2 5 4 3 2" xfId="13315"/>
    <cellStyle name="Comma 2 3 2 5 4 3 3" xfId="13316"/>
    <cellStyle name="Comma 2 3 2 5 4 4" xfId="13317"/>
    <cellStyle name="Comma 2 3 2 5 4 5" xfId="13318"/>
    <cellStyle name="Comma 2 3 2 5 5" xfId="13319"/>
    <cellStyle name="Comma 2 3 2 5 5 2" xfId="13320"/>
    <cellStyle name="Comma 2 3 2 5 5 2 2" xfId="13321"/>
    <cellStyle name="Comma 2 3 2 5 5 2 3" xfId="13322"/>
    <cellStyle name="Comma 2 3 2 5 5 3" xfId="13323"/>
    <cellStyle name="Comma 2 3 2 5 5 4" xfId="13324"/>
    <cellStyle name="Comma 2 3 2 5 6" xfId="13325"/>
    <cellStyle name="Comma 2 3 2 5 6 2" xfId="13326"/>
    <cellStyle name="Comma 2 3 2 5 7" xfId="13327"/>
    <cellStyle name="Comma 2 3 2 5 8" xfId="13328"/>
    <cellStyle name="Comma 2 3 2 5 9" xfId="13329"/>
    <cellStyle name="Comma 2 3 2 6" xfId="13330"/>
    <cellStyle name="Comma 2 3 2 6 10" xfId="13331"/>
    <cellStyle name="Comma 2 3 2 6 2" xfId="13332"/>
    <cellStyle name="Comma 2 3 2 6 2 2" xfId="13333"/>
    <cellStyle name="Comma 2 3 2 6 2 2 2" xfId="13334"/>
    <cellStyle name="Comma 2 3 2 6 2 2 2 2" xfId="13335"/>
    <cellStyle name="Comma 2 3 2 6 2 2 2 3" xfId="13336"/>
    <cellStyle name="Comma 2 3 2 6 2 2 3" xfId="13337"/>
    <cellStyle name="Comma 2 3 2 6 2 2 4" xfId="13338"/>
    <cellStyle name="Comma 2 3 2 6 2 3" xfId="13339"/>
    <cellStyle name="Comma 2 3 2 6 2 3 2" xfId="13340"/>
    <cellStyle name="Comma 2 3 2 6 2 3 3" xfId="13341"/>
    <cellStyle name="Comma 2 3 2 6 2 4" xfId="13342"/>
    <cellStyle name="Comma 2 3 2 6 2 5" xfId="13343"/>
    <cellStyle name="Comma 2 3 2 6 3" xfId="13344"/>
    <cellStyle name="Comma 2 3 2 6 3 2" xfId="13345"/>
    <cellStyle name="Comma 2 3 2 6 3 2 2" xfId="13346"/>
    <cellStyle name="Comma 2 3 2 6 3 2 3" xfId="13347"/>
    <cellStyle name="Comma 2 3 2 6 3 3" xfId="13348"/>
    <cellStyle name="Comma 2 3 2 6 3 4" xfId="13349"/>
    <cellStyle name="Comma 2 3 2 6 4" xfId="13350"/>
    <cellStyle name="Comma 2 3 2 6 4 2" xfId="13351"/>
    <cellStyle name="Comma 2 3 2 6 4 3" xfId="13352"/>
    <cellStyle name="Comma 2 3 2 6 5" xfId="13353"/>
    <cellStyle name="Comma 2 3 2 6 5 2" xfId="13354"/>
    <cellStyle name="Comma 2 3 2 6 6" xfId="13355"/>
    <cellStyle name="Comma 2 3 2 6 7" xfId="13356"/>
    <cellStyle name="Comma 2 3 2 6 8" xfId="13357"/>
    <cellStyle name="Comma 2 3 2 6 9" xfId="13358"/>
    <cellStyle name="Comma 2 3 2 7" xfId="13359"/>
    <cellStyle name="Comma 2 3 2 7 2" xfId="13360"/>
    <cellStyle name="Comma 2 3 2 7 2 2" xfId="13361"/>
    <cellStyle name="Comma 2 3 2 7 2 2 2" xfId="13362"/>
    <cellStyle name="Comma 2 3 2 7 2 2 2 2" xfId="13363"/>
    <cellStyle name="Comma 2 3 2 7 2 2 2 3" xfId="13364"/>
    <cellStyle name="Comma 2 3 2 7 2 2 3" xfId="13365"/>
    <cellStyle name="Comma 2 3 2 7 2 2 4" xfId="13366"/>
    <cellStyle name="Comma 2 3 2 7 2 3" xfId="13367"/>
    <cellStyle name="Comma 2 3 2 7 2 3 2" xfId="13368"/>
    <cellStyle name="Comma 2 3 2 7 2 3 3" xfId="13369"/>
    <cellStyle name="Comma 2 3 2 7 2 4" xfId="13370"/>
    <cellStyle name="Comma 2 3 2 7 2 5" xfId="13371"/>
    <cellStyle name="Comma 2 3 2 7 3" xfId="13372"/>
    <cellStyle name="Comma 2 3 2 7 3 2" xfId="13373"/>
    <cellStyle name="Comma 2 3 2 7 3 2 2" xfId="13374"/>
    <cellStyle name="Comma 2 3 2 7 3 2 3" xfId="13375"/>
    <cellStyle name="Comma 2 3 2 7 3 3" xfId="13376"/>
    <cellStyle name="Comma 2 3 2 7 3 4" xfId="13377"/>
    <cellStyle name="Comma 2 3 2 7 4" xfId="13378"/>
    <cellStyle name="Comma 2 3 2 7 4 2" xfId="13379"/>
    <cellStyle name="Comma 2 3 2 7 4 3" xfId="13380"/>
    <cellStyle name="Comma 2 3 2 7 5" xfId="13381"/>
    <cellStyle name="Comma 2 3 2 7 6" xfId="13382"/>
    <cellStyle name="Comma 2 3 2 8" xfId="13383"/>
    <cellStyle name="Comma 2 3 2 8 2" xfId="13384"/>
    <cellStyle name="Comma 2 3 2 8 2 2" xfId="13385"/>
    <cellStyle name="Comma 2 3 2 8 2 2 2" xfId="13386"/>
    <cellStyle name="Comma 2 3 2 8 2 2 3" xfId="13387"/>
    <cellStyle name="Comma 2 3 2 8 2 3" xfId="13388"/>
    <cellStyle name="Comma 2 3 2 8 2 4" xfId="13389"/>
    <cellStyle name="Comma 2 3 2 8 3" xfId="13390"/>
    <cellStyle name="Comma 2 3 2 8 3 2" xfId="13391"/>
    <cellStyle name="Comma 2 3 2 8 3 3" xfId="13392"/>
    <cellStyle name="Comma 2 3 2 8 4" xfId="13393"/>
    <cellStyle name="Comma 2 3 2 8 5" xfId="13394"/>
    <cellStyle name="Comma 2 3 2 9" xfId="13395"/>
    <cellStyle name="Comma 2 3 2 9 2" xfId="13396"/>
    <cellStyle name="Comma 2 3 2 9 2 2" xfId="13397"/>
    <cellStyle name="Comma 2 3 2 9 2 2 2" xfId="13398"/>
    <cellStyle name="Comma 2 3 2 9 2 2 3" xfId="13399"/>
    <cellStyle name="Comma 2 3 2 9 2 3" xfId="13400"/>
    <cellStyle name="Comma 2 3 2 9 2 4" xfId="13401"/>
    <cellStyle name="Comma 2 3 2 9 3" xfId="13402"/>
    <cellStyle name="Comma 2 3 2 9 3 2" xfId="13403"/>
    <cellStyle name="Comma 2 3 2 9 3 3" xfId="13404"/>
    <cellStyle name="Comma 2 3 2 9 4" xfId="13405"/>
    <cellStyle name="Comma 2 3 2 9 5" xfId="13406"/>
    <cellStyle name="Comma 2 3 20" xfId="13407"/>
    <cellStyle name="Comma 2 3 21" xfId="13408"/>
    <cellStyle name="Comma 2 3 3" xfId="13409"/>
    <cellStyle name="Comma 2 3 3 10" xfId="13410"/>
    <cellStyle name="Comma 2 3 3 10 2" xfId="13411"/>
    <cellStyle name="Comma 2 3 3 10 3" xfId="13412"/>
    <cellStyle name="Comma 2 3 3 11" xfId="13413"/>
    <cellStyle name="Comma 2 3 3 11 2" xfId="13414"/>
    <cellStyle name="Comma 2 3 3 11 3" xfId="13415"/>
    <cellStyle name="Comma 2 3 3 12" xfId="13416"/>
    <cellStyle name="Comma 2 3 3 12 2" xfId="13417"/>
    <cellStyle name="Comma 2 3 3 12 3" xfId="13418"/>
    <cellStyle name="Comma 2 3 3 13" xfId="13419"/>
    <cellStyle name="Comma 2 3 3 13 2" xfId="13420"/>
    <cellStyle name="Comma 2 3 3 14" xfId="13421"/>
    <cellStyle name="Comma 2 3 3 15" xfId="13422"/>
    <cellStyle name="Comma 2 3 3 16" xfId="13423"/>
    <cellStyle name="Comma 2 3 3 17" xfId="13424"/>
    <cellStyle name="Comma 2 3 3 18" xfId="13425"/>
    <cellStyle name="Comma 2 3 3 2" xfId="13426"/>
    <cellStyle name="Comma 2 3 3 2 10" xfId="13427"/>
    <cellStyle name="Comma 2 3 3 2 10 2" xfId="13428"/>
    <cellStyle name="Comma 2 3 3 2 10 3" xfId="13429"/>
    <cellStyle name="Comma 2 3 3 2 11" xfId="13430"/>
    <cellStyle name="Comma 2 3 3 2 11 2" xfId="13431"/>
    <cellStyle name="Comma 2 3 3 2 11 3" xfId="13432"/>
    <cellStyle name="Comma 2 3 3 2 12" xfId="13433"/>
    <cellStyle name="Comma 2 3 3 2 12 2" xfId="13434"/>
    <cellStyle name="Comma 2 3 3 2 13" xfId="13435"/>
    <cellStyle name="Comma 2 3 3 2 14" xfId="13436"/>
    <cellStyle name="Comma 2 3 3 2 15" xfId="13437"/>
    <cellStyle name="Comma 2 3 3 2 16" xfId="13438"/>
    <cellStyle name="Comma 2 3 3 2 17" xfId="13439"/>
    <cellStyle name="Comma 2 3 3 2 2" xfId="13440"/>
    <cellStyle name="Comma 2 3 3 2 2 10" xfId="13441"/>
    <cellStyle name="Comma 2 3 3 2 2 11" xfId="13442"/>
    <cellStyle name="Comma 2 3 3 2 2 2" xfId="13443"/>
    <cellStyle name="Comma 2 3 3 2 2 2 10" xfId="13444"/>
    <cellStyle name="Comma 2 3 3 2 2 2 2" xfId="13445"/>
    <cellStyle name="Comma 2 3 3 2 2 2 2 2" xfId="13446"/>
    <cellStyle name="Comma 2 3 3 2 2 2 2 2 2" xfId="13447"/>
    <cellStyle name="Comma 2 3 3 2 2 2 2 2 2 2" xfId="13448"/>
    <cellStyle name="Comma 2 3 3 2 2 2 2 2 2 3" xfId="13449"/>
    <cellStyle name="Comma 2 3 3 2 2 2 2 2 3" xfId="13450"/>
    <cellStyle name="Comma 2 3 3 2 2 2 2 2 4" xfId="13451"/>
    <cellStyle name="Comma 2 3 3 2 2 2 2 3" xfId="13452"/>
    <cellStyle name="Comma 2 3 3 2 2 2 2 3 2" xfId="13453"/>
    <cellStyle name="Comma 2 3 3 2 2 2 2 3 3" xfId="13454"/>
    <cellStyle name="Comma 2 3 3 2 2 2 2 4" xfId="13455"/>
    <cellStyle name="Comma 2 3 3 2 2 2 2 5" xfId="13456"/>
    <cellStyle name="Comma 2 3 3 2 2 2 3" xfId="13457"/>
    <cellStyle name="Comma 2 3 3 2 2 2 3 2" xfId="13458"/>
    <cellStyle name="Comma 2 3 3 2 2 2 3 2 2" xfId="13459"/>
    <cellStyle name="Comma 2 3 3 2 2 2 3 2 3" xfId="13460"/>
    <cellStyle name="Comma 2 3 3 2 2 2 3 3" xfId="13461"/>
    <cellStyle name="Comma 2 3 3 2 2 2 3 4" xfId="13462"/>
    <cellStyle name="Comma 2 3 3 2 2 2 4" xfId="13463"/>
    <cellStyle name="Comma 2 3 3 2 2 2 4 2" xfId="13464"/>
    <cellStyle name="Comma 2 3 3 2 2 2 4 3" xfId="13465"/>
    <cellStyle name="Comma 2 3 3 2 2 2 5" xfId="13466"/>
    <cellStyle name="Comma 2 3 3 2 2 2 5 2" xfId="13467"/>
    <cellStyle name="Comma 2 3 3 2 2 2 6" xfId="13468"/>
    <cellStyle name="Comma 2 3 3 2 2 2 7" xfId="13469"/>
    <cellStyle name="Comma 2 3 3 2 2 2 8" xfId="13470"/>
    <cellStyle name="Comma 2 3 3 2 2 2 9" xfId="13471"/>
    <cellStyle name="Comma 2 3 3 2 2 3" xfId="13472"/>
    <cellStyle name="Comma 2 3 3 2 2 3 2" xfId="13473"/>
    <cellStyle name="Comma 2 3 3 2 2 3 2 2" xfId="13474"/>
    <cellStyle name="Comma 2 3 3 2 2 3 2 2 2" xfId="13475"/>
    <cellStyle name="Comma 2 3 3 2 2 3 2 2 3" xfId="13476"/>
    <cellStyle name="Comma 2 3 3 2 2 3 2 3" xfId="13477"/>
    <cellStyle name="Comma 2 3 3 2 2 3 2 4" xfId="13478"/>
    <cellStyle name="Comma 2 3 3 2 2 3 3" xfId="13479"/>
    <cellStyle name="Comma 2 3 3 2 2 3 3 2" xfId="13480"/>
    <cellStyle name="Comma 2 3 3 2 2 3 3 3" xfId="13481"/>
    <cellStyle name="Comma 2 3 3 2 2 3 4" xfId="13482"/>
    <cellStyle name="Comma 2 3 3 2 2 3 5" xfId="13483"/>
    <cellStyle name="Comma 2 3 3 2 2 4" xfId="13484"/>
    <cellStyle name="Comma 2 3 3 2 2 4 2" xfId="13485"/>
    <cellStyle name="Comma 2 3 3 2 2 4 2 2" xfId="13486"/>
    <cellStyle name="Comma 2 3 3 2 2 4 2 3" xfId="13487"/>
    <cellStyle name="Comma 2 3 3 2 2 4 3" xfId="13488"/>
    <cellStyle name="Comma 2 3 3 2 2 4 4" xfId="13489"/>
    <cellStyle name="Comma 2 3 3 2 2 5" xfId="13490"/>
    <cellStyle name="Comma 2 3 3 2 2 5 2" xfId="13491"/>
    <cellStyle name="Comma 2 3 3 2 2 5 3" xfId="13492"/>
    <cellStyle name="Comma 2 3 3 2 2 6" xfId="13493"/>
    <cellStyle name="Comma 2 3 3 2 2 6 2" xfId="13494"/>
    <cellStyle name="Comma 2 3 3 2 2 7" xfId="13495"/>
    <cellStyle name="Comma 2 3 3 2 2 8" xfId="13496"/>
    <cellStyle name="Comma 2 3 3 2 2 9" xfId="13497"/>
    <cellStyle name="Comma 2 3 3 2 3" xfId="13498"/>
    <cellStyle name="Comma 2 3 3 2 3 10" xfId="13499"/>
    <cellStyle name="Comma 2 3 3 2 3 2" xfId="13500"/>
    <cellStyle name="Comma 2 3 3 2 3 2 2" xfId="13501"/>
    <cellStyle name="Comma 2 3 3 2 3 2 2 2" xfId="13502"/>
    <cellStyle name="Comma 2 3 3 2 3 2 2 2 2" xfId="13503"/>
    <cellStyle name="Comma 2 3 3 2 3 2 2 2 3" xfId="13504"/>
    <cellStyle name="Comma 2 3 3 2 3 2 2 3" xfId="13505"/>
    <cellStyle name="Comma 2 3 3 2 3 2 2 4" xfId="13506"/>
    <cellStyle name="Comma 2 3 3 2 3 2 3" xfId="13507"/>
    <cellStyle name="Comma 2 3 3 2 3 2 3 2" xfId="13508"/>
    <cellStyle name="Comma 2 3 3 2 3 2 3 3" xfId="13509"/>
    <cellStyle name="Comma 2 3 3 2 3 2 4" xfId="13510"/>
    <cellStyle name="Comma 2 3 3 2 3 2 5" xfId="13511"/>
    <cellStyle name="Comma 2 3 3 2 3 3" xfId="13512"/>
    <cellStyle name="Comma 2 3 3 2 3 3 2" xfId="13513"/>
    <cellStyle name="Comma 2 3 3 2 3 3 2 2" xfId="13514"/>
    <cellStyle name="Comma 2 3 3 2 3 3 2 3" xfId="13515"/>
    <cellStyle name="Comma 2 3 3 2 3 3 3" xfId="13516"/>
    <cellStyle name="Comma 2 3 3 2 3 3 4" xfId="13517"/>
    <cellStyle name="Comma 2 3 3 2 3 4" xfId="13518"/>
    <cellStyle name="Comma 2 3 3 2 3 4 2" xfId="13519"/>
    <cellStyle name="Comma 2 3 3 2 3 4 3" xfId="13520"/>
    <cellStyle name="Comma 2 3 3 2 3 5" xfId="13521"/>
    <cellStyle name="Comma 2 3 3 2 3 5 2" xfId="13522"/>
    <cellStyle name="Comma 2 3 3 2 3 6" xfId="13523"/>
    <cellStyle name="Comma 2 3 3 2 3 7" xfId="13524"/>
    <cellStyle name="Comma 2 3 3 2 3 8" xfId="13525"/>
    <cellStyle name="Comma 2 3 3 2 3 9" xfId="13526"/>
    <cellStyle name="Comma 2 3 3 2 4" xfId="13527"/>
    <cellStyle name="Comma 2 3 3 2 4 2" xfId="13528"/>
    <cellStyle name="Comma 2 3 3 2 4 2 2" xfId="13529"/>
    <cellStyle name="Comma 2 3 3 2 4 2 2 2" xfId="13530"/>
    <cellStyle name="Comma 2 3 3 2 4 2 2 2 2" xfId="13531"/>
    <cellStyle name="Comma 2 3 3 2 4 2 2 2 3" xfId="13532"/>
    <cellStyle name="Comma 2 3 3 2 4 2 2 3" xfId="13533"/>
    <cellStyle name="Comma 2 3 3 2 4 2 2 4" xfId="13534"/>
    <cellStyle name="Comma 2 3 3 2 4 2 3" xfId="13535"/>
    <cellStyle name="Comma 2 3 3 2 4 2 3 2" xfId="13536"/>
    <cellStyle name="Comma 2 3 3 2 4 2 3 3" xfId="13537"/>
    <cellStyle name="Comma 2 3 3 2 4 2 4" xfId="13538"/>
    <cellStyle name="Comma 2 3 3 2 4 2 5" xfId="13539"/>
    <cellStyle name="Comma 2 3 3 2 4 3" xfId="13540"/>
    <cellStyle name="Comma 2 3 3 2 4 3 2" xfId="13541"/>
    <cellStyle name="Comma 2 3 3 2 4 3 2 2" xfId="13542"/>
    <cellStyle name="Comma 2 3 3 2 4 3 2 3" xfId="13543"/>
    <cellStyle name="Comma 2 3 3 2 4 3 3" xfId="13544"/>
    <cellStyle name="Comma 2 3 3 2 4 3 4" xfId="13545"/>
    <cellStyle name="Comma 2 3 3 2 4 4" xfId="13546"/>
    <cellStyle name="Comma 2 3 3 2 4 4 2" xfId="13547"/>
    <cellStyle name="Comma 2 3 3 2 4 4 3" xfId="13548"/>
    <cellStyle name="Comma 2 3 3 2 4 5" xfId="13549"/>
    <cellStyle name="Comma 2 3 3 2 4 6" xfId="13550"/>
    <cellStyle name="Comma 2 3 3 2 5" xfId="13551"/>
    <cellStyle name="Comma 2 3 3 2 5 2" xfId="13552"/>
    <cellStyle name="Comma 2 3 3 2 5 2 2" xfId="13553"/>
    <cellStyle name="Comma 2 3 3 2 5 2 2 2" xfId="13554"/>
    <cellStyle name="Comma 2 3 3 2 5 2 2 3" xfId="13555"/>
    <cellStyle name="Comma 2 3 3 2 5 2 3" xfId="13556"/>
    <cellStyle name="Comma 2 3 3 2 5 2 4" xfId="13557"/>
    <cellStyle name="Comma 2 3 3 2 5 3" xfId="13558"/>
    <cellStyle name="Comma 2 3 3 2 5 3 2" xfId="13559"/>
    <cellStyle name="Comma 2 3 3 2 5 3 3" xfId="13560"/>
    <cellStyle name="Comma 2 3 3 2 5 4" xfId="13561"/>
    <cellStyle name="Comma 2 3 3 2 5 5" xfId="13562"/>
    <cellStyle name="Comma 2 3 3 2 6" xfId="13563"/>
    <cellStyle name="Comma 2 3 3 2 6 2" xfId="13564"/>
    <cellStyle name="Comma 2 3 3 2 6 2 2" xfId="13565"/>
    <cellStyle name="Comma 2 3 3 2 6 2 2 2" xfId="13566"/>
    <cellStyle name="Comma 2 3 3 2 6 2 2 3" xfId="13567"/>
    <cellStyle name="Comma 2 3 3 2 6 2 3" xfId="13568"/>
    <cellStyle name="Comma 2 3 3 2 6 2 4" xfId="13569"/>
    <cellStyle name="Comma 2 3 3 2 6 3" xfId="13570"/>
    <cellStyle name="Comma 2 3 3 2 6 3 2" xfId="13571"/>
    <cellStyle name="Comma 2 3 3 2 6 3 3" xfId="13572"/>
    <cellStyle name="Comma 2 3 3 2 6 4" xfId="13573"/>
    <cellStyle name="Comma 2 3 3 2 6 5" xfId="13574"/>
    <cellStyle name="Comma 2 3 3 2 7" xfId="13575"/>
    <cellStyle name="Comma 2 3 3 2 7 2" xfId="13576"/>
    <cellStyle name="Comma 2 3 3 2 7 2 2" xfId="13577"/>
    <cellStyle name="Comma 2 3 3 2 7 2 3" xfId="13578"/>
    <cellStyle name="Comma 2 3 3 2 7 3" xfId="13579"/>
    <cellStyle name="Comma 2 3 3 2 7 4" xfId="13580"/>
    <cellStyle name="Comma 2 3 3 2 8" xfId="13581"/>
    <cellStyle name="Comma 2 3 3 2 8 2" xfId="13582"/>
    <cellStyle name="Comma 2 3 3 2 8 2 2" xfId="13583"/>
    <cellStyle name="Comma 2 3 3 2 8 2 3" xfId="13584"/>
    <cellStyle name="Comma 2 3 3 2 8 3" xfId="13585"/>
    <cellStyle name="Comma 2 3 3 2 8 4" xfId="13586"/>
    <cellStyle name="Comma 2 3 3 2 9" xfId="13587"/>
    <cellStyle name="Comma 2 3 3 2 9 2" xfId="13588"/>
    <cellStyle name="Comma 2 3 3 2 9 3" xfId="13589"/>
    <cellStyle name="Comma 2 3 3 3" xfId="13590"/>
    <cellStyle name="Comma 2 3 3 3 10" xfId="13591"/>
    <cellStyle name="Comma 2 3 3 3 11" xfId="13592"/>
    <cellStyle name="Comma 2 3 3 3 2" xfId="13593"/>
    <cellStyle name="Comma 2 3 3 3 2 10" xfId="13594"/>
    <cellStyle name="Comma 2 3 3 3 2 2" xfId="13595"/>
    <cellStyle name="Comma 2 3 3 3 2 2 2" xfId="13596"/>
    <cellStyle name="Comma 2 3 3 3 2 2 2 2" xfId="13597"/>
    <cellStyle name="Comma 2 3 3 3 2 2 2 2 2" xfId="13598"/>
    <cellStyle name="Comma 2 3 3 3 2 2 2 2 3" xfId="13599"/>
    <cellStyle name="Comma 2 3 3 3 2 2 2 3" xfId="13600"/>
    <cellStyle name="Comma 2 3 3 3 2 2 2 4" xfId="13601"/>
    <cellStyle name="Comma 2 3 3 3 2 2 3" xfId="13602"/>
    <cellStyle name="Comma 2 3 3 3 2 2 3 2" xfId="13603"/>
    <cellStyle name="Comma 2 3 3 3 2 2 3 3" xfId="13604"/>
    <cellStyle name="Comma 2 3 3 3 2 2 4" xfId="13605"/>
    <cellStyle name="Comma 2 3 3 3 2 2 5" xfId="13606"/>
    <cellStyle name="Comma 2 3 3 3 2 3" xfId="13607"/>
    <cellStyle name="Comma 2 3 3 3 2 3 2" xfId="13608"/>
    <cellStyle name="Comma 2 3 3 3 2 3 2 2" xfId="13609"/>
    <cellStyle name="Comma 2 3 3 3 2 3 2 3" xfId="13610"/>
    <cellStyle name="Comma 2 3 3 3 2 3 3" xfId="13611"/>
    <cellStyle name="Comma 2 3 3 3 2 3 4" xfId="13612"/>
    <cellStyle name="Comma 2 3 3 3 2 4" xfId="13613"/>
    <cellStyle name="Comma 2 3 3 3 2 4 2" xfId="13614"/>
    <cellStyle name="Comma 2 3 3 3 2 4 3" xfId="13615"/>
    <cellStyle name="Comma 2 3 3 3 2 5" xfId="13616"/>
    <cellStyle name="Comma 2 3 3 3 2 5 2" xfId="13617"/>
    <cellStyle name="Comma 2 3 3 3 2 6" xfId="13618"/>
    <cellStyle name="Comma 2 3 3 3 2 7" xfId="13619"/>
    <cellStyle name="Comma 2 3 3 3 2 8" xfId="13620"/>
    <cellStyle name="Comma 2 3 3 3 2 9" xfId="13621"/>
    <cellStyle name="Comma 2 3 3 3 3" xfId="13622"/>
    <cellStyle name="Comma 2 3 3 3 3 2" xfId="13623"/>
    <cellStyle name="Comma 2 3 3 3 3 2 2" xfId="13624"/>
    <cellStyle name="Comma 2 3 3 3 3 2 2 2" xfId="13625"/>
    <cellStyle name="Comma 2 3 3 3 3 2 2 3" xfId="13626"/>
    <cellStyle name="Comma 2 3 3 3 3 2 3" xfId="13627"/>
    <cellStyle name="Comma 2 3 3 3 3 2 4" xfId="13628"/>
    <cellStyle name="Comma 2 3 3 3 3 3" xfId="13629"/>
    <cellStyle name="Comma 2 3 3 3 3 3 2" xfId="13630"/>
    <cellStyle name="Comma 2 3 3 3 3 3 3" xfId="13631"/>
    <cellStyle name="Comma 2 3 3 3 3 4" xfId="13632"/>
    <cellStyle name="Comma 2 3 3 3 3 5" xfId="13633"/>
    <cellStyle name="Comma 2 3 3 3 4" xfId="13634"/>
    <cellStyle name="Comma 2 3 3 3 4 2" xfId="13635"/>
    <cellStyle name="Comma 2 3 3 3 4 2 2" xfId="13636"/>
    <cellStyle name="Comma 2 3 3 3 4 2 3" xfId="13637"/>
    <cellStyle name="Comma 2 3 3 3 4 3" xfId="13638"/>
    <cellStyle name="Comma 2 3 3 3 4 4" xfId="13639"/>
    <cellStyle name="Comma 2 3 3 3 5" xfId="13640"/>
    <cellStyle name="Comma 2 3 3 3 5 2" xfId="13641"/>
    <cellStyle name="Comma 2 3 3 3 5 3" xfId="13642"/>
    <cellStyle name="Comma 2 3 3 3 6" xfId="13643"/>
    <cellStyle name="Comma 2 3 3 3 6 2" xfId="13644"/>
    <cellStyle name="Comma 2 3 3 3 7" xfId="13645"/>
    <cellStyle name="Comma 2 3 3 3 8" xfId="13646"/>
    <cellStyle name="Comma 2 3 3 3 9" xfId="13647"/>
    <cellStyle name="Comma 2 3 3 4" xfId="13648"/>
    <cellStyle name="Comma 2 3 3 4 10" xfId="13649"/>
    <cellStyle name="Comma 2 3 3 4 2" xfId="13650"/>
    <cellStyle name="Comma 2 3 3 4 2 2" xfId="13651"/>
    <cellStyle name="Comma 2 3 3 4 2 2 2" xfId="13652"/>
    <cellStyle name="Comma 2 3 3 4 2 2 2 2" xfId="13653"/>
    <cellStyle name="Comma 2 3 3 4 2 2 2 3" xfId="13654"/>
    <cellStyle name="Comma 2 3 3 4 2 2 3" xfId="13655"/>
    <cellStyle name="Comma 2 3 3 4 2 2 4" xfId="13656"/>
    <cellStyle name="Comma 2 3 3 4 2 3" xfId="13657"/>
    <cellStyle name="Comma 2 3 3 4 2 3 2" xfId="13658"/>
    <cellStyle name="Comma 2 3 3 4 2 3 3" xfId="13659"/>
    <cellStyle name="Comma 2 3 3 4 2 4" xfId="13660"/>
    <cellStyle name="Comma 2 3 3 4 2 5" xfId="13661"/>
    <cellStyle name="Comma 2 3 3 4 3" xfId="13662"/>
    <cellStyle name="Comma 2 3 3 4 3 2" xfId="13663"/>
    <cellStyle name="Comma 2 3 3 4 3 2 2" xfId="13664"/>
    <cellStyle name="Comma 2 3 3 4 3 2 3" xfId="13665"/>
    <cellStyle name="Comma 2 3 3 4 3 3" xfId="13666"/>
    <cellStyle name="Comma 2 3 3 4 3 4" xfId="13667"/>
    <cellStyle name="Comma 2 3 3 4 4" xfId="13668"/>
    <cellStyle name="Comma 2 3 3 4 4 2" xfId="13669"/>
    <cellStyle name="Comma 2 3 3 4 4 3" xfId="13670"/>
    <cellStyle name="Comma 2 3 3 4 5" xfId="13671"/>
    <cellStyle name="Comma 2 3 3 4 5 2" xfId="13672"/>
    <cellStyle name="Comma 2 3 3 4 6" xfId="13673"/>
    <cellStyle name="Comma 2 3 3 4 7" xfId="13674"/>
    <cellStyle name="Comma 2 3 3 4 8" xfId="13675"/>
    <cellStyle name="Comma 2 3 3 4 9" xfId="13676"/>
    <cellStyle name="Comma 2 3 3 5" xfId="13677"/>
    <cellStyle name="Comma 2 3 3 5 2" xfId="13678"/>
    <cellStyle name="Comma 2 3 3 5 2 2" xfId="13679"/>
    <cellStyle name="Comma 2 3 3 5 2 2 2" xfId="13680"/>
    <cellStyle name="Comma 2 3 3 5 2 2 2 2" xfId="13681"/>
    <cellStyle name="Comma 2 3 3 5 2 2 2 3" xfId="13682"/>
    <cellStyle name="Comma 2 3 3 5 2 2 3" xfId="13683"/>
    <cellStyle name="Comma 2 3 3 5 2 2 4" xfId="13684"/>
    <cellStyle name="Comma 2 3 3 5 2 3" xfId="13685"/>
    <cellStyle name="Comma 2 3 3 5 2 3 2" xfId="13686"/>
    <cellStyle name="Comma 2 3 3 5 2 3 3" xfId="13687"/>
    <cellStyle name="Comma 2 3 3 5 2 4" xfId="13688"/>
    <cellStyle name="Comma 2 3 3 5 2 5" xfId="13689"/>
    <cellStyle name="Comma 2 3 3 5 3" xfId="13690"/>
    <cellStyle name="Comma 2 3 3 5 3 2" xfId="13691"/>
    <cellStyle name="Comma 2 3 3 5 3 2 2" xfId="13692"/>
    <cellStyle name="Comma 2 3 3 5 3 2 3" xfId="13693"/>
    <cellStyle name="Comma 2 3 3 5 3 3" xfId="13694"/>
    <cellStyle name="Comma 2 3 3 5 3 4" xfId="13695"/>
    <cellStyle name="Comma 2 3 3 5 4" xfId="13696"/>
    <cellStyle name="Comma 2 3 3 5 4 2" xfId="13697"/>
    <cellStyle name="Comma 2 3 3 5 4 3" xfId="13698"/>
    <cellStyle name="Comma 2 3 3 5 5" xfId="13699"/>
    <cellStyle name="Comma 2 3 3 5 6" xfId="13700"/>
    <cellStyle name="Comma 2 3 3 6" xfId="13701"/>
    <cellStyle name="Comma 2 3 3 6 2" xfId="13702"/>
    <cellStyle name="Comma 2 3 3 6 2 2" xfId="13703"/>
    <cellStyle name="Comma 2 3 3 6 2 2 2" xfId="13704"/>
    <cellStyle name="Comma 2 3 3 6 2 2 3" xfId="13705"/>
    <cellStyle name="Comma 2 3 3 6 2 3" xfId="13706"/>
    <cellStyle name="Comma 2 3 3 6 2 4" xfId="13707"/>
    <cellStyle name="Comma 2 3 3 6 3" xfId="13708"/>
    <cellStyle name="Comma 2 3 3 6 3 2" xfId="13709"/>
    <cellStyle name="Comma 2 3 3 6 3 3" xfId="13710"/>
    <cellStyle name="Comma 2 3 3 6 4" xfId="13711"/>
    <cellStyle name="Comma 2 3 3 6 5" xfId="13712"/>
    <cellStyle name="Comma 2 3 3 7" xfId="13713"/>
    <cellStyle name="Comma 2 3 3 7 2" xfId="13714"/>
    <cellStyle name="Comma 2 3 3 7 2 2" xfId="13715"/>
    <cellStyle name="Comma 2 3 3 7 2 2 2" xfId="13716"/>
    <cellStyle name="Comma 2 3 3 7 2 2 3" xfId="13717"/>
    <cellStyle name="Comma 2 3 3 7 2 3" xfId="13718"/>
    <cellStyle name="Comma 2 3 3 7 2 4" xfId="13719"/>
    <cellStyle name="Comma 2 3 3 7 3" xfId="13720"/>
    <cellStyle name="Comma 2 3 3 7 3 2" xfId="13721"/>
    <cellStyle name="Comma 2 3 3 7 3 3" xfId="13722"/>
    <cellStyle name="Comma 2 3 3 7 4" xfId="13723"/>
    <cellStyle name="Comma 2 3 3 7 5" xfId="13724"/>
    <cellStyle name="Comma 2 3 3 8" xfId="13725"/>
    <cellStyle name="Comma 2 3 3 8 2" xfId="13726"/>
    <cellStyle name="Comma 2 3 3 8 2 2" xfId="13727"/>
    <cellStyle name="Comma 2 3 3 8 2 3" xfId="13728"/>
    <cellStyle name="Comma 2 3 3 8 3" xfId="13729"/>
    <cellStyle name="Comma 2 3 3 8 4" xfId="13730"/>
    <cellStyle name="Comma 2 3 3 9" xfId="13731"/>
    <cellStyle name="Comma 2 3 3 9 2" xfId="13732"/>
    <cellStyle name="Comma 2 3 3 9 2 2" xfId="13733"/>
    <cellStyle name="Comma 2 3 3 9 2 3" xfId="13734"/>
    <cellStyle name="Comma 2 3 3 9 3" xfId="13735"/>
    <cellStyle name="Comma 2 3 3 9 4" xfId="13736"/>
    <cellStyle name="Comma 2 3 4" xfId="13737"/>
    <cellStyle name="Comma 2 3 4 10" xfId="13738"/>
    <cellStyle name="Comma 2 3 4 10 2" xfId="13739"/>
    <cellStyle name="Comma 2 3 4 10 2 2" xfId="13740"/>
    <cellStyle name="Comma 2 3 4 10 2 3" xfId="13741"/>
    <cellStyle name="Comma 2 3 4 10 3" xfId="13742"/>
    <cellStyle name="Comma 2 3 4 10 4" xfId="13743"/>
    <cellStyle name="Comma 2 3 4 11" xfId="13744"/>
    <cellStyle name="Comma 2 3 4 11 2" xfId="13745"/>
    <cellStyle name="Comma 2 3 4 11 3" xfId="13746"/>
    <cellStyle name="Comma 2 3 4 12" xfId="13747"/>
    <cellStyle name="Comma 2 3 4 12 2" xfId="13748"/>
    <cellStyle name="Comma 2 3 4 12 3" xfId="13749"/>
    <cellStyle name="Comma 2 3 4 13" xfId="13750"/>
    <cellStyle name="Comma 2 3 4 13 2" xfId="13751"/>
    <cellStyle name="Comma 2 3 4 13 3" xfId="13752"/>
    <cellStyle name="Comma 2 3 4 14" xfId="13753"/>
    <cellStyle name="Comma 2 3 4 14 2" xfId="13754"/>
    <cellStyle name="Comma 2 3 4 15" xfId="13755"/>
    <cellStyle name="Comma 2 3 4 16" xfId="13756"/>
    <cellStyle name="Comma 2 3 4 17" xfId="13757"/>
    <cellStyle name="Comma 2 3 4 18" xfId="13758"/>
    <cellStyle name="Comma 2 3 4 19" xfId="13759"/>
    <cellStyle name="Comma 2 3 4 2" xfId="13760"/>
    <cellStyle name="Comma 2 3 4 2 10" xfId="13761"/>
    <cellStyle name="Comma 2 3 4 2 11" xfId="13762"/>
    <cellStyle name="Comma 2 3 4 2 12" xfId="13763"/>
    <cellStyle name="Comma 2 3 4 2 2" xfId="13764"/>
    <cellStyle name="Comma 2 3 4 2 2 10" xfId="13765"/>
    <cellStyle name="Comma 2 3 4 2 2 11" xfId="13766"/>
    <cellStyle name="Comma 2 3 4 2 2 2" xfId="13767"/>
    <cellStyle name="Comma 2 3 4 2 2 2 10" xfId="13768"/>
    <cellStyle name="Comma 2 3 4 2 2 2 2" xfId="13769"/>
    <cellStyle name="Comma 2 3 4 2 2 2 2 2" xfId="13770"/>
    <cellStyle name="Comma 2 3 4 2 2 2 2 2 2" xfId="13771"/>
    <cellStyle name="Comma 2 3 4 2 2 2 2 2 2 2" xfId="13772"/>
    <cellStyle name="Comma 2 3 4 2 2 2 2 2 2 3" xfId="13773"/>
    <cellStyle name="Comma 2 3 4 2 2 2 2 2 3" xfId="13774"/>
    <cellStyle name="Comma 2 3 4 2 2 2 2 2 4" xfId="13775"/>
    <cellStyle name="Comma 2 3 4 2 2 2 2 3" xfId="13776"/>
    <cellStyle name="Comma 2 3 4 2 2 2 2 3 2" xfId="13777"/>
    <cellStyle name="Comma 2 3 4 2 2 2 2 3 3" xfId="13778"/>
    <cellStyle name="Comma 2 3 4 2 2 2 2 4" xfId="13779"/>
    <cellStyle name="Comma 2 3 4 2 2 2 2 5" xfId="13780"/>
    <cellStyle name="Comma 2 3 4 2 2 2 3" xfId="13781"/>
    <cellStyle name="Comma 2 3 4 2 2 2 3 2" xfId="13782"/>
    <cellStyle name="Comma 2 3 4 2 2 2 3 2 2" xfId="13783"/>
    <cellStyle name="Comma 2 3 4 2 2 2 3 2 3" xfId="13784"/>
    <cellStyle name="Comma 2 3 4 2 2 2 3 3" xfId="13785"/>
    <cellStyle name="Comma 2 3 4 2 2 2 3 4" xfId="13786"/>
    <cellStyle name="Comma 2 3 4 2 2 2 4" xfId="13787"/>
    <cellStyle name="Comma 2 3 4 2 2 2 4 2" xfId="13788"/>
    <cellStyle name="Comma 2 3 4 2 2 2 4 3" xfId="13789"/>
    <cellStyle name="Comma 2 3 4 2 2 2 5" xfId="13790"/>
    <cellStyle name="Comma 2 3 4 2 2 2 5 2" xfId="13791"/>
    <cellStyle name="Comma 2 3 4 2 2 2 6" xfId="13792"/>
    <cellStyle name="Comma 2 3 4 2 2 2 7" xfId="13793"/>
    <cellStyle name="Comma 2 3 4 2 2 2 8" xfId="13794"/>
    <cellStyle name="Comma 2 3 4 2 2 2 9" xfId="13795"/>
    <cellStyle name="Comma 2 3 4 2 2 3" xfId="13796"/>
    <cellStyle name="Comma 2 3 4 2 2 3 2" xfId="13797"/>
    <cellStyle name="Comma 2 3 4 2 2 3 2 2" xfId="13798"/>
    <cellStyle name="Comma 2 3 4 2 2 3 2 2 2" xfId="13799"/>
    <cellStyle name="Comma 2 3 4 2 2 3 2 2 3" xfId="13800"/>
    <cellStyle name="Comma 2 3 4 2 2 3 2 3" xfId="13801"/>
    <cellStyle name="Comma 2 3 4 2 2 3 2 4" xfId="13802"/>
    <cellStyle name="Comma 2 3 4 2 2 3 3" xfId="13803"/>
    <cellStyle name="Comma 2 3 4 2 2 3 3 2" xfId="13804"/>
    <cellStyle name="Comma 2 3 4 2 2 3 3 3" xfId="13805"/>
    <cellStyle name="Comma 2 3 4 2 2 3 4" xfId="13806"/>
    <cellStyle name="Comma 2 3 4 2 2 3 5" xfId="13807"/>
    <cellStyle name="Comma 2 3 4 2 2 4" xfId="13808"/>
    <cellStyle name="Comma 2 3 4 2 2 4 2" xfId="13809"/>
    <cellStyle name="Comma 2 3 4 2 2 4 2 2" xfId="13810"/>
    <cellStyle name="Comma 2 3 4 2 2 4 2 3" xfId="13811"/>
    <cellStyle name="Comma 2 3 4 2 2 4 3" xfId="13812"/>
    <cellStyle name="Comma 2 3 4 2 2 4 4" xfId="13813"/>
    <cellStyle name="Comma 2 3 4 2 2 5" xfId="13814"/>
    <cellStyle name="Comma 2 3 4 2 2 5 2" xfId="13815"/>
    <cellStyle name="Comma 2 3 4 2 2 5 3" xfId="13816"/>
    <cellStyle name="Comma 2 3 4 2 2 6" xfId="13817"/>
    <cellStyle name="Comma 2 3 4 2 2 6 2" xfId="13818"/>
    <cellStyle name="Comma 2 3 4 2 2 7" xfId="13819"/>
    <cellStyle name="Comma 2 3 4 2 2 8" xfId="13820"/>
    <cellStyle name="Comma 2 3 4 2 2 9" xfId="13821"/>
    <cellStyle name="Comma 2 3 4 2 3" xfId="13822"/>
    <cellStyle name="Comma 2 3 4 2 3 10" xfId="13823"/>
    <cellStyle name="Comma 2 3 4 2 3 2" xfId="13824"/>
    <cellStyle name="Comma 2 3 4 2 3 2 2" xfId="13825"/>
    <cellStyle name="Comma 2 3 4 2 3 2 2 2" xfId="13826"/>
    <cellStyle name="Comma 2 3 4 2 3 2 2 2 2" xfId="13827"/>
    <cellStyle name="Comma 2 3 4 2 3 2 2 2 3" xfId="13828"/>
    <cellStyle name="Comma 2 3 4 2 3 2 2 3" xfId="13829"/>
    <cellStyle name="Comma 2 3 4 2 3 2 2 4" xfId="13830"/>
    <cellStyle name="Comma 2 3 4 2 3 2 3" xfId="13831"/>
    <cellStyle name="Comma 2 3 4 2 3 2 3 2" xfId="13832"/>
    <cellStyle name="Comma 2 3 4 2 3 2 3 3" xfId="13833"/>
    <cellStyle name="Comma 2 3 4 2 3 2 4" xfId="13834"/>
    <cellStyle name="Comma 2 3 4 2 3 2 5" xfId="13835"/>
    <cellStyle name="Comma 2 3 4 2 3 3" xfId="13836"/>
    <cellStyle name="Comma 2 3 4 2 3 3 2" xfId="13837"/>
    <cellStyle name="Comma 2 3 4 2 3 3 2 2" xfId="13838"/>
    <cellStyle name="Comma 2 3 4 2 3 3 2 3" xfId="13839"/>
    <cellStyle name="Comma 2 3 4 2 3 3 3" xfId="13840"/>
    <cellStyle name="Comma 2 3 4 2 3 3 4" xfId="13841"/>
    <cellStyle name="Comma 2 3 4 2 3 4" xfId="13842"/>
    <cellStyle name="Comma 2 3 4 2 3 4 2" xfId="13843"/>
    <cellStyle name="Comma 2 3 4 2 3 4 3" xfId="13844"/>
    <cellStyle name="Comma 2 3 4 2 3 5" xfId="13845"/>
    <cellStyle name="Comma 2 3 4 2 3 5 2" xfId="13846"/>
    <cellStyle name="Comma 2 3 4 2 3 6" xfId="13847"/>
    <cellStyle name="Comma 2 3 4 2 3 7" xfId="13848"/>
    <cellStyle name="Comma 2 3 4 2 3 8" xfId="13849"/>
    <cellStyle name="Comma 2 3 4 2 3 9" xfId="13850"/>
    <cellStyle name="Comma 2 3 4 2 4" xfId="13851"/>
    <cellStyle name="Comma 2 3 4 2 4 2" xfId="13852"/>
    <cellStyle name="Comma 2 3 4 2 4 2 2" xfId="13853"/>
    <cellStyle name="Comma 2 3 4 2 4 2 2 2" xfId="13854"/>
    <cellStyle name="Comma 2 3 4 2 4 2 2 3" xfId="13855"/>
    <cellStyle name="Comma 2 3 4 2 4 2 3" xfId="13856"/>
    <cellStyle name="Comma 2 3 4 2 4 2 4" xfId="13857"/>
    <cellStyle name="Comma 2 3 4 2 4 3" xfId="13858"/>
    <cellStyle name="Comma 2 3 4 2 4 3 2" xfId="13859"/>
    <cellStyle name="Comma 2 3 4 2 4 3 3" xfId="13860"/>
    <cellStyle name="Comma 2 3 4 2 4 4" xfId="13861"/>
    <cellStyle name="Comma 2 3 4 2 4 5" xfId="13862"/>
    <cellStyle name="Comma 2 3 4 2 5" xfId="13863"/>
    <cellStyle name="Comma 2 3 4 2 5 2" xfId="13864"/>
    <cellStyle name="Comma 2 3 4 2 5 2 2" xfId="13865"/>
    <cellStyle name="Comma 2 3 4 2 5 2 3" xfId="13866"/>
    <cellStyle name="Comma 2 3 4 2 5 3" xfId="13867"/>
    <cellStyle name="Comma 2 3 4 2 5 4" xfId="13868"/>
    <cellStyle name="Comma 2 3 4 2 6" xfId="13869"/>
    <cellStyle name="Comma 2 3 4 2 6 2" xfId="13870"/>
    <cellStyle name="Comma 2 3 4 2 6 3" xfId="13871"/>
    <cellStyle name="Comma 2 3 4 2 7" xfId="13872"/>
    <cellStyle name="Comma 2 3 4 2 7 2" xfId="13873"/>
    <cellStyle name="Comma 2 3 4 2 8" xfId="13874"/>
    <cellStyle name="Comma 2 3 4 2 9" xfId="13875"/>
    <cellStyle name="Comma 2 3 4 3" xfId="13876"/>
    <cellStyle name="Comma 2 3 4 3 10" xfId="13877"/>
    <cellStyle name="Comma 2 3 4 3 11" xfId="13878"/>
    <cellStyle name="Comma 2 3 4 3 12" xfId="13879"/>
    <cellStyle name="Comma 2 3 4 3 13" xfId="13880"/>
    <cellStyle name="Comma 2 3 4 3 2" xfId="13881"/>
    <cellStyle name="Comma 2 3 4 3 2 10" xfId="13882"/>
    <cellStyle name="Comma 2 3 4 3 2 11" xfId="13883"/>
    <cellStyle name="Comma 2 3 4 3 2 2" xfId="13884"/>
    <cellStyle name="Comma 2 3 4 3 2 2 10" xfId="13885"/>
    <cellStyle name="Comma 2 3 4 3 2 2 2" xfId="13886"/>
    <cellStyle name="Comma 2 3 4 3 2 2 2 2" xfId="13887"/>
    <cellStyle name="Comma 2 3 4 3 2 2 2 2 2" xfId="13888"/>
    <cellStyle name="Comma 2 3 4 3 2 2 2 2 2 2" xfId="13889"/>
    <cellStyle name="Comma 2 3 4 3 2 2 2 2 2 3" xfId="13890"/>
    <cellStyle name="Comma 2 3 4 3 2 2 2 2 3" xfId="13891"/>
    <cellStyle name="Comma 2 3 4 3 2 2 2 2 4" xfId="13892"/>
    <cellStyle name="Comma 2 3 4 3 2 2 2 3" xfId="13893"/>
    <cellStyle name="Comma 2 3 4 3 2 2 2 3 2" xfId="13894"/>
    <cellStyle name="Comma 2 3 4 3 2 2 2 3 3" xfId="13895"/>
    <cellStyle name="Comma 2 3 4 3 2 2 2 4" xfId="13896"/>
    <cellStyle name="Comma 2 3 4 3 2 2 2 5" xfId="13897"/>
    <cellStyle name="Comma 2 3 4 3 2 2 3" xfId="13898"/>
    <cellStyle name="Comma 2 3 4 3 2 2 3 2" xfId="13899"/>
    <cellStyle name="Comma 2 3 4 3 2 2 3 2 2" xfId="13900"/>
    <cellStyle name="Comma 2 3 4 3 2 2 3 2 3" xfId="13901"/>
    <cellStyle name="Comma 2 3 4 3 2 2 3 3" xfId="13902"/>
    <cellStyle name="Comma 2 3 4 3 2 2 3 4" xfId="13903"/>
    <cellStyle name="Comma 2 3 4 3 2 2 4" xfId="13904"/>
    <cellStyle name="Comma 2 3 4 3 2 2 4 2" xfId="13905"/>
    <cellStyle name="Comma 2 3 4 3 2 2 4 3" xfId="13906"/>
    <cellStyle name="Comma 2 3 4 3 2 2 5" xfId="13907"/>
    <cellStyle name="Comma 2 3 4 3 2 2 5 2" xfId="13908"/>
    <cellStyle name="Comma 2 3 4 3 2 2 6" xfId="13909"/>
    <cellStyle name="Comma 2 3 4 3 2 2 7" xfId="13910"/>
    <cellStyle name="Comma 2 3 4 3 2 2 8" xfId="13911"/>
    <cellStyle name="Comma 2 3 4 3 2 2 9" xfId="13912"/>
    <cellStyle name="Comma 2 3 4 3 2 3" xfId="13913"/>
    <cellStyle name="Comma 2 3 4 3 2 3 2" xfId="13914"/>
    <cellStyle name="Comma 2 3 4 3 2 3 2 2" xfId="13915"/>
    <cellStyle name="Comma 2 3 4 3 2 3 2 2 2" xfId="13916"/>
    <cellStyle name="Comma 2 3 4 3 2 3 2 2 3" xfId="13917"/>
    <cellStyle name="Comma 2 3 4 3 2 3 2 3" xfId="13918"/>
    <cellStyle name="Comma 2 3 4 3 2 3 2 4" xfId="13919"/>
    <cellStyle name="Comma 2 3 4 3 2 3 3" xfId="13920"/>
    <cellStyle name="Comma 2 3 4 3 2 3 3 2" xfId="13921"/>
    <cellStyle name="Comma 2 3 4 3 2 3 3 3" xfId="13922"/>
    <cellStyle name="Comma 2 3 4 3 2 3 4" xfId="13923"/>
    <cellStyle name="Comma 2 3 4 3 2 3 4 2" xfId="13924"/>
    <cellStyle name="Comma 2 3 4 3 2 3 5" xfId="13925"/>
    <cellStyle name="Comma 2 3 4 3 2 3 6" xfId="13926"/>
    <cellStyle name="Comma 2 3 4 3 2 3 7" xfId="13927"/>
    <cellStyle name="Comma 2 3 4 3 2 3 8" xfId="13928"/>
    <cellStyle name="Comma 2 3 4 3 2 3 9" xfId="13929"/>
    <cellStyle name="Comma 2 3 4 3 2 4" xfId="13930"/>
    <cellStyle name="Comma 2 3 4 3 2 4 2" xfId="13931"/>
    <cellStyle name="Comma 2 3 4 3 2 4 2 2" xfId="13932"/>
    <cellStyle name="Comma 2 3 4 3 2 4 2 3" xfId="13933"/>
    <cellStyle name="Comma 2 3 4 3 2 4 3" xfId="13934"/>
    <cellStyle name="Comma 2 3 4 3 2 4 4" xfId="13935"/>
    <cellStyle name="Comma 2 3 4 3 2 5" xfId="13936"/>
    <cellStyle name="Comma 2 3 4 3 2 5 2" xfId="13937"/>
    <cellStyle name="Comma 2 3 4 3 2 5 3" xfId="13938"/>
    <cellStyle name="Comma 2 3 4 3 2 6" xfId="13939"/>
    <cellStyle name="Comma 2 3 4 3 2 6 2" xfId="13940"/>
    <cellStyle name="Comma 2 3 4 3 2 7" xfId="13941"/>
    <cellStyle name="Comma 2 3 4 3 2 8" xfId="13942"/>
    <cellStyle name="Comma 2 3 4 3 2 9" xfId="13943"/>
    <cellStyle name="Comma 2 3 4 3 3" xfId="13944"/>
    <cellStyle name="Comma 2 3 4 3 3 10" xfId="13945"/>
    <cellStyle name="Comma 2 3 4 3 3 11" xfId="13946"/>
    <cellStyle name="Comma 2 3 4 3 3 2" xfId="13947"/>
    <cellStyle name="Comma 2 3 4 3 3 2 10" xfId="13948"/>
    <cellStyle name="Comma 2 3 4 3 3 2 2" xfId="13949"/>
    <cellStyle name="Comma 2 3 4 3 3 2 2 2" xfId="13950"/>
    <cellStyle name="Comma 2 3 4 3 3 2 2 2 2" xfId="13951"/>
    <cellStyle name="Comma 2 3 4 3 3 2 2 2 2 2" xfId="13952"/>
    <cellStyle name="Comma 2 3 4 3 3 2 2 2 2 3" xfId="13953"/>
    <cellStyle name="Comma 2 3 4 3 3 2 2 2 3" xfId="13954"/>
    <cellStyle name="Comma 2 3 4 3 3 2 2 2 4" xfId="13955"/>
    <cellStyle name="Comma 2 3 4 3 3 2 2 3" xfId="13956"/>
    <cellStyle name="Comma 2 3 4 3 3 2 2 3 2" xfId="13957"/>
    <cellStyle name="Comma 2 3 4 3 3 2 2 3 3" xfId="13958"/>
    <cellStyle name="Comma 2 3 4 3 3 2 2 4" xfId="13959"/>
    <cellStyle name="Comma 2 3 4 3 3 2 2 5" xfId="13960"/>
    <cellStyle name="Comma 2 3 4 3 3 2 3" xfId="13961"/>
    <cellStyle name="Comma 2 3 4 3 3 2 3 2" xfId="13962"/>
    <cellStyle name="Comma 2 3 4 3 3 2 3 2 2" xfId="13963"/>
    <cellStyle name="Comma 2 3 4 3 3 2 3 2 2 2" xfId="13964"/>
    <cellStyle name="Comma 2 3 4 3 3 2 3 2 2 3" xfId="13965"/>
    <cellStyle name="Comma 2 3 4 3 3 2 3 2 3" xfId="13966"/>
    <cellStyle name="Comma 2 3 4 3 3 2 3 2 4" xfId="13967"/>
    <cellStyle name="Comma 2 3 4 3 3 2 3 3" xfId="13968"/>
    <cellStyle name="Comma 2 3 4 3 3 2 3 3 2" xfId="13969"/>
    <cellStyle name="Comma 2 3 4 3 3 2 3 3 3" xfId="13970"/>
    <cellStyle name="Comma 2 3 4 3 3 2 3 4" xfId="13971"/>
    <cellStyle name="Comma 2 3 4 3 3 2 3 5" xfId="13972"/>
    <cellStyle name="Comma 2 3 4 3 3 2 4" xfId="13973"/>
    <cellStyle name="Comma 2 3 4 3 3 2 4 2" xfId="13974"/>
    <cellStyle name="Comma 2 3 4 3 3 2 4 2 2" xfId="13975"/>
    <cellStyle name="Comma 2 3 4 3 3 2 4 2 3" xfId="13976"/>
    <cellStyle name="Comma 2 3 4 3 3 2 4 3" xfId="13977"/>
    <cellStyle name="Comma 2 3 4 3 3 2 4 4" xfId="13978"/>
    <cellStyle name="Comma 2 3 4 3 3 2 5" xfId="13979"/>
    <cellStyle name="Comma 2 3 4 3 3 2 5 2" xfId="13980"/>
    <cellStyle name="Comma 2 3 4 3 3 2 6" xfId="13981"/>
    <cellStyle name="Comma 2 3 4 3 3 2 7" xfId="13982"/>
    <cellStyle name="Comma 2 3 4 3 3 2 8" xfId="13983"/>
    <cellStyle name="Comma 2 3 4 3 3 2 9" xfId="13984"/>
    <cellStyle name="Comma 2 3 4 3 3 3" xfId="13985"/>
    <cellStyle name="Comma 2 3 4 3 3 3 2" xfId="13986"/>
    <cellStyle name="Comma 2 3 4 3 3 3 2 2" xfId="13987"/>
    <cellStyle name="Comma 2 3 4 3 3 3 2 2 2" xfId="13988"/>
    <cellStyle name="Comma 2 3 4 3 3 3 2 2 3" xfId="13989"/>
    <cellStyle name="Comma 2 3 4 3 3 3 2 3" xfId="13990"/>
    <cellStyle name="Comma 2 3 4 3 3 3 2 4" xfId="13991"/>
    <cellStyle name="Comma 2 3 4 3 3 3 3" xfId="13992"/>
    <cellStyle name="Comma 2 3 4 3 3 3 3 2" xfId="13993"/>
    <cellStyle name="Comma 2 3 4 3 3 3 3 3" xfId="13994"/>
    <cellStyle name="Comma 2 3 4 3 3 3 4" xfId="13995"/>
    <cellStyle name="Comma 2 3 4 3 3 3 4 2" xfId="13996"/>
    <cellStyle name="Comma 2 3 4 3 3 3 5" xfId="13997"/>
    <cellStyle name="Comma 2 3 4 3 3 3 6" xfId="13998"/>
    <cellStyle name="Comma 2 3 4 3 3 3 7" xfId="13999"/>
    <cellStyle name="Comma 2 3 4 3 3 3 8" xfId="14000"/>
    <cellStyle name="Comma 2 3 4 3 3 3 9" xfId="14001"/>
    <cellStyle name="Comma 2 3 4 3 3 4" xfId="14002"/>
    <cellStyle name="Comma 2 3 4 3 3 4 2" xfId="14003"/>
    <cellStyle name="Comma 2 3 4 3 3 4 2 2" xfId="14004"/>
    <cellStyle name="Comma 2 3 4 3 3 4 2 2 2" xfId="14005"/>
    <cellStyle name="Comma 2 3 4 3 3 4 2 2 3" xfId="14006"/>
    <cellStyle name="Comma 2 3 4 3 3 4 2 3" xfId="14007"/>
    <cellStyle name="Comma 2 3 4 3 3 4 2 4" xfId="14008"/>
    <cellStyle name="Comma 2 3 4 3 3 4 3" xfId="14009"/>
    <cellStyle name="Comma 2 3 4 3 3 4 3 2" xfId="14010"/>
    <cellStyle name="Comma 2 3 4 3 3 4 3 3" xfId="14011"/>
    <cellStyle name="Comma 2 3 4 3 3 4 4" xfId="14012"/>
    <cellStyle name="Comma 2 3 4 3 3 4 5" xfId="14013"/>
    <cellStyle name="Comma 2 3 4 3 3 5" xfId="14014"/>
    <cellStyle name="Comma 2 3 4 3 3 5 2" xfId="14015"/>
    <cellStyle name="Comma 2 3 4 3 3 5 2 2" xfId="14016"/>
    <cellStyle name="Comma 2 3 4 3 3 5 2 3" xfId="14017"/>
    <cellStyle name="Comma 2 3 4 3 3 5 3" xfId="14018"/>
    <cellStyle name="Comma 2 3 4 3 3 5 4" xfId="14019"/>
    <cellStyle name="Comma 2 3 4 3 3 6" xfId="14020"/>
    <cellStyle name="Comma 2 3 4 3 3 6 2" xfId="14021"/>
    <cellStyle name="Comma 2 3 4 3 3 7" xfId="14022"/>
    <cellStyle name="Comma 2 3 4 3 3 8" xfId="14023"/>
    <cellStyle name="Comma 2 3 4 3 3 9" xfId="14024"/>
    <cellStyle name="Comma 2 3 4 3 4" xfId="14025"/>
    <cellStyle name="Comma 2 3 4 3 4 10" xfId="14026"/>
    <cellStyle name="Comma 2 3 4 3 4 2" xfId="14027"/>
    <cellStyle name="Comma 2 3 4 3 4 2 2" xfId="14028"/>
    <cellStyle name="Comma 2 3 4 3 4 2 2 2" xfId="14029"/>
    <cellStyle name="Comma 2 3 4 3 4 2 2 2 2" xfId="14030"/>
    <cellStyle name="Comma 2 3 4 3 4 2 2 2 3" xfId="14031"/>
    <cellStyle name="Comma 2 3 4 3 4 2 2 3" xfId="14032"/>
    <cellStyle name="Comma 2 3 4 3 4 2 2 4" xfId="14033"/>
    <cellStyle name="Comma 2 3 4 3 4 2 3" xfId="14034"/>
    <cellStyle name="Comma 2 3 4 3 4 2 3 2" xfId="14035"/>
    <cellStyle name="Comma 2 3 4 3 4 2 3 3" xfId="14036"/>
    <cellStyle name="Comma 2 3 4 3 4 2 4" xfId="14037"/>
    <cellStyle name="Comma 2 3 4 3 4 2 5" xfId="14038"/>
    <cellStyle name="Comma 2 3 4 3 4 3" xfId="14039"/>
    <cellStyle name="Comma 2 3 4 3 4 3 2" xfId="14040"/>
    <cellStyle name="Comma 2 3 4 3 4 3 2 2" xfId="14041"/>
    <cellStyle name="Comma 2 3 4 3 4 3 2 3" xfId="14042"/>
    <cellStyle name="Comma 2 3 4 3 4 3 3" xfId="14043"/>
    <cellStyle name="Comma 2 3 4 3 4 3 4" xfId="14044"/>
    <cellStyle name="Comma 2 3 4 3 4 4" xfId="14045"/>
    <cellStyle name="Comma 2 3 4 3 4 4 2" xfId="14046"/>
    <cellStyle name="Comma 2 3 4 3 4 4 3" xfId="14047"/>
    <cellStyle name="Comma 2 3 4 3 4 5" xfId="14048"/>
    <cellStyle name="Comma 2 3 4 3 4 5 2" xfId="14049"/>
    <cellStyle name="Comma 2 3 4 3 4 6" xfId="14050"/>
    <cellStyle name="Comma 2 3 4 3 4 7" xfId="14051"/>
    <cellStyle name="Comma 2 3 4 3 4 8" xfId="14052"/>
    <cellStyle name="Comma 2 3 4 3 4 9" xfId="14053"/>
    <cellStyle name="Comma 2 3 4 3 5" xfId="14054"/>
    <cellStyle name="Comma 2 3 4 3 5 2" xfId="14055"/>
    <cellStyle name="Comma 2 3 4 3 5 2 2" xfId="14056"/>
    <cellStyle name="Comma 2 3 4 3 5 2 2 2" xfId="14057"/>
    <cellStyle name="Comma 2 3 4 3 5 2 2 3" xfId="14058"/>
    <cellStyle name="Comma 2 3 4 3 5 2 3" xfId="14059"/>
    <cellStyle name="Comma 2 3 4 3 5 2 4" xfId="14060"/>
    <cellStyle name="Comma 2 3 4 3 5 3" xfId="14061"/>
    <cellStyle name="Comma 2 3 4 3 5 3 2" xfId="14062"/>
    <cellStyle name="Comma 2 3 4 3 5 3 3" xfId="14063"/>
    <cellStyle name="Comma 2 3 4 3 5 4" xfId="14064"/>
    <cellStyle name="Comma 2 3 4 3 5 4 2" xfId="14065"/>
    <cellStyle name="Comma 2 3 4 3 5 5" xfId="14066"/>
    <cellStyle name="Comma 2 3 4 3 5 6" xfId="14067"/>
    <cellStyle name="Comma 2 3 4 3 5 7" xfId="14068"/>
    <cellStyle name="Comma 2 3 4 3 5 8" xfId="14069"/>
    <cellStyle name="Comma 2 3 4 3 5 9" xfId="14070"/>
    <cellStyle name="Comma 2 3 4 3 6" xfId="14071"/>
    <cellStyle name="Comma 2 3 4 3 6 2" xfId="14072"/>
    <cellStyle name="Comma 2 3 4 3 6 2 2" xfId="14073"/>
    <cellStyle name="Comma 2 3 4 3 6 2 3" xfId="14074"/>
    <cellStyle name="Comma 2 3 4 3 6 3" xfId="14075"/>
    <cellStyle name="Comma 2 3 4 3 6 4" xfId="14076"/>
    <cellStyle name="Comma 2 3 4 3 7" xfId="14077"/>
    <cellStyle name="Comma 2 3 4 3 7 2" xfId="14078"/>
    <cellStyle name="Comma 2 3 4 3 7 3" xfId="14079"/>
    <cellStyle name="Comma 2 3 4 3 8" xfId="14080"/>
    <cellStyle name="Comma 2 3 4 3 8 2" xfId="14081"/>
    <cellStyle name="Comma 2 3 4 3 9" xfId="14082"/>
    <cellStyle name="Comma 2 3 4 4" xfId="14083"/>
    <cellStyle name="Comma 2 3 4 4 10" xfId="14084"/>
    <cellStyle name="Comma 2 3 4 4 11" xfId="14085"/>
    <cellStyle name="Comma 2 3 4 4 2" xfId="14086"/>
    <cellStyle name="Comma 2 3 4 4 2 10" xfId="14087"/>
    <cellStyle name="Comma 2 3 4 4 2 2" xfId="14088"/>
    <cellStyle name="Comma 2 3 4 4 2 2 2" xfId="14089"/>
    <cellStyle name="Comma 2 3 4 4 2 2 2 2" xfId="14090"/>
    <cellStyle name="Comma 2 3 4 4 2 2 2 2 2" xfId="14091"/>
    <cellStyle name="Comma 2 3 4 4 2 2 2 2 3" xfId="14092"/>
    <cellStyle name="Comma 2 3 4 4 2 2 2 3" xfId="14093"/>
    <cellStyle name="Comma 2 3 4 4 2 2 2 4" xfId="14094"/>
    <cellStyle name="Comma 2 3 4 4 2 2 3" xfId="14095"/>
    <cellStyle name="Comma 2 3 4 4 2 2 3 2" xfId="14096"/>
    <cellStyle name="Comma 2 3 4 4 2 2 3 3" xfId="14097"/>
    <cellStyle name="Comma 2 3 4 4 2 2 4" xfId="14098"/>
    <cellStyle name="Comma 2 3 4 4 2 2 5" xfId="14099"/>
    <cellStyle name="Comma 2 3 4 4 2 3" xfId="14100"/>
    <cellStyle name="Comma 2 3 4 4 2 3 2" xfId="14101"/>
    <cellStyle name="Comma 2 3 4 4 2 3 2 2" xfId="14102"/>
    <cellStyle name="Comma 2 3 4 4 2 3 2 3" xfId="14103"/>
    <cellStyle name="Comma 2 3 4 4 2 3 3" xfId="14104"/>
    <cellStyle name="Comma 2 3 4 4 2 3 4" xfId="14105"/>
    <cellStyle name="Comma 2 3 4 4 2 4" xfId="14106"/>
    <cellStyle name="Comma 2 3 4 4 2 4 2" xfId="14107"/>
    <cellStyle name="Comma 2 3 4 4 2 4 3" xfId="14108"/>
    <cellStyle name="Comma 2 3 4 4 2 5" xfId="14109"/>
    <cellStyle name="Comma 2 3 4 4 2 5 2" xfId="14110"/>
    <cellStyle name="Comma 2 3 4 4 2 6" xfId="14111"/>
    <cellStyle name="Comma 2 3 4 4 2 7" xfId="14112"/>
    <cellStyle name="Comma 2 3 4 4 2 8" xfId="14113"/>
    <cellStyle name="Comma 2 3 4 4 2 9" xfId="14114"/>
    <cellStyle name="Comma 2 3 4 4 3" xfId="14115"/>
    <cellStyle name="Comma 2 3 4 4 3 2" xfId="14116"/>
    <cellStyle name="Comma 2 3 4 4 3 2 2" xfId="14117"/>
    <cellStyle name="Comma 2 3 4 4 3 2 2 2" xfId="14118"/>
    <cellStyle name="Comma 2 3 4 4 3 2 2 3" xfId="14119"/>
    <cellStyle name="Comma 2 3 4 4 3 2 3" xfId="14120"/>
    <cellStyle name="Comma 2 3 4 4 3 2 4" xfId="14121"/>
    <cellStyle name="Comma 2 3 4 4 3 3" xfId="14122"/>
    <cellStyle name="Comma 2 3 4 4 3 3 2" xfId="14123"/>
    <cellStyle name="Comma 2 3 4 4 3 3 3" xfId="14124"/>
    <cellStyle name="Comma 2 3 4 4 3 4" xfId="14125"/>
    <cellStyle name="Comma 2 3 4 4 3 5" xfId="14126"/>
    <cellStyle name="Comma 2 3 4 4 4" xfId="14127"/>
    <cellStyle name="Comma 2 3 4 4 4 2" xfId="14128"/>
    <cellStyle name="Comma 2 3 4 4 4 2 2" xfId="14129"/>
    <cellStyle name="Comma 2 3 4 4 4 2 3" xfId="14130"/>
    <cellStyle name="Comma 2 3 4 4 4 3" xfId="14131"/>
    <cellStyle name="Comma 2 3 4 4 4 4" xfId="14132"/>
    <cellStyle name="Comma 2 3 4 4 5" xfId="14133"/>
    <cellStyle name="Comma 2 3 4 4 5 2" xfId="14134"/>
    <cellStyle name="Comma 2 3 4 4 5 3" xfId="14135"/>
    <cellStyle name="Comma 2 3 4 4 6" xfId="14136"/>
    <cellStyle name="Comma 2 3 4 4 6 2" xfId="14137"/>
    <cellStyle name="Comma 2 3 4 4 7" xfId="14138"/>
    <cellStyle name="Comma 2 3 4 4 8" xfId="14139"/>
    <cellStyle name="Comma 2 3 4 4 9" xfId="14140"/>
    <cellStyle name="Comma 2 3 4 5" xfId="14141"/>
    <cellStyle name="Comma 2 3 4 5 10" xfId="14142"/>
    <cellStyle name="Comma 2 3 4 5 2" xfId="14143"/>
    <cellStyle name="Comma 2 3 4 5 2 2" xfId="14144"/>
    <cellStyle name="Comma 2 3 4 5 2 2 2" xfId="14145"/>
    <cellStyle name="Comma 2 3 4 5 2 2 2 2" xfId="14146"/>
    <cellStyle name="Comma 2 3 4 5 2 2 2 3" xfId="14147"/>
    <cellStyle name="Comma 2 3 4 5 2 2 3" xfId="14148"/>
    <cellStyle name="Comma 2 3 4 5 2 2 4" xfId="14149"/>
    <cellStyle name="Comma 2 3 4 5 2 3" xfId="14150"/>
    <cellStyle name="Comma 2 3 4 5 2 3 2" xfId="14151"/>
    <cellStyle name="Comma 2 3 4 5 2 3 3" xfId="14152"/>
    <cellStyle name="Comma 2 3 4 5 2 4" xfId="14153"/>
    <cellStyle name="Comma 2 3 4 5 2 5" xfId="14154"/>
    <cellStyle name="Comma 2 3 4 5 3" xfId="14155"/>
    <cellStyle name="Comma 2 3 4 5 3 2" xfId="14156"/>
    <cellStyle name="Comma 2 3 4 5 3 2 2" xfId="14157"/>
    <cellStyle name="Comma 2 3 4 5 3 2 3" xfId="14158"/>
    <cellStyle name="Comma 2 3 4 5 3 3" xfId="14159"/>
    <cellStyle name="Comma 2 3 4 5 3 4" xfId="14160"/>
    <cellStyle name="Comma 2 3 4 5 4" xfId="14161"/>
    <cellStyle name="Comma 2 3 4 5 4 2" xfId="14162"/>
    <cellStyle name="Comma 2 3 4 5 4 3" xfId="14163"/>
    <cellStyle name="Comma 2 3 4 5 5" xfId="14164"/>
    <cellStyle name="Comma 2 3 4 5 5 2" xfId="14165"/>
    <cellStyle name="Comma 2 3 4 5 6" xfId="14166"/>
    <cellStyle name="Comma 2 3 4 5 7" xfId="14167"/>
    <cellStyle name="Comma 2 3 4 5 8" xfId="14168"/>
    <cellStyle name="Comma 2 3 4 5 9" xfId="14169"/>
    <cellStyle name="Comma 2 3 4 6" xfId="14170"/>
    <cellStyle name="Comma 2 3 4 6 2" xfId="14171"/>
    <cellStyle name="Comma 2 3 4 6 2 2" xfId="14172"/>
    <cellStyle name="Comma 2 3 4 6 2 2 2" xfId="14173"/>
    <cellStyle name="Comma 2 3 4 6 2 2 2 2" xfId="14174"/>
    <cellStyle name="Comma 2 3 4 6 2 2 2 3" xfId="14175"/>
    <cellStyle name="Comma 2 3 4 6 2 2 3" xfId="14176"/>
    <cellStyle name="Comma 2 3 4 6 2 2 4" xfId="14177"/>
    <cellStyle name="Comma 2 3 4 6 2 3" xfId="14178"/>
    <cellStyle name="Comma 2 3 4 6 2 3 2" xfId="14179"/>
    <cellStyle name="Comma 2 3 4 6 2 3 3" xfId="14180"/>
    <cellStyle name="Comma 2 3 4 6 2 4" xfId="14181"/>
    <cellStyle name="Comma 2 3 4 6 2 5" xfId="14182"/>
    <cellStyle name="Comma 2 3 4 6 3" xfId="14183"/>
    <cellStyle name="Comma 2 3 4 6 3 2" xfId="14184"/>
    <cellStyle name="Comma 2 3 4 6 3 2 2" xfId="14185"/>
    <cellStyle name="Comma 2 3 4 6 3 2 3" xfId="14186"/>
    <cellStyle name="Comma 2 3 4 6 3 3" xfId="14187"/>
    <cellStyle name="Comma 2 3 4 6 3 4" xfId="14188"/>
    <cellStyle name="Comma 2 3 4 6 4" xfId="14189"/>
    <cellStyle name="Comma 2 3 4 6 4 2" xfId="14190"/>
    <cellStyle name="Comma 2 3 4 6 4 3" xfId="14191"/>
    <cellStyle name="Comma 2 3 4 6 5" xfId="14192"/>
    <cellStyle name="Comma 2 3 4 6 6" xfId="14193"/>
    <cellStyle name="Comma 2 3 4 7" xfId="14194"/>
    <cellStyle name="Comma 2 3 4 7 2" xfId="14195"/>
    <cellStyle name="Comma 2 3 4 7 2 2" xfId="14196"/>
    <cellStyle name="Comma 2 3 4 7 2 2 2" xfId="14197"/>
    <cellStyle name="Comma 2 3 4 7 2 2 3" xfId="14198"/>
    <cellStyle name="Comma 2 3 4 7 2 3" xfId="14199"/>
    <cellStyle name="Comma 2 3 4 7 2 4" xfId="14200"/>
    <cellStyle name="Comma 2 3 4 7 3" xfId="14201"/>
    <cellStyle name="Comma 2 3 4 7 3 2" xfId="14202"/>
    <cellStyle name="Comma 2 3 4 7 3 3" xfId="14203"/>
    <cellStyle name="Comma 2 3 4 7 4" xfId="14204"/>
    <cellStyle name="Comma 2 3 4 7 5" xfId="14205"/>
    <cellStyle name="Comma 2 3 4 8" xfId="14206"/>
    <cellStyle name="Comma 2 3 4 8 2" xfId="14207"/>
    <cellStyle name="Comma 2 3 4 8 2 2" xfId="14208"/>
    <cellStyle name="Comma 2 3 4 8 2 2 2" xfId="14209"/>
    <cellStyle name="Comma 2 3 4 8 2 2 3" xfId="14210"/>
    <cellStyle name="Comma 2 3 4 8 2 3" xfId="14211"/>
    <cellStyle name="Comma 2 3 4 8 2 4" xfId="14212"/>
    <cellStyle name="Comma 2 3 4 8 3" xfId="14213"/>
    <cellStyle name="Comma 2 3 4 8 3 2" xfId="14214"/>
    <cellStyle name="Comma 2 3 4 8 3 3" xfId="14215"/>
    <cellStyle name="Comma 2 3 4 8 4" xfId="14216"/>
    <cellStyle name="Comma 2 3 4 8 5" xfId="14217"/>
    <cellStyle name="Comma 2 3 4 9" xfId="14218"/>
    <cellStyle name="Comma 2 3 4 9 2" xfId="14219"/>
    <cellStyle name="Comma 2 3 4 9 2 2" xfId="14220"/>
    <cellStyle name="Comma 2 3 4 9 2 3" xfId="14221"/>
    <cellStyle name="Comma 2 3 4 9 3" xfId="14222"/>
    <cellStyle name="Comma 2 3 4 9 4" xfId="14223"/>
    <cellStyle name="Comma 2 3 5" xfId="14224"/>
    <cellStyle name="Comma 2 3 5 10" xfId="14225"/>
    <cellStyle name="Comma 2 3 5 11" xfId="14226"/>
    <cellStyle name="Comma 2 3 5 12" xfId="14227"/>
    <cellStyle name="Comma 2 3 5 13" xfId="14228"/>
    <cellStyle name="Comma 2 3 5 14" xfId="14229"/>
    <cellStyle name="Comma 2 3 5 2" xfId="14230"/>
    <cellStyle name="Comma 2 3 5 2 10" xfId="14231"/>
    <cellStyle name="Comma 2 3 5 2 2" xfId="14232"/>
    <cellStyle name="Comma 2 3 5 2 2 2" xfId="14233"/>
    <cellStyle name="Comma 2 3 5 2 2 2 2" xfId="14234"/>
    <cellStyle name="Comma 2 3 5 2 2 2 2 2" xfId="14235"/>
    <cellStyle name="Comma 2 3 5 2 2 2 2 3" xfId="14236"/>
    <cellStyle name="Comma 2 3 5 2 2 2 3" xfId="14237"/>
    <cellStyle name="Comma 2 3 5 2 2 2 4" xfId="14238"/>
    <cellStyle name="Comma 2 3 5 2 2 3" xfId="14239"/>
    <cellStyle name="Comma 2 3 5 2 2 3 2" xfId="14240"/>
    <cellStyle name="Comma 2 3 5 2 2 3 3" xfId="14241"/>
    <cellStyle name="Comma 2 3 5 2 2 4" xfId="14242"/>
    <cellStyle name="Comma 2 3 5 2 2 5" xfId="14243"/>
    <cellStyle name="Comma 2 3 5 2 3" xfId="14244"/>
    <cellStyle name="Comma 2 3 5 2 3 2" xfId="14245"/>
    <cellStyle name="Comma 2 3 5 2 3 2 2" xfId="14246"/>
    <cellStyle name="Comma 2 3 5 2 3 2 3" xfId="14247"/>
    <cellStyle name="Comma 2 3 5 2 3 3" xfId="14248"/>
    <cellStyle name="Comma 2 3 5 2 3 4" xfId="14249"/>
    <cellStyle name="Comma 2 3 5 2 4" xfId="14250"/>
    <cellStyle name="Comma 2 3 5 2 4 2" xfId="14251"/>
    <cellStyle name="Comma 2 3 5 2 4 3" xfId="14252"/>
    <cellStyle name="Comma 2 3 5 2 5" xfId="14253"/>
    <cellStyle name="Comma 2 3 5 2 5 2" xfId="14254"/>
    <cellStyle name="Comma 2 3 5 2 6" xfId="14255"/>
    <cellStyle name="Comma 2 3 5 2 7" xfId="14256"/>
    <cellStyle name="Comma 2 3 5 2 8" xfId="14257"/>
    <cellStyle name="Comma 2 3 5 2 9" xfId="14258"/>
    <cellStyle name="Comma 2 3 5 3" xfId="14259"/>
    <cellStyle name="Comma 2 3 5 3 2" xfId="14260"/>
    <cellStyle name="Comma 2 3 5 3 2 2" xfId="14261"/>
    <cellStyle name="Comma 2 3 5 3 2 2 2" xfId="14262"/>
    <cellStyle name="Comma 2 3 5 3 2 2 3" xfId="14263"/>
    <cellStyle name="Comma 2 3 5 3 2 3" xfId="14264"/>
    <cellStyle name="Comma 2 3 5 3 2 4" xfId="14265"/>
    <cellStyle name="Comma 2 3 5 3 3" xfId="14266"/>
    <cellStyle name="Comma 2 3 5 3 3 2" xfId="14267"/>
    <cellStyle name="Comma 2 3 5 3 3 3" xfId="14268"/>
    <cellStyle name="Comma 2 3 5 3 4" xfId="14269"/>
    <cellStyle name="Comma 2 3 5 3 4 2" xfId="14270"/>
    <cellStyle name="Comma 2 3 5 3 5" xfId="14271"/>
    <cellStyle name="Comma 2 3 5 3 6" xfId="14272"/>
    <cellStyle name="Comma 2 3 5 3 7" xfId="14273"/>
    <cellStyle name="Comma 2 3 5 3 8" xfId="14274"/>
    <cellStyle name="Comma 2 3 5 3 9" xfId="14275"/>
    <cellStyle name="Comma 2 3 5 4" xfId="14276"/>
    <cellStyle name="Comma 2 3 5 4 2" xfId="14277"/>
    <cellStyle name="Comma 2 3 5 4 2 2" xfId="14278"/>
    <cellStyle name="Comma 2 3 5 4 2 3" xfId="14279"/>
    <cellStyle name="Comma 2 3 5 4 3" xfId="14280"/>
    <cellStyle name="Comma 2 3 5 4 4" xfId="14281"/>
    <cellStyle name="Comma 2 3 5 5" xfId="14282"/>
    <cellStyle name="Comma 2 3 5 5 2" xfId="14283"/>
    <cellStyle name="Comma 2 3 5 5 2 2" xfId="14284"/>
    <cellStyle name="Comma 2 3 5 5 2 3" xfId="14285"/>
    <cellStyle name="Comma 2 3 5 5 3" xfId="14286"/>
    <cellStyle name="Comma 2 3 5 5 4" xfId="14287"/>
    <cellStyle name="Comma 2 3 5 6" xfId="14288"/>
    <cellStyle name="Comma 2 3 5 6 2" xfId="14289"/>
    <cellStyle name="Comma 2 3 5 6 3" xfId="14290"/>
    <cellStyle name="Comma 2 3 5 7" xfId="14291"/>
    <cellStyle name="Comma 2 3 5 7 2" xfId="14292"/>
    <cellStyle name="Comma 2 3 5 7 3" xfId="14293"/>
    <cellStyle name="Comma 2 3 5 8" xfId="14294"/>
    <cellStyle name="Comma 2 3 5 8 2" xfId="14295"/>
    <cellStyle name="Comma 2 3 5 8 3" xfId="14296"/>
    <cellStyle name="Comma 2 3 5 9" xfId="14297"/>
    <cellStyle name="Comma 2 3 5 9 2" xfId="14298"/>
    <cellStyle name="Comma 2 3 6" xfId="14299"/>
    <cellStyle name="Comma 2 3 6 10" xfId="14300"/>
    <cellStyle name="Comma 2 3 6 11" xfId="14301"/>
    <cellStyle name="Comma 2 3 6 12" xfId="14302"/>
    <cellStyle name="Comma 2 3 6 13" xfId="14303"/>
    <cellStyle name="Comma 2 3 6 14" xfId="14304"/>
    <cellStyle name="Comma 2 3 6 2" xfId="14305"/>
    <cellStyle name="Comma 2 3 6 2 10" xfId="14306"/>
    <cellStyle name="Comma 2 3 6 2 11" xfId="14307"/>
    <cellStyle name="Comma 2 3 6 2 12" xfId="14308"/>
    <cellStyle name="Comma 2 3 6 2 13" xfId="14309"/>
    <cellStyle name="Comma 2 3 6 2 2" xfId="14310"/>
    <cellStyle name="Comma 2 3 6 2 2 2" xfId="14311"/>
    <cellStyle name="Comma 2 3 6 2 2 2 2" xfId="14312"/>
    <cellStyle name="Comma 2 3 6 2 2 2 2 2" xfId="14313"/>
    <cellStyle name="Comma 2 3 6 2 2 2 2 3" xfId="14314"/>
    <cellStyle name="Comma 2 3 6 2 2 2 3" xfId="14315"/>
    <cellStyle name="Comma 2 3 6 2 2 2 4" xfId="14316"/>
    <cellStyle name="Comma 2 3 6 2 2 3" xfId="14317"/>
    <cellStyle name="Comma 2 3 6 2 2 3 2" xfId="14318"/>
    <cellStyle name="Comma 2 3 6 2 2 3 3" xfId="14319"/>
    <cellStyle name="Comma 2 3 6 2 2 4" xfId="14320"/>
    <cellStyle name="Comma 2 3 6 2 2 5" xfId="14321"/>
    <cellStyle name="Comma 2 3 6 2 3" xfId="14322"/>
    <cellStyle name="Comma 2 3 6 2 3 2" xfId="14323"/>
    <cellStyle name="Comma 2 3 6 2 3 2 2" xfId="14324"/>
    <cellStyle name="Comma 2 3 6 2 3 2 2 2" xfId="14325"/>
    <cellStyle name="Comma 2 3 6 2 3 2 2 3" xfId="14326"/>
    <cellStyle name="Comma 2 3 6 2 3 2 3" xfId="14327"/>
    <cellStyle name="Comma 2 3 6 2 3 2 4" xfId="14328"/>
    <cellStyle name="Comma 2 3 6 2 3 3" xfId="14329"/>
    <cellStyle name="Comma 2 3 6 2 3 3 2" xfId="14330"/>
    <cellStyle name="Comma 2 3 6 2 3 3 3" xfId="14331"/>
    <cellStyle name="Comma 2 3 6 2 3 4" xfId="14332"/>
    <cellStyle name="Comma 2 3 6 2 3 5" xfId="14333"/>
    <cellStyle name="Comma 2 3 6 2 4" xfId="14334"/>
    <cellStyle name="Comma 2 3 6 2 4 2" xfId="14335"/>
    <cellStyle name="Comma 2 3 6 2 4 2 2" xfId="14336"/>
    <cellStyle name="Comma 2 3 6 2 4 2 3" xfId="14337"/>
    <cellStyle name="Comma 2 3 6 2 4 3" xfId="14338"/>
    <cellStyle name="Comma 2 3 6 2 4 4" xfId="14339"/>
    <cellStyle name="Comma 2 3 6 2 5" xfId="14340"/>
    <cellStyle name="Comma 2 3 6 2 5 2" xfId="14341"/>
    <cellStyle name="Comma 2 3 6 2 5 3" xfId="14342"/>
    <cellStyle name="Comma 2 3 6 2 6" xfId="14343"/>
    <cellStyle name="Comma 2 3 6 2 6 2" xfId="14344"/>
    <cellStyle name="Comma 2 3 6 2 6 2 2" xfId="14345"/>
    <cellStyle name="Comma 2 3 6 2 6 2 3" xfId="14346"/>
    <cellStyle name="Comma 2 3 6 2 6 3" xfId="14347"/>
    <cellStyle name="Comma 2 3 6 2 6 4" xfId="14348"/>
    <cellStyle name="Comma 2 3 6 2 7" xfId="14349"/>
    <cellStyle name="Comma 2 3 6 2 7 2" xfId="14350"/>
    <cellStyle name="Comma 2 3 6 2 7 3" xfId="14351"/>
    <cellStyle name="Comma 2 3 6 2 8" xfId="14352"/>
    <cellStyle name="Comma 2 3 6 2 8 2" xfId="14353"/>
    <cellStyle name="Comma 2 3 6 2 9" xfId="14354"/>
    <cellStyle name="Comma 2 3 6 3" xfId="14355"/>
    <cellStyle name="Comma 2 3 6 3 2" xfId="14356"/>
    <cellStyle name="Comma 2 3 6 3 2 2" xfId="14357"/>
    <cellStyle name="Comma 2 3 6 3 2 2 2" xfId="14358"/>
    <cellStyle name="Comma 2 3 6 3 2 2 3" xfId="14359"/>
    <cellStyle name="Comma 2 3 6 3 2 3" xfId="14360"/>
    <cellStyle name="Comma 2 3 6 3 2 4" xfId="14361"/>
    <cellStyle name="Comma 2 3 6 3 3" xfId="14362"/>
    <cellStyle name="Comma 2 3 6 3 3 2" xfId="14363"/>
    <cellStyle name="Comma 2 3 6 3 3 3" xfId="14364"/>
    <cellStyle name="Comma 2 3 6 3 4" xfId="14365"/>
    <cellStyle name="Comma 2 3 6 3 4 2" xfId="14366"/>
    <cellStyle name="Comma 2 3 6 3 5" xfId="14367"/>
    <cellStyle name="Comma 2 3 6 3 6" xfId="14368"/>
    <cellStyle name="Comma 2 3 6 3 7" xfId="14369"/>
    <cellStyle name="Comma 2 3 6 3 8" xfId="14370"/>
    <cellStyle name="Comma 2 3 6 3 9" xfId="14371"/>
    <cellStyle name="Comma 2 3 6 4" xfId="14372"/>
    <cellStyle name="Comma 2 3 6 4 2" xfId="14373"/>
    <cellStyle name="Comma 2 3 6 4 2 2" xfId="14374"/>
    <cellStyle name="Comma 2 3 6 4 2 2 2" xfId="14375"/>
    <cellStyle name="Comma 2 3 6 4 2 2 3" xfId="14376"/>
    <cellStyle name="Comma 2 3 6 4 2 3" xfId="14377"/>
    <cellStyle name="Comma 2 3 6 4 2 4" xfId="14378"/>
    <cellStyle name="Comma 2 3 6 4 3" xfId="14379"/>
    <cellStyle name="Comma 2 3 6 4 3 2" xfId="14380"/>
    <cellStyle name="Comma 2 3 6 4 3 3" xfId="14381"/>
    <cellStyle name="Comma 2 3 6 4 4" xfId="14382"/>
    <cellStyle name="Comma 2 3 6 4 5" xfId="14383"/>
    <cellStyle name="Comma 2 3 6 5" xfId="14384"/>
    <cellStyle name="Comma 2 3 6 5 2" xfId="14385"/>
    <cellStyle name="Comma 2 3 6 5 2 2" xfId="14386"/>
    <cellStyle name="Comma 2 3 6 5 2 2 2" xfId="14387"/>
    <cellStyle name="Comma 2 3 6 5 2 2 3" xfId="14388"/>
    <cellStyle name="Comma 2 3 6 5 2 3" xfId="14389"/>
    <cellStyle name="Comma 2 3 6 5 2 4" xfId="14390"/>
    <cellStyle name="Comma 2 3 6 5 3" xfId="14391"/>
    <cellStyle name="Comma 2 3 6 5 3 2" xfId="14392"/>
    <cellStyle name="Comma 2 3 6 5 3 3" xfId="14393"/>
    <cellStyle name="Comma 2 3 6 5 4" xfId="14394"/>
    <cellStyle name="Comma 2 3 6 5 5" xfId="14395"/>
    <cellStyle name="Comma 2 3 6 6" xfId="14396"/>
    <cellStyle name="Comma 2 3 6 6 2" xfId="14397"/>
    <cellStyle name="Comma 2 3 6 6 2 2" xfId="14398"/>
    <cellStyle name="Comma 2 3 6 6 2 3" xfId="14399"/>
    <cellStyle name="Comma 2 3 6 6 3" xfId="14400"/>
    <cellStyle name="Comma 2 3 6 6 4" xfId="14401"/>
    <cellStyle name="Comma 2 3 6 7" xfId="14402"/>
    <cellStyle name="Comma 2 3 6 7 2" xfId="14403"/>
    <cellStyle name="Comma 2 3 6 7 2 2" xfId="14404"/>
    <cellStyle name="Comma 2 3 6 7 2 3" xfId="14405"/>
    <cellStyle name="Comma 2 3 6 7 3" xfId="14406"/>
    <cellStyle name="Comma 2 3 6 7 4" xfId="14407"/>
    <cellStyle name="Comma 2 3 6 8" xfId="14408"/>
    <cellStyle name="Comma 2 3 6 8 2" xfId="14409"/>
    <cellStyle name="Comma 2 3 6 8 3" xfId="14410"/>
    <cellStyle name="Comma 2 3 6 8 4" xfId="14411"/>
    <cellStyle name="Comma 2 3 6 8 5" xfId="14412"/>
    <cellStyle name="Comma 2 3 6 9" xfId="14413"/>
    <cellStyle name="Comma 2 3 6 9 2" xfId="14414"/>
    <cellStyle name="Comma 2 3 7" xfId="14415"/>
    <cellStyle name="Comma 2 3 7 10" xfId="14416"/>
    <cellStyle name="Comma 2 3 7 2" xfId="14417"/>
    <cellStyle name="Comma 2 3 7 2 2" xfId="14418"/>
    <cellStyle name="Comma 2 3 7 2 2 2" xfId="14419"/>
    <cellStyle name="Comma 2 3 7 2 2 2 2" xfId="14420"/>
    <cellStyle name="Comma 2 3 7 2 2 2 3" xfId="14421"/>
    <cellStyle name="Comma 2 3 7 2 2 3" xfId="14422"/>
    <cellStyle name="Comma 2 3 7 2 2 4" xfId="14423"/>
    <cellStyle name="Comma 2 3 7 2 3" xfId="14424"/>
    <cellStyle name="Comma 2 3 7 2 3 2" xfId="14425"/>
    <cellStyle name="Comma 2 3 7 2 3 3" xfId="14426"/>
    <cellStyle name="Comma 2 3 7 2 4" xfId="14427"/>
    <cellStyle name="Comma 2 3 7 2 5" xfId="14428"/>
    <cellStyle name="Comma 2 3 7 3" xfId="14429"/>
    <cellStyle name="Comma 2 3 7 3 2" xfId="14430"/>
    <cellStyle name="Comma 2 3 7 3 2 2" xfId="14431"/>
    <cellStyle name="Comma 2 3 7 3 2 3" xfId="14432"/>
    <cellStyle name="Comma 2 3 7 3 3" xfId="14433"/>
    <cellStyle name="Comma 2 3 7 3 4" xfId="14434"/>
    <cellStyle name="Comma 2 3 7 4" xfId="14435"/>
    <cellStyle name="Comma 2 3 7 4 2" xfId="14436"/>
    <cellStyle name="Comma 2 3 7 4 3" xfId="14437"/>
    <cellStyle name="Comma 2 3 7 5" xfId="14438"/>
    <cellStyle name="Comma 2 3 7 5 2" xfId="14439"/>
    <cellStyle name="Comma 2 3 7 6" xfId="14440"/>
    <cellStyle name="Comma 2 3 7 7" xfId="14441"/>
    <cellStyle name="Comma 2 3 7 8" xfId="14442"/>
    <cellStyle name="Comma 2 3 7 9" xfId="14443"/>
    <cellStyle name="Comma 2 3 8" xfId="14444"/>
    <cellStyle name="Comma 2 3 8 2" xfId="14445"/>
    <cellStyle name="Comma 2 3 8 2 2" xfId="14446"/>
    <cellStyle name="Comma 2 3 8 2 2 2" xfId="14447"/>
    <cellStyle name="Comma 2 3 8 2 2 2 2" xfId="14448"/>
    <cellStyle name="Comma 2 3 8 2 2 2 3" xfId="14449"/>
    <cellStyle name="Comma 2 3 8 2 2 3" xfId="14450"/>
    <cellStyle name="Comma 2 3 8 2 2 4" xfId="14451"/>
    <cellStyle name="Comma 2 3 8 2 3" xfId="14452"/>
    <cellStyle name="Comma 2 3 8 2 3 2" xfId="14453"/>
    <cellStyle name="Comma 2 3 8 2 3 3" xfId="14454"/>
    <cellStyle name="Comma 2 3 8 2 4" xfId="14455"/>
    <cellStyle name="Comma 2 3 8 2 5" xfId="14456"/>
    <cellStyle name="Comma 2 3 8 3" xfId="14457"/>
    <cellStyle name="Comma 2 3 8 3 2" xfId="14458"/>
    <cellStyle name="Comma 2 3 8 3 2 2" xfId="14459"/>
    <cellStyle name="Comma 2 3 8 3 2 3" xfId="14460"/>
    <cellStyle name="Comma 2 3 8 3 3" xfId="14461"/>
    <cellStyle name="Comma 2 3 8 3 4" xfId="14462"/>
    <cellStyle name="Comma 2 3 8 4" xfId="14463"/>
    <cellStyle name="Comma 2 3 8 4 2" xfId="14464"/>
    <cellStyle name="Comma 2 3 8 4 3" xfId="14465"/>
    <cellStyle name="Comma 2 3 8 5" xfId="14466"/>
    <cellStyle name="Comma 2 3 8 6" xfId="14467"/>
    <cellStyle name="Comma 2 3 9" xfId="14468"/>
    <cellStyle name="Comma 2 3 9 2" xfId="14469"/>
    <cellStyle name="Comma 2 3 9 2 2" xfId="14470"/>
    <cellStyle name="Comma 2 3 9 2 2 2" xfId="14471"/>
    <cellStyle name="Comma 2 3 9 2 2 3" xfId="14472"/>
    <cellStyle name="Comma 2 3 9 2 3" xfId="14473"/>
    <cellStyle name="Comma 2 3 9 2 4" xfId="14474"/>
    <cellStyle name="Comma 2 3 9 3" xfId="14475"/>
    <cellStyle name="Comma 2 3 9 3 2" xfId="14476"/>
    <cellStyle name="Comma 2 3 9 3 3" xfId="14477"/>
    <cellStyle name="Comma 2 3 9 4" xfId="14478"/>
    <cellStyle name="Comma 2 3 9 5" xfId="14479"/>
    <cellStyle name="Comma 2 4" xfId="14480"/>
    <cellStyle name="Comma 2 4 10" xfId="14481"/>
    <cellStyle name="Comma 2 4 10 2" xfId="14482"/>
    <cellStyle name="Comma 2 4 10 2 2" xfId="14483"/>
    <cellStyle name="Comma 2 4 10 2 3" xfId="14484"/>
    <cellStyle name="Comma 2 4 10 3" xfId="14485"/>
    <cellStyle name="Comma 2 4 10 4" xfId="14486"/>
    <cellStyle name="Comma 2 4 11" xfId="14487"/>
    <cellStyle name="Comma 2 4 11 2" xfId="14488"/>
    <cellStyle name="Comma 2 4 11 2 2" xfId="14489"/>
    <cellStyle name="Comma 2 4 11 2 3" xfId="14490"/>
    <cellStyle name="Comma 2 4 11 3" xfId="14491"/>
    <cellStyle name="Comma 2 4 11 4" xfId="14492"/>
    <cellStyle name="Comma 2 4 12" xfId="14493"/>
    <cellStyle name="Comma 2 4 12 2" xfId="14494"/>
    <cellStyle name="Comma 2 4 12 3" xfId="14495"/>
    <cellStyle name="Comma 2 4 13" xfId="14496"/>
    <cellStyle name="Comma 2 4 13 2" xfId="14497"/>
    <cellStyle name="Comma 2 4 13 3" xfId="14498"/>
    <cellStyle name="Comma 2 4 14" xfId="14499"/>
    <cellStyle name="Comma 2 4 14 2" xfId="14500"/>
    <cellStyle name="Comma 2 4 14 3" xfId="14501"/>
    <cellStyle name="Comma 2 4 15" xfId="14502"/>
    <cellStyle name="Comma 2 4 15 2" xfId="14503"/>
    <cellStyle name="Comma 2 4 16" xfId="14504"/>
    <cellStyle name="Comma 2 4 17" xfId="14505"/>
    <cellStyle name="Comma 2 4 18" xfId="14506"/>
    <cellStyle name="Comma 2 4 19" xfId="14507"/>
    <cellStyle name="Comma 2 4 2" xfId="14508"/>
    <cellStyle name="Comma 2 4 2 10" xfId="14509"/>
    <cellStyle name="Comma 2 4 2 10 2" xfId="14510"/>
    <cellStyle name="Comma 2 4 2 10 3" xfId="14511"/>
    <cellStyle name="Comma 2 4 2 11" xfId="14512"/>
    <cellStyle name="Comma 2 4 2 11 2" xfId="14513"/>
    <cellStyle name="Comma 2 4 2 11 3" xfId="14514"/>
    <cellStyle name="Comma 2 4 2 12" xfId="14515"/>
    <cellStyle name="Comma 2 4 2 12 2" xfId="14516"/>
    <cellStyle name="Comma 2 4 2 12 3" xfId="14517"/>
    <cellStyle name="Comma 2 4 2 13" xfId="14518"/>
    <cellStyle name="Comma 2 4 2 13 2" xfId="14519"/>
    <cellStyle name="Comma 2 4 2 14" xfId="14520"/>
    <cellStyle name="Comma 2 4 2 15" xfId="14521"/>
    <cellStyle name="Comma 2 4 2 16" xfId="14522"/>
    <cellStyle name="Comma 2 4 2 17" xfId="14523"/>
    <cellStyle name="Comma 2 4 2 18" xfId="14524"/>
    <cellStyle name="Comma 2 4 2 2" xfId="14525"/>
    <cellStyle name="Comma 2 4 2 2 10" xfId="14526"/>
    <cellStyle name="Comma 2 4 2 2 10 2" xfId="14527"/>
    <cellStyle name="Comma 2 4 2 2 10 3" xfId="14528"/>
    <cellStyle name="Comma 2 4 2 2 11" xfId="14529"/>
    <cellStyle name="Comma 2 4 2 2 11 2" xfId="14530"/>
    <cellStyle name="Comma 2 4 2 2 11 3" xfId="14531"/>
    <cellStyle name="Comma 2 4 2 2 12" xfId="14532"/>
    <cellStyle name="Comma 2 4 2 2 12 2" xfId="14533"/>
    <cellStyle name="Comma 2 4 2 2 13" xfId="14534"/>
    <cellStyle name="Comma 2 4 2 2 14" xfId="14535"/>
    <cellStyle name="Comma 2 4 2 2 15" xfId="14536"/>
    <cellStyle name="Comma 2 4 2 2 16" xfId="14537"/>
    <cellStyle name="Comma 2 4 2 2 17" xfId="14538"/>
    <cellStyle name="Comma 2 4 2 2 2" xfId="14539"/>
    <cellStyle name="Comma 2 4 2 2 2 10" xfId="14540"/>
    <cellStyle name="Comma 2 4 2 2 2 11" xfId="14541"/>
    <cellStyle name="Comma 2 4 2 2 2 2" xfId="14542"/>
    <cellStyle name="Comma 2 4 2 2 2 2 10" xfId="14543"/>
    <cellStyle name="Comma 2 4 2 2 2 2 2" xfId="14544"/>
    <cellStyle name="Comma 2 4 2 2 2 2 2 2" xfId="14545"/>
    <cellStyle name="Comma 2 4 2 2 2 2 2 2 2" xfId="14546"/>
    <cellStyle name="Comma 2 4 2 2 2 2 2 2 2 2" xfId="14547"/>
    <cellStyle name="Comma 2 4 2 2 2 2 2 2 2 3" xfId="14548"/>
    <cellStyle name="Comma 2 4 2 2 2 2 2 2 3" xfId="14549"/>
    <cellStyle name="Comma 2 4 2 2 2 2 2 2 4" xfId="14550"/>
    <cellStyle name="Comma 2 4 2 2 2 2 2 3" xfId="14551"/>
    <cellStyle name="Comma 2 4 2 2 2 2 2 3 2" xfId="14552"/>
    <cellStyle name="Comma 2 4 2 2 2 2 2 3 3" xfId="14553"/>
    <cellStyle name="Comma 2 4 2 2 2 2 2 4" xfId="14554"/>
    <cellStyle name="Comma 2 4 2 2 2 2 2 5" xfId="14555"/>
    <cellStyle name="Comma 2 4 2 2 2 2 3" xfId="14556"/>
    <cellStyle name="Comma 2 4 2 2 2 2 3 2" xfId="14557"/>
    <cellStyle name="Comma 2 4 2 2 2 2 3 2 2" xfId="14558"/>
    <cellStyle name="Comma 2 4 2 2 2 2 3 2 3" xfId="14559"/>
    <cellStyle name="Comma 2 4 2 2 2 2 3 3" xfId="14560"/>
    <cellStyle name="Comma 2 4 2 2 2 2 3 4" xfId="14561"/>
    <cellStyle name="Comma 2 4 2 2 2 2 4" xfId="14562"/>
    <cellStyle name="Comma 2 4 2 2 2 2 4 2" xfId="14563"/>
    <cellStyle name="Comma 2 4 2 2 2 2 4 3" xfId="14564"/>
    <cellStyle name="Comma 2 4 2 2 2 2 5" xfId="14565"/>
    <cellStyle name="Comma 2 4 2 2 2 2 5 2" xfId="14566"/>
    <cellStyle name="Comma 2 4 2 2 2 2 6" xfId="14567"/>
    <cellStyle name="Comma 2 4 2 2 2 2 7" xfId="14568"/>
    <cellStyle name="Comma 2 4 2 2 2 2 8" xfId="14569"/>
    <cellStyle name="Comma 2 4 2 2 2 2 9" xfId="14570"/>
    <cellStyle name="Comma 2 4 2 2 2 3" xfId="14571"/>
    <cellStyle name="Comma 2 4 2 2 2 3 2" xfId="14572"/>
    <cellStyle name="Comma 2 4 2 2 2 3 2 2" xfId="14573"/>
    <cellStyle name="Comma 2 4 2 2 2 3 2 2 2" xfId="14574"/>
    <cellStyle name="Comma 2 4 2 2 2 3 2 2 3" xfId="14575"/>
    <cellStyle name="Comma 2 4 2 2 2 3 2 3" xfId="14576"/>
    <cellStyle name="Comma 2 4 2 2 2 3 2 4" xfId="14577"/>
    <cellStyle name="Comma 2 4 2 2 2 3 3" xfId="14578"/>
    <cellStyle name="Comma 2 4 2 2 2 3 3 2" xfId="14579"/>
    <cellStyle name="Comma 2 4 2 2 2 3 3 3" xfId="14580"/>
    <cellStyle name="Comma 2 4 2 2 2 3 4" xfId="14581"/>
    <cellStyle name="Comma 2 4 2 2 2 3 5" xfId="14582"/>
    <cellStyle name="Comma 2 4 2 2 2 4" xfId="14583"/>
    <cellStyle name="Comma 2 4 2 2 2 4 2" xfId="14584"/>
    <cellStyle name="Comma 2 4 2 2 2 4 2 2" xfId="14585"/>
    <cellStyle name="Comma 2 4 2 2 2 4 2 3" xfId="14586"/>
    <cellStyle name="Comma 2 4 2 2 2 4 3" xfId="14587"/>
    <cellStyle name="Comma 2 4 2 2 2 4 4" xfId="14588"/>
    <cellStyle name="Comma 2 4 2 2 2 5" xfId="14589"/>
    <cellStyle name="Comma 2 4 2 2 2 5 2" xfId="14590"/>
    <cellStyle name="Comma 2 4 2 2 2 5 3" xfId="14591"/>
    <cellStyle name="Comma 2 4 2 2 2 6" xfId="14592"/>
    <cellStyle name="Comma 2 4 2 2 2 6 2" xfId="14593"/>
    <cellStyle name="Comma 2 4 2 2 2 7" xfId="14594"/>
    <cellStyle name="Comma 2 4 2 2 2 8" xfId="14595"/>
    <cellStyle name="Comma 2 4 2 2 2 9" xfId="14596"/>
    <cellStyle name="Comma 2 4 2 2 3" xfId="14597"/>
    <cellStyle name="Comma 2 4 2 2 3 10" xfId="14598"/>
    <cellStyle name="Comma 2 4 2 2 3 2" xfId="14599"/>
    <cellStyle name="Comma 2 4 2 2 3 2 2" xfId="14600"/>
    <cellStyle name="Comma 2 4 2 2 3 2 2 2" xfId="14601"/>
    <cellStyle name="Comma 2 4 2 2 3 2 2 2 2" xfId="14602"/>
    <cellStyle name="Comma 2 4 2 2 3 2 2 2 3" xfId="14603"/>
    <cellStyle name="Comma 2 4 2 2 3 2 2 3" xfId="14604"/>
    <cellStyle name="Comma 2 4 2 2 3 2 2 4" xfId="14605"/>
    <cellStyle name="Comma 2 4 2 2 3 2 3" xfId="14606"/>
    <cellStyle name="Comma 2 4 2 2 3 2 3 2" xfId="14607"/>
    <cellStyle name="Comma 2 4 2 2 3 2 3 3" xfId="14608"/>
    <cellStyle name="Comma 2 4 2 2 3 2 4" xfId="14609"/>
    <cellStyle name="Comma 2 4 2 2 3 2 5" xfId="14610"/>
    <cellStyle name="Comma 2 4 2 2 3 3" xfId="14611"/>
    <cellStyle name="Comma 2 4 2 2 3 3 2" xfId="14612"/>
    <cellStyle name="Comma 2 4 2 2 3 3 2 2" xfId="14613"/>
    <cellStyle name="Comma 2 4 2 2 3 3 2 3" xfId="14614"/>
    <cellStyle name="Comma 2 4 2 2 3 3 3" xfId="14615"/>
    <cellStyle name="Comma 2 4 2 2 3 3 4" xfId="14616"/>
    <cellStyle name="Comma 2 4 2 2 3 4" xfId="14617"/>
    <cellStyle name="Comma 2 4 2 2 3 4 2" xfId="14618"/>
    <cellStyle name="Comma 2 4 2 2 3 4 3" xfId="14619"/>
    <cellStyle name="Comma 2 4 2 2 3 5" xfId="14620"/>
    <cellStyle name="Comma 2 4 2 2 3 5 2" xfId="14621"/>
    <cellStyle name="Comma 2 4 2 2 3 6" xfId="14622"/>
    <cellStyle name="Comma 2 4 2 2 3 7" xfId="14623"/>
    <cellStyle name="Comma 2 4 2 2 3 8" xfId="14624"/>
    <cellStyle name="Comma 2 4 2 2 3 9" xfId="14625"/>
    <cellStyle name="Comma 2 4 2 2 4" xfId="14626"/>
    <cellStyle name="Comma 2 4 2 2 4 2" xfId="14627"/>
    <cellStyle name="Comma 2 4 2 2 4 2 2" xfId="14628"/>
    <cellStyle name="Comma 2 4 2 2 4 2 2 2" xfId="14629"/>
    <cellStyle name="Comma 2 4 2 2 4 2 2 2 2" xfId="14630"/>
    <cellStyle name="Comma 2 4 2 2 4 2 2 2 3" xfId="14631"/>
    <cellStyle name="Comma 2 4 2 2 4 2 2 3" xfId="14632"/>
    <cellStyle name="Comma 2 4 2 2 4 2 2 4" xfId="14633"/>
    <cellStyle name="Comma 2 4 2 2 4 2 3" xfId="14634"/>
    <cellStyle name="Comma 2 4 2 2 4 2 3 2" xfId="14635"/>
    <cellStyle name="Comma 2 4 2 2 4 2 3 3" xfId="14636"/>
    <cellStyle name="Comma 2 4 2 2 4 2 4" xfId="14637"/>
    <cellStyle name="Comma 2 4 2 2 4 2 5" xfId="14638"/>
    <cellStyle name="Comma 2 4 2 2 4 3" xfId="14639"/>
    <cellStyle name="Comma 2 4 2 2 4 3 2" xfId="14640"/>
    <cellStyle name="Comma 2 4 2 2 4 3 2 2" xfId="14641"/>
    <cellStyle name="Comma 2 4 2 2 4 3 2 3" xfId="14642"/>
    <cellStyle name="Comma 2 4 2 2 4 3 3" xfId="14643"/>
    <cellStyle name="Comma 2 4 2 2 4 3 4" xfId="14644"/>
    <cellStyle name="Comma 2 4 2 2 4 4" xfId="14645"/>
    <cellStyle name="Comma 2 4 2 2 4 4 2" xfId="14646"/>
    <cellStyle name="Comma 2 4 2 2 4 4 3" xfId="14647"/>
    <cellStyle name="Comma 2 4 2 2 4 5" xfId="14648"/>
    <cellStyle name="Comma 2 4 2 2 4 6" xfId="14649"/>
    <cellStyle name="Comma 2 4 2 2 5" xfId="14650"/>
    <cellStyle name="Comma 2 4 2 2 5 2" xfId="14651"/>
    <cellStyle name="Comma 2 4 2 2 5 2 2" xfId="14652"/>
    <cellStyle name="Comma 2 4 2 2 5 2 2 2" xfId="14653"/>
    <cellStyle name="Comma 2 4 2 2 5 2 2 3" xfId="14654"/>
    <cellStyle name="Comma 2 4 2 2 5 2 3" xfId="14655"/>
    <cellStyle name="Comma 2 4 2 2 5 2 4" xfId="14656"/>
    <cellStyle name="Comma 2 4 2 2 5 3" xfId="14657"/>
    <cellStyle name="Comma 2 4 2 2 5 3 2" xfId="14658"/>
    <cellStyle name="Comma 2 4 2 2 5 3 3" xfId="14659"/>
    <cellStyle name="Comma 2 4 2 2 5 4" xfId="14660"/>
    <cellStyle name="Comma 2 4 2 2 5 5" xfId="14661"/>
    <cellStyle name="Comma 2 4 2 2 6" xfId="14662"/>
    <cellStyle name="Comma 2 4 2 2 6 2" xfId="14663"/>
    <cellStyle name="Comma 2 4 2 2 6 2 2" xfId="14664"/>
    <cellStyle name="Comma 2 4 2 2 6 2 2 2" xfId="14665"/>
    <cellStyle name="Comma 2 4 2 2 6 2 2 3" xfId="14666"/>
    <cellStyle name="Comma 2 4 2 2 6 2 3" xfId="14667"/>
    <cellStyle name="Comma 2 4 2 2 6 2 4" xfId="14668"/>
    <cellStyle name="Comma 2 4 2 2 6 3" xfId="14669"/>
    <cellStyle name="Comma 2 4 2 2 6 3 2" xfId="14670"/>
    <cellStyle name="Comma 2 4 2 2 6 3 3" xfId="14671"/>
    <cellStyle name="Comma 2 4 2 2 6 4" xfId="14672"/>
    <cellStyle name="Comma 2 4 2 2 6 5" xfId="14673"/>
    <cellStyle name="Comma 2 4 2 2 7" xfId="14674"/>
    <cellStyle name="Comma 2 4 2 2 7 2" xfId="14675"/>
    <cellStyle name="Comma 2 4 2 2 7 2 2" xfId="14676"/>
    <cellStyle name="Comma 2 4 2 2 7 2 3" xfId="14677"/>
    <cellStyle name="Comma 2 4 2 2 7 3" xfId="14678"/>
    <cellStyle name="Comma 2 4 2 2 7 4" xfId="14679"/>
    <cellStyle name="Comma 2 4 2 2 8" xfId="14680"/>
    <cellStyle name="Comma 2 4 2 2 8 2" xfId="14681"/>
    <cellStyle name="Comma 2 4 2 2 8 2 2" xfId="14682"/>
    <cellStyle name="Comma 2 4 2 2 8 2 3" xfId="14683"/>
    <cellStyle name="Comma 2 4 2 2 8 3" xfId="14684"/>
    <cellStyle name="Comma 2 4 2 2 8 4" xfId="14685"/>
    <cellStyle name="Comma 2 4 2 2 9" xfId="14686"/>
    <cellStyle name="Comma 2 4 2 2 9 2" xfId="14687"/>
    <cellStyle name="Comma 2 4 2 2 9 3" xfId="14688"/>
    <cellStyle name="Comma 2 4 2 3" xfId="14689"/>
    <cellStyle name="Comma 2 4 2 3 10" xfId="14690"/>
    <cellStyle name="Comma 2 4 2 3 11" xfId="14691"/>
    <cellStyle name="Comma 2 4 2 3 2" xfId="14692"/>
    <cellStyle name="Comma 2 4 2 3 2 10" xfId="14693"/>
    <cellStyle name="Comma 2 4 2 3 2 2" xfId="14694"/>
    <cellStyle name="Comma 2 4 2 3 2 2 2" xfId="14695"/>
    <cellStyle name="Comma 2 4 2 3 2 2 2 2" xfId="14696"/>
    <cellStyle name="Comma 2 4 2 3 2 2 2 2 2" xfId="14697"/>
    <cellStyle name="Comma 2 4 2 3 2 2 2 2 3" xfId="14698"/>
    <cellStyle name="Comma 2 4 2 3 2 2 2 3" xfId="14699"/>
    <cellStyle name="Comma 2 4 2 3 2 2 2 4" xfId="14700"/>
    <cellStyle name="Comma 2 4 2 3 2 2 3" xfId="14701"/>
    <cellStyle name="Comma 2 4 2 3 2 2 3 2" xfId="14702"/>
    <cellStyle name="Comma 2 4 2 3 2 2 3 3" xfId="14703"/>
    <cellStyle name="Comma 2 4 2 3 2 2 4" xfId="14704"/>
    <cellStyle name="Comma 2 4 2 3 2 2 5" xfId="14705"/>
    <cellStyle name="Comma 2 4 2 3 2 3" xfId="14706"/>
    <cellStyle name="Comma 2 4 2 3 2 3 2" xfId="14707"/>
    <cellStyle name="Comma 2 4 2 3 2 3 2 2" xfId="14708"/>
    <cellStyle name="Comma 2 4 2 3 2 3 2 3" xfId="14709"/>
    <cellStyle name="Comma 2 4 2 3 2 3 3" xfId="14710"/>
    <cellStyle name="Comma 2 4 2 3 2 3 4" xfId="14711"/>
    <cellStyle name="Comma 2 4 2 3 2 4" xfId="14712"/>
    <cellStyle name="Comma 2 4 2 3 2 4 2" xfId="14713"/>
    <cellStyle name="Comma 2 4 2 3 2 4 3" xfId="14714"/>
    <cellStyle name="Comma 2 4 2 3 2 5" xfId="14715"/>
    <cellStyle name="Comma 2 4 2 3 2 5 2" xfId="14716"/>
    <cellStyle name="Comma 2 4 2 3 2 6" xfId="14717"/>
    <cellStyle name="Comma 2 4 2 3 2 7" xfId="14718"/>
    <cellStyle name="Comma 2 4 2 3 2 8" xfId="14719"/>
    <cellStyle name="Comma 2 4 2 3 2 9" xfId="14720"/>
    <cellStyle name="Comma 2 4 2 3 3" xfId="14721"/>
    <cellStyle name="Comma 2 4 2 3 3 2" xfId="14722"/>
    <cellStyle name="Comma 2 4 2 3 3 2 2" xfId="14723"/>
    <cellStyle name="Comma 2 4 2 3 3 2 2 2" xfId="14724"/>
    <cellStyle name="Comma 2 4 2 3 3 2 2 3" xfId="14725"/>
    <cellStyle name="Comma 2 4 2 3 3 2 3" xfId="14726"/>
    <cellStyle name="Comma 2 4 2 3 3 2 4" xfId="14727"/>
    <cellStyle name="Comma 2 4 2 3 3 3" xfId="14728"/>
    <cellStyle name="Comma 2 4 2 3 3 3 2" xfId="14729"/>
    <cellStyle name="Comma 2 4 2 3 3 3 3" xfId="14730"/>
    <cellStyle name="Comma 2 4 2 3 3 4" xfId="14731"/>
    <cellStyle name="Comma 2 4 2 3 3 5" xfId="14732"/>
    <cellStyle name="Comma 2 4 2 3 4" xfId="14733"/>
    <cellStyle name="Comma 2 4 2 3 4 2" xfId="14734"/>
    <cellStyle name="Comma 2 4 2 3 4 2 2" xfId="14735"/>
    <cellStyle name="Comma 2 4 2 3 4 2 3" xfId="14736"/>
    <cellStyle name="Comma 2 4 2 3 4 3" xfId="14737"/>
    <cellStyle name="Comma 2 4 2 3 4 4" xfId="14738"/>
    <cellStyle name="Comma 2 4 2 3 5" xfId="14739"/>
    <cellStyle name="Comma 2 4 2 3 5 2" xfId="14740"/>
    <cellStyle name="Comma 2 4 2 3 5 3" xfId="14741"/>
    <cellStyle name="Comma 2 4 2 3 6" xfId="14742"/>
    <cellStyle name="Comma 2 4 2 3 6 2" xfId="14743"/>
    <cellStyle name="Comma 2 4 2 3 7" xfId="14744"/>
    <cellStyle name="Comma 2 4 2 3 8" xfId="14745"/>
    <cellStyle name="Comma 2 4 2 3 9" xfId="14746"/>
    <cellStyle name="Comma 2 4 2 4" xfId="14747"/>
    <cellStyle name="Comma 2 4 2 4 10" xfId="14748"/>
    <cellStyle name="Comma 2 4 2 4 2" xfId="14749"/>
    <cellStyle name="Comma 2 4 2 4 2 2" xfId="14750"/>
    <cellStyle name="Comma 2 4 2 4 2 2 2" xfId="14751"/>
    <cellStyle name="Comma 2 4 2 4 2 2 2 2" xfId="14752"/>
    <cellStyle name="Comma 2 4 2 4 2 2 2 3" xfId="14753"/>
    <cellStyle name="Comma 2 4 2 4 2 2 3" xfId="14754"/>
    <cellStyle name="Comma 2 4 2 4 2 2 4" xfId="14755"/>
    <cellStyle name="Comma 2 4 2 4 2 3" xfId="14756"/>
    <cellStyle name="Comma 2 4 2 4 2 3 2" xfId="14757"/>
    <cellStyle name="Comma 2 4 2 4 2 3 3" xfId="14758"/>
    <cellStyle name="Comma 2 4 2 4 2 4" xfId="14759"/>
    <cellStyle name="Comma 2 4 2 4 2 5" xfId="14760"/>
    <cellStyle name="Comma 2 4 2 4 3" xfId="14761"/>
    <cellStyle name="Comma 2 4 2 4 3 2" xfId="14762"/>
    <cellStyle name="Comma 2 4 2 4 3 2 2" xfId="14763"/>
    <cellStyle name="Comma 2 4 2 4 3 2 3" xfId="14764"/>
    <cellStyle name="Comma 2 4 2 4 3 3" xfId="14765"/>
    <cellStyle name="Comma 2 4 2 4 3 4" xfId="14766"/>
    <cellStyle name="Comma 2 4 2 4 4" xfId="14767"/>
    <cellStyle name="Comma 2 4 2 4 4 2" xfId="14768"/>
    <cellStyle name="Comma 2 4 2 4 4 3" xfId="14769"/>
    <cellStyle name="Comma 2 4 2 4 5" xfId="14770"/>
    <cellStyle name="Comma 2 4 2 4 5 2" xfId="14771"/>
    <cellStyle name="Comma 2 4 2 4 6" xfId="14772"/>
    <cellStyle name="Comma 2 4 2 4 7" xfId="14773"/>
    <cellStyle name="Comma 2 4 2 4 8" xfId="14774"/>
    <cellStyle name="Comma 2 4 2 4 9" xfId="14775"/>
    <cellStyle name="Comma 2 4 2 5" xfId="14776"/>
    <cellStyle name="Comma 2 4 2 5 2" xfId="14777"/>
    <cellStyle name="Comma 2 4 2 5 2 2" xfId="14778"/>
    <cellStyle name="Comma 2 4 2 5 2 2 2" xfId="14779"/>
    <cellStyle name="Comma 2 4 2 5 2 2 2 2" xfId="14780"/>
    <cellStyle name="Comma 2 4 2 5 2 2 2 3" xfId="14781"/>
    <cellStyle name="Comma 2 4 2 5 2 2 3" xfId="14782"/>
    <cellStyle name="Comma 2 4 2 5 2 2 4" xfId="14783"/>
    <cellStyle name="Comma 2 4 2 5 2 3" xfId="14784"/>
    <cellStyle name="Comma 2 4 2 5 2 3 2" xfId="14785"/>
    <cellStyle name="Comma 2 4 2 5 2 3 3" xfId="14786"/>
    <cellStyle name="Comma 2 4 2 5 2 4" xfId="14787"/>
    <cellStyle name="Comma 2 4 2 5 2 5" xfId="14788"/>
    <cellStyle name="Comma 2 4 2 5 3" xfId="14789"/>
    <cellStyle name="Comma 2 4 2 5 3 2" xfId="14790"/>
    <cellStyle name="Comma 2 4 2 5 3 2 2" xfId="14791"/>
    <cellStyle name="Comma 2 4 2 5 3 2 3" xfId="14792"/>
    <cellStyle name="Comma 2 4 2 5 3 3" xfId="14793"/>
    <cellStyle name="Comma 2 4 2 5 3 4" xfId="14794"/>
    <cellStyle name="Comma 2 4 2 5 4" xfId="14795"/>
    <cellStyle name="Comma 2 4 2 5 4 2" xfId="14796"/>
    <cellStyle name="Comma 2 4 2 5 4 3" xfId="14797"/>
    <cellStyle name="Comma 2 4 2 5 5" xfId="14798"/>
    <cellStyle name="Comma 2 4 2 5 6" xfId="14799"/>
    <cellStyle name="Comma 2 4 2 6" xfId="14800"/>
    <cellStyle name="Comma 2 4 2 6 2" xfId="14801"/>
    <cellStyle name="Comma 2 4 2 6 2 2" xfId="14802"/>
    <cellStyle name="Comma 2 4 2 6 2 2 2" xfId="14803"/>
    <cellStyle name="Comma 2 4 2 6 2 2 3" xfId="14804"/>
    <cellStyle name="Comma 2 4 2 6 2 3" xfId="14805"/>
    <cellStyle name="Comma 2 4 2 6 2 4" xfId="14806"/>
    <cellStyle name="Comma 2 4 2 6 3" xfId="14807"/>
    <cellStyle name="Comma 2 4 2 6 3 2" xfId="14808"/>
    <cellStyle name="Comma 2 4 2 6 3 3" xfId="14809"/>
    <cellStyle name="Comma 2 4 2 6 4" xfId="14810"/>
    <cellStyle name="Comma 2 4 2 6 5" xfId="14811"/>
    <cellStyle name="Comma 2 4 2 7" xfId="14812"/>
    <cellStyle name="Comma 2 4 2 7 2" xfId="14813"/>
    <cellStyle name="Comma 2 4 2 7 2 2" xfId="14814"/>
    <cellStyle name="Comma 2 4 2 7 2 2 2" xfId="14815"/>
    <cellStyle name="Comma 2 4 2 7 2 2 3" xfId="14816"/>
    <cellStyle name="Comma 2 4 2 7 2 3" xfId="14817"/>
    <cellStyle name="Comma 2 4 2 7 2 4" xfId="14818"/>
    <cellStyle name="Comma 2 4 2 7 3" xfId="14819"/>
    <cellStyle name="Comma 2 4 2 7 3 2" xfId="14820"/>
    <cellStyle name="Comma 2 4 2 7 3 3" xfId="14821"/>
    <cellStyle name="Comma 2 4 2 7 4" xfId="14822"/>
    <cellStyle name="Comma 2 4 2 7 5" xfId="14823"/>
    <cellStyle name="Comma 2 4 2 8" xfId="14824"/>
    <cellStyle name="Comma 2 4 2 8 2" xfId="14825"/>
    <cellStyle name="Comma 2 4 2 8 2 2" xfId="14826"/>
    <cellStyle name="Comma 2 4 2 8 2 3" xfId="14827"/>
    <cellStyle name="Comma 2 4 2 8 3" xfId="14828"/>
    <cellStyle name="Comma 2 4 2 8 4" xfId="14829"/>
    <cellStyle name="Comma 2 4 2 9" xfId="14830"/>
    <cellStyle name="Comma 2 4 2 9 2" xfId="14831"/>
    <cellStyle name="Comma 2 4 2 9 2 2" xfId="14832"/>
    <cellStyle name="Comma 2 4 2 9 2 3" xfId="14833"/>
    <cellStyle name="Comma 2 4 2 9 3" xfId="14834"/>
    <cellStyle name="Comma 2 4 2 9 4" xfId="14835"/>
    <cellStyle name="Comma 2 4 20" xfId="14836"/>
    <cellStyle name="Comma 2 4 3" xfId="14837"/>
    <cellStyle name="Comma 2 4 3 10" xfId="14838"/>
    <cellStyle name="Comma 2 4 3 10 2" xfId="14839"/>
    <cellStyle name="Comma 2 4 3 10 2 2" xfId="14840"/>
    <cellStyle name="Comma 2 4 3 10 2 3" xfId="14841"/>
    <cellStyle name="Comma 2 4 3 10 3" xfId="14842"/>
    <cellStyle name="Comma 2 4 3 10 4" xfId="14843"/>
    <cellStyle name="Comma 2 4 3 11" xfId="14844"/>
    <cellStyle name="Comma 2 4 3 11 2" xfId="14845"/>
    <cellStyle name="Comma 2 4 3 11 3" xfId="14846"/>
    <cellStyle name="Comma 2 4 3 12" xfId="14847"/>
    <cellStyle name="Comma 2 4 3 12 2" xfId="14848"/>
    <cellStyle name="Comma 2 4 3 12 3" xfId="14849"/>
    <cellStyle name="Comma 2 4 3 13" xfId="14850"/>
    <cellStyle name="Comma 2 4 3 13 2" xfId="14851"/>
    <cellStyle name="Comma 2 4 3 13 3" xfId="14852"/>
    <cellStyle name="Comma 2 4 3 14" xfId="14853"/>
    <cellStyle name="Comma 2 4 3 14 2" xfId="14854"/>
    <cellStyle name="Comma 2 4 3 15" xfId="14855"/>
    <cellStyle name="Comma 2 4 3 16" xfId="14856"/>
    <cellStyle name="Comma 2 4 3 17" xfId="14857"/>
    <cellStyle name="Comma 2 4 3 18" xfId="14858"/>
    <cellStyle name="Comma 2 4 3 19" xfId="14859"/>
    <cellStyle name="Comma 2 4 3 2" xfId="14860"/>
    <cellStyle name="Comma 2 4 3 2 10" xfId="14861"/>
    <cellStyle name="Comma 2 4 3 2 11" xfId="14862"/>
    <cellStyle name="Comma 2 4 3 2 12" xfId="14863"/>
    <cellStyle name="Comma 2 4 3 2 2" xfId="14864"/>
    <cellStyle name="Comma 2 4 3 2 2 10" xfId="14865"/>
    <cellStyle name="Comma 2 4 3 2 2 11" xfId="14866"/>
    <cellStyle name="Comma 2 4 3 2 2 2" xfId="14867"/>
    <cellStyle name="Comma 2 4 3 2 2 2 10" xfId="14868"/>
    <cellStyle name="Comma 2 4 3 2 2 2 2" xfId="14869"/>
    <cellStyle name="Comma 2 4 3 2 2 2 2 2" xfId="14870"/>
    <cellStyle name="Comma 2 4 3 2 2 2 2 2 2" xfId="14871"/>
    <cellStyle name="Comma 2 4 3 2 2 2 2 2 2 2" xfId="14872"/>
    <cellStyle name="Comma 2 4 3 2 2 2 2 2 2 3" xfId="14873"/>
    <cellStyle name="Comma 2 4 3 2 2 2 2 2 3" xfId="14874"/>
    <cellStyle name="Comma 2 4 3 2 2 2 2 2 4" xfId="14875"/>
    <cellStyle name="Comma 2 4 3 2 2 2 2 3" xfId="14876"/>
    <cellStyle name="Comma 2 4 3 2 2 2 2 3 2" xfId="14877"/>
    <cellStyle name="Comma 2 4 3 2 2 2 2 3 3" xfId="14878"/>
    <cellStyle name="Comma 2 4 3 2 2 2 2 4" xfId="14879"/>
    <cellStyle name="Comma 2 4 3 2 2 2 2 5" xfId="14880"/>
    <cellStyle name="Comma 2 4 3 2 2 2 3" xfId="14881"/>
    <cellStyle name="Comma 2 4 3 2 2 2 3 2" xfId="14882"/>
    <cellStyle name="Comma 2 4 3 2 2 2 3 2 2" xfId="14883"/>
    <cellStyle name="Comma 2 4 3 2 2 2 3 2 3" xfId="14884"/>
    <cellStyle name="Comma 2 4 3 2 2 2 3 3" xfId="14885"/>
    <cellStyle name="Comma 2 4 3 2 2 2 3 4" xfId="14886"/>
    <cellStyle name="Comma 2 4 3 2 2 2 4" xfId="14887"/>
    <cellStyle name="Comma 2 4 3 2 2 2 4 2" xfId="14888"/>
    <cellStyle name="Comma 2 4 3 2 2 2 4 3" xfId="14889"/>
    <cellStyle name="Comma 2 4 3 2 2 2 5" xfId="14890"/>
    <cellStyle name="Comma 2 4 3 2 2 2 5 2" xfId="14891"/>
    <cellStyle name="Comma 2 4 3 2 2 2 6" xfId="14892"/>
    <cellStyle name="Comma 2 4 3 2 2 2 7" xfId="14893"/>
    <cellStyle name="Comma 2 4 3 2 2 2 8" xfId="14894"/>
    <cellStyle name="Comma 2 4 3 2 2 2 9" xfId="14895"/>
    <cellStyle name="Comma 2 4 3 2 2 3" xfId="14896"/>
    <cellStyle name="Comma 2 4 3 2 2 3 2" xfId="14897"/>
    <cellStyle name="Comma 2 4 3 2 2 3 2 2" xfId="14898"/>
    <cellStyle name="Comma 2 4 3 2 2 3 2 2 2" xfId="14899"/>
    <cellStyle name="Comma 2 4 3 2 2 3 2 2 3" xfId="14900"/>
    <cellStyle name="Comma 2 4 3 2 2 3 2 3" xfId="14901"/>
    <cellStyle name="Comma 2 4 3 2 2 3 2 4" xfId="14902"/>
    <cellStyle name="Comma 2 4 3 2 2 3 3" xfId="14903"/>
    <cellStyle name="Comma 2 4 3 2 2 3 3 2" xfId="14904"/>
    <cellStyle name="Comma 2 4 3 2 2 3 3 3" xfId="14905"/>
    <cellStyle name="Comma 2 4 3 2 2 3 4" xfId="14906"/>
    <cellStyle name="Comma 2 4 3 2 2 3 5" xfId="14907"/>
    <cellStyle name="Comma 2 4 3 2 2 4" xfId="14908"/>
    <cellStyle name="Comma 2 4 3 2 2 4 2" xfId="14909"/>
    <cellStyle name="Comma 2 4 3 2 2 4 2 2" xfId="14910"/>
    <cellStyle name="Comma 2 4 3 2 2 4 2 3" xfId="14911"/>
    <cellStyle name="Comma 2 4 3 2 2 4 3" xfId="14912"/>
    <cellStyle name="Comma 2 4 3 2 2 4 4" xfId="14913"/>
    <cellStyle name="Comma 2 4 3 2 2 5" xfId="14914"/>
    <cellStyle name="Comma 2 4 3 2 2 5 2" xfId="14915"/>
    <cellStyle name="Comma 2 4 3 2 2 5 3" xfId="14916"/>
    <cellStyle name="Comma 2 4 3 2 2 6" xfId="14917"/>
    <cellStyle name="Comma 2 4 3 2 2 6 2" xfId="14918"/>
    <cellStyle name="Comma 2 4 3 2 2 7" xfId="14919"/>
    <cellStyle name="Comma 2 4 3 2 2 8" xfId="14920"/>
    <cellStyle name="Comma 2 4 3 2 2 9" xfId="14921"/>
    <cellStyle name="Comma 2 4 3 2 3" xfId="14922"/>
    <cellStyle name="Comma 2 4 3 2 3 10" xfId="14923"/>
    <cellStyle name="Comma 2 4 3 2 3 2" xfId="14924"/>
    <cellStyle name="Comma 2 4 3 2 3 2 2" xfId="14925"/>
    <cellStyle name="Comma 2 4 3 2 3 2 2 2" xfId="14926"/>
    <cellStyle name="Comma 2 4 3 2 3 2 2 2 2" xfId="14927"/>
    <cellStyle name="Comma 2 4 3 2 3 2 2 2 3" xfId="14928"/>
    <cellStyle name="Comma 2 4 3 2 3 2 2 3" xfId="14929"/>
    <cellStyle name="Comma 2 4 3 2 3 2 2 4" xfId="14930"/>
    <cellStyle name="Comma 2 4 3 2 3 2 3" xfId="14931"/>
    <cellStyle name="Comma 2 4 3 2 3 2 3 2" xfId="14932"/>
    <cellStyle name="Comma 2 4 3 2 3 2 3 3" xfId="14933"/>
    <cellStyle name="Comma 2 4 3 2 3 2 4" xfId="14934"/>
    <cellStyle name="Comma 2 4 3 2 3 2 5" xfId="14935"/>
    <cellStyle name="Comma 2 4 3 2 3 3" xfId="14936"/>
    <cellStyle name="Comma 2 4 3 2 3 3 2" xfId="14937"/>
    <cellStyle name="Comma 2 4 3 2 3 3 2 2" xfId="14938"/>
    <cellStyle name="Comma 2 4 3 2 3 3 2 3" xfId="14939"/>
    <cellStyle name="Comma 2 4 3 2 3 3 3" xfId="14940"/>
    <cellStyle name="Comma 2 4 3 2 3 3 4" xfId="14941"/>
    <cellStyle name="Comma 2 4 3 2 3 4" xfId="14942"/>
    <cellStyle name="Comma 2 4 3 2 3 4 2" xfId="14943"/>
    <cellStyle name="Comma 2 4 3 2 3 4 3" xfId="14944"/>
    <cellStyle name="Comma 2 4 3 2 3 5" xfId="14945"/>
    <cellStyle name="Comma 2 4 3 2 3 5 2" xfId="14946"/>
    <cellStyle name="Comma 2 4 3 2 3 6" xfId="14947"/>
    <cellStyle name="Comma 2 4 3 2 3 7" xfId="14948"/>
    <cellStyle name="Comma 2 4 3 2 3 8" xfId="14949"/>
    <cellStyle name="Comma 2 4 3 2 3 9" xfId="14950"/>
    <cellStyle name="Comma 2 4 3 2 4" xfId="14951"/>
    <cellStyle name="Comma 2 4 3 2 4 2" xfId="14952"/>
    <cellStyle name="Comma 2 4 3 2 4 2 2" xfId="14953"/>
    <cellStyle name="Comma 2 4 3 2 4 2 2 2" xfId="14954"/>
    <cellStyle name="Comma 2 4 3 2 4 2 2 3" xfId="14955"/>
    <cellStyle name="Comma 2 4 3 2 4 2 3" xfId="14956"/>
    <cellStyle name="Comma 2 4 3 2 4 2 4" xfId="14957"/>
    <cellStyle name="Comma 2 4 3 2 4 3" xfId="14958"/>
    <cellStyle name="Comma 2 4 3 2 4 3 2" xfId="14959"/>
    <cellStyle name="Comma 2 4 3 2 4 3 3" xfId="14960"/>
    <cellStyle name="Comma 2 4 3 2 4 4" xfId="14961"/>
    <cellStyle name="Comma 2 4 3 2 4 5" xfId="14962"/>
    <cellStyle name="Comma 2 4 3 2 5" xfId="14963"/>
    <cellStyle name="Comma 2 4 3 2 5 2" xfId="14964"/>
    <cellStyle name="Comma 2 4 3 2 5 2 2" xfId="14965"/>
    <cellStyle name="Comma 2 4 3 2 5 2 3" xfId="14966"/>
    <cellStyle name="Comma 2 4 3 2 5 3" xfId="14967"/>
    <cellStyle name="Comma 2 4 3 2 5 4" xfId="14968"/>
    <cellStyle name="Comma 2 4 3 2 6" xfId="14969"/>
    <cellStyle name="Comma 2 4 3 2 6 2" xfId="14970"/>
    <cellStyle name="Comma 2 4 3 2 6 3" xfId="14971"/>
    <cellStyle name="Comma 2 4 3 2 7" xfId="14972"/>
    <cellStyle name="Comma 2 4 3 2 7 2" xfId="14973"/>
    <cellStyle name="Comma 2 4 3 2 8" xfId="14974"/>
    <cellStyle name="Comma 2 4 3 2 9" xfId="14975"/>
    <cellStyle name="Comma 2 4 3 3" xfId="14976"/>
    <cellStyle name="Comma 2 4 3 3 10" xfId="14977"/>
    <cellStyle name="Comma 2 4 3 3 11" xfId="14978"/>
    <cellStyle name="Comma 2 4 3 3 12" xfId="14979"/>
    <cellStyle name="Comma 2 4 3 3 13" xfId="14980"/>
    <cellStyle name="Comma 2 4 3 3 2" xfId="14981"/>
    <cellStyle name="Comma 2 4 3 3 2 10" xfId="14982"/>
    <cellStyle name="Comma 2 4 3 3 2 11" xfId="14983"/>
    <cellStyle name="Comma 2 4 3 3 2 2" xfId="14984"/>
    <cellStyle name="Comma 2 4 3 3 2 2 10" xfId="14985"/>
    <cellStyle name="Comma 2 4 3 3 2 2 2" xfId="14986"/>
    <cellStyle name="Comma 2 4 3 3 2 2 2 2" xfId="14987"/>
    <cellStyle name="Comma 2 4 3 3 2 2 2 2 2" xfId="14988"/>
    <cellStyle name="Comma 2 4 3 3 2 2 2 2 2 2" xfId="14989"/>
    <cellStyle name="Comma 2 4 3 3 2 2 2 2 2 3" xfId="14990"/>
    <cellStyle name="Comma 2 4 3 3 2 2 2 2 3" xfId="14991"/>
    <cellStyle name="Comma 2 4 3 3 2 2 2 2 4" xfId="14992"/>
    <cellStyle name="Comma 2 4 3 3 2 2 2 3" xfId="14993"/>
    <cellStyle name="Comma 2 4 3 3 2 2 2 3 2" xfId="14994"/>
    <cellStyle name="Comma 2 4 3 3 2 2 2 3 3" xfId="14995"/>
    <cellStyle name="Comma 2 4 3 3 2 2 2 4" xfId="14996"/>
    <cellStyle name="Comma 2 4 3 3 2 2 2 5" xfId="14997"/>
    <cellStyle name="Comma 2 4 3 3 2 2 3" xfId="14998"/>
    <cellStyle name="Comma 2 4 3 3 2 2 3 2" xfId="14999"/>
    <cellStyle name="Comma 2 4 3 3 2 2 3 2 2" xfId="15000"/>
    <cellStyle name="Comma 2 4 3 3 2 2 3 2 3" xfId="15001"/>
    <cellStyle name="Comma 2 4 3 3 2 2 3 3" xfId="15002"/>
    <cellStyle name="Comma 2 4 3 3 2 2 3 4" xfId="15003"/>
    <cellStyle name="Comma 2 4 3 3 2 2 4" xfId="15004"/>
    <cellStyle name="Comma 2 4 3 3 2 2 4 2" xfId="15005"/>
    <cellStyle name="Comma 2 4 3 3 2 2 4 3" xfId="15006"/>
    <cellStyle name="Comma 2 4 3 3 2 2 5" xfId="15007"/>
    <cellStyle name="Comma 2 4 3 3 2 2 5 2" xfId="15008"/>
    <cellStyle name="Comma 2 4 3 3 2 2 6" xfId="15009"/>
    <cellStyle name="Comma 2 4 3 3 2 2 7" xfId="15010"/>
    <cellStyle name="Comma 2 4 3 3 2 2 8" xfId="15011"/>
    <cellStyle name="Comma 2 4 3 3 2 2 9" xfId="15012"/>
    <cellStyle name="Comma 2 4 3 3 2 3" xfId="15013"/>
    <cellStyle name="Comma 2 4 3 3 2 3 2" xfId="15014"/>
    <cellStyle name="Comma 2 4 3 3 2 3 2 2" xfId="15015"/>
    <cellStyle name="Comma 2 4 3 3 2 3 2 2 2" xfId="15016"/>
    <cellStyle name="Comma 2 4 3 3 2 3 2 2 3" xfId="15017"/>
    <cellStyle name="Comma 2 4 3 3 2 3 2 3" xfId="15018"/>
    <cellStyle name="Comma 2 4 3 3 2 3 2 4" xfId="15019"/>
    <cellStyle name="Comma 2 4 3 3 2 3 3" xfId="15020"/>
    <cellStyle name="Comma 2 4 3 3 2 3 3 2" xfId="15021"/>
    <cellStyle name="Comma 2 4 3 3 2 3 3 3" xfId="15022"/>
    <cellStyle name="Comma 2 4 3 3 2 3 4" xfId="15023"/>
    <cellStyle name="Comma 2 4 3 3 2 3 4 2" xfId="15024"/>
    <cellStyle name="Comma 2 4 3 3 2 3 5" xfId="15025"/>
    <cellStyle name="Comma 2 4 3 3 2 3 6" xfId="15026"/>
    <cellStyle name="Comma 2 4 3 3 2 3 7" xfId="15027"/>
    <cellStyle name="Comma 2 4 3 3 2 3 8" xfId="15028"/>
    <cellStyle name="Comma 2 4 3 3 2 3 9" xfId="15029"/>
    <cellStyle name="Comma 2 4 3 3 2 4" xfId="15030"/>
    <cellStyle name="Comma 2 4 3 3 2 4 2" xfId="15031"/>
    <cellStyle name="Comma 2 4 3 3 2 4 2 2" xfId="15032"/>
    <cellStyle name="Comma 2 4 3 3 2 4 2 3" xfId="15033"/>
    <cellStyle name="Comma 2 4 3 3 2 4 3" xfId="15034"/>
    <cellStyle name="Comma 2 4 3 3 2 4 4" xfId="15035"/>
    <cellStyle name="Comma 2 4 3 3 2 5" xfId="15036"/>
    <cellStyle name="Comma 2 4 3 3 2 5 2" xfId="15037"/>
    <cellStyle name="Comma 2 4 3 3 2 5 3" xfId="15038"/>
    <cellStyle name="Comma 2 4 3 3 2 6" xfId="15039"/>
    <cellStyle name="Comma 2 4 3 3 2 6 2" xfId="15040"/>
    <cellStyle name="Comma 2 4 3 3 2 7" xfId="15041"/>
    <cellStyle name="Comma 2 4 3 3 2 8" xfId="15042"/>
    <cellStyle name="Comma 2 4 3 3 2 9" xfId="15043"/>
    <cellStyle name="Comma 2 4 3 3 3" xfId="15044"/>
    <cellStyle name="Comma 2 4 3 3 3 10" xfId="15045"/>
    <cellStyle name="Comma 2 4 3 3 3 11" xfId="15046"/>
    <cellStyle name="Comma 2 4 3 3 3 2" xfId="15047"/>
    <cellStyle name="Comma 2 4 3 3 3 2 10" xfId="15048"/>
    <cellStyle name="Comma 2 4 3 3 3 2 2" xfId="15049"/>
    <cellStyle name="Comma 2 4 3 3 3 2 2 2" xfId="15050"/>
    <cellStyle name="Comma 2 4 3 3 3 2 2 2 2" xfId="15051"/>
    <cellStyle name="Comma 2 4 3 3 3 2 2 2 2 2" xfId="15052"/>
    <cellStyle name="Comma 2 4 3 3 3 2 2 2 2 3" xfId="15053"/>
    <cellStyle name="Comma 2 4 3 3 3 2 2 2 3" xfId="15054"/>
    <cellStyle name="Comma 2 4 3 3 3 2 2 2 4" xfId="15055"/>
    <cellStyle name="Comma 2 4 3 3 3 2 2 3" xfId="15056"/>
    <cellStyle name="Comma 2 4 3 3 3 2 2 3 2" xfId="15057"/>
    <cellStyle name="Comma 2 4 3 3 3 2 2 3 3" xfId="15058"/>
    <cellStyle name="Comma 2 4 3 3 3 2 2 4" xfId="15059"/>
    <cellStyle name="Comma 2 4 3 3 3 2 2 5" xfId="15060"/>
    <cellStyle name="Comma 2 4 3 3 3 2 3" xfId="15061"/>
    <cellStyle name="Comma 2 4 3 3 3 2 3 2" xfId="15062"/>
    <cellStyle name="Comma 2 4 3 3 3 2 3 2 2" xfId="15063"/>
    <cellStyle name="Comma 2 4 3 3 3 2 3 2 2 2" xfId="15064"/>
    <cellStyle name="Comma 2 4 3 3 3 2 3 2 2 3" xfId="15065"/>
    <cellStyle name="Comma 2 4 3 3 3 2 3 2 3" xfId="15066"/>
    <cellStyle name="Comma 2 4 3 3 3 2 3 2 4" xfId="15067"/>
    <cellStyle name="Comma 2 4 3 3 3 2 3 3" xfId="15068"/>
    <cellStyle name="Comma 2 4 3 3 3 2 3 3 2" xfId="15069"/>
    <cellStyle name="Comma 2 4 3 3 3 2 3 3 3" xfId="15070"/>
    <cellStyle name="Comma 2 4 3 3 3 2 3 4" xfId="15071"/>
    <cellStyle name="Comma 2 4 3 3 3 2 3 5" xfId="15072"/>
    <cellStyle name="Comma 2 4 3 3 3 2 4" xfId="15073"/>
    <cellStyle name="Comma 2 4 3 3 3 2 4 2" xfId="15074"/>
    <cellStyle name="Comma 2 4 3 3 3 2 4 2 2" xfId="15075"/>
    <cellStyle name="Comma 2 4 3 3 3 2 4 2 3" xfId="15076"/>
    <cellStyle name="Comma 2 4 3 3 3 2 4 3" xfId="15077"/>
    <cellStyle name="Comma 2 4 3 3 3 2 4 4" xfId="15078"/>
    <cellStyle name="Comma 2 4 3 3 3 2 5" xfId="15079"/>
    <cellStyle name="Comma 2 4 3 3 3 2 5 2" xfId="15080"/>
    <cellStyle name="Comma 2 4 3 3 3 2 6" xfId="15081"/>
    <cellStyle name="Comma 2 4 3 3 3 2 7" xfId="15082"/>
    <cellStyle name="Comma 2 4 3 3 3 2 8" xfId="15083"/>
    <cellStyle name="Comma 2 4 3 3 3 2 9" xfId="15084"/>
    <cellStyle name="Comma 2 4 3 3 3 3" xfId="15085"/>
    <cellStyle name="Comma 2 4 3 3 3 3 2" xfId="15086"/>
    <cellStyle name="Comma 2 4 3 3 3 3 2 2" xfId="15087"/>
    <cellStyle name="Comma 2 4 3 3 3 3 2 2 2" xfId="15088"/>
    <cellStyle name="Comma 2 4 3 3 3 3 2 2 3" xfId="15089"/>
    <cellStyle name="Comma 2 4 3 3 3 3 2 3" xfId="15090"/>
    <cellStyle name="Comma 2 4 3 3 3 3 2 4" xfId="15091"/>
    <cellStyle name="Comma 2 4 3 3 3 3 3" xfId="15092"/>
    <cellStyle name="Comma 2 4 3 3 3 3 3 2" xfId="15093"/>
    <cellStyle name="Comma 2 4 3 3 3 3 3 3" xfId="15094"/>
    <cellStyle name="Comma 2 4 3 3 3 3 4" xfId="15095"/>
    <cellStyle name="Comma 2 4 3 3 3 3 4 2" xfId="15096"/>
    <cellStyle name="Comma 2 4 3 3 3 3 5" xfId="15097"/>
    <cellStyle name="Comma 2 4 3 3 3 3 6" xfId="15098"/>
    <cellStyle name="Comma 2 4 3 3 3 3 7" xfId="15099"/>
    <cellStyle name="Comma 2 4 3 3 3 3 8" xfId="15100"/>
    <cellStyle name="Comma 2 4 3 3 3 3 9" xfId="15101"/>
    <cellStyle name="Comma 2 4 3 3 3 4" xfId="15102"/>
    <cellStyle name="Comma 2 4 3 3 3 4 2" xfId="15103"/>
    <cellStyle name="Comma 2 4 3 3 3 4 2 2" xfId="15104"/>
    <cellStyle name="Comma 2 4 3 3 3 4 2 2 2" xfId="15105"/>
    <cellStyle name="Comma 2 4 3 3 3 4 2 2 3" xfId="15106"/>
    <cellStyle name="Comma 2 4 3 3 3 4 2 3" xfId="15107"/>
    <cellStyle name="Comma 2 4 3 3 3 4 2 4" xfId="15108"/>
    <cellStyle name="Comma 2 4 3 3 3 4 3" xfId="15109"/>
    <cellStyle name="Comma 2 4 3 3 3 4 3 2" xfId="15110"/>
    <cellStyle name="Comma 2 4 3 3 3 4 3 3" xfId="15111"/>
    <cellStyle name="Comma 2 4 3 3 3 4 4" xfId="15112"/>
    <cellStyle name="Comma 2 4 3 3 3 4 5" xfId="15113"/>
    <cellStyle name="Comma 2 4 3 3 3 5" xfId="15114"/>
    <cellStyle name="Comma 2 4 3 3 3 5 2" xfId="15115"/>
    <cellStyle name="Comma 2 4 3 3 3 5 2 2" xfId="15116"/>
    <cellStyle name="Comma 2 4 3 3 3 5 2 3" xfId="15117"/>
    <cellStyle name="Comma 2 4 3 3 3 5 3" xfId="15118"/>
    <cellStyle name="Comma 2 4 3 3 3 5 4" xfId="15119"/>
    <cellStyle name="Comma 2 4 3 3 3 6" xfId="15120"/>
    <cellStyle name="Comma 2 4 3 3 3 6 2" xfId="15121"/>
    <cellStyle name="Comma 2 4 3 3 3 7" xfId="15122"/>
    <cellStyle name="Comma 2 4 3 3 3 8" xfId="15123"/>
    <cellStyle name="Comma 2 4 3 3 3 9" xfId="15124"/>
    <cellStyle name="Comma 2 4 3 3 4" xfId="15125"/>
    <cellStyle name="Comma 2 4 3 3 4 10" xfId="15126"/>
    <cellStyle name="Comma 2 4 3 3 4 2" xfId="15127"/>
    <cellStyle name="Comma 2 4 3 3 4 2 2" xfId="15128"/>
    <cellStyle name="Comma 2 4 3 3 4 2 2 2" xfId="15129"/>
    <cellStyle name="Comma 2 4 3 3 4 2 2 2 2" xfId="15130"/>
    <cellStyle name="Comma 2 4 3 3 4 2 2 2 3" xfId="15131"/>
    <cellStyle name="Comma 2 4 3 3 4 2 2 3" xfId="15132"/>
    <cellStyle name="Comma 2 4 3 3 4 2 2 4" xfId="15133"/>
    <cellStyle name="Comma 2 4 3 3 4 2 3" xfId="15134"/>
    <cellStyle name="Comma 2 4 3 3 4 2 3 2" xfId="15135"/>
    <cellStyle name="Comma 2 4 3 3 4 2 3 3" xfId="15136"/>
    <cellStyle name="Comma 2 4 3 3 4 2 4" xfId="15137"/>
    <cellStyle name="Comma 2 4 3 3 4 2 5" xfId="15138"/>
    <cellStyle name="Comma 2 4 3 3 4 3" xfId="15139"/>
    <cellStyle name="Comma 2 4 3 3 4 3 2" xfId="15140"/>
    <cellStyle name="Comma 2 4 3 3 4 3 2 2" xfId="15141"/>
    <cellStyle name="Comma 2 4 3 3 4 3 2 3" xfId="15142"/>
    <cellStyle name="Comma 2 4 3 3 4 3 3" xfId="15143"/>
    <cellStyle name="Comma 2 4 3 3 4 3 4" xfId="15144"/>
    <cellStyle name="Comma 2 4 3 3 4 4" xfId="15145"/>
    <cellStyle name="Comma 2 4 3 3 4 4 2" xfId="15146"/>
    <cellStyle name="Comma 2 4 3 3 4 4 3" xfId="15147"/>
    <cellStyle name="Comma 2 4 3 3 4 5" xfId="15148"/>
    <cellStyle name="Comma 2 4 3 3 4 5 2" xfId="15149"/>
    <cellStyle name="Comma 2 4 3 3 4 6" xfId="15150"/>
    <cellStyle name="Comma 2 4 3 3 4 7" xfId="15151"/>
    <cellStyle name="Comma 2 4 3 3 4 8" xfId="15152"/>
    <cellStyle name="Comma 2 4 3 3 4 9" xfId="15153"/>
    <cellStyle name="Comma 2 4 3 3 5" xfId="15154"/>
    <cellStyle name="Comma 2 4 3 3 5 2" xfId="15155"/>
    <cellStyle name="Comma 2 4 3 3 5 2 2" xfId="15156"/>
    <cellStyle name="Comma 2 4 3 3 5 2 2 2" xfId="15157"/>
    <cellStyle name="Comma 2 4 3 3 5 2 2 3" xfId="15158"/>
    <cellStyle name="Comma 2 4 3 3 5 2 3" xfId="15159"/>
    <cellStyle name="Comma 2 4 3 3 5 2 4" xfId="15160"/>
    <cellStyle name="Comma 2 4 3 3 5 3" xfId="15161"/>
    <cellStyle name="Comma 2 4 3 3 5 3 2" xfId="15162"/>
    <cellStyle name="Comma 2 4 3 3 5 3 3" xfId="15163"/>
    <cellStyle name="Comma 2 4 3 3 5 4" xfId="15164"/>
    <cellStyle name="Comma 2 4 3 3 5 4 2" xfId="15165"/>
    <cellStyle name="Comma 2 4 3 3 5 5" xfId="15166"/>
    <cellStyle name="Comma 2 4 3 3 5 6" xfId="15167"/>
    <cellStyle name="Comma 2 4 3 3 5 7" xfId="15168"/>
    <cellStyle name="Comma 2 4 3 3 5 8" xfId="15169"/>
    <cellStyle name="Comma 2 4 3 3 5 9" xfId="15170"/>
    <cellStyle name="Comma 2 4 3 3 6" xfId="15171"/>
    <cellStyle name="Comma 2 4 3 3 6 2" xfId="15172"/>
    <cellStyle name="Comma 2 4 3 3 6 2 2" xfId="15173"/>
    <cellStyle name="Comma 2 4 3 3 6 2 3" xfId="15174"/>
    <cellStyle name="Comma 2 4 3 3 6 3" xfId="15175"/>
    <cellStyle name="Comma 2 4 3 3 6 4" xfId="15176"/>
    <cellStyle name="Comma 2 4 3 3 7" xfId="15177"/>
    <cellStyle name="Comma 2 4 3 3 7 2" xfId="15178"/>
    <cellStyle name="Comma 2 4 3 3 7 3" xfId="15179"/>
    <cellStyle name="Comma 2 4 3 3 8" xfId="15180"/>
    <cellStyle name="Comma 2 4 3 3 8 2" xfId="15181"/>
    <cellStyle name="Comma 2 4 3 3 9" xfId="15182"/>
    <cellStyle name="Comma 2 4 3 4" xfId="15183"/>
    <cellStyle name="Comma 2 4 3 4 10" xfId="15184"/>
    <cellStyle name="Comma 2 4 3 4 11" xfId="15185"/>
    <cellStyle name="Comma 2 4 3 4 2" xfId="15186"/>
    <cellStyle name="Comma 2 4 3 4 2 10" xfId="15187"/>
    <cellStyle name="Comma 2 4 3 4 2 2" xfId="15188"/>
    <cellStyle name="Comma 2 4 3 4 2 2 2" xfId="15189"/>
    <cellStyle name="Comma 2 4 3 4 2 2 2 2" xfId="15190"/>
    <cellStyle name="Comma 2 4 3 4 2 2 2 2 2" xfId="15191"/>
    <cellStyle name="Comma 2 4 3 4 2 2 2 2 3" xfId="15192"/>
    <cellStyle name="Comma 2 4 3 4 2 2 2 3" xfId="15193"/>
    <cellStyle name="Comma 2 4 3 4 2 2 2 4" xfId="15194"/>
    <cellStyle name="Comma 2 4 3 4 2 2 3" xfId="15195"/>
    <cellStyle name="Comma 2 4 3 4 2 2 3 2" xfId="15196"/>
    <cellStyle name="Comma 2 4 3 4 2 2 3 3" xfId="15197"/>
    <cellStyle name="Comma 2 4 3 4 2 2 4" xfId="15198"/>
    <cellStyle name="Comma 2 4 3 4 2 2 5" xfId="15199"/>
    <cellStyle name="Comma 2 4 3 4 2 3" xfId="15200"/>
    <cellStyle name="Comma 2 4 3 4 2 3 2" xfId="15201"/>
    <cellStyle name="Comma 2 4 3 4 2 3 2 2" xfId="15202"/>
    <cellStyle name="Comma 2 4 3 4 2 3 2 3" xfId="15203"/>
    <cellStyle name="Comma 2 4 3 4 2 3 3" xfId="15204"/>
    <cellStyle name="Comma 2 4 3 4 2 3 4" xfId="15205"/>
    <cellStyle name="Comma 2 4 3 4 2 4" xfId="15206"/>
    <cellStyle name="Comma 2 4 3 4 2 4 2" xfId="15207"/>
    <cellStyle name="Comma 2 4 3 4 2 4 3" xfId="15208"/>
    <cellStyle name="Comma 2 4 3 4 2 5" xfId="15209"/>
    <cellStyle name="Comma 2 4 3 4 2 5 2" xfId="15210"/>
    <cellStyle name="Comma 2 4 3 4 2 6" xfId="15211"/>
    <cellStyle name="Comma 2 4 3 4 2 7" xfId="15212"/>
    <cellStyle name="Comma 2 4 3 4 2 8" xfId="15213"/>
    <cellStyle name="Comma 2 4 3 4 2 9" xfId="15214"/>
    <cellStyle name="Comma 2 4 3 4 3" xfId="15215"/>
    <cellStyle name="Comma 2 4 3 4 3 2" xfId="15216"/>
    <cellStyle name="Comma 2 4 3 4 3 2 2" xfId="15217"/>
    <cellStyle name="Comma 2 4 3 4 3 2 2 2" xfId="15218"/>
    <cellStyle name="Comma 2 4 3 4 3 2 2 3" xfId="15219"/>
    <cellStyle name="Comma 2 4 3 4 3 2 3" xfId="15220"/>
    <cellStyle name="Comma 2 4 3 4 3 2 4" xfId="15221"/>
    <cellStyle name="Comma 2 4 3 4 3 3" xfId="15222"/>
    <cellStyle name="Comma 2 4 3 4 3 3 2" xfId="15223"/>
    <cellStyle name="Comma 2 4 3 4 3 3 3" xfId="15224"/>
    <cellStyle name="Comma 2 4 3 4 3 4" xfId="15225"/>
    <cellStyle name="Comma 2 4 3 4 3 5" xfId="15226"/>
    <cellStyle name="Comma 2 4 3 4 4" xfId="15227"/>
    <cellStyle name="Comma 2 4 3 4 4 2" xfId="15228"/>
    <cellStyle name="Comma 2 4 3 4 4 2 2" xfId="15229"/>
    <cellStyle name="Comma 2 4 3 4 4 2 3" xfId="15230"/>
    <cellStyle name="Comma 2 4 3 4 4 3" xfId="15231"/>
    <cellStyle name="Comma 2 4 3 4 4 4" xfId="15232"/>
    <cellStyle name="Comma 2 4 3 4 5" xfId="15233"/>
    <cellStyle name="Comma 2 4 3 4 5 2" xfId="15234"/>
    <cellStyle name="Comma 2 4 3 4 5 3" xfId="15235"/>
    <cellStyle name="Comma 2 4 3 4 6" xfId="15236"/>
    <cellStyle name="Comma 2 4 3 4 6 2" xfId="15237"/>
    <cellStyle name="Comma 2 4 3 4 7" xfId="15238"/>
    <cellStyle name="Comma 2 4 3 4 8" xfId="15239"/>
    <cellStyle name="Comma 2 4 3 4 9" xfId="15240"/>
    <cellStyle name="Comma 2 4 3 5" xfId="15241"/>
    <cellStyle name="Comma 2 4 3 5 10" xfId="15242"/>
    <cellStyle name="Comma 2 4 3 5 2" xfId="15243"/>
    <cellStyle name="Comma 2 4 3 5 2 2" xfId="15244"/>
    <cellStyle name="Comma 2 4 3 5 2 2 2" xfId="15245"/>
    <cellStyle name="Comma 2 4 3 5 2 2 2 2" xfId="15246"/>
    <cellStyle name="Comma 2 4 3 5 2 2 2 3" xfId="15247"/>
    <cellStyle name="Comma 2 4 3 5 2 2 3" xfId="15248"/>
    <cellStyle name="Comma 2 4 3 5 2 2 4" xfId="15249"/>
    <cellStyle name="Comma 2 4 3 5 2 3" xfId="15250"/>
    <cellStyle name="Comma 2 4 3 5 2 3 2" xfId="15251"/>
    <cellStyle name="Comma 2 4 3 5 2 3 3" xfId="15252"/>
    <cellStyle name="Comma 2 4 3 5 2 4" xfId="15253"/>
    <cellStyle name="Comma 2 4 3 5 2 5" xfId="15254"/>
    <cellStyle name="Comma 2 4 3 5 3" xfId="15255"/>
    <cellStyle name="Comma 2 4 3 5 3 2" xfId="15256"/>
    <cellStyle name="Comma 2 4 3 5 3 2 2" xfId="15257"/>
    <cellStyle name="Comma 2 4 3 5 3 2 3" xfId="15258"/>
    <cellStyle name="Comma 2 4 3 5 3 3" xfId="15259"/>
    <cellStyle name="Comma 2 4 3 5 3 4" xfId="15260"/>
    <cellStyle name="Comma 2 4 3 5 4" xfId="15261"/>
    <cellStyle name="Comma 2 4 3 5 4 2" xfId="15262"/>
    <cellStyle name="Comma 2 4 3 5 4 3" xfId="15263"/>
    <cellStyle name="Comma 2 4 3 5 5" xfId="15264"/>
    <cellStyle name="Comma 2 4 3 5 5 2" xfId="15265"/>
    <cellStyle name="Comma 2 4 3 5 6" xfId="15266"/>
    <cellStyle name="Comma 2 4 3 5 7" xfId="15267"/>
    <cellStyle name="Comma 2 4 3 5 8" xfId="15268"/>
    <cellStyle name="Comma 2 4 3 5 9" xfId="15269"/>
    <cellStyle name="Comma 2 4 3 6" xfId="15270"/>
    <cellStyle name="Comma 2 4 3 6 2" xfId="15271"/>
    <cellStyle name="Comma 2 4 3 6 2 2" xfId="15272"/>
    <cellStyle name="Comma 2 4 3 6 2 2 2" xfId="15273"/>
    <cellStyle name="Comma 2 4 3 6 2 2 2 2" xfId="15274"/>
    <cellStyle name="Comma 2 4 3 6 2 2 2 3" xfId="15275"/>
    <cellStyle name="Comma 2 4 3 6 2 2 3" xfId="15276"/>
    <cellStyle name="Comma 2 4 3 6 2 2 4" xfId="15277"/>
    <cellStyle name="Comma 2 4 3 6 2 3" xfId="15278"/>
    <cellStyle name="Comma 2 4 3 6 2 3 2" xfId="15279"/>
    <cellStyle name="Comma 2 4 3 6 2 3 3" xfId="15280"/>
    <cellStyle name="Comma 2 4 3 6 2 4" xfId="15281"/>
    <cellStyle name="Comma 2 4 3 6 2 5" xfId="15282"/>
    <cellStyle name="Comma 2 4 3 6 3" xfId="15283"/>
    <cellStyle name="Comma 2 4 3 6 3 2" xfId="15284"/>
    <cellStyle name="Comma 2 4 3 6 3 2 2" xfId="15285"/>
    <cellStyle name="Comma 2 4 3 6 3 2 3" xfId="15286"/>
    <cellStyle name="Comma 2 4 3 6 3 3" xfId="15287"/>
    <cellStyle name="Comma 2 4 3 6 3 4" xfId="15288"/>
    <cellStyle name="Comma 2 4 3 6 4" xfId="15289"/>
    <cellStyle name="Comma 2 4 3 6 4 2" xfId="15290"/>
    <cellStyle name="Comma 2 4 3 6 4 3" xfId="15291"/>
    <cellStyle name="Comma 2 4 3 6 5" xfId="15292"/>
    <cellStyle name="Comma 2 4 3 6 6" xfId="15293"/>
    <cellStyle name="Comma 2 4 3 7" xfId="15294"/>
    <cellStyle name="Comma 2 4 3 7 2" xfId="15295"/>
    <cellStyle name="Comma 2 4 3 7 2 2" xfId="15296"/>
    <cellStyle name="Comma 2 4 3 7 2 2 2" xfId="15297"/>
    <cellStyle name="Comma 2 4 3 7 2 2 3" xfId="15298"/>
    <cellStyle name="Comma 2 4 3 7 2 3" xfId="15299"/>
    <cellStyle name="Comma 2 4 3 7 2 4" xfId="15300"/>
    <cellStyle name="Comma 2 4 3 7 3" xfId="15301"/>
    <cellStyle name="Comma 2 4 3 7 3 2" xfId="15302"/>
    <cellStyle name="Comma 2 4 3 7 3 3" xfId="15303"/>
    <cellStyle name="Comma 2 4 3 7 4" xfId="15304"/>
    <cellStyle name="Comma 2 4 3 7 5" xfId="15305"/>
    <cellStyle name="Comma 2 4 3 8" xfId="15306"/>
    <cellStyle name="Comma 2 4 3 8 2" xfId="15307"/>
    <cellStyle name="Comma 2 4 3 8 2 2" xfId="15308"/>
    <cellStyle name="Comma 2 4 3 8 2 2 2" xfId="15309"/>
    <cellStyle name="Comma 2 4 3 8 2 2 3" xfId="15310"/>
    <cellStyle name="Comma 2 4 3 8 2 3" xfId="15311"/>
    <cellStyle name="Comma 2 4 3 8 2 4" xfId="15312"/>
    <cellStyle name="Comma 2 4 3 8 3" xfId="15313"/>
    <cellStyle name="Comma 2 4 3 8 3 2" xfId="15314"/>
    <cellStyle name="Comma 2 4 3 8 3 3" xfId="15315"/>
    <cellStyle name="Comma 2 4 3 8 4" xfId="15316"/>
    <cellStyle name="Comma 2 4 3 8 5" xfId="15317"/>
    <cellStyle name="Comma 2 4 3 9" xfId="15318"/>
    <cellStyle name="Comma 2 4 3 9 2" xfId="15319"/>
    <cellStyle name="Comma 2 4 3 9 2 2" xfId="15320"/>
    <cellStyle name="Comma 2 4 3 9 2 3" xfId="15321"/>
    <cellStyle name="Comma 2 4 3 9 3" xfId="15322"/>
    <cellStyle name="Comma 2 4 3 9 4" xfId="15323"/>
    <cellStyle name="Comma 2 4 4" xfId="15324"/>
    <cellStyle name="Comma 2 4 4 10" xfId="15325"/>
    <cellStyle name="Comma 2 4 4 11" xfId="15326"/>
    <cellStyle name="Comma 2 4 4 2" xfId="15327"/>
    <cellStyle name="Comma 2 4 4 2 10" xfId="15328"/>
    <cellStyle name="Comma 2 4 4 2 2" xfId="15329"/>
    <cellStyle name="Comma 2 4 4 2 2 2" xfId="15330"/>
    <cellStyle name="Comma 2 4 4 2 2 2 2" xfId="15331"/>
    <cellStyle name="Comma 2 4 4 2 2 2 2 2" xfId="15332"/>
    <cellStyle name="Comma 2 4 4 2 2 2 2 3" xfId="15333"/>
    <cellStyle name="Comma 2 4 4 2 2 2 3" xfId="15334"/>
    <cellStyle name="Comma 2 4 4 2 2 2 4" xfId="15335"/>
    <cellStyle name="Comma 2 4 4 2 2 3" xfId="15336"/>
    <cellStyle name="Comma 2 4 4 2 2 3 2" xfId="15337"/>
    <cellStyle name="Comma 2 4 4 2 2 3 3" xfId="15338"/>
    <cellStyle name="Comma 2 4 4 2 2 4" xfId="15339"/>
    <cellStyle name="Comma 2 4 4 2 2 5" xfId="15340"/>
    <cellStyle name="Comma 2 4 4 2 3" xfId="15341"/>
    <cellStyle name="Comma 2 4 4 2 3 2" xfId="15342"/>
    <cellStyle name="Comma 2 4 4 2 3 2 2" xfId="15343"/>
    <cellStyle name="Comma 2 4 4 2 3 2 3" xfId="15344"/>
    <cellStyle name="Comma 2 4 4 2 3 3" xfId="15345"/>
    <cellStyle name="Comma 2 4 4 2 3 4" xfId="15346"/>
    <cellStyle name="Comma 2 4 4 2 4" xfId="15347"/>
    <cellStyle name="Comma 2 4 4 2 4 2" xfId="15348"/>
    <cellStyle name="Comma 2 4 4 2 4 3" xfId="15349"/>
    <cellStyle name="Comma 2 4 4 2 5" xfId="15350"/>
    <cellStyle name="Comma 2 4 4 2 5 2" xfId="15351"/>
    <cellStyle name="Comma 2 4 4 2 6" xfId="15352"/>
    <cellStyle name="Comma 2 4 4 2 7" xfId="15353"/>
    <cellStyle name="Comma 2 4 4 2 8" xfId="15354"/>
    <cellStyle name="Comma 2 4 4 2 9" xfId="15355"/>
    <cellStyle name="Comma 2 4 4 3" xfId="15356"/>
    <cellStyle name="Comma 2 4 4 3 2" xfId="15357"/>
    <cellStyle name="Comma 2 4 4 3 2 2" xfId="15358"/>
    <cellStyle name="Comma 2 4 4 3 2 2 2" xfId="15359"/>
    <cellStyle name="Comma 2 4 4 3 2 2 3" xfId="15360"/>
    <cellStyle name="Comma 2 4 4 3 2 3" xfId="15361"/>
    <cellStyle name="Comma 2 4 4 3 2 4" xfId="15362"/>
    <cellStyle name="Comma 2 4 4 3 3" xfId="15363"/>
    <cellStyle name="Comma 2 4 4 3 3 2" xfId="15364"/>
    <cellStyle name="Comma 2 4 4 3 3 3" xfId="15365"/>
    <cellStyle name="Comma 2 4 4 3 4" xfId="15366"/>
    <cellStyle name="Comma 2 4 4 3 4 2" xfId="15367"/>
    <cellStyle name="Comma 2 4 4 3 5" xfId="15368"/>
    <cellStyle name="Comma 2 4 4 3 6" xfId="15369"/>
    <cellStyle name="Comma 2 4 4 3 7" xfId="15370"/>
    <cellStyle name="Comma 2 4 4 3 8" xfId="15371"/>
    <cellStyle name="Comma 2 4 4 3 9" xfId="15372"/>
    <cellStyle name="Comma 2 4 4 4" xfId="15373"/>
    <cellStyle name="Comma 2 4 4 4 2" xfId="15374"/>
    <cellStyle name="Comma 2 4 4 4 2 2" xfId="15375"/>
    <cellStyle name="Comma 2 4 4 4 2 3" xfId="15376"/>
    <cellStyle name="Comma 2 4 4 4 3" xfId="15377"/>
    <cellStyle name="Comma 2 4 4 4 4" xfId="15378"/>
    <cellStyle name="Comma 2 4 4 5" xfId="15379"/>
    <cellStyle name="Comma 2 4 4 5 2" xfId="15380"/>
    <cellStyle name="Comma 2 4 4 5 3" xfId="15381"/>
    <cellStyle name="Comma 2 4 4 6" xfId="15382"/>
    <cellStyle name="Comma 2 4 4 6 2" xfId="15383"/>
    <cellStyle name="Comma 2 4 4 7" xfId="15384"/>
    <cellStyle name="Comma 2 4 4 8" xfId="15385"/>
    <cellStyle name="Comma 2 4 4 9" xfId="15386"/>
    <cellStyle name="Comma 2 4 5" xfId="15387"/>
    <cellStyle name="Comma 2 4 5 10" xfId="15388"/>
    <cellStyle name="Comma 2 4 5 11" xfId="15389"/>
    <cellStyle name="Comma 2 4 5 2" xfId="15390"/>
    <cellStyle name="Comma 2 4 5 2 10" xfId="15391"/>
    <cellStyle name="Comma 2 4 5 2 2" xfId="15392"/>
    <cellStyle name="Comma 2 4 5 2 2 2" xfId="15393"/>
    <cellStyle name="Comma 2 4 5 2 2 2 2" xfId="15394"/>
    <cellStyle name="Comma 2 4 5 2 2 2 2 2" xfId="15395"/>
    <cellStyle name="Comma 2 4 5 2 2 2 2 3" xfId="15396"/>
    <cellStyle name="Comma 2 4 5 2 2 2 3" xfId="15397"/>
    <cellStyle name="Comma 2 4 5 2 2 2 4" xfId="15398"/>
    <cellStyle name="Comma 2 4 5 2 2 3" xfId="15399"/>
    <cellStyle name="Comma 2 4 5 2 2 3 2" xfId="15400"/>
    <cellStyle name="Comma 2 4 5 2 2 3 3" xfId="15401"/>
    <cellStyle name="Comma 2 4 5 2 2 4" xfId="15402"/>
    <cellStyle name="Comma 2 4 5 2 2 5" xfId="15403"/>
    <cellStyle name="Comma 2 4 5 2 3" xfId="15404"/>
    <cellStyle name="Comma 2 4 5 2 3 2" xfId="15405"/>
    <cellStyle name="Comma 2 4 5 2 3 2 2" xfId="15406"/>
    <cellStyle name="Comma 2 4 5 2 3 2 2 2" xfId="15407"/>
    <cellStyle name="Comma 2 4 5 2 3 2 2 3" xfId="15408"/>
    <cellStyle name="Comma 2 4 5 2 3 2 3" xfId="15409"/>
    <cellStyle name="Comma 2 4 5 2 3 2 4" xfId="15410"/>
    <cellStyle name="Comma 2 4 5 2 3 3" xfId="15411"/>
    <cellStyle name="Comma 2 4 5 2 3 3 2" xfId="15412"/>
    <cellStyle name="Comma 2 4 5 2 3 3 3" xfId="15413"/>
    <cellStyle name="Comma 2 4 5 2 3 4" xfId="15414"/>
    <cellStyle name="Comma 2 4 5 2 3 5" xfId="15415"/>
    <cellStyle name="Comma 2 4 5 2 4" xfId="15416"/>
    <cellStyle name="Comma 2 4 5 2 4 2" xfId="15417"/>
    <cellStyle name="Comma 2 4 5 2 4 2 2" xfId="15418"/>
    <cellStyle name="Comma 2 4 5 2 4 2 3" xfId="15419"/>
    <cellStyle name="Comma 2 4 5 2 4 3" xfId="15420"/>
    <cellStyle name="Comma 2 4 5 2 4 4" xfId="15421"/>
    <cellStyle name="Comma 2 4 5 2 5" xfId="15422"/>
    <cellStyle name="Comma 2 4 5 2 5 2" xfId="15423"/>
    <cellStyle name="Comma 2 4 5 2 6" xfId="15424"/>
    <cellStyle name="Comma 2 4 5 2 7" xfId="15425"/>
    <cellStyle name="Comma 2 4 5 2 8" xfId="15426"/>
    <cellStyle name="Comma 2 4 5 2 9" xfId="15427"/>
    <cellStyle name="Comma 2 4 5 3" xfId="15428"/>
    <cellStyle name="Comma 2 4 5 3 2" xfId="15429"/>
    <cellStyle name="Comma 2 4 5 3 2 2" xfId="15430"/>
    <cellStyle name="Comma 2 4 5 3 2 2 2" xfId="15431"/>
    <cellStyle name="Comma 2 4 5 3 2 2 3" xfId="15432"/>
    <cellStyle name="Comma 2 4 5 3 2 3" xfId="15433"/>
    <cellStyle name="Comma 2 4 5 3 2 4" xfId="15434"/>
    <cellStyle name="Comma 2 4 5 3 3" xfId="15435"/>
    <cellStyle name="Comma 2 4 5 3 3 2" xfId="15436"/>
    <cellStyle name="Comma 2 4 5 3 3 3" xfId="15437"/>
    <cellStyle name="Comma 2 4 5 3 4" xfId="15438"/>
    <cellStyle name="Comma 2 4 5 3 4 2" xfId="15439"/>
    <cellStyle name="Comma 2 4 5 3 5" xfId="15440"/>
    <cellStyle name="Comma 2 4 5 3 6" xfId="15441"/>
    <cellStyle name="Comma 2 4 5 3 7" xfId="15442"/>
    <cellStyle name="Comma 2 4 5 3 8" xfId="15443"/>
    <cellStyle name="Comma 2 4 5 3 9" xfId="15444"/>
    <cellStyle name="Comma 2 4 5 4" xfId="15445"/>
    <cellStyle name="Comma 2 4 5 4 2" xfId="15446"/>
    <cellStyle name="Comma 2 4 5 4 2 2" xfId="15447"/>
    <cellStyle name="Comma 2 4 5 4 2 2 2" xfId="15448"/>
    <cellStyle name="Comma 2 4 5 4 2 2 3" xfId="15449"/>
    <cellStyle name="Comma 2 4 5 4 2 3" xfId="15450"/>
    <cellStyle name="Comma 2 4 5 4 2 4" xfId="15451"/>
    <cellStyle name="Comma 2 4 5 4 3" xfId="15452"/>
    <cellStyle name="Comma 2 4 5 4 3 2" xfId="15453"/>
    <cellStyle name="Comma 2 4 5 4 3 3" xfId="15454"/>
    <cellStyle name="Comma 2 4 5 4 4" xfId="15455"/>
    <cellStyle name="Comma 2 4 5 4 5" xfId="15456"/>
    <cellStyle name="Comma 2 4 5 5" xfId="15457"/>
    <cellStyle name="Comma 2 4 5 5 2" xfId="15458"/>
    <cellStyle name="Comma 2 4 5 5 2 2" xfId="15459"/>
    <cellStyle name="Comma 2 4 5 5 2 3" xfId="15460"/>
    <cellStyle name="Comma 2 4 5 5 3" xfId="15461"/>
    <cellStyle name="Comma 2 4 5 5 4" xfId="15462"/>
    <cellStyle name="Comma 2 4 5 6" xfId="15463"/>
    <cellStyle name="Comma 2 4 5 6 2" xfId="15464"/>
    <cellStyle name="Comma 2 4 5 7" xfId="15465"/>
    <cellStyle name="Comma 2 4 5 8" xfId="15466"/>
    <cellStyle name="Comma 2 4 5 9" xfId="15467"/>
    <cellStyle name="Comma 2 4 6" xfId="15468"/>
    <cellStyle name="Comma 2 4 6 10" xfId="15469"/>
    <cellStyle name="Comma 2 4 6 2" xfId="15470"/>
    <cellStyle name="Comma 2 4 6 2 2" xfId="15471"/>
    <cellStyle name="Comma 2 4 6 2 2 2" xfId="15472"/>
    <cellStyle name="Comma 2 4 6 2 2 2 2" xfId="15473"/>
    <cellStyle name="Comma 2 4 6 2 2 2 3" xfId="15474"/>
    <cellStyle name="Comma 2 4 6 2 2 3" xfId="15475"/>
    <cellStyle name="Comma 2 4 6 2 2 4" xfId="15476"/>
    <cellStyle name="Comma 2 4 6 2 3" xfId="15477"/>
    <cellStyle name="Comma 2 4 6 2 3 2" xfId="15478"/>
    <cellStyle name="Comma 2 4 6 2 3 3" xfId="15479"/>
    <cellStyle name="Comma 2 4 6 2 4" xfId="15480"/>
    <cellStyle name="Comma 2 4 6 2 5" xfId="15481"/>
    <cellStyle name="Comma 2 4 6 3" xfId="15482"/>
    <cellStyle name="Comma 2 4 6 3 2" xfId="15483"/>
    <cellStyle name="Comma 2 4 6 3 2 2" xfId="15484"/>
    <cellStyle name="Comma 2 4 6 3 2 3" xfId="15485"/>
    <cellStyle name="Comma 2 4 6 3 3" xfId="15486"/>
    <cellStyle name="Comma 2 4 6 3 4" xfId="15487"/>
    <cellStyle name="Comma 2 4 6 4" xfId="15488"/>
    <cellStyle name="Comma 2 4 6 4 2" xfId="15489"/>
    <cellStyle name="Comma 2 4 6 4 3" xfId="15490"/>
    <cellStyle name="Comma 2 4 6 5" xfId="15491"/>
    <cellStyle name="Comma 2 4 6 5 2" xfId="15492"/>
    <cellStyle name="Comma 2 4 6 6" xfId="15493"/>
    <cellStyle name="Comma 2 4 6 7" xfId="15494"/>
    <cellStyle name="Comma 2 4 6 8" xfId="15495"/>
    <cellStyle name="Comma 2 4 6 9" xfId="15496"/>
    <cellStyle name="Comma 2 4 7" xfId="15497"/>
    <cellStyle name="Comma 2 4 7 2" xfId="15498"/>
    <cellStyle name="Comma 2 4 7 2 2" xfId="15499"/>
    <cellStyle name="Comma 2 4 7 2 2 2" xfId="15500"/>
    <cellStyle name="Comma 2 4 7 2 2 2 2" xfId="15501"/>
    <cellStyle name="Comma 2 4 7 2 2 2 3" xfId="15502"/>
    <cellStyle name="Comma 2 4 7 2 2 3" xfId="15503"/>
    <cellStyle name="Comma 2 4 7 2 2 4" xfId="15504"/>
    <cellStyle name="Comma 2 4 7 2 3" xfId="15505"/>
    <cellStyle name="Comma 2 4 7 2 3 2" xfId="15506"/>
    <cellStyle name="Comma 2 4 7 2 3 3" xfId="15507"/>
    <cellStyle name="Comma 2 4 7 2 4" xfId="15508"/>
    <cellStyle name="Comma 2 4 7 2 5" xfId="15509"/>
    <cellStyle name="Comma 2 4 7 3" xfId="15510"/>
    <cellStyle name="Comma 2 4 7 3 2" xfId="15511"/>
    <cellStyle name="Comma 2 4 7 3 2 2" xfId="15512"/>
    <cellStyle name="Comma 2 4 7 3 2 3" xfId="15513"/>
    <cellStyle name="Comma 2 4 7 3 3" xfId="15514"/>
    <cellStyle name="Comma 2 4 7 3 4" xfId="15515"/>
    <cellStyle name="Comma 2 4 7 4" xfId="15516"/>
    <cellStyle name="Comma 2 4 7 4 2" xfId="15517"/>
    <cellStyle name="Comma 2 4 7 4 3" xfId="15518"/>
    <cellStyle name="Comma 2 4 7 5" xfId="15519"/>
    <cellStyle name="Comma 2 4 7 6" xfId="15520"/>
    <cellStyle name="Comma 2 4 8" xfId="15521"/>
    <cellStyle name="Comma 2 4 8 2" xfId="15522"/>
    <cellStyle name="Comma 2 4 8 2 2" xfId="15523"/>
    <cellStyle name="Comma 2 4 8 2 2 2" xfId="15524"/>
    <cellStyle name="Comma 2 4 8 2 2 3" xfId="15525"/>
    <cellStyle name="Comma 2 4 8 2 3" xfId="15526"/>
    <cellStyle name="Comma 2 4 8 2 4" xfId="15527"/>
    <cellStyle name="Comma 2 4 8 3" xfId="15528"/>
    <cellStyle name="Comma 2 4 8 3 2" xfId="15529"/>
    <cellStyle name="Comma 2 4 8 3 3" xfId="15530"/>
    <cellStyle name="Comma 2 4 8 4" xfId="15531"/>
    <cellStyle name="Comma 2 4 8 5" xfId="15532"/>
    <cellStyle name="Comma 2 4 9" xfId="15533"/>
    <cellStyle name="Comma 2 4 9 2" xfId="15534"/>
    <cellStyle name="Comma 2 4 9 2 2" xfId="15535"/>
    <cellStyle name="Comma 2 4 9 2 2 2" xfId="15536"/>
    <cellStyle name="Comma 2 4 9 2 2 3" xfId="15537"/>
    <cellStyle name="Comma 2 4 9 2 3" xfId="15538"/>
    <cellStyle name="Comma 2 4 9 2 4" xfId="15539"/>
    <cellStyle name="Comma 2 4 9 3" xfId="15540"/>
    <cellStyle name="Comma 2 4 9 3 2" xfId="15541"/>
    <cellStyle name="Comma 2 4 9 3 3" xfId="15542"/>
    <cellStyle name="Comma 2 4 9 4" xfId="15543"/>
    <cellStyle name="Comma 2 4 9 5" xfId="15544"/>
    <cellStyle name="Comma 2 5" xfId="15545"/>
    <cellStyle name="Comma 2 5 10" xfId="15546"/>
    <cellStyle name="Comma 2 5 10 2" xfId="15547"/>
    <cellStyle name="Comma 2 5 10 2 2" xfId="15548"/>
    <cellStyle name="Comma 2 5 10 2 3" xfId="15549"/>
    <cellStyle name="Comma 2 5 10 3" xfId="15550"/>
    <cellStyle name="Comma 2 5 10 4" xfId="15551"/>
    <cellStyle name="Comma 2 5 11" xfId="15552"/>
    <cellStyle name="Comma 2 5 11 2" xfId="15553"/>
    <cellStyle name="Comma 2 5 11 2 2" xfId="15554"/>
    <cellStyle name="Comma 2 5 11 2 3" xfId="15555"/>
    <cellStyle name="Comma 2 5 11 3" xfId="15556"/>
    <cellStyle name="Comma 2 5 11 4" xfId="15557"/>
    <cellStyle name="Comma 2 5 12" xfId="15558"/>
    <cellStyle name="Comma 2 5 12 2" xfId="15559"/>
    <cellStyle name="Comma 2 5 12 3" xfId="15560"/>
    <cellStyle name="Comma 2 5 13" xfId="15561"/>
    <cellStyle name="Comma 2 5 13 2" xfId="15562"/>
    <cellStyle name="Comma 2 5 13 3" xfId="15563"/>
    <cellStyle name="Comma 2 5 14" xfId="15564"/>
    <cellStyle name="Comma 2 5 14 2" xfId="15565"/>
    <cellStyle name="Comma 2 5 14 3" xfId="15566"/>
    <cellStyle name="Comma 2 5 15" xfId="15567"/>
    <cellStyle name="Comma 2 5 15 2" xfId="15568"/>
    <cellStyle name="Comma 2 5 16" xfId="15569"/>
    <cellStyle name="Comma 2 5 17" xfId="15570"/>
    <cellStyle name="Comma 2 5 18" xfId="15571"/>
    <cellStyle name="Comma 2 5 19" xfId="15572"/>
    <cellStyle name="Comma 2 5 2" xfId="15573"/>
    <cellStyle name="Comma 2 5 2 10" xfId="15574"/>
    <cellStyle name="Comma 2 5 2 10 2" xfId="15575"/>
    <cellStyle name="Comma 2 5 2 10 3" xfId="15576"/>
    <cellStyle name="Comma 2 5 2 11" xfId="15577"/>
    <cellStyle name="Comma 2 5 2 11 2" xfId="15578"/>
    <cellStyle name="Comma 2 5 2 11 3" xfId="15579"/>
    <cellStyle name="Comma 2 5 2 12" xfId="15580"/>
    <cellStyle name="Comma 2 5 2 12 2" xfId="15581"/>
    <cellStyle name="Comma 2 5 2 12 3" xfId="15582"/>
    <cellStyle name="Comma 2 5 2 13" xfId="15583"/>
    <cellStyle name="Comma 2 5 2 13 2" xfId="15584"/>
    <cellStyle name="Comma 2 5 2 14" xfId="15585"/>
    <cellStyle name="Comma 2 5 2 15" xfId="15586"/>
    <cellStyle name="Comma 2 5 2 16" xfId="15587"/>
    <cellStyle name="Comma 2 5 2 17" xfId="15588"/>
    <cellStyle name="Comma 2 5 2 18" xfId="15589"/>
    <cellStyle name="Comma 2 5 2 2" xfId="15590"/>
    <cellStyle name="Comma 2 5 2 2 10" xfId="15591"/>
    <cellStyle name="Comma 2 5 2 2 11" xfId="15592"/>
    <cellStyle name="Comma 2 5 2 2 12" xfId="15593"/>
    <cellStyle name="Comma 2 5 2 2 2" xfId="15594"/>
    <cellStyle name="Comma 2 5 2 2 2 10" xfId="15595"/>
    <cellStyle name="Comma 2 5 2 2 2 11" xfId="15596"/>
    <cellStyle name="Comma 2 5 2 2 2 2" xfId="15597"/>
    <cellStyle name="Comma 2 5 2 2 2 2 10" xfId="15598"/>
    <cellStyle name="Comma 2 5 2 2 2 2 2" xfId="15599"/>
    <cellStyle name="Comma 2 5 2 2 2 2 2 2" xfId="15600"/>
    <cellStyle name="Comma 2 5 2 2 2 2 2 2 2" xfId="15601"/>
    <cellStyle name="Comma 2 5 2 2 2 2 2 2 2 2" xfId="15602"/>
    <cellStyle name="Comma 2 5 2 2 2 2 2 2 2 3" xfId="15603"/>
    <cellStyle name="Comma 2 5 2 2 2 2 2 2 3" xfId="15604"/>
    <cellStyle name="Comma 2 5 2 2 2 2 2 2 4" xfId="15605"/>
    <cellStyle name="Comma 2 5 2 2 2 2 2 3" xfId="15606"/>
    <cellStyle name="Comma 2 5 2 2 2 2 2 3 2" xfId="15607"/>
    <cellStyle name="Comma 2 5 2 2 2 2 2 3 3" xfId="15608"/>
    <cellStyle name="Comma 2 5 2 2 2 2 2 4" xfId="15609"/>
    <cellStyle name="Comma 2 5 2 2 2 2 2 5" xfId="15610"/>
    <cellStyle name="Comma 2 5 2 2 2 2 3" xfId="15611"/>
    <cellStyle name="Comma 2 5 2 2 2 2 3 2" xfId="15612"/>
    <cellStyle name="Comma 2 5 2 2 2 2 3 2 2" xfId="15613"/>
    <cellStyle name="Comma 2 5 2 2 2 2 3 2 3" xfId="15614"/>
    <cellStyle name="Comma 2 5 2 2 2 2 3 3" xfId="15615"/>
    <cellStyle name="Comma 2 5 2 2 2 2 3 4" xfId="15616"/>
    <cellStyle name="Comma 2 5 2 2 2 2 4" xfId="15617"/>
    <cellStyle name="Comma 2 5 2 2 2 2 4 2" xfId="15618"/>
    <cellStyle name="Comma 2 5 2 2 2 2 4 3" xfId="15619"/>
    <cellStyle name="Comma 2 5 2 2 2 2 5" xfId="15620"/>
    <cellStyle name="Comma 2 5 2 2 2 2 5 2" xfId="15621"/>
    <cellStyle name="Comma 2 5 2 2 2 2 6" xfId="15622"/>
    <cellStyle name="Comma 2 5 2 2 2 2 7" xfId="15623"/>
    <cellStyle name="Comma 2 5 2 2 2 2 8" xfId="15624"/>
    <cellStyle name="Comma 2 5 2 2 2 2 9" xfId="15625"/>
    <cellStyle name="Comma 2 5 2 2 2 3" xfId="15626"/>
    <cellStyle name="Comma 2 5 2 2 2 3 2" xfId="15627"/>
    <cellStyle name="Comma 2 5 2 2 2 3 2 2" xfId="15628"/>
    <cellStyle name="Comma 2 5 2 2 2 3 2 2 2" xfId="15629"/>
    <cellStyle name="Comma 2 5 2 2 2 3 2 2 3" xfId="15630"/>
    <cellStyle name="Comma 2 5 2 2 2 3 2 3" xfId="15631"/>
    <cellStyle name="Comma 2 5 2 2 2 3 2 4" xfId="15632"/>
    <cellStyle name="Comma 2 5 2 2 2 3 3" xfId="15633"/>
    <cellStyle name="Comma 2 5 2 2 2 3 3 2" xfId="15634"/>
    <cellStyle name="Comma 2 5 2 2 2 3 3 3" xfId="15635"/>
    <cellStyle name="Comma 2 5 2 2 2 3 4" xfId="15636"/>
    <cellStyle name="Comma 2 5 2 2 2 3 5" xfId="15637"/>
    <cellStyle name="Comma 2 5 2 2 2 4" xfId="15638"/>
    <cellStyle name="Comma 2 5 2 2 2 4 2" xfId="15639"/>
    <cellStyle name="Comma 2 5 2 2 2 4 2 2" xfId="15640"/>
    <cellStyle name="Comma 2 5 2 2 2 4 2 3" xfId="15641"/>
    <cellStyle name="Comma 2 5 2 2 2 4 3" xfId="15642"/>
    <cellStyle name="Comma 2 5 2 2 2 4 4" xfId="15643"/>
    <cellStyle name="Comma 2 5 2 2 2 5" xfId="15644"/>
    <cellStyle name="Comma 2 5 2 2 2 5 2" xfId="15645"/>
    <cellStyle name="Comma 2 5 2 2 2 5 3" xfId="15646"/>
    <cellStyle name="Comma 2 5 2 2 2 6" xfId="15647"/>
    <cellStyle name="Comma 2 5 2 2 2 6 2" xfId="15648"/>
    <cellStyle name="Comma 2 5 2 2 2 7" xfId="15649"/>
    <cellStyle name="Comma 2 5 2 2 2 8" xfId="15650"/>
    <cellStyle name="Comma 2 5 2 2 2 9" xfId="15651"/>
    <cellStyle name="Comma 2 5 2 2 3" xfId="15652"/>
    <cellStyle name="Comma 2 5 2 2 3 10" xfId="15653"/>
    <cellStyle name="Comma 2 5 2 2 3 2" xfId="15654"/>
    <cellStyle name="Comma 2 5 2 2 3 2 2" xfId="15655"/>
    <cellStyle name="Comma 2 5 2 2 3 2 2 2" xfId="15656"/>
    <cellStyle name="Comma 2 5 2 2 3 2 2 2 2" xfId="15657"/>
    <cellStyle name="Comma 2 5 2 2 3 2 2 2 3" xfId="15658"/>
    <cellStyle name="Comma 2 5 2 2 3 2 2 3" xfId="15659"/>
    <cellStyle name="Comma 2 5 2 2 3 2 2 4" xfId="15660"/>
    <cellStyle name="Comma 2 5 2 2 3 2 3" xfId="15661"/>
    <cellStyle name="Comma 2 5 2 2 3 2 3 2" xfId="15662"/>
    <cellStyle name="Comma 2 5 2 2 3 2 3 3" xfId="15663"/>
    <cellStyle name="Comma 2 5 2 2 3 2 4" xfId="15664"/>
    <cellStyle name="Comma 2 5 2 2 3 2 5" xfId="15665"/>
    <cellStyle name="Comma 2 5 2 2 3 3" xfId="15666"/>
    <cellStyle name="Comma 2 5 2 2 3 3 2" xfId="15667"/>
    <cellStyle name="Comma 2 5 2 2 3 3 2 2" xfId="15668"/>
    <cellStyle name="Comma 2 5 2 2 3 3 2 3" xfId="15669"/>
    <cellStyle name="Comma 2 5 2 2 3 3 3" xfId="15670"/>
    <cellStyle name="Comma 2 5 2 2 3 3 4" xfId="15671"/>
    <cellStyle name="Comma 2 5 2 2 3 4" xfId="15672"/>
    <cellStyle name="Comma 2 5 2 2 3 4 2" xfId="15673"/>
    <cellStyle name="Comma 2 5 2 2 3 4 3" xfId="15674"/>
    <cellStyle name="Comma 2 5 2 2 3 5" xfId="15675"/>
    <cellStyle name="Comma 2 5 2 2 3 5 2" xfId="15676"/>
    <cellStyle name="Comma 2 5 2 2 3 6" xfId="15677"/>
    <cellStyle name="Comma 2 5 2 2 3 7" xfId="15678"/>
    <cellStyle name="Comma 2 5 2 2 3 8" xfId="15679"/>
    <cellStyle name="Comma 2 5 2 2 3 9" xfId="15680"/>
    <cellStyle name="Comma 2 5 2 2 4" xfId="15681"/>
    <cellStyle name="Comma 2 5 2 2 4 2" xfId="15682"/>
    <cellStyle name="Comma 2 5 2 2 4 2 2" xfId="15683"/>
    <cellStyle name="Comma 2 5 2 2 4 2 2 2" xfId="15684"/>
    <cellStyle name="Comma 2 5 2 2 4 2 2 3" xfId="15685"/>
    <cellStyle name="Comma 2 5 2 2 4 2 3" xfId="15686"/>
    <cellStyle name="Comma 2 5 2 2 4 2 4" xfId="15687"/>
    <cellStyle name="Comma 2 5 2 2 4 3" xfId="15688"/>
    <cellStyle name="Comma 2 5 2 2 4 3 2" xfId="15689"/>
    <cellStyle name="Comma 2 5 2 2 4 3 3" xfId="15690"/>
    <cellStyle name="Comma 2 5 2 2 4 4" xfId="15691"/>
    <cellStyle name="Comma 2 5 2 2 4 5" xfId="15692"/>
    <cellStyle name="Comma 2 5 2 2 5" xfId="15693"/>
    <cellStyle name="Comma 2 5 2 2 5 2" xfId="15694"/>
    <cellStyle name="Comma 2 5 2 2 5 2 2" xfId="15695"/>
    <cellStyle name="Comma 2 5 2 2 5 2 3" xfId="15696"/>
    <cellStyle name="Comma 2 5 2 2 5 3" xfId="15697"/>
    <cellStyle name="Comma 2 5 2 2 5 4" xfId="15698"/>
    <cellStyle name="Comma 2 5 2 2 6" xfId="15699"/>
    <cellStyle name="Comma 2 5 2 2 6 2" xfId="15700"/>
    <cellStyle name="Comma 2 5 2 2 6 3" xfId="15701"/>
    <cellStyle name="Comma 2 5 2 2 7" xfId="15702"/>
    <cellStyle name="Comma 2 5 2 2 7 2" xfId="15703"/>
    <cellStyle name="Comma 2 5 2 2 8" xfId="15704"/>
    <cellStyle name="Comma 2 5 2 2 9" xfId="15705"/>
    <cellStyle name="Comma 2 5 2 3" xfId="15706"/>
    <cellStyle name="Comma 2 5 2 3 10" xfId="15707"/>
    <cellStyle name="Comma 2 5 2 3 11" xfId="15708"/>
    <cellStyle name="Comma 2 5 2 3 2" xfId="15709"/>
    <cellStyle name="Comma 2 5 2 3 2 10" xfId="15710"/>
    <cellStyle name="Comma 2 5 2 3 2 2" xfId="15711"/>
    <cellStyle name="Comma 2 5 2 3 2 2 2" xfId="15712"/>
    <cellStyle name="Comma 2 5 2 3 2 2 2 2" xfId="15713"/>
    <cellStyle name="Comma 2 5 2 3 2 2 2 2 2" xfId="15714"/>
    <cellStyle name="Comma 2 5 2 3 2 2 2 2 3" xfId="15715"/>
    <cellStyle name="Comma 2 5 2 3 2 2 2 3" xfId="15716"/>
    <cellStyle name="Comma 2 5 2 3 2 2 2 4" xfId="15717"/>
    <cellStyle name="Comma 2 5 2 3 2 2 3" xfId="15718"/>
    <cellStyle name="Comma 2 5 2 3 2 2 3 2" xfId="15719"/>
    <cellStyle name="Comma 2 5 2 3 2 2 3 3" xfId="15720"/>
    <cellStyle name="Comma 2 5 2 3 2 2 4" xfId="15721"/>
    <cellStyle name="Comma 2 5 2 3 2 2 5" xfId="15722"/>
    <cellStyle name="Comma 2 5 2 3 2 3" xfId="15723"/>
    <cellStyle name="Comma 2 5 2 3 2 3 2" xfId="15724"/>
    <cellStyle name="Comma 2 5 2 3 2 3 2 2" xfId="15725"/>
    <cellStyle name="Comma 2 5 2 3 2 3 2 3" xfId="15726"/>
    <cellStyle name="Comma 2 5 2 3 2 3 3" xfId="15727"/>
    <cellStyle name="Comma 2 5 2 3 2 3 4" xfId="15728"/>
    <cellStyle name="Comma 2 5 2 3 2 4" xfId="15729"/>
    <cellStyle name="Comma 2 5 2 3 2 4 2" xfId="15730"/>
    <cellStyle name="Comma 2 5 2 3 2 4 3" xfId="15731"/>
    <cellStyle name="Comma 2 5 2 3 2 5" xfId="15732"/>
    <cellStyle name="Comma 2 5 2 3 2 5 2" xfId="15733"/>
    <cellStyle name="Comma 2 5 2 3 2 6" xfId="15734"/>
    <cellStyle name="Comma 2 5 2 3 2 7" xfId="15735"/>
    <cellStyle name="Comma 2 5 2 3 2 8" xfId="15736"/>
    <cellStyle name="Comma 2 5 2 3 2 9" xfId="15737"/>
    <cellStyle name="Comma 2 5 2 3 3" xfId="15738"/>
    <cellStyle name="Comma 2 5 2 3 3 2" xfId="15739"/>
    <cellStyle name="Comma 2 5 2 3 3 2 2" xfId="15740"/>
    <cellStyle name="Comma 2 5 2 3 3 2 2 2" xfId="15741"/>
    <cellStyle name="Comma 2 5 2 3 3 2 2 3" xfId="15742"/>
    <cellStyle name="Comma 2 5 2 3 3 2 3" xfId="15743"/>
    <cellStyle name="Comma 2 5 2 3 3 2 4" xfId="15744"/>
    <cellStyle name="Comma 2 5 2 3 3 3" xfId="15745"/>
    <cellStyle name="Comma 2 5 2 3 3 3 2" xfId="15746"/>
    <cellStyle name="Comma 2 5 2 3 3 3 3" xfId="15747"/>
    <cellStyle name="Comma 2 5 2 3 3 4" xfId="15748"/>
    <cellStyle name="Comma 2 5 2 3 3 5" xfId="15749"/>
    <cellStyle name="Comma 2 5 2 3 4" xfId="15750"/>
    <cellStyle name="Comma 2 5 2 3 4 2" xfId="15751"/>
    <cellStyle name="Comma 2 5 2 3 4 2 2" xfId="15752"/>
    <cellStyle name="Comma 2 5 2 3 4 2 3" xfId="15753"/>
    <cellStyle name="Comma 2 5 2 3 4 3" xfId="15754"/>
    <cellStyle name="Comma 2 5 2 3 4 4" xfId="15755"/>
    <cellStyle name="Comma 2 5 2 3 5" xfId="15756"/>
    <cellStyle name="Comma 2 5 2 3 5 2" xfId="15757"/>
    <cellStyle name="Comma 2 5 2 3 5 3" xfId="15758"/>
    <cellStyle name="Comma 2 5 2 3 6" xfId="15759"/>
    <cellStyle name="Comma 2 5 2 3 6 2" xfId="15760"/>
    <cellStyle name="Comma 2 5 2 3 7" xfId="15761"/>
    <cellStyle name="Comma 2 5 2 3 8" xfId="15762"/>
    <cellStyle name="Comma 2 5 2 3 9" xfId="15763"/>
    <cellStyle name="Comma 2 5 2 4" xfId="15764"/>
    <cellStyle name="Comma 2 5 2 4 10" xfId="15765"/>
    <cellStyle name="Comma 2 5 2 4 2" xfId="15766"/>
    <cellStyle name="Comma 2 5 2 4 2 2" xfId="15767"/>
    <cellStyle name="Comma 2 5 2 4 2 2 2" xfId="15768"/>
    <cellStyle name="Comma 2 5 2 4 2 2 2 2" xfId="15769"/>
    <cellStyle name="Comma 2 5 2 4 2 2 2 3" xfId="15770"/>
    <cellStyle name="Comma 2 5 2 4 2 2 3" xfId="15771"/>
    <cellStyle name="Comma 2 5 2 4 2 2 4" xfId="15772"/>
    <cellStyle name="Comma 2 5 2 4 2 3" xfId="15773"/>
    <cellStyle name="Comma 2 5 2 4 2 3 2" xfId="15774"/>
    <cellStyle name="Comma 2 5 2 4 2 3 3" xfId="15775"/>
    <cellStyle name="Comma 2 5 2 4 2 4" xfId="15776"/>
    <cellStyle name="Comma 2 5 2 4 2 5" xfId="15777"/>
    <cellStyle name="Comma 2 5 2 4 3" xfId="15778"/>
    <cellStyle name="Comma 2 5 2 4 3 2" xfId="15779"/>
    <cellStyle name="Comma 2 5 2 4 3 2 2" xfId="15780"/>
    <cellStyle name="Comma 2 5 2 4 3 2 3" xfId="15781"/>
    <cellStyle name="Comma 2 5 2 4 3 3" xfId="15782"/>
    <cellStyle name="Comma 2 5 2 4 3 4" xfId="15783"/>
    <cellStyle name="Comma 2 5 2 4 4" xfId="15784"/>
    <cellStyle name="Comma 2 5 2 4 4 2" xfId="15785"/>
    <cellStyle name="Comma 2 5 2 4 4 3" xfId="15786"/>
    <cellStyle name="Comma 2 5 2 4 5" xfId="15787"/>
    <cellStyle name="Comma 2 5 2 4 5 2" xfId="15788"/>
    <cellStyle name="Comma 2 5 2 4 6" xfId="15789"/>
    <cellStyle name="Comma 2 5 2 4 7" xfId="15790"/>
    <cellStyle name="Comma 2 5 2 4 8" xfId="15791"/>
    <cellStyle name="Comma 2 5 2 4 9" xfId="15792"/>
    <cellStyle name="Comma 2 5 2 5" xfId="15793"/>
    <cellStyle name="Comma 2 5 2 5 2" xfId="15794"/>
    <cellStyle name="Comma 2 5 2 5 2 2" xfId="15795"/>
    <cellStyle name="Comma 2 5 2 5 2 2 2" xfId="15796"/>
    <cellStyle name="Comma 2 5 2 5 2 2 2 2" xfId="15797"/>
    <cellStyle name="Comma 2 5 2 5 2 2 2 3" xfId="15798"/>
    <cellStyle name="Comma 2 5 2 5 2 2 3" xfId="15799"/>
    <cellStyle name="Comma 2 5 2 5 2 2 4" xfId="15800"/>
    <cellStyle name="Comma 2 5 2 5 2 3" xfId="15801"/>
    <cellStyle name="Comma 2 5 2 5 2 3 2" xfId="15802"/>
    <cellStyle name="Comma 2 5 2 5 2 3 3" xfId="15803"/>
    <cellStyle name="Comma 2 5 2 5 2 4" xfId="15804"/>
    <cellStyle name="Comma 2 5 2 5 2 5" xfId="15805"/>
    <cellStyle name="Comma 2 5 2 5 3" xfId="15806"/>
    <cellStyle name="Comma 2 5 2 5 3 2" xfId="15807"/>
    <cellStyle name="Comma 2 5 2 5 3 2 2" xfId="15808"/>
    <cellStyle name="Comma 2 5 2 5 3 2 3" xfId="15809"/>
    <cellStyle name="Comma 2 5 2 5 3 3" xfId="15810"/>
    <cellStyle name="Comma 2 5 2 5 3 4" xfId="15811"/>
    <cellStyle name="Comma 2 5 2 5 4" xfId="15812"/>
    <cellStyle name="Comma 2 5 2 5 4 2" xfId="15813"/>
    <cellStyle name="Comma 2 5 2 5 4 3" xfId="15814"/>
    <cellStyle name="Comma 2 5 2 5 5" xfId="15815"/>
    <cellStyle name="Comma 2 5 2 5 6" xfId="15816"/>
    <cellStyle name="Comma 2 5 2 6" xfId="15817"/>
    <cellStyle name="Comma 2 5 2 6 2" xfId="15818"/>
    <cellStyle name="Comma 2 5 2 6 2 2" xfId="15819"/>
    <cellStyle name="Comma 2 5 2 6 2 2 2" xfId="15820"/>
    <cellStyle name="Comma 2 5 2 6 2 2 3" xfId="15821"/>
    <cellStyle name="Comma 2 5 2 6 2 3" xfId="15822"/>
    <cellStyle name="Comma 2 5 2 6 2 4" xfId="15823"/>
    <cellStyle name="Comma 2 5 2 6 3" xfId="15824"/>
    <cellStyle name="Comma 2 5 2 6 3 2" xfId="15825"/>
    <cellStyle name="Comma 2 5 2 6 3 3" xfId="15826"/>
    <cellStyle name="Comma 2 5 2 6 4" xfId="15827"/>
    <cellStyle name="Comma 2 5 2 6 5" xfId="15828"/>
    <cellStyle name="Comma 2 5 2 7" xfId="15829"/>
    <cellStyle name="Comma 2 5 2 7 2" xfId="15830"/>
    <cellStyle name="Comma 2 5 2 7 2 2" xfId="15831"/>
    <cellStyle name="Comma 2 5 2 7 2 2 2" xfId="15832"/>
    <cellStyle name="Comma 2 5 2 7 2 2 3" xfId="15833"/>
    <cellStyle name="Comma 2 5 2 7 2 3" xfId="15834"/>
    <cellStyle name="Comma 2 5 2 7 2 4" xfId="15835"/>
    <cellStyle name="Comma 2 5 2 7 3" xfId="15836"/>
    <cellStyle name="Comma 2 5 2 7 3 2" xfId="15837"/>
    <cellStyle name="Comma 2 5 2 7 3 3" xfId="15838"/>
    <cellStyle name="Comma 2 5 2 7 4" xfId="15839"/>
    <cellStyle name="Comma 2 5 2 7 5" xfId="15840"/>
    <cellStyle name="Comma 2 5 2 8" xfId="15841"/>
    <cellStyle name="Comma 2 5 2 8 2" xfId="15842"/>
    <cellStyle name="Comma 2 5 2 8 2 2" xfId="15843"/>
    <cellStyle name="Comma 2 5 2 8 2 3" xfId="15844"/>
    <cellStyle name="Comma 2 5 2 8 3" xfId="15845"/>
    <cellStyle name="Comma 2 5 2 8 4" xfId="15846"/>
    <cellStyle name="Comma 2 5 2 9" xfId="15847"/>
    <cellStyle name="Comma 2 5 2 9 2" xfId="15848"/>
    <cellStyle name="Comma 2 5 2 9 2 2" xfId="15849"/>
    <cellStyle name="Comma 2 5 2 9 2 3" xfId="15850"/>
    <cellStyle name="Comma 2 5 2 9 3" xfId="15851"/>
    <cellStyle name="Comma 2 5 2 9 4" xfId="15852"/>
    <cellStyle name="Comma 2 5 20" xfId="15853"/>
    <cellStyle name="Comma 2 5 3" xfId="15854"/>
    <cellStyle name="Comma 2 5 3 10" xfId="15855"/>
    <cellStyle name="Comma 2 5 3 10 2" xfId="15856"/>
    <cellStyle name="Comma 2 5 3 10 2 2" xfId="15857"/>
    <cellStyle name="Comma 2 5 3 10 2 3" xfId="15858"/>
    <cellStyle name="Comma 2 5 3 10 3" xfId="15859"/>
    <cellStyle name="Comma 2 5 3 10 4" xfId="15860"/>
    <cellStyle name="Comma 2 5 3 11" xfId="15861"/>
    <cellStyle name="Comma 2 5 3 11 2" xfId="15862"/>
    <cellStyle name="Comma 2 5 3 11 3" xfId="15863"/>
    <cellStyle name="Comma 2 5 3 12" xfId="15864"/>
    <cellStyle name="Comma 2 5 3 12 2" xfId="15865"/>
    <cellStyle name="Comma 2 5 3 12 3" xfId="15866"/>
    <cellStyle name="Comma 2 5 3 13" xfId="15867"/>
    <cellStyle name="Comma 2 5 3 13 2" xfId="15868"/>
    <cellStyle name="Comma 2 5 3 13 3" xfId="15869"/>
    <cellStyle name="Comma 2 5 3 14" xfId="15870"/>
    <cellStyle name="Comma 2 5 3 14 2" xfId="15871"/>
    <cellStyle name="Comma 2 5 3 15" xfId="15872"/>
    <cellStyle name="Comma 2 5 3 16" xfId="15873"/>
    <cellStyle name="Comma 2 5 3 17" xfId="15874"/>
    <cellStyle name="Comma 2 5 3 18" xfId="15875"/>
    <cellStyle name="Comma 2 5 3 19" xfId="15876"/>
    <cellStyle name="Comma 2 5 3 2" xfId="15877"/>
    <cellStyle name="Comma 2 5 3 2 10" xfId="15878"/>
    <cellStyle name="Comma 2 5 3 2 11" xfId="15879"/>
    <cellStyle name="Comma 2 5 3 2 12" xfId="15880"/>
    <cellStyle name="Comma 2 5 3 2 2" xfId="15881"/>
    <cellStyle name="Comma 2 5 3 2 2 10" xfId="15882"/>
    <cellStyle name="Comma 2 5 3 2 2 11" xfId="15883"/>
    <cellStyle name="Comma 2 5 3 2 2 2" xfId="15884"/>
    <cellStyle name="Comma 2 5 3 2 2 2 10" xfId="15885"/>
    <cellStyle name="Comma 2 5 3 2 2 2 2" xfId="15886"/>
    <cellStyle name="Comma 2 5 3 2 2 2 2 2" xfId="15887"/>
    <cellStyle name="Comma 2 5 3 2 2 2 2 2 2" xfId="15888"/>
    <cellStyle name="Comma 2 5 3 2 2 2 2 2 2 2" xfId="15889"/>
    <cellStyle name="Comma 2 5 3 2 2 2 2 2 2 3" xfId="15890"/>
    <cellStyle name="Comma 2 5 3 2 2 2 2 2 3" xfId="15891"/>
    <cellStyle name="Comma 2 5 3 2 2 2 2 2 4" xfId="15892"/>
    <cellStyle name="Comma 2 5 3 2 2 2 2 3" xfId="15893"/>
    <cellStyle name="Comma 2 5 3 2 2 2 2 3 2" xfId="15894"/>
    <cellStyle name="Comma 2 5 3 2 2 2 2 3 3" xfId="15895"/>
    <cellStyle name="Comma 2 5 3 2 2 2 2 4" xfId="15896"/>
    <cellStyle name="Comma 2 5 3 2 2 2 2 5" xfId="15897"/>
    <cellStyle name="Comma 2 5 3 2 2 2 3" xfId="15898"/>
    <cellStyle name="Comma 2 5 3 2 2 2 3 2" xfId="15899"/>
    <cellStyle name="Comma 2 5 3 2 2 2 3 2 2" xfId="15900"/>
    <cellStyle name="Comma 2 5 3 2 2 2 3 2 3" xfId="15901"/>
    <cellStyle name="Comma 2 5 3 2 2 2 3 3" xfId="15902"/>
    <cellStyle name="Comma 2 5 3 2 2 2 3 4" xfId="15903"/>
    <cellStyle name="Comma 2 5 3 2 2 2 4" xfId="15904"/>
    <cellStyle name="Comma 2 5 3 2 2 2 4 2" xfId="15905"/>
    <cellStyle name="Comma 2 5 3 2 2 2 4 3" xfId="15906"/>
    <cellStyle name="Comma 2 5 3 2 2 2 5" xfId="15907"/>
    <cellStyle name="Comma 2 5 3 2 2 2 5 2" xfId="15908"/>
    <cellStyle name="Comma 2 5 3 2 2 2 6" xfId="15909"/>
    <cellStyle name="Comma 2 5 3 2 2 2 7" xfId="15910"/>
    <cellStyle name="Comma 2 5 3 2 2 2 8" xfId="15911"/>
    <cellStyle name="Comma 2 5 3 2 2 2 9" xfId="15912"/>
    <cellStyle name="Comma 2 5 3 2 2 3" xfId="15913"/>
    <cellStyle name="Comma 2 5 3 2 2 3 2" xfId="15914"/>
    <cellStyle name="Comma 2 5 3 2 2 3 2 2" xfId="15915"/>
    <cellStyle name="Comma 2 5 3 2 2 3 2 2 2" xfId="15916"/>
    <cellStyle name="Comma 2 5 3 2 2 3 2 2 3" xfId="15917"/>
    <cellStyle name="Comma 2 5 3 2 2 3 2 3" xfId="15918"/>
    <cellStyle name="Comma 2 5 3 2 2 3 2 4" xfId="15919"/>
    <cellStyle name="Comma 2 5 3 2 2 3 3" xfId="15920"/>
    <cellStyle name="Comma 2 5 3 2 2 3 3 2" xfId="15921"/>
    <cellStyle name="Comma 2 5 3 2 2 3 3 3" xfId="15922"/>
    <cellStyle name="Comma 2 5 3 2 2 3 4" xfId="15923"/>
    <cellStyle name="Comma 2 5 3 2 2 3 5" xfId="15924"/>
    <cellStyle name="Comma 2 5 3 2 2 4" xfId="15925"/>
    <cellStyle name="Comma 2 5 3 2 2 4 2" xfId="15926"/>
    <cellStyle name="Comma 2 5 3 2 2 4 2 2" xfId="15927"/>
    <cellStyle name="Comma 2 5 3 2 2 4 2 3" xfId="15928"/>
    <cellStyle name="Comma 2 5 3 2 2 4 3" xfId="15929"/>
    <cellStyle name="Comma 2 5 3 2 2 4 4" xfId="15930"/>
    <cellStyle name="Comma 2 5 3 2 2 5" xfId="15931"/>
    <cellStyle name="Comma 2 5 3 2 2 5 2" xfId="15932"/>
    <cellStyle name="Comma 2 5 3 2 2 5 3" xfId="15933"/>
    <cellStyle name="Comma 2 5 3 2 2 6" xfId="15934"/>
    <cellStyle name="Comma 2 5 3 2 2 6 2" xfId="15935"/>
    <cellStyle name="Comma 2 5 3 2 2 7" xfId="15936"/>
    <cellStyle name="Comma 2 5 3 2 2 8" xfId="15937"/>
    <cellStyle name="Comma 2 5 3 2 2 9" xfId="15938"/>
    <cellStyle name="Comma 2 5 3 2 3" xfId="15939"/>
    <cellStyle name="Comma 2 5 3 2 3 10" xfId="15940"/>
    <cellStyle name="Comma 2 5 3 2 3 2" xfId="15941"/>
    <cellStyle name="Comma 2 5 3 2 3 2 2" xfId="15942"/>
    <cellStyle name="Comma 2 5 3 2 3 2 2 2" xfId="15943"/>
    <cellStyle name="Comma 2 5 3 2 3 2 2 2 2" xfId="15944"/>
    <cellStyle name="Comma 2 5 3 2 3 2 2 2 3" xfId="15945"/>
    <cellStyle name="Comma 2 5 3 2 3 2 2 3" xfId="15946"/>
    <cellStyle name="Comma 2 5 3 2 3 2 2 4" xfId="15947"/>
    <cellStyle name="Comma 2 5 3 2 3 2 3" xfId="15948"/>
    <cellStyle name="Comma 2 5 3 2 3 2 3 2" xfId="15949"/>
    <cellStyle name="Comma 2 5 3 2 3 2 3 3" xfId="15950"/>
    <cellStyle name="Comma 2 5 3 2 3 2 4" xfId="15951"/>
    <cellStyle name="Comma 2 5 3 2 3 2 5" xfId="15952"/>
    <cellStyle name="Comma 2 5 3 2 3 3" xfId="15953"/>
    <cellStyle name="Comma 2 5 3 2 3 3 2" xfId="15954"/>
    <cellStyle name="Comma 2 5 3 2 3 3 2 2" xfId="15955"/>
    <cellStyle name="Comma 2 5 3 2 3 3 2 3" xfId="15956"/>
    <cellStyle name="Comma 2 5 3 2 3 3 3" xfId="15957"/>
    <cellStyle name="Comma 2 5 3 2 3 3 4" xfId="15958"/>
    <cellStyle name="Comma 2 5 3 2 3 4" xfId="15959"/>
    <cellStyle name="Comma 2 5 3 2 3 4 2" xfId="15960"/>
    <cellStyle name="Comma 2 5 3 2 3 4 3" xfId="15961"/>
    <cellStyle name="Comma 2 5 3 2 3 5" xfId="15962"/>
    <cellStyle name="Comma 2 5 3 2 3 5 2" xfId="15963"/>
    <cellStyle name="Comma 2 5 3 2 3 6" xfId="15964"/>
    <cellStyle name="Comma 2 5 3 2 3 7" xfId="15965"/>
    <cellStyle name="Comma 2 5 3 2 3 8" xfId="15966"/>
    <cellStyle name="Comma 2 5 3 2 3 9" xfId="15967"/>
    <cellStyle name="Comma 2 5 3 2 4" xfId="15968"/>
    <cellStyle name="Comma 2 5 3 2 4 2" xfId="15969"/>
    <cellStyle name="Comma 2 5 3 2 4 2 2" xfId="15970"/>
    <cellStyle name="Comma 2 5 3 2 4 2 2 2" xfId="15971"/>
    <cellStyle name="Comma 2 5 3 2 4 2 2 3" xfId="15972"/>
    <cellStyle name="Comma 2 5 3 2 4 2 3" xfId="15973"/>
    <cellStyle name="Comma 2 5 3 2 4 2 4" xfId="15974"/>
    <cellStyle name="Comma 2 5 3 2 4 3" xfId="15975"/>
    <cellStyle name="Comma 2 5 3 2 4 3 2" xfId="15976"/>
    <cellStyle name="Comma 2 5 3 2 4 3 3" xfId="15977"/>
    <cellStyle name="Comma 2 5 3 2 4 4" xfId="15978"/>
    <cellStyle name="Comma 2 5 3 2 4 5" xfId="15979"/>
    <cellStyle name="Comma 2 5 3 2 5" xfId="15980"/>
    <cellStyle name="Comma 2 5 3 2 5 2" xfId="15981"/>
    <cellStyle name="Comma 2 5 3 2 5 2 2" xfId="15982"/>
    <cellStyle name="Comma 2 5 3 2 5 2 3" xfId="15983"/>
    <cellStyle name="Comma 2 5 3 2 5 3" xfId="15984"/>
    <cellStyle name="Comma 2 5 3 2 5 4" xfId="15985"/>
    <cellStyle name="Comma 2 5 3 2 6" xfId="15986"/>
    <cellStyle name="Comma 2 5 3 2 6 2" xfId="15987"/>
    <cellStyle name="Comma 2 5 3 2 6 3" xfId="15988"/>
    <cellStyle name="Comma 2 5 3 2 7" xfId="15989"/>
    <cellStyle name="Comma 2 5 3 2 7 2" xfId="15990"/>
    <cellStyle name="Comma 2 5 3 2 8" xfId="15991"/>
    <cellStyle name="Comma 2 5 3 2 9" xfId="15992"/>
    <cellStyle name="Comma 2 5 3 3" xfId="15993"/>
    <cellStyle name="Comma 2 5 3 3 10" xfId="15994"/>
    <cellStyle name="Comma 2 5 3 3 11" xfId="15995"/>
    <cellStyle name="Comma 2 5 3 3 12" xfId="15996"/>
    <cellStyle name="Comma 2 5 3 3 13" xfId="15997"/>
    <cellStyle name="Comma 2 5 3 3 2" xfId="15998"/>
    <cellStyle name="Comma 2 5 3 3 2 10" xfId="15999"/>
    <cellStyle name="Comma 2 5 3 3 2 11" xfId="16000"/>
    <cellStyle name="Comma 2 5 3 3 2 2" xfId="16001"/>
    <cellStyle name="Comma 2 5 3 3 2 2 10" xfId="16002"/>
    <cellStyle name="Comma 2 5 3 3 2 2 2" xfId="16003"/>
    <cellStyle name="Comma 2 5 3 3 2 2 2 2" xfId="16004"/>
    <cellStyle name="Comma 2 5 3 3 2 2 2 2 2" xfId="16005"/>
    <cellStyle name="Comma 2 5 3 3 2 2 2 2 2 2" xfId="16006"/>
    <cellStyle name="Comma 2 5 3 3 2 2 2 2 2 3" xfId="16007"/>
    <cellStyle name="Comma 2 5 3 3 2 2 2 2 3" xfId="16008"/>
    <cellStyle name="Comma 2 5 3 3 2 2 2 2 4" xfId="16009"/>
    <cellStyle name="Comma 2 5 3 3 2 2 2 3" xfId="16010"/>
    <cellStyle name="Comma 2 5 3 3 2 2 2 3 2" xfId="16011"/>
    <cellStyle name="Comma 2 5 3 3 2 2 2 3 3" xfId="16012"/>
    <cellStyle name="Comma 2 5 3 3 2 2 2 4" xfId="16013"/>
    <cellStyle name="Comma 2 5 3 3 2 2 2 5" xfId="16014"/>
    <cellStyle name="Comma 2 5 3 3 2 2 3" xfId="16015"/>
    <cellStyle name="Comma 2 5 3 3 2 2 3 2" xfId="16016"/>
    <cellStyle name="Comma 2 5 3 3 2 2 3 2 2" xfId="16017"/>
    <cellStyle name="Comma 2 5 3 3 2 2 3 2 3" xfId="16018"/>
    <cellStyle name="Comma 2 5 3 3 2 2 3 3" xfId="16019"/>
    <cellStyle name="Comma 2 5 3 3 2 2 3 4" xfId="16020"/>
    <cellStyle name="Comma 2 5 3 3 2 2 4" xfId="16021"/>
    <cellStyle name="Comma 2 5 3 3 2 2 4 2" xfId="16022"/>
    <cellStyle name="Comma 2 5 3 3 2 2 4 3" xfId="16023"/>
    <cellStyle name="Comma 2 5 3 3 2 2 5" xfId="16024"/>
    <cellStyle name="Comma 2 5 3 3 2 2 5 2" xfId="16025"/>
    <cellStyle name="Comma 2 5 3 3 2 2 6" xfId="16026"/>
    <cellStyle name="Comma 2 5 3 3 2 2 7" xfId="16027"/>
    <cellStyle name="Comma 2 5 3 3 2 2 8" xfId="16028"/>
    <cellStyle name="Comma 2 5 3 3 2 2 9" xfId="16029"/>
    <cellStyle name="Comma 2 5 3 3 2 3" xfId="16030"/>
    <cellStyle name="Comma 2 5 3 3 2 3 2" xfId="16031"/>
    <cellStyle name="Comma 2 5 3 3 2 3 2 2" xfId="16032"/>
    <cellStyle name="Comma 2 5 3 3 2 3 2 2 2" xfId="16033"/>
    <cellStyle name="Comma 2 5 3 3 2 3 2 2 3" xfId="16034"/>
    <cellStyle name="Comma 2 5 3 3 2 3 2 3" xfId="16035"/>
    <cellStyle name="Comma 2 5 3 3 2 3 2 4" xfId="16036"/>
    <cellStyle name="Comma 2 5 3 3 2 3 3" xfId="16037"/>
    <cellStyle name="Comma 2 5 3 3 2 3 3 2" xfId="16038"/>
    <cellStyle name="Comma 2 5 3 3 2 3 3 3" xfId="16039"/>
    <cellStyle name="Comma 2 5 3 3 2 3 4" xfId="16040"/>
    <cellStyle name="Comma 2 5 3 3 2 3 4 2" xfId="16041"/>
    <cellStyle name="Comma 2 5 3 3 2 3 5" xfId="16042"/>
    <cellStyle name="Comma 2 5 3 3 2 3 6" xfId="16043"/>
    <cellStyle name="Comma 2 5 3 3 2 3 7" xfId="16044"/>
    <cellStyle name="Comma 2 5 3 3 2 3 8" xfId="16045"/>
    <cellStyle name="Comma 2 5 3 3 2 3 9" xfId="16046"/>
    <cellStyle name="Comma 2 5 3 3 2 4" xfId="16047"/>
    <cellStyle name="Comma 2 5 3 3 2 4 2" xfId="16048"/>
    <cellStyle name="Comma 2 5 3 3 2 4 2 2" xfId="16049"/>
    <cellStyle name="Comma 2 5 3 3 2 4 2 3" xfId="16050"/>
    <cellStyle name="Comma 2 5 3 3 2 4 3" xfId="16051"/>
    <cellStyle name="Comma 2 5 3 3 2 4 4" xfId="16052"/>
    <cellStyle name="Comma 2 5 3 3 2 5" xfId="16053"/>
    <cellStyle name="Comma 2 5 3 3 2 5 2" xfId="16054"/>
    <cellStyle name="Comma 2 5 3 3 2 5 3" xfId="16055"/>
    <cellStyle name="Comma 2 5 3 3 2 6" xfId="16056"/>
    <cellStyle name="Comma 2 5 3 3 2 6 2" xfId="16057"/>
    <cellStyle name="Comma 2 5 3 3 2 7" xfId="16058"/>
    <cellStyle name="Comma 2 5 3 3 2 8" xfId="16059"/>
    <cellStyle name="Comma 2 5 3 3 2 9" xfId="16060"/>
    <cellStyle name="Comma 2 5 3 3 3" xfId="16061"/>
    <cellStyle name="Comma 2 5 3 3 3 10" xfId="16062"/>
    <cellStyle name="Comma 2 5 3 3 3 11" xfId="16063"/>
    <cellStyle name="Comma 2 5 3 3 3 2" xfId="16064"/>
    <cellStyle name="Comma 2 5 3 3 3 2 10" xfId="16065"/>
    <cellStyle name="Comma 2 5 3 3 3 2 2" xfId="16066"/>
    <cellStyle name="Comma 2 5 3 3 3 2 2 2" xfId="16067"/>
    <cellStyle name="Comma 2 5 3 3 3 2 2 2 2" xfId="16068"/>
    <cellStyle name="Comma 2 5 3 3 3 2 2 2 2 2" xfId="16069"/>
    <cellStyle name="Comma 2 5 3 3 3 2 2 2 2 3" xfId="16070"/>
    <cellStyle name="Comma 2 5 3 3 3 2 2 2 3" xfId="16071"/>
    <cellStyle name="Comma 2 5 3 3 3 2 2 2 4" xfId="16072"/>
    <cellStyle name="Comma 2 5 3 3 3 2 2 3" xfId="16073"/>
    <cellStyle name="Comma 2 5 3 3 3 2 2 3 2" xfId="16074"/>
    <cellStyle name="Comma 2 5 3 3 3 2 2 3 3" xfId="16075"/>
    <cellStyle name="Comma 2 5 3 3 3 2 2 4" xfId="16076"/>
    <cellStyle name="Comma 2 5 3 3 3 2 2 5" xfId="16077"/>
    <cellStyle name="Comma 2 5 3 3 3 2 3" xfId="16078"/>
    <cellStyle name="Comma 2 5 3 3 3 2 3 2" xfId="16079"/>
    <cellStyle name="Comma 2 5 3 3 3 2 3 2 2" xfId="16080"/>
    <cellStyle name="Comma 2 5 3 3 3 2 3 2 2 2" xfId="16081"/>
    <cellStyle name="Comma 2 5 3 3 3 2 3 2 2 3" xfId="16082"/>
    <cellStyle name="Comma 2 5 3 3 3 2 3 2 3" xfId="16083"/>
    <cellStyle name="Comma 2 5 3 3 3 2 3 2 4" xfId="16084"/>
    <cellStyle name="Comma 2 5 3 3 3 2 3 3" xfId="16085"/>
    <cellStyle name="Comma 2 5 3 3 3 2 3 3 2" xfId="16086"/>
    <cellStyle name="Comma 2 5 3 3 3 2 3 3 3" xfId="16087"/>
    <cellStyle name="Comma 2 5 3 3 3 2 3 4" xfId="16088"/>
    <cellStyle name="Comma 2 5 3 3 3 2 3 5" xfId="16089"/>
    <cellStyle name="Comma 2 5 3 3 3 2 4" xfId="16090"/>
    <cellStyle name="Comma 2 5 3 3 3 2 4 2" xfId="16091"/>
    <cellStyle name="Comma 2 5 3 3 3 2 4 2 2" xfId="16092"/>
    <cellStyle name="Comma 2 5 3 3 3 2 4 2 3" xfId="16093"/>
    <cellStyle name="Comma 2 5 3 3 3 2 4 3" xfId="16094"/>
    <cellStyle name="Comma 2 5 3 3 3 2 4 4" xfId="16095"/>
    <cellStyle name="Comma 2 5 3 3 3 2 5" xfId="16096"/>
    <cellStyle name="Comma 2 5 3 3 3 2 5 2" xfId="16097"/>
    <cellStyle name="Comma 2 5 3 3 3 2 6" xfId="16098"/>
    <cellStyle name="Comma 2 5 3 3 3 2 7" xfId="16099"/>
    <cellStyle name="Comma 2 5 3 3 3 2 8" xfId="16100"/>
    <cellStyle name="Comma 2 5 3 3 3 2 9" xfId="16101"/>
    <cellStyle name="Comma 2 5 3 3 3 3" xfId="16102"/>
    <cellStyle name="Comma 2 5 3 3 3 3 2" xfId="16103"/>
    <cellStyle name="Comma 2 5 3 3 3 3 2 2" xfId="16104"/>
    <cellStyle name="Comma 2 5 3 3 3 3 2 2 2" xfId="16105"/>
    <cellStyle name="Comma 2 5 3 3 3 3 2 2 3" xfId="16106"/>
    <cellStyle name="Comma 2 5 3 3 3 3 2 3" xfId="16107"/>
    <cellStyle name="Comma 2 5 3 3 3 3 2 4" xfId="16108"/>
    <cellStyle name="Comma 2 5 3 3 3 3 3" xfId="16109"/>
    <cellStyle name="Comma 2 5 3 3 3 3 3 2" xfId="16110"/>
    <cellStyle name="Comma 2 5 3 3 3 3 3 3" xfId="16111"/>
    <cellStyle name="Comma 2 5 3 3 3 3 4" xfId="16112"/>
    <cellStyle name="Comma 2 5 3 3 3 3 4 2" xfId="16113"/>
    <cellStyle name="Comma 2 5 3 3 3 3 5" xfId="16114"/>
    <cellStyle name="Comma 2 5 3 3 3 3 6" xfId="16115"/>
    <cellStyle name="Comma 2 5 3 3 3 3 7" xfId="16116"/>
    <cellStyle name="Comma 2 5 3 3 3 3 8" xfId="16117"/>
    <cellStyle name="Comma 2 5 3 3 3 3 9" xfId="16118"/>
    <cellStyle name="Comma 2 5 3 3 3 4" xfId="16119"/>
    <cellStyle name="Comma 2 5 3 3 3 4 2" xfId="16120"/>
    <cellStyle name="Comma 2 5 3 3 3 4 2 2" xfId="16121"/>
    <cellStyle name="Comma 2 5 3 3 3 4 2 2 2" xfId="16122"/>
    <cellStyle name="Comma 2 5 3 3 3 4 2 2 3" xfId="16123"/>
    <cellStyle name="Comma 2 5 3 3 3 4 2 3" xfId="16124"/>
    <cellStyle name="Comma 2 5 3 3 3 4 2 4" xfId="16125"/>
    <cellStyle name="Comma 2 5 3 3 3 4 3" xfId="16126"/>
    <cellStyle name="Comma 2 5 3 3 3 4 3 2" xfId="16127"/>
    <cellStyle name="Comma 2 5 3 3 3 4 3 3" xfId="16128"/>
    <cellStyle name="Comma 2 5 3 3 3 4 4" xfId="16129"/>
    <cellStyle name="Comma 2 5 3 3 3 4 5" xfId="16130"/>
    <cellStyle name="Comma 2 5 3 3 3 5" xfId="16131"/>
    <cellStyle name="Comma 2 5 3 3 3 5 2" xfId="16132"/>
    <cellStyle name="Comma 2 5 3 3 3 5 2 2" xfId="16133"/>
    <cellStyle name="Comma 2 5 3 3 3 5 2 3" xfId="16134"/>
    <cellStyle name="Comma 2 5 3 3 3 5 3" xfId="16135"/>
    <cellStyle name="Comma 2 5 3 3 3 5 4" xfId="16136"/>
    <cellStyle name="Comma 2 5 3 3 3 6" xfId="16137"/>
    <cellStyle name="Comma 2 5 3 3 3 6 2" xfId="16138"/>
    <cellStyle name="Comma 2 5 3 3 3 7" xfId="16139"/>
    <cellStyle name="Comma 2 5 3 3 3 8" xfId="16140"/>
    <cellStyle name="Comma 2 5 3 3 3 9" xfId="16141"/>
    <cellStyle name="Comma 2 5 3 3 4" xfId="16142"/>
    <cellStyle name="Comma 2 5 3 3 4 10" xfId="16143"/>
    <cellStyle name="Comma 2 5 3 3 4 2" xfId="16144"/>
    <cellStyle name="Comma 2 5 3 3 4 2 2" xfId="16145"/>
    <cellStyle name="Comma 2 5 3 3 4 2 2 2" xfId="16146"/>
    <cellStyle name="Comma 2 5 3 3 4 2 2 2 2" xfId="16147"/>
    <cellStyle name="Comma 2 5 3 3 4 2 2 2 3" xfId="16148"/>
    <cellStyle name="Comma 2 5 3 3 4 2 2 3" xfId="16149"/>
    <cellStyle name="Comma 2 5 3 3 4 2 2 4" xfId="16150"/>
    <cellStyle name="Comma 2 5 3 3 4 2 3" xfId="16151"/>
    <cellStyle name="Comma 2 5 3 3 4 2 3 2" xfId="16152"/>
    <cellStyle name="Comma 2 5 3 3 4 2 3 3" xfId="16153"/>
    <cellStyle name="Comma 2 5 3 3 4 2 4" xfId="16154"/>
    <cellStyle name="Comma 2 5 3 3 4 2 5" xfId="16155"/>
    <cellStyle name="Comma 2 5 3 3 4 3" xfId="16156"/>
    <cellStyle name="Comma 2 5 3 3 4 3 2" xfId="16157"/>
    <cellStyle name="Comma 2 5 3 3 4 3 2 2" xfId="16158"/>
    <cellStyle name="Comma 2 5 3 3 4 3 2 3" xfId="16159"/>
    <cellStyle name="Comma 2 5 3 3 4 3 3" xfId="16160"/>
    <cellStyle name="Comma 2 5 3 3 4 3 4" xfId="16161"/>
    <cellStyle name="Comma 2 5 3 3 4 4" xfId="16162"/>
    <cellStyle name="Comma 2 5 3 3 4 4 2" xfId="16163"/>
    <cellStyle name="Comma 2 5 3 3 4 4 3" xfId="16164"/>
    <cellStyle name="Comma 2 5 3 3 4 5" xfId="16165"/>
    <cellStyle name="Comma 2 5 3 3 4 5 2" xfId="16166"/>
    <cellStyle name="Comma 2 5 3 3 4 6" xfId="16167"/>
    <cellStyle name="Comma 2 5 3 3 4 7" xfId="16168"/>
    <cellStyle name="Comma 2 5 3 3 4 8" xfId="16169"/>
    <cellStyle name="Comma 2 5 3 3 4 9" xfId="16170"/>
    <cellStyle name="Comma 2 5 3 3 5" xfId="16171"/>
    <cellStyle name="Comma 2 5 3 3 5 2" xfId="16172"/>
    <cellStyle name="Comma 2 5 3 3 5 2 2" xfId="16173"/>
    <cellStyle name="Comma 2 5 3 3 5 2 2 2" xfId="16174"/>
    <cellStyle name="Comma 2 5 3 3 5 2 2 3" xfId="16175"/>
    <cellStyle name="Comma 2 5 3 3 5 2 3" xfId="16176"/>
    <cellStyle name="Comma 2 5 3 3 5 2 4" xfId="16177"/>
    <cellStyle name="Comma 2 5 3 3 5 3" xfId="16178"/>
    <cellStyle name="Comma 2 5 3 3 5 3 2" xfId="16179"/>
    <cellStyle name="Comma 2 5 3 3 5 3 3" xfId="16180"/>
    <cellStyle name="Comma 2 5 3 3 5 4" xfId="16181"/>
    <cellStyle name="Comma 2 5 3 3 5 4 2" xfId="16182"/>
    <cellStyle name="Comma 2 5 3 3 5 5" xfId="16183"/>
    <cellStyle name="Comma 2 5 3 3 5 6" xfId="16184"/>
    <cellStyle name="Comma 2 5 3 3 5 7" xfId="16185"/>
    <cellStyle name="Comma 2 5 3 3 5 8" xfId="16186"/>
    <cellStyle name="Comma 2 5 3 3 5 9" xfId="16187"/>
    <cellStyle name="Comma 2 5 3 3 6" xfId="16188"/>
    <cellStyle name="Comma 2 5 3 3 6 2" xfId="16189"/>
    <cellStyle name="Comma 2 5 3 3 6 2 2" xfId="16190"/>
    <cellStyle name="Comma 2 5 3 3 6 2 3" xfId="16191"/>
    <cellStyle name="Comma 2 5 3 3 6 3" xfId="16192"/>
    <cellStyle name="Comma 2 5 3 3 6 4" xfId="16193"/>
    <cellStyle name="Comma 2 5 3 3 7" xfId="16194"/>
    <cellStyle name="Comma 2 5 3 3 7 2" xfId="16195"/>
    <cellStyle name="Comma 2 5 3 3 7 3" xfId="16196"/>
    <cellStyle name="Comma 2 5 3 3 8" xfId="16197"/>
    <cellStyle name="Comma 2 5 3 3 8 2" xfId="16198"/>
    <cellStyle name="Comma 2 5 3 3 9" xfId="16199"/>
    <cellStyle name="Comma 2 5 3 4" xfId="16200"/>
    <cellStyle name="Comma 2 5 3 4 10" xfId="16201"/>
    <cellStyle name="Comma 2 5 3 4 11" xfId="16202"/>
    <cellStyle name="Comma 2 5 3 4 2" xfId="16203"/>
    <cellStyle name="Comma 2 5 3 4 2 10" xfId="16204"/>
    <cellStyle name="Comma 2 5 3 4 2 2" xfId="16205"/>
    <cellStyle name="Comma 2 5 3 4 2 2 2" xfId="16206"/>
    <cellStyle name="Comma 2 5 3 4 2 2 2 2" xfId="16207"/>
    <cellStyle name="Comma 2 5 3 4 2 2 2 2 2" xfId="16208"/>
    <cellStyle name="Comma 2 5 3 4 2 2 2 2 3" xfId="16209"/>
    <cellStyle name="Comma 2 5 3 4 2 2 2 3" xfId="16210"/>
    <cellStyle name="Comma 2 5 3 4 2 2 2 4" xfId="16211"/>
    <cellStyle name="Comma 2 5 3 4 2 2 3" xfId="16212"/>
    <cellStyle name="Comma 2 5 3 4 2 2 3 2" xfId="16213"/>
    <cellStyle name="Comma 2 5 3 4 2 2 3 3" xfId="16214"/>
    <cellStyle name="Comma 2 5 3 4 2 2 4" xfId="16215"/>
    <cellStyle name="Comma 2 5 3 4 2 2 5" xfId="16216"/>
    <cellStyle name="Comma 2 5 3 4 2 3" xfId="16217"/>
    <cellStyle name="Comma 2 5 3 4 2 3 2" xfId="16218"/>
    <cellStyle name="Comma 2 5 3 4 2 3 2 2" xfId="16219"/>
    <cellStyle name="Comma 2 5 3 4 2 3 2 3" xfId="16220"/>
    <cellStyle name="Comma 2 5 3 4 2 3 3" xfId="16221"/>
    <cellStyle name="Comma 2 5 3 4 2 3 4" xfId="16222"/>
    <cellStyle name="Comma 2 5 3 4 2 4" xfId="16223"/>
    <cellStyle name="Comma 2 5 3 4 2 4 2" xfId="16224"/>
    <cellStyle name="Comma 2 5 3 4 2 4 3" xfId="16225"/>
    <cellStyle name="Comma 2 5 3 4 2 5" xfId="16226"/>
    <cellStyle name="Comma 2 5 3 4 2 5 2" xfId="16227"/>
    <cellStyle name="Comma 2 5 3 4 2 6" xfId="16228"/>
    <cellStyle name="Comma 2 5 3 4 2 7" xfId="16229"/>
    <cellStyle name="Comma 2 5 3 4 2 8" xfId="16230"/>
    <cellStyle name="Comma 2 5 3 4 2 9" xfId="16231"/>
    <cellStyle name="Comma 2 5 3 4 3" xfId="16232"/>
    <cellStyle name="Comma 2 5 3 4 3 2" xfId="16233"/>
    <cellStyle name="Comma 2 5 3 4 3 2 2" xfId="16234"/>
    <cellStyle name="Comma 2 5 3 4 3 2 2 2" xfId="16235"/>
    <cellStyle name="Comma 2 5 3 4 3 2 2 3" xfId="16236"/>
    <cellStyle name="Comma 2 5 3 4 3 2 3" xfId="16237"/>
    <cellStyle name="Comma 2 5 3 4 3 2 4" xfId="16238"/>
    <cellStyle name="Comma 2 5 3 4 3 3" xfId="16239"/>
    <cellStyle name="Comma 2 5 3 4 3 3 2" xfId="16240"/>
    <cellStyle name="Comma 2 5 3 4 3 3 3" xfId="16241"/>
    <cellStyle name="Comma 2 5 3 4 3 4" xfId="16242"/>
    <cellStyle name="Comma 2 5 3 4 3 5" xfId="16243"/>
    <cellStyle name="Comma 2 5 3 4 4" xfId="16244"/>
    <cellStyle name="Comma 2 5 3 4 4 2" xfId="16245"/>
    <cellStyle name="Comma 2 5 3 4 4 2 2" xfId="16246"/>
    <cellStyle name="Comma 2 5 3 4 4 2 3" xfId="16247"/>
    <cellStyle name="Comma 2 5 3 4 4 3" xfId="16248"/>
    <cellStyle name="Comma 2 5 3 4 4 4" xfId="16249"/>
    <cellStyle name="Comma 2 5 3 4 5" xfId="16250"/>
    <cellStyle name="Comma 2 5 3 4 5 2" xfId="16251"/>
    <cellStyle name="Comma 2 5 3 4 5 3" xfId="16252"/>
    <cellStyle name="Comma 2 5 3 4 6" xfId="16253"/>
    <cellStyle name="Comma 2 5 3 4 6 2" xfId="16254"/>
    <cellStyle name="Comma 2 5 3 4 7" xfId="16255"/>
    <cellStyle name="Comma 2 5 3 4 8" xfId="16256"/>
    <cellStyle name="Comma 2 5 3 4 9" xfId="16257"/>
    <cellStyle name="Comma 2 5 3 5" xfId="16258"/>
    <cellStyle name="Comma 2 5 3 5 10" xfId="16259"/>
    <cellStyle name="Comma 2 5 3 5 2" xfId="16260"/>
    <cellStyle name="Comma 2 5 3 5 2 2" xfId="16261"/>
    <cellStyle name="Comma 2 5 3 5 2 2 2" xfId="16262"/>
    <cellStyle name="Comma 2 5 3 5 2 2 2 2" xfId="16263"/>
    <cellStyle name="Comma 2 5 3 5 2 2 2 3" xfId="16264"/>
    <cellStyle name="Comma 2 5 3 5 2 2 3" xfId="16265"/>
    <cellStyle name="Comma 2 5 3 5 2 2 4" xfId="16266"/>
    <cellStyle name="Comma 2 5 3 5 2 3" xfId="16267"/>
    <cellStyle name="Comma 2 5 3 5 2 3 2" xfId="16268"/>
    <cellStyle name="Comma 2 5 3 5 2 3 3" xfId="16269"/>
    <cellStyle name="Comma 2 5 3 5 2 4" xfId="16270"/>
    <cellStyle name="Comma 2 5 3 5 2 5" xfId="16271"/>
    <cellStyle name="Comma 2 5 3 5 3" xfId="16272"/>
    <cellStyle name="Comma 2 5 3 5 3 2" xfId="16273"/>
    <cellStyle name="Comma 2 5 3 5 3 2 2" xfId="16274"/>
    <cellStyle name="Comma 2 5 3 5 3 2 3" xfId="16275"/>
    <cellStyle name="Comma 2 5 3 5 3 3" xfId="16276"/>
    <cellStyle name="Comma 2 5 3 5 3 4" xfId="16277"/>
    <cellStyle name="Comma 2 5 3 5 4" xfId="16278"/>
    <cellStyle name="Comma 2 5 3 5 4 2" xfId="16279"/>
    <cellStyle name="Comma 2 5 3 5 4 3" xfId="16280"/>
    <cellStyle name="Comma 2 5 3 5 5" xfId="16281"/>
    <cellStyle name="Comma 2 5 3 5 5 2" xfId="16282"/>
    <cellStyle name="Comma 2 5 3 5 6" xfId="16283"/>
    <cellStyle name="Comma 2 5 3 5 7" xfId="16284"/>
    <cellStyle name="Comma 2 5 3 5 8" xfId="16285"/>
    <cellStyle name="Comma 2 5 3 5 9" xfId="16286"/>
    <cellStyle name="Comma 2 5 3 6" xfId="16287"/>
    <cellStyle name="Comma 2 5 3 6 2" xfId="16288"/>
    <cellStyle name="Comma 2 5 3 6 2 2" xfId="16289"/>
    <cellStyle name="Comma 2 5 3 6 2 2 2" xfId="16290"/>
    <cellStyle name="Comma 2 5 3 6 2 2 2 2" xfId="16291"/>
    <cellStyle name="Comma 2 5 3 6 2 2 2 3" xfId="16292"/>
    <cellStyle name="Comma 2 5 3 6 2 2 3" xfId="16293"/>
    <cellStyle name="Comma 2 5 3 6 2 2 4" xfId="16294"/>
    <cellStyle name="Comma 2 5 3 6 2 3" xfId="16295"/>
    <cellStyle name="Comma 2 5 3 6 2 3 2" xfId="16296"/>
    <cellStyle name="Comma 2 5 3 6 2 3 3" xfId="16297"/>
    <cellStyle name="Comma 2 5 3 6 2 4" xfId="16298"/>
    <cellStyle name="Comma 2 5 3 6 2 5" xfId="16299"/>
    <cellStyle name="Comma 2 5 3 6 3" xfId="16300"/>
    <cellStyle name="Comma 2 5 3 6 3 2" xfId="16301"/>
    <cellStyle name="Comma 2 5 3 6 3 2 2" xfId="16302"/>
    <cellStyle name="Comma 2 5 3 6 3 2 3" xfId="16303"/>
    <cellStyle name="Comma 2 5 3 6 3 3" xfId="16304"/>
    <cellStyle name="Comma 2 5 3 6 3 4" xfId="16305"/>
    <cellStyle name="Comma 2 5 3 6 4" xfId="16306"/>
    <cellStyle name="Comma 2 5 3 6 4 2" xfId="16307"/>
    <cellStyle name="Comma 2 5 3 6 4 3" xfId="16308"/>
    <cellStyle name="Comma 2 5 3 6 5" xfId="16309"/>
    <cellStyle name="Comma 2 5 3 6 6" xfId="16310"/>
    <cellStyle name="Comma 2 5 3 7" xfId="16311"/>
    <cellStyle name="Comma 2 5 3 7 2" xfId="16312"/>
    <cellStyle name="Comma 2 5 3 7 2 2" xfId="16313"/>
    <cellStyle name="Comma 2 5 3 7 2 2 2" xfId="16314"/>
    <cellStyle name="Comma 2 5 3 7 2 2 3" xfId="16315"/>
    <cellStyle name="Comma 2 5 3 7 2 3" xfId="16316"/>
    <cellStyle name="Comma 2 5 3 7 2 4" xfId="16317"/>
    <cellStyle name="Comma 2 5 3 7 3" xfId="16318"/>
    <cellStyle name="Comma 2 5 3 7 3 2" xfId="16319"/>
    <cellStyle name="Comma 2 5 3 7 3 3" xfId="16320"/>
    <cellStyle name="Comma 2 5 3 7 4" xfId="16321"/>
    <cellStyle name="Comma 2 5 3 7 5" xfId="16322"/>
    <cellStyle name="Comma 2 5 3 8" xfId="16323"/>
    <cellStyle name="Comma 2 5 3 8 2" xfId="16324"/>
    <cellStyle name="Comma 2 5 3 8 2 2" xfId="16325"/>
    <cellStyle name="Comma 2 5 3 8 2 2 2" xfId="16326"/>
    <cellStyle name="Comma 2 5 3 8 2 2 3" xfId="16327"/>
    <cellStyle name="Comma 2 5 3 8 2 3" xfId="16328"/>
    <cellStyle name="Comma 2 5 3 8 2 4" xfId="16329"/>
    <cellStyle name="Comma 2 5 3 8 3" xfId="16330"/>
    <cellStyle name="Comma 2 5 3 8 3 2" xfId="16331"/>
    <cellStyle name="Comma 2 5 3 8 3 3" xfId="16332"/>
    <cellStyle name="Comma 2 5 3 8 4" xfId="16333"/>
    <cellStyle name="Comma 2 5 3 8 5" xfId="16334"/>
    <cellStyle name="Comma 2 5 3 9" xfId="16335"/>
    <cellStyle name="Comma 2 5 3 9 2" xfId="16336"/>
    <cellStyle name="Comma 2 5 3 9 2 2" xfId="16337"/>
    <cellStyle name="Comma 2 5 3 9 2 3" xfId="16338"/>
    <cellStyle name="Comma 2 5 3 9 3" xfId="16339"/>
    <cellStyle name="Comma 2 5 3 9 4" xfId="16340"/>
    <cellStyle name="Comma 2 5 4" xfId="16341"/>
    <cellStyle name="Comma 2 5 4 10" xfId="16342"/>
    <cellStyle name="Comma 2 5 4 11" xfId="16343"/>
    <cellStyle name="Comma 2 5 4 2" xfId="16344"/>
    <cellStyle name="Comma 2 5 4 2 10" xfId="16345"/>
    <cellStyle name="Comma 2 5 4 2 2" xfId="16346"/>
    <cellStyle name="Comma 2 5 4 2 2 2" xfId="16347"/>
    <cellStyle name="Comma 2 5 4 2 2 2 2" xfId="16348"/>
    <cellStyle name="Comma 2 5 4 2 2 2 2 2" xfId="16349"/>
    <cellStyle name="Comma 2 5 4 2 2 2 2 3" xfId="16350"/>
    <cellStyle name="Comma 2 5 4 2 2 2 3" xfId="16351"/>
    <cellStyle name="Comma 2 5 4 2 2 2 4" xfId="16352"/>
    <cellStyle name="Comma 2 5 4 2 2 3" xfId="16353"/>
    <cellStyle name="Comma 2 5 4 2 2 3 2" xfId="16354"/>
    <cellStyle name="Comma 2 5 4 2 2 3 3" xfId="16355"/>
    <cellStyle name="Comma 2 5 4 2 2 4" xfId="16356"/>
    <cellStyle name="Comma 2 5 4 2 2 5" xfId="16357"/>
    <cellStyle name="Comma 2 5 4 2 3" xfId="16358"/>
    <cellStyle name="Comma 2 5 4 2 3 2" xfId="16359"/>
    <cellStyle name="Comma 2 5 4 2 3 2 2" xfId="16360"/>
    <cellStyle name="Comma 2 5 4 2 3 2 3" xfId="16361"/>
    <cellStyle name="Comma 2 5 4 2 3 3" xfId="16362"/>
    <cellStyle name="Comma 2 5 4 2 3 4" xfId="16363"/>
    <cellStyle name="Comma 2 5 4 2 4" xfId="16364"/>
    <cellStyle name="Comma 2 5 4 2 4 2" xfId="16365"/>
    <cellStyle name="Comma 2 5 4 2 4 3" xfId="16366"/>
    <cellStyle name="Comma 2 5 4 2 5" xfId="16367"/>
    <cellStyle name="Comma 2 5 4 2 5 2" xfId="16368"/>
    <cellStyle name="Comma 2 5 4 2 6" xfId="16369"/>
    <cellStyle name="Comma 2 5 4 2 7" xfId="16370"/>
    <cellStyle name="Comma 2 5 4 2 8" xfId="16371"/>
    <cellStyle name="Comma 2 5 4 2 9" xfId="16372"/>
    <cellStyle name="Comma 2 5 4 3" xfId="16373"/>
    <cellStyle name="Comma 2 5 4 3 2" xfId="16374"/>
    <cellStyle name="Comma 2 5 4 3 2 2" xfId="16375"/>
    <cellStyle name="Comma 2 5 4 3 2 2 2" xfId="16376"/>
    <cellStyle name="Comma 2 5 4 3 2 2 3" xfId="16377"/>
    <cellStyle name="Comma 2 5 4 3 2 3" xfId="16378"/>
    <cellStyle name="Comma 2 5 4 3 2 4" xfId="16379"/>
    <cellStyle name="Comma 2 5 4 3 3" xfId="16380"/>
    <cellStyle name="Comma 2 5 4 3 3 2" xfId="16381"/>
    <cellStyle name="Comma 2 5 4 3 3 3" xfId="16382"/>
    <cellStyle name="Comma 2 5 4 3 4" xfId="16383"/>
    <cellStyle name="Comma 2 5 4 3 4 2" xfId="16384"/>
    <cellStyle name="Comma 2 5 4 3 5" xfId="16385"/>
    <cellStyle name="Comma 2 5 4 3 6" xfId="16386"/>
    <cellStyle name="Comma 2 5 4 3 7" xfId="16387"/>
    <cellStyle name="Comma 2 5 4 3 8" xfId="16388"/>
    <cellStyle name="Comma 2 5 4 3 9" xfId="16389"/>
    <cellStyle name="Comma 2 5 4 4" xfId="16390"/>
    <cellStyle name="Comma 2 5 4 4 2" xfId="16391"/>
    <cellStyle name="Comma 2 5 4 4 2 2" xfId="16392"/>
    <cellStyle name="Comma 2 5 4 4 2 3" xfId="16393"/>
    <cellStyle name="Comma 2 5 4 4 3" xfId="16394"/>
    <cellStyle name="Comma 2 5 4 4 4" xfId="16395"/>
    <cellStyle name="Comma 2 5 4 5" xfId="16396"/>
    <cellStyle name="Comma 2 5 4 5 2" xfId="16397"/>
    <cellStyle name="Comma 2 5 4 5 3" xfId="16398"/>
    <cellStyle name="Comma 2 5 4 6" xfId="16399"/>
    <cellStyle name="Comma 2 5 4 6 2" xfId="16400"/>
    <cellStyle name="Comma 2 5 4 7" xfId="16401"/>
    <cellStyle name="Comma 2 5 4 8" xfId="16402"/>
    <cellStyle name="Comma 2 5 4 9" xfId="16403"/>
    <cellStyle name="Comma 2 5 5" xfId="16404"/>
    <cellStyle name="Comma 2 5 5 10" xfId="16405"/>
    <cellStyle name="Comma 2 5 5 11" xfId="16406"/>
    <cellStyle name="Comma 2 5 5 2" xfId="16407"/>
    <cellStyle name="Comma 2 5 5 2 10" xfId="16408"/>
    <cellStyle name="Comma 2 5 5 2 2" xfId="16409"/>
    <cellStyle name="Comma 2 5 5 2 2 2" xfId="16410"/>
    <cellStyle name="Comma 2 5 5 2 2 2 2" xfId="16411"/>
    <cellStyle name="Comma 2 5 5 2 2 2 2 2" xfId="16412"/>
    <cellStyle name="Comma 2 5 5 2 2 2 2 3" xfId="16413"/>
    <cellStyle name="Comma 2 5 5 2 2 2 3" xfId="16414"/>
    <cellStyle name="Comma 2 5 5 2 2 2 4" xfId="16415"/>
    <cellStyle name="Comma 2 5 5 2 2 3" xfId="16416"/>
    <cellStyle name="Comma 2 5 5 2 2 3 2" xfId="16417"/>
    <cellStyle name="Comma 2 5 5 2 2 3 3" xfId="16418"/>
    <cellStyle name="Comma 2 5 5 2 2 4" xfId="16419"/>
    <cellStyle name="Comma 2 5 5 2 2 5" xfId="16420"/>
    <cellStyle name="Comma 2 5 5 2 3" xfId="16421"/>
    <cellStyle name="Comma 2 5 5 2 3 2" xfId="16422"/>
    <cellStyle name="Comma 2 5 5 2 3 2 2" xfId="16423"/>
    <cellStyle name="Comma 2 5 5 2 3 2 2 2" xfId="16424"/>
    <cellStyle name="Comma 2 5 5 2 3 2 2 3" xfId="16425"/>
    <cellStyle name="Comma 2 5 5 2 3 2 3" xfId="16426"/>
    <cellStyle name="Comma 2 5 5 2 3 2 4" xfId="16427"/>
    <cellStyle name="Comma 2 5 5 2 3 3" xfId="16428"/>
    <cellStyle name="Comma 2 5 5 2 3 3 2" xfId="16429"/>
    <cellStyle name="Comma 2 5 5 2 3 3 3" xfId="16430"/>
    <cellStyle name="Comma 2 5 5 2 3 4" xfId="16431"/>
    <cellStyle name="Comma 2 5 5 2 3 5" xfId="16432"/>
    <cellStyle name="Comma 2 5 5 2 4" xfId="16433"/>
    <cellStyle name="Comma 2 5 5 2 4 2" xfId="16434"/>
    <cellStyle name="Comma 2 5 5 2 4 2 2" xfId="16435"/>
    <cellStyle name="Comma 2 5 5 2 4 2 3" xfId="16436"/>
    <cellStyle name="Comma 2 5 5 2 4 3" xfId="16437"/>
    <cellStyle name="Comma 2 5 5 2 4 4" xfId="16438"/>
    <cellStyle name="Comma 2 5 5 2 5" xfId="16439"/>
    <cellStyle name="Comma 2 5 5 2 5 2" xfId="16440"/>
    <cellStyle name="Comma 2 5 5 2 6" xfId="16441"/>
    <cellStyle name="Comma 2 5 5 2 7" xfId="16442"/>
    <cellStyle name="Comma 2 5 5 2 8" xfId="16443"/>
    <cellStyle name="Comma 2 5 5 2 9" xfId="16444"/>
    <cellStyle name="Comma 2 5 5 3" xfId="16445"/>
    <cellStyle name="Comma 2 5 5 3 2" xfId="16446"/>
    <cellStyle name="Comma 2 5 5 3 2 2" xfId="16447"/>
    <cellStyle name="Comma 2 5 5 3 2 2 2" xfId="16448"/>
    <cellStyle name="Comma 2 5 5 3 2 2 3" xfId="16449"/>
    <cellStyle name="Comma 2 5 5 3 2 3" xfId="16450"/>
    <cellStyle name="Comma 2 5 5 3 2 4" xfId="16451"/>
    <cellStyle name="Comma 2 5 5 3 3" xfId="16452"/>
    <cellStyle name="Comma 2 5 5 3 3 2" xfId="16453"/>
    <cellStyle name="Comma 2 5 5 3 3 3" xfId="16454"/>
    <cellStyle name="Comma 2 5 5 3 4" xfId="16455"/>
    <cellStyle name="Comma 2 5 5 3 4 2" xfId="16456"/>
    <cellStyle name="Comma 2 5 5 3 5" xfId="16457"/>
    <cellStyle name="Comma 2 5 5 3 6" xfId="16458"/>
    <cellStyle name="Comma 2 5 5 3 7" xfId="16459"/>
    <cellStyle name="Comma 2 5 5 3 8" xfId="16460"/>
    <cellStyle name="Comma 2 5 5 3 9" xfId="16461"/>
    <cellStyle name="Comma 2 5 5 4" xfId="16462"/>
    <cellStyle name="Comma 2 5 5 4 2" xfId="16463"/>
    <cellStyle name="Comma 2 5 5 4 2 2" xfId="16464"/>
    <cellStyle name="Comma 2 5 5 4 2 2 2" xfId="16465"/>
    <cellStyle name="Comma 2 5 5 4 2 2 3" xfId="16466"/>
    <cellStyle name="Comma 2 5 5 4 2 3" xfId="16467"/>
    <cellStyle name="Comma 2 5 5 4 2 4" xfId="16468"/>
    <cellStyle name="Comma 2 5 5 4 3" xfId="16469"/>
    <cellStyle name="Comma 2 5 5 4 3 2" xfId="16470"/>
    <cellStyle name="Comma 2 5 5 4 3 3" xfId="16471"/>
    <cellStyle name="Comma 2 5 5 4 4" xfId="16472"/>
    <cellStyle name="Comma 2 5 5 4 5" xfId="16473"/>
    <cellStyle name="Comma 2 5 5 5" xfId="16474"/>
    <cellStyle name="Comma 2 5 5 5 2" xfId="16475"/>
    <cellStyle name="Comma 2 5 5 5 2 2" xfId="16476"/>
    <cellStyle name="Comma 2 5 5 5 2 3" xfId="16477"/>
    <cellStyle name="Comma 2 5 5 5 3" xfId="16478"/>
    <cellStyle name="Comma 2 5 5 5 4" xfId="16479"/>
    <cellStyle name="Comma 2 5 5 6" xfId="16480"/>
    <cellStyle name="Comma 2 5 5 6 2" xfId="16481"/>
    <cellStyle name="Comma 2 5 5 7" xfId="16482"/>
    <cellStyle name="Comma 2 5 5 8" xfId="16483"/>
    <cellStyle name="Comma 2 5 5 9" xfId="16484"/>
    <cellStyle name="Comma 2 5 6" xfId="16485"/>
    <cellStyle name="Comma 2 5 6 10" xfId="16486"/>
    <cellStyle name="Comma 2 5 6 2" xfId="16487"/>
    <cellStyle name="Comma 2 5 6 2 2" xfId="16488"/>
    <cellStyle name="Comma 2 5 6 2 2 2" xfId="16489"/>
    <cellStyle name="Comma 2 5 6 2 2 2 2" xfId="16490"/>
    <cellStyle name="Comma 2 5 6 2 2 2 3" xfId="16491"/>
    <cellStyle name="Comma 2 5 6 2 2 3" xfId="16492"/>
    <cellStyle name="Comma 2 5 6 2 2 4" xfId="16493"/>
    <cellStyle name="Comma 2 5 6 2 3" xfId="16494"/>
    <cellStyle name="Comma 2 5 6 2 3 2" xfId="16495"/>
    <cellStyle name="Comma 2 5 6 2 3 3" xfId="16496"/>
    <cellStyle name="Comma 2 5 6 2 4" xfId="16497"/>
    <cellStyle name="Comma 2 5 6 2 5" xfId="16498"/>
    <cellStyle name="Comma 2 5 6 3" xfId="16499"/>
    <cellStyle name="Comma 2 5 6 3 2" xfId="16500"/>
    <cellStyle name="Comma 2 5 6 3 2 2" xfId="16501"/>
    <cellStyle name="Comma 2 5 6 3 2 3" xfId="16502"/>
    <cellStyle name="Comma 2 5 6 3 3" xfId="16503"/>
    <cellStyle name="Comma 2 5 6 3 4" xfId="16504"/>
    <cellStyle name="Comma 2 5 6 4" xfId="16505"/>
    <cellStyle name="Comma 2 5 6 4 2" xfId="16506"/>
    <cellStyle name="Comma 2 5 6 4 3" xfId="16507"/>
    <cellStyle name="Comma 2 5 6 5" xfId="16508"/>
    <cellStyle name="Comma 2 5 6 5 2" xfId="16509"/>
    <cellStyle name="Comma 2 5 6 6" xfId="16510"/>
    <cellStyle name="Comma 2 5 6 7" xfId="16511"/>
    <cellStyle name="Comma 2 5 6 8" xfId="16512"/>
    <cellStyle name="Comma 2 5 6 9" xfId="16513"/>
    <cellStyle name="Comma 2 5 7" xfId="16514"/>
    <cellStyle name="Comma 2 5 7 2" xfId="16515"/>
    <cellStyle name="Comma 2 5 7 2 2" xfId="16516"/>
    <cellStyle name="Comma 2 5 7 2 2 2" xfId="16517"/>
    <cellStyle name="Comma 2 5 7 2 2 2 2" xfId="16518"/>
    <cellStyle name="Comma 2 5 7 2 2 2 3" xfId="16519"/>
    <cellStyle name="Comma 2 5 7 2 2 3" xfId="16520"/>
    <cellStyle name="Comma 2 5 7 2 2 4" xfId="16521"/>
    <cellStyle name="Comma 2 5 7 2 3" xfId="16522"/>
    <cellStyle name="Comma 2 5 7 2 3 2" xfId="16523"/>
    <cellStyle name="Comma 2 5 7 2 3 3" xfId="16524"/>
    <cellStyle name="Comma 2 5 7 2 4" xfId="16525"/>
    <cellStyle name="Comma 2 5 7 2 5" xfId="16526"/>
    <cellStyle name="Comma 2 5 7 3" xfId="16527"/>
    <cellStyle name="Comma 2 5 7 3 2" xfId="16528"/>
    <cellStyle name="Comma 2 5 7 3 2 2" xfId="16529"/>
    <cellStyle name="Comma 2 5 7 3 2 3" xfId="16530"/>
    <cellStyle name="Comma 2 5 7 3 3" xfId="16531"/>
    <cellStyle name="Comma 2 5 7 3 4" xfId="16532"/>
    <cellStyle name="Comma 2 5 7 4" xfId="16533"/>
    <cellStyle name="Comma 2 5 7 4 2" xfId="16534"/>
    <cellStyle name="Comma 2 5 7 4 3" xfId="16535"/>
    <cellStyle name="Comma 2 5 7 5" xfId="16536"/>
    <cellStyle name="Comma 2 5 7 6" xfId="16537"/>
    <cellStyle name="Comma 2 5 8" xfId="16538"/>
    <cellStyle name="Comma 2 5 8 2" xfId="16539"/>
    <cellStyle name="Comma 2 5 8 2 2" xfId="16540"/>
    <cellStyle name="Comma 2 5 8 2 2 2" xfId="16541"/>
    <cellStyle name="Comma 2 5 8 2 2 3" xfId="16542"/>
    <cellStyle name="Comma 2 5 8 2 3" xfId="16543"/>
    <cellStyle name="Comma 2 5 8 2 4" xfId="16544"/>
    <cellStyle name="Comma 2 5 8 3" xfId="16545"/>
    <cellStyle name="Comma 2 5 8 3 2" xfId="16546"/>
    <cellStyle name="Comma 2 5 8 3 3" xfId="16547"/>
    <cellStyle name="Comma 2 5 8 4" xfId="16548"/>
    <cellStyle name="Comma 2 5 8 5" xfId="16549"/>
    <cellStyle name="Comma 2 5 9" xfId="16550"/>
    <cellStyle name="Comma 2 5 9 2" xfId="16551"/>
    <cellStyle name="Comma 2 5 9 2 2" xfId="16552"/>
    <cellStyle name="Comma 2 5 9 2 2 2" xfId="16553"/>
    <cellStyle name="Comma 2 5 9 2 2 3" xfId="16554"/>
    <cellStyle name="Comma 2 5 9 2 3" xfId="16555"/>
    <cellStyle name="Comma 2 5 9 2 4" xfId="16556"/>
    <cellStyle name="Comma 2 5 9 3" xfId="16557"/>
    <cellStyle name="Comma 2 5 9 3 2" xfId="16558"/>
    <cellStyle name="Comma 2 5 9 3 3" xfId="16559"/>
    <cellStyle name="Comma 2 5 9 4" xfId="16560"/>
    <cellStyle name="Comma 2 5 9 5" xfId="16561"/>
    <cellStyle name="Comma 2 6" xfId="16562"/>
    <cellStyle name="Comma 2 6 10" xfId="16563"/>
    <cellStyle name="Comma 2 6 10 2" xfId="16564"/>
    <cellStyle name="Comma 2 6 10 2 2" xfId="16565"/>
    <cellStyle name="Comma 2 6 10 2 3" xfId="16566"/>
    <cellStyle name="Comma 2 6 10 3" xfId="16567"/>
    <cellStyle name="Comma 2 6 10 4" xfId="16568"/>
    <cellStyle name="Comma 2 6 11" xfId="16569"/>
    <cellStyle name="Comma 2 6 11 2" xfId="16570"/>
    <cellStyle name="Comma 2 6 11 3" xfId="16571"/>
    <cellStyle name="Comma 2 6 12" xfId="16572"/>
    <cellStyle name="Comma 2 6 12 2" xfId="16573"/>
    <cellStyle name="Comma 2 6 12 3" xfId="16574"/>
    <cellStyle name="Comma 2 6 13" xfId="16575"/>
    <cellStyle name="Comma 2 6 13 2" xfId="16576"/>
    <cellStyle name="Comma 2 6 13 3" xfId="16577"/>
    <cellStyle name="Comma 2 6 14" xfId="16578"/>
    <cellStyle name="Comma 2 6 14 2" xfId="16579"/>
    <cellStyle name="Comma 2 6 15" xfId="16580"/>
    <cellStyle name="Comma 2 6 16" xfId="16581"/>
    <cellStyle name="Comma 2 6 17" xfId="16582"/>
    <cellStyle name="Comma 2 6 18" xfId="16583"/>
    <cellStyle name="Comma 2 6 19" xfId="16584"/>
    <cellStyle name="Comma 2 6 2" xfId="16585"/>
    <cellStyle name="Comma 2 6 2 10" xfId="16586"/>
    <cellStyle name="Comma 2 6 2 11" xfId="16587"/>
    <cellStyle name="Comma 2 6 2 12" xfId="16588"/>
    <cellStyle name="Comma 2 6 2 2" xfId="16589"/>
    <cellStyle name="Comma 2 6 2 2 10" xfId="16590"/>
    <cellStyle name="Comma 2 6 2 2 11" xfId="16591"/>
    <cellStyle name="Comma 2 6 2 2 2" xfId="16592"/>
    <cellStyle name="Comma 2 6 2 2 2 10" xfId="16593"/>
    <cellStyle name="Comma 2 6 2 2 2 2" xfId="16594"/>
    <cellStyle name="Comma 2 6 2 2 2 2 2" xfId="16595"/>
    <cellStyle name="Comma 2 6 2 2 2 2 2 2" xfId="16596"/>
    <cellStyle name="Comma 2 6 2 2 2 2 2 2 2" xfId="16597"/>
    <cellStyle name="Comma 2 6 2 2 2 2 2 2 3" xfId="16598"/>
    <cellStyle name="Comma 2 6 2 2 2 2 2 3" xfId="16599"/>
    <cellStyle name="Comma 2 6 2 2 2 2 2 4" xfId="16600"/>
    <cellStyle name="Comma 2 6 2 2 2 2 3" xfId="16601"/>
    <cellStyle name="Comma 2 6 2 2 2 2 3 2" xfId="16602"/>
    <cellStyle name="Comma 2 6 2 2 2 2 3 3" xfId="16603"/>
    <cellStyle name="Comma 2 6 2 2 2 2 4" xfId="16604"/>
    <cellStyle name="Comma 2 6 2 2 2 2 5" xfId="16605"/>
    <cellStyle name="Comma 2 6 2 2 2 3" xfId="16606"/>
    <cellStyle name="Comma 2 6 2 2 2 3 2" xfId="16607"/>
    <cellStyle name="Comma 2 6 2 2 2 3 2 2" xfId="16608"/>
    <cellStyle name="Comma 2 6 2 2 2 3 2 3" xfId="16609"/>
    <cellStyle name="Comma 2 6 2 2 2 3 3" xfId="16610"/>
    <cellStyle name="Comma 2 6 2 2 2 3 4" xfId="16611"/>
    <cellStyle name="Comma 2 6 2 2 2 4" xfId="16612"/>
    <cellStyle name="Comma 2 6 2 2 2 4 2" xfId="16613"/>
    <cellStyle name="Comma 2 6 2 2 2 4 3" xfId="16614"/>
    <cellStyle name="Comma 2 6 2 2 2 5" xfId="16615"/>
    <cellStyle name="Comma 2 6 2 2 2 5 2" xfId="16616"/>
    <cellStyle name="Comma 2 6 2 2 2 6" xfId="16617"/>
    <cellStyle name="Comma 2 6 2 2 2 7" xfId="16618"/>
    <cellStyle name="Comma 2 6 2 2 2 8" xfId="16619"/>
    <cellStyle name="Comma 2 6 2 2 2 9" xfId="16620"/>
    <cellStyle name="Comma 2 6 2 2 3" xfId="16621"/>
    <cellStyle name="Comma 2 6 2 2 3 2" xfId="16622"/>
    <cellStyle name="Comma 2 6 2 2 3 2 2" xfId="16623"/>
    <cellStyle name="Comma 2 6 2 2 3 2 2 2" xfId="16624"/>
    <cellStyle name="Comma 2 6 2 2 3 2 2 3" xfId="16625"/>
    <cellStyle name="Comma 2 6 2 2 3 2 3" xfId="16626"/>
    <cellStyle name="Comma 2 6 2 2 3 2 4" xfId="16627"/>
    <cellStyle name="Comma 2 6 2 2 3 3" xfId="16628"/>
    <cellStyle name="Comma 2 6 2 2 3 3 2" xfId="16629"/>
    <cellStyle name="Comma 2 6 2 2 3 3 3" xfId="16630"/>
    <cellStyle name="Comma 2 6 2 2 3 4" xfId="16631"/>
    <cellStyle name="Comma 2 6 2 2 3 5" xfId="16632"/>
    <cellStyle name="Comma 2 6 2 2 4" xfId="16633"/>
    <cellStyle name="Comma 2 6 2 2 4 2" xfId="16634"/>
    <cellStyle name="Comma 2 6 2 2 4 2 2" xfId="16635"/>
    <cellStyle name="Comma 2 6 2 2 4 2 3" xfId="16636"/>
    <cellStyle name="Comma 2 6 2 2 4 3" xfId="16637"/>
    <cellStyle name="Comma 2 6 2 2 4 4" xfId="16638"/>
    <cellStyle name="Comma 2 6 2 2 5" xfId="16639"/>
    <cellStyle name="Comma 2 6 2 2 5 2" xfId="16640"/>
    <cellStyle name="Comma 2 6 2 2 5 3" xfId="16641"/>
    <cellStyle name="Comma 2 6 2 2 6" xfId="16642"/>
    <cellStyle name="Comma 2 6 2 2 6 2" xfId="16643"/>
    <cellStyle name="Comma 2 6 2 2 7" xfId="16644"/>
    <cellStyle name="Comma 2 6 2 2 8" xfId="16645"/>
    <cellStyle name="Comma 2 6 2 2 9" xfId="16646"/>
    <cellStyle name="Comma 2 6 2 3" xfId="16647"/>
    <cellStyle name="Comma 2 6 2 3 10" xfId="16648"/>
    <cellStyle name="Comma 2 6 2 3 2" xfId="16649"/>
    <cellStyle name="Comma 2 6 2 3 2 2" xfId="16650"/>
    <cellStyle name="Comma 2 6 2 3 2 2 2" xfId="16651"/>
    <cellStyle name="Comma 2 6 2 3 2 2 2 2" xfId="16652"/>
    <cellStyle name="Comma 2 6 2 3 2 2 2 3" xfId="16653"/>
    <cellStyle name="Comma 2 6 2 3 2 2 3" xfId="16654"/>
    <cellStyle name="Comma 2 6 2 3 2 2 4" xfId="16655"/>
    <cellStyle name="Comma 2 6 2 3 2 3" xfId="16656"/>
    <cellStyle name="Comma 2 6 2 3 2 3 2" xfId="16657"/>
    <cellStyle name="Comma 2 6 2 3 2 3 3" xfId="16658"/>
    <cellStyle name="Comma 2 6 2 3 2 4" xfId="16659"/>
    <cellStyle name="Comma 2 6 2 3 2 5" xfId="16660"/>
    <cellStyle name="Comma 2 6 2 3 3" xfId="16661"/>
    <cellStyle name="Comma 2 6 2 3 3 2" xfId="16662"/>
    <cellStyle name="Comma 2 6 2 3 3 2 2" xfId="16663"/>
    <cellStyle name="Comma 2 6 2 3 3 2 3" xfId="16664"/>
    <cellStyle name="Comma 2 6 2 3 3 3" xfId="16665"/>
    <cellStyle name="Comma 2 6 2 3 3 4" xfId="16666"/>
    <cellStyle name="Comma 2 6 2 3 4" xfId="16667"/>
    <cellStyle name="Comma 2 6 2 3 4 2" xfId="16668"/>
    <cellStyle name="Comma 2 6 2 3 4 3" xfId="16669"/>
    <cellStyle name="Comma 2 6 2 3 5" xfId="16670"/>
    <cellStyle name="Comma 2 6 2 3 5 2" xfId="16671"/>
    <cellStyle name="Comma 2 6 2 3 6" xfId="16672"/>
    <cellStyle name="Comma 2 6 2 3 7" xfId="16673"/>
    <cellStyle name="Comma 2 6 2 3 8" xfId="16674"/>
    <cellStyle name="Comma 2 6 2 3 9" xfId="16675"/>
    <cellStyle name="Comma 2 6 2 4" xfId="16676"/>
    <cellStyle name="Comma 2 6 2 4 2" xfId="16677"/>
    <cellStyle name="Comma 2 6 2 4 2 2" xfId="16678"/>
    <cellStyle name="Comma 2 6 2 4 2 2 2" xfId="16679"/>
    <cellStyle name="Comma 2 6 2 4 2 2 3" xfId="16680"/>
    <cellStyle name="Comma 2 6 2 4 2 3" xfId="16681"/>
    <cellStyle name="Comma 2 6 2 4 2 4" xfId="16682"/>
    <cellStyle name="Comma 2 6 2 4 3" xfId="16683"/>
    <cellStyle name="Comma 2 6 2 4 3 2" xfId="16684"/>
    <cellStyle name="Comma 2 6 2 4 3 3" xfId="16685"/>
    <cellStyle name="Comma 2 6 2 4 4" xfId="16686"/>
    <cellStyle name="Comma 2 6 2 4 5" xfId="16687"/>
    <cellStyle name="Comma 2 6 2 5" xfId="16688"/>
    <cellStyle name="Comma 2 6 2 5 2" xfId="16689"/>
    <cellStyle name="Comma 2 6 2 5 2 2" xfId="16690"/>
    <cellStyle name="Comma 2 6 2 5 2 3" xfId="16691"/>
    <cellStyle name="Comma 2 6 2 5 3" xfId="16692"/>
    <cellStyle name="Comma 2 6 2 5 4" xfId="16693"/>
    <cellStyle name="Comma 2 6 2 6" xfId="16694"/>
    <cellStyle name="Comma 2 6 2 6 2" xfId="16695"/>
    <cellStyle name="Comma 2 6 2 6 3" xfId="16696"/>
    <cellStyle name="Comma 2 6 2 7" xfId="16697"/>
    <cellStyle name="Comma 2 6 2 7 2" xfId="16698"/>
    <cellStyle name="Comma 2 6 2 8" xfId="16699"/>
    <cellStyle name="Comma 2 6 2 9" xfId="16700"/>
    <cellStyle name="Comma 2 6 3" xfId="16701"/>
    <cellStyle name="Comma 2 6 3 10" xfId="16702"/>
    <cellStyle name="Comma 2 6 3 11" xfId="16703"/>
    <cellStyle name="Comma 2 6 3 12" xfId="16704"/>
    <cellStyle name="Comma 2 6 3 13" xfId="16705"/>
    <cellStyle name="Comma 2 6 3 2" xfId="16706"/>
    <cellStyle name="Comma 2 6 3 2 10" xfId="16707"/>
    <cellStyle name="Comma 2 6 3 2 11" xfId="16708"/>
    <cellStyle name="Comma 2 6 3 2 2" xfId="16709"/>
    <cellStyle name="Comma 2 6 3 2 2 10" xfId="16710"/>
    <cellStyle name="Comma 2 6 3 2 2 2" xfId="16711"/>
    <cellStyle name="Comma 2 6 3 2 2 2 2" xfId="16712"/>
    <cellStyle name="Comma 2 6 3 2 2 2 2 2" xfId="16713"/>
    <cellStyle name="Comma 2 6 3 2 2 2 2 2 2" xfId="16714"/>
    <cellStyle name="Comma 2 6 3 2 2 2 2 2 3" xfId="16715"/>
    <cellStyle name="Comma 2 6 3 2 2 2 2 3" xfId="16716"/>
    <cellStyle name="Comma 2 6 3 2 2 2 2 4" xfId="16717"/>
    <cellStyle name="Comma 2 6 3 2 2 2 3" xfId="16718"/>
    <cellStyle name="Comma 2 6 3 2 2 2 3 2" xfId="16719"/>
    <cellStyle name="Comma 2 6 3 2 2 2 3 3" xfId="16720"/>
    <cellStyle name="Comma 2 6 3 2 2 2 4" xfId="16721"/>
    <cellStyle name="Comma 2 6 3 2 2 2 5" xfId="16722"/>
    <cellStyle name="Comma 2 6 3 2 2 3" xfId="16723"/>
    <cellStyle name="Comma 2 6 3 2 2 3 2" xfId="16724"/>
    <cellStyle name="Comma 2 6 3 2 2 3 2 2" xfId="16725"/>
    <cellStyle name="Comma 2 6 3 2 2 3 2 3" xfId="16726"/>
    <cellStyle name="Comma 2 6 3 2 2 3 3" xfId="16727"/>
    <cellStyle name="Comma 2 6 3 2 2 3 4" xfId="16728"/>
    <cellStyle name="Comma 2 6 3 2 2 4" xfId="16729"/>
    <cellStyle name="Comma 2 6 3 2 2 4 2" xfId="16730"/>
    <cellStyle name="Comma 2 6 3 2 2 4 3" xfId="16731"/>
    <cellStyle name="Comma 2 6 3 2 2 5" xfId="16732"/>
    <cellStyle name="Comma 2 6 3 2 2 5 2" xfId="16733"/>
    <cellStyle name="Comma 2 6 3 2 2 6" xfId="16734"/>
    <cellStyle name="Comma 2 6 3 2 2 7" xfId="16735"/>
    <cellStyle name="Comma 2 6 3 2 2 8" xfId="16736"/>
    <cellStyle name="Comma 2 6 3 2 2 9" xfId="16737"/>
    <cellStyle name="Comma 2 6 3 2 3" xfId="16738"/>
    <cellStyle name="Comma 2 6 3 2 3 2" xfId="16739"/>
    <cellStyle name="Comma 2 6 3 2 3 2 2" xfId="16740"/>
    <cellStyle name="Comma 2 6 3 2 3 2 2 2" xfId="16741"/>
    <cellStyle name="Comma 2 6 3 2 3 2 2 3" xfId="16742"/>
    <cellStyle name="Comma 2 6 3 2 3 2 3" xfId="16743"/>
    <cellStyle name="Comma 2 6 3 2 3 2 4" xfId="16744"/>
    <cellStyle name="Comma 2 6 3 2 3 3" xfId="16745"/>
    <cellStyle name="Comma 2 6 3 2 3 3 2" xfId="16746"/>
    <cellStyle name="Comma 2 6 3 2 3 3 3" xfId="16747"/>
    <cellStyle name="Comma 2 6 3 2 3 4" xfId="16748"/>
    <cellStyle name="Comma 2 6 3 2 3 4 2" xfId="16749"/>
    <cellStyle name="Comma 2 6 3 2 3 5" xfId="16750"/>
    <cellStyle name="Comma 2 6 3 2 3 6" xfId="16751"/>
    <cellStyle name="Comma 2 6 3 2 3 7" xfId="16752"/>
    <cellStyle name="Comma 2 6 3 2 3 8" xfId="16753"/>
    <cellStyle name="Comma 2 6 3 2 3 9" xfId="16754"/>
    <cellStyle name="Comma 2 6 3 2 4" xfId="16755"/>
    <cellStyle name="Comma 2 6 3 2 4 2" xfId="16756"/>
    <cellStyle name="Comma 2 6 3 2 4 2 2" xfId="16757"/>
    <cellStyle name="Comma 2 6 3 2 4 2 3" xfId="16758"/>
    <cellStyle name="Comma 2 6 3 2 4 3" xfId="16759"/>
    <cellStyle name="Comma 2 6 3 2 4 4" xfId="16760"/>
    <cellStyle name="Comma 2 6 3 2 5" xfId="16761"/>
    <cellStyle name="Comma 2 6 3 2 5 2" xfId="16762"/>
    <cellStyle name="Comma 2 6 3 2 5 3" xfId="16763"/>
    <cellStyle name="Comma 2 6 3 2 6" xfId="16764"/>
    <cellStyle name="Comma 2 6 3 2 6 2" xfId="16765"/>
    <cellStyle name="Comma 2 6 3 2 7" xfId="16766"/>
    <cellStyle name="Comma 2 6 3 2 8" xfId="16767"/>
    <cellStyle name="Comma 2 6 3 2 9" xfId="16768"/>
    <cellStyle name="Comma 2 6 3 3" xfId="16769"/>
    <cellStyle name="Comma 2 6 3 3 10" xfId="16770"/>
    <cellStyle name="Comma 2 6 3 3 11" xfId="16771"/>
    <cellStyle name="Comma 2 6 3 3 2" xfId="16772"/>
    <cellStyle name="Comma 2 6 3 3 2 10" xfId="16773"/>
    <cellStyle name="Comma 2 6 3 3 2 2" xfId="16774"/>
    <cellStyle name="Comma 2 6 3 3 2 2 2" xfId="16775"/>
    <cellStyle name="Comma 2 6 3 3 2 2 2 2" xfId="16776"/>
    <cellStyle name="Comma 2 6 3 3 2 2 2 2 2" xfId="16777"/>
    <cellStyle name="Comma 2 6 3 3 2 2 2 2 3" xfId="16778"/>
    <cellStyle name="Comma 2 6 3 3 2 2 2 3" xfId="16779"/>
    <cellStyle name="Comma 2 6 3 3 2 2 2 4" xfId="16780"/>
    <cellStyle name="Comma 2 6 3 3 2 2 3" xfId="16781"/>
    <cellStyle name="Comma 2 6 3 3 2 2 3 2" xfId="16782"/>
    <cellStyle name="Comma 2 6 3 3 2 2 3 3" xfId="16783"/>
    <cellStyle name="Comma 2 6 3 3 2 2 4" xfId="16784"/>
    <cellStyle name="Comma 2 6 3 3 2 2 5" xfId="16785"/>
    <cellStyle name="Comma 2 6 3 3 2 3" xfId="16786"/>
    <cellStyle name="Comma 2 6 3 3 2 3 2" xfId="16787"/>
    <cellStyle name="Comma 2 6 3 3 2 3 2 2" xfId="16788"/>
    <cellStyle name="Comma 2 6 3 3 2 3 2 2 2" xfId="16789"/>
    <cellStyle name="Comma 2 6 3 3 2 3 2 2 3" xfId="16790"/>
    <cellStyle name="Comma 2 6 3 3 2 3 2 3" xfId="16791"/>
    <cellStyle name="Comma 2 6 3 3 2 3 2 4" xfId="16792"/>
    <cellStyle name="Comma 2 6 3 3 2 3 3" xfId="16793"/>
    <cellStyle name="Comma 2 6 3 3 2 3 3 2" xfId="16794"/>
    <cellStyle name="Comma 2 6 3 3 2 3 3 3" xfId="16795"/>
    <cellStyle name="Comma 2 6 3 3 2 3 4" xfId="16796"/>
    <cellStyle name="Comma 2 6 3 3 2 3 5" xfId="16797"/>
    <cellStyle name="Comma 2 6 3 3 2 4" xfId="16798"/>
    <cellStyle name="Comma 2 6 3 3 2 4 2" xfId="16799"/>
    <cellStyle name="Comma 2 6 3 3 2 4 2 2" xfId="16800"/>
    <cellStyle name="Comma 2 6 3 3 2 4 2 3" xfId="16801"/>
    <cellStyle name="Comma 2 6 3 3 2 4 3" xfId="16802"/>
    <cellStyle name="Comma 2 6 3 3 2 4 4" xfId="16803"/>
    <cellStyle name="Comma 2 6 3 3 2 5" xfId="16804"/>
    <cellStyle name="Comma 2 6 3 3 2 5 2" xfId="16805"/>
    <cellStyle name="Comma 2 6 3 3 2 6" xfId="16806"/>
    <cellStyle name="Comma 2 6 3 3 2 7" xfId="16807"/>
    <cellStyle name="Comma 2 6 3 3 2 8" xfId="16808"/>
    <cellStyle name="Comma 2 6 3 3 2 9" xfId="16809"/>
    <cellStyle name="Comma 2 6 3 3 3" xfId="16810"/>
    <cellStyle name="Comma 2 6 3 3 3 2" xfId="16811"/>
    <cellStyle name="Comma 2 6 3 3 3 2 2" xfId="16812"/>
    <cellStyle name="Comma 2 6 3 3 3 2 2 2" xfId="16813"/>
    <cellStyle name="Comma 2 6 3 3 3 2 2 3" xfId="16814"/>
    <cellStyle name="Comma 2 6 3 3 3 2 3" xfId="16815"/>
    <cellStyle name="Comma 2 6 3 3 3 2 4" xfId="16816"/>
    <cellStyle name="Comma 2 6 3 3 3 3" xfId="16817"/>
    <cellStyle name="Comma 2 6 3 3 3 3 2" xfId="16818"/>
    <cellStyle name="Comma 2 6 3 3 3 3 3" xfId="16819"/>
    <cellStyle name="Comma 2 6 3 3 3 4" xfId="16820"/>
    <cellStyle name="Comma 2 6 3 3 3 4 2" xfId="16821"/>
    <cellStyle name="Comma 2 6 3 3 3 5" xfId="16822"/>
    <cellStyle name="Comma 2 6 3 3 3 6" xfId="16823"/>
    <cellStyle name="Comma 2 6 3 3 3 7" xfId="16824"/>
    <cellStyle name="Comma 2 6 3 3 3 8" xfId="16825"/>
    <cellStyle name="Comma 2 6 3 3 3 9" xfId="16826"/>
    <cellStyle name="Comma 2 6 3 3 4" xfId="16827"/>
    <cellStyle name="Comma 2 6 3 3 4 2" xfId="16828"/>
    <cellStyle name="Comma 2 6 3 3 4 2 2" xfId="16829"/>
    <cellStyle name="Comma 2 6 3 3 4 2 2 2" xfId="16830"/>
    <cellStyle name="Comma 2 6 3 3 4 2 2 2 2" xfId="16831"/>
    <cellStyle name="Comma 2 6 3 3 4 2 2 3" xfId="16832"/>
    <cellStyle name="Comma 2 6 3 3 4 2 2 4" xfId="16833"/>
    <cellStyle name="Comma 2 6 3 3 4 2 2 5" xfId="16834"/>
    <cellStyle name="Comma 2 6 3 3 4 2 2 6" xfId="16835"/>
    <cellStyle name="Comma 2 6 3 3 4 2 3" xfId="16836"/>
    <cellStyle name="Comma 2 6 3 3 4 2 3 2" xfId="16837"/>
    <cellStyle name="Comma 2 6 3 3 4 2 3 3" xfId="16838"/>
    <cellStyle name="Comma 2 6 3 3 4 2 4" xfId="16839"/>
    <cellStyle name="Comma 2 6 3 3 4 2 5" xfId="16840"/>
    <cellStyle name="Comma 2 6 3 3 4 2 6" xfId="16841"/>
    <cellStyle name="Comma 2 6 3 3 4 2 7" xfId="16842"/>
    <cellStyle name="Comma 2 6 3 3 4 3" xfId="16843"/>
    <cellStyle name="Comma 2 6 3 3 4 3 2" xfId="16844"/>
    <cellStyle name="Comma 2 6 3 3 4 3 2 2" xfId="16845"/>
    <cellStyle name="Comma 2 6 3 3 4 3 3" xfId="16846"/>
    <cellStyle name="Comma 2 6 3 3 4 3 4" xfId="16847"/>
    <cellStyle name="Comma 2 6 3 3 4 3 5" xfId="16848"/>
    <cellStyle name="Comma 2 6 3 3 4 3 6" xfId="16849"/>
    <cellStyle name="Comma 2 6 3 3 4 4" xfId="16850"/>
    <cellStyle name="Comma 2 6 3 3 4 4 2" xfId="16851"/>
    <cellStyle name="Comma 2 6 3 3 4 4 3" xfId="16852"/>
    <cellStyle name="Comma 2 6 3 3 4 5" xfId="16853"/>
    <cellStyle name="Comma 2 6 3 3 4 6" xfId="16854"/>
    <cellStyle name="Comma 2 6 3 3 4 7" xfId="16855"/>
    <cellStyle name="Comma 2 6 3 3 4 8" xfId="16856"/>
    <cellStyle name="Comma 2 6 3 3 5" xfId="16857"/>
    <cellStyle name="Comma 2 6 3 3 5 2" xfId="16858"/>
    <cellStyle name="Comma 2 6 3 3 5 2 2" xfId="16859"/>
    <cellStyle name="Comma 2 6 3 3 5 2 2 2" xfId="16860"/>
    <cellStyle name="Comma 2 6 3 3 5 2 3" xfId="16861"/>
    <cellStyle name="Comma 2 6 3 3 5 2 4" xfId="16862"/>
    <cellStyle name="Comma 2 6 3 3 5 2 5" xfId="16863"/>
    <cellStyle name="Comma 2 6 3 3 5 2 6" xfId="16864"/>
    <cellStyle name="Comma 2 6 3 3 5 3" xfId="16865"/>
    <cellStyle name="Comma 2 6 3 3 5 3 2" xfId="16866"/>
    <cellStyle name="Comma 2 6 3 3 5 3 3" xfId="16867"/>
    <cellStyle name="Comma 2 6 3 3 5 4" xfId="16868"/>
    <cellStyle name="Comma 2 6 3 3 5 5" xfId="16869"/>
    <cellStyle name="Comma 2 6 3 3 5 6" xfId="16870"/>
    <cellStyle name="Comma 2 6 3 3 5 7" xfId="16871"/>
    <cellStyle name="Comma 2 6 3 3 6" xfId="16872"/>
    <cellStyle name="Comma 2 6 3 3 6 2" xfId="16873"/>
    <cellStyle name="Comma 2 6 3 3 7" xfId="16874"/>
    <cellStyle name="Comma 2 6 3 3 8" xfId="16875"/>
    <cellStyle name="Comma 2 6 3 3 9" xfId="16876"/>
    <cellStyle name="Comma 2 6 3 4" xfId="16877"/>
    <cellStyle name="Comma 2 6 3 4 10" xfId="16878"/>
    <cellStyle name="Comma 2 6 3 4 11" xfId="16879"/>
    <cellStyle name="Comma 2 6 3 4 2" xfId="16880"/>
    <cellStyle name="Comma 2 6 3 4 2 2" xfId="16881"/>
    <cellStyle name="Comma 2 6 3 4 2 2 2" xfId="16882"/>
    <cellStyle name="Comma 2 6 3 4 2 2 2 2" xfId="16883"/>
    <cellStyle name="Comma 2 6 3 4 2 2 2 2 2" xfId="16884"/>
    <cellStyle name="Comma 2 6 3 4 2 2 2 3" xfId="16885"/>
    <cellStyle name="Comma 2 6 3 4 2 2 2 4" xfId="16886"/>
    <cellStyle name="Comma 2 6 3 4 2 2 2 5" xfId="16887"/>
    <cellStyle name="Comma 2 6 3 4 2 2 2 6" xfId="16888"/>
    <cellStyle name="Comma 2 6 3 4 2 2 3" xfId="16889"/>
    <cellStyle name="Comma 2 6 3 4 2 2 3 2" xfId="16890"/>
    <cellStyle name="Comma 2 6 3 4 2 2 4" xfId="16891"/>
    <cellStyle name="Comma 2 6 3 4 2 2 5" xfId="16892"/>
    <cellStyle name="Comma 2 6 3 4 2 2 6" xfId="16893"/>
    <cellStyle name="Comma 2 6 3 4 2 2 7" xfId="16894"/>
    <cellStyle name="Comma 2 6 3 4 2 3" xfId="16895"/>
    <cellStyle name="Comma 2 6 3 4 2 3 2" xfId="16896"/>
    <cellStyle name="Comma 2 6 3 4 2 3 2 2" xfId="16897"/>
    <cellStyle name="Comma 2 6 3 4 2 3 3" xfId="16898"/>
    <cellStyle name="Comma 2 6 3 4 2 3 4" xfId="16899"/>
    <cellStyle name="Comma 2 6 3 4 2 3 5" xfId="16900"/>
    <cellStyle name="Comma 2 6 3 4 2 3 6" xfId="16901"/>
    <cellStyle name="Comma 2 6 3 4 2 4" xfId="16902"/>
    <cellStyle name="Comma 2 6 3 4 2 4 2" xfId="16903"/>
    <cellStyle name="Comma 2 6 3 4 2 5" xfId="16904"/>
    <cellStyle name="Comma 2 6 3 4 2 6" xfId="16905"/>
    <cellStyle name="Comma 2 6 3 4 2 7" xfId="16906"/>
    <cellStyle name="Comma 2 6 3 4 2 8" xfId="16907"/>
    <cellStyle name="Comma 2 6 3 4 3" xfId="16908"/>
    <cellStyle name="Comma 2 6 3 4 3 2" xfId="16909"/>
    <cellStyle name="Comma 2 6 3 4 3 2 2" xfId="16910"/>
    <cellStyle name="Comma 2 6 3 4 3 2 2 2" xfId="16911"/>
    <cellStyle name="Comma 2 6 3 4 3 2 3" xfId="16912"/>
    <cellStyle name="Comma 2 6 3 4 3 2 4" xfId="16913"/>
    <cellStyle name="Comma 2 6 3 4 3 2 5" xfId="16914"/>
    <cellStyle name="Comma 2 6 3 4 3 2 6" xfId="16915"/>
    <cellStyle name="Comma 2 6 3 4 3 3" xfId="16916"/>
    <cellStyle name="Comma 2 6 3 4 3 3 2" xfId="16917"/>
    <cellStyle name="Comma 2 6 3 4 3 4" xfId="16918"/>
    <cellStyle name="Comma 2 6 3 4 3 5" xfId="16919"/>
    <cellStyle name="Comma 2 6 3 4 3 6" xfId="16920"/>
    <cellStyle name="Comma 2 6 3 4 3 7" xfId="16921"/>
    <cellStyle name="Comma 2 6 3 4 4" xfId="16922"/>
    <cellStyle name="Comma 2 6 3 4 4 2" xfId="16923"/>
    <cellStyle name="Comma 2 6 3 4 4 2 2" xfId="16924"/>
    <cellStyle name="Comma 2 6 3 4 4 3" xfId="16925"/>
    <cellStyle name="Comma 2 6 3 4 4 4" xfId="16926"/>
    <cellStyle name="Comma 2 6 3 4 4 5" xfId="16927"/>
    <cellStyle name="Comma 2 6 3 4 4 6" xfId="16928"/>
    <cellStyle name="Comma 2 6 3 4 5" xfId="16929"/>
    <cellStyle name="Comma 2 6 3 4 5 2" xfId="16930"/>
    <cellStyle name="Comma 2 6 3 4 6" xfId="16931"/>
    <cellStyle name="Comma 2 6 3 4 6 2" xfId="16932"/>
    <cellStyle name="Comma 2 6 3 4 7" xfId="16933"/>
    <cellStyle name="Comma 2 6 3 4 8" xfId="16934"/>
    <cellStyle name="Comma 2 6 3 4 9" xfId="16935"/>
    <cellStyle name="Comma 2 6 3 5" xfId="16936"/>
    <cellStyle name="Comma 2 6 3 5 10" xfId="16937"/>
    <cellStyle name="Comma 2 6 3 5 2" xfId="16938"/>
    <cellStyle name="Comma 2 6 3 5 2 2" xfId="16939"/>
    <cellStyle name="Comma 2 6 3 5 2 2 2" xfId="16940"/>
    <cellStyle name="Comma 2 6 3 5 2 2 2 2" xfId="16941"/>
    <cellStyle name="Comma 2 6 3 5 2 2 3" xfId="16942"/>
    <cellStyle name="Comma 2 6 3 5 2 2 4" xfId="16943"/>
    <cellStyle name="Comma 2 6 3 5 2 2 5" xfId="16944"/>
    <cellStyle name="Comma 2 6 3 5 2 2 6" xfId="16945"/>
    <cellStyle name="Comma 2 6 3 5 2 3" xfId="16946"/>
    <cellStyle name="Comma 2 6 3 5 2 3 2" xfId="16947"/>
    <cellStyle name="Comma 2 6 3 5 2 4" xfId="16948"/>
    <cellStyle name="Comma 2 6 3 5 2 5" xfId="16949"/>
    <cellStyle name="Comma 2 6 3 5 2 6" xfId="16950"/>
    <cellStyle name="Comma 2 6 3 5 2 7" xfId="16951"/>
    <cellStyle name="Comma 2 6 3 5 3" xfId="16952"/>
    <cellStyle name="Comma 2 6 3 5 3 2" xfId="16953"/>
    <cellStyle name="Comma 2 6 3 5 3 2 2" xfId="16954"/>
    <cellStyle name="Comma 2 6 3 5 3 3" xfId="16955"/>
    <cellStyle name="Comma 2 6 3 5 3 4" xfId="16956"/>
    <cellStyle name="Comma 2 6 3 5 3 5" xfId="16957"/>
    <cellStyle name="Comma 2 6 3 5 3 6" xfId="16958"/>
    <cellStyle name="Comma 2 6 3 5 4" xfId="16959"/>
    <cellStyle name="Comma 2 6 3 5 4 2" xfId="16960"/>
    <cellStyle name="Comma 2 6 3 5 5" xfId="16961"/>
    <cellStyle name="Comma 2 6 3 5 5 2" xfId="16962"/>
    <cellStyle name="Comma 2 6 3 5 6" xfId="16963"/>
    <cellStyle name="Comma 2 6 3 5 7" xfId="16964"/>
    <cellStyle name="Comma 2 6 3 5 8" xfId="16965"/>
    <cellStyle name="Comma 2 6 3 5 9" xfId="16966"/>
    <cellStyle name="Comma 2 6 3 6" xfId="16967"/>
    <cellStyle name="Comma 2 6 3 6 2" xfId="16968"/>
    <cellStyle name="Comma 2 6 3 6 2 2" xfId="16969"/>
    <cellStyle name="Comma 2 6 3 6 2 2 2" xfId="16970"/>
    <cellStyle name="Comma 2 6 3 6 2 3" xfId="16971"/>
    <cellStyle name="Comma 2 6 3 6 2 4" xfId="16972"/>
    <cellStyle name="Comma 2 6 3 6 2 5" xfId="16973"/>
    <cellStyle name="Comma 2 6 3 6 2 6" xfId="16974"/>
    <cellStyle name="Comma 2 6 3 6 3" xfId="16975"/>
    <cellStyle name="Comma 2 6 3 6 3 2" xfId="16976"/>
    <cellStyle name="Comma 2 6 3 6 4" xfId="16977"/>
    <cellStyle name="Comma 2 6 3 6 5" xfId="16978"/>
    <cellStyle name="Comma 2 6 3 6 6" xfId="16979"/>
    <cellStyle name="Comma 2 6 3 6 7" xfId="16980"/>
    <cellStyle name="Comma 2 6 3 7" xfId="16981"/>
    <cellStyle name="Comma 2 6 3 7 2" xfId="16982"/>
    <cellStyle name="Comma 2 6 3 7 2 2" xfId="16983"/>
    <cellStyle name="Comma 2 6 3 7 3" xfId="16984"/>
    <cellStyle name="Comma 2 6 3 7 4" xfId="16985"/>
    <cellStyle name="Comma 2 6 3 7 5" xfId="16986"/>
    <cellStyle name="Comma 2 6 3 7 6" xfId="16987"/>
    <cellStyle name="Comma 2 6 3 8" xfId="16988"/>
    <cellStyle name="Comma 2 6 3 8 2" xfId="16989"/>
    <cellStyle name="Comma 2 6 3 9" xfId="16990"/>
    <cellStyle name="Comma 2 6 4" xfId="16991"/>
    <cellStyle name="Comma 2 6 4 10" xfId="16992"/>
    <cellStyle name="Comma 2 6 4 11" xfId="16993"/>
    <cellStyle name="Comma 2 6 4 12" xfId="16994"/>
    <cellStyle name="Comma 2 6 4 2" xfId="16995"/>
    <cellStyle name="Comma 2 6 4 2 10" xfId="16996"/>
    <cellStyle name="Comma 2 6 4 2 11" xfId="16997"/>
    <cellStyle name="Comma 2 6 4 2 2" xfId="16998"/>
    <cellStyle name="Comma 2 6 4 2 2 2" xfId="16999"/>
    <cellStyle name="Comma 2 6 4 2 2 2 2" xfId="17000"/>
    <cellStyle name="Comma 2 6 4 2 2 2 2 2" xfId="17001"/>
    <cellStyle name="Comma 2 6 4 2 2 2 2 2 2" xfId="17002"/>
    <cellStyle name="Comma 2 6 4 2 2 2 2 3" xfId="17003"/>
    <cellStyle name="Comma 2 6 4 2 2 2 2 4" xfId="17004"/>
    <cellStyle name="Comma 2 6 4 2 2 2 2 5" xfId="17005"/>
    <cellStyle name="Comma 2 6 4 2 2 2 2 6" xfId="17006"/>
    <cellStyle name="Comma 2 6 4 2 2 2 3" xfId="17007"/>
    <cellStyle name="Comma 2 6 4 2 2 2 3 2" xfId="17008"/>
    <cellStyle name="Comma 2 6 4 2 2 2 4" xfId="17009"/>
    <cellStyle name="Comma 2 6 4 2 2 2 5" xfId="17010"/>
    <cellStyle name="Comma 2 6 4 2 2 2 6" xfId="17011"/>
    <cellStyle name="Comma 2 6 4 2 2 2 7" xfId="17012"/>
    <cellStyle name="Comma 2 6 4 2 2 3" xfId="17013"/>
    <cellStyle name="Comma 2 6 4 2 2 3 2" xfId="17014"/>
    <cellStyle name="Comma 2 6 4 2 2 3 2 2" xfId="17015"/>
    <cellStyle name="Comma 2 6 4 2 2 3 3" xfId="17016"/>
    <cellStyle name="Comma 2 6 4 2 2 3 4" xfId="17017"/>
    <cellStyle name="Comma 2 6 4 2 2 3 5" xfId="17018"/>
    <cellStyle name="Comma 2 6 4 2 2 3 6" xfId="17019"/>
    <cellStyle name="Comma 2 6 4 2 2 4" xfId="17020"/>
    <cellStyle name="Comma 2 6 4 2 2 4 2" xfId="17021"/>
    <cellStyle name="Comma 2 6 4 2 2 5" xfId="17022"/>
    <cellStyle name="Comma 2 6 4 2 2 6" xfId="17023"/>
    <cellStyle name="Comma 2 6 4 2 2 7" xfId="17024"/>
    <cellStyle name="Comma 2 6 4 2 2 8" xfId="17025"/>
    <cellStyle name="Comma 2 6 4 2 3" xfId="17026"/>
    <cellStyle name="Comma 2 6 4 2 3 2" xfId="17027"/>
    <cellStyle name="Comma 2 6 4 2 3 2 2" xfId="17028"/>
    <cellStyle name="Comma 2 6 4 2 3 2 2 2" xfId="17029"/>
    <cellStyle name="Comma 2 6 4 2 3 2 3" xfId="17030"/>
    <cellStyle name="Comma 2 6 4 2 3 2 4" xfId="17031"/>
    <cellStyle name="Comma 2 6 4 2 3 2 5" xfId="17032"/>
    <cellStyle name="Comma 2 6 4 2 3 2 6" xfId="17033"/>
    <cellStyle name="Comma 2 6 4 2 3 3" xfId="17034"/>
    <cellStyle name="Comma 2 6 4 2 3 3 2" xfId="17035"/>
    <cellStyle name="Comma 2 6 4 2 3 4" xfId="17036"/>
    <cellStyle name="Comma 2 6 4 2 3 5" xfId="17037"/>
    <cellStyle name="Comma 2 6 4 2 3 6" xfId="17038"/>
    <cellStyle name="Comma 2 6 4 2 3 7" xfId="17039"/>
    <cellStyle name="Comma 2 6 4 2 4" xfId="17040"/>
    <cellStyle name="Comma 2 6 4 2 4 2" xfId="17041"/>
    <cellStyle name="Comma 2 6 4 2 4 2 2" xfId="17042"/>
    <cellStyle name="Comma 2 6 4 2 4 3" xfId="17043"/>
    <cellStyle name="Comma 2 6 4 2 4 4" xfId="17044"/>
    <cellStyle name="Comma 2 6 4 2 4 5" xfId="17045"/>
    <cellStyle name="Comma 2 6 4 2 4 6" xfId="17046"/>
    <cellStyle name="Comma 2 6 4 2 5" xfId="17047"/>
    <cellStyle name="Comma 2 6 4 2 5 2" xfId="17048"/>
    <cellStyle name="Comma 2 6 4 2 6" xfId="17049"/>
    <cellStyle name="Comma 2 6 4 2 6 2" xfId="17050"/>
    <cellStyle name="Comma 2 6 4 2 7" xfId="17051"/>
    <cellStyle name="Comma 2 6 4 2 8" xfId="17052"/>
    <cellStyle name="Comma 2 6 4 2 9" xfId="17053"/>
    <cellStyle name="Comma 2 6 4 3" xfId="17054"/>
    <cellStyle name="Comma 2 6 4 3 2" xfId="17055"/>
    <cellStyle name="Comma 2 6 4 3 2 2" xfId="17056"/>
    <cellStyle name="Comma 2 6 4 3 2 2 2" xfId="17057"/>
    <cellStyle name="Comma 2 6 4 3 2 2 2 2" xfId="17058"/>
    <cellStyle name="Comma 2 6 4 3 2 2 3" xfId="17059"/>
    <cellStyle name="Comma 2 6 4 3 2 2 4" xfId="17060"/>
    <cellStyle name="Comma 2 6 4 3 2 2 5" xfId="17061"/>
    <cellStyle name="Comma 2 6 4 3 2 2 6" xfId="17062"/>
    <cellStyle name="Comma 2 6 4 3 2 3" xfId="17063"/>
    <cellStyle name="Comma 2 6 4 3 2 3 2" xfId="17064"/>
    <cellStyle name="Comma 2 6 4 3 2 4" xfId="17065"/>
    <cellStyle name="Comma 2 6 4 3 2 5" xfId="17066"/>
    <cellStyle name="Comma 2 6 4 3 2 6" xfId="17067"/>
    <cellStyle name="Comma 2 6 4 3 2 7" xfId="17068"/>
    <cellStyle name="Comma 2 6 4 3 3" xfId="17069"/>
    <cellStyle name="Comma 2 6 4 3 3 2" xfId="17070"/>
    <cellStyle name="Comma 2 6 4 3 3 2 2" xfId="17071"/>
    <cellStyle name="Comma 2 6 4 3 3 3" xfId="17072"/>
    <cellStyle name="Comma 2 6 4 3 3 4" xfId="17073"/>
    <cellStyle name="Comma 2 6 4 3 3 5" xfId="17074"/>
    <cellStyle name="Comma 2 6 4 3 3 6" xfId="17075"/>
    <cellStyle name="Comma 2 6 4 3 4" xfId="17076"/>
    <cellStyle name="Comma 2 6 4 3 4 2" xfId="17077"/>
    <cellStyle name="Comma 2 6 4 3 5" xfId="17078"/>
    <cellStyle name="Comma 2 6 4 3 6" xfId="17079"/>
    <cellStyle name="Comma 2 6 4 3 7" xfId="17080"/>
    <cellStyle name="Comma 2 6 4 3 8" xfId="17081"/>
    <cellStyle name="Comma 2 6 4 4" xfId="17082"/>
    <cellStyle name="Comma 2 6 4 4 2" xfId="17083"/>
    <cellStyle name="Comma 2 6 4 4 2 2" xfId="17084"/>
    <cellStyle name="Comma 2 6 4 4 2 2 2" xfId="17085"/>
    <cellStyle name="Comma 2 6 4 4 2 3" xfId="17086"/>
    <cellStyle name="Comma 2 6 4 4 2 4" xfId="17087"/>
    <cellStyle name="Comma 2 6 4 4 2 5" xfId="17088"/>
    <cellStyle name="Comma 2 6 4 4 2 6" xfId="17089"/>
    <cellStyle name="Comma 2 6 4 4 3" xfId="17090"/>
    <cellStyle name="Comma 2 6 4 4 3 2" xfId="17091"/>
    <cellStyle name="Comma 2 6 4 4 4" xfId="17092"/>
    <cellStyle name="Comma 2 6 4 4 5" xfId="17093"/>
    <cellStyle name="Comma 2 6 4 4 6" xfId="17094"/>
    <cellStyle name="Comma 2 6 4 4 7" xfId="17095"/>
    <cellStyle name="Comma 2 6 4 5" xfId="17096"/>
    <cellStyle name="Comma 2 6 4 5 2" xfId="17097"/>
    <cellStyle name="Comma 2 6 4 5 2 2" xfId="17098"/>
    <cellStyle name="Comma 2 6 4 5 3" xfId="17099"/>
    <cellStyle name="Comma 2 6 4 5 4" xfId="17100"/>
    <cellStyle name="Comma 2 6 4 5 5" xfId="17101"/>
    <cellStyle name="Comma 2 6 4 5 6" xfId="17102"/>
    <cellStyle name="Comma 2 6 4 6" xfId="17103"/>
    <cellStyle name="Comma 2 6 4 6 2" xfId="17104"/>
    <cellStyle name="Comma 2 6 4 7" xfId="17105"/>
    <cellStyle name="Comma 2 6 4 7 2" xfId="17106"/>
    <cellStyle name="Comma 2 6 4 8" xfId="17107"/>
    <cellStyle name="Comma 2 6 4 9" xfId="17108"/>
    <cellStyle name="Comma 2 6 5" xfId="17109"/>
    <cellStyle name="Comma 2 6 5 10" xfId="17110"/>
    <cellStyle name="Comma 2 6 5 11" xfId="17111"/>
    <cellStyle name="Comma 2 6 5 2" xfId="17112"/>
    <cellStyle name="Comma 2 6 5 2 2" xfId="17113"/>
    <cellStyle name="Comma 2 6 5 2 2 2" xfId="17114"/>
    <cellStyle name="Comma 2 6 5 2 2 2 2" xfId="17115"/>
    <cellStyle name="Comma 2 6 5 2 2 2 2 2" xfId="17116"/>
    <cellStyle name="Comma 2 6 5 2 2 2 3" xfId="17117"/>
    <cellStyle name="Comma 2 6 5 2 2 2 4" xfId="17118"/>
    <cellStyle name="Comma 2 6 5 2 2 2 5" xfId="17119"/>
    <cellStyle name="Comma 2 6 5 2 2 2 6" xfId="17120"/>
    <cellStyle name="Comma 2 6 5 2 2 3" xfId="17121"/>
    <cellStyle name="Comma 2 6 5 2 2 3 2" xfId="17122"/>
    <cellStyle name="Comma 2 6 5 2 2 4" xfId="17123"/>
    <cellStyle name="Comma 2 6 5 2 2 5" xfId="17124"/>
    <cellStyle name="Comma 2 6 5 2 2 6" xfId="17125"/>
    <cellStyle name="Comma 2 6 5 2 2 7" xfId="17126"/>
    <cellStyle name="Comma 2 6 5 2 3" xfId="17127"/>
    <cellStyle name="Comma 2 6 5 2 3 2" xfId="17128"/>
    <cellStyle name="Comma 2 6 5 2 3 2 2" xfId="17129"/>
    <cellStyle name="Comma 2 6 5 2 3 3" xfId="17130"/>
    <cellStyle name="Comma 2 6 5 2 3 4" xfId="17131"/>
    <cellStyle name="Comma 2 6 5 2 3 5" xfId="17132"/>
    <cellStyle name="Comma 2 6 5 2 3 6" xfId="17133"/>
    <cellStyle name="Comma 2 6 5 2 4" xfId="17134"/>
    <cellStyle name="Comma 2 6 5 2 4 2" xfId="17135"/>
    <cellStyle name="Comma 2 6 5 2 5" xfId="17136"/>
    <cellStyle name="Comma 2 6 5 2 6" xfId="17137"/>
    <cellStyle name="Comma 2 6 5 2 7" xfId="17138"/>
    <cellStyle name="Comma 2 6 5 2 8" xfId="17139"/>
    <cellStyle name="Comma 2 6 5 3" xfId="17140"/>
    <cellStyle name="Comma 2 6 5 3 2" xfId="17141"/>
    <cellStyle name="Comma 2 6 5 3 2 2" xfId="17142"/>
    <cellStyle name="Comma 2 6 5 3 2 2 2" xfId="17143"/>
    <cellStyle name="Comma 2 6 5 3 2 3" xfId="17144"/>
    <cellStyle name="Comma 2 6 5 3 2 4" xfId="17145"/>
    <cellStyle name="Comma 2 6 5 3 2 5" xfId="17146"/>
    <cellStyle name="Comma 2 6 5 3 2 6" xfId="17147"/>
    <cellStyle name="Comma 2 6 5 3 3" xfId="17148"/>
    <cellStyle name="Comma 2 6 5 3 3 2" xfId="17149"/>
    <cellStyle name="Comma 2 6 5 3 4" xfId="17150"/>
    <cellStyle name="Comma 2 6 5 3 5" xfId="17151"/>
    <cellStyle name="Comma 2 6 5 3 6" xfId="17152"/>
    <cellStyle name="Comma 2 6 5 3 7" xfId="17153"/>
    <cellStyle name="Comma 2 6 5 4" xfId="17154"/>
    <cellStyle name="Comma 2 6 5 4 2" xfId="17155"/>
    <cellStyle name="Comma 2 6 5 4 2 2" xfId="17156"/>
    <cellStyle name="Comma 2 6 5 4 3" xfId="17157"/>
    <cellStyle name="Comma 2 6 5 4 4" xfId="17158"/>
    <cellStyle name="Comma 2 6 5 4 5" xfId="17159"/>
    <cellStyle name="Comma 2 6 5 4 6" xfId="17160"/>
    <cellStyle name="Comma 2 6 5 5" xfId="17161"/>
    <cellStyle name="Comma 2 6 5 5 2" xfId="17162"/>
    <cellStyle name="Comma 2 6 5 6" xfId="17163"/>
    <cellStyle name="Comma 2 6 5 6 2" xfId="17164"/>
    <cellStyle name="Comma 2 6 5 7" xfId="17165"/>
    <cellStyle name="Comma 2 6 5 8" xfId="17166"/>
    <cellStyle name="Comma 2 6 5 9" xfId="17167"/>
    <cellStyle name="Comma 2 6 6" xfId="17168"/>
    <cellStyle name="Comma 2 6 6 2" xfId="17169"/>
    <cellStyle name="Comma 2 6 6 2 2" xfId="17170"/>
    <cellStyle name="Comma 2 6 6 2 2 2" xfId="17171"/>
    <cellStyle name="Comma 2 6 6 2 2 2 2" xfId="17172"/>
    <cellStyle name="Comma 2 6 6 2 2 2 2 2" xfId="17173"/>
    <cellStyle name="Comma 2 6 6 2 2 2 3" xfId="17174"/>
    <cellStyle name="Comma 2 6 6 2 2 2 4" xfId="17175"/>
    <cellStyle name="Comma 2 6 6 2 2 2 5" xfId="17176"/>
    <cellStyle name="Comma 2 6 6 2 2 2 6" xfId="17177"/>
    <cellStyle name="Comma 2 6 6 2 2 3" xfId="17178"/>
    <cellStyle name="Comma 2 6 6 2 2 3 2" xfId="17179"/>
    <cellStyle name="Comma 2 6 6 2 2 4" xfId="17180"/>
    <cellStyle name="Comma 2 6 6 2 2 5" xfId="17181"/>
    <cellStyle name="Comma 2 6 6 2 2 6" xfId="17182"/>
    <cellStyle name="Comma 2 6 6 2 2 7" xfId="17183"/>
    <cellStyle name="Comma 2 6 6 2 3" xfId="17184"/>
    <cellStyle name="Comma 2 6 6 2 3 2" xfId="17185"/>
    <cellStyle name="Comma 2 6 6 2 3 2 2" xfId="17186"/>
    <cellStyle name="Comma 2 6 6 2 3 3" xfId="17187"/>
    <cellStyle name="Comma 2 6 6 2 3 4" xfId="17188"/>
    <cellStyle name="Comma 2 6 6 2 3 5" xfId="17189"/>
    <cellStyle name="Comma 2 6 6 2 3 6" xfId="17190"/>
    <cellStyle name="Comma 2 6 6 2 4" xfId="17191"/>
    <cellStyle name="Comma 2 6 6 2 4 2" xfId="17192"/>
    <cellStyle name="Comma 2 6 6 2 5" xfId="17193"/>
    <cellStyle name="Comma 2 6 6 2 6" xfId="17194"/>
    <cellStyle name="Comma 2 6 6 2 7" xfId="17195"/>
    <cellStyle name="Comma 2 6 6 2 8" xfId="17196"/>
    <cellStyle name="Comma 2 6 6 3" xfId="17197"/>
    <cellStyle name="Comma 2 6 6 3 2" xfId="17198"/>
    <cellStyle name="Comma 2 6 6 3 2 2" xfId="17199"/>
    <cellStyle name="Comma 2 6 6 3 2 2 2" xfId="17200"/>
    <cellStyle name="Comma 2 6 6 3 2 3" xfId="17201"/>
    <cellStyle name="Comma 2 6 6 3 2 4" xfId="17202"/>
    <cellStyle name="Comma 2 6 6 3 2 5" xfId="17203"/>
    <cellStyle name="Comma 2 6 6 3 2 6" xfId="17204"/>
    <cellStyle name="Comma 2 6 6 3 3" xfId="17205"/>
    <cellStyle name="Comma 2 6 6 3 3 2" xfId="17206"/>
    <cellStyle name="Comma 2 6 6 3 4" xfId="17207"/>
    <cellStyle name="Comma 2 6 6 3 5" xfId="17208"/>
    <cellStyle name="Comma 2 6 6 3 6" xfId="17209"/>
    <cellStyle name="Comma 2 6 6 3 7" xfId="17210"/>
    <cellStyle name="Comma 2 6 6 4" xfId="17211"/>
    <cellStyle name="Comma 2 6 6 4 2" xfId="17212"/>
    <cellStyle name="Comma 2 6 6 4 2 2" xfId="17213"/>
    <cellStyle name="Comma 2 6 6 4 3" xfId="17214"/>
    <cellStyle name="Comma 2 6 6 4 4" xfId="17215"/>
    <cellStyle name="Comma 2 6 6 4 5" xfId="17216"/>
    <cellStyle name="Comma 2 6 6 4 6" xfId="17217"/>
    <cellStyle name="Comma 2 6 6 5" xfId="17218"/>
    <cellStyle name="Comma 2 6 6 5 2" xfId="17219"/>
    <cellStyle name="Comma 2 6 6 6" xfId="17220"/>
    <cellStyle name="Comma 2 6 6 7" xfId="17221"/>
    <cellStyle name="Comma 2 6 6 8" xfId="17222"/>
    <cellStyle name="Comma 2 6 6 9" xfId="17223"/>
    <cellStyle name="Comma 2 6 7" xfId="17224"/>
    <cellStyle name="Comma 2 6 7 2" xfId="17225"/>
    <cellStyle name="Comma 2 6 7 2 2" xfId="17226"/>
    <cellStyle name="Comma 2 6 7 2 2 2" xfId="17227"/>
    <cellStyle name="Comma 2 6 7 2 2 2 2" xfId="17228"/>
    <cellStyle name="Comma 2 6 7 2 2 3" xfId="17229"/>
    <cellStyle name="Comma 2 6 7 2 2 4" xfId="17230"/>
    <cellStyle name="Comma 2 6 7 2 2 5" xfId="17231"/>
    <cellStyle name="Comma 2 6 7 2 2 6" xfId="17232"/>
    <cellStyle name="Comma 2 6 7 2 3" xfId="17233"/>
    <cellStyle name="Comma 2 6 7 2 3 2" xfId="17234"/>
    <cellStyle name="Comma 2 6 7 2 4" xfId="17235"/>
    <cellStyle name="Comma 2 6 7 2 5" xfId="17236"/>
    <cellStyle name="Comma 2 6 7 2 6" xfId="17237"/>
    <cellStyle name="Comma 2 6 7 2 7" xfId="17238"/>
    <cellStyle name="Comma 2 6 7 3" xfId="17239"/>
    <cellStyle name="Comma 2 6 7 3 2" xfId="17240"/>
    <cellStyle name="Comma 2 6 7 3 2 2" xfId="17241"/>
    <cellStyle name="Comma 2 6 7 3 3" xfId="17242"/>
    <cellStyle name="Comma 2 6 7 3 4" xfId="17243"/>
    <cellStyle name="Comma 2 6 7 3 5" xfId="17244"/>
    <cellStyle name="Comma 2 6 7 3 6" xfId="17245"/>
    <cellStyle name="Comma 2 6 7 4" xfId="17246"/>
    <cellStyle name="Comma 2 6 7 4 2" xfId="17247"/>
    <cellStyle name="Comma 2 6 7 5" xfId="17248"/>
    <cellStyle name="Comma 2 6 7 6" xfId="17249"/>
    <cellStyle name="Comma 2 6 7 7" xfId="17250"/>
    <cellStyle name="Comma 2 6 7 8" xfId="17251"/>
    <cellStyle name="Comma 2 6 8" xfId="17252"/>
    <cellStyle name="Comma 2 6 8 2" xfId="17253"/>
    <cellStyle name="Comma 2 6 8 2 2" xfId="17254"/>
    <cellStyle name="Comma 2 6 8 2 2 2" xfId="17255"/>
    <cellStyle name="Comma 2 6 8 2 2 2 2" xfId="17256"/>
    <cellStyle name="Comma 2 6 8 2 2 3" xfId="17257"/>
    <cellStyle name="Comma 2 6 8 2 2 4" xfId="17258"/>
    <cellStyle name="Comma 2 6 8 2 2 5" xfId="17259"/>
    <cellStyle name="Comma 2 6 8 2 2 6" xfId="17260"/>
    <cellStyle name="Comma 2 6 8 2 3" xfId="17261"/>
    <cellStyle name="Comma 2 6 8 2 3 2" xfId="17262"/>
    <cellStyle name="Comma 2 6 8 2 4" xfId="17263"/>
    <cellStyle name="Comma 2 6 8 2 5" xfId="17264"/>
    <cellStyle name="Comma 2 6 8 2 6" xfId="17265"/>
    <cellStyle name="Comma 2 6 8 2 7" xfId="17266"/>
    <cellStyle name="Comma 2 6 8 3" xfId="17267"/>
    <cellStyle name="Comma 2 6 8 3 2" xfId="17268"/>
    <cellStyle name="Comma 2 6 8 3 2 2" xfId="17269"/>
    <cellStyle name="Comma 2 6 8 3 3" xfId="17270"/>
    <cellStyle name="Comma 2 6 8 3 4" xfId="17271"/>
    <cellStyle name="Comma 2 6 8 3 5" xfId="17272"/>
    <cellStyle name="Comma 2 6 8 3 6" xfId="17273"/>
    <cellStyle name="Comma 2 6 8 4" xfId="17274"/>
    <cellStyle name="Comma 2 6 8 4 2" xfId="17275"/>
    <cellStyle name="Comma 2 6 8 5" xfId="17276"/>
    <cellStyle name="Comma 2 6 8 6" xfId="17277"/>
    <cellStyle name="Comma 2 6 8 7" xfId="17278"/>
    <cellStyle name="Comma 2 6 8 8" xfId="17279"/>
    <cellStyle name="Comma 2 6 9" xfId="17280"/>
    <cellStyle name="Comma 2 6 9 2" xfId="17281"/>
    <cellStyle name="Comma 2 6 9 2 2" xfId="17282"/>
    <cellStyle name="Comma 2 6 9 2 2 2" xfId="17283"/>
    <cellStyle name="Comma 2 6 9 2 3" xfId="17284"/>
    <cellStyle name="Comma 2 6 9 2 4" xfId="17285"/>
    <cellStyle name="Comma 2 6 9 2 5" xfId="17286"/>
    <cellStyle name="Comma 2 6 9 2 6" xfId="17287"/>
    <cellStyle name="Comma 2 6 9 3" xfId="17288"/>
    <cellStyle name="Comma 2 6 9 3 2" xfId="17289"/>
    <cellStyle name="Comma 2 6 9 4" xfId="17290"/>
    <cellStyle name="Comma 2 6 9 5" xfId="17291"/>
    <cellStyle name="Comma 2 6 9 6" xfId="17292"/>
    <cellStyle name="Comma 2 6 9 7" xfId="17293"/>
    <cellStyle name="Comma 2 7" xfId="17294"/>
    <cellStyle name="Comma 2 7 10" xfId="17295"/>
    <cellStyle name="Comma 2 7 11" xfId="17296"/>
    <cellStyle name="Comma 2 7 12" xfId="17297"/>
    <cellStyle name="Comma 2 7 2" xfId="17298"/>
    <cellStyle name="Comma 2 7 2 10" xfId="17299"/>
    <cellStyle name="Comma 2 7 2 11" xfId="17300"/>
    <cellStyle name="Comma 2 7 2 2" xfId="17301"/>
    <cellStyle name="Comma 2 7 2 2 2" xfId="17302"/>
    <cellStyle name="Comma 2 7 2 2 2 2" xfId="17303"/>
    <cellStyle name="Comma 2 7 2 2 2 2 2" xfId="17304"/>
    <cellStyle name="Comma 2 7 2 2 2 2 2 2" xfId="17305"/>
    <cellStyle name="Comma 2 7 2 2 2 2 3" xfId="17306"/>
    <cellStyle name="Comma 2 7 2 2 2 2 4" xfId="17307"/>
    <cellStyle name="Comma 2 7 2 2 2 2 5" xfId="17308"/>
    <cellStyle name="Comma 2 7 2 2 2 2 6" xfId="17309"/>
    <cellStyle name="Comma 2 7 2 2 2 3" xfId="17310"/>
    <cellStyle name="Comma 2 7 2 2 2 3 2" xfId="17311"/>
    <cellStyle name="Comma 2 7 2 2 2 4" xfId="17312"/>
    <cellStyle name="Comma 2 7 2 2 2 5" xfId="17313"/>
    <cellStyle name="Comma 2 7 2 2 2 6" xfId="17314"/>
    <cellStyle name="Comma 2 7 2 2 2 7" xfId="17315"/>
    <cellStyle name="Comma 2 7 2 2 3" xfId="17316"/>
    <cellStyle name="Comma 2 7 2 2 3 2" xfId="17317"/>
    <cellStyle name="Comma 2 7 2 2 3 2 2" xfId="17318"/>
    <cellStyle name="Comma 2 7 2 2 3 3" xfId="17319"/>
    <cellStyle name="Comma 2 7 2 2 3 4" xfId="17320"/>
    <cellStyle name="Comma 2 7 2 2 3 5" xfId="17321"/>
    <cellStyle name="Comma 2 7 2 2 3 6" xfId="17322"/>
    <cellStyle name="Comma 2 7 2 2 4" xfId="17323"/>
    <cellStyle name="Comma 2 7 2 2 4 2" xfId="17324"/>
    <cellStyle name="Comma 2 7 2 2 5" xfId="17325"/>
    <cellStyle name="Comma 2 7 2 2 6" xfId="17326"/>
    <cellStyle name="Comma 2 7 2 2 7" xfId="17327"/>
    <cellStyle name="Comma 2 7 2 2 8" xfId="17328"/>
    <cellStyle name="Comma 2 7 2 3" xfId="17329"/>
    <cellStyle name="Comma 2 7 2 3 2" xfId="17330"/>
    <cellStyle name="Comma 2 7 2 3 2 2" xfId="17331"/>
    <cellStyle name="Comma 2 7 2 3 2 2 2" xfId="17332"/>
    <cellStyle name="Comma 2 7 2 3 2 3" xfId="17333"/>
    <cellStyle name="Comma 2 7 2 3 2 4" xfId="17334"/>
    <cellStyle name="Comma 2 7 2 3 2 5" xfId="17335"/>
    <cellStyle name="Comma 2 7 2 3 2 6" xfId="17336"/>
    <cellStyle name="Comma 2 7 2 3 3" xfId="17337"/>
    <cellStyle name="Comma 2 7 2 3 3 2" xfId="17338"/>
    <cellStyle name="Comma 2 7 2 3 4" xfId="17339"/>
    <cellStyle name="Comma 2 7 2 3 5" xfId="17340"/>
    <cellStyle name="Comma 2 7 2 3 6" xfId="17341"/>
    <cellStyle name="Comma 2 7 2 3 7" xfId="17342"/>
    <cellStyle name="Comma 2 7 2 4" xfId="17343"/>
    <cellStyle name="Comma 2 7 2 4 2" xfId="17344"/>
    <cellStyle name="Comma 2 7 2 4 2 2" xfId="17345"/>
    <cellStyle name="Comma 2 7 2 4 3" xfId="17346"/>
    <cellStyle name="Comma 2 7 2 4 4" xfId="17347"/>
    <cellStyle name="Comma 2 7 2 4 5" xfId="17348"/>
    <cellStyle name="Comma 2 7 2 4 6" xfId="17349"/>
    <cellStyle name="Comma 2 7 2 5" xfId="17350"/>
    <cellStyle name="Comma 2 7 2 5 2" xfId="17351"/>
    <cellStyle name="Comma 2 7 2 6" xfId="17352"/>
    <cellStyle name="Comma 2 7 2 6 2" xfId="17353"/>
    <cellStyle name="Comma 2 7 2 7" xfId="17354"/>
    <cellStyle name="Comma 2 7 2 8" xfId="17355"/>
    <cellStyle name="Comma 2 7 2 9" xfId="17356"/>
    <cellStyle name="Comma 2 7 3" xfId="17357"/>
    <cellStyle name="Comma 2 7 3 10" xfId="17358"/>
    <cellStyle name="Comma 2 7 3 2" xfId="17359"/>
    <cellStyle name="Comma 2 7 3 2 2" xfId="17360"/>
    <cellStyle name="Comma 2 7 3 2 2 2" xfId="17361"/>
    <cellStyle name="Comma 2 7 3 2 2 2 2" xfId="17362"/>
    <cellStyle name="Comma 2 7 3 2 2 3" xfId="17363"/>
    <cellStyle name="Comma 2 7 3 2 2 4" xfId="17364"/>
    <cellStyle name="Comma 2 7 3 2 2 5" xfId="17365"/>
    <cellStyle name="Comma 2 7 3 2 2 6" xfId="17366"/>
    <cellStyle name="Comma 2 7 3 2 3" xfId="17367"/>
    <cellStyle name="Comma 2 7 3 2 3 2" xfId="17368"/>
    <cellStyle name="Comma 2 7 3 2 4" xfId="17369"/>
    <cellStyle name="Comma 2 7 3 2 5" xfId="17370"/>
    <cellStyle name="Comma 2 7 3 2 6" xfId="17371"/>
    <cellStyle name="Comma 2 7 3 2 7" xfId="17372"/>
    <cellStyle name="Comma 2 7 3 3" xfId="17373"/>
    <cellStyle name="Comma 2 7 3 3 2" xfId="17374"/>
    <cellStyle name="Comma 2 7 3 3 2 2" xfId="17375"/>
    <cellStyle name="Comma 2 7 3 3 3" xfId="17376"/>
    <cellStyle name="Comma 2 7 3 3 4" xfId="17377"/>
    <cellStyle name="Comma 2 7 3 3 5" xfId="17378"/>
    <cellStyle name="Comma 2 7 3 3 6" xfId="17379"/>
    <cellStyle name="Comma 2 7 3 4" xfId="17380"/>
    <cellStyle name="Comma 2 7 3 4 2" xfId="17381"/>
    <cellStyle name="Comma 2 7 3 5" xfId="17382"/>
    <cellStyle name="Comma 2 7 3 5 2" xfId="17383"/>
    <cellStyle name="Comma 2 7 3 6" xfId="17384"/>
    <cellStyle name="Comma 2 7 3 7" xfId="17385"/>
    <cellStyle name="Comma 2 7 3 8" xfId="17386"/>
    <cellStyle name="Comma 2 7 3 9" xfId="17387"/>
    <cellStyle name="Comma 2 7 4" xfId="17388"/>
    <cellStyle name="Comma 2 7 4 2" xfId="17389"/>
    <cellStyle name="Comma 2 7 4 2 2" xfId="17390"/>
    <cellStyle name="Comma 2 7 4 2 2 2" xfId="17391"/>
    <cellStyle name="Comma 2 7 4 2 3" xfId="17392"/>
    <cellStyle name="Comma 2 7 4 2 4" xfId="17393"/>
    <cellStyle name="Comma 2 7 4 2 5" xfId="17394"/>
    <cellStyle name="Comma 2 7 4 2 6" xfId="17395"/>
    <cellStyle name="Comma 2 7 4 3" xfId="17396"/>
    <cellStyle name="Comma 2 7 4 3 2" xfId="17397"/>
    <cellStyle name="Comma 2 7 4 4" xfId="17398"/>
    <cellStyle name="Comma 2 7 4 5" xfId="17399"/>
    <cellStyle name="Comma 2 7 4 6" xfId="17400"/>
    <cellStyle name="Comma 2 7 4 7" xfId="17401"/>
    <cellStyle name="Comma 2 7 5" xfId="17402"/>
    <cellStyle name="Comma 2 7 5 2" xfId="17403"/>
    <cellStyle name="Comma 2 7 5 2 2" xfId="17404"/>
    <cellStyle name="Comma 2 7 5 3" xfId="17405"/>
    <cellStyle name="Comma 2 7 5 4" xfId="17406"/>
    <cellStyle name="Comma 2 7 5 5" xfId="17407"/>
    <cellStyle name="Comma 2 7 5 6" xfId="17408"/>
    <cellStyle name="Comma 2 7 6" xfId="17409"/>
    <cellStyle name="Comma 2 7 6 2" xfId="17410"/>
    <cellStyle name="Comma 2 7 7" xfId="17411"/>
    <cellStyle name="Comma 2 7 7 2" xfId="17412"/>
    <cellStyle name="Comma 2 7 8" xfId="17413"/>
    <cellStyle name="Comma 2 7 9" xfId="17414"/>
    <cellStyle name="Comma 2 8" xfId="17415"/>
    <cellStyle name="Comma 2 8 10" xfId="17416"/>
    <cellStyle name="Comma 2 8 11" xfId="17417"/>
    <cellStyle name="Comma 2 8 12" xfId="17418"/>
    <cellStyle name="Comma 2 8 2" xfId="17419"/>
    <cellStyle name="Comma 2 8 2 10" xfId="17420"/>
    <cellStyle name="Comma 2 8 2 11" xfId="17421"/>
    <cellStyle name="Comma 2 8 2 2" xfId="17422"/>
    <cellStyle name="Comma 2 8 2 2 2" xfId="17423"/>
    <cellStyle name="Comma 2 8 2 2 2 2" xfId="17424"/>
    <cellStyle name="Comma 2 8 2 2 2 2 2" xfId="17425"/>
    <cellStyle name="Comma 2 8 2 2 2 2 2 2" xfId="17426"/>
    <cellStyle name="Comma 2 8 2 2 2 2 3" xfId="17427"/>
    <cellStyle name="Comma 2 8 2 2 2 2 4" xfId="17428"/>
    <cellStyle name="Comma 2 8 2 2 2 2 5" xfId="17429"/>
    <cellStyle name="Comma 2 8 2 2 2 2 6" xfId="17430"/>
    <cellStyle name="Comma 2 8 2 2 2 3" xfId="17431"/>
    <cellStyle name="Comma 2 8 2 2 2 3 2" xfId="17432"/>
    <cellStyle name="Comma 2 8 2 2 2 4" xfId="17433"/>
    <cellStyle name="Comma 2 8 2 2 2 5" xfId="17434"/>
    <cellStyle name="Comma 2 8 2 2 2 6" xfId="17435"/>
    <cellStyle name="Comma 2 8 2 2 2 7" xfId="17436"/>
    <cellStyle name="Comma 2 8 2 2 3" xfId="17437"/>
    <cellStyle name="Comma 2 8 2 2 3 2" xfId="17438"/>
    <cellStyle name="Comma 2 8 2 2 3 2 2" xfId="17439"/>
    <cellStyle name="Comma 2 8 2 2 3 3" xfId="17440"/>
    <cellStyle name="Comma 2 8 2 2 3 4" xfId="17441"/>
    <cellStyle name="Comma 2 8 2 2 3 5" xfId="17442"/>
    <cellStyle name="Comma 2 8 2 2 3 6" xfId="17443"/>
    <cellStyle name="Comma 2 8 2 2 4" xfId="17444"/>
    <cellStyle name="Comma 2 8 2 2 4 2" xfId="17445"/>
    <cellStyle name="Comma 2 8 2 2 5" xfId="17446"/>
    <cellStyle name="Comma 2 8 2 2 6" xfId="17447"/>
    <cellStyle name="Comma 2 8 2 2 7" xfId="17448"/>
    <cellStyle name="Comma 2 8 2 2 8" xfId="17449"/>
    <cellStyle name="Comma 2 8 2 3" xfId="17450"/>
    <cellStyle name="Comma 2 8 2 3 2" xfId="17451"/>
    <cellStyle name="Comma 2 8 2 3 2 2" xfId="17452"/>
    <cellStyle name="Comma 2 8 2 3 2 2 2" xfId="17453"/>
    <cellStyle name="Comma 2 8 2 3 2 2 2 2" xfId="17454"/>
    <cellStyle name="Comma 2 8 2 3 2 2 3" xfId="17455"/>
    <cellStyle name="Comma 2 8 2 3 2 2 4" xfId="17456"/>
    <cellStyle name="Comma 2 8 2 3 2 2 5" xfId="17457"/>
    <cellStyle name="Comma 2 8 2 3 2 2 6" xfId="17458"/>
    <cellStyle name="Comma 2 8 2 3 2 3" xfId="17459"/>
    <cellStyle name="Comma 2 8 2 3 2 3 2" xfId="17460"/>
    <cellStyle name="Comma 2 8 2 3 2 3 3" xfId="17461"/>
    <cellStyle name="Comma 2 8 2 3 2 4" xfId="17462"/>
    <cellStyle name="Comma 2 8 2 3 2 5" xfId="17463"/>
    <cellStyle name="Comma 2 8 2 3 2 6" xfId="17464"/>
    <cellStyle name="Comma 2 8 2 3 2 7" xfId="17465"/>
    <cellStyle name="Comma 2 8 2 3 3" xfId="17466"/>
    <cellStyle name="Comma 2 8 2 3 3 2" xfId="17467"/>
    <cellStyle name="Comma 2 8 2 3 3 2 2" xfId="17468"/>
    <cellStyle name="Comma 2 8 2 3 3 3" xfId="17469"/>
    <cellStyle name="Comma 2 8 2 3 3 4" xfId="17470"/>
    <cellStyle name="Comma 2 8 2 3 3 5" xfId="17471"/>
    <cellStyle name="Comma 2 8 2 3 3 6" xfId="17472"/>
    <cellStyle name="Comma 2 8 2 3 4" xfId="17473"/>
    <cellStyle name="Comma 2 8 2 3 4 2" xfId="17474"/>
    <cellStyle name="Comma 2 8 2 3 4 3" xfId="17475"/>
    <cellStyle name="Comma 2 8 2 3 5" xfId="17476"/>
    <cellStyle name="Comma 2 8 2 3 6" xfId="17477"/>
    <cellStyle name="Comma 2 8 2 3 7" xfId="17478"/>
    <cellStyle name="Comma 2 8 2 3 8" xfId="17479"/>
    <cellStyle name="Comma 2 8 2 4" xfId="17480"/>
    <cellStyle name="Comma 2 8 2 4 2" xfId="17481"/>
    <cellStyle name="Comma 2 8 2 4 2 2" xfId="17482"/>
    <cellStyle name="Comma 2 8 2 4 2 2 2" xfId="17483"/>
    <cellStyle name="Comma 2 8 2 4 2 3" xfId="17484"/>
    <cellStyle name="Comma 2 8 2 4 2 4" xfId="17485"/>
    <cellStyle name="Comma 2 8 2 4 2 5" xfId="17486"/>
    <cellStyle name="Comma 2 8 2 4 2 6" xfId="17487"/>
    <cellStyle name="Comma 2 8 2 4 3" xfId="17488"/>
    <cellStyle name="Comma 2 8 2 4 3 2" xfId="17489"/>
    <cellStyle name="Comma 2 8 2 4 3 3" xfId="17490"/>
    <cellStyle name="Comma 2 8 2 4 4" xfId="17491"/>
    <cellStyle name="Comma 2 8 2 4 5" xfId="17492"/>
    <cellStyle name="Comma 2 8 2 4 6" xfId="17493"/>
    <cellStyle name="Comma 2 8 2 4 7" xfId="17494"/>
    <cellStyle name="Comma 2 8 2 5" xfId="17495"/>
    <cellStyle name="Comma 2 8 2 5 2" xfId="17496"/>
    <cellStyle name="Comma 2 8 2 5 3" xfId="17497"/>
    <cellStyle name="Comma 2 8 2 6" xfId="17498"/>
    <cellStyle name="Comma 2 8 2 6 2" xfId="17499"/>
    <cellStyle name="Comma 2 8 2 7" xfId="17500"/>
    <cellStyle name="Comma 2 8 2 8" xfId="17501"/>
    <cellStyle name="Comma 2 8 2 9" xfId="17502"/>
    <cellStyle name="Comma 2 8 3" xfId="17503"/>
    <cellStyle name="Comma 2 8 3 10" xfId="17504"/>
    <cellStyle name="Comma 2 8 3 2" xfId="17505"/>
    <cellStyle name="Comma 2 8 3 2 2" xfId="17506"/>
    <cellStyle name="Comma 2 8 3 2 2 2" xfId="17507"/>
    <cellStyle name="Comma 2 8 3 2 2 2 2" xfId="17508"/>
    <cellStyle name="Comma 2 8 3 2 2 3" xfId="17509"/>
    <cellStyle name="Comma 2 8 3 2 2 4" xfId="17510"/>
    <cellStyle name="Comma 2 8 3 2 2 5" xfId="17511"/>
    <cellStyle name="Comma 2 8 3 2 2 6" xfId="17512"/>
    <cellStyle name="Comma 2 8 3 2 3" xfId="17513"/>
    <cellStyle name="Comma 2 8 3 2 3 2" xfId="17514"/>
    <cellStyle name="Comma 2 8 3 2 4" xfId="17515"/>
    <cellStyle name="Comma 2 8 3 2 5" xfId="17516"/>
    <cellStyle name="Comma 2 8 3 2 6" xfId="17517"/>
    <cellStyle name="Comma 2 8 3 2 7" xfId="17518"/>
    <cellStyle name="Comma 2 8 3 3" xfId="17519"/>
    <cellStyle name="Comma 2 8 3 3 2" xfId="17520"/>
    <cellStyle name="Comma 2 8 3 3 2 2" xfId="17521"/>
    <cellStyle name="Comma 2 8 3 3 3" xfId="17522"/>
    <cellStyle name="Comma 2 8 3 3 4" xfId="17523"/>
    <cellStyle name="Comma 2 8 3 3 5" xfId="17524"/>
    <cellStyle name="Comma 2 8 3 3 6" xfId="17525"/>
    <cellStyle name="Comma 2 8 3 4" xfId="17526"/>
    <cellStyle name="Comma 2 8 3 4 2" xfId="17527"/>
    <cellStyle name="Comma 2 8 3 5" xfId="17528"/>
    <cellStyle name="Comma 2 8 3 5 2" xfId="17529"/>
    <cellStyle name="Comma 2 8 3 6" xfId="17530"/>
    <cellStyle name="Comma 2 8 3 7" xfId="17531"/>
    <cellStyle name="Comma 2 8 3 8" xfId="17532"/>
    <cellStyle name="Comma 2 8 3 9" xfId="17533"/>
    <cellStyle name="Comma 2 8 4" xfId="17534"/>
    <cellStyle name="Comma 2 8 4 2" xfId="17535"/>
    <cellStyle name="Comma 2 8 4 2 2" xfId="17536"/>
    <cellStyle name="Comma 2 8 4 2 2 2" xfId="17537"/>
    <cellStyle name="Comma 2 8 4 2 2 2 2" xfId="17538"/>
    <cellStyle name="Comma 2 8 4 2 2 3" xfId="17539"/>
    <cellStyle name="Comma 2 8 4 2 2 4" xfId="17540"/>
    <cellStyle name="Comma 2 8 4 2 2 5" xfId="17541"/>
    <cellStyle name="Comma 2 8 4 2 2 6" xfId="17542"/>
    <cellStyle name="Comma 2 8 4 2 3" xfId="17543"/>
    <cellStyle name="Comma 2 8 4 2 3 2" xfId="17544"/>
    <cellStyle name="Comma 2 8 4 2 3 3" xfId="17545"/>
    <cellStyle name="Comma 2 8 4 2 4" xfId="17546"/>
    <cellStyle name="Comma 2 8 4 2 5" xfId="17547"/>
    <cellStyle name="Comma 2 8 4 2 6" xfId="17548"/>
    <cellStyle name="Comma 2 8 4 2 7" xfId="17549"/>
    <cellStyle name="Comma 2 8 4 3" xfId="17550"/>
    <cellStyle name="Comma 2 8 4 3 2" xfId="17551"/>
    <cellStyle name="Comma 2 8 4 3 2 2" xfId="17552"/>
    <cellStyle name="Comma 2 8 4 3 3" xfId="17553"/>
    <cellStyle name="Comma 2 8 4 3 4" xfId="17554"/>
    <cellStyle name="Comma 2 8 4 3 5" xfId="17555"/>
    <cellStyle name="Comma 2 8 4 3 6" xfId="17556"/>
    <cellStyle name="Comma 2 8 4 4" xfId="17557"/>
    <cellStyle name="Comma 2 8 4 4 2" xfId="17558"/>
    <cellStyle name="Comma 2 8 4 4 3" xfId="17559"/>
    <cellStyle name="Comma 2 8 4 5" xfId="17560"/>
    <cellStyle name="Comma 2 8 4 6" xfId="17561"/>
    <cellStyle name="Comma 2 8 4 7" xfId="17562"/>
    <cellStyle name="Comma 2 8 4 8" xfId="17563"/>
    <cellStyle name="Comma 2 8 5" xfId="17564"/>
    <cellStyle name="Comma 2 8 5 2" xfId="17565"/>
    <cellStyle name="Comma 2 8 5 2 2" xfId="17566"/>
    <cellStyle name="Comma 2 8 5 2 2 2" xfId="17567"/>
    <cellStyle name="Comma 2 8 5 2 3" xfId="17568"/>
    <cellStyle name="Comma 2 8 5 2 4" xfId="17569"/>
    <cellStyle name="Comma 2 8 5 2 5" xfId="17570"/>
    <cellStyle name="Comma 2 8 5 2 6" xfId="17571"/>
    <cellStyle name="Comma 2 8 5 3" xfId="17572"/>
    <cellStyle name="Comma 2 8 5 3 2" xfId="17573"/>
    <cellStyle name="Comma 2 8 5 3 3" xfId="17574"/>
    <cellStyle name="Comma 2 8 5 4" xfId="17575"/>
    <cellStyle name="Comma 2 8 5 5" xfId="17576"/>
    <cellStyle name="Comma 2 8 5 6" xfId="17577"/>
    <cellStyle name="Comma 2 8 5 7" xfId="17578"/>
    <cellStyle name="Comma 2 8 6" xfId="17579"/>
    <cellStyle name="Comma 2 8 6 2" xfId="17580"/>
    <cellStyle name="Comma 2 8 6 3" xfId="17581"/>
    <cellStyle name="Comma 2 8 7" xfId="17582"/>
    <cellStyle name="Comma 2 8 7 2" xfId="17583"/>
    <cellStyle name="Comma 2 8 8" xfId="17584"/>
    <cellStyle name="Comma 2 8 9" xfId="17585"/>
    <cellStyle name="Comma 2 9" xfId="17586"/>
    <cellStyle name="Comma 2 9 10" xfId="17587"/>
    <cellStyle name="Comma 2 9 11" xfId="17588"/>
    <cellStyle name="Comma 2 9 12" xfId="17589"/>
    <cellStyle name="Comma 2 9 2" xfId="17590"/>
    <cellStyle name="Comma 2 9 2 2" xfId="17591"/>
    <cellStyle name="Comma 2 9 2 2 2" xfId="17592"/>
    <cellStyle name="Comma 2 9 2 2 2 2" xfId="17593"/>
    <cellStyle name="Comma 2 9 2 2 2 2 2" xfId="17594"/>
    <cellStyle name="Comma 2 9 2 2 2 2 2 2" xfId="17595"/>
    <cellStyle name="Comma 2 9 2 2 2 2 3" xfId="17596"/>
    <cellStyle name="Comma 2 9 2 2 2 2 4" xfId="17597"/>
    <cellStyle name="Comma 2 9 2 2 2 2 5" xfId="17598"/>
    <cellStyle name="Comma 2 9 2 2 2 2 6" xfId="17599"/>
    <cellStyle name="Comma 2 9 2 2 2 3" xfId="17600"/>
    <cellStyle name="Comma 2 9 2 2 2 3 2" xfId="17601"/>
    <cellStyle name="Comma 2 9 2 2 2 4" xfId="17602"/>
    <cellStyle name="Comma 2 9 2 2 2 5" xfId="17603"/>
    <cellStyle name="Comma 2 9 2 2 2 6" xfId="17604"/>
    <cellStyle name="Comma 2 9 2 2 2 7" xfId="17605"/>
    <cellStyle name="Comma 2 9 2 2 3" xfId="17606"/>
    <cellStyle name="Comma 2 9 2 2 3 2" xfId="17607"/>
    <cellStyle name="Comma 2 9 2 2 3 2 2" xfId="17608"/>
    <cellStyle name="Comma 2 9 2 2 3 3" xfId="17609"/>
    <cellStyle name="Comma 2 9 2 2 3 4" xfId="17610"/>
    <cellStyle name="Comma 2 9 2 2 3 5" xfId="17611"/>
    <cellStyle name="Comma 2 9 2 2 3 6" xfId="17612"/>
    <cellStyle name="Comma 2 9 2 2 4" xfId="17613"/>
    <cellStyle name="Comma 2 9 2 2 4 2" xfId="17614"/>
    <cellStyle name="Comma 2 9 2 2 5" xfId="17615"/>
    <cellStyle name="Comma 2 9 2 2 6" xfId="17616"/>
    <cellStyle name="Comma 2 9 2 2 7" xfId="17617"/>
    <cellStyle name="Comma 2 9 2 2 8" xfId="17618"/>
    <cellStyle name="Comma 2 9 2 3" xfId="17619"/>
    <cellStyle name="Comma 2 9 2 3 2" xfId="17620"/>
    <cellStyle name="Comma 2 9 2 3 2 2" xfId="17621"/>
    <cellStyle name="Comma 2 9 2 3 2 2 2" xfId="17622"/>
    <cellStyle name="Comma 2 9 2 3 2 2 2 2" xfId="17623"/>
    <cellStyle name="Comma 2 9 2 3 2 2 3" xfId="17624"/>
    <cellStyle name="Comma 2 9 2 3 2 2 4" xfId="17625"/>
    <cellStyle name="Comma 2 9 2 3 2 2 5" xfId="17626"/>
    <cellStyle name="Comma 2 9 2 3 2 2 6" xfId="17627"/>
    <cellStyle name="Comma 2 9 2 3 2 3" xfId="17628"/>
    <cellStyle name="Comma 2 9 2 3 2 3 2" xfId="17629"/>
    <cellStyle name="Comma 2 9 2 3 2 3 3" xfId="17630"/>
    <cellStyle name="Comma 2 9 2 3 2 4" xfId="17631"/>
    <cellStyle name="Comma 2 9 2 3 2 5" xfId="17632"/>
    <cellStyle name="Comma 2 9 2 3 2 6" xfId="17633"/>
    <cellStyle name="Comma 2 9 2 3 2 7" xfId="17634"/>
    <cellStyle name="Comma 2 9 2 3 3" xfId="17635"/>
    <cellStyle name="Comma 2 9 2 3 3 2" xfId="17636"/>
    <cellStyle name="Comma 2 9 2 3 3 2 2" xfId="17637"/>
    <cellStyle name="Comma 2 9 2 3 3 3" xfId="17638"/>
    <cellStyle name="Comma 2 9 2 3 3 4" xfId="17639"/>
    <cellStyle name="Comma 2 9 2 3 3 5" xfId="17640"/>
    <cellStyle name="Comma 2 9 2 3 3 6" xfId="17641"/>
    <cellStyle name="Comma 2 9 2 3 4" xfId="17642"/>
    <cellStyle name="Comma 2 9 2 3 4 2" xfId="17643"/>
    <cellStyle name="Comma 2 9 2 3 4 3" xfId="17644"/>
    <cellStyle name="Comma 2 9 2 3 5" xfId="17645"/>
    <cellStyle name="Comma 2 9 2 3 6" xfId="17646"/>
    <cellStyle name="Comma 2 9 2 3 7" xfId="17647"/>
    <cellStyle name="Comma 2 9 2 3 8" xfId="17648"/>
    <cellStyle name="Comma 2 9 2 4" xfId="17649"/>
    <cellStyle name="Comma 2 9 2 4 2" xfId="17650"/>
    <cellStyle name="Comma 2 9 2 4 2 2" xfId="17651"/>
    <cellStyle name="Comma 2 9 2 4 2 2 2" xfId="17652"/>
    <cellStyle name="Comma 2 9 2 4 2 3" xfId="17653"/>
    <cellStyle name="Comma 2 9 2 4 2 4" xfId="17654"/>
    <cellStyle name="Comma 2 9 2 4 2 5" xfId="17655"/>
    <cellStyle name="Comma 2 9 2 4 2 6" xfId="17656"/>
    <cellStyle name="Comma 2 9 2 4 3" xfId="17657"/>
    <cellStyle name="Comma 2 9 2 4 3 2" xfId="17658"/>
    <cellStyle name="Comma 2 9 2 4 3 3" xfId="17659"/>
    <cellStyle name="Comma 2 9 2 4 4" xfId="17660"/>
    <cellStyle name="Comma 2 9 2 4 5" xfId="17661"/>
    <cellStyle name="Comma 2 9 2 4 6" xfId="17662"/>
    <cellStyle name="Comma 2 9 2 4 7" xfId="17663"/>
    <cellStyle name="Comma 2 9 2 5" xfId="17664"/>
    <cellStyle name="Comma 2 9 2 5 2" xfId="17665"/>
    <cellStyle name="Comma 2 9 2 5 3" xfId="17666"/>
    <cellStyle name="Comma 2 9 2 6" xfId="17667"/>
    <cellStyle name="Comma 2 9 2 7" xfId="17668"/>
    <cellStyle name="Comma 2 9 2 8" xfId="17669"/>
    <cellStyle name="Comma 2 9 2 9" xfId="17670"/>
    <cellStyle name="Comma 2 9 3" xfId="17671"/>
    <cellStyle name="Comma 2 9 3 2" xfId="17672"/>
    <cellStyle name="Comma 2 9 3 2 2" xfId="17673"/>
    <cellStyle name="Comma 2 9 3 2 2 2" xfId="17674"/>
    <cellStyle name="Comma 2 9 3 2 2 2 2" xfId="17675"/>
    <cellStyle name="Comma 2 9 3 2 2 3" xfId="17676"/>
    <cellStyle name="Comma 2 9 3 2 2 4" xfId="17677"/>
    <cellStyle name="Comma 2 9 3 2 2 5" xfId="17678"/>
    <cellStyle name="Comma 2 9 3 2 2 6" xfId="17679"/>
    <cellStyle name="Comma 2 9 3 2 3" xfId="17680"/>
    <cellStyle name="Comma 2 9 3 2 3 2" xfId="17681"/>
    <cellStyle name="Comma 2 9 3 2 4" xfId="17682"/>
    <cellStyle name="Comma 2 9 3 2 5" xfId="17683"/>
    <cellStyle name="Comma 2 9 3 2 6" xfId="17684"/>
    <cellStyle name="Comma 2 9 3 2 7" xfId="17685"/>
    <cellStyle name="Comma 2 9 3 3" xfId="17686"/>
    <cellStyle name="Comma 2 9 3 3 2" xfId="17687"/>
    <cellStyle name="Comma 2 9 3 3 2 2" xfId="17688"/>
    <cellStyle name="Comma 2 9 3 3 3" xfId="17689"/>
    <cellStyle name="Comma 2 9 3 3 4" xfId="17690"/>
    <cellStyle name="Comma 2 9 3 3 5" xfId="17691"/>
    <cellStyle name="Comma 2 9 3 3 6" xfId="17692"/>
    <cellStyle name="Comma 2 9 3 4" xfId="17693"/>
    <cellStyle name="Comma 2 9 3 4 2" xfId="17694"/>
    <cellStyle name="Comma 2 9 3 5" xfId="17695"/>
    <cellStyle name="Comma 2 9 3 6" xfId="17696"/>
    <cellStyle name="Comma 2 9 3 7" xfId="17697"/>
    <cellStyle name="Comma 2 9 3 8" xfId="17698"/>
    <cellStyle name="Comma 2 9 4" xfId="17699"/>
    <cellStyle name="Comma 2 9 4 2" xfId="17700"/>
    <cellStyle name="Comma 2 9 4 2 2" xfId="17701"/>
    <cellStyle name="Comma 2 9 4 2 2 2" xfId="17702"/>
    <cellStyle name="Comma 2 9 4 2 2 2 2" xfId="17703"/>
    <cellStyle name="Comma 2 9 4 2 2 3" xfId="17704"/>
    <cellStyle name="Comma 2 9 4 2 2 4" xfId="17705"/>
    <cellStyle name="Comma 2 9 4 2 2 5" xfId="17706"/>
    <cellStyle name="Comma 2 9 4 2 2 6" xfId="17707"/>
    <cellStyle name="Comma 2 9 4 2 3" xfId="17708"/>
    <cellStyle name="Comma 2 9 4 2 3 2" xfId="17709"/>
    <cellStyle name="Comma 2 9 4 2 3 3" xfId="17710"/>
    <cellStyle name="Comma 2 9 4 2 4" xfId="17711"/>
    <cellStyle name="Comma 2 9 4 2 5" xfId="17712"/>
    <cellStyle name="Comma 2 9 4 2 6" xfId="17713"/>
    <cellStyle name="Comma 2 9 4 2 7" xfId="17714"/>
    <cellStyle name="Comma 2 9 4 3" xfId="17715"/>
    <cellStyle name="Comma 2 9 4 3 2" xfId="17716"/>
    <cellStyle name="Comma 2 9 4 3 2 2" xfId="17717"/>
    <cellStyle name="Comma 2 9 4 3 3" xfId="17718"/>
    <cellStyle name="Comma 2 9 4 3 4" xfId="17719"/>
    <cellStyle name="Comma 2 9 4 3 5" xfId="17720"/>
    <cellStyle name="Comma 2 9 4 3 6" xfId="17721"/>
    <cellStyle name="Comma 2 9 4 4" xfId="17722"/>
    <cellStyle name="Comma 2 9 4 4 2" xfId="17723"/>
    <cellStyle name="Comma 2 9 4 4 3" xfId="17724"/>
    <cellStyle name="Comma 2 9 4 5" xfId="17725"/>
    <cellStyle name="Comma 2 9 4 6" xfId="17726"/>
    <cellStyle name="Comma 2 9 4 7" xfId="17727"/>
    <cellStyle name="Comma 2 9 4 8" xfId="17728"/>
    <cellStyle name="Comma 2 9 5" xfId="17729"/>
    <cellStyle name="Comma 2 9 5 2" xfId="17730"/>
    <cellStyle name="Comma 2 9 5 2 2" xfId="17731"/>
    <cellStyle name="Comma 2 9 5 2 2 2" xfId="17732"/>
    <cellStyle name="Comma 2 9 5 2 3" xfId="17733"/>
    <cellStyle name="Comma 2 9 5 2 4" xfId="17734"/>
    <cellStyle name="Comma 2 9 5 2 5" xfId="17735"/>
    <cellStyle name="Comma 2 9 5 2 6" xfId="17736"/>
    <cellStyle name="Comma 2 9 5 3" xfId="17737"/>
    <cellStyle name="Comma 2 9 5 3 2" xfId="17738"/>
    <cellStyle name="Comma 2 9 5 3 3" xfId="17739"/>
    <cellStyle name="Comma 2 9 5 4" xfId="17740"/>
    <cellStyle name="Comma 2 9 5 5" xfId="17741"/>
    <cellStyle name="Comma 2 9 5 6" xfId="17742"/>
    <cellStyle name="Comma 2 9 5 7" xfId="17743"/>
    <cellStyle name="Comma 2 9 6" xfId="17744"/>
    <cellStyle name="Comma 2 9 6 2" xfId="17745"/>
    <cellStyle name="Comma 2 9 6 3" xfId="17746"/>
    <cellStyle name="Comma 2 9 7" xfId="17747"/>
    <cellStyle name="Comma 2 9 7 2" xfId="17748"/>
    <cellStyle name="Comma 2 9 8" xfId="17749"/>
    <cellStyle name="Comma 2 9 9" xfId="17750"/>
    <cellStyle name="Comma 20" xfId="17751"/>
    <cellStyle name="Comma 20 2" xfId="17752"/>
    <cellStyle name="Comma 21" xfId="17753"/>
    <cellStyle name="Comma 21 2" xfId="17754"/>
    <cellStyle name="Comma 22" xfId="17755"/>
    <cellStyle name="Comma 23" xfId="17756"/>
    <cellStyle name="Comma 24" xfId="17757"/>
    <cellStyle name="Comma 25" xfId="17758"/>
    <cellStyle name="Comma 25 2" xfId="17759"/>
    <cellStyle name="Comma 26" xfId="17760"/>
    <cellStyle name="Comma 3" xfId="17761"/>
    <cellStyle name="Comma 3 10" xfId="17762"/>
    <cellStyle name="Comma 3 10 2" xfId="17763"/>
    <cellStyle name="Comma 3 10 2 2" xfId="17764"/>
    <cellStyle name="Comma 3 10 2 2 2" xfId="17765"/>
    <cellStyle name="Comma 3 10 2 2 2 2" xfId="17766"/>
    <cellStyle name="Comma 3 10 2 2 2 2 2" xfId="17767"/>
    <cellStyle name="Comma 3 10 2 2 2 3" xfId="17768"/>
    <cellStyle name="Comma 3 10 2 2 2 4" xfId="17769"/>
    <cellStyle name="Comma 3 10 2 2 2 5" xfId="17770"/>
    <cellStyle name="Comma 3 10 2 2 2 6" xfId="17771"/>
    <cellStyle name="Comma 3 10 2 2 3" xfId="17772"/>
    <cellStyle name="Comma 3 10 2 2 3 2" xfId="17773"/>
    <cellStyle name="Comma 3 10 2 2 4" xfId="17774"/>
    <cellStyle name="Comma 3 10 2 2 5" xfId="17775"/>
    <cellStyle name="Comma 3 10 2 2 6" xfId="17776"/>
    <cellStyle name="Comma 3 10 2 2 7" xfId="17777"/>
    <cellStyle name="Comma 3 10 2 3" xfId="17778"/>
    <cellStyle name="Comma 3 10 2 3 2" xfId="17779"/>
    <cellStyle name="Comma 3 10 2 3 2 2" xfId="17780"/>
    <cellStyle name="Comma 3 10 2 3 3" xfId="17781"/>
    <cellStyle name="Comma 3 10 2 3 4" xfId="17782"/>
    <cellStyle name="Comma 3 10 2 3 5" xfId="17783"/>
    <cellStyle name="Comma 3 10 2 3 6" xfId="17784"/>
    <cellStyle name="Comma 3 10 2 4" xfId="17785"/>
    <cellStyle name="Comma 3 10 2 4 2" xfId="17786"/>
    <cellStyle name="Comma 3 10 2 5" xfId="17787"/>
    <cellStyle name="Comma 3 10 2 6" xfId="17788"/>
    <cellStyle name="Comma 3 10 2 7" xfId="17789"/>
    <cellStyle name="Comma 3 10 2 8" xfId="17790"/>
    <cellStyle name="Comma 3 10 3" xfId="17791"/>
    <cellStyle name="Comma 3 10 3 2" xfId="17792"/>
    <cellStyle name="Comma 3 10 3 2 2" xfId="17793"/>
    <cellStyle name="Comma 3 10 3 2 2 2" xfId="17794"/>
    <cellStyle name="Comma 3 10 3 2 3" xfId="17795"/>
    <cellStyle name="Comma 3 10 3 2 4" xfId="17796"/>
    <cellStyle name="Comma 3 10 3 2 5" xfId="17797"/>
    <cellStyle name="Comma 3 10 3 2 6" xfId="17798"/>
    <cellStyle name="Comma 3 10 3 3" xfId="17799"/>
    <cellStyle name="Comma 3 10 3 3 2" xfId="17800"/>
    <cellStyle name="Comma 3 10 3 4" xfId="17801"/>
    <cellStyle name="Comma 3 10 3 5" xfId="17802"/>
    <cellStyle name="Comma 3 10 3 6" xfId="17803"/>
    <cellStyle name="Comma 3 10 3 7" xfId="17804"/>
    <cellStyle name="Comma 3 10 4" xfId="17805"/>
    <cellStyle name="Comma 3 10 4 2" xfId="17806"/>
    <cellStyle name="Comma 3 10 4 2 2" xfId="17807"/>
    <cellStyle name="Comma 3 10 4 3" xfId="17808"/>
    <cellStyle name="Comma 3 10 4 4" xfId="17809"/>
    <cellStyle name="Comma 3 10 4 5" xfId="17810"/>
    <cellStyle name="Comma 3 10 4 6" xfId="17811"/>
    <cellStyle name="Comma 3 10 5" xfId="17812"/>
    <cellStyle name="Comma 3 10 5 2" xfId="17813"/>
    <cellStyle name="Comma 3 10 6" xfId="17814"/>
    <cellStyle name="Comma 3 10 7" xfId="17815"/>
    <cellStyle name="Comma 3 10 8" xfId="17816"/>
    <cellStyle name="Comma 3 10 9" xfId="17817"/>
    <cellStyle name="Comma 3 11" xfId="17818"/>
    <cellStyle name="Comma 3 11 2" xfId="17819"/>
    <cellStyle name="Comma 3 11 2 2" xfId="17820"/>
    <cellStyle name="Comma 3 11 2 2 2" xfId="17821"/>
    <cellStyle name="Comma 3 11 2 2 2 2" xfId="17822"/>
    <cellStyle name="Comma 3 11 2 2 3" xfId="17823"/>
    <cellStyle name="Comma 3 11 2 2 4" xfId="17824"/>
    <cellStyle name="Comma 3 11 2 2 5" xfId="17825"/>
    <cellStyle name="Comma 3 11 2 2 6" xfId="17826"/>
    <cellStyle name="Comma 3 11 2 3" xfId="17827"/>
    <cellStyle name="Comma 3 11 2 3 2" xfId="17828"/>
    <cellStyle name="Comma 3 11 2 4" xfId="17829"/>
    <cellStyle name="Comma 3 11 2 5" xfId="17830"/>
    <cellStyle name="Comma 3 11 2 6" xfId="17831"/>
    <cellStyle name="Comma 3 11 2 7" xfId="17832"/>
    <cellStyle name="Comma 3 11 3" xfId="17833"/>
    <cellStyle name="Comma 3 11 3 2" xfId="17834"/>
    <cellStyle name="Comma 3 11 3 2 2" xfId="17835"/>
    <cellStyle name="Comma 3 11 3 3" xfId="17836"/>
    <cellStyle name="Comma 3 11 3 4" xfId="17837"/>
    <cellStyle name="Comma 3 11 3 5" xfId="17838"/>
    <cellStyle name="Comma 3 11 3 6" xfId="17839"/>
    <cellStyle name="Comma 3 11 4" xfId="17840"/>
    <cellStyle name="Comma 3 11 4 2" xfId="17841"/>
    <cellStyle name="Comma 3 11 5" xfId="17842"/>
    <cellStyle name="Comma 3 11 6" xfId="17843"/>
    <cellStyle name="Comma 3 11 7" xfId="17844"/>
    <cellStyle name="Comma 3 11 8" xfId="17845"/>
    <cellStyle name="Comma 3 12" xfId="17846"/>
    <cellStyle name="Comma 3 12 2" xfId="17847"/>
    <cellStyle name="Comma 3 12 2 2" xfId="17848"/>
    <cellStyle name="Comma 3 12 2 2 2" xfId="17849"/>
    <cellStyle name="Comma 3 12 2 2 2 2" xfId="17850"/>
    <cellStyle name="Comma 3 12 2 2 3" xfId="17851"/>
    <cellStyle name="Comma 3 12 2 2 4" xfId="17852"/>
    <cellStyle name="Comma 3 12 2 2 5" xfId="17853"/>
    <cellStyle name="Comma 3 12 2 2 6" xfId="17854"/>
    <cellStyle name="Comma 3 12 2 3" xfId="17855"/>
    <cellStyle name="Comma 3 12 2 3 2" xfId="17856"/>
    <cellStyle name="Comma 3 12 2 4" xfId="17857"/>
    <cellStyle name="Comma 3 12 2 5" xfId="17858"/>
    <cellStyle name="Comma 3 12 2 6" xfId="17859"/>
    <cellStyle name="Comma 3 12 2 7" xfId="17860"/>
    <cellStyle name="Comma 3 12 3" xfId="17861"/>
    <cellStyle name="Comma 3 12 3 2" xfId="17862"/>
    <cellStyle name="Comma 3 12 3 2 2" xfId="17863"/>
    <cellStyle name="Comma 3 12 3 3" xfId="17864"/>
    <cellStyle name="Comma 3 12 3 4" xfId="17865"/>
    <cellStyle name="Comma 3 12 3 5" xfId="17866"/>
    <cellStyle name="Comma 3 12 3 6" xfId="17867"/>
    <cellStyle name="Comma 3 12 4" xfId="17868"/>
    <cellStyle name="Comma 3 12 4 2" xfId="17869"/>
    <cellStyle name="Comma 3 12 5" xfId="17870"/>
    <cellStyle name="Comma 3 12 6" xfId="17871"/>
    <cellStyle name="Comma 3 12 7" xfId="17872"/>
    <cellStyle name="Comma 3 12 8" xfId="17873"/>
    <cellStyle name="Comma 3 13" xfId="17874"/>
    <cellStyle name="Comma 3 13 2" xfId="17875"/>
    <cellStyle name="Comma 3 13 2 2" xfId="17876"/>
    <cellStyle name="Comma 3 13 2 2 2" xfId="17877"/>
    <cellStyle name="Comma 3 13 2 3" xfId="17878"/>
    <cellStyle name="Comma 3 13 2 4" xfId="17879"/>
    <cellStyle name="Comma 3 13 2 5" xfId="17880"/>
    <cellStyle name="Comma 3 13 2 6" xfId="17881"/>
    <cellStyle name="Comma 3 13 3" xfId="17882"/>
    <cellStyle name="Comma 3 13 3 2" xfId="17883"/>
    <cellStyle name="Comma 3 13 4" xfId="17884"/>
    <cellStyle name="Comma 3 13 5" xfId="17885"/>
    <cellStyle name="Comma 3 13 6" xfId="17886"/>
    <cellStyle name="Comma 3 13 7" xfId="17887"/>
    <cellStyle name="Comma 3 14" xfId="17888"/>
    <cellStyle name="Comma 3 14 2" xfId="17889"/>
    <cellStyle name="Comma 3 14 2 2" xfId="17890"/>
    <cellStyle name="Comma 3 14 2 2 2" xfId="17891"/>
    <cellStyle name="Comma 3 14 2 3" xfId="17892"/>
    <cellStyle name="Comma 3 14 2 4" xfId="17893"/>
    <cellStyle name="Comma 3 14 2 5" xfId="17894"/>
    <cellStyle name="Comma 3 14 2 6" xfId="17895"/>
    <cellStyle name="Comma 3 14 3" xfId="17896"/>
    <cellStyle name="Comma 3 14 3 2" xfId="17897"/>
    <cellStyle name="Comma 3 14 4" xfId="17898"/>
    <cellStyle name="Comma 3 14 5" xfId="17899"/>
    <cellStyle name="Comma 3 14 6" xfId="17900"/>
    <cellStyle name="Comma 3 14 7" xfId="17901"/>
    <cellStyle name="Comma 3 15" xfId="17902"/>
    <cellStyle name="Comma 3 15 2" xfId="17903"/>
    <cellStyle name="Comma 3 15 2 2" xfId="17904"/>
    <cellStyle name="Comma 3 15 3" xfId="17905"/>
    <cellStyle name="Comma 3 15 4" xfId="17906"/>
    <cellStyle name="Comma 3 15 5" xfId="17907"/>
    <cellStyle name="Comma 3 15 6" xfId="17908"/>
    <cellStyle name="Comma 3 16" xfId="17909"/>
    <cellStyle name="Comma 3 16 2" xfId="17910"/>
    <cellStyle name="Comma 3 16 2 2" xfId="17911"/>
    <cellStyle name="Comma 3 16 3" xfId="17912"/>
    <cellStyle name="Comma 3 16 4" xfId="17913"/>
    <cellStyle name="Comma 3 16 5" xfId="17914"/>
    <cellStyle name="Comma 3 16 6" xfId="17915"/>
    <cellStyle name="Comma 3 17" xfId="17916"/>
    <cellStyle name="Comma 3 17 2" xfId="17917"/>
    <cellStyle name="Comma 3 17 2 2" xfId="17918"/>
    <cellStyle name="Comma 3 17 3" xfId="17919"/>
    <cellStyle name="Comma 3 17 4" xfId="17920"/>
    <cellStyle name="Comma 3 17 5" xfId="17921"/>
    <cellStyle name="Comma 3 17 6" xfId="17922"/>
    <cellStyle name="Comma 3 18" xfId="17923"/>
    <cellStyle name="Comma 3 18 2" xfId="17924"/>
    <cellStyle name="Comma 3 19" xfId="17925"/>
    <cellStyle name="Comma 3 19 2" xfId="17926"/>
    <cellStyle name="Comma 3 2" xfId="17927"/>
    <cellStyle name="Comma 3 2 10" xfId="17928"/>
    <cellStyle name="Comma 3 2 10 2" xfId="17929"/>
    <cellStyle name="Comma 3 2 10 2 2" xfId="17930"/>
    <cellStyle name="Comma 3 2 10 2 2 2" xfId="17931"/>
    <cellStyle name="Comma 3 2 10 2 2 2 2" xfId="17932"/>
    <cellStyle name="Comma 3 2 10 2 2 3" xfId="17933"/>
    <cellStyle name="Comma 3 2 10 2 2 4" xfId="17934"/>
    <cellStyle name="Comma 3 2 10 2 2 5" xfId="17935"/>
    <cellStyle name="Comma 3 2 10 2 2 6" xfId="17936"/>
    <cellStyle name="Comma 3 2 10 2 3" xfId="17937"/>
    <cellStyle name="Comma 3 2 10 2 3 2" xfId="17938"/>
    <cellStyle name="Comma 3 2 10 2 4" xfId="17939"/>
    <cellStyle name="Comma 3 2 10 2 5" xfId="17940"/>
    <cellStyle name="Comma 3 2 10 2 6" xfId="17941"/>
    <cellStyle name="Comma 3 2 10 2 7" xfId="17942"/>
    <cellStyle name="Comma 3 2 10 3" xfId="17943"/>
    <cellStyle name="Comma 3 2 10 3 2" xfId="17944"/>
    <cellStyle name="Comma 3 2 10 3 2 2" xfId="17945"/>
    <cellStyle name="Comma 3 2 10 3 3" xfId="17946"/>
    <cellStyle name="Comma 3 2 10 3 4" xfId="17947"/>
    <cellStyle name="Comma 3 2 10 3 5" xfId="17948"/>
    <cellStyle name="Comma 3 2 10 3 6" xfId="17949"/>
    <cellStyle name="Comma 3 2 10 4" xfId="17950"/>
    <cellStyle name="Comma 3 2 10 4 2" xfId="17951"/>
    <cellStyle name="Comma 3 2 10 5" xfId="17952"/>
    <cellStyle name="Comma 3 2 10 6" xfId="17953"/>
    <cellStyle name="Comma 3 2 10 7" xfId="17954"/>
    <cellStyle name="Comma 3 2 10 8" xfId="17955"/>
    <cellStyle name="Comma 3 2 11" xfId="17956"/>
    <cellStyle name="Comma 3 2 11 2" xfId="17957"/>
    <cellStyle name="Comma 3 2 11 2 2" xfId="17958"/>
    <cellStyle name="Comma 3 2 11 2 2 2" xfId="17959"/>
    <cellStyle name="Comma 3 2 11 2 3" xfId="17960"/>
    <cellStyle name="Comma 3 2 11 2 4" xfId="17961"/>
    <cellStyle name="Comma 3 2 11 2 5" xfId="17962"/>
    <cellStyle name="Comma 3 2 11 2 6" xfId="17963"/>
    <cellStyle name="Comma 3 2 11 3" xfId="17964"/>
    <cellStyle name="Comma 3 2 11 3 2" xfId="17965"/>
    <cellStyle name="Comma 3 2 11 4" xfId="17966"/>
    <cellStyle name="Comma 3 2 11 5" xfId="17967"/>
    <cellStyle name="Comma 3 2 11 6" xfId="17968"/>
    <cellStyle name="Comma 3 2 11 7" xfId="17969"/>
    <cellStyle name="Comma 3 2 12" xfId="17970"/>
    <cellStyle name="Comma 3 2 12 2" xfId="17971"/>
    <cellStyle name="Comma 3 2 12 2 2" xfId="17972"/>
    <cellStyle name="Comma 3 2 12 2 2 2" xfId="17973"/>
    <cellStyle name="Comma 3 2 12 2 3" xfId="17974"/>
    <cellStyle name="Comma 3 2 12 2 4" xfId="17975"/>
    <cellStyle name="Comma 3 2 12 2 5" xfId="17976"/>
    <cellStyle name="Comma 3 2 12 2 6" xfId="17977"/>
    <cellStyle name="Comma 3 2 12 3" xfId="17978"/>
    <cellStyle name="Comma 3 2 12 3 2" xfId="17979"/>
    <cellStyle name="Comma 3 2 12 4" xfId="17980"/>
    <cellStyle name="Comma 3 2 12 5" xfId="17981"/>
    <cellStyle name="Comma 3 2 12 6" xfId="17982"/>
    <cellStyle name="Comma 3 2 12 7" xfId="17983"/>
    <cellStyle name="Comma 3 2 13" xfId="17984"/>
    <cellStyle name="Comma 3 2 13 2" xfId="17985"/>
    <cellStyle name="Comma 3 2 13 2 2" xfId="17986"/>
    <cellStyle name="Comma 3 2 13 3" xfId="17987"/>
    <cellStyle name="Comma 3 2 13 4" xfId="17988"/>
    <cellStyle name="Comma 3 2 13 5" xfId="17989"/>
    <cellStyle name="Comma 3 2 13 6" xfId="17990"/>
    <cellStyle name="Comma 3 2 14" xfId="17991"/>
    <cellStyle name="Comma 3 2 14 2" xfId="17992"/>
    <cellStyle name="Comma 3 2 14 2 2" xfId="17993"/>
    <cellStyle name="Comma 3 2 14 3" xfId="17994"/>
    <cellStyle name="Comma 3 2 14 4" xfId="17995"/>
    <cellStyle name="Comma 3 2 14 5" xfId="17996"/>
    <cellStyle name="Comma 3 2 14 6" xfId="17997"/>
    <cellStyle name="Comma 3 2 15" xfId="17998"/>
    <cellStyle name="Comma 3 2 15 2" xfId="17999"/>
    <cellStyle name="Comma 3 2 15 2 2" xfId="18000"/>
    <cellStyle name="Comma 3 2 15 3" xfId="18001"/>
    <cellStyle name="Comma 3 2 15 4" xfId="18002"/>
    <cellStyle name="Comma 3 2 15 5" xfId="18003"/>
    <cellStyle name="Comma 3 2 15 6" xfId="18004"/>
    <cellStyle name="Comma 3 2 16" xfId="18005"/>
    <cellStyle name="Comma 3 2 16 2" xfId="18006"/>
    <cellStyle name="Comma 3 2 17" xfId="18007"/>
    <cellStyle name="Comma 3 2 17 2" xfId="18008"/>
    <cellStyle name="Comma 3 2 18" xfId="18009"/>
    <cellStyle name="Comma 3 2 19" xfId="18010"/>
    <cellStyle name="Comma 3 2 2" xfId="18011"/>
    <cellStyle name="Comma 3 2 2 10" xfId="18012"/>
    <cellStyle name="Comma 3 2 2 10 2" xfId="18013"/>
    <cellStyle name="Comma 3 2 2 10 2 2" xfId="18014"/>
    <cellStyle name="Comma 3 2 2 10 2 2 2" xfId="18015"/>
    <cellStyle name="Comma 3 2 2 10 2 3" xfId="18016"/>
    <cellStyle name="Comma 3 2 2 10 2 4" xfId="18017"/>
    <cellStyle name="Comma 3 2 2 10 2 5" xfId="18018"/>
    <cellStyle name="Comma 3 2 2 10 2 6" xfId="18019"/>
    <cellStyle name="Comma 3 2 2 10 3" xfId="18020"/>
    <cellStyle name="Comma 3 2 2 10 3 2" xfId="18021"/>
    <cellStyle name="Comma 3 2 2 10 4" xfId="18022"/>
    <cellStyle name="Comma 3 2 2 10 5" xfId="18023"/>
    <cellStyle name="Comma 3 2 2 10 6" xfId="18024"/>
    <cellStyle name="Comma 3 2 2 10 7" xfId="18025"/>
    <cellStyle name="Comma 3 2 2 11" xfId="18026"/>
    <cellStyle name="Comma 3 2 2 11 2" xfId="18027"/>
    <cellStyle name="Comma 3 2 2 11 2 2" xfId="18028"/>
    <cellStyle name="Comma 3 2 2 11 2 2 2" xfId="18029"/>
    <cellStyle name="Comma 3 2 2 11 2 3" xfId="18030"/>
    <cellStyle name="Comma 3 2 2 11 2 4" xfId="18031"/>
    <cellStyle name="Comma 3 2 2 11 2 5" xfId="18032"/>
    <cellStyle name="Comma 3 2 2 11 2 6" xfId="18033"/>
    <cellStyle name="Comma 3 2 2 11 3" xfId="18034"/>
    <cellStyle name="Comma 3 2 2 11 3 2" xfId="18035"/>
    <cellStyle name="Comma 3 2 2 11 4" xfId="18036"/>
    <cellStyle name="Comma 3 2 2 11 5" xfId="18037"/>
    <cellStyle name="Comma 3 2 2 11 6" xfId="18038"/>
    <cellStyle name="Comma 3 2 2 11 7" xfId="18039"/>
    <cellStyle name="Comma 3 2 2 12" xfId="18040"/>
    <cellStyle name="Comma 3 2 2 12 2" xfId="18041"/>
    <cellStyle name="Comma 3 2 2 12 2 2" xfId="18042"/>
    <cellStyle name="Comma 3 2 2 12 3" xfId="18043"/>
    <cellStyle name="Comma 3 2 2 12 4" xfId="18044"/>
    <cellStyle name="Comma 3 2 2 12 5" xfId="18045"/>
    <cellStyle name="Comma 3 2 2 12 6" xfId="18046"/>
    <cellStyle name="Comma 3 2 2 13" xfId="18047"/>
    <cellStyle name="Comma 3 2 2 13 2" xfId="18048"/>
    <cellStyle name="Comma 3 2 2 13 2 2" xfId="18049"/>
    <cellStyle name="Comma 3 2 2 13 3" xfId="18050"/>
    <cellStyle name="Comma 3 2 2 13 4" xfId="18051"/>
    <cellStyle name="Comma 3 2 2 13 5" xfId="18052"/>
    <cellStyle name="Comma 3 2 2 13 6" xfId="18053"/>
    <cellStyle name="Comma 3 2 2 14" xfId="18054"/>
    <cellStyle name="Comma 3 2 2 14 2" xfId="18055"/>
    <cellStyle name="Comma 3 2 2 14 2 2" xfId="18056"/>
    <cellStyle name="Comma 3 2 2 14 3" xfId="18057"/>
    <cellStyle name="Comma 3 2 2 14 4" xfId="18058"/>
    <cellStyle name="Comma 3 2 2 14 5" xfId="18059"/>
    <cellStyle name="Comma 3 2 2 14 6" xfId="18060"/>
    <cellStyle name="Comma 3 2 2 15" xfId="18061"/>
    <cellStyle name="Comma 3 2 2 15 2" xfId="18062"/>
    <cellStyle name="Comma 3 2 2 16" xfId="18063"/>
    <cellStyle name="Comma 3 2 2 16 2" xfId="18064"/>
    <cellStyle name="Comma 3 2 2 17" xfId="18065"/>
    <cellStyle name="Comma 3 2 2 18" xfId="18066"/>
    <cellStyle name="Comma 3 2 2 19" xfId="18067"/>
    <cellStyle name="Comma 3 2 2 2" xfId="18068"/>
    <cellStyle name="Comma 3 2 2 2 10" xfId="18069"/>
    <cellStyle name="Comma 3 2 2 2 10 2" xfId="18070"/>
    <cellStyle name="Comma 3 2 2 2 10 2 2" xfId="18071"/>
    <cellStyle name="Comma 3 2 2 2 10 3" xfId="18072"/>
    <cellStyle name="Comma 3 2 2 2 10 4" xfId="18073"/>
    <cellStyle name="Comma 3 2 2 2 10 5" xfId="18074"/>
    <cellStyle name="Comma 3 2 2 2 10 6" xfId="18075"/>
    <cellStyle name="Comma 3 2 2 2 11" xfId="18076"/>
    <cellStyle name="Comma 3 2 2 2 11 2" xfId="18077"/>
    <cellStyle name="Comma 3 2 2 2 11 2 2" xfId="18078"/>
    <cellStyle name="Comma 3 2 2 2 11 3" xfId="18079"/>
    <cellStyle name="Comma 3 2 2 2 11 4" xfId="18080"/>
    <cellStyle name="Comma 3 2 2 2 11 5" xfId="18081"/>
    <cellStyle name="Comma 3 2 2 2 11 6" xfId="18082"/>
    <cellStyle name="Comma 3 2 2 2 12" xfId="18083"/>
    <cellStyle name="Comma 3 2 2 2 12 2" xfId="18084"/>
    <cellStyle name="Comma 3 2 2 2 12 2 2" xfId="18085"/>
    <cellStyle name="Comma 3 2 2 2 12 3" xfId="18086"/>
    <cellStyle name="Comma 3 2 2 2 12 4" xfId="18087"/>
    <cellStyle name="Comma 3 2 2 2 12 5" xfId="18088"/>
    <cellStyle name="Comma 3 2 2 2 12 6" xfId="18089"/>
    <cellStyle name="Comma 3 2 2 2 13" xfId="18090"/>
    <cellStyle name="Comma 3 2 2 2 13 2" xfId="18091"/>
    <cellStyle name="Comma 3 2 2 2 14" xfId="18092"/>
    <cellStyle name="Comma 3 2 2 2 14 2" xfId="18093"/>
    <cellStyle name="Comma 3 2 2 2 15" xfId="18094"/>
    <cellStyle name="Comma 3 2 2 2 16" xfId="18095"/>
    <cellStyle name="Comma 3 2 2 2 17" xfId="18096"/>
    <cellStyle name="Comma 3 2 2 2 18" xfId="18097"/>
    <cellStyle name="Comma 3 2 2 2 19" xfId="18098"/>
    <cellStyle name="Comma 3 2 2 2 2" xfId="18099"/>
    <cellStyle name="Comma 3 2 2 2 2 10" xfId="18100"/>
    <cellStyle name="Comma 3 2 2 2 2 10 2" xfId="18101"/>
    <cellStyle name="Comma 3 2 2 2 2 10 2 2" xfId="18102"/>
    <cellStyle name="Comma 3 2 2 2 2 10 3" xfId="18103"/>
    <cellStyle name="Comma 3 2 2 2 2 10 4" xfId="18104"/>
    <cellStyle name="Comma 3 2 2 2 2 10 5" xfId="18105"/>
    <cellStyle name="Comma 3 2 2 2 2 10 6" xfId="18106"/>
    <cellStyle name="Comma 3 2 2 2 2 11" xfId="18107"/>
    <cellStyle name="Comma 3 2 2 2 2 11 2" xfId="18108"/>
    <cellStyle name="Comma 3 2 2 2 2 11 2 2" xfId="18109"/>
    <cellStyle name="Comma 3 2 2 2 2 11 3" xfId="18110"/>
    <cellStyle name="Comma 3 2 2 2 2 11 4" xfId="18111"/>
    <cellStyle name="Comma 3 2 2 2 2 11 5" xfId="18112"/>
    <cellStyle name="Comma 3 2 2 2 2 11 6" xfId="18113"/>
    <cellStyle name="Comma 3 2 2 2 2 12" xfId="18114"/>
    <cellStyle name="Comma 3 2 2 2 2 12 2" xfId="18115"/>
    <cellStyle name="Comma 3 2 2 2 2 13" xfId="18116"/>
    <cellStyle name="Comma 3 2 2 2 2 13 2" xfId="18117"/>
    <cellStyle name="Comma 3 2 2 2 2 14" xfId="18118"/>
    <cellStyle name="Comma 3 2 2 2 2 15" xfId="18119"/>
    <cellStyle name="Comma 3 2 2 2 2 16" xfId="18120"/>
    <cellStyle name="Comma 3 2 2 2 2 17" xfId="18121"/>
    <cellStyle name="Comma 3 2 2 2 2 18" xfId="18122"/>
    <cellStyle name="Comma 3 2 2 2 2 2" xfId="18123"/>
    <cellStyle name="Comma 3 2 2 2 2 2 10" xfId="18124"/>
    <cellStyle name="Comma 3 2 2 2 2 2 11" xfId="18125"/>
    <cellStyle name="Comma 3 2 2 2 2 2 12" xfId="18126"/>
    <cellStyle name="Comma 3 2 2 2 2 2 2" xfId="18127"/>
    <cellStyle name="Comma 3 2 2 2 2 2 2 10" xfId="18128"/>
    <cellStyle name="Comma 3 2 2 2 2 2 2 11" xfId="18129"/>
    <cellStyle name="Comma 3 2 2 2 2 2 2 2" xfId="18130"/>
    <cellStyle name="Comma 3 2 2 2 2 2 2 2 2" xfId="18131"/>
    <cellStyle name="Comma 3 2 2 2 2 2 2 2 2 2" xfId="18132"/>
    <cellStyle name="Comma 3 2 2 2 2 2 2 2 2 2 2" xfId="18133"/>
    <cellStyle name="Comma 3 2 2 2 2 2 2 2 2 2 2 2" xfId="18134"/>
    <cellStyle name="Comma 3 2 2 2 2 2 2 2 2 2 3" xfId="18135"/>
    <cellStyle name="Comma 3 2 2 2 2 2 2 2 2 2 4" xfId="18136"/>
    <cellStyle name="Comma 3 2 2 2 2 2 2 2 2 2 5" xfId="18137"/>
    <cellStyle name="Comma 3 2 2 2 2 2 2 2 2 2 6" xfId="18138"/>
    <cellStyle name="Comma 3 2 2 2 2 2 2 2 2 3" xfId="18139"/>
    <cellStyle name="Comma 3 2 2 2 2 2 2 2 2 3 2" xfId="18140"/>
    <cellStyle name="Comma 3 2 2 2 2 2 2 2 2 4" xfId="18141"/>
    <cellStyle name="Comma 3 2 2 2 2 2 2 2 2 5" xfId="18142"/>
    <cellStyle name="Comma 3 2 2 2 2 2 2 2 2 6" xfId="18143"/>
    <cellStyle name="Comma 3 2 2 2 2 2 2 2 2 7" xfId="18144"/>
    <cellStyle name="Comma 3 2 2 2 2 2 2 2 3" xfId="18145"/>
    <cellStyle name="Comma 3 2 2 2 2 2 2 2 3 2" xfId="18146"/>
    <cellStyle name="Comma 3 2 2 2 2 2 2 2 3 2 2" xfId="18147"/>
    <cellStyle name="Comma 3 2 2 2 2 2 2 2 3 3" xfId="18148"/>
    <cellStyle name="Comma 3 2 2 2 2 2 2 2 3 4" xfId="18149"/>
    <cellStyle name="Comma 3 2 2 2 2 2 2 2 3 5" xfId="18150"/>
    <cellStyle name="Comma 3 2 2 2 2 2 2 2 3 6" xfId="18151"/>
    <cellStyle name="Comma 3 2 2 2 2 2 2 2 4" xfId="18152"/>
    <cellStyle name="Comma 3 2 2 2 2 2 2 2 4 2" xfId="18153"/>
    <cellStyle name="Comma 3 2 2 2 2 2 2 2 5" xfId="18154"/>
    <cellStyle name="Comma 3 2 2 2 2 2 2 2 6" xfId="18155"/>
    <cellStyle name="Comma 3 2 2 2 2 2 2 2 7" xfId="18156"/>
    <cellStyle name="Comma 3 2 2 2 2 2 2 2 8" xfId="18157"/>
    <cellStyle name="Comma 3 2 2 2 2 2 2 3" xfId="18158"/>
    <cellStyle name="Comma 3 2 2 2 2 2 2 3 2" xfId="18159"/>
    <cellStyle name="Comma 3 2 2 2 2 2 2 3 2 2" xfId="18160"/>
    <cellStyle name="Comma 3 2 2 2 2 2 2 3 2 2 2" xfId="18161"/>
    <cellStyle name="Comma 3 2 2 2 2 2 2 3 2 3" xfId="18162"/>
    <cellStyle name="Comma 3 2 2 2 2 2 2 3 2 4" xfId="18163"/>
    <cellStyle name="Comma 3 2 2 2 2 2 2 3 2 5" xfId="18164"/>
    <cellStyle name="Comma 3 2 2 2 2 2 2 3 2 6" xfId="18165"/>
    <cellStyle name="Comma 3 2 2 2 2 2 2 3 3" xfId="18166"/>
    <cellStyle name="Comma 3 2 2 2 2 2 2 3 3 2" xfId="18167"/>
    <cellStyle name="Comma 3 2 2 2 2 2 2 3 4" xfId="18168"/>
    <cellStyle name="Comma 3 2 2 2 2 2 2 3 5" xfId="18169"/>
    <cellStyle name="Comma 3 2 2 2 2 2 2 3 6" xfId="18170"/>
    <cellStyle name="Comma 3 2 2 2 2 2 2 3 7" xfId="18171"/>
    <cellStyle name="Comma 3 2 2 2 2 2 2 4" xfId="18172"/>
    <cellStyle name="Comma 3 2 2 2 2 2 2 4 2" xfId="18173"/>
    <cellStyle name="Comma 3 2 2 2 2 2 2 4 2 2" xfId="18174"/>
    <cellStyle name="Comma 3 2 2 2 2 2 2 4 3" xfId="18175"/>
    <cellStyle name="Comma 3 2 2 2 2 2 2 4 4" xfId="18176"/>
    <cellStyle name="Comma 3 2 2 2 2 2 2 4 5" xfId="18177"/>
    <cellStyle name="Comma 3 2 2 2 2 2 2 4 6" xfId="18178"/>
    <cellStyle name="Comma 3 2 2 2 2 2 2 5" xfId="18179"/>
    <cellStyle name="Comma 3 2 2 2 2 2 2 5 2" xfId="18180"/>
    <cellStyle name="Comma 3 2 2 2 2 2 2 6" xfId="18181"/>
    <cellStyle name="Comma 3 2 2 2 2 2 2 6 2" xfId="18182"/>
    <cellStyle name="Comma 3 2 2 2 2 2 2 7" xfId="18183"/>
    <cellStyle name="Comma 3 2 2 2 2 2 2 8" xfId="18184"/>
    <cellStyle name="Comma 3 2 2 2 2 2 2 9" xfId="18185"/>
    <cellStyle name="Comma 3 2 2 2 2 2 3" xfId="18186"/>
    <cellStyle name="Comma 3 2 2 2 2 2 3 2" xfId="18187"/>
    <cellStyle name="Comma 3 2 2 2 2 2 3 2 2" xfId="18188"/>
    <cellStyle name="Comma 3 2 2 2 2 2 3 2 2 2" xfId="18189"/>
    <cellStyle name="Comma 3 2 2 2 2 2 3 2 2 2 2" xfId="18190"/>
    <cellStyle name="Comma 3 2 2 2 2 2 3 2 2 3" xfId="18191"/>
    <cellStyle name="Comma 3 2 2 2 2 2 3 2 2 4" xfId="18192"/>
    <cellStyle name="Comma 3 2 2 2 2 2 3 2 2 5" xfId="18193"/>
    <cellStyle name="Comma 3 2 2 2 2 2 3 2 2 6" xfId="18194"/>
    <cellStyle name="Comma 3 2 2 2 2 2 3 2 3" xfId="18195"/>
    <cellStyle name="Comma 3 2 2 2 2 2 3 2 3 2" xfId="18196"/>
    <cellStyle name="Comma 3 2 2 2 2 2 3 2 4" xfId="18197"/>
    <cellStyle name="Comma 3 2 2 2 2 2 3 2 5" xfId="18198"/>
    <cellStyle name="Comma 3 2 2 2 2 2 3 2 6" xfId="18199"/>
    <cellStyle name="Comma 3 2 2 2 2 2 3 2 7" xfId="18200"/>
    <cellStyle name="Comma 3 2 2 2 2 2 3 3" xfId="18201"/>
    <cellStyle name="Comma 3 2 2 2 2 2 3 3 2" xfId="18202"/>
    <cellStyle name="Comma 3 2 2 2 2 2 3 3 2 2" xfId="18203"/>
    <cellStyle name="Comma 3 2 2 2 2 2 3 3 3" xfId="18204"/>
    <cellStyle name="Comma 3 2 2 2 2 2 3 3 4" xfId="18205"/>
    <cellStyle name="Comma 3 2 2 2 2 2 3 3 5" xfId="18206"/>
    <cellStyle name="Comma 3 2 2 2 2 2 3 3 6" xfId="18207"/>
    <cellStyle name="Comma 3 2 2 2 2 2 3 4" xfId="18208"/>
    <cellStyle name="Comma 3 2 2 2 2 2 3 4 2" xfId="18209"/>
    <cellStyle name="Comma 3 2 2 2 2 2 3 5" xfId="18210"/>
    <cellStyle name="Comma 3 2 2 2 2 2 3 6" xfId="18211"/>
    <cellStyle name="Comma 3 2 2 2 2 2 3 7" xfId="18212"/>
    <cellStyle name="Comma 3 2 2 2 2 2 3 8" xfId="18213"/>
    <cellStyle name="Comma 3 2 2 2 2 2 4" xfId="18214"/>
    <cellStyle name="Comma 3 2 2 2 2 2 4 2" xfId="18215"/>
    <cellStyle name="Comma 3 2 2 2 2 2 4 2 2" xfId="18216"/>
    <cellStyle name="Comma 3 2 2 2 2 2 4 2 2 2" xfId="18217"/>
    <cellStyle name="Comma 3 2 2 2 2 2 4 2 3" xfId="18218"/>
    <cellStyle name="Comma 3 2 2 2 2 2 4 2 4" xfId="18219"/>
    <cellStyle name="Comma 3 2 2 2 2 2 4 2 5" xfId="18220"/>
    <cellStyle name="Comma 3 2 2 2 2 2 4 2 6" xfId="18221"/>
    <cellStyle name="Comma 3 2 2 2 2 2 4 3" xfId="18222"/>
    <cellStyle name="Comma 3 2 2 2 2 2 4 3 2" xfId="18223"/>
    <cellStyle name="Comma 3 2 2 2 2 2 4 4" xfId="18224"/>
    <cellStyle name="Comma 3 2 2 2 2 2 4 5" xfId="18225"/>
    <cellStyle name="Comma 3 2 2 2 2 2 4 6" xfId="18226"/>
    <cellStyle name="Comma 3 2 2 2 2 2 4 7" xfId="18227"/>
    <cellStyle name="Comma 3 2 2 2 2 2 5" xfId="18228"/>
    <cellStyle name="Comma 3 2 2 2 2 2 5 2" xfId="18229"/>
    <cellStyle name="Comma 3 2 2 2 2 2 5 2 2" xfId="18230"/>
    <cellStyle name="Comma 3 2 2 2 2 2 5 3" xfId="18231"/>
    <cellStyle name="Comma 3 2 2 2 2 2 5 4" xfId="18232"/>
    <cellStyle name="Comma 3 2 2 2 2 2 5 5" xfId="18233"/>
    <cellStyle name="Comma 3 2 2 2 2 2 5 6" xfId="18234"/>
    <cellStyle name="Comma 3 2 2 2 2 2 6" xfId="18235"/>
    <cellStyle name="Comma 3 2 2 2 2 2 6 2" xfId="18236"/>
    <cellStyle name="Comma 3 2 2 2 2 2 7" xfId="18237"/>
    <cellStyle name="Comma 3 2 2 2 2 2 7 2" xfId="18238"/>
    <cellStyle name="Comma 3 2 2 2 2 2 8" xfId="18239"/>
    <cellStyle name="Comma 3 2 2 2 2 2 9" xfId="18240"/>
    <cellStyle name="Comma 3 2 2 2 2 3" xfId="18241"/>
    <cellStyle name="Comma 3 2 2 2 2 3 10" xfId="18242"/>
    <cellStyle name="Comma 3 2 2 2 2 3 11" xfId="18243"/>
    <cellStyle name="Comma 3 2 2 2 2 3 2" xfId="18244"/>
    <cellStyle name="Comma 3 2 2 2 2 3 2 2" xfId="18245"/>
    <cellStyle name="Comma 3 2 2 2 2 3 2 2 2" xfId="18246"/>
    <cellStyle name="Comma 3 2 2 2 2 3 2 2 2 2" xfId="18247"/>
    <cellStyle name="Comma 3 2 2 2 2 3 2 2 2 2 2" xfId="18248"/>
    <cellStyle name="Comma 3 2 2 2 2 3 2 2 2 3" xfId="18249"/>
    <cellStyle name="Comma 3 2 2 2 2 3 2 2 2 4" xfId="18250"/>
    <cellStyle name="Comma 3 2 2 2 2 3 2 2 2 5" xfId="18251"/>
    <cellStyle name="Comma 3 2 2 2 2 3 2 2 2 6" xfId="18252"/>
    <cellStyle name="Comma 3 2 2 2 2 3 2 2 3" xfId="18253"/>
    <cellStyle name="Comma 3 2 2 2 2 3 2 2 3 2" xfId="18254"/>
    <cellStyle name="Comma 3 2 2 2 2 3 2 2 4" xfId="18255"/>
    <cellStyle name="Comma 3 2 2 2 2 3 2 2 5" xfId="18256"/>
    <cellStyle name="Comma 3 2 2 2 2 3 2 2 6" xfId="18257"/>
    <cellStyle name="Comma 3 2 2 2 2 3 2 2 7" xfId="18258"/>
    <cellStyle name="Comma 3 2 2 2 2 3 2 3" xfId="18259"/>
    <cellStyle name="Comma 3 2 2 2 2 3 2 3 2" xfId="18260"/>
    <cellStyle name="Comma 3 2 2 2 2 3 2 3 2 2" xfId="18261"/>
    <cellStyle name="Comma 3 2 2 2 2 3 2 3 3" xfId="18262"/>
    <cellStyle name="Comma 3 2 2 2 2 3 2 3 4" xfId="18263"/>
    <cellStyle name="Comma 3 2 2 2 2 3 2 3 5" xfId="18264"/>
    <cellStyle name="Comma 3 2 2 2 2 3 2 3 6" xfId="18265"/>
    <cellStyle name="Comma 3 2 2 2 2 3 2 4" xfId="18266"/>
    <cellStyle name="Comma 3 2 2 2 2 3 2 4 2" xfId="18267"/>
    <cellStyle name="Comma 3 2 2 2 2 3 2 5" xfId="18268"/>
    <cellStyle name="Comma 3 2 2 2 2 3 2 6" xfId="18269"/>
    <cellStyle name="Comma 3 2 2 2 2 3 2 7" xfId="18270"/>
    <cellStyle name="Comma 3 2 2 2 2 3 2 8" xfId="18271"/>
    <cellStyle name="Comma 3 2 2 2 2 3 3" xfId="18272"/>
    <cellStyle name="Comma 3 2 2 2 2 3 3 2" xfId="18273"/>
    <cellStyle name="Comma 3 2 2 2 2 3 3 2 2" xfId="18274"/>
    <cellStyle name="Comma 3 2 2 2 2 3 3 2 2 2" xfId="18275"/>
    <cellStyle name="Comma 3 2 2 2 2 3 3 2 3" xfId="18276"/>
    <cellStyle name="Comma 3 2 2 2 2 3 3 2 4" xfId="18277"/>
    <cellStyle name="Comma 3 2 2 2 2 3 3 2 5" xfId="18278"/>
    <cellStyle name="Comma 3 2 2 2 2 3 3 2 6" xfId="18279"/>
    <cellStyle name="Comma 3 2 2 2 2 3 3 3" xfId="18280"/>
    <cellStyle name="Comma 3 2 2 2 2 3 3 3 2" xfId="18281"/>
    <cellStyle name="Comma 3 2 2 2 2 3 3 4" xfId="18282"/>
    <cellStyle name="Comma 3 2 2 2 2 3 3 5" xfId="18283"/>
    <cellStyle name="Comma 3 2 2 2 2 3 3 6" xfId="18284"/>
    <cellStyle name="Comma 3 2 2 2 2 3 3 7" xfId="18285"/>
    <cellStyle name="Comma 3 2 2 2 2 3 4" xfId="18286"/>
    <cellStyle name="Comma 3 2 2 2 2 3 4 2" xfId="18287"/>
    <cellStyle name="Comma 3 2 2 2 2 3 4 2 2" xfId="18288"/>
    <cellStyle name="Comma 3 2 2 2 2 3 4 3" xfId="18289"/>
    <cellStyle name="Comma 3 2 2 2 2 3 4 4" xfId="18290"/>
    <cellStyle name="Comma 3 2 2 2 2 3 4 5" xfId="18291"/>
    <cellStyle name="Comma 3 2 2 2 2 3 4 6" xfId="18292"/>
    <cellStyle name="Comma 3 2 2 2 2 3 5" xfId="18293"/>
    <cellStyle name="Comma 3 2 2 2 2 3 5 2" xfId="18294"/>
    <cellStyle name="Comma 3 2 2 2 2 3 6" xfId="18295"/>
    <cellStyle name="Comma 3 2 2 2 2 3 6 2" xfId="18296"/>
    <cellStyle name="Comma 3 2 2 2 2 3 7" xfId="18297"/>
    <cellStyle name="Comma 3 2 2 2 2 3 8" xfId="18298"/>
    <cellStyle name="Comma 3 2 2 2 2 3 9" xfId="18299"/>
    <cellStyle name="Comma 3 2 2 2 2 4" xfId="18300"/>
    <cellStyle name="Comma 3 2 2 2 2 4 2" xfId="18301"/>
    <cellStyle name="Comma 3 2 2 2 2 4 2 2" xfId="18302"/>
    <cellStyle name="Comma 3 2 2 2 2 4 2 2 2" xfId="18303"/>
    <cellStyle name="Comma 3 2 2 2 2 4 2 2 2 2" xfId="18304"/>
    <cellStyle name="Comma 3 2 2 2 2 4 2 2 2 2 2" xfId="18305"/>
    <cellStyle name="Comma 3 2 2 2 2 4 2 2 2 3" xfId="18306"/>
    <cellStyle name="Comma 3 2 2 2 2 4 2 2 2 4" xfId="18307"/>
    <cellStyle name="Comma 3 2 2 2 2 4 2 2 2 5" xfId="18308"/>
    <cellStyle name="Comma 3 2 2 2 2 4 2 2 2 6" xfId="18309"/>
    <cellStyle name="Comma 3 2 2 2 2 4 2 2 3" xfId="18310"/>
    <cellStyle name="Comma 3 2 2 2 2 4 2 2 3 2" xfId="18311"/>
    <cellStyle name="Comma 3 2 2 2 2 4 2 2 4" xfId="18312"/>
    <cellStyle name="Comma 3 2 2 2 2 4 2 2 5" xfId="18313"/>
    <cellStyle name="Comma 3 2 2 2 2 4 2 2 6" xfId="18314"/>
    <cellStyle name="Comma 3 2 2 2 2 4 2 2 7" xfId="18315"/>
    <cellStyle name="Comma 3 2 2 2 2 4 2 3" xfId="18316"/>
    <cellStyle name="Comma 3 2 2 2 2 4 2 3 2" xfId="18317"/>
    <cellStyle name="Comma 3 2 2 2 2 4 2 3 2 2" xfId="18318"/>
    <cellStyle name="Comma 3 2 2 2 2 4 2 3 3" xfId="18319"/>
    <cellStyle name="Comma 3 2 2 2 2 4 2 3 4" xfId="18320"/>
    <cellStyle name="Comma 3 2 2 2 2 4 2 3 5" xfId="18321"/>
    <cellStyle name="Comma 3 2 2 2 2 4 2 3 6" xfId="18322"/>
    <cellStyle name="Comma 3 2 2 2 2 4 2 4" xfId="18323"/>
    <cellStyle name="Comma 3 2 2 2 2 4 2 4 2" xfId="18324"/>
    <cellStyle name="Comma 3 2 2 2 2 4 2 5" xfId="18325"/>
    <cellStyle name="Comma 3 2 2 2 2 4 2 6" xfId="18326"/>
    <cellStyle name="Comma 3 2 2 2 2 4 2 7" xfId="18327"/>
    <cellStyle name="Comma 3 2 2 2 2 4 2 8" xfId="18328"/>
    <cellStyle name="Comma 3 2 2 2 2 4 3" xfId="18329"/>
    <cellStyle name="Comma 3 2 2 2 2 4 3 2" xfId="18330"/>
    <cellStyle name="Comma 3 2 2 2 2 4 3 2 2" xfId="18331"/>
    <cellStyle name="Comma 3 2 2 2 2 4 3 2 2 2" xfId="18332"/>
    <cellStyle name="Comma 3 2 2 2 2 4 3 2 3" xfId="18333"/>
    <cellStyle name="Comma 3 2 2 2 2 4 3 2 4" xfId="18334"/>
    <cellStyle name="Comma 3 2 2 2 2 4 3 2 5" xfId="18335"/>
    <cellStyle name="Comma 3 2 2 2 2 4 3 2 6" xfId="18336"/>
    <cellStyle name="Comma 3 2 2 2 2 4 3 3" xfId="18337"/>
    <cellStyle name="Comma 3 2 2 2 2 4 3 3 2" xfId="18338"/>
    <cellStyle name="Comma 3 2 2 2 2 4 3 4" xfId="18339"/>
    <cellStyle name="Comma 3 2 2 2 2 4 3 5" xfId="18340"/>
    <cellStyle name="Comma 3 2 2 2 2 4 3 6" xfId="18341"/>
    <cellStyle name="Comma 3 2 2 2 2 4 3 7" xfId="18342"/>
    <cellStyle name="Comma 3 2 2 2 2 4 4" xfId="18343"/>
    <cellStyle name="Comma 3 2 2 2 2 4 4 2" xfId="18344"/>
    <cellStyle name="Comma 3 2 2 2 2 4 4 2 2" xfId="18345"/>
    <cellStyle name="Comma 3 2 2 2 2 4 4 3" xfId="18346"/>
    <cellStyle name="Comma 3 2 2 2 2 4 4 4" xfId="18347"/>
    <cellStyle name="Comma 3 2 2 2 2 4 4 5" xfId="18348"/>
    <cellStyle name="Comma 3 2 2 2 2 4 4 6" xfId="18349"/>
    <cellStyle name="Comma 3 2 2 2 2 4 5" xfId="18350"/>
    <cellStyle name="Comma 3 2 2 2 2 4 5 2" xfId="18351"/>
    <cellStyle name="Comma 3 2 2 2 2 4 6" xfId="18352"/>
    <cellStyle name="Comma 3 2 2 2 2 4 7" xfId="18353"/>
    <cellStyle name="Comma 3 2 2 2 2 4 8" xfId="18354"/>
    <cellStyle name="Comma 3 2 2 2 2 4 9" xfId="18355"/>
    <cellStyle name="Comma 3 2 2 2 2 5" xfId="18356"/>
    <cellStyle name="Comma 3 2 2 2 2 5 2" xfId="18357"/>
    <cellStyle name="Comma 3 2 2 2 2 5 2 2" xfId="18358"/>
    <cellStyle name="Comma 3 2 2 2 2 5 2 2 2" xfId="18359"/>
    <cellStyle name="Comma 3 2 2 2 2 5 2 2 2 2" xfId="18360"/>
    <cellStyle name="Comma 3 2 2 2 2 5 2 2 3" xfId="18361"/>
    <cellStyle name="Comma 3 2 2 2 2 5 2 2 4" xfId="18362"/>
    <cellStyle name="Comma 3 2 2 2 2 5 2 2 5" xfId="18363"/>
    <cellStyle name="Comma 3 2 2 2 2 5 2 2 6" xfId="18364"/>
    <cellStyle name="Comma 3 2 2 2 2 5 2 3" xfId="18365"/>
    <cellStyle name="Comma 3 2 2 2 2 5 2 3 2" xfId="18366"/>
    <cellStyle name="Comma 3 2 2 2 2 5 2 4" xfId="18367"/>
    <cellStyle name="Comma 3 2 2 2 2 5 2 5" xfId="18368"/>
    <cellStyle name="Comma 3 2 2 2 2 5 2 6" xfId="18369"/>
    <cellStyle name="Comma 3 2 2 2 2 5 2 7" xfId="18370"/>
    <cellStyle name="Comma 3 2 2 2 2 5 3" xfId="18371"/>
    <cellStyle name="Comma 3 2 2 2 2 5 3 2" xfId="18372"/>
    <cellStyle name="Comma 3 2 2 2 2 5 3 2 2" xfId="18373"/>
    <cellStyle name="Comma 3 2 2 2 2 5 3 3" xfId="18374"/>
    <cellStyle name="Comma 3 2 2 2 2 5 3 4" xfId="18375"/>
    <cellStyle name="Comma 3 2 2 2 2 5 3 5" xfId="18376"/>
    <cellStyle name="Comma 3 2 2 2 2 5 3 6" xfId="18377"/>
    <cellStyle name="Comma 3 2 2 2 2 5 4" xfId="18378"/>
    <cellStyle name="Comma 3 2 2 2 2 5 4 2" xfId="18379"/>
    <cellStyle name="Comma 3 2 2 2 2 5 5" xfId="18380"/>
    <cellStyle name="Comma 3 2 2 2 2 5 6" xfId="18381"/>
    <cellStyle name="Comma 3 2 2 2 2 5 7" xfId="18382"/>
    <cellStyle name="Comma 3 2 2 2 2 5 8" xfId="18383"/>
    <cellStyle name="Comma 3 2 2 2 2 6" xfId="18384"/>
    <cellStyle name="Comma 3 2 2 2 2 6 2" xfId="18385"/>
    <cellStyle name="Comma 3 2 2 2 2 6 2 2" xfId="18386"/>
    <cellStyle name="Comma 3 2 2 2 2 6 2 2 2" xfId="18387"/>
    <cellStyle name="Comma 3 2 2 2 2 6 2 2 2 2" xfId="18388"/>
    <cellStyle name="Comma 3 2 2 2 2 6 2 2 3" xfId="18389"/>
    <cellStyle name="Comma 3 2 2 2 2 6 2 2 4" xfId="18390"/>
    <cellStyle name="Comma 3 2 2 2 2 6 2 2 5" xfId="18391"/>
    <cellStyle name="Comma 3 2 2 2 2 6 2 2 6" xfId="18392"/>
    <cellStyle name="Comma 3 2 2 2 2 6 2 3" xfId="18393"/>
    <cellStyle name="Comma 3 2 2 2 2 6 2 3 2" xfId="18394"/>
    <cellStyle name="Comma 3 2 2 2 2 6 2 4" xfId="18395"/>
    <cellStyle name="Comma 3 2 2 2 2 6 2 5" xfId="18396"/>
    <cellStyle name="Comma 3 2 2 2 2 6 2 6" xfId="18397"/>
    <cellStyle name="Comma 3 2 2 2 2 6 2 7" xfId="18398"/>
    <cellStyle name="Comma 3 2 2 2 2 6 3" xfId="18399"/>
    <cellStyle name="Comma 3 2 2 2 2 6 3 2" xfId="18400"/>
    <cellStyle name="Comma 3 2 2 2 2 6 3 2 2" xfId="18401"/>
    <cellStyle name="Comma 3 2 2 2 2 6 3 3" xfId="18402"/>
    <cellStyle name="Comma 3 2 2 2 2 6 3 4" xfId="18403"/>
    <cellStyle name="Comma 3 2 2 2 2 6 3 5" xfId="18404"/>
    <cellStyle name="Comma 3 2 2 2 2 6 3 6" xfId="18405"/>
    <cellStyle name="Comma 3 2 2 2 2 6 4" xfId="18406"/>
    <cellStyle name="Comma 3 2 2 2 2 6 4 2" xfId="18407"/>
    <cellStyle name="Comma 3 2 2 2 2 6 5" xfId="18408"/>
    <cellStyle name="Comma 3 2 2 2 2 6 6" xfId="18409"/>
    <cellStyle name="Comma 3 2 2 2 2 6 7" xfId="18410"/>
    <cellStyle name="Comma 3 2 2 2 2 6 8" xfId="18411"/>
    <cellStyle name="Comma 3 2 2 2 2 7" xfId="18412"/>
    <cellStyle name="Comma 3 2 2 2 2 7 2" xfId="18413"/>
    <cellStyle name="Comma 3 2 2 2 2 7 2 2" xfId="18414"/>
    <cellStyle name="Comma 3 2 2 2 2 7 2 2 2" xfId="18415"/>
    <cellStyle name="Comma 3 2 2 2 2 7 2 3" xfId="18416"/>
    <cellStyle name="Comma 3 2 2 2 2 7 2 4" xfId="18417"/>
    <cellStyle name="Comma 3 2 2 2 2 7 2 5" xfId="18418"/>
    <cellStyle name="Comma 3 2 2 2 2 7 2 6" xfId="18419"/>
    <cellStyle name="Comma 3 2 2 2 2 7 3" xfId="18420"/>
    <cellStyle name="Comma 3 2 2 2 2 7 3 2" xfId="18421"/>
    <cellStyle name="Comma 3 2 2 2 2 7 4" xfId="18422"/>
    <cellStyle name="Comma 3 2 2 2 2 7 5" xfId="18423"/>
    <cellStyle name="Comma 3 2 2 2 2 7 6" xfId="18424"/>
    <cellStyle name="Comma 3 2 2 2 2 7 7" xfId="18425"/>
    <cellStyle name="Comma 3 2 2 2 2 8" xfId="18426"/>
    <cellStyle name="Comma 3 2 2 2 2 8 2" xfId="18427"/>
    <cellStyle name="Comma 3 2 2 2 2 8 2 2" xfId="18428"/>
    <cellStyle name="Comma 3 2 2 2 2 8 2 2 2" xfId="18429"/>
    <cellStyle name="Comma 3 2 2 2 2 8 2 3" xfId="18430"/>
    <cellStyle name="Comma 3 2 2 2 2 8 2 4" xfId="18431"/>
    <cellStyle name="Comma 3 2 2 2 2 8 2 5" xfId="18432"/>
    <cellStyle name="Comma 3 2 2 2 2 8 2 6" xfId="18433"/>
    <cellStyle name="Comma 3 2 2 2 2 8 3" xfId="18434"/>
    <cellStyle name="Comma 3 2 2 2 2 8 3 2" xfId="18435"/>
    <cellStyle name="Comma 3 2 2 2 2 8 4" xfId="18436"/>
    <cellStyle name="Comma 3 2 2 2 2 8 5" xfId="18437"/>
    <cellStyle name="Comma 3 2 2 2 2 8 6" xfId="18438"/>
    <cellStyle name="Comma 3 2 2 2 2 8 7" xfId="18439"/>
    <cellStyle name="Comma 3 2 2 2 2 9" xfId="18440"/>
    <cellStyle name="Comma 3 2 2 2 2 9 2" xfId="18441"/>
    <cellStyle name="Comma 3 2 2 2 2 9 2 2" xfId="18442"/>
    <cellStyle name="Comma 3 2 2 2 2 9 3" xfId="18443"/>
    <cellStyle name="Comma 3 2 2 2 2 9 4" xfId="18444"/>
    <cellStyle name="Comma 3 2 2 2 2 9 5" xfId="18445"/>
    <cellStyle name="Comma 3 2 2 2 2 9 6" xfId="18446"/>
    <cellStyle name="Comma 3 2 2 2 3" xfId="18447"/>
    <cellStyle name="Comma 3 2 2 2 3 10" xfId="18448"/>
    <cellStyle name="Comma 3 2 2 2 3 10 2" xfId="18449"/>
    <cellStyle name="Comma 3 2 2 2 3 10 2 2" xfId="18450"/>
    <cellStyle name="Comma 3 2 2 2 3 10 3" xfId="18451"/>
    <cellStyle name="Comma 3 2 2 2 3 10 4" xfId="18452"/>
    <cellStyle name="Comma 3 2 2 2 3 10 5" xfId="18453"/>
    <cellStyle name="Comma 3 2 2 2 3 10 6" xfId="18454"/>
    <cellStyle name="Comma 3 2 2 2 3 11" xfId="18455"/>
    <cellStyle name="Comma 3 2 2 2 3 11 2" xfId="18456"/>
    <cellStyle name="Comma 3 2 2 2 3 12" xfId="18457"/>
    <cellStyle name="Comma 3 2 2 2 3 12 2" xfId="18458"/>
    <cellStyle name="Comma 3 2 2 2 3 13" xfId="18459"/>
    <cellStyle name="Comma 3 2 2 2 3 14" xfId="18460"/>
    <cellStyle name="Comma 3 2 2 2 3 15" xfId="18461"/>
    <cellStyle name="Comma 3 2 2 2 3 16" xfId="18462"/>
    <cellStyle name="Comma 3 2 2 2 3 17" xfId="18463"/>
    <cellStyle name="Comma 3 2 2 2 3 2" xfId="18464"/>
    <cellStyle name="Comma 3 2 2 2 3 2 10" xfId="18465"/>
    <cellStyle name="Comma 3 2 2 2 3 2 11" xfId="18466"/>
    <cellStyle name="Comma 3 2 2 2 3 2 2" xfId="18467"/>
    <cellStyle name="Comma 3 2 2 2 3 2 2 2" xfId="18468"/>
    <cellStyle name="Comma 3 2 2 2 3 2 2 2 2" xfId="18469"/>
    <cellStyle name="Comma 3 2 2 2 3 2 2 2 2 2" xfId="18470"/>
    <cellStyle name="Comma 3 2 2 2 3 2 2 2 2 2 2" xfId="18471"/>
    <cellStyle name="Comma 3 2 2 2 3 2 2 2 2 3" xfId="18472"/>
    <cellStyle name="Comma 3 2 2 2 3 2 2 2 2 4" xfId="18473"/>
    <cellStyle name="Comma 3 2 2 2 3 2 2 2 2 5" xfId="18474"/>
    <cellStyle name="Comma 3 2 2 2 3 2 2 2 2 6" xfId="18475"/>
    <cellStyle name="Comma 3 2 2 2 3 2 2 2 3" xfId="18476"/>
    <cellStyle name="Comma 3 2 2 2 3 2 2 2 3 2" xfId="18477"/>
    <cellStyle name="Comma 3 2 2 2 3 2 2 2 4" xfId="18478"/>
    <cellStyle name="Comma 3 2 2 2 3 2 2 2 5" xfId="18479"/>
    <cellStyle name="Comma 3 2 2 2 3 2 2 2 6" xfId="18480"/>
    <cellStyle name="Comma 3 2 2 2 3 2 2 2 7" xfId="18481"/>
    <cellStyle name="Comma 3 2 2 2 3 2 2 3" xfId="18482"/>
    <cellStyle name="Comma 3 2 2 2 3 2 2 3 2" xfId="18483"/>
    <cellStyle name="Comma 3 2 2 2 3 2 2 3 2 2" xfId="18484"/>
    <cellStyle name="Comma 3 2 2 2 3 2 2 3 3" xfId="18485"/>
    <cellStyle name="Comma 3 2 2 2 3 2 2 3 4" xfId="18486"/>
    <cellStyle name="Comma 3 2 2 2 3 2 2 3 5" xfId="18487"/>
    <cellStyle name="Comma 3 2 2 2 3 2 2 3 6" xfId="18488"/>
    <cellStyle name="Comma 3 2 2 2 3 2 2 4" xfId="18489"/>
    <cellStyle name="Comma 3 2 2 2 3 2 2 4 2" xfId="18490"/>
    <cellStyle name="Comma 3 2 2 2 3 2 2 5" xfId="18491"/>
    <cellStyle name="Comma 3 2 2 2 3 2 2 6" xfId="18492"/>
    <cellStyle name="Comma 3 2 2 2 3 2 2 7" xfId="18493"/>
    <cellStyle name="Comma 3 2 2 2 3 2 2 8" xfId="18494"/>
    <cellStyle name="Comma 3 2 2 2 3 2 3" xfId="18495"/>
    <cellStyle name="Comma 3 2 2 2 3 2 3 2" xfId="18496"/>
    <cellStyle name="Comma 3 2 2 2 3 2 3 2 2" xfId="18497"/>
    <cellStyle name="Comma 3 2 2 2 3 2 3 2 2 2" xfId="18498"/>
    <cellStyle name="Comma 3 2 2 2 3 2 3 2 3" xfId="18499"/>
    <cellStyle name="Comma 3 2 2 2 3 2 3 2 4" xfId="18500"/>
    <cellStyle name="Comma 3 2 2 2 3 2 3 2 5" xfId="18501"/>
    <cellStyle name="Comma 3 2 2 2 3 2 3 2 6" xfId="18502"/>
    <cellStyle name="Comma 3 2 2 2 3 2 3 3" xfId="18503"/>
    <cellStyle name="Comma 3 2 2 2 3 2 3 3 2" xfId="18504"/>
    <cellStyle name="Comma 3 2 2 2 3 2 3 4" xfId="18505"/>
    <cellStyle name="Comma 3 2 2 2 3 2 3 5" xfId="18506"/>
    <cellStyle name="Comma 3 2 2 2 3 2 3 6" xfId="18507"/>
    <cellStyle name="Comma 3 2 2 2 3 2 3 7" xfId="18508"/>
    <cellStyle name="Comma 3 2 2 2 3 2 4" xfId="18509"/>
    <cellStyle name="Comma 3 2 2 2 3 2 4 2" xfId="18510"/>
    <cellStyle name="Comma 3 2 2 2 3 2 4 2 2" xfId="18511"/>
    <cellStyle name="Comma 3 2 2 2 3 2 4 3" xfId="18512"/>
    <cellStyle name="Comma 3 2 2 2 3 2 4 4" xfId="18513"/>
    <cellStyle name="Comma 3 2 2 2 3 2 4 5" xfId="18514"/>
    <cellStyle name="Comma 3 2 2 2 3 2 4 6" xfId="18515"/>
    <cellStyle name="Comma 3 2 2 2 3 2 5" xfId="18516"/>
    <cellStyle name="Comma 3 2 2 2 3 2 5 2" xfId="18517"/>
    <cellStyle name="Comma 3 2 2 2 3 2 6" xfId="18518"/>
    <cellStyle name="Comma 3 2 2 2 3 2 6 2" xfId="18519"/>
    <cellStyle name="Comma 3 2 2 2 3 2 7" xfId="18520"/>
    <cellStyle name="Comma 3 2 2 2 3 2 8" xfId="18521"/>
    <cellStyle name="Comma 3 2 2 2 3 2 9" xfId="18522"/>
    <cellStyle name="Comma 3 2 2 2 3 3" xfId="18523"/>
    <cellStyle name="Comma 3 2 2 2 3 3 2" xfId="18524"/>
    <cellStyle name="Comma 3 2 2 2 3 3 2 2" xfId="18525"/>
    <cellStyle name="Comma 3 2 2 2 3 3 2 2 2" xfId="18526"/>
    <cellStyle name="Comma 3 2 2 2 3 3 2 2 2 2" xfId="18527"/>
    <cellStyle name="Comma 3 2 2 2 3 3 2 2 2 2 2" xfId="18528"/>
    <cellStyle name="Comma 3 2 2 2 3 3 2 2 2 3" xfId="18529"/>
    <cellStyle name="Comma 3 2 2 2 3 3 2 2 2 4" xfId="18530"/>
    <cellStyle name="Comma 3 2 2 2 3 3 2 2 2 5" xfId="18531"/>
    <cellStyle name="Comma 3 2 2 2 3 3 2 2 2 6" xfId="18532"/>
    <cellStyle name="Comma 3 2 2 2 3 3 2 2 3" xfId="18533"/>
    <cellStyle name="Comma 3 2 2 2 3 3 2 2 3 2" xfId="18534"/>
    <cellStyle name="Comma 3 2 2 2 3 3 2 2 4" xfId="18535"/>
    <cellStyle name="Comma 3 2 2 2 3 3 2 2 5" xfId="18536"/>
    <cellStyle name="Comma 3 2 2 2 3 3 2 2 6" xfId="18537"/>
    <cellStyle name="Comma 3 2 2 2 3 3 2 2 7" xfId="18538"/>
    <cellStyle name="Comma 3 2 2 2 3 3 2 3" xfId="18539"/>
    <cellStyle name="Comma 3 2 2 2 3 3 2 3 2" xfId="18540"/>
    <cellStyle name="Comma 3 2 2 2 3 3 2 3 2 2" xfId="18541"/>
    <cellStyle name="Comma 3 2 2 2 3 3 2 3 3" xfId="18542"/>
    <cellStyle name="Comma 3 2 2 2 3 3 2 3 4" xfId="18543"/>
    <cellStyle name="Comma 3 2 2 2 3 3 2 3 5" xfId="18544"/>
    <cellStyle name="Comma 3 2 2 2 3 3 2 3 6" xfId="18545"/>
    <cellStyle name="Comma 3 2 2 2 3 3 2 4" xfId="18546"/>
    <cellStyle name="Comma 3 2 2 2 3 3 2 4 2" xfId="18547"/>
    <cellStyle name="Comma 3 2 2 2 3 3 2 5" xfId="18548"/>
    <cellStyle name="Comma 3 2 2 2 3 3 2 6" xfId="18549"/>
    <cellStyle name="Comma 3 2 2 2 3 3 2 7" xfId="18550"/>
    <cellStyle name="Comma 3 2 2 2 3 3 2 8" xfId="18551"/>
    <cellStyle name="Comma 3 2 2 2 3 3 3" xfId="18552"/>
    <cellStyle name="Comma 3 2 2 2 3 3 3 2" xfId="18553"/>
    <cellStyle name="Comma 3 2 2 2 3 3 3 2 2" xfId="18554"/>
    <cellStyle name="Comma 3 2 2 2 3 3 3 2 2 2" xfId="18555"/>
    <cellStyle name="Comma 3 2 2 2 3 3 3 2 3" xfId="18556"/>
    <cellStyle name="Comma 3 2 2 2 3 3 3 2 4" xfId="18557"/>
    <cellStyle name="Comma 3 2 2 2 3 3 3 2 5" xfId="18558"/>
    <cellStyle name="Comma 3 2 2 2 3 3 3 2 6" xfId="18559"/>
    <cellStyle name="Comma 3 2 2 2 3 3 3 3" xfId="18560"/>
    <cellStyle name="Comma 3 2 2 2 3 3 3 3 2" xfId="18561"/>
    <cellStyle name="Comma 3 2 2 2 3 3 3 4" xfId="18562"/>
    <cellStyle name="Comma 3 2 2 2 3 3 3 5" xfId="18563"/>
    <cellStyle name="Comma 3 2 2 2 3 3 3 6" xfId="18564"/>
    <cellStyle name="Comma 3 2 2 2 3 3 3 7" xfId="18565"/>
    <cellStyle name="Comma 3 2 2 2 3 3 4" xfId="18566"/>
    <cellStyle name="Comma 3 2 2 2 3 3 4 2" xfId="18567"/>
    <cellStyle name="Comma 3 2 2 2 3 3 4 2 2" xfId="18568"/>
    <cellStyle name="Comma 3 2 2 2 3 3 4 3" xfId="18569"/>
    <cellStyle name="Comma 3 2 2 2 3 3 4 4" xfId="18570"/>
    <cellStyle name="Comma 3 2 2 2 3 3 4 5" xfId="18571"/>
    <cellStyle name="Comma 3 2 2 2 3 3 4 6" xfId="18572"/>
    <cellStyle name="Comma 3 2 2 2 3 3 5" xfId="18573"/>
    <cellStyle name="Comma 3 2 2 2 3 3 5 2" xfId="18574"/>
    <cellStyle name="Comma 3 2 2 2 3 3 6" xfId="18575"/>
    <cellStyle name="Comma 3 2 2 2 3 3 7" xfId="18576"/>
    <cellStyle name="Comma 3 2 2 2 3 3 8" xfId="18577"/>
    <cellStyle name="Comma 3 2 2 2 3 3 9" xfId="18578"/>
    <cellStyle name="Comma 3 2 2 2 3 4" xfId="18579"/>
    <cellStyle name="Comma 3 2 2 2 3 4 2" xfId="18580"/>
    <cellStyle name="Comma 3 2 2 2 3 4 2 2" xfId="18581"/>
    <cellStyle name="Comma 3 2 2 2 3 4 2 2 2" xfId="18582"/>
    <cellStyle name="Comma 3 2 2 2 3 4 2 2 2 2" xfId="18583"/>
    <cellStyle name="Comma 3 2 2 2 3 4 2 2 3" xfId="18584"/>
    <cellStyle name="Comma 3 2 2 2 3 4 2 2 4" xfId="18585"/>
    <cellStyle name="Comma 3 2 2 2 3 4 2 2 5" xfId="18586"/>
    <cellStyle name="Comma 3 2 2 2 3 4 2 2 6" xfId="18587"/>
    <cellStyle name="Comma 3 2 2 2 3 4 2 3" xfId="18588"/>
    <cellStyle name="Comma 3 2 2 2 3 4 2 3 2" xfId="18589"/>
    <cellStyle name="Comma 3 2 2 2 3 4 2 4" xfId="18590"/>
    <cellStyle name="Comma 3 2 2 2 3 4 2 5" xfId="18591"/>
    <cellStyle name="Comma 3 2 2 2 3 4 2 6" xfId="18592"/>
    <cellStyle name="Comma 3 2 2 2 3 4 2 7" xfId="18593"/>
    <cellStyle name="Comma 3 2 2 2 3 4 3" xfId="18594"/>
    <cellStyle name="Comma 3 2 2 2 3 4 3 2" xfId="18595"/>
    <cellStyle name="Comma 3 2 2 2 3 4 3 2 2" xfId="18596"/>
    <cellStyle name="Comma 3 2 2 2 3 4 3 3" xfId="18597"/>
    <cellStyle name="Comma 3 2 2 2 3 4 3 4" xfId="18598"/>
    <cellStyle name="Comma 3 2 2 2 3 4 3 5" xfId="18599"/>
    <cellStyle name="Comma 3 2 2 2 3 4 3 6" xfId="18600"/>
    <cellStyle name="Comma 3 2 2 2 3 4 4" xfId="18601"/>
    <cellStyle name="Comma 3 2 2 2 3 4 4 2" xfId="18602"/>
    <cellStyle name="Comma 3 2 2 2 3 4 5" xfId="18603"/>
    <cellStyle name="Comma 3 2 2 2 3 4 6" xfId="18604"/>
    <cellStyle name="Comma 3 2 2 2 3 4 7" xfId="18605"/>
    <cellStyle name="Comma 3 2 2 2 3 4 8" xfId="18606"/>
    <cellStyle name="Comma 3 2 2 2 3 5" xfId="18607"/>
    <cellStyle name="Comma 3 2 2 2 3 5 2" xfId="18608"/>
    <cellStyle name="Comma 3 2 2 2 3 5 2 2" xfId="18609"/>
    <cellStyle name="Comma 3 2 2 2 3 5 2 2 2" xfId="18610"/>
    <cellStyle name="Comma 3 2 2 2 3 5 2 2 2 2" xfId="18611"/>
    <cellStyle name="Comma 3 2 2 2 3 5 2 2 3" xfId="18612"/>
    <cellStyle name="Comma 3 2 2 2 3 5 2 2 4" xfId="18613"/>
    <cellStyle name="Comma 3 2 2 2 3 5 2 2 5" xfId="18614"/>
    <cellStyle name="Comma 3 2 2 2 3 5 2 2 6" xfId="18615"/>
    <cellStyle name="Comma 3 2 2 2 3 5 2 3" xfId="18616"/>
    <cellStyle name="Comma 3 2 2 2 3 5 2 3 2" xfId="18617"/>
    <cellStyle name="Comma 3 2 2 2 3 5 2 4" xfId="18618"/>
    <cellStyle name="Comma 3 2 2 2 3 5 2 5" xfId="18619"/>
    <cellStyle name="Comma 3 2 2 2 3 5 2 6" xfId="18620"/>
    <cellStyle name="Comma 3 2 2 2 3 5 2 7" xfId="18621"/>
    <cellStyle name="Comma 3 2 2 2 3 5 3" xfId="18622"/>
    <cellStyle name="Comma 3 2 2 2 3 5 3 2" xfId="18623"/>
    <cellStyle name="Comma 3 2 2 2 3 5 3 2 2" xfId="18624"/>
    <cellStyle name="Comma 3 2 2 2 3 5 3 3" xfId="18625"/>
    <cellStyle name="Comma 3 2 2 2 3 5 3 4" xfId="18626"/>
    <cellStyle name="Comma 3 2 2 2 3 5 3 5" xfId="18627"/>
    <cellStyle name="Comma 3 2 2 2 3 5 3 6" xfId="18628"/>
    <cellStyle name="Comma 3 2 2 2 3 5 4" xfId="18629"/>
    <cellStyle name="Comma 3 2 2 2 3 5 4 2" xfId="18630"/>
    <cellStyle name="Comma 3 2 2 2 3 5 5" xfId="18631"/>
    <cellStyle name="Comma 3 2 2 2 3 5 6" xfId="18632"/>
    <cellStyle name="Comma 3 2 2 2 3 5 7" xfId="18633"/>
    <cellStyle name="Comma 3 2 2 2 3 5 8" xfId="18634"/>
    <cellStyle name="Comma 3 2 2 2 3 6" xfId="18635"/>
    <cellStyle name="Comma 3 2 2 2 3 6 2" xfId="18636"/>
    <cellStyle name="Comma 3 2 2 2 3 6 2 2" xfId="18637"/>
    <cellStyle name="Comma 3 2 2 2 3 6 2 2 2" xfId="18638"/>
    <cellStyle name="Comma 3 2 2 2 3 6 2 3" xfId="18639"/>
    <cellStyle name="Comma 3 2 2 2 3 6 2 4" xfId="18640"/>
    <cellStyle name="Comma 3 2 2 2 3 6 2 5" xfId="18641"/>
    <cellStyle name="Comma 3 2 2 2 3 6 2 6" xfId="18642"/>
    <cellStyle name="Comma 3 2 2 2 3 6 3" xfId="18643"/>
    <cellStyle name="Comma 3 2 2 2 3 6 3 2" xfId="18644"/>
    <cellStyle name="Comma 3 2 2 2 3 6 4" xfId="18645"/>
    <cellStyle name="Comma 3 2 2 2 3 6 5" xfId="18646"/>
    <cellStyle name="Comma 3 2 2 2 3 6 6" xfId="18647"/>
    <cellStyle name="Comma 3 2 2 2 3 6 7" xfId="18648"/>
    <cellStyle name="Comma 3 2 2 2 3 7" xfId="18649"/>
    <cellStyle name="Comma 3 2 2 2 3 7 2" xfId="18650"/>
    <cellStyle name="Comma 3 2 2 2 3 7 2 2" xfId="18651"/>
    <cellStyle name="Comma 3 2 2 2 3 7 2 2 2" xfId="18652"/>
    <cellStyle name="Comma 3 2 2 2 3 7 2 3" xfId="18653"/>
    <cellStyle name="Comma 3 2 2 2 3 7 2 4" xfId="18654"/>
    <cellStyle name="Comma 3 2 2 2 3 7 2 5" xfId="18655"/>
    <cellStyle name="Comma 3 2 2 2 3 7 2 6" xfId="18656"/>
    <cellStyle name="Comma 3 2 2 2 3 7 3" xfId="18657"/>
    <cellStyle name="Comma 3 2 2 2 3 7 3 2" xfId="18658"/>
    <cellStyle name="Comma 3 2 2 2 3 7 4" xfId="18659"/>
    <cellStyle name="Comma 3 2 2 2 3 7 5" xfId="18660"/>
    <cellStyle name="Comma 3 2 2 2 3 7 6" xfId="18661"/>
    <cellStyle name="Comma 3 2 2 2 3 7 7" xfId="18662"/>
    <cellStyle name="Comma 3 2 2 2 3 8" xfId="18663"/>
    <cellStyle name="Comma 3 2 2 2 3 8 2" xfId="18664"/>
    <cellStyle name="Comma 3 2 2 2 3 8 2 2" xfId="18665"/>
    <cellStyle name="Comma 3 2 2 2 3 8 3" xfId="18666"/>
    <cellStyle name="Comma 3 2 2 2 3 8 4" xfId="18667"/>
    <cellStyle name="Comma 3 2 2 2 3 8 5" xfId="18668"/>
    <cellStyle name="Comma 3 2 2 2 3 8 6" xfId="18669"/>
    <cellStyle name="Comma 3 2 2 2 3 9" xfId="18670"/>
    <cellStyle name="Comma 3 2 2 2 3 9 2" xfId="18671"/>
    <cellStyle name="Comma 3 2 2 2 3 9 2 2" xfId="18672"/>
    <cellStyle name="Comma 3 2 2 2 3 9 3" xfId="18673"/>
    <cellStyle name="Comma 3 2 2 2 3 9 4" xfId="18674"/>
    <cellStyle name="Comma 3 2 2 2 3 9 5" xfId="18675"/>
    <cellStyle name="Comma 3 2 2 2 3 9 6" xfId="18676"/>
    <cellStyle name="Comma 3 2 2 2 4" xfId="18677"/>
    <cellStyle name="Comma 3 2 2 2 4 10" xfId="18678"/>
    <cellStyle name="Comma 3 2 2 2 4 11" xfId="18679"/>
    <cellStyle name="Comma 3 2 2 2 4 2" xfId="18680"/>
    <cellStyle name="Comma 3 2 2 2 4 2 2" xfId="18681"/>
    <cellStyle name="Comma 3 2 2 2 4 2 2 2" xfId="18682"/>
    <cellStyle name="Comma 3 2 2 2 4 2 2 2 2" xfId="18683"/>
    <cellStyle name="Comma 3 2 2 2 4 2 2 2 2 2" xfId="18684"/>
    <cellStyle name="Comma 3 2 2 2 4 2 2 2 3" xfId="18685"/>
    <cellStyle name="Comma 3 2 2 2 4 2 2 2 4" xfId="18686"/>
    <cellStyle name="Comma 3 2 2 2 4 2 2 2 5" xfId="18687"/>
    <cellStyle name="Comma 3 2 2 2 4 2 2 2 6" xfId="18688"/>
    <cellStyle name="Comma 3 2 2 2 4 2 2 3" xfId="18689"/>
    <cellStyle name="Comma 3 2 2 2 4 2 2 3 2" xfId="18690"/>
    <cellStyle name="Comma 3 2 2 2 4 2 2 4" xfId="18691"/>
    <cellStyle name="Comma 3 2 2 2 4 2 2 5" xfId="18692"/>
    <cellStyle name="Comma 3 2 2 2 4 2 2 6" xfId="18693"/>
    <cellStyle name="Comma 3 2 2 2 4 2 2 7" xfId="18694"/>
    <cellStyle name="Comma 3 2 2 2 4 2 3" xfId="18695"/>
    <cellStyle name="Comma 3 2 2 2 4 2 3 2" xfId="18696"/>
    <cellStyle name="Comma 3 2 2 2 4 2 3 2 2" xfId="18697"/>
    <cellStyle name="Comma 3 2 2 2 4 2 3 3" xfId="18698"/>
    <cellStyle name="Comma 3 2 2 2 4 2 3 4" xfId="18699"/>
    <cellStyle name="Comma 3 2 2 2 4 2 3 5" xfId="18700"/>
    <cellStyle name="Comma 3 2 2 2 4 2 3 6" xfId="18701"/>
    <cellStyle name="Comma 3 2 2 2 4 2 4" xfId="18702"/>
    <cellStyle name="Comma 3 2 2 2 4 2 4 2" xfId="18703"/>
    <cellStyle name="Comma 3 2 2 2 4 2 5" xfId="18704"/>
    <cellStyle name="Comma 3 2 2 2 4 2 6" xfId="18705"/>
    <cellStyle name="Comma 3 2 2 2 4 2 7" xfId="18706"/>
    <cellStyle name="Comma 3 2 2 2 4 2 8" xfId="18707"/>
    <cellStyle name="Comma 3 2 2 2 4 3" xfId="18708"/>
    <cellStyle name="Comma 3 2 2 2 4 3 2" xfId="18709"/>
    <cellStyle name="Comma 3 2 2 2 4 3 2 2" xfId="18710"/>
    <cellStyle name="Comma 3 2 2 2 4 3 2 2 2" xfId="18711"/>
    <cellStyle name="Comma 3 2 2 2 4 3 2 3" xfId="18712"/>
    <cellStyle name="Comma 3 2 2 2 4 3 2 4" xfId="18713"/>
    <cellStyle name="Comma 3 2 2 2 4 3 2 5" xfId="18714"/>
    <cellStyle name="Comma 3 2 2 2 4 3 2 6" xfId="18715"/>
    <cellStyle name="Comma 3 2 2 2 4 3 3" xfId="18716"/>
    <cellStyle name="Comma 3 2 2 2 4 3 3 2" xfId="18717"/>
    <cellStyle name="Comma 3 2 2 2 4 3 4" xfId="18718"/>
    <cellStyle name="Comma 3 2 2 2 4 3 5" xfId="18719"/>
    <cellStyle name="Comma 3 2 2 2 4 3 6" xfId="18720"/>
    <cellStyle name="Comma 3 2 2 2 4 3 7" xfId="18721"/>
    <cellStyle name="Comma 3 2 2 2 4 4" xfId="18722"/>
    <cellStyle name="Comma 3 2 2 2 4 4 2" xfId="18723"/>
    <cellStyle name="Comma 3 2 2 2 4 4 2 2" xfId="18724"/>
    <cellStyle name="Comma 3 2 2 2 4 4 3" xfId="18725"/>
    <cellStyle name="Comma 3 2 2 2 4 4 4" xfId="18726"/>
    <cellStyle name="Comma 3 2 2 2 4 4 5" xfId="18727"/>
    <cellStyle name="Comma 3 2 2 2 4 4 6" xfId="18728"/>
    <cellStyle name="Comma 3 2 2 2 4 5" xfId="18729"/>
    <cellStyle name="Comma 3 2 2 2 4 5 2" xfId="18730"/>
    <cellStyle name="Comma 3 2 2 2 4 6" xfId="18731"/>
    <cellStyle name="Comma 3 2 2 2 4 6 2" xfId="18732"/>
    <cellStyle name="Comma 3 2 2 2 4 7" xfId="18733"/>
    <cellStyle name="Comma 3 2 2 2 4 8" xfId="18734"/>
    <cellStyle name="Comma 3 2 2 2 4 9" xfId="18735"/>
    <cellStyle name="Comma 3 2 2 2 5" xfId="18736"/>
    <cellStyle name="Comma 3 2 2 2 5 2" xfId="18737"/>
    <cellStyle name="Comma 3 2 2 2 5 2 2" xfId="18738"/>
    <cellStyle name="Comma 3 2 2 2 5 2 2 2" xfId="18739"/>
    <cellStyle name="Comma 3 2 2 2 5 2 2 2 2" xfId="18740"/>
    <cellStyle name="Comma 3 2 2 2 5 2 2 2 2 2" xfId="18741"/>
    <cellStyle name="Comma 3 2 2 2 5 2 2 2 3" xfId="18742"/>
    <cellStyle name="Comma 3 2 2 2 5 2 2 2 4" xfId="18743"/>
    <cellStyle name="Comma 3 2 2 2 5 2 2 2 5" xfId="18744"/>
    <cellStyle name="Comma 3 2 2 2 5 2 2 2 6" xfId="18745"/>
    <cellStyle name="Comma 3 2 2 2 5 2 2 3" xfId="18746"/>
    <cellStyle name="Comma 3 2 2 2 5 2 2 3 2" xfId="18747"/>
    <cellStyle name="Comma 3 2 2 2 5 2 2 4" xfId="18748"/>
    <cellStyle name="Comma 3 2 2 2 5 2 2 5" xfId="18749"/>
    <cellStyle name="Comma 3 2 2 2 5 2 2 6" xfId="18750"/>
    <cellStyle name="Comma 3 2 2 2 5 2 2 7" xfId="18751"/>
    <cellStyle name="Comma 3 2 2 2 5 2 3" xfId="18752"/>
    <cellStyle name="Comma 3 2 2 2 5 2 3 2" xfId="18753"/>
    <cellStyle name="Comma 3 2 2 2 5 2 3 2 2" xfId="18754"/>
    <cellStyle name="Comma 3 2 2 2 5 2 3 3" xfId="18755"/>
    <cellStyle name="Comma 3 2 2 2 5 2 3 4" xfId="18756"/>
    <cellStyle name="Comma 3 2 2 2 5 2 3 5" xfId="18757"/>
    <cellStyle name="Comma 3 2 2 2 5 2 3 6" xfId="18758"/>
    <cellStyle name="Comma 3 2 2 2 5 2 4" xfId="18759"/>
    <cellStyle name="Comma 3 2 2 2 5 2 4 2" xfId="18760"/>
    <cellStyle name="Comma 3 2 2 2 5 2 5" xfId="18761"/>
    <cellStyle name="Comma 3 2 2 2 5 2 6" xfId="18762"/>
    <cellStyle name="Comma 3 2 2 2 5 2 7" xfId="18763"/>
    <cellStyle name="Comma 3 2 2 2 5 2 8" xfId="18764"/>
    <cellStyle name="Comma 3 2 2 2 5 3" xfId="18765"/>
    <cellStyle name="Comma 3 2 2 2 5 3 2" xfId="18766"/>
    <cellStyle name="Comma 3 2 2 2 5 3 2 2" xfId="18767"/>
    <cellStyle name="Comma 3 2 2 2 5 3 2 2 2" xfId="18768"/>
    <cellStyle name="Comma 3 2 2 2 5 3 2 3" xfId="18769"/>
    <cellStyle name="Comma 3 2 2 2 5 3 2 4" xfId="18770"/>
    <cellStyle name="Comma 3 2 2 2 5 3 2 5" xfId="18771"/>
    <cellStyle name="Comma 3 2 2 2 5 3 2 6" xfId="18772"/>
    <cellStyle name="Comma 3 2 2 2 5 3 3" xfId="18773"/>
    <cellStyle name="Comma 3 2 2 2 5 3 3 2" xfId="18774"/>
    <cellStyle name="Comma 3 2 2 2 5 3 4" xfId="18775"/>
    <cellStyle name="Comma 3 2 2 2 5 3 5" xfId="18776"/>
    <cellStyle name="Comma 3 2 2 2 5 3 6" xfId="18777"/>
    <cellStyle name="Comma 3 2 2 2 5 3 7" xfId="18778"/>
    <cellStyle name="Comma 3 2 2 2 5 4" xfId="18779"/>
    <cellStyle name="Comma 3 2 2 2 5 4 2" xfId="18780"/>
    <cellStyle name="Comma 3 2 2 2 5 4 2 2" xfId="18781"/>
    <cellStyle name="Comma 3 2 2 2 5 4 3" xfId="18782"/>
    <cellStyle name="Comma 3 2 2 2 5 4 4" xfId="18783"/>
    <cellStyle name="Comma 3 2 2 2 5 4 5" xfId="18784"/>
    <cellStyle name="Comma 3 2 2 2 5 4 6" xfId="18785"/>
    <cellStyle name="Comma 3 2 2 2 5 5" xfId="18786"/>
    <cellStyle name="Comma 3 2 2 2 5 5 2" xfId="18787"/>
    <cellStyle name="Comma 3 2 2 2 5 6" xfId="18788"/>
    <cellStyle name="Comma 3 2 2 2 5 7" xfId="18789"/>
    <cellStyle name="Comma 3 2 2 2 5 8" xfId="18790"/>
    <cellStyle name="Comma 3 2 2 2 5 9" xfId="18791"/>
    <cellStyle name="Comma 3 2 2 2 6" xfId="18792"/>
    <cellStyle name="Comma 3 2 2 2 6 2" xfId="18793"/>
    <cellStyle name="Comma 3 2 2 2 6 2 2" xfId="18794"/>
    <cellStyle name="Comma 3 2 2 2 6 2 2 2" xfId="18795"/>
    <cellStyle name="Comma 3 2 2 2 6 2 2 2 2" xfId="18796"/>
    <cellStyle name="Comma 3 2 2 2 6 2 2 3" xfId="18797"/>
    <cellStyle name="Comma 3 2 2 2 6 2 2 4" xfId="18798"/>
    <cellStyle name="Comma 3 2 2 2 6 2 2 5" xfId="18799"/>
    <cellStyle name="Comma 3 2 2 2 6 2 2 6" xfId="18800"/>
    <cellStyle name="Comma 3 2 2 2 6 2 3" xfId="18801"/>
    <cellStyle name="Comma 3 2 2 2 6 2 3 2" xfId="18802"/>
    <cellStyle name="Comma 3 2 2 2 6 2 4" xfId="18803"/>
    <cellStyle name="Comma 3 2 2 2 6 2 5" xfId="18804"/>
    <cellStyle name="Comma 3 2 2 2 6 2 6" xfId="18805"/>
    <cellStyle name="Comma 3 2 2 2 6 2 7" xfId="18806"/>
    <cellStyle name="Comma 3 2 2 2 6 3" xfId="18807"/>
    <cellStyle name="Comma 3 2 2 2 6 3 2" xfId="18808"/>
    <cellStyle name="Comma 3 2 2 2 6 3 2 2" xfId="18809"/>
    <cellStyle name="Comma 3 2 2 2 6 3 3" xfId="18810"/>
    <cellStyle name="Comma 3 2 2 2 6 3 4" xfId="18811"/>
    <cellStyle name="Comma 3 2 2 2 6 3 5" xfId="18812"/>
    <cellStyle name="Comma 3 2 2 2 6 3 6" xfId="18813"/>
    <cellStyle name="Comma 3 2 2 2 6 4" xfId="18814"/>
    <cellStyle name="Comma 3 2 2 2 6 4 2" xfId="18815"/>
    <cellStyle name="Comma 3 2 2 2 6 5" xfId="18816"/>
    <cellStyle name="Comma 3 2 2 2 6 6" xfId="18817"/>
    <cellStyle name="Comma 3 2 2 2 6 7" xfId="18818"/>
    <cellStyle name="Comma 3 2 2 2 6 8" xfId="18819"/>
    <cellStyle name="Comma 3 2 2 2 7" xfId="18820"/>
    <cellStyle name="Comma 3 2 2 2 7 2" xfId="18821"/>
    <cellStyle name="Comma 3 2 2 2 7 2 2" xfId="18822"/>
    <cellStyle name="Comma 3 2 2 2 7 2 2 2" xfId="18823"/>
    <cellStyle name="Comma 3 2 2 2 7 2 2 2 2" xfId="18824"/>
    <cellStyle name="Comma 3 2 2 2 7 2 2 3" xfId="18825"/>
    <cellStyle name="Comma 3 2 2 2 7 2 2 4" xfId="18826"/>
    <cellStyle name="Comma 3 2 2 2 7 2 2 5" xfId="18827"/>
    <cellStyle name="Comma 3 2 2 2 7 2 2 6" xfId="18828"/>
    <cellStyle name="Comma 3 2 2 2 7 2 3" xfId="18829"/>
    <cellStyle name="Comma 3 2 2 2 7 2 3 2" xfId="18830"/>
    <cellStyle name="Comma 3 2 2 2 7 2 4" xfId="18831"/>
    <cellStyle name="Comma 3 2 2 2 7 2 5" xfId="18832"/>
    <cellStyle name="Comma 3 2 2 2 7 2 6" xfId="18833"/>
    <cellStyle name="Comma 3 2 2 2 7 2 7" xfId="18834"/>
    <cellStyle name="Comma 3 2 2 2 7 3" xfId="18835"/>
    <cellStyle name="Comma 3 2 2 2 7 3 2" xfId="18836"/>
    <cellStyle name="Comma 3 2 2 2 7 3 2 2" xfId="18837"/>
    <cellStyle name="Comma 3 2 2 2 7 3 3" xfId="18838"/>
    <cellStyle name="Comma 3 2 2 2 7 3 4" xfId="18839"/>
    <cellStyle name="Comma 3 2 2 2 7 3 5" xfId="18840"/>
    <cellStyle name="Comma 3 2 2 2 7 3 6" xfId="18841"/>
    <cellStyle name="Comma 3 2 2 2 7 4" xfId="18842"/>
    <cellStyle name="Comma 3 2 2 2 7 4 2" xfId="18843"/>
    <cellStyle name="Comma 3 2 2 2 7 5" xfId="18844"/>
    <cellStyle name="Comma 3 2 2 2 7 6" xfId="18845"/>
    <cellStyle name="Comma 3 2 2 2 7 7" xfId="18846"/>
    <cellStyle name="Comma 3 2 2 2 7 8" xfId="18847"/>
    <cellStyle name="Comma 3 2 2 2 8" xfId="18848"/>
    <cellStyle name="Comma 3 2 2 2 8 2" xfId="18849"/>
    <cellStyle name="Comma 3 2 2 2 8 2 2" xfId="18850"/>
    <cellStyle name="Comma 3 2 2 2 8 2 2 2" xfId="18851"/>
    <cellStyle name="Comma 3 2 2 2 8 2 3" xfId="18852"/>
    <cellStyle name="Comma 3 2 2 2 8 2 4" xfId="18853"/>
    <cellStyle name="Comma 3 2 2 2 8 2 5" xfId="18854"/>
    <cellStyle name="Comma 3 2 2 2 8 2 6" xfId="18855"/>
    <cellStyle name="Comma 3 2 2 2 8 3" xfId="18856"/>
    <cellStyle name="Comma 3 2 2 2 8 3 2" xfId="18857"/>
    <cellStyle name="Comma 3 2 2 2 8 4" xfId="18858"/>
    <cellStyle name="Comma 3 2 2 2 8 5" xfId="18859"/>
    <cellStyle name="Comma 3 2 2 2 8 6" xfId="18860"/>
    <cellStyle name="Comma 3 2 2 2 8 7" xfId="18861"/>
    <cellStyle name="Comma 3 2 2 2 9" xfId="18862"/>
    <cellStyle name="Comma 3 2 2 2 9 2" xfId="18863"/>
    <cellStyle name="Comma 3 2 2 2 9 2 2" xfId="18864"/>
    <cellStyle name="Comma 3 2 2 2 9 2 2 2" xfId="18865"/>
    <cellStyle name="Comma 3 2 2 2 9 2 3" xfId="18866"/>
    <cellStyle name="Comma 3 2 2 2 9 2 4" xfId="18867"/>
    <cellStyle name="Comma 3 2 2 2 9 2 5" xfId="18868"/>
    <cellStyle name="Comma 3 2 2 2 9 2 6" xfId="18869"/>
    <cellStyle name="Comma 3 2 2 2 9 3" xfId="18870"/>
    <cellStyle name="Comma 3 2 2 2 9 3 2" xfId="18871"/>
    <cellStyle name="Comma 3 2 2 2 9 4" xfId="18872"/>
    <cellStyle name="Comma 3 2 2 2 9 5" xfId="18873"/>
    <cellStyle name="Comma 3 2 2 2 9 6" xfId="18874"/>
    <cellStyle name="Comma 3 2 2 2 9 7" xfId="18875"/>
    <cellStyle name="Comma 3 2 2 20" xfId="18876"/>
    <cellStyle name="Comma 3 2 2 21" xfId="18877"/>
    <cellStyle name="Comma 3 2 2 3" xfId="18878"/>
    <cellStyle name="Comma 3 2 2 3 10" xfId="18879"/>
    <cellStyle name="Comma 3 2 2 3 10 2" xfId="18880"/>
    <cellStyle name="Comma 3 2 2 3 10 2 2" xfId="18881"/>
    <cellStyle name="Comma 3 2 2 3 10 3" xfId="18882"/>
    <cellStyle name="Comma 3 2 2 3 10 4" xfId="18883"/>
    <cellStyle name="Comma 3 2 2 3 10 5" xfId="18884"/>
    <cellStyle name="Comma 3 2 2 3 10 6" xfId="18885"/>
    <cellStyle name="Comma 3 2 2 3 11" xfId="18886"/>
    <cellStyle name="Comma 3 2 2 3 11 2" xfId="18887"/>
    <cellStyle name="Comma 3 2 2 3 11 2 2" xfId="18888"/>
    <cellStyle name="Comma 3 2 2 3 11 3" xfId="18889"/>
    <cellStyle name="Comma 3 2 2 3 11 4" xfId="18890"/>
    <cellStyle name="Comma 3 2 2 3 11 5" xfId="18891"/>
    <cellStyle name="Comma 3 2 2 3 11 6" xfId="18892"/>
    <cellStyle name="Comma 3 2 2 3 12" xfId="18893"/>
    <cellStyle name="Comma 3 2 2 3 12 2" xfId="18894"/>
    <cellStyle name="Comma 3 2 2 3 12 2 2" xfId="18895"/>
    <cellStyle name="Comma 3 2 2 3 12 3" xfId="18896"/>
    <cellStyle name="Comma 3 2 2 3 12 4" xfId="18897"/>
    <cellStyle name="Comma 3 2 2 3 12 5" xfId="18898"/>
    <cellStyle name="Comma 3 2 2 3 12 6" xfId="18899"/>
    <cellStyle name="Comma 3 2 2 3 13" xfId="18900"/>
    <cellStyle name="Comma 3 2 2 3 13 2" xfId="18901"/>
    <cellStyle name="Comma 3 2 2 3 14" xfId="18902"/>
    <cellStyle name="Comma 3 2 2 3 14 2" xfId="18903"/>
    <cellStyle name="Comma 3 2 2 3 15" xfId="18904"/>
    <cellStyle name="Comma 3 2 2 3 16" xfId="18905"/>
    <cellStyle name="Comma 3 2 2 3 17" xfId="18906"/>
    <cellStyle name="Comma 3 2 2 3 18" xfId="18907"/>
    <cellStyle name="Comma 3 2 2 3 19" xfId="18908"/>
    <cellStyle name="Comma 3 2 2 3 2" xfId="18909"/>
    <cellStyle name="Comma 3 2 2 3 2 10" xfId="18910"/>
    <cellStyle name="Comma 3 2 2 3 2 10 2" xfId="18911"/>
    <cellStyle name="Comma 3 2 2 3 2 10 2 2" xfId="18912"/>
    <cellStyle name="Comma 3 2 2 3 2 10 3" xfId="18913"/>
    <cellStyle name="Comma 3 2 2 3 2 10 4" xfId="18914"/>
    <cellStyle name="Comma 3 2 2 3 2 10 5" xfId="18915"/>
    <cellStyle name="Comma 3 2 2 3 2 10 6" xfId="18916"/>
    <cellStyle name="Comma 3 2 2 3 2 11" xfId="18917"/>
    <cellStyle name="Comma 3 2 2 3 2 11 2" xfId="18918"/>
    <cellStyle name="Comma 3 2 2 3 2 11 2 2" xfId="18919"/>
    <cellStyle name="Comma 3 2 2 3 2 11 3" xfId="18920"/>
    <cellStyle name="Comma 3 2 2 3 2 11 4" xfId="18921"/>
    <cellStyle name="Comma 3 2 2 3 2 11 5" xfId="18922"/>
    <cellStyle name="Comma 3 2 2 3 2 11 6" xfId="18923"/>
    <cellStyle name="Comma 3 2 2 3 2 12" xfId="18924"/>
    <cellStyle name="Comma 3 2 2 3 2 12 2" xfId="18925"/>
    <cellStyle name="Comma 3 2 2 3 2 13" xfId="18926"/>
    <cellStyle name="Comma 3 2 2 3 2 13 2" xfId="18927"/>
    <cellStyle name="Comma 3 2 2 3 2 14" xfId="18928"/>
    <cellStyle name="Comma 3 2 2 3 2 15" xfId="18929"/>
    <cellStyle name="Comma 3 2 2 3 2 16" xfId="18930"/>
    <cellStyle name="Comma 3 2 2 3 2 17" xfId="18931"/>
    <cellStyle name="Comma 3 2 2 3 2 18" xfId="18932"/>
    <cellStyle name="Comma 3 2 2 3 2 2" xfId="18933"/>
    <cellStyle name="Comma 3 2 2 3 2 2 10" xfId="18934"/>
    <cellStyle name="Comma 3 2 2 3 2 2 11" xfId="18935"/>
    <cellStyle name="Comma 3 2 2 3 2 2 12" xfId="18936"/>
    <cellStyle name="Comma 3 2 2 3 2 2 2" xfId="18937"/>
    <cellStyle name="Comma 3 2 2 3 2 2 2 10" xfId="18938"/>
    <cellStyle name="Comma 3 2 2 3 2 2 2 11" xfId="18939"/>
    <cellStyle name="Comma 3 2 2 3 2 2 2 2" xfId="18940"/>
    <cellStyle name="Comma 3 2 2 3 2 2 2 2 2" xfId="18941"/>
    <cellStyle name="Comma 3 2 2 3 2 2 2 2 2 2" xfId="18942"/>
    <cellStyle name="Comma 3 2 2 3 2 2 2 2 2 2 2" xfId="18943"/>
    <cellStyle name="Comma 3 2 2 3 2 2 2 2 2 2 2 2" xfId="18944"/>
    <cellStyle name="Comma 3 2 2 3 2 2 2 2 2 2 3" xfId="18945"/>
    <cellStyle name="Comma 3 2 2 3 2 2 2 2 2 2 4" xfId="18946"/>
    <cellStyle name="Comma 3 2 2 3 2 2 2 2 2 2 5" xfId="18947"/>
    <cellStyle name="Comma 3 2 2 3 2 2 2 2 2 2 6" xfId="18948"/>
    <cellStyle name="Comma 3 2 2 3 2 2 2 2 2 3" xfId="18949"/>
    <cellStyle name="Comma 3 2 2 3 2 2 2 2 2 3 2" xfId="18950"/>
    <cellStyle name="Comma 3 2 2 3 2 2 2 2 2 4" xfId="18951"/>
    <cellStyle name="Comma 3 2 2 3 2 2 2 2 2 5" xfId="18952"/>
    <cellStyle name="Comma 3 2 2 3 2 2 2 2 2 6" xfId="18953"/>
    <cellStyle name="Comma 3 2 2 3 2 2 2 2 2 7" xfId="18954"/>
    <cellStyle name="Comma 3 2 2 3 2 2 2 2 3" xfId="18955"/>
    <cellStyle name="Comma 3 2 2 3 2 2 2 2 3 2" xfId="18956"/>
    <cellStyle name="Comma 3 2 2 3 2 2 2 2 3 2 2" xfId="18957"/>
    <cellStyle name="Comma 3 2 2 3 2 2 2 2 3 3" xfId="18958"/>
    <cellStyle name="Comma 3 2 2 3 2 2 2 2 3 4" xfId="18959"/>
    <cellStyle name="Comma 3 2 2 3 2 2 2 2 3 5" xfId="18960"/>
    <cellStyle name="Comma 3 2 2 3 2 2 2 2 3 6" xfId="18961"/>
    <cellStyle name="Comma 3 2 2 3 2 2 2 2 4" xfId="18962"/>
    <cellStyle name="Comma 3 2 2 3 2 2 2 2 4 2" xfId="18963"/>
    <cellStyle name="Comma 3 2 2 3 2 2 2 2 5" xfId="18964"/>
    <cellStyle name="Comma 3 2 2 3 2 2 2 2 6" xfId="18965"/>
    <cellStyle name="Comma 3 2 2 3 2 2 2 2 7" xfId="18966"/>
    <cellStyle name="Comma 3 2 2 3 2 2 2 2 8" xfId="18967"/>
    <cellStyle name="Comma 3 2 2 3 2 2 2 3" xfId="18968"/>
    <cellStyle name="Comma 3 2 2 3 2 2 2 3 2" xfId="18969"/>
    <cellStyle name="Comma 3 2 2 3 2 2 2 3 2 2" xfId="18970"/>
    <cellStyle name="Comma 3 2 2 3 2 2 2 3 2 2 2" xfId="18971"/>
    <cellStyle name="Comma 3 2 2 3 2 2 2 3 2 3" xfId="18972"/>
    <cellStyle name="Comma 3 2 2 3 2 2 2 3 2 4" xfId="18973"/>
    <cellStyle name="Comma 3 2 2 3 2 2 2 3 2 5" xfId="18974"/>
    <cellStyle name="Comma 3 2 2 3 2 2 2 3 2 6" xfId="18975"/>
    <cellStyle name="Comma 3 2 2 3 2 2 2 3 3" xfId="18976"/>
    <cellStyle name="Comma 3 2 2 3 2 2 2 3 3 2" xfId="18977"/>
    <cellStyle name="Comma 3 2 2 3 2 2 2 3 4" xfId="18978"/>
    <cellStyle name="Comma 3 2 2 3 2 2 2 3 5" xfId="18979"/>
    <cellStyle name="Comma 3 2 2 3 2 2 2 3 6" xfId="18980"/>
    <cellStyle name="Comma 3 2 2 3 2 2 2 3 7" xfId="18981"/>
    <cellStyle name="Comma 3 2 2 3 2 2 2 4" xfId="18982"/>
    <cellStyle name="Comma 3 2 2 3 2 2 2 4 2" xfId="18983"/>
    <cellStyle name="Comma 3 2 2 3 2 2 2 4 2 2" xfId="18984"/>
    <cellStyle name="Comma 3 2 2 3 2 2 2 4 3" xfId="18985"/>
    <cellStyle name="Comma 3 2 2 3 2 2 2 4 4" xfId="18986"/>
    <cellStyle name="Comma 3 2 2 3 2 2 2 4 5" xfId="18987"/>
    <cellStyle name="Comma 3 2 2 3 2 2 2 4 6" xfId="18988"/>
    <cellStyle name="Comma 3 2 2 3 2 2 2 5" xfId="18989"/>
    <cellStyle name="Comma 3 2 2 3 2 2 2 5 2" xfId="18990"/>
    <cellStyle name="Comma 3 2 2 3 2 2 2 6" xfId="18991"/>
    <cellStyle name="Comma 3 2 2 3 2 2 2 6 2" xfId="18992"/>
    <cellStyle name="Comma 3 2 2 3 2 2 2 7" xfId="18993"/>
    <cellStyle name="Comma 3 2 2 3 2 2 2 8" xfId="18994"/>
    <cellStyle name="Comma 3 2 2 3 2 2 2 9" xfId="18995"/>
    <cellStyle name="Comma 3 2 2 3 2 2 3" xfId="18996"/>
    <cellStyle name="Comma 3 2 2 3 2 2 3 2" xfId="18997"/>
    <cellStyle name="Comma 3 2 2 3 2 2 3 2 2" xfId="18998"/>
    <cellStyle name="Comma 3 2 2 3 2 2 3 2 2 2" xfId="18999"/>
    <cellStyle name="Comma 3 2 2 3 2 2 3 2 2 2 2" xfId="19000"/>
    <cellStyle name="Comma 3 2 2 3 2 2 3 2 2 3" xfId="19001"/>
    <cellStyle name="Comma 3 2 2 3 2 2 3 2 2 4" xfId="19002"/>
    <cellStyle name="Comma 3 2 2 3 2 2 3 2 2 5" xfId="19003"/>
    <cellStyle name="Comma 3 2 2 3 2 2 3 2 2 6" xfId="19004"/>
    <cellStyle name="Comma 3 2 2 3 2 2 3 2 3" xfId="19005"/>
    <cellStyle name="Comma 3 2 2 3 2 2 3 2 3 2" xfId="19006"/>
    <cellStyle name="Comma 3 2 2 3 2 2 3 2 4" xfId="19007"/>
    <cellStyle name="Comma 3 2 2 3 2 2 3 2 5" xfId="19008"/>
    <cellStyle name="Comma 3 2 2 3 2 2 3 2 6" xfId="19009"/>
    <cellStyle name="Comma 3 2 2 3 2 2 3 2 7" xfId="19010"/>
    <cellStyle name="Comma 3 2 2 3 2 2 3 3" xfId="19011"/>
    <cellStyle name="Comma 3 2 2 3 2 2 3 3 2" xfId="19012"/>
    <cellStyle name="Comma 3 2 2 3 2 2 3 3 2 2" xfId="19013"/>
    <cellStyle name="Comma 3 2 2 3 2 2 3 3 3" xfId="19014"/>
    <cellStyle name="Comma 3 2 2 3 2 2 3 3 4" xfId="19015"/>
    <cellStyle name="Comma 3 2 2 3 2 2 3 3 5" xfId="19016"/>
    <cellStyle name="Comma 3 2 2 3 2 2 3 3 6" xfId="19017"/>
    <cellStyle name="Comma 3 2 2 3 2 2 3 4" xfId="19018"/>
    <cellStyle name="Comma 3 2 2 3 2 2 3 4 2" xfId="19019"/>
    <cellStyle name="Comma 3 2 2 3 2 2 3 5" xfId="19020"/>
    <cellStyle name="Comma 3 2 2 3 2 2 3 6" xfId="19021"/>
    <cellStyle name="Comma 3 2 2 3 2 2 3 7" xfId="19022"/>
    <cellStyle name="Comma 3 2 2 3 2 2 3 8" xfId="19023"/>
    <cellStyle name="Comma 3 2 2 3 2 2 4" xfId="19024"/>
    <cellStyle name="Comma 3 2 2 3 2 2 4 2" xfId="19025"/>
    <cellStyle name="Comma 3 2 2 3 2 2 4 2 2" xfId="19026"/>
    <cellStyle name="Comma 3 2 2 3 2 2 4 2 2 2" xfId="19027"/>
    <cellStyle name="Comma 3 2 2 3 2 2 4 2 3" xfId="19028"/>
    <cellStyle name="Comma 3 2 2 3 2 2 4 2 4" xfId="19029"/>
    <cellStyle name="Comma 3 2 2 3 2 2 4 2 5" xfId="19030"/>
    <cellStyle name="Comma 3 2 2 3 2 2 4 2 6" xfId="19031"/>
    <cellStyle name="Comma 3 2 2 3 2 2 4 3" xfId="19032"/>
    <cellStyle name="Comma 3 2 2 3 2 2 4 3 2" xfId="19033"/>
    <cellStyle name="Comma 3 2 2 3 2 2 4 4" xfId="19034"/>
    <cellStyle name="Comma 3 2 2 3 2 2 4 5" xfId="19035"/>
    <cellStyle name="Comma 3 2 2 3 2 2 4 6" xfId="19036"/>
    <cellStyle name="Comma 3 2 2 3 2 2 4 7" xfId="19037"/>
    <cellStyle name="Comma 3 2 2 3 2 2 5" xfId="19038"/>
    <cellStyle name="Comma 3 2 2 3 2 2 5 2" xfId="19039"/>
    <cellStyle name="Comma 3 2 2 3 2 2 5 2 2" xfId="19040"/>
    <cellStyle name="Comma 3 2 2 3 2 2 5 3" xfId="19041"/>
    <cellStyle name="Comma 3 2 2 3 2 2 5 4" xfId="19042"/>
    <cellStyle name="Comma 3 2 2 3 2 2 5 5" xfId="19043"/>
    <cellStyle name="Comma 3 2 2 3 2 2 5 6" xfId="19044"/>
    <cellStyle name="Comma 3 2 2 3 2 2 6" xfId="19045"/>
    <cellStyle name="Comma 3 2 2 3 2 2 6 2" xfId="19046"/>
    <cellStyle name="Comma 3 2 2 3 2 2 7" xfId="19047"/>
    <cellStyle name="Comma 3 2 2 3 2 2 7 2" xfId="19048"/>
    <cellStyle name="Comma 3 2 2 3 2 2 8" xfId="19049"/>
    <cellStyle name="Comma 3 2 2 3 2 2 9" xfId="19050"/>
    <cellStyle name="Comma 3 2 2 3 2 3" xfId="19051"/>
    <cellStyle name="Comma 3 2 2 3 2 3 10" xfId="19052"/>
    <cellStyle name="Comma 3 2 2 3 2 3 11" xfId="19053"/>
    <cellStyle name="Comma 3 2 2 3 2 3 2" xfId="19054"/>
    <cellStyle name="Comma 3 2 2 3 2 3 2 2" xfId="19055"/>
    <cellStyle name="Comma 3 2 2 3 2 3 2 2 2" xfId="19056"/>
    <cellStyle name="Comma 3 2 2 3 2 3 2 2 2 2" xfId="19057"/>
    <cellStyle name="Comma 3 2 2 3 2 3 2 2 2 2 2" xfId="19058"/>
    <cellStyle name="Comma 3 2 2 3 2 3 2 2 2 3" xfId="19059"/>
    <cellStyle name="Comma 3 2 2 3 2 3 2 2 2 4" xfId="19060"/>
    <cellStyle name="Comma 3 2 2 3 2 3 2 2 2 5" xfId="19061"/>
    <cellStyle name="Comma 3 2 2 3 2 3 2 2 2 6" xfId="19062"/>
    <cellStyle name="Comma 3 2 2 3 2 3 2 2 3" xfId="19063"/>
    <cellStyle name="Comma 3 2 2 3 2 3 2 2 3 2" xfId="19064"/>
    <cellStyle name="Comma 3 2 2 3 2 3 2 2 4" xfId="19065"/>
    <cellStyle name="Comma 3 2 2 3 2 3 2 2 5" xfId="19066"/>
    <cellStyle name="Comma 3 2 2 3 2 3 2 2 6" xfId="19067"/>
    <cellStyle name="Comma 3 2 2 3 2 3 2 2 7" xfId="19068"/>
    <cellStyle name="Comma 3 2 2 3 2 3 2 3" xfId="19069"/>
    <cellStyle name="Comma 3 2 2 3 2 3 2 3 2" xfId="19070"/>
    <cellStyle name="Comma 3 2 2 3 2 3 2 3 2 2" xfId="19071"/>
    <cellStyle name="Comma 3 2 2 3 2 3 2 3 3" xfId="19072"/>
    <cellStyle name="Comma 3 2 2 3 2 3 2 3 4" xfId="19073"/>
    <cellStyle name="Comma 3 2 2 3 2 3 2 3 5" xfId="19074"/>
    <cellStyle name="Comma 3 2 2 3 2 3 2 3 6" xfId="19075"/>
    <cellStyle name="Comma 3 2 2 3 2 3 2 4" xfId="19076"/>
    <cellStyle name="Comma 3 2 2 3 2 3 2 4 2" xfId="19077"/>
    <cellStyle name="Comma 3 2 2 3 2 3 2 5" xfId="19078"/>
    <cellStyle name="Comma 3 2 2 3 2 3 2 6" xfId="19079"/>
    <cellStyle name="Comma 3 2 2 3 2 3 2 7" xfId="19080"/>
    <cellStyle name="Comma 3 2 2 3 2 3 2 8" xfId="19081"/>
    <cellStyle name="Comma 3 2 2 3 2 3 3" xfId="19082"/>
    <cellStyle name="Comma 3 2 2 3 2 3 3 2" xfId="19083"/>
    <cellStyle name="Comma 3 2 2 3 2 3 3 2 2" xfId="19084"/>
    <cellStyle name="Comma 3 2 2 3 2 3 3 2 2 2" xfId="19085"/>
    <cellStyle name="Comma 3 2 2 3 2 3 3 2 3" xfId="19086"/>
    <cellStyle name="Comma 3 2 2 3 2 3 3 2 4" xfId="19087"/>
    <cellStyle name="Comma 3 2 2 3 2 3 3 2 5" xfId="19088"/>
    <cellStyle name="Comma 3 2 2 3 2 3 3 2 6" xfId="19089"/>
    <cellStyle name="Comma 3 2 2 3 2 3 3 3" xfId="19090"/>
    <cellStyle name="Comma 3 2 2 3 2 3 3 3 2" xfId="19091"/>
    <cellStyle name="Comma 3 2 2 3 2 3 3 4" xfId="19092"/>
    <cellStyle name="Comma 3 2 2 3 2 3 3 5" xfId="19093"/>
    <cellStyle name="Comma 3 2 2 3 2 3 3 6" xfId="19094"/>
    <cellStyle name="Comma 3 2 2 3 2 3 3 7" xfId="19095"/>
    <cellStyle name="Comma 3 2 2 3 2 3 4" xfId="19096"/>
    <cellStyle name="Comma 3 2 2 3 2 3 4 2" xfId="19097"/>
    <cellStyle name="Comma 3 2 2 3 2 3 4 2 2" xfId="19098"/>
    <cellStyle name="Comma 3 2 2 3 2 3 4 3" xfId="19099"/>
    <cellStyle name="Comma 3 2 2 3 2 3 4 4" xfId="19100"/>
    <cellStyle name="Comma 3 2 2 3 2 3 4 5" xfId="19101"/>
    <cellStyle name="Comma 3 2 2 3 2 3 4 6" xfId="19102"/>
    <cellStyle name="Comma 3 2 2 3 2 3 5" xfId="19103"/>
    <cellStyle name="Comma 3 2 2 3 2 3 5 2" xfId="19104"/>
    <cellStyle name="Comma 3 2 2 3 2 3 6" xfId="19105"/>
    <cellStyle name="Comma 3 2 2 3 2 3 6 2" xfId="19106"/>
    <cellStyle name="Comma 3 2 2 3 2 3 7" xfId="19107"/>
    <cellStyle name="Comma 3 2 2 3 2 3 8" xfId="19108"/>
    <cellStyle name="Comma 3 2 2 3 2 3 9" xfId="19109"/>
    <cellStyle name="Comma 3 2 2 3 2 4" xfId="19110"/>
    <cellStyle name="Comma 3 2 2 3 2 4 2" xfId="19111"/>
    <cellStyle name="Comma 3 2 2 3 2 4 2 2" xfId="19112"/>
    <cellStyle name="Comma 3 2 2 3 2 4 2 2 2" xfId="19113"/>
    <cellStyle name="Comma 3 2 2 3 2 4 2 2 2 2" xfId="19114"/>
    <cellStyle name="Comma 3 2 2 3 2 4 2 2 2 2 2" xfId="19115"/>
    <cellStyle name="Comma 3 2 2 3 2 4 2 2 2 3" xfId="19116"/>
    <cellStyle name="Comma 3 2 2 3 2 4 2 2 2 4" xfId="19117"/>
    <cellStyle name="Comma 3 2 2 3 2 4 2 2 2 5" xfId="19118"/>
    <cellStyle name="Comma 3 2 2 3 2 4 2 2 2 6" xfId="19119"/>
    <cellStyle name="Comma 3 2 2 3 2 4 2 2 3" xfId="19120"/>
    <cellStyle name="Comma 3 2 2 3 2 4 2 2 3 2" xfId="19121"/>
    <cellStyle name="Comma 3 2 2 3 2 4 2 2 4" xfId="19122"/>
    <cellStyle name="Comma 3 2 2 3 2 4 2 2 5" xfId="19123"/>
    <cellStyle name="Comma 3 2 2 3 2 4 2 2 6" xfId="19124"/>
    <cellStyle name="Comma 3 2 2 3 2 4 2 2 7" xfId="19125"/>
    <cellStyle name="Comma 3 2 2 3 2 4 2 3" xfId="19126"/>
    <cellStyle name="Comma 3 2 2 3 2 4 2 3 2" xfId="19127"/>
    <cellStyle name="Comma 3 2 2 3 2 4 2 3 2 2" xfId="19128"/>
    <cellStyle name="Comma 3 2 2 3 2 4 2 3 3" xfId="19129"/>
    <cellStyle name="Comma 3 2 2 3 2 4 2 3 4" xfId="19130"/>
    <cellStyle name="Comma 3 2 2 3 2 4 2 3 5" xfId="19131"/>
    <cellStyle name="Comma 3 2 2 3 2 4 2 3 6" xfId="19132"/>
    <cellStyle name="Comma 3 2 2 3 2 4 2 4" xfId="19133"/>
    <cellStyle name="Comma 3 2 2 3 2 4 2 4 2" xfId="19134"/>
    <cellStyle name="Comma 3 2 2 3 2 4 2 5" xfId="19135"/>
    <cellStyle name="Comma 3 2 2 3 2 4 2 6" xfId="19136"/>
    <cellStyle name="Comma 3 2 2 3 2 4 2 7" xfId="19137"/>
    <cellStyle name="Comma 3 2 2 3 2 4 2 8" xfId="19138"/>
    <cellStyle name="Comma 3 2 2 3 2 4 3" xfId="19139"/>
    <cellStyle name="Comma 3 2 2 3 2 4 3 2" xfId="19140"/>
    <cellStyle name="Comma 3 2 2 3 2 4 3 2 2" xfId="19141"/>
    <cellStyle name="Comma 3 2 2 3 2 4 3 2 2 2" xfId="19142"/>
    <cellStyle name="Comma 3 2 2 3 2 4 3 2 3" xfId="19143"/>
    <cellStyle name="Comma 3 2 2 3 2 4 3 2 4" xfId="19144"/>
    <cellStyle name="Comma 3 2 2 3 2 4 3 2 5" xfId="19145"/>
    <cellStyle name="Comma 3 2 2 3 2 4 3 2 6" xfId="19146"/>
    <cellStyle name="Comma 3 2 2 3 2 4 3 3" xfId="19147"/>
    <cellStyle name="Comma 3 2 2 3 2 4 3 3 2" xfId="19148"/>
    <cellStyle name="Comma 3 2 2 3 2 4 3 4" xfId="19149"/>
    <cellStyle name="Comma 3 2 2 3 2 4 3 5" xfId="19150"/>
    <cellStyle name="Comma 3 2 2 3 2 4 3 6" xfId="19151"/>
    <cellStyle name="Comma 3 2 2 3 2 4 3 7" xfId="19152"/>
    <cellStyle name="Comma 3 2 2 3 2 4 4" xfId="19153"/>
    <cellStyle name="Comma 3 2 2 3 2 4 4 2" xfId="19154"/>
    <cellStyle name="Comma 3 2 2 3 2 4 4 2 2" xfId="19155"/>
    <cellStyle name="Comma 3 2 2 3 2 4 4 3" xfId="19156"/>
    <cellStyle name="Comma 3 2 2 3 2 4 4 4" xfId="19157"/>
    <cellStyle name="Comma 3 2 2 3 2 4 4 5" xfId="19158"/>
    <cellStyle name="Comma 3 2 2 3 2 4 4 6" xfId="19159"/>
    <cellStyle name="Comma 3 2 2 3 2 4 5" xfId="19160"/>
    <cellStyle name="Comma 3 2 2 3 2 4 5 2" xfId="19161"/>
    <cellStyle name="Comma 3 2 2 3 2 4 6" xfId="19162"/>
    <cellStyle name="Comma 3 2 2 3 2 4 7" xfId="19163"/>
    <cellStyle name="Comma 3 2 2 3 2 4 8" xfId="19164"/>
    <cellStyle name="Comma 3 2 2 3 2 4 9" xfId="19165"/>
    <cellStyle name="Comma 3 2 2 3 2 5" xfId="19166"/>
    <cellStyle name="Comma 3 2 2 3 2 5 2" xfId="19167"/>
    <cellStyle name="Comma 3 2 2 3 2 5 2 2" xfId="19168"/>
    <cellStyle name="Comma 3 2 2 3 2 5 2 2 2" xfId="19169"/>
    <cellStyle name="Comma 3 2 2 3 2 5 2 2 2 2" xfId="19170"/>
    <cellStyle name="Comma 3 2 2 3 2 5 2 2 3" xfId="19171"/>
    <cellStyle name="Comma 3 2 2 3 2 5 2 2 4" xfId="19172"/>
    <cellStyle name="Comma 3 2 2 3 2 5 2 2 5" xfId="19173"/>
    <cellStyle name="Comma 3 2 2 3 2 5 2 2 6" xfId="19174"/>
    <cellStyle name="Comma 3 2 2 3 2 5 2 3" xfId="19175"/>
    <cellStyle name="Comma 3 2 2 3 2 5 2 3 2" xfId="19176"/>
    <cellStyle name="Comma 3 2 2 3 2 5 2 4" xfId="19177"/>
    <cellStyle name="Comma 3 2 2 3 2 5 2 5" xfId="19178"/>
    <cellStyle name="Comma 3 2 2 3 2 5 2 6" xfId="19179"/>
    <cellStyle name="Comma 3 2 2 3 2 5 2 7" xfId="19180"/>
    <cellStyle name="Comma 3 2 2 3 2 5 3" xfId="19181"/>
    <cellStyle name="Comma 3 2 2 3 2 5 3 2" xfId="19182"/>
    <cellStyle name="Comma 3 2 2 3 2 5 3 2 2" xfId="19183"/>
    <cellStyle name="Comma 3 2 2 3 2 5 3 3" xfId="19184"/>
    <cellStyle name="Comma 3 2 2 3 2 5 3 4" xfId="19185"/>
    <cellStyle name="Comma 3 2 2 3 2 5 3 5" xfId="19186"/>
    <cellStyle name="Comma 3 2 2 3 2 5 3 6" xfId="19187"/>
    <cellStyle name="Comma 3 2 2 3 2 5 4" xfId="19188"/>
    <cellStyle name="Comma 3 2 2 3 2 5 4 2" xfId="19189"/>
    <cellStyle name="Comma 3 2 2 3 2 5 5" xfId="19190"/>
    <cellStyle name="Comma 3 2 2 3 2 5 6" xfId="19191"/>
    <cellStyle name="Comma 3 2 2 3 2 5 7" xfId="19192"/>
    <cellStyle name="Comma 3 2 2 3 2 5 8" xfId="19193"/>
    <cellStyle name="Comma 3 2 2 3 2 6" xfId="19194"/>
    <cellStyle name="Comma 3 2 2 3 2 6 2" xfId="19195"/>
    <cellStyle name="Comma 3 2 2 3 2 6 2 2" xfId="19196"/>
    <cellStyle name="Comma 3 2 2 3 2 6 2 2 2" xfId="19197"/>
    <cellStyle name="Comma 3 2 2 3 2 6 2 2 2 2" xfId="19198"/>
    <cellStyle name="Comma 3 2 2 3 2 6 2 2 3" xfId="19199"/>
    <cellStyle name="Comma 3 2 2 3 2 6 2 2 4" xfId="19200"/>
    <cellStyle name="Comma 3 2 2 3 2 6 2 2 5" xfId="19201"/>
    <cellStyle name="Comma 3 2 2 3 2 6 2 2 6" xfId="19202"/>
    <cellStyle name="Comma 3 2 2 3 2 6 2 3" xfId="19203"/>
    <cellStyle name="Comma 3 2 2 3 2 6 2 3 2" xfId="19204"/>
    <cellStyle name="Comma 3 2 2 3 2 6 2 4" xfId="19205"/>
    <cellStyle name="Comma 3 2 2 3 2 6 2 5" xfId="19206"/>
    <cellStyle name="Comma 3 2 2 3 2 6 2 6" xfId="19207"/>
    <cellStyle name="Comma 3 2 2 3 2 6 2 7" xfId="19208"/>
    <cellStyle name="Comma 3 2 2 3 2 6 3" xfId="19209"/>
    <cellStyle name="Comma 3 2 2 3 2 6 3 2" xfId="19210"/>
    <cellStyle name="Comma 3 2 2 3 2 6 3 2 2" xfId="19211"/>
    <cellStyle name="Comma 3 2 2 3 2 6 3 3" xfId="19212"/>
    <cellStyle name="Comma 3 2 2 3 2 6 3 4" xfId="19213"/>
    <cellStyle name="Comma 3 2 2 3 2 6 3 5" xfId="19214"/>
    <cellStyle name="Comma 3 2 2 3 2 6 3 6" xfId="19215"/>
    <cellStyle name="Comma 3 2 2 3 2 6 4" xfId="19216"/>
    <cellStyle name="Comma 3 2 2 3 2 6 4 2" xfId="19217"/>
    <cellStyle name="Comma 3 2 2 3 2 6 5" xfId="19218"/>
    <cellStyle name="Comma 3 2 2 3 2 6 6" xfId="19219"/>
    <cellStyle name="Comma 3 2 2 3 2 6 7" xfId="19220"/>
    <cellStyle name="Comma 3 2 2 3 2 6 8" xfId="19221"/>
    <cellStyle name="Comma 3 2 2 3 2 7" xfId="19222"/>
    <cellStyle name="Comma 3 2 2 3 2 7 2" xfId="19223"/>
    <cellStyle name="Comma 3 2 2 3 2 7 2 2" xfId="19224"/>
    <cellStyle name="Comma 3 2 2 3 2 7 2 2 2" xfId="19225"/>
    <cellStyle name="Comma 3 2 2 3 2 7 2 3" xfId="19226"/>
    <cellStyle name="Comma 3 2 2 3 2 7 2 4" xfId="19227"/>
    <cellStyle name="Comma 3 2 2 3 2 7 2 5" xfId="19228"/>
    <cellStyle name="Comma 3 2 2 3 2 7 2 6" xfId="19229"/>
    <cellStyle name="Comma 3 2 2 3 2 7 3" xfId="19230"/>
    <cellStyle name="Comma 3 2 2 3 2 7 3 2" xfId="19231"/>
    <cellStyle name="Comma 3 2 2 3 2 7 4" xfId="19232"/>
    <cellStyle name="Comma 3 2 2 3 2 7 5" xfId="19233"/>
    <cellStyle name="Comma 3 2 2 3 2 7 6" xfId="19234"/>
    <cellStyle name="Comma 3 2 2 3 2 7 7" xfId="19235"/>
    <cellStyle name="Comma 3 2 2 3 2 8" xfId="19236"/>
    <cellStyle name="Comma 3 2 2 3 2 8 2" xfId="19237"/>
    <cellStyle name="Comma 3 2 2 3 2 8 2 2" xfId="19238"/>
    <cellStyle name="Comma 3 2 2 3 2 8 2 2 2" xfId="19239"/>
    <cellStyle name="Comma 3 2 2 3 2 8 2 3" xfId="19240"/>
    <cellStyle name="Comma 3 2 2 3 2 8 2 4" xfId="19241"/>
    <cellStyle name="Comma 3 2 2 3 2 8 2 5" xfId="19242"/>
    <cellStyle name="Comma 3 2 2 3 2 8 2 6" xfId="19243"/>
    <cellStyle name="Comma 3 2 2 3 2 8 3" xfId="19244"/>
    <cellStyle name="Comma 3 2 2 3 2 8 3 2" xfId="19245"/>
    <cellStyle name="Comma 3 2 2 3 2 8 4" xfId="19246"/>
    <cellStyle name="Comma 3 2 2 3 2 8 5" xfId="19247"/>
    <cellStyle name="Comma 3 2 2 3 2 8 6" xfId="19248"/>
    <cellStyle name="Comma 3 2 2 3 2 8 7" xfId="19249"/>
    <cellStyle name="Comma 3 2 2 3 2 9" xfId="19250"/>
    <cellStyle name="Comma 3 2 2 3 2 9 2" xfId="19251"/>
    <cellStyle name="Comma 3 2 2 3 2 9 2 2" xfId="19252"/>
    <cellStyle name="Comma 3 2 2 3 2 9 3" xfId="19253"/>
    <cellStyle name="Comma 3 2 2 3 2 9 4" xfId="19254"/>
    <cellStyle name="Comma 3 2 2 3 2 9 5" xfId="19255"/>
    <cellStyle name="Comma 3 2 2 3 2 9 6" xfId="19256"/>
    <cellStyle name="Comma 3 2 2 3 3" xfId="19257"/>
    <cellStyle name="Comma 3 2 2 3 3 10" xfId="19258"/>
    <cellStyle name="Comma 3 2 2 3 3 11" xfId="19259"/>
    <cellStyle name="Comma 3 2 2 3 3 12" xfId="19260"/>
    <cellStyle name="Comma 3 2 2 3 3 2" xfId="19261"/>
    <cellStyle name="Comma 3 2 2 3 3 2 10" xfId="19262"/>
    <cellStyle name="Comma 3 2 2 3 3 2 11" xfId="19263"/>
    <cellStyle name="Comma 3 2 2 3 3 2 2" xfId="19264"/>
    <cellStyle name="Comma 3 2 2 3 3 2 2 2" xfId="19265"/>
    <cellStyle name="Comma 3 2 2 3 3 2 2 2 2" xfId="19266"/>
    <cellStyle name="Comma 3 2 2 3 3 2 2 2 2 2" xfId="19267"/>
    <cellStyle name="Comma 3 2 2 3 3 2 2 2 2 2 2" xfId="19268"/>
    <cellStyle name="Comma 3 2 2 3 3 2 2 2 2 3" xfId="19269"/>
    <cellStyle name="Comma 3 2 2 3 3 2 2 2 2 4" xfId="19270"/>
    <cellStyle name="Comma 3 2 2 3 3 2 2 2 2 5" xfId="19271"/>
    <cellStyle name="Comma 3 2 2 3 3 2 2 2 2 6" xfId="19272"/>
    <cellStyle name="Comma 3 2 2 3 3 2 2 2 3" xfId="19273"/>
    <cellStyle name="Comma 3 2 2 3 3 2 2 2 3 2" xfId="19274"/>
    <cellStyle name="Comma 3 2 2 3 3 2 2 2 4" xfId="19275"/>
    <cellStyle name="Comma 3 2 2 3 3 2 2 2 5" xfId="19276"/>
    <cellStyle name="Comma 3 2 2 3 3 2 2 2 6" xfId="19277"/>
    <cellStyle name="Comma 3 2 2 3 3 2 2 2 7" xfId="19278"/>
    <cellStyle name="Comma 3 2 2 3 3 2 2 3" xfId="19279"/>
    <cellStyle name="Comma 3 2 2 3 3 2 2 3 2" xfId="19280"/>
    <cellStyle name="Comma 3 2 2 3 3 2 2 3 2 2" xfId="19281"/>
    <cellStyle name="Comma 3 2 2 3 3 2 2 3 3" xfId="19282"/>
    <cellStyle name="Comma 3 2 2 3 3 2 2 3 4" xfId="19283"/>
    <cellStyle name="Comma 3 2 2 3 3 2 2 3 5" xfId="19284"/>
    <cellStyle name="Comma 3 2 2 3 3 2 2 3 6" xfId="19285"/>
    <cellStyle name="Comma 3 2 2 3 3 2 2 4" xfId="19286"/>
    <cellStyle name="Comma 3 2 2 3 3 2 2 4 2" xfId="19287"/>
    <cellStyle name="Comma 3 2 2 3 3 2 2 5" xfId="19288"/>
    <cellStyle name="Comma 3 2 2 3 3 2 2 6" xfId="19289"/>
    <cellStyle name="Comma 3 2 2 3 3 2 2 7" xfId="19290"/>
    <cellStyle name="Comma 3 2 2 3 3 2 2 8" xfId="19291"/>
    <cellStyle name="Comma 3 2 2 3 3 2 3" xfId="19292"/>
    <cellStyle name="Comma 3 2 2 3 3 2 3 2" xfId="19293"/>
    <cellStyle name="Comma 3 2 2 3 3 2 3 2 2" xfId="19294"/>
    <cellStyle name="Comma 3 2 2 3 3 2 3 2 2 2" xfId="19295"/>
    <cellStyle name="Comma 3 2 2 3 3 2 3 2 3" xfId="19296"/>
    <cellStyle name="Comma 3 2 2 3 3 2 3 2 4" xfId="19297"/>
    <cellStyle name="Comma 3 2 2 3 3 2 3 2 5" xfId="19298"/>
    <cellStyle name="Comma 3 2 2 3 3 2 3 2 6" xfId="19299"/>
    <cellStyle name="Comma 3 2 2 3 3 2 3 3" xfId="19300"/>
    <cellStyle name="Comma 3 2 2 3 3 2 3 3 2" xfId="19301"/>
    <cellStyle name="Comma 3 2 2 3 3 2 3 4" xfId="19302"/>
    <cellStyle name="Comma 3 2 2 3 3 2 3 5" xfId="19303"/>
    <cellStyle name="Comma 3 2 2 3 3 2 3 6" xfId="19304"/>
    <cellStyle name="Comma 3 2 2 3 3 2 3 7" xfId="19305"/>
    <cellStyle name="Comma 3 2 2 3 3 2 4" xfId="19306"/>
    <cellStyle name="Comma 3 2 2 3 3 2 4 2" xfId="19307"/>
    <cellStyle name="Comma 3 2 2 3 3 2 4 2 2" xfId="19308"/>
    <cellStyle name="Comma 3 2 2 3 3 2 4 3" xfId="19309"/>
    <cellStyle name="Comma 3 2 2 3 3 2 4 4" xfId="19310"/>
    <cellStyle name="Comma 3 2 2 3 3 2 4 5" xfId="19311"/>
    <cellStyle name="Comma 3 2 2 3 3 2 4 6" xfId="19312"/>
    <cellStyle name="Comma 3 2 2 3 3 2 5" xfId="19313"/>
    <cellStyle name="Comma 3 2 2 3 3 2 5 2" xfId="19314"/>
    <cellStyle name="Comma 3 2 2 3 3 2 6" xfId="19315"/>
    <cellStyle name="Comma 3 2 2 3 3 2 6 2" xfId="19316"/>
    <cellStyle name="Comma 3 2 2 3 3 2 7" xfId="19317"/>
    <cellStyle name="Comma 3 2 2 3 3 2 8" xfId="19318"/>
    <cellStyle name="Comma 3 2 2 3 3 2 9" xfId="19319"/>
    <cellStyle name="Comma 3 2 2 3 3 3" xfId="19320"/>
    <cellStyle name="Comma 3 2 2 3 3 3 2" xfId="19321"/>
    <cellStyle name="Comma 3 2 2 3 3 3 2 2" xfId="19322"/>
    <cellStyle name="Comma 3 2 2 3 3 3 2 2 2" xfId="19323"/>
    <cellStyle name="Comma 3 2 2 3 3 3 2 2 2 2" xfId="19324"/>
    <cellStyle name="Comma 3 2 2 3 3 3 2 2 3" xfId="19325"/>
    <cellStyle name="Comma 3 2 2 3 3 3 2 2 4" xfId="19326"/>
    <cellStyle name="Comma 3 2 2 3 3 3 2 2 5" xfId="19327"/>
    <cellStyle name="Comma 3 2 2 3 3 3 2 2 6" xfId="19328"/>
    <cellStyle name="Comma 3 2 2 3 3 3 2 3" xfId="19329"/>
    <cellStyle name="Comma 3 2 2 3 3 3 2 3 2" xfId="19330"/>
    <cellStyle name="Comma 3 2 2 3 3 3 2 4" xfId="19331"/>
    <cellStyle name="Comma 3 2 2 3 3 3 2 5" xfId="19332"/>
    <cellStyle name="Comma 3 2 2 3 3 3 2 6" xfId="19333"/>
    <cellStyle name="Comma 3 2 2 3 3 3 2 7" xfId="19334"/>
    <cellStyle name="Comma 3 2 2 3 3 3 3" xfId="19335"/>
    <cellStyle name="Comma 3 2 2 3 3 3 3 2" xfId="19336"/>
    <cellStyle name="Comma 3 2 2 3 3 3 3 2 2" xfId="19337"/>
    <cellStyle name="Comma 3 2 2 3 3 3 3 3" xfId="19338"/>
    <cellStyle name="Comma 3 2 2 3 3 3 3 4" xfId="19339"/>
    <cellStyle name="Comma 3 2 2 3 3 3 3 5" xfId="19340"/>
    <cellStyle name="Comma 3 2 2 3 3 3 3 6" xfId="19341"/>
    <cellStyle name="Comma 3 2 2 3 3 3 4" xfId="19342"/>
    <cellStyle name="Comma 3 2 2 3 3 3 4 2" xfId="19343"/>
    <cellStyle name="Comma 3 2 2 3 3 3 5" xfId="19344"/>
    <cellStyle name="Comma 3 2 2 3 3 3 6" xfId="19345"/>
    <cellStyle name="Comma 3 2 2 3 3 3 7" xfId="19346"/>
    <cellStyle name="Comma 3 2 2 3 3 3 8" xfId="19347"/>
    <cellStyle name="Comma 3 2 2 3 3 4" xfId="19348"/>
    <cellStyle name="Comma 3 2 2 3 3 4 2" xfId="19349"/>
    <cellStyle name="Comma 3 2 2 3 3 4 2 2" xfId="19350"/>
    <cellStyle name="Comma 3 2 2 3 3 4 2 2 2" xfId="19351"/>
    <cellStyle name="Comma 3 2 2 3 3 4 2 3" xfId="19352"/>
    <cellStyle name="Comma 3 2 2 3 3 4 2 4" xfId="19353"/>
    <cellStyle name="Comma 3 2 2 3 3 4 2 5" xfId="19354"/>
    <cellStyle name="Comma 3 2 2 3 3 4 2 6" xfId="19355"/>
    <cellStyle name="Comma 3 2 2 3 3 4 3" xfId="19356"/>
    <cellStyle name="Comma 3 2 2 3 3 4 3 2" xfId="19357"/>
    <cellStyle name="Comma 3 2 2 3 3 4 4" xfId="19358"/>
    <cellStyle name="Comma 3 2 2 3 3 4 5" xfId="19359"/>
    <cellStyle name="Comma 3 2 2 3 3 4 6" xfId="19360"/>
    <cellStyle name="Comma 3 2 2 3 3 4 7" xfId="19361"/>
    <cellStyle name="Comma 3 2 2 3 3 5" xfId="19362"/>
    <cellStyle name="Comma 3 2 2 3 3 5 2" xfId="19363"/>
    <cellStyle name="Comma 3 2 2 3 3 5 2 2" xfId="19364"/>
    <cellStyle name="Comma 3 2 2 3 3 5 3" xfId="19365"/>
    <cellStyle name="Comma 3 2 2 3 3 5 4" xfId="19366"/>
    <cellStyle name="Comma 3 2 2 3 3 5 5" xfId="19367"/>
    <cellStyle name="Comma 3 2 2 3 3 5 6" xfId="19368"/>
    <cellStyle name="Comma 3 2 2 3 3 6" xfId="19369"/>
    <cellStyle name="Comma 3 2 2 3 3 6 2" xfId="19370"/>
    <cellStyle name="Comma 3 2 2 3 3 7" xfId="19371"/>
    <cellStyle name="Comma 3 2 2 3 3 7 2" xfId="19372"/>
    <cellStyle name="Comma 3 2 2 3 3 8" xfId="19373"/>
    <cellStyle name="Comma 3 2 2 3 3 9" xfId="19374"/>
    <cellStyle name="Comma 3 2 2 3 4" xfId="19375"/>
    <cellStyle name="Comma 3 2 2 3 4 10" xfId="19376"/>
    <cellStyle name="Comma 3 2 2 3 4 11" xfId="19377"/>
    <cellStyle name="Comma 3 2 2 3 4 2" xfId="19378"/>
    <cellStyle name="Comma 3 2 2 3 4 2 2" xfId="19379"/>
    <cellStyle name="Comma 3 2 2 3 4 2 2 2" xfId="19380"/>
    <cellStyle name="Comma 3 2 2 3 4 2 2 2 2" xfId="19381"/>
    <cellStyle name="Comma 3 2 2 3 4 2 2 2 2 2" xfId="19382"/>
    <cellStyle name="Comma 3 2 2 3 4 2 2 2 3" xfId="19383"/>
    <cellStyle name="Comma 3 2 2 3 4 2 2 2 4" xfId="19384"/>
    <cellStyle name="Comma 3 2 2 3 4 2 2 2 5" xfId="19385"/>
    <cellStyle name="Comma 3 2 2 3 4 2 2 2 6" xfId="19386"/>
    <cellStyle name="Comma 3 2 2 3 4 2 2 3" xfId="19387"/>
    <cellStyle name="Comma 3 2 2 3 4 2 2 3 2" xfId="19388"/>
    <cellStyle name="Comma 3 2 2 3 4 2 2 4" xfId="19389"/>
    <cellStyle name="Comma 3 2 2 3 4 2 2 5" xfId="19390"/>
    <cellStyle name="Comma 3 2 2 3 4 2 2 6" xfId="19391"/>
    <cellStyle name="Comma 3 2 2 3 4 2 2 7" xfId="19392"/>
    <cellStyle name="Comma 3 2 2 3 4 2 3" xfId="19393"/>
    <cellStyle name="Comma 3 2 2 3 4 2 3 2" xfId="19394"/>
    <cellStyle name="Comma 3 2 2 3 4 2 3 2 2" xfId="19395"/>
    <cellStyle name="Comma 3 2 2 3 4 2 3 3" xfId="19396"/>
    <cellStyle name="Comma 3 2 2 3 4 2 3 4" xfId="19397"/>
    <cellStyle name="Comma 3 2 2 3 4 2 3 5" xfId="19398"/>
    <cellStyle name="Comma 3 2 2 3 4 2 3 6" xfId="19399"/>
    <cellStyle name="Comma 3 2 2 3 4 2 4" xfId="19400"/>
    <cellStyle name="Comma 3 2 2 3 4 2 4 2" xfId="19401"/>
    <cellStyle name="Comma 3 2 2 3 4 2 5" xfId="19402"/>
    <cellStyle name="Comma 3 2 2 3 4 2 6" xfId="19403"/>
    <cellStyle name="Comma 3 2 2 3 4 2 7" xfId="19404"/>
    <cellStyle name="Comma 3 2 2 3 4 2 8" xfId="19405"/>
    <cellStyle name="Comma 3 2 2 3 4 3" xfId="19406"/>
    <cellStyle name="Comma 3 2 2 3 4 3 2" xfId="19407"/>
    <cellStyle name="Comma 3 2 2 3 4 3 2 2" xfId="19408"/>
    <cellStyle name="Comma 3 2 2 3 4 3 2 2 2" xfId="19409"/>
    <cellStyle name="Comma 3 2 2 3 4 3 2 3" xfId="19410"/>
    <cellStyle name="Comma 3 2 2 3 4 3 2 4" xfId="19411"/>
    <cellStyle name="Comma 3 2 2 3 4 3 2 5" xfId="19412"/>
    <cellStyle name="Comma 3 2 2 3 4 3 2 6" xfId="19413"/>
    <cellStyle name="Comma 3 2 2 3 4 3 3" xfId="19414"/>
    <cellStyle name="Comma 3 2 2 3 4 3 3 2" xfId="19415"/>
    <cellStyle name="Comma 3 2 2 3 4 3 4" xfId="19416"/>
    <cellStyle name="Comma 3 2 2 3 4 3 5" xfId="19417"/>
    <cellStyle name="Comma 3 2 2 3 4 3 6" xfId="19418"/>
    <cellStyle name="Comma 3 2 2 3 4 3 7" xfId="19419"/>
    <cellStyle name="Comma 3 2 2 3 4 4" xfId="19420"/>
    <cellStyle name="Comma 3 2 2 3 4 4 2" xfId="19421"/>
    <cellStyle name="Comma 3 2 2 3 4 4 2 2" xfId="19422"/>
    <cellStyle name="Comma 3 2 2 3 4 4 3" xfId="19423"/>
    <cellStyle name="Comma 3 2 2 3 4 4 4" xfId="19424"/>
    <cellStyle name="Comma 3 2 2 3 4 4 5" xfId="19425"/>
    <cellStyle name="Comma 3 2 2 3 4 4 6" xfId="19426"/>
    <cellStyle name="Comma 3 2 2 3 4 5" xfId="19427"/>
    <cellStyle name="Comma 3 2 2 3 4 5 2" xfId="19428"/>
    <cellStyle name="Comma 3 2 2 3 4 6" xfId="19429"/>
    <cellStyle name="Comma 3 2 2 3 4 6 2" xfId="19430"/>
    <cellStyle name="Comma 3 2 2 3 4 7" xfId="19431"/>
    <cellStyle name="Comma 3 2 2 3 4 8" xfId="19432"/>
    <cellStyle name="Comma 3 2 2 3 4 9" xfId="19433"/>
    <cellStyle name="Comma 3 2 2 3 5" xfId="19434"/>
    <cellStyle name="Comma 3 2 2 3 5 2" xfId="19435"/>
    <cellStyle name="Comma 3 2 2 3 5 2 2" xfId="19436"/>
    <cellStyle name="Comma 3 2 2 3 5 2 2 2" xfId="19437"/>
    <cellStyle name="Comma 3 2 2 3 5 2 2 2 2" xfId="19438"/>
    <cellStyle name="Comma 3 2 2 3 5 2 2 2 2 2" xfId="19439"/>
    <cellStyle name="Comma 3 2 2 3 5 2 2 2 3" xfId="19440"/>
    <cellStyle name="Comma 3 2 2 3 5 2 2 2 4" xfId="19441"/>
    <cellStyle name="Comma 3 2 2 3 5 2 2 2 5" xfId="19442"/>
    <cellStyle name="Comma 3 2 2 3 5 2 2 2 6" xfId="19443"/>
    <cellStyle name="Comma 3 2 2 3 5 2 2 3" xfId="19444"/>
    <cellStyle name="Comma 3 2 2 3 5 2 2 3 2" xfId="19445"/>
    <cellStyle name="Comma 3 2 2 3 5 2 2 4" xfId="19446"/>
    <cellStyle name="Comma 3 2 2 3 5 2 2 5" xfId="19447"/>
    <cellStyle name="Comma 3 2 2 3 5 2 2 6" xfId="19448"/>
    <cellStyle name="Comma 3 2 2 3 5 2 2 7" xfId="19449"/>
    <cellStyle name="Comma 3 2 2 3 5 2 3" xfId="19450"/>
    <cellStyle name="Comma 3 2 2 3 5 2 3 2" xfId="19451"/>
    <cellStyle name="Comma 3 2 2 3 5 2 3 2 2" xfId="19452"/>
    <cellStyle name="Comma 3 2 2 3 5 2 3 3" xfId="19453"/>
    <cellStyle name="Comma 3 2 2 3 5 2 3 4" xfId="19454"/>
    <cellStyle name="Comma 3 2 2 3 5 2 3 5" xfId="19455"/>
    <cellStyle name="Comma 3 2 2 3 5 2 3 6" xfId="19456"/>
    <cellStyle name="Comma 3 2 2 3 5 2 4" xfId="19457"/>
    <cellStyle name="Comma 3 2 2 3 5 2 4 2" xfId="19458"/>
    <cellStyle name="Comma 3 2 2 3 5 2 5" xfId="19459"/>
    <cellStyle name="Comma 3 2 2 3 5 2 6" xfId="19460"/>
    <cellStyle name="Comma 3 2 2 3 5 2 7" xfId="19461"/>
    <cellStyle name="Comma 3 2 2 3 5 2 8" xfId="19462"/>
    <cellStyle name="Comma 3 2 2 3 5 3" xfId="19463"/>
    <cellStyle name="Comma 3 2 2 3 5 3 2" xfId="19464"/>
    <cellStyle name="Comma 3 2 2 3 5 3 2 2" xfId="19465"/>
    <cellStyle name="Comma 3 2 2 3 5 3 2 2 2" xfId="19466"/>
    <cellStyle name="Comma 3 2 2 3 5 3 2 3" xfId="19467"/>
    <cellStyle name="Comma 3 2 2 3 5 3 2 4" xfId="19468"/>
    <cellStyle name="Comma 3 2 2 3 5 3 2 5" xfId="19469"/>
    <cellStyle name="Comma 3 2 2 3 5 3 2 6" xfId="19470"/>
    <cellStyle name="Comma 3 2 2 3 5 3 3" xfId="19471"/>
    <cellStyle name="Comma 3 2 2 3 5 3 3 2" xfId="19472"/>
    <cellStyle name="Comma 3 2 2 3 5 3 4" xfId="19473"/>
    <cellStyle name="Comma 3 2 2 3 5 3 5" xfId="19474"/>
    <cellStyle name="Comma 3 2 2 3 5 3 6" xfId="19475"/>
    <cellStyle name="Comma 3 2 2 3 5 3 7" xfId="19476"/>
    <cellStyle name="Comma 3 2 2 3 5 4" xfId="19477"/>
    <cellStyle name="Comma 3 2 2 3 5 4 2" xfId="19478"/>
    <cellStyle name="Comma 3 2 2 3 5 4 2 2" xfId="19479"/>
    <cellStyle name="Comma 3 2 2 3 5 4 3" xfId="19480"/>
    <cellStyle name="Comma 3 2 2 3 5 4 4" xfId="19481"/>
    <cellStyle name="Comma 3 2 2 3 5 4 5" xfId="19482"/>
    <cellStyle name="Comma 3 2 2 3 5 4 6" xfId="19483"/>
    <cellStyle name="Comma 3 2 2 3 5 5" xfId="19484"/>
    <cellStyle name="Comma 3 2 2 3 5 5 2" xfId="19485"/>
    <cellStyle name="Comma 3 2 2 3 5 6" xfId="19486"/>
    <cellStyle name="Comma 3 2 2 3 5 7" xfId="19487"/>
    <cellStyle name="Comma 3 2 2 3 5 8" xfId="19488"/>
    <cellStyle name="Comma 3 2 2 3 5 9" xfId="19489"/>
    <cellStyle name="Comma 3 2 2 3 6" xfId="19490"/>
    <cellStyle name="Comma 3 2 2 3 6 2" xfId="19491"/>
    <cellStyle name="Comma 3 2 2 3 6 2 2" xfId="19492"/>
    <cellStyle name="Comma 3 2 2 3 6 2 2 2" xfId="19493"/>
    <cellStyle name="Comma 3 2 2 3 6 2 2 2 2" xfId="19494"/>
    <cellStyle name="Comma 3 2 2 3 6 2 2 3" xfId="19495"/>
    <cellStyle name="Comma 3 2 2 3 6 2 2 4" xfId="19496"/>
    <cellStyle name="Comma 3 2 2 3 6 2 2 5" xfId="19497"/>
    <cellStyle name="Comma 3 2 2 3 6 2 2 6" xfId="19498"/>
    <cellStyle name="Comma 3 2 2 3 6 2 3" xfId="19499"/>
    <cellStyle name="Comma 3 2 2 3 6 2 3 2" xfId="19500"/>
    <cellStyle name="Comma 3 2 2 3 6 2 4" xfId="19501"/>
    <cellStyle name="Comma 3 2 2 3 6 2 5" xfId="19502"/>
    <cellStyle name="Comma 3 2 2 3 6 2 6" xfId="19503"/>
    <cellStyle name="Comma 3 2 2 3 6 2 7" xfId="19504"/>
    <cellStyle name="Comma 3 2 2 3 6 3" xfId="19505"/>
    <cellStyle name="Comma 3 2 2 3 6 3 2" xfId="19506"/>
    <cellStyle name="Comma 3 2 2 3 6 3 2 2" xfId="19507"/>
    <cellStyle name="Comma 3 2 2 3 6 3 3" xfId="19508"/>
    <cellStyle name="Comma 3 2 2 3 6 3 4" xfId="19509"/>
    <cellStyle name="Comma 3 2 2 3 6 3 5" xfId="19510"/>
    <cellStyle name="Comma 3 2 2 3 6 3 6" xfId="19511"/>
    <cellStyle name="Comma 3 2 2 3 6 4" xfId="19512"/>
    <cellStyle name="Comma 3 2 2 3 6 4 2" xfId="19513"/>
    <cellStyle name="Comma 3 2 2 3 6 5" xfId="19514"/>
    <cellStyle name="Comma 3 2 2 3 6 6" xfId="19515"/>
    <cellStyle name="Comma 3 2 2 3 6 7" xfId="19516"/>
    <cellStyle name="Comma 3 2 2 3 6 8" xfId="19517"/>
    <cellStyle name="Comma 3 2 2 3 7" xfId="19518"/>
    <cellStyle name="Comma 3 2 2 3 7 2" xfId="19519"/>
    <cellStyle name="Comma 3 2 2 3 7 2 2" xfId="19520"/>
    <cellStyle name="Comma 3 2 2 3 7 2 2 2" xfId="19521"/>
    <cellStyle name="Comma 3 2 2 3 7 2 2 2 2" xfId="19522"/>
    <cellStyle name="Comma 3 2 2 3 7 2 2 3" xfId="19523"/>
    <cellStyle name="Comma 3 2 2 3 7 2 2 4" xfId="19524"/>
    <cellStyle name="Comma 3 2 2 3 7 2 2 5" xfId="19525"/>
    <cellStyle name="Comma 3 2 2 3 7 2 2 6" xfId="19526"/>
    <cellStyle name="Comma 3 2 2 3 7 2 3" xfId="19527"/>
    <cellStyle name="Comma 3 2 2 3 7 2 3 2" xfId="19528"/>
    <cellStyle name="Comma 3 2 2 3 7 2 4" xfId="19529"/>
    <cellStyle name="Comma 3 2 2 3 7 2 5" xfId="19530"/>
    <cellStyle name="Comma 3 2 2 3 7 2 6" xfId="19531"/>
    <cellStyle name="Comma 3 2 2 3 7 2 7" xfId="19532"/>
    <cellStyle name="Comma 3 2 2 3 7 3" xfId="19533"/>
    <cellStyle name="Comma 3 2 2 3 7 3 2" xfId="19534"/>
    <cellStyle name="Comma 3 2 2 3 7 3 2 2" xfId="19535"/>
    <cellStyle name="Comma 3 2 2 3 7 3 3" xfId="19536"/>
    <cellStyle name="Comma 3 2 2 3 7 3 4" xfId="19537"/>
    <cellStyle name="Comma 3 2 2 3 7 3 5" xfId="19538"/>
    <cellStyle name="Comma 3 2 2 3 7 3 6" xfId="19539"/>
    <cellStyle name="Comma 3 2 2 3 7 4" xfId="19540"/>
    <cellStyle name="Comma 3 2 2 3 7 4 2" xfId="19541"/>
    <cellStyle name="Comma 3 2 2 3 7 5" xfId="19542"/>
    <cellStyle name="Comma 3 2 2 3 7 6" xfId="19543"/>
    <cellStyle name="Comma 3 2 2 3 7 7" xfId="19544"/>
    <cellStyle name="Comma 3 2 2 3 7 8" xfId="19545"/>
    <cellStyle name="Comma 3 2 2 3 8" xfId="19546"/>
    <cellStyle name="Comma 3 2 2 3 8 2" xfId="19547"/>
    <cellStyle name="Comma 3 2 2 3 8 2 2" xfId="19548"/>
    <cellStyle name="Comma 3 2 2 3 8 2 2 2" xfId="19549"/>
    <cellStyle name="Comma 3 2 2 3 8 2 3" xfId="19550"/>
    <cellStyle name="Comma 3 2 2 3 8 2 4" xfId="19551"/>
    <cellStyle name="Comma 3 2 2 3 8 2 5" xfId="19552"/>
    <cellStyle name="Comma 3 2 2 3 8 2 6" xfId="19553"/>
    <cellStyle name="Comma 3 2 2 3 8 3" xfId="19554"/>
    <cellStyle name="Comma 3 2 2 3 8 3 2" xfId="19555"/>
    <cellStyle name="Comma 3 2 2 3 8 4" xfId="19556"/>
    <cellStyle name="Comma 3 2 2 3 8 5" xfId="19557"/>
    <cellStyle name="Comma 3 2 2 3 8 6" xfId="19558"/>
    <cellStyle name="Comma 3 2 2 3 8 7" xfId="19559"/>
    <cellStyle name="Comma 3 2 2 3 9" xfId="19560"/>
    <cellStyle name="Comma 3 2 2 3 9 2" xfId="19561"/>
    <cellStyle name="Comma 3 2 2 3 9 2 2" xfId="19562"/>
    <cellStyle name="Comma 3 2 2 3 9 2 2 2" xfId="19563"/>
    <cellStyle name="Comma 3 2 2 3 9 2 3" xfId="19564"/>
    <cellStyle name="Comma 3 2 2 3 9 2 4" xfId="19565"/>
    <cellStyle name="Comma 3 2 2 3 9 2 5" xfId="19566"/>
    <cellStyle name="Comma 3 2 2 3 9 2 6" xfId="19567"/>
    <cellStyle name="Comma 3 2 2 3 9 3" xfId="19568"/>
    <cellStyle name="Comma 3 2 2 3 9 3 2" xfId="19569"/>
    <cellStyle name="Comma 3 2 2 3 9 4" xfId="19570"/>
    <cellStyle name="Comma 3 2 2 3 9 5" xfId="19571"/>
    <cellStyle name="Comma 3 2 2 3 9 6" xfId="19572"/>
    <cellStyle name="Comma 3 2 2 3 9 7" xfId="19573"/>
    <cellStyle name="Comma 3 2 2 4" xfId="19574"/>
    <cellStyle name="Comma 3 2 2 4 10" xfId="19575"/>
    <cellStyle name="Comma 3 2 2 4 10 2" xfId="19576"/>
    <cellStyle name="Comma 3 2 2 4 10 2 2" xfId="19577"/>
    <cellStyle name="Comma 3 2 2 4 10 3" xfId="19578"/>
    <cellStyle name="Comma 3 2 2 4 10 4" xfId="19579"/>
    <cellStyle name="Comma 3 2 2 4 10 5" xfId="19580"/>
    <cellStyle name="Comma 3 2 2 4 10 6" xfId="19581"/>
    <cellStyle name="Comma 3 2 2 4 11" xfId="19582"/>
    <cellStyle name="Comma 3 2 2 4 11 2" xfId="19583"/>
    <cellStyle name="Comma 3 2 2 4 11 2 2" xfId="19584"/>
    <cellStyle name="Comma 3 2 2 4 11 3" xfId="19585"/>
    <cellStyle name="Comma 3 2 2 4 11 4" xfId="19586"/>
    <cellStyle name="Comma 3 2 2 4 11 5" xfId="19587"/>
    <cellStyle name="Comma 3 2 2 4 11 6" xfId="19588"/>
    <cellStyle name="Comma 3 2 2 4 12" xfId="19589"/>
    <cellStyle name="Comma 3 2 2 4 12 2" xfId="19590"/>
    <cellStyle name="Comma 3 2 2 4 13" xfId="19591"/>
    <cellStyle name="Comma 3 2 2 4 13 2" xfId="19592"/>
    <cellStyle name="Comma 3 2 2 4 14" xfId="19593"/>
    <cellStyle name="Comma 3 2 2 4 15" xfId="19594"/>
    <cellStyle name="Comma 3 2 2 4 16" xfId="19595"/>
    <cellStyle name="Comma 3 2 2 4 17" xfId="19596"/>
    <cellStyle name="Comma 3 2 2 4 18" xfId="19597"/>
    <cellStyle name="Comma 3 2 2 4 2" xfId="19598"/>
    <cellStyle name="Comma 3 2 2 4 2 10" xfId="19599"/>
    <cellStyle name="Comma 3 2 2 4 2 11" xfId="19600"/>
    <cellStyle name="Comma 3 2 2 4 2 12" xfId="19601"/>
    <cellStyle name="Comma 3 2 2 4 2 2" xfId="19602"/>
    <cellStyle name="Comma 3 2 2 4 2 2 10" xfId="19603"/>
    <cellStyle name="Comma 3 2 2 4 2 2 11" xfId="19604"/>
    <cellStyle name="Comma 3 2 2 4 2 2 2" xfId="19605"/>
    <cellStyle name="Comma 3 2 2 4 2 2 2 2" xfId="19606"/>
    <cellStyle name="Comma 3 2 2 4 2 2 2 2 2" xfId="19607"/>
    <cellStyle name="Comma 3 2 2 4 2 2 2 2 2 2" xfId="19608"/>
    <cellStyle name="Comma 3 2 2 4 2 2 2 2 2 2 2" xfId="19609"/>
    <cellStyle name="Comma 3 2 2 4 2 2 2 2 2 3" xfId="19610"/>
    <cellStyle name="Comma 3 2 2 4 2 2 2 2 2 4" xfId="19611"/>
    <cellStyle name="Comma 3 2 2 4 2 2 2 2 2 5" xfId="19612"/>
    <cellStyle name="Comma 3 2 2 4 2 2 2 2 2 6" xfId="19613"/>
    <cellStyle name="Comma 3 2 2 4 2 2 2 2 3" xfId="19614"/>
    <cellStyle name="Comma 3 2 2 4 2 2 2 2 3 2" xfId="19615"/>
    <cellStyle name="Comma 3 2 2 4 2 2 2 2 4" xfId="19616"/>
    <cellStyle name="Comma 3 2 2 4 2 2 2 2 5" xfId="19617"/>
    <cellStyle name="Comma 3 2 2 4 2 2 2 2 6" xfId="19618"/>
    <cellStyle name="Comma 3 2 2 4 2 2 2 2 7" xfId="19619"/>
    <cellStyle name="Comma 3 2 2 4 2 2 2 3" xfId="19620"/>
    <cellStyle name="Comma 3 2 2 4 2 2 2 3 2" xfId="19621"/>
    <cellStyle name="Comma 3 2 2 4 2 2 2 3 2 2" xfId="19622"/>
    <cellStyle name="Comma 3 2 2 4 2 2 2 3 3" xfId="19623"/>
    <cellStyle name="Comma 3 2 2 4 2 2 2 3 4" xfId="19624"/>
    <cellStyle name="Comma 3 2 2 4 2 2 2 3 5" xfId="19625"/>
    <cellStyle name="Comma 3 2 2 4 2 2 2 3 6" xfId="19626"/>
    <cellStyle name="Comma 3 2 2 4 2 2 2 4" xfId="19627"/>
    <cellStyle name="Comma 3 2 2 4 2 2 2 4 2" xfId="19628"/>
    <cellStyle name="Comma 3 2 2 4 2 2 2 5" xfId="19629"/>
    <cellStyle name="Comma 3 2 2 4 2 2 2 6" xfId="19630"/>
    <cellStyle name="Comma 3 2 2 4 2 2 2 7" xfId="19631"/>
    <cellStyle name="Comma 3 2 2 4 2 2 2 8" xfId="19632"/>
    <cellStyle name="Comma 3 2 2 4 2 2 3" xfId="19633"/>
    <cellStyle name="Comma 3 2 2 4 2 2 3 2" xfId="19634"/>
    <cellStyle name="Comma 3 2 2 4 2 2 3 2 2" xfId="19635"/>
    <cellStyle name="Comma 3 2 2 4 2 2 3 2 2 2" xfId="19636"/>
    <cellStyle name="Comma 3 2 2 4 2 2 3 2 3" xfId="19637"/>
    <cellStyle name="Comma 3 2 2 4 2 2 3 2 4" xfId="19638"/>
    <cellStyle name="Comma 3 2 2 4 2 2 3 2 5" xfId="19639"/>
    <cellStyle name="Comma 3 2 2 4 2 2 3 2 6" xfId="19640"/>
    <cellStyle name="Comma 3 2 2 4 2 2 3 3" xfId="19641"/>
    <cellStyle name="Comma 3 2 2 4 2 2 3 3 2" xfId="19642"/>
    <cellStyle name="Comma 3 2 2 4 2 2 3 4" xfId="19643"/>
    <cellStyle name="Comma 3 2 2 4 2 2 3 5" xfId="19644"/>
    <cellStyle name="Comma 3 2 2 4 2 2 3 6" xfId="19645"/>
    <cellStyle name="Comma 3 2 2 4 2 2 3 7" xfId="19646"/>
    <cellStyle name="Comma 3 2 2 4 2 2 4" xfId="19647"/>
    <cellStyle name="Comma 3 2 2 4 2 2 4 2" xfId="19648"/>
    <cellStyle name="Comma 3 2 2 4 2 2 4 2 2" xfId="19649"/>
    <cellStyle name="Comma 3 2 2 4 2 2 4 3" xfId="19650"/>
    <cellStyle name="Comma 3 2 2 4 2 2 4 4" xfId="19651"/>
    <cellStyle name="Comma 3 2 2 4 2 2 4 5" xfId="19652"/>
    <cellStyle name="Comma 3 2 2 4 2 2 4 6" xfId="19653"/>
    <cellStyle name="Comma 3 2 2 4 2 2 5" xfId="19654"/>
    <cellStyle name="Comma 3 2 2 4 2 2 5 2" xfId="19655"/>
    <cellStyle name="Comma 3 2 2 4 2 2 6" xfId="19656"/>
    <cellStyle name="Comma 3 2 2 4 2 2 6 2" xfId="19657"/>
    <cellStyle name="Comma 3 2 2 4 2 2 7" xfId="19658"/>
    <cellStyle name="Comma 3 2 2 4 2 2 8" xfId="19659"/>
    <cellStyle name="Comma 3 2 2 4 2 2 9" xfId="19660"/>
    <cellStyle name="Comma 3 2 2 4 2 3" xfId="19661"/>
    <cellStyle name="Comma 3 2 2 4 2 3 2" xfId="19662"/>
    <cellStyle name="Comma 3 2 2 4 2 3 2 2" xfId="19663"/>
    <cellStyle name="Comma 3 2 2 4 2 3 2 2 2" xfId="19664"/>
    <cellStyle name="Comma 3 2 2 4 2 3 2 2 2 2" xfId="19665"/>
    <cellStyle name="Comma 3 2 2 4 2 3 2 2 3" xfId="19666"/>
    <cellStyle name="Comma 3 2 2 4 2 3 2 2 4" xfId="19667"/>
    <cellStyle name="Comma 3 2 2 4 2 3 2 2 5" xfId="19668"/>
    <cellStyle name="Comma 3 2 2 4 2 3 2 2 6" xfId="19669"/>
    <cellStyle name="Comma 3 2 2 4 2 3 2 3" xfId="19670"/>
    <cellStyle name="Comma 3 2 2 4 2 3 2 3 2" xfId="19671"/>
    <cellStyle name="Comma 3 2 2 4 2 3 2 4" xfId="19672"/>
    <cellStyle name="Comma 3 2 2 4 2 3 2 5" xfId="19673"/>
    <cellStyle name="Comma 3 2 2 4 2 3 2 6" xfId="19674"/>
    <cellStyle name="Comma 3 2 2 4 2 3 2 7" xfId="19675"/>
    <cellStyle name="Comma 3 2 2 4 2 3 3" xfId="19676"/>
    <cellStyle name="Comma 3 2 2 4 2 3 3 2" xfId="19677"/>
    <cellStyle name="Comma 3 2 2 4 2 3 3 2 2" xfId="19678"/>
    <cellStyle name="Comma 3 2 2 4 2 3 3 3" xfId="19679"/>
    <cellStyle name="Comma 3 2 2 4 2 3 3 4" xfId="19680"/>
    <cellStyle name="Comma 3 2 2 4 2 3 3 5" xfId="19681"/>
    <cellStyle name="Comma 3 2 2 4 2 3 3 6" xfId="19682"/>
    <cellStyle name="Comma 3 2 2 4 2 3 4" xfId="19683"/>
    <cellStyle name="Comma 3 2 2 4 2 3 4 2" xfId="19684"/>
    <cellStyle name="Comma 3 2 2 4 2 3 5" xfId="19685"/>
    <cellStyle name="Comma 3 2 2 4 2 3 6" xfId="19686"/>
    <cellStyle name="Comma 3 2 2 4 2 3 7" xfId="19687"/>
    <cellStyle name="Comma 3 2 2 4 2 3 8" xfId="19688"/>
    <cellStyle name="Comma 3 2 2 4 2 4" xfId="19689"/>
    <cellStyle name="Comma 3 2 2 4 2 4 2" xfId="19690"/>
    <cellStyle name="Comma 3 2 2 4 2 4 2 2" xfId="19691"/>
    <cellStyle name="Comma 3 2 2 4 2 4 2 2 2" xfId="19692"/>
    <cellStyle name="Comma 3 2 2 4 2 4 2 3" xfId="19693"/>
    <cellStyle name="Comma 3 2 2 4 2 4 2 4" xfId="19694"/>
    <cellStyle name="Comma 3 2 2 4 2 4 2 5" xfId="19695"/>
    <cellStyle name="Comma 3 2 2 4 2 4 2 6" xfId="19696"/>
    <cellStyle name="Comma 3 2 2 4 2 4 3" xfId="19697"/>
    <cellStyle name="Comma 3 2 2 4 2 4 3 2" xfId="19698"/>
    <cellStyle name="Comma 3 2 2 4 2 4 4" xfId="19699"/>
    <cellStyle name="Comma 3 2 2 4 2 4 5" xfId="19700"/>
    <cellStyle name="Comma 3 2 2 4 2 4 6" xfId="19701"/>
    <cellStyle name="Comma 3 2 2 4 2 4 7" xfId="19702"/>
    <cellStyle name="Comma 3 2 2 4 2 5" xfId="19703"/>
    <cellStyle name="Comma 3 2 2 4 2 5 2" xfId="19704"/>
    <cellStyle name="Comma 3 2 2 4 2 5 2 2" xfId="19705"/>
    <cellStyle name="Comma 3 2 2 4 2 5 3" xfId="19706"/>
    <cellStyle name="Comma 3 2 2 4 2 5 4" xfId="19707"/>
    <cellStyle name="Comma 3 2 2 4 2 5 5" xfId="19708"/>
    <cellStyle name="Comma 3 2 2 4 2 5 6" xfId="19709"/>
    <cellStyle name="Comma 3 2 2 4 2 6" xfId="19710"/>
    <cellStyle name="Comma 3 2 2 4 2 6 2" xfId="19711"/>
    <cellStyle name="Comma 3 2 2 4 2 7" xfId="19712"/>
    <cellStyle name="Comma 3 2 2 4 2 7 2" xfId="19713"/>
    <cellStyle name="Comma 3 2 2 4 2 8" xfId="19714"/>
    <cellStyle name="Comma 3 2 2 4 2 9" xfId="19715"/>
    <cellStyle name="Comma 3 2 2 4 3" xfId="19716"/>
    <cellStyle name="Comma 3 2 2 4 3 10" xfId="19717"/>
    <cellStyle name="Comma 3 2 2 4 3 11" xfId="19718"/>
    <cellStyle name="Comma 3 2 2 4 3 2" xfId="19719"/>
    <cellStyle name="Comma 3 2 2 4 3 2 2" xfId="19720"/>
    <cellStyle name="Comma 3 2 2 4 3 2 2 2" xfId="19721"/>
    <cellStyle name="Comma 3 2 2 4 3 2 2 2 2" xfId="19722"/>
    <cellStyle name="Comma 3 2 2 4 3 2 2 2 2 2" xfId="19723"/>
    <cellStyle name="Comma 3 2 2 4 3 2 2 2 3" xfId="19724"/>
    <cellStyle name="Comma 3 2 2 4 3 2 2 2 4" xfId="19725"/>
    <cellStyle name="Comma 3 2 2 4 3 2 2 2 5" xfId="19726"/>
    <cellStyle name="Comma 3 2 2 4 3 2 2 2 6" xfId="19727"/>
    <cellStyle name="Comma 3 2 2 4 3 2 2 3" xfId="19728"/>
    <cellStyle name="Comma 3 2 2 4 3 2 2 3 2" xfId="19729"/>
    <cellStyle name="Comma 3 2 2 4 3 2 2 4" xfId="19730"/>
    <cellStyle name="Comma 3 2 2 4 3 2 2 5" xfId="19731"/>
    <cellStyle name="Comma 3 2 2 4 3 2 2 6" xfId="19732"/>
    <cellStyle name="Comma 3 2 2 4 3 2 2 7" xfId="19733"/>
    <cellStyle name="Comma 3 2 2 4 3 2 3" xfId="19734"/>
    <cellStyle name="Comma 3 2 2 4 3 2 3 2" xfId="19735"/>
    <cellStyle name="Comma 3 2 2 4 3 2 3 2 2" xfId="19736"/>
    <cellStyle name="Comma 3 2 2 4 3 2 3 3" xfId="19737"/>
    <cellStyle name="Comma 3 2 2 4 3 2 3 4" xfId="19738"/>
    <cellStyle name="Comma 3 2 2 4 3 2 3 5" xfId="19739"/>
    <cellStyle name="Comma 3 2 2 4 3 2 3 6" xfId="19740"/>
    <cellStyle name="Comma 3 2 2 4 3 2 4" xfId="19741"/>
    <cellStyle name="Comma 3 2 2 4 3 2 4 2" xfId="19742"/>
    <cellStyle name="Comma 3 2 2 4 3 2 5" xfId="19743"/>
    <cellStyle name="Comma 3 2 2 4 3 2 6" xfId="19744"/>
    <cellStyle name="Comma 3 2 2 4 3 2 7" xfId="19745"/>
    <cellStyle name="Comma 3 2 2 4 3 2 8" xfId="19746"/>
    <cellStyle name="Comma 3 2 2 4 3 3" xfId="19747"/>
    <cellStyle name="Comma 3 2 2 4 3 3 2" xfId="19748"/>
    <cellStyle name="Comma 3 2 2 4 3 3 2 2" xfId="19749"/>
    <cellStyle name="Comma 3 2 2 4 3 3 2 2 2" xfId="19750"/>
    <cellStyle name="Comma 3 2 2 4 3 3 2 3" xfId="19751"/>
    <cellStyle name="Comma 3 2 2 4 3 3 2 4" xfId="19752"/>
    <cellStyle name="Comma 3 2 2 4 3 3 2 5" xfId="19753"/>
    <cellStyle name="Comma 3 2 2 4 3 3 2 6" xfId="19754"/>
    <cellStyle name="Comma 3 2 2 4 3 3 3" xfId="19755"/>
    <cellStyle name="Comma 3 2 2 4 3 3 3 2" xfId="19756"/>
    <cellStyle name="Comma 3 2 2 4 3 3 4" xfId="19757"/>
    <cellStyle name="Comma 3 2 2 4 3 3 5" xfId="19758"/>
    <cellStyle name="Comma 3 2 2 4 3 3 6" xfId="19759"/>
    <cellStyle name="Comma 3 2 2 4 3 3 7" xfId="19760"/>
    <cellStyle name="Comma 3 2 2 4 3 4" xfId="19761"/>
    <cellStyle name="Comma 3 2 2 4 3 4 2" xfId="19762"/>
    <cellStyle name="Comma 3 2 2 4 3 4 2 2" xfId="19763"/>
    <cellStyle name="Comma 3 2 2 4 3 4 3" xfId="19764"/>
    <cellStyle name="Comma 3 2 2 4 3 4 4" xfId="19765"/>
    <cellStyle name="Comma 3 2 2 4 3 4 5" xfId="19766"/>
    <cellStyle name="Comma 3 2 2 4 3 4 6" xfId="19767"/>
    <cellStyle name="Comma 3 2 2 4 3 5" xfId="19768"/>
    <cellStyle name="Comma 3 2 2 4 3 5 2" xfId="19769"/>
    <cellStyle name="Comma 3 2 2 4 3 6" xfId="19770"/>
    <cellStyle name="Comma 3 2 2 4 3 6 2" xfId="19771"/>
    <cellStyle name="Comma 3 2 2 4 3 7" xfId="19772"/>
    <cellStyle name="Comma 3 2 2 4 3 8" xfId="19773"/>
    <cellStyle name="Comma 3 2 2 4 3 9" xfId="19774"/>
    <cellStyle name="Comma 3 2 2 4 4" xfId="19775"/>
    <cellStyle name="Comma 3 2 2 4 4 2" xfId="19776"/>
    <cellStyle name="Comma 3 2 2 4 4 2 2" xfId="19777"/>
    <cellStyle name="Comma 3 2 2 4 4 2 2 2" xfId="19778"/>
    <cellStyle name="Comma 3 2 2 4 4 2 2 2 2" xfId="19779"/>
    <cellStyle name="Comma 3 2 2 4 4 2 2 2 2 2" xfId="19780"/>
    <cellStyle name="Comma 3 2 2 4 4 2 2 2 3" xfId="19781"/>
    <cellStyle name="Comma 3 2 2 4 4 2 2 2 4" xfId="19782"/>
    <cellStyle name="Comma 3 2 2 4 4 2 2 2 5" xfId="19783"/>
    <cellStyle name="Comma 3 2 2 4 4 2 2 2 6" xfId="19784"/>
    <cellStyle name="Comma 3 2 2 4 4 2 2 3" xfId="19785"/>
    <cellStyle name="Comma 3 2 2 4 4 2 2 3 2" xfId="19786"/>
    <cellStyle name="Comma 3 2 2 4 4 2 2 4" xfId="19787"/>
    <cellStyle name="Comma 3 2 2 4 4 2 2 5" xfId="19788"/>
    <cellStyle name="Comma 3 2 2 4 4 2 2 6" xfId="19789"/>
    <cellStyle name="Comma 3 2 2 4 4 2 2 7" xfId="19790"/>
    <cellStyle name="Comma 3 2 2 4 4 2 3" xfId="19791"/>
    <cellStyle name="Comma 3 2 2 4 4 2 3 2" xfId="19792"/>
    <cellStyle name="Comma 3 2 2 4 4 2 3 2 2" xfId="19793"/>
    <cellStyle name="Comma 3 2 2 4 4 2 3 3" xfId="19794"/>
    <cellStyle name="Comma 3 2 2 4 4 2 3 4" xfId="19795"/>
    <cellStyle name="Comma 3 2 2 4 4 2 3 5" xfId="19796"/>
    <cellStyle name="Comma 3 2 2 4 4 2 3 6" xfId="19797"/>
    <cellStyle name="Comma 3 2 2 4 4 2 4" xfId="19798"/>
    <cellStyle name="Comma 3 2 2 4 4 2 4 2" xfId="19799"/>
    <cellStyle name="Comma 3 2 2 4 4 2 5" xfId="19800"/>
    <cellStyle name="Comma 3 2 2 4 4 2 6" xfId="19801"/>
    <cellStyle name="Comma 3 2 2 4 4 2 7" xfId="19802"/>
    <cellStyle name="Comma 3 2 2 4 4 2 8" xfId="19803"/>
    <cellStyle name="Comma 3 2 2 4 4 3" xfId="19804"/>
    <cellStyle name="Comma 3 2 2 4 4 3 2" xfId="19805"/>
    <cellStyle name="Comma 3 2 2 4 4 3 2 2" xfId="19806"/>
    <cellStyle name="Comma 3 2 2 4 4 3 2 2 2" xfId="19807"/>
    <cellStyle name="Comma 3 2 2 4 4 3 2 3" xfId="19808"/>
    <cellStyle name="Comma 3 2 2 4 4 3 2 4" xfId="19809"/>
    <cellStyle name="Comma 3 2 2 4 4 3 2 5" xfId="19810"/>
    <cellStyle name="Comma 3 2 2 4 4 3 2 6" xfId="19811"/>
    <cellStyle name="Comma 3 2 2 4 4 3 3" xfId="19812"/>
    <cellStyle name="Comma 3 2 2 4 4 3 3 2" xfId="19813"/>
    <cellStyle name="Comma 3 2 2 4 4 3 4" xfId="19814"/>
    <cellStyle name="Comma 3 2 2 4 4 3 5" xfId="19815"/>
    <cellStyle name="Comma 3 2 2 4 4 3 6" xfId="19816"/>
    <cellStyle name="Comma 3 2 2 4 4 3 7" xfId="19817"/>
    <cellStyle name="Comma 3 2 2 4 4 4" xfId="19818"/>
    <cellStyle name="Comma 3 2 2 4 4 4 2" xfId="19819"/>
    <cellStyle name="Comma 3 2 2 4 4 4 2 2" xfId="19820"/>
    <cellStyle name="Comma 3 2 2 4 4 4 3" xfId="19821"/>
    <cellStyle name="Comma 3 2 2 4 4 4 4" xfId="19822"/>
    <cellStyle name="Comma 3 2 2 4 4 4 5" xfId="19823"/>
    <cellStyle name="Comma 3 2 2 4 4 4 6" xfId="19824"/>
    <cellStyle name="Comma 3 2 2 4 4 5" xfId="19825"/>
    <cellStyle name="Comma 3 2 2 4 4 5 2" xfId="19826"/>
    <cellStyle name="Comma 3 2 2 4 4 6" xfId="19827"/>
    <cellStyle name="Comma 3 2 2 4 4 7" xfId="19828"/>
    <cellStyle name="Comma 3 2 2 4 4 8" xfId="19829"/>
    <cellStyle name="Comma 3 2 2 4 4 9" xfId="19830"/>
    <cellStyle name="Comma 3 2 2 4 5" xfId="19831"/>
    <cellStyle name="Comma 3 2 2 4 5 2" xfId="19832"/>
    <cellStyle name="Comma 3 2 2 4 5 2 2" xfId="19833"/>
    <cellStyle name="Comma 3 2 2 4 5 2 2 2" xfId="19834"/>
    <cellStyle name="Comma 3 2 2 4 5 2 2 2 2" xfId="19835"/>
    <cellStyle name="Comma 3 2 2 4 5 2 2 3" xfId="19836"/>
    <cellStyle name="Comma 3 2 2 4 5 2 2 4" xfId="19837"/>
    <cellStyle name="Comma 3 2 2 4 5 2 2 5" xfId="19838"/>
    <cellStyle name="Comma 3 2 2 4 5 2 2 6" xfId="19839"/>
    <cellStyle name="Comma 3 2 2 4 5 2 3" xfId="19840"/>
    <cellStyle name="Comma 3 2 2 4 5 2 3 2" xfId="19841"/>
    <cellStyle name="Comma 3 2 2 4 5 2 4" xfId="19842"/>
    <cellStyle name="Comma 3 2 2 4 5 2 5" xfId="19843"/>
    <cellStyle name="Comma 3 2 2 4 5 2 6" xfId="19844"/>
    <cellStyle name="Comma 3 2 2 4 5 2 7" xfId="19845"/>
    <cellStyle name="Comma 3 2 2 4 5 3" xfId="19846"/>
    <cellStyle name="Comma 3 2 2 4 5 3 2" xfId="19847"/>
    <cellStyle name="Comma 3 2 2 4 5 3 2 2" xfId="19848"/>
    <cellStyle name="Comma 3 2 2 4 5 3 3" xfId="19849"/>
    <cellStyle name="Comma 3 2 2 4 5 3 4" xfId="19850"/>
    <cellStyle name="Comma 3 2 2 4 5 3 5" xfId="19851"/>
    <cellStyle name="Comma 3 2 2 4 5 3 6" xfId="19852"/>
    <cellStyle name="Comma 3 2 2 4 5 4" xfId="19853"/>
    <cellStyle name="Comma 3 2 2 4 5 4 2" xfId="19854"/>
    <cellStyle name="Comma 3 2 2 4 5 5" xfId="19855"/>
    <cellStyle name="Comma 3 2 2 4 5 6" xfId="19856"/>
    <cellStyle name="Comma 3 2 2 4 5 7" xfId="19857"/>
    <cellStyle name="Comma 3 2 2 4 5 8" xfId="19858"/>
    <cellStyle name="Comma 3 2 2 4 6" xfId="19859"/>
    <cellStyle name="Comma 3 2 2 4 6 2" xfId="19860"/>
    <cellStyle name="Comma 3 2 2 4 6 2 2" xfId="19861"/>
    <cellStyle name="Comma 3 2 2 4 6 2 2 2" xfId="19862"/>
    <cellStyle name="Comma 3 2 2 4 6 2 2 2 2" xfId="19863"/>
    <cellStyle name="Comma 3 2 2 4 6 2 2 3" xfId="19864"/>
    <cellStyle name="Comma 3 2 2 4 6 2 2 4" xfId="19865"/>
    <cellStyle name="Comma 3 2 2 4 6 2 2 5" xfId="19866"/>
    <cellStyle name="Comma 3 2 2 4 6 2 2 6" xfId="19867"/>
    <cellStyle name="Comma 3 2 2 4 6 2 3" xfId="19868"/>
    <cellStyle name="Comma 3 2 2 4 6 2 3 2" xfId="19869"/>
    <cellStyle name="Comma 3 2 2 4 6 2 4" xfId="19870"/>
    <cellStyle name="Comma 3 2 2 4 6 2 5" xfId="19871"/>
    <cellStyle name="Comma 3 2 2 4 6 2 6" xfId="19872"/>
    <cellStyle name="Comma 3 2 2 4 6 2 7" xfId="19873"/>
    <cellStyle name="Comma 3 2 2 4 6 3" xfId="19874"/>
    <cellStyle name="Comma 3 2 2 4 6 3 2" xfId="19875"/>
    <cellStyle name="Comma 3 2 2 4 6 3 2 2" xfId="19876"/>
    <cellStyle name="Comma 3 2 2 4 6 3 3" xfId="19877"/>
    <cellStyle name="Comma 3 2 2 4 6 3 4" xfId="19878"/>
    <cellStyle name="Comma 3 2 2 4 6 3 5" xfId="19879"/>
    <cellStyle name="Comma 3 2 2 4 6 3 6" xfId="19880"/>
    <cellStyle name="Comma 3 2 2 4 6 4" xfId="19881"/>
    <cellStyle name="Comma 3 2 2 4 6 4 2" xfId="19882"/>
    <cellStyle name="Comma 3 2 2 4 6 5" xfId="19883"/>
    <cellStyle name="Comma 3 2 2 4 6 6" xfId="19884"/>
    <cellStyle name="Comma 3 2 2 4 6 7" xfId="19885"/>
    <cellStyle name="Comma 3 2 2 4 6 8" xfId="19886"/>
    <cellStyle name="Comma 3 2 2 4 7" xfId="19887"/>
    <cellStyle name="Comma 3 2 2 4 7 2" xfId="19888"/>
    <cellStyle name="Comma 3 2 2 4 7 2 2" xfId="19889"/>
    <cellStyle name="Comma 3 2 2 4 7 2 2 2" xfId="19890"/>
    <cellStyle name="Comma 3 2 2 4 7 2 3" xfId="19891"/>
    <cellStyle name="Comma 3 2 2 4 7 2 4" xfId="19892"/>
    <cellStyle name="Comma 3 2 2 4 7 2 5" xfId="19893"/>
    <cellStyle name="Comma 3 2 2 4 7 2 6" xfId="19894"/>
    <cellStyle name="Comma 3 2 2 4 7 3" xfId="19895"/>
    <cellStyle name="Comma 3 2 2 4 7 3 2" xfId="19896"/>
    <cellStyle name="Comma 3 2 2 4 7 4" xfId="19897"/>
    <cellStyle name="Comma 3 2 2 4 7 5" xfId="19898"/>
    <cellStyle name="Comma 3 2 2 4 7 6" xfId="19899"/>
    <cellStyle name="Comma 3 2 2 4 7 7" xfId="19900"/>
    <cellStyle name="Comma 3 2 2 4 8" xfId="19901"/>
    <cellStyle name="Comma 3 2 2 4 8 2" xfId="19902"/>
    <cellStyle name="Comma 3 2 2 4 8 2 2" xfId="19903"/>
    <cellStyle name="Comma 3 2 2 4 8 2 2 2" xfId="19904"/>
    <cellStyle name="Comma 3 2 2 4 8 2 3" xfId="19905"/>
    <cellStyle name="Comma 3 2 2 4 8 2 4" xfId="19906"/>
    <cellStyle name="Comma 3 2 2 4 8 2 5" xfId="19907"/>
    <cellStyle name="Comma 3 2 2 4 8 2 6" xfId="19908"/>
    <cellStyle name="Comma 3 2 2 4 8 3" xfId="19909"/>
    <cellStyle name="Comma 3 2 2 4 8 3 2" xfId="19910"/>
    <cellStyle name="Comma 3 2 2 4 8 4" xfId="19911"/>
    <cellStyle name="Comma 3 2 2 4 8 5" xfId="19912"/>
    <cellStyle name="Comma 3 2 2 4 8 6" xfId="19913"/>
    <cellStyle name="Comma 3 2 2 4 8 7" xfId="19914"/>
    <cellStyle name="Comma 3 2 2 4 9" xfId="19915"/>
    <cellStyle name="Comma 3 2 2 4 9 2" xfId="19916"/>
    <cellStyle name="Comma 3 2 2 4 9 2 2" xfId="19917"/>
    <cellStyle name="Comma 3 2 2 4 9 3" xfId="19918"/>
    <cellStyle name="Comma 3 2 2 4 9 4" xfId="19919"/>
    <cellStyle name="Comma 3 2 2 4 9 5" xfId="19920"/>
    <cellStyle name="Comma 3 2 2 4 9 6" xfId="19921"/>
    <cellStyle name="Comma 3 2 2 5" xfId="19922"/>
    <cellStyle name="Comma 3 2 2 5 10" xfId="19923"/>
    <cellStyle name="Comma 3 2 2 5 11" xfId="19924"/>
    <cellStyle name="Comma 3 2 2 5 12" xfId="19925"/>
    <cellStyle name="Comma 3 2 2 5 2" xfId="19926"/>
    <cellStyle name="Comma 3 2 2 5 2 10" xfId="19927"/>
    <cellStyle name="Comma 3 2 2 5 2 11" xfId="19928"/>
    <cellStyle name="Comma 3 2 2 5 2 2" xfId="19929"/>
    <cellStyle name="Comma 3 2 2 5 2 2 2" xfId="19930"/>
    <cellStyle name="Comma 3 2 2 5 2 2 2 2" xfId="19931"/>
    <cellStyle name="Comma 3 2 2 5 2 2 2 2 2" xfId="19932"/>
    <cellStyle name="Comma 3 2 2 5 2 2 2 2 2 2" xfId="19933"/>
    <cellStyle name="Comma 3 2 2 5 2 2 2 2 3" xfId="19934"/>
    <cellStyle name="Comma 3 2 2 5 2 2 2 2 4" xfId="19935"/>
    <cellStyle name="Comma 3 2 2 5 2 2 2 2 5" xfId="19936"/>
    <cellStyle name="Comma 3 2 2 5 2 2 2 2 6" xfId="19937"/>
    <cellStyle name="Comma 3 2 2 5 2 2 2 3" xfId="19938"/>
    <cellStyle name="Comma 3 2 2 5 2 2 2 3 2" xfId="19939"/>
    <cellStyle name="Comma 3 2 2 5 2 2 2 4" xfId="19940"/>
    <cellStyle name="Comma 3 2 2 5 2 2 2 5" xfId="19941"/>
    <cellStyle name="Comma 3 2 2 5 2 2 2 6" xfId="19942"/>
    <cellStyle name="Comma 3 2 2 5 2 2 2 7" xfId="19943"/>
    <cellStyle name="Comma 3 2 2 5 2 2 3" xfId="19944"/>
    <cellStyle name="Comma 3 2 2 5 2 2 3 2" xfId="19945"/>
    <cellStyle name="Comma 3 2 2 5 2 2 3 2 2" xfId="19946"/>
    <cellStyle name="Comma 3 2 2 5 2 2 3 3" xfId="19947"/>
    <cellStyle name="Comma 3 2 2 5 2 2 3 4" xfId="19948"/>
    <cellStyle name="Comma 3 2 2 5 2 2 3 5" xfId="19949"/>
    <cellStyle name="Comma 3 2 2 5 2 2 3 6" xfId="19950"/>
    <cellStyle name="Comma 3 2 2 5 2 2 4" xfId="19951"/>
    <cellStyle name="Comma 3 2 2 5 2 2 4 2" xfId="19952"/>
    <cellStyle name="Comma 3 2 2 5 2 2 5" xfId="19953"/>
    <cellStyle name="Comma 3 2 2 5 2 2 6" xfId="19954"/>
    <cellStyle name="Comma 3 2 2 5 2 2 7" xfId="19955"/>
    <cellStyle name="Comma 3 2 2 5 2 2 8" xfId="19956"/>
    <cellStyle name="Comma 3 2 2 5 2 3" xfId="19957"/>
    <cellStyle name="Comma 3 2 2 5 2 3 2" xfId="19958"/>
    <cellStyle name="Comma 3 2 2 5 2 3 2 2" xfId="19959"/>
    <cellStyle name="Comma 3 2 2 5 2 3 2 2 2" xfId="19960"/>
    <cellStyle name="Comma 3 2 2 5 2 3 2 3" xfId="19961"/>
    <cellStyle name="Comma 3 2 2 5 2 3 2 4" xfId="19962"/>
    <cellStyle name="Comma 3 2 2 5 2 3 2 5" xfId="19963"/>
    <cellStyle name="Comma 3 2 2 5 2 3 2 6" xfId="19964"/>
    <cellStyle name="Comma 3 2 2 5 2 3 3" xfId="19965"/>
    <cellStyle name="Comma 3 2 2 5 2 3 3 2" xfId="19966"/>
    <cellStyle name="Comma 3 2 2 5 2 3 4" xfId="19967"/>
    <cellStyle name="Comma 3 2 2 5 2 3 5" xfId="19968"/>
    <cellStyle name="Comma 3 2 2 5 2 3 6" xfId="19969"/>
    <cellStyle name="Comma 3 2 2 5 2 3 7" xfId="19970"/>
    <cellStyle name="Comma 3 2 2 5 2 4" xfId="19971"/>
    <cellStyle name="Comma 3 2 2 5 2 4 2" xfId="19972"/>
    <cellStyle name="Comma 3 2 2 5 2 4 2 2" xfId="19973"/>
    <cellStyle name="Comma 3 2 2 5 2 4 3" xfId="19974"/>
    <cellStyle name="Comma 3 2 2 5 2 4 4" xfId="19975"/>
    <cellStyle name="Comma 3 2 2 5 2 4 5" xfId="19976"/>
    <cellStyle name="Comma 3 2 2 5 2 4 6" xfId="19977"/>
    <cellStyle name="Comma 3 2 2 5 2 5" xfId="19978"/>
    <cellStyle name="Comma 3 2 2 5 2 5 2" xfId="19979"/>
    <cellStyle name="Comma 3 2 2 5 2 6" xfId="19980"/>
    <cellStyle name="Comma 3 2 2 5 2 6 2" xfId="19981"/>
    <cellStyle name="Comma 3 2 2 5 2 7" xfId="19982"/>
    <cellStyle name="Comma 3 2 2 5 2 8" xfId="19983"/>
    <cellStyle name="Comma 3 2 2 5 2 9" xfId="19984"/>
    <cellStyle name="Comma 3 2 2 5 3" xfId="19985"/>
    <cellStyle name="Comma 3 2 2 5 3 2" xfId="19986"/>
    <cellStyle name="Comma 3 2 2 5 3 2 2" xfId="19987"/>
    <cellStyle name="Comma 3 2 2 5 3 2 2 2" xfId="19988"/>
    <cellStyle name="Comma 3 2 2 5 3 2 2 2 2" xfId="19989"/>
    <cellStyle name="Comma 3 2 2 5 3 2 2 3" xfId="19990"/>
    <cellStyle name="Comma 3 2 2 5 3 2 2 4" xfId="19991"/>
    <cellStyle name="Comma 3 2 2 5 3 2 2 5" xfId="19992"/>
    <cellStyle name="Comma 3 2 2 5 3 2 2 6" xfId="19993"/>
    <cellStyle name="Comma 3 2 2 5 3 2 3" xfId="19994"/>
    <cellStyle name="Comma 3 2 2 5 3 2 3 2" xfId="19995"/>
    <cellStyle name="Comma 3 2 2 5 3 2 4" xfId="19996"/>
    <cellStyle name="Comma 3 2 2 5 3 2 5" xfId="19997"/>
    <cellStyle name="Comma 3 2 2 5 3 2 6" xfId="19998"/>
    <cellStyle name="Comma 3 2 2 5 3 2 7" xfId="19999"/>
    <cellStyle name="Comma 3 2 2 5 3 3" xfId="20000"/>
    <cellStyle name="Comma 3 2 2 5 3 3 2" xfId="20001"/>
    <cellStyle name="Comma 3 2 2 5 3 3 2 2" xfId="20002"/>
    <cellStyle name="Comma 3 2 2 5 3 3 3" xfId="20003"/>
    <cellStyle name="Comma 3 2 2 5 3 3 4" xfId="20004"/>
    <cellStyle name="Comma 3 2 2 5 3 3 5" xfId="20005"/>
    <cellStyle name="Comma 3 2 2 5 3 3 6" xfId="20006"/>
    <cellStyle name="Comma 3 2 2 5 3 4" xfId="20007"/>
    <cellStyle name="Comma 3 2 2 5 3 4 2" xfId="20008"/>
    <cellStyle name="Comma 3 2 2 5 3 5" xfId="20009"/>
    <cellStyle name="Comma 3 2 2 5 3 6" xfId="20010"/>
    <cellStyle name="Comma 3 2 2 5 3 7" xfId="20011"/>
    <cellStyle name="Comma 3 2 2 5 3 8" xfId="20012"/>
    <cellStyle name="Comma 3 2 2 5 4" xfId="20013"/>
    <cellStyle name="Comma 3 2 2 5 4 2" xfId="20014"/>
    <cellStyle name="Comma 3 2 2 5 4 2 2" xfId="20015"/>
    <cellStyle name="Comma 3 2 2 5 4 2 2 2" xfId="20016"/>
    <cellStyle name="Comma 3 2 2 5 4 2 3" xfId="20017"/>
    <cellStyle name="Comma 3 2 2 5 4 2 4" xfId="20018"/>
    <cellStyle name="Comma 3 2 2 5 4 2 5" xfId="20019"/>
    <cellStyle name="Comma 3 2 2 5 4 2 6" xfId="20020"/>
    <cellStyle name="Comma 3 2 2 5 4 3" xfId="20021"/>
    <cellStyle name="Comma 3 2 2 5 4 3 2" xfId="20022"/>
    <cellStyle name="Comma 3 2 2 5 4 4" xfId="20023"/>
    <cellStyle name="Comma 3 2 2 5 4 5" xfId="20024"/>
    <cellStyle name="Comma 3 2 2 5 4 6" xfId="20025"/>
    <cellStyle name="Comma 3 2 2 5 4 7" xfId="20026"/>
    <cellStyle name="Comma 3 2 2 5 5" xfId="20027"/>
    <cellStyle name="Comma 3 2 2 5 5 2" xfId="20028"/>
    <cellStyle name="Comma 3 2 2 5 5 2 2" xfId="20029"/>
    <cellStyle name="Comma 3 2 2 5 5 3" xfId="20030"/>
    <cellStyle name="Comma 3 2 2 5 5 4" xfId="20031"/>
    <cellStyle name="Comma 3 2 2 5 5 5" xfId="20032"/>
    <cellStyle name="Comma 3 2 2 5 5 6" xfId="20033"/>
    <cellStyle name="Comma 3 2 2 5 6" xfId="20034"/>
    <cellStyle name="Comma 3 2 2 5 6 2" xfId="20035"/>
    <cellStyle name="Comma 3 2 2 5 7" xfId="20036"/>
    <cellStyle name="Comma 3 2 2 5 7 2" xfId="20037"/>
    <cellStyle name="Comma 3 2 2 5 8" xfId="20038"/>
    <cellStyle name="Comma 3 2 2 5 9" xfId="20039"/>
    <cellStyle name="Comma 3 2 2 6" xfId="20040"/>
    <cellStyle name="Comma 3 2 2 6 10" xfId="20041"/>
    <cellStyle name="Comma 3 2 2 6 11" xfId="20042"/>
    <cellStyle name="Comma 3 2 2 6 2" xfId="20043"/>
    <cellStyle name="Comma 3 2 2 6 2 2" xfId="20044"/>
    <cellStyle name="Comma 3 2 2 6 2 2 2" xfId="20045"/>
    <cellStyle name="Comma 3 2 2 6 2 2 2 2" xfId="20046"/>
    <cellStyle name="Comma 3 2 2 6 2 2 2 2 2" xfId="20047"/>
    <cellStyle name="Comma 3 2 2 6 2 2 2 3" xfId="20048"/>
    <cellStyle name="Comma 3 2 2 6 2 2 2 4" xfId="20049"/>
    <cellStyle name="Comma 3 2 2 6 2 2 2 5" xfId="20050"/>
    <cellStyle name="Comma 3 2 2 6 2 2 2 6" xfId="20051"/>
    <cellStyle name="Comma 3 2 2 6 2 2 3" xfId="20052"/>
    <cellStyle name="Comma 3 2 2 6 2 2 3 2" xfId="20053"/>
    <cellStyle name="Comma 3 2 2 6 2 2 4" xfId="20054"/>
    <cellStyle name="Comma 3 2 2 6 2 2 5" xfId="20055"/>
    <cellStyle name="Comma 3 2 2 6 2 2 6" xfId="20056"/>
    <cellStyle name="Comma 3 2 2 6 2 2 7" xfId="20057"/>
    <cellStyle name="Comma 3 2 2 6 2 3" xfId="20058"/>
    <cellStyle name="Comma 3 2 2 6 2 3 2" xfId="20059"/>
    <cellStyle name="Comma 3 2 2 6 2 3 2 2" xfId="20060"/>
    <cellStyle name="Comma 3 2 2 6 2 3 3" xfId="20061"/>
    <cellStyle name="Comma 3 2 2 6 2 3 4" xfId="20062"/>
    <cellStyle name="Comma 3 2 2 6 2 3 5" xfId="20063"/>
    <cellStyle name="Comma 3 2 2 6 2 3 6" xfId="20064"/>
    <cellStyle name="Comma 3 2 2 6 2 4" xfId="20065"/>
    <cellStyle name="Comma 3 2 2 6 2 4 2" xfId="20066"/>
    <cellStyle name="Comma 3 2 2 6 2 5" xfId="20067"/>
    <cellStyle name="Comma 3 2 2 6 2 6" xfId="20068"/>
    <cellStyle name="Comma 3 2 2 6 2 7" xfId="20069"/>
    <cellStyle name="Comma 3 2 2 6 2 8" xfId="20070"/>
    <cellStyle name="Comma 3 2 2 6 3" xfId="20071"/>
    <cellStyle name="Comma 3 2 2 6 3 2" xfId="20072"/>
    <cellStyle name="Comma 3 2 2 6 3 2 2" xfId="20073"/>
    <cellStyle name="Comma 3 2 2 6 3 2 2 2" xfId="20074"/>
    <cellStyle name="Comma 3 2 2 6 3 2 3" xfId="20075"/>
    <cellStyle name="Comma 3 2 2 6 3 2 4" xfId="20076"/>
    <cellStyle name="Comma 3 2 2 6 3 2 5" xfId="20077"/>
    <cellStyle name="Comma 3 2 2 6 3 2 6" xfId="20078"/>
    <cellStyle name="Comma 3 2 2 6 3 3" xfId="20079"/>
    <cellStyle name="Comma 3 2 2 6 3 3 2" xfId="20080"/>
    <cellStyle name="Comma 3 2 2 6 3 4" xfId="20081"/>
    <cellStyle name="Comma 3 2 2 6 3 5" xfId="20082"/>
    <cellStyle name="Comma 3 2 2 6 3 6" xfId="20083"/>
    <cellStyle name="Comma 3 2 2 6 3 7" xfId="20084"/>
    <cellStyle name="Comma 3 2 2 6 4" xfId="20085"/>
    <cellStyle name="Comma 3 2 2 6 4 2" xfId="20086"/>
    <cellStyle name="Comma 3 2 2 6 4 2 2" xfId="20087"/>
    <cellStyle name="Comma 3 2 2 6 4 3" xfId="20088"/>
    <cellStyle name="Comma 3 2 2 6 4 4" xfId="20089"/>
    <cellStyle name="Comma 3 2 2 6 4 5" xfId="20090"/>
    <cellStyle name="Comma 3 2 2 6 4 6" xfId="20091"/>
    <cellStyle name="Comma 3 2 2 6 5" xfId="20092"/>
    <cellStyle name="Comma 3 2 2 6 5 2" xfId="20093"/>
    <cellStyle name="Comma 3 2 2 6 6" xfId="20094"/>
    <cellStyle name="Comma 3 2 2 6 6 2" xfId="20095"/>
    <cellStyle name="Comma 3 2 2 6 7" xfId="20096"/>
    <cellStyle name="Comma 3 2 2 6 8" xfId="20097"/>
    <cellStyle name="Comma 3 2 2 6 9" xfId="20098"/>
    <cellStyle name="Comma 3 2 2 7" xfId="20099"/>
    <cellStyle name="Comma 3 2 2 7 2" xfId="20100"/>
    <cellStyle name="Comma 3 2 2 7 2 2" xfId="20101"/>
    <cellStyle name="Comma 3 2 2 7 2 2 2" xfId="20102"/>
    <cellStyle name="Comma 3 2 2 7 2 2 2 2" xfId="20103"/>
    <cellStyle name="Comma 3 2 2 7 2 2 2 2 2" xfId="20104"/>
    <cellStyle name="Comma 3 2 2 7 2 2 2 3" xfId="20105"/>
    <cellStyle name="Comma 3 2 2 7 2 2 2 4" xfId="20106"/>
    <cellStyle name="Comma 3 2 2 7 2 2 2 5" xfId="20107"/>
    <cellStyle name="Comma 3 2 2 7 2 2 2 6" xfId="20108"/>
    <cellStyle name="Comma 3 2 2 7 2 2 3" xfId="20109"/>
    <cellStyle name="Comma 3 2 2 7 2 2 3 2" xfId="20110"/>
    <cellStyle name="Comma 3 2 2 7 2 2 4" xfId="20111"/>
    <cellStyle name="Comma 3 2 2 7 2 2 5" xfId="20112"/>
    <cellStyle name="Comma 3 2 2 7 2 2 6" xfId="20113"/>
    <cellStyle name="Comma 3 2 2 7 2 2 7" xfId="20114"/>
    <cellStyle name="Comma 3 2 2 7 2 3" xfId="20115"/>
    <cellStyle name="Comma 3 2 2 7 2 3 2" xfId="20116"/>
    <cellStyle name="Comma 3 2 2 7 2 3 2 2" xfId="20117"/>
    <cellStyle name="Comma 3 2 2 7 2 3 3" xfId="20118"/>
    <cellStyle name="Comma 3 2 2 7 2 3 4" xfId="20119"/>
    <cellStyle name="Comma 3 2 2 7 2 3 5" xfId="20120"/>
    <cellStyle name="Comma 3 2 2 7 2 3 6" xfId="20121"/>
    <cellStyle name="Comma 3 2 2 7 2 4" xfId="20122"/>
    <cellStyle name="Comma 3 2 2 7 2 4 2" xfId="20123"/>
    <cellStyle name="Comma 3 2 2 7 2 5" xfId="20124"/>
    <cellStyle name="Comma 3 2 2 7 2 6" xfId="20125"/>
    <cellStyle name="Comma 3 2 2 7 2 7" xfId="20126"/>
    <cellStyle name="Comma 3 2 2 7 2 8" xfId="20127"/>
    <cellStyle name="Comma 3 2 2 7 3" xfId="20128"/>
    <cellStyle name="Comma 3 2 2 7 3 2" xfId="20129"/>
    <cellStyle name="Comma 3 2 2 7 3 2 2" xfId="20130"/>
    <cellStyle name="Comma 3 2 2 7 3 2 2 2" xfId="20131"/>
    <cellStyle name="Comma 3 2 2 7 3 2 3" xfId="20132"/>
    <cellStyle name="Comma 3 2 2 7 3 2 4" xfId="20133"/>
    <cellStyle name="Comma 3 2 2 7 3 2 5" xfId="20134"/>
    <cellStyle name="Comma 3 2 2 7 3 2 6" xfId="20135"/>
    <cellStyle name="Comma 3 2 2 7 3 3" xfId="20136"/>
    <cellStyle name="Comma 3 2 2 7 3 3 2" xfId="20137"/>
    <cellStyle name="Comma 3 2 2 7 3 4" xfId="20138"/>
    <cellStyle name="Comma 3 2 2 7 3 5" xfId="20139"/>
    <cellStyle name="Comma 3 2 2 7 3 6" xfId="20140"/>
    <cellStyle name="Comma 3 2 2 7 3 7" xfId="20141"/>
    <cellStyle name="Comma 3 2 2 7 4" xfId="20142"/>
    <cellStyle name="Comma 3 2 2 7 4 2" xfId="20143"/>
    <cellStyle name="Comma 3 2 2 7 4 2 2" xfId="20144"/>
    <cellStyle name="Comma 3 2 2 7 4 3" xfId="20145"/>
    <cellStyle name="Comma 3 2 2 7 4 4" xfId="20146"/>
    <cellStyle name="Comma 3 2 2 7 4 5" xfId="20147"/>
    <cellStyle name="Comma 3 2 2 7 4 6" xfId="20148"/>
    <cellStyle name="Comma 3 2 2 7 5" xfId="20149"/>
    <cellStyle name="Comma 3 2 2 7 5 2" xfId="20150"/>
    <cellStyle name="Comma 3 2 2 7 6" xfId="20151"/>
    <cellStyle name="Comma 3 2 2 7 7" xfId="20152"/>
    <cellStyle name="Comma 3 2 2 7 8" xfId="20153"/>
    <cellStyle name="Comma 3 2 2 7 9" xfId="20154"/>
    <cellStyle name="Comma 3 2 2 8" xfId="20155"/>
    <cellStyle name="Comma 3 2 2 8 2" xfId="20156"/>
    <cellStyle name="Comma 3 2 2 8 2 2" xfId="20157"/>
    <cellStyle name="Comma 3 2 2 8 2 2 2" xfId="20158"/>
    <cellStyle name="Comma 3 2 2 8 2 2 2 2" xfId="20159"/>
    <cellStyle name="Comma 3 2 2 8 2 2 3" xfId="20160"/>
    <cellStyle name="Comma 3 2 2 8 2 2 4" xfId="20161"/>
    <cellStyle name="Comma 3 2 2 8 2 2 5" xfId="20162"/>
    <cellStyle name="Comma 3 2 2 8 2 2 6" xfId="20163"/>
    <cellStyle name="Comma 3 2 2 8 2 3" xfId="20164"/>
    <cellStyle name="Comma 3 2 2 8 2 3 2" xfId="20165"/>
    <cellStyle name="Comma 3 2 2 8 2 4" xfId="20166"/>
    <cellStyle name="Comma 3 2 2 8 2 5" xfId="20167"/>
    <cellStyle name="Comma 3 2 2 8 2 6" xfId="20168"/>
    <cellStyle name="Comma 3 2 2 8 2 7" xfId="20169"/>
    <cellStyle name="Comma 3 2 2 8 3" xfId="20170"/>
    <cellStyle name="Comma 3 2 2 8 3 2" xfId="20171"/>
    <cellStyle name="Comma 3 2 2 8 3 2 2" xfId="20172"/>
    <cellStyle name="Comma 3 2 2 8 3 3" xfId="20173"/>
    <cellStyle name="Comma 3 2 2 8 3 4" xfId="20174"/>
    <cellStyle name="Comma 3 2 2 8 3 5" xfId="20175"/>
    <cellStyle name="Comma 3 2 2 8 3 6" xfId="20176"/>
    <cellStyle name="Comma 3 2 2 8 4" xfId="20177"/>
    <cellStyle name="Comma 3 2 2 8 4 2" xfId="20178"/>
    <cellStyle name="Comma 3 2 2 8 5" xfId="20179"/>
    <cellStyle name="Comma 3 2 2 8 6" xfId="20180"/>
    <cellStyle name="Comma 3 2 2 8 7" xfId="20181"/>
    <cellStyle name="Comma 3 2 2 8 8" xfId="20182"/>
    <cellStyle name="Comma 3 2 2 9" xfId="20183"/>
    <cellStyle name="Comma 3 2 2 9 2" xfId="20184"/>
    <cellStyle name="Comma 3 2 2 9 2 2" xfId="20185"/>
    <cellStyle name="Comma 3 2 2 9 2 2 2" xfId="20186"/>
    <cellStyle name="Comma 3 2 2 9 2 2 2 2" xfId="20187"/>
    <cellStyle name="Comma 3 2 2 9 2 2 3" xfId="20188"/>
    <cellStyle name="Comma 3 2 2 9 2 2 4" xfId="20189"/>
    <cellStyle name="Comma 3 2 2 9 2 2 5" xfId="20190"/>
    <cellStyle name="Comma 3 2 2 9 2 2 6" xfId="20191"/>
    <cellStyle name="Comma 3 2 2 9 2 3" xfId="20192"/>
    <cellStyle name="Comma 3 2 2 9 2 3 2" xfId="20193"/>
    <cellStyle name="Comma 3 2 2 9 2 4" xfId="20194"/>
    <cellStyle name="Comma 3 2 2 9 2 5" xfId="20195"/>
    <cellStyle name="Comma 3 2 2 9 2 6" xfId="20196"/>
    <cellStyle name="Comma 3 2 2 9 2 7" xfId="20197"/>
    <cellStyle name="Comma 3 2 2 9 3" xfId="20198"/>
    <cellStyle name="Comma 3 2 2 9 3 2" xfId="20199"/>
    <cellStyle name="Comma 3 2 2 9 3 2 2" xfId="20200"/>
    <cellStyle name="Comma 3 2 2 9 3 3" xfId="20201"/>
    <cellStyle name="Comma 3 2 2 9 3 4" xfId="20202"/>
    <cellStyle name="Comma 3 2 2 9 3 5" xfId="20203"/>
    <cellStyle name="Comma 3 2 2 9 3 6" xfId="20204"/>
    <cellStyle name="Comma 3 2 2 9 4" xfId="20205"/>
    <cellStyle name="Comma 3 2 2 9 4 2" xfId="20206"/>
    <cellStyle name="Comma 3 2 2 9 5" xfId="20207"/>
    <cellStyle name="Comma 3 2 2 9 6" xfId="20208"/>
    <cellStyle name="Comma 3 2 2 9 7" xfId="20209"/>
    <cellStyle name="Comma 3 2 2 9 8" xfId="20210"/>
    <cellStyle name="Comma 3 2 20" xfId="20211"/>
    <cellStyle name="Comma 3 2 21" xfId="20212"/>
    <cellStyle name="Comma 3 2 22" xfId="20213"/>
    <cellStyle name="Comma 3 2 3" xfId="20214"/>
    <cellStyle name="Comma 3 2 3 10" xfId="20215"/>
    <cellStyle name="Comma 3 2 3 10 2" xfId="20216"/>
    <cellStyle name="Comma 3 2 3 10 2 2" xfId="20217"/>
    <cellStyle name="Comma 3 2 3 10 3" xfId="20218"/>
    <cellStyle name="Comma 3 2 3 10 4" xfId="20219"/>
    <cellStyle name="Comma 3 2 3 10 5" xfId="20220"/>
    <cellStyle name="Comma 3 2 3 10 6" xfId="20221"/>
    <cellStyle name="Comma 3 2 3 11" xfId="20222"/>
    <cellStyle name="Comma 3 2 3 11 2" xfId="20223"/>
    <cellStyle name="Comma 3 2 3 11 2 2" xfId="20224"/>
    <cellStyle name="Comma 3 2 3 11 3" xfId="20225"/>
    <cellStyle name="Comma 3 2 3 11 4" xfId="20226"/>
    <cellStyle name="Comma 3 2 3 11 5" xfId="20227"/>
    <cellStyle name="Comma 3 2 3 11 6" xfId="20228"/>
    <cellStyle name="Comma 3 2 3 12" xfId="20229"/>
    <cellStyle name="Comma 3 2 3 12 2" xfId="20230"/>
    <cellStyle name="Comma 3 2 3 12 2 2" xfId="20231"/>
    <cellStyle name="Comma 3 2 3 12 3" xfId="20232"/>
    <cellStyle name="Comma 3 2 3 12 4" xfId="20233"/>
    <cellStyle name="Comma 3 2 3 12 5" xfId="20234"/>
    <cellStyle name="Comma 3 2 3 12 6" xfId="20235"/>
    <cellStyle name="Comma 3 2 3 13" xfId="20236"/>
    <cellStyle name="Comma 3 2 3 13 2" xfId="20237"/>
    <cellStyle name="Comma 3 2 3 14" xfId="20238"/>
    <cellStyle name="Comma 3 2 3 14 2" xfId="20239"/>
    <cellStyle name="Comma 3 2 3 15" xfId="20240"/>
    <cellStyle name="Comma 3 2 3 16" xfId="20241"/>
    <cellStyle name="Comma 3 2 3 17" xfId="20242"/>
    <cellStyle name="Comma 3 2 3 18" xfId="20243"/>
    <cellStyle name="Comma 3 2 3 19" xfId="20244"/>
    <cellStyle name="Comma 3 2 3 2" xfId="20245"/>
    <cellStyle name="Comma 3 2 3 2 10" xfId="20246"/>
    <cellStyle name="Comma 3 2 3 2 10 2" xfId="20247"/>
    <cellStyle name="Comma 3 2 3 2 10 2 2" xfId="20248"/>
    <cellStyle name="Comma 3 2 3 2 10 3" xfId="20249"/>
    <cellStyle name="Comma 3 2 3 2 10 4" xfId="20250"/>
    <cellStyle name="Comma 3 2 3 2 10 5" xfId="20251"/>
    <cellStyle name="Comma 3 2 3 2 10 6" xfId="20252"/>
    <cellStyle name="Comma 3 2 3 2 11" xfId="20253"/>
    <cellStyle name="Comma 3 2 3 2 11 2" xfId="20254"/>
    <cellStyle name="Comma 3 2 3 2 11 2 2" xfId="20255"/>
    <cellStyle name="Comma 3 2 3 2 11 3" xfId="20256"/>
    <cellStyle name="Comma 3 2 3 2 11 4" xfId="20257"/>
    <cellStyle name="Comma 3 2 3 2 11 5" xfId="20258"/>
    <cellStyle name="Comma 3 2 3 2 11 6" xfId="20259"/>
    <cellStyle name="Comma 3 2 3 2 12" xfId="20260"/>
    <cellStyle name="Comma 3 2 3 2 12 2" xfId="20261"/>
    <cellStyle name="Comma 3 2 3 2 13" xfId="20262"/>
    <cellStyle name="Comma 3 2 3 2 13 2" xfId="20263"/>
    <cellStyle name="Comma 3 2 3 2 14" xfId="20264"/>
    <cellStyle name="Comma 3 2 3 2 15" xfId="20265"/>
    <cellStyle name="Comma 3 2 3 2 16" xfId="20266"/>
    <cellStyle name="Comma 3 2 3 2 17" xfId="20267"/>
    <cellStyle name="Comma 3 2 3 2 18" xfId="20268"/>
    <cellStyle name="Comma 3 2 3 2 2" xfId="20269"/>
    <cellStyle name="Comma 3 2 3 2 2 10" xfId="20270"/>
    <cellStyle name="Comma 3 2 3 2 2 11" xfId="20271"/>
    <cellStyle name="Comma 3 2 3 2 2 12" xfId="20272"/>
    <cellStyle name="Comma 3 2 3 2 2 2" xfId="20273"/>
    <cellStyle name="Comma 3 2 3 2 2 2 10" xfId="20274"/>
    <cellStyle name="Comma 3 2 3 2 2 2 11" xfId="20275"/>
    <cellStyle name="Comma 3 2 3 2 2 2 2" xfId="20276"/>
    <cellStyle name="Comma 3 2 3 2 2 2 2 2" xfId="20277"/>
    <cellStyle name="Comma 3 2 3 2 2 2 2 2 2" xfId="20278"/>
    <cellStyle name="Comma 3 2 3 2 2 2 2 2 2 2" xfId="20279"/>
    <cellStyle name="Comma 3 2 3 2 2 2 2 2 2 2 2" xfId="20280"/>
    <cellStyle name="Comma 3 2 3 2 2 2 2 2 2 3" xfId="20281"/>
    <cellStyle name="Comma 3 2 3 2 2 2 2 2 2 4" xfId="20282"/>
    <cellStyle name="Comma 3 2 3 2 2 2 2 2 2 5" xfId="20283"/>
    <cellStyle name="Comma 3 2 3 2 2 2 2 2 2 6" xfId="20284"/>
    <cellStyle name="Comma 3 2 3 2 2 2 2 2 3" xfId="20285"/>
    <cellStyle name="Comma 3 2 3 2 2 2 2 2 3 2" xfId="20286"/>
    <cellStyle name="Comma 3 2 3 2 2 2 2 2 4" xfId="20287"/>
    <cellStyle name="Comma 3 2 3 2 2 2 2 2 5" xfId="20288"/>
    <cellStyle name="Comma 3 2 3 2 2 2 2 2 6" xfId="20289"/>
    <cellStyle name="Comma 3 2 3 2 2 2 2 2 7" xfId="20290"/>
    <cellStyle name="Comma 3 2 3 2 2 2 2 3" xfId="20291"/>
    <cellStyle name="Comma 3 2 3 2 2 2 2 3 2" xfId="20292"/>
    <cellStyle name="Comma 3 2 3 2 2 2 2 3 2 2" xfId="20293"/>
    <cellStyle name="Comma 3 2 3 2 2 2 2 3 3" xfId="20294"/>
    <cellStyle name="Comma 3 2 3 2 2 2 2 3 4" xfId="20295"/>
    <cellStyle name="Comma 3 2 3 2 2 2 2 3 5" xfId="20296"/>
    <cellStyle name="Comma 3 2 3 2 2 2 2 3 6" xfId="20297"/>
    <cellStyle name="Comma 3 2 3 2 2 2 2 4" xfId="20298"/>
    <cellStyle name="Comma 3 2 3 2 2 2 2 4 2" xfId="20299"/>
    <cellStyle name="Comma 3 2 3 2 2 2 2 5" xfId="20300"/>
    <cellStyle name="Comma 3 2 3 2 2 2 2 6" xfId="20301"/>
    <cellStyle name="Comma 3 2 3 2 2 2 2 7" xfId="20302"/>
    <cellStyle name="Comma 3 2 3 2 2 2 2 8" xfId="20303"/>
    <cellStyle name="Comma 3 2 3 2 2 2 3" xfId="20304"/>
    <cellStyle name="Comma 3 2 3 2 2 2 3 2" xfId="20305"/>
    <cellStyle name="Comma 3 2 3 2 2 2 3 2 2" xfId="20306"/>
    <cellStyle name="Comma 3 2 3 2 2 2 3 2 2 2" xfId="20307"/>
    <cellStyle name="Comma 3 2 3 2 2 2 3 2 3" xfId="20308"/>
    <cellStyle name="Comma 3 2 3 2 2 2 3 2 4" xfId="20309"/>
    <cellStyle name="Comma 3 2 3 2 2 2 3 2 5" xfId="20310"/>
    <cellStyle name="Comma 3 2 3 2 2 2 3 2 6" xfId="20311"/>
    <cellStyle name="Comma 3 2 3 2 2 2 3 3" xfId="20312"/>
    <cellStyle name="Comma 3 2 3 2 2 2 3 3 2" xfId="20313"/>
    <cellStyle name="Comma 3 2 3 2 2 2 3 4" xfId="20314"/>
    <cellStyle name="Comma 3 2 3 2 2 2 3 5" xfId="20315"/>
    <cellStyle name="Comma 3 2 3 2 2 2 3 6" xfId="20316"/>
    <cellStyle name="Comma 3 2 3 2 2 2 3 7" xfId="20317"/>
    <cellStyle name="Comma 3 2 3 2 2 2 4" xfId="20318"/>
    <cellStyle name="Comma 3 2 3 2 2 2 4 2" xfId="20319"/>
    <cellStyle name="Comma 3 2 3 2 2 2 4 2 2" xfId="20320"/>
    <cellStyle name="Comma 3 2 3 2 2 2 4 3" xfId="20321"/>
    <cellStyle name="Comma 3 2 3 2 2 2 4 4" xfId="20322"/>
    <cellStyle name="Comma 3 2 3 2 2 2 4 5" xfId="20323"/>
    <cellStyle name="Comma 3 2 3 2 2 2 4 6" xfId="20324"/>
    <cellStyle name="Comma 3 2 3 2 2 2 5" xfId="20325"/>
    <cellStyle name="Comma 3 2 3 2 2 2 5 2" xfId="20326"/>
    <cellStyle name="Comma 3 2 3 2 2 2 6" xfId="20327"/>
    <cellStyle name="Comma 3 2 3 2 2 2 6 2" xfId="20328"/>
    <cellStyle name="Comma 3 2 3 2 2 2 7" xfId="20329"/>
    <cellStyle name="Comma 3 2 3 2 2 2 8" xfId="20330"/>
    <cellStyle name="Comma 3 2 3 2 2 2 9" xfId="20331"/>
    <cellStyle name="Comma 3 2 3 2 2 3" xfId="20332"/>
    <cellStyle name="Comma 3 2 3 2 2 3 2" xfId="20333"/>
    <cellStyle name="Comma 3 2 3 2 2 3 2 2" xfId="20334"/>
    <cellStyle name="Comma 3 2 3 2 2 3 2 2 2" xfId="20335"/>
    <cellStyle name="Comma 3 2 3 2 2 3 2 2 2 2" xfId="20336"/>
    <cellStyle name="Comma 3 2 3 2 2 3 2 2 3" xfId="20337"/>
    <cellStyle name="Comma 3 2 3 2 2 3 2 2 4" xfId="20338"/>
    <cellStyle name="Comma 3 2 3 2 2 3 2 2 5" xfId="20339"/>
    <cellStyle name="Comma 3 2 3 2 2 3 2 2 6" xfId="20340"/>
    <cellStyle name="Comma 3 2 3 2 2 3 2 3" xfId="20341"/>
    <cellStyle name="Comma 3 2 3 2 2 3 2 3 2" xfId="20342"/>
    <cellStyle name="Comma 3 2 3 2 2 3 2 4" xfId="20343"/>
    <cellStyle name="Comma 3 2 3 2 2 3 2 5" xfId="20344"/>
    <cellStyle name="Comma 3 2 3 2 2 3 2 6" xfId="20345"/>
    <cellStyle name="Comma 3 2 3 2 2 3 2 7" xfId="20346"/>
    <cellStyle name="Comma 3 2 3 2 2 3 3" xfId="20347"/>
    <cellStyle name="Comma 3 2 3 2 2 3 3 2" xfId="20348"/>
    <cellStyle name="Comma 3 2 3 2 2 3 3 2 2" xfId="20349"/>
    <cellStyle name="Comma 3 2 3 2 2 3 3 3" xfId="20350"/>
    <cellStyle name="Comma 3 2 3 2 2 3 3 4" xfId="20351"/>
    <cellStyle name="Comma 3 2 3 2 2 3 3 5" xfId="20352"/>
    <cellStyle name="Comma 3 2 3 2 2 3 3 6" xfId="20353"/>
    <cellStyle name="Comma 3 2 3 2 2 3 4" xfId="20354"/>
    <cellStyle name="Comma 3 2 3 2 2 3 4 2" xfId="20355"/>
    <cellStyle name="Comma 3 2 3 2 2 3 5" xfId="20356"/>
    <cellStyle name="Comma 3 2 3 2 2 3 6" xfId="20357"/>
    <cellStyle name="Comma 3 2 3 2 2 3 7" xfId="20358"/>
    <cellStyle name="Comma 3 2 3 2 2 3 8" xfId="20359"/>
    <cellStyle name="Comma 3 2 3 2 2 4" xfId="20360"/>
    <cellStyle name="Comma 3 2 3 2 2 4 2" xfId="20361"/>
    <cellStyle name="Comma 3 2 3 2 2 4 2 2" xfId="20362"/>
    <cellStyle name="Comma 3 2 3 2 2 4 2 2 2" xfId="20363"/>
    <cellStyle name="Comma 3 2 3 2 2 4 2 3" xfId="20364"/>
    <cellStyle name="Comma 3 2 3 2 2 4 2 4" xfId="20365"/>
    <cellStyle name="Comma 3 2 3 2 2 4 2 5" xfId="20366"/>
    <cellStyle name="Comma 3 2 3 2 2 4 2 6" xfId="20367"/>
    <cellStyle name="Comma 3 2 3 2 2 4 3" xfId="20368"/>
    <cellStyle name="Comma 3 2 3 2 2 4 3 2" xfId="20369"/>
    <cellStyle name="Comma 3 2 3 2 2 4 4" xfId="20370"/>
    <cellStyle name="Comma 3 2 3 2 2 4 5" xfId="20371"/>
    <cellStyle name="Comma 3 2 3 2 2 4 6" xfId="20372"/>
    <cellStyle name="Comma 3 2 3 2 2 4 7" xfId="20373"/>
    <cellStyle name="Comma 3 2 3 2 2 5" xfId="20374"/>
    <cellStyle name="Comma 3 2 3 2 2 5 2" xfId="20375"/>
    <cellStyle name="Comma 3 2 3 2 2 5 2 2" xfId="20376"/>
    <cellStyle name="Comma 3 2 3 2 2 5 3" xfId="20377"/>
    <cellStyle name="Comma 3 2 3 2 2 5 4" xfId="20378"/>
    <cellStyle name="Comma 3 2 3 2 2 5 5" xfId="20379"/>
    <cellStyle name="Comma 3 2 3 2 2 5 6" xfId="20380"/>
    <cellStyle name="Comma 3 2 3 2 2 6" xfId="20381"/>
    <cellStyle name="Comma 3 2 3 2 2 6 2" xfId="20382"/>
    <cellStyle name="Comma 3 2 3 2 2 7" xfId="20383"/>
    <cellStyle name="Comma 3 2 3 2 2 7 2" xfId="20384"/>
    <cellStyle name="Comma 3 2 3 2 2 8" xfId="20385"/>
    <cellStyle name="Comma 3 2 3 2 2 9" xfId="20386"/>
    <cellStyle name="Comma 3 2 3 2 3" xfId="20387"/>
    <cellStyle name="Comma 3 2 3 2 3 10" xfId="20388"/>
    <cellStyle name="Comma 3 2 3 2 3 11" xfId="20389"/>
    <cellStyle name="Comma 3 2 3 2 3 2" xfId="20390"/>
    <cellStyle name="Comma 3 2 3 2 3 2 2" xfId="20391"/>
    <cellStyle name="Comma 3 2 3 2 3 2 2 2" xfId="20392"/>
    <cellStyle name="Comma 3 2 3 2 3 2 2 2 2" xfId="20393"/>
    <cellStyle name="Comma 3 2 3 2 3 2 2 2 2 2" xfId="20394"/>
    <cellStyle name="Comma 3 2 3 2 3 2 2 2 3" xfId="20395"/>
    <cellStyle name="Comma 3 2 3 2 3 2 2 2 4" xfId="20396"/>
    <cellStyle name="Comma 3 2 3 2 3 2 2 2 5" xfId="20397"/>
    <cellStyle name="Comma 3 2 3 2 3 2 2 2 6" xfId="20398"/>
    <cellStyle name="Comma 3 2 3 2 3 2 2 3" xfId="20399"/>
    <cellStyle name="Comma 3 2 3 2 3 2 2 3 2" xfId="20400"/>
    <cellStyle name="Comma 3 2 3 2 3 2 2 4" xfId="20401"/>
    <cellStyle name="Comma 3 2 3 2 3 2 2 5" xfId="20402"/>
    <cellStyle name="Comma 3 2 3 2 3 2 2 6" xfId="20403"/>
    <cellStyle name="Comma 3 2 3 2 3 2 2 7" xfId="20404"/>
    <cellStyle name="Comma 3 2 3 2 3 2 3" xfId="20405"/>
    <cellStyle name="Comma 3 2 3 2 3 2 3 2" xfId="20406"/>
    <cellStyle name="Comma 3 2 3 2 3 2 3 2 2" xfId="20407"/>
    <cellStyle name="Comma 3 2 3 2 3 2 3 3" xfId="20408"/>
    <cellStyle name="Comma 3 2 3 2 3 2 3 4" xfId="20409"/>
    <cellStyle name="Comma 3 2 3 2 3 2 3 5" xfId="20410"/>
    <cellStyle name="Comma 3 2 3 2 3 2 3 6" xfId="20411"/>
    <cellStyle name="Comma 3 2 3 2 3 2 4" xfId="20412"/>
    <cellStyle name="Comma 3 2 3 2 3 2 4 2" xfId="20413"/>
    <cellStyle name="Comma 3 2 3 2 3 2 5" xfId="20414"/>
    <cellStyle name="Comma 3 2 3 2 3 2 6" xfId="20415"/>
    <cellStyle name="Comma 3 2 3 2 3 2 7" xfId="20416"/>
    <cellStyle name="Comma 3 2 3 2 3 2 8" xfId="20417"/>
    <cellStyle name="Comma 3 2 3 2 3 3" xfId="20418"/>
    <cellStyle name="Comma 3 2 3 2 3 3 2" xfId="20419"/>
    <cellStyle name="Comma 3 2 3 2 3 3 2 2" xfId="20420"/>
    <cellStyle name="Comma 3 2 3 2 3 3 2 2 2" xfId="20421"/>
    <cellStyle name="Comma 3 2 3 2 3 3 2 3" xfId="20422"/>
    <cellStyle name="Comma 3 2 3 2 3 3 2 4" xfId="20423"/>
    <cellStyle name="Comma 3 2 3 2 3 3 2 5" xfId="20424"/>
    <cellStyle name="Comma 3 2 3 2 3 3 2 6" xfId="20425"/>
    <cellStyle name="Comma 3 2 3 2 3 3 3" xfId="20426"/>
    <cellStyle name="Comma 3 2 3 2 3 3 3 2" xfId="20427"/>
    <cellStyle name="Comma 3 2 3 2 3 3 4" xfId="20428"/>
    <cellStyle name="Comma 3 2 3 2 3 3 5" xfId="20429"/>
    <cellStyle name="Comma 3 2 3 2 3 3 6" xfId="20430"/>
    <cellStyle name="Comma 3 2 3 2 3 3 7" xfId="20431"/>
    <cellStyle name="Comma 3 2 3 2 3 4" xfId="20432"/>
    <cellStyle name="Comma 3 2 3 2 3 4 2" xfId="20433"/>
    <cellStyle name="Comma 3 2 3 2 3 4 2 2" xfId="20434"/>
    <cellStyle name="Comma 3 2 3 2 3 4 3" xfId="20435"/>
    <cellStyle name="Comma 3 2 3 2 3 4 4" xfId="20436"/>
    <cellStyle name="Comma 3 2 3 2 3 4 5" xfId="20437"/>
    <cellStyle name="Comma 3 2 3 2 3 4 6" xfId="20438"/>
    <cellStyle name="Comma 3 2 3 2 3 5" xfId="20439"/>
    <cellStyle name="Comma 3 2 3 2 3 5 2" xfId="20440"/>
    <cellStyle name="Comma 3 2 3 2 3 6" xfId="20441"/>
    <cellStyle name="Comma 3 2 3 2 3 6 2" xfId="20442"/>
    <cellStyle name="Comma 3 2 3 2 3 7" xfId="20443"/>
    <cellStyle name="Comma 3 2 3 2 3 8" xfId="20444"/>
    <cellStyle name="Comma 3 2 3 2 3 9" xfId="20445"/>
    <cellStyle name="Comma 3 2 3 2 4" xfId="20446"/>
    <cellStyle name="Comma 3 2 3 2 4 2" xfId="20447"/>
    <cellStyle name="Comma 3 2 3 2 4 2 2" xfId="20448"/>
    <cellStyle name="Comma 3 2 3 2 4 2 2 2" xfId="20449"/>
    <cellStyle name="Comma 3 2 3 2 4 2 2 2 2" xfId="20450"/>
    <cellStyle name="Comma 3 2 3 2 4 2 2 2 2 2" xfId="20451"/>
    <cellStyle name="Comma 3 2 3 2 4 2 2 2 3" xfId="20452"/>
    <cellStyle name="Comma 3 2 3 2 4 2 2 2 4" xfId="20453"/>
    <cellStyle name="Comma 3 2 3 2 4 2 2 2 5" xfId="20454"/>
    <cellStyle name="Comma 3 2 3 2 4 2 2 2 6" xfId="20455"/>
    <cellStyle name="Comma 3 2 3 2 4 2 2 3" xfId="20456"/>
    <cellStyle name="Comma 3 2 3 2 4 2 2 3 2" xfId="20457"/>
    <cellStyle name="Comma 3 2 3 2 4 2 2 4" xfId="20458"/>
    <cellStyle name="Comma 3 2 3 2 4 2 2 5" xfId="20459"/>
    <cellStyle name="Comma 3 2 3 2 4 2 2 6" xfId="20460"/>
    <cellStyle name="Comma 3 2 3 2 4 2 2 7" xfId="20461"/>
    <cellStyle name="Comma 3 2 3 2 4 2 3" xfId="20462"/>
    <cellStyle name="Comma 3 2 3 2 4 2 3 2" xfId="20463"/>
    <cellStyle name="Comma 3 2 3 2 4 2 3 2 2" xfId="20464"/>
    <cellStyle name="Comma 3 2 3 2 4 2 3 3" xfId="20465"/>
    <cellStyle name="Comma 3 2 3 2 4 2 3 4" xfId="20466"/>
    <cellStyle name="Comma 3 2 3 2 4 2 3 5" xfId="20467"/>
    <cellStyle name="Comma 3 2 3 2 4 2 3 6" xfId="20468"/>
    <cellStyle name="Comma 3 2 3 2 4 2 4" xfId="20469"/>
    <cellStyle name="Comma 3 2 3 2 4 2 4 2" xfId="20470"/>
    <cellStyle name="Comma 3 2 3 2 4 2 5" xfId="20471"/>
    <cellStyle name="Comma 3 2 3 2 4 2 6" xfId="20472"/>
    <cellStyle name="Comma 3 2 3 2 4 2 7" xfId="20473"/>
    <cellStyle name="Comma 3 2 3 2 4 2 8" xfId="20474"/>
    <cellStyle name="Comma 3 2 3 2 4 3" xfId="20475"/>
    <cellStyle name="Comma 3 2 3 2 4 3 2" xfId="20476"/>
    <cellStyle name="Comma 3 2 3 2 4 3 2 2" xfId="20477"/>
    <cellStyle name="Comma 3 2 3 2 4 3 2 2 2" xfId="20478"/>
    <cellStyle name="Comma 3 2 3 2 4 3 2 3" xfId="20479"/>
    <cellStyle name="Comma 3 2 3 2 4 3 2 4" xfId="20480"/>
    <cellStyle name="Comma 3 2 3 2 4 3 2 5" xfId="20481"/>
    <cellStyle name="Comma 3 2 3 2 4 3 2 6" xfId="20482"/>
    <cellStyle name="Comma 3 2 3 2 4 3 3" xfId="20483"/>
    <cellStyle name="Comma 3 2 3 2 4 3 3 2" xfId="20484"/>
    <cellStyle name="Comma 3 2 3 2 4 3 4" xfId="20485"/>
    <cellStyle name="Comma 3 2 3 2 4 3 5" xfId="20486"/>
    <cellStyle name="Comma 3 2 3 2 4 3 6" xfId="20487"/>
    <cellStyle name="Comma 3 2 3 2 4 3 7" xfId="20488"/>
    <cellStyle name="Comma 3 2 3 2 4 4" xfId="20489"/>
    <cellStyle name="Comma 3 2 3 2 4 4 2" xfId="20490"/>
    <cellStyle name="Comma 3 2 3 2 4 4 2 2" xfId="20491"/>
    <cellStyle name="Comma 3 2 3 2 4 4 3" xfId="20492"/>
    <cellStyle name="Comma 3 2 3 2 4 4 4" xfId="20493"/>
    <cellStyle name="Comma 3 2 3 2 4 4 5" xfId="20494"/>
    <cellStyle name="Comma 3 2 3 2 4 4 6" xfId="20495"/>
    <cellStyle name="Comma 3 2 3 2 4 5" xfId="20496"/>
    <cellStyle name="Comma 3 2 3 2 4 5 2" xfId="20497"/>
    <cellStyle name="Comma 3 2 3 2 4 6" xfId="20498"/>
    <cellStyle name="Comma 3 2 3 2 4 7" xfId="20499"/>
    <cellStyle name="Comma 3 2 3 2 4 8" xfId="20500"/>
    <cellStyle name="Comma 3 2 3 2 4 9" xfId="20501"/>
    <cellStyle name="Comma 3 2 3 2 5" xfId="20502"/>
    <cellStyle name="Comma 3 2 3 2 5 2" xfId="20503"/>
    <cellStyle name="Comma 3 2 3 2 5 2 2" xfId="20504"/>
    <cellStyle name="Comma 3 2 3 2 5 2 2 2" xfId="20505"/>
    <cellStyle name="Comma 3 2 3 2 5 2 2 2 2" xfId="20506"/>
    <cellStyle name="Comma 3 2 3 2 5 2 2 3" xfId="20507"/>
    <cellStyle name="Comma 3 2 3 2 5 2 2 4" xfId="20508"/>
    <cellStyle name="Comma 3 2 3 2 5 2 2 5" xfId="20509"/>
    <cellStyle name="Comma 3 2 3 2 5 2 2 6" xfId="20510"/>
    <cellStyle name="Comma 3 2 3 2 5 2 3" xfId="20511"/>
    <cellStyle name="Comma 3 2 3 2 5 2 3 2" xfId="20512"/>
    <cellStyle name="Comma 3 2 3 2 5 2 4" xfId="20513"/>
    <cellStyle name="Comma 3 2 3 2 5 2 5" xfId="20514"/>
    <cellStyle name="Comma 3 2 3 2 5 2 6" xfId="20515"/>
    <cellStyle name="Comma 3 2 3 2 5 2 7" xfId="20516"/>
    <cellStyle name="Comma 3 2 3 2 5 3" xfId="20517"/>
    <cellStyle name="Comma 3 2 3 2 5 3 2" xfId="20518"/>
    <cellStyle name="Comma 3 2 3 2 5 3 2 2" xfId="20519"/>
    <cellStyle name="Comma 3 2 3 2 5 3 3" xfId="20520"/>
    <cellStyle name="Comma 3 2 3 2 5 3 4" xfId="20521"/>
    <cellStyle name="Comma 3 2 3 2 5 3 5" xfId="20522"/>
    <cellStyle name="Comma 3 2 3 2 5 3 6" xfId="20523"/>
    <cellStyle name="Comma 3 2 3 2 5 4" xfId="20524"/>
    <cellStyle name="Comma 3 2 3 2 5 4 2" xfId="20525"/>
    <cellStyle name="Comma 3 2 3 2 5 5" xfId="20526"/>
    <cellStyle name="Comma 3 2 3 2 5 6" xfId="20527"/>
    <cellStyle name="Comma 3 2 3 2 5 7" xfId="20528"/>
    <cellStyle name="Comma 3 2 3 2 5 8" xfId="20529"/>
    <cellStyle name="Comma 3 2 3 2 6" xfId="20530"/>
    <cellStyle name="Comma 3 2 3 2 6 2" xfId="20531"/>
    <cellStyle name="Comma 3 2 3 2 6 2 2" xfId="20532"/>
    <cellStyle name="Comma 3 2 3 2 6 2 2 2" xfId="20533"/>
    <cellStyle name="Comma 3 2 3 2 6 2 2 2 2" xfId="20534"/>
    <cellStyle name="Comma 3 2 3 2 6 2 2 3" xfId="20535"/>
    <cellStyle name="Comma 3 2 3 2 6 2 2 4" xfId="20536"/>
    <cellStyle name="Comma 3 2 3 2 6 2 2 5" xfId="20537"/>
    <cellStyle name="Comma 3 2 3 2 6 2 2 6" xfId="20538"/>
    <cellStyle name="Comma 3 2 3 2 6 2 3" xfId="20539"/>
    <cellStyle name="Comma 3 2 3 2 6 2 3 2" xfId="20540"/>
    <cellStyle name="Comma 3 2 3 2 6 2 4" xfId="20541"/>
    <cellStyle name="Comma 3 2 3 2 6 2 5" xfId="20542"/>
    <cellStyle name="Comma 3 2 3 2 6 2 6" xfId="20543"/>
    <cellStyle name="Comma 3 2 3 2 6 2 7" xfId="20544"/>
    <cellStyle name="Comma 3 2 3 2 6 3" xfId="20545"/>
    <cellStyle name="Comma 3 2 3 2 6 3 2" xfId="20546"/>
    <cellStyle name="Comma 3 2 3 2 6 3 2 2" xfId="20547"/>
    <cellStyle name="Comma 3 2 3 2 6 3 3" xfId="20548"/>
    <cellStyle name="Comma 3 2 3 2 6 3 4" xfId="20549"/>
    <cellStyle name="Comma 3 2 3 2 6 3 5" xfId="20550"/>
    <cellStyle name="Comma 3 2 3 2 6 3 6" xfId="20551"/>
    <cellStyle name="Comma 3 2 3 2 6 4" xfId="20552"/>
    <cellStyle name="Comma 3 2 3 2 6 4 2" xfId="20553"/>
    <cellStyle name="Comma 3 2 3 2 6 5" xfId="20554"/>
    <cellStyle name="Comma 3 2 3 2 6 6" xfId="20555"/>
    <cellStyle name="Comma 3 2 3 2 6 7" xfId="20556"/>
    <cellStyle name="Comma 3 2 3 2 6 8" xfId="20557"/>
    <cellStyle name="Comma 3 2 3 2 7" xfId="20558"/>
    <cellStyle name="Comma 3 2 3 2 7 2" xfId="20559"/>
    <cellStyle name="Comma 3 2 3 2 7 2 2" xfId="20560"/>
    <cellStyle name="Comma 3 2 3 2 7 2 2 2" xfId="20561"/>
    <cellStyle name="Comma 3 2 3 2 7 2 3" xfId="20562"/>
    <cellStyle name="Comma 3 2 3 2 7 2 4" xfId="20563"/>
    <cellStyle name="Comma 3 2 3 2 7 2 5" xfId="20564"/>
    <cellStyle name="Comma 3 2 3 2 7 2 6" xfId="20565"/>
    <cellStyle name="Comma 3 2 3 2 7 3" xfId="20566"/>
    <cellStyle name="Comma 3 2 3 2 7 3 2" xfId="20567"/>
    <cellStyle name="Comma 3 2 3 2 7 4" xfId="20568"/>
    <cellStyle name="Comma 3 2 3 2 7 5" xfId="20569"/>
    <cellStyle name="Comma 3 2 3 2 7 6" xfId="20570"/>
    <cellStyle name="Comma 3 2 3 2 7 7" xfId="20571"/>
    <cellStyle name="Comma 3 2 3 2 8" xfId="20572"/>
    <cellStyle name="Comma 3 2 3 2 8 2" xfId="20573"/>
    <cellStyle name="Comma 3 2 3 2 8 2 2" xfId="20574"/>
    <cellStyle name="Comma 3 2 3 2 8 2 2 2" xfId="20575"/>
    <cellStyle name="Comma 3 2 3 2 8 2 3" xfId="20576"/>
    <cellStyle name="Comma 3 2 3 2 8 2 4" xfId="20577"/>
    <cellStyle name="Comma 3 2 3 2 8 2 5" xfId="20578"/>
    <cellStyle name="Comma 3 2 3 2 8 2 6" xfId="20579"/>
    <cellStyle name="Comma 3 2 3 2 8 3" xfId="20580"/>
    <cellStyle name="Comma 3 2 3 2 8 3 2" xfId="20581"/>
    <cellStyle name="Comma 3 2 3 2 8 4" xfId="20582"/>
    <cellStyle name="Comma 3 2 3 2 8 5" xfId="20583"/>
    <cellStyle name="Comma 3 2 3 2 8 6" xfId="20584"/>
    <cellStyle name="Comma 3 2 3 2 8 7" xfId="20585"/>
    <cellStyle name="Comma 3 2 3 2 9" xfId="20586"/>
    <cellStyle name="Comma 3 2 3 2 9 2" xfId="20587"/>
    <cellStyle name="Comma 3 2 3 2 9 2 2" xfId="20588"/>
    <cellStyle name="Comma 3 2 3 2 9 3" xfId="20589"/>
    <cellStyle name="Comma 3 2 3 2 9 4" xfId="20590"/>
    <cellStyle name="Comma 3 2 3 2 9 5" xfId="20591"/>
    <cellStyle name="Comma 3 2 3 2 9 6" xfId="20592"/>
    <cellStyle name="Comma 3 2 3 3" xfId="20593"/>
    <cellStyle name="Comma 3 2 3 3 10" xfId="20594"/>
    <cellStyle name="Comma 3 2 3 3 11" xfId="20595"/>
    <cellStyle name="Comma 3 2 3 3 12" xfId="20596"/>
    <cellStyle name="Comma 3 2 3 3 2" xfId="20597"/>
    <cellStyle name="Comma 3 2 3 3 2 10" xfId="20598"/>
    <cellStyle name="Comma 3 2 3 3 2 11" xfId="20599"/>
    <cellStyle name="Comma 3 2 3 3 2 2" xfId="20600"/>
    <cellStyle name="Comma 3 2 3 3 2 2 2" xfId="20601"/>
    <cellStyle name="Comma 3 2 3 3 2 2 2 2" xfId="20602"/>
    <cellStyle name="Comma 3 2 3 3 2 2 2 2 2" xfId="20603"/>
    <cellStyle name="Comma 3 2 3 3 2 2 2 2 2 2" xfId="20604"/>
    <cellStyle name="Comma 3 2 3 3 2 2 2 2 3" xfId="20605"/>
    <cellStyle name="Comma 3 2 3 3 2 2 2 2 4" xfId="20606"/>
    <cellStyle name="Comma 3 2 3 3 2 2 2 2 5" xfId="20607"/>
    <cellStyle name="Comma 3 2 3 3 2 2 2 2 6" xfId="20608"/>
    <cellStyle name="Comma 3 2 3 3 2 2 2 3" xfId="20609"/>
    <cellStyle name="Comma 3 2 3 3 2 2 2 3 2" xfId="20610"/>
    <cellStyle name="Comma 3 2 3 3 2 2 2 4" xfId="20611"/>
    <cellStyle name="Comma 3 2 3 3 2 2 2 5" xfId="20612"/>
    <cellStyle name="Comma 3 2 3 3 2 2 2 6" xfId="20613"/>
    <cellStyle name="Comma 3 2 3 3 2 2 2 7" xfId="20614"/>
    <cellStyle name="Comma 3 2 3 3 2 2 3" xfId="20615"/>
    <cellStyle name="Comma 3 2 3 3 2 2 3 2" xfId="20616"/>
    <cellStyle name="Comma 3 2 3 3 2 2 3 2 2" xfId="20617"/>
    <cellStyle name="Comma 3 2 3 3 2 2 3 3" xfId="20618"/>
    <cellStyle name="Comma 3 2 3 3 2 2 3 4" xfId="20619"/>
    <cellStyle name="Comma 3 2 3 3 2 2 3 5" xfId="20620"/>
    <cellStyle name="Comma 3 2 3 3 2 2 3 6" xfId="20621"/>
    <cellStyle name="Comma 3 2 3 3 2 2 4" xfId="20622"/>
    <cellStyle name="Comma 3 2 3 3 2 2 4 2" xfId="20623"/>
    <cellStyle name="Comma 3 2 3 3 2 2 5" xfId="20624"/>
    <cellStyle name="Comma 3 2 3 3 2 2 6" xfId="20625"/>
    <cellStyle name="Comma 3 2 3 3 2 2 7" xfId="20626"/>
    <cellStyle name="Comma 3 2 3 3 2 2 8" xfId="20627"/>
    <cellStyle name="Comma 3 2 3 3 2 3" xfId="20628"/>
    <cellStyle name="Comma 3 2 3 3 2 3 2" xfId="20629"/>
    <cellStyle name="Comma 3 2 3 3 2 3 2 2" xfId="20630"/>
    <cellStyle name="Comma 3 2 3 3 2 3 2 2 2" xfId="20631"/>
    <cellStyle name="Comma 3 2 3 3 2 3 2 3" xfId="20632"/>
    <cellStyle name="Comma 3 2 3 3 2 3 2 4" xfId="20633"/>
    <cellStyle name="Comma 3 2 3 3 2 3 2 5" xfId="20634"/>
    <cellStyle name="Comma 3 2 3 3 2 3 2 6" xfId="20635"/>
    <cellStyle name="Comma 3 2 3 3 2 3 3" xfId="20636"/>
    <cellStyle name="Comma 3 2 3 3 2 3 3 2" xfId="20637"/>
    <cellStyle name="Comma 3 2 3 3 2 3 4" xfId="20638"/>
    <cellStyle name="Comma 3 2 3 3 2 3 5" xfId="20639"/>
    <cellStyle name="Comma 3 2 3 3 2 3 6" xfId="20640"/>
    <cellStyle name="Comma 3 2 3 3 2 3 7" xfId="20641"/>
    <cellStyle name="Comma 3 2 3 3 2 4" xfId="20642"/>
    <cellStyle name="Comma 3 2 3 3 2 4 2" xfId="20643"/>
    <cellStyle name="Comma 3 2 3 3 2 4 2 2" xfId="20644"/>
    <cellStyle name="Comma 3 2 3 3 2 4 3" xfId="20645"/>
    <cellStyle name="Comma 3 2 3 3 2 4 4" xfId="20646"/>
    <cellStyle name="Comma 3 2 3 3 2 4 5" xfId="20647"/>
    <cellStyle name="Comma 3 2 3 3 2 4 6" xfId="20648"/>
    <cellStyle name="Comma 3 2 3 3 2 5" xfId="20649"/>
    <cellStyle name="Comma 3 2 3 3 2 5 2" xfId="20650"/>
    <cellStyle name="Comma 3 2 3 3 2 6" xfId="20651"/>
    <cellStyle name="Comma 3 2 3 3 2 6 2" xfId="20652"/>
    <cellStyle name="Comma 3 2 3 3 2 7" xfId="20653"/>
    <cellStyle name="Comma 3 2 3 3 2 8" xfId="20654"/>
    <cellStyle name="Comma 3 2 3 3 2 9" xfId="20655"/>
    <cellStyle name="Comma 3 2 3 3 3" xfId="20656"/>
    <cellStyle name="Comma 3 2 3 3 3 2" xfId="20657"/>
    <cellStyle name="Comma 3 2 3 3 3 2 2" xfId="20658"/>
    <cellStyle name="Comma 3 2 3 3 3 2 2 2" xfId="20659"/>
    <cellStyle name="Comma 3 2 3 3 3 2 2 2 2" xfId="20660"/>
    <cellStyle name="Comma 3 2 3 3 3 2 2 3" xfId="20661"/>
    <cellStyle name="Comma 3 2 3 3 3 2 2 4" xfId="20662"/>
    <cellStyle name="Comma 3 2 3 3 3 2 2 5" xfId="20663"/>
    <cellStyle name="Comma 3 2 3 3 3 2 2 6" xfId="20664"/>
    <cellStyle name="Comma 3 2 3 3 3 2 3" xfId="20665"/>
    <cellStyle name="Comma 3 2 3 3 3 2 3 2" xfId="20666"/>
    <cellStyle name="Comma 3 2 3 3 3 2 4" xfId="20667"/>
    <cellStyle name="Comma 3 2 3 3 3 2 5" xfId="20668"/>
    <cellStyle name="Comma 3 2 3 3 3 2 6" xfId="20669"/>
    <cellStyle name="Comma 3 2 3 3 3 2 7" xfId="20670"/>
    <cellStyle name="Comma 3 2 3 3 3 3" xfId="20671"/>
    <cellStyle name="Comma 3 2 3 3 3 3 2" xfId="20672"/>
    <cellStyle name="Comma 3 2 3 3 3 3 2 2" xfId="20673"/>
    <cellStyle name="Comma 3 2 3 3 3 3 3" xfId="20674"/>
    <cellStyle name="Comma 3 2 3 3 3 3 4" xfId="20675"/>
    <cellStyle name="Comma 3 2 3 3 3 3 5" xfId="20676"/>
    <cellStyle name="Comma 3 2 3 3 3 3 6" xfId="20677"/>
    <cellStyle name="Comma 3 2 3 3 3 4" xfId="20678"/>
    <cellStyle name="Comma 3 2 3 3 3 4 2" xfId="20679"/>
    <cellStyle name="Comma 3 2 3 3 3 5" xfId="20680"/>
    <cellStyle name="Comma 3 2 3 3 3 6" xfId="20681"/>
    <cellStyle name="Comma 3 2 3 3 3 7" xfId="20682"/>
    <cellStyle name="Comma 3 2 3 3 3 8" xfId="20683"/>
    <cellStyle name="Comma 3 2 3 3 4" xfId="20684"/>
    <cellStyle name="Comma 3 2 3 3 4 2" xfId="20685"/>
    <cellStyle name="Comma 3 2 3 3 4 2 2" xfId="20686"/>
    <cellStyle name="Comma 3 2 3 3 4 2 2 2" xfId="20687"/>
    <cellStyle name="Comma 3 2 3 3 4 2 3" xfId="20688"/>
    <cellStyle name="Comma 3 2 3 3 4 2 4" xfId="20689"/>
    <cellStyle name="Comma 3 2 3 3 4 2 5" xfId="20690"/>
    <cellStyle name="Comma 3 2 3 3 4 2 6" xfId="20691"/>
    <cellStyle name="Comma 3 2 3 3 4 3" xfId="20692"/>
    <cellStyle name="Comma 3 2 3 3 4 3 2" xfId="20693"/>
    <cellStyle name="Comma 3 2 3 3 4 4" xfId="20694"/>
    <cellStyle name="Comma 3 2 3 3 4 5" xfId="20695"/>
    <cellStyle name="Comma 3 2 3 3 4 6" xfId="20696"/>
    <cellStyle name="Comma 3 2 3 3 4 7" xfId="20697"/>
    <cellStyle name="Comma 3 2 3 3 5" xfId="20698"/>
    <cellStyle name="Comma 3 2 3 3 5 2" xfId="20699"/>
    <cellStyle name="Comma 3 2 3 3 5 2 2" xfId="20700"/>
    <cellStyle name="Comma 3 2 3 3 5 3" xfId="20701"/>
    <cellStyle name="Comma 3 2 3 3 5 4" xfId="20702"/>
    <cellStyle name="Comma 3 2 3 3 5 5" xfId="20703"/>
    <cellStyle name="Comma 3 2 3 3 5 6" xfId="20704"/>
    <cellStyle name="Comma 3 2 3 3 6" xfId="20705"/>
    <cellStyle name="Comma 3 2 3 3 6 2" xfId="20706"/>
    <cellStyle name="Comma 3 2 3 3 7" xfId="20707"/>
    <cellStyle name="Comma 3 2 3 3 7 2" xfId="20708"/>
    <cellStyle name="Comma 3 2 3 3 8" xfId="20709"/>
    <cellStyle name="Comma 3 2 3 3 9" xfId="20710"/>
    <cellStyle name="Comma 3 2 3 4" xfId="20711"/>
    <cellStyle name="Comma 3 2 3 4 10" xfId="20712"/>
    <cellStyle name="Comma 3 2 3 4 11" xfId="20713"/>
    <cellStyle name="Comma 3 2 3 4 2" xfId="20714"/>
    <cellStyle name="Comma 3 2 3 4 2 2" xfId="20715"/>
    <cellStyle name="Comma 3 2 3 4 2 2 2" xfId="20716"/>
    <cellStyle name="Comma 3 2 3 4 2 2 2 2" xfId="20717"/>
    <cellStyle name="Comma 3 2 3 4 2 2 2 2 2" xfId="20718"/>
    <cellStyle name="Comma 3 2 3 4 2 2 2 3" xfId="20719"/>
    <cellStyle name="Comma 3 2 3 4 2 2 2 4" xfId="20720"/>
    <cellStyle name="Comma 3 2 3 4 2 2 2 5" xfId="20721"/>
    <cellStyle name="Comma 3 2 3 4 2 2 2 6" xfId="20722"/>
    <cellStyle name="Comma 3 2 3 4 2 2 3" xfId="20723"/>
    <cellStyle name="Comma 3 2 3 4 2 2 3 2" xfId="20724"/>
    <cellStyle name="Comma 3 2 3 4 2 2 4" xfId="20725"/>
    <cellStyle name="Comma 3 2 3 4 2 2 5" xfId="20726"/>
    <cellStyle name="Comma 3 2 3 4 2 2 6" xfId="20727"/>
    <cellStyle name="Comma 3 2 3 4 2 2 7" xfId="20728"/>
    <cellStyle name="Comma 3 2 3 4 2 3" xfId="20729"/>
    <cellStyle name="Comma 3 2 3 4 2 3 2" xfId="20730"/>
    <cellStyle name="Comma 3 2 3 4 2 3 2 2" xfId="20731"/>
    <cellStyle name="Comma 3 2 3 4 2 3 3" xfId="20732"/>
    <cellStyle name="Comma 3 2 3 4 2 3 4" xfId="20733"/>
    <cellStyle name="Comma 3 2 3 4 2 3 5" xfId="20734"/>
    <cellStyle name="Comma 3 2 3 4 2 3 6" xfId="20735"/>
    <cellStyle name="Comma 3 2 3 4 2 4" xfId="20736"/>
    <cellStyle name="Comma 3 2 3 4 2 4 2" xfId="20737"/>
    <cellStyle name="Comma 3 2 3 4 2 5" xfId="20738"/>
    <cellStyle name="Comma 3 2 3 4 2 6" xfId="20739"/>
    <cellStyle name="Comma 3 2 3 4 2 7" xfId="20740"/>
    <cellStyle name="Comma 3 2 3 4 2 8" xfId="20741"/>
    <cellStyle name="Comma 3 2 3 4 3" xfId="20742"/>
    <cellStyle name="Comma 3 2 3 4 3 2" xfId="20743"/>
    <cellStyle name="Comma 3 2 3 4 3 2 2" xfId="20744"/>
    <cellStyle name="Comma 3 2 3 4 3 2 2 2" xfId="20745"/>
    <cellStyle name="Comma 3 2 3 4 3 2 3" xfId="20746"/>
    <cellStyle name="Comma 3 2 3 4 3 2 4" xfId="20747"/>
    <cellStyle name="Comma 3 2 3 4 3 2 5" xfId="20748"/>
    <cellStyle name="Comma 3 2 3 4 3 2 6" xfId="20749"/>
    <cellStyle name="Comma 3 2 3 4 3 3" xfId="20750"/>
    <cellStyle name="Comma 3 2 3 4 3 3 2" xfId="20751"/>
    <cellStyle name="Comma 3 2 3 4 3 4" xfId="20752"/>
    <cellStyle name="Comma 3 2 3 4 3 5" xfId="20753"/>
    <cellStyle name="Comma 3 2 3 4 3 6" xfId="20754"/>
    <cellStyle name="Comma 3 2 3 4 3 7" xfId="20755"/>
    <cellStyle name="Comma 3 2 3 4 4" xfId="20756"/>
    <cellStyle name="Comma 3 2 3 4 4 2" xfId="20757"/>
    <cellStyle name="Comma 3 2 3 4 4 2 2" xfId="20758"/>
    <cellStyle name="Comma 3 2 3 4 4 3" xfId="20759"/>
    <cellStyle name="Comma 3 2 3 4 4 4" xfId="20760"/>
    <cellStyle name="Comma 3 2 3 4 4 5" xfId="20761"/>
    <cellStyle name="Comma 3 2 3 4 4 6" xfId="20762"/>
    <cellStyle name="Comma 3 2 3 4 5" xfId="20763"/>
    <cellStyle name="Comma 3 2 3 4 5 2" xfId="20764"/>
    <cellStyle name="Comma 3 2 3 4 6" xfId="20765"/>
    <cellStyle name="Comma 3 2 3 4 6 2" xfId="20766"/>
    <cellStyle name="Comma 3 2 3 4 7" xfId="20767"/>
    <cellStyle name="Comma 3 2 3 4 8" xfId="20768"/>
    <cellStyle name="Comma 3 2 3 4 9" xfId="20769"/>
    <cellStyle name="Comma 3 2 3 5" xfId="20770"/>
    <cellStyle name="Comma 3 2 3 5 2" xfId="20771"/>
    <cellStyle name="Comma 3 2 3 5 2 2" xfId="20772"/>
    <cellStyle name="Comma 3 2 3 5 2 2 2" xfId="20773"/>
    <cellStyle name="Comma 3 2 3 5 2 2 2 2" xfId="20774"/>
    <cellStyle name="Comma 3 2 3 5 2 2 2 2 2" xfId="20775"/>
    <cellStyle name="Comma 3 2 3 5 2 2 2 3" xfId="20776"/>
    <cellStyle name="Comma 3 2 3 5 2 2 2 4" xfId="20777"/>
    <cellStyle name="Comma 3 2 3 5 2 2 2 5" xfId="20778"/>
    <cellStyle name="Comma 3 2 3 5 2 2 2 6" xfId="20779"/>
    <cellStyle name="Comma 3 2 3 5 2 2 3" xfId="20780"/>
    <cellStyle name="Comma 3 2 3 5 2 2 3 2" xfId="20781"/>
    <cellStyle name="Comma 3 2 3 5 2 2 4" xfId="20782"/>
    <cellStyle name="Comma 3 2 3 5 2 2 5" xfId="20783"/>
    <cellStyle name="Comma 3 2 3 5 2 2 6" xfId="20784"/>
    <cellStyle name="Comma 3 2 3 5 2 2 7" xfId="20785"/>
    <cellStyle name="Comma 3 2 3 5 2 3" xfId="20786"/>
    <cellStyle name="Comma 3 2 3 5 2 3 2" xfId="20787"/>
    <cellStyle name="Comma 3 2 3 5 2 3 2 2" xfId="20788"/>
    <cellStyle name="Comma 3 2 3 5 2 3 3" xfId="20789"/>
    <cellStyle name="Comma 3 2 3 5 2 3 4" xfId="20790"/>
    <cellStyle name="Comma 3 2 3 5 2 3 5" xfId="20791"/>
    <cellStyle name="Comma 3 2 3 5 2 3 6" xfId="20792"/>
    <cellStyle name="Comma 3 2 3 5 2 4" xfId="20793"/>
    <cellStyle name="Comma 3 2 3 5 2 4 2" xfId="20794"/>
    <cellStyle name="Comma 3 2 3 5 2 5" xfId="20795"/>
    <cellStyle name="Comma 3 2 3 5 2 6" xfId="20796"/>
    <cellStyle name="Comma 3 2 3 5 2 7" xfId="20797"/>
    <cellStyle name="Comma 3 2 3 5 2 8" xfId="20798"/>
    <cellStyle name="Comma 3 2 3 5 3" xfId="20799"/>
    <cellStyle name="Comma 3 2 3 5 3 2" xfId="20800"/>
    <cellStyle name="Comma 3 2 3 5 3 2 2" xfId="20801"/>
    <cellStyle name="Comma 3 2 3 5 3 2 2 2" xfId="20802"/>
    <cellStyle name="Comma 3 2 3 5 3 2 3" xfId="20803"/>
    <cellStyle name="Comma 3 2 3 5 3 2 4" xfId="20804"/>
    <cellStyle name="Comma 3 2 3 5 3 2 5" xfId="20805"/>
    <cellStyle name="Comma 3 2 3 5 3 2 6" xfId="20806"/>
    <cellStyle name="Comma 3 2 3 5 3 3" xfId="20807"/>
    <cellStyle name="Comma 3 2 3 5 3 3 2" xfId="20808"/>
    <cellStyle name="Comma 3 2 3 5 3 4" xfId="20809"/>
    <cellStyle name="Comma 3 2 3 5 3 5" xfId="20810"/>
    <cellStyle name="Comma 3 2 3 5 3 6" xfId="20811"/>
    <cellStyle name="Comma 3 2 3 5 3 7" xfId="20812"/>
    <cellStyle name="Comma 3 2 3 5 4" xfId="20813"/>
    <cellStyle name="Comma 3 2 3 5 4 2" xfId="20814"/>
    <cellStyle name="Comma 3 2 3 5 4 2 2" xfId="20815"/>
    <cellStyle name="Comma 3 2 3 5 4 3" xfId="20816"/>
    <cellStyle name="Comma 3 2 3 5 4 4" xfId="20817"/>
    <cellStyle name="Comma 3 2 3 5 4 5" xfId="20818"/>
    <cellStyle name="Comma 3 2 3 5 4 6" xfId="20819"/>
    <cellStyle name="Comma 3 2 3 5 5" xfId="20820"/>
    <cellStyle name="Comma 3 2 3 5 5 2" xfId="20821"/>
    <cellStyle name="Comma 3 2 3 5 6" xfId="20822"/>
    <cellStyle name="Comma 3 2 3 5 7" xfId="20823"/>
    <cellStyle name="Comma 3 2 3 5 8" xfId="20824"/>
    <cellStyle name="Comma 3 2 3 5 9" xfId="20825"/>
    <cellStyle name="Comma 3 2 3 6" xfId="20826"/>
    <cellStyle name="Comma 3 2 3 6 2" xfId="20827"/>
    <cellStyle name="Comma 3 2 3 6 2 2" xfId="20828"/>
    <cellStyle name="Comma 3 2 3 6 2 2 2" xfId="20829"/>
    <cellStyle name="Comma 3 2 3 6 2 2 2 2" xfId="20830"/>
    <cellStyle name="Comma 3 2 3 6 2 2 3" xfId="20831"/>
    <cellStyle name="Comma 3 2 3 6 2 2 4" xfId="20832"/>
    <cellStyle name="Comma 3 2 3 6 2 2 5" xfId="20833"/>
    <cellStyle name="Comma 3 2 3 6 2 2 6" xfId="20834"/>
    <cellStyle name="Comma 3 2 3 6 2 3" xfId="20835"/>
    <cellStyle name="Comma 3 2 3 6 2 3 2" xfId="20836"/>
    <cellStyle name="Comma 3 2 3 6 2 4" xfId="20837"/>
    <cellStyle name="Comma 3 2 3 6 2 5" xfId="20838"/>
    <cellStyle name="Comma 3 2 3 6 2 6" xfId="20839"/>
    <cellStyle name="Comma 3 2 3 6 2 7" xfId="20840"/>
    <cellStyle name="Comma 3 2 3 6 3" xfId="20841"/>
    <cellStyle name="Comma 3 2 3 6 3 2" xfId="20842"/>
    <cellStyle name="Comma 3 2 3 6 3 2 2" xfId="20843"/>
    <cellStyle name="Comma 3 2 3 6 3 3" xfId="20844"/>
    <cellStyle name="Comma 3 2 3 6 3 4" xfId="20845"/>
    <cellStyle name="Comma 3 2 3 6 3 5" xfId="20846"/>
    <cellStyle name="Comma 3 2 3 6 3 6" xfId="20847"/>
    <cellStyle name="Comma 3 2 3 6 4" xfId="20848"/>
    <cellStyle name="Comma 3 2 3 6 4 2" xfId="20849"/>
    <cellStyle name="Comma 3 2 3 6 5" xfId="20850"/>
    <cellStyle name="Comma 3 2 3 6 6" xfId="20851"/>
    <cellStyle name="Comma 3 2 3 6 7" xfId="20852"/>
    <cellStyle name="Comma 3 2 3 6 8" xfId="20853"/>
    <cellStyle name="Comma 3 2 3 7" xfId="20854"/>
    <cellStyle name="Comma 3 2 3 7 2" xfId="20855"/>
    <cellStyle name="Comma 3 2 3 7 2 2" xfId="20856"/>
    <cellStyle name="Comma 3 2 3 7 2 2 2" xfId="20857"/>
    <cellStyle name="Comma 3 2 3 7 2 2 2 2" xfId="20858"/>
    <cellStyle name="Comma 3 2 3 7 2 2 3" xfId="20859"/>
    <cellStyle name="Comma 3 2 3 7 2 2 4" xfId="20860"/>
    <cellStyle name="Comma 3 2 3 7 2 2 5" xfId="20861"/>
    <cellStyle name="Comma 3 2 3 7 2 2 6" xfId="20862"/>
    <cellStyle name="Comma 3 2 3 7 2 3" xfId="20863"/>
    <cellStyle name="Comma 3 2 3 7 2 3 2" xfId="20864"/>
    <cellStyle name="Comma 3 2 3 7 2 4" xfId="20865"/>
    <cellStyle name="Comma 3 2 3 7 2 5" xfId="20866"/>
    <cellStyle name="Comma 3 2 3 7 2 6" xfId="20867"/>
    <cellStyle name="Comma 3 2 3 7 2 7" xfId="20868"/>
    <cellStyle name="Comma 3 2 3 7 3" xfId="20869"/>
    <cellStyle name="Comma 3 2 3 7 3 2" xfId="20870"/>
    <cellStyle name="Comma 3 2 3 7 3 2 2" xfId="20871"/>
    <cellStyle name="Comma 3 2 3 7 3 3" xfId="20872"/>
    <cellStyle name="Comma 3 2 3 7 3 4" xfId="20873"/>
    <cellStyle name="Comma 3 2 3 7 3 5" xfId="20874"/>
    <cellStyle name="Comma 3 2 3 7 3 6" xfId="20875"/>
    <cellStyle name="Comma 3 2 3 7 4" xfId="20876"/>
    <cellStyle name="Comma 3 2 3 7 4 2" xfId="20877"/>
    <cellStyle name="Comma 3 2 3 7 5" xfId="20878"/>
    <cellStyle name="Comma 3 2 3 7 6" xfId="20879"/>
    <cellStyle name="Comma 3 2 3 7 7" xfId="20880"/>
    <cellStyle name="Comma 3 2 3 7 8" xfId="20881"/>
    <cellStyle name="Comma 3 2 3 8" xfId="20882"/>
    <cellStyle name="Comma 3 2 3 8 2" xfId="20883"/>
    <cellStyle name="Comma 3 2 3 8 2 2" xfId="20884"/>
    <cellStyle name="Comma 3 2 3 8 2 2 2" xfId="20885"/>
    <cellStyle name="Comma 3 2 3 8 2 3" xfId="20886"/>
    <cellStyle name="Comma 3 2 3 8 2 4" xfId="20887"/>
    <cellStyle name="Comma 3 2 3 8 2 5" xfId="20888"/>
    <cellStyle name="Comma 3 2 3 8 2 6" xfId="20889"/>
    <cellStyle name="Comma 3 2 3 8 3" xfId="20890"/>
    <cellStyle name="Comma 3 2 3 8 3 2" xfId="20891"/>
    <cellStyle name="Comma 3 2 3 8 4" xfId="20892"/>
    <cellStyle name="Comma 3 2 3 8 5" xfId="20893"/>
    <cellStyle name="Comma 3 2 3 8 6" xfId="20894"/>
    <cellStyle name="Comma 3 2 3 8 7" xfId="20895"/>
    <cellStyle name="Comma 3 2 3 9" xfId="20896"/>
    <cellStyle name="Comma 3 2 3 9 2" xfId="20897"/>
    <cellStyle name="Comma 3 2 3 9 2 2" xfId="20898"/>
    <cellStyle name="Comma 3 2 3 9 2 2 2" xfId="20899"/>
    <cellStyle name="Comma 3 2 3 9 2 3" xfId="20900"/>
    <cellStyle name="Comma 3 2 3 9 2 4" xfId="20901"/>
    <cellStyle name="Comma 3 2 3 9 2 5" xfId="20902"/>
    <cellStyle name="Comma 3 2 3 9 2 6" xfId="20903"/>
    <cellStyle name="Comma 3 2 3 9 3" xfId="20904"/>
    <cellStyle name="Comma 3 2 3 9 3 2" xfId="20905"/>
    <cellStyle name="Comma 3 2 3 9 4" xfId="20906"/>
    <cellStyle name="Comma 3 2 3 9 5" xfId="20907"/>
    <cellStyle name="Comma 3 2 3 9 6" xfId="20908"/>
    <cellStyle name="Comma 3 2 3 9 7" xfId="20909"/>
    <cellStyle name="Comma 3 2 4" xfId="20910"/>
    <cellStyle name="Comma 3 2 4 10" xfId="20911"/>
    <cellStyle name="Comma 3 2 4 10 2" xfId="20912"/>
    <cellStyle name="Comma 3 2 4 10 2 2" xfId="20913"/>
    <cellStyle name="Comma 3 2 4 10 3" xfId="20914"/>
    <cellStyle name="Comma 3 2 4 10 4" xfId="20915"/>
    <cellStyle name="Comma 3 2 4 10 5" xfId="20916"/>
    <cellStyle name="Comma 3 2 4 10 6" xfId="20917"/>
    <cellStyle name="Comma 3 2 4 11" xfId="20918"/>
    <cellStyle name="Comma 3 2 4 11 2" xfId="20919"/>
    <cellStyle name="Comma 3 2 4 11 2 2" xfId="20920"/>
    <cellStyle name="Comma 3 2 4 11 3" xfId="20921"/>
    <cellStyle name="Comma 3 2 4 11 4" xfId="20922"/>
    <cellStyle name="Comma 3 2 4 11 5" xfId="20923"/>
    <cellStyle name="Comma 3 2 4 11 6" xfId="20924"/>
    <cellStyle name="Comma 3 2 4 12" xfId="20925"/>
    <cellStyle name="Comma 3 2 4 12 2" xfId="20926"/>
    <cellStyle name="Comma 3 2 4 12 2 2" xfId="20927"/>
    <cellStyle name="Comma 3 2 4 12 3" xfId="20928"/>
    <cellStyle name="Comma 3 2 4 12 4" xfId="20929"/>
    <cellStyle name="Comma 3 2 4 12 5" xfId="20930"/>
    <cellStyle name="Comma 3 2 4 12 6" xfId="20931"/>
    <cellStyle name="Comma 3 2 4 13" xfId="20932"/>
    <cellStyle name="Comma 3 2 4 13 2" xfId="20933"/>
    <cellStyle name="Comma 3 2 4 14" xfId="20934"/>
    <cellStyle name="Comma 3 2 4 14 2" xfId="20935"/>
    <cellStyle name="Comma 3 2 4 15" xfId="20936"/>
    <cellStyle name="Comma 3 2 4 16" xfId="20937"/>
    <cellStyle name="Comma 3 2 4 17" xfId="20938"/>
    <cellStyle name="Comma 3 2 4 18" xfId="20939"/>
    <cellStyle name="Comma 3 2 4 19" xfId="20940"/>
    <cellStyle name="Comma 3 2 4 2" xfId="20941"/>
    <cellStyle name="Comma 3 2 4 2 10" xfId="20942"/>
    <cellStyle name="Comma 3 2 4 2 10 2" xfId="20943"/>
    <cellStyle name="Comma 3 2 4 2 10 2 2" xfId="20944"/>
    <cellStyle name="Comma 3 2 4 2 10 3" xfId="20945"/>
    <cellStyle name="Comma 3 2 4 2 10 4" xfId="20946"/>
    <cellStyle name="Comma 3 2 4 2 10 5" xfId="20947"/>
    <cellStyle name="Comma 3 2 4 2 10 6" xfId="20948"/>
    <cellStyle name="Comma 3 2 4 2 11" xfId="20949"/>
    <cellStyle name="Comma 3 2 4 2 11 2" xfId="20950"/>
    <cellStyle name="Comma 3 2 4 2 11 2 2" xfId="20951"/>
    <cellStyle name="Comma 3 2 4 2 11 3" xfId="20952"/>
    <cellStyle name="Comma 3 2 4 2 11 4" xfId="20953"/>
    <cellStyle name="Comma 3 2 4 2 11 5" xfId="20954"/>
    <cellStyle name="Comma 3 2 4 2 11 6" xfId="20955"/>
    <cellStyle name="Comma 3 2 4 2 12" xfId="20956"/>
    <cellStyle name="Comma 3 2 4 2 12 2" xfId="20957"/>
    <cellStyle name="Comma 3 2 4 2 13" xfId="20958"/>
    <cellStyle name="Comma 3 2 4 2 13 2" xfId="20959"/>
    <cellStyle name="Comma 3 2 4 2 14" xfId="20960"/>
    <cellStyle name="Comma 3 2 4 2 15" xfId="20961"/>
    <cellStyle name="Comma 3 2 4 2 16" xfId="20962"/>
    <cellStyle name="Comma 3 2 4 2 17" xfId="20963"/>
    <cellStyle name="Comma 3 2 4 2 18" xfId="20964"/>
    <cellStyle name="Comma 3 2 4 2 2" xfId="20965"/>
    <cellStyle name="Comma 3 2 4 2 2 10" xfId="20966"/>
    <cellStyle name="Comma 3 2 4 2 2 11" xfId="20967"/>
    <cellStyle name="Comma 3 2 4 2 2 12" xfId="20968"/>
    <cellStyle name="Comma 3 2 4 2 2 2" xfId="20969"/>
    <cellStyle name="Comma 3 2 4 2 2 2 10" xfId="20970"/>
    <cellStyle name="Comma 3 2 4 2 2 2 11" xfId="20971"/>
    <cellStyle name="Comma 3 2 4 2 2 2 2" xfId="20972"/>
    <cellStyle name="Comma 3 2 4 2 2 2 2 2" xfId="20973"/>
    <cellStyle name="Comma 3 2 4 2 2 2 2 2 2" xfId="20974"/>
    <cellStyle name="Comma 3 2 4 2 2 2 2 2 2 2" xfId="20975"/>
    <cellStyle name="Comma 3 2 4 2 2 2 2 2 2 2 2" xfId="20976"/>
    <cellStyle name="Comma 3 2 4 2 2 2 2 2 2 3" xfId="20977"/>
    <cellStyle name="Comma 3 2 4 2 2 2 2 2 2 4" xfId="20978"/>
    <cellStyle name="Comma 3 2 4 2 2 2 2 2 2 5" xfId="20979"/>
    <cellStyle name="Comma 3 2 4 2 2 2 2 2 2 6" xfId="20980"/>
    <cellStyle name="Comma 3 2 4 2 2 2 2 2 3" xfId="20981"/>
    <cellStyle name="Comma 3 2 4 2 2 2 2 2 3 2" xfId="20982"/>
    <cellStyle name="Comma 3 2 4 2 2 2 2 2 4" xfId="20983"/>
    <cellStyle name="Comma 3 2 4 2 2 2 2 2 5" xfId="20984"/>
    <cellStyle name="Comma 3 2 4 2 2 2 2 2 6" xfId="20985"/>
    <cellStyle name="Comma 3 2 4 2 2 2 2 2 7" xfId="20986"/>
    <cellStyle name="Comma 3 2 4 2 2 2 2 3" xfId="20987"/>
    <cellStyle name="Comma 3 2 4 2 2 2 2 3 2" xfId="20988"/>
    <cellStyle name="Comma 3 2 4 2 2 2 2 3 2 2" xfId="20989"/>
    <cellStyle name="Comma 3 2 4 2 2 2 2 3 3" xfId="20990"/>
    <cellStyle name="Comma 3 2 4 2 2 2 2 3 4" xfId="20991"/>
    <cellStyle name="Comma 3 2 4 2 2 2 2 3 5" xfId="20992"/>
    <cellStyle name="Comma 3 2 4 2 2 2 2 3 6" xfId="20993"/>
    <cellStyle name="Comma 3 2 4 2 2 2 2 4" xfId="20994"/>
    <cellStyle name="Comma 3 2 4 2 2 2 2 4 2" xfId="20995"/>
    <cellStyle name="Comma 3 2 4 2 2 2 2 5" xfId="20996"/>
    <cellStyle name="Comma 3 2 4 2 2 2 2 6" xfId="20997"/>
    <cellStyle name="Comma 3 2 4 2 2 2 2 7" xfId="20998"/>
    <cellStyle name="Comma 3 2 4 2 2 2 2 8" xfId="20999"/>
    <cellStyle name="Comma 3 2 4 2 2 2 3" xfId="21000"/>
    <cellStyle name="Comma 3 2 4 2 2 2 3 2" xfId="21001"/>
    <cellStyle name="Comma 3 2 4 2 2 2 3 2 2" xfId="21002"/>
    <cellStyle name="Comma 3 2 4 2 2 2 3 2 2 2" xfId="21003"/>
    <cellStyle name="Comma 3 2 4 2 2 2 3 2 3" xfId="21004"/>
    <cellStyle name="Comma 3 2 4 2 2 2 3 2 4" xfId="21005"/>
    <cellStyle name="Comma 3 2 4 2 2 2 3 2 5" xfId="21006"/>
    <cellStyle name="Comma 3 2 4 2 2 2 3 2 6" xfId="21007"/>
    <cellStyle name="Comma 3 2 4 2 2 2 3 3" xfId="21008"/>
    <cellStyle name="Comma 3 2 4 2 2 2 3 3 2" xfId="21009"/>
    <cellStyle name="Comma 3 2 4 2 2 2 3 4" xfId="21010"/>
    <cellStyle name="Comma 3 2 4 2 2 2 3 5" xfId="21011"/>
    <cellStyle name="Comma 3 2 4 2 2 2 3 6" xfId="21012"/>
    <cellStyle name="Comma 3 2 4 2 2 2 3 7" xfId="21013"/>
    <cellStyle name="Comma 3 2 4 2 2 2 4" xfId="21014"/>
    <cellStyle name="Comma 3 2 4 2 2 2 4 2" xfId="21015"/>
    <cellStyle name="Comma 3 2 4 2 2 2 4 2 2" xfId="21016"/>
    <cellStyle name="Comma 3 2 4 2 2 2 4 3" xfId="21017"/>
    <cellStyle name="Comma 3 2 4 2 2 2 4 4" xfId="21018"/>
    <cellStyle name="Comma 3 2 4 2 2 2 4 5" xfId="21019"/>
    <cellStyle name="Comma 3 2 4 2 2 2 4 6" xfId="21020"/>
    <cellStyle name="Comma 3 2 4 2 2 2 5" xfId="21021"/>
    <cellStyle name="Comma 3 2 4 2 2 2 5 2" xfId="21022"/>
    <cellStyle name="Comma 3 2 4 2 2 2 6" xfId="21023"/>
    <cellStyle name="Comma 3 2 4 2 2 2 6 2" xfId="21024"/>
    <cellStyle name="Comma 3 2 4 2 2 2 7" xfId="21025"/>
    <cellStyle name="Comma 3 2 4 2 2 2 8" xfId="21026"/>
    <cellStyle name="Comma 3 2 4 2 2 2 9" xfId="21027"/>
    <cellStyle name="Comma 3 2 4 2 2 3" xfId="21028"/>
    <cellStyle name="Comma 3 2 4 2 2 3 2" xfId="21029"/>
    <cellStyle name="Comma 3 2 4 2 2 3 2 2" xfId="21030"/>
    <cellStyle name="Comma 3 2 4 2 2 3 2 2 2" xfId="21031"/>
    <cellStyle name="Comma 3 2 4 2 2 3 2 2 2 2" xfId="21032"/>
    <cellStyle name="Comma 3 2 4 2 2 3 2 2 3" xfId="21033"/>
    <cellStyle name="Comma 3 2 4 2 2 3 2 2 4" xfId="21034"/>
    <cellStyle name="Comma 3 2 4 2 2 3 2 2 5" xfId="21035"/>
    <cellStyle name="Comma 3 2 4 2 2 3 2 2 6" xfId="21036"/>
    <cellStyle name="Comma 3 2 4 2 2 3 2 3" xfId="21037"/>
    <cellStyle name="Comma 3 2 4 2 2 3 2 3 2" xfId="21038"/>
    <cellStyle name="Comma 3 2 4 2 2 3 2 4" xfId="21039"/>
    <cellStyle name="Comma 3 2 4 2 2 3 2 5" xfId="21040"/>
    <cellStyle name="Comma 3 2 4 2 2 3 2 6" xfId="21041"/>
    <cellStyle name="Comma 3 2 4 2 2 3 2 7" xfId="21042"/>
    <cellStyle name="Comma 3 2 4 2 2 3 3" xfId="21043"/>
    <cellStyle name="Comma 3 2 4 2 2 3 3 2" xfId="21044"/>
    <cellStyle name="Comma 3 2 4 2 2 3 3 2 2" xfId="21045"/>
    <cellStyle name="Comma 3 2 4 2 2 3 3 3" xfId="21046"/>
    <cellStyle name="Comma 3 2 4 2 2 3 3 4" xfId="21047"/>
    <cellStyle name="Comma 3 2 4 2 2 3 3 5" xfId="21048"/>
    <cellStyle name="Comma 3 2 4 2 2 3 3 6" xfId="21049"/>
    <cellStyle name="Comma 3 2 4 2 2 3 4" xfId="21050"/>
    <cellStyle name="Comma 3 2 4 2 2 3 4 2" xfId="21051"/>
    <cellStyle name="Comma 3 2 4 2 2 3 5" xfId="21052"/>
    <cellStyle name="Comma 3 2 4 2 2 3 6" xfId="21053"/>
    <cellStyle name="Comma 3 2 4 2 2 3 7" xfId="21054"/>
    <cellStyle name="Comma 3 2 4 2 2 3 8" xfId="21055"/>
    <cellStyle name="Comma 3 2 4 2 2 4" xfId="21056"/>
    <cellStyle name="Comma 3 2 4 2 2 4 2" xfId="21057"/>
    <cellStyle name="Comma 3 2 4 2 2 4 2 2" xfId="21058"/>
    <cellStyle name="Comma 3 2 4 2 2 4 2 2 2" xfId="21059"/>
    <cellStyle name="Comma 3 2 4 2 2 4 2 3" xfId="21060"/>
    <cellStyle name="Comma 3 2 4 2 2 4 2 4" xfId="21061"/>
    <cellStyle name="Comma 3 2 4 2 2 4 2 5" xfId="21062"/>
    <cellStyle name="Comma 3 2 4 2 2 4 2 6" xfId="21063"/>
    <cellStyle name="Comma 3 2 4 2 2 4 3" xfId="21064"/>
    <cellStyle name="Comma 3 2 4 2 2 4 3 2" xfId="21065"/>
    <cellStyle name="Comma 3 2 4 2 2 4 4" xfId="21066"/>
    <cellStyle name="Comma 3 2 4 2 2 4 5" xfId="21067"/>
    <cellStyle name="Comma 3 2 4 2 2 4 6" xfId="21068"/>
    <cellStyle name="Comma 3 2 4 2 2 4 7" xfId="21069"/>
    <cellStyle name="Comma 3 2 4 2 2 5" xfId="21070"/>
    <cellStyle name="Comma 3 2 4 2 2 5 2" xfId="21071"/>
    <cellStyle name="Comma 3 2 4 2 2 5 2 2" xfId="21072"/>
    <cellStyle name="Comma 3 2 4 2 2 5 3" xfId="21073"/>
    <cellStyle name="Comma 3 2 4 2 2 5 4" xfId="21074"/>
    <cellStyle name="Comma 3 2 4 2 2 5 5" xfId="21075"/>
    <cellStyle name="Comma 3 2 4 2 2 5 6" xfId="21076"/>
    <cellStyle name="Comma 3 2 4 2 2 6" xfId="21077"/>
    <cellStyle name="Comma 3 2 4 2 2 6 2" xfId="21078"/>
    <cellStyle name="Comma 3 2 4 2 2 7" xfId="21079"/>
    <cellStyle name="Comma 3 2 4 2 2 7 2" xfId="21080"/>
    <cellStyle name="Comma 3 2 4 2 2 8" xfId="21081"/>
    <cellStyle name="Comma 3 2 4 2 2 9" xfId="21082"/>
    <cellStyle name="Comma 3 2 4 2 3" xfId="21083"/>
    <cellStyle name="Comma 3 2 4 2 3 10" xfId="21084"/>
    <cellStyle name="Comma 3 2 4 2 3 11" xfId="21085"/>
    <cellStyle name="Comma 3 2 4 2 3 2" xfId="21086"/>
    <cellStyle name="Comma 3 2 4 2 3 2 2" xfId="21087"/>
    <cellStyle name="Comma 3 2 4 2 3 2 2 2" xfId="21088"/>
    <cellStyle name="Comma 3 2 4 2 3 2 2 2 2" xfId="21089"/>
    <cellStyle name="Comma 3 2 4 2 3 2 2 2 2 2" xfId="21090"/>
    <cellStyle name="Comma 3 2 4 2 3 2 2 2 3" xfId="21091"/>
    <cellStyle name="Comma 3 2 4 2 3 2 2 2 4" xfId="21092"/>
    <cellStyle name="Comma 3 2 4 2 3 2 2 2 5" xfId="21093"/>
    <cellStyle name="Comma 3 2 4 2 3 2 2 2 6" xfId="21094"/>
    <cellStyle name="Comma 3 2 4 2 3 2 2 3" xfId="21095"/>
    <cellStyle name="Comma 3 2 4 2 3 2 2 3 2" xfId="21096"/>
    <cellStyle name="Comma 3 2 4 2 3 2 2 4" xfId="21097"/>
    <cellStyle name="Comma 3 2 4 2 3 2 2 5" xfId="21098"/>
    <cellStyle name="Comma 3 2 4 2 3 2 2 6" xfId="21099"/>
    <cellStyle name="Comma 3 2 4 2 3 2 2 7" xfId="21100"/>
    <cellStyle name="Comma 3 2 4 2 3 2 3" xfId="21101"/>
    <cellStyle name="Comma 3 2 4 2 3 2 3 2" xfId="21102"/>
    <cellStyle name="Comma 3 2 4 2 3 2 3 2 2" xfId="21103"/>
    <cellStyle name="Comma 3 2 4 2 3 2 3 3" xfId="21104"/>
    <cellStyle name="Comma 3 2 4 2 3 2 3 4" xfId="21105"/>
    <cellStyle name="Comma 3 2 4 2 3 2 3 5" xfId="21106"/>
    <cellStyle name="Comma 3 2 4 2 3 2 3 6" xfId="21107"/>
    <cellStyle name="Comma 3 2 4 2 3 2 4" xfId="21108"/>
    <cellStyle name="Comma 3 2 4 2 3 2 4 2" xfId="21109"/>
    <cellStyle name="Comma 3 2 4 2 3 2 5" xfId="21110"/>
    <cellStyle name="Comma 3 2 4 2 3 2 6" xfId="21111"/>
    <cellStyle name="Comma 3 2 4 2 3 2 7" xfId="21112"/>
    <cellStyle name="Comma 3 2 4 2 3 2 8" xfId="21113"/>
    <cellStyle name="Comma 3 2 4 2 3 3" xfId="21114"/>
    <cellStyle name="Comma 3 2 4 2 3 3 2" xfId="21115"/>
    <cellStyle name="Comma 3 2 4 2 3 3 2 2" xfId="21116"/>
    <cellStyle name="Comma 3 2 4 2 3 3 2 2 2" xfId="21117"/>
    <cellStyle name="Comma 3 2 4 2 3 3 2 3" xfId="21118"/>
    <cellStyle name="Comma 3 2 4 2 3 3 2 4" xfId="21119"/>
    <cellStyle name="Comma 3 2 4 2 3 3 2 5" xfId="21120"/>
    <cellStyle name="Comma 3 2 4 2 3 3 2 6" xfId="21121"/>
    <cellStyle name="Comma 3 2 4 2 3 3 3" xfId="21122"/>
    <cellStyle name="Comma 3 2 4 2 3 3 3 2" xfId="21123"/>
    <cellStyle name="Comma 3 2 4 2 3 3 4" xfId="21124"/>
    <cellStyle name="Comma 3 2 4 2 3 3 5" xfId="21125"/>
    <cellStyle name="Comma 3 2 4 2 3 3 6" xfId="21126"/>
    <cellStyle name="Comma 3 2 4 2 3 3 7" xfId="21127"/>
    <cellStyle name="Comma 3 2 4 2 3 4" xfId="21128"/>
    <cellStyle name="Comma 3 2 4 2 3 4 2" xfId="21129"/>
    <cellStyle name="Comma 3 2 4 2 3 4 2 2" xfId="21130"/>
    <cellStyle name="Comma 3 2 4 2 3 4 3" xfId="21131"/>
    <cellStyle name="Comma 3 2 4 2 3 4 4" xfId="21132"/>
    <cellStyle name="Comma 3 2 4 2 3 4 5" xfId="21133"/>
    <cellStyle name="Comma 3 2 4 2 3 4 6" xfId="21134"/>
    <cellStyle name="Comma 3 2 4 2 3 5" xfId="21135"/>
    <cellStyle name="Comma 3 2 4 2 3 5 2" xfId="21136"/>
    <cellStyle name="Comma 3 2 4 2 3 6" xfId="21137"/>
    <cellStyle name="Comma 3 2 4 2 3 6 2" xfId="21138"/>
    <cellStyle name="Comma 3 2 4 2 3 7" xfId="21139"/>
    <cellStyle name="Comma 3 2 4 2 3 8" xfId="21140"/>
    <cellStyle name="Comma 3 2 4 2 3 9" xfId="21141"/>
    <cellStyle name="Comma 3 2 4 2 4" xfId="21142"/>
    <cellStyle name="Comma 3 2 4 2 4 2" xfId="21143"/>
    <cellStyle name="Comma 3 2 4 2 4 2 2" xfId="21144"/>
    <cellStyle name="Comma 3 2 4 2 4 2 2 2" xfId="21145"/>
    <cellStyle name="Comma 3 2 4 2 4 2 2 2 2" xfId="21146"/>
    <cellStyle name="Comma 3 2 4 2 4 2 2 2 2 2" xfId="21147"/>
    <cellStyle name="Comma 3 2 4 2 4 2 2 2 3" xfId="21148"/>
    <cellStyle name="Comma 3 2 4 2 4 2 2 2 4" xfId="21149"/>
    <cellStyle name="Comma 3 2 4 2 4 2 2 2 5" xfId="21150"/>
    <cellStyle name="Comma 3 2 4 2 4 2 2 2 6" xfId="21151"/>
    <cellStyle name="Comma 3 2 4 2 4 2 2 3" xfId="21152"/>
    <cellStyle name="Comma 3 2 4 2 4 2 2 3 2" xfId="21153"/>
    <cellStyle name="Comma 3 2 4 2 4 2 2 4" xfId="21154"/>
    <cellStyle name="Comma 3 2 4 2 4 2 2 5" xfId="21155"/>
    <cellStyle name="Comma 3 2 4 2 4 2 2 6" xfId="21156"/>
    <cellStyle name="Comma 3 2 4 2 4 2 2 7" xfId="21157"/>
    <cellStyle name="Comma 3 2 4 2 4 2 3" xfId="21158"/>
    <cellStyle name="Comma 3 2 4 2 4 2 3 2" xfId="21159"/>
    <cellStyle name="Comma 3 2 4 2 4 2 3 2 2" xfId="21160"/>
    <cellStyle name="Comma 3 2 4 2 4 2 3 3" xfId="21161"/>
    <cellStyle name="Comma 3 2 4 2 4 2 3 4" xfId="21162"/>
    <cellStyle name="Comma 3 2 4 2 4 2 3 5" xfId="21163"/>
    <cellStyle name="Comma 3 2 4 2 4 2 3 6" xfId="21164"/>
    <cellStyle name="Comma 3 2 4 2 4 2 4" xfId="21165"/>
    <cellStyle name="Comma 3 2 4 2 4 2 4 2" xfId="21166"/>
    <cellStyle name="Comma 3 2 4 2 4 2 5" xfId="21167"/>
    <cellStyle name="Comma 3 2 4 2 4 2 6" xfId="21168"/>
    <cellStyle name="Comma 3 2 4 2 4 2 7" xfId="21169"/>
    <cellStyle name="Comma 3 2 4 2 4 2 8" xfId="21170"/>
    <cellStyle name="Comma 3 2 4 2 4 3" xfId="21171"/>
    <cellStyle name="Comma 3 2 4 2 4 3 2" xfId="21172"/>
    <cellStyle name="Comma 3 2 4 2 4 3 2 2" xfId="21173"/>
    <cellStyle name="Comma 3 2 4 2 4 3 2 2 2" xfId="21174"/>
    <cellStyle name="Comma 3 2 4 2 4 3 2 3" xfId="21175"/>
    <cellStyle name="Comma 3 2 4 2 4 3 2 4" xfId="21176"/>
    <cellStyle name="Comma 3 2 4 2 4 3 2 5" xfId="21177"/>
    <cellStyle name="Comma 3 2 4 2 4 3 2 6" xfId="21178"/>
    <cellStyle name="Comma 3 2 4 2 4 3 3" xfId="21179"/>
    <cellStyle name="Comma 3 2 4 2 4 3 3 2" xfId="21180"/>
    <cellStyle name="Comma 3 2 4 2 4 3 4" xfId="21181"/>
    <cellStyle name="Comma 3 2 4 2 4 3 5" xfId="21182"/>
    <cellStyle name="Comma 3 2 4 2 4 3 6" xfId="21183"/>
    <cellStyle name="Comma 3 2 4 2 4 3 7" xfId="21184"/>
    <cellStyle name="Comma 3 2 4 2 4 4" xfId="21185"/>
    <cellStyle name="Comma 3 2 4 2 4 4 2" xfId="21186"/>
    <cellStyle name="Comma 3 2 4 2 4 4 2 2" xfId="21187"/>
    <cellStyle name="Comma 3 2 4 2 4 4 3" xfId="21188"/>
    <cellStyle name="Comma 3 2 4 2 4 4 4" xfId="21189"/>
    <cellStyle name="Comma 3 2 4 2 4 4 5" xfId="21190"/>
    <cellStyle name="Comma 3 2 4 2 4 4 6" xfId="21191"/>
    <cellStyle name="Comma 3 2 4 2 4 5" xfId="21192"/>
    <cellStyle name="Comma 3 2 4 2 4 5 2" xfId="21193"/>
    <cellStyle name="Comma 3 2 4 2 4 6" xfId="21194"/>
    <cellStyle name="Comma 3 2 4 2 4 7" xfId="21195"/>
    <cellStyle name="Comma 3 2 4 2 4 8" xfId="21196"/>
    <cellStyle name="Comma 3 2 4 2 4 9" xfId="21197"/>
    <cellStyle name="Comma 3 2 4 2 5" xfId="21198"/>
    <cellStyle name="Comma 3 2 4 2 5 2" xfId="21199"/>
    <cellStyle name="Comma 3 2 4 2 5 2 2" xfId="21200"/>
    <cellStyle name="Comma 3 2 4 2 5 2 2 2" xfId="21201"/>
    <cellStyle name="Comma 3 2 4 2 5 2 2 2 2" xfId="21202"/>
    <cellStyle name="Comma 3 2 4 2 5 2 2 3" xfId="21203"/>
    <cellStyle name="Comma 3 2 4 2 5 2 2 4" xfId="21204"/>
    <cellStyle name="Comma 3 2 4 2 5 2 2 5" xfId="21205"/>
    <cellStyle name="Comma 3 2 4 2 5 2 2 6" xfId="21206"/>
    <cellStyle name="Comma 3 2 4 2 5 2 3" xfId="21207"/>
    <cellStyle name="Comma 3 2 4 2 5 2 3 2" xfId="21208"/>
    <cellStyle name="Comma 3 2 4 2 5 2 4" xfId="21209"/>
    <cellStyle name="Comma 3 2 4 2 5 2 5" xfId="21210"/>
    <cellStyle name="Comma 3 2 4 2 5 2 6" xfId="21211"/>
    <cellStyle name="Comma 3 2 4 2 5 2 7" xfId="21212"/>
    <cellStyle name="Comma 3 2 4 2 5 3" xfId="21213"/>
    <cellStyle name="Comma 3 2 4 2 5 3 2" xfId="21214"/>
    <cellStyle name="Comma 3 2 4 2 5 3 2 2" xfId="21215"/>
    <cellStyle name="Comma 3 2 4 2 5 3 3" xfId="21216"/>
    <cellStyle name="Comma 3 2 4 2 5 3 4" xfId="21217"/>
    <cellStyle name="Comma 3 2 4 2 5 3 5" xfId="21218"/>
    <cellStyle name="Comma 3 2 4 2 5 3 6" xfId="21219"/>
    <cellStyle name="Comma 3 2 4 2 5 4" xfId="21220"/>
    <cellStyle name="Comma 3 2 4 2 5 4 2" xfId="21221"/>
    <cellStyle name="Comma 3 2 4 2 5 5" xfId="21222"/>
    <cellStyle name="Comma 3 2 4 2 5 6" xfId="21223"/>
    <cellStyle name="Comma 3 2 4 2 5 7" xfId="21224"/>
    <cellStyle name="Comma 3 2 4 2 5 8" xfId="21225"/>
    <cellStyle name="Comma 3 2 4 2 6" xfId="21226"/>
    <cellStyle name="Comma 3 2 4 2 6 2" xfId="21227"/>
    <cellStyle name="Comma 3 2 4 2 6 2 2" xfId="21228"/>
    <cellStyle name="Comma 3 2 4 2 6 2 2 2" xfId="21229"/>
    <cellStyle name="Comma 3 2 4 2 6 2 2 2 2" xfId="21230"/>
    <cellStyle name="Comma 3 2 4 2 6 2 2 3" xfId="21231"/>
    <cellStyle name="Comma 3 2 4 2 6 2 2 4" xfId="21232"/>
    <cellStyle name="Comma 3 2 4 2 6 2 2 5" xfId="21233"/>
    <cellStyle name="Comma 3 2 4 2 6 2 2 6" xfId="21234"/>
    <cellStyle name="Comma 3 2 4 2 6 2 3" xfId="21235"/>
    <cellStyle name="Comma 3 2 4 2 6 2 3 2" xfId="21236"/>
    <cellStyle name="Comma 3 2 4 2 6 2 4" xfId="21237"/>
    <cellStyle name="Comma 3 2 4 2 6 2 5" xfId="21238"/>
    <cellStyle name="Comma 3 2 4 2 6 2 6" xfId="21239"/>
    <cellStyle name="Comma 3 2 4 2 6 2 7" xfId="21240"/>
    <cellStyle name="Comma 3 2 4 2 6 3" xfId="21241"/>
    <cellStyle name="Comma 3 2 4 2 6 3 2" xfId="21242"/>
    <cellStyle name="Comma 3 2 4 2 6 3 2 2" xfId="21243"/>
    <cellStyle name="Comma 3 2 4 2 6 3 3" xfId="21244"/>
    <cellStyle name="Comma 3 2 4 2 6 3 4" xfId="21245"/>
    <cellStyle name="Comma 3 2 4 2 6 3 5" xfId="21246"/>
    <cellStyle name="Comma 3 2 4 2 6 3 6" xfId="21247"/>
    <cellStyle name="Comma 3 2 4 2 6 4" xfId="21248"/>
    <cellStyle name="Comma 3 2 4 2 6 4 2" xfId="21249"/>
    <cellStyle name="Comma 3 2 4 2 6 5" xfId="21250"/>
    <cellStyle name="Comma 3 2 4 2 6 6" xfId="21251"/>
    <cellStyle name="Comma 3 2 4 2 6 7" xfId="21252"/>
    <cellStyle name="Comma 3 2 4 2 6 8" xfId="21253"/>
    <cellStyle name="Comma 3 2 4 2 7" xfId="21254"/>
    <cellStyle name="Comma 3 2 4 2 7 2" xfId="21255"/>
    <cellStyle name="Comma 3 2 4 2 7 2 2" xfId="21256"/>
    <cellStyle name="Comma 3 2 4 2 7 2 2 2" xfId="21257"/>
    <cellStyle name="Comma 3 2 4 2 7 2 3" xfId="21258"/>
    <cellStyle name="Comma 3 2 4 2 7 2 4" xfId="21259"/>
    <cellStyle name="Comma 3 2 4 2 7 2 5" xfId="21260"/>
    <cellStyle name="Comma 3 2 4 2 7 2 6" xfId="21261"/>
    <cellStyle name="Comma 3 2 4 2 7 3" xfId="21262"/>
    <cellStyle name="Comma 3 2 4 2 7 3 2" xfId="21263"/>
    <cellStyle name="Comma 3 2 4 2 7 4" xfId="21264"/>
    <cellStyle name="Comma 3 2 4 2 7 5" xfId="21265"/>
    <cellStyle name="Comma 3 2 4 2 7 6" xfId="21266"/>
    <cellStyle name="Comma 3 2 4 2 7 7" xfId="21267"/>
    <cellStyle name="Comma 3 2 4 2 8" xfId="21268"/>
    <cellStyle name="Comma 3 2 4 2 8 2" xfId="21269"/>
    <cellStyle name="Comma 3 2 4 2 8 2 2" xfId="21270"/>
    <cellStyle name="Comma 3 2 4 2 8 2 2 2" xfId="21271"/>
    <cellStyle name="Comma 3 2 4 2 8 2 3" xfId="21272"/>
    <cellStyle name="Comma 3 2 4 2 8 2 4" xfId="21273"/>
    <cellStyle name="Comma 3 2 4 2 8 2 5" xfId="21274"/>
    <cellStyle name="Comma 3 2 4 2 8 2 6" xfId="21275"/>
    <cellStyle name="Comma 3 2 4 2 8 3" xfId="21276"/>
    <cellStyle name="Comma 3 2 4 2 8 3 2" xfId="21277"/>
    <cellStyle name="Comma 3 2 4 2 8 4" xfId="21278"/>
    <cellStyle name="Comma 3 2 4 2 8 5" xfId="21279"/>
    <cellStyle name="Comma 3 2 4 2 8 6" xfId="21280"/>
    <cellStyle name="Comma 3 2 4 2 8 7" xfId="21281"/>
    <cellStyle name="Comma 3 2 4 2 9" xfId="21282"/>
    <cellStyle name="Comma 3 2 4 2 9 2" xfId="21283"/>
    <cellStyle name="Comma 3 2 4 2 9 2 2" xfId="21284"/>
    <cellStyle name="Comma 3 2 4 2 9 3" xfId="21285"/>
    <cellStyle name="Comma 3 2 4 2 9 4" xfId="21286"/>
    <cellStyle name="Comma 3 2 4 2 9 5" xfId="21287"/>
    <cellStyle name="Comma 3 2 4 2 9 6" xfId="21288"/>
    <cellStyle name="Comma 3 2 4 3" xfId="21289"/>
    <cellStyle name="Comma 3 2 4 3 10" xfId="21290"/>
    <cellStyle name="Comma 3 2 4 3 10 2" xfId="21291"/>
    <cellStyle name="Comma 3 2 4 3 10 2 2" xfId="21292"/>
    <cellStyle name="Comma 3 2 4 3 10 3" xfId="21293"/>
    <cellStyle name="Comma 3 2 4 3 10 4" xfId="21294"/>
    <cellStyle name="Comma 3 2 4 3 10 5" xfId="21295"/>
    <cellStyle name="Comma 3 2 4 3 10 6" xfId="21296"/>
    <cellStyle name="Comma 3 2 4 3 11" xfId="21297"/>
    <cellStyle name="Comma 3 2 4 3 11 2" xfId="21298"/>
    <cellStyle name="Comma 3 2 4 3 12" xfId="21299"/>
    <cellStyle name="Comma 3 2 4 3 12 2" xfId="21300"/>
    <cellStyle name="Comma 3 2 4 3 13" xfId="21301"/>
    <cellStyle name="Comma 3 2 4 3 14" xfId="21302"/>
    <cellStyle name="Comma 3 2 4 3 15" xfId="21303"/>
    <cellStyle name="Comma 3 2 4 3 16" xfId="21304"/>
    <cellStyle name="Comma 3 2 4 3 17" xfId="21305"/>
    <cellStyle name="Comma 3 2 4 3 2" xfId="21306"/>
    <cellStyle name="Comma 3 2 4 3 2 10" xfId="21307"/>
    <cellStyle name="Comma 3 2 4 3 2 11" xfId="21308"/>
    <cellStyle name="Comma 3 2 4 3 2 2" xfId="21309"/>
    <cellStyle name="Comma 3 2 4 3 2 2 2" xfId="21310"/>
    <cellStyle name="Comma 3 2 4 3 2 2 2 2" xfId="21311"/>
    <cellStyle name="Comma 3 2 4 3 2 2 2 2 2" xfId="21312"/>
    <cellStyle name="Comma 3 2 4 3 2 2 2 2 2 2" xfId="21313"/>
    <cellStyle name="Comma 3 2 4 3 2 2 2 2 3" xfId="21314"/>
    <cellStyle name="Comma 3 2 4 3 2 2 2 2 4" xfId="21315"/>
    <cellStyle name="Comma 3 2 4 3 2 2 2 2 5" xfId="21316"/>
    <cellStyle name="Comma 3 2 4 3 2 2 2 2 6" xfId="21317"/>
    <cellStyle name="Comma 3 2 4 3 2 2 2 3" xfId="21318"/>
    <cellStyle name="Comma 3 2 4 3 2 2 2 3 2" xfId="21319"/>
    <cellStyle name="Comma 3 2 4 3 2 2 2 4" xfId="21320"/>
    <cellStyle name="Comma 3 2 4 3 2 2 2 5" xfId="21321"/>
    <cellStyle name="Comma 3 2 4 3 2 2 2 6" xfId="21322"/>
    <cellStyle name="Comma 3 2 4 3 2 2 2 7" xfId="21323"/>
    <cellStyle name="Comma 3 2 4 3 2 2 3" xfId="21324"/>
    <cellStyle name="Comma 3 2 4 3 2 2 3 2" xfId="21325"/>
    <cellStyle name="Comma 3 2 4 3 2 2 3 2 2" xfId="21326"/>
    <cellStyle name="Comma 3 2 4 3 2 2 3 3" xfId="21327"/>
    <cellStyle name="Comma 3 2 4 3 2 2 3 4" xfId="21328"/>
    <cellStyle name="Comma 3 2 4 3 2 2 3 5" xfId="21329"/>
    <cellStyle name="Comma 3 2 4 3 2 2 3 6" xfId="21330"/>
    <cellStyle name="Comma 3 2 4 3 2 2 4" xfId="21331"/>
    <cellStyle name="Comma 3 2 4 3 2 2 4 2" xfId="21332"/>
    <cellStyle name="Comma 3 2 4 3 2 2 5" xfId="21333"/>
    <cellStyle name="Comma 3 2 4 3 2 2 6" xfId="21334"/>
    <cellStyle name="Comma 3 2 4 3 2 2 7" xfId="21335"/>
    <cellStyle name="Comma 3 2 4 3 2 2 8" xfId="21336"/>
    <cellStyle name="Comma 3 2 4 3 2 3" xfId="21337"/>
    <cellStyle name="Comma 3 2 4 3 2 3 2" xfId="21338"/>
    <cellStyle name="Comma 3 2 4 3 2 3 2 2" xfId="21339"/>
    <cellStyle name="Comma 3 2 4 3 2 3 2 2 2" xfId="21340"/>
    <cellStyle name="Comma 3 2 4 3 2 3 2 3" xfId="21341"/>
    <cellStyle name="Comma 3 2 4 3 2 3 2 4" xfId="21342"/>
    <cellStyle name="Comma 3 2 4 3 2 3 2 5" xfId="21343"/>
    <cellStyle name="Comma 3 2 4 3 2 3 2 6" xfId="21344"/>
    <cellStyle name="Comma 3 2 4 3 2 3 3" xfId="21345"/>
    <cellStyle name="Comma 3 2 4 3 2 3 3 2" xfId="21346"/>
    <cellStyle name="Comma 3 2 4 3 2 3 4" xfId="21347"/>
    <cellStyle name="Comma 3 2 4 3 2 3 5" xfId="21348"/>
    <cellStyle name="Comma 3 2 4 3 2 3 6" xfId="21349"/>
    <cellStyle name="Comma 3 2 4 3 2 3 7" xfId="21350"/>
    <cellStyle name="Comma 3 2 4 3 2 4" xfId="21351"/>
    <cellStyle name="Comma 3 2 4 3 2 4 2" xfId="21352"/>
    <cellStyle name="Comma 3 2 4 3 2 4 2 2" xfId="21353"/>
    <cellStyle name="Comma 3 2 4 3 2 4 3" xfId="21354"/>
    <cellStyle name="Comma 3 2 4 3 2 4 4" xfId="21355"/>
    <cellStyle name="Comma 3 2 4 3 2 4 5" xfId="21356"/>
    <cellStyle name="Comma 3 2 4 3 2 4 6" xfId="21357"/>
    <cellStyle name="Comma 3 2 4 3 2 5" xfId="21358"/>
    <cellStyle name="Comma 3 2 4 3 2 5 2" xfId="21359"/>
    <cellStyle name="Comma 3 2 4 3 2 6" xfId="21360"/>
    <cellStyle name="Comma 3 2 4 3 2 6 2" xfId="21361"/>
    <cellStyle name="Comma 3 2 4 3 2 7" xfId="21362"/>
    <cellStyle name="Comma 3 2 4 3 2 8" xfId="21363"/>
    <cellStyle name="Comma 3 2 4 3 2 9" xfId="21364"/>
    <cellStyle name="Comma 3 2 4 3 3" xfId="21365"/>
    <cellStyle name="Comma 3 2 4 3 3 2" xfId="21366"/>
    <cellStyle name="Comma 3 2 4 3 3 2 2" xfId="21367"/>
    <cellStyle name="Comma 3 2 4 3 3 2 2 2" xfId="21368"/>
    <cellStyle name="Comma 3 2 4 3 3 2 2 2 2" xfId="21369"/>
    <cellStyle name="Comma 3 2 4 3 3 2 2 2 2 2" xfId="21370"/>
    <cellStyle name="Comma 3 2 4 3 3 2 2 2 3" xfId="21371"/>
    <cellStyle name="Comma 3 2 4 3 3 2 2 2 4" xfId="21372"/>
    <cellStyle name="Comma 3 2 4 3 3 2 2 2 5" xfId="21373"/>
    <cellStyle name="Comma 3 2 4 3 3 2 2 2 6" xfId="21374"/>
    <cellStyle name="Comma 3 2 4 3 3 2 2 3" xfId="21375"/>
    <cellStyle name="Comma 3 2 4 3 3 2 2 3 2" xfId="21376"/>
    <cellStyle name="Comma 3 2 4 3 3 2 2 4" xfId="21377"/>
    <cellStyle name="Comma 3 2 4 3 3 2 2 5" xfId="21378"/>
    <cellStyle name="Comma 3 2 4 3 3 2 2 6" xfId="21379"/>
    <cellStyle name="Comma 3 2 4 3 3 2 2 7" xfId="21380"/>
    <cellStyle name="Comma 3 2 4 3 3 2 3" xfId="21381"/>
    <cellStyle name="Comma 3 2 4 3 3 2 3 2" xfId="21382"/>
    <cellStyle name="Comma 3 2 4 3 3 2 3 2 2" xfId="21383"/>
    <cellStyle name="Comma 3 2 4 3 3 2 3 3" xfId="21384"/>
    <cellStyle name="Comma 3 2 4 3 3 2 3 4" xfId="21385"/>
    <cellStyle name="Comma 3 2 4 3 3 2 3 5" xfId="21386"/>
    <cellStyle name="Comma 3 2 4 3 3 2 3 6" xfId="21387"/>
    <cellStyle name="Comma 3 2 4 3 3 2 4" xfId="21388"/>
    <cellStyle name="Comma 3 2 4 3 3 2 4 2" xfId="21389"/>
    <cellStyle name="Comma 3 2 4 3 3 2 5" xfId="21390"/>
    <cellStyle name="Comma 3 2 4 3 3 2 6" xfId="21391"/>
    <cellStyle name="Comma 3 2 4 3 3 2 7" xfId="21392"/>
    <cellStyle name="Comma 3 2 4 3 3 2 8" xfId="21393"/>
    <cellStyle name="Comma 3 2 4 3 3 3" xfId="21394"/>
    <cellStyle name="Comma 3 2 4 3 3 3 2" xfId="21395"/>
    <cellStyle name="Comma 3 2 4 3 3 3 2 2" xfId="21396"/>
    <cellStyle name="Comma 3 2 4 3 3 3 2 2 2" xfId="21397"/>
    <cellStyle name="Comma 3 2 4 3 3 3 2 3" xfId="21398"/>
    <cellStyle name="Comma 3 2 4 3 3 3 2 4" xfId="21399"/>
    <cellStyle name="Comma 3 2 4 3 3 3 2 5" xfId="21400"/>
    <cellStyle name="Comma 3 2 4 3 3 3 2 6" xfId="21401"/>
    <cellStyle name="Comma 3 2 4 3 3 3 3" xfId="21402"/>
    <cellStyle name="Comma 3 2 4 3 3 3 3 2" xfId="21403"/>
    <cellStyle name="Comma 3 2 4 3 3 3 4" xfId="21404"/>
    <cellStyle name="Comma 3 2 4 3 3 3 5" xfId="21405"/>
    <cellStyle name="Comma 3 2 4 3 3 3 6" xfId="21406"/>
    <cellStyle name="Comma 3 2 4 3 3 3 7" xfId="21407"/>
    <cellStyle name="Comma 3 2 4 3 3 4" xfId="21408"/>
    <cellStyle name="Comma 3 2 4 3 3 4 2" xfId="21409"/>
    <cellStyle name="Comma 3 2 4 3 3 4 2 2" xfId="21410"/>
    <cellStyle name="Comma 3 2 4 3 3 4 3" xfId="21411"/>
    <cellStyle name="Comma 3 2 4 3 3 4 4" xfId="21412"/>
    <cellStyle name="Comma 3 2 4 3 3 4 5" xfId="21413"/>
    <cellStyle name="Comma 3 2 4 3 3 4 6" xfId="21414"/>
    <cellStyle name="Comma 3 2 4 3 3 5" xfId="21415"/>
    <cellStyle name="Comma 3 2 4 3 3 5 2" xfId="21416"/>
    <cellStyle name="Comma 3 2 4 3 3 6" xfId="21417"/>
    <cellStyle name="Comma 3 2 4 3 3 7" xfId="21418"/>
    <cellStyle name="Comma 3 2 4 3 3 8" xfId="21419"/>
    <cellStyle name="Comma 3 2 4 3 3 9" xfId="21420"/>
    <cellStyle name="Comma 3 2 4 3 4" xfId="21421"/>
    <cellStyle name="Comma 3 2 4 3 4 2" xfId="21422"/>
    <cellStyle name="Comma 3 2 4 3 4 2 2" xfId="21423"/>
    <cellStyle name="Comma 3 2 4 3 4 2 2 2" xfId="21424"/>
    <cellStyle name="Comma 3 2 4 3 4 2 2 2 2" xfId="21425"/>
    <cellStyle name="Comma 3 2 4 3 4 2 2 3" xfId="21426"/>
    <cellStyle name="Comma 3 2 4 3 4 2 2 4" xfId="21427"/>
    <cellStyle name="Comma 3 2 4 3 4 2 2 5" xfId="21428"/>
    <cellStyle name="Comma 3 2 4 3 4 2 2 6" xfId="21429"/>
    <cellStyle name="Comma 3 2 4 3 4 2 3" xfId="21430"/>
    <cellStyle name="Comma 3 2 4 3 4 2 3 2" xfId="21431"/>
    <cellStyle name="Comma 3 2 4 3 4 2 4" xfId="21432"/>
    <cellStyle name="Comma 3 2 4 3 4 2 5" xfId="21433"/>
    <cellStyle name="Comma 3 2 4 3 4 2 6" xfId="21434"/>
    <cellStyle name="Comma 3 2 4 3 4 2 7" xfId="21435"/>
    <cellStyle name="Comma 3 2 4 3 4 3" xfId="21436"/>
    <cellStyle name="Comma 3 2 4 3 4 3 2" xfId="21437"/>
    <cellStyle name="Comma 3 2 4 3 4 3 2 2" xfId="21438"/>
    <cellStyle name="Comma 3 2 4 3 4 3 3" xfId="21439"/>
    <cellStyle name="Comma 3 2 4 3 4 3 4" xfId="21440"/>
    <cellStyle name="Comma 3 2 4 3 4 3 5" xfId="21441"/>
    <cellStyle name="Comma 3 2 4 3 4 3 6" xfId="21442"/>
    <cellStyle name="Comma 3 2 4 3 4 4" xfId="21443"/>
    <cellStyle name="Comma 3 2 4 3 4 4 2" xfId="21444"/>
    <cellStyle name="Comma 3 2 4 3 4 5" xfId="21445"/>
    <cellStyle name="Comma 3 2 4 3 4 6" xfId="21446"/>
    <cellStyle name="Comma 3 2 4 3 4 7" xfId="21447"/>
    <cellStyle name="Comma 3 2 4 3 4 8" xfId="21448"/>
    <cellStyle name="Comma 3 2 4 3 5" xfId="21449"/>
    <cellStyle name="Comma 3 2 4 3 5 2" xfId="21450"/>
    <cellStyle name="Comma 3 2 4 3 5 2 2" xfId="21451"/>
    <cellStyle name="Comma 3 2 4 3 5 2 2 2" xfId="21452"/>
    <cellStyle name="Comma 3 2 4 3 5 2 2 2 2" xfId="21453"/>
    <cellStyle name="Comma 3 2 4 3 5 2 2 3" xfId="21454"/>
    <cellStyle name="Comma 3 2 4 3 5 2 2 4" xfId="21455"/>
    <cellStyle name="Comma 3 2 4 3 5 2 2 5" xfId="21456"/>
    <cellStyle name="Comma 3 2 4 3 5 2 2 6" xfId="21457"/>
    <cellStyle name="Comma 3 2 4 3 5 2 3" xfId="21458"/>
    <cellStyle name="Comma 3 2 4 3 5 2 3 2" xfId="21459"/>
    <cellStyle name="Comma 3 2 4 3 5 2 4" xfId="21460"/>
    <cellStyle name="Comma 3 2 4 3 5 2 5" xfId="21461"/>
    <cellStyle name="Comma 3 2 4 3 5 2 6" xfId="21462"/>
    <cellStyle name="Comma 3 2 4 3 5 2 7" xfId="21463"/>
    <cellStyle name="Comma 3 2 4 3 5 3" xfId="21464"/>
    <cellStyle name="Comma 3 2 4 3 5 3 2" xfId="21465"/>
    <cellStyle name="Comma 3 2 4 3 5 3 2 2" xfId="21466"/>
    <cellStyle name="Comma 3 2 4 3 5 3 3" xfId="21467"/>
    <cellStyle name="Comma 3 2 4 3 5 3 4" xfId="21468"/>
    <cellStyle name="Comma 3 2 4 3 5 3 5" xfId="21469"/>
    <cellStyle name="Comma 3 2 4 3 5 3 6" xfId="21470"/>
    <cellStyle name="Comma 3 2 4 3 5 4" xfId="21471"/>
    <cellStyle name="Comma 3 2 4 3 5 4 2" xfId="21472"/>
    <cellStyle name="Comma 3 2 4 3 5 5" xfId="21473"/>
    <cellStyle name="Comma 3 2 4 3 5 6" xfId="21474"/>
    <cellStyle name="Comma 3 2 4 3 5 7" xfId="21475"/>
    <cellStyle name="Comma 3 2 4 3 5 8" xfId="21476"/>
    <cellStyle name="Comma 3 2 4 3 6" xfId="21477"/>
    <cellStyle name="Comma 3 2 4 3 6 2" xfId="21478"/>
    <cellStyle name="Comma 3 2 4 3 6 2 2" xfId="21479"/>
    <cellStyle name="Comma 3 2 4 3 6 2 2 2" xfId="21480"/>
    <cellStyle name="Comma 3 2 4 3 6 2 3" xfId="21481"/>
    <cellStyle name="Comma 3 2 4 3 6 2 4" xfId="21482"/>
    <cellStyle name="Comma 3 2 4 3 6 2 5" xfId="21483"/>
    <cellStyle name="Comma 3 2 4 3 6 2 6" xfId="21484"/>
    <cellStyle name="Comma 3 2 4 3 6 3" xfId="21485"/>
    <cellStyle name="Comma 3 2 4 3 6 3 2" xfId="21486"/>
    <cellStyle name="Comma 3 2 4 3 6 4" xfId="21487"/>
    <cellStyle name="Comma 3 2 4 3 6 5" xfId="21488"/>
    <cellStyle name="Comma 3 2 4 3 6 6" xfId="21489"/>
    <cellStyle name="Comma 3 2 4 3 6 7" xfId="21490"/>
    <cellStyle name="Comma 3 2 4 3 7" xfId="21491"/>
    <cellStyle name="Comma 3 2 4 3 7 2" xfId="21492"/>
    <cellStyle name="Comma 3 2 4 3 7 2 2" xfId="21493"/>
    <cellStyle name="Comma 3 2 4 3 7 2 2 2" xfId="21494"/>
    <cellStyle name="Comma 3 2 4 3 7 2 3" xfId="21495"/>
    <cellStyle name="Comma 3 2 4 3 7 2 4" xfId="21496"/>
    <cellStyle name="Comma 3 2 4 3 7 2 5" xfId="21497"/>
    <cellStyle name="Comma 3 2 4 3 7 2 6" xfId="21498"/>
    <cellStyle name="Comma 3 2 4 3 7 3" xfId="21499"/>
    <cellStyle name="Comma 3 2 4 3 7 3 2" xfId="21500"/>
    <cellStyle name="Comma 3 2 4 3 7 4" xfId="21501"/>
    <cellStyle name="Comma 3 2 4 3 7 5" xfId="21502"/>
    <cellStyle name="Comma 3 2 4 3 7 6" xfId="21503"/>
    <cellStyle name="Comma 3 2 4 3 7 7" xfId="21504"/>
    <cellStyle name="Comma 3 2 4 3 8" xfId="21505"/>
    <cellStyle name="Comma 3 2 4 3 8 2" xfId="21506"/>
    <cellStyle name="Comma 3 2 4 3 8 2 2" xfId="21507"/>
    <cellStyle name="Comma 3 2 4 3 8 3" xfId="21508"/>
    <cellStyle name="Comma 3 2 4 3 8 4" xfId="21509"/>
    <cellStyle name="Comma 3 2 4 3 8 5" xfId="21510"/>
    <cellStyle name="Comma 3 2 4 3 8 6" xfId="21511"/>
    <cellStyle name="Comma 3 2 4 3 9" xfId="21512"/>
    <cellStyle name="Comma 3 2 4 3 9 2" xfId="21513"/>
    <cellStyle name="Comma 3 2 4 3 9 2 2" xfId="21514"/>
    <cellStyle name="Comma 3 2 4 3 9 3" xfId="21515"/>
    <cellStyle name="Comma 3 2 4 3 9 4" xfId="21516"/>
    <cellStyle name="Comma 3 2 4 3 9 5" xfId="21517"/>
    <cellStyle name="Comma 3 2 4 3 9 6" xfId="21518"/>
    <cellStyle name="Comma 3 2 4 4" xfId="21519"/>
    <cellStyle name="Comma 3 2 4 4 10" xfId="21520"/>
    <cellStyle name="Comma 3 2 4 4 11" xfId="21521"/>
    <cellStyle name="Comma 3 2 4 4 2" xfId="21522"/>
    <cellStyle name="Comma 3 2 4 4 2 2" xfId="21523"/>
    <cellStyle name="Comma 3 2 4 4 2 2 2" xfId="21524"/>
    <cellStyle name="Comma 3 2 4 4 2 2 2 2" xfId="21525"/>
    <cellStyle name="Comma 3 2 4 4 2 2 2 2 2" xfId="21526"/>
    <cellStyle name="Comma 3 2 4 4 2 2 2 3" xfId="21527"/>
    <cellStyle name="Comma 3 2 4 4 2 2 2 4" xfId="21528"/>
    <cellStyle name="Comma 3 2 4 4 2 2 2 5" xfId="21529"/>
    <cellStyle name="Comma 3 2 4 4 2 2 2 6" xfId="21530"/>
    <cellStyle name="Comma 3 2 4 4 2 2 3" xfId="21531"/>
    <cellStyle name="Comma 3 2 4 4 2 2 3 2" xfId="21532"/>
    <cellStyle name="Comma 3 2 4 4 2 2 4" xfId="21533"/>
    <cellStyle name="Comma 3 2 4 4 2 2 5" xfId="21534"/>
    <cellStyle name="Comma 3 2 4 4 2 2 6" xfId="21535"/>
    <cellStyle name="Comma 3 2 4 4 2 2 7" xfId="21536"/>
    <cellStyle name="Comma 3 2 4 4 2 3" xfId="21537"/>
    <cellStyle name="Comma 3 2 4 4 2 3 2" xfId="21538"/>
    <cellStyle name="Comma 3 2 4 4 2 3 2 2" xfId="21539"/>
    <cellStyle name="Comma 3 2 4 4 2 3 3" xfId="21540"/>
    <cellStyle name="Comma 3 2 4 4 2 3 4" xfId="21541"/>
    <cellStyle name="Comma 3 2 4 4 2 3 5" xfId="21542"/>
    <cellStyle name="Comma 3 2 4 4 2 3 6" xfId="21543"/>
    <cellStyle name="Comma 3 2 4 4 2 4" xfId="21544"/>
    <cellStyle name="Comma 3 2 4 4 2 4 2" xfId="21545"/>
    <cellStyle name="Comma 3 2 4 4 2 5" xfId="21546"/>
    <cellStyle name="Comma 3 2 4 4 2 6" xfId="21547"/>
    <cellStyle name="Comma 3 2 4 4 2 7" xfId="21548"/>
    <cellStyle name="Comma 3 2 4 4 2 8" xfId="21549"/>
    <cellStyle name="Comma 3 2 4 4 3" xfId="21550"/>
    <cellStyle name="Comma 3 2 4 4 3 2" xfId="21551"/>
    <cellStyle name="Comma 3 2 4 4 3 2 2" xfId="21552"/>
    <cellStyle name="Comma 3 2 4 4 3 2 2 2" xfId="21553"/>
    <cellStyle name="Comma 3 2 4 4 3 2 3" xfId="21554"/>
    <cellStyle name="Comma 3 2 4 4 3 2 4" xfId="21555"/>
    <cellStyle name="Comma 3 2 4 4 3 2 5" xfId="21556"/>
    <cellStyle name="Comma 3 2 4 4 3 2 6" xfId="21557"/>
    <cellStyle name="Comma 3 2 4 4 3 3" xfId="21558"/>
    <cellStyle name="Comma 3 2 4 4 3 3 2" xfId="21559"/>
    <cellStyle name="Comma 3 2 4 4 3 4" xfId="21560"/>
    <cellStyle name="Comma 3 2 4 4 3 5" xfId="21561"/>
    <cellStyle name="Comma 3 2 4 4 3 6" xfId="21562"/>
    <cellStyle name="Comma 3 2 4 4 3 7" xfId="21563"/>
    <cellStyle name="Comma 3 2 4 4 4" xfId="21564"/>
    <cellStyle name="Comma 3 2 4 4 4 2" xfId="21565"/>
    <cellStyle name="Comma 3 2 4 4 4 2 2" xfId="21566"/>
    <cellStyle name="Comma 3 2 4 4 4 3" xfId="21567"/>
    <cellStyle name="Comma 3 2 4 4 4 4" xfId="21568"/>
    <cellStyle name="Comma 3 2 4 4 4 5" xfId="21569"/>
    <cellStyle name="Comma 3 2 4 4 4 6" xfId="21570"/>
    <cellStyle name="Comma 3 2 4 4 5" xfId="21571"/>
    <cellStyle name="Comma 3 2 4 4 5 2" xfId="21572"/>
    <cellStyle name="Comma 3 2 4 4 6" xfId="21573"/>
    <cellStyle name="Comma 3 2 4 4 6 2" xfId="21574"/>
    <cellStyle name="Comma 3 2 4 4 7" xfId="21575"/>
    <cellStyle name="Comma 3 2 4 4 8" xfId="21576"/>
    <cellStyle name="Comma 3 2 4 4 9" xfId="21577"/>
    <cellStyle name="Comma 3 2 4 5" xfId="21578"/>
    <cellStyle name="Comma 3 2 4 5 2" xfId="21579"/>
    <cellStyle name="Comma 3 2 4 5 2 2" xfId="21580"/>
    <cellStyle name="Comma 3 2 4 5 2 2 2" xfId="21581"/>
    <cellStyle name="Comma 3 2 4 5 2 2 2 2" xfId="21582"/>
    <cellStyle name="Comma 3 2 4 5 2 2 2 2 2" xfId="21583"/>
    <cellStyle name="Comma 3 2 4 5 2 2 2 3" xfId="21584"/>
    <cellStyle name="Comma 3 2 4 5 2 2 2 4" xfId="21585"/>
    <cellStyle name="Comma 3 2 4 5 2 2 2 5" xfId="21586"/>
    <cellStyle name="Comma 3 2 4 5 2 2 2 6" xfId="21587"/>
    <cellStyle name="Comma 3 2 4 5 2 2 3" xfId="21588"/>
    <cellStyle name="Comma 3 2 4 5 2 2 3 2" xfId="21589"/>
    <cellStyle name="Comma 3 2 4 5 2 2 4" xfId="21590"/>
    <cellStyle name="Comma 3 2 4 5 2 2 5" xfId="21591"/>
    <cellStyle name="Comma 3 2 4 5 2 2 6" xfId="21592"/>
    <cellStyle name="Comma 3 2 4 5 2 2 7" xfId="21593"/>
    <cellStyle name="Comma 3 2 4 5 2 3" xfId="21594"/>
    <cellStyle name="Comma 3 2 4 5 2 3 2" xfId="21595"/>
    <cellStyle name="Comma 3 2 4 5 2 3 2 2" xfId="21596"/>
    <cellStyle name="Comma 3 2 4 5 2 3 3" xfId="21597"/>
    <cellStyle name="Comma 3 2 4 5 2 3 4" xfId="21598"/>
    <cellStyle name="Comma 3 2 4 5 2 3 5" xfId="21599"/>
    <cellStyle name="Comma 3 2 4 5 2 3 6" xfId="21600"/>
    <cellStyle name="Comma 3 2 4 5 2 4" xfId="21601"/>
    <cellStyle name="Comma 3 2 4 5 2 4 2" xfId="21602"/>
    <cellStyle name="Comma 3 2 4 5 2 5" xfId="21603"/>
    <cellStyle name="Comma 3 2 4 5 2 6" xfId="21604"/>
    <cellStyle name="Comma 3 2 4 5 2 7" xfId="21605"/>
    <cellStyle name="Comma 3 2 4 5 2 8" xfId="21606"/>
    <cellStyle name="Comma 3 2 4 5 3" xfId="21607"/>
    <cellStyle name="Comma 3 2 4 5 3 2" xfId="21608"/>
    <cellStyle name="Comma 3 2 4 5 3 2 2" xfId="21609"/>
    <cellStyle name="Comma 3 2 4 5 3 2 2 2" xfId="21610"/>
    <cellStyle name="Comma 3 2 4 5 3 2 3" xfId="21611"/>
    <cellStyle name="Comma 3 2 4 5 3 2 4" xfId="21612"/>
    <cellStyle name="Comma 3 2 4 5 3 2 5" xfId="21613"/>
    <cellStyle name="Comma 3 2 4 5 3 2 6" xfId="21614"/>
    <cellStyle name="Comma 3 2 4 5 3 3" xfId="21615"/>
    <cellStyle name="Comma 3 2 4 5 3 3 2" xfId="21616"/>
    <cellStyle name="Comma 3 2 4 5 3 4" xfId="21617"/>
    <cellStyle name="Comma 3 2 4 5 3 5" xfId="21618"/>
    <cellStyle name="Comma 3 2 4 5 3 6" xfId="21619"/>
    <cellStyle name="Comma 3 2 4 5 3 7" xfId="21620"/>
    <cellStyle name="Comma 3 2 4 5 4" xfId="21621"/>
    <cellStyle name="Comma 3 2 4 5 4 2" xfId="21622"/>
    <cellStyle name="Comma 3 2 4 5 4 2 2" xfId="21623"/>
    <cellStyle name="Comma 3 2 4 5 4 3" xfId="21624"/>
    <cellStyle name="Comma 3 2 4 5 4 4" xfId="21625"/>
    <cellStyle name="Comma 3 2 4 5 4 5" xfId="21626"/>
    <cellStyle name="Comma 3 2 4 5 4 6" xfId="21627"/>
    <cellStyle name="Comma 3 2 4 5 5" xfId="21628"/>
    <cellStyle name="Comma 3 2 4 5 5 2" xfId="21629"/>
    <cellStyle name="Comma 3 2 4 5 6" xfId="21630"/>
    <cellStyle name="Comma 3 2 4 5 7" xfId="21631"/>
    <cellStyle name="Comma 3 2 4 5 8" xfId="21632"/>
    <cellStyle name="Comma 3 2 4 5 9" xfId="21633"/>
    <cellStyle name="Comma 3 2 4 6" xfId="21634"/>
    <cellStyle name="Comma 3 2 4 6 2" xfId="21635"/>
    <cellStyle name="Comma 3 2 4 6 2 2" xfId="21636"/>
    <cellStyle name="Comma 3 2 4 6 2 2 2" xfId="21637"/>
    <cellStyle name="Comma 3 2 4 6 2 2 2 2" xfId="21638"/>
    <cellStyle name="Comma 3 2 4 6 2 2 3" xfId="21639"/>
    <cellStyle name="Comma 3 2 4 6 2 2 4" xfId="21640"/>
    <cellStyle name="Comma 3 2 4 6 2 2 5" xfId="21641"/>
    <cellStyle name="Comma 3 2 4 6 2 2 6" xfId="21642"/>
    <cellStyle name="Comma 3 2 4 6 2 3" xfId="21643"/>
    <cellStyle name="Comma 3 2 4 6 2 3 2" xfId="21644"/>
    <cellStyle name="Comma 3 2 4 6 2 4" xfId="21645"/>
    <cellStyle name="Comma 3 2 4 6 2 5" xfId="21646"/>
    <cellStyle name="Comma 3 2 4 6 2 6" xfId="21647"/>
    <cellStyle name="Comma 3 2 4 6 2 7" xfId="21648"/>
    <cellStyle name="Comma 3 2 4 6 3" xfId="21649"/>
    <cellStyle name="Comma 3 2 4 6 3 2" xfId="21650"/>
    <cellStyle name="Comma 3 2 4 6 3 2 2" xfId="21651"/>
    <cellStyle name="Comma 3 2 4 6 3 3" xfId="21652"/>
    <cellStyle name="Comma 3 2 4 6 3 4" xfId="21653"/>
    <cellStyle name="Comma 3 2 4 6 3 5" xfId="21654"/>
    <cellStyle name="Comma 3 2 4 6 3 6" xfId="21655"/>
    <cellStyle name="Comma 3 2 4 6 4" xfId="21656"/>
    <cellStyle name="Comma 3 2 4 6 4 2" xfId="21657"/>
    <cellStyle name="Comma 3 2 4 6 5" xfId="21658"/>
    <cellStyle name="Comma 3 2 4 6 6" xfId="21659"/>
    <cellStyle name="Comma 3 2 4 6 7" xfId="21660"/>
    <cellStyle name="Comma 3 2 4 6 8" xfId="21661"/>
    <cellStyle name="Comma 3 2 4 7" xfId="21662"/>
    <cellStyle name="Comma 3 2 4 7 2" xfId="21663"/>
    <cellStyle name="Comma 3 2 4 7 2 2" xfId="21664"/>
    <cellStyle name="Comma 3 2 4 7 2 2 2" xfId="21665"/>
    <cellStyle name="Comma 3 2 4 7 2 2 2 2" xfId="21666"/>
    <cellStyle name="Comma 3 2 4 7 2 2 3" xfId="21667"/>
    <cellStyle name="Comma 3 2 4 7 2 2 4" xfId="21668"/>
    <cellStyle name="Comma 3 2 4 7 2 2 5" xfId="21669"/>
    <cellStyle name="Comma 3 2 4 7 2 2 6" xfId="21670"/>
    <cellStyle name="Comma 3 2 4 7 2 3" xfId="21671"/>
    <cellStyle name="Comma 3 2 4 7 2 3 2" xfId="21672"/>
    <cellStyle name="Comma 3 2 4 7 2 4" xfId="21673"/>
    <cellStyle name="Comma 3 2 4 7 2 5" xfId="21674"/>
    <cellStyle name="Comma 3 2 4 7 2 6" xfId="21675"/>
    <cellStyle name="Comma 3 2 4 7 2 7" xfId="21676"/>
    <cellStyle name="Comma 3 2 4 7 3" xfId="21677"/>
    <cellStyle name="Comma 3 2 4 7 3 2" xfId="21678"/>
    <cellStyle name="Comma 3 2 4 7 3 2 2" xfId="21679"/>
    <cellStyle name="Comma 3 2 4 7 3 3" xfId="21680"/>
    <cellStyle name="Comma 3 2 4 7 3 4" xfId="21681"/>
    <cellStyle name="Comma 3 2 4 7 3 5" xfId="21682"/>
    <cellStyle name="Comma 3 2 4 7 3 6" xfId="21683"/>
    <cellStyle name="Comma 3 2 4 7 4" xfId="21684"/>
    <cellStyle name="Comma 3 2 4 7 4 2" xfId="21685"/>
    <cellStyle name="Comma 3 2 4 7 5" xfId="21686"/>
    <cellStyle name="Comma 3 2 4 7 6" xfId="21687"/>
    <cellStyle name="Comma 3 2 4 7 7" xfId="21688"/>
    <cellStyle name="Comma 3 2 4 7 8" xfId="21689"/>
    <cellStyle name="Comma 3 2 4 8" xfId="21690"/>
    <cellStyle name="Comma 3 2 4 8 2" xfId="21691"/>
    <cellStyle name="Comma 3 2 4 8 2 2" xfId="21692"/>
    <cellStyle name="Comma 3 2 4 8 2 2 2" xfId="21693"/>
    <cellStyle name="Comma 3 2 4 8 2 3" xfId="21694"/>
    <cellStyle name="Comma 3 2 4 8 2 4" xfId="21695"/>
    <cellStyle name="Comma 3 2 4 8 2 5" xfId="21696"/>
    <cellStyle name="Comma 3 2 4 8 2 6" xfId="21697"/>
    <cellStyle name="Comma 3 2 4 8 3" xfId="21698"/>
    <cellStyle name="Comma 3 2 4 8 3 2" xfId="21699"/>
    <cellStyle name="Comma 3 2 4 8 4" xfId="21700"/>
    <cellStyle name="Comma 3 2 4 8 5" xfId="21701"/>
    <cellStyle name="Comma 3 2 4 8 6" xfId="21702"/>
    <cellStyle name="Comma 3 2 4 8 7" xfId="21703"/>
    <cellStyle name="Comma 3 2 4 9" xfId="21704"/>
    <cellStyle name="Comma 3 2 4 9 2" xfId="21705"/>
    <cellStyle name="Comma 3 2 4 9 2 2" xfId="21706"/>
    <cellStyle name="Comma 3 2 4 9 2 2 2" xfId="21707"/>
    <cellStyle name="Comma 3 2 4 9 2 3" xfId="21708"/>
    <cellStyle name="Comma 3 2 4 9 2 4" xfId="21709"/>
    <cellStyle name="Comma 3 2 4 9 2 5" xfId="21710"/>
    <cellStyle name="Comma 3 2 4 9 2 6" xfId="21711"/>
    <cellStyle name="Comma 3 2 4 9 3" xfId="21712"/>
    <cellStyle name="Comma 3 2 4 9 3 2" xfId="21713"/>
    <cellStyle name="Comma 3 2 4 9 4" xfId="21714"/>
    <cellStyle name="Comma 3 2 4 9 5" xfId="21715"/>
    <cellStyle name="Comma 3 2 4 9 6" xfId="21716"/>
    <cellStyle name="Comma 3 2 4 9 7" xfId="21717"/>
    <cellStyle name="Comma 3 2 5" xfId="21718"/>
    <cellStyle name="Comma 3 2 5 10" xfId="21719"/>
    <cellStyle name="Comma 3 2 5 10 2" xfId="21720"/>
    <cellStyle name="Comma 3 2 5 10 2 2" xfId="21721"/>
    <cellStyle name="Comma 3 2 5 10 3" xfId="21722"/>
    <cellStyle name="Comma 3 2 5 10 4" xfId="21723"/>
    <cellStyle name="Comma 3 2 5 10 5" xfId="21724"/>
    <cellStyle name="Comma 3 2 5 10 6" xfId="21725"/>
    <cellStyle name="Comma 3 2 5 11" xfId="21726"/>
    <cellStyle name="Comma 3 2 5 11 2" xfId="21727"/>
    <cellStyle name="Comma 3 2 5 11 2 2" xfId="21728"/>
    <cellStyle name="Comma 3 2 5 11 3" xfId="21729"/>
    <cellStyle name="Comma 3 2 5 11 4" xfId="21730"/>
    <cellStyle name="Comma 3 2 5 11 5" xfId="21731"/>
    <cellStyle name="Comma 3 2 5 11 6" xfId="21732"/>
    <cellStyle name="Comma 3 2 5 12" xfId="21733"/>
    <cellStyle name="Comma 3 2 5 12 2" xfId="21734"/>
    <cellStyle name="Comma 3 2 5 13" xfId="21735"/>
    <cellStyle name="Comma 3 2 5 13 2" xfId="21736"/>
    <cellStyle name="Comma 3 2 5 14" xfId="21737"/>
    <cellStyle name="Comma 3 2 5 15" xfId="21738"/>
    <cellStyle name="Comma 3 2 5 16" xfId="21739"/>
    <cellStyle name="Comma 3 2 5 17" xfId="21740"/>
    <cellStyle name="Comma 3 2 5 18" xfId="21741"/>
    <cellStyle name="Comma 3 2 5 2" xfId="21742"/>
    <cellStyle name="Comma 3 2 5 2 10" xfId="21743"/>
    <cellStyle name="Comma 3 2 5 2 11" xfId="21744"/>
    <cellStyle name="Comma 3 2 5 2 12" xfId="21745"/>
    <cellStyle name="Comma 3 2 5 2 2" xfId="21746"/>
    <cellStyle name="Comma 3 2 5 2 2 10" xfId="21747"/>
    <cellStyle name="Comma 3 2 5 2 2 11" xfId="21748"/>
    <cellStyle name="Comma 3 2 5 2 2 2" xfId="21749"/>
    <cellStyle name="Comma 3 2 5 2 2 2 2" xfId="21750"/>
    <cellStyle name="Comma 3 2 5 2 2 2 2 2" xfId="21751"/>
    <cellStyle name="Comma 3 2 5 2 2 2 2 2 2" xfId="21752"/>
    <cellStyle name="Comma 3 2 5 2 2 2 2 2 2 2" xfId="21753"/>
    <cellStyle name="Comma 3 2 5 2 2 2 2 2 3" xfId="21754"/>
    <cellStyle name="Comma 3 2 5 2 2 2 2 2 4" xfId="21755"/>
    <cellStyle name="Comma 3 2 5 2 2 2 2 2 5" xfId="21756"/>
    <cellStyle name="Comma 3 2 5 2 2 2 2 2 6" xfId="21757"/>
    <cellStyle name="Comma 3 2 5 2 2 2 2 3" xfId="21758"/>
    <cellStyle name="Comma 3 2 5 2 2 2 2 3 2" xfId="21759"/>
    <cellStyle name="Comma 3 2 5 2 2 2 2 4" xfId="21760"/>
    <cellStyle name="Comma 3 2 5 2 2 2 2 5" xfId="21761"/>
    <cellStyle name="Comma 3 2 5 2 2 2 2 6" xfId="21762"/>
    <cellStyle name="Comma 3 2 5 2 2 2 2 7" xfId="21763"/>
    <cellStyle name="Comma 3 2 5 2 2 2 3" xfId="21764"/>
    <cellStyle name="Comma 3 2 5 2 2 2 3 2" xfId="21765"/>
    <cellStyle name="Comma 3 2 5 2 2 2 3 2 2" xfId="21766"/>
    <cellStyle name="Comma 3 2 5 2 2 2 3 3" xfId="21767"/>
    <cellStyle name="Comma 3 2 5 2 2 2 3 4" xfId="21768"/>
    <cellStyle name="Comma 3 2 5 2 2 2 3 5" xfId="21769"/>
    <cellStyle name="Comma 3 2 5 2 2 2 3 6" xfId="21770"/>
    <cellStyle name="Comma 3 2 5 2 2 2 4" xfId="21771"/>
    <cellStyle name="Comma 3 2 5 2 2 2 4 2" xfId="21772"/>
    <cellStyle name="Comma 3 2 5 2 2 2 5" xfId="21773"/>
    <cellStyle name="Comma 3 2 5 2 2 2 6" xfId="21774"/>
    <cellStyle name="Comma 3 2 5 2 2 2 7" xfId="21775"/>
    <cellStyle name="Comma 3 2 5 2 2 2 8" xfId="21776"/>
    <cellStyle name="Comma 3 2 5 2 2 3" xfId="21777"/>
    <cellStyle name="Comma 3 2 5 2 2 3 2" xfId="21778"/>
    <cellStyle name="Comma 3 2 5 2 2 3 2 2" xfId="21779"/>
    <cellStyle name="Comma 3 2 5 2 2 3 2 2 2" xfId="21780"/>
    <cellStyle name="Comma 3 2 5 2 2 3 2 3" xfId="21781"/>
    <cellStyle name="Comma 3 2 5 2 2 3 2 4" xfId="21782"/>
    <cellStyle name="Comma 3 2 5 2 2 3 2 5" xfId="21783"/>
    <cellStyle name="Comma 3 2 5 2 2 3 2 6" xfId="21784"/>
    <cellStyle name="Comma 3 2 5 2 2 3 3" xfId="21785"/>
    <cellStyle name="Comma 3 2 5 2 2 3 3 2" xfId="21786"/>
    <cellStyle name="Comma 3 2 5 2 2 3 4" xfId="21787"/>
    <cellStyle name="Comma 3 2 5 2 2 3 5" xfId="21788"/>
    <cellStyle name="Comma 3 2 5 2 2 3 6" xfId="21789"/>
    <cellStyle name="Comma 3 2 5 2 2 3 7" xfId="21790"/>
    <cellStyle name="Comma 3 2 5 2 2 4" xfId="21791"/>
    <cellStyle name="Comma 3 2 5 2 2 4 2" xfId="21792"/>
    <cellStyle name="Comma 3 2 5 2 2 4 2 2" xfId="21793"/>
    <cellStyle name="Comma 3 2 5 2 2 4 3" xfId="21794"/>
    <cellStyle name="Comma 3 2 5 2 2 4 4" xfId="21795"/>
    <cellStyle name="Comma 3 2 5 2 2 4 5" xfId="21796"/>
    <cellStyle name="Comma 3 2 5 2 2 4 6" xfId="21797"/>
    <cellStyle name="Comma 3 2 5 2 2 5" xfId="21798"/>
    <cellStyle name="Comma 3 2 5 2 2 5 2" xfId="21799"/>
    <cellStyle name="Comma 3 2 5 2 2 6" xfId="21800"/>
    <cellStyle name="Comma 3 2 5 2 2 6 2" xfId="21801"/>
    <cellStyle name="Comma 3 2 5 2 2 7" xfId="21802"/>
    <cellStyle name="Comma 3 2 5 2 2 8" xfId="21803"/>
    <cellStyle name="Comma 3 2 5 2 2 9" xfId="21804"/>
    <cellStyle name="Comma 3 2 5 2 3" xfId="21805"/>
    <cellStyle name="Comma 3 2 5 2 3 2" xfId="21806"/>
    <cellStyle name="Comma 3 2 5 2 3 2 2" xfId="21807"/>
    <cellStyle name="Comma 3 2 5 2 3 2 2 2" xfId="21808"/>
    <cellStyle name="Comma 3 2 5 2 3 2 2 2 2" xfId="21809"/>
    <cellStyle name="Comma 3 2 5 2 3 2 2 3" xfId="21810"/>
    <cellStyle name="Comma 3 2 5 2 3 2 2 4" xfId="21811"/>
    <cellStyle name="Comma 3 2 5 2 3 2 2 5" xfId="21812"/>
    <cellStyle name="Comma 3 2 5 2 3 2 2 6" xfId="21813"/>
    <cellStyle name="Comma 3 2 5 2 3 2 3" xfId="21814"/>
    <cellStyle name="Comma 3 2 5 2 3 2 3 2" xfId="21815"/>
    <cellStyle name="Comma 3 2 5 2 3 2 4" xfId="21816"/>
    <cellStyle name="Comma 3 2 5 2 3 2 5" xfId="21817"/>
    <cellStyle name="Comma 3 2 5 2 3 2 6" xfId="21818"/>
    <cellStyle name="Comma 3 2 5 2 3 2 7" xfId="21819"/>
    <cellStyle name="Comma 3 2 5 2 3 3" xfId="21820"/>
    <cellStyle name="Comma 3 2 5 2 3 3 2" xfId="21821"/>
    <cellStyle name="Comma 3 2 5 2 3 3 2 2" xfId="21822"/>
    <cellStyle name="Comma 3 2 5 2 3 3 3" xfId="21823"/>
    <cellStyle name="Comma 3 2 5 2 3 3 4" xfId="21824"/>
    <cellStyle name="Comma 3 2 5 2 3 3 5" xfId="21825"/>
    <cellStyle name="Comma 3 2 5 2 3 3 6" xfId="21826"/>
    <cellStyle name="Comma 3 2 5 2 3 4" xfId="21827"/>
    <cellStyle name="Comma 3 2 5 2 3 4 2" xfId="21828"/>
    <cellStyle name="Comma 3 2 5 2 3 5" xfId="21829"/>
    <cellStyle name="Comma 3 2 5 2 3 6" xfId="21830"/>
    <cellStyle name="Comma 3 2 5 2 3 7" xfId="21831"/>
    <cellStyle name="Comma 3 2 5 2 3 8" xfId="21832"/>
    <cellStyle name="Comma 3 2 5 2 4" xfId="21833"/>
    <cellStyle name="Comma 3 2 5 2 4 2" xfId="21834"/>
    <cellStyle name="Comma 3 2 5 2 4 2 2" xfId="21835"/>
    <cellStyle name="Comma 3 2 5 2 4 2 2 2" xfId="21836"/>
    <cellStyle name="Comma 3 2 5 2 4 2 3" xfId="21837"/>
    <cellStyle name="Comma 3 2 5 2 4 2 4" xfId="21838"/>
    <cellStyle name="Comma 3 2 5 2 4 2 5" xfId="21839"/>
    <cellStyle name="Comma 3 2 5 2 4 2 6" xfId="21840"/>
    <cellStyle name="Comma 3 2 5 2 4 3" xfId="21841"/>
    <cellStyle name="Comma 3 2 5 2 4 3 2" xfId="21842"/>
    <cellStyle name="Comma 3 2 5 2 4 4" xfId="21843"/>
    <cellStyle name="Comma 3 2 5 2 4 5" xfId="21844"/>
    <cellStyle name="Comma 3 2 5 2 4 6" xfId="21845"/>
    <cellStyle name="Comma 3 2 5 2 4 7" xfId="21846"/>
    <cellStyle name="Comma 3 2 5 2 5" xfId="21847"/>
    <cellStyle name="Comma 3 2 5 2 5 2" xfId="21848"/>
    <cellStyle name="Comma 3 2 5 2 5 2 2" xfId="21849"/>
    <cellStyle name="Comma 3 2 5 2 5 3" xfId="21850"/>
    <cellStyle name="Comma 3 2 5 2 5 4" xfId="21851"/>
    <cellStyle name="Comma 3 2 5 2 5 5" xfId="21852"/>
    <cellStyle name="Comma 3 2 5 2 5 6" xfId="21853"/>
    <cellStyle name="Comma 3 2 5 2 6" xfId="21854"/>
    <cellStyle name="Comma 3 2 5 2 6 2" xfId="21855"/>
    <cellStyle name="Comma 3 2 5 2 7" xfId="21856"/>
    <cellStyle name="Comma 3 2 5 2 7 2" xfId="21857"/>
    <cellStyle name="Comma 3 2 5 2 8" xfId="21858"/>
    <cellStyle name="Comma 3 2 5 2 9" xfId="21859"/>
    <cellStyle name="Comma 3 2 5 3" xfId="21860"/>
    <cellStyle name="Comma 3 2 5 3 10" xfId="21861"/>
    <cellStyle name="Comma 3 2 5 3 11" xfId="21862"/>
    <cellStyle name="Comma 3 2 5 3 2" xfId="21863"/>
    <cellStyle name="Comma 3 2 5 3 2 2" xfId="21864"/>
    <cellStyle name="Comma 3 2 5 3 2 2 2" xfId="21865"/>
    <cellStyle name="Comma 3 2 5 3 2 2 2 2" xfId="21866"/>
    <cellStyle name="Comma 3 2 5 3 2 2 2 2 2" xfId="21867"/>
    <cellStyle name="Comma 3 2 5 3 2 2 2 3" xfId="21868"/>
    <cellStyle name="Comma 3 2 5 3 2 2 2 4" xfId="21869"/>
    <cellStyle name="Comma 3 2 5 3 2 2 2 5" xfId="21870"/>
    <cellStyle name="Comma 3 2 5 3 2 2 2 6" xfId="21871"/>
    <cellStyle name="Comma 3 2 5 3 2 2 3" xfId="21872"/>
    <cellStyle name="Comma 3 2 5 3 2 2 3 2" xfId="21873"/>
    <cellStyle name="Comma 3 2 5 3 2 2 4" xfId="21874"/>
    <cellStyle name="Comma 3 2 5 3 2 2 5" xfId="21875"/>
    <cellStyle name="Comma 3 2 5 3 2 2 6" xfId="21876"/>
    <cellStyle name="Comma 3 2 5 3 2 2 7" xfId="21877"/>
    <cellStyle name="Comma 3 2 5 3 2 3" xfId="21878"/>
    <cellStyle name="Comma 3 2 5 3 2 3 2" xfId="21879"/>
    <cellStyle name="Comma 3 2 5 3 2 3 2 2" xfId="21880"/>
    <cellStyle name="Comma 3 2 5 3 2 3 3" xfId="21881"/>
    <cellStyle name="Comma 3 2 5 3 2 3 4" xfId="21882"/>
    <cellStyle name="Comma 3 2 5 3 2 3 5" xfId="21883"/>
    <cellStyle name="Comma 3 2 5 3 2 3 6" xfId="21884"/>
    <cellStyle name="Comma 3 2 5 3 2 4" xfId="21885"/>
    <cellStyle name="Comma 3 2 5 3 2 4 2" xfId="21886"/>
    <cellStyle name="Comma 3 2 5 3 2 5" xfId="21887"/>
    <cellStyle name="Comma 3 2 5 3 2 6" xfId="21888"/>
    <cellStyle name="Comma 3 2 5 3 2 7" xfId="21889"/>
    <cellStyle name="Comma 3 2 5 3 2 8" xfId="21890"/>
    <cellStyle name="Comma 3 2 5 3 3" xfId="21891"/>
    <cellStyle name="Comma 3 2 5 3 3 2" xfId="21892"/>
    <cellStyle name="Comma 3 2 5 3 3 2 2" xfId="21893"/>
    <cellStyle name="Comma 3 2 5 3 3 2 2 2" xfId="21894"/>
    <cellStyle name="Comma 3 2 5 3 3 2 3" xfId="21895"/>
    <cellStyle name="Comma 3 2 5 3 3 2 4" xfId="21896"/>
    <cellStyle name="Comma 3 2 5 3 3 2 5" xfId="21897"/>
    <cellStyle name="Comma 3 2 5 3 3 2 6" xfId="21898"/>
    <cellStyle name="Comma 3 2 5 3 3 3" xfId="21899"/>
    <cellStyle name="Comma 3 2 5 3 3 3 2" xfId="21900"/>
    <cellStyle name="Comma 3 2 5 3 3 4" xfId="21901"/>
    <cellStyle name="Comma 3 2 5 3 3 5" xfId="21902"/>
    <cellStyle name="Comma 3 2 5 3 3 6" xfId="21903"/>
    <cellStyle name="Comma 3 2 5 3 3 7" xfId="21904"/>
    <cellStyle name="Comma 3 2 5 3 4" xfId="21905"/>
    <cellStyle name="Comma 3 2 5 3 4 2" xfId="21906"/>
    <cellStyle name="Comma 3 2 5 3 4 2 2" xfId="21907"/>
    <cellStyle name="Comma 3 2 5 3 4 3" xfId="21908"/>
    <cellStyle name="Comma 3 2 5 3 4 4" xfId="21909"/>
    <cellStyle name="Comma 3 2 5 3 4 5" xfId="21910"/>
    <cellStyle name="Comma 3 2 5 3 4 6" xfId="21911"/>
    <cellStyle name="Comma 3 2 5 3 5" xfId="21912"/>
    <cellStyle name="Comma 3 2 5 3 5 2" xfId="21913"/>
    <cellStyle name="Comma 3 2 5 3 6" xfId="21914"/>
    <cellStyle name="Comma 3 2 5 3 6 2" xfId="21915"/>
    <cellStyle name="Comma 3 2 5 3 7" xfId="21916"/>
    <cellStyle name="Comma 3 2 5 3 8" xfId="21917"/>
    <cellStyle name="Comma 3 2 5 3 9" xfId="21918"/>
    <cellStyle name="Comma 3 2 5 4" xfId="21919"/>
    <cellStyle name="Comma 3 2 5 4 2" xfId="21920"/>
    <cellStyle name="Comma 3 2 5 4 2 2" xfId="21921"/>
    <cellStyle name="Comma 3 2 5 4 2 2 2" xfId="21922"/>
    <cellStyle name="Comma 3 2 5 4 2 2 2 2" xfId="21923"/>
    <cellStyle name="Comma 3 2 5 4 2 2 2 2 2" xfId="21924"/>
    <cellStyle name="Comma 3 2 5 4 2 2 2 3" xfId="21925"/>
    <cellStyle name="Comma 3 2 5 4 2 2 2 4" xfId="21926"/>
    <cellStyle name="Comma 3 2 5 4 2 2 2 5" xfId="21927"/>
    <cellStyle name="Comma 3 2 5 4 2 2 2 6" xfId="21928"/>
    <cellStyle name="Comma 3 2 5 4 2 2 3" xfId="21929"/>
    <cellStyle name="Comma 3 2 5 4 2 2 3 2" xfId="21930"/>
    <cellStyle name="Comma 3 2 5 4 2 2 4" xfId="21931"/>
    <cellStyle name="Comma 3 2 5 4 2 2 5" xfId="21932"/>
    <cellStyle name="Comma 3 2 5 4 2 2 6" xfId="21933"/>
    <cellStyle name="Comma 3 2 5 4 2 2 7" xfId="21934"/>
    <cellStyle name="Comma 3 2 5 4 2 3" xfId="21935"/>
    <cellStyle name="Comma 3 2 5 4 2 3 2" xfId="21936"/>
    <cellStyle name="Comma 3 2 5 4 2 3 2 2" xfId="21937"/>
    <cellStyle name="Comma 3 2 5 4 2 3 3" xfId="21938"/>
    <cellStyle name="Comma 3 2 5 4 2 3 4" xfId="21939"/>
    <cellStyle name="Comma 3 2 5 4 2 3 5" xfId="21940"/>
    <cellStyle name="Comma 3 2 5 4 2 3 6" xfId="21941"/>
    <cellStyle name="Comma 3 2 5 4 2 4" xfId="21942"/>
    <cellStyle name="Comma 3 2 5 4 2 4 2" xfId="21943"/>
    <cellStyle name="Comma 3 2 5 4 2 5" xfId="21944"/>
    <cellStyle name="Comma 3 2 5 4 2 6" xfId="21945"/>
    <cellStyle name="Comma 3 2 5 4 2 7" xfId="21946"/>
    <cellStyle name="Comma 3 2 5 4 2 8" xfId="21947"/>
    <cellStyle name="Comma 3 2 5 4 3" xfId="21948"/>
    <cellStyle name="Comma 3 2 5 4 3 2" xfId="21949"/>
    <cellStyle name="Comma 3 2 5 4 3 2 2" xfId="21950"/>
    <cellStyle name="Comma 3 2 5 4 3 2 2 2" xfId="21951"/>
    <cellStyle name="Comma 3 2 5 4 3 2 3" xfId="21952"/>
    <cellStyle name="Comma 3 2 5 4 3 2 4" xfId="21953"/>
    <cellStyle name="Comma 3 2 5 4 3 2 5" xfId="21954"/>
    <cellStyle name="Comma 3 2 5 4 3 2 6" xfId="21955"/>
    <cellStyle name="Comma 3 2 5 4 3 3" xfId="21956"/>
    <cellStyle name="Comma 3 2 5 4 3 3 2" xfId="21957"/>
    <cellStyle name="Comma 3 2 5 4 3 4" xfId="21958"/>
    <cellStyle name="Comma 3 2 5 4 3 5" xfId="21959"/>
    <cellStyle name="Comma 3 2 5 4 3 6" xfId="21960"/>
    <cellStyle name="Comma 3 2 5 4 3 7" xfId="21961"/>
    <cellStyle name="Comma 3 2 5 4 4" xfId="21962"/>
    <cellStyle name="Comma 3 2 5 4 4 2" xfId="21963"/>
    <cellStyle name="Comma 3 2 5 4 4 2 2" xfId="21964"/>
    <cellStyle name="Comma 3 2 5 4 4 3" xfId="21965"/>
    <cellStyle name="Comma 3 2 5 4 4 4" xfId="21966"/>
    <cellStyle name="Comma 3 2 5 4 4 5" xfId="21967"/>
    <cellStyle name="Comma 3 2 5 4 4 6" xfId="21968"/>
    <cellStyle name="Comma 3 2 5 4 5" xfId="21969"/>
    <cellStyle name="Comma 3 2 5 4 5 2" xfId="21970"/>
    <cellStyle name="Comma 3 2 5 4 6" xfId="21971"/>
    <cellStyle name="Comma 3 2 5 4 7" xfId="21972"/>
    <cellStyle name="Comma 3 2 5 4 8" xfId="21973"/>
    <cellStyle name="Comma 3 2 5 4 9" xfId="21974"/>
    <cellStyle name="Comma 3 2 5 5" xfId="21975"/>
    <cellStyle name="Comma 3 2 5 5 2" xfId="21976"/>
    <cellStyle name="Comma 3 2 5 5 2 2" xfId="21977"/>
    <cellStyle name="Comma 3 2 5 5 2 2 2" xfId="21978"/>
    <cellStyle name="Comma 3 2 5 5 2 2 2 2" xfId="21979"/>
    <cellStyle name="Comma 3 2 5 5 2 2 3" xfId="21980"/>
    <cellStyle name="Comma 3 2 5 5 2 2 4" xfId="21981"/>
    <cellStyle name="Comma 3 2 5 5 2 2 5" xfId="21982"/>
    <cellStyle name="Comma 3 2 5 5 2 2 6" xfId="21983"/>
    <cellStyle name="Comma 3 2 5 5 2 3" xfId="21984"/>
    <cellStyle name="Comma 3 2 5 5 2 3 2" xfId="21985"/>
    <cellStyle name="Comma 3 2 5 5 2 4" xfId="21986"/>
    <cellStyle name="Comma 3 2 5 5 2 5" xfId="21987"/>
    <cellStyle name="Comma 3 2 5 5 2 6" xfId="21988"/>
    <cellStyle name="Comma 3 2 5 5 2 7" xfId="21989"/>
    <cellStyle name="Comma 3 2 5 5 3" xfId="21990"/>
    <cellStyle name="Comma 3 2 5 5 3 2" xfId="21991"/>
    <cellStyle name="Comma 3 2 5 5 3 2 2" xfId="21992"/>
    <cellStyle name="Comma 3 2 5 5 3 3" xfId="21993"/>
    <cellStyle name="Comma 3 2 5 5 3 4" xfId="21994"/>
    <cellStyle name="Comma 3 2 5 5 3 5" xfId="21995"/>
    <cellStyle name="Comma 3 2 5 5 3 6" xfId="21996"/>
    <cellStyle name="Comma 3 2 5 5 4" xfId="21997"/>
    <cellStyle name="Comma 3 2 5 5 4 2" xfId="21998"/>
    <cellStyle name="Comma 3 2 5 5 5" xfId="21999"/>
    <cellStyle name="Comma 3 2 5 5 6" xfId="22000"/>
    <cellStyle name="Comma 3 2 5 5 7" xfId="22001"/>
    <cellStyle name="Comma 3 2 5 5 8" xfId="22002"/>
    <cellStyle name="Comma 3 2 5 6" xfId="22003"/>
    <cellStyle name="Comma 3 2 5 6 2" xfId="22004"/>
    <cellStyle name="Comma 3 2 5 6 2 2" xfId="22005"/>
    <cellStyle name="Comma 3 2 5 6 2 2 2" xfId="22006"/>
    <cellStyle name="Comma 3 2 5 6 2 2 2 2" xfId="22007"/>
    <cellStyle name="Comma 3 2 5 6 2 2 3" xfId="22008"/>
    <cellStyle name="Comma 3 2 5 6 2 2 4" xfId="22009"/>
    <cellStyle name="Comma 3 2 5 6 2 2 5" xfId="22010"/>
    <cellStyle name="Comma 3 2 5 6 2 2 6" xfId="22011"/>
    <cellStyle name="Comma 3 2 5 6 2 3" xfId="22012"/>
    <cellStyle name="Comma 3 2 5 6 2 3 2" xfId="22013"/>
    <cellStyle name="Comma 3 2 5 6 2 4" xfId="22014"/>
    <cellStyle name="Comma 3 2 5 6 2 5" xfId="22015"/>
    <cellStyle name="Comma 3 2 5 6 2 6" xfId="22016"/>
    <cellStyle name="Comma 3 2 5 6 2 7" xfId="22017"/>
    <cellStyle name="Comma 3 2 5 6 3" xfId="22018"/>
    <cellStyle name="Comma 3 2 5 6 3 2" xfId="22019"/>
    <cellStyle name="Comma 3 2 5 6 3 2 2" xfId="22020"/>
    <cellStyle name="Comma 3 2 5 6 3 3" xfId="22021"/>
    <cellStyle name="Comma 3 2 5 6 3 4" xfId="22022"/>
    <cellStyle name="Comma 3 2 5 6 3 5" xfId="22023"/>
    <cellStyle name="Comma 3 2 5 6 3 6" xfId="22024"/>
    <cellStyle name="Comma 3 2 5 6 4" xfId="22025"/>
    <cellStyle name="Comma 3 2 5 6 4 2" xfId="22026"/>
    <cellStyle name="Comma 3 2 5 6 5" xfId="22027"/>
    <cellStyle name="Comma 3 2 5 6 6" xfId="22028"/>
    <cellStyle name="Comma 3 2 5 6 7" xfId="22029"/>
    <cellStyle name="Comma 3 2 5 6 8" xfId="22030"/>
    <cellStyle name="Comma 3 2 5 7" xfId="22031"/>
    <cellStyle name="Comma 3 2 5 7 2" xfId="22032"/>
    <cellStyle name="Comma 3 2 5 7 2 2" xfId="22033"/>
    <cellStyle name="Comma 3 2 5 7 2 2 2" xfId="22034"/>
    <cellStyle name="Comma 3 2 5 7 2 3" xfId="22035"/>
    <cellStyle name="Comma 3 2 5 7 2 4" xfId="22036"/>
    <cellStyle name="Comma 3 2 5 7 2 5" xfId="22037"/>
    <cellStyle name="Comma 3 2 5 7 2 6" xfId="22038"/>
    <cellStyle name="Comma 3 2 5 7 3" xfId="22039"/>
    <cellStyle name="Comma 3 2 5 7 3 2" xfId="22040"/>
    <cellStyle name="Comma 3 2 5 7 4" xfId="22041"/>
    <cellStyle name="Comma 3 2 5 7 5" xfId="22042"/>
    <cellStyle name="Comma 3 2 5 7 6" xfId="22043"/>
    <cellStyle name="Comma 3 2 5 7 7" xfId="22044"/>
    <cellStyle name="Comma 3 2 5 8" xfId="22045"/>
    <cellStyle name="Comma 3 2 5 8 2" xfId="22046"/>
    <cellStyle name="Comma 3 2 5 8 2 2" xfId="22047"/>
    <cellStyle name="Comma 3 2 5 8 2 2 2" xfId="22048"/>
    <cellStyle name="Comma 3 2 5 8 2 3" xfId="22049"/>
    <cellStyle name="Comma 3 2 5 8 2 4" xfId="22050"/>
    <cellStyle name="Comma 3 2 5 8 2 5" xfId="22051"/>
    <cellStyle name="Comma 3 2 5 8 2 6" xfId="22052"/>
    <cellStyle name="Comma 3 2 5 8 3" xfId="22053"/>
    <cellStyle name="Comma 3 2 5 8 3 2" xfId="22054"/>
    <cellStyle name="Comma 3 2 5 8 4" xfId="22055"/>
    <cellStyle name="Comma 3 2 5 8 5" xfId="22056"/>
    <cellStyle name="Comma 3 2 5 8 6" xfId="22057"/>
    <cellStyle name="Comma 3 2 5 8 7" xfId="22058"/>
    <cellStyle name="Comma 3 2 5 9" xfId="22059"/>
    <cellStyle name="Comma 3 2 5 9 2" xfId="22060"/>
    <cellStyle name="Comma 3 2 5 9 2 2" xfId="22061"/>
    <cellStyle name="Comma 3 2 5 9 3" xfId="22062"/>
    <cellStyle name="Comma 3 2 5 9 4" xfId="22063"/>
    <cellStyle name="Comma 3 2 5 9 5" xfId="22064"/>
    <cellStyle name="Comma 3 2 5 9 6" xfId="22065"/>
    <cellStyle name="Comma 3 2 6" xfId="22066"/>
    <cellStyle name="Comma 3 2 6 10" xfId="22067"/>
    <cellStyle name="Comma 3 2 6 11" xfId="22068"/>
    <cellStyle name="Comma 3 2 6 12" xfId="22069"/>
    <cellStyle name="Comma 3 2 6 2" xfId="22070"/>
    <cellStyle name="Comma 3 2 6 2 10" xfId="22071"/>
    <cellStyle name="Comma 3 2 6 2 11" xfId="22072"/>
    <cellStyle name="Comma 3 2 6 2 2" xfId="22073"/>
    <cellStyle name="Comma 3 2 6 2 2 2" xfId="22074"/>
    <cellStyle name="Comma 3 2 6 2 2 2 2" xfId="22075"/>
    <cellStyle name="Comma 3 2 6 2 2 2 2 2" xfId="22076"/>
    <cellStyle name="Comma 3 2 6 2 2 2 2 2 2" xfId="22077"/>
    <cellStyle name="Comma 3 2 6 2 2 2 2 3" xfId="22078"/>
    <cellStyle name="Comma 3 2 6 2 2 2 2 4" xfId="22079"/>
    <cellStyle name="Comma 3 2 6 2 2 2 2 5" xfId="22080"/>
    <cellStyle name="Comma 3 2 6 2 2 2 2 6" xfId="22081"/>
    <cellStyle name="Comma 3 2 6 2 2 2 3" xfId="22082"/>
    <cellStyle name="Comma 3 2 6 2 2 2 3 2" xfId="22083"/>
    <cellStyle name="Comma 3 2 6 2 2 2 4" xfId="22084"/>
    <cellStyle name="Comma 3 2 6 2 2 2 5" xfId="22085"/>
    <cellStyle name="Comma 3 2 6 2 2 2 6" xfId="22086"/>
    <cellStyle name="Comma 3 2 6 2 2 2 7" xfId="22087"/>
    <cellStyle name="Comma 3 2 6 2 2 3" xfId="22088"/>
    <cellStyle name="Comma 3 2 6 2 2 3 2" xfId="22089"/>
    <cellStyle name="Comma 3 2 6 2 2 3 2 2" xfId="22090"/>
    <cellStyle name="Comma 3 2 6 2 2 3 3" xfId="22091"/>
    <cellStyle name="Comma 3 2 6 2 2 3 4" xfId="22092"/>
    <cellStyle name="Comma 3 2 6 2 2 3 5" xfId="22093"/>
    <cellStyle name="Comma 3 2 6 2 2 3 6" xfId="22094"/>
    <cellStyle name="Comma 3 2 6 2 2 4" xfId="22095"/>
    <cellStyle name="Comma 3 2 6 2 2 4 2" xfId="22096"/>
    <cellStyle name="Comma 3 2 6 2 2 5" xfId="22097"/>
    <cellStyle name="Comma 3 2 6 2 2 6" xfId="22098"/>
    <cellStyle name="Comma 3 2 6 2 2 7" xfId="22099"/>
    <cellStyle name="Comma 3 2 6 2 2 8" xfId="22100"/>
    <cellStyle name="Comma 3 2 6 2 3" xfId="22101"/>
    <cellStyle name="Comma 3 2 6 2 3 2" xfId="22102"/>
    <cellStyle name="Comma 3 2 6 2 3 2 2" xfId="22103"/>
    <cellStyle name="Comma 3 2 6 2 3 2 2 2" xfId="22104"/>
    <cellStyle name="Comma 3 2 6 2 3 2 3" xfId="22105"/>
    <cellStyle name="Comma 3 2 6 2 3 2 4" xfId="22106"/>
    <cellStyle name="Comma 3 2 6 2 3 2 5" xfId="22107"/>
    <cellStyle name="Comma 3 2 6 2 3 2 6" xfId="22108"/>
    <cellStyle name="Comma 3 2 6 2 3 3" xfId="22109"/>
    <cellStyle name="Comma 3 2 6 2 3 3 2" xfId="22110"/>
    <cellStyle name="Comma 3 2 6 2 3 4" xfId="22111"/>
    <cellStyle name="Comma 3 2 6 2 3 5" xfId="22112"/>
    <cellStyle name="Comma 3 2 6 2 3 6" xfId="22113"/>
    <cellStyle name="Comma 3 2 6 2 3 7" xfId="22114"/>
    <cellStyle name="Comma 3 2 6 2 4" xfId="22115"/>
    <cellStyle name="Comma 3 2 6 2 4 2" xfId="22116"/>
    <cellStyle name="Comma 3 2 6 2 4 2 2" xfId="22117"/>
    <cellStyle name="Comma 3 2 6 2 4 3" xfId="22118"/>
    <cellStyle name="Comma 3 2 6 2 4 4" xfId="22119"/>
    <cellStyle name="Comma 3 2 6 2 4 5" xfId="22120"/>
    <cellStyle name="Comma 3 2 6 2 4 6" xfId="22121"/>
    <cellStyle name="Comma 3 2 6 2 5" xfId="22122"/>
    <cellStyle name="Comma 3 2 6 2 5 2" xfId="22123"/>
    <cellStyle name="Comma 3 2 6 2 6" xfId="22124"/>
    <cellStyle name="Comma 3 2 6 2 6 2" xfId="22125"/>
    <cellStyle name="Comma 3 2 6 2 7" xfId="22126"/>
    <cellStyle name="Comma 3 2 6 2 8" xfId="22127"/>
    <cellStyle name="Comma 3 2 6 2 9" xfId="22128"/>
    <cellStyle name="Comma 3 2 6 3" xfId="22129"/>
    <cellStyle name="Comma 3 2 6 3 2" xfId="22130"/>
    <cellStyle name="Comma 3 2 6 3 2 2" xfId="22131"/>
    <cellStyle name="Comma 3 2 6 3 2 2 2" xfId="22132"/>
    <cellStyle name="Comma 3 2 6 3 2 2 2 2" xfId="22133"/>
    <cellStyle name="Comma 3 2 6 3 2 2 3" xfId="22134"/>
    <cellStyle name="Comma 3 2 6 3 2 2 4" xfId="22135"/>
    <cellStyle name="Comma 3 2 6 3 2 2 5" xfId="22136"/>
    <cellStyle name="Comma 3 2 6 3 2 2 6" xfId="22137"/>
    <cellStyle name="Comma 3 2 6 3 2 3" xfId="22138"/>
    <cellStyle name="Comma 3 2 6 3 2 3 2" xfId="22139"/>
    <cellStyle name="Comma 3 2 6 3 2 4" xfId="22140"/>
    <cellStyle name="Comma 3 2 6 3 2 5" xfId="22141"/>
    <cellStyle name="Comma 3 2 6 3 2 6" xfId="22142"/>
    <cellStyle name="Comma 3 2 6 3 2 7" xfId="22143"/>
    <cellStyle name="Comma 3 2 6 3 3" xfId="22144"/>
    <cellStyle name="Comma 3 2 6 3 3 2" xfId="22145"/>
    <cellStyle name="Comma 3 2 6 3 3 2 2" xfId="22146"/>
    <cellStyle name="Comma 3 2 6 3 3 3" xfId="22147"/>
    <cellStyle name="Comma 3 2 6 3 3 4" xfId="22148"/>
    <cellStyle name="Comma 3 2 6 3 3 5" xfId="22149"/>
    <cellStyle name="Comma 3 2 6 3 3 6" xfId="22150"/>
    <cellStyle name="Comma 3 2 6 3 4" xfId="22151"/>
    <cellStyle name="Comma 3 2 6 3 4 2" xfId="22152"/>
    <cellStyle name="Comma 3 2 6 3 5" xfId="22153"/>
    <cellStyle name="Comma 3 2 6 3 6" xfId="22154"/>
    <cellStyle name="Comma 3 2 6 3 7" xfId="22155"/>
    <cellStyle name="Comma 3 2 6 3 8" xfId="22156"/>
    <cellStyle name="Comma 3 2 6 4" xfId="22157"/>
    <cellStyle name="Comma 3 2 6 4 2" xfId="22158"/>
    <cellStyle name="Comma 3 2 6 4 2 2" xfId="22159"/>
    <cellStyle name="Comma 3 2 6 4 2 2 2" xfId="22160"/>
    <cellStyle name="Comma 3 2 6 4 2 3" xfId="22161"/>
    <cellStyle name="Comma 3 2 6 4 2 4" xfId="22162"/>
    <cellStyle name="Comma 3 2 6 4 2 5" xfId="22163"/>
    <cellStyle name="Comma 3 2 6 4 2 6" xfId="22164"/>
    <cellStyle name="Comma 3 2 6 4 3" xfId="22165"/>
    <cellStyle name="Comma 3 2 6 4 3 2" xfId="22166"/>
    <cellStyle name="Comma 3 2 6 4 4" xfId="22167"/>
    <cellStyle name="Comma 3 2 6 4 5" xfId="22168"/>
    <cellStyle name="Comma 3 2 6 4 6" xfId="22169"/>
    <cellStyle name="Comma 3 2 6 4 7" xfId="22170"/>
    <cellStyle name="Comma 3 2 6 5" xfId="22171"/>
    <cellStyle name="Comma 3 2 6 5 2" xfId="22172"/>
    <cellStyle name="Comma 3 2 6 5 2 2" xfId="22173"/>
    <cellStyle name="Comma 3 2 6 5 3" xfId="22174"/>
    <cellStyle name="Comma 3 2 6 5 4" xfId="22175"/>
    <cellStyle name="Comma 3 2 6 5 5" xfId="22176"/>
    <cellStyle name="Comma 3 2 6 5 6" xfId="22177"/>
    <cellStyle name="Comma 3 2 6 6" xfId="22178"/>
    <cellStyle name="Comma 3 2 6 6 2" xfId="22179"/>
    <cellStyle name="Comma 3 2 6 7" xfId="22180"/>
    <cellStyle name="Comma 3 2 6 7 2" xfId="22181"/>
    <cellStyle name="Comma 3 2 6 8" xfId="22182"/>
    <cellStyle name="Comma 3 2 6 9" xfId="22183"/>
    <cellStyle name="Comma 3 2 7" xfId="22184"/>
    <cellStyle name="Comma 3 2 7 10" xfId="22185"/>
    <cellStyle name="Comma 3 2 7 11" xfId="22186"/>
    <cellStyle name="Comma 3 2 7 2" xfId="22187"/>
    <cellStyle name="Comma 3 2 7 2 2" xfId="22188"/>
    <cellStyle name="Comma 3 2 7 2 2 2" xfId="22189"/>
    <cellStyle name="Comma 3 2 7 2 2 2 2" xfId="22190"/>
    <cellStyle name="Comma 3 2 7 2 2 2 2 2" xfId="22191"/>
    <cellStyle name="Comma 3 2 7 2 2 2 3" xfId="22192"/>
    <cellStyle name="Comma 3 2 7 2 2 2 4" xfId="22193"/>
    <cellStyle name="Comma 3 2 7 2 2 2 5" xfId="22194"/>
    <cellStyle name="Comma 3 2 7 2 2 2 6" xfId="22195"/>
    <cellStyle name="Comma 3 2 7 2 2 3" xfId="22196"/>
    <cellStyle name="Comma 3 2 7 2 2 3 2" xfId="22197"/>
    <cellStyle name="Comma 3 2 7 2 2 4" xfId="22198"/>
    <cellStyle name="Comma 3 2 7 2 2 5" xfId="22199"/>
    <cellStyle name="Comma 3 2 7 2 2 6" xfId="22200"/>
    <cellStyle name="Comma 3 2 7 2 2 7" xfId="22201"/>
    <cellStyle name="Comma 3 2 7 2 3" xfId="22202"/>
    <cellStyle name="Comma 3 2 7 2 3 2" xfId="22203"/>
    <cellStyle name="Comma 3 2 7 2 3 2 2" xfId="22204"/>
    <cellStyle name="Comma 3 2 7 2 3 3" xfId="22205"/>
    <cellStyle name="Comma 3 2 7 2 3 4" xfId="22206"/>
    <cellStyle name="Comma 3 2 7 2 3 5" xfId="22207"/>
    <cellStyle name="Comma 3 2 7 2 3 6" xfId="22208"/>
    <cellStyle name="Comma 3 2 7 2 4" xfId="22209"/>
    <cellStyle name="Comma 3 2 7 2 4 2" xfId="22210"/>
    <cellStyle name="Comma 3 2 7 2 5" xfId="22211"/>
    <cellStyle name="Comma 3 2 7 2 6" xfId="22212"/>
    <cellStyle name="Comma 3 2 7 2 7" xfId="22213"/>
    <cellStyle name="Comma 3 2 7 2 8" xfId="22214"/>
    <cellStyle name="Comma 3 2 7 3" xfId="22215"/>
    <cellStyle name="Comma 3 2 7 3 2" xfId="22216"/>
    <cellStyle name="Comma 3 2 7 3 2 2" xfId="22217"/>
    <cellStyle name="Comma 3 2 7 3 2 2 2" xfId="22218"/>
    <cellStyle name="Comma 3 2 7 3 2 3" xfId="22219"/>
    <cellStyle name="Comma 3 2 7 3 2 4" xfId="22220"/>
    <cellStyle name="Comma 3 2 7 3 2 5" xfId="22221"/>
    <cellStyle name="Comma 3 2 7 3 2 6" xfId="22222"/>
    <cellStyle name="Comma 3 2 7 3 3" xfId="22223"/>
    <cellStyle name="Comma 3 2 7 3 3 2" xfId="22224"/>
    <cellStyle name="Comma 3 2 7 3 4" xfId="22225"/>
    <cellStyle name="Comma 3 2 7 3 5" xfId="22226"/>
    <cellStyle name="Comma 3 2 7 3 6" xfId="22227"/>
    <cellStyle name="Comma 3 2 7 3 7" xfId="22228"/>
    <cellStyle name="Comma 3 2 7 4" xfId="22229"/>
    <cellStyle name="Comma 3 2 7 4 2" xfId="22230"/>
    <cellStyle name="Comma 3 2 7 4 2 2" xfId="22231"/>
    <cellStyle name="Comma 3 2 7 4 3" xfId="22232"/>
    <cellStyle name="Comma 3 2 7 4 4" xfId="22233"/>
    <cellStyle name="Comma 3 2 7 4 5" xfId="22234"/>
    <cellStyle name="Comma 3 2 7 4 6" xfId="22235"/>
    <cellStyle name="Comma 3 2 7 5" xfId="22236"/>
    <cellStyle name="Comma 3 2 7 5 2" xfId="22237"/>
    <cellStyle name="Comma 3 2 7 6" xfId="22238"/>
    <cellStyle name="Comma 3 2 7 6 2" xfId="22239"/>
    <cellStyle name="Comma 3 2 7 7" xfId="22240"/>
    <cellStyle name="Comma 3 2 7 8" xfId="22241"/>
    <cellStyle name="Comma 3 2 7 9" xfId="22242"/>
    <cellStyle name="Comma 3 2 8" xfId="22243"/>
    <cellStyle name="Comma 3 2 8 2" xfId="22244"/>
    <cellStyle name="Comma 3 2 8 2 2" xfId="22245"/>
    <cellStyle name="Comma 3 2 8 2 2 2" xfId="22246"/>
    <cellStyle name="Comma 3 2 8 2 2 2 2" xfId="22247"/>
    <cellStyle name="Comma 3 2 8 2 2 2 2 2" xfId="22248"/>
    <cellStyle name="Comma 3 2 8 2 2 2 3" xfId="22249"/>
    <cellStyle name="Comma 3 2 8 2 2 2 4" xfId="22250"/>
    <cellStyle name="Comma 3 2 8 2 2 2 5" xfId="22251"/>
    <cellStyle name="Comma 3 2 8 2 2 2 6" xfId="22252"/>
    <cellStyle name="Comma 3 2 8 2 2 3" xfId="22253"/>
    <cellStyle name="Comma 3 2 8 2 2 3 2" xfId="22254"/>
    <cellStyle name="Comma 3 2 8 2 2 4" xfId="22255"/>
    <cellStyle name="Comma 3 2 8 2 2 5" xfId="22256"/>
    <cellStyle name="Comma 3 2 8 2 2 6" xfId="22257"/>
    <cellStyle name="Comma 3 2 8 2 2 7" xfId="22258"/>
    <cellStyle name="Comma 3 2 8 2 3" xfId="22259"/>
    <cellStyle name="Comma 3 2 8 2 3 2" xfId="22260"/>
    <cellStyle name="Comma 3 2 8 2 3 2 2" xfId="22261"/>
    <cellStyle name="Comma 3 2 8 2 3 3" xfId="22262"/>
    <cellStyle name="Comma 3 2 8 2 3 4" xfId="22263"/>
    <cellStyle name="Comma 3 2 8 2 3 5" xfId="22264"/>
    <cellStyle name="Comma 3 2 8 2 3 6" xfId="22265"/>
    <cellStyle name="Comma 3 2 8 2 4" xfId="22266"/>
    <cellStyle name="Comma 3 2 8 2 4 2" xfId="22267"/>
    <cellStyle name="Comma 3 2 8 2 5" xfId="22268"/>
    <cellStyle name="Comma 3 2 8 2 6" xfId="22269"/>
    <cellStyle name="Comma 3 2 8 2 7" xfId="22270"/>
    <cellStyle name="Comma 3 2 8 2 8" xfId="22271"/>
    <cellStyle name="Comma 3 2 8 3" xfId="22272"/>
    <cellStyle name="Comma 3 2 8 3 2" xfId="22273"/>
    <cellStyle name="Comma 3 2 8 3 2 2" xfId="22274"/>
    <cellStyle name="Comma 3 2 8 3 2 2 2" xfId="22275"/>
    <cellStyle name="Comma 3 2 8 3 2 3" xfId="22276"/>
    <cellStyle name="Comma 3 2 8 3 2 4" xfId="22277"/>
    <cellStyle name="Comma 3 2 8 3 2 5" xfId="22278"/>
    <cellStyle name="Comma 3 2 8 3 2 6" xfId="22279"/>
    <cellStyle name="Comma 3 2 8 3 3" xfId="22280"/>
    <cellStyle name="Comma 3 2 8 3 3 2" xfId="22281"/>
    <cellStyle name="Comma 3 2 8 3 4" xfId="22282"/>
    <cellStyle name="Comma 3 2 8 3 5" xfId="22283"/>
    <cellStyle name="Comma 3 2 8 3 6" xfId="22284"/>
    <cellStyle name="Comma 3 2 8 3 7" xfId="22285"/>
    <cellStyle name="Comma 3 2 8 4" xfId="22286"/>
    <cellStyle name="Comma 3 2 8 4 2" xfId="22287"/>
    <cellStyle name="Comma 3 2 8 4 2 2" xfId="22288"/>
    <cellStyle name="Comma 3 2 8 4 3" xfId="22289"/>
    <cellStyle name="Comma 3 2 8 4 4" xfId="22290"/>
    <cellStyle name="Comma 3 2 8 4 5" xfId="22291"/>
    <cellStyle name="Comma 3 2 8 4 6" xfId="22292"/>
    <cellStyle name="Comma 3 2 8 5" xfId="22293"/>
    <cellStyle name="Comma 3 2 8 5 2" xfId="22294"/>
    <cellStyle name="Comma 3 2 8 6" xfId="22295"/>
    <cellStyle name="Comma 3 2 8 7" xfId="22296"/>
    <cellStyle name="Comma 3 2 8 8" xfId="22297"/>
    <cellStyle name="Comma 3 2 8 9" xfId="22298"/>
    <cellStyle name="Comma 3 2 9" xfId="22299"/>
    <cellStyle name="Comma 3 2 9 2" xfId="22300"/>
    <cellStyle name="Comma 3 2 9 2 2" xfId="22301"/>
    <cellStyle name="Comma 3 2 9 2 2 2" xfId="22302"/>
    <cellStyle name="Comma 3 2 9 2 2 2 2" xfId="22303"/>
    <cellStyle name="Comma 3 2 9 2 2 3" xfId="22304"/>
    <cellStyle name="Comma 3 2 9 2 2 4" xfId="22305"/>
    <cellStyle name="Comma 3 2 9 2 2 5" xfId="22306"/>
    <cellStyle name="Comma 3 2 9 2 2 6" xfId="22307"/>
    <cellStyle name="Comma 3 2 9 2 3" xfId="22308"/>
    <cellStyle name="Comma 3 2 9 2 3 2" xfId="22309"/>
    <cellStyle name="Comma 3 2 9 2 4" xfId="22310"/>
    <cellStyle name="Comma 3 2 9 2 5" xfId="22311"/>
    <cellStyle name="Comma 3 2 9 2 6" xfId="22312"/>
    <cellStyle name="Comma 3 2 9 2 7" xfId="22313"/>
    <cellStyle name="Comma 3 2 9 3" xfId="22314"/>
    <cellStyle name="Comma 3 2 9 3 2" xfId="22315"/>
    <cellStyle name="Comma 3 2 9 3 2 2" xfId="22316"/>
    <cellStyle name="Comma 3 2 9 3 3" xfId="22317"/>
    <cellStyle name="Comma 3 2 9 3 4" xfId="22318"/>
    <cellStyle name="Comma 3 2 9 3 5" xfId="22319"/>
    <cellStyle name="Comma 3 2 9 3 6" xfId="22320"/>
    <cellStyle name="Comma 3 2 9 4" xfId="22321"/>
    <cellStyle name="Comma 3 2 9 4 2" xfId="22322"/>
    <cellStyle name="Comma 3 2 9 5" xfId="22323"/>
    <cellStyle name="Comma 3 2 9 6" xfId="22324"/>
    <cellStyle name="Comma 3 2 9 7" xfId="22325"/>
    <cellStyle name="Comma 3 2 9 8" xfId="22326"/>
    <cellStyle name="Comma 3 20" xfId="22327"/>
    <cellStyle name="Comma 3 21" xfId="22328"/>
    <cellStyle name="Comma 3 22" xfId="22329"/>
    <cellStyle name="Comma 3 23" xfId="22330"/>
    <cellStyle name="Comma 3 24" xfId="22331"/>
    <cellStyle name="Comma 3 3" xfId="22332"/>
    <cellStyle name="Comma 3 3 10" xfId="22333"/>
    <cellStyle name="Comma 3 3 10 2" xfId="22334"/>
    <cellStyle name="Comma 3 3 10 2 2" xfId="22335"/>
    <cellStyle name="Comma 3 3 10 2 2 2" xfId="22336"/>
    <cellStyle name="Comma 3 3 10 2 2 2 2" xfId="22337"/>
    <cellStyle name="Comma 3 3 10 2 2 3" xfId="22338"/>
    <cellStyle name="Comma 3 3 10 2 2 4" xfId="22339"/>
    <cellStyle name="Comma 3 3 10 2 2 5" xfId="22340"/>
    <cellStyle name="Comma 3 3 10 2 2 6" xfId="22341"/>
    <cellStyle name="Comma 3 3 10 2 3" xfId="22342"/>
    <cellStyle name="Comma 3 3 10 2 3 2" xfId="22343"/>
    <cellStyle name="Comma 3 3 10 2 4" xfId="22344"/>
    <cellStyle name="Comma 3 3 10 2 5" xfId="22345"/>
    <cellStyle name="Comma 3 3 10 2 6" xfId="22346"/>
    <cellStyle name="Comma 3 3 10 2 7" xfId="22347"/>
    <cellStyle name="Comma 3 3 10 3" xfId="22348"/>
    <cellStyle name="Comma 3 3 10 3 2" xfId="22349"/>
    <cellStyle name="Comma 3 3 10 3 2 2" xfId="22350"/>
    <cellStyle name="Comma 3 3 10 3 3" xfId="22351"/>
    <cellStyle name="Comma 3 3 10 3 4" xfId="22352"/>
    <cellStyle name="Comma 3 3 10 3 5" xfId="22353"/>
    <cellStyle name="Comma 3 3 10 3 6" xfId="22354"/>
    <cellStyle name="Comma 3 3 10 4" xfId="22355"/>
    <cellStyle name="Comma 3 3 10 4 2" xfId="22356"/>
    <cellStyle name="Comma 3 3 10 5" xfId="22357"/>
    <cellStyle name="Comma 3 3 10 6" xfId="22358"/>
    <cellStyle name="Comma 3 3 10 7" xfId="22359"/>
    <cellStyle name="Comma 3 3 10 8" xfId="22360"/>
    <cellStyle name="Comma 3 3 11" xfId="22361"/>
    <cellStyle name="Comma 3 3 11 2" xfId="22362"/>
    <cellStyle name="Comma 3 3 11 2 2" xfId="22363"/>
    <cellStyle name="Comma 3 3 11 2 2 2" xfId="22364"/>
    <cellStyle name="Comma 3 3 11 2 3" xfId="22365"/>
    <cellStyle name="Comma 3 3 11 2 4" xfId="22366"/>
    <cellStyle name="Comma 3 3 11 2 5" xfId="22367"/>
    <cellStyle name="Comma 3 3 11 2 6" xfId="22368"/>
    <cellStyle name="Comma 3 3 11 3" xfId="22369"/>
    <cellStyle name="Comma 3 3 11 3 2" xfId="22370"/>
    <cellStyle name="Comma 3 3 11 4" xfId="22371"/>
    <cellStyle name="Comma 3 3 11 5" xfId="22372"/>
    <cellStyle name="Comma 3 3 11 6" xfId="22373"/>
    <cellStyle name="Comma 3 3 11 7" xfId="22374"/>
    <cellStyle name="Comma 3 3 12" xfId="22375"/>
    <cellStyle name="Comma 3 3 12 2" xfId="22376"/>
    <cellStyle name="Comma 3 3 12 2 2" xfId="22377"/>
    <cellStyle name="Comma 3 3 12 2 2 2" xfId="22378"/>
    <cellStyle name="Comma 3 3 12 2 3" xfId="22379"/>
    <cellStyle name="Comma 3 3 12 2 4" xfId="22380"/>
    <cellStyle name="Comma 3 3 12 2 5" xfId="22381"/>
    <cellStyle name="Comma 3 3 12 2 6" xfId="22382"/>
    <cellStyle name="Comma 3 3 12 3" xfId="22383"/>
    <cellStyle name="Comma 3 3 12 3 2" xfId="22384"/>
    <cellStyle name="Comma 3 3 12 4" xfId="22385"/>
    <cellStyle name="Comma 3 3 12 5" xfId="22386"/>
    <cellStyle name="Comma 3 3 12 6" xfId="22387"/>
    <cellStyle name="Comma 3 3 12 7" xfId="22388"/>
    <cellStyle name="Comma 3 3 13" xfId="22389"/>
    <cellStyle name="Comma 3 3 13 2" xfId="22390"/>
    <cellStyle name="Comma 3 3 13 2 2" xfId="22391"/>
    <cellStyle name="Comma 3 3 13 3" xfId="22392"/>
    <cellStyle name="Comma 3 3 13 4" xfId="22393"/>
    <cellStyle name="Comma 3 3 13 5" xfId="22394"/>
    <cellStyle name="Comma 3 3 13 6" xfId="22395"/>
    <cellStyle name="Comma 3 3 14" xfId="22396"/>
    <cellStyle name="Comma 3 3 14 2" xfId="22397"/>
    <cellStyle name="Comma 3 3 14 2 2" xfId="22398"/>
    <cellStyle name="Comma 3 3 14 3" xfId="22399"/>
    <cellStyle name="Comma 3 3 14 4" xfId="22400"/>
    <cellStyle name="Comma 3 3 14 5" xfId="22401"/>
    <cellStyle name="Comma 3 3 14 6" xfId="22402"/>
    <cellStyle name="Comma 3 3 15" xfId="22403"/>
    <cellStyle name="Comma 3 3 15 2" xfId="22404"/>
    <cellStyle name="Comma 3 3 15 2 2" xfId="22405"/>
    <cellStyle name="Comma 3 3 15 3" xfId="22406"/>
    <cellStyle name="Comma 3 3 15 4" xfId="22407"/>
    <cellStyle name="Comma 3 3 15 5" xfId="22408"/>
    <cellStyle name="Comma 3 3 15 6" xfId="22409"/>
    <cellStyle name="Comma 3 3 16" xfId="22410"/>
    <cellStyle name="Comma 3 3 16 2" xfId="22411"/>
    <cellStyle name="Comma 3 3 17" xfId="22412"/>
    <cellStyle name="Comma 3 3 17 2" xfId="22413"/>
    <cellStyle name="Comma 3 3 18" xfId="22414"/>
    <cellStyle name="Comma 3 3 19" xfId="22415"/>
    <cellStyle name="Comma 3 3 2" xfId="22416"/>
    <cellStyle name="Comma 3 3 2 10" xfId="22417"/>
    <cellStyle name="Comma 3 3 2 10 2" xfId="22418"/>
    <cellStyle name="Comma 3 3 2 10 2 2" xfId="22419"/>
    <cellStyle name="Comma 3 3 2 10 2 2 2" xfId="22420"/>
    <cellStyle name="Comma 3 3 2 10 2 3" xfId="22421"/>
    <cellStyle name="Comma 3 3 2 10 2 4" xfId="22422"/>
    <cellStyle name="Comma 3 3 2 10 2 5" xfId="22423"/>
    <cellStyle name="Comma 3 3 2 10 2 6" xfId="22424"/>
    <cellStyle name="Comma 3 3 2 10 3" xfId="22425"/>
    <cellStyle name="Comma 3 3 2 10 3 2" xfId="22426"/>
    <cellStyle name="Comma 3 3 2 10 4" xfId="22427"/>
    <cellStyle name="Comma 3 3 2 10 5" xfId="22428"/>
    <cellStyle name="Comma 3 3 2 10 6" xfId="22429"/>
    <cellStyle name="Comma 3 3 2 10 7" xfId="22430"/>
    <cellStyle name="Comma 3 3 2 11" xfId="22431"/>
    <cellStyle name="Comma 3 3 2 11 2" xfId="22432"/>
    <cellStyle name="Comma 3 3 2 11 2 2" xfId="22433"/>
    <cellStyle name="Comma 3 3 2 11 2 2 2" xfId="22434"/>
    <cellStyle name="Comma 3 3 2 11 2 3" xfId="22435"/>
    <cellStyle name="Comma 3 3 2 11 2 4" xfId="22436"/>
    <cellStyle name="Comma 3 3 2 11 2 5" xfId="22437"/>
    <cellStyle name="Comma 3 3 2 11 2 6" xfId="22438"/>
    <cellStyle name="Comma 3 3 2 11 3" xfId="22439"/>
    <cellStyle name="Comma 3 3 2 11 3 2" xfId="22440"/>
    <cellStyle name="Comma 3 3 2 11 4" xfId="22441"/>
    <cellStyle name="Comma 3 3 2 11 5" xfId="22442"/>
    <cellStyle name="Comma 3 3 2 11 6" xfId="22443"/>
    <cellStyle name="Comma 3 3 2 11 7" xfId="22444"/>
    <cellStyle name="Comma 3 3 2 12" xfId="22445"/>
    <cellStyle name="Comma 3 3 2 12 2" xfId="22446"/>
    <cellStyle name="Comma 3 3 2 12 2 2" xfId="22447"/>
    <cellStyle name="Comma 3 3 2 12 3" xfId="22448"/>
    <cellStyle name="Comma 3 3 2 12 4" xfId="22449"/>
    <cellStyle name="Comma 3 3 2 12 5" xfId="22450"/>
    <cellStyle name="Comma 3 3 2 12 6" xfId="22451"/>
    <cellStyle name="Comma 3 3 2 13" xfId="22452"/>
    <cellStyle name="Comma 3 3 2 13 2" xfId="22453"/>
    <cellStyle name="Comma 3 3 2 13 2 2" xfId="22454"/>
    <cellStyle name="Comma 3 3 2 13 3" xfId="22455"/>
    <cellStyle name="Comma 3 3 2 13 4" xfId="22456"/>
    <cellStyle name="Comma 3 3 2 13 5" xfId="22457"/>
    <cellStyle name="Comma 3 3 2 13 6" xfId="22458"/>
    <cellStyle name="Comma 3 3 2 14" xfId="22459"/>
    <cellStyle name="Comma 3 3 2 14 2" xfId="22460"/>
    <cellStyle name="Comma 3 3 2 14 2 2" xfId="22461"/>
    <cellStyle name="Comma 3 3 2 14 3" xfId="22462"/>
    <cellStyle name="Comma 3 3 2 14 4" xfId="22463"/>
    <cellStyle name="Comma 3 3 2 14 5" xfId="22464"/>
    <cellStyle name="Comma 3 3 2 14 6" xfId="22465"/>
    <cellStyle name="Comma 3 3 2 15" xfId="22466"/>
    <cellStyle name="Comma 3 3 2 15 2" xfId="22467"/>
    <cellStyle name="Comma 3 3 2 16" xfId="22468"/>
    <cellStyle name="Comma 3 3 2 16 2" xfId="22469"/>
    <cellStyle name="Comma 3 3 2 17" xfId="22470"/>
    <cellStyle name="Comma 3 3 2 18" xfId="22471"/>
    <cellStyle name="Comma 3 3 2 19" xfId="22472"/>
    <cellStyle name="Comma 3 3 2 2" xfId="22473"/>
    <cellStyle name="Comma 3 3 2 2 10" xfId="22474"/>
    <cellStyle name="Comma 3 3 2 2 10 2" xfId="22475"/>
    <cellStyle name="Comma 3 3 2 2 10 2 2" xfId="22476"/>
    <cellStyle name="Comma 3 3 2 2 10 3" xfId="22477"/>
    <cellStyle name="Comma 3 3 2 2 10 4" xfId="22478"/>
    <cellStyle name="Comma 3 3 2 2 10 5" xfId="22479"/>
    <cellStyle name="Comma 3 3 2 2 10 6" xfId="22480"/>
    <cellStyle name="Comma 3 3 2 2 11" xfId="22481"/>
    <cellStyle name="Comma 3 3 2 2 11 2" xfId="22482"/>
    <cellStyle name="Comma 3 3 2 2 11 2 2" xfId="22483"/>
    <cellStyle name="Comma 3 3 2 2 11 3" xfId="22484"/>
    <cellStyle name="Comma 3 3 2 2 11 4" xfId="22485"/>
    <cellStyle name="Comma 3 3 2 2 11 5" xfId="22486"/>
    <cellStyle name="Comma 3 3 2 2 11 6" xfId="22487"/>
    <cellStyle name="Comma 3 3 2 2 12" xfId="22488"/>
    <cellStyle name="Comma 3 3 2 2 12 2" xfId="22489"/>
    <cellStyle name="Comma 3 3 2 2 12 2 2" xfId="22490"/>
    <cellStyle name="Comma 3 3 2 2 12 3" xfId="22491"/>
    <cellStyle name="Comma 3 3 2 2 12 4" xfId="22492"/>
    <cellStyle name="Comma 3 3 2 2 12 5" xfId="22493"/>
    <cellStyle name="Comma 3 3 2 2 12 6" xfId="22494"/>
    <cellStyle name="Comma 3 3 2 2 13" xfId="22495"/>
    <cellStyle name="Comma 3 3 2 2 13 2" xfId="22496"/>
    <cellStyle name="Comma 3 3 2 2 14" xfId="22497"/>
    <cellStyle name="Comma 3 3 2 2 14 2" xfId="22498"/>
    <cellStyle name="Comma 3 3 2 2 15" xfId="22499"/>
    <cellStyle name="Comma 3 3 2 2 16" xfId="22500"/>
    <cellStyle name="Comma 3 3 2 2 17" xfId="22501"/>
    <cellStyle name="Comma 3 3 2 2 18" xfId="22502"/>
    <cellStyle name="Comma 3 3 2 2 19" xfId="22503"/>
    <cellStyle name="Comma 3 3 2 2 2" xfId="22504"/>
    <cellStyle name="Comma 3 3 2 2 2 10" xfId="22505"/>
    <cellStyle name="Comma 3 3 2 2 2 11" xfId="22506"/>
    <cellStyle name="Comma 3 3 2 2 2 12" xfId="22507"/>
    <cellStyle name="Comma 3 3 2 2 2 13" xfId="22508"/>
    <cellStyle name="Comma 3 3 2 2 2 2" xfId="22509"/>
    <cellStyle name="Comma 3 3 2 2 2 2 10" xfId="22510"/>
    <cellStyle name="Comma 3 3 2 2 2 2 11" xfId="22511"/>
    <cellStyle name="Comma 3 3 2 2 2 2 12" xfId="22512"/>
    <cellStyle name="Comma 3 3 2 2 2 2 2" xfId="22513"/>
    <cellStyle name="Comma 3 3 2 2 2 2 2 10" xfId="22514"/>
    <cellStyle name="Comma 3 3 2 2 2 2 2 11" xfId="22515"/>
    <cellStyle name="Comma 3 3 2 2 2 2 2 2" xfId="22516"/>
    <cellStyle name="Comma 3 3 2 2 2 2 2 2 2" xfId="22517"/>
    <cellStyle name="Comma 3 3 2 2 2 2 2 2 2 2" xfId="22518"/>
    <cellStyle name="Comma 3 3 2 2 2 2 2 2 2 2 2" xfId="22519"/>
    <cellStyle name="Comma 3 3 2 2 2 2 2 2 2 2 2 2" xfId="22520"/>
    <cellStyle name="Comma 3 3 2 2 2 2 2 2 2 2 3" xfId="22521"/>
    <cellStyle name="Comma 3 3 2 2 2 2 2 2 2 2 4" xfId="22522"/>
    <cellStyle name="Comma 3 3 2 2 2 2 2 2 2 2 5" xfId="22523"/>
    <cellStyle name="Comma 3 3 2 2 2 2 2 2 2 2 6" xfId="22524"/>
    <cellStyle name="Comma 3 3 2 2 2 2 2 2 2 3" xfId="22525"/>
    <cellStyle name="Comma 3 3 2 2 2 2 2 2 2 3 2" xfId="22526"/>
    <cellStyle name="Comma 3 3 2 2 2 2 2 2 2 4" xfId="22527"/>
    <cellStyle name="Comma 3 3 2 2 2 2 2 2 2 5" xfId="22528"/>
    <cellStyle name="Comma 3 3 2 2 2 2 2 2 2 6" xfId="22529"/>
    <cellStyle name="Comma 3 3 2 2 2 2 2 2 2 7" xfId="22530"/>
    <cellStyle name="Comma 3 3 2 2 2 2 2 2 3" xfId="22531"/>
    <cellStyle name="Comma 3 3 2 2 2 2 2 2 3 2" xfId="22532"/>
    <cellStyle name="Comma 3 3 2 2 2 2 2 2 3 2 2" xfId="22533"/>
    <cellStyle name="Comma 3 3 2 2 2 2 2 2 3 3" xfId="22534"/>
    <cellStyle name="Comma 3 3 2 2 2 2 2 2 3 4" xfId="22535"/>
    <cellStyle name="Comma 3 3 2 2 2 2 2 2 3 5" xfId="22536"/>
    <cellStyle name="Comma 3 3 2 2 2 2 2 2 3 6" xfId="22537"/>
    <cellStyle name="Comma 3 3 2 2 2 2 2 2 4" xfId="22538"/>
    <cellStyle name="Comma 3 3 2 2 2 2 2 2 4 2" xfId="22539"/>
    <cellStyle name="Comma 3 3 2 2 2 2 2 2 5" xfId="22540"/>
    <cellStyle name="Comma 3 3 2 2 2 2 2 2 6" xfId="22541"/>
    <cellStyle name="Comma 3 3 2 2 2 2 2 2 7" xfId="22542"/>
    <cellStyle name="Comma 3 3 2 2 2 2 2 2 8" xfId="22543"/>
    <cellStyle name="Comma 3 3 2 2 2 2 2 3" xfId="22544"/>
    <cellStyle name="Comma 3 3 2 2 2 2 2 3 2" xfId="22545"/>
    <cellStyle name="Comma 3 3 2 2 2 2 2 3 2 2" xfId="22546"/>
    <cellStyle name="Comma 3 3 2 2 2 2 2 3 2 2 2" xfId="22547"/>
    <cellStyle name="Comma 3 3 2 2 2 2 2 3 2 3" xfId="22548"/>
    <cellStyle name="Comma 3 3 2 2 2 2 2 3 2 4" xfId="22549"/>
    <cellStyle name="Comma 3 3 2 2 2 2 2 3 2 5" xfId="22550"/>
    <cellStyle name="Comma 3 3 2 2 2 2 2 3 2 6" xfId="22551"/>
    <cellStyle name="Comma 3 3 2 2 2 2 2 3 3" xfId="22552"/>
    <cellStyle name="Comma 3 3 2 2 2 2 2 3 3 2" xfId="22553"/>
    <cellStyle name="Comma 3 3 2 2 2 2 2 3 4" xfId="22554"/>
    <cellStyle name="Comma 3 3 2 2 2 2 2 3 5" xfId="22555"/>
    <cellStyle name="Comma 3 3 2 2 2 2 2 3 6" xfId="22556"/>
    <cellStyle name="Comma 3 3 2 2 2 2 2 3 7" xfId="22557"/>
    <cellStyle name="Comma 3 3 2 2 2 2 2 4" xfId="22558"/>
    <cellStyle name="Comma 3 3 2 2 2 2 2 4 2" xfId="22559"/>
    <cellStyle name="Comma 3 3 2 2 2 2 2 4 2 2" xfId="22560"/>
    <cellStyle name="Comma 3 3 2 2 2 2 2 4 3" xfId="22561"/>
    <cellStyle name="Comma 3 3 2 2 2 2 2 4 4" xfId="22562"/>
    <cellStyle name="Comma 3 3 2 2 2 2 2 4 5" xfId="22563"/>
    <cellStyle name="Comma 3 3 2 2 2 2 2 4 6" xfId="22564"/>
    <cellStyle name="Comma 3 3 2 2 2 2 2 5" xfId="22565"/>
    <cellStyle name="Comma 3 3 2 2 2 2 2 5 2" xfId="22566"/>
    <cellStyle name="Comma 3 3 2 2 2 2 2 6" xfId="22567"/>
    <cellStyle name="Comma 3 3 2 2 2 2 2 6 2" xfId="22568"/>
    <cellStyle name="Comma 3 3 2 2 2 2 2 7" xfId="22569"/>
    <cellStyle name="Comma 3 3 2 2 2 2 2 8" xfId="22570"/>
    <cellStyle name="Comma 3 3 2 2 2 2 2 9" xfId="22571"/>
    <cellStyle name="Comma 3 3 2 2 2 2 3" xfId="22572"/>
    <cellStyle name="Comma 3 3 2 2 2 2 3 2" xfId="22573"/>
    <cellStyle name="Comma 3 3 2 2 2 2 3 2 2" xfId="22574"/>
    <cellStyle name="Comma 3 3 2 2 2 2 3 2 2 2" xfId="22575"/>
    <cellStyle name="Comma 3 3 2 2 2 2 3 2 2 2 2" xfId="22576"/>
    <cellStyle name="Comma 3 3 2 2 2 2 3 2 2 3" xfId="22577"/>
    <cellStyle name="Comma 3 3 2 2 2 2 3 2 2 4" xfId="22578"/>
    <cellStyle name="Comma 3 3 2 2 2 2 3 2 2 5" xfId="22579"/>
    <cellStyle name="Comma 3 3 2 2 2 2 3 2 2 6" xfId="22580"/>
    <cellStyle name="Comma 3 3 2 2 2 2 3 2 3" xfId="22581"/>
    <cellStyle name="Comma 3 3 2 2 2 2 3 2 3 2" xfId="22582"/>
    <cellStyle name="Comma 3 3 2 2 2 2 3 2 4" xfId="22583"/>
    <cellStyle name="Comma 3 3 2 2 2 2 3 2 5" xfId="22584"/>
    <cellStyle name="Comma 3 3 2 2 2 2 3 2 6" xfId="22585"/>
    <cellStyle name="Comma 3 3 2 2 2 2 3 2 7" xfId="22586"/>
    <cellStyle name="Comma 3 3 2 2 2 2 3 3" xfId="22587"/>
    <cellStyle name="Comma 3 3 2 2 2 2 3 3 2" xfId="22588"/>
    <cellStyle name="Comma 3 3 2 2 2 2 3 3 2 2" xfId="22589"/>
    <cellStyle name="Comma 3 3 2 2 2 2 3 3 3" xfId="22590"/>
    <cellStyle name="Comma 3 3 2 2 2 2 3 3 4" xfId="22591"/>
    <cellStyle name="Comma 3 3 2 2 2 2 3 3 5" xfId="22592"/>
    <cellStyle name="Comma 3 3 2 2 2 2 3 3 6" xfId="22593"/>
    <cellStyle name="Comma 3 3 2 2 2 2 3 4" xfId="22594"/>
    <cellStyle name="Comma 3 3 2 2 2 2 3 4 2" xfId="22595"/>
    <cellStyle name="Comma 3 3 2 2 2 2 3 5" xfId="22596"/>
    <cellStyle name="Comma 3 3 2 2 2 2 3 6" xfId="22597"/>
    <cellStyle name="Comma 3 3 2 2 2 2 3 7" xfId="22598"/>
    <cellStyle name="Comma 3 3 2 2 2 2 3 8" xfId="22599"/>
    <cellStyle name="Comma 3 3 2 2 2 2 4" xfId="22600"/>
    <cellStyle name="Comma 3 3 2 2 2 2 4 2" xfId="22601"/>
    <cellStyle name="Comma 3 3 2 2 2 2 4 2 2" xfId="22602"/>
    <cellStyle name="Comma 3 3 2 2 2 2 4 2 2 2" xfId="22603"/>
    <cellStyle name="Comma 3 3 2 2 2 2 4 2 3" xfId="22604"/>
    <cellStyle name="Comma 3 3 2 2 2 2 4 2 4" xfId="22605"/>
    <cellStyle name="Comma 3 3 2 2 2 2 4 2 5" xfId="22606"/>
    <cellStyle name="Comma 3 3 2 2 2 2 4 2 6" xfId="22607"/>
    <cellStyle name="Comma 3 3 2 2 2 2 4 3" xfId="22608"/>
    <cellStyle name="Comma 3 3 2 2 2 2 4 3 2" xfId="22609"/>
    <cellStyle name="Comma 3 3 2 2 2 2 4 4" xfId="22610"/>
    <cellStyle name="Comma 3 3 2 2 2 2 4 5" xfId="22611"/>
    <cellStyle name="Comma 3 3 2 2 2 2 4 6" xfId="22612"/>
    <cellStyle name="Comma 3 3 2 2 2 2 4 7" xfId="22613"/>
    <cellStyle name="Comma 3 3 2 2 2 2 5" xfId="22614"/>
    <cellStyle name="Comma 3 3 2 2 2 2 5 2" xfId="22615"/>
    <cellStyle name="Comma 3 3 2 2 2 2 5 2 2" xfId="22616"/>
    <cellStyle name="Comma 3 3 2 2 2 2 5 3" xfId="22617"/>
    <cellStyle name="Comma 3 3 2 2 2 2 5 4" xfId="22618"/>
    <cellStyle name="Comma 3 3 2 2 2 2 5 5" xfId="22619"/>
    <cellStyle name="Comma 3 3 2 2 2 2 5 6" xfId="22620"/>
    <cellStyle name="Comma 3 3 2 2 2 2 6" xfId="22621"/>
    <cellStyle name="Comma 3 3 2 2 2 2 6 2" xfId="22622"/>
    <cellStyle name="Comma 3 3 2 2 2 2 7" xfId="22623"/>
    <cellStyle name="Comma 3 3 2 2 2 2 7 2" xfId="22624"/>
    <cellStyle name="Comma 3 3 2 2 2 2 8" xfId="22625"/>
    <cellStyle name="Comma 3 3 2 2 2 2 9" xfId="22626"/>
    <cellStyle name="Comma 3 3 2 2 2 3" xfId="22627"/>
    <cellStyle name="Comma 3 3 2 2 2 3 10" xfId="22628"/>
    <cellStyle name="Comma 3 3 2 2 2 3 11" xfId="22629"/>
    <cellStyle name="Comma 3 3 2 2 2 3 2" xfId="22630"/>
    <cellStyle name="Comma 3 3 2 2 2 3 2 2" xfId="22631"/>
    <cellStyle name="Comma 3 3 2 2 2 3 2 2 2" xfId="22632"/>
    <cellStyle name="Comma 3 3 2 2 2 3 2 2 2 2" xfId="22633"/>
    <cellStyle name="Comma 3 3 2 2 2 3 2 2 2 2 2" xfId="22634"/>
    <cellStyle name="Comma 3 3 2 2 2 3 2 2 2 3" xfId="22635"/>
    <cellStyle name="Comma 3 3 2 2 2 3 2 2 2 4" xfId="22636"/>
    <cellStyle name="Comma 3 3 2 2 2 3 2 2 2 5" xfId="22637"/>
    <cellStyle name="Comma 3 3 2 2 2 3 2 2 2 6" xfId="22638"/>
    <cellStyle name="Comma 3 3 2 2 2 3 2 2 3" xfId="22639"/>
    <cellStyle name="Comma 3 3 2 2 2 3 2 2 3 2" xfId="22640"/>
    <cellStyle name="Comma 3 3 2 2 2 3 2 2 4" xfId="22641"/>
    <cellStyle name="Comma 3 3 2 2 2 3 2 2 5" xfId="22642"/>
    <cellStyle name="Comma 3 3 2 2 2 3 2 2 6" xfId="22643"/>
    <cellStyle name="Comma 3 3 2 2 2 3 2 2 7" xfId="22644"/>
    <cellStyle name="Comma 3 3 2 2 2 3 2 3" xfId="22645"/>
    <cellStyle name="Comma 3 3 2 2 2 3 2 3 2" xfId="22646"/>
    <cellStyle name="Comma 3 3 2 2 2 3 2 3 2 2" xfId="22647"/>
    <cellStyle name="Comma 3 3 2 2 2 3 2 3 3" xfId="22648"/>
    <cellStyle name="Comma 3 3 2 2 2 3 2 3 4" xfId="22649"/>
    <cellStyle name="Comma 3 3 2 2 2 3 2 3 5" xfId="22650"/>
    <cellStyle name="Comma 3 3 2 2 2 3 2 3 6" xfId="22651"/>
    <cellStyle name="Comma 3 3 2 2 2 3 2 4" xfId="22652"/>
    <cellStyle name="Comma 3 3 2 2 2 3 2 4 2" xfId="22653"/>
    <cellStyle name="Comma 3 3 2 2 2 3 2 5" xfId="22654"/>
    <cellStyle name="Comma 3 3 2 2 2 3 2 6" xfId="22655"/>
    <cellStyle name="Comma 3 3 2 2 2 3 2 7" xfId="22656"/>
    <cellStyle name="Comma 3 3 2 2 2 3 2 8" xfId="22657"/>
    <cellStyle name="Comma 3 3 2 2 2 3 3" xfId="22658"/>
    <cellStyle name="Comma 3 3 2 2 2 3 3 2" xfId="22659"/>
    <cellStyle name="Comma 3 3 2 2 2 3 3 2 2" xfId="22660"/>
    <cellStyle name="Comma 3 3 2 2 2 3 3 2 2 2" xfId="22661"/>
    <cellStyle name="Comma 3 3 2 2 2 3 3 2 3" xfId="22662"/>
    <cellStyle name="Comma 3 3 2 2 2 3 3 2 4" xfId="22663"/>
    <cellStyle name="Comma 3 3 2 2 2 3 3 2 5" xfId="22664"/>
    <cellStyle name="Comma 3 3 2 2 2 3 3 2 6" xfId="22665"/>
    <cellStyle name="Comma 3 3 2 2 2 3 3 3" xfId="22666"/>
    <cellStyle name="Comma 3 3 2 2 2 3 3 3 2" xfId="22667"/>
    <cellStyle name="Comma 3 3 2 2 2 3 3 4" xfId="22668"/>
    <cellStyle name="Comma 3 3 2 2 2 3 3 5" xfId="22669"/>
    <cellStyle name="Comma 3 3 2 2 2 3 3 6" xfId="22670"/>
    <cellStyle name="Comma 3 3 2 2 2 3 3 7" xfId="22671"/>
    <cellStyle name="Comma 3 3 2 2 2 3 4" xfId="22672"/>
    <cellStyle name="Comma 3 3 2 2 2 3 4 2" xfId="22673"/>
    <cellStyle name="Comma 3 3 2 2 2 3 4 2 2" xfId="22674"/>
    <cellStyle name="Comma 3 3 2 2 2 3 4 3" xfId="22675"/>
    <cellStyle name="Comma 3 3 2 2 2 3 4 4" xfId="22676"/>
    <cellStyle name="Comma 3 3 2 2 2 3 4 5" xfId="22677"/>
    <cellStyle name="Comma 3 3 2 2 2 3 4 6" xfId="22678"/>
    <cellStyle name="Comma 3 3 2 2 2 3 5" xfId="22679"/>
    <cellStyle name="Comma 3 3 2 2 2 3 5 2" xfId="22680"/>
    <cellStyle name="Comma 3 3 2 2 2 3 6" xfId="22681"/>
    <cellStyle name="Comma 3 3 2 2 2 3 6 2" xfId="22682"/>
    <cellStyle name="Comma 3 3 2 2 2 3 7" xfId="22683"/>
    <cellStyle name="Comma 3 3 2 2 2 3 8" xfId="22684"/>
    <cellStyle name="Comma 3 3 2 2 2 3 9" xfId="22685"/>
    <cellStyle name="Comma 3 3 2 2 2 4" xfId="22686"/>
    <cellStyle name="Comma 3 3 2 2 2 4 2" xfId="22687"/>
    <cellStyle name="Comma 3 3 2 2 2 4 2 2" xfId="22688"/>
    <cellStyle name="Comma 3 3 2 2 2 4 2 2 2" xfId="22689"/>
    <cellStyle name="Comma 3 3 2 2 2 4 2 2 2 2" xfId="22690"/>
    <cellStyle name="Comma 3 3 2 2 2 4 2 2 3" xfId="22691"/>
    <cellStyle name="Comma 3 3 2 2 2 4 2 2 4" xfId="22692"/>
    <cellStyle name="Comma 3 3 2 2 2 4 2 2 5" xfId="22693"/>
    <cellStyle name="Comma 3 3 2 2 2 4 2 2 6" xfId="22694"/>
    <cellStyle name="Comma 3 3 2 2 2 4 2 3" xfId="22695"/>
    <cellStyle name="Comma 3 3 2 2 2 4 2 3 2" xfId="22696"/>
    <cellStyle name="Comma 3 3 2 2 2 4 2 4" xfId="22697"/>
    <cellStyle name="Comma 3 3 2 2 2 4 2 5" xfId="22698"/>
    <cellStyle name="Comma 3 3 2 2 2 4 2 6" xfId="22699"/>
    <cellStyle name="Comma 3 3 2 2 2 4 2 7" xfId="22700"/>
    <cellStyle name="Comma 3 3 2 2 2 4 3" xfId="22701"/>
    <cellStyle name="Comma 3 3 2 2 2 4 3 2" xfId="22702"/>
    <cellStyle name="Comma 3 3 2 2 2 4 3 2 2" xfId="22703"/>
    <cellStyle name="Comma 3 3 2 2 2 4 3 3" xfId="22704"/>
    <cellStyle name="Comma 3 3 2 2 2 4 3 4" xfId="22705"/>
    <cellStyle name="Comma 3 3 2 2 2 4 3 5" xfId="22706"/>
    <cellStyle name="Comma 3 3 2 2 2 4 3 6" xfId="22707"/>
    <cellStyle name="Comma 3 3 2 2 2 4 4" xfId="22708"/>
    <cellStyle name="Comma 3 3 2 2 2 4 4 2" xfId="22709"/>
    <cellStyle name="Comma 3 3 2 2 2 4 5" xfId="22710"/>
    <cellStyle name="Comma 3 3 2 2 2 4 6" xfId="22711"/>
    <cellStyle name="Comma 3 3 2 2 2 4 7" xfId="22712"/>
    <cellStyle name="Comma 3 3 2 2 2 4 8" xfId="22713"/>
    <cellStyle name="Comma 3 3 2 2 2 5" xfId="22714"/>
    <cellStyle name="Comma 3 3 2 2 2 5 2" xfId="22715"/>
    <cellStyle name="Comma 3 3 2 2 2 5 2 2" xfId="22716"/>
    <cellStyle name="Comma 3 3 2 2 2 5 2 2 2" xfId="22717"/>
    <cellStyle name="Comma 3 3 2 2 2 5 2 3" xfId="22718"/>
    <cellStyle name="Comma 3 3 2 2 2 5 2 4" xfId="22719"/>
    <cellStyle name="Comma 3 3 2 2 2 5 2 5" xfId="22720"/>
    <cellStyle name="Comma 3 3 2 2 2 5 2 6" xfId="22721"/>
    <cellStyle name="Comma 3 3 2 2 2 5 3" xfId="22722"/>
    <cellStyle name="Comma 3 3 2 2 2 5 3 2" xfId="22723"/>
    <cellStyle name="Comma 3 3 2 2 2 5 4" xfId="22724"/>
    <cellStyle name="Comma 3 3 2 2 2 5 5" xfId="22725"/>
    <cellStyle name="Comma 3 3 2 2 2 5 6" xfId="22726"/>
    <cellStyle name="Comma 3 3 2 2 2 5 7" xfId="22727"/>
    <cellStyle name="Comma 3 3 2 2 2 6" xfId="22728"/>
    <cellStyle name="Comma 3 3 2 2 2 6 2" xfId="22729"/>
    <cellStyle name="Comma 3 3 2 2 2 6 2 2" xfId="22730"/>
    <cellStyle name="Comma 3 3 2 2 2 6 3" xfId="22731"/>
    <cellStyle name="Comma 3 3 2 2 2 6 4" xfId="22732"/>
    <cellStyle name="Comma 3 3 2 2 2 6 5" xfId="22733"/>
    <cellStyle name="Comma 3 3 2 2 2 6 6" xfId="22734"/>
    <cellStyle name="Comma 3 3 2 2 2 7" xfId="22735"/>
    <cellStyle name="Comma 3 3 2 2 2 7 2" xfId="22736"/>
    <cellStyle name="Comma 3 3 2 2 2 8" xfId="22737"/>
    <cellStyle name="Comma 3 3 2 2 2 8 2" xfId="22738"/>
    <cellStyle name="Comma 3 3 2 2 2 9" xfId="22739"/>
    <cellStyle name="Comma 3 3 2 2 3" xfId="22740"/>
    <cellStyle name="Comma 3 3 2 2 3 10" xfId="22741"/>
    <cellStyle name="Comma 3 3 2 2 3 11" xfId="22742"/>
    <cellStyle name="Comma 3 3 2 2 3 12" xfId="22743"/>
    <cellStyle name="Comma 3 3 2 2 3 2" xfId="22744"/>
    <cellStyle name="Comma 3 3 2 2 3 2 10" xfId="22745"/>
    <cellStyle name="Comma 3 3 2 2 3 2 11" xfId="22746"/>
    <cellStyle name="Comma 3 3 2 2 3 2 2" xfId="22747"/>
    <cellStyle name="Comma 3 3 2 2 3 2 2 2" xfId="22748"/>
    <cellStyle name="Comma 3 3 2 2 3 2 2 2 2" xfId="22749"/>
    <cellStyle name="Comma 3 3 2 2 3 2 2 2 2 2" xfId="22750"/>
    <cellStyle name="Comma 3 3 2 2 3 2 2 2 2 2 2" xfId="22751"/>
    <cellStyle name="Comma 3 3 2 2 3 2 2 2 2 3" xfId="22752"/>
    <cellStyle name="Comma 3 3 2 2 3 2 2 2 2 4" xfId="22753"/>
    <cellStyle name="Comma 3 3 2 2 3 2 2 2 2 5" xfId="22754"/>
    <cellStyle name="Comma 3 3 2 2 3 2 2 2 2 6" xfId="22755"/>
    <cellStyle name="Comma 3 3 2 2 3 2 2 2 3" xfId="22756"/>
    <cellStyle name="Comma 3 3 2 2 3 2 2 2 3 2" xfId="22757"/>
    <cellStyle name="Comma 3 3 2 2 3 2 2 2 4" xfId="22758"/>
    <cellStyle name="Comma 3 3 2 2 3 2 2 2 5" xfId="22759"/>
    <cellStyle name="Comma 3 3 2 2 3 2 2 2 6" xfId="22760"/>
    <cellStyle name="Comma 3 3 2 2 3 2 2 2 7" xfId="22761"/>
    <cellStyle name="Comma 3 3 2 2 3 2 2 3" xfId="22762"/>
    <cellStyle name="Comma 3 3 2 2 3 2 2 3 2" xfId="22763"/>
    <cellStyle name="Comma 3 3 2 2 3 2 2 3 2 2" xfId="22764"/>
    <cellStyle name="Comma 3 3 2 2 3 2 2 3 3" xfId="22765"/>
    <cellStyle name="Comma 3 3 2 2 3 2 2 3 4" xfId="22766"/>
    <cellStyle name="Comma 3 3 2 2 3 2 2 3 5" xfId="22767"/>
    <cellStyle name="Comma 3 3 2 2 3 2 2 3 6" xfId="22768"/>
    <cellStyle name="Comma 3 3 2 2 3 2 2 4" xfId="22769"/>
    <cellStyle name="Comma 3 3 2 2 3 2 2 4 2" xfId="22770"/>
    <cellStyle name="Comma 3 3 2 2 3 2 2 5" xfId="22771"/>
    <cellStyle name="Comma 3 3 2 2 3 2 2 6" xfId="22772"/>
    <cellStyle name="Comma 3 3 2 2 3 2 2 7" xfId="22773"/>
    <cellStyle name="Comma 3 3 2 2 3 2 2 8" xfId="22774"/>
    <cellStyle name="Comma 3 3 2 2 3 2 3" xfId="22775"/>
    <cellStyle name="Comma 3 3 2 2 3 2 3 2" xfId="22776"/>
    <cellStyle name="Comma 3 3 2 2 3 2 3 2 2" xfId="22777"/>
    <cellStyle name="Comma 3 3 2 2 3 2 3 2 2 2" xfId="22778"/>
    <cellStyle name="Comma 3 3 2 2 3 2 3 2 3" xfId="22779"/>
    <cellStyle name="Comma 3 3 2 2 3 2 3 2 4" xfId="22780"/>
    <cellStyle name="Comma 3 3 2 2 3 2 3 2 5" xfId="22781"/>
    <cellStyle name="Comma 3 3 2 2 3 2 3 2 6" xfId="22782"/>
    <cellStyle name="Comma 3 3 2 2 3 2 3 3" xfId="22783"/>
    <cellStyle name="Comma 3 3 2 2 3 2 3 3 2" xfId="22784"/>
    <cellStyle name="Comma 3 3 2 2 3 2 3 4" xfId="22785"/>
    <cellStyle name="Comma 3 3 2 2 3 2 3 5" xfId="22786"/>
    <cellStyle name="Comma 3 3 2 2 3 2 3 6" xfId="22787"/>
    <cellStyle name="Comma 3 3 2 2 3 2 3 7" xfId="22788"/>
    <cellStyle name="Comma 3 3 2 2 3 2 4" xfId="22789"/>
    <cellStyle name="Comma 3 3 2 2 3 2 4 2" xfId="22790"/>
    <cellStyle name="Comma 3 3 2 2 3 2 4 2 2" xfId="22791"/>
    <cellStyle name="Comma 3 3 2 2 3 2 4 3" xfId="22792"/>
    <cellStyle name="Comma 3 3 2 2 3 2 4 4" xfId="22793"/>
    <cellStyle name="Comma 3 3 2 2 3 2 4 5" xfId="22794"/>
    <cellStyle name="Comma 3 3 2 2 3 2 4 6" xfId="22795"/>
    <cellStyle name="Comma 3 3 2 2 3 2 5" xfId="22796"/>
    <cellStyle name="Comma 3 3 2 2 3 2 5 2" xfId="22797"/>
    <cellStyle name="Comma 3 3 2 2 3 2 6" xfId="22798"/>
    <cellStyle name="Comma 3 3 2 2 3 2 6 2" xfId="22799"/>
    <cellStyle name="Comma 3 3 2 2 3 2 7" xfId="22800"/>
    <cellStyle name="Comma 3 3 2 2 3 2 8" xfId="22801"/>
    <cellStyle name="Comma 3 3 2 2 3 2 9" xfId="22802"/>
    <cellStyle name="Comma 3 3 2 2 3 3" xfId="22803"/>
    <cellStyle name="Comma 3 3 2 2 3 3 2" xfId="22804"/>
    <cellStyle name="Comma 3 3 2 2 3 3 2 2" xfId="22805"/>
    <cellStyle name="Comma 3 3 2 2 3 3 2 2 2" xfId="22806"/>
    <cellStyle name="Comma 3 3 2 2 3 3 2 2 2 2" xfId="22807"/>
    <cellStyle name="Comma 3 3 2 2 3 3 2 2 3" xfId="22808"/>
    <cellStyle name="Comma 3 3 2 2 3 3 2 2 4" xfId="22809"/>
    <cellStyle name="Comma 3 3 2 2 3 3 2 2 5" xfId="22810"/>
    <cellStyle name="Comma 3 3 2 2 3 3 2 2 6" xfId="22811"/>
    <cellStyle name="Comma 3 3 2 2 3 3 2 3" xfId="22812"/>
    <cellStyle name="Comma 3 3 2 2 3 3 2 3 2" xfId="22813"/>
    <cellStyle name="Comma 3 3 2 2 3 3 2 4" xfId="22814"/>
    <cellStyle name="Comma 3 3 2 2 3 3 2 5" xfId="22815"/>
    <cellStyle name="Comma 3 3 2 2 3 3 2 6" xfId="22816"/>
    <cellStyle name="Comma 3 3 2 2 3 3 2 7" xfId="22817"/>
    <cellStyle name="Comma 3 3 2 2 3 3 3" xfId="22818"/>
    <cellStyle name="Comma 3 3 2 2 3 3 3 2" xfId="22819"/>
    <cellStyle name="Comma 3 3 2 2 3 3 3 2 2" xfId="22820"/>
    <cellStyle name="Comma 3 3 2 2 3 3 3 3" xfId="22821"/>
    <cellStyle name="Comma 3 3 2 2 3 3 3 4" xfId="22822"/>
    <cellStyle name="Comma 3 3 2 2 3 3 3 5" xfId="22823"/>
    <cellStyle name="Comma 3 3 2 2 3 3 3 6" xfId="22824"/>
    <cellStyle name="Comma 3 3 2 2 3 3 4" xfId="22825"/>
    <cellStyle name="Comma 3 3 2 2 3 3 4 2" xfId="22826"/>
    <cellStyle name="Comma 3 3 2 2 3 3 5" xfId="22827"/>
    <cellStyle name="Comma 3 3 2 2 3 3 6" xfId="22828"/>
    <cellStyle name="Comma 3 3 2 2 3 3 7" xfId="22829"/>
    <cellStyle name="Comma 3 3 2 2 3 3 8" xfId="22830"/>
    <cellStyle name="Comma 3 3 2 2 3 4" xfId="22831"/>
    <cellStyle name="Comma 3 3 2 2 3 4 2" xfId="22832"/>
    <cellStyle name="Comma 3 3 2 2 3 4 2 2" xfId="22833"/>
    <cellStyle name="Comma 3 3 2 2 3 4 2 2 2" xfId="22834"/>
    <cellStyle name="Comma 3 3 2 2 3 4 2 3" xfId="22835"/>
    <cellStyle name="Comma 3 3 2 2 3 4 2 4" xfId="22836"/>
    <cellStyle name="Comma 3 3 2 2 3 4 2 5" xfId="22837"/>
    <cellStyle name="Comma 3 3 2 2 3 4 2 6" xfId="22838"/>
    <cellStyle name="Comma 3 3 2 2 3 4 3" xfId="22839"/>
    <cellStyle name="Comma 3 3 2 2 3 4 3 2" xfId="22840"/>
    <cellStyle name="Comma 3 3 2 2 3 4 4" xfId="22841"/>
    <cellStyle name="Comma 3 3 2 2 3 4 5" xfId="22842"/>
    <cellStyle name="Comma 3 3 2 2 3 4 6" xfId="22843"/>
    <cellStyle name="Comma 3 3 2 2 3 4 7" xfId="22844"/>
    <cellStyle name="Comma 3 3 2 2 3 5" xfId="22845"/>
    <cellStyle name="Comma 3 3 2 2 3 5 2" xfId="22846"/>
    <cellStyle name="Comma 3 3 2 2 3 5 2 2" xfId="22847"/>
    <cellStyle name="Comma 3 3 2 2 3 5 3" xfId="22848"/>
    <cellStyle name="Comma 3 3 2 2 3 5 4" xfId="22849"/>
    <cellStyle name="Comma 3 3 2 2 3 5 5" xfId="22850"/>
    <cellStyle name="Comma 3 3 2 2 3 5 6" xfId="22851"/>
    <cellStyle name="Comma 3 3 2 2 3 6" xfId="22852"/>
    <cellStyle name="Comma 3 3 2 2 3 6 2" xfId="22853"/>
    <cellStyle name="Comma 3 3 2 2 3 7" xfId="22854"/>
    <cellStyle name="Comma 3 3 2 2 3 7 2" xfId="22855"/>
    <cellStyle name="Comma 3 3 2 2 3 8" xfId="22856"/>
    <cellStyle name="Comma 3 3 2 2 3 9" xfId="22857"/>
    <cellStyle name="Comma 3 3 2 2 4" xfId="22858"/>
    <cellStyle name="Comma 3 3 2 2 4 10" xfId="22859"/>
    <cellStyle name="Comma 3 3 2 2 4 11" xfId="22860"/>
    <cellStyle name="Comma 3 3 2 2 4 2" xfId="22861"/>
    <cellStyle name="Comma 3 3 2 2 4 2 2" xfId="22862"/>
    <cellStyle name="Comma 3 3 2 2 4 2 2 2" xfId="22863"/>
    <cellStyle name="Comma 3 3 2 2 4 2 2 2 2" xfId="22864"/>
    <cellStyle name="Comma 3 3 2 2 4 2 2 2 2 2" xfId="22865"/>
    <cellStyle name="Comma 3 3 2 2 4 2 2 2 3" xfId="22866"/>
    <cellStyle name="Comma 3 3 2 2 4 2 2 2 4" xfId="22867"/>
    <cellStyle name="Comma 3 3 2 2 4 2 2 2 5" xfId="22868"/>
    <cellStyle name="Comma 3 3 2 2 4 2 2 2 6" xfId="22869"/>
    <cellStyle name="Comma 3 3 2 2 4 2 2 3" xfId="22870"/>
    <cellStyle name="Comma 3 3 2 2 4 2 2 3 2" xfId="22871"/>
    <cellStyle name="Comma 3 3 2 2 4 2 2 4" xfId="22872"/>
    <cellStyle name="Comma 3 3 2 2 4 2 2 5" xfId="22873"/>
    <cellStyle name="Comma 3 3 2 2 4 2 2 6" xfId="22874"/>
    <cellStyle name="Comma 3 3 2 2 4 2 2 7" xfId="22875"/>
    <cellStyle name="Comma 3 3 2 2 4 2 3" xfId="22876"/>
    <cellStyle name="Comma 3 3 2 2 4 2 3 2" xfId="22877"/>
    <cellStyle name="Comma 3 3 2 2 4 2 3 2 2" xfId="22878"/>
    <cellStyle name="Comma 3 3 2 2 4 2 3 3" xfId="22879"/>
    <cellStyle name="Comma 3 3 2 2 4 2 3 4" xfId="22880"/>
    <cellStyle name="Comma 3 3 2 2 4 2 3 5" xfId="22881"/>
    <cellStyle name="Comma 3 3 2 2 4 2 3 6" xfId="22882"/>
    <cellStyle name="Comma 3 3 2 2 4 2 4" xfId="22883"/>
    <cellStyle name="Comma 3 3 2 2 4 2 4 2" xfId="22884"/>
    <cellStyle name="Comma 3 3 2 2 4 2 5" xfId="22885"/>
    <cellStyle name="Comma 3 3 2 2 4 2 6" xfId="22886"/>
    <cellStyle name="Comma 3 3 2 2 4 2 7" xfId="22887"/>
    <cellStyle name="Comma 3 3 2 2 4 2 8" xfId="22888"/>
    <cellStyle name="Comma 3 3 2 2 4 3" xfId="22889"/>
    <cellStyle name="Comma 3 3 2 2 4 3 2" xfId="22890"/>
    <cellStyle name="Comma 3 3 2 2 4 3 2 2" xfId="22891"/>
    <cellStyle name="Comma 3 3 2 2 4 3 2 2 2" xfId="22892"/>
    <cellStyle name="Comma 3 3 2 2 4 3 2 3" xfId="22893"/>
    <cellStyle name="Comma 3 3 2 2 4 3 2 4" xfId="22894"/>
    <cellStyle name="Comma 3 3 2 2 4 3 2 5" xfId="22895"/>
    <cellStyle name="Comma 3 3 2 2 4 3 2 6" xfId="22896"/>
    <cellStyle name="Comma 3 3 2 2 4 3 3" xfId="22897"/>
    <cellStyle name="Comma 3 3 2 2 4 3 3 2" xfId="22898"/>
    <cellStyle name="Comma 3 3 2 2 4 3 4" xfId="22899"/>
    <cellStyle name="Comma 3 3 2 2 4 3 5" xfId="22900"/>
    <cellStyle name="Comma 3 3 2 2 4 3 6" xfId="22901"/>
    <cellStyle name="Comma 3 3 2 2 4 3 7" xfId="22902"/>
    <cellStyle name="Comma 3 3 2 2 4 4" xfId="22903"/>
    <cellStyle name="Comma 3 3 2 2 4 4 2" xfId="22904"/>
    <cellStyle name="Comma 3 3 2 2 4 4 2 2" xfId="22905"/>
    <cellStyle name="Comma 3 3 2 2 4 4 3" xfId="22906"/>
    <cellStyle name="Comma 3 3 2 2 4 4 4" xfId="22907"/>
    <cellStyle name="Comma 3 3 2 2 4 4 5" xfId="22908"/>
    <cellStyle name="Comma 3 3 2 2 4 4 6" xfId="22909"/>
    <cellStyle name="Comma 3 3 2 2 4 5" xfId="22910"/>
    <cellStyle name="Comma 3 3 2 2 4 5 2" xfId="22911"/>
    <cellStyle name="Comma 3 3 2 2 4 6" xfId="22912"/>
    <cellStyle name="Comma 3 3 2 2 4 6 2" xfId="22913"/>
    <cellStyle name="Comma 3 3 2 2 4 7" xfId="22914"/>
    <cellStyle name="Comma 3 3 2 2 4 8" xfId="22915"/>
    <cellStyle name="Comma 3 3 2 2 4 9" xfId="22916"/>
    <cellStyle name="Comma 3 3 2 2 5" xfId="22917"/>
    <cellStyle name="Comma 3 3 2 2 5 2" xfId="22918"/>
    <cellStyle name="Comma 3 3 2 2 5 2 2" xfId="22919"/>
    <cellStyle name="Comma 3 3 2 2 5 2 2 2" xfId="22920"/>
    <cellStyle name="Comma 3 3 2 2 5 2 2 2 2" xfId="22921"/>
    <cellStyle name="Comma 3 3 2 2 5 2 2 2 2 2" xfId="22922"/>
    <cellStyle name="Comma 3 3 2 2 5 2 2 2 3" xfId="22923"/>
    <cellStyle name="Comma 3 3 2 2 5 2 2 2 4" xfId="22924"/>
    <cellStyle name="Comma 3 3 2 2 5 2 2 2 5" xfId="22925"/>
    <cellStyle name="Comma 3 3 2 2 5 2 2 2 6" xfId="22926"/>
    <cellStyle name="Comma 3 3 2 2 5 2 2 3" xfId="22927"/>
    <cellStyle name="Comma 3 3 2 2 5 2 2 3 2" xfId="22928"/>
    <cellStyle name="Comma 3 3 2 2 5 2 2 4" xfId="22929"/>
    <cellStyle name="Comma 3 3 2 2 5 2 2 5" xfId="22930"/>
    <cellStyle name="Comma 3 3 2 2 5 2 2 6" xfId="22931"/>
    <cellStyle name="Comma 3 3 2 2 5 2 2 7" xfId="22932"/>
    <cellStyle name="Comma 3 3 2 2 5 2 3" xfId="22933"/>
    <cellStyle name="Comma 3 3 2 2 5 2 3 2" xfId="22934"/>
    <cellStyle name="Comma 3 3 2 2 5 2 3 2 2" xfId="22935"/>
    <cellStyle name="Comma 3 3 2 2 5 2 3 3" xfId="22936"/>
    <cellStyle name="Comma 3 3 2 2 5 2 3 4" xfId="22937"/>
    <cellStyle name="Comma 3 3 2 2 5 2 3 5" xfId="22938"/>
    <cellStyle name="Comma 3 3 2 2 5 2 3 6" xfId="22939"/>
    <cellStyle name="Comma 3 3 2 2 5 2 4" xfId="22940"/>
    <cellStyle name="Comma 3 3 2 2 5 2 4 2" xfId="22941"/>
    <cellStyle name="Comma 3 3 2 2 5 2 5" xfId="22942"/>
    <cellStyle name="Comma 3 3 2 2 5 2 6" xfId="22943"/>
    <cellStyle name="Comma 3 3 2 2 5 2 7" xfId="22944"/>
    <cellStyle name="Comma 3 3 2 2 5 2 8" xfId="22945"/>
    <cellStyle name="Comma 3 3 2 2 5 3" xfId="22946"/>
    <cellStyle name="Comma 3 3 2 2 5 3 2" xfId="22947"/>
    <cellStyle name="Comma 3 3 2 2 5 3 2 2" xfId="22948"/>
    <cellStyle name="Comma 3 3 2 2 5 3 2 2 2" xfId="22949"/>
    <cellStyle name="Comma 3 3 2 2 5 3 2 3" xfId="22950"/>
    <cellStyle name="Comma 3 3 2 2 5 3 2 4" xfId="22951"/>
    <cellStyle name="Comma 3 3 2 2 5 3 2 5" xfId="22952"/>
    <cellStyle name="Comma 3 3 2 2 5 3 2 6" xfId="22953"/>
    <cellStyle name="Comma 3 3 2 2 5 3 3" xfId="22954"/>
    <cellStyle name="Comma 3 3 2 2 5 3 3 2" xfId="22955"/>
    <cellStyle name="Comma 3 3 2 2 5 3 4" xfId="22956"/>
    <cellStyle name="Comma 3 3 2 2 5 3 5" xfId="22957"/>
    <cellStyle name="Comma 3 3 2 2 5 3 6" xfId="22958"/>
    <cellStyle name="Comma 3 3 2 2 5 3 7" xfId="22959"/>
    <cellStyle name="Comma 3 3 2 2 5 4" xfId="22960"/>
    <cellStyle name="Comma 3 3 2 2 5 4 2" xfId="22961"/>
    <cellStyle name="Comma 3 3 2 2 5 4 2 2" xfId="22962"/>
    <cellStyle name="Comma 3 3 2 2 5 4 3" xfId="22963"/>
    <cellStyle name="Comma 3 3 2 2 5 4 4" xfId="22964"/>
    <cellStyle name="Comma 3 3 2 2 5 4 5" xfId="22965"/>
    <cellStyle name="Comma 3 3 2 2 5 4 6" xfId="22966"/>
    <cellStyle name="Comma 3 3 2 2 5 5" xfId="22967"/>
    <cellStyle name="Comma 3 3 2 2 5 5 2" xfId="22968"/>
    <cellStyle name="Comma 3 3 2 2 5 6" xfId="22969"/>
    <cellStyle name="Comma 3 3 2 2 5 7" xfId="22970"/>
    <cellStyle name="Comma 3 3 2 2 5 8" xfId="22971"/>
    <cellStyle name="Comma 3 3 2 2 5 9" xfId="22972"/>
    <cellStyle name="Comma 3 3 2 2 6" xfId="22973"/>
    <cellStyle name="Comma 3 3 2 2 6 2" xfId="22974"/>
    <cellStyle name="Comma 3 3 2 2 6 2 2" xfId="22975"/>
    <cellStyle name="Comma 3 3 2 2 6 2 2 2" xfId="22976"/>
    <cellStyle name="Comma 3 3 2 2 6 2 2 2 2" xfId="22977"/>
    <cellStyle name="Comma 3 3 2 2 6 2 2 3" xfId="22978"/>
    <cellStyle name="Comma 3 3 2 2 6 2 2 4" xfId="22979"/>
    <cellStyle name="Comma 3 3 2 2 6 2 2 5" xfId="22980"/>
    <cellStyle name="Comma 3 3 2 2 6 2 2 6" xfId="22981"/>
    <cellStyle name="Comma 3 3 2 2 6 2 3" xfId="22982"/>
    <cellStyle name="Comma 3 3 2 2 6 2 3 2" xfId="22983"/>
    <cellStyle name="Comma 3 3 2 2 6 2 4" xfId="22984"/>
    <cellStyle name="Comma 3 3 2 2 6 2 5" xfId="22985"/>
    <cellStyle name="Comma 3 3 2 2 6 2 6" xfId="22986"/>
    <cellStyle name="Comma 3 3 2 2 6 2 7" xfId="22987"/>
    <cellStyle name="Comma 3 3 2 2 6 3" xfId="22988"/>
    <cellStyle name="Comma 3 3 2 2 6 3 2" xfId="22989"/>
    <cellStyle name="Comma 3 3 2 2 6 3 2 2" xfId="22990"/>
    <cellStyle name="Comma 3 3 2 2 6 3 3" xfId="22991"/>
    <cellStyle name="Comma 3 3 2 2 6 3 4" xfId="22992"/>
    <cellStyle name="Comma 3 3 2 2 6 3 5" xfId="22993"/>
    <cellStyle name="Comma 3 3 2 2 6 3 6" xfId="22994"/>
    <cellStyle name="Comma 3 3 2 2 6 4" xfId="22995"/>
    <cellStyle name="Comma 3 3 2 2 6 4 2" xfId="22996"/>
    <cellStyle name="Comma 3 3 2 2 6 5" xfId="22997"/>
    <cellStyle name="Comma 3 3 2 2 6 6" xfId="22998"/>
    <cellStyle name="Comma 3 3 2 2 6 7" xfId="22999"/>
    <cellStyle name="Comma 3 3 2 2 6 8" xfId="23000"/>
    <cellStyle name="Comma 3 3 2 2 7" xfId="23001"/>
    <cellStyle name="Comma 3 3 2 2 7 2" xfId="23002"/>
    <cellStyle name="Comma 3 3 2 2 7 2 2" xfId="23003"/>
    <cellStyle name="Comma 3 3 2 2 7 2 2 2" xfId="23004"/>
    <cellStyle name="Comma 3 3 2 2 7 2 2 2 2" xfId="23005"/>
    <cellStyle name="Comma 3 3 2 2 7 2 2 3" xfId="23006"/>
    <cellStyle name="Comma 3 3 2 2 7 2 2 4" xfId="23007"/>
    <cellStyle name="Comma 3 3 2 2 7 2 2 5" xfId="23008"/>
    <cellStyle name="Comma 3 3 2 2 7 2 2 6" xfId="23009"/>
    <cellStyle name="Comma 3 3 2 2 7 2 3" xfId="23010"/>
    <cellStyle name="Comma 3 3 2 2 7 2 3 2" xfId="23011"/>
    <cellStyle name="Comma 3 3 2 2 7 2 4" xfId="23012"/>
    <cellStyle name="Comma 3 3 2 2 7 2 5" xfId="23013"/>
    <cellStyle name="Comma 3 3 2 2 7 2 6" xfId="23014"/>
    <cellStyle name="Comma 3 3 2 2 7 2 7" xfId="23015"/>
    <cellStyle name="Comma 3 3 2 2 7 3" xfId="23016"/>
    <cellStyle name="Comma 3 3 2 2 7 3 2" xfId="23017"/>
    <cellStyle name="Comma 3 3 2 2 7 3 2 2" xfId="23018"/>
    <cellStyle name="Comma 3 3 2 2 7 3 3" xfId="23019"/>
    <cellStyle name="Comma 3 3 2 2 7 3 4" xfId="23020"/>
    <cellStyle name="Comma 3 3 2 2 7 3 5" xfId="23021"/>
    <cellStyle name="Comma 3 3 2 2 7 3 6" xfId="23022"/>
    <cellStyle name="Comma 3 3 2 2 7 4" xfId="23023"/>
    <cellStyle name="Comma 3 3 2 2 7 4 2" xfId="23024"/>
    <cellStyle name="Comma 3 3 2 2 7 5" xfId="23025"/>
    <cellStyle name="Comma 3 3 2 2 7 6" xfId="23026"/>
    <cellStyle name="Comma 3 3 2 2 7 7" xfId="23027"/>
    <cellStyle name="Comma 3 3 2 2 7 8" xfId="23028"/>
    <cellStyle name="Comma 3 3 2 2 8" xfId="23029"/>
    <cellStyle name="Comma 3 3 2 2 8 2" xfId="23030"/>
    <cellStyle name="Comma 3 3 2 2 8 2 2" xfId="23031"/>
    <cellStyle name="Comma 3 3 2 2 8 2 2 2" xfId="23032"/>
    <cellStyle name="Comma 3 3 2 2 8 2 3" xfId="23033"/>
    <cellStyle name="Comma 3 3 2 2 8 2 4" xfId="23034"/>
    <cellStyle name="Comma 3 3 2 2 8 2 5" xfId="23035"/>
    <cellStyle name="Comma 3 3 2 2 8 2 6" xfId="23036"/>
    <cellStyle name="Comma 3 3 2 2 8 3" xfId="23037"/>
    <cellStyle name="Comma 3 3 2 2 8 3 2" xfId="23038"/>
    <cellStyle name="Comma 3 3 2 2 8 4" xfId="23039"/>
    <cellStyle name="Comma 3 3 2 2 8 5" xfId="23040"/>
    <cellStyle name="Comma 3 3 2 2 8 6" xfId="23041"/>
    <cellStyle name="Comma 3 3 2 2 8 7" xfId="23042"/>
    <cellStyle name="Comma 3 3 2 2 9" xfId="23043"/>
    <cellStyle name="Comma 3 3 2 2 9 2" xfId="23044"/>
    <cellStyle name="Comma 3 3 2 2 9 2 2" xfId="23045"/>
    <cellStyle name="Comma 3 3 2 2 9 2 2 2" xfId="23046"/>
    <cellStyle name="Comma 3 3 2 2 9 2 3" xfId="23047"/>
    <cellStyle name="Comma 3 3 2 2 9 2 4" xfId="23048"/>
    <cellStyle name="Comma 3 3 2 2 9 2 5" xfId="23049"/>
    <cellStyle name="Comma 3 3 2 2 9 2 6" xfId="23050"/>
    <cellStyle name="Comma 3 3 2 2 9 3" xfId="23051"/>
    <cellStyle name="Comma 3 3 2 2 9 3 2" xfId="23052"/>
    <cellStyle name="Comma 3 3 2 2 9 4" xfId="23053"/>
    <cellStyle name="Comma 3 3 2 2 9 5" xfId="23054"/>
    <cellStyle name="Comma 3 3 2 2 9 6" xfId="23055"/>
    <cellStyle name="Comma 3 3 2 2 9 7" xfId="23056"/>
    <cellStyle name="Comma 3 3 2 20" xfId="23057"/>
    <cellStyle name="Comma 3 3 2 21" xfId="23058"/>
    <cellStyle name="Comma 3 3 2 3" xfId="23059"/>
    <cellStyle name="Comma 3 3 2 3 10" xfId="23060"/>
    <cellStyle name="Comma 3 3 2 3 10 2" xfId="23061"/>
    <cellStyle name="Comma 3 3 2 3 10 2 2" xfId="23062"/>
    <cellStyle name="Comma 3 3 2 3 10 2 2 2" xfId="23063"/>
    <cellStyle name="Comma 3 3 2 3 10 2 3" xfId="23064"/>
    <cellStyle name="Comma 3 3 2 3 10 2 4" xfId="23065"/>
    <cellStyle name="Comma 3 3 2 3 10 2 5" xfId="23066"/>
    <cellStyle name="Comma 3 3 2 3 10 2 6" xfId="23067"/>
    <cellStyle name="Comma 3 3 2 3 10 3" xfId="23068"/>
    <cellStyle name="Comma 3 3 2 3 10 3 2" xfId="23069"/>
    <cellStyle name="Comma 3 3 2 3 10 4" xfId="23070"/>
    <cellStyle name="Comma 3 3 2 3 10 5" xfId="23071"/>
    <cellStyle name="Comma 3 3 2 3 10 6" xfId="23072"/>
    <cellStyle name="Comma 3 3 2 3 10 7" xfId="23073"/>
    <cellStyle name="Comma 3 3 2 3 11" xfId="23074"/>
    <cellStyle name="Comma 3 3 2 3 11 2" xfId="23075"/>
    <cellStyle name="Comma 3 3 2 3 11 2 2" xfId="23076"/>
    <cellStyle name="Comma 3 3 2 3 11 3" xfId="23077"/>
    <cellStyle name="Comma 3 3 2 3 11 4" xfId="23078"/>
    <cellStyle name="Comma 3 3 2 3 11 5" xfId="23079"/>
    <cellStyle name="Comma 3 3 2 3 11 6" xfId="23080"/>
    <cellStyle name="Comma 3 3 2 3 12" xfId="23081"/>
    <cellStyle name="Comma 3 3 2 3 12 2" xfId="23082"/>
    <cellStyle name="Comma 3 3 2 3 12 2 2" xfId="23083"/>
    <cellStyle name="Comma 3 3 2 3 12 3" xfId="23084"/>
    <cellStyle name="Comma 3 3 2 3 12 4" xfId="23085"/>
    <cellStyle name="Comma 3 3 2 3 12 5" xfId="23086"/>
    <cellStyle name="Comma 3 3 2 3 12 6" xfId="23087"/>
    <cellStyle name="Comma 3 3 2 3 13" xfId="23088"/>
    <cellStyle name="Comma 3 3 2 3 13 2" xfId="23089"/>
    <cellStyle name="Comma 3 3 2 3 13 2 2" xfId="23090"/>
    <cellStyle name="Comma 3 3 2 3 13 3" xfId="23091"/>
    <cellStyle name="Comma 3 3 2 3 13 4" xfId="23092"/>
    <cellStyle name="Comma 3 3 2 3 13 5" xfId="23093"/>
    <cellStyle name="Comma 3 3 2 3 13 6" xfId="23094"/>
    <cellStyle name="Comma 3 3 2 3 14" xfId="23095"/>
    <cellStyle name="Comma 3 3 2 3 14 2" xfId="23096"/>
    <cellStyle name="Comma 3 3 2 3 15" xfId="23097"/>
    <cellStyle name="Comma 3 3 2 3 15 2" xfId="23098"/>
    <cellStyle name="Comma 3 3 2 3 16" xfId="23099"/>
    <cellStyle name="Comma 3 3 2 3 17" xfId="23100"/>
    <cellStyle name="Comma 3 3 2 3 18" xfId="23101"/>
    <cellStyle name="Comma 3 3 2 3 19" xfId="23102"/>
    <cellStyle name="Comma 3 3 2 3 2" xfId="23103"/>
    <cellStyle name="Comma 3 3 2 3 2 10" xfId="23104"/>
    <cellStyle name="Comma 3 3 2 3 2 11" xfId="23105"/>
    <cellStyle name="Comma 3 3 2 3 2 12" xfId="23106"/>
    <cellStyle name="Comma 3 3 2 3 2 13" xfId="23107"/>
    <cellStyle name="Comma 3 3 2 3 2 2" xfId="23108"/>
    <cellStyle name="Comma 3 3 2 3 2 2 10" xfId="23109"/>
    <cellStyle name="Comma 3 3 2 3 2 2 11" xfId="23110"/>
    <cellStyle name="Comma 3 3 2 3 2 2 12" xfId="23111"/>
    <cellStyle name="Comma 3 3 2 3 2 2 2" xfId="23112"/>
    <cellStyle name="Comma 3 3 2 3 2 2 2 10" xfId="23113"/>
    <cellStyle name="Comma 3 3 2 3 2 2 2 11" xfId="23114"/>
    <cellStyle name="Comma 3 3 2 3 2 2 2 2" xfId="23115"/>
    <cellStyle name="Comma 3 3 2 3 2 2 2 2 2" xfId="23116"/>
    <cellStyle name="Comma 3 3 2 3 2 2 2 2 2 2" xfId="23117"/>
    <cellStyle name="Comma 3 3 2 3 2 2 2 2 2 2 2" xfId="23118"/>
    <cellStyle name="Comma 3 3 2 3 2 2 2 2 2 2 2 2" xfId="23119"/>
    <cellStyle name="Comma 3 3 2 3 2 2 2 2 2 2 3" xfId="23120"/>
    <cellStyle name="Comma 3 3 2 3 2 2 2 2 2 2 4" xfId="23121"/>
    <cellStyle name="Comma 3 3 2 3 2 2 2 2 2 2 5" xfId="23122"/>
    <cellStyle name="Comma 3 3 2 3 2 2 2 2 2 2 6" xfId="23123"/>
    <cellStyle name="Comma 3 3 2 3 2 2 2 2 2 3" xfId="23124"/>
    <cellStyle name="Comma 3 3 2 3 2 2 2 2 2 3 2" xfId="23125"/>
    <cellStyle name="Comma 3 3 2 3 2 2 2 2 2 4" xfId="23126"/>
    <cellStyle name="Comma 3 3 2 3 2 2 2 2 2 5" xfId="23127"/>
    <cellStyle name="Comma 3 3 2 3 2 2 2 2 2 6" xfId="23128"/>
    <cellStyle name="Comma 3 3 2 3 2 2 2 2 2 7" xfId="23129"/>
    <cellStyle name="Comma 3 3 2 3 2 2 2 2 3" xfId="23130"/>
    <cellStyle name="Comma 3 3 2 3 2 2 2 2 3 2" xfId="23131"/>
    <cellStyle name="Comma 3 3 2 3 2 2 2 2 3 2 2" xfId="23132"/>
    <cellStyle name="Comma 3 3 2 3 2 2 2 2 3 3" xfId="23133"/>
    <cellStyle name="Comma 3 3 2 3 2 2 2 2 3 4" xfId="23134"/>
    <cellStyle name="Comma 3 3 2 3 2 2 2 2 3 5" xfId="23135"/>
    <cellStyle name="Comma 3 3 2 3 2 2 2 2 3 6" xfId="23136"/>
    <cellStyle name="Comma 3 3 2 3 2 2 2 2 4" xfId="23137"/>
    <cellStyle name="Comma 3 3 2 3 2 2 2 2 4 2" xfId="23138"/>
    <cellStyle name="Comma 3 3 2 3 2 2 2 2 5" xfId="23139"/>
    <cellStyle name="Comma 3 3 2 3 2 2 2 2 6" xfId="23140"/>
    <cellStyle name="Comma 3 3 2 3 2 2 2 2 7" xfId="23141"/>
    <cellStyle name="Comma 3 3 2 3 2 2 2 2 8" xfId="23142"/>
    <cellStyle name="Comma 3 3 2 3 2 2 2 3" xfId="23143"/>
    <cellStyle name="Comma 3 3 2 3 2 2 2 3 2" xfId="23144"/>
    <cellStyle name="Comma 3 3 2 3 2 2 2 3 2 2" xfId="23145"/>
    <cellStyle name="Comma 3 3 2 3 2 2 2 3 2 2 2" xfId="23146"/>
    <cellStyle name="Comma 3 3 2 3 2 2 2 3 2 3" xfId="23147"/>
    <cellStyle name="Comma 3 3 2 3 2 2 2 3 2 4" xfId="23148"/>
    <cellStyle name="Comma 3 3 2 3 2 2 2 3 2 5" xfId="23149"/>
    <cellStyle name="Comma 3 3 2 3 2 2 2 3 2 6" xfId="23150"/>
    <cellStyle name="Comma 3 3 2 3 2 2 2 3 3" xfId="23151"/>
    <cellStyle name="Comma 3 3 2 3 2 2 2 3 3 2" xfId="23152"/>
    <cellStyle name="Comma 3 3 2 3 2 2 2 3 4" xfId="23153"/>
    <cellStyle name="Comma 3 3 2 3 2 2 2 3 5" xfId="23154"/>
    <cellStyle name="Comma 3 3 2 3 2 2 2 3 6" xfId="23155"/>
    <cellStyle name="Comma 3 3 2 3 2 2 2 3 7" xfId="23156"/>
    <cellStyle name="Comma 3 3 2 3 2 2 2 4" xfId="23157"/>
    <cellStyle name="Comma 3 3 2 3 2 2 2 4 2" xfId="23158"/>
    <cellStyle name="Comma 3 3 2 3 2 2 2 4 2 2" xfId="23159"/>
    <cellStyle name="Comma 3 3 2 3 2 2 2 4 3" xfId="23160"/>
    <cellStyle name="Comma 3 3 2 3 2 2 2 4 4" xfId="23161"/>
    <cellStyle name="Comma 3 3 2 3 2 2 2 4 5" xfId="23162"/>
    <cellStyle name="Comma 3 3 2 3 2 2 2 4 6" xfId="23163"/>
    <cellStyle name="Comma 3 3 2 3 2 2 2 5" xfId="23164"/>
    <cellStyle name="Comma 3 3 2 3 2 2 2 5 2" xfId="23165"/>
    <cellStyle name="Comma 3 3 2 3 2 2 2 6" xfId="23166"/>
    <cellStyle name="Comma 3 3 2 3 2 2 2 6 2" xfId="23167"/>
    <cellStyle name="Comma 3 3 2 3 2 2 2 7" xfId="23168"/>
    <cellStyle name="Comma 3 3 2 3 2 2 2 8" xfId="23169"/>
    <cellStyle name="Comma 3 3 2 3 2 2 2 9" xfId="23170"/>
    <cellStyle name="Comma 3 3 2 3 2 2 3" xfId="23171"/>
    <cellStyle name="Comma 3 3 2 3 2 2 3 2" xfId="23172"/>
    <cellStyle name="Comma 3 3 2 3 2 2 3 2 2" xfId="23173"/>
    <cellStyle name="Comma 3 3 2 3 2 2 3 2 2 2" xfId="23174"/>
    <cellStyle name="Comma 3 3 2 3 2 2 3 2 2 2 2" xfId="23175"/>
    <cellStyle name="Comma 3 3 2 3 2 2 3 2 2 3" xfId="23176"/>
    <cellStyle name="Comma 3 3 2 3 2 2 3 2 2 4" xfId="23177"/>
    <cellStyle name="Comma 3 3 2 3 2 2 3 2 2 5" xfId="23178"/>
    <cellStyle name="Comma 3 3 2 3 2 2 3 2 2 6" xfId="23179"/>
    <cellStyle name="Comma 3 3 2 3 2 2 3 2 3" xfId="23180"/>
    <cellStyle name="Comma 3 3 2 3 2 2 3 2 3 2" xfId="23181"/>
    <cellStyle name="Comma 3 3 2 3 2 2 3 2 4" xfId="23182"/>
    <cellStyle name="Comma 3 3 2 3 2 2 3 2 5" xfId="23183"/>
    <cellStyle name="Comma 3 3 2 3 2 2 3 2 6" xfId="23184"/>
    <cellStyle name="Comma 3 3 2 3 2 2 3 2 7" xfId="23185"/>
    <cellStyle name="Comma 3 3 2 3 2 2 3 3" xfId="23186"/>
    <cellStyle name="Comma 3 3 2 3 2 2 3 3 2" xfId="23187"/>
    <cellStyle name="Comma 3 3 2 3 2 2 3 3 2 2" xfId="23188"/>
    <cellStyle name="Comma 3 3 2 3 2 2 3 3 3" xfId="23189"/>
    <cellStyle name="Comma 3 3 2 3 2 2 3 3 4" xfId="23190"/>
    <cellStyle name="Comma 3 3 2 3 2 2 3 3 5" xfId="23191"/>
    <cellStyle name="Comma 3 3 2 3 2 2 3 3 6" xfId="23192"/>
    <cellStyle name="Comma 3 3 2 3 2 2 3 4" xfId="23193"/>
    <cellStyle name="Comma 3 3 2 3 2 2 3 4 2" xfId="23194"/>
    <cellStyle name="Comma 3 3 2 3 2 2 3 5" xfId="23195"/>
    <cellStyle name="Comma 3 3 2 3 2 2 3 6" xfId="23196"/>
    <cellStyle name="Comma 3 3 2 3 2 2 3 7" xfId="23197"/>
    <cellStyle name="Comma 3 3 2 3 2 2 3 8" xfId="23198"/>
    <cellStyle name="Comma 3 3 2 3 2 2 4" xfId="23199"/>
    <cellStyle name="Comma 3 3 2 3 2 2 4 2" xfId="23200"/>
    <cellStyle name="Comma 3 3 2 3 2 2 4 2 2" xfId="23201"/>
    <cellStyle name="Comma 3 3 2 3 2 2 4 2 2 2" xfId="23202"/>
    <cellStyle name="Comma 3 3 2 3 2 2 4 2 3" xfId="23203"/>
    <cellStyle name="Comma 3 3 2 3 2 2 4 2 4" xfId="23204"/>
    <cellStyle name="Comma 3 3 2 3 2 2 4 2 5" xfId="23205"/>
    <cellStyle name="Comma 3 3 2 3 2 2 4 2 6" xfId="23206"/>
    <cellStyle name="Comma 3 3 2 3 2 2 4 3" xfId="23207"/>
    <cellStyle name="Comma 3 3 2 3 2 2 4 3 2" xfId="23208"/>
    <cellStyle name="Comma 3 3 2 3 2 2 4 4" xfId="23209"/>
    <cellStyle name="Comma 3 3 2 3 2 2 4 5" xfId="23210"/>
    <cellStyle name="Comma 3 3 2 3 2 2 4 6" xfId="23211"/>
    <cellStyle name="Comma 3 3 2 3 2 2 4 7" xfId="23212"/>
    <cellStyle name="Comma 3 3 2 3 2 2 5" xfId="23213"/>
    <cellStyle name="Comma 3 3 2 3 2 2 5 2" xfId="23214"/>
    <cellStyle name="Comma 3 3 2 3 2 2 5 2 2" xfId="23215"/>
    <cellStyle name="Comma 3 3 2 3 2 2 5 3" xfId="23216"/>
    <cellStyle name="Comma 3 3 2 3 2 2 5 4" xfId="23217"/>
    <cellStyle name="Comma 3 3 2 3 2 2 5 5" xfId="23218"/>
    <cellStyle name="Comma 3 3 2 3 2 2 5 6" xfId="23219"/>
    <cellStyle name="Comma 3 3 2 3 2 2 6" xfId="23220"/>
    <cellStyle name="Comma 3 3 2 3 2 2 6 2" xfId="23221"/>
    <cellStyle name="Comma 3 3 2 3 2 2 7" xfId="23222"/>
    <cellStyle name="Comma 3 3 2 3 2 2 7 2" xfId="23223"/>
    <cellStyle name="Comma 3 3 2 3 2 2 8" xfId="23224"/>
    <cellStyle name="Comma 3 3 2 3 2 2 9" xfId="23225"/>
    <cellStyle name="Comma 3 3 2 3 2 3" xfId="23226"/>
    <cellStyle name="Comma 3 3 2 3 2 3 10" xfId="23227"/>
    <cellStyle name="Comma 3 3 2 3 2 3 11" xfId="23228"/>
    <cellStyle name="Comma 3 3 2 3 2 3 2" xfId="23229"/>
    <cellStyle name="Comma 3 3 2 3 2 3 2 2" xfId="23230"/>
    <cellStyle name="Comma 3 3 2 3 2 3 2 2 2" xfId="23231"/>
    <cellStyle name="Comma 3 3 2 3 2 3 2 2 2 2" xfId="23232"/>
    <cellStyle name="Comma 3 3 2 3 2 3 2 2 2 2 2" xfId="23233"/>
    <cellStyle name="Comma 3 3 2 3 2 3 2 2 2 3" xfId="23234"/>
    <cellStyle name="Comma 3 3 2 3 2 3 2 2 2 4" xfId="23235"/>
    <cellStyle name="Comma 3 3 2 3 2 3 2 2 2 5" xfId="23236"/>
    <cellStyle name="Comma 3 3 2 3 2 3 2 2 2 6" xfId="23237"/>
    <cellStyle name="Comma 3 3 2 3 2 3 2 2 3" xfId="23238"/>
    <cellStyle name="Comma 3 3 2 3 2 3 2 2 3 2" xfId="23239"/>
    <cellStyle name="Comma 3 3 2 3 2 3 2 2 4" xfId="23240"/>
    <cellStyle name="Comma 3 3 2 3 2 3 2 2 5" xfId="23241"/>
    <cellStyle name="Comma 3 3 2 3 2 3 2 2 6" xfId="23242"/>
    <cellStyle name="Comma 3 3 2 3 2 3 2 2 7" xfId="23243"/>
    <cellStyle name="Comma 3 3 2 3 2 3 2 3" xfId="23244"/>
    <cellStyle name="Comma 3 3 2 3 2 3 2 3 2" xfId="23245"/>
    <cellStyle name="Comma 3 3 2 3 2 3 2 3 2 2" xfId="23246"/>
    <cellStyle name="Comma 3 3 2 3 2 3 2 3 3" xfId="23247"/>
    <cellStyle name="Comma 3 3 2 3 2 3 2 3 4" xfId="23248"/>
    <cellStyle name="Comma 3 3 2 3 2 3 2 3 5" xfId="23249"/>
    <cellStyle name="Comma 3 3 2 3 2 3 2 3 6" xfId="23250"/>
    <cellStyle name="Comma 3 3 2 3 2 3 2 4" xfId="23251"/>
    <cellStyle name="Comma 3 3 2 3 2 3 2 4 2" xfId="23252"/>
    <cellStyle name="Comma 3 3 2 3 2 3 2 5" xfId="23253"/>
    <cellStyle name="Comma 3 3 2 3 2 3 2 6" xfId="23254"/>
    <cellStyle name="Comma 3 3 2 3 2 3 2 7" xfId="23255"/>
    <cellStyle name="Comma 3 3 2 3 2 3 2 8" xfId="23256"/>
    <cellStyle name="Comma 3 3 2 3 2 3 3" xfId="23257"/>
    <cellStyle name="Comma 3 3 2 3 2 3 3 2" xfId="23258"/>
    <cellStyle name="Comma 3 3 2 3 2 3 3 2 2" xfId="23259"/>
    <cellStyle name="Comma 3 3 2 3 2 3 3 2 2 2" xfId="23260"/>
    <cellStyle name="Comma 3 3 2 3 2 3 3 2 3" xfId="23261"/>
    <cellStyle name="Comma 3 3 2 3 2 3 3 2 4" xfId="23262"/>
    <cellStyle name="Comma 3 3 2 3 2 3 3 2 5" xfId="23263"/>
    <cellStyle name="Comma 3 3 2 3 2 3 3 2 6" xfId="23264"/>
    <cellStyle name="Comma 3 3 2 3 2 3 3 3" xfId="23265"/>
    <cellStyle name="Comma 3 3 2 3 2 3 3 3 2" xfId="23266"/>
    <cellStyle name="Comma 3 3 2 3 2 3 3 4" xfId="23267"/>
    <cellStyle name="Comma 3 3 2 3 2 3 3 5" xfId="23268"/>
    <cellStyle name="Comma 3 3 2 3 2 3 3 6" xfId="23269"/>
    <cellStyle name="Comma 3 3 2 3 2 3 3 7" xfId="23270"/>
    <cellStyle name="Comma 3 3 2 3 2 3 4" xfId="23271"/>
    <cellStyle name="Comma 3 3 2 3 2 3 4 2" xfId="23272"/>
    <cellStyle name="Comma 3 3 2 3 2 3 4 2 2" xfId="23273"/>
    <cellStyle name="Comma 3 3 2 3 2 3 4 3" xfId="23274"/>
    <cellStyle name="Comma 3 3 2 3 2 3 4 4" xfId="23275"/>
    <cellStyle name="Comma 3 3 2 3 2 3 4 5" xfId="23276"/>
    <cellStyle name="Comma 3 3 2 3 2 3 4 6" xfId="23277"/>
    <cellStyle name="Comma 3 3 2 3 2 3 5" xfId="23278"/>
    <cellStyle name="Comma 3 3 2 3 2 3 5 2" xfId="23279"/>
    <cellStyle name="Comma 3 3 2 3 2 3 6" xfId="23280"/>
    <cellStyle name="Comma 3 3 2 3 2 3 6 2" xfId="23281"/>
    <cellStyle name="Comma 3 3 2 3 2 3 7" xfId="23282"/>
    <cellStyle name="Comma 3 3 2 3 2 3 8" xfId="23283"/>
    <cellStyle name="Comma 3 3 2 3 2 3 9" xfId="23284"/>
    <cellStyle name="Comma 3 3 2 3 2 4" xfId="23285"/>
    <cellStyle name="Comma 3 3 2 3 2 4 2" xfId="23286"/>
    <cellStyle name="Comma 3 3 2 3 2 4 2 2" xfId="23287"/>
    <cellStyle name="Comma 3 3 2 3 2 4 2 2 2" xfId="23288"/>
    <cellStyle name="Comma 3 3 2 3 2 4 2 2 2 2" xfId="23289"/>
    <cellStyle name="Comma 3 3 2 3 2 4 2 2 3" xfId="23290"/>
    <cellStyle name="Comma 3 3 2 3 2 4 2 2 4" xfId="23291"/>
    <cellStyle name="Comma 3 3 2 3 2 4 2 2 5" xfId="23292"/>
    <cellStyle name="Comma 3 3 2 3 2 4 2 2 6" xfId="23293"/>
    <cellStyle name="Comma 3 3 2 3 2 4 2 3" xfId="23294"/>
    <cellStyle name="Comma 3 3 2 3 2 4 2 3 2" xfId="23295"/>
    <cellStyle name="Comma 3 3 2 3 2 4 2 4" xfId="23296"/>
    <cellStyle name="Comma 3 3 2 3 2 4 2 5" xfId="23297"/>
    <cellStyle name="Comma 3 3 2 3 2 4 2 6" xfId="23298"/>
    <cellStyle name="Comma 3 3 2 3 2 4 2 7" xfId="23299"/>
    <cellStyle name="Comma 3 3 2 3 2 4 3" xfId="23300"/>
    <cellStyle name="Comma 3 3 2 3 2 4 3 2" xfId="23301"/>
    <cellStyle name="Comma 3 3 2 3 2 4 3 2 2" xfId="23302"/>
    <cellStyle name="Comma 3 3 2 3 2 4 3 3" xfId="23303"/>
    <cellStyle name="Comma 3 3 2 3 2 4 3 4" xfId="23304"/>
    <cellStyle name="Comma 3 3 2 3 2 4 3 5" xfId="23305"/>
    <cellStyle name="Comma 3 3 2 3 2 4 3 6" xfId="23306"/>
    <cellStyle name="Comma 3 3 2 3 2 4 4" xfId="23307"/>
    <cellStyle name="Comma 3 3 2 3 2 4 4 2" xfId="23308"/>
    <cellStyle name="Comma 3 3 2 3 2 4 5" xfId="23309"/>
    <cellStyle name="Comma 3 3 2 3 2 4 6" xfId="23310"/>
    <cellStyle name="Comma 3 3 2 3 2 4 7" xfId="23311"/>
    <cellStyle name="Comma 3 3 2 3 2 4 8" xfId="23312"/>
    <cellStyle name="Comma 3 3 2 3 2 5" xfId="23313"/>
    <cellStyle name="Comma 3 3 2 3 2 5 2" xfId="23314"/>
    <cellStyle name="Comma 3 3 2 3 2 5 2 2" xfId="23315"/>
    <cellStyle name="Comma 3 3 2 3 2 5 2 2 2" xfId="23316"/>
    <cellStyle name="Comma 3 3 2 3 2 5 2 3" xfId="23317"/>
    <cellStyle name="Comma 3 3 2 3 2 5 2 4" xfId="23318"/>
    <cellStyle name="Comma 3 3 2 3 2 5 2 5" xfId="23319"/>
    <cellStyle name="Comma 3 3 2 3 2 5 2 6" xfId="23320"/>
    <cellStyle name="Comma 3 3 2 3 2 5 3" xfId="23321"/>
    <cellStyle name="Comma 3 3 2 3 2 5 3 2" xfId="23322"/>
    <cellStyle name="Comma 3 3 2 3 2 5 4" xfId="23323"/>
    <cellStyle name="Comma 3 3 2 3 2 5 5" xfId="23324"/>
    <cellStyle name="Comma 3 3 2 3 2 5 6" xfId="23325"/>
    <cellStyle name="Comma 3 3 2 3 2 5 7" xfId="23326"/>
    <cellStyle name="Comma 3 3 2 3 2 6" xfId="23327"/>
    <cellStyle name="Comma 3 3 2 3 2 6 2" xfId="23328"/>
    <cellStyle name="Comma 3 3 2 3 2 6 2 2" xfId="23329"/>
    <cellStyle name="Comma 3 3 2 3 2 6 3" xfId="23330"/>
    <cellStyle name="Comma 3 3 2 3 2 6 4" xfId="23331"/>
    <cellStyle name="Comma 3 3 2 3 2 6 5" xfId="23332"/>
    <cellStyle name="Comma 3 3 2 3 2 6 6" xfId="23333"/>
    <cellStyle name="Comma 3 3 2 3 2 7" xfId="23334"/>
    <cellStyle name="Comma 3 3 2 3 2 7 2" xfId="23335"/>
    <cellStyle name="Comma 3 3 2 3 2 8" xfId="23336"/>
    <cellStyle name="Comma 3 3 2 3 2 8 2" xfId="23337"/>
    <cellStyle name="Comma 3 3 2 3 2 9" xfId="23338"/>
    <cellStyle name="Comma 3 3 2 3 20" xfId="23339"/>
    <cellStyle name="Comma 3 3 2 3 3" xfId="23340"/>
    <cellStyle name="Comma 3 3 2 3 3 10" xfId="23341"/>
    <cellStyle name="Comma 3 3 2 3 3 11" xfId="23342"/>
    <cellStyle name="Comma 3 3 2 3 3 12" xfId="23343"/>
    <cellStyle name="Comma 3 3 2 3 3 13" xfId="23344"/>
    <cellStyle name="Comma 3 3 2 3 3 14" xfId="23345"/>
    <cellStyle name="Comma 3 3 2 3 3 2" xfId="23346"/>
    <cellStyle name="Comma 3 3 2 3 3 2 10" xfId="23347"/>
    <cellStyle name="Comma 3 3 2 3 3 2 11" xfId="23348"/>
    <cellStyle name="Comma 3 3 2 3 3 2 12" xfId="23349"/>
    <cellStyle name="Comma 3 3 2 3 3 2 2" xfId="23350"/>
    <cellStyle name="Comma 3 3 2 3 3 2 2 10" xfId="23351"/>
    <cellStyle name="Comma 3 3 2 3 3 2 2 11" xfId="23352"/>
    <cellStyle name="Comma 3 3 2 3 3 2 2 2" xfId="23353"/>
    <cellStyle name="Comma 3 3 2 3 3 2 2 2 2" xfId="23354"/>
    <cellStyle name="Comma 3 3 2 3 3 2 2 2 2 2" xfId="23355"/>
    <cellStyle name="Comma 3 3 2 3 3 2 2 2 2 2 2" xfId="23356"/>
    <cellStyle name="Comma 3 3 2 3 3 2 2 2 2 2 2 2" xfId="23357"/>
    <cellStyle name="Comma 3 3 2 3 3 2 2 2 2 2 3" xfId="23358"/>
    <cellStyle name="Comma 3 3 2 3 3 2 2 2 2 2 4" xfId="23359"/>
    <cellStyle name="Comma 3 3 2 3 3 2 2 2 2 2 5" xfId="23360"/>
    <cellStyle name="Comma 3 3 2 3 3 2 2 2 2 2 6" xfId="23361"/>
    <cellStyle name="Comma 3 3 2 3 3 2 2 2 2 3" xfId="23362"/>
    <cellStyle name="Comma 3 3 2 3 3 2 2 2 2 3 2" xfId="23363"/>
    <cellStyle name="Comma 3 3 2 3 3 2 2 2 2 4" xfId="23364"/>
    <cellStyle name="Comma 3 3 2 3 3 2 2 2 2 5" xfId="23365"/>
    <cellStyle name="Comma 3 3 2 3 3 2 2 2 2 6" xfId="23366"/>
    <cellStyle name="Comma 3 3 2 3 3 2 2 2 2 7" xfId="23367"/>
    <cellStyle name="Comma 3 3 2 3 3 2 2 2 3" xfId="23368"/>
    <cellStyle name="Comma 3 3 2 3 3 2 2 2 3 2" xfId="23369"/>
    <cellStyle name="Comma 3 3 2 3 3 2 2 2 3 2 2" xfId="23370"/>
    <cellStyle name="Comma 3 3 2 3 3 2 2 2 3 3" xfId="23371"/>
    <cellStyle name="Comma 3 3 2 3 3 2 2 2 3 4" xfId="23372"/>
    <cellStyle name="Comma 3 3 2 3 3 2 2 2 3 5" xfId="23373"/>
    <cellStyle name="Comma 3 3 2 3 3 2 2 2 3 6" xfId="23374"/>
    <cellStyle name="Comma 3 3 2 3 3 2 2 2 4" xfId="23375"/>
    <cellStyle name="Comma 3 3 2 3 3 2 2 2 4 2" xfId="23376"/>
    <cellStyle name="Comma 3 3 2 3 3 2 2 2 5" xfId="23377"/>
    <cellStyle name="Comma 3 3 2 3 3 2 2 2 6" xfId="23378"/>
    <cellStyle name="Comma 3 3 2 3 3 2 2 2 7" xfId="23379"/>
    <cellStyle name="Comma 3 3 2 3 3 2 2 2 8" xfId="23380"/>
    <cellStyle name="Comma 3 3 2 3 3 2 2 3" xfId="23381"/>
    <cellStyle name="Comma 3 3 2 3 3 2 2 3 2" xfId="23382"/>
    <cellStyle name="Comma 3 3 2 3 3 2 2 3 2 2" xfId="23383"/>
    <cellStyle name="Comma 3 3 2 3 3 2 2 3 2 2 2" xfId="23384"/>
    <cellStyle name="Comma 3 3 2 3 3 2 2 3 2 3" xfId="23385"/>
    <cellStyle name="Comma 3 3 2 3 3 2 2 3 2 4" xfId="23386"/>
    <cellStyle name="Comma 3 3 2 3 3 2 2 3 2 5" xfId="23387"/>
    <cellStyle name="Comma 3 3 2 3 3 2 2 3 2 6" xfId="23388"/>
    <cellStyle name="Comma 3 3 2 3 3 2 2 3 3" xfId="23389"/>
    <cellStyle name="Comma 3 3 2 3 3 2 2 3 3 2" xfId="23390"/>
    <cellStyle name="Comma 3 3 2 3 3 2 2 3 4" xfId="23391"/>
    <cellStyle name="Comma 3 3 2 3 3 2 2 3 5" xfId="23392"/>
    <cellStyle name="Comma 3 3 2 3 3 2 2 3 6" xfId="23393"/>
    <cellStyle name="Comma 3 3 2 3 3 2 2 3 7" xfId="23394"/>
    <cellStyle name="Comma 3 3 2 3 3 2 2 4" xfId="23395"/>
    <cellStyle name="Comma 3 3 2 3 3 2 2 4 2" xfId="23396"/>
    <cellStyle name="Comma 3 3 2 3 3 2 2 4 2 2" xfId="23397"/>
    <cellStyle name="Comma 3 3 2 3 3 2 2 4 3" xfId="23398"/>
    <cellStyle name="Comma 3 3 2 3 3 2 2 4 4" xfId="23399"/>
    <cellStyle name="Comma 3 3 2 3 3 2 2 4 5" xfId="23400"/>
    <cellStyle name="Comma 3 3 2 3 3 2 2 4 6" xfId="23401"/>
    <cellStyle name="Comma 3 3 2 3 3 2 2 5" xfId="23402"/>
    <cellStyle name="Comma 3 3 2 3 3 2 2 5 2" xfId="23403"/>
    <cellStyle name="Comma 3 3 2 3 3 2 2 6" xfId="23404"/>
    <cellStyle name="Comma 3 3 2 3 3 2 2 6 2" xfId="23405"/>
    <cellStyle name="Comma 3 3 2 3 3 2 2 7" xfId="23406"/>
    <cellStyle name="Comma 3 3 2 3 3 2 2 8" xfId="23407"/>
    <cellStyle name="Comma 3 3 2 3 3 2 2 9" xfId="23408"/>
    <cellStyle name="Comma 3 3 2 3 3 2 3" xfId="23409"/>
    <cellStyle name="Comma 3 3 2 3 3 2 3 10" xfId="23410"/>
    <cellStyle name="Comma 3 3 2 3 3 2 3 2" xfId="23411"/>
    <cellStyle name="Comma 3 3 2 3 3 2 3 2 2" xfId="23412"/>
    <cellStyle name="Comma 3 3 2 3 3 2 3 2 2 2" xfId="23413"/>
    <cellStyle name="Comma 3 3 2 3 3 2 3 2 2 2 2" xfId="23414"/>
    <cellStyle name="Comma 3 3 2 3 3 2 3 2 2 3" xfId="23415"/>
    <cellStyle name="Comma 3 3 2 3 3 2 3 2 2 4" xfId="23416"/>
    <cellStyle name="Comma 3 3 2 3 3 2 3 2 2 5" xfId="23417"/>
    <cellStyle name="Comma 3 3 2 3 3 2 3 2 2 6" xfId="23418"/>
    <cellStyle name="Comma 3 3 2 3 3 2 3 2 3" xfId="23419"/>
    <cellStyle name="Comma 3 3 2 3 3 2 3 2 3 2" xfId="23420"/>
    <cellStyle name="Comma 3 3 2 3 3 2 3 2 4" xfId="23421"/>
    <cellStyle name="Comma 3 3 2 3 3 2 3 2 5" xfId="23422"/>
    <cellStyle name="Comma 3 3 2 3 3 2 3 2 6" xfId="23423"/>
    <cellStyle name="Comma 3 3 2 3 3 2 3 2 7" xfId="23424"/>
    <cellStyle name="Comma 3 3 2 3 3 2 3 3" xfId="23425"/>
    <cellStyle name="Comma 3 3 2 3 3 2 3 3 2" xfId="23426"/>
    <cellStyle name="Comma 3 3 2 3 3 2 3 3 2 2" xfId="23427"/>
    <cellStyle name="Comma 3 3 2 3 3 2 3 3 3" xfId="23428"/>
    <cellStyle name="Comma 3 3 2 3 3 2 3 3 4" xfId="23429"/>
    <cellStyle name="Comma 3 3 2 3 3 2 3 3 5" xfId="23430"/>
    <cellStyle name="Comma 3 3 2 3 3 2 3 3 6" xfId="23431"/>
    <cellStyle name="Comma 3 3 2 3 3 2 3 4" xfId="23432"/>
    <cellStyle name="Comma 3 3 2 3 3 2 3 4 2" xfId="23433"/>
    <cellStyle name="Comma 3 3 2 3 3 2 3 5" xfId="23434"/>
    <cellStyle name="Comma 3 3 2 3 3 2 3 5 2" xfId="23435"/>
    <cellStyle name="Comma 3 3 2 3 3 2 3 6" xfId="23436"/>
    <cellStyle name="Comma 3 3 2 3 3 2 3 7" xfId="23437"/>
    <cellStyle name="Comma 3 3 2 3 3 2 3 8" xfId="23438"/>
    <cellStyle name="Comma 3 3 2 3 3 2 3 9" xfId="23439"/>
    <cellStyle name="Comma 3 3 2 3 3 2 4" xfId="23440"/>
    <cellStyle name="Comma 3 3 2 3 3 2 4 2" xfId="23441"/>
    <cellStyle name="Comma 3 3 2 3 3 2 4 2 2" xfId="23442"/>
    <cellStyle name="Comma 3 3 2 3 3 2 4 2 2 2" xfId="23443"/>
    <cellStyle name="Comma 3 3 2 3 3 2 4 2 3" xfId="23444"/>
    <cellStyle name="Comma 3 3 2 3 3 2 4 2 4" xfId="23445"/>
    <cellStyle name="Comma 3 3 2 3 3 2 4 2 5" xfId="23446"/>
    <cellStyle name="Comma 3 3 2 3 3 2 4 2 6" xfId="23447"/>
    <cellStyle name="Comma 3 3 2 3 3 2 4 3" xfId="23448"/>
    <cellStyle name="Comma 3 3 2 3 3 2 4 3 2" xfId="23449"/>
    <cellStyle name="Comma 3 3 2 3 3 2 4 4" xfId="23450"/>
    <cellStyle name="Comma 3 3 2 3 3 2 4 5" xfId="23451"/>
    <cellStyle name="Comma 3 3 2 3 3 2 4 6" xfId="23452"/>
    <cellStyle name="Comma 3 3 2 3 3 2 4 7" xfId="23453"/>
    <cellStyle name="Comma 3 3 2 3 3 2 5" xfId="23454"/>
    <cellStyle name="Comma 3 3 2 3 3 2 5 2" xfId="23455"/>
    <cellStyle name="Comma 3 3 2 3 3 2 5 2 2" xfId="23456"/>
    <cellStyle name="Comma 3 3 2 3 3 2 5 3" xfId="23457"/>
    <cellStyle name="Comma 3 3 2 3 3 2 5 4" xfId="23458"/>
    <cellStyle name="Comma 3 3 2 3 3 2 5 5" xfId="23459"/>
    <cellStyle name="Comma 3 3 2 3 3 2 5 6" xfId="23460"/>
    <cellStyle name="Comma 3 3 2 3 3 2 6" xfId="23461"/>
    <cellStyle name="Comma 3 3 2 3 3 2 6 2" xfId="23462"/>
    <cellStyle name="Comma 3 3 2 3 3 2 7" xfId="23463"/>
    <cellStyle name="Comma 3 3 2 3 3 2 7 2" xfId="23464"/>
    <cellStyle name="Comma 3 3 2 3 3 2 8" xfId="23465"/>
    <cellStyle name="Comma 3 3 2 3 3 2 9" xfId="23466"/>
    <cellStyle name="Comma 3 3 2 3 3 3" xfId="23467"/>
    <cellStyle name="Comma 3 3 2 3 3 3 10" xfId="23468"/>
    <cellStyle name="Comma 3 3 2 3 3 3 11" xfId="23469"/>
    <cellStyle name="Comma 3 3 2 3 3 3 12" xfId="23470"/>
    <cellStyle name="Comma 3 3 2 3 3 3 2" xfId="23471"/>
    <cellStyle name="Comma 3 3 2 3 3 3 2 10" xfId="23472"/>
    <cellStyle name="Comma 3 3 2 3 3 3 2 11" xfId="23473"/>
    <cellStyle name="Comma 3 3 2 3 3 3 2 2" xfId="23474"/>
    <cellStyle name="Comma 3 3 2 3 3 3 2 2 2" xfId="23475"/>
    <cellStyle name="Comma 3 3 2 3 3 3 2 2 2 2" xfId="23476"/>
    <cellStyle name="Comma 3 3 2 3 3 3 2 2 2 2 2" xfId="23477"/>
    <cellStyle name="Comma 3 3 2 3 3 3 2 2 2 2 2 2" xfId="23478"/>
    <cellStyle name="Comma 3 3 2 3 3 3 2 2 2 2 3" xfId="23479"/>
    <cellStyle name="Comma 3 3 2 3 3 3 2 2 2 2 4" xfId="23480"/>
    <cellStyle name="Comma 3 3 2 3 3 3 2 2 2 2 5" xfId="23481"/>
    <cellStyle name="Comma 3 3 2 3 3 3 2 2 2 2 6" xfId="23482"/>
    <cellStyle name="Comma 3 3 2 3 3 3 2 2 2 3" xfId="23483"/>
    <cellStyle name="Comma 3 3 2 3 3 3 2 2 2 3 2" xfId="23484"/>
    <cellStyle name="Comma 3 3 2 3 3 3 2 2 2 4" xfId="23485"/>
    <cellStyle name="Comma 3 3 2 3 3 3 2 2 2 5" xfId="23486"/>
    <cellStyle name="Comma 3 3 2 3 3 3 2 2 2 6" xfId="23487"/>
    <cellStyle name="Comma 3 3 2 3 3 3 2 2 2 7" xfId="23488"/>
    <cellStyle name="Comma 3 3 2 3 3 3 2 2 3" xfId="23489"/>
    <cellStyle name="Comma 3 3 2 3 3 3 2 2 3 2" xfId="23490"/>
    <cellStyle name="Comma 3 3 2 3 3 3 2 2 3 2 2" xfId="23491"/>
    <cellStyle name="Comma 3 3 2 3 3 3 2 2 3 3" xfId="23492"/>
    <cellStyle name="Comma 3 3 2 3 3 3 2 2 3 4" xfId="23493"/>
    <cellStyle name="Comma 3 3 2 3 3 3 2 2 3 5" xfId="23494"/>
    <cellStyle name="Comma 3 3 2 3 3 3 2 2 3 6" xfId="23495"/>
    <cellStyle name="Comma 3 3 2 3 3 3 2 2 4" xfId="23496"/>
    <cellStyle name="Comma 3 3 2 3 3 3 2 2 4 2" xfId="23497"/>
    <cellStyle name="Comma 3 3 2 3 3 3 2 2 5" xfId="23498"/>
    <cellStyle name="Comma 3 3 2 3 3 3 2 2 6" xfId="23499"/>
    <cellStyle name="Comma 3 3 2 3 3 3 2 2 7" xfId="23500"/>
    <cellStyle name="Comma 3 3 2 3 3 3 2 2 8" xfId="23501"/>
    <cellStyle name="Comma 3 3 2 3 3 3 2 3" xfId="23502"/>
    <cellStyle name="Comma 3 3 2 3 3 3 2 3 2" xfId="23503"/>
    <cellStyle name="Comma 3 3 2 3 3 3 2 3 2 2" xfId="23504"/>
    <cellStyle name="Comma 3 3 2 3 3 3 2 3 2 2 2" xfId="23505"/>
    <cellStyle name="Comma 3 3 2 3 3 3 2 3 2 2 2 2" xfId="23506"/>
    <cellStyle name="Comma 3 3 2 3 3 3 2 3 2 2 3" xfId="23507"/>
    <cellStyle name="Comma 3 3 2 3 3 3 2 3 2 2 4" xfId="23508"/>
    <cellStyle name="Comma 3 3 2 3 3 3 2 3 2 2 5" xfId="23509"/>
    <cellStyle name="Comma 3 3 2 3 3 3 2 3 2 2 6" xfId="23510"/>
    <cellStyle name="Comma 3 3 2 3 3 3 2 3 2 3" xfId="23511"/>
    <cellStyle name="Comma 3 3 2 3 3 3 2 3 2 3 2" xfId="23512"/>
    <cellStyle name="Comma 3 3 2 3 3 3 2 3 2 3 3" xfId="23513"/>
    <cellStyle name="Comma 3 3 2 3 3 3 2 3 2 4" xfId="23514"/>
    <cellStyle name="Comma 3 3 2 3 3 3 2 3 2 5" xfId="23515"/>
    <cellStyle name="Comma 3 3 2 3 3 3 2 3 2 6" xfId="23516"/>
    <cellStyle name="Comma 3 3 2 3 3 3 2 3 2 7" xfId="23517"/>
    <cellStyle name="Comma 3 3 2 3 3 3 2 3 3" xfId="23518"/>
    <cellStyle name="Comma 3 3 2 3 3 3 2 3 3 2" xfId="23519"/>
    <cellStyle name="Comma 3 3 2 3 3 3 2 3 3 2 2" xfId="23520"/>
    <cellStyle name="Comma 3 3 2 3 3 3 2 3 3 3" xfId="23521"/>
    <cellStyle name="Comma 3 3 2 3 3 3 2 3 3 4" xfId="23522"/>
    <cellStyle name="Comma 3 3 2 3 3 3 2 3 3 5" xfId="23523"/>
    <cellStyle name="Comma 3 3 2 3 3 3 2 3 3 6" xfId="23524"/>
    <cellStyle name="Comma 3 3 2 3 3 3 2 3 4" xfId="23525"/>
    <cellStyle name="Comma 3 3 2 3 3 3 2 3 4 2" xfId="23526"/>
    <cellStyle name="Comma 3 3 2 3 3 3 2 3 4 3" xfId="23527"/>
    <cellStyle name="Comma 3 3 2 3 3 3 2 3 5" xfId="23528"/>
    <cellStyle name="Comma 3 3 2 3 3 3 2 3 6" xfId="23529"/>
    <cellStyle name="Comma 3 3 2 3 3 3 2 3 7" xfId="23530"/>
    <cellStyle name="Comma 3 3 2 3 3 3 2 3 8" xfId="23531"/>
    <cellStyle name="Comma 3 3 2 3 3 3 2 4" xfId="23532"/>
    <cellStyle name="Comma 3 3 2 3 3 3 2 4 2" xfId="23533"/>
    <cellStyle name="Comma 3 3 2 3 3 3 2 4 2 2" xfId="23534"/>
    <cellStyle name="Comma 3 3 2 3 3 3 2 4 2 2 2" xfId="23535"/>
    <cellStyle name="Comma 3 3 2 3 3 3 2 4 2 3" xfId="23536"/>
    <cellStyle name="Comma 3 3 2 3 3 3 2 4 2 4" xfId="23537"/>
    <cellStyle name="Comma 3 3 2 3 3 3 2 4 2 5" xfId="23538"/>
    <cellStyle name="Comma 3 3 2 3 3 3 2 4 2 6" xfId="23539"/>
    <cellStyle name="Comma 3 3 2 3 3 3 2 4 3" xfId="23540"/>
    <cellStyle name="Comma 3 3 2 3 3 3 2 4 3 2" xfId="23541"/>
    <cellStyle name="Comma 3 3 2 3 3 3 2 4 3 3" xfId="23542"/>
    <cellStyle name="Comma 3 3 2 3 3 3 2 4 4" xfId="23543"/>
    <cellStyle name="Comma 3 3 2 3 3 3 2 4 5" xfId="23544"/>
    <cellStyle name="Comma 3 3 2 3 3 3 2 4 6" xfId="23545"/>
    <cellStyle name="Comma 3 3 2 3 3 3 2 4 7" xfId="23546"/>
    <cellStyle name="Comma 3 3 2 3 3 3 2 5" xfId="23547"/>
    <cellStyle name="Comma 3 3 2 3 3 3 2 5 2" xfId="23548"/>
    <cellStyle name="Comma 3 3 2 3 3 3 2 5 3" xfId="23549"/>
    <cellStyle name="Comma 3 3 2 3 3 3 2 6" xfId="23550"/>
    <cellStyle name="Comma 3 3 2 3 3 3 2 6 2" xfId="23551"/>
    <cellStyle name="Comma 3 3 2 3 3 3 2 7" xfId="23552"/>
    <cellStyle name="Comma 3 3 2 3 3 3 2 8" xfId="23553"/>
    <cellStyle name="Comma 3 3 2 3 3 3 2 9" xfId="23554"/>
    <cellStyle name="Comma 3 3 2 3 3 3 3" xfId="23555"/>
    <cellStyle name="Comma 3 3 2 3 3 3 3 10" xfId="23556"/>
    <cellStyle name="Comma 3 3 2 3 3 3 3 2" xfId="23557"/>
    <cellStyle name="Comma 3 3 2 3 3 3 3 2 2" xfId="23558"/>
    <cellStyle name="Comma 3 3 2 3 3 3 3 2 2 2" xfId="23559"/>
    <cellStyle name="Comma 3 3 2 3 3 3 3 2 2 2 2" xfId="23560"/>
    <cellStyle name="Comma 3 3 2 3 3 3 3 2 2 3" xfId="23561"/>
    <cellStyle name="Comma 3 3 2 3 3 3 3 2 2 4" xfId="23562"/>
    <cellStyle name="Comma 3 3 2 3 3 3 3 2 2 5" xfId="23563"/>
    <cellStyle name="Comma 3 3 2 3 3 3 3 2 2 6" xfId="23564"/>
    <cellStyle name="Comma 3 3 2 3 3 3 3 2 3" xfId="23565"/>
    <cellStyle name="Comma 3 3 2 3 3 3 3 2 3 2" xfId="23566"/>
    <cellStyle name="Comma 3 3 2 3 3 3 3 2 4" xfId="23567"/>
    <cellStyle name="Comma 3 3 2 3 3 3 3 2 5" xfId="23568"/>
    <cellStyle name="Comma 3 3 2 3 3 3 3 2 6" xfId="23569"/>
    <cellStyle name="Comma 3 3 2 3 3 3 3 2 7" xfId="23570"/>
    <cellStyle name="Comma 3 3 2 3 3 3 3 3" xfId="23571"/>
    <cellStyle name="Comma 3 3 2 3 3 3 3 3 2" xfId="23572"/>
    <cellStyle name="Comma 3 3 2 3 3 3 3 3 2 2" xfId="23573"/>
    <cellStyle name="Comma 3 3 2 3 3 3 3 3 3" xfId="23574"/>
    <cellStyle name="Comma 3 3 2 3 3 3 3 3 4" xfId="23575"/>
    <cellStyle name="Comma 3 3 2 3 3 3 3 3 5" xfId="23576"/>
    <cellStyle name="Comma 3 3 2 3 3 3 3 3 6" xfId="23577"/>
    <cellStyle name="Comma 3 3 2 3 3 3 3 4" xfId="23578"/>
    <cellStyle name="Comma 3 3 2 3 3 3 3 4 2" xfId="23579"/>
    <cellStyle name="Comma 3 3 2 3 3 3 3 5" xfId="23580"/>
    <cellStyle name="Comma 3 3 2 3 3 3 3 5 2" xfId="23581"/>
    <cellStyle name="Comma 3 3 2 3 3 3 3 6" xfId="23582"/>
    <cellStyle name="Comma 3 3 2 3 3 3 3 7" xfId="23583"/>
    <cellStyle name="Comma 3 3 2 3 3 3 3 8" xfId="23584"/>
    <cellStyle name="Comma 3 3 2 3 3 3 3 9" xfId="23585"/>
    <cellStyle name="Comma 3 3 2 3 3 3 4" xfId="23586"/>
    <cellStyle name="Comma 3 3 2 3 3 3 4 2" xfId="23587"/>
    <cellStyle name="Comma 3 3 2 3 3 3 4 2 2" xfId="23588"/>
    <cellStyle name="Comma 3 3 2 3 3 3 4 2 2 2" xfId="23589"/>
    <cellStyle name="Comma 3 3 2 3 3 3 4 2 2 2 2" xfId="23590"/>
    <cellStyle name="Comma 3 3 2 3 3 3 4 2 2 3" xfId="23591"/>
    <cellStyle name="Comma 3 3 2 3 3 3 4 2 2 4" xfId="23592"/>
    <cellStyle name="Comma 3 3 2 3 3 3 4 2 2 5" xfId="23593"/>
    <cellStyle name="Comma 3 3 2 3 3 3 4 2 2 6" xfId="23594"/>
    <cellStyle name="Comma 3 3 2 3 3 3 4 2 3" xfId="23595"/>
    <cellStyle name="Comma 3 3 2 3 3 3 4 2 3 2" xfId="23596"/>
    <cellStyle name="Comma 3 3 2 3 3 3 4 2 3 3" xfId="23597"/>
    <cellStyle name="Comma 3 3 2 3 3 3 4 2 4" xfId="23598"/>
    <cellStyle name="Comma 3 3 2 3 3 3 4 2 5" xfId="23599"/>
    <cellStyle name="Comma 3 3 2 3 3 3 4 2 6" xfId="23600"/>
    <cellStyle name="Comma 3 3 2 3 3 3 4 2 7" xfId="23601"/>
    <cellStyle name="Comma 3 3 2 3 3 3 4 3" xfId="23602"/>
    <cellStyle name="Comma 3 3 2 3 3 3 4 3 2" xfId="23603"/>
    <cellStyle name="Comma 3 3 2 3 3 3 4 3 2 2" xfId="23604"/>
    <cellStyle name="Comma 3 3 2 3 3 3 4 3 3" xfId="23605"/>
    <cellStyle name="Comma 3 3 2 3 3 3 4 3 4" xfId="23606"/>
    <cellStyle name="Comma 3 3 2 3 3 3 4 3 5" xfId="23607"/>
    <cellStyle name="Comma 3 3 2 3 3 3 4 3 6" xfId="23608"/>
    <cellStyle name="Comma 3 3 2 3 3 3 4 4" xfId="23609"/>
    <cellStyle name="Comma 3 3 2 3 3 3 4 4 2" xfId="23610"/>
    <cellStyle name="Comma 3 3 2 3 3 3 4 4 3" xfId="23611"/>
    <cellStyle name="Comma 3 3 2 3 3 3 4 5" xfId="23612"/>
    <cellStyle name="Comma 3 3 2 3 3 3 4 6" xfId="23613"/>
    <cellStyle name="Comma 3 3 2 3 3 3 4 7" xfId="23614"/>
    <cellStyle name="Comma 3 3 2 3 3 3 4 8" xfId="23615"/>
    <cellStyle name="Comma 3 3 2 3 3 3 5" xfId="23616"/>
    <cellStyle name="Comma 3 3 2 3 3 3 5 2" xfId="23617"/>
    <cellStyle name="Comma 3 3 2 3 3 3 5 2 2" xfId="23618"/>
    <cellStyle name="Comma 3 3 2 3 3 3 5 2 2 2" xfId="23619"/>
    <cellStyle name="Comma 3 3 2 3 3 3 5 2 3" xfId="23620"/>
    <cellStyle name="Comma 3 3 2 3 3 3 5 2 4" xfId="23621"/>
    <cellStyle name="Comma 3 3 2 3 3 3 5 2 5" xfId="23622"/>
    <cellStyle name="Comma 3 3 2 3 3 3 5 2 6" xfId="23623"/>
    <cellStyle name="Comma 3 3 2 3 3 3 5 3" xfId="23624"/>
    <cellStyle name="Comma 3 3 2 3 3 3 5 3 2" xfId="23625"/>
    <cellStyle name="Comma 3 3 2 3 3 3 5 3 3" xfId="23626"/>
    <cellStyle name="Comma 3 3 2 3 3 3 5 4" xfId="23627"/>
    <cellStyle name="Comma 3 3 2 3 3 3 5 5" xfId="23628"/>
    <cellStyle name="Comma 3 3 2 3 3 3 5 6" xfId="23629"/>
    <cellStyle name="Comma 3 3 2 3 3 3 5 7" xfId="23630"/>
    <cellStyle name="Comma 3 3 2 3 3 3 6" xfId="23631"/>
    <cellStyle name="Comma 3 3 2 3 3 3 6 2" xfId="23632"/>
    <cellStyle name="Comma 3 3 2 3 3 3 6 3" xfId="23633"/>
    <cellStyle name="Comma 3 3 2 3 3 3 7" xfId="23634"/>
    <cellStyle name="Comma 3 3 2 3 3 3 7 2" xfId="23635"/>
    <cellStyle name="Comma 3 3 2 3 3 3 8" xfId="23636"/>
    <cellStyle name="Comma 3 3 2 3 3 3 9" xfId="23637"/>
    <cellStyle name="Comma 3 3 2 3 3 4" xfId="23638"/>
    <cellStyle name="Comma 3 3 2 3 3 4 10" xfId="23639"/>
    <cellStyle name="Comma 3 3 2 3 3 4 11" xfId="23640"/>
    <cellStyle name="Comma 3 3 2 3 3 4 2" xfId="23641"/>
    <cellStyle name="Comma 3 3 2 3 3 4 2 2" xfId="23642"/>
    <cellStyle name="Comma 3 3 2 3 3 4 2 2 2" xfId="23643"/>
    <cellStyle name="Comma 3 3 2 3 3 4 2 2 2 2" xfId="23644"/>
    <cellStyle name="Comma 3 3 2 3 3 4 2 2 2 2 2" xfId="23645"/>
    <cellStyle name="Comma 3 3 2 3 3 4 2 2 2 3" xfId="23646"/>
    <cellStyle name="Comma 3 3 2 3 3 4 2 2 2 4" xfId="23647"/>
    <cellStyle name="Comma 3 3 2 3 3 4 2 2 2 5" xfId="23648"/>
    <cellStyle name="Comma 3 3 2 3 3 4 2 2 2 6" xfId="23649"/>
    <cellStyle name="Comma 3 3 2 3 3 4 2 2 3" xfId="23650"/>
    <cellStyle name="Comma 3 3 2 3 3 4 2 2 3 2" xfId="23651"/>
    <cellStyle name="Comma 3 3 2 3 3 4 2 2 4" xfId="23652"/>
    <cellStyle name="Comma 3 3 2 3 3 4 2 2 5" xfId="23653"/>
    <cellStyle name="Comma 3 3 2 3 3 4 2 2 6" xfId="23654"/>
    <cellStyle name="Comma 3 3 2 3 3 4 2 2 7" xfId="23655"/>
    <cellStyle name="Comma 3 3 2 3 3 4 2 3" xfId="23656"/>
    <cellStyle name="Comma 3 3 2 3 3 4 2 3 2" xfId="23657"/>
    <cellStyle name="Comma 3 3 2 3 3 4 2 3 2 2" xfId="23658"/>
    <cellStyle name="Comma 3 3 2 3 3 4 2 3 3" xfId="23659"/>
    <cellStyle name="Comma 3 3 2 3 3 4 2 3 4" xfId="23660"/>
    <cellStyle name="Comma 3 3 2 3 3 4 2 3 5" xfId="23661"/>
    <cellStyle name="Comma 3 3 2 3 3 4 2 3 6" xfId="23662"/>
    <cellStyle name="Comma 3 3 2 3 3 4 2 4" xfId="23663"/>
    <cellStyle name="Comma 3 3 2 3 3 4 2 4 2" xfId="23664"/>
    <cellStyle name="Comma 3 3 2 3 3 4 2 5" xfId="23665"/>
    <cellStyle name="Comma 3 3 2 3 3 4 2 6" xfId="23666"/>
    <cellStyle name="Comma 3 3 2 3 3 4 2 7" xfId="23667"/>
    <cellStyle name="Comma 3 3 2 3 3 4 2 8" xfId="23668"/>
    <cellStyle name="Comma 3 3 2 3 3 4 3" xfId="23669"/>
    <cellStyle name="Comma 3 3 2 3 3 4 3 2" xfId="23670"/>
    <cellStyle name="Comma 3 3 2 3 3 4 3 2 2" xfId="23671"/>
    <cellStyle name="Comma 3 3 2 3 3 4 3 2 2 2" xfId="23672"/>
    <cellStyle name="Comma 3 3 2 3 3 4 3 2 3" xfId="23673"/>
    <cellStyle name="Comma 3 3 2 3 3 4 3 2 4" xfId="23674"/>
    <cellStyle name="Comma 3 3 2 3 3 4 3 2 5" xfId="23675"/>
    <cellStyle name="Comma 3 3 2 3 3 4 3 2 6" xfId="23676"/>
    <cellStyle name="Comma 3 3 2 3 3 4 3 3" xfId="23677"/>
    <cellStyle name="Comma 3 3 2 3 3 4 3 3 2" xfId="23678"/>
    <cellStyle name="Comma 3 3 2 3 3 4 3 4" xfId="23679"/>
    <cellStyle name="Comma 3 3 2 3 3 4 3 5" xfId="23680"/>
    <cellStyle name="Comma 3 3 2 3 3 4 3 6" xfId="23681"/>
    <cellStyle name="Comma 3 3 2 3 3 4 3 7" xfId="23682"/>
    <cellStyle name="Comma 3 3 2 3 3 4 4" xfId="23683"/>
    <cellStyle name="Comma 3 3 2 3 3 4 4 2" xfId="23684"/>
    <cellStyle name="Comma 3 3 2 3 3 4 4 2 2" xfId="23685"/>
    <cellStyle name="Comma 3 3 2 3 3 4 4 3" xfId="23686"/>
    <cellStyle name="Comma 3 3 2 3 3 4 4 4" xfId="23687"/>
    <cellStyle name="Comma 3 3 2 3 3 4 4 5" xfId="23688"/>
    <cellStyle name="Comma 3 3 2 3 3 4 4 6" xfId="23689"/>
    <cellStyle name="Comma 3 3 2 3 3 4 5" xfId="23690"/>
    <cellStyle name="Comma 3 3 2 3 3 4 5 2" xfId="23691"/>
    <cellStyle name="Comma 3 3 2 3 3 4 6" xfId="23692"/>
    <cellStyle name="Comma 3 3 2 3 3 4 6 2" xfId="23693"/>
    <cellStyle name="Comma 3 3 2 3 3 4 7" xfId="23694"/>
    <cellStyle name="Comma 3 3 2 3 3 4 8" xfId="23695"/>
    <cellStyle name="Comma 3 3 2 3 3 4 9" xfId="23696"/>
    <cellStyle name="Comma 3 3 2 3 3 5" xfId="23697"/>
    <cellStyle name="Comma 3 3 2 3 3 5 10" xfId="23698"/>
    <cellStyle name="Comma 3 3 2 3 3 5 2" xfId="23699"/>
    <cellStyle name="Comma 3 3 2 3 3 5 2 2" xfId="23700"/>
    <cellStyle name="Comma 3 3 2 3 3 5 2 2 2" xfId="23701"/>
    <cellStyle name="Comma 3 3 2 3 3 5 2 2 2 2" xfId="23702"/>
    <cellStyle name="Comma 3 3 2 3 3 5 2 2 3" xfId="23703"/>
    <cellStyle name="Comma 3 3 2 3 3 5 2 2 4" xfId="23704"/>
    <cellStyle name="Comma 3 3 2 3 3 5 2 2 5" xfId="23705"/>
    <cellStyle name="Comma 3 3 2 3 3 5 2 2 6" xfId="23706"/>
    <cellStyle name="Comma 3 3 2 3 3 5 2 3" xfId="23707"/>
    <cellStyle name="Comma 3 3 2 3 3 5 2 3 2" xfId="23708"/>
    <cellStyle name="Comma 3 3 2 3 3 5 2 4" xfId="23709"/>
    <cellStyle name="Comma 3 3 2 3 3 5 2 5" xfId="23710"/>
    <cellStyle name="Comma 3 3 2 3 3 5 2 6" xfId="23711"/>
    <cellStyle name="Comma 3 3 2 3 3 5 2 7" xfId="23712"/>
    <cellStyle name="Comma 3 3 2 3 3 5 3" xfId="23713"/>
    <cellStyle name="Comma 3 3 2 3 3 5 3 2" xfId="23714"/>
    <cellStyle name="Comma 3 3 2 3 3 5 3 2 2" xfId="23715"/>
    <cellStyle name="Comma 3 3 2 3 3 5 3 3" xfId="23716"/>
    <cellStyle name="Comma 3 3 2 3 3 5 3 4" xfId="23717"/>
    <cellStyle name="Comma 3 3 2 3 3 5 3 5" xfId="23718"/>
    <cellStyle name="Comma 3 3 2 3 3 5 3 6" xfId="23719"/>
    <cellStyle name="Comma 3 3 2 3 3 5 4" xfId="23720"/>
    <cellStyle name="Comma 3 3 2 3 3 5 4 2" xfId="23721"/>
    <cellStyle name="Comma 3 3 2 3 3 5 5" xfId="23722"/>
    <cellStyle name="Comma 3 3 2 3 3 5 5 2" xfId="23723"/>
    <cellStyle name="Comma 3 3 2 3 3 5 6" xfId="23724"/>
    <cellStyle name="Comma 3 3 2 3 3 5 7" xfId="23725"/>
    <cellStyle name="Comma 3 3 2 3 3 5 8" xfId="23726"/>
    <cellStyle name="Comma 3 3 2 3 3 5 9" xfId="23727"/>
    <cellStyle name="Comma 3 3 2 3 3 6" xfId="23728"/>
    <cellStyle name="Comma 3 3 2 3 3 6 2" xfId="23729"/>
    <cellStyle name="Comma 3 3 2 3 3 6 2 2" xfId="23730"/>
    <cellStyle name="Comma 3 3 2 3 3 6 2 2 2" xfId="23731"/>
    <cellStyle name="Comma 3 3 2 3 3 6 2 3" xfId="23732"/>
    <cellStyle name="Comma 3 3 2 3 3 6 2 4" xfId="23733"/>
    <cellStyle name="Comma 3 3 2 3 3 6 2 5" xfId="23734"/>
    <cellStyle name="Comma 3 3 2 3 3 6 2 6" xfId="23735"/>
    <cellStyle name="Comma 3 3 2 3 3 6 3" xfId="23736"/>
    <cellStyle name="Comma 3 3 2 3 3 6 3 2" xfId="23737"/>
    <cellStyle name="Comma 3 3 2 3 3 6 4" xfId="23738"/>
    <cellStyle name="Comma 3 3 2 3 3 6 5" xfId="23739"/>
    <cellStyle name="Comma 3 3 2 3 3 6 6" xfId="23740"/>
    <cellStyle name="Comma 3 3 2 3 3 6 7" xfId="23741"/>
    <cellStyle name="Comma 3 3 2 3 3 7" xfId="23742"/>
    <cellStyle name="Comma 3 3 2 3 3 7 2" xfId="23743"/>
    <cellStyle name="Comma 3 3 2 3 3 7 2 2" xfId="23744"/>
    <cellStyle name="Comma 3 3 2 3 3 7 3" xfId="23745"/>
    <cellStyle name="Comma 3 3 2 3 3 7 4" xfId="23746"/>
    <cellStyle name="Comma 3 3 2 3 3 7 5" xfId="23747"/>
    <cellStyle name="Comma 3 3 2 3 3 7 6" xfId="23748"/>
    <cellStyle name="Comma 3 3 2 3 3 8" xfId="23749"/>
    <cellStyle name="Comma 3 3 2 3 3 8 2" xfId="23750"/>
    <cellStyle name="Comma 3 3 2 3 3 9" xfId="23751"/>
    <cellStyle name="Comma 3 3 2 3 3 9 2" xfId="23752"/>
    <cellStyle name="Comma 3 3 2 3 4" xfId="23753"/>
    <cellStyle name="Comma 3 3 2 3 4 10" xfId="23754"/>
    <cellStyle name="Comma 3 3 2 3 4 11" xfId="23755"/>
    <cellStyle name="Comma 3 3 2 3 4 12" xfId="23756"/>
    <cellStyle name="Comma 3 3 2 3 4 2" xfId="23757"/>
    <cellStyle name="Comma 3 3 2 3 4 2 10" xfId="23758"/>
    <cellStyle name="Comma 3 3 2 3 4 2 11" xfId="23759"/>
    <cellStyle name="Comma 3 3 2 3 4 2 2" xfId="23760"/>
    <cellStyle name="Comma 3 3 2 3 4 2 2 2" xfId="23761"/>
    <cellStyle name="Comma 3 3 2 3 4 2 2 2 2" xfId="23762"/>
    <cellStyle name="Comma 3 3 2 3 4 2 2 2 2 2" xfId="23763"/>
    <cellStyle name="Comma 3 3 2 3 4 2 2 2 2 2 2" xfId="23764"/>
    <cellStyle name="Comma 3 3 2 3 4 2 2 2 2 3" xfId="23765"/>
    <cellStyle name="Comma 3 3 2 3 4 2 2 2 2 4" xfId="23766"/>
    <cellStyle name="Comma 3 3 2 3 4 2 2 2 2 5" xfId="23767"/>
    <cellStyle name="Comma 3 3 2 3 4 2 2 2 2 6" xfId="23768"/>
    <cellStyle name="Comma 3 3 2 3 4 2 2 2 3" xfId="23769"/>
    <cellStyle name="Comma 3 3 2 3 4 2 2 2 3 2" xfId="23770"/>
    <cellStyle name="Comma 3 3 2 3 4 2 2 2 4" xfId="23771"/>
    <cellStyle name="Comma 3 3 2 3 4 2 2 2 5" xfId="23772"/>
    <cellStyle name="Comma 3 3 2 3 4 2 2 2 6" xfId="23773"/>
    <cellStyle name="Comma 3 3 2 3 4 2 2 2 7" xfId="23774"/>
    <cellStyle name="Comma 3 3 2 3 4 2 2 3" xfId="23775"/>
    <cellStyle name="Comma 3 3 2 3 4 2 2 3 2" xfId="23776"/>
    <cellStyle name="Comma 3 3 2 3 4 2 2 3 2 2" xfId="23777"/>
    <cellStyle name="Comma 3 3 2 3 4 2 2 3 3" xfId="23778"/>
    <cellStyle name="Comma 3 3 2 3 4 2 2 3 4" xfId="23779"/>
    <cellStyle name="Comma 3 3 2 3 4 2 2 3 5" xfId="23780"/>
    <cellStyle name="Comma 3 3 2 3 4 2 2 3 6" xfId="23781"/>
    <cellStyle name="Comma 3 3 2 3 4 2 2 4" xfId="23782"/>
    <cellStyle name="Comma 3 3 2 3 4 2 2 4 2" xfId="23783"/>
    <cellStyle name="Comma 3 3 2 3 4 2 2 5" xfId="23784"/>
    <cellStyle name="Comma 3 3 2 3 4 2 2 6" xfId="23785"/>
    <cellStyle name="Comma 3 3 2 3 4 2 2 7" xfId="23786"/>
    <cellStyle name="Comma 3 3 2 3 4 2 2 8" xfId="23787"/>
    <cellStyle name="Comma 3 3 2 3 4 2 3" xfId="23788"/>
    <cellStyle name="Comma 3 3 2 3 4 2 3 2" xfId="23789"/>
    <cellStyle name="Comma 3 3 2 3 4 2 3 2 2" xfId="23790"/>
    <cellStyle name="Comma 3 3 2 3 4 2 3 2 2 2" xfId="23791"/>
    <cellStyle name="Comma 3 3 2 3 4 2 3 2 3" xfId="23792"/>
    <cellStyle name="Comma 3 3 2 3 4 2 3 2 4" xfId="23793"/>
    <cellStyle name="Comma 3 3 2 3 4 2 3 2 5" xfId="23794"/>
    <cellStyle name="Comma 3 3 2 3 4 2 3 2 6" xfId="23795"/>
    <cellStyle name="Comma 3 3 2 3 4 2 3 3" xfId="23796"/>
    <cellStyle name="Comma 3 3 2 3 4 2 3 3 2" xfId="23797"/>
    <cellStyle name="Comma 3 3 2 3 4 2 3 4" xfId="23798"/>
    <cellStyle name="Comma 3 3 2 3 4 2 3 5" xfId="23799"/>
    <cellStyle name="Comma 3 3 2 3 4 2 3 6" xfId="23800"/>
    <cellStyle name="Comma 3 3 2 3 4 2 3 7" xfId="23801"/>
    <cellStyle name="Comma 3 3 2 3 4 2 4" xfId="23802"/>
    <cellStyle name="Comma 3 3 2 3 4 2 4 2" xfId="23803"/>
    <cellStyle name="Comma 3 3 2 3 4 2 4 2 2" xfId="23804"/>
    <cellStyle name="Comma 3 3 2 3 4 2 4 3" xfId="23805"/>
    <cellStyle name="Comma 3 3 2 3 4 2 4 4" xfId="23806"/>
    <cellStyle name="Comma 3 3 2 3 4 2 4 5" xfId="23807"/>
    <cellStyle name="Comma 3 3 2 3 4 2 4 6" xfId="23808"/>
    <cellStyle name="Comma 3 3 2 3 4 2 5" xfId="23809"/>
    <cellStyle name="Comma 3 3 2 3 4 2 5 2" xfId="23810"/>
    <cellStyle name="Comma 3 3 2 3 4 2 6" xfId="23811"/>
    <cellStyle name="Comma 3 3 2 3 4 2 6 2" xfId="23812"/>
    <cellStyle name="Comma 3 3 2 3 4 2 7" xfId="23813"/>
    <cellStyle name="Comma 3 3 2 3 4 2 8" xfId="23814"/>
    <cellStyle name="Comma 3 3 2 3 4 2 9" xfId="23815"/>
    <cellStyle name="Comma 3 3 2 3 4 3" xfId="23816"/>
    <cellStyle name="Comma 3 3 2 3 4 3 2" xfId="23817"/>
    <cellStyle name="Comma 3 3 2 3 4 3 2 2" xfId="23818"/>
    <cellStyle name="Comma 3 3 2 3 4 3 2 2 2" xfId="23819"/>
    <cellStyle name="Comma 3 3 2 3 4 3 2 2 2 2" xfId="23820"/>
    <cellStyle name="Comma 3 3 2 3 4 3 2 2 3" xfId="23821"/>
    <cellStyle name="Comma 3 3 2 3 4 3 2 2 4" xfId="23822"/>
    <cellStyle name="Comma 3 3 2 3 4 3 2 2 5" xfId="23823"/>
    <cellStyle name="Comma 3 3 2 3 4 3 2 2 6" xfId="23824"/>
    <cellStyle name="Comma 3 3 2 3 4 3 2 3" xfId="23825"/>
    <cellStyle name="Comma 3 3 2 3 4 3 2 3 2" xfId="23826"/>
    <cellStyle name="Comma 3 3 2 3 4 3 2 4" xfId="23827"/>
    <cellStyle name="Comma 3 3 2 3 4 3 2 5" xfId="23828"/>
    <cellStyle name="Comma 3 3 2 3 4 3 2 6" xfId="23829"/>
    <cellStyle name="Comma 3 3 2 3 4 3 2 7" xfId="23830"/>
    <cellStyle name="Comma 3 3 2 3 4 3 3" xfId="23831"/>
    <cellStyle name="Comma 3 3 2 3 4 3 3 2" xfId="23832"/>
    <cellStyle name="Comma 3 3 2 3 4 3 3 2 2" xfId="23833"/>
    <cellStyle name="Comma 3 3 2 3 4 3 3 3" xfId="23834"/>
    <cellStyle name="Comma 3 3 2 3 4 3 3 4" xfId="23835"/>
    <cellStyle name="Comma 3 3 2 3 4 3 3 5" xfId="23836"/>
    <cellStyle name="Comma 3 3 2 3 4 3 3 6" xfId="23837"/>
    <cellStyle name="Comma 3 3 2 3 4 3 4" xfId="23838"/>
    <cellStyle name="Comma 3 3 2 3 4 3 4 2" xfId="23839"/>
    <cellStyle name="Comma 3 3 2 3 4 3 5" xfId="23840"/>
    <cellStyle name="Comma 3 3 2 3 4 3 6" xfId="23841"/>
    <cellStyle name="Comma 3 3 2 3 4 3 7" xfId="23842"/>
    <cellStyle name="Comma 3 3 2 3 4 3 8" xfId="23843"/>
    <cellStyle name="Comma 3 3 2 3 4 4" xfId="23844"/>
    <cellStyle name="Comma 3 3 2 3 4 4 2" xfId="23845"/>
    <cellStyle name="Comma 3 3 2 3 4 4 2 2" xfId="23846"/>
    <cellStyle name="Comma 3 3 2 3 4 4 2 2 2" xfId="23847"/>
    <cellStyle name="Comma 3 3 2 3 4 4 2 3" xfId="23848"/>
    <cellStyle name="Comma 3 3 2 3 4 4 2 4" xfId="23849"/>
    <cellStyle name="Comma 3 3 2 3 4 4 2 5" xfId="23850"/>
    <cellStyle name="Comma 3 3 2 3 4 4 2 6" xfId="23851"/>
    <cellStyle name="Comma 3 3 2 3 4 4 3" xfId="23852"/>
    <cellStyle name="Comma 3 3 2 3 4 4 3 2" xfId="23853"/>
    <cellStyle name="Comma 3 3 2 3 4 4 4" xfId="23854"/>
    <cellStyle name="Comma 3 3 2 3 4 4 5" xfId="23855"/>
    <cellStyle name="Comma 3 3 2 3 4 4 6" xfId="23856"/>
    <cellStyle name="Comma 3 3 2 3 4 4 7" xfId="23857"/>
    <cellStyle name="Comma 3 3 2 3 4 5" xfId="23858"/>
    <cellStyle name="Comma 3 3 2 3 4 5 2" xfId="23859"/>
    <cellStyle name="Comma 3 3 2 3 4 5 2 2" xfId="23860"/>
    <cellStyle name="Comma 3 3 2 3 4 5 3" xfId="23861"/>
    <cellStyle name="Comma 3 3 2 3 4 5 4" xfId="23862"/>
    <cellStyle name="Comma 3 3 2 3 4 5 5" xfId="23863"/>
    <cellStyle name="Comma 3 3 2 3 4 5 6" xfId="23864"/>
    <cellStyle name="Comma 3 3 2 3 4 6" xfId="23865"/>
    <cellStyle name="Comma 3 3 2 3 4 6 2" xfId="23866"/>
    <cellStyle name="Comma 3 3 2 3 4 7" xfId="23867"/>
    <cellStyle name="Comma 3 3 2 3 4 7 2" xfId="23868"/>
    <cellStyle name="Comma 3 3 2 3 4 8" xfId="23869"/>
    <cellStyle name="Comma 3 3 2 3 4 9" xfId="23870"/>
    <cellStyle name="Comma 3 3 2 3 5" xfId="23871"/>
    <cellStyle name="Comma 3 3 2 3 5 10" xfId="23872"/>
    <cellStyle name="Comma 3 3 2 3 5 11" xfId="23873"/>
    <cellStyle name="Comma 3 3 2 3 5 2" xfId="23874"/>
    <cellStyle name="Comma 3 3 2 3 5 2 2" xfId="23875"/>
    <cellStyle name="Comma 3 3 2 3 5 2 2 2" xfId="23876"/>
    <cellStyle name="Comma 3 3 2 3 5 2 2 2 2" xfId="23877"/>
    <cellStyle name="Comma 3 3 2 3 5 2 2 2 2 2" xfId="23878"/>
    <cellStyle name="Comma 3 3 2 3 5 2 2 2 3" xfId="23879"/>
    <cellStyle name="Comma 3 3 2 3 5 2 2 2 4" xfId="23880"/>
    <cellStyle name="Comma 3 3 2 3 5 2 2 2 5" xfId="23881"/>
    <cellStyle name="Comma 3 3 2 3 5 2 2 2 6" xfId="23882"/>
    <cellStyle name="Comma 3 3 2 3 5 2 2 3" xfId="23883"/>
    <cellStyle name="Comma 3 3 2 3 5 2 2 3 2" xfId="23884"/>
    <cellStyle name="Comma 3 3 2 3 5 2 2 4" xfId="23885"/>
    <cellStyle name="Comma 3 3 2 3 5 2 2 5" xfId="23886"/>
    <cellStyle name="Comma 3 3 2 3 5 2 2 6" xfId="23887"/>
    <cellStyle name="Comma 3 3 2 3 5 2 2 7" xfId="23888"/>
    <cellStyle name="Comma 3 3 2 3 5 2 3" xfId="23889"/>
    <cellStyle name="Comma 3 3 2 3 5 2 3 2" xfId="23890"/>
    <cellStyle name="Comma 3 3 2 3 5 2 3 2 2" xfId="23891"/>
    <cellStyle name="Comma 3 3 2 3 5 2 3 3" xfId="23892"/>
    <cellStyle name="Comma 3 3 2 3 5 2 3 4" xfId="23893"/>
    <cellStyle name="Comma 3 3 2 3 5 2 3 5" xfId="23894"/>
    <cellStyle name="Comma 3 3 2 3 5 2 3 6" xfId="23895"/>
    <cellStyle name="Comma 3 3 2 3 5 2 4" xfId="23896"/>
    <cellStyle name="Comma 3 3 2 3 5 2 4 2" xfId="23897"/>
    <cellStyle name="Comma 3 3 2 3 5 2 5" xfId="23898"/>
    <cellStyle name="Comma 3 3 2 3 5 2 6" xfId="23899"/>
    <cellStyle name="Comma 3 3 2 3 5 2 7" xfId="23900"/>
    <cellStyle name="Comma 3 3 2 3 5 2 8" xfId="23901"/>
    <cellStyle name="Comma 3 3 2 3 5 3" xfId="23902"/>
    <cellStyle name="Comma 3 3 2 3 5 3 2" xfId="23903"/>
    <cellStyle name="Comma 3 3 2 3 5 3 2 2" xfId="23904"/>
    <cellStyle name="Comma 3 3 2 3 5 3 2 2 2" xfId="23905"/>
    <cellStyle name="Comma 3 3 2 3 5 3 2 3" xfId="23906"/>
    <cellStyle name="Comma 3 3 2 3 5 3 2 4" xfId="23907"/>
    <cellStyle name="Comma 3 3 2 3 5 3 2 5" xfId="23908"/>
    <cellStyle name="Comma 3 3 2 3 5 3 2 6" xfId="23909"/>
    <cellStyle name="Comma 3 3 2 3 5 3 3" xfId="23910"/>
    <cellStyle name="Comma 3 3 2 3 5 3 3 2" xfId="23911"/>
    <cellStyle name="Comma 3 3 2 3 5 3 4" xfId="23912"/>
    <cellStyle name="Comma 3 3 2 3 5 3 5" xfId="23913"/>
    <cellStyle name="Comma 3 3 2 3 5 3 6" xfId="23914"/>
    <cellStyle name="Comma 3 3 2 3 5 3 7" xfId="23915"/>
    <cellStyle name="Comma 3 3 2 3 5 4" xfId="23916"/>
    <cellStyle name="Comma 3 3 2 3 5 4 2" xfId="23917"/>
    <cellStyle name="Comma 3 3 2 3 5 4 2 2" xfId="23918"/>
    <cellStyle name="Comma 3 3 2 3 5 4 3" xfId="23919"/>
    <cellStyle name="Comma 3 3 2 3 5 4 4" xfId="23920"/>
    <cellStyle name="Comma 3 3 2 3 5 4 5" xfId="23921"/>
    <cellStyle name="Comma 3 3 2 3 5 4 6" xfId="23922"/>
    <cellStyle name="Comma 3 3 2 3 5 5" xfId="23923"/>
    <cellStyle name="Comma 3 3 2 3 5 5 2" xfId="23924"/>
    <cellStyle name="Comma 3 3 2 3 5 6" xfId="23925"/>
    <cellStyle name="Comma 3 3 2 3 5 6 2" xfId="23926"/>
    <cellStyle name="Comma 3 3 2 3 5 7" xfId="23927"/>
    <cellStyle name="Comma 3 3 2 3 5 8" xfId="23928"/>
    <cellStyle name="Comma 3 3 2 3 5 9" xfId="23929"/>
    <cellStyle name="Comma 3 3 2 3 6" xfId="23930"/>
    <cellStyle name="Comma 3 3 2 3 6 2" xfId="23931"/>
    <cellStyle name="Comma 3 3 2 3 6 2 2" xfId="23932"/>
    <cellStyle name="Comma 3 3 2 3 6 2 2 2" xfId="23933"/>
    <cellStyle name="Comma 3 3 2 3 6 2 2 2 2" xfId="23934"/>
    <cellStyle name="Comma 3 3 2 3 6 2 2 2 2 2" xfId="23935"/>
    <cellStyle name="Comma 3 3 2 3 6 2 2 2 3" xfId="23936"/>
    <cellStyle name="Comma 3 3 2 3 6 2 2 2 4" xfId="23937"/>
    <cellStyle name="Comma 3 3 2 3 6 2 2 2 5" xfId="23938"/>
    <cellStyle name="Comma 3 3 2 3 6 2 2 2 6" xfId="23939"/>
    <cellStyle name="Comma 3 3 2 3 6 2 2 3" xfId="23940"/>
    <cellStyle name="Comma 3 3 2 3 6 2 2 3 2" xfId="23941"/>
    <cellStyle name="Comma 3 3 2 3 6 2 2 4" xfId="23942"/>
    <cellStyle name="Comma 3 3 2 3 6 2 2 5" xfId="23943"/>
    <cellStyle name="Comma 3 3 2 3 6 2 2 6" xfId="23944"/>
    <cellStyle name="Comma 3 3 2 3 6 2 2 7" xfId="23945"/>
    <cellStyle name="Comma 3 3 2 3 6 2 3" xfId="23946"/>
    <cellStyle name="Comma 3 3 2 3 6 2 3 2" xfId="23947"/>
    <cellStyle name="Comma 3 3 2 3 6 2 3 2 2" xfId="23948"/>
    <cellStyle name="Comma 3 3 2 3 6 2 3 3" xfId="23949"/>
    <cellStyle name="Comma 3 3 2 3 6 2 3 4" xfId="23950"/>
    <cellStyle name="Comma 3 3 2 3 6 2 3 5" xfId="23951"/>
    <cellStyle name="Comma 3 3 2 3 6 2 3 6" xfId="23952"/>
    <cellStyle name="Comma 3 3 2 3 6 2 4" xfId="23953"/>
    <cellStyle name="Comma 3 3 2 3 6 2 4 2" xfId="23954"/>
    <cellStyle name="Comma 3 3 2 3 6 2 5" xfId="23955"/>
    <cellStyle name="Comma 3 3 2 3 6 2 6" xfId="23956"/>
    <cellStyle name="Comma 3 3 2 3 6 2 7" xfId="23957"/>
    <cellStyle name="Comma 3 3 2 3 6 2 8" xfId="23958"/>
    <cellStyle name="Comma 3 3 2 3 6 3" xfId="23959"/>
    <cellStyle name="Comma 3 3 2 3 6 3 2" xfId="23960"/>
    <cellStyle name="Comma 3 3 2 3 6 3 2 2" xfId="23961"/>
    <cellStyle name="Comma 3 3 2 3 6 3 2 2 2" xfId="23962"/>
    <cellStyle name="Comma 3 3 2 3 6 3 2 3" xfId="23963"/>
    <cellStyle name="Comma 3 3 2 3 6 3 2 4" xfId="23964"/>
    <cellStyle name="Comma 3 3 2 3 6 3 2 5" xfId="23965"/>
    <cellStyle name="Comma 3 3 2 3 6 3 2 6" xfId="23966"/>
    <cellStyle name="Comma 3 3 2 3 6 3 3" xfId="23967"/>
    <cellStyle name="Comma 3 3 2 3 6 3 3 2" xfId="23968"/>
    <cellStyle name="Comma 3 3 2 3 6 3 4" xfId="23969"/>
    <cellStyle name="Comma 3 3 2 3 6 3 5" xfId="23970"/>
    <cellStyle name="Comma 3 3 2 3 6 3 6" xfId="23971"/>
    <cellStyle name="Comma 3 3 2 3 6 3 7" xfId="23972"/>
    <cellStyle name="Comma 3 3 2 3 6 4" xfId="23973"/>
    <cellStyle name="Comma 3 3 2 3 6 4 2" xfId="23974"/>
    <cellStyle name="Comma 3 3 2 3 6 4 2 2" xfId="23975"/>
    <cellStyle name="Comma 3 3 2 3 6 4 3" xfId="23976"/>
    <cellStyle name="Comma 3 3 2 3 6 4 4" xfId="23977"/>
    <cellStyle name="Comma 3 3 2 3 6 4 5" xfId="23978"/>
    <cellStyle name="Comma 3 3 2 3 6 4 6" xfId="23979"/>
    <cellStyle name="Comma 3 3 2 3 6 5" xfId="23980"/>
    <cellStyle name="Comma 3 3 2 3 6 5 2" xfId="23981"/>
    <cellStyle name="Comma 3 3 2 3 6 6" xfId="23982"/>
    <cellStyle name="Comma 3 3 2 3 6 7" xfId="23983"/>
    <cellStyle name="Comma 3 3 2 3 6 8" xfId="23984"/>
    <cellStyle name="Comma 3 3 2 3 6 9" xfId="23985"/>
    <cellStyle name="Comma 3 3 2 3 7" xfId="23986"/>
    <cellStyle name="Comma 3 3 2 3 7 2" xfId="23987"/>
    <cellStyle name="Comma 3 3 2 3 7 2 2" xfId="23988"/>
    <cellStyle name="Comma 3 3 2 3 7 2 2 2" xfId="23989"/>
    <cellStyle name="Comma 3 3 2 3 7 2 2 2 2" xfId="23990"/>
    <cellStyle name="Comma 3 3 2 3 7 2 2 3" xfId="23991"/>
    <cellStyle name="Comma 3 3 2 3 7 2 2 4" xfId="23992"/>
    <cellStyle name="Comma 3 3 2 3 7 2 2 5" xfId="23993"/>
    <cellStyle name="Comma 3 3 2 3 7 2 2 6" xfId="23994"/>
    <cellStyle name="Comma 3 3 2 3 7 2 3" xfId="23995"/>
    <cellStyle name="Comma 3 3 2 3 7 2 3 2" xfId="23996"/>
    <cellStyle name="Comma 3 3 2 3 7 2 4" xfId="23997"/>
    <cellStyle name="Comma 3 3 2 3 7 2 5" xfId="23998"/>
    <cellStyle name="Comma 3 3 2 3 7 2 6" xfId="23999"/>
    <cellStyle name="Comma 3 3 2 3 7 2 7" xfId="24000"/>
    <cellStyle name="Comma 3 3 2 3 7 3" xfId="24001"/>
    <cellStyle name="Comma 3 3 2 3 7 3 2" xfId="24002"/>
    <cellStyle name="Comma 3 3 2 3 7 3 2 2" xfId="24003"/>
    <cellStyle name="Comma 3 3 2 3 7 3 3" xfId="24004"/>
    <cellStyle name="Comma 3 3 2 3 7 3 4" xfId="24005"/>
    <cellStyle name="Comma 3 3 2 3 7 3 5" xfId="24006"/>
    <cellStyle name="Comma 3 3 2 3 7 3 6" xfId="24007"/>
    <cellStyle name="Comma 3 3 2 3 7 4" xfId="24008"/>
    <cellStyle name="Comma 3 3 2 3 7 4 2" xfId="24009"/>
    <cellStyle name="Comma 3 3 2 3 7 5" xfId="24010"/>
    <cellStyle name="Comma 3 3 2 3 7 6" xfId="24011"/>
    <cellStyle name="Comma 3 3 2 3 7 7" xfId="24012"/>
    <cellStyle name="Comma 3 3 2 3 7 8" xfId="24013"/>
    <cellStyle name="Comma 3 3 2 3 8" xfId="24014"/>
    <cellStyle name="Comma 3 3 2 3 8 2" xfId="24015"/>
    <cellStyle name="Comma 3 3 2 3 8 2 2" xfId="24016"/>
    <cellStyle name="Comma 3 3 2 3 8 2 2 2" xfId="24017"/>
    <cellStyle name="Comma 3 3 2 3 8 2 2 2 2" xfId="24018"/>
    <cellStyle name="Comma 3 3 2 3 8 2 2 3" xfId="24019"/>
    <cellStyle name="Comma 3 3 2 3 8 2 2 4" xfId="24020"/>
    <cellStyle name="Comma 3 3 2 3 8 2 2 5" xfId="24021"/>
    <cellStyle name="Comma 3 3 2 3 8 2 2 6" xfId="24022"/>
    <cellStyle name="Comma 3 3 2 3 8 2 3" xfId="24023"/>
    <cellStyle name="Comma 3 3 2 3 8 2 3 2" xfId="24024"/>
    <cellStyle name="Comma 3 3 2 3 8 2 4" xfId="24025"/>
    <cellStyle name="Comma 3 3 2 3 8 2 5" xfId="24026"/>
    <cellStyle name="Comma 3 3 2 3 8 2 6" xfId="24027"/>
    <cellStyle name="Comma 3 3 2 3 8 2 7" xfId="24028"/>
    <cellStyle name="Comma 3 3 2 3 8 3" xfId="24029"/>
    <cellStyle name="Comma 3 3 2 3 8 3 2" xfId="24030"/>
    <cellStyle name="Comma 3 3 2 3 8 3 2 2" xfId="24031"/>
    <cellStyle name="Comma 3 3 2 3 8 3 3" xfId="24032"/>
    <cellStyle name="Comma 3 3 2 3 8 3 4" xfId="24033"/>
    <cellStyle name="Comma 3 3 2 3 8 3 5" xfId="24034"/>
    <cellStyle name="Comma 3 3 2 3 8 3 6" xfId="24035"/>
    <cellStyle name="Comma 3 3 2 3 8 4" xfId="24036"/>
    <cellStyle name="Comma 3 3 2 3 8 4 2" xfId="24037"/>
    <cellStyle name="Comma 3 3 2 3 8 5" xfId="24038"/>
    <cellStyle name="Comma 3 3 2 3 8 6" xfId="24039"/>
    <cellStyle name="Comma 3 3 2 3 8 7" xfId="24040"/>
    <cellStyle name="Comma 3 3 2 3 8 8" xfId="24041"/>
    <cellStyle name="Comma 3 3 2 3 9" xfId="24042"/>
    <cellStyle name="Comma 3 3 2 3 9 2" xfId="24043"/>
    <cellStyle name="Comma 3 3 2 3 9 2 2" xfId="24044"/>
    <cellStyle name="Comma 3 3 2 3 9 2 2 2" xfId="24045"/>
    <cellStyle name="Comma 3 3 2 3 9 2 3" xfId="24046"/>
    <cellStyle name="Comma 3 3 2 3 9 2 4" xfId="24047"/>
    <cellStyle name="Comma 3 3 2 3 9 2 5" xfId="24048"/>
    <cellStyle name="Comma 3 3 2 3 9 2 6" xfId="24049"/>
    <cellStyle name="Comma 3 3 2 3 9 3" xfId="24050"/>
    <cellStyle name="Comma 3 3 2 3 9 3 2" xfId="24051"/>
    <cellStyle name="Comma 3 3 2 3 9 4" xfId="24052"/>
    <cellStyle name="Comma 3 3 2 3 9 5" xfId="24053"/>
    <cellStyle name="Comma 3 3 2 3 9 6" xfId="24054"/>
    <cellStyle name="Comma 3 3 2 3 9 7" xfId="24055"/>
    <cellStyle name="Comma 3 3 2 4" xfId="24056"/>
    <cellStyle name="Comma 3 3 2 4 10" xfId="24057"/>
    <cellStyle name="Comma 3 3 2 4 11" xfId="24058"/>
    <cellStyle name="Comma 3 3 2 4 12" xfId="24059"/>
    <cellStyle name="Comma 3 3 2 4 2" xfId="24060"/>
    <cellStyle name="Comma 3 3 2 4 2 10" xfId="24061"/>
    <cellStyle name="Comma 3 3 2 4 2 11" xfId="24062"/>
    <cellStyle name="Comma 3 3 2 4 2 2" xfId="24063"/>
    <cellStyle name="Comma 3 3 2 4 2 2 2" xfId="24064"/>
    <cellStyle name="Comma 3 3 2 4 2 2 2 2" xfId="24065"/>
    <cellStyle name="Comma 3 3 2 4 2 2 2 2 2" xfId="24066"/>
    <cellStyle name="Comma 3 3 2 4 2 2 2 2 2 2" xfId="24067"/>
    <cellStyle name="Comma 3 3 2 4 2 2 2 2 3" xfId="24068"/>
    <cellStyle name="Comma 3 3 2 4 2 2 2 2 4" xfId="24069"/>
    <cellStyle name="Comma 3 3 2 4 2 2 2 2 5" xfId="24070"/>
    <cellStyle name="Comma 3 3 2 4 2 2 2 2 6" xfId="24071"/>
    <cellStyle name="Comma 3 3 2 4 2 2 2 3" xfId="24072"/>
    <cellStyle name="Comma 3 3 2 4 2 2 2 3 2" xfId="24073"/>
    <cellStyle name="Comma 3 3 2 4 2 2 2 4" xfId="24074"/>
    <cellStyle name="Comma 3 3 2 4 2 2 2 5" xfId="24075"/>
    <cellStyle name="Comma 3 3 2 4 2 2 2 6" xfId="24076"/>
    <cellStyle name="Comma 3 3 2 4 2 2 2 7" xfId="24077"/>
    <cellStyle name="Comma 3 3 2 4 2 2 3" xfId="24078"/>
    <cellStyle name="Comma 3 3 2 4 2 2 3 2" xfId="24079"/>
    <cellStyle name="Comma 3 3 2 4 2 2 3 2 2" xfId="24080"/>
    <cellStyle name="Comma 3 3 2 4 2 2 3 3" xfId="24081"/>
    <cellStyle name="Comma 3 3 2 4 2 2 3 4" xfId="24082"/>
    <cellStyle name="Comma 3 3 2 4 2 2 3 5" xfId="24083"/>
    <cellStyle name="Comma 3 3 2 4 2 2 3 6" xfId="24084"/>
    <cellStyle name="Comma 3 3 2 4 2 2 4" xfId="24085"/>
    <cellStyle name="Comma 3 3 2 4 2 2 4 2" xfId="24086"/>
    <cellStyle name="Comma 3 3 2 4 2 2 5" xfId="24087"/>
    <cellStyle name="Comma 3 3 2 4 2 2 6" xfId="24088"/>
    <cellStyle name="Comma 3 3 2 4 2 2 7" xfId="24089"/>
    <cellStyle name="Comma 3 3 2 4 2 2 8" xfId="24090"/>
    <cellStyle name="Comma 3 3 2 4 2 3" xfId="24091"/>
    <cellStyle name="Comma 3 3 2 4 2 3 2" xfId="24092"/>
    <cellStyle name="Comma 3 3 2 4 2 3 2 2" xfId="24093"/>
    <cellStyle name="Comma 3 3 2 4 2 3 2 2 2" xfId="24094"/>
    <cellStyle name="Comma 3 3 2 4 2 3 2 3" xfId="24095"/>
    <cellStyle name="Comma 3 3 2 4 2 3 2 4" xfId="24096"/>
    <cellStyle name="Comma 3 3 2 4 2 3 2 5" xfId="24097"/>
    <cellStyle name="Comma 3 3 2 4 2 3 2 6" xfId="24098"/>
    <cellStyle name="Comma 3 3 2 4 2 3 3" xfId="24099"/>
    <cellStyle name="Comma 3 3 2 4 2 3 3 2" xfId="24100"/>
    <cellStyle name="Comma 3 3 2 4 2 3 4" xfId="24101"/>
    <cellStyle name="Comma 3 3 2 4 2 3 5" xfId="24102"/>
    <cellStyle name="Comma 3 3 2 4 2 3 6" xfId="24103"/>
    <cellStyle name="Comma 3 3 2 4 2 3 7" xfId="24104"/>
    <cellStyle name="Comma 3 3 2 4 2 4" xfId="24105"/>
    <cellStyle name="Comma 3 3 2 4 2 4 2" xfId="24106"/>
    <cellStyle name="Comma 3 3 2 4 2 4 2 2" xfId="24107"/>
    <cellStyle name="Comma 3 3 2 4 2 4 3" xfId="24108"/>
    <cellStyle name="Comma 3 3 2 4 2 4 4" xfId="24109"/>
    <cellStyle name="Comma 3 3 2 4 2 4 5" xfId="24110"/>
    <cellStyle name="Comma 3 3 2 4 2 4 6" xfId="24111"/>
    <cellStyle name="Comma 3 3 2 4 2 5" xfId="24112"/>
    <cellStyle name="Comma 3 3 2 4 2 5 2" xfId="24113"/>
    <cellStyle name="Comma 3 3 2 4 2 6" xfId="24114"/>
    <cellStyle name="Comma 3 3 2 4 2 6 2" xfId="24115"/>
    <cellStyle name="Comma 3 3 2 4 2 7" xfId="24116"/>
    <cellStyle name="Comma 3 3 2 4 2 8" xfId="24117"/>
    <cellStyle name="Comma 3 3 2 4 2 9" xfId="24118"/>
    <cellStyle name="Comma 3 3 2 4 3" xfId="24119"/>
    <cellStyle name="Comma 3 3 2 4 3 10" xfId="24120"/>
    <cellStyle name="Comma 3 3 2 4 3 2" xfId="24121"/>
    <cellStyle name="Comma 3 3 2 4 3 2 2" xfId="24122"/>
    <cellStyle name="Comma 3 3 2 4 3 2 2 2" xfId="24123"/>
    <cellStyle name="Comma 3 3 2 4 3 2 2 2 2" xfId="24124"/>
    <cellStyle name="Comma 3 3 2 4 3 2 2 3" xfId="24125"/>
    <cellStyle name="Comma 3 3 2 4 3 2 2 4" xfId="24126"/>
    <cellStyle name="Comma 3 3 2 4 3 2 2 5" xfId="24127"/>
    <cellStyle name="Comma 3 3 2 4 3 2 2 6" xfId="24128"/>
    <cellStyle name="Comma 3 3 2 4 3 2 3" xfId="24129"/>
    <cellStyle name="Comma 3 3 2 4 3 2 3 2" xfId="24130"/>
    <cellStyle name="Comma 3 3 2 4 3 2 4" xfId="24131"/>
    <cellStyle name="Comma 3 3 2 4 3 2 5" xfId="24132"/>
    <cellStyle name="Comma 3 3 2 4 3 2 6" xfId="24133"/>
    <cellStyle name="Comma 3 3 2 4 3 2 7" xfId="24134"/>
    <cellStyle name="Comma 3 3 2 4 3 3" xfId="24135"/>
    <cellStyle name="Comma 3 3 2 4 3 3 2" xfId="24136"/>
    <cellStyle name="Comma 3 3 2 4 3 3 2 2" xfId="24137"/>
    <cellStyle name="Comma 3 3 2 4 3 3 3" xfId="24138"/>
    <cellStyle name="Comma 3 3 2 4 3 3 4" xfId="24139"/>
    <cellStyle name="Comma 3 3 2 4 3 3 5" xfId="24140"/>
    <cellStyle name="Comma 3 3 2 4 3 3 6" xfId="24141"/>
    <cellStyle name="Comma 3 3 2 4 3 4" xfId="24142"/>
    <cellStyle name="Comma 3 3 2 4 3 4 2" xfId="24143"/>
    <cellStyle name="Comma 3 3 2 4 3 5" xfId="24144"/>
    <cellStyle name="Comma 3 3 2 4 3 5 2" xfId="24145"/>
    <cellStyle name="Comma 3 3 2 4 3 6" xfId="24146"/>
    <cellStyle name="Comma 3 3 2 4 3 7" xfId="24147"/>
    <cellStyle name="Comma 3 3 2 4 3 8" xfId="24148"/>
    <cellStyle name="Comma 3 3 2 4 3 9" xfId="24149"/>
    <cellStyle name="Comma 3 3 2 4 4" xfId="24150"/>
    <cellStyle name="Comma 3 3 2 4 4 2" xfId="24151"/>
    <cellStyle name="Comma 3 3 2 4 4 2 2" xfId="24152"/>
    <cellStyle name="Comma 3 3 2 4 4 2 2 2" xfId="24153"/>
    <cellStyle name="Comma 3 3 2 4 4 2 3" xfId="24154"/>
    <cellStyle name="Comma 3 3 2 4 4 2 4" xfId="24155"/>
    <cellStyle name="Comma 3 3 2 4 4 2 5" xfId="24156"/>
    <cellStyle name="Comma 3 3 2 4 4 2 6" xfId="24157"/>
    <cellStyle name="Comma 3 3 2 4 4 3" xfId="24158"/>
    <cellStyle name="Comma 3 3 2 4 4 3 2" xfId="24159"/>
    <cellStyle name="Comma 3 3 2 4 4 4" xfId="24160"/>
    <cellStyle name="Comma 3 3 2 4 4 5" xfId="24161"/>
    <cellStyle name="Comma 3 3 2 4 4 6" xfId="24162"/>
    <cellStyle name="Comma 3 3 2 4 4 7" xfId="24163"/>
    <cellStyle name="Comma 3 3 2 4 5" xfId="24164"/>
    <cellStyle name="Comma 3 3 2 4 5 2" xfId="24165"/>
    <cellStyle name="Comma 3 3 2 4 5 2 2" xfId="24166"/>
    <cellStyle name="Comma 3 3 2 4 5 3" xfId="24167"/>
    <cellStyle name="Comma 3 3 2 4 5 4" xfId="24168"/>
    <cellStyle name="Comma 3 3 2 4 5 5" xfId="24169"/>
    <cellStyle name="Comma 3 3 2 4 5 6" xfId="24170"/>
    <cellStyle name="Comma 3 3 2 4 6" xfId="24171"/>
    <cellStyle name="Comma 3 3 2 4 6 2" xfId="24172"/>
    <cellStyle name="Comma 3 3 2 4 7" xfId="24173"/>
    <cellStyle name="Comma 3 3 2 4 7 2" xfId="24174"/>
    <cellStyle name="Comma 3 3 2 4 8" xfId="24175"/>
    <cellStyle name="Comma 3 3 2 4 9" xfId="24176"/>
    <cellStyle name="Comma 3 3 2 5" xfId="24177"/>
    <cellStyle name="Comma 3 3 2 5 10" xfId="24178"/>
    <cellStyle name="Comma 3 3 2 5 11" xfId="24179"/>
    <cellStyle name="Comma 3 3 2 5 12" xfId="24180"/>
    <cellStyle name="Comma 3 3 2 5 2" xfId="24181"/>
    <cellStyle name="Comma 3 3 2 5 2 10" xfId="24182"/>
    <cellStyle name="Comma 3 3 2 5 2 11" xfId="24183"/>
    <cellStyle name="Comma 3 3 2 5 2 2" xfId="24184"/>
    <cellStyle name="Comma 3 3 2 5 2 2 2" xfId="24185"/>
    <cellStyle name="Comma 3 3 2 5 2 2 2 2" xfId="24186"/>
    <cellStyle name="Comma 3 3 2 5 2 2 2 2 2" xfId="24187"/>
    <cellStyle name="Comma 3 3 2 5 2 2 2 2 2 2" xfId="24188"/>
    <cellStyle name="Comma 3 3 2 5 2 2 2 2 3" xfId="24189"/>
    <cellStyle name="Comma 3 3 2 5 2 2 2 2 4" xfId="24190"/>
    <cellStyle name="Comma 3 3 2 5 2 2 2 2 5" xfId="24191"/>
    <cellStyle name="Comma 3 3 2 5 2 2 2 2 6" xfId="24192"/>
    <cellStyle name="Comma 3 3 2 5 2 2 2 3" xfId="24193"/>
    <cellStyle name="Comma 3 3 2 5 2 2 2 3 2" xfId="24194"/>
    <cellStyle name="Comma 3 3 2 5 2 2 2 4" xfId="24195"/>
    <cellStyle name="Comma 3 3 2 5 2 2 2 5" xfId="24196"/>
    <cellStyle name="Comma 3 3 2 5 2 2 2 6" xfId="24197"/>
    <cellStyle name="Comma 3 3 2 5 2 2 2 7" xfId="24198"/>
    <cellStyle name="Comma 3 3 2 5 2 2 3" xfId="24199"/>
    <cellStyle name="Comma 3 3 2 5 2 2 3 2" xfId="24200"/>
    <cellStyle name="Comma 3 3 2 5 2 2 3 2 2" xfId="24201"/>
    <cellStyle name="Comma 3 3 2 5 2 2 3 3" xfId="24202"/>
    <cellStyle name="Comma 3 3 2 5 2 2 3 4" xfId="24203"/>
    <cellStyle name="Comma 3 3 2 5 2 2 3 5" xfId="24204"/>
    <cellStyle name="Comma 3 3 2 5 2 2 3 6" xfId="24205"/>
    <cellStyle name="Comma 3 3 2 5 2 2 4" xfId="24206"/>
    <cellStyle name="Comma 3 3 2 5 2 2 4 2" xfId="24207"/>
    <cellStyle name="Comma 3 3 2 5 2 2 5" xfId="24208"/>
    <cellStyle name="Comma 3 3 2 5 2 2 6" xfId="24209"/>
    <cellStyle name="Comma 3 3 2 5 2 2 7" xfId="24210"/>
    <cellStyle name="Comma 3 3 2 5 2 2 8" xfId="24211"/>
    <cellStyle name="Comma 3 3 2 5 2 3" xfId="24212"/>
    <cellStyle name="Comma 3 3 2 5 2 3 2" xfId="24213"/>
    <cellStyle name="Comma 3 3 2 5 2 3 2 2" xfId="24214"/>
    <cellStyle name="Comma 3 3 2 5 2 3 2 2 2" xfId="24215"/>
    <cellStyle name="Comma 3 3 2 5 2 3 2 2 2 2" xfId="24216"/>
    <cellStyle name="Comma 3 3 2 5 2 3 2 2 3" xfId="24217"/>
    <cellStyle name="Comma 3 3 2 5 2 3 2 2 4" xfId="24218"/>
    <cellStyle name="Comma 3 3 2 5 2 3 2 2 5" xfId="24219"/>
    <cellStyle name="Comma 3 3 2 5 2 3 2 2 6" xfId="24220"/>
    <cellStyle name="Comma 3 3 2 5 2 3 2 3" xfId="24221"/>
    <cellStyle name="Comma 3 3 2 5 2 3 2 3 2" xfId="24222"/>
    <cellStyle name="Comma 3 3 2 5 2 3 2 3 3" xfId="24223"/>
    <cellStyle name="Comma 3 3 2 5 2 3 2 4" xfId="24224"/>
    <cellStyle name="Comma 3 3 2 5 2 3 2 5" xfId="24225"/>
    <cellStyle name="Comma 3 3 2 5 2 3 2 6" xfId="24226"/>
    <cellStyle name="Comma 3 3 2 5 2 3 2 7" xfId="24227"/>
    <cellStyle name="Comma 3 3 2 5 2 3 3" xfId="24228"/>
    <cellStyle name="Comma 3 3 2 5 2 3 3 2" xfId="24229"/>
    <cellStyle name="Comma 3 3 2 5 2 3 3 2 2" xfId="24230"/>
    <cellStyle name="Comma 3 3 2 5 2 3 3 3" xfId="24231"/>
    <cellStyle name="Comma 3 3 2 5 2 3 3 4" xfId="24232"/>
    <cellStyle name="Comma 3 3 2 5 2 3 3 5" xfId="24233"/>
    <cellStyle name="Comma 3 3 2 5 2 3 3 6" xfId="24234"/>
    <cellStyle name="Comma 3 3 2 5 2 3 4" xfId="24235"/>
    <cellStyle name="Comma 3 3 2 5 2 3 4 2" xfId="24236"/>
    <cellStyle name="Comma 3 3 2 5 2 3 4 3" xfId="24237"/>
    <cellStyle name="Comma 3 3 2 5 2 3 5" xfId="24238"/>
    <cellStyle name="Comma 3 3 2 5 2 3 6" xfId="24239"/>
    <cellStyle name="Comma 3 3 2 5 2 3 7" xfId="24240"/>
    <cellStyle name="Comma 3 3 2 5 2 3 8" xfId="24241"/>
    <cellStyle name="Comma 3 3 2 5 2 4" xfId="24242"/>
    <cellStyle name="Comma 3 3 2 5 2 4 2" xfId="24243"/>
    <cellStyle name="Comma 3 3 2 5 2 4 2 2" xfId="24244"/>
    <cellStyle name="Comma 3 3 2 5 2 4 2 2 2" xfId="24245"/>
    <cellStyle name="Comma 3 3 2 5 2 4 2 3" xfId="24246"/>
    <cellStyle name="Comma 3 3 2 5 2 4 2 4" xfId="24247"/>
    <cellStyle name="Comma 3 3 2 5 2 4 2 5" xfId="24248"/>
    <cellStyle name="Comma 3 3 2 5 2 4 2 6" xfId="24249"/>
    <cellStyle name="Comma 3 3 2 5 2 4 3" xfId="24250"/>
    <cellStyle name="Comma 3 3 2 5 2 4 3 2" xfId="24251"/>
    <cellStyle name="Comma 3 3 2 5 2 4 3 3" xfId="24252"/>
    <cellStyle name="Comma 3 3 2 5 2 4 4" xfId="24253"/>
    <cellStyle name="Comma 3 3 2 5 2 4 5" xfId="24254"/>
    <cellStyle name="Comma 3 3 2 5 2 4 6" xfId="24255"/>
    <cellStyle name="Comma 3 3 2 5 2 4 7" xfId="24256"/>
    <cellStyle name="Comma 3 3 2 5 2 5" xfId="24257"/>
    <cellStyle name="Comma 3 3 2 5 2 5 2" xfId="24258"/>
    <cellStyle name="Comma 3 3 2 5 2 5 3" xfId="24259"/>
    <cellStyle name="Comma 3 3 2 5 2 6" xfId="24260"/>
    <cellStyle name="Comma 3 3 2 5 2 6 2" xfId="24261"/>
    <cellStyle name="Comma 3 3 2 5 2 7" xfId="24262"/>
    <cellStyle name="Comma 3 3 2 5 2 8" xfId="24263"/>
    <cellStyle name="Comma 3 3 2 5 2 9" xfId="24264"/>
    <cellStyle name="Comma 3 3 2 5 3" xfId="24265"/>
    <cellStyle name="Comma 3 3 2 5 3 10" xfId="24266"/>
    <cellStyle name="Comma 3 3 2 5 3 2" xfId="24267"/>
    <cellStyle name="Comma 3 3 2 5 3 2 2" xfId="24268"/>
    <cellStyle name="Comma 3 3 2 5 3 2 2 2" xfId="24269"/>
    <cellStyle name="Comma 3 3 2 5 3 2 2 2 2" xfId="24270"/>
    <cellStyle name="Comma 3 3 2 5 3 2 2 3" xfId="24271"/>
    <cellStyle name="Comma 3 3 2 5 3 2 2 4" xfId="24272"/>
    <cellStyle name="Comma 3 3 2 5 3 2 2 5" xfId="24273"/>
    <cellStyle name="Comma 3 3 2 5 3 2 2 6" xfId="24274"/>
    <cellStyle name="Comma 3 3 2 5 3 2 3" xfId="24275"/>
    <cellStyle name="Comma 3 3 2 5 3 2 3 2" xfId="24276"/>
    <cellStyle name="Comma 3 3 2 5 3 2 4" xfId="24277"/>
    <cellStyle name="Comma 3 3 2 5 3 2 5" xfId="24278"/>
    <cellStyle name="Comma 3 3 2 5 3 2 6" xfId="24279"/>
    <cellStyle name="Comma 3 3 2 5 3 2 7" xfId="24280"/>
    <cellStyle name="Comma 3 3 2 5 3 3" xfId="24281"/>
    <cellStyle name="Comma 3 3 2 5 3 3 2" xfId="24282"/>
    <cellStyle name="Comma 3 3 2 5 3 3 2 2" xfId="24283"/>
    <cellStyle name="Comma 3 3 2 5 3 3 3" xfId="24284"/>
    <cellStyle name="Comma 3 3 2 5 3 3 4" xfId="24285"/>
    <cellStyle name="Comma 3 3 2 5 3 3 5" xfId="24286"/>
    <cellStyle name="Comma 3 3 2 5 3 3 6" xfId="24287"/>
    <cellStyle name="Comma 3 3 2 5 3 4" xfId="24288"/>
    <cellStyle name="Comma 3 3 2 5 3 4 2" xfId="24289"/>
    <cellStyle name="Comma 3 3 2 5 3 5" xfId="24290"/>
    <cellStyle name="Comma 3 3 2 5 3 5 2" xfId="24291"/>
    <cellStyle name="Comma 3 3 2 5 3 6" xfId="24292"/>
    <cellStyle name="Comma 3 3 2 5 3 7" xfId="24293"/>
    <cellStyle name="Comma 3 3 2 5 3 8" xfId="24294"/>
    <cellStyle name="Comma 3 3 2 5 3 9" xfId="24295"/>
    <cellStyle name="Comma 3 3 2 5 4" xfId="24296"/>
    <cellStyle name="Comma 3 3 2 5 4 2" xfId="24297"/>
    <cellStyle name="Comma 3 3 2 5 4 2 2" xfId="24298"/>
    <cellStyle name="Comma 3 3 2 5 4 2 2 2" xfId="24299"/>
    <cellStyle name="Comma 3 3 2 5 4 2 2 2 2" xfId="24300"/>
    <cellStyle name="Comma 3 3 2 5 4 2 2 3" xfId="24301"/>
    <cellStyle name="Comma 3 3 2 5 4 2 2 4" xfId="24302"/>
    <cellStyle name="Comma 3 3 2 5 4 2 2 5" xfId="24303"/>
    <cellStyle name="Comma 3 3 2 5 4 2 2 6" xfId="24304"/>
    <cellStyle name="Comma 3 3 2 5 4 2 3" xfId="24305"/>
    <cellStyle name="Comma 3 3 2 5 4 2 3 2" xfId="24306"/>
    <cellStyle name="Comma 3 3 2 5 4 2 3 3" xfId="24307"/>
    <cellStyle name="Comma 3 3 2 5 4 2 4" xfId="24308"/>
    <cellStyle name="Comma 3 3 2 5 4 2 5" xfId="24309"/>
    <cellStyle name="Comma 3 3 2 5 4 2 6" xfId="24310"/>
    <cellStyle name="Comma 3 3 2 5 4 2 7" xfId="24311"/>
    <cellStyle name="Comma 3 3 2 5 4 3" xfId="24312"/>
    <cellStyle name="Comma 3 3 2 5 4 3 2" xfId="24313"/>
    <cellStyle name="Comma 3 3 2 5 4 3 2 2" xfId="24314"/>
    <cellStyle name="Comma 3 3 2 5 4 3 3" xfId="24315"/>
    <cellStyle name="Comma 3 3 2 5 4 3 4" xfId="24316"/>
    <cellStyle name="Comma 3 3 2 5 4 3 5" xfId="24317"/>
    <cellStyle name="Comma 3 3 2 5 4 3 6" xfId="24318"/>
    <cellStyle name="Comma 3 3 2 5 4 4" xfId="24319"/>
    <cellStyle name="Comma 3 3 2 5 4 4 2" xfId="24320"/>
    <cellStyle name="Comma 3 3 2 5 4 4 3" xfId="24321"/>
    <cellStyle name="Comma 3 3 2 5 4 5" xfId="24322"/>
    <cellStyle name="Comma 3 3 2 5 4 6" xfId="24323"/>
    <cellStyle name="Comma 3 3 2 5 4 7" xfId="24324"/>
    <cellStyle name="Comma 3 3 2 5 4 8" xfId="24325"/>
    <cellStyle name="Comma 3 3 2 5 5" xfId="24326"/>
    <cellStyle name="Comma 3 3 2 5 5 2" xfId="24327"/>
    <cellStyle name="Comma 3 3 2 5 5 2 2" xfId="24328"/>
    <cellStyle name="Comma 3 3 2 5 5 2 2 2" xfId="24329"/>
    <cellStyle name="Comma 3 3 2 5 5 2 3" xfId="24330"/>
    <cellStyle name="Comma 3 3 2 5 5 2 4" xfId="24331"/>
    <cellStyle name="Comma 3 3 2 5 5 2 5" xfId="24332"/>
    <cellStyle name="Comma 3 3 2 5 5 2 6" xfId="24333"/>
    <cellStyle name="Comma 3 3 2 5 5 3" xfId="24334"/>
    <cellStyle name="Comma 3 3 2 5 5 3 2" xfId="24335"/>
    <cellStyle name="Comma 3 3 2 5 5 3 3" xfId="24336"/>
    <cellStyle name="Comma 3 3 2 5 5 4" xfId="24337"/>
    <cellStyle name="Comma 3 3 2 5 5 5" xfId="24338"/>
    <cellStyle name="Comma 3 3 2 5 5 6" xfId="24339"/>
    <cellStyle name="Comma 3 3 2 5 5 7" xfId="24340"/>
    <cellStyle name="Comma 3 3 2 5 6" xfId="24341"/>
    <cellStyle name="Comma 3 3 2 5 6 2" xfId="24342"/>
    <cellStyle name="Comma 3 3 2 5 6 3" xfId="24343"/>
    <cellStyle name="Comma 3 3 2 5 7" xfId="24344"/>
    <cellStyle name="Comma 3 3 2 5 7 2" xfId="24345"/>
    <cellStyle name="Comma 3 3 2 5 8" xfId="24346"/>
    <cellStyle name="Comma 3 3 2 5 9" xfId="24347"/>
    <cellStyle name="Comma 3 3 2 6" xfId="24348"/>
    <cellStyle name="Comma 3 3 2 6 10" xfId="24349"/>
    <cellStyle name="Comma 3 3 2 6 11" xfId="24350"/>
    <cellStyle name="Comma 3 3 2 6 2" xfId="24351"/>
    <cellStyle name="Comma 3 3 2 6 2 2" xfId="24352"/>
    <cellStyle name="Comma 3 3 2 6 2 2 2" xfId="24353"/>
    <cellStyle name="Comma 3 3 2 6 2 2 2 2" xfId="24354"/>
    <cellStyle name="Comma 3 3 2 6 2 2 2 2 2" xfId="24355"/>
    <cellStyle name="Comma 3 3 2 6 2 2 2 3" xfId="24356"/>
    <cellStyle name="Comma 3 3 2 6 2 2 2 4" xfId="24357"/>
    <cellStyle name="Comma 3 3 2 6 2 2 2 5" xfId="24358"/>
    <cellStyle name="Comma 3 3 2 6 2 2 2 6" xfId="24359"/>
    <cellStyle name="Comma 3 3 2 6 2 2 3" xfId="24360"/>
    <cellStyle name="Comma 3 3 2 6 2 2 3 2" xfId="24361"/>
    <cellStyle name="Comma 3 3 2 6 2 2 4" xfId="24362"/>
    <cellStyle name="Comma 3 3 2 6 2 2 5" xfId="24363"/>
    <cellStyle name="Comma 3 3 2 6 2 2 6" xfId="24364"/>
    <cellStyle name="Comma 3 3 2 6 2 2 7" xfId="24365"/>
    <cellStyle name="Comma 3 3 2 6 2 3" xfId="24366"/>
    <cellStyle name="Comma 3 3 2 6 2 3 2" xfId="24367"/>
    <cellStyle name="Comma 3 3 2 6 2 3 2 2" xfId="24368"/>
    <cellStyle name="Comma 3 3 2 6 2 3 3" xfId="24369"/>
    <cellStyle name="Comma 3 3 2 6 2 3 4" xfId="24370"/>
    <cellStyle name="Comma 3 3 2 6 2 3 5" xfId="24371"/>
    <cellStyle name="Comma 3 3 2 6 2 3 6" xfId="24372"/>
    <cellStyle name="Comma 3 3 2 6 2 4" xfId="24373"/>
    <cellStyle name="Comma 3 3 2 6 2 4 2" xfId="24374"/>
    <cellStyle name="Comma 3 3 2 6 2 5" xfId="24375"/>
    <cellStyle name="Comma 3 3 2 6 2 6" xfId="24376"/>
    <cellStyle name="Comma 3 3 2 6 2 7" xfId="24377"/>
    <cellStyle name="Comma 3 3 2 6 2 8" xfId="24378"/>
    <cellStyle name="Comma 3 3 2 6 3" xfId="24379"/>
    <cellStyle name="Comma 3 3 2 6 3 2" xfId="24380"/>
    <cellStyle name="Comma 3 3 2 6 3 2 2" xfId="24381"/>
    <cellStyle name="Comma 3 3 2 6 3 2 2 2" xfId="24382"/>
    <cellStyle name="Comma 3 3 2 6 3 2 3" xfId="24383"/>
    <cellStyle name="Comma 3 3 2 6 3 2 4" xfId="24384"/>
    <cellStyle name="Comma 3 3 2 6 3 2 5" xfId="24385"/>
    <cellStyle name="Comma 3 3 2 6 3 2 6" xfId="24386"/>
    <cellStyle name="Comma 3 3 2 6 3 3" xfId="24387"/>
    <cellStyle name="Comma 3 3 2 6 3 3 2" xfId="24388"/>
    <cellStyle name="Comma 3 3 2 6 3 4" xfId="24389"/>
    <cellStyle name="Comma 3 3 2 6 3 5" xfId="24390"/>
    <cellStyle name="Comma 3 3 2 6 3 6" xfId="24391"/>
    <cellStyle name="Comma 3 3 2 6 3 7" xfId="24392"/>
    <cellStyle name="Comma 3 3 2 6 4" xfId="24393"/>
    <cellStyle name="Comma 3 3 2 6 4 2" xfId="24394"/>
    <cellStyle name="Comma 3 3 2 6 4 2 2" xfId="24395"/>
    <cellStyle name="Comma 3 3 2 6 4 3" xfId="24396"/>
    <cellStyle name="Comma 3 3 2 6 4 4" xfId="24397"/>
    <cellStyle name="Comma 3 3 2 6 4 5" xfId="24398"/>
    <cellStyle name="Comma 3 3 2 6 4 6" xfId="24399"/>
    <cellStyle name="Comma 3 3 2 6 5" xfId="24400"/>
    <cellStyle name="Comma 3 3 2 6 5 2" xfId="24401"/>
    <cellStyle name="Comma 3 3 2 6 6" xfId="24402"/>
    <cellStyle name="Comma 3 3 2 6 6 2" xfId="24403"/>
    <cellStyle name="Comma 3 3 2 6 7" xfId="24404"/>
    <cellStyle name="Comma 3 3 2 6 8" xfId="24405"/>
    <cellStyle name="Comma 3 3 2 6 9" xfId="24406"/>
    <cellStyle name="Comma 3 3 2 7" xfId="24407"/>
    <cellStyle name="Comma 3 3 2 7 2" xfId="24408"/>
    <cellStyle name="Comma 3 3 2 7 2 2" xfId="24409"/>
    <cellStyle name="Comma 3 3 2 7 2 2 2" xfId="24410"/>
    <cellStyle name="Comma 3 3 2 7 2 2 2 2" xfId="24411"/>
    <cellStyle name="Comma 3 3 2 7 2 2 2 2 2" xfId="24412"/>
    <cellStyle name="Comma 3 3 2 7 2 2 2 3" xfId="24413"/>
    <cellStyle name="Comma 3 3 2 7 2 2 2 4" xfId="24414"/>
    <cellStyle name="Comma 3 3 2 7 2 2 2 5" xfId="24415"/>
    <cellStyle name="Comma 3 3 2 7 2 2 2 6" xfId="24416"/>
    <cellStyle name="Comma 3 3 2 7 2 2 3" xfId="24417"/>
    <cellStyle name="Comma 3 3 2 7 2 2 3 2" xfId="24418"/>
    <cellStyle name="Comma 3 3 2 7 2 2 4" xfId="24419"/>
    <cellStyle name="Comma 3 3 2 7 2 2 5" xfId="24420"/>
    <cellStyle name="Comma 3 3 2 7 2 2 6" xfId="24421"/>
    <cellStyle name="Comma 3 3 2 7 2 2 7" xfId="24422"/>
    <cellStyle name="Comma 3 3 2 7 2 3" xfId="24423"/>
    <cellStyle name="Comma 3 3 2 7 2 3 2" xfId="24424"/>
    <cellStyle name="Comma 3 3 2 7 2 3 2 2" xfId="24425"/>
    <cellStyle name="Comma 3 3 2 7 2 3 3" xfId="24426"/>
    <cellStyle name="Comma 3 3 2 7 2 3 4" xfId="24427"/>
    <cellStyle name="Comma 3 3 2 7 2 3 5" xfId="24428"/>
    <cellStyle name="Comma 3 3 2 7 2 3 6" xfId="24429"/>
    <cellStyle name="Comma 3 3 2 7 2 4" xfId="24430"/>
    <cellStyle name="Comma 3 3 2 7 2 4 2" xfId="24431"/>
    <cellStyle name="Comma 3 3 2 7 2 5" xfId="24432"/>
    <cellStyle name="Comma 3 3 2 7 2 6" xfId="24433"/>
    <cellStyle name="Comma 3 3 2 7 2 7" xfId="24434"/>
    <cellStyle name="Comma 3 3 2 7 2 8" xfId="24435"/>
    <cellStyle name="Comma 3 3 2 7 3" xfId="24436"/>
    <cellStyle name="Comma 3 3 2 7 3 2" xfId="24437"/>
    <cellStyle name="Comma 3 3 2 7 3 2 2" xfId="24438"/>
    <cellStyle name="Comma 3 3 2 7 3 2 2 2" xfId="24439"/>
    <cellStyle name="Comma 3 3 2 7 3 2 3" xfId="24440"/>
    <cellStyle name="Comma 3 3 2 7 3 2 4" xfId="24441"/>
    <cellStyle name="Comma 3 3 2 7 3 2 5" xfId="24442"/>
    <cellStyle name="Comma 3 3 2 7 3 2 6" xfId="24443"/>
    <cellStyle name="Comma 3 3 2 7 3 3" xfId="24444"/>
    <cellStyle name="Comma 3 3 2 7 3 3 2" xfId="24445"/>
    <cellStyle name="Comma 3 3 2 7 3 4" xfId="24446"/>
    <cellStyle name="Comma 3 3 2 7 3 5" xfId="24447"/>
    <cellStyle name="Comma 3 3 2 7 3 6" xfId="24448"/>
    <cellStyle name="Comma 3 3 2 7 3 7" xfId="24449"/>
    <cellStyle name="Comma 3 3 2 7 4" xfId="24450"/>
    <cellStyle name="Comma 3 3 2 7 4 2" xfId="24451"/>
    <cellStyle name="Comma 3 3 2 7 4 2 2" xfId="24452"/>
    <cellStyle name="Comma 3 3 2 7 4 3" xfId="24453"/>
    <cellStyle name="Comma 3 3 2 7 4 4" xfId="24454"/>
    <cellStyle name="Comma 3 3 2 7 4 5" xfId="24455"/>
    <cellStyle name="Comma 3 3 2 7 4 6" xfId="24456"/>
    <cellStyle name="Comma 3 3 2 7 5" xfId="24457"/>
    <cellStyle name="Comma 3 3 2 7 5 2" xfId="24458"/>
    <cellStyle name="Comma 3 3 2 7 6" xfId="24459"/>
    <cellStyle name="Comma 3 3 2 7 7" xfId="24460"/>
    <cellStyle name="Comma 3 3 2 7 8" xfId="24461"/>
    <cellStyle name="Comma 3 3 2 7 9" xfId="24462"/>
    <cellStyle name="Comma 3 3 2 8" xfId="24463"/>
    <cellStyle name="Comma 3 3 2 8 2" xfId="24464"/>
    <cellStyle name="Comma 3 3 2 8 2 2" xfId="24465"/>
    <cellStyle name="Comma 3 3 2 8 2 2 2" xfId="24466"/>
    <cellStyle name="Comma 3 3 2 8 2 2 2 2" xfId="24467"/>
    <cellStyle name="Comma 3 3 2 8 2 2 3" xfId="24468"/>
    <cellStyle name="Comma 3 3 2 8 2 2 4" xfId="24469"/>
    <cellStyle name="Comma 3 3 2 8 2 2 5" xfId="24470"/>
    <cellStyle name="Comma 3 3 2 8 2 2 6" xfId="24471"/>
    <cellStyle name="Comma 3 3 2 8 2 3" xfId="24472"/>
    <cellStyle name="Comma 3 3 2 8 2 3 2" xfId="24473"/>
    <cellStyle name="Comma 3 3 2 8 2 4" xfId="24474"/>
    <cellStyle name="Comma 3 3 2 8 2 5" xfId="24475"/>
    <cellStyle name="Comma 3 3 2 8 2 6" xfId="24476"/>
    <cellStyle name="Comma 3 3 2 8 2 7" xfId="24477"/>
    <cellStyle name="Comma 3 3 2 8 3" xfId="24478"/>
    <cellStyle name="Comma 3 3 2 8 3 2" xfId="24479"/>
    <cellStyle name="Comma 3 3 2 8 3 2 2" xfId="24480"/>
    <cellStyle name="Comma 3 3 2 8 3 3" xfId="24481"/>
    <cellStyle name="Comma 3 3 2 8 3 4" xfId="24482"/>
    <cellStyle name="Comma 3 3 2 8 3 5" xfId="24483"/>
    <cellStyle name="Comma 3 3 2 8 3 6" xfId="24484"/>
    <cellStyle name="Comma 3 3 2 8 4" xfId="24485"/>
    <cellStyle name="Comma 3 3 2 8 4 2" xfId="24486"/>
    <cellStyle name="Comma 3 3 2 8 5" xfId="24487"/>
    <cellStyle name="Comma 3 3 2 8 6" xfId="24488"/>
    <cellStyle name="Comma 3 3 2 8 7" xfId="24489"/>
    <cellStyle name="Comma 3 3 2 8 8" xfId="24490"/>
    <cellStyle name="Comma 3 3 2 9" xfId="24491"/>
    <cellStyle name="Comma 3 3 2 9 2" xfId="24492"/>
    <cellStyle name="Comma 3 3 2 9 2 2" xfId="24493"/>
    <cellStyle name="Comma 3 3 2 9 2 2 2" xfId="24494"/>
    <cellStyle name="Comma 3 3 2 9 2 2 2 2" xfId="24495"/>
    <cellStyle name="Comma 3 3 2 9 2 2 3" xfId="24496"/>
    <cellStyle name="Comma 3 3 2 9 2 2 4" xfId="24497"/>
    <cellStyle name="Comma 3 3 2 9 2 2 5" xfId="24498"/>
    <cellStyle name="Comma 3 3 2 9 2 2 6" xfId="24499"/>
    <cellStyle name="Comma 3 3 2 9 2 3" xfId="24500"/>
    <cellStyle name="Comma 3 3 2 9 2 3 2" xfId="24501"/>
    <cellStyle name="Comma 3 3 2 9 2 4" xfId="24502"/>
    <cellStyle name="Comma 3 3 2 9 2 5" xfId="24503"/>
    <cellStyle name="Comma 3 3 2 9 2 6" xfId="24504"/>
    <cellStyle name="Comma 3 3 2 9 2 7" xfId="24505"/>
    <cellStyle name="Comma 3 3 2 9 3" xfId="24506"/>
    <cellStyle name="Comma 3 3 2 9 3 2" xfId="24507"/>
    <cellStyle name="Comma 3 3 2 9 3 2 2" xfId="24508"/>
    <cellStyle name="Comma 3 3 2 9 3 3" xfId="24509"/>
    <cellStyle name="Comma 3 3 2 9 3 4" xfId="24510"/>
    <cellStyle name="Comma 3 3 2 9 3 5" xfId="24511"/>
    <cellStyle name="Comma 3 3 2 9 3 6" xfId="24512"/>
    <cellStyle name="Comma 3 3 2 9 4" xfId="24513"/>
    <cellStyle name="Comma 3 3 2 9 4 2" xfId="24514"/>
    <cellStyle name="Comma 3 3 2 9 5" xfId="24515"/>
    <cellStyle name="Comma 3 3 2 9 6" xfId="24516"/>
    <cellStyle name="Comma 3 3 2 9 7" xfId="24517"/>
    <cellStyle name="Comma 3 3 2 9 8" xfId="24518"/>
    <cellStyle name="Comma 3 3 20" xfId="24519"/>
    <cellStyle name="Comma 3 3 21" xfId="24520"/>
    <cellStyle name="Comma 3 3 22" xfId="24521"/>
    <cellStyle name="Comma 3 3 3" xfId="24522"/>
    <cellStyle name="Comma 3 3 3 10" xfId="24523"/>
    <cellStyle name="Comma 3 3 3 10 2" xfId="24524"/>
    <cellStyle name="Comma 3 3 3 10 2 2" xfId="24525"/>
    <cellStyle name="Comma 3 3 3 10 3" xfId="24526"/>
    <cellStyle name="Comma 3 3 3 10 4" xfId="24527"/>
    <cellStyle name="Comma 3 3 3 10 5" xfId="24528"/>
    <cellStyle name="Comma 3 3 3 10 6" xfId="24529"/>
    <cellStyle name="Comma 3 3 3 11" xfId="24530"/>
    <cellStyle name="Comma 3 3 3 11 2" xfId="24531"/>
    <cellStyle name="Comma 3 3 3 11 2 2" xfId="24532"/>
    <cellStyle name="Comma 3 3 3 11 3" xfId="24533"/>
    <cellStyle name="Comma 3 3 3 11 4" xfId="24534"/>
    <cellStyle name="Comma 3 3 3 11 5" xfId="24535"/>
    <cellStyle name="Comma 3 3 3 11 6" xfId="24536"/>
    <cellStyle name="Comma 3 3 3 12" xfId="24537"/>
    <cellStyle name="Comma 3 3 3 12 2" xfId="24538"/>
    <cellStyle name="Comma 3 3 3 12 2 2" xfId="24539"/>
    <cellStyle name="Comma 3 3 3 12 3" xfId="24540"/>
    <cellStyle name="Comma 3 3 3 12 4" xfId="24541"/>
    <cellStyle name="Comma 3 3 3 12 5" xfId="24542"/>
    <cellStyle name="Comma 3 3 3 12 6" xfId="24543"/>
    <cellStyle name="Comma 3 3 3 13" xfId="24544"/>
    <cellStyle name="Comma 3 3 3 13 2" xfId="24545"/>
    <cellStyle name="Comma 3 3 3 14" xfId="24546"/>
    <cellStyle name="Comma 3 3 3 14 2" xfId="24547"/>
    <cellStyle name="Comma 3 3 3 15" xfId="24548"/>
    <cellStyle name="Comma 3 3 3 16" xfId="24549"/>
    <cellStyle name="Comma 3 3 3 17" xfId="24550"/>
    <cellStyle name="Comma 3 3 3 18" xfId="24551"/>
    <cellStyle name="Comma 3 3 3 19" xfId="24552"/>
    <cellStyle name="Comma 3 3 3 2" xfId="24553"/>
    <cellStyle name="Comma 3 3 3 2 10" xfId="24554"/>
    <cellStyle name="Comma 3 3 3 2 10 2" xfId="24555"/>
    <cellStyle name="Comma 3 3 3 2 10 2 2" xfId="24556"/>
    <cellStyle name="Comma 3 3 3 2 10 3" xfId="24557"/>
    <cellStyle name="Comma 3 3 3 2 10 4" xfId="24558"/>
    <cellStyle name="Comma 3 3 3 2 10 5" xfId="24559"/>
    <cellStyle name="Comma 3 3 3 2 10 6" xfId="24560"/>
    <cellStyle name="Comma 3 3 3 2 11" xfId="24561"/>
    <cellStyle name="Comma 3 3 3 2 11 2" xfId="24562"/>
    <cellStyle name="Comma 3 3 3 2 11 2 2" xfId="24563"/>
    <cellStyle name="Comma 3 3 3 2 11 3" xfId="24564"/>
    <cellStyle name="Comma 3 3 3 2 11 4" xfId="24565"/>
    <cellStyle name="Comma 3 3 3 2 11 5" xfId="24566"/>
    <cellStyle name="Comma 3 3 3 2 11 6" xfId="24567"/>
    <cellStyle name="Comma 3 3 3 2 12" xfId="24568"/>
    <cellStyle name="Comma 3 3 3 2 12 2" xfId="24569"/>
    <cellStyle name="Comma 3 3 3 2 13" xfId="24570"/>
    <cellStyle name="Comma 3 3 3 2 13 2" xfId="24571"/>
    <cellStyle name="Comma 3 3 3 2 14" xfId="24572"/>
    <cellStyle name="Comma 3 3 3 2 15" xfId="24573"/>
    <cellStyle name="Comma 3 3 3 2 16" xfId="24574"/>
    <cellStyle name="Comma 3 3 3 2 17" xfId="24575"/>
    <cellStyle name="Comma 3 3 3 2 18" xfId="24576"/>
    <cellStyle name="Comma 3 3 3 2 2" xfId="24577"/>
    <cellStyle name="Comma 3 3 3 2 2 10" xfId="24578"/>
    <cellStyle name="Comma 3 3 3 2 2 11" xfId="24579"/>
    <cellStyle name="Comma 3 3 3 2 2 12" xfId="24580"/>
    <cellStyle name="Comma 3 3 3 2 2 2" xfId="24581"/>
    <cellStyle name="Comma 3 3 3 2 2 2 10" xfId="24582"/>
    <cellStyle name="Comma 3 3 3 2 2 2 11" xfId="24583"/>
    <cellStyle name="Comma 3 3 3 2 2 2 2" xfId="24584"/>
    <cellStyle name="Comma 3 3 3 2 2 2 2 2" xfId="24585"/>
    <cellStyle name="Comma 3 3 3 2 2 2 2 2 2" xfId="24586"/>
    <cellStyle name="Comma 3 3 3 2 2 2 2 2 2 2" xfId="24587"/>
    <cellStyle name="Comma 3 3 3 2 2 2 2 2 2 2 2" xfId="24588"/>
    <cellStyle name="Comma 3 3 3 2 2 2 2 2 2 3" xfId="24589"/>
    <cellStyle name="Comma 3 3 3 2 2 2 2 2 2 4" xfId="24590"/>
    <cellStyle name="Comma 3 3 3 2 2 2 2 2 2 5" xfId="24591"/>
    <cellStyle name="Comma 3 3 3 2 2 2 2 2 2 6" xfId="24592"/>
    <cellStyle name="Comma 3 3 3 2 2 2 2 2 3" xfId="24593"/>
    <cellStyle name="Comma 3 3 3 2 2 2 2 2 3 2" xfId="24594"/>
    <cellStyle name="Comma 3 3 3 2 2 2 2 2 4" xfId="24595"/>
    <cellStyle name="Comma 3 3 3 2 2 2 2 2 5" xfId="24596"/>
    <cellStyle name="Comma 3 3 3 2 2 2 2 2 6" xfId="24597"/>
    <cellStyle name="Comma 3 3 3 2 2 2 2 2 7" xfId="24598"/>
    <cellStyle name="Comma 3 3 3 2 2 2 2 3" xfId="24599"/>
    <cellStyle name="Comma 3 3 3 2 2 2 2 3 2" xfId="24600"/>
    <cellStyle name="Comma 3 3 3 2 2 2 2 3 2 2" xfId="24601"/>
    <cellStyle name="Comma 3 3 3 2 2 2 2 3 3" xfId="24602"/>
    <cellStyle name="Comma 3 3 3 2 2 2 2 3 4" xfId="24603"/>
    <cellStyle name="Comma 3 3 3 2 2 2 2 3 5" xfId="24604"/>
    <cellStyle name="Comma 3 3 3 2 2 2 2 3 6" xfId="24605"/>
    <cellStyle name="Comma 3 3 3 2 2 2 2 4" xfId="24606"/>
    <cellStyle name="Comma 3 3 3 2 2 2 2 4 2" xfId="24607"/>
    <cellStyle name="Comma 3 3 3 2 2 2 2 5" xfId="24608"/>
    <cellStyle name="Comma 3 3 3 2 2 2 2 6" xfId="24609"/>
    <cellStyle name="Comma 3 3 3 2 2 2 2 7" xfId="24610"/>
    <cellStyle name="Comma 3 3 3 2 2 2 2 8" xfId="24611"/>
    <cellStyle name="Comma 3 3 3 2 2 2 3" xfId="24612"/>
    <cellStyle name="Comma 3 3 3 2 2 2 3 2" xfId="24613"/>
    <cellStyle name="Comma 3 3 3 2 2 2 3 2 2" xfId="24614"/>
    <cellStyle name="Comma 3 3 3 2 2 2 3 2 2 2" xfId="24615"/>
    <cellStyle name="Comma 3 3 3 2 2 2 3 2 3" xfId="24616"/>
    <cellStyle name="Comma 3 3 3 2 2 2 3 2 4" xfId="24617"/>
    <cellStyle name="Comma 3 3 3 2 2 2 3 2 5" xfId="24618"/>
    <cellStyle name="Comma 3 3 3 2 2 2 3 2 6" xfId="24619"/>
    <cellStyle name="Comma 3 3 3 2 2 2 3 3" xfId="24620"/>
    <cellStyle name="Comma 3 3 3 2 2 2 3 3 2" xfId="24621"/>
    <cellStyle name="Comma 3 3 3 2 2 2 3 4" xfId="24622"/>
    <cellStyle name="Comma 3 3 3 2 2 2 3 5" xfId="24623"/>
    <cellStyle name="Comma 3 3 3 2 2 2 3 6" xfId="24624"/>
    <cellStyle name="Comma 3 3 3 2 2 2 3 7" xfId="24625"/>
    <cellStyle name="Comma 3 3 3 2 2 2 4" xfId="24626"/>
    <cellStyle name="Comma 3 3 3 2 2 2 4 2" xfId="24627"/>
    <cellStyle name="Comma 3 3 3 2 2 2 4 2 2" xfId="24628"/>
    <cellStyle name="Comma 3 3 3 2 2 2 4 3" xfId="24629"/>
    <cellStyle name="Comma 3 3 3 2 2 2 4 4" xfId="24630"/>
    <cellStyle name="Comma 3 3 3 2 2 2 4 5" xfId="24631"/>
    <cellStyle name="Comma 3 3 3 2 2 2 4 6" xfId="24632"/>
    <cellStyle name="Comma 3 3 3 2 2 2 5" xfId="24633"/>
    <cellStyle name="Comma 3 3 3 2 2 2 5 2" xfId="24634"/>
    <cellStyle name="Comma 3 3 3 2 2 2 6" xfId="24635"/>
    <cellStyle name="Comma 3 3 3 2 2 2 6 2" xfId="24636"/>
    <cellStyle name="Comma 3 3 3 2 2 2 7" xfId="24637"/>
    <cellStyle name="Comma 3 3 3 2 2 2 8" xfId="24638"/>
    <cellStyle name="Comma 3 3 3 2 2 2 9" xfId="24639"/>
    <cellStyle name="Comma 3 3 3 2 2 3" xfId="24640"/>
    <cellStyle name="Comma 3 3 3 2 2 3 2" xfId="24641"/>
    <cellStyle name="Comma 3 3 3 2 2 3 2 2" xfId="24642"/>
    <cellStyle name="Comma 3 3 3 2 2 3 2 2 2" xfId="24643"/>
    <cellStyle name="Comma 3 3 3 2 2 3 2 2 2 2" xfId="24644"/>
    <cellStyle name="Comma 3 3 3 2 2 3 2 2 3" xfId="24645"/>
    <cellStyle name="Comma 3 3 3 2 2 3 2 2 4" xfId="24646"/>
    <cellStyle name="Comma 3 3 3 2 2 3 2 2 5" xfId="24647"/>
    <cellStyle name="Comma 3 3 3 2 2 3 2 2 6" xfId="24648"/>
    <cellStyle name="Comma 3 3 3 2 2 3 2 3" xfId="24649"/>
    <cellStyle name="Comma 3 3 3 2 2 3 2 3 2" xfId="24650"/>
    <cellStyle name="Comma 3 3 3 2 2 3 2 4" xfId="24651"/>
    <cellStyle name="Comma 3 3 3 2 2 3 2 5" xfId="24652"/>
    <cellStyle name="Comma 3 3 3 2 2 3 2 6" xfId="24653"/>
    <cellStyle name="Comma 3 3 3 2 2 3 2 7" xfId="24654"/>
    <cellStyle name="Comma 3 3 3 2 2 3 3" xfId="24655"/>
    <cellStyle name="Comma 3 3 3 2 2 3 3 2" xfId="24656"/>
    <cellStyle name="Comma 3 3 3 2 2 3 3 2 2" xfId="24657"/>
    <cellStyle name="Comma 3 3 3 2 2 3 3 3" xfId="24658"/>
    <cellStyle name="Comma 3 3 3 2 2 3 3 4" xfId="24659"/>
    <cellStyle name="Comma 3 3 3 2 2 3 3 5" xfId="24660"/>
    <cellStyle name="Comma 3 3 3 2 2 3 3 6" xfId="24661"/>
    <cellStyle name="Comma 3 3 3 2 2 3 4" xfId="24662"/>
    <cellStyle name="Comma 3 3 3 2 2 3 4 2" xfId="24663"/>
    <cellStyle name="Comma 3 3 3 2 2 3 5" xfId="24664"/>
    <cellStyle name="Comma 3 3 3 2 2 3 6" xfId="24665"/>
    <cellStyle name="Comma 3 3 3 2 2 3 7" xfId="24666"/>
    <cellStyle name="Comma 3 3 3 2 2 3 8" xfId="24667"/>
    <cellStyle name="Comma 3 3 3 2 2 4" xfId="24668"/>
    <cellStyle name="Comma 3 3 3 2 2 4 2" xfId="24669"/>
    <cellStyle name="Comma 3 3 3 2 2 4 2 2" xfId="24670"/>
    <cellStyle name="Comma 3 3 3 2 2 4 2 2 2" xfId="24671"/>
    <cellStyle name="Comma 3 3 3 2 2 4 2 3" xfId="24672"/>
    <cellStyle name="Comma 3 3 3 2 2 4 2 4" xfId="24673"/>
    <cellStyle name="Comma 3 3 3 2 2 4 2 5" xfId="24674"/>
    <cellStyle name="Comma 3 3 3 2 2 4 2 6" xfId="24675"/>
    <cellStyle name="Comma 3 3 3 2 2 4 3" xfId="24676"/>
    <cellStyle name="Comma 3 3 3 2 2 4 3 2" xfId="24677"/>
    <cellStyle name="Comma 3 3 3 2 2 4 4" xfId="24678"/>
    <cellStyle name="Comma 3 3 3 2 2 4 5" xfId="24679"/>
    <cellStyle name="Comma 3 3 3 2 2 4 6" xfId="24680"/>
    <cellStyle name="Comma 3 3 3 2 2 4 7" xfId="24681"/>
    <cellStyle name="Comma 3 3 3 2 2 5" xfId="24682"/>
    <cellStyle name="Comma 3 3 3 2 2 5 2" xfId="24683"/>
    <cellStyle name="Comma 3 3 3 2 2 5 2 2" xfId="24684"/>
    <cellStyle name="Comma 3 3 3 2 2 5 3" xfId="24685"/>
    <cellStyle name="Comma 3 3 3 2 2 5 4" xfId="24686"/>
    <cellStyle name="Comma 3 3 3 2 2 5 5" xfId="24687"/>
    <cellStyle name="Comma 3 3 3 2 2 5 6" xfId="24688"/>
    <cellStyle name="Comma 3 3 3 2 2 6" xfId="24689"/>
    <cellStyle name="Comma 3 3 3 2 2 6 2" xfId="24690"/>
    <cellStyle name="Comma 3 3 3 2 2 7" xfId="24691"/>
    <cellStyle name="Comma 3 3 3 2 2 7 2" xfId="24692"/>
    <cellStyle name="Comma 3 3 3 2 2 8" xfId="24693"/>
    <cellStyle name="Comma 3 3 3 2 2 9" xfId="24694"/>
    <cellStyle name="Comma 3 3 3 2 3" xfId="24695"/>
    <cellStyle name="Comma 3 3 3 2 3 10" xfId="24696"/>
    <cellStyle name="Comma 3 3 3 2 3 11" xfId="24697"/>
    <cellStyle name="Comma 3 3 3 2 3 2" xfId="24698"/>
    <cellStyle name="Comma 3 3 3 2 3 2 2" xfId="24699"/>
    <cellStyle name="Comma 3 3 3 2 3 2 2 2" xfId="24700"/>
    <cellStyle name="Comma 3 3 3 2 3 2 2 2 2" xfId="24701"/>
    <cellStyle name="Comma 3 3 3 2 3 2 2 2 2 2" xfId="24702"/>
    <cellStyle name="Comma 3 3 3 2 3 2 2 2 3" xfId="24703"/>
    <cellStyle name="Comma 3 3 3 2 3 2 2 2 4" xfId="24704"/>
    <cellStyle name="Comma 3 3 3 2 3 2 2 2 5" xfId="24705"/>
    <cellStyle name="Comma 3 3 3 2 3 2 2 2 6" xfId="24706"/>
    <cellStyle name="Comma 3 3 3 2 3 2 2 3" xfId="24707"/>
    <cellStyle name="Comma 3 3 3 2 3 2 2 3 2" xfId="24708"/>
    <cellStyle name="Comma 3 3 3 2 3 2 2 4" xfId="24709"/>
    <cellStyle name="Comma 3 3 3 2 3 2 2 5" xfId="24710"/>
    <cellStyle name="Comma 3 3 3 2 3 2 2 6" xfId="24711"/>
    <cellStyle name="Comma 3 3 3 2 3 2 2 7" xfId="24712"/>
    <cellStyle name="Comma 3 3 3 2 3 2 3" xfId="24713"/>
    <cellStyle name="Comma 3 3 3 2 3 2 3 2" xfId="24714"/>
    <cellStyle name="Comma 3 3 3 2 3 2 3 2 2" xfId="24715"/>
    <cellStyle name="Comma 3 3 3 2 3 2 3 3" xfId="24716"/>
    <cellStyle name="Comma 3 3 3 2 3 2 3 4" xfId="24717"/>
    <cellStyle name="Comma 3 3 3 2 3 2 3 5" xfId="24718"/>
    <cellStyle name="Comma 3 3 3 2 3 2 3 6" xfId="24719"/>
    <cellStyle name="Comma 3 3 3 2 3 2 4" xfId="24720"/>
    <cellStyle name="Comma 3 3 3 2 3 2 4 2" xfId="24721"/>
    <cellStyle name="Comma 3 3 3 2 3 2 5" xfId="24722"/>
    <cellStyle name="Comma 3 3 3 2 3 2 6" xfId="24723"/>
    <cellStyle name="Comma 3 3 3 2 3 2 7" xfId="24724"/>
    <cellStyle name="Comma 3 3 3 2 3 2 8" xfId="24725"/>
    <cellStyle name="Comma 3 3 3 2 3 3" xfId="24726"/>
    <cellStyle name="Comma 3 3 3 2 3 3 2" xfId="24727"/>
    <cellStyle name="Comma 3 3 3 2 3 3 2 2" xfId="24728"/>
    <cellStyle name="Comma 3 3 3 2 3 3 2 2 2" xfId="24729"/>
    <cellStyle name="Comma 3 3 3 2 3 3 2 3" xfId="24730"/>
    <cellStyle name="Comma 3 3 3 2 3 3 2 4" xfId="24731"/>
    <cellStyle name="Comma 3 3 3 2 3 3 2 5" xfId="24732"/>
    <cellStyle name="Comma 3 3 3 2 3 3 2 6" xfId="24733"/>
    <cellStyle name="Comma 3 3 3 2 3 3 3" xfId="24734"/>
    <cellStyle name="Comma 3 3 3 2 3 3 3 2" xfId="24735"/>
    <cellStyle name="Comma 3 3 3 2 3 3 4" xfId="24736"/>
    <cellStyle name="Comma 3 3 3 2 3 3 5" xfId="24737"/>
    <cellStyle name="Comma 3 3 3 2 3 3 6" xfId="24738"/>
    <cellStyle name="Comma 3 3 3 2 3 3 7" xfId="24739"/>
    <cellStyle name="Comma 3 3 3 2 3 4" xfId="24740"/>
    <cellStyle name="Comma 3 3 3 2 3 4 2" xfId="24741"/>
    <cellStyle name="Comma 3 3 3 2 3 4 2 2" xfId="24742"/>
    <cellStyle name="Comma 3 3 3 2 3 4 3" xfId="24743"/>
    <cellStyle name="Comma 3 3 3 2 3 4 4" xfId="24744"/>
    <cellStyle name="Comma 3 3 3 2 3 4 5" xfId="24745"/>
    <cellStyle name="Comma 3 3 3 2 3 4 6" xfId="24746"/>
    <cellStyle name="Comma 3 3 3 2 3 5" xfId="24747"/>
    <cellStyle name="Comma 3 3 3 2 3 5 2" xfId="24748"/>
    <cellStyle name="Comma 3 3 3 2 3 6" xfId="24749"/>
    <cellStyle name="Comma 3 3 3 2 3 6 2" xfId="24750"/>
    <cellStyle name="Comma 3 3 3 2 3 7" xfId="24751"/>
    <cellStyle name="Comma 3 3 3 2 3 8" xfId="24752"/>
    <cellStyle name="Comma 3 3 3 2 3 9" xfId="24753"/>
    <cellStyle name="Comma 3 3 3 2 4" xfId="24754"/>
    <cellStyle name="Comma 3 3 3 2 4 2" xfId="24755"/>
    <cellStyle name="Comma 3 3 3 2 4 2 2" xfId="24756"/>
    <cellStyle name="Comma 3 3 3 2 4 2 2 2" xfId="24757"/>
    <cellStyle name="Comma 3 3 3 2 4 2 2 2 2" xfId="24758"/>
    <cellStyle name="Comma 3 3 3 2 4 2 2 2 2 2" xfId="24759"/>
    <cellStyle name="Comma 3 3 3 2 4 2 2 2 3" xfId="24760"/>
    <cellStyle name="Comma 3 3 3 2 4 2 2 2 4" xfId="24761"/>
    <cellStyle name="Comma 3 3 3 2 4 2 2 2 5" xfId="24762"/>
    <cellStyle name="Comma 3 3 3 2 4 2 2 2 6" xfId="24763"/>
    <cellStyle name="Comma 3 3 3 2 4 2 2 3" xfId="24764"/>
    <cellStyle name="Comma 3 3 3 2 4 2 2 3 2" xfId="24765"/>
    <cellStyle name="Comma 3 3 3 2 4 2 2 4" xfId="24766"/>
    <cellStyle name="Comma 3 3 3 2 4 2 2 5" xfId="24767"/>
    <cellStyle name="Comma 3 3 3 2 4 2 2 6" xfId="24768"/>
    <cellStyle name="Comma 3 3 3 2 4 2 2 7" xfId="24769"/>
    <cellStyle name="Comma 3 3 3 2 4 2 3" xfId="24770"/>
    <cellStyle name="Comma 3 3 3 2 4 2 3 2" xfId="24771"/>
    <cellStyle name="Comma 3 3 3 2 4 2 3 2 2" xfId="24772"/>
    <cellStyle name="Comma 3 3 3 2 4 2 3 3" xfId="24773"/>
    <cellStyle name="Comma 3 3 3 2 4 2 3 4" xfId="24774"/>
    <cellStyle name="Comma 3 3 3 2 4 2 3 5" xfId="24775"/>
    <cellStyle name="Comma 3 3 3 2 4 2 3 6" xfId="24776"/>
    <cellStyle name="Comma 3 3 3 2 4 2 4" xfId="24777"/>
    <cellStyle name="Comma 3 3 3 2 4 2 4 2" xfId="24778"/>
    <cellStyle name="Comma 3 3 3 2 4 2 5" xfId="24779"/>
    <cellStyle name="Comma 3 3 3 2 4 2 6" xfId="24780"/>
    <cellStyle name="Comma 3 3 3 2 4 2 7" xfId="24781"/>
    <cellStyle name="Comma 3 3 3 2 4 2 8" xfId="24782"/>
    <cellStyle name="Comma 3 3 3 2 4 3" xfId="24783"/>
    <cellStyle name="Comma 3 3 3 2 4 3 2" xfId="24784"/>
    <cellStyle name="Comma 3 3 3 2 4 3 2 2" xfId="24785"/>
    <cellStyle name="Comma 3 3 3 2 4 3 2 2 2" xfId="24786"/>
    <cellStyle name="Comma 3 3 3 2 4 3 2 3" xfId="24787"/>
    <cellStyle name="Comma 3 3 3 2 4 3 2 4" xfId="24788"/>
    <cellStyle name="Comma 3 3 3 2 4 3 2 5" xfId="24789"/>
    <cellStyle name="Comma 3 3 3 2 4 3 2 6" xfId="24790"/>
    <cellStyle name="Comma 3 3 3 2 4 3 3" xfId="24791"/>
    <cellStyle name="Comma 3 3 3 2 4 3 3 2" xfId="24792"/>
    <cellStyle name="Comma 3 3 3 2 4 3 4" xfId="24793"/>
    <cellStyle name="Comma 3 3 3 2 4 3 5" xfId="24794"/>
    <cellStyle name="Comma 3 3 3 2 4 3 6" xfId="24795"/>
    <cellStyle name="Comma 3 3 3 2 4 3 7" xfId="24796"/>
    <cellStyle name="Comma 3 3 3 2 4 4" xfId="24797"/>
    <cellStyle name="Comma 3 3 3 2 4 4 2" xfId="24798"/>
    <cellStyle name="Comma 3 3 3 2 4 4 2 2" xfId="24799"/>
    <cellStyle name="Comma 3 3 3 2 4 4 3" xfId="24800"/>
    <cellStyle name="Comma 3 3 3 2 4 4 4" xfId="24801"/>
    <cellStyle name="Comma 3 3 3 2 4 4 5" xfId="24802"/>
    <cellStyle name="Comma 3 3 3 2 4 4 6" xfId="24803"/>
    <cellStyle name="Comma 3 3 3 2 4 5" xfId="24804"/>
    <cellStyle name="Comma 3 3 3 2 4 5 2" xfId="24805"/>
    <cellStyle name="Comma 3 3 3 2 4 6" xfId="24806"/>
    <cellStyle name="Comma 3 3 3 2 4 7" xfId="24807"/>
    <cellStyle name="Comma 3 3 3 2 4 8" xfId="24808"/>
    <cellStyle name="Comma 3 3 3 2 4 9" xfId="24809"/>
    <cellStyle name="Comma 3 3 3 2 5" xfId="24810"/>
    <cellStyle name="Comma 3 3 3 2 5 2" xfId="24811"/>
    <cellStyle name="Comma 3 3 3 2 5 2 2" xfId="24812"/>
    <cellStyle name="Comma 3 3 3 2 5 2 2 2" xfId="24813"/>
    <cellStyle name="Comma 3 3 3 2 5 2 2 2 2" xfId="24814"/>
    <cellStyle name="Comma 3 3 3 2 5 2 2 3" xfId="24815"/>
    <cellStyle name="Comma 3 3 3 2 5 2 2 4" xfId="24816"/>
    <cellStyle name="Comma 3 3 3 2 5 2 2 5" xfId="24817"/>
    <cellStyle name="Comma 3 3 3 2 5 2 2 6" xfId="24818"/>
    <cellStyle name="Comma 3 3 3 2 5 2 3" xfId="24819"/>
    <cellStyle name="Comma 3 3 3 2 5 2 3 2" xfId="24820"/>
    <cellStyle name="Comma 3 3 3 2 5 2 4" xfId="24821"/>
    <cellStyle name="Comma 3 3 3 2 5 2 5" xfId="24822"/>
    <cellStyle name="Comma 3 3 3 2 5 2 6" xfId="24823"/>
    <cellStyle name="Comma 3 3 3 2 5 2 7" xfId="24824"/>
    <cellStyle name="Comma 3 3 3 2 5 3" xfId="24825"/>
    <cellStyle name="Comma 3 3 3 2 5 3 2" xfId="24826"/>
    <cellStyle name="Comma 3 3 3 2 5 3 2 2" xfId="24827"/>
    <cellStyle name="Comma 3 3 3 2 5 3 3" xfId="24828"/>
    <cellStyle name="Comma 3 3 3 2 5 3 4" xfId="24829"/>
    <cellStyle name="Comma 3 3 3 2 5 3 5" xfId="24830"/>
    <cellStyle name="Comma 3 3 3 2 5 3 6" xfId="24831"/>
    <cellStyle name="Comma 3 3 3 2 5 4" xfId="24832"/>
    <cellStyle name="Comma 3 3 3 2 5 4 2" xfId="24833"/>
    <cellStyle name="Comma 3 3 3 2 5 5" xfId="24834"/>
    <cellStyle name="Comma 3 3 3 2 5 6" xfId="24835"/>
    <cellStyle name="Comma 3 3 3 2 5 7" xfId="24836"/>
    <cellStyle name="Comma 3 3 3 2 5 8" xfId="24837"/>
    <cellStyle name="Comma 3 3 3 2 6" xfId="24838"/>
    <cellStyle name="Comma 3 3 3 2 6 2" xfId="24839"/>
    <cellStyle name="Comma 3 3 3 2 6 2 2" xfId="24840"/>
    <cellStyle name="Comma 3 3 3 2 6 2 2 2" xfId="24841"/>
    <cellStyle name="Comma 3 3 3 2 6 2 2 2 2" xfId="24842"/>
    <cellStyle name="Comma 3 3 3 2 6 2 2 3" xfId="24843"/>
    <cellStyle name="Comma 3 3 3 2 6 2 2 4" xfId="24844"/>
    <cellStyle name="Comma 3 3 3 2 6 2 2 5" xfId="24845"/>
    <cellStyle name="Comma 3 3 3 2 6 2 2 6" xfId="24846"/>
    <cellStyle name="Comma 3 3 3 2 6 2 3" xfId="24847"/>
    <cellStyle name="Comma 3 3 3 2 6 2 3 2" xfId="24848"/>
    <cellStyle name="Comma 3 3 3 2 6 2 4" xfId="24849"/>
    <cellStyle name="Comma 3 3 3 2 6 2 5" xfId="24850"/>
    <cellStyle name="Comma 3 3 3 2 6 2 6" xfId="24851"/>
    <cellStyle name="Comma 3 3 3 2 6 2 7" xfId="24852"/>
    <cellStyle name="Comma 3 3 3 2 6 3" xfId="24853"/>
    <cellStyle name="Comma 3 3 3 2 6 3 2" xfId="24854"/>
    <cellStyle name="Comma 3 3 3 2 6 3 2 2" xfId="24855"/>
    <cellStyle name="Comma 3 3 3 2 6 3 3" xfId="24856"/>
    <cellStyle name="Comma 3 3 3 2 6 3 4" xfId="24857"/>
    <cellStyle name="Comma 3 3 3 2 6 3 5" xfId="24858"/>
    <cellStyle name="Comma 3 3 3 2 6 3 6" xfId="24859"/>
    <cellStyle name="Comma 3 3 3 2 6 4" xfId="24860"/>
    <cellStyle name="Comma 3 3 3 2 6 4 2" xfId="24861"/>
    <cellStyle name="Comma 3 3 3 2 6 5" xfId="24862"/>
    <cellStyle name="Comma 3 3 3 2 6 6" xfId="24863"/>
    <cellStyle name="Comma 3 3 3 2 6 7" xfId="24864"/>
    <cellStyle name="Comma 3 3 3 2 6 8" xfId="24865"/>
    <cellStyle name="Comma 3 3 3 2 7" xfId="24866"/>
    <cellStyle name="Comma 3 3 3 2 7 2" xfId="24867"/>
    <cellStyle name="Comma 3 3 3 2 7 2 2" xfId="24868"/>
    <cellStyle name="Comma 3 3 3 2 7 2 2 2" xfId="24869"/>
    <cellStyle name="Comma 3 3 3 2 7 2 3" xfId="24870"/>
    <cellStyle name="Comma 3 3 3 2 7 2 4" xfId="24871"/>
    <cellStyle name="Comma 3 3 3 2 7 2 5" xfId="24872"/>
    <cellStyle name="Comma 3 3 3 2 7 2 6" xfId="24873"/>
    <cellStyle name="Comma 3 3 3 2 7 3" xfId="24874"/>
    <cellStyle name="Comma 3 3 3 2 7 3 2" xfId="24875"/>
    <cellStyle name="Comma 3 3 3 2 7 4" xfId="24876"/>
    <cellStyle name="Comma 3 3 3 2 7 5" xfId="24877"/>
    <cellStyle name="Comma 3 3 3 2 7 6" xfId="24878"/>
    <cellStyle name="Comma 3 3 3 2 7 7" xfId="24879"/>
    <cellStyle name="Comma 3 3 3 2 8" xfId="24880"/>
    <cellStyle name="Comma 3 3 3 2 8 2" xfId="24881"/>
    <cellStyle name="Comma 3 3 3 2 8 2 2" xfId="24882"/>
    <cellStyle name="Comma 3 3 3 2 8 2 2 2" xfId="24883"/>
    <cellStyle name="Comma 3 3 3 2 8 2 3" xfId="24884"/>
    <cellStyle name="Comma 3 3 3 2 8 2 4" xfId="24885"/>
    <cellStyle name="Comma 3 3 3 2 8 2 5" xfId="24886"/>
    <cellStyle name="Comma 3 3 3 2 8 2 6" xfId="24887"/>
    <cellStyle name="Comma 3 3 3 2 8 3" xfId="24888"/>
    <cellStyle name="Comma 3 3 3 2 8 3 2" xfId="24889"/>
    <cellStyle name="Comma 3 3 3 2 8 4" xfId="24890"/>
    <cellStyle name="Comma 3 3 3 2 8 5" xfId="24891"/>
    <cellStyle name="Comma 3 3 3 2 8 6" xfId="24892"/>
    <cellStyle name="Comma 3 3 3 2 8 7" xfId="24893"/>
    <cellStyle name="Comma 3 3 3 2 9" xfId="24894"/>
    <cellStyle name="Comma 3 3 3 2 9 2" xfId="24895"/>
    <cellStyle name="Comma 3 3 3 2 9 2 2" xfId="24896"/>
    <cellStyle name="Comma 3 3 3 2 9 3" xfId="24897"/>
    <cellStyle name="Comma 3 3 3 2 9 4" xfId="24898"/>
    <cellStyle name="Comma 3 3 3 2 9 5" xfId="24899"/>
    <cellStyle name="Comma 3 3 3 2 9 6" xfId="24900"/>
    <cellStyle name="Comma 3 3 3 3" xfId="24901"/>
    <cellStyle name="Comma 3 3 3 3 10" xfId="24902"/>
    <cellStyle name="Comma 3 3 3 3 11" xfId="24903"/>
    <cellStyle name="Comma 3 3 3 3 12" xfId="24904"/>
    <cellStyle name="Comma 3 3 3 3 2" xfId="24905"/>
    <cellStyle name="Comma 3 3 3 3 2 10" xfId="24906"/>
    <cellStyle name="Comma 3 3 3 3 2 11" xfId="24907"/>
    <cellStyle name="Comma 3 3 3 3 2 2" xfId="24908"/>
    <cellStyle name="Comma 3 3 3 3 2 2 2" xfId="24909"/>
    <cellStyle name="Comma 3 3 3 3 2 2 2 2" xfId="24910"/>
    <cellStyle name="Comma 3 3 3 3 2 2 2 2 2" xfId="24911"/>
    <cellStyle name="Comma 3 3 3 3 2 2 2 2 2 2" xfId="24912"/>
    <cellStyle name="Comma 3 3 3 3 2 2 2 2 3" xfId="24913"/>
    <cellStyle name="Comma 3 3 3 3 2 2 2 2 4" xfId="24914"/>
    <cellStyle name="Comma 3 3 3 3 2 2 2 2 5" xfId="24915"/>
    <cellStyle name="Comma 3 3 3 3 2 2 2 2 6" xfId="24916"/>
    <cellStyle name="Comma 3 3 3 3 2 2 2 3" xfId="24917"/>
    <cellStyle name="Comma 3 3 3 3 2 2 2 3 2" xfId="24918"/>
    <cellStyle name="Comma 3 3 3 3 2 2 2 4" xfId="24919"/>
    <cellStyle name="Comma 3 3 3 3 2 2 2 5" xfId="24920"/>
    <cellStyle name="Comma 3 3 3 3 2 2 2 6" xfId="24921"/>
    <cellStyle name="Comma 3 3 3 3 2 2 2 7" xfId="24922"/>
    <cellStyle name="Comma 3 3 3 3 2 2 3" xfId="24923"/>
    <cellStyle name="Comma 3 3 3 3 2 2 3 2" xfId="24924"/>
    <cellStyle name="Comma 3 3 3 3 2 2 3 2 2" xfId="24925"/>
    <cellStyle name="Comma 3 3 3 3 2 2 3 3" xfId="24926"/>
    <cellStyle name="Comma 3 3 3 3 2 2 3 4" xfId="24927"/>
    <cellStyle name="Comma 3 3 3 3 2 2 3 5" xfId="24928"/>
    <cellStyle name="Comma 3 3 3 3 2 2 3 6" xfId="24929"/>
    <cellStyle name="Comma 3 3 3 3 2 2 4" xfId="24930"/>
    <cellStyle name="Comma 3 3 3 3 2 2 4 2" xfId="24931"/>
    <cellStyle name="Comma 3 3 3 3 2 2 5" xfId="24932"/>
    <cellStyle name="Comma 3 3 3 3 2 2 6" xfId="24933"/>
    <cellStyle name="Comma 3 3 3 3 2 2 7" xfId="24934"/>
    <cellStyle name="Comma 3 3 3 3 2 2 8" xfId="24935"/>
    <cellStyle name="Comma 3 3 3 3 2 3" xfId="24936"/>
    <cellStyle name="Comma 3 3 3 3 2 3 2" xfId="24937"/>
    <cellStyle name="Comma 3 3 3 3 2 3 2 2" xfId="24938"/>
    <cellStyle name="Comma 3 3 3 3 2 3 2 2 2" xfId="24939"/>
    <cellStyle name="Comma 3 3 3 3 2 3 2 3" xfId="24940"/>
    <cellStyle name="Comma 3 3 3 3 2 3 2 4" xfId="24941"/>
    <cellStyle name="Comma 3 3 3 3 2 3 2 5" xfId="24942"/>
    <cellStyle name="Comma 3 3 3 3 2 3 2 6" xfId="24943"/>
    <cellStyle name="Comma 3 3 3 3 2 3 3" xfId="24944"/>
    <cellStyle name="Comma 3 3 3 3 2 3 3 2" xfId="24945"/>
    <cellStyle name="Comma 3 3 3 3 2 3 4" xfId="24946"/>
    <cellStyle name="Comma 3 3 3 3 2 3 5" xfId="24947"/>
    <cellStyle name="Comma 3 3 3 3 2 3 6" xfId="24948"/>
    <cellStyle name="Comma 3 3 3 3 2 3 7" xfId="24949"/>
    <cellStyle name="Comma 3 3 3 3 2 4" xfId="24950"/>
    <cellStyle name="Comma 3 3 3 3 2 4 2" xfId="24951"/>
    <cellStyle name="Comma 3 3 3 3 2 4 2 2" xfId="24952"/>
    <cellStyle name="Comma 3 3 3 3 2 4 3" xfId="24953"/>
    <cellStyle name="Comma 3 3 3 3 2 4 4" xfId="24954"/>
    <cellStyle name="Comma 3 3 3 3 2 4 5" xfId="24955"/>
    <cellStyle name="Comma 3 3 3 3 2 4 6" xfId="24956"/>
    <cellStyle name="Comma 3 3 3 3 2 5" xfId="24957"/>
    <cellStyle name="Comma 3 3 3 3 2 5 2" xfId="24958"/>
    <cellStyle name="Comma 3 3 3 3 2 6" xfId="24959"/>
    <cellStyle name="Comma 3 3 3 3 2 6 2" xfId="24960"/>
    <cellStyle name="Comma 3 3 3 3 2 7" xfId="24961"/>
    <cellStyle name="Comma 3 3 3 3 2 8" xfId="24962"/>
    <cellStyle name="Comma 3 3 3 3 2 9" xfId="24963"/>
    <cellStyle name="Comma 3 3 3 3 3" xfId="24964"/>
    <cellStyle name="Comma 3 3 3 3 3 2" xfId="24965"/>
    <cellStyle name="Comma 3 3 3 3 3 2 2" xfId="24966"/>
    <cellStyle name="Comma 3 3 3 3 3 2 2 2" xfId="24967"/>
    <cellStyle name="Comma 3 3 3 3 3 2 2 2 2" xfId="24968"/>
    <cellStyle name="Comma 3 3 3 3 3 2 2 3" xfId="24969"/>
    <cellStyle name="Comma 3 3 3 3 3 2 2 4" xfId="24970"/>
    <cellStyle name="Comma 3 3 3 3 3 2 2 5" xfId="24971"/>
    <cellStyle name="Comma 3 3 3 3 3 2 2 6" xfId="24972"/>
    <cellStyle name="Comma 3 3 3 3 3 2 3" xfId="24973"/>
    <cellStyle name="Comma 3 3 3 3 3 2 3 2" xfId="24974"/>
    <cellStyle name="Comma 3 3 3 3 3 2 4" xfId="24975"/>
    <cellStyle name="Comma 3 3 3 3 3 2 5" xfId="24976"/>
    <cellStyle name="Comma 3 3 3 3 3 2 6" xfId="24977"/>
    <cellStyle name="Comma 3 3 3 3 3 2 7" xfId="24978"/>
    <cellStyle name="Comma 3 3 3 3 3 3" xfId="24979"/>
    <cellStyle name="Comma 3 3 3 3 3 3 2" xfId="24980"/>
    <cellStyle name="Comma 3 3 3 3 3 3 2 2" xfId="24981"/>
    <cellStyle name="Comma 3 3 3 3 3 3 3" xfId="24982"/>
    <cellStyle name="Comma 3 3 3 3 3 3 4" xfId="24983"/>
    <cellStyle name="Comma 3 3 3 3 3 3 5" xfId="24984"/>
    <cellStyle name="Comma 3 3 3 3 3 3 6" xfId="24985"/>
    <cellStyle name="Comma 3 3 3 3 3 4" xfId="24986"/>
    <cellStyle name="Comma 3 3 3 3 3 4 2" xfId="24987"/>
    <cellStyle name="Comma 3 3 3 3 3 5" xfId="24988"/>
    <cellStyle name="Comma 3 3 3 3 3 6" xfId="24989"/>
    <cellStyle name="Comma 3 3 3 3 3 7" xfId="24990"/>
    <cellStyle name="Comma 3 3 3 3 3 8" xfId="24991"/>
    <cellStyle name="Comma 3 3 3 3 4" xfId="24992"/>
    <cellStyle name="Comma 3 3 3 3 4 2" xfId="24993"/>
    <cellStyle name="Comma 3 3 3 3 4 2 2" xfId="24994"/>
    <cellStyle name="Comma 3 3 3 3 4 2 2 2" xfId="24995"/>
    <cellStyle name="Comma 3 3 3 3 4 2 3" xfId="24996"/>
    <cellStyle name="Comma 3 3 3 3 4 2 4" xfId="24997"/>
    <cellStyle name="Comma 3 3 3 3 4 2 5" xfId="24998"/>
    <cellStyle name="Comma 3 3 3 3 4 2 6" xfId="24999"/>
    <cellStyle name="Comma 3 3 3 3 4 3" xfId="25000"/>
    <cellStyle name="Comma 3 3 3 3 4 3 2" xfId="25001"/>
    <cellStyle name="Comma 3 3 3 3 4 4" xfId="25002"/>
    <cellStyle name="Comma 3 3 3 3 4 5" xfId="25003"/>
    <cellStyle name="Comma 3 3 3 3 4 6" xfId="25004"/>
    <cellStyle name="Comma 3 3 3 3 4 7" xfId="25005"/>
    <cellStyle name="Comma 3 3 3 3 5" xfId="25006"/>
    <cellStyle name="Comma 3 3 3 3 5 2" xfId="25007"/>
    <cellStyle name="Comma 3 3 3 3 5 2 2" xfId="25008"/>
    <cellStyle name="Comma 3 3 3 3 5 3" xfId="25009"/>
    <cellStyle name="Comma 3 3 3 3 5 4" xfId="25010"/>
    <cellStyle name="Comma 3 3 3 3 5 5" xfId="25011"/>
    <cellStyle name="Comma 3 3 3 3 5 6" xfId="25012"/>
    <cellStyle name="Comma 3 3 3 3 6" xfId="25013"/>
    <cellStyle name="Comma 3 3 3 3 6 2" xfId="25014"/>
    <cellStyle name="Comma 3 3 3 3 7" xfId="25015"/>
    <cellStyle name="Comma 3 3 3 3 7 2" xfId="25016"/>
    <cellStyle name="Comma 3 3 3 3 8" xfId="25017"/>
    <cellStyle name="Comma 3 3 3 3 9" xfId="25018"/>
    <cellStyle name="Comma 3 3 3 4" xfId="25019"/>
    <cellStyle name="Comma 3 3 3 4 10" xfId="25020"/>
    <cellStyle name="Comma 3 3 3 4 11" xfId="25021"/>
    <cellStyle name="Comma 3 3 3 4 2" xfId="25022"/>
    <cellStyle name="Comma 3 3 3 4 2 2" xfId="25023"/>
    <cellStyle name="Comma 3 3 3 4 2 2 2" xfId="25024"/>
    <cellStyle name="Comma 3 3 3 4 2 2 2 2" xfId="25025"/>
    <cellStyle name="Comma 3 3 3 4 2 2 2 2 2" xfId="25026"/>
    <cellStyle name="Comma 3 3 3 4 2 2 2 3" xfId="25027"/>
    <cellStyle name="Comma 3 3 3 4 2 2 2 4" xfId="25028"/>
    <cellStyle name="Comma 3 3 3 4 2 2 2 5" xfId="25029"/>
    <cellStyle name="Comma 3 3 3 4 2 2 2 6" xfId="25030"/>
    <cellStyle name="Comma 3 3 3 4 2 2 3" xfId="25031"/>
    <cellStyle name="Comma 3 3 3 4 2 2 3 2" xfId="25032"/>
    <cellStyle name="Comma 3 3 3 4 2 2 4" xfId="25033"/>
    <cellStyle name="Comma 3 3 3 4 2 2 5" xfId="25034"/>
    <cellStyle name="Comma 3 3 3 4 2 2 6" xfId="25035"/>
    <cellStyle name="Comma 3 3 3 4 2 2 7" xfId="25036"/>
    <cellStyle name="Comma 3 3 3 4 2 3" xfId="25037"/>
    <cellStyle name="Comma 3 3 3 4 2 3 2" xfId="25038"/>
    <cellStyle name="Comma 3 3 3 4 2 3 2 2" xfId="25039"/>
    <cellStyle name="Comma 3 3 3 4 2 3 3" xfId="25040"/>
    <cellStyle name="Comma 3 3 3 4 2 3 4" xfId="25041"/>
    <cellStyle name="Comma 3 3 3 4 2 3 5" xfId="25042"/>
    <cellStyle name="Comma 3 3 3 4 2 3 6" xfId="25043"/>
    <cellStyle name="Comma 3 3 3 4 2 4" xfId="25044"/>
    <cellStyle name="Comma 3 3 3 4 2 4 2" xfId="25045"/>
    <cellStyle name="Comma 3 3 3 4 2 5" xfId="25046"/>
    <cellStyle name="Comma 3 3 3 4 2 6" xfId="25047"/>
    <cellStyle name="Comma 3 3 3 4 2 7" xfId="25048"/>
    <cellStyle name="Comma 3 3 3 4 2 8" xfId="25049"/>
    <cellStyle name="Comma 3 3 3 4 3" xfId="25050"/>
    <cellStyle name="Comma 3 3 3 4 3 2" xfId="25051"/>
    <cellStyle name="Comma 3 3 3 4 3 2 2" xfId="25052"/>
    <cellStyle name="Comma 3 3 3 4 3 2 2 2" xfId="25053"/>
    <cellStyle name="Comma 3 3 3 4 3 2 3" xfId="25054"/>
    <cellStyle name="Comma 3 3 3 4 3 2 4" xfId="25055"/>
    <cellStyle name="Comma 3 3 3 4 3 2 5" xfId="25056"/>
    <cellStyle name="Comma 3 3 3 4 3 2 6" xfId="25057"/>
    <cellStyle name="Comma 3 3 3 4 3 3" xfId="25058"/>
    <cellStyle name="Comma 3 3 3 4 3 3 2" xfId="25059"/>
    <cellStyle name="Comma 3 3 3 4 3 4" xfId="25060"/>
    <cellStyle name="Comma 3 3 3 4 3 5" xfId="25061"/>
    <cellStyle name="Comma 3 3 3 4 3 6" xfId="25062"/>
    <cellStyle name="Comma 3 3 3 4 3 7" xfId="25063"/>
    <cellStyle name="Comma 3 3 3 4 4" xfId="25064"/>
    <cellStyle name="Comma 3 3 3 4 4 2" xfId="25065"/>
    <cellStyle name="Comma 3 3 3 4 4 2 2" xfId="25066"/>
    <cellStyle name="Comma 3 3 3 4 4 3" xfId="25067"/>
    <cellStyle name="Comma 3 3 3 4 4 4" xfId="25068"/>
    <cellStyle name="Comma 3 3 3 4 4 5" xfId="25069"/>
    <cellStyle name="Comma 3 3 3 4 4 6" xfId="25070"/>
    <cellStyle name="Comma 3 3 3 4 5" xfId="25071"/>
    <cellStyle name="Comma 3 3 3 4 5 2" xfId="25072"/>
    <cellStyle name="Comma 3 3 3 4 6" xfId="25073"/>
    <cellStyle name="Comma 3 3 3 4 6 2" xfId="25074"/>
    <cellStyle name="Comma 3 3 3 4 7" xfId="25075"/>
    <cellStyle name="Comma 3 3 3 4 8" xfId="25076"/>
    <cellStyle name="Comma 3 3 3 4 9" xfId="25077"/>
    <cellStyle name="Comma 3 3 3 5" xfId="25078"/>
    <cellStyle name="Comma 3 3 3 5 2" xfId="25079"/>
    <cellStyle name="Comma 3 3 3 5 2 2" xfId="25080"/>
    <cellStyle name="Comma 3 3 3 5 2 2 2" xfId="25081"/>
    <cellStyle name="Comma 3 3 3 5 2 2 2 2" xfId="25082"/>
    <cellStyle name="Comma 3 3 3 5 2 2 2 2 2" xfId="25083"/>
    <cellStyle name="Comma 3 3 3 5 2 2 2 3" xfId="25084"/>
    <cellStyle name="Comma 3 3 3 5 2 2 2 4" xfId="25085"/>
    <cellStyle name="Comma 3 3 3 5 2 2 2 5" xfId="25086"/>
    <cellStyle name="Comma 3 3 3 5 2 2 2 6" xfId="25087"/>
    <cellStyle name="Comma 3 3 3 5 2 2 3" xfId="25088"/>
    <cellStyle name="Comma 3 3 3 5 2 2 3 2" xfId="25089"/>
    <cellStyle name="Comma 3 3 3 5 2 2 4" xfId="25090"/>
    <cellStyle name="Comma 3 3 3 5 2 2 5" xfId="25091"/>
    <cellStyle name="Comma 3 3 3 5 2 2 6" xfId="25092"/>
    <cellStyle name="Comma 3 3 3 5 2 2 7" xfId="25093"/>
    <cellStyle name="Comma 3 3 3 5 2 3" xfId="25094"/>
    <cellStyle name="Comma 3 3 3 5 2 3 2" xfId="25095"/>
    <cellStyle name="Comma 3 3 3 5 2 3 2 2" xfId="25096"/>
    <cellStyle name="Comma 3 3 3 5 2 3 3" xfId="25097"/>
    <cellStyle name="Comma 3 3 3 5 2 3 4" xfId="25098"/>
    <cellStyle name="Comma 3 3 3 5 2 3 5" xfId="25099"/>
    <cellStyle name="Comma 3 3 3 5 2 3 6" xfId="25100"/>
    <cellStyle name="Comma 3 3 3 5 2 4" xfId="25101"/>
    <cellStyle name="Comma 3 3 3 5 2 4 2" xfId="25102"/>
    <cellStyle name="Comma 3 3 3 5 2 5" xfId="25103"/>
    <cellStyle name="Comma 3 3 3 5 2 6" xfId="25104"/>
    <cellStyle name="Comma 3 3 3 5 2 7" xfId="25105"/>
    <cellStyle name="Comma 3 3 3 5 2 8" xfId="25106"/>
    <cellStyle name="Comma 3 3 3 5 3" xfId="25107"/>
    <cellStyle name="Comma 3 3 3 5 3 2" xfId="25108"/>
    <cellStyle name="Comma 3 3 3 5 3 2 2" xfId="25109"/>
    <cellStyle name="Comma 3 3 3 5 3 2 2 2" xfId="25110"/>
    <cellStyle name="Comma 3 3 3 5 3 2 3" xfId="25111"/>
    <cellStyle name="Comma 3 3 3 5 3 2 4" xfId="25112"/>
    <cellStyle name="Comma 3 3 3 5 3 2 5" xfId="25113"/>
    <cellStyle name="Comma 3 3 3 5 3 2 6" xfId="25114"/>
    <cellStyle name="Comma 3 3 3 5 3 3" xfId="25115"/>
    <cellStyle name="Comma 3 3 3 5 3 3 2" xfId="25116"/>
    <cellStyle name="Comma 3 3 3 5 3 4" xfId="25117"/>
    <cellStyle name="Comma 3 3 3 5 3 5" xfId="25118"/>
    <cellStyle name="Comma 3 3 3 5 3 6" xfId="25119"/>
    <cellStyle name="Comma 3 3 3 5 3 7" xfId="25120"/>
    <cellStyle name="Comma 3 3 3 5 4" xfId="25121"/>
    <cellStyle name="Comma 3 3 3 5 4 2" xfId="25122"/>
    <cellStyle name="Comma 3 3 3 5 4 2 2" xfId="25123"/>
    <cellStyle name="Comma 3 3 3 5 4 3" xfId="25124"/>
    <cellStyle name="Comma 3 3 3 5 4 4" xfId="25125"/>
    <cellStyle name="Comma 3 3 3 5 4 5" xfId="25126"/>
    <cellStyle name="Comma 3 3 3 5 4 6" xfId="25127"/>
    <cellStyle name="Comma 3 3 3 5 5" xfId="25128"/>
    <cellStyle name="Comma 3 3 3 5 5 2" xfId="25129"/>
    <cellStyle name="Comma 3 3 3 5 6" xfId="25130"/>
    <cellStyle name="Comma 3 3 3 5 7" xfId="25131"/>
    <cellStyle name="Comma 3 3 3 5 8" xfId="25132"/>
    <cellStyle name="Comma 3 3 3 5 9" xfId="25133"/>
    <cellStyle name="Comma 3 3 3 6" xfId="25134"/>
    <cellStyle name="Comma 3 3 3 6 2" xfId="25135"/>
    <cellStyle name="Comma 3 3 3 6 2 2" xfId="25136"/>
    <cellStyle name="Comma 3 3 3 6 2 2 2" xfId="25137"/>
    <cellStyle name="Comma 3 3 3 6 2 2 2 2" xfId="25138"/>
    <cellStyle name="Comma 3 3 3 6 2 2 3" xfId="25139"/>
    <cellStyle name="Comma 3 3 3 6 2 2 4" xfId="25140"/>
    <cellStyle name="Comma 3 3 3 6 2 2 5" xfId="25141"/>
    <cellStyle name="Comma 3 3 3 6 2 2 6" xfId="25142"/>
    <cellStyle name="Comma 3 3 3 6 2 3" xfId="25143"/>
    <cellStyle name="Comma 3 3 3 6 2 3 2" xfId="25144"/>
    <cellStyle name="Comma 3 3 3 6 2 4" xfId="25145"/>
    <cellStyle name="Comma 3 3 3 6 2 5" xfId="25146"/>
    <cellStyle name="Comma 3 3 3 6 2 6" xfId="25147"/>
    <cellStyle name="Comma 3 3 3 6 2 7" xfId="25148"/>
    <cellStyle name="Comma 3 3 3 6 3" xfId="25149"/>
    <cellStyle name="Comma 3 3 3 6 3 2" xfId="25150"/>
    <cellStyle name="Comma 3 3 3 6 3 2 2" xfId="25151"/>
    <cellStyle name="Comma 3 3 3 6 3 3" xfId="25152"/>
    <cellStyle name="Comma 3 3 3 6 3 4" xfId="25153"/>
    <cellStyle name="Comma 3 3 3 6 3 5" xfId="25154"/>
    <cellStyle name="Comma 3 3 3 6 3 6" xfId="25155"/>
    <cellStyle name="Comma 3 3 3 6 4" xfId="25156"/>
    <cellStyle name="Comma 3 3 3 6 4 2" xfId="25157"/>
    <cellStyle name="Comma 3 3 3 6 5" xfId="25158"/>
    <cellStyle name="Comma 3 3 3 6 6" xfId="25159"/>
    <cellStyle name="Comma 3 3 3 6 7" xfId="25160"/>
    <cellStyle name="Comma 3 3 3 6 8" xfId="25161"/>
    <cellStyle name="Comma 3 3 3 7" xfId="25162"/>
    <cellStyle name="Comma 3 3 3 7 2" xfId="25163"/>
    <cellStyle name="Comma 3 3 3 7 2 2" xfId="25164"/>
    <cellStyle name="Comma 3 3 3 7 2 2 2" xfId="25165"/>
    <cellStyle name="Comma 3 3 3 7 2 2 2 2" xfId="25166"/>
    <cellStyle name="Comma 3 3 3 7 2 2 3" xfId="25167"/>
    <cellStyle name="Comma 3 3 3 7 2 2 4" xfId="25168"/>
    <cellStyle name="Comma 3 3 3 7 2 2 5" xfId="25169"/>
    <cellStyle name="Comma 3 3 3 7 2 2 6" xfId="25170"/>
    <cellStyle name="Comma 3 3 3 7 2 3" xfId="25171"/>
    <cellStyle name="Comma 3 3 3 7 2 3 2" xfId="25172"/>
    <cellStyle name="Comma 3 3 3 7 2 4" xfId="25173"/>
    <cellStyle name="Comma 3 3 3 7 2 5" xfId="25174"/>
    <cellStyle name="Comma 3 3 3 7 2 6" xfId="25175"/>
    <cellStyle name="Comma 3 3 3 7 2 7" xfId="25176"/>
    <cellStyle name="Comma 3 3 3 7 3" xfId="25177"/>
    <cellStyle name="Comma 3 3 3 7 3 2" xfId="25178"/>
    <cellStyle name="Comma 3 3 3 7 3 2 2" xfId="25179"/>
    <cellStyle name="Comma 3 3 3 7 3 3" xfId="25180"/>
    <cellStyle name="Comma 3 3 3 7 3 4" xfId="25181"/>
    <cellStyle name="Comma 3 3 3 7 3 5" xfId="25182"/>
    <cellStyle name="Comma 3 3 3 7 3 6" xfId="25183"/>
    <cellStyle name="Comma 3 3 3 7 4" xfId="25184"/>
    <cellStyle name="Comma 3 3 3 7 4 2" xfId="25185"/>
    <cellStyle name="Comma 3 3 3 7 5" xfId="25186"/>
    <cellStyle name="Comma 3 3 3 7 6" xfId="25187"/>
    <cellStyle name="Comma 3 3 3 7 7" xfId="25188"/>
    <cellStyle name="Comma 3 3 3 7 8" xfId="25189"/>
    <cellStyle name="Comma 3 3 3 8" xfId="25190"/>
    <cellStyle name="Comma 3 3 3 8 2" xfId="25191"/>
    <cellStyle name="Comma 3 3 3 8 2 2" xfId="25192"/>
    <cellStyle name="Comma 3 3 3 8 2 2 2" xfId="25193"/>
    <cellStyle name="Comma 3 3 3 8 2 3" xfId="25194"/>
    <cellStyle name="Comma 3 3 3 8 2 4" xfId="25195"/>
    <cellStyle name="Comma 3 3 3 8 2 5" xfId="25196"/>
    <cellStyle name="Comma 3 3 3 8 2 6" xfId="25197"/>
    <cellStyle name="Comma 3 3 3 8 3" xfId="25198"/>
    <cellStyle name="Comma 3 3 3 8 3 2" xfId="25199"/>
    <cellStyle name="Comma 3 3 3 8 4" xfId="25200"/>
    <cellStyle name="Comma 3 3 3 8 5" xfId="25201"/>
    <cellStyle name="Comma 3 3 3 8 6" xfId="25202"/>
    <cellStyle name="Comma 3 3 3 8 7" xfId="25203"/>
    <cellStyle name="Comma 3 3 3 9" xfId="25204"/>
    <cellStyle name="Comma 3 3 3 9 2" xfId="25205"/>
    <cellStyle name="Comma 3 3 3 9 2 2" xfId="25206"/>
    <cellStyle name="Comma 3 3 3 9 2 2 2" xfId="25207"/>
    <cellStyle name="Comma 3 3 3 9 2 3" xfId="25208"/>
    <cellStyle name="Comma 3 3 3 9 2 4" xfId="25209"/>
    <cellStyle name="Comma 3 3 3 9 2 5" xfId="25210"/>
    <cellStyle name="Comma 3 3 3 9 2 6" xfId="25211"/>
    <cellStyle name="Comma 3 3 3 9 3" xfId="25212"/>
    <cellStyle name="Comma 3 3 3 9 3 2" xfId="25213"/>
    <cellStyle name="Comma 3 3 3 9 4" xfId="25214"/>
    <cellStyle name="Comma 3 3 3 9 5" xfId="25215"/>
    <cellStyle name="Comma 3 3 3 9 6" xfId="25216"/>
    <cellStyle name="Comma 3 3 3 9 7" xfId="25217"/>
    <cellStyle name="Comma 3 3 4" xfId="25218"/>
    <cellStyle name="Comma 3 3 4 10" xfId="25219"/>
    <cellStyle name="Comma 3 3 4 10 2" xfId="25220"/>
    <cellStyle name="Comma 3 3 4 10 2 2" xfId="25221"/>
    <cellStyle name="Comma 3 3 4 10 2 2 2" xfId="25222"/>
    <cellStyle name="Comma 3 3 4 10 2 3" xfId="25223"/>
    <cellStyle name="Comma 3 3 4 10 2 4" xfId="25224"/>
    <cellStyle name="Comma 3 3 4 10 2 5" xfId="25225"/>
    <cellStyle name="Comma 3 3 4 10 2 6" xfId="25226"/>
    <cellStyle name="Comma 3 3 4 10 3" xfId="25227"/>
    <cellStyle name="Comma 3 3 4 10 3 2" xfId="25228"/>
    <cellStyle name="Comma 3 3 4 10 4" xfId="25229"/>
    <cellStyle name="Comma 3 3 4 10 5" xfId="25230"/>
    <cellStyle name="Comma 3 3 4 10 6" xfId="25231"/>
    <cellStyle name="Comma 3 3 4 10 7" xfId="25232"/>
    <cellStyle name="Comma 3 3 4 11" xfId="25233"/>
    <cellStyle name="Comma 3 3 4 11 2" xfId="25234"/>
    <cellStyle name="Comma 3 3 4 11 2 2" xfId="25235"/>
    <cellStyle name="Comma 3 3 4 11 3" xfId="25236"/>
    <cellStyle name="Comma 3 3 4 11 4" xfId="25237"/>
    <cellStyle name="Comma 3 3 4 11 5" xfId="25238"/>
    <cellStyle name="Comma 3 3 4 11 6" xfId="25239"/>
    <cellStyle name="Comma 3 3 4 12" xfId="25240"/>
    <cellStyle name="Comma 3 3 4 12 2" xfId="25241"/>
    <cellStyle name="Comma 3 3 4 12 2 2" xfId="25242"/>
    <cellStyle name="Comma 3 3 4 12 3" xfId="25243"/>
    <cellStyle name="Comma 3 3 4 12 4" xfId="25244"/>
    <cellStyle name="Comma 3 3 4 12 5" xfId="25245"/>
    <cellStyle name="Comma 3 3 4 12 6" xfId="25246"/>
    <cellStyle name="Comma 3 3 4 13" xfId="25247"/>
    <cellStyle name="Comma 3 3 4 13 2" xfId="25248"/>
    <cellStyle name="Comma 3 3 4 13 2 2" xfId="25249"/>
    <cellStyle name="Comma 3 3 4 13 3" xfId="25250"/>
    <cellStyle name="Comma 3 3 4 13 4" xfId="25251"/>
    <cellStyle name="Comma 3 3 4 13 5" xfId="25252"/>
    <cellStyle name="Comma 3 3 4 13 6" xfId="25253"/>
    <cellStyle name="Comma 3 3 4 14" xfId="25254"/>
    <cellStyle name="Comma 3 3 4 14 2" xfId="25255"/>
    <cellStyle name="Comma 3 3 4 15" xfId="25256"/>
    <cellStyle name="Comma 3 3 4 15 2" xfId="25257"/>
    <cellStyle name="Comma 3 3 4 16" xfId="25258"/>
    <cellStyle name="Comma 3 3 4 17" xfId="25259"/>
    <cellStyle name="Comma 3 3 4 18" xfId="25260"/>
    <cellStyle name="Comma 3 3 4 19" xfId="25261"/>
    <cellStyle name="Comma 3 3 4 2" xfId="25262"/>
    <cellStyle name="Comma 3 3 4 2 10" xfId="25263"/>
    <cellStyle name="Comma 3 3 4 2 11" xfId="25264"/>
    <cellStyle name="Comma 3 3 4 2 12" xfId="25265"/>
    <cellStyle name="Comma 3 3 4 2 13" xfId="25266"/>
    <cellStyle name="Comma 3 3 4 2 2" xfId="25267"/>
    <cellStyle name="Comma 3 3 4 2 2 10" xfId="25268"/>
    <cellStyle name="Comma 3 3 4 2 2 11" xfId="25269"/>
    <cellStyle name="Comma 3 3 4 2 2 12" xfId="25270"/>
    <cellStyle name="Comma 3 3 4 2 2 2" xfId="25271"/>
    <cellStyle name="Comma 3 3 4 2 2 2 10" xfId="25272"/>
    <cellStyle name="Comma 3 3 4 2 2 2 11" xfId="25273"/>
    <cellStyle name="Comma 3 3 4 2 2 2 2" xfId="25274"/>
    <cellStyle name="Comma 3 3 4 2 2 2 2 2" xfId="25275"/>
    <cellStyle name="Comma 3 3 4 2 2 2 2 2 2" xfId="25276"/>
    <cellStyle name="Comma 3 3 4 2 2 2 2 2 2 2" xfId="25277"/>
    <cellStyle name="Comma 3 3 4 2 2 2 2 2 2 2 2" xfId="25278"/>
    <cellStyle name="Comma 3 3 4 2 2 2 2 2 2 3" xfId="25279"/>
    <cellStyle name="Comma 3 3 4 2 2 2 2 2 2 4" xfId="25280"/>
    <cellStyle name="Comma 3 3 4 2 2 2 2 2 2 5" xfId="25281"/>
    <cellStyle name="Comma 3 3 4 2 2 2 2 2 2 6" xfId="25282"/>
    <cellStyle name="Comma 3 3 4 2 2 2 2 2 3" xfId="25283"/>
    <cellStyle name="Comma 3 3 4 2 2 2 2 2 3 2" xfId="25284"/>
    <cellStyle name="Comma 3 3 4 2 2 2 2 2 4" xfId="25285"/>
    <cellStyle name="Comma 3 3 4 2 2 2 2 2 5" xfId="25286"/>
    <cellStyle name="Comma 3 3 4 2 2 2 2 2 6" xfId="25287"/>
    <cellStyle name="Comma 3 3 4 2 2 2 2 2 7" xfId="25288"/>
    <cellStyle name="Comma 3 3 4 2 2 2 2 3" xfId="25289"/>
    <cellStyle name="Comma 3 3 4 2 2 2 2 3 2" xfId="25290"/>
    <cellStyle name="Comma 3 3 4 2 2 2 2 3 2 2" xfId="25291"/>
    <cellStyle name="Comma 3 3 4 2 2 2 2 3 3" xfId="25292"/>
    <cellStyle name="Comma 3 3 4 2 2 2 2 3 4" xfId="25293"/>
    <cellStyle name="Comma 3 3 4 2 2 2 2 3 5" xfId="25294"/>
    <cellStyle name="Comma 3 3 4 2 2 2 2 3 6" xfId="25295"/>
    <cellStyle name="Comma 3 3 4 2 2 2 2 4" xfId="25296"/>
    <cellStyle name="Comma 3 3 4 2 2 2 2 4 2" xfId="25297"/>
    <cellStyle name="Comma 3 3 4 2 2 2 2 5" xfId="25298"/>
    <cellStyle name="Comma 3 3 4 2 2 2 2 6" xfId="25299"/>
    <cellStyle name="Comma 3 3 4 2 2 2 2 7" xfId="25300"/>
    <cellStyle name="Comma 3 3 4 2 2 2 2 8" xfId="25301"/>
    <cellStyle name="Comma 3 3 4 2 2 2 3" xfId="25302"/>
    <cellStyle name="Comma 3 3 4 2 2 2 3 2" xfId="25303"/>
    <cellStyle name="Comma 3 3 4 2 2 2 3 2 2" xfId="25304"/>
    <cellStyle name="Comma 3 3 4 2 2 2 3 2 2 2" xfId="25305"/>
    <cellStyle name="Comma 3 3 4 2 2 2 3 2 3" xfId="25306"/>
    <cellStyle name="Comma 3 3 4 2 2 2 3 2 4" xfId="25307"/>
    <cellStyle name="Comma 3 3 4 2 2 2 3 2 5" xfId="25308"/>
    <cellStyle name="Comma 3 3 4 2 2 2 3 2 6" xfId="25309"/>
    <cellStyle name="Comma 3 3 4 2 2 2 3 3" xfId="25310"/>
    <cellStyle name="Comma 3 3 4 2 2 2 3 3 2" xfId="25311"/>
    <cellStyle name="Comma 3 3 4 2 2 2 3 4" xfId="25312"/>
    <cellStyle name="Comma 3 3 4 2 2 2 3 5" xfId="25313"/>
    <cellStyle name="Comma 3 3 4 2 2 2 3 6" xfId="25314"/>
    <cellStyle name="Comma 3 3 4 2 2 2 3 7" xfId="25315"/>
    <cellStyle name="Comma 3 3 4 2 2 2 4" xfId="25316"/>
    <cellStyle name="Comma 3 3 4 2 2 2 4 2" xfId="25317"/>
    <cellStyle name="Comma 3 3 4 2 2 2 4 2 2" xfId="25318"/>
    <cellStyle name="Comma 3 3 4 2 2 2 4 3" xfId="25319"/>
    <cellStyle name="Comma 3 3 4 2 2 2 4 4" xfId="25320"/>
    <cellStyle name="Comma 3 3 4 2 2 2 4 5" xfId="25321"/>
    <cellStyle name="Comma 3 3 4 2 2 2 4 6" xfId="25322"/>
    <cellStyle name="Comma 3 3 4 2 2 2 5" xfId="25323"/>
    <cellStyle name="Comma 3 3 4 2 2 2 5 2" xfId="25324"/>
    <cellStyle name="Comma 3 3 4 2 2 2 6" xfId="25325"/>
    <cellStyle name="Comma 3 3 4 2 2 2 6 2" xfId="25326"/>
    <cellStyle name="Comma 3 3 4 2 2 2 7" xfId="25327"/>
    <cellStyle name="Comma 3 3 4 2 2 2 8" xfId="25328"/>
    <cellStyle name="Comma 3 3 4 2 2 2 9" xfId="25329"/>
    <cellStyle name="Comma 3 3 4 2 2 3" xfId="25330"/>
    <cellStyle name="Comma 3 3 4 2 2 3 2" xfId="25331"/>
    <cellStyle name="Comma 3 3 4 2 2 3 2 2" xfId="25332"/>
    <cellStyle name="Comma 3 3 4 2 2 3 2 2 2" xfId="25333"/>
    <cellStyle name="Comma 3 3 4 2 2 3 2 2 2 2" xfId="25334"/>
    <cellStyle name="Comma 3 3 4 2 2 3 2 2 3" xfId="25335"/>
    <cellStyle name="Comma 3 3 4 2 2 3 2 2 4" xfId="25336"/>
    <cellStyle name="Comma 3 3 4 2 2 3 2 2 5" xfId="25337"/>
    <cellStyle name="Comma 3 3 4 2 2 3 2 2 6" xfId="25338"/>
    <cellStyle name="Comma 3 3 4 2 2 3 2 3" xfId="25339"/>
    <cellStyle name="Comma 3 3 4 2 2 3 2 3 2" xfId="25340"/>
    <cellStyle name="Comma 3 3 4 2 2 3 2 4" xfId="25341"/>
    <cellStyle name="Comma 3 3 4 2 2 3 2 5" xfId="25342"/>
    <cellStyle name="Comma 3 3 4 2 2 3 2 6" xfId="25343"/>
    <cellStyle name="Comma 3 3 4 2 2 3 2 7" xfId="25344"/>
    <cellStyle name="Comma 3 3 4 2 2 3 3" xfId="25345"/>
    <cellStyle name="Comma 3 3 4 2 2 3 3 2" xfId="25346"/>
    <cellStyle name="Comma 3 3 4 2 2 3 3 2 2" xfId="25347"/>
    <cellStyle name="Comma 3 3 4 2 2 3 3 3" xfId="25348"/>
    <cellStyle name="Comma 3 3 4 2 2 3 3 4" xfId="25349"/>
    <cellStyle name="Comma 3 3 4 2 2 3 3 5" xfId="25350"/>
    <cellStyle name="Comma 3 3 4 2 2 3 3 6" xfId="25351"/>
    <cellStyle name="Comma 3 3 4 2 2 3 4" xfId="25352"/>
    <cellStyle name="Comma 3 3 4 2 2 3 4 2" xfId="25353"/>
    <cellStyle name="Comma 3 3 4 2 2 3 5" xfId="25354"/>
    <cellStyle name="Comma 3 3 4 2 2 3 6" xfId="25355"/>
    <cellStyle name="Comma 3 3 4 2 2 3 7" xfId="25356"/>
    <cellStyle name="Comma 3 3 4 2 2 3 8" xfId="25357"/>
    <cellStyle name="Comma 3 3 4 2 2 4" xfId="25358"/>
    <cellStyle name="Comma 3 3 4 2 2 4 2" xfId="25359"/>
    <cellStyle name="Comma 3 3 4 2 2 4 2 2" xfId="25360"/>
    <cellStyle name="Comma 3 3 4 2 2 4 2 2 2" xfId="25361"/>
    <cellStyle name="Comma 3 3 4 2 2 4 2 3" xfId="25362"/>
    <cellStyle name="Comma 3 3 4 2 2 4 2 4" xfId="25363"/>
    <cellStyle name="Comma 3 3 4 2 2 4 2 5" xfId="25364"/>
    <cellStyle name="Comma 3 3 4 2 2 4 2 6" xfId="25365"/>
    <cellStyle name="Comma 3 3 4 2 2 4 3" xfId="25366"/>
    <cellStyle name="Comma 3 3 4 2 2 4 3 2" xfId="25367"/>
    <cellStyle name="Comma 3 3 4 2 2 4 4" xfId="25368"/>
    <cellStyle name="Comma 3 3 4 2 2 4 5" xfId="25369"/>
    <cellStyle name="Comma 3 3 4 2 2 4 6" xfId="25370"/>
    <cellStyle name="Comma 3 3 4 2 2 4 7" xfId="25371"/>
    <cellStyle name="Comma 3 3 4 2 2 5" xfId="25372"/>
    <cellStyle name="Comma 3 3 4 2 2 5 2" xfId="25373"/>
    <cellStyle name="Comma 3 3 4 2 2 5 2 2" xfId="25374"/>
    <cellStyle name="Comma 3 3 4 2 2 5 3" xfId="25375"/>
    <cellStyle name="Comma 3 3 4 2 2 5 4" xfId="25376"/>
    <cellStyle name="Comma 3 3 4 2 2 5 5" xfId="25377"/>
    <cellStyle name="Comma 3 3 4 2 2 5 6" xfId="25378"/>
    <cellStyle name="Comma 3 3 4 2 2 6" xfId="25379"/>
    <cellStyle name="Comma 3 3 4 2 2 6 2" xfId="25380"/>
    <cellStyle name="Comma 3 3 4 2 2 7" xfId="25381"/>
    <cellStyle name="Comma 3 3 4 2 2 7 2" xfId="25382"/>
    <cellStyle name="Comma 3 3 4 2 2 8" xfId="25383"/>
    <cellStyle name="Comma 3 3 4 2 2 9" xfId="25384"/>
    <cellStyle name="Comma 3 3 4 2 3" xfId="25385"/>
    <cellStyle name="Comma 3 3 4 2 3 10" xfId="25386"/>
    <cellStyle name="Comma 3 3 4 2 3 11" xfId="25387"/>
    <cellStyle name="Comma 3 3 4 2 3 2" xfId="25388"/>
    <cellStyle name="Comma 3 3 4 2 3 2 2" xfId="25389"/>
    <cellStyle name="Comma 3 3 4 2 3 2 2 2" xfId="25390"/>
    <cellStyle name="Comma 3 3 4 2 3 2 2 2 2" xfId="25391"/>
    <cellStyle name="Comma 3 3 4 2 3 2 2 2 2 2" xfId="25392"/>
    <cellStyle name="Comma 3 3 4 2 3 2 2 2 3" xfId="25393"/>
    <cellStyle name="Comma 3 3 4 2 3 2 2 2 4" xfId="25394"/>
    <cellStyle name="Comma 3 3 4 2 3 2 2 2 5" xfId="25395"/>
    <cellStyle name="Comma 3 3 4 2 3 2 2 2 6" xfId="25396"/>
    <cellStyle name="Comma 3 3 4 2 3 2 2 3" xfId="25397"/>
    <cellStyle name="Comma 3 3 4 2 3 2 2 3 2" xfId="25398"/>
    <cellStyle name="Comma 3 3 4 2 3 2 2 4" xfId="25399"/>
    <cellStyle name="Comma 3 3 4 2 3 2 2 5" xfId="25400"/>
    <cellStyle name="Comma 3 3 4 2 3 2 2 6" xfId="25401"/>
    <cellStyle name="Comma 3 3 4 2 3 2 2 7" xfId="25402"/>
    <cellStyle name="Comma 3 3 4 2 3 2 3" xfId="25403"/>
    <cellStyle name="Comma 3 3 4 2 3 2 3 2" xfId="25404"/>
    <cellStyle name="Comma 3 3 4 2 3 2 3 2 2" xfId="25405"/>
    <cellStyle name="Comma 3 3 4 2 3 2 3 3" xfId="25406"/>
    <cellStyle name="Comma 3 3 4 2 3 2 3 4" xfId="25407"/>
    <cellStyle name="Comma 3 3 4 2 3 2 3 5" xfId="25408"/>
    <cellStyle name="Comma 3 3 4 2 3 2 3 6" xfId="25409"/>
    <cellStyle name="Comma 3 3 4 2 3 2 4" xfId="25410"/>
    <cellStyle name="Comma 3 3 4 2 3 2 4 2" xfId="25411"/>
    <cellStyle name="Comma 3 3 4 2 3 2 5" xfId="25412"/>
    <cellStyle name="Comma 3 3 4 2 3 2 6" xfId="25413"/>
    <cellStyle name="Comma 3 3 4 2 3 2 7" xfId="25414"/>
    <cellStyle name="Comma 3 3 4 2 3 2 8" xfId="25415"/>
    <cellStyle name="Comma 3 3 4 2 3 3" xfId="25416"/>
    <cellStyle name="Comma 3 3 4 2 3 3 2" xfId="25417"/>
    <cellStyle name="Comma 3 3 4 2 3 3 2 2" xfId="25418"/>
    <cellStyle name="Comma 3 3 4 2 3 3 2 2 2" xfId="25419"/>
    <cellStyle name="Comma 3 3 4 2 3 3 2 3" xfId="25420"/>
    <cellStyle name="Comma 3 3 4 2 3 3 2 4" xfId="25421"/>
    <cellStyle name="Comma 3 3 4 2 3 3 2 5" xfId="25422"/>
    <cellStyle name="Comma 3 3 4 2 3 3 2 6" xfId="25423"/>
    <cellStyle name="Comma 3 3 4 2 3 3 3" xfId="25424"/>
    <cellStyle name="Comma 3 3 4 2 3 3 3 2" xfId="25425"/>
    <cellStyle name="Comma 3 3 4 2 3 3 4" xfId="25426"/>
    <cellStyle name="Comma 3 3 4 2 3 3 5" xfId="25427"/>
    <cellStyle name="Comma 3 3 4 2 3 3 6" xfId="25428"/>
    <cellStyle name="Comma 3 3 4 2 3 3 7" xfId="25429"/>
    <cellStyle name="Comma 3 3 4 2 3 4" xfId="25430"/>
    <cellStyle name="Comma 3 3 4 2 3 4 2" xfId="25431"/>
    <cellStyle name="Comma 3 3 4 2 3 4 2 2" xfId="25432"/>
    <cellStyle name="Comma 3 3 4 2 3 4 3" xfId="25433"/>
    <cellStyle name="Comma 3 3 4 2 3 4 4" xfId="25434"/>
    <cellStyle name="Comma 3 3 4 2 3 4 5" xfId="25435"/>
    <cellStyle name="Comma 3 3 4 2 3 4 6" xfId="25436"/>
    <cellStyle name="Comma 3 3 4 2 3 5" xfId="25437"/>
    <cellStyle name="Comma 3 3 4 2 3 5 2" xfId="25438"/>
    <cellStyle name="Comma 3 3 4 2 3 6" xfId="25439"/>
    <cellStyle name="Comma 3 3 4 2 3 6 2" xfId="25440"/>
    <cellStyle name="Comma 3 3 4 2 3 7" xfId="25441"/>
    <cellStyle name="Comma 3 3 4 2 3 8" xfId="25442"/>
    <cellStyle name="Comma 3 3 4 2 3 9" xfId="25443"/>
    <cellStyle name="Comma 3 3 4 2 4" xfId="25444"/>
    <cellStyle name="Comma 3 3 4 2 4 2" xfId="25445"/>
    <cellStyle name="Comma 3 3 4 2 4 2 2" xfId="25446"/>
    <cellStyle name="Comma 3 3 4 2 4 2 2 2" xfId="25447"/>
    <cellStyle name="Comma 3 3 4 2 4 2 2 2 2" xfId="25448"/>
    <cellStyle name="Comma 3 3 4 2 4 2 2 3" xfId="25449"/>
    <cellStyle name="Comma 3 3 4 2 4 2 2 4" xfId="25450"/>
    <cellStyle name="Comma 3 3 4 2 4 2 2 5" xfId="25451"/>
    <cellStyle name="Comma 3 3 4 2 4 2 2 6" xfId="25452"/>
    <cellStyle name="Comma 3 3 4 2 4 2 3" xfId="25453"/>
    <cellStyle name="Comma 3 3 4 2 4 2 3 2" xfId="25454"/>
    <cellStyle name="Comma 3 3 4 2 4 2 4" xfId="25455"/>
    <cellStyle name="Comma 3 3 4 2 4 2 5" xfId="25456"/>
    <cellStyle name="Comma 3 3 4 2 4 2 6" xfId="25457"/>
    <cellStyle name="Comma 3 3 4 2 4 2 7" xfId="25458"/>
    <cellStyle name="Comma 3 3 4 2 4 3" xfId="25459"/>
    <cellStyle name="Comma 3 3 4 2 4 3 2" xfId="25460"/>
    <cellStyle name="Comma 3 3 4 2 4 3 2 2" xfId="25461"/>
    <cellStyle name="Comma 3 3 4 2 4 3 3" xfId="25462"/>
    <cellStyle name="Comma 3 3 4 2 4 3 4" xfId="25463"/>
    <cellStyle name="Comma 3 3 4 2 4 3 5" xfId="25464"/>
    <cellStyle name="Comma 3 3 4 2 4 3 6" xfId="25465"/>
    <cellStyle name="Comma 3 3 4 2 4 4" xfId="25466"/>
    <cellStyle name="Comma 3 3 4 2 4 4 2" xfId="25467"/>
    <cellStyle name="Comma 3 3 4 2 4 5" xfId="25468"/>
    <cellStyle name="Comma 3 3 4 2 4 6" xfId="25469"/>
    <cellStyle name="Comma 3 3 4 2 4 7" xfId="25470"/>
    <cellStyle name="Comma 3 3 4 2 4 8" xfId="25471"/>
    <cellStyle name="Comma 3 3 4 2 5" xfId="25472"/>
    <cellStyle name="Comma 3 3 4 2 5 2" xfId="25473"/>
    <cellStyle name="Comma 3 3 4 2 5 2 2" xfId="25474"/>
    <cellStyle name="Comma 3 3 4 2 5 2 2 2" xfId="25475"/>
    <cellStyle name="Comma 3 3 4 2 5 2 3" xfId="25476"/>
    <cellStyle name="Comma 3 3 4 2 5 2 4" xfId="25477"/>
    <cellStyle name="Comma 3 3 4 2 5 2 5" xfId="25478"/>
    <cellStyle name="Comma 3 3 4 2 5 2 6" xfId="25479"/>
    <cellStyle name="Comma 3 3 4 2 5 3" xfId="25480"/>
    <cellStyle name="Comma 3 3 4 2 5 3 2" xfId="25481"/>
    <cellStyle name="Comma 3 3 4 2 5 4" xfId="25482"/>
    <cellStyle name="Comma 3 3 4 2 5 5" xfId="25483"/>
    <cellStyle name="Comma 3 3 4 2 5 6" xfId="25484"/>
    <cellStyle name="Comma 3 3 4 2 5 7" xfId="25485"/>
    <cellStyle name="Comma 3 3 4 2 6" xfId="25486"/>
    <cellStyle name="Comma 3 3 4 2 6 2" xfId="25487"/>
    <cellStyle name="Comma 3 3 4 2 6 2 2" xfId="25488"/>
    <cellStyle name="Comma 3 3 4 2 6 3" xfId="25489"/>
    <cellStyle name="Comma 3 3 4 2 6 4" xfId="25490"/>
    <cellStyle name="Comma 3 3 4 2 6 5" xfId="25491"/>
    <cellStyle name="Comma 3 3 4 2 6 6" xfId="25492"/>
    <cellStyle name="Comma 3 3 4 2 7" xfId="25493"/>
    <cellStyle name="Comma 3 3 4 2 7 2" xfId="25494"/>
    <cellStyle name="Comma 3 3 4 2 8" xfId="25495"/>
    <cellStyle name="Comma 3 3 4 2 8 2" xfId="25496"/>
    <cellStyle name="Comma 3 3 4 2 9" xfId="25497"/>
    <cellStyle name="Comma 3 3 4 20" xfId="25498"/>
    <cellStyle name="Comma 3 3 4 3" xfId="25499"/>
    <cellStyle name="Comma 3 3 4 3 10" xfId="25500"/>
    <cellStyle name="Comma 3 3 4 3 11" xfId="25501"/>
    <cellStyle name="Comma 3 3 4 3 12" xfId="25502"/>
    <cellStyle name="Comma 3 3 4 3 13" xfId="25503"/>
    <cellStyle name="Comma 3 3 4 3 14" xfId="25504"/>
    <cellStyle name="Comma 3 3 4 3 2" xfId="25505"/>
    <cellStyle name="Comma 3 3 4 3 2 10" xfId="25506"/>
    <cellStyle name="Comma 3 3 4 3 2 11" xfId="25507"/>
    <cellStyle name="Comma 3 3 4 3 2 12" xfId="25508"/>
    <cellStyle name="Comma 3 3 4 3 2 2" xfId="25509"/>
    <cellStyle name="Comma 3 3 4 3 2 2 10" xfId="25510"/>
    <cellStyle name="Comma 3 3 4 3 2 2 11" xfId="25511"/>
    <cellStyle name="Comma 3 3 4 3 2 2 2" xfId="25512"/>
    <cellStyle name="Comma 3 3 4 3 2 2 2 2" xfId="25513"/>
    <cellStyle name="Comma 3 3 4 3 2 2 2 2 2" xfId="25514"/>
    <cellStyle name="Comma 3 3 4 3 2 2 2 2 2 2" xfId="25515"/>
    <cellStyle name="Comma 3 3 4 3 2 2 2 2 2 2 2" xfId="25516"/>
    <cellStyle name="Comma 3 3 4 3 2 2 2 2 2 3" xfId="25517"/>
    <cellStyle name="Comma 3 3 4 3 2 2 2 2 2 4" xfId="25518"/>
    <cellStyle name="Comma 3 3 4 3 2 2 2 2 2 5" xfId="25519"/>
    <cellStyle name="Comma 3 3 4 3 2 2 2 2 2 6" xfId="25520"/>
    <cellStyle name="Comma 3 3 4 3 2 2 2 2 3" xfId="25521"/>
    <cellStyle name="Comma 3 3 4 3 2 2 2 2 3 2" xfId="25522"/>
    <cellStyle name="Comma 3 3 4 3 2 2 2 2 4" xfId="25523"/>
    <cellStyle name="Comma 3 3 4 3 2 2 2 2 5" xfId="25524"/>
    <cellStyle name="Comma 3 3 4 3 2 2 2 2 6" xfId="25525"/>
    <cellStyle name="Comma 3 3 4 3 2 2 2 2 7" xfId="25526"/>
    <cellStyle name="Comma 3 3 4 3 2 2 2 3" xfId="25527"/>
    <cellStyle name="Comma 3 3 4 3 2 2 2 3 2" xfId="25528"/>
    <cellStyle name="Comma 3 3 4 3 2 2 2 3 2 2" xfId="25529"/>
    <cellStyle name="Comma 3 3 4 3 2 2 2 3 3" xfId="25530"/>
    <cellStyle name="Comma 3 3 4 3 2 2 2 3 4" xfId="25531"/>
    <cellStyle name="Comma 3 3 4 3 2 2 2 3 5" xfId="25532"/>
    <cellStyle name="Comma 3 3 4 3 2 2 2 3 6" xfId="25533"/>
    <cellStyle name="Comma 3 3 4 3 2 2 2 4" xfId="25534"/>
    <cellStyle name="Comma 3 3 4 3 2 2 2 4 2" xfId="25535"/>
    <cellStyle name="Comma 3 3 4 3 2 2 2 5" xfId="25536"/>
    <cellStyle name="Comma 3 3 4 3 2 2 2 6" xfId="25537"/>
    <cellStyle name="Comma 3 3 4 3 2 2 2 7" xfId="25538"/>
    <cellStyle name="Comma 3 3 4 3 2 2 2 8" xfId="25539"/>
    <cellStyle name="Comma 3 3 4 3 2 2 3" xfId="25540"/>
    <cellStyle name="Comma 3 3 4 3 2 2 3 2" xfId="25541"/>
    <cellStyle name="Comma 3 3 4 3 2 2 3 2 2" xfId="25542"/>
    <cellStyle name="Comma 3 3 4 3 2 2 3 2 2 2" xfId="25543"/>
    <cellStyle name="Comma 3 3 4 3 2 2 3 2 3" xfId="25544"/>
    <cellStyle name="Comma 3 3 4 3 2 2 3 2 4" xfId="25545"/>
    <cellStyle name="Comma 3 3 4 3 2 2 3 2 5" xfId="25546"/>
    <cellStyle name="Comma 3 3 4 3 2 2 3 2 6" xfId="25547"/>
    <cellStyle name="Comma 3 3 4 3 2 2 3 3" xfId="25548"/>
    <cellStyle name="Comma 3 3 4 3 2 2 3 3 2" xfId="25549"/>
    <cellStyle name="Comma 3 3 4 3 2 2 3 4" xfId="25550"/>
    <cellStyle name="Comma 3 3 4 3 2 2 3 5" xfId="25551"/>
    <cellStyle name="Comma 3 3 4 3 2 2 3 6" xfId="25552"/>
    <cellStyle name="Comma 3 3 4 3 2 2 3 7" xfId="25553"/>
    <cellStyle name="Comma 3 3 4 3 2 2 4" xfId="25554"/>
    <cellStyle name="Comma 3 3 4 3 2 2 4 2" xfId="25555"/>
    <cellStyle name="Comma 3 3 4 3 2 2 4 2 2" xfId="25556"/>
    <cellStyle name="Comma 3 3 4 3 2 2 4 3" xfId="25557"/>
    <cellStyle name="Comma 3 3 4 3 2 2 4 4" xfId="25558"/>
    <cellStyle name="Comma 3 3 4 3 2 2 4 5" xfId="25559"/>
    <cellStyle name="Comma 3 3 4 3 2 2 4 6" xfId="25560"/>
    <cellStyle name="Comma 3 3 4 3 2 2 5" xfId="25561"/>
    <cellStyle name="Comma 3 3 4 3 2 2 5 2" xfId="25562"/>
    <cellStyle name="Comma 3 3 4 3 2 2 6" xfId="25563"/>
    <cellStyle name="Comma 3 3 4 3 2 2 6 2" xfId="25564"/>
    <cellStyle name="Comma 3 3 4 3 2 2 7" xfId="25565"/>
    <cellStyle name="Comma 3 3 4 3 2 2 8" xfId="25566"/>
    <cellStyle name="Comma 3 3 4 3 2 2 9" xfId="25567"/>
    <cellStyle name="Comma 3 3 4 3 2 3" xfId="25568"/>
    <cellStyle name="Comma 3 3 4 3 2 3 10" xfId="25569"/>
    <cellStyle name="Comma 3 3 4 3 2 3 2" xfId="25570"/>
    <cellStyle name="Comma 3 3 4 3 2 3 2 2" xfId="25571"/>
    <cellStyle name="Comma 3 3 4 3 2 3 2 2 2" xfId="25572"/>
    <cellStyle name="Comma 3 3 4 3 2 3 2 2 2 2" xfId="25573"/>
    <cellStyle name="Comma 3 3 4 3 2 3 2 2 3" xfId="25574"/>
    <cellStyle name="Comma 3 3 4 3 2 3 2 2 4" xfId="25575"/>
    <cellStyle name="Comma 3 3 4 3 2 3 2 2 5" xfId="25576"/>
    <cellStyle name="Comma 3 3 4 3 2 3 2 2 6" xfId="25577"/>
    <cellStyle name="Comma 3 3 4 3 2 3 2 3" xfId="25578"/>
    <cellStyle name="Comma 3 3 4 3 2 3 2 3 2" xfId="25579"/>
    <cellStyle name="Comma 3 3 4 3 2 3 2 4" xfId="25580"/>
    <cellStyle name="Comma 3 3 4 3 2 3 2 5" xfId="25581"/>
    <cellStyle name="Comma 3 3 4 3 2 3 2 6" xfId="25582"/>
    <cellStyle name="Comma 3 3 4 3 2 3 2 7" xfId="25583"/>
    <cellStyle name="Comma 3 3 4 3 2 3 3" xfId="25584"/>
    <cellStyle name="Comma 3 3 4 3 2 3 3 2" xfId="25585"/>
    <cellStyle name="Comma 3 3 4 3 2 3 3 2 2" xfId="25586"/>
    <cellStyle name="Comma 3 3 4 3 2 3 3 3" xfId="25587"/>
    <cellStyle name="Comma 3 3 4 3 2 3 3 4" xfId="25588"/>
    <cellStyle name="Comma 3 3 4 3 2 3 3 5" xfId="25589"/>
    <cellStyle name="Comma 3 3 4 3 2 3 3 6" xfId="25590"/>
    <cellStyle name="Comma 3 3 4 3 2 3 4" xfId="25591"/>
    <cellStyle name="Comma 3 3 4 3 2 3 4 2" xfId="25592"/>
    <cellStyle name="Comma 3 3 4 3 2 3 5" xfId="25593"/>
    <cellStyle name="Comma 3 3 4 3 2 3 5 2" xfId="25594"/>
    <cellStyle name="Comma 3 3 4 3 2 3 6" xfId="25595"/>
    <cellStyle name="Comma 3 3 4 3 2 3 7" xfId="25596"/>
    <cellStyle name="Comma 3 3 4 3 2 3 8" xfId="25597"/>
    <cellStyle name="Comma 3 3 4 3 2 3 9" xfId="25598"/>
    <cellStyle name="Comma 3 3 4 3 2 4" xfId="25599"/>
    <cellStyle name="Comma 3 3 4 3 2 4 2" xfId="25600"/>
    <cellStyle name="Comma 3 3 4 3 2 4 2 2" xfId="25601"/>
    <cellStyle name="Comma 3 3 4 3 2 4 2 2 2" xfId="25602"/>
    <cellStyle name="Comma 3 3 4 3 2 4 2 3" xfId="25603"/>
    <cellStyle name="Comma 3 3 4 3 2 4 2 4" xfId="25604"/>
    <cellStyle name="Comma 3 3 4 3 2 4 2 5" xfId="25605"/>
    <cellStyle name="Comma 3 3 4 3 2 4 2 6" xfId="25606"/>
    <cellStyle name="Comma 3 3 4 3 2 4 3" xfId="25607"/>
    <cellStyle name="Comma 3 3 4 3 2 4 3 2" xfId="25608"/>
    <cellStyle name="Comma 3 3 4 3 2 4 4" xfId="25609"/>
    <cellStyle name="Comma 3 3 4 3 2 4 5" xfId="25610"/>
    <cellStyle name="Comma 3 3 4 3 2 4 6" xfId="25611"/>
    <cellStyle name="Comma 3 3 4 3 2 4 7" xfId="25612"/>
    <cellStyle name="Comma 3 3 4 3 2 5" xfId="25613"/>
    <cellStyle name="Comma 3 3 4 3 2 5 2" xfId="25614"/>
    <cellStyle name="Comma 3 3 4 3 2 5 2 2" xfId="25615"/>
    <cellStyle name="Comma 3 3 4 3 2 5 3" xfId="25616"/>
    <cellStyle name="Comma 3 3 4 3 2 5 4" xfId="25617"/>
    <cellStyle name="Comma 3 3 4 3 2 5 5" xfId="25618"/>
    <cellStyle name="Comma 3 3 4 3 2 5 6" xfId="25619"/>
    <cellStyle name="Comma 3 3 4 3 2 6" xfId="25620"/>
    <cellStyle name="Comma 3 3 4 3 2 6 2" xfId="25621"/>
    <cellStyle name="Comma 3 3 4 3 2 7" xfId="25622"/>
    <cellStyle name="Comma 3 3 4 3 2 7 2" xfId="25623"/>
    <cellStyle name="Comma 3 3 4 3 2 8" xfId="25624"/>
    <cellStyle name="Comma 3 3 4 3 2 9" xfId="25625"/>
    <cellStyle name="Comma 3 3 4 3 3" xfId="25626"/>
    <cellStyle name="Comma 3 3 4 3 3 10" xfId="25627"/>
    <cellStyle name="Comma 3 3 4 3 3 11" xfId="25628"/>
    <cellStyle name="Comma 3 3 4 3 3 12" xfId="25629"/>
    <cellStyle name="Comma 3 3 4 3 3 2" xfId="25630"/>
    <cellStyle name="Comma 3 3 4 3 3 2 10" xfId="25631"/>
    <cellStyle name="Comma 3 3 4 3 3 2 11" xfId="25632"/>
    <cellStyle name="Comma 3 3 4 3 3 2 2" xfId="25633"/>
    <cellStyle name="Comma 3 3 4 3 3 2 2 2" xfId="25634"/>
    <cellStyle name="Comma 3 3 4 3 3 2 2 2 2" xfId="25635"/>
    <cellStyle name="Comma 3 3 4 3 3 2 2 2 2 2" xfId="25636"/>
    <cellStyle name="Comma 3 3 4 3 3 2 2 2 2 2 2" xfId="25637"/>
    <cellStyle name="Comma 3 3 4 3 3 2 2 2 2 3" xfId="25638"/>
    <cellStyle name="Comma 3 3 4 3 3 2 2 2 2 4" xfId="25639"/>
    <cellStyle name="Comma 3 3 4 3 3 2 2 2 2 5" xfId="25640"/>
    <cellStyle name="Comma 3 3 4 3 3 2 2 2 2 6" xfId="25641"/>
    <cellStyle name="Comma 3 3 4 3 3 2 2 2 3" xfId="25642"/>
    <cellStyle name="Comma 3 3 4 3 3 2 2 2 3 2" xfId="25643"/>
    <cellStyle name="Comma 3 3 4 3 3 2 2 2 4" xfId="25644"/>
    <cellStyle name="Comma 3 3 4 3 3 2 2 2 5" xfId="25645"/>
    <cellStyle name="Comma 3 3 4 3 3 2 2 2 6" xfId="25646"/>
    <cellStyle name="Comma 3 3 4 3 3 2 2 2 7" xfId="25647"/>
    <cellStyle name="Comma 3 3 4 3 3 2 2 3" xfId="25648"/>
    <cellStyle name="Comma 3 3 4 3 3 2 2 3 2" xfId="25649"/>
    <cellStyle name="Comma 3 3 4 3 3 2 2 3 2 2" xfId="25650"/>
    <cellStyle name="Comma 3 3 4 3 3 2 2 3 3" xfId="25651"/>
    <cellStyle name="Comma 3 3 4 3 3 2 2 3 4" xfId="25652"/>
    <cellStyle name="Comma 3 3 4 3 3 2 2 3 5" xfId="25653"/>
    <cellStyle name="Comma 3 3 4 3 3 2 2 3 6" xfId="25654"/>
    <cellStyle name="Comma 3 3 4 3 3 2 2 4" xfId="25655"/>
    <cellStyle name="Comma 3 3 4 3 3 2 2 4 2" xfId="25656"/>
    <cellStyle name="Comma 3 3 4 3 3 2 2 5" xfId="25657"/>
    <cellStyle name="Comma 3 3 4 3 3 2 2 6" xfId="25658"/>
    <cellStyle name="Comma 3 3 4 3 3 2 2 7" xfId="25659"/>
    <cellStyle name="Comma 3 3 4 3 3 2 2 8" xfId="25660"/>
    <cellStyle name="Comma 3 3 4 3 3 2 3" xfId="25661"/>
    <cellStyle name="Comma 3 3 4 3 3 2 3 2" xfId="25662"/>
    <cellStyle name="Comma 3 3 4 3 3 2 3 2 2" xfId="25663"/>
    <cellStyle name="Comma 3 3 4 3 3 2 3 2 2 2" xfId="25664"/>
    <cellStyle name="Comma 3 3 4 3 3 2 3 2 2 2 2" xfId="25665"/>
    <cellStyle name="Comma 3 3 4 3 3 2 3 2 2 3" xfId="25666"/>
    <cellStyle name="Comma 3 3 4 3 3 2 3 2 2 4" xfId="25667"/>
    <cellStyle name="Comma 3 3 4 3 3 2 3 2 2 5" xfId="25668"/>
    <cellStyle name="Comma 3 3 4 3 3 2 3 2 2 6" xfId="25669"/>
    <cellStyle name="Comma 3 3 4 3 3 2 3 2 3" xfId="25670"/>
    <cellStyle name="Comma 3 3 4 3 3 2 3 2 3 2" xfId="25671"/>
    <cellStyle name="Comma 3 3 4 3 3 2 3 2 3 3" xfId="25672"/>
    <cellStyle name="Comma 3 3 4 3 3 2 3 2 4" xfId="25673"/>
    <cellStyle name="Comma 3 3 4 3 3 2 3 2 5" xfId="25674"/>
    <cellStyle name="Comma 3 3 4 3 3 2 3 2 6" xfId="25675"/>
    <cellStyle name="Comma 3 3 4 3 3 2 3 2 7" xfId="25676"/>
    <cellStyle name="Comma 3 3 4 3 3 2 3 3" xfId="25677"/>
    <cellStyle name="Comma 3 3 4 3 3 2 3 3 2" xfId="25678"/>
    <cellStyle name="Comma 3 3 4 3 3 2 3 3 2 2" xfId="25679"/>
    <cellStyle name="Comma 3 3 4 3 3 2 3 3 3" xfId="25680"/>
    <cellStyle name="Comma 3 3 4 3 3 2 3 3 4" xfId="25681"/>
    <cellStyle name="Comma 3 3 4 3 3 2 3 3 5" xfId="25682"/>
    <cellStyle name="Comma 3 3 4 3 3 2 3 3 6" xfId="25683"/>
    <cellStyle name="Comma 3 3 4 3 3 2 3 4" xfId="25684"/>
    <cellStyle name="Comma 3 3 4 3 3 2 3 4 2" xfId="25685"/>
    <cellStyle name="Comma 3 3 4 3 3 2 3 4 3" xfId="25686"/>
    <cellStyle name="Comma 3 3 4 3 3 2 3 5" xfId="25687"/>
    <cellStyle name="Comma 3 3 4 3 3 2 3 6" xfId="25688"/>
    <cellStyle name="Comma 3 3 4 3 3 2 3 7" xfId="25689"/>
    <cellStyle name="Comma 3 3 4 3 3 2 3 8" xfId="25690"/>
    <cellStyle name="Comma 3 3 4 3 3 2 4" xfId="25691"/>
    <cellStyle name="Comma 3 3 4 3 3 2 4 2" xfId="25692"/>
    <cellStyle name="Comma 3 3 4 3 3 2 4 2 2" xfId="25693"/>
    <cellStyle name="Comma 3 3 4 3 3 2 4 2 2 2" xfId="25694"/>
    <cellStyle name="Comma 3 3 4 3 3 2 4 2 3" xfId="25695"/>
    <cellStyle name="Comma 3 3 4 3 3 2 4 2 4" xfId="25696"/>
    <cellStyle name="Comma 3 3 4 3 3 2 4 2 5" xfId="25697"/>
    <cellStyle name="Comma 3 3 4 3 3 2 4 2 6" xfId="25698"/>
    <cellStyle name="Comma 3 3 4 3 3 2 4 3" xfId="25699"/>
    <cellStyle name="Comma 3 3 4 3 3 2 4 3 2" xfId="25700"/>
    <cellStyle name="Comma 3 3 4 3 3 2 4 3 3" xfId="25701"/>
    <cellStyle name="Comma 3 3 4 3 3 2 4 4" xfId="25702"/>
    <cellStyle name="Comma 3 3 4 3 3 2 4 5" xfId="25703"/>
    <cellStyle name="Comma 3 3 4 3 3 2 4 6" xfId="25704"/>
    <cellStyle name="Comma 3 3 4 3 3 2 4 7" xfId="25705"/>
    <cellStyle name="Comma 3 3 4 3 3 2 5" xfId="25706"/>
    <cellStyle name="Comma 3 3 4 3 3 2 5 2" xfId="25707"/>
    <cellStyle name="Comma 3 3 4 3 3 2 5 3" xfId="25708"/>
    <cellStyle name="Comma 3 3 4 3 3 2 6" xfId="25709"/>
    <cellStyle name="Comma 3 3 4 3 3 2 6 2" xfId="25710"/>
    <cellStyle name="Comma 3 3 4 3 3 2 7" xfId="25711"/>
    <cellStyle name="Comma 3 3 4 3 3 2 8" xfId="25712"/>
    <cellStyle name="Comma 3 3 4 3 3 2 9" xfId="25713"/>
    <cellStyle name="Comma 3 3 4 3 3 3" xfId="25714"/>
    <cellStyle name="Comma 3 3 4 3 3 3 10" xfId="25715"/>
    <cellStyle name="Comma 3 3 4 3 3 3 2" xfId="25716"/>
    <cellStyle name="Comma 3 3 4 3 3 3 2 2" xfId="25717"/>
    <cellStyle name="Comma 3 3 4 3 3 3 2 2 2" xfId="25718"/>
    <cellStyle name="Comma 3 3 4 3 3 3 2 2 2 2" xfId="25719"/>
    <cellStyle name="Comma 3 3 4 3 3 3 2 2 3" xfId="25720"/>
    <cellStyle name="Comma 3 3 4 3 3 3 2 2 4" xfId="25721"/>
    <cellStyle name="Comma 3 3 4 3 3 3 2 2 5" xfId="25722"/>
    <cellStyle name="Comma 3 3 4 3 3 3 2 2 6" xfId="25723"/>
    <cellStyle name="Comma 3 3 4 3 3 3 2 3" xfId="25724"/>
    <cellStyle name="Comma 3 3 4 3 3 3 2 3 2" xfId="25725"/>
    <cellStyle name="Comma 3 3 4 3 3 3 2 4" xfId="25726"/>
    <cellStyle name="Comma 3 3 4 3 3 3 2 5" xfId="25727"/>
    <cellStyle name="Comma 3 3 4 3 3 3 2 6" xfId="25728"/>
    <cellStyle name="Comma 3 3 4 3 3 3 2 7" xfId="25729"/>
    <cellStyle name="Comma 3 3 4 3 3 3 3" xfId="25730"/>
    <cellStyle name="Comma 3 3 4 3 3 3 3 2" xfId="25731"/>
    <cellStyle name="Comma 3 3 4 3 3 3 3 2 2" xfId="25732"/>
    <cellStyle name="Comma 3 3 4 3 3 3 3 3" xfId="25733"/>
    <cellStyle name="Comma 3 3 4 3 3 3 3 4" xfId="25734"/>
    <cellStyle name="Comma 3 3 4 3 3 3 3 5" xfId="25735"/>
    <cellStyle name="Comma 3 3 4 3 3 3 3 6" xfId="25736"/>
    <cellStyle name="Comma 3 3 4 3 3 3 4" xfId="25737"/>
    <cellStyle name="Comma 3 3 4 3 3 3 4 2" xfId="25738"/>
    <cellStyle name="Comma 3 3 4 3 3 3 5" xfId="25739"/>
    <cellStyle name="Comma 3 3 4 3 3 3 5 2" xfId="25740"/>
    <cellStyle name="Comma 3 3 4 3 3 3 6" xfId="25741"/>
    <cellStyle name="Comma 3 3 4 3 3 3 7" xfId="25742"/>
    <cellStyle name="Comma 3 3 4 3 3 3 8" xfId="25743"/>
    <cellStyle name="Comma 3 3 4 3 3 3 9" xfId="25744"/>
    <cellStyle name="Comma 3 3 4 3 3 4" xfId="25745"/>
    <cellStyle name="Comma 3 3 4 3 3 4 2" xfId="25746"/>
    <cellStyle name="Comma 3 3 4 3 3 4 2 2" xfId="25747"/>
    <cellStyle name="Comma 3 3 4 3 3 4 2 2 2" xfId="25748"/>
    <cellStyle name="Comma 3 3 4 3 3 4 2 2 2 2" xfId="25749"/>
    <cellStyle name="Comma 3 3 4 3 3 4 2 2 3" xfId="25750"/>
    <cellStyle name="Comma 3 3 4 3 3 4 2 2 4" xfId="25751"/>
    <cellStyle name="Comma 3 3 4 3 3 4 2 2 5" xfId="25752"/>
    <cellStyle name="Comma 3 3 4 3 3 4 2 2 6" xfId="25753"/>
    <cellStyle name="Comma 3 3 4 3 3 4 2 3" xfId="25754"/>
    <cellStyle name="Comma 3 3 4 3 3 4 2 3 2" xfId="25755"/>
    <cellStyle name="Comma 3 3 4 3 3 4 2 3 3" xfId="25756"/>
    <cellStyle name="Comma 3 3 4 3 3 4 2 4" xfId="25757"/>
    <cellStyle name="Comma 3 3 4 3 3 4 2 5" xfId="25758"/>
    <cellStyle name="Comma 3 3 4 3 3 4 2 6" xfId="25759"/>
    <cellStyle name="Comma 3 3 4 3 3 4 2 7" xfId="25760"/>
    <cellStyle name="Comma 3 3 4 3 3 4 3" xfId="25761"/>
    <cellStyle name="Comma 3 3 4 3 3 4 3 2" xfId="25762"/>
    <cellStyle name="Comma 3 3 4 3 3 4 3 2 2" xfId="25763"/>
    <cellStyle name="Comma 3 3 4 3 3 4 3 3" xfId="25764"/>
    <cellStyle name="Comma 3 3 4 3 3 4 3 4" xfId="25765"/>
    <cellStyle name="Comma 3 3 4 3 3 4 3 5" xfId="25766"/>
    <cellStyle name="Comma 3 3 4 3 3 4 3 6" xfId="25767"/>
    <cellStyle name="Comma 3 3 4 3 3 4 4" xfId="25768"/>
    <cellStyle name="Comma 3 3 4 3 3 4 4 2" xfId="25769"/>
    <cellStyle name="Comma 3 3 4 3 3 4 4 3" xfId="25770"/>
    <cellStyle name="Comma 3 3 4 3 3 4 5" xfId="25771"/>
    <cellStyle name="Comma 3 3 4 3 3 4 6" xfId="25772"/>
    <cellStyle name="Comma 3 3 4 3 3 4 7" xfId="25773"/>
    <cellStyle name="Comma 3 3 4 3 3 4 8" xfId="25774"/>
    <cellStyle name="Comma 3 3 4 3 3 5" xfId="25775"/>
    <cellStyle name="Comma 3 3 4 3 3 5 2" xfId="25776"/>
    <cellStyle name="Comma 3 3 4 3 3 5 2 2" xfId="25777"/>
    <cellStyle name="Comma 3 3 4 3 3 5 2 2 2" xfId="25778"/>
    <cellStyle name="Comma 3 3 4 3 3 5 2 3" xfId="25779"/>
    <cellStyle name="Comma 3 3 4 3 3 5 2 4" xfId="25780"/>
    <cellStyle name="Comma 3 3 4 3 3 5 2 5" xfId="25781"/>
    <cellStyle name="Comma 3 3 4 3 3 5 2 6" xfId="25782"/>
    <cellStyle name="Comma 3 3 4 3 3 5 3" xfId="25783"/>
    <cellStyle name="Comma 3 3 4 3 3 5 3 2" xfId="25784"/>
    <cellStyle name="Comma 3 3 4 3 3 5 3 3" xfId="25785"/>
    <cellStyle name="Comma 3 3 4 3 3 5 4" xfId="25786"/>
    <cellStyle name="Comma 3 3 4 3 3 5 5" xfId="25787"/>
    <cellStyle name="Comma 3 3 4 3 3 5 6" xfId="25788"/>
    <cellStyle name="Comma 3 3 4 3 3 5 7" xfId="25789"/>
    <cellStyle name="Comma 3 3 4 3 3 6" xfId="25790"/>
    <cellStyle name="Comma 3 3 4 3 3 6 2" xfId="25791"/>
    <cellStyle name="Comma 3 3 4 3 3 6 3" xfId="25792"/>
    <cellStyle name="Comma 3 3 4 3 3 7" xfId="25793"/>
    <cellStyle name="Comma 3 3 4 3 3 7 2" xfId="25794"/>
    <cellStyle name="Comma 3 3 4 3 3 8" xfId="25795"/>
    <cellStyle name="Comma 3 3 4 3 3 9" xfId="25796"/>
    <cellStyle name="Comma 3 3 4 3 4" xfId="25797"/>
    <cellStyle name="Comma 3 3 4 3 4 10" xfId="25798"/>
    <cellStyle name="Comma 3 3 4 3 4 11" xfId="25799"/>
    <cellStyle name="Comma 3 3 4 3 4 2" xfId="25800"/>
    <cellStyle name="Comma 3 3 4 3 4 2 2" xfId="25801"/>
    <cellStyle name="Comma 3 3 4 3 4 2 2 2" xfId="25802"/>
    <cellStyle name="Comma 3 3 4 3 4 2 2 2 2" xfId="25803"/>
    <cellStyle name="Comma 3 3 4 3 4 2 2 2 2 2" xfId="25804"/>
    <cellStyle name="Comma 3 3 4 3 4 2 2 2 3" xfId="25805"/>
    <cellStyle name="Comma 3 3 4 3 4 2 2 2 4" xfId="25806"/>
    <cellStyle name="Comma 3 3 4 3 4 2 2 2 5" xfId="25807"/>
    <cellStyle name="Comma 3 3 4 3 4 2 2 2 6" xfId="25808"/>
    <cellStyle name="Comma 3 3 4 3 4 2 2 3" xfId="25809"/>
    <cellStyle name="Comma 3 3 4 3 4 2 2 3 2" xfId="25810"/>
    <cellStyle name="Comma 3 3 4 3 4 2 2 4" xfId="25811"/>
    <cellStyle name="Comma 3 3 4 3 4 2 2 5" xfId="25812"/>
    <cellStyle name="Comma 3 3 4 3 4 2 2 6" xfId="25813"/>
    <cellStyle name="Comma 3 3 4 3 4 2 2 7" xfId="25814"/>
    <cellStyle name="Comma 3 3 4 3 4 2 3" xfId="25815"/>
    <cellStyle name="Comma 3 3 4 3 4 2 3 2" xfId="25816"/>
    <cellStyle name="Comma 3 3 4 3 4 2 3 2 2" xfId="25817"/>
    <cellStyle name="Comma 3 3 4 3 4 2 3 3" xfId="25818"/>
    <cellStyle name="Comma 3 3 4 3 4 2 3 4" xfId="25819"/>
    <cellStyle name="Comma 3 3 4 3 4 2 3 5" xfId="25820"/>
    <cellStyle name="Comma 3 3 4 3 4 2 3 6" xfId="25821"/>
    <cellStyle name="Comma 3 3 4 3 4 2 4" xfId="25822"/>
    <cellStyle name="Comma 3 3 4 3 4 2 4 2" xfId="25823"/>
    <cellStyle name="Comma 3 3 4 3 4 2 5" xfId="25824"/>
    <cellStyle name="Comma 3 3 4 3 4 2 6" xfId="25825"/>
    <cellStyle name="Comma 3 3 4 3 4 2 7" xfId="25826"/>
    <cellStyle name="Comma 3 3 4 3 4 2 8" xfId="25827"/>
    <cellStyle name="Comma 3 3 4 3 4 3" xfId="25828"/>
    <cellStyle name="Comma 3 3 4 3 4 3 2" xfId="25829"/>
    <cellStyle name="Comma 3 3 4 3 4 3 2 2" xfId="25830"/>
    <cellStyle name="Comma 3 3 4 3 4 3 2 2 2" xfId="25831"/>
    <cellStyle name="Comma 3 3 4 3 4 3 2 3" xfId="25832"/>
    <cellStyle name="Comma 3 3 4 3 4 3 2 4" xfId="25833"/>
    <cellStyle name="Comma 3 3 4 3 4 3 2 5" xfId="25834"/>
    <cellStyle name="Comma 3 3 4 3 4 3 2 6" xfId="25835"/>
    <cellStyle name="Comma 3 3 4 3 4 3 3" xfId="25836"/>
    <cellStyle name="Comma 3 3 4 3 4 3 3 2" xfId="25837"/>
    <cellStyle name="Comma 3 3 4 3 4 3 4" xfId="25838"/>
    <cellStyle name="Comma 3 3 4 3 4 3 5" xfId="25839"/>
    <cellStyle name="Comma 3 3 4 3 4 3 6" xfId="25840"/>
    <cellStyle name="Comma 3 3 4 3 4 3 7" xfId="25841"/>
    <cellStyle name="Comma 3 3 4 3 4 4" xfId="25842"/>
    <cellStyle name="Comma 3 3 4 3 4 4 2" xfId="25843"/>
    <cellStyle name="Comma 3 3 4 3 4 4 2 2" xfId="25844"/>
    <cellStyle name="Comma 3 3 4 3 4 4 3" xfId="25845"/>
    <cellStyle name="Comma 3 3 4 3 4 4 4" xfId="25846"/>
    <cellStyle name="Comma 3 3 4 3 4 4 5" xfId="25847"/>
    <cellStyle name="Comma 3 3 4 3 4 4 6" xfId="25848"/>
    <cellStyle name="Comma 3 3 4 3 4 5" xfId="25849"/>
    <cellStyle name="Comma 3 3 4 3 4 5 2" xfId="25850"/>
    <cellStyle name="Comma 3 3 4 3 4 6" xfId="25851"/>
    <cellStyle name="Comma 3 3 4 3 4 6 2" xfId="25852"/>
    <cellStyle name="Comma 3 3 4 3 4 7" xfId="25853"/>
    <cellStyle name="Comma 3 3 4 3 4 8" xfId="25854"/>
    <cellStyle name="Comma 3 3 4 3 4 9" xfId="25855"/>
    <cellStyle name="Comma 3 3 4 3 5" xfId="25856"/>
    <cellStyle name="Comma 3 3 4 3 5 10" xfId="25857"/>
    <cellStyle name="Comma 3 3 4 3 5 2" xfId="25858"/>
    <cellStyle name="Comma 3 3 4 3 5 2 2" xfId="25859"/>
    <cellStyle name="Comma 3 3 4 3 5 2 2 2" xfId="25860"/>
    <cellStyle name="Comma 3 3 4 3 5 2 2 2 2" xfId="25861"/>
    <cellStyle name="Comma 3 3 4 3 5 2 2 3" xfId="25862"/>
    <cellStyle name="Comma 3 3 4 3 5 2 2 4" xfId="25863"/>
    <cellStyle name="Comma 3 3 4 3 5 2 2 5" xfId="25864"/>
    <cellStyle name="Comma 3 3 4 3 5 2 2 6" xfId="25865"/>
    <cellStyle name="Comma 3 3 4 3 5 2 3" xfId="25866"/>
    <cellStyle name="Comma 3 3 4 3 5 2 3 2" xfId="25867"/>
    <cellStyle name="Comma 3 3 4 3 5 2 4" xfId="25868"/>
    <cellStyle name="Comma 3 3 4 3 5 2 5" xfId="25869"/>
    <cellStyle name="Comma 3 3 4 3 5 2 6" xfId="25870"/>
    <cellStyle name="Comma 3 3 4 3 5 2 7" xfId="25871"/>
    <cellStyle name="Comma 3 3 4 3 5 3" xfId="25872"/>
    <cellStyle name="Comma 3 3 4 3 5 3 2" xfId="25873"/>
    <cellStyle name="Comma 3 3 4 3 5 3 2 2" xfId="25874"/>
    <cellStyle name="Comma 3 3 4 3 5 3 3" xfId="25875"/>
    <cellStyle name="Comma 3 3 4 3 5 3 4" xfId="25876"/>
    <cellStyle name="Comma 3 3 4 3 5 3 5" xfId="25877"/>
    <cellStyle name="Comma 3 3 4 3 5 3 6" xfId="25878"/>
    <cellStyle name="Comma 3 3 4 3 5 4" xfId="25879"/>
    <cellStyle name="Comma 3 3 4 3 5 4 2" xfId="25880"/>
    <cellStyle name="Comma 3 3 4 3 5 5" xfId="25881"/>
    <cellStyle name="Comma 3 3 4 3 5 5 2" xfId="25882"/>
    <cellStyle name="Comma 3 3 4 3 5 6" xfId="25883"/>
    <cellStyle name="Comma 3 3 4 3 5 7" xfId="25884"/>
    <cellStyle name="Comma 3 3 4 3 5 8" xfId="25885"/>
    <cellStyle name="Comma 3 3 4 3 5 9" xfId="25886"/>
    <cellStyle name="Comma 3 3 4 3 6" xfId="25887"/>
    <cellStyle name="Comma 3 3 4 3 6 2" xfId="25888"/>
    <cellStyle name="Comma 3 3 4 3 6 2 2" xfId="25889"/>
    <cellStyle name="Comma 3 3 4 3 6 2 2 2" xfId="25890"/>
    <cellStyle name="Comma 3 3 4 3 6 2 3" xfId="25891"/>
    <cellStyle name="Comma 3 3 4 3 6 2 4" xfId="25892"/>
    <cellStyle name="Comma 3 3 4 3 6 2 5" xfId="25893"/>
    <cellStyle name="Comma 3 3 4 3 6 2 6" xfId="25894"/>
    <cellStyle name="Comma 3 3 4 3 6 3" xfId="25895"/>
    <cellStyle name="Comma 3 3 4 3 6 3 2" xfId="25896"/>
    <cellStyle name="Comma 3 3 4 3 6 4" xfId="25897"/>
    <cellStyle name="Comma 3 3 4 3 6 5" xfId="25898"/>
    <cellStyle name="Comma 3 3 4 3 6 6" xfId="25899"/>
    <cellStyle name="Comma 3 3 4 3 6 7" xfId="25900"/>
    <cellStyle name="Comma 3 3 4 3 7" xfId="25901"/>
    <cellStyle name="Comma 3 3 4 3 7 2" xfId="25902"/>
    <cellStyle name="Comma 3 3 4 3 7 2 2" xfId="25903"/>
    <cellStyle name="Comma 3 3 4 3 7 3" xfId="25904"/>
    <cellStyle name="Comma 3 3 4 3 7 4" xfId="25905"/>
    <cellStyle name="Comma 3 3 4 3 7 5" xfId="25906"/>
    <cellStyle name="Comma 3 3 4 3 7 6" xfId="25907"/>
    <cellStyle name="Comma 3 3 4 3 8" xfId="25908"/>
    <cellStyle name="Comma 3 3 4 3 8 2" xfId="25909"/>
    <cellStyle name="Comma 3 3 4 3 9" xfId="25910"/>
    <cellStyle name="Comma 3 3 4 3 9 2" xfId="25911"/>
    <cellStyle name="Comma 3 3 4 4" xfId="25912"/>
    <cellStyle name="Comma 3 3 4 4 10" xfId="25913"/>
    <cellStyle name="Comma 3 3 4 4 11" xfId="25914"/>
    <cellStyle name="Comma 3 3 4 4 12" xfId="25915"/>
    <cellStyle name="Comma 3 3 4 4 2" xfId="25916"/>
    <cellStyle name="Comma 3 3 4 4 2 10" xfId="25917"/>
    <cellStyle name="Comma 3 3 4 4 2 11" xfId="25918"/>
    <cellStyle name="Comma 3 3 4 4 2 2" xfId="25919"/>
    <cellStyle name="Comma 3 3 4 4 2 2 2" xfId="25920"/>
    <cellStyle name="Comma 3 3 4 4 2 2 2 2" xfId="25921"/>
    <cellStyle name="Comma 3 3 4 4 2 2 2 2 2" xfId="25922"/>
    <cellStyle name="Comma 3 3 4 4 2 2 2 2 2 2" xfId="25923"/>
    <cellStyle name="Comma 3 3 4 4 2 2 2 2 3" xfId="25924"/>
    <cellStyle name="Comma 3 3 4 4 2 2 2 2 4" xfId="25925"/>
    <cellStyle name="Comma 3 3 4 4 2 2 2 2 5" xfId="25926"/>
    <cellStyle name="Comma 3 3 4 4 2 2 2 2 6" xfId="25927"/>
    <cellStyle name="Comma 3 3 4 4 2 2 2 3" xfId="25928"/>
    <cellStyle name="Comma 3 3 4 4 2 2 2 3 2" xfId="25929"/>
    <cellStyle name="Comma 3 3 4 4 2 2 2 4" xfId="25930"/>
    <cellStyle name="Comma 3 3 4 4 2 2 2 5" xfId="25931"/>
    <cellStyle name="Comma 3 3 4 4 2 2 2 6" xfId="25932"/>
    <cellStyle name="Comma 3 3 4 4 2 2 2 7" xfId="25933"/>
    <cellStyle name="Comma 3 3 4 4 2 2 3" xfId="25934"/>
    <cellStyle name="Comma 3 3 4 4 2 2 3 2" xfId="25935"/>
    <cellStyle name="Comma 3 3 4 4 2 2 3 2 2" xfId="25936"/>
    <cellStyle name="Comma 3 3 4 4 2 2 3 3" xfId="25937"/>
    <cellStyle name="Comma 3 3 4 4 2 2 3 4" xfId="25938"/>
    <cellStyle name="Comma 3 3 4 4 2 2 3 5" xfId="25939"/>
    <cellStyle name="Comma 3 3 4 4 2 2 3 6" xfId="25940"/>
    <cellStyle name="Comma 3 3 4 4 2 2 4" xfId="25941"/>
    <cellStyle name="Comma 3 3 4 4 2 2 4 2" xfId="25942"/>
    <cellStyle name="Comma 3 3 4 4 2 2 5" xfId="25943"/>
    <cellStyle name="Comma 3 3 4 4 2 2 6" xfId="25944"/>
    <cellStyle name="Comma 3 3 4 4 2 2 7" xfId="25945"/>
    <cellStyle name="Comma 3 3 4 4 2 2 8" xfId="25946"/>
    <cellStyle name="Comma 3 3 4 4 2 3" xfId="25947"/>
    <cellStyle name="Comma 3 3 4 4 2 3 2" xfId="25948"/>
    <cellStyle name="Comma 3 3 4 4 2 3 2 2" xfId="25949"/>
    <cellStyle name="Comma 3 3 4 4 2 3 2 2 2" xfId="25950"/>
    <cellStyle name="Comma 3 3 4 4 2 3 2 3" xfId="25951"/>
    <cellStyle name="Comma 3 3 4 4 2 3 2 4" xfId="25952"/>
    <cellStyle name="Comma 3 3 4 4 2 3 2 5" xfId="25953"/>
    <cellStyle name="Comma 3 3 4 4 2 3 2 6" xfId="25954"/>
    <cellStyle name="Comma 3 3 4 4 2 3 3" xfId="25955"/>
    <cellStyle name="Comma 3 3 4 4 2 3 3 2" xfId="25956"/>
    <cellStyle name="Comma 3 3 4 4 2 3 4" xfId="25957"/>
    <cellStyle name="Comma 3 3 4 4 2 3 5" xfId="25958"/>
    <cellStyle name="Comma 3 3 4 4 2 3 6" xfId="25959"/>
    <cellStyle name="Comma 3 3 4 4 2 3 7" xfId="25960"/>
    <cellStyle name="Comma 3 3 4 4 2 4" xfId="25961"/>
    <cellStyle name="Comma 3 3 4 4 2 4 2" xfId="25962"/>
    <cellStyle name="Comma 3 3 4 4 2 4 2 2" xfId="25963"/>
    <cellStyle name="Comma 3 3 4 4 2 4 3" xfId="25964"/>
    <cellStyle name="Comma 3 3 4 4 2 4 4" xfId="25965"/>
    <cellStyle name="Comma 3 3 4 4 2 4 5" xfId="25966"/>
    <cellStyle name="Comma 3 3 4 4 2 4 6" xfId="25967"/>
    <cellStyle name="Comma 3 3 4 4 2 5" xfId="25968"/>
    <cellStyle name="Comma 3 3 4 4 2 5 2" xfId="25969"/>
    <cellStyle name="Comma 3 3 4 4 2 6" xfId="25970"/>
    <cellStyle name="Comma 3 3 4 4 2 6 2" xfId="25971"/>
    <cellStyle name="Comma 3 3 4 4 2 7" xfId="25972"/>
    <cellStyle name="Comma 3 3 4 4 2 8" xfId="25973"/>
    <cellStyle name="Comma 3 3 4 4 2 9" xfId="25974"/>
    <cellStyle name="Comma 3 3 4 4 3" xfId="25975"/>
    <cellStyle name="Comma 3 3 4 4 3 2" xfId="25976"/>
    <cellStyle name="Comma 3 3 4 4 3 2 2" xfId="25977"/>
    <cellStyle name="Comma 3 3 4 4 3 2 2 2" xfId="25978"/>
    <cellStyle name="Comma 3 3 4 4 3 2 2 2 2" xfId="25979"/>
    <cellStyle name="Comma 3 3 4 4 3 2 2 3" xfId="25980"/>
    <cellStyle name="Comma 3 3 4 4 3 2 2 4" xfId="25981"/>
    <cellStyle name="Comma 3 3 4 4 3 2 2 5" xfId="25982"/>
    <cellStyle name="Comma 3 3 4 4 3 2 2 6" xfId="25983"/>
    <cellStyle name="Comma 3 3 4 4 3 2 3" xfId="25984"/>
    <cellStyle name="Comma 3 3 4 4 3 2 3 2" xfId="25985"/>
    <cellStyle name="Comma 3 3 4 4 3 2 4" xfId="25986"/>
    <cellStyle name="Comma 3 3 4 4 3 2 5" xfId="25987"/>
    <cellStyle name="Comma 3 3 4 4 3 2 6" xfId="25988"/>
    <cellStyle name="Comma 3 3 4 4 3 2 7" xfId="25989"/>
    <cellStyle name="Comma 3 3 4 4 3 3" xfId="25990"/>
    <cellStyle name="Comma 3 3 4 4 3 3 2" xfId="25991"/>
    <cellStyle name="Comma 3 3 4 4 3 3 2 2" xfId="25992"/>
    <cellStyle name="Comma 3 3 4 4 3 3 3" xfId="25993"/>
    <cellStyle name="Comma 3 3 4 4 3 3 4" xfId="25994"/>
    <cellStyle name="Comma 3 3 4 4 3 3 5" xfId="25995"/>
    <cellStyle name="Comma 3 3 4 4 3 3 6" xfId="25996"/>
    <cellStyle name="Comma 3 3 4 4 3 4" xfId="25997"/>
    <cellStyle name="Comma 3 3 4 4 3 4 2" xfId="25998"/>
    <cellStyle name="Comma 3 3 4 4 3 5" xfId="25999"/>
    <cellStyle name="Comma 3 3 4 4 3 6" xfId="26000"/>
    <cellStyle name="Comma 3 3 4 4 3 7" xfId="26001"/>
    <cellStyle name="Comma 3 3 4 4 3 8" xfId="26002"/>
    <cellStyle name="Comma 3 3 4 4 4" xfId="26003"/>
    <cellStyle name="Comma 3 3 4 4 4 2" xfId="26004"/>
    <cellStyle name="Comma 3 3 4 4 4 2 2" xfId="26005"/>
    <cellStyle name="Comma 3 3 4 4 4 2 2 2" xfId="26006"/>
    <cellStyle name="Comma 3 3 4 4 4 2 3" xfId="26007"/>
    <cellStyle name="Comma 3 3 4 4 4 2 4" xfId="26008"/>
    <cellStyle name="Comma 3 3 4 4 4 2 5" xfId="26009"/>
    <cellStyle name="Comma 3 3 4 4 4 2 6" xfId="26010"/>
    <cellStyle name="Comma 3 3 4 4 4 3" xfId="26011"/>
    <cellStyle name="Comma 3 3 4 4 4 3 2" xfId="26012"/>
    <cellStyle name="Comma 3 3 4 4 4 4" xfId="26013"/>
    <cellStyle name="Comma 3 3 4 4 4 5" xfId="26014"/>
    <cellStyle name="Comma 3 3 4 4 4 6" xfId="26015"/>
    <cellStyle name="Comma 3 3 4 4 4 7" xfId="26016"/>
    <cellStyle name="Comma 3 3 4 4 5" xfId="26017"/>
    <cellStyle name="Comma 3 3 4 4 5 2" xfId="26018"/>
    <cellStyle name="Comma 3 3 4 4 5 2 2" xfId="26019"/>
    <cellStyle name="Comma 3 3 4 4 5 3" xfId="26020"/>
    <cellStyle name="Comma 3 3 4 4 5 4" xfId="26021"/>
    <cellStyle name="Comma 3 3 4 4 5 5" xfId="26022"/>
    <cellStyle name="Comma 3 3 4 4 5 6" xfId="26023"/>
    <cellStyle name="Comma 3 3 4 4 6" xfId="26024"/>
    <cellStyle name="Comma 3 3 4 4 6 2" xfId="26025"/>
    <cellStyle name="Comma 3 3 4 4 7" xfId="26026"/>
    <cellStyle name="Comma 3 3 4 4 7 2" xfId="26027"/>
    <cellStyle name="Comma 3 3 4 4 8" xfId="26028"/>
    <cellStyle name="Comma 3 3 4 4 9" xfId="26029"/>
    <cellStyle name="Comma 3 3 4 5" xfId="26030"/>
    <cellStyle name="Comma 3 3 4 5 10" xfId="26031"/>
    <cellStyle name="Comma 3 3 4 5 11" xfId="26032"/>
    <cellStyle name="Comma 3 3 4 5 2" xfId="26033"/>
    <cellStyle name="Comma 3 3 4 5 2 2" xfId="26034"/>
    <cellStyle name="Comma 3 3 4 5 2 2 2" xfId="26035"/>
    <cellStyle name="Comma 3 3 4 5 2 2 2 2" xfId="26036"/>
    <cellStyle name="Comma 3 3 4 5 2 2 2 2 2" xfId="26037"/>
    <cellStyle name="Comma 3 3 4 5 2 2 2 3" xfId="26038"/>
    <cellStyle name="Comma 3 3 4 5 2 2 2 4" xfId="26039"/>
    <cellStyle name="Comma 3 3 4 5 2 2 2 5" xfId="26040"/>
    <cellStyle name="Comma 3 3 4 5 2 2 2 6" xfId="26041"/>
    <cellStyle name="Comma 3 3 4 5 2 2 3" xfId="26042"/>
    <cellStyle name="Comma 3 3 4 5 2 2 3 2" xfId="26043"/>
    <cellStyle name="Comma 3 3 4 5 2 2 4" xfId="26044"/>
    <cellStyle name="Comma 3 3 4 5 2 2 5" xfId="26045"/>
    <cellStyle name="Comma 3 3 4 5 2 2 6" xfId="26046"/>
    <cellStyle name="Comma 3 3 4 5 2 2 7" xfId="26047"/>
    <cellStyle name="Comma 3 3 4 5 2 3" xfId="26048"/>
    <cellStyle name="Comma 3 3 4 5 2 3 2" xfId="26049"/>
    <cellStyle name="Comma 3 3 4 5 2 3 2 2" xfId="26050"/>
    <cellStyle name="Comma 3 3 4 5 2 3 3" xfId="26051"/>
    <cellStyle name="Comma 3 3 4 5 2 3 4" xfId="26052"/>
    <cellStyle name="Comma 3 3 4 5 2 3 5" xfId="26053"/>
    <cellStyle name="Comma 3 3 4 5 2 3 6" xfId="26054"/>
    <cellStyle name="Comma 3 3 4 5 2 4" xfId="26055"/>
    <cellStyle name="Comma 3 3 4 5 2 4 2" xfId="26056"/>
    <cellStyle name="Comma 3 3 4 5 2 5" xfId="26057"/>
    <cellStyle name="Comma 3 3 4 5 2 6" xfId="26058"/>
    <cellStyle name="Comma 3 3 4 5 2 7" xfId="26059"/>
    <cellStyle name="Comma 3 3 4 5 2 8" xfId="26060"/>
    <cellStyle name="Comma 3 3 4 5 3" xfId="26061"/>
    <cellStyle name="Comma 3 3 4 5 3 2" xfId="26062"/>
    <cellStyle name="Comma 3 3 4 5 3 2 2" xfId="26063"/>
    <cellStyle name="Comma 3 3 4 5 3 2 2 2" xfId="26064"/>
    <cellStyle name="Comma 3 3 4 5 3 2 3" xfId="26065"/>
    <cellStyle name="Comma 3 3 4 5 3 2 4" xfId="26066"/>
    <cellStyle name="Comma 3 3 4 5 3 2 5" xfId="26067"/>
    <cellStyle name="Comma 3 3 4 5 3 2 6" xfId="26068"/>
    <cellStyle name="Comma 3 3 4 5 3 3" xfId="26069"/>
    <cellStyle name="Comma 3 3 4 5 3 3 2" xfId="26070"/>
    <cellStyle name="Comma 3 3 4 5 3 4" xfId="26071"/>
    <cellStyle name="Comma 3 3 4 5 3 5" xfId="26072"/>
    <cellStyle name="Comma 3 3 4 5 3 6" xfId="26073"/>
    <cellStyle name="Comma 3 3 4 5 3 7" xfId="26074"/>
    <cellStyle name="Comma 3 3 4 5 4" xfId="26075"/>
    <cellStyle name="Comma 3 3 4 5 4 2" xfId="26076"/>
    <cellStyle name="Comma 3 3 4 5 4 2 2" xfId="26077"/>
    <cellStyle name="Comma 3 3 4 5 4 3" xfId="26078"/>
    <cellStyle name="Comma 3 3 4 5 4 4" xfId="26079"/>
    <cellStyle name="Comma 3 3 4 5 4 5" xfId="26080"/>
    <cellStyle name="Comma 3 3 4 5 4 6" xfId="26081"/>
    <cellStyle name="Comma 3 3 4 5 5" xfId="26082"/>
    <cellStyle name="Comma 3 3 4 5 5 2" xfId="26083"/>
    <cellStyle name="Comma 3 3 4 5 6" xfId="26084"/>
    <cellStyle name="Comma 3 3 4 5 6 2" xfId="26085"/>
    <cellStyle name="Comma 3 3 4 5 7" xfId="26086"/>
    <cellStyle name="Comma 3 3 4 5 8" xfId="26087"/>
    <cellStyle name="Comma 3 3 4 5 9" xfId="26088"/>
    <cellStyle name="Comma 3 3 4 6" xfId="26089"/>
    <cellStyle name="Comma 3 3 4 6 2" xfId="26090"/>
    <cellStyle name="Comma 3 3 4 6 2 2" xfId="26091"/>
    <cellStyle name="Comma 3 3 4 6 2 2 2" xfId="26092"/>
    <cellStyle name="Comma 3 3 4 6 2 2 2 2" xfId="26093"/>
    <cellStyle name="Comma 3 3 4 6 2 2 2 2 2" xfId="26094"/>
    <cellStyle name="Comma 3 3 4 6 2 2 2 3" xfId="26095"/>
    <cellStyle name="Comma 3 3 4 6 2 2 2 4" xfId="26096"/>
    <cellStyle name="Comma 3 3 4 6 2 2 2 5" xfId="26097"/>
    <cellStyle name="Comma 3 3 4 6 2 2 2 6" xfId="26098"/>
    <cellStyle name="Comma 3 3 4 6 2 2 3" xfId="26099"/>
    <cellStyle name="Comma 3 3 4 6 2 2 3 2" xfId="26100"/>
    <cellStyle name="Comma 3 3 4 6 2 2 4" xfId="26101"/>
    <cellStyle name="Comma 3 3 4 6 2 2 5" xfId="26102"/>
    <cellStyle name="Comma 3 3 4 6 2 2 6" xfId="26103"/>
    <cellStyle name="Comma 3 3 4 6 2 2 7" xfId="26104"/>
    <cellStyle name="Comma 3 3 4 6 2 3" xfId="26105"/>
    <cellStyle name="Comma 3 3 4 6 2 3 2" xfId="26106"/>
    <cellStyle name="Comma 3 3 4 6 2 3 2 2" xfId="26107"/>
    <cellStyle name="Comma 3 3 4 6 2 3 3" xfId="26108"/>
    <cellStyle name="Comma 3 3 4 6 2 3 4" xfId="26109"/>
    <cellStyle name="Comma 3 3 4 6 2 3 5" xfId="26110"/>
    <cellStyle name="Comma 3 3 4 6 2 3 6" xfId="26111"/>
    <cellStyle name="Comma 3 3 4 6 2 4" xfId="26112"/>
    <cellStyle name="Comma 3 3 4 6 2 4 2" xfId="26113"/>
    <cellStyle name="Comma 3 3 4 6 2 5" xfId="26114"/>
    <cellStyle name="Comma 3 3 4 6 2 6" xfId="26115"/>
    <cellStyle name="Comma 3 3 4 6 2 7" xfId="26116"/>
    <cellStyle name="Comma 3 3 4 6 2 8" xfId="26117"/>
    <cellStyle name="Comma 3 3 4 6 3" xfId="26118"/>
    <cellStyle name="Comma 3 3 4 6 3 2" xfId="26119"/>
    <cellStyle name="Comma 3 3 4 6 3 2 2" xfId="26120"/>
    <cellStyle name="Comma 3 3 4 6 3 2 2 2" xfId="26121"/>
    <cellStyle name="Comma 3 3 4 6 3 2 3" xfId="26122"/>
    <cellStyle name="Comma 3 3 4 6 3 2 4" xfId="26123"/>
    <cellStyle name="Comma 3 3 4 6 3 2 5" xfId="26124"/>
    <cellStyle name="Comma 3 3 4 6 3 2 6" xfId="26125"/>
    <cellStyle name="Comma 3 3 4 6 3 3" xfId="26126"/>
    <cellStyle name="Comma 3 3 4 6 3 3 2" xfId="26127"/>
    <cellStyle name="Comma 3 3 4 6 3 4" xfId="26128"/>
    <cellStyle name="Comma 3 3 4 6 3 5" xfId="26129"/>
    <cellStyle name="Comma 3 3 4 6 3 6" xfId="26130"/>
    <cellStyle name="Comma 3 3 4 6 3 7" xfId="26131"/>
    <cellStyle name="Comma 3 3 4 6 4" xfId="26132"/>
    <cellStyle name="Comma 3 3 4 6 4 2" xfId="26133"/>
    <cellStyle name="Comma 3 3 4 6 4 2 2" xfId="26134"/>
    <cellStyle name="Comma 3 3 4 6 4 3" xfId="26135"/>
    <cellStyle name="Comma 3 3 4 6 4 4" xfId="26136"/>
    <cellStyle name="Comma 3 3 4 6 4 5" xfId="26137"/>
    <cellStyle name="Comma 3 3 4 6 4 6" xfId="26138"/>
    <cellStyle name="Comma 3 3 4 6 5" xfId="26139"/>
    <cellStyle name="Comma 3 3 4 6 5 2" xfId="26140"/>
    <cellStyle name="Comma 3 3 4 6 6" xfId="26141"/>
    <cellStyle name="Comma 3 3 4 6 7" xfId="26142"/>
    <cellStyle name="Comma 3 3 4 6 8" xfId="26143"/>
    <cellStyle name="Comma 3 3 4 6 9" xfId="26144"/>
    <cellStyle name="Comma 3 3 4 7" xfId="26145"/>
    <cellStyle name="Comma 3 3 4 7 2" xfId="26146"/>
    <cellStyle name="Comma 3 3 4 7 2 2" xfId="26147"/>
    <cellStyle name="Comma 3 3 4 7 2 2 2" xfId="26148"/>
    <cellStyle name="Comma 3 3 4 7 2 2 2 2" xfId="26149"/>
    <cellStyle name="Comma 3 3 4 7 2 2 3" xfId="26150"/>
    <cellStyle name="Comma 3 3 4 7 2 2 4" xfId="26151"/>
    <cellStyle name="Comma 3 3 4 7 2 2 5" xfId="26152"/>
    <cellStyle name="Comma 3 3 4 7 2 2 6" xfId="26153"/>
    <cellStyle name="Comma 3 3 4 7 2 3" xfId="26154"/>
    <cellStyle name="Comma 3 3 4 7 2 3 2" xfId="26155"/>
    <cellStyle name="Comma 3 3 4 7 2 4" xfId="26156"/>
    <cellStyle name="Comma 3 3 4 7 2 5" xfId="26157"/>
    <cellStyle name="Comma 3 3 4 7 2 6" xfId="26158"/>
    <cellStyle name="Comma 3 3 4 7 2 7" xfId="26159"/>
    <cellStyle name="Comma 3 3 4 7 3" xfId="26160"/>
    <cellStyle name="Comma 3 3 4 7 3 2" xfId="26161"/>
    <cellStyle name="Comma 3 3 4 7 3 2 2" xfId="26162"/>
    <cellStyle name="Comma 3 3 4 7 3 3" xfId="26163"/>
    <cellStyle name="Comma 3 3 4 7 3 4" xfId="26164"/>
    <cellStyle name="Comma 3 3 4 7 3 5" xfId="26165"/>
    <cellStyle name="Comma 3 3 4 7 3 6" xfId="26166"/>
    <cellStyle name="Comma 3 3 4 7 4" xfId="26167"/>
    <cellStyle name="Comma 3 3 4 7 4 2" xfId="26168"/>
    <cellStyle name="Comma 3 3 4 7 5" xfId="26169"/>
    <cellStyle name="Comma 3 3 4 7 6" xfId="26170"/>
    <cellStyle name="Comma 3 3 4 7 7" xfId="26171"/>
    <cellStyle name="Comma 3 3 4 7 8" xfId="26172"/>
    <cellStyle name="Comma 3 3 4 8" xfId="26173"/>
    <cellStyle name="Comma 3 3 4 8 2" xfId="26174"/>
    <cellStyle name="Comma 3 3 4 8 2 2" xfId="26175"/>
    <cellStyle name="Comma 3 3 4 8 2 2 2" xfId="26176"/>
    <cellStyle name="Comma 3 3 4 8 2 2 2 2" xfId="26177"/>
    <cellStyle name="Comma 3 3 4 8 2 2 3" xfId="26178"/>
    <cellStyle name="Comma 3 3 4 8 2 2 4" xfId="26179"/>
    <cellStyle name="Comma 3 3 4 8 2 2 5" xfId="26180"/>
    <cellStyle name="Comma 3 3 4 8 2 2 6" xfId="26181"/>
    <cellStyle name="Comma 3 3 4 8 2 3" xfId="26182"/>
    <cellStyle name="Comma 3 3 4 8 2 3 2" xfId="26183"/>
    <cellStyle name="Comma 3 3 4 8 2 4" xfId="26184"/>
    <cellStyle name="Comma 3 3 4 8 2 5" xfId="26185"/>
    <cellStyle name="Comma 3 3 4 8 2 6" xfId="26186"/>
    <cellStyle name="Comma 3 3 4 8 2 7" xfId="26187"/>
    <cellStyle name="Comma 3 3 4 8 3" xfId="26188"/>
    <cellStyle name="Comma 3 3 4 8 3 2" xfId="26189"/>
    <cellStyle name="Comma 3 3 4 8 3 2 2" xfId="26190"/>
    <cellStyle name="Comma 3 3 4 8 3 3" xfId="26191"/>
    <cellStyle name="Comma 3 3 4 8 3 4" xfId="26192"/>
    <cellStyle name="Comma 3 3 4 8 3 5" xfId="26193"/>
    <cellStyle name="Comma 3 3 4 8 3 6" xfId="26194"/>
    <cellStyle name="Comma 3 3 4 8 4" xfId="26195"/>
    <cellStyle name="Comma 3 3 4 8 4 2" xfId="26196"/>
    <cellStyle name="Comma 3 3 4 8 5" xfId="26197"/>
    <cellStyle name="Comma 3 3 4 8 6" xfId="26198"/>
    <cellStyle name="Comma 3 3 4 8 7" xfId="26199"/>
    <cellStyle name="Comma 3 3 4 8 8" xfId="26200"/>
    <cellStyle name="Comma 3 3 4 9" xfId="26201"/>
    <cellStyle name="Comma 3 3 4 9 2" xfId="26202"/>
    <cellStyle name="Comma 3 3 4 9 2 2" xfId="26203"/>
    <cellStyle name="Comma 3 3 4 9 2 2 2" xfId="26204"/>
    <cellStyle name="Comma 3 3 4 9 2 3" xfId="26205"/>
    <cellStyle name="Comma 3 3 4 9 2 4" xfId="26206"/>
    <cellStyle name="Comma 3 3 4 9 2 5" xfId="26207"/>
    <cellStyle name="Comma 3 3 4 9 2 6" xfId="26208"/>
    <cellStyle name="Comma 3 3 4 9 3" xfId="26209"/>
    <cellStyle name="Comma 3 3 4 9 3 2" xfId="26210"/>
    <cellStyle name="Comma 3 3 4 9 4" xfId="26211"/>
    <cellStyle name="Comma 3 3 4 9 5" xfId="26212"/>
    <cellStyle name="Comma 3 3 4 9 6" xfId="26213"/>
    <cellStyle name="Comma 3 3 4 9 7" xfId="26214"/>
    <cellStyle name="Comma 3 3 5" xfId="26215"/>
    <cellStyle name="Comma 3 3 5 10" xfId="26216"/>
    <cellStyle name="Comma 3 3 5 10 2" xfId="26217"/>
    <cellStyle name="Comma 3 3 5 11" xfId="26218"/>
    <cellStyle name="Comma 3 3 5 12" xfId="26219"/>
    <cellStyle name="Comma 3 3 5 13" xfId="26220"/>
    <cellStyle name="Comma 3 3 5 14" xfId="26221"/>
    <cellStyle name="Comma 3 3 5 15" xfId="26222"/>
    <cellStyle name="Comma 3 3 5 2" xfId="26223"/>
    <cellStyle name="Comma 3 3 5 2 10" xfId="26224"/>
    <cellStyle name="Comma 3 3 5 2 11" xfId="26225"/>
    <cellStyle name="Comma 3 3 5 2 2" xfId="26226"/>
    <cellStyle name="Comma 3 3 5 2 2 2" xfId="26227"/>
    <cellStyle name="Comma 3 3 5 2 2 2 2" xfId="26228"/>
    <cellStyle name="Comma 3 3 5 2 2 2 2 2" xfId="26229"/>
    <cellStyle name="Comma 3 3 5 2 2 2 2 2 2" xfId="26230"/>
    <cellStyle name="Comma 3 3 5 2 2 2 2 3" xfId="26231"/>
    <cellStyle name="Comma 3 3 5 2 2 2 2 4" xfId="26232"/>
    <cellStyle name="Comma 3 3 5 2 2 2 2 5" xfId="26233"/>
    <cellStyle name="Comma 3 3 5 2 2 2 2 6" xfId="26234"/>
    <cellStyle name="Comma 3 3 5 2 2 2 3" xfId="26235"/>
    <cellStyle name="Comma 3 3 5 2 2 2 3 2" xfId="26236"/>
    <cellStyle name="Comma 3 3 5 2 2 2 4" xfId="26237"/>
    <cellStyle name="Comma 3 3 5 2 2 2 5" xfId="26238"/>
    <cellStyle name="Comma 3 3 5 2 2 2 6" xfId="26239"/>
    <cellStyle name="Comma 3 3 5 2 2 2 7" xfId="26240"/>
    <cellStyle name="Comma 3 3 5 2 2 3" xfId="26241"/>
    <cellStyle name="Comma 3 3 5 2 2 3 2" xfId="26242"/>
    <cellStyle name="Comma 3 3 5 2 2 3 2 2" xfId="26243"/>
    <cellStyle name="Comma 3 3 5 2 2 3 3" xfId="26244"/>
    <cellStyle name="Comma 3 3 5 2 2 3 4" xfId="26245"/>
    <cellStyle name="Comma 3 3 5 2 2 3 5" xfId="26246"/>
    <cellStyle name="Comma 3 3 5 2 2 3 6" xfId="26247"/>
    <cellStyle name="Comma 3 3 5 2 2 4" xfId="26248"/>
    <cellStyle name="Comma 3 3 5 2 2 4 2" xfId="26249"/>
    <cellStyle name="Comma 3 3 5 2 2 5" xfId="26250"/>
    <cellStyle name="Comma 3 3 5 2 2 6" xfId="26251"/>
    <cellStyle name="Comma 3 3 5 2 2 7" xfId="26252"/>
    <cellStyle name="Comma 3 3 5 2 2 8" xfId="26253"/>
    <cellStyle name="Comma 3 3 5 2 3" xfId="26254"/>
    <cellStyle name="Comma 3 3 5 2 3 2" xfId="26255"/>
    <cellStyle name="Comma 3 3 5 2 3 2 2" xfId="26256"/>
    <cellStyle name="Comma 3 3 5 2 3 2 2 2" xfId="26257"/>
    <cellStyle name="Comma 3 3 5 2 3 2 3" xfId="26258"/>
    <cellStyle name="Comma 3 3 5 2 3 2 4" xfId="26259"/>
    <cellStyle name="Comma 3 3 5 2 3 2 5" xfId="26260"/>
    <cellStyle name="Comma 3 3 5 2 3 2 6" xfId="26261"/>
    <cellStyle name="Comma 3 3 5 2 3 3" xfId="26262"/>
    <cellStyle name="Comma 3 3 5 2 3 3 2" xfId="26263"/>
    <cellStyle name="Comma 3 3 5 2 3 4" xfId="26264"/>
    <cellStyle name="Comma 3 3 5 2 3 5" xfId="26265"/>
    <cellStyle name="Comma 3 3 5 2 3 6" xfId="26266"/>
    <cellStyle name="Comma 3 3 5 2 3 7" xfId="26267"/>
    <cellStyle name="Comma 3 3 5 2 4" xfId="26268"/>
    <cellStyle name="Comma 3 3 5 2 4 2" xfId="26269"/>
    <cellStyle name="Comma 3 3 5 2 4 2 2" xfId="26270"/>
    <cellStyle name="Comma 3 3 5 2 4 3" xfId="26271"/>
    <cellStyle name="Comma 3 3 5 2 4 4" xfId="26272"/>
    <cellStyle name="Comma 3 3 5 2 4 5" xfId="26273"/>
    <cellStyle name="Comma 3 3 5 2 4 6" xfId="26274"/>
    <cellStyle name="Comma 3 3 5 2 5" xfId="26275"/>
    <cellStyle name="Comma 3 3 5 2 5 2" xfId="26276"/>
    <cellStyle name="Comma 3 3 5 2 6" xfId="26277"/>
    <cellStyle name="Comma 3 3 5 2 6 2" xfId="26278"/>
    <cellStyle name="Comma 3 3 5 2 7" xfId="26279"/>
    <cellStyle name="Comma 3 3 5 2 8" xfId="26280"/>
    <cellStyle name="Comma 3 3 5 2 9" xfId="26281"/>
    <cellStyle name="Comma 3 3 5 3" xfId="26282"/>
    <cellStyle name="Comma 3 3 5 3 10" xfId="26283"/>
    <cellStyle name="Comma 3 3 5 3 2" xfId="26284"/>
    <cellStyle name="Comma 3 3 5 3 2 2" xfId="26285"/>
    <cellStyle name="Comma 3 3 5 3 2 2 2" xfId="26286"/>
    <cellStyle name="Comma 3 3 5 3 2 2 2 2" xfId="26287"/>
    <cellStyle name="Comma 3 3 5 3 2 2 3" xfId="26288"/>
    <cellStyle name="Comma 3 3 5 3 2 2 4" xfId="26289"/>
    <cellStyle name="Comma 3 3 5 3 2 2 5" xfId="26290"/>
    <cellStyle name="Comma 3 3 5 3 2 2 6" xfId="26291"/>
    <cellStyle name="Comma 3 3 5 3 2 3" xfId="26292"/>
    <cellStyle name="Comma 3 3 5 3 2 3 2" xfId="26293"/>
    <cellStyle name="Comma 3 3 5 3 2 4" xfId="26294"/>
    <cellStyle name="Comma 3 3 5 3 2 5" xfId="26295"/>
    <cellStyle name="Comma 3 3 5 3 2 6" xfId="26296"/>
    <cellStyle name="Comma 3 3 5 3 2 7" xfId="26297"/>
    <cellStyle name="Comma 3 3 5 3 3" xfId="26298"/>
    <cellStyle name="Comma 3 3 5 3 3 2" xfId="26299"/>
    <cellStyle name="Comma 3 3 5 3 3 2 2" xfId="26300"/>
    <cellStyle name="Comma 3 3 5 3 3 3" xfId="26301"/>
    <cellStyle name="Comma 3 3 5 3 3 4" xfId="26302"/>
    <cellStyle name="Comma 3 3 5 3 3 5" xfId="26303"/>
    <cellStyle name="Comma 3 3 5 3 3 6" xfId="26304"/>
    <cellStyle name="Comma 3 3 5 3 4" xfId="26305"/>
    <cellStyle name="Comma 3 3 5 3 4 2" xfId="26306"/>
    <cellStyle name="Comma 3 3 5 3 5" xfId="26307"/>
    <cellStyle name="Comma 3 3 5 3 5 2" xfId="26308"/>
    <cellStyle name="Comma 3 3 5 3 6" xfId="26309"/>
    <cellStyle name="Comma 3 3 5 3 7" xfId="26310"/>
    <cellStyle name="Comma 3 3 5 3 8" xfId="26311"/>
    <cellStyle name="Comma 3 3 5 3 9" xfId="26312"/>
    <cellStyle name="Comma 3 3 5 4" xfId="26313"/>
    <cellStyle name="Comma 3 3 5 4 2" xfId="26314"/>
    <cellStyle name="Comma 3 3 5 4 2 2" xfId="26315"/>
    <cellStyle name="Comma 3 3 5 4 2 2 2" xfId="26316"/>
    <cellStyle name="Comma 3 3 5 4 2 3" xfId="26317"/>
    <cellStyle name="Comma 3 3 5 4 2 4" xfId="26318"/>
    <cellStyle name="Comma 3 3 5 4 2 5" xfId="26319"/>
    <cellStyle name="Comma 3 3 5 4 2 6" xfId="26320"/>
    <cellStyle name="Comma 3 3 5 4 3" xfId="26321"/>
    <cellStyle name="Comma 3 3 5 4 3 2" xfId="26322"/>
    <cellStyle name="Comma 3 3 5 4 4" xfId="26323"/>
    <cellStyle name="Comma 3 3 5 4 5" xfId="26324"/>
    <cellStyle name="Comma 3 3 5 4 6" xfId="26325"/>
    <cellStyle name="Comma 3 3 5 4 7" xfId="26326"/>
    <cellStyle name="Comma 3 3 5 5" xfId="26327"/>
    <cellStyle name="Comma 3 3 5 5 2" xfId="26328"/>
    <cellStyle name="Comma 3 3 5 5 2 2" xfId="26329"/>
    <cellStyle name="Comma 3 3 5 5 2 2 2" xfId="26330"/>
    <cellStyle name="Comma 3 3 5 5 2 3" xfId="26331"/>
    <cellStyle name="Comma 3 3 5 5 2 4" xfId="26332"/>
    <cellStyle name="Comma 3 3 5 5 2 5" xfId="26333"/>
    <cellStyle name="Comma 3 3 5 5 2 6" xfId="26334"/>
    <cellStyle name="Comma 3 3 5 5 3" xfId="26335"/>
    <cellStyle name="Comma 3 3 5 5 3 2" xfId="26336"/>
    <cellStyle name="Comma 3 3 5 5 4" xfId="26337"/>
    <cellStyle name="Comma 3 3 5 5 5" xfId="26338"/>
    <cellStyle name="Comma 3 3 5 5 6" xfId="26339"/>
    <cellStyle name="Comma 3 3 5 5 7" xfId="26340"/>
    <cellStyle name="Comma 3 3 5 6" xfId="26341"/>
    <cellStyle name="Comma 3 3 5 6 2" xfId="26342"/>
    <cellStyle name="Comma 3 3 5 6 2 2" xfId="26343"/>
    <cellStyle name="Comma 3 3 5 6 3" xfId="26344"/>
    <cellStyle name="Comma 3 3 5 6 4" xfId="26345"/>
    <cellStyle name="Comma 3 3 5 6 5" xfId="26346"/>
    <cellStyle name="Comma 3 3 5 6 6" xfId="26347"/>
    <cellStyle name="Comma 3 3 5 7" xfId="26348"/>
    <cellStyle name="Comma 3 3 5 7 2" xfId="26349"/>
    <cellStyle name="Comma 3 3 5 7 2 2" xfId="26350"/>
    <cellStyle name="Comma 3 3 5 7 3" xfId="26351"/>
    <cellStyle name="Comma 3 3 5 7 4" xfId="26352"/>
    <cellStyle name="Comma 3 3 5 7 5" xfId="26353"/>
    <cellStyle name="Comma 3 3 5 7 6" xfId="26354"/>
    <cellStyle name="Comma 3 3 5 8" xfId="26355"/>
    <cellStyle name="Comma 3 3 5 8 2" xfId="26356"/>
    <cellStyle name="Comma 3 3 5 8 2 2" xfId="26357"/>
    <cellStyle name="Comma 3 3 5 8 3" xfId="26358"/>
    <cellStyle name="Comma 3 3 5 8 4" xfId="26359"/>
    <cellStyle name="Comma 3 3 5 8 5" xfId="26360"/>
    <cellStyle name="Comma 3 3 5 8 6" xfId="26361"/>
    <cellStyle name="Comma 3 3 5 9" xfId="26362"/>
    <cellStyle name="Comma 3 3 5 9 2" xfId="26363"/>
    <cellStyle name="Comma 3 3 6" xfId="26364"/>
    <cellStyle name="Comma 3 3 6 10" xfId="26365"/>
    <cellStyle name="Comma 3 3 6 11" xfId="26366"/>
    <cellStyle name="Comma 3 3 6 12" xfId="26367"/>
    <cellStyle name="Comma 3 3 6 2" xfId="26368"/>
    <cellStyle name="Comma 3 3 6 2 10" xfId="26369"/>
    <cellStyle name="Comma 3 3 6 2 11" xfId="26370"/>
    <cellStyle name="Comma 3 3 6 2 2" xfId="26371"/>
    <cellStyle name="Comma 3 3 6 2 2 2" xfId="26372"/>
    <cellStyle name="Comma 3 3 6 2 2 2 2" xfId="26373"/>
    <cellStyle name="Comma 3 3 6 2 2 2 2 2" xfId="26374"/>
    <cellStyle name="Comma 3 3 6 2 2 2 2 2 2" xfId="26375"/>
    <cellStyle name="Comma 3 3 6 2 2 2 2 3" xfId="26376"/>
    <cellStyle name="Comma 3 3 6 2 2 2 2 4" xfId="26377"/>
    <cellStyle name="Comma 3 3 6 2 2 2 2 5" xfId="26378"/>
    <cellStyle name="Comma 3 3 6 2 2 2 2 6" xfId="26379"/>
    <cellStyle name="Comma 3 3 6 2 2 2 3" xfId="26380"/>
    <cellStyle name="Comma 3 3 6 2 2 2 3 2" xfId="26381"/>
    <cellStyle name="Comma 3 3 6 2 2 2 4" xfId="26382"/>
    <cellStyle name="Comma 3 3 6 2 2 2 5" xfId="26383"/>
    <cellStyle name="Comma 3 3 6 2 2 2 6" xfId="26384"/>
    <cellStyle name="Comma 3 3 6 2 2 2 7" xfId="26385"/>
    <cellStyle name="Comma 3 3 6 2 2 3" xfId="26386"/>
    <cellStyle name="Comma 3 3 6 2 2 3 2" xfId="26387"/>
    <cellStyle name="Comma 3 3 6 2 2 3 2 2" xfId="26388"/>
    <cellStyle name="Comma 3 3 6 2 2 3 3" xfId="26389"/>
    <cellStyle name="Comma 3 3 6 2 2 3 4" xfId="26390"/>
    <cellStyle name="Comma 3 3 6 2 2 3 5" xfId="26391"/>
    <cellStyle name="Comma 3 3 6 2 2 3 6" xfId="26392"/>
    <cellStyle name="Comma 3 3 6 2 2 4" xfId="26393"/>
    <cellStyle name="Comma 3 3 6 2 2 4 2" xfId="26394"/>
    <cellStyle name="Comma 3 3 6 2 2 5" xfId="26395"/>
    <cellStyle name="Comma 3 3 6 2 2 6" xfId="26396"/>
    <cellStyle name="Comma 3 3 6 2 2 7" xfId="26397"/>
    <cellStyle name="Comma 3 3 6 2 2 8" xfId="26398"/>
    <cellStyle name="Comma 3 3 6 2 3" xfId="26399"/>
    <cellStyle name="Comma 3 3 6 2 3 2" xfId="26400"/>
    <cellStyle name="Comma 3 3 6 2 3 2 2" xfId="26401"/>
    <cellStyle name="Comma 3 3 6 2 3 2 2 2" xfId="26402"/>
    <cellStyle name="Comma 3 3 6 2 3 2 2 2 2" xfId="26403"/>
    <cellStyle name="Comma 3 3 6 2 3 2 2 3" xfId="26404"/>
    <cellStyle name="Comma 3 3 6 2 3 2 2 4" xfId="26405"/>
    <cellStyle name="Comma 3 3 6 2 3 2 2 5" xfId="26406"/>
    <cellStyle name="Comma 3 3 6 2 3 2 2 6" xfId="26407"/>
    <cellStyle name="Comma 3 3 6 2 3 2 3" xfId="26408"/>
    <cellStyle name="Comma 3 3 6 2 3 2 3 2" xfId="26409"/>
    <cellStyle name="Comma 3 3 6 2 3 2 3 3" xfId="26410"/>
    <cellStyle name="Comma 3 3 6 2 3 2 4" xfId="26411"/>
    <cellStyle name="Comma 3 3 6 2 3 2 5" xfId="26412"/>
    <cellStyle name="Comma 3 3 6 2 3 2 6" xfId="26413"/>
    <cellStyle name="Comma 3 3 6 2 3 2 7" xfId="26414"/>
    <cellStyle name="Comma 3 3 6 2 3 3" xfId="26415"/>
    <cellStyle name="Comma 3 3 6 2 3 3 2" xfId="26416"/>
    <cellStyle name="Comma 3 3 6 2 3 3 2 2" xfId="26417"/>
    <cellStyle name="Comma 3 3 6 2 3 3 3" xfId="26418"/>
    <cellStyle name="Comma 3 3 6 2 3 3 4" xfId="26419"/>
    <cellStyle name="Comma 3 3 6 2 3 3 5" xfId="26420"/>
    <cellStyle name="Comma 3 3 6 2 3 3 6" xfId="26421"/>
    <cellStyle name="Comma 3 3 6 2 3 4" xfId="26422"/>
    <cellStyle name="Comma 3 3 6 2 3 4 2" xfId="26423"/>
    <cellStyle name="Comma 3 3 6 2 3 4 3" xfId="26424"/>
    <cellStyle name="Comma 3 3 6 2 3 5" xfId="26425"/>
    <cellStyle name="Comma 3 3 6 2 3 6" xfId="26426"/>
    <cellStyle name="Comma 3 3 6 2 3 7" xfId="26427"/>
    <cellStyle name="Comma 3 3 6 2 3 8" xfId="26428"/>
    <cellStyle name="Comma 3 3 6 2 4" xfId="26429"/>
    <cellStyle name="Comma 3 3 6 2 4 2" xfId="26430"/>
    <cellStyle name="Comma 3 3 6 2 4 2 2" xfId="26431"/>
    <cellStyle name="Comma 3 3 6 2 4 2 2 2" xfId="26432"/>
    <cellStyle name="Comma 3 3 6 2 4 2 3" xfId="26433"/>
    <cellStyle name="Comma 3 3 6 2 4 2 4" xfId="26434"/>
    <cellStyle name="Comma 3 3 6 2 4 2 5" xfId="26435"/>
    <cellStyle name="Comma 3 3 6 2 4 2 6" xfId="26436"/>
    <cellStyle name="Comma 3 3 6 2 4 3" xfId="26437"/>
    <cellStyle name="Comma 3 3 6 2 4 3 2" xfId="26438"/>
    <cellStyle name="Comma 3 3 6 2 4 3 3" xfId="26439"/>
    <cellStyle name="Comma 3 3 6 2 4 4" xfId="26440"/>
    <cellStyle name="Comma 3 3 6 2 4 5" xfId="26441"/>
    <cellStyle name="Comma 3 3 6 2 4 6" xfId="26442"/>
    <cellStyle name="Comma 3 3 6 2 4 7" xfId="26443"/>
    <cellStyle name="Comma 3 3 6 2 5" xfId="26444"/>
    <cellStyle name="Comma 3 3 6 2 5 2" xfId="26445"/>
    <cellStyle name="Comma 3 3 6 2 5 3" xfId="26446"/>
    <cellStyle name="Comma 3 3 6 2 6" xfId="26447"/>
    <cellStyle name="Comma 3 3 6 2 6 2" xfId="26448"/>
    <cellStyle name="Comma 3 3 6 2 7" xfId="26449"/>
    <cellStyle name="Comma 3 3 6 2 8" xfId="26450"/>
    <cellStyle name="Comma 3 3 6 2 9" xfId="26451"/>
    <cellStyle name="Comma 3 3 6 3" xfId="26452"/>
    <cellStyle name="Comma 3 3 6 3 10" xfId="26453"/>
    <cellStyle name="Comma 3 3 6 3 2" xfId="26454"/>
    <cellStyle name="Comma 3 3 6 3 2 2" xfId="26455"/>
    <cellStyle name="Comma 3 3 6 3 2 2 2" xfId="26456"/>
    <cellStyle name="Comma 3 3 6 3 2 2 2 2" xfId="26457"/>
    <cellStyle name="Comma 3 3 6 3 2 2 3" xfId="26458"/>
    <cellStyle name="Comma 3 3 6 3 2 2 4" xfId="26459"/>
    <cellStyle name="Comma 3 3 6 3 2 2 5" xfId="26460"/>
    <cellStyle name="Comma 3 3 6 3 2 2 6" xfId="26461"/>
    <cellStyle name="Comma 3 3 6 3 2 3" xfId="26462"/>
    <cellStyle name="Comma 3 3 6 3 2 3 2" xfId="26463"/>
    <cellStyle name="Comma 3 3 6 3 2 4" xfId="26464"/>
    <cellStyle name="Comma 3 3 6 3 2 5" xfId="26465"/>
    <cellStyle name="Comma 3 3 6 3 2 6" xfId="26466"/>
    <cellStyle name="Comma 3 3 6 3 2 7" xfId="26467"/>
    <cellStyle name="Comma 3 3 6 3 3" xfId="26468"/>
    <cellStyle name="Comma 3 3 6 3 3 2" xfId="26469"/>
    <cellStyle name="Comma 3 3 6 3 3 2 2" xfId="26470"/>
    <cellStyle name="Comma 3 3 6 3 3 3" xfId="26471"/>
    <cellStyle name="Comma 3 3 6 3 3 4" xfId="26472"/>
    <cellStyle name="Comma 3 3 6 3 3 5" xfId="26473"/>
    <cellStyle name="Comma 3 3 6 3 3 6" xfId="26474"/>
    <cellStyle name="Comma 3 3 6 3 4" xfId="26475"/>
    <cellStyle name="Comma 3 3 6 3 4 2" xfId="26476"/>
    <cellStyle name="Comma 3 3 6 3 5" xfId="26477"/>
    <cellStyle name="Comma 3 3 6 3 5 2" xfId="26478"/>
    <cellStyle name="Comma 3 3 6 3 6" xfId="26479"/>
    <cellStyle name="Comma 3 3 6 3 7" xfId="26480"/>
    <cellStyle name="Comma 3 3 6 3 8" xfId="26481"/>
    <cellStyle name="Comma 3 3 6 3 9" xfId="26482"/>
    <cellStyle name="Comma 3 3 6 4" xfId="26483"/>
    <cellStyle name="Comma 3 3 6 4 2" xfId="26484"/>
    <cellStyle name="Comma 3 3 6 4 2 2" xfId="26485"/>
    <cellStyle name="Comma 3 3 6 4 2 2 2" xfId="26486"/>
    <cellStyle name="Comma 3 3 6 4 2 2 2 2" xfId="26487"/>
    <cellStyle name="Comma 3 3 6 4 2 2 3" xfId="26488"/>
    <cellStyle name="Comma 3 3 6 4 2 2 4" xfId="26489"/>
    <cellStyle name="Comma 3 3 6 4 2 2 5" xfId="26490"/>
    <cellStyle name="Comma 3 3 6 4 2 2 6" xfId="26491"/>
    <cellStyle name="Comma 3 3 6 4 2 3" xfId="26492"/>
    <cellStyle name="Comma 3 3 6 4 2 3 2" xfId="26493"/>
    <cellStyle name="Comma 3 3 6 4 2 3 3" xfId="26494"/>
    <cellStyle name="Comma 3 3 6 4 2 4" xfId="26495"/>
    <cellStyle name="Comma 3 3 6 4 2 5" xfId="26496"/>
    <cellStyle name="Comma 3 3 6 4 2 6" xfId="26497"/>
    <cellStyle name="Comma 3 3 6 4 2 7" xfId="26498"/>
    <cellStyle name="Comma 3 3 6 4 3" xfId="26499"/>
    <cellStyle name="Comma 3 3 6 4 3 2" xfId="26500"/>
    <cellStyle name="Comma 3 3 6 4 3 2 2" xfId="26501"/>
    <cellStyle name="Comma 3 3 6 4 3 3" xfId="26502"/>
    <cellStyle name="Comma 3 3 6 4 3 4" xfId="26503"/>
    <cellStyle name="Comma 3 3 6 4 3 5" xfId="26504"/>
    <cellStyle name="Comma 3 3 6 4 3 6" xfId="26505"/>
    <cellStyle name="Comma 3 3 6 4 4" xfId="26506"/>
    <cellStyle name="Comma 3 3 6 4 4 2" xfId="26507"/>
    <cellStyle name="Comma 3 3 6 4 4 3" xfId="26508"/>
    <cellStyle name="Comma 3 3 6 4 5" xfId="26509"/>
    <cellStyle name="Comma 3 3 6 4 6" xfId="26510"/>
    <cellStyle name="Comma 3 3 6 4 7" xfId="26511"/>
    <cellStyle name="Comma 3 3 6 4 8" xfId="26512"/>
    <cellStyle name="Comma 3 3 6 5" xfId="26513"/>
    <cellStyle name="Comma 3 3 6 5 2" xfId="26514"/>
    <cellStyle name="Comma 3 3 6 5 2 2" xfId="26515"/>
    <cellStyle name="Comma 3 3 6 5 2 2 2" xfId="26516"/>
    <cellStyle name="Comma 3 3 6 5 2 3" xfId="26517"/>
    <cellStyle name="Comma 3 3 6 5 2 4" xfId="26518"/>
    <cellStyle name="Comma 3 3 6 5 2 5" xfId="26519"/>
    <cellStyle name="Comma 3 3 6 5 2 6" xfId="26520"/>
    <cellStyle name="Comma 3 3 6 5 3" xfId="26521"/>
    <cellStyle name="Comma 3 3 6 5 3 2" xfId="26522"/>
    <cellStyle name="Comma 3 3 6 5 3 3" xfId="26523"/>
    <cellStyle name="Comma 3 3 6 5 4" xfId="26524"/>
    <cellStyle name="Comma 3 3 6 5 5" xfId="26525"/>
    <cellStyle name="Comma 3 3 6 5 6" xfId="26526"/>
    <cellStyle name="Comma 3 3 6 5 7" xfId="26527"/>
    <cellStyle name="Comma 3 3 6 6" xfId="26528"/>
    <cellStyle name="Comma 3 3 6 6 2" xfId="26529"/>
    <cellStyle name="Comma 3 3 6 6 3" xfId="26530"/>
    <cellStyle name="Comma 3 3 6 7" xfId="26531"/>
    <cellStyle name="Comma 3 3 6 7 2" xfId="26532"/>
    <cellStyle name="Comma 3 3 6 8" xfId="26533"/>
    <cellStyle name="Comma 3 3 6 9" xfId="26534"/>
    <cellStyle name="Comma 3 3 7" xfId="26535"/>
    <cellStyle name="Comma 3 3 7 10" xfId="26536"/>
    <cellStyle name="Comma 3 3 7 11" xfId="26537"/>
    <cellStyle name="Comma 3 3 7 2" xfId="26538"/>
    <cellStyle name="Comma 3 3 7 2 2" xfId="26539"/>
    <cellStyle name="Comma 3 3 7 2 2 2" xfId="26540"/>
    <cellStyle name="Comma 3 3 7 2 2 2 2" xfId="26541"/>
    <cellStyle name="Comma 3 3 7 2 2 2 2 2" xfId="26542"/>
    <cellStyle name="Comma 3 3 7 2 2 2 3" xfId="26543"/>
    <cellStyle name="Comma 3 3 7 2 2 2 4" xfId="26544"/>
    <cellStyle name="Comma 3 3 7 2 2 2 5" xfId="26545"/>
    <cellStyle name="Comma 3 3 7 2 2 2 6" xfId="26546"/>
    <cellStyle name="Comma 3 3 7 2 2 3" xfId="26547"/>
    <cellStyle name="Comma 3 3 7 2 2 3 2" xfId="26548"/>
    <cellStyle name="Comma 3 3 7 2 2 4" xfId="26549"/>
    <cellStyle name="Comma 3 3 7 2 2 5" xfId="26550"/>
    <cellStyle name="Comma 3 3 7 2 2 6" xfId="26551"/>
    <cellStyle name="Comma 3 3 7 2 2 7" xfId="26552"/>
    <cellStyle name="Comma 3 3 7 2 3" xfId="26553"/>
    <cellStyle name="Comma 3 3 7 2 3 2" xfId="26554"/>
    <cellStyle name="Comma 3 3 7 2 3 2 2" xfId="26555"/>
    <cellStyle name="Comma 3 3 7 2 3 3" xfId="26556"/>
    <cellStyle name="Comma 3 3 7 2 3 4" xfId="26557"/>
    <cellStyle name="Comma 3 3 7 2 3 5" xfId="26558"/>
    <cellStyle name="Comma 3 3 7 2 3 6" xfId="26559"/>
    <cellStyle name="Comma 3 3 7 2 4" xfId="26560"/>
    <cellStyle name="Comma 3 3 7 2 4 2" xfId="26561"/>
    <cellStyle name="Comma 3 3 7 2 5" xfId="26562"/>
    <cellStyle name="Comma 3 3 7 2 6" xfId="26563"/>
    <cellStyle name="Comma 3 3 7 2 7" xfId="26564"/>
    <cellStyle name="Comma 3 3 7 2 8" xfId="26565"/>
    <cellStyle name="Comma 3 3 7 3" xfId="26566"/>
    <cellStyle name="Comma 3 3 7 3 2" xfId="26567"/>
    <cellStyle name="Comma 3 3 7 3 2 2" xfId="26568"/>
    <cellStyle name="Comma 3 3 7 3 2 2 2" xfId="26569"/>
    <cellStyle name="Comma 3 3 7 3 2 3" xfId="26570"/>
    <cellStyle name="Comma 3 3 7 3 2 4" xfId="26571"/>
    <cellStyle name="Comma 3 3 7 3 2 5" xfId="26572"/>
    <cellStyle name="Comma 3 3 7 3 2 6" xfId="26573"/>
    <cellStyle name="Comma 3 3 7 3 3" xfId="26574"/>
    <cellStyle name="Comma 3 3 7 3 3 2" xfId="26575"/>
    <cellStyle name="Comma 3 3 7 3 4" xfId="26576"/>
    <cellStyle name="Comma 3 3 7 3 5" xfId="26577"/>
    <cellStyle name="Comma 3 3 7 3 6" xfId="26578"/>
    <cellStyle name="Comma 3 3 7 3 7" xfId="26579"/>
    <cellStyle name="Comma 3 3 7 4" xfId="26580"/>
    <cellStyle name="Comma 3 3 7 4 2" xfId="26581"/>
    <cellStyle name="Comma 3 3 7 4 2 2" xfId="26582"/>
    <cellStyle name="Comma 3 3 7 4 3" xfId="26583"/>
    <cellStyle name="Comma 3 3 7 4 4" xfId="26584"/>
    <cellStyle name="Comma 3 3 7 4 5" xfId="26585"/>
    <cellStyle name="Comma 3 3 7 4 6" xfId="26586"/>
    <cellStyle name="Comma 3 3 7 5" xfId="26587"/>
    <cellStyle name="Comma 3 3 7 5 2" xfId="26588"/>
    <cellStyle name="Comma 3 3 7 6" xfId="26589"/>
    <cellStyle name="Comma 3 3 7 6 2" xfId="26590"/>
    <cellStyle name="Comma 3 3 7 7" xfId="26591"/>
    <cellStyle name="Comma 3 3 7 8" xfId="26592"/>
    <cellStyle name="Comma 3 3 7 9" xfId="26593"/>
    <cellStyle name="Comma 3 3 8" xfId="26594"/>
    <cellStyle name="Comma 3 3 8 2" xfId="26595"/>
    <cellStyle name="Comma 3 3 8 2 2" xfId="26596"/>
    <cellStyle name="Comma 3 3 8 2 2 2" xfId="26597"/>
    <cellStyle name="Comma 3 3 8 2 2 2 2" xfId="26598"/>
    <cellStyle name="Comma 3 3 8 2 2 2 2 2" xfId="26599"/>
    <cellStyle name="Comma 3 3 8 2 2 2 3" xfId="26600"/>
    <cellStyle name="Comma 3 3 8 2 2 2 4" xfId="26601"/>
    <cellStyle name="Comma 3 3 8 2 2 2 5" xfId="26602"/>
    <cellStyle name="Comma 3 3 8 2 2 2 6" xfId="26603"/>
    <cellStyle name="Comma 3 3 8 2 2 3" xfId="26604"/>
    <cellStyle name="Comma 3 3 8 2 2 3 2" xfId="26605"/>
    <cellStyle name="Comma 3 3 8 2 2 4" xfId="26606"/>
    <cellStyle name="Comma 3 3 8 2 2 5" xfId="26607"/>
    <cellStyle name="Comma 3 3 8 2 2 6" xfId="26608"/>
    <cellStyle name="Comma 3 3 8 2 2 7" xfId="26609"/>
    <cellStyle name="Comma 3 3 8 2 3" xfId="26610"/>
    <cellStyle name="Comma 3 3 8 2 3 2" xfId="26611"/>
    <cellStyle name="Comma 3 3 8 2 3 2 2" xfId="26612"/>
    <cellStyle name="Comma 3 3 8 2 3 3" xfId="26613"/>
    <cellStyle name="Comma 3 3 8 2 3 4" xfId="26614"/>
    <cellStyle name="Comma 3 3 8 2 3 5" xfId="26615"/>
    <cellStyle name="Comma 3 3 8 2 3 6" xfId="26616"/>
    <cellStyle name="Comma 3 3 8 2 4" xfId="26617"/>
    <cellStyle name="Comma 3 3 8 2 4 2" xfId="26618"/>
    <cellStyle name="Comma 3 3 8 2 5" xfId="26619"/>
    <cellStyle name="Comma 3 3 8 2 6" xfId="26620"/>
    <cellStyle name="Comma 3 3 8 2 7" xfId="26621"/>
    <cellStyle name="Comma 3 3 8 2 8" xfId="26622"/>
    <cellStyle name="Comma 3 3 8 3" xfId="26623"/>
    <cellStyle name="Comma 3 3 8 3 2" xfId="26624"/>
    <cellStyle name="Comma 3 3 8 3 2 2" xfId="26625"/>
    <cellStyle name="Comma 3 3 8 3 2 2 2" xfId="26626"/>
    <cellStyle name="Comma 3 3 8 3 2 3" xfId="26627"/>
    <cellStyle name="Comma 3 3 8 3 2 4" xfId="26628"/>
    <cellStyle name="Comma 3 3 8 3 2 5" xfId="26629"/>
    <cellStyle name="Comma 3 3 8 3 2 6" xfId="26630"/>
    <cellStyle name="Comma 3 3 8 3 3" xfId="26631"/>
    <cellStyle name="Comma 3 3 8 3 3 2" xfId="26632"/>
    <cellStyle name="Comma 3 3 8 3 4" xfId="26633"/>
    <cellStyle name="Comma 3 3 8 3 5" xfId="26634"/>
    <cellStyle name="Comma 3 3 8 3 6" xfId="26635"/>
    <cellStyle name="Comma 3 3 8 3 7" xfId="26636"/>
    <cellStyle name="Comma 3 3 8 4" xfId="26637"/>
    <cellStyle name="Comma 3 3 8 4 2" xfId="26638"/>
    <cellStyle name="Comma 3 3 8 4 2 2" xfId="26639"/>
    <cellStyle name="Comma 3 3 8 4 3" xfId="26640"/>
    <cellStyle name="Comma 3 3 8 4 4" xfId="26641"/>
    <cellStyle name="Comma 3 3 8 4 5" xfId="26642"/>
    <cellStyle name="Comma 3 3 8 4 6" xfId="26643"/>
    <cellStyle name="Comma 3 3 8 5" xfId="26644"/>
    <cellStyle name="Comma 3 3 8 5 2" xfId="26645"/>
    <cellStyle name="Comma 3 3 8 6" xfId="26646"/>
    <cellStyle name="Comma 3 3 8 7" xfId="26647"/>
    <cellStyle name="Comma 3 3 8 8" xfId="26648"/>
    <cellStyle name="Comma 3 3 8 9" xfId="26649"/>
    <cellStyle name="Comma 3 3 9" xfId="26650"/>
    <cellStyle name="Comma 3 3 9 2" xfId="26651"/>
    <cellStyle name="Comma 3 3 9 2 2" xfId="26652"/>
    <cellStyle name="Comma 3 3 9 2 2 2" xfId="26653"/>
    <cellStyle name="Comma 3 3 9 2 2 2 2" xfId="26654"/>
    <cellStyle name="Comma 3 3 9 2 2 3" xfId="26655"/>
    <cellStyle name="Comma 3 3 9 2 2 4" xfId="26656"/>
    <cellStyle name="Comma 3 3 9 2 2 5" xfId="26657"/>
    <cellStyle name="Comma 3 3 9 2 2 6" xfId="26658"/>
    <cellStyle name="Comma 3 3 9 2 3" xfId="26659"/>
    <cellStyle name="Comma 3 3 9 2 3 2" xfId="26660"/>
    <cellStyle name="Comma 3 3 9 2 4" xfId="26661"/>
    <cellStyle name="Comma 3 3 9 2 5" xfId="26662"/>
    <cellStyle name="Comma 3 3 9 2 6" xfId="26663"/>
    <cellStyle name="Comma 3 3 9 2 7" xfId="26664"/>
    <cellStyle name="Comma 3 3 9 3" xfId="26665"/>
    <cellStyle name="Comma 3 3 9 3 2" xfId="26666"/>
    <cellStyle name="Comma 3 3 9 3 2 2" xfId="26667"/>
    <cellStyle name="Comma 3 3 9 3 3" xfId="26668"/>
    <cellStyle name="Comma 3 3 9 3 4" xfId="26669"/>
    <cellStyle name="Comma 3 3 9 3 5" xfId="26670"/>
    <cellStyle name="Comma 3 3 9 3 6" xfId="26671"/>
    <cellStyle name="Comma 3 3 9 4" xfId="26672"/>
    <cellStyle name="Comma 3 3 9 4 2" xfId="26673"/>
    <cellStyle name="Comma 3 3 9 5" xfId="26674"/>
    <cellStyle name="Comma 3 3 9 6" xfId="26675"/>
    <cellStyle name="Comma 3 3 9 7" xfId="26676"/>
    <cellStyle name="Comma 3 3 9 8" xfId="26677"/>
    <cellStyle name="Comma 3 4" xfId="26678"/>
    <cellStyle name="Comma 3 4 10" xfId="26679"/>
    <cellStyle name="Comma 3 4 10 2" xfId="26680"/>
    <cellStyle name="Comma 3 4 10 2 2" xfId="26681"/>
    <cellStyle name="Comma 3 4 10 2 2 2" xfId="26682"/>
    <cellStyle name="Comma 3 4 10 2 3" xfId="26683"/>
    <cellStyle name="Comma 3 4 10 2 4" xfId="26684"/>
    <cellStyle name="Comma 3 4 10 2 5" xfId="26685"/>
    <cellStyle name="Comma 3 4 10 2 6" xfId="26686"/>
    <cellStyle name="Comma 3 4 10 3" xfId="26687"/>
    <cellStyle name="Comma 3 4 10 3 2" xfId="26688"/>
    <cellStyle name="Comma 3 4 10 4" xfId="26689"/>
    <cellStyle name="Comma 3 4 10 5" xfId="26690"/>
    <cellStyle name="Comma 3 4 10 6" xfId="26691"/>
    <cellStyle name="Comma 3 4 10 7" xfId="26692"/>
    <cellStyle name="Comma 3 4 11" xfId="26693"/>
    <cellStyle name="Comma 3 4 11 2" xfId="26694"/>
    <cellStyle name="Comma 3 4 11 2 2" xfId="26695"/>
    <cellStyle name="Comma 3 4 11 2 2 2" xfId="26696"/>
    <cellStyle name="Comma 3 4 11 2 2 2 2" xfId="26697"/>
    <cellStyle name="Comma 3 4 11 2 2 3" xfId="26698"/>
    <cellStyle name="Comma 3 4 11 2 2 4" xfId="26699"/>
    <cellStyle name="Comma 3 4 11 2 2 5" xfId="26700"/>
    <cellStyle name="Comma 3 4 11 2 2 6" xfId="26701"/>
    <cellStyle name="Comma 3 4 11 2 3" xfId="26702"/>
    <cellStyle name="Comma 3 4 11 2 3 2" xfId="26703"/>
    <cellStyle name="Comma 3 4 11 2 3 3" xfId="26704"/>
    <cellStyle name="Comma 3 4 11 2 4" xfId="26705"/>
    <cellStyle name="Comma 3 4 11 2 5" xfId="26706"/>
    <cellStyle name="Comma 3 4 11 2 6" xfId="26707"/>
    <cellStyle name="Comma 3 4 11 2 7" xfId="26708"/>
    <cellStyle name="Comma 3 4 11 3" xfId="26709"/>
    <cellStyle name="Comma 3 4 11 3 2" xfId="26710"/>
    <cellStyle name="Comma 3 4 11 3 2 2" xfId="26711"/>
    <cellStyle name="Comma 3 4 11 3 3" xfId="26712"/>
    <cellStyle name="Comma 3 4 11 3 4" xfId="26713"/>
    <cellStyle name="Comma 3 4 11 3 5" xfId="26714"/>
    <cellStyle name="Comma 3 4 11 3 6" xfId="26715"/>
    <cellStyle name="Comma 3 4 11 4" xfId="26716"/>
    <cellStyle name="Comma 3 4 11 4 2" xfId="26717"/>
    <cellStyle name="Comma 3 4 11 4 3" xfId="26718"/>
    <cellStyle name="Comma 3 4 11 5" xfId="26719"/>
    <cellStyle name="Comma 3 4 11 6" xfId="26720"/>
    <cellStyle name="Comma 3 4 11 7" xfId="26721"/>
    <cellStyle name="Comma 3 4 11 8" xfId="26722"/>
    <cellStyle name="Comma 3 4 12" xfId="26723"/>
    <cellStyle name="Comma 3 4 12 2" xfId="26724"/>
    <cellStyle name="Comma 3 4 12 2 2" xfId="26725"/>
    <cellStyle name="Comma 3 4 12 2 2 2" xfId="26726"/>
    <cellStyle name="Comma 3 4 12 2 3" xfId="26727"/>
    <cellStyle name="Comma 3 4 12 2 4" xfId="26728"/>
    <cellStyle name="Comma 3 4 12 2 5" xfId="26729"/>
    <cellStyle name="Comma 3 4 12 2 6" xfId="26730"/>
    <cellStyle name="Comma 3 4 12 3" xfId="26731"/>
    <cellStyle name="Comma 3 4 12 3 2" xfId="26732"/>
    <cellStyle name="Comma 3 4 12 3 3" xfId="26733"/>
    <cellStyle name="Comma 3 4 12 4" xfId="26734"/>
    <cellStyle name="Comma 3 4 12 5" xfId="26735"/>
    <cellStyle name="Comma 3 4 12 6" xfId="26736"/>
    <cellStyle name="Comma 3 4 12 7" xfId="26737"/>
    <cellStyle name="Comma 3 4 13" xfId="26738"/>
    <cellStyle name="Comma 3 4 13 2" xfId="26739"/>
    <cellStyle name="Comma 3 4 13 2 2" xfId="26740"/>
    <cellStyle name="Comma 3 4 13 3" xfId="26741"/>
    <cellStyle name="Comma 3 4 13 4" xfId="26742"/>
    <cellStyle name="Comma 3 4 13 5" xfId="26743"/>
    <cellStyle name="Comma 3 4 13 6" xfId="26744"/>
    <cellStyle name="Comma 3 4 14" xfId="26745"/>
    <cellStyle name="Comma 3 4 14 2" xfId="26746"/>
    <cellStyle name="Comma 3 4 14 2 2" xfId="26747"/>
    <cellStyle name="Comma 3 4 14 2 3" xfId="26748"/>
    <cellStyle name="Comma 3 4 14 3" xfId="26749"/>
    <cellStyle name="Comma 3 4 14 4" xfId="26750"/>
    <cellStyle name="Comma 3 4 14 5" xfId="26751"/>
    <cellStyle name="Comma 3 4 14 6" xfId="26752"/>
    <cellStyle name="Comma 3 4 15" xfId="26753"/>
    <cellStyle name="Comma 3 4 15 2" xfId="26754"/>
    <cellStyle name="Comma 3 4 16" xfId="26755"/>
    <cellStyle name="Comma 3 4 16 2" xfId="26756"/>
    <cellStyle name="Comma 3 4 17" xfId="26757"/>
    <cellStyle name="Comma 3 4 18" xfId="26758"/>
    <cellStyle name="Comma 3 4 19" xfId="26759"/>
    <cellStyle name="Comma 3 4 2" xfId="26760"/>
    <cellStyle name="Comma 3 4 2 10" xfId="26761"/>
    <cellStyle name="Comma 3 4 2 10 2" xfId="26762"/>
    <cellStyle name="Comma 3 4 2 10 2 2" xfId="26763"/>
    <cellStyle name="Comma 3 4 2 10 3" xfId="26764"/>
    <cellStyle name="Comma 3 4 2 10 4" xfId="26765"/>
    <cellStyle name="Comma 3 4 2 10 5" xfId="26766"/>
    <cellStyle name="Comma 3 4 2 10 6" xfId="26767"/>
    <cellStyle name="Comma 3 4 2 11" xfId="26768"/>
    <cellStyle name="Comma 3 4 2 11 2" xfId="26769"/>
    <cellStyle name="Comma 3 4 2 11 2 2" xfId="26770"/>
    <cellStyle name="Comma 3 4 2 11 3" xfId="26771"/>
    <cellStyle name="Comma 3 4 2 11 4" xfId="26772"/>
    <cellStyle name="Comma 3 4 2 11 5" xfId="26773"/>
    <cellStyle name="Comma 3 4 2 11 6" xfId="26774"/>
    <cellStyle name="Comma 3 4 2 12" xfId="26775"/>
    <cellStyle name="Comma 3 4 2 12 2" xfId="26776"/>
    <cellStyle name="Comma 3 4 2 12 2 2" xfId="26777"/>
    <cellStyle name="Comma 3 4 2 12 3" xfId="26778"/>
    <cellStyle name="Comma 3 4 2 12 4" xfId="26779"/>
    <cellStyle name="Comma 3 4 2 12 5" xfId="26780"/>
    <cellStyle name="Comma 3 4 2 12 6" xfId="26781"/>
    <cellStyle name="Comma 3 4 2 13" xfId="26782"/>
    <cellStyle name="Comma 3 4 2 13 2" xfId="26783"/>
    <cellStyle name="Comma 3 4 2 14" xfId="26784"/>
    <cellStyle name="Comma 3 4 2 14 2" xfId="26785"/>
    <cellStyle name="Comma 3 4 2 15" xfId="26786"/>
    <cellStyle name="Comma 3 4 2 16" xfId="26787"/>
    <cellStyle name="Comma 3 4 2 17" xfId="26788"/>
    <cellStyle name="Comma 3 4 2 18" xfId="26789"/>
    <cellStyle name="Comma 3 4 2 19" xfId="26790"/>
    <cellStyle name="Comma 3 4 2 2" xfId="26791"/>
    <cellStyle name="Comma 3 4 2 2 10" xfId="26792"/>
    <cellStyle name="Comma 3 4 2 2 10 2" xfId="26793"/>
    <cellStyle name="Comma 3 4 2 2 10 2 2" xfId="26794"/>
    <cellStyle name="Comma 3 4 2 2 10 3" xfId="26795"/>
    <cellStyle name="Comma 3 4 2 2 10 4" xfId="26796"/>
    <cellStyle name="Comma 3 4 2 2 10 5" xfId="26797"/>
    <cellStyle name="Comma 3 4 2 2 10 6" xfId="26798"/>
    <cellStyle name="Comma 3 4 2 2 11" xfId="26799"/>
    <cellStyle name="Comma 3 4 2 2 11 2" xfId="26800"/>
    <cellStyle name="Comma 3 4 2 2 11 2 2" xfId="26801"/>
    <cellStyle name="Comma 3 4 2 2 11 3" xfId="26802"/>
    <cellStyle name="Comma 3 4 2 2 11 4" xfId="26803"/>
    <cellStyle name="Comma 3 4 2 2 11 5" xfId="26804"/>
    <cellStyle name="Comma 3 4 2 2 11 6" xfId="26805"/>
    <cellStyle name="Comma 3 4 2 2 12" xfId="26806"/>
    <cellStyle name="Comma 3 4 2 2 12 2" xfId="26807"/>
    <cellStyle name="Comma 3 4 2 2 13" xfId="26808"/>
    <cellStyle name="Comma 3 4 2 2 13 2" xfId="26809"/>
    <cellStyle name="Comma 3 4 2 2 14" xfId="26810"/>
    <cellStyle name="Comma 3 4 2 2 15" xfId="26811"/>
    <cellStyle name="Comma 3 4 2 2 16" xfId="26812"/>
    <cellStyle name="Comma 3 4 2 2 17" xfId="26813"/>
    <cellStyle name="Comma 3 4 2 2 18" xfId="26814"/>
    <cellStyle name="Comma 3 4 2 2 2" xfId="26815"/>
    <cellStyle name="Comma 3 4 2 2 2 10" xfId="26816"/>
    <cellStyle name="Comma 3 4 2 2 2 11" xfId="26817"/>
    <cellStyle name="Comma 3 4 2 2 2 12" xfId="26818"/>
    <cellStyle name="Comma 3 4 2 2 2 2" xfId="26819"/>
    <cellStyle name="Comma 3 4 2 2 2 2 10" xfId="26820"/>
    <cellStyle name="Comma 3 4 2 2 2 2 11" xfId="26821"/>
    <cellStyle name="Comma 3 4 2 2 2 2 2" xfId="26822"/>
    <cellStyle name="Comma 3 4 2 2 2 2 2 2" xfId="26823"/>
    <cellStyle name="Comma 3 4 2 2 2 2 2 2 2" xfId="26824"/>
    <cellStyle name="Comma 3 4 2 2 2 2 2 2 2 2" xfId="26825"/>
    <cellStyle name="Comma 3 4 2 2 2 2 2 2 2 2 2" xfId="26826"/>
    <cellStyle name="Comma 3 4 2 2 2 2 2 2 2 3" xfId="26827"/>
    <cellStyle name="Comma 3 4 2 2 2 2 2 2 2 4" xfId="26828"/>
    <cellStyle name="Comma 3 4 2 2 2 2 2 2 2 5" xfId="26829"/>
    <cellStyle name="Comma 3 4 2 2 2 2 2 2 2 6" xfId="26830"/>
    <cellStyle name="Comma 3 4 2 2 2 2 2 2 3" xfId="26831"/>
    <cellStyle name="Comma 3 4 2 2 2 2 2 2 3 2" xfId="26832"/>
    <cellStyle name="Comma 3 4 2 2 2 2 2 2 4" xfId="26833"/>
    <cellStyle name="Comma 3 4 2 2 2 2 2 2 5" xfId="26834"/>
    <cellStyle name="Comma 3 4 2 2 2 2 2 2 6" xfId="26835"/>
    <cellStyle name="Comma 3 4 2 2 2 2 2 2 7" xfId="26836"/>
    <cellStyle name="Comma 3 4 2 2 2 2 2 3" xfId="26837"/>
    <cellStyle name="Comma 3 4 2 2 2 2 2 3 2" xfId="26838"/>
    <cellStyle name="Comma 3 4 2 2 2 2 2 3 2 2" xfId="26839"/>
    <cellStyle name="Comma 3 4 2 2 2 2 2 3 3" xfId="26840"/>
    <cellStyle name="Comma 3 4 2 2 2 2 2 3 4" xfId="26841"/>
    <cellStyle name="Comma 3 4 2 2 2 2 2 3 5" xfId="26842"/>
    <cellStyle name="Comma 3 4 2 2 2 2 2 3 6" xfId="26843"/>
    <cellStyle name="Comma 3 4 2 2 2 2 2 4" xfId="26844"/>
    <cellStyle name="Comma 3 4 2 2 2 2 2 4 2" xfId="26845"/>
    <cellStyle name="Comma 3 4 2 2 2 2 2 5" xfId="26846"/>
    <cellStyle name="Comma 3 4 2 2 2 2 2 6" xfId="26847"/>
    <cellStyle name="Comma 3 4 2 2 2 2 2 7" xfId="26848"/>
    <cellStyle name="Comma 3 4 2 2 2 2 2 8" xfId="26849"/>
    <cellStyle name="Comma 3 4 2 2 2 2 3" xfId="26850"/>
    <cellStyle name="Comma 3 4 2 2 2 2 3 2" xfId="26851"/>
    <cellStyle name="Comma 3 4 2 2 2 2 3 2 2" xfId="26852"/>
    <cellStyle name="Comma 3 4 2 2 2 2 3 2 2 2" xfId="26853"/>
    <cellStyle name="Comma 3 4 2 2 2 2 3 2 3" xfId="26854"/>
    <cellStyle name="Comma 3 4 2 2 2 2 3 2 4" xfId="26855"/>
    <cellStyle name="Comma 3 4 2 2 2 2 3 2 5" xfId="26856"/>
    <cellStyle name="Comma 3 4 2 2 2 2 3 2 6" xfId="26857"/>
    <cellStyle name="Comma 3 4 2 2 2 2 3 3" xfId="26858"/>
    <cellStyle name="Comma 3 4 2 2 2 2 3 3 2" xfId="26859"/>
    <cellStyle name="Comma 3 4 2 2 2 2 3 4" xfId="26860"/>
    <cellStyle name="Comma 3 4 2 2 2 2 3 5" xfId="26861"/>
    <cellStyle name="Comma 3 4 2 2 2 2 3 6" xfId="26862"/>
    <cellStyle name="Comma 3 4 2 2 2 2 3 7" xfId="26863"/>
    <cellStyle name="Comma 3 4 2 2 2 2 4" xfId="26864"/>
    <cellStyle name="Comma 3 4 2 2 2 2 4 2" xfId="26865"/>
    <cellStyle name="Comma 3 4 2 2 2 2 4 2 2" xfId="26866"/>
    <cellStyle name="Comma 3 4 2 2 2 2 4 3" xfId="26867"/>
    <cellStyle name="Comma 3 4 2 2 2 2 4 4" xfId="26868"/>
    <cellStyle name="Comma 3 4 2 2 2 2 4 5" xfId="26869"/>
    <cellStyle name="Comma 3 4 2 2 2 2 4 6" xfId="26870"/>
    <cellStyle name="Comma 3 4 2 2 2 2 5" xfId="26871"/>
    <cellStyle name="Comma 3 4 2 2 2 2 5 2" xfId="26872"/>
    <cellStyle name="Comma 3 4 2 2 2 2 6" xfId="26873"/>
    <cellStyle name="Comma 3 4 2 2 2 2 6 2" xfId="26874"/>
    <cellStyle name="Comma 3 4 2 2 2 2 7" xfId="26875"/>
    <cellStyle name="Comma 3 4 2 2 2 2 8" xfId="26876"/>
    <cellStyle name="Comma 3 4 2 2 2 2 9" xfId="26877"/>
    <cellStyle name="Comma 3 4 2 2 2 3" xfId="26878"/>
    <cellStyle name="Comma 3 4 2 2 2 3 2" xfId="26879"/>
    <cellStyle name="Comma 3 4 2 2 2 3 2 2" xfId="26880"/>
    <cellStyle name="Comma 3 4 2 2 2 3 2 2 2" xfId="26881"/>
    <cellStyle name="Comma 3 4 2 2 2 3 2 2 2 2" xfId="26882"/>
    <cellStyle name="Comma 3 4 2 2 2 3 2 2 3" xfId="26883"/>
    <cellStyle name="Comma 3 4 2 2 2 3 2 2 4" xfId="26884"/>
    <cellStyle name="Comma 3 4 2 2 2 3 2 2 5" xfId="26885"/>
    <cellStyle name="Comma 3 4 2 2 2 3 2 2 6" xfId="26886"/>
    <cellStyle name="Comma 3 4 2 2 2 3 2 3" xfId="26887"/>
    <cellStyle name="Comma 3 4 2 2 2 3 2 3 2" xfId="26888"/>
    <cellStyle name="Comma 3 4 2 2 2 3 2 4" xfId="26889"/>
    <cellStyle name="Comma 3 4 2 2 2 3 2 5" xfId="26890"/>
    <cellStyle name="Comma 3 4 2 2 2 3 2 6" xfId="26891"/>
    <cellStyle name="Comma 3 4 2 2 2 3 2 7" xfId="26892"/>
    <cellStyle name="Comma 3 4 2 2 2 3 3" xfId="26893"/>
    <cellStyle name="Comma 3 4 2 2 2 3 3 2" xfId="26894"/>
    <cellStyle name="Comma 3 4 2 2 2 3 3 2 2" xfId="26895"/>
    <cellStyle name="Comma 3 4 2 2 2 3 3 3" xfId="26896"/>
    <cellStyle name="Comma 3 4 2 2 2 3 3 4" xfId="26897"/>
    <cellStyle name="Comma 3 4 2 2 2 3 3 5" xfId="26898"/>
    <cellStyle name="Comma 3 4 2 2 2 3 3 6" xfId="26899"/>
    <cellStyle name="Comma 3 4 2 2 2 3 4" xfId="26900"/>
    <cellStyle name="Comma 3 4 2 2 2 3 4 2" xfId="26901"/>
    <cellStyle name="Comma 3 4 2 2 2 3 5" xfId="26902"/>
    <cellStyle name="Comma 3 4 2 2 2 3 6" xfId="26903"/>
    <cellStyle name="Comma 3 4 2 2 2 3 7" xfId="26904"/>
    <cellStyle name="Comma 3 4 2 2 2 3 8" xfId="26905"/>
    <cellStyle name="Comma 3 4 2 2 2 4" xfId="26906"/>
    <cellStyle name="Comma 3 4 2 2 2 4 2" xfId="26907"/>
    <cellStyle name="Comma 3 4 2 2 2 4 2 2" xfId="26908"/>
    <cellStyle name="Comma 3 4 2 2 2 4 2 2 2" xfId="26909"/>
    <cellStyle name="Comma 3 4 2 2 2 4 2 3" xfId="26910"/>
    <cellStyle name="Comma 3 4 2 2 2 4 2 4" xfId="26911"/>
    <cellStyle name="Comma 3 4 2 2 2 4 2 5" xfId="26912"/>
    <cellStyle name="Comma 3 4 2 2 2 4 2 6" xfId="26913"/>
    <cellStyle name="Comma 3 4 2 2 2 4 3" xfId="26914"/>
    <cellStyle name="Comma 3 4 2 2 2 4 3 2" xfId="26915"/>
    <cellStyle name="Comma 3 4 2 2 2 4 4" xfId="26916"/>
    <cellStyle name="Comma 3 4 2 2 2 4 5" xfId="26917"/>
    <cellStyle name="Comma 3 4 2 2 2 4 6" xfId="26918"/>
    <cellStyle name="Comma 3 4 2 2 2 4 7" xfId="26919"/>
    <cellStyle name="Comma 3 4 2 2 2 5" xfId="26920"/>
    <cellStyle name="Comma 3 4 2 2 2 5 2" xfId="26921"/>
    <cellStyle name="Comma 3 4 2 2 2 5 2 2" xfId="26922"/>
    <cellStyle name="Comma 3 4 2 2 2 5 3" xfId="26923"/>
    <cellStyle name="Comma 3 4 2 2 2 5 4" xfId="26924"/>
    <cellStyle name="Comma 3 4 2 2 2 5 5" xfId="26925"/>
    <cellStyle name="Comma 3 4 2 2 2 5 6" xfId="26926"/>
    <cellStyle name="Comma 3 4 2 2 2 6" xfId="26927"/>
    <cellStyle name="Comma 3 4 2 2 2 6 2" xfId="26928"/>
    <cellStyle name="Comma 3 4 2 2 2 7" xfId="26929"/>
    <cellStyle name="Comma 3 4 2 2 2 7 2" xfId="26930"/>
    <cellStyle name="Comma 3 4 2 2 2 8" xfId="26931"/>
    <cellStyle name="Comma 3 4 2 2 2 9" xfId="26932"/>
    <cellStyle name="Comma 3 4 2 2 3" xfId="26933"/>
    <cellStyle name="Comma 3 4 2 2 3 10" xfId="26934"/>
    <cellStyle name="Comma 3 4 2 2 3 11" xfId="26935"/>
    <cellStyle name="Comma 3 4 2 2 3 2" xfId="26936"/>
    <cellStyle name="Comma 3 4 2 2 3 2 2" xfId="26937"/>
    <cellStyle name="Comma 3 4 2 2 3 2 2 2" xfId="26938"/>
    <cellStyle name="Comma 3 4 2 2 3 2 2 2 2" xfId="26939"/>
    <cellStyle name="Comma 3 4 2 2 3 2 2 2 2 2" xfId="26940"/>
    <cellStyle name="Comma 3 4 2 2 3 2 2 2 3" xfId="26941"/>
    <cellStyle name="Comma 3 4 2 2 3 2 2 2 4" xfId="26942"/>
    <cellStyle name="Comma 3 4 2 2 3 2 2 2 5" xfId="26943"/>
    <cellStyle name="Comma 3 4 2 2 3 2 2 2 6" xfId="26944"/>
    <cellStyle name="Comma 3 4 2 2 3 2 2 3" xfId="26945"/>
    <cellStyle name="Comma 3 4 2 2 3 2 2 3 2" xfId="26946"/>
    <cellStyle name="Comma 3 4 2 2 3 2 2 4" xfId="26947"/>
    <cellStyle name="Comma 3 4 2 2 3 2 2 5" xfId="26948"/>
    <cellStyle name="Comma 3 4 2 2 3 2 2 6" xfId="26949"/>
    <cellStyle name="Comma 3 4 2 2 3 2 2 7" xfId="26950"/>
    <cellStyle name="Comma 3 4 2 2 3 2 3" xfId="26951"/>
    <cellStyle name="Comma 3 4 2 2 3 2 3 2" xfId="26952"/>
    <cellStyle name="Comma 3 4 2 2 3 2 3 2 2" xfId="26953"/>
    <cellStyle name="Comma 3 4 2 2 3 2 3 3" xfId="26954"/>
    <cellStyle name="Comma 3 4 2 2 3 2 3 4" xfId="26955"/>
    <cellStyle name="Comma 3 4 2 2 3 2 3 5" xfId="26956"/>
    <cellStyle name="Comma 3 4 2 2 3 2 3 6" xfId="26957"/>
    <cellStyle name="Comma 3 4 2 2 3 2 4" xfId="26958"/>
    <cellStyle name="Comma 3 4 2 2 3 2 4 2" xfId="26959"/>
    <cellStyle name="Comma 3 4 2 2 3 2 5" xfId="26960"/>
    <cellStyle name="Comma 3 4 2 2 3 2 6" xfId="26961"/>
    <cellStyle name="Comma 3 4 2 2 3 2 7" xfId="26962"/>
    <cellStyle name="Comma 3 4 2 2 3 2 8" xfId="26963"/>
    <cellStyle name="Comma 3 4 2 2 3 3" xfId="26964"/>
    <cellStyle name="Comma 3 4 2 2 3 3 2" xfId="26965"/>
    <cellStyle name="Comma 3 4 2 2 3 3 2 2" xfId="26966"/>
    <cellStyle name="Comma 3 4 2 2 3 3 2 2 2" xfId="26967"/>
    <cellStyle name="Comma 3 4 2 2 3 3 2 3" xfId="26968"/>
    <cellStyle name="Comma 3 4 2 2 3 3 2 4" xfId="26969"/>
    <cellStyle name="Comma 3 4 2 2 3 3 2 5" xfId="26970"/>
    <cellStyle name="Comma 3 4 2 2 3 3 2 6" xfId="26971"/>
    <cellStyle name="Comma 3 4 2 2 3 3 3" xfId="26972"/>
    <cellStyle name="Comma 3 4 2 2 3 3 3 2" xfId="26973"/>
    <cellStyle name="Comma 3 4 2 2 3 3 4" xfId="26974"/>
    <cellStyle name="Comma 3 4 2 2 3 3 5" xfId="26975"/>
    <cellStyle name="Comma 3 4 2 2 3 3 6" xfId="26976"/>
    <cellStyle name="Comma 3 4 2 2 3 3 7" xfId="26977"/>
    <cellStyle name="Comma 3 4 2 2 3 4" xfId="26978"/>
    <cellStyle name="Comma 3 4 2 2 3 4 2" xfId="26979"/>
    <cellStyle name="Comma 3 4 2 2 3 4 2 2" xfId="26980"/>
    <cellStyle name="Comma 3 4 2 2 3 4 3" xfId="26981"/>
    <cellStyle name="Comma 3 4 2 2 3 4 4" xfId="26982"/>
    <cellStyle name="Comma 3 4 2 2 3 4 5" xfId="26983"/>
    <cellStyle name="Comma 3 4 2 2 3 4 6" xfId="26984"/>
    <cellStyle name="Comma 3 4 2 2 3 5" xfId="26985"/>
    <cellStyle name="Comma 3 4 2 2 3 5 2" xfId="26986"/>
    <cellStyle name="Comma 3 4 2 2 3 6" xfId="26987"/>
    <cellStyle name="Comma 3 4 2 2 3 6 2" xfId="26988"/>
    <cellStyle name="Comma 3 4 2 2 3 7" xfId="26989"/>
    <cellStyle name="Comma 3 4 2 2 3 8" xfId="26990"/>
    <cellStyle name="Comma 3 4 2 2 3 9" xfId="26991"/>
    <cellStyle name="Comma 3 4 2 2 4" xfId="26992"/>
    <cellStyle name="Comma 3 4 2 2 4 2" xfId="26993"/>
    <cellStyle name="Comma 3 4 2 2 4 2 2" xfId="26994"/>
    <cellStyle name="Comma 3 4 2 2 4 2 2 2" xfId="26995"/>
    <cellStyle name="Comma 3 4 2 2 4 2 2 2 2" xfId="26996"/>
    <cellStyle name="Comma 3 4 2 2 4 2 2 2 2 2" xfId="26997"/>
    <cellStyle name="Comma 3 4 2 2 4 2 2 2 3" xfId="26998"/>
    <cellStyle name="Comma 3 4 2 2 4 2 2 2 4" xfId="26999"/>
    <cellStyle name="Comma 3 4 2 2 4 2 2 2 5" xfId="27000"/>
    <cellStyle name="Comma 3 4 2 2 4 2 2 2 6" xfId="27001"/>
    <cellStyle name="Comma 3 4 2 2 4 2 2 3" xfId="27002"/>
    <cellStyle name="Comma 3 4 2 2 4 2 2 3 2" xfId="27003"/>
    <cellStyle name="Comma 3 4 2 2 4 2 2 4" xfId="27004"/>
    <cellStyle name="Comma 3 4 2 2 4 2 2 5" xfId="27005"/>
    <cellStyle name="Comma 3 4 2 2 4 2 2 6" xfId="27006"/>
    <cellStyle name="Comma 3 4 2 2 4 2 2 7" xfId="27007"/>
    <cellStyle name="Comma 3 4 2 2 4 2 3" xfId="27008"/>
    <cellStyle name="Comma 3 4 2 2 4 2 3 2" xfId="27009"/>
    <cellStyle name="Comma 3 4 2 2 4 2 3 2 2" xfId="27010"/>
    <cellStyle name="Comma 3 4 2 2 4 2 3 3" xfId="27011"/>
    <cellStyle name="Comma 3 4 2 2 4 2 3 4" xfId="27012"/>
    <cellStyle name="Comma 3 4 2 2 4 2 3 5" xfId="27013"/>
    <cellStyle name="Comma 3 4 2 2 4 2 3 6" xfId="27014"/>
    <cellStyle name="Comma 3 4 2 2 4 2 4" xfId="27015"/>
    <cellStyle name="Comma 3 4 2 2 4 2 4 2" xfId="27016"/>
    <cellStyle name="Comma 3 4 2 2 4 2 5" xfId="27017"/>
    <cellStyle name="Comma 3 4 2 2 4 2 6" xfId="27018"/>
    <cellStyle name="Comma 3 4 2 2 4 2 7" xfId="27019"/>
    <cellStyle name="Comma 3 4 2 2 4 2 8" xfId="27020"/>
    <cellStyle name="Comma 3 4 2 2 4 3" xfId="27021"/>
    <cellStyle name="Comma 3 4 2 2 4 3 2" xfId="27022"/>
    <cellStyle name="Comma 3 4 2 2 4 3 2 2" xfId="27023"/>
    <cellStyle name="Comma 3 4 2 2 4 3 2 2 2" xfId="27024"/>
    <cellStyle name="Comma 3 4 2 2 4 3 2 3" xfId="27025"/>
    <cellStyle name="Comma 3 4 2 2 4 3 2 4" xfId="27026"/>
    <cellStyle name="Comma 3 4 2 2 4 3 2 5" xfId="27027"/>
    <cellStyle name="Comma 3 4 2 2 4 3 2 6" xfId="27028"/>
    <cellStyle name="Comma 3 4 2 2 4 3 3" xfId="27029"/>
    <cellStyle name="Comma 3 4 2 2 4 3 3 2" xfId="27030"/>
    <cellStyle name="Comma 3 4 2 2 4 3 4" xfId="27031"/>
    <cellStyle name="Comma 3 4 2 2 4 3 5" xfId="27032"/>
    <cellStyle name="Comma 3 4 2 2 4 3 6" xfId="27033"/>
    <cellStyle name="Comma 3 4 2 2 4 3 7" xfId="27034"/>
    <cellStyle name="Comma 3 4 2 2 4 4" xfId="27035"/>
    <cellStyle name="Comma 3 4 2 2 4 4 2" xfId="27036"/>
    <cellStyle name="Comma 3 4 2 2 4 4 2 2" xfId="27037"/>
    <cellStyle name="Comma 3 4 2 2 4 4 3" xfId="27038"/>
    <cellStyle name="Comma 3 4 2 2 4 4 4" xfId="27039"/>
    <cellStyle name="Comma 3 4 2 2 4 4 5" xfId="27040"/>
    <cellStyle name="Comma 3 4 2 2 4 4 6" xfId="27041"/>
    <cellStyle name="Comma 3 4 2 2 4 5" xfId="27042"/>
    <cellStyle name="Comma 3 4 2 2 4 5 2" xfId="27043"/>
    <cellStyle name="Comma 3 4 2 2 4 6" xfId="27044"/>
    <cellStyle name="Comma 3 4 2 2 4 7" xfId="27045"/>
    <cellStyle name="Comma 3 4 2 2 4 8" xfId="27046"/>
    <cellStyle name="Comma 3 4 2 2 4 9" xfId="27047"/>
    <cellStyle name="Comma 3 4 2 2 5" xfId="27048"/>
    <cellStyle name="Comma 3 4 2 2 5 2" xfId="27049"/>
    <cellStyle name="Comma 3 4 2 2 5 2 2" xfId="27050"/>
    <cellStyle name="Comma 3 4 2 2 5 2 2 2" xfId="27051"/>
    <cellStyle name="Comma 3 4 2 2 5 2 2 2 2" xfId="27052"/>
    <cellStyle name="Comma 3 4 2 2 5 2 2 3" xfId="27053"/>
    <cellStyle name="Comma 3 4 2 2 5 2 2 4" xfId="27054"/>
    <cellStyle name="Comma 3 4 2 2 5 2 2 5" xfId="27055"/>
    <cellStyle name="Comma 3 4 2 2 5 2 2 6" xfId="27056"/>
    <cellStyle name="Comma 3 4 2 2 5 2 3" xfId="27057"/>
    <cellStyle name="Comma 3 4 2 2 5 2 3 2" xfId="27058"/>
    <cellStyle name="Comma 3 4 2 2 5 2 4" xfId="27059"/>
    <cellStyle name="Comma 3 4 2 2 5 2 5" xfId="27060"/>
    <cellStyle name="Comma 3 4 2 2 5 2 6" xfId="27061"/>
    <cellStyle name="Comma 3 4 2 2 5 2 7" xfId="27062"/>
    <cellStyle name="Comma 3 4 2 2 5 3" xfId="27063"/>
    <cellStyle name="Comma 3 4 2 2 5 3 2" xfId="27064"/>
    <cellStyle name="Comma 3 4 2 2 5 3 2 2" xfId="27065"/>
    <cellStyle name="Comma 3 4 2 2 5 3 3" xfId="27066"/>
    <cellStyle name="Comma 3 4 2 2 5 3 4" xfId="27067"/>
    <cellStyle name="Comma 3 4 2 2 5 3 5" xfId="27068"/>
    <cellStyle name="Comma 3 4 2 2 5 3 6" xfId="27069"/>
    <cellStyle name="Comma 3 4 2 2 5 4" xfId="27070"/>
    <cellStyle name="Comma 3 4 2 2 5 4 2" xfId="27071"/>
    <cellStyle name="Comma 3 4 2 2 5 5" xfId="27072"/>
    <cellStyle name="Comma 3 4 2 2 5 6" xfId="27073"/>
    <cellStyle name="Comma 3 4 2 2 5 7" xfId="27074"/>
    <cellStyle name="Comma 3 4 2 2 5 8" xfId="27075"/>
    <cellStyle name="Comma 3 4 2 2 6" xfId="27076"/>
    <cellStyle name="Comma 3 4 2 2 6 2" xfId="27077"/>
    <cellStyle name="Comma 3 4 2 2 6 2 2" xfId="27078"/>
    <cellStyle name="Comma 3 4 2 2 6 2 2 2" xfId="27079"/>
    <cellStyle name="Comma 3 4 2 2 6 2 2 2 2" xfId="27080"/>
    <cellStyle name="Comma 3 4 2 2 6 2 2 3" xfId="27081"/>
    <cellStyle name="Comma 3 4 2 2 6 2 2 4" xfId="27082"/>
    <cellStyle name="Comma 3 4 2 2 6 2 2 5" xfId="27083"/>
    <cellStyle name="Comma 3 4 2 2 6 2 2 6" xfId="27084"/>
    <cellStyle name="Comma 3 4 2 2 6 2 3" xfId="27085"/>
    <cellStyle name="Comma 3 4 2 2 6 2 3 2" xfId="27086"/>
    <cellStyle name="Comma 3 4 2 2 6 2 4" xfId="27087"/>
    <cellStyle name="Comma 3 4 2 2 6 2 5" xfId="27088"/>
    <cellStyle name="Comma 3 4 2 2 6 2 6" xfId="27089"/>
    <cellStyle name="Comma 3 4 2 2 6 2 7" xfId="27090"/>
    <cellStyle name="Comma 3 4 2 2 6 3" xfId="27091"/>
    <cellStyle name="Comma 3 4 2 2 6 3 2" xfId="27092"/>
    <cellStyle name="Comma 3 4 2 2 6 3 2 2" xfId="27093"/>
    <cellStyle name="Comma 3 4 2 2 6 3 3" xfId="27094"/>
    <cellStyle name="Comma 3 4 2 2 6 3 4" xfId="27095"/>
    <cellStyle name="Comma 3 4 2 2 6 3 5" xfId="27096"/>
    <cellStyle name="Comma 3 4 2 2 6 3 6" xfId="27097"/>
    <cellStyle name="Comma 3 4 2 2 6 4" xfId="27098"/>
    <cellStyle name="Comma 3 4 2 2 6 4 2" xfId="27099"/>
    <cellStyle name="Comma 3 4 2 2 6 5" xfId="27100"/>
    <cellStyle name="Comma 3 4 2 2 6 6" xfId="27101"/>
    <cellStyle name="Comma 3 4 2 2 6 7" xfId="27102"/>
    <cellStyle name="Comma 3 4 2 2 6 8" xfId="27103"/>
    <cellStyle name="Comma 3 4 2 2 7" xfId="27104"/>
    <cellStyle name="Comma 3 4 2 2 7 2" xfId="27105"/>
    <cellStyle name="Comma 3 4 2 2 7 2 2" xfId="27106"/>
    <cellStyle name="Comma 3 4 2 2 7 2 2 2" xfId="27107"/>
    <cellStyle name="Comma 3 4 2 2 7 2 3" xfId="27108"/>
    <cellStyle name="Comma 3 4 2 2 7 2 4" xfId="27109"/>
    <cellStyle name="Comma 3 4 2 2 7 2 5" xfId="27110"/>
    <cellStyle name="Comma 3 4 2 2 7 2 6" xfId="27111"/>
    <cellStyle name="Comma 3 4 2 2 7 3" xfId="27112"/>
    <cellStyle name="Comma 3 4 2 2 7 3 2" xfId="27113"/>
    <cellStyle name="Comma 3 4 2 2 7 4" xfId="27114"/>
    <cellStyle name="Comma 3 4 2 2 7 5" xfId="27115"/>
    <cellStyle name="Comma 3 4 2 2 7 6" xfId="27116"/>
    <cellStyle name="Comma 3 4 2 2 7 7" xfId="27117"/>
    <cellStyle name="Comma 3 4 2 2 8" xfId="27118"/>
    <cellStyle name="Comma 3 4 2 2 8 2" xfId="27119"/>
    <cellStyle name="Comma 3 4 2 2 8 2 2" xfId="27120"/>
    <cellStyle name="Comma 3 4 2 2 8 2 2 2" xfId="27121"/>
    <cellStyle name="Comma 3 4 2 2 8 2 3" xfId="27122"/>
    <cellStyle name="Comma 3 4 2 2 8 2 4" xfId="27123"/>
    <cellStyle name="Comma 3 4 2 2 8 2 5" xfId="27124"/>
    <cellStyle name="Comma 3 4 2 2 8 2 6" xfId="27125"/>
    <cellStyle name="Comma 3 4 2 2 8 3" xfId="27126"/>
    <cellStyle name="Comma 3 4 2 2 8 3 2" xfId="27127"/>
    <cellStyle name="Comma 3 4 2 2 8 4" xfId="27128"/>
    <cellStyle name="Comma 3 4 2 2 8 5" xfId="27129"/>
    <cellStyle name="Comma 3 4 2 2 8 6" xfId="27130"/>
    <cellStyle name="Comma 3 4 2 2 8 7" xfId="27131"/>
    <cellStyle name="Comma 3 4 2 2 9" xfId="27132"/>
    <cellStyle name="Comma 3 4 2 2 9 2" xfId="27133"/>
    <cellStyle name="Comma 3 4 2 2 9 2 2" xfId="27134"/>
    <cellStyle name="Comma 3 4 2 2 9 3" xfId="27135"/>
    <cellStyle name="Comma 3 4 2 2 9 4" xfId="27136"/>
    <cellStyle name="Comma 3 4 2 2 9 5" xfId="27137"/>
    <cellStyle name="Comma 3 4 2 2 9 6" xfId="27138"/>
    <cellStyle name="Comma 3 4 2 3" xfId="27139"/>
    <cellStyle name="Comma 3 4 2 3 10" xfId="27140"/>
    <cellStyle name="Comma 3 4 2 3 11" xfId="27141"/>
    <cellStyle name="Comma 3 4 2 3 12" xfId="27142"/>
    <cellStyle name="Comma 3 4 2 3 2" xfId="27143"/>
    <cellStyle name="Comma 3 4 2 3 2 10" xfId="27144"/>
    <cellStyle name="Comma 3 4 2 3 2 11" xfId="27145"/>
    <cellStyle name="Comma 3 4 2 3 2 2" xfId="27146"/>
    <cellStyle name="Comma 3 4 2 3 2 2 2" xfId="27147"/>
    <cellStyle name="Comma 3 4 2 3 2 2 2 2" xfId="27148"/>
    <cellStyle name="Comma 3 4 2 3 2 2 2 2 2" xfId="27149"/>
    <cellStyle name="Comma 3 4 2 3 2 2 2 2 2 2" xfId="27150"/>
    <cellStyle name="Comma 3 4 2 3 2 2 2 2 3" xfId="27151"/>
    <cellStyle name="Comma 3 4 2 3 2 2 2 2 4" xfId="27152"/>
    <cellStyle name="Comma 3 4 2 3 2 2 2 2 5" xfId="27153"/>
    <cellStyle name="Comma 3 4 2 3 2 2 2 2 6" xfId="27154"/>
    <cellStyle name="Comma 3 4 2 3 2 2 2 3" xfId="27155"/>
    <cellStyle name="Comma 3 4 2 3 2 2 2 3 2" xfId="27156"/>
    <cellStyle name="Comma 3 4 2 3 2 2 2 4" xfId="27157"/>
    <cellStyle name="Comma 3 4 2 3 2 2 2 5" xfId="27158"/>
    <cellStyle name="Comma 3 4 2 3 2 2 2 6" xfId="27159"/>
    <cellStyle name="Comma 3 4 2 3 2 2 2 7" xfId="27160"/>
    <cellStyle name="Comma 3 4 2 3 2 2 3" xfId="27161"/>
    <cellStyle name="Comma 3 4 2 3 2 2 3 2" xfId="27162"/>
    <cellStyle name="Comma 3 4 2 3 2 2 3 2 2" xfId="27163"/>
    <cellStyle name="Comma 3 4 2 3 2 2 3 3" xfId="27164"/>
    <cellStyle name="Comma 3 4 2 3 2 2 3 4" xfId="27165"/>
    <cellStyle name="Comma 3 4 2 3 2 2 3 5" xfId="27166"/>
    <cellStyle name="Comma 3 4 2 3 2 2 3 6" xfId="27167"/>
    <cellStyle name="Comma 3 4 2 3 2 2 4" xfId="27168"/>
    <cellStyle name="Comma 3 4 2 3 2 2 4 2" xfId="27169"/>
    <cellStyle name="Comma 3 4 2 3 2 2 5" xfId="27170"/>
    <cellStyle name="Comma 3 4 2 3 2 2 6" xfId="27171"/>
    <cellStyle name="Comma 3 4 2 3 2 2 7" xfId="27172"/>
    <cellStyle name="Comma 3 4 2 3 2 2 8" xfId="27173"/>
    <cellStyle name="Comma 3 4 2 3 2 3" xfId="27174"/>
    <cellStyle name="Comma 3 4 2 3 2 3 2" xfId="27175"/>
    <cellStyle name="Comma 3 4 2 3 2 3 2 2" xfId="27176"/>
    <cellStyle name="Comma 3 4 2 3 2 3 2 2 2" xfId="27177"/>
    <cellStyle name="Comma 3 4 2 3 2 3 2 3" xfId="27178"/>
    <cellStyle name="Comma 3 4 2 3 2 3 2 4" xfId="27179"/>
    <cellStyle name="Comma 3 4 2 3 2 3 2 5" xfId="27180"/>
    <cellStyle name="Comma 3 4 2 3 2 3 2 6" xfId="27181"/>
    <cellStyle name="Comma 3 4 2 3 2 3 3" xfId="27182"/>
    <cellStyle name="Comma 3 4 2 3 2 3 3 2" xfId="27183"/>
    <cellStyle name="Comma 3 4 2 3 2 3 4" xfId="27184"/>
    <cellStyle name="Comma 3 4 2 3 2 3 5" xfId="27185"/>
    <cellStyle name="Comma 3 4 2 3 2 3 6" xfId="27186"/>
    <cellStyle name="Comma 3 4 2 3 2 3 7" xfId="27187"/>
    <cellStyle name="Comma 3 4 2 3 2 4" xfId="27188"/>
    <cellStyle name="Comma 3 4 2 3 2 4 2" xfId="27189"/>
    <cellStyle name="Comma 3 4 2 3 2 4 2 2" xfId="27190"/>
    <cellStyle name="Comma 3 4 2 3 2 4 3" xfId="27191"/>
    <cellStyle name="Comma 3 4 2 3 2 4 4" xfId="27192"/>
    <cellStyle name="Comma 3 4 2 3 2 4 5" xfId="27193"/>
    <cellStyle name="Comma 3 4 2 3 2 4 6" xfId="27194"/>
    <cellStyle name="Comma 3 4 2 3 2 5" xfId="27195"/>
    <cellStyle name="Comma 3 4 2 3 2 5 2" xfId="27196"/>
    <cellStyle name="Comma 3 4 2 3 2 6" xfId="27197"/>
    <cellStyle name="Comma 3 4 2 3 2 6 2" xfId="27198"/>
    <cellStyle name="Comma 3 4 2 3 2 7" xfId="27199"/>
    <cellStyle name="Comma 3 4 2 3 2 8" xfId="27200"/>
    <cellStyle name="Comma 3 4 2 3 2 9" xfId="27201"/>
    <cellStyle name="Comma 3 4 2 3 3" xfId="27202"/>
    <cellStyle name="Comma 3 4 2 3 3 2" xfId="27203"/>
    <cellStyle name="Comma 3 4 2 3 3 2 2" xfId="27204"/>
    <cellStyle name="Comma 3 4 2 3 3 2 2 2" xfId="27205"/>
    <cellStyle name="Comma 3 4 2 3 3 2 2 2 2" xfId="27206"/>
    <cellStyle name="Comma 3 4 2 3 3 2 2 3" xfId="27207"/>
    <cellStyle name="Comma 3 4 2 3 3 2 2 4" xfId="27208"/>
    <cellStyle name="Comma 3 4 2 3 3 2 2 5" xfId="27209"/>
    <cellStyle name="Comma 3 4 2 3 3 2 2 6" xfId="27210"/>
    <cellStyle name="Comma 3 4 2 3 3 2 3" xfId="27211"/>
    <cellStyle name="Comma 3 4 2 3 3 2 3 2" xfId="27212"/>
    <cellStyle name="Comma 3 4 2 3 3 2 4" xfId="27213"/>
    <cellStyle name="Comma 3 4 2 3 3 2 5" xfId="27214"/>
    <cellStyle name="Comma 3 4 2 3 3 2 6" xfId="27215"/>
    <cellStyle name="Comma 3 4 2 3 3 2 7" xfId="27216"/>
    <cellStyle name="Comma 3 4 2 3 3 3" xfId="27217"/>
    <cellStyle name="Comma 3 4 2 3 3 3 2" xfId="27218"/>
    <cellStyle name="Comma 3 4 2 3 3 3 2 2" xfId="27219"/>
    <cellStyle name="Comma 3 4 2 3 3 3 3" xfId="27220"/>
    <cellStyle name="Comma 3 4 2 3 3 3 4" xfId="27221"/>
    <cellStyle name="Comma 3 4 2 3 3 3 5" xfId="27222"/>
    <cellStyle name="Comma 3 4 2 3 3 3 6" xfId="27223"/>
    <cellStyle name="Comma 3 4 2 3 3 4" xfId="27224"/>
    <cellStyle name="Comma 3 4 2 3 3 4 2" xfId="27225"/>
    <cellStyle name="Comma 3 4 2 3 3 5" xfId="27226"/>
    <cellStyle name="Comma 3 4 2 3 3 6" xfId="27227"/>
    <cellStyle name="Comma 3 4 2 3 3 7" xfId="27228"/>
    <cellStyle name="Comma 3 4 2 3 3 8" xfId="27229"/>
    <cellStyle name="Comma 3 4 2 3 4" xfId="27230"/>
    <cellStyle name="Comma 3 4 2 3 4 2" xfId="27231"/>
    <cellStyle name="Comma 3 4 2 3 4 2 2" xfId="27232"/>
    <cellStyle name="Comma 3 4 2 3 4 2 2 2" xfId="27233"/>
    <cellStyle name="Comma 3 4 2 3 4 2 3" xfId="27234"/>
    <cellStyle name="Comma 3 4 2 3 4 2 4" xfId="27235"/>
    <cellStyle name="Comma 3 4 2 3 4 2 5" xfId="27236"/>
    <cellStyle name="Comma 3 4 2 3 4 2 6" xfId="27237"/>
    <cellStyle name="Comma 3 4 2 3 4 3" xfId="27238"/>
    <cellStyle name="Comma 3 4 2 3 4 3 2" xfId="27239"/>
    <cellStyle name="Comma 3 4 2 3 4 4" xfId="27240"/>
    <cellStyle name="Comma 3 4 2 3 4 5" xfId="27241"/>
    <cellStyle name="Comma 3 4 2 3 4 6" xfId="27242"/>
    <cellStyle name="Comma 3 4 2 3 4 7" xfId="27243"/>
    <cellStyle name="Comma 3 4 2 3 5" xfId="27244"/>
    <cellStyle name="Comma 3 4 2 3 5 2" xfId="27245"/>
    <cellStyle name="Comma 3 4 2 3 5 2 2" xfId="27246"/>
    <cellStyle name="Comma 3 4 2 3 5 3" xfId="27247"/>
    <cellStyle name="Comma 3 4 2 3 5 4" xfId="27248"/>
    <cellStyle name="Comma 3 4 2 3 5 5" xfId="27249"/>
    <cellStyle name="Comma 3 4 2 3 5 6" xfId="27250"/>
    <cellStyle name="Comma 3 4 2 3 6" xfId="27251"/>
    <cellStyle name="Comma 3 4 2 3 6 2" xfId="27252"/>
    <cellStyle name="Comma 3 4 2 3 7" xfId="27253"/>
    <cellStyle name="Comma 3 4 2 3 7 2" xfId="27254"/>
    <cellStyle name="Comma 3 4 2 3 8" xfId="27255"/>
    <cellStyle name="Comma 3 4 2 3 9" xfId="27256"/>
    <cellStyle name="Comma 3 4 2 4" xfId="27257"/>
    <cellStyle name="Comma 3 4 2 4 10" xfId="27258"/>
    <cellStyle name="Comma 3 4 2 4 11" xfId="27259"/>
    <cellStyle name="Comma 3 4 2 4 2" xfId="27260"/>
    <cellStyle name="Comma 3 4 2 4 2 2" xfId="27261"/>
    <cellStyle name="Comma 3 4 2 4 2 2 2" xfId="27262"/>
    <cellStyle name="Comma 3 4 2 4 2 2 2 2" xfId="27263"/>
    <cellStyle name="Comma 3 4 2 4 2 2 2 2 2" xfId="27264"/>
    <cellStyle name="Comma 3 4 2 4 2 2 2 3" xfId="27265"/>
    <cellStyle name="Comma 3 4 2 4 2 2 2 4" xfId="27266"/>
    <cellStyle name="Comma 3 4 2 4 2 2 2 5" xfId="27267"/>
    <cellStyle name="Comma 3 4 2 4 2 2 2 6" xfId="27268"/>
    <cellStyle name="Comma 3 4 2 4 2 2 3" xfId="27269"/>
    <cellStyle name="Comma 3 4 2 4 2 2 3 2" xfId="27270"/>
    <cellStyle name="Comma 3 4 2 4 2 2 4" xfId="27271"/>
    <cellStyle name="Comma 3 4 2 4 2 2 5" xfId="27272"/>
    <cellStyle name="Comma 3 4 2 4 2 2 6" xfId="27273"/>
    <cellStyle name="Comma 3 4 2 4 2 2 7" xfId="27274"/>
    <cellStyle name="Comma 3 4 2 4 2 3" xfId="27275"/>
    <cellStyle name="Comma 3 4 2 4 2 3 2" xfId="27276"/>
    <cellStyle name="Comma 3 4 2 4 2 3 2 2" xfId="27277"/>
    <cellStyle name="Comma 3 4 2 4 2 3 3" xfId="27278"/>
    <cellStyle name="Comma 3 4 2 4 2 3 4" xfId="27279"/>
    <cellStyle name="Comma 3 4 2 4 2 3 5" xfId="27280"/>
    <cellStyle name="Comma 3 4 2 4 2 3 6" xfId="27281"/>
    <cellStyle name="Comma 3 4 2 4 2 4" xfId="27282"/>
    <cellStyle name="Comma 3 4 2 4 2 4 2" xfId="27283"/>
    <cellStyle name="Comma 3 4 2 4 2 5" xfId="27284"/>
    <cellStyle name="Comma 3 4 2 4 2 6" xfId="27285"/>
    <cellStyle name="Comma 3 4 2 4 2 7" xfId="27286"/>
    <cellStyle name="Comma 3 4 2 4 2 8" xfId="27287"/>
    <cellStyle name="Comma 3 4 2 4 3" xfId="27288"/>
    <cellStyle name="Comma 3 4 2 4 3 2" xfId="27289"/>
    <cellStyle name="Comma 3 4 2 4 3 2 2" xfId="27290"/>
    <cellStyle name="Comma 3 4 2 4 3 2 2 2" xfId="27291"/>
    <cellStyle name="Comma 3 4 2 4 3 2 3" xfId="27292"/>
    <cellStyle name="Comma 3 4 2 4 3 2 4" xfId="27293"/>
    <cellStyle name="Comma 3 4 2 4 3 2 5" xfId="27294"/>
    <cellStyle name="Comma 3 4 2 4 3 2 6" xfId="27295"/>
    <cellStyle name="Comma 3 4 2 4 3 3" xfId="27296"/>
    <cellStyle name="Comma 3 4 2 4 3 3 2" xfId="27297"/>
    <cellStyle name="Comma 3 4 2 4 3 4" xfId="27298"/>
    <cellStyle name="Comma 3 4 2 4 3 5" xfId="27299"/>
    <cellStyle name="Comma 3 4 2 4 3 6" xfId="27300"/>
    <cellStyle name="Comma 3 4 2 4 3 7" xfId="27301"/>
    <cellStyle name="Comma 3 4 2 4 4" xfId="27302"/>
    <cellStyle name="Comma 3 4 2 4 4 2" xfId="27303"/>
    <cellStyle name="Comma 3 4 2 4 4 2 2" xfId="27304"/>
    <cellStyle name="Comma 3 4 2 4 4 3" xfId="27305"/>
    <cellStyle name="Comma 3 4 2 4 4 4" xfId="27306"/>
    <cellStyle name="Comma 3 4 2 4 4 5" xfId="27307"/>
    <cellStyle name="Comma 3 4 2 4 4 6" xfId="27308"/>
    <cellStyle name="Comma 3 4 2 4 5" xfId="27309"/>
    <cellStyle name="Comma 3 4 2 4 5 2" xfId="27310"/>
    <cellStyle name="Comma 3 4 2 4 6" xfId="27311"/>
    <cellStyle name="Comma 3 4 2 4 6 2" xfId="27312"/>
    <cellStyle name="Comma 3 4 2 4 7" xfId="27313"/>
    <cellStyle name="Comma 3 4 2 4 8" xfId="27314"/>
    <cellStyle name="Comma 3 4 2 4 9" xfId="27315"/>
    <cellStyle name="Comma 3 4 2 5" xfId="27316"/>
    <cellStyle name="Comma 3 4 2 5 2" xfId="27317"/>
    <cellStyle name="Comma 3 4 2 5 2 2" xfId="27318"/>
    <cellStyle name="Comma 3 4 2 5 2 2 2" xfId="27319"/>
    <cellStyle name="Comma 3 4 2 5 2 2 2 2" xfId="27320"/>
    <cellStyle name="Comma 3 4 2 5 2 2 2 2 2" xfId="27321"/>
    <cellStyle name="Comma 3 4 2 5 2 2 2 3" xfId="27322"/>
    <cellStyle name="Comma 3 4 2 5 2 2 2 4" xfId="27323"/>
    <cellStyle name="Comma 3 4 2 5 2 2 2 5" xfId="27324"/>
    <cellStyle name="Comma 3 4 2 5 2 2 2 6" xfId="27325"/>
    <cellStyle name="Comma 3 4 2 5 2 2 3" xfId="27326"/>
    <cellStyle name="Comma 3 4 2 5 2 2 3 2" xfId="27327"/>
    <cellStyle name="Comma 3 4 2 5 2 2 4" xfId="27328"/>
    <cellStyle name="Comma 3 4 2 5 2 2 5" xfId="27329"/>
    <cellStyle name="Comma 3 4 2 5 2 2 6" xfId="27330"/>
    <cellStyle name="Comma 3 4 2 5 2 2 7" xfId="27331"/>
    <cellStyle name="Comma 3 4 2 5 2 3" xfId="27332"/>
    <cellStyle name="Comma 3 4 2 5 2 3 2" xfId="27333"/>
    <cellStyle name="Comma 3 4 2 5 2 3 2 2" xfId="27334"/>
    <cellStyle name="Comma 3 4 2 5 2 3 3" xfId="27335"/>
    <cellStyle name="Comma 3 4 2 5 2 3 4" xfId="27336"/>
    <cellStyle name="Comma 3 4 2 5 2 3 5" xfId="27337"/>
    <cellStyle name="Comma 3 4 2 5 2 3 6" xfId="27338"/>
    <cellStyle name="Comma 3 4 2 5 2 4" xfId="27339"/>
    <cellStyle name="Comma 3 4 2 5 2 4 2" xfId="27340"/>
    <cellStyle name="Comma 3 4 2 5 2 5" xfId="27341"/>
    <cellStyle name="Comma 3 4 2 5 2 6" xfId="27342"/>
    <cellStyle name="Comma 3 4 2 5 2 7" xfId="27343"/>
    <cellStyle name="Comma 3 4 2 5 2 8" xfId="27344"/>
    <cellStyle name="Comma 3 4 2 5 3" xfId="27345"/>
    <cellStyle name="Comma 3 4 2 5 3 2" xfId="27346"/>
    <cellStyle name="Comma 3 4 2 5 3 2 2" xfId="27347"/>
    <cellStyle name="Comma 3 4 2 5 3 2 2 2" xfId="27348"/>
    <cellStyle name="Comma 3 4 2 5 3 2 3" xfId="27349"/>
    <cellStyle name="Comma 3 4 2 5 3 2 4" xfId="27350"/>
    <cellStyle name="Comma 3 4 2 5 3 2 5" xfId="27351"/>
    <cellStyle name="Comma 3 4 2 5 3 2 6" xfId="27352"/>
    <cellStyle name="Comma 3 4 2 5 3 3" xfId="27353"/>
    <cellStyle name="Comma 3 4 2 5 3 3 2" xfId="27354"/>
    <cellStyle name="Comma 3 4 2 5 3 4" xfId="27355"/>
    <cellStyle name="Comma 3 4 2 5 3 5" xfId="27356"/>
    <cellStyle name="Comma 3 4 2 5 3 6" xfId="27357"/>
    <cellStyle name="Comma 3 4 2 5 3 7" xfId="27358"/>
    <cellStyle name="Comma 3 4 2 5 4" xfId="27359"/>
    <cellStyle name="Comma 3 4 2 5 4 2" xfId="27360"/>
    <cellStyle name="Comma 3 4 2 5 4 2 2" xfId="27361"/>
    <cellStyle name="Comma 3 4 2 5 4 3" xfId="27362"/>
    <cellStyle name="Comma 3 4 2 5 4 4" xfId="27363"/>
    <cellStyle name="Comma 3 4 2 5 4 5" xfId="27364"/>
    <cellStyle name="Comma 3 4 2 5 4 6" xfId="27365"/>
    <cellStyle name="Comma 3 4 2 5 5" xfId="27366"/>
    <cellStyle name="Comma 3 4 2 5 5 2" xfId="27367"/>
    <cellStyle name="Comma 3 4 2 5 6" xfId="27368"/>
    <cellStyle name="Comma 3 4 2 5 7" xfId="27369"/>
    <cellStyle name="Comma 3 4 2 5 8" xfId="27370"/>
    <cellStyle name="Comma 3 4 2 5 9" xfId="27371"/>
    <cellStyle name="Comma 3 4 2 6" xfId="27372"/>
    <cellStyle name="Comma 3 4 2 6 2" xfId="27373"/>
    <cellStyle name="Comma 3 4 2 6 2 2" xfId="27374"/>
    <cellStyle name="Comma 3 4 2 6 2 2 2" xfId="27375"/>
    <cellStyle name="Comma 3 4 2 6 2 2 2 2" xfId="27376"/>
    <cellStyle name="Comma 3 4 2 6 2 2 3" xfId="27377"/>
    <cellStyle name="Comma 3 4 2 6 2 2 4" xfId="27378"/>
    <cellStyle name="Comma 3 4 2 6 2 2 5" xfId="27379"/>
    <cellStyle name="Comma 3 4 2 6 2 2 6" xfId="27380"/>
    <cellStyle name="Comma 3 4 2 6 2 3" xfId="27381"/>
    <cellStyle name="Comma 3 4 2 6 2 3 2" xfId="27382"/>
    <cellStyle name="Comma 3 4 2 6 2 4" xfId="27383"/>
    <cellStyle name="Comma 3 4 2 6 2 5" xfId="27384"/>
    <cellStyle name="Comma 3 4 2 6 2 6" xfId="27385"/>
    <cellStyle name="Comma 3 4 2 6 2 7" xfId="27386"/>
    <cellStyle name="Comma 3 4 2 6 3" xfId="27387"/>
    <cellStyle name="Comma 3 4 2 6 3 2" xfId="27388"/>
    <cellStyle name="Comma 3 4 2 6 3 2 2" xfId="27389"/>
    <cellStyle name="Comma 3 4 2 6 3 3" xfId="27390"/>
    <cellStyle name="Comma 3 4 2 6 3 4" xfId="27391"/>
    <cellStyle name="Comma 3 4 2 6 3 5" xfId="27392"/>
    <cellStyle name="Comma 3 4 2 6 3 6" xfId="27393"/>
    <cellStyle name="Comma 3 4 2 6 4" xfId="27394"/>
    <cellStyle name="Comma 3 4 2 6 4 2" xfId="27395"/>
    <cellStyle name="Comma 3 4 2 6 5" xfId="27396"/>
    <cellStyle name="Comma 3 4 2 6 6" xfId="27397"/>
    <cellStyle name="Comma 3 4 2 6 7" xfId="27398"/>
    <cellStyle name="Comma 3 4 2 6 8" xfId="27399"/>
    <cellStyle name="Comma 3 4 2 7" xfId="27400"/>
    <cellStyle name="Comma 3 4 2 7 2" xfId="27401"/>
    <cellStyle name="Comma 3 4 2 7 2 2" xfId="27402"/>
    <cellStyle name="Comma 3 4 2 7 2 2 2" xfId="27403"/>
    <cellStyle name="Comma 3 4 2 7 2 2 2 2" xfId="27404"/>
    <cellStyle name="Comma 3 4 2 7 2 2 3" xfId="27405"/>
    <cellStyle name="Comma 3 4 2 7 2 2 4" xfId="27406"/>
    <cellStyle name="Comma 3 4 2 7 2 2 5" xfId="27407"/>
    <cellStyle name="Comma 3 4 2 7 2 2 6" xfId="27408"/>
    <cellStyle name="Comma 3 4 2 7 2 3" xfId="27409"/>
    <cellStyle name="Comma 3 4 2 7 2 3 2" xfId="27410"/>
    <cellStyle name="Comma 3 4 2 7 2 4" xfId="27411"/>
    <cellStyle name="Comma 3 4 2 7 2 5" xfId="27412"/>
    <cellStyle name="Comma 3 4 2 7 2 6" xfId="27413"/>
    <cellStyle name="Comma 3 4 2 7 2 7" xfId="27414"/>
    <cellStyle name="Comma 3 4 2 7 3" xfId="27415"/>
    <cellStyle name="Comma 3 4 2 7 3 2" xfId="27416"/>
    <cellStyle name="Comma 3 4 2 7 3 2 2" xfId="27417"/>
    <cellStyle name="Comma 3 4 2 7 3 3" xfId="27418"/>
    <cellStyle name="Comma 3 4 2 7 3 4" xfId="27419"/>
    <cellStyle name="Comma 3 4 2 7 3 5" xfId="27420"/>
    <cellStyle name="Comma 3 4 2 7 3 6" xfId="27421"/>
    <cellStyle name="Comma 3 4 2 7 4" xfId="27422"/>
    <cellStyle name="Comma 3 4 2 7 4 2" xfId="27423"/>
    <cellStyle name="Comma 3 4 2 7 5" xfId="27424"/>
    <cellStyle name="Comma 3 4 2 7 6" xfId="27425"/>
    <cellStyle name="Comma 3 4 2 7 7" xfId="27426"/>
    <cellStyle name="Comma 3 4 2 7 8" xfId="27427"/>
    <cellStyle name="Comma 3 4 2 8" xfId="27428"/>
    <cellStyle name="Comma 3 4 2 8 2" xfId="27429"/>
    <cellStyle name="Comma 3 4 2 8 2 2" xfId="27430"/>
    <cellStyle name="Comma 3 4 2 8 2 2 2" xfId="27431"/>
    <cellStyle name="Comma 3 4 2 8 2 3" xfId="27432"/>
    <cellStyle name="Comma 3 4 2 8 2 4" xfId="27433"/>
    <cellStyle name="Comma 3 4 2 8 2 5" xfId="27434"/>
    <cellStyle name="Comma 3 4 2 8 2 6" xfId="27435"/>
    <cellStyle name="Comma 3 4 2 8 3" xfId="27436"/>
    <cellStyle name="Comma 3 4 2 8 3 2" xfId="27437"/>
    <cellStyle name="Comma 3 4 2 8 4" xfId="27438"/>
    <cellStyle name="Comma 3 4 2 8 5" xfId="27439"/>
    <cellStyle name="Comma 3 4 2 8 6" xfId="27440"/>
    <cellStyle name="Comma 3 4 2 8 7" xfId="27441"/>
    <cellStyle name="Comma 3 4 2 9" xfId="27442"/>
    <cellStyle name="Comma 3 4 2 9 2" xfId="27443"/>
    <cellStyle name="Comma 3 4 2 9 2 2" xfId="27444"/>
    <cellStyle name="Comma 3 4 2 9 2 2 2" xfId="27445"/>
    <cellStyle name="Comma 3 4 2 9 2 3" xfId="27446"/>
    <cellStyle name="Comma 3 4 2 9 2 4" xfId="27447"/>
    <cellStyle name="Comma 3 4 2 9 2 5" xfId="27448"/>
    <cellStyle name="Comma 3 4 2 9 2 6" xfId="27449"/>
    <cellStyle name="Comma 3 4 2 9 3" xfId="27450"/>
    <cellStyle name="Comma 3 4 2 9 3 2" xfId="27451"/>
    <cellStyle name="Comma 3 4 2 9 4" xfId="27452"/>
    <cellStyle name="Comma 3 4 2 9 5" xfId="27453"/>
    <cellStyle name="Comma 3 4 2 9 6" xfId="27454"/>
    <cellStyle name="Comma 3 4 2 9 7" xfId="27455"/>
    <cellStyle name="Comma 3 4 20" xfId="27456"/>
    <cellStyle name="Comma 3 4 21" xfId="27457"/>
    <cellStyle name="Comma 3 4 3" xfId="27458"/>
    <cellStyle name="Comma 3 4 3 10" xfId="27459"/>
    <cellStyle name="Comma 3 4 3 10 2" xfId="27460"/>
    <cellStyle name="Comma 3 4 3 10 2 2" xfId="27461"/>
    <cellStyle name="Comma 3 4 3 10 2 2 2" xfId="27462"/>
    <cellStyle name="Comma 3 4 3 10 2 3" xfId="27463"/>
    <cellStyle name="Comma 3 4 3 10 2 4" xfId="27464"/>
    <cellStyle name="Comma 3 4 3 10 2 5" xfId="27465"/>
    <cellStyle name="Comma 3 4 3 10 2 6" xfId="27466"/>
    <cellStyle name="Comma 3 4 3 10 3" xfId="27467"/>
    <cellStyle name="Comma 3 4 3 10 3 2" xfId="27468"/>
    <cellStyle name="Comma 3 4 3 10 4" xfId="27469"/>
    <cellStyle name="Comma 3 4 3 10 5" xfId="27470"/>
    <cellStyle name="Comma 3 4 3 10 6" xfId="27471"/>
    <cellStyle name="Comma 3 4 3 10 7" xfId="27472"/>
    <cellStyle name="Comma 3 4 3 11" xfId="27473"/>
    <cellStyle name="Comma 3 4 3 11 2" xfId="27474"/>
    <cellStyle name="Comma 3 4 3 11 2 2" xfId="27475"/>
    <cellStyle name="Comma 3 4 3 11 3" xfId="27476"/>
    <cellStyle name="Comma 3 4 3 11 4" xfId="27477"/>
    <cellStyle name="Comma 3 4 3 11 5" xfId="27478"/>
    <cellStyle name="Comma 3 4 3 11 6" xfId="27479"/>
    <cellStyle name="Comma 3 4 3 12" xfId="27480"/>
    <cellStyle name="Comma 3 4 3 12 2" xfId="27481"/>
    <cellStyle name="Comma 3 4 3 12 2 2" xfId="27482"/>
    <cellStyle name="Comma 3 4 3 12 3" xfId="27483"/>
    <cellStyle name="Comma 3 4 3 12 4" xfId="27484"/>
    <cellStyle name="Comma 3 4 3 12 5" xfId="27485"/>
    <cellStyle name="Comma 3 4 3 12 6" xfId="27486"/>
    <cellStyle name="Comma 3 4 3 13" xfId="27487"/>
    <cellStyle name="Comma 3 4 3 13 2" xfId="27488"/>
    <cellStyle name="Comma 3 4 3 13 2 2" xfId="27489"/>
    <cellStyle name="Comma 3 4 3 13 3" xfId="27490"/>
    <cellStyle name="Comma 3 4 3 13 4" xfId="27491"/>
    <cellStyle name="Comma 3 4 3 13 5" xfId="27492"/>
    <cellStyle name="Comma 3 4 3 13 6" xfId="27493"/>
    <cellStyle name="Comma 3 4 3 14" xfId="27494"/>
    <cellStyle name="Comma 3 4 3 14 2" xfId="27495"/>
    <cellStyle name="Comma 3 4 3 15" xfId="27496"/>
    <cellStyle name="Comma 3 4 3 15 2" xfId="27497"/>
    <cellStyle name="Comma 3 4 3 16" xfId="27498"/>
    <cellStyle name="Comma 3 4 3 17" xfId="27499"/>
    <cellStyle name="Comma 3 4 3 18" xfId="27500"/>
    <cellStyle name="Comma 3 4 3 19" xfId="27501"/>
    <cellStyle name="Comma 3 4 3 2" xfId="27502"/>
    <cellStyle name="Comma 3 4 3 2 10" xfId="27503"/>
    <cellStyle name="Comma 3 4 3 2 11" xfId="27504"/>
    <cellStyle name="Comma 3 4 3 2 12" xfId="27505"/>
    <cellStyle name="Comma 3 4 3 2 13" xfId="27506"/>
    <cellStyle name="Comma 3 4 3 2 2" xfId="27507"/>
    <cellStyle name="Comma 3 4 3 2 2 10" xfId="27508"/>
    <cellStyle name="Comma 3 4 3 2 2 11" xfId="27509"/>
    <cellStyle name="Comma 3 4 3 2 2 12" xfId="27510"/>
    <cellStyle name="Comma 3 4 3 2 2 2" xfId="27511"/>
    <cellStyle name="Comma 3 4 3 2 2 2 10" xfId="27512"/>
    <cellStyle name="Comma 3 4 3 2 2 2 11" xfId="27513"/>
    <cellStyle name="Comma 3 4 3 2 2 2 2" xfId="27514"/>
    <cellStyle name="Comma 3 4 3 2 2 2 2 2" xfId="27515"/>
    <cellStyle name="Comma 3 4 3 2 2 2 2 2 2" xfId="27516"/>
    <cellStyle name="Comma 3 4 3 2 2 2 2 2 2 2" xfId="27517"/>
    <cellStyle name="Comma 3 4 3 2 2 2 2 2 2 2 2" xfId="27518"/>
    <cellStyle name="Comma 3 4 3 2 2 2 2 2 2 3" xfId="27519"/>
    <cellStyle name="Comma 3 4 3 2 2 2 2 2 2 4" xfId="27520"/>
    <cellStyle name="Comma 3 4 3 2 2 2 2 2 2 5" xfId="27521"/>
    <cellStyle name="Comma 3 4 3 2 2 2 2 2 2 6" xfId="27522"/>
    <cellStyle name="Comma 3 4 3 2 2 2 2 2 3" xfId="27523"/>
    <cellStyle name="Comma 3 4 3 2 2 2 2 2 3 2" xfId="27524"/>
    <cellStyle name="Comma 3 4 3 2 2 2 2 2 4" xfId="27525"/>
    <cellStyle name="Comma 3 4 3 2 2 2 2 2 5" xfId="27526"/>
    <cellStyle name="Comma 3 4 3 2 2 2 2 2 6" xfId="27527"/>
    <cellStyle name="Comma 3 4 3 2 2 2 2 2 7" xfId="27528"/>
    <cellStyle name="Comma 3 4 3 2 2 2 2 3" xfId="27529"/>
    <cellStyle name="Comma 3 4 3 2 2 2 2 3 2" xfId="27530"/>
    <cellStyle name="Comma 3 4 3 2 2 2 2 3 2 2" xfId="27531"/>
    <cellStyle name="Comma 3 4 3 2 2 2 2 3 3" xfId="27532"/>
    <cellStyle name="Comma 3 4 3 2 2 2 2 3 4" xfId="27533"/>
    <cellStyle name="Comma 3 4 3 2 2 2 2 3 5" xfId="27534"/>
    <cellStyle name="Comma 3 4 3 2 2 2 2 3 6" xfId="27535"/>
    <cellStyle name="Comma 3 4 3 2 2 2 2 4" xfId="27536"/>
    <cellStyle name="Comma 3 4 3 2 2 2 2 4 2" xfId="27537"/>
    <cellStyle name="Comma 3 4 3 2 2 2 2 5" xfId="27538"/>
    <cellStyle name="Comma 3 4 3 2 2 2 2 6" xfId="27539"/>
    <cellStyle name="Comma 3 4 3 2 2 2 2 7" xfId="27540"/>
    <cellStyle name="Comma 3 4 3 2 2 2 2 8" xfId="27541"/>
    <cellStyle name="Comma 3 4 3 2 2 2 3" xfId="27542"/>
    <cellStyle name="Comma 3 4 3 2 2 2 3 2" xfId="27543"/>
    <cellStyle name="Comma 3 4 3 2 2 2 3 2 2" xfId="27544"/>
    <cellStyle name="Comma 3 4 3 2 2 2 3 2 2 2" xfId="27545"/>
    <cellStyle name="Comma 3 4 3 2 2 2 3 2 3" xfId="27546"/>
    <cellStyle name="Comma 3 4 3 2 2 2 3 2 4" xfId="27547"/>
    <cellStyle name="Comma 3 4 3 2 2 2 3 2 5" xfId="27548"/>
    <cellStyle name="Comma 3 4 3 2 2 2 3 2 6" xfId="27549"/>
    <cellStyle name="Comma 3 4 3 2 2 2 3 3" xfId="27550"/>
    <cellStyle name="Comma 3 4 3 2 2 2 3 3 2" xfId="27551"/>
    <cellStyle name="Comma 3 4 3 2 2 2 3 4" xfId="27552"/>
    <cellStyle name="Comma 3 4 3 2 2 2 3 5" xfId="27553"/>
    <cellStyle name="Comma 3 4 3 2 2 2 3 6" xfId="27554"/>
    <cellStyle name="Comma 3 4 3 2 2 2 3 7" xfId="27555"/>
    <cellStyle name="Comma 3 4 3 2 2 2 4" xfId="27556"/>
    <cellStyle name="Comma 3 4 3 2 2 2 4 2" xfId="27557"/>
    <cellStyle name="Comma 3 4 3 2 2 2 4 2 2" xfId="27558"/>
    <cellStyle name="Comma 3 4 3 2 2 2 4 3" xfId="27559"/>
    <cellStyle name="Comma 3 4 3 2 2 2 4 4" xfId="27560"/>
    <cellStyle name="Comma 3 4 3 2 2 2 4 5" xfId="27561"/>
    <cellStyle name="Comma 3 4 3 2 2 2 4 6" xfId="27562"/>
    <cellStyle name="Comma 3 4 3 2 2 2 5" xfId="27563"/>
    <cellStyle name="Comma 3 4 3 2 2 2 5 2" xfId="27564"/>
    <cellStyle name="Comma 3 4 3 2 2 2 6" xfId="27565"/>
    <cellStyle name="Comma 3 4 3 2 2 2 6 2" xfId="27566"/>
    <cellStyle name="Comma 3 4 3 2 2 2 7" xfId="27567"/>
    <cellStyle name="Comma 3 4 3 2 2 2 8" xfId="27568"/>
    <cellStyle name="Comma 3 4 3 2 2 2 9" xfId="27569"/>
    <cellStyle name="Comma 3 4 3 2 2 3" xfId="27570"/>
    <cellStyle name="Comma 3 4 3 2 2 3 2" xfId="27571"/>
    <cellStyle name="Comma 3 4 3 2 2 3 2 2" xfId="27572"/>
    <cellStyle name="Comma 3 4 3 2 2 3 2 2 2" xfId="27573"/>
    <cellStyle name="Comma 3 4 3 2 2 3 2 2 2 2" xfId="27574"/>
    <cellStyle name="Comma 3 4 3 2 2 3 2 2 3" xfId="27575"/>
    <cellStyle name="Comma 3 4 3 2 2 3 2 2 4" xfId="27576"/>
    <cellStyle name="Comma 3 4 3 2 2 3 2 2 5" xfId="27577"/>
    <cellStyle name="Comma 3 4 3 2 2 3 2 2 6" xfId="27578"/>
    <cellStyle name="Comma 3 4 3 2 2 3 2 3" xfId="27579"/>
    <cellStyle name="Comma 3 4 3 2 2 3 2 3 2" xfId="27580"/>
    <cellStyle name="Comma 3 4 3 2 2 3 2 4" xfId="27581"/>
    <cellStyle name="Comma 3 4 3 2 2 3 2 5" xfId="27582"/>
    <cellStyle name="Comma 3 4 3 2 2 3 2 6" xfId="27583"/>
    <cellStyle name="Comma 3 4 3 2 2 3 2 7" xfId="27584"/>
    <cellStyle name="Comma 3 4 3 2 2 3 3" xfId="27585"/>
    <cellStyle name="Comma 3 4 3 2 2 3 3 2" xfId="27586"/>
    <cellStyle name="Comma 3 4 3 2 2 3 3 2 2" xfId="27587"/>
    <cellStyle name="Comma 3 4 3 2 2 3 3 3" xfId="27588"/>
    <cellStyle name="Comma 3 4 3 2 2 3 3 4" xfId="27589"/>
    <cellStyle name="Comma 3 4 3 2 2 3 3 5" xfId="27590"/>
    <cellStyle name="Comma 3 4 3 2 2 3 3 6" xfId="27591"/>
    <cellStyle name="Comma 3 4 3 2 2 3 4" xfId="27592"/>
    <cellStyle name="Comma 3 4 3 2 2 3 4 2" xfId="27593"/>
    <cellStyle name="Comma 3 4 3 2 2 3 5" xfId="27594"/>
    <cellStyle name="Comma 3 4 3 2 2 3 6" xfId="27595"/>
    <cellStyle name="Comma 3 4 3 2 2 3 7" xfId="27596"/>
    <cellStyle name="Comma 3 4 3 2 2 3 8" xfId="27597"/>
    <cellStyle name="Comma 3 4 3 2 2 4" xfId="27598"/>
    <cellStyle name="Comma 3 4 3 2 2 4 2" xfId="27599"/>
    <cellStyle name="Comma 3 4 3 2 2 4 2 2" xfId="27600"/>
    <cellStyle name="Comma 3 4 3 2 2 4 2 2 2" xfId="27601"/>
    <cellStyle name="Comma 3 4 3 2 2 4 2 3" xfId="27602"/>
    <cellStyle name="Comma 3 4 3 2 2 4 2 4" xfId="27603"/>
    <cellStyle name="Comma 3 4 3 2 2 4 2 5" xfId="27604"/>
    <cellStyle name="Comma 3 4 3 2 2 4 2 6" xfId="27605"/>
    <cellStyle name="Comma 3 4 3 2 2 4 3" xfId="27606"/>
    <cellStyle name="Comma 3 4 3 2 2 4 3 2" xfId="27607"/>
    <cellStyle name="Comma 3 4 3 2 2 4 4" xfId="27608"/>
    <cellStyle name="Comma 3 4 3 2 2 4 5" xfId="27609"/>
    <cellStyle name="Comma 3 4 3 2 2 4 6" xfId="27610"/>
    <cellStyle name="Comma 3 4 3 2 2 4 7" xfId="27611"/>
    <cellStyle name="Comma 3 4 3 2 2 5" xfId="27612"/>
    <cellStyle name="Comma 3 4 3 2 2 5 2" xfId="27613"/>
    <cellStyle name="Comma 3 4 3 2 2 5 2 2" xfId="27614"/>
    <cellStyle name="Comma 3 4 3 2 2 5 3" xfId="27615"/>
    <cellStyle name="Comma 3 4 3 2 2 5 4" xfId="27616"/>
    <cellStyle name="Comma 3 4 3 2 2 5 5" xfId="27617"/>
    <cellStyle name="Comma 3 4 3 2 2 5 6" xfId="27618"/>
    <cellStyle name="Comma 3 4 3 2 2 6" xfId="27619"/>
    <cellStyle name="Comma 3 4 3 2 2 6 2" xfId="27620"/>
    <cellStyle name="Comma 3 4 3 2 2 7" xfId="27621"/>
    <cellStyle name="Comma 3 4 3 2 2 7 2" xfId="27622"/>
    <cellStyle name="Comma 3 4 3 2 2 8" xfId="27623"/>
    <cellStyle name="Comma 3 4 3 2 2 9" xfId="27624"/>
    <cellStyle name="Comma 3 4 3 2 3" xfId="27625"/>
    <cellStyle name="Comma 3 4 3 2 3 10" xfId="27626"/>
    <cellStyle name="Comma 3 4 3 2 3 11" xfId="27627"/>
    <cellStyle name="Comma 3 4 3 2 3 2" xfId="27628"/>
    <cellStyle name="Comma 3 4 3 2 3 2 2" xfId="27629"/>
    <cellStyle name="Comma 3 4 3 2 3 2 2 2" xfId="27630"/>
    <cellStyle name="Comma 3 4 3 2 3 2 2 2 2" xfId="27631"/>
    <cellStyle name="Comma 3 4 3 2 3 2 2 2 2 2" xfId="27632"/>
    <cellStyle name="Comma 3 4 3 2 3 2 2 2 3" xfId="27633"/>
    <cellStyle name="Comma 3 4 3 2 3 2 2 2 4" xfId="27634"/>
    <cellStyle name="Comma 3 4 3 2 3 2 2 2 5" xfId="27635"/>
    <cellStyle name="Comma 3 4 3 2 3 2 2 2 6" xfId="27636"/>
    <cellStyle name="Comma 3 4 3 2 3 2 2 3" xfId="27637"/>
    <cellStyle name="Comma 3 4 3 2 3 2 2 3 2" xfId="27638"/>
    <cellStyle name="Comma 3 4 3 2 3 2 2 4" xfId="27639"/>
    <cellStyle name="Comma 3 4 3 2 3 2 2 5" xfId="27640"/>
    <cellStyle name="Comma 3 4 3 2 3 2 2 6" xfId="27641"/>
    <cellStyle name="Comma 3 4 3 2 3 2 2 7" xfId="27642"/>
    <cellStyle name="Comma 3 4 3 2 3 2 3" xfId="27643"/>
    <cellStyle name="Comma 3 4 3 2 3 2 3 2" xfId="27644"/>
    <cellStyle name="Comma 3 4 3 2 3 2 3 2 2" xfId="27645"/>
    <cellStyle name="Comma 3 4 3 2 3 2 3 3" xfId="27646"/>
    <cellStyle name="Comma 3 4 3 2 3 2 3 4" xfId="27647"/>
    <cellStyle name="Comma 3 4 3 2 3 2 3 5" xfId="27648"/>
    <cellStyle name="Comma 3 4 3 2 3 2 3 6" xfId="27649"/>
    <cellStyle name="Comma 3 4 3 2 3 2 4" xfId="27650"/>
    <cellStyle name="Comma 3 4 3 2 3 2 4 2" xfId="27651"/>
    <cellStyle name="Comma 3 4 3 2 3 2 5" xfId="27652"/>
    <cellStyle name="Comma 3 4 3 2 3 2 6" xfId="27653"/>
    <cellStyle name="Comma 3 4 3 2 3 2 7" xfId="27654"/>
    <cellStyle name="Comma 3 4 3 2 3 2 8" xfId="27655"/>
    <cellStyle name="Comma 3 4 3 2 3 3" xfId="27656"/>
    <cellStyle name="Comma 3 4 3 2 3 3 2" xfId="27657"/>
    <cellStyle name="Comma 3 4 3 2 3 3 2 2" xfId="27658"/>
    <cellStyle name="Comma 3 4 3 2 3 3 2 2 2" xfId="27659"/>
    <cellStyle name="Comma 3 4 3 2 3 3 2 3" xfId="27660"/>
    <cellStyle name="Comma 3 4 3 2 3 3 2 4" xfId="27661"/>
    <cellStyle name="Comma 3 4 3 2 3 3 2 5" xfId="27662"/>
    <cellStyle name="Comma 3 4 3 2 3 3 2 6" xfId="27663"/>
    <cellStyle name="Comma 3 4 3 2 3 3 3" xfId="27664"/>
    <cellStyle name="Comma 3 4 3 2 3 3 3 2" xfId="27665"/>
    <cellStyle name="Comma 3 4 3 2 3 3 4" xfId="27666"/>
    <cellStyle name="Comma 3 4 3 2 3 3 5" xfId="27667"/>
    <cellStyle name="Comma 3 4 3 2 3 3 6" xfId="27668"/>
    <cellStyle name="Comma 3 4 3 2 3 3 7" xfId="27669"/>
    <cellStyle name="Comma 3 4 3 2 3 4" xfId="27670"/>
    <cellStyle name="Comma 3 4 3 2 3 4 2" xfId="27671"/>
    <cellStyle name="Comma 3 4 3 2 3 4 2 2" xfId="27672"/>
    <cellStyle name="Comma 3 4 3 2 3 4 3" xfId="27673"/>
    <cellStyle name="Comma 3 4 3 2 3 4 4" xfId="27674"/>
    <cellStyle name="Comma 3 4 3 2 3 4 5" xfId="27675"/>
    <cellStyle name="Comma 3 4 3 2 3 4 6" xfId="27676"/>
    <cellStyle name="Comma 3 4 3 2 3 5" xfId="27677"/>
    <cellStyle name="Comma 3 4 3 2 3 5 2" xfId="27678"/>
    <cellStyle name="Comma 3 4 3 2 3 6" xfId="27679"/>
    <cellStyle name="Comma 3 4 3 2 3 6 2" xfId="27680"/>
    <cellStyle name="Comma 3 4 3 2 3 7" xfId="27681"/>
    <cellStyle name="Comma 3 4 3 2 3 8" xfId="27682"/>
    <cellStyle name="Comma 3 4 3 2 3 9" xfId="27683"/>
    <cellStyle name="Comma 3 4 3 2 4" xfId="27684"/>
    <cellStyle name="Comma 3 4 3 2 4 2" xfId="27685"/>
    <cellStyle name="Comma 3 4 3 2 4 2 2" xfId="27686"/>
    <cellStyle name="Comma 3 4 3 2 4 2 2 2" xfId="27687"/>
    <cellStyle name="Comma 3 4 3 2 4 2 2 2 2" xfId="27688"/>
    <cellStyle name="Comma 3 4 3 2 4 2 2 3" xfId="27689"/>
    <cellStyle name="Comma 3 4 3 2 4 2 2 4" xfId="27690"/>
    <cellStyle name="Comma 3 4 3 2 4 2 2 5" xfId="27691"/>
    <cellStyle name="Comma 3 4 3 2 4 2 2 6" xfId="27692"/>
    <cellStyle name="Comma 3 4 3 2 4 2 3" xfId="27693"/>
    <cellStyle name="Comma 3 4 3 2 4 2 3 2" xfId="27694"/>
    <cellStyle name="Comma 3 4 3 2 4 2 4" xfId="27695"/>
    <cellStyle name="Comma 3 4 3 2 4 2 5" xfId="27696"/>
    <cellStyle name="Comma 3 4 3 2 4 2 6" xfId="27697"/>
    <cellStyle name="Comma 3 4 3 2 4 2 7" xfId="27698"/>
    <cellStyle name="Comma 3 4 3 2 4 3" xfId="27699"/>
    <cellStyle name="Comma 3 4 3 2 4 3 2" xfId="27700"/>
    <cellStyle name="Comma 3 4 3 2 4 3 2 2" xfId="27701"/>
    <cellStyle name="Comma 3 4 3 2 4 3 3" xfId="27702"/>
    <cellStyle name="Comma 3 4 3 2 4 3 4" xfId="27703"/>
    <cellStyle name="Comma 3 4 3 2 4 3 5" xfId="27704"/>
    <cellStyle name="Comma 3 4 3 2 4 3 6" xfId="27705"/>
    <cellStyle name="Comma 3 4 3 2 4 4" xfId="27706"/>
    <cellStyle name="Comma 3 4 3 2 4 4 2" xfId="27707"/>
    <cellStyle name="Comma 3 4 3 2 4 5" xfId="27708"/>
    <cellStyle name="Comma 3 4 3 2 4 6" xfId="27709"/>
    <cellStyle name="Comma 3 4 3 2 4 7" xfId="27710"/>
    <cellStyle name="Comma 3 4 3 2 4 8" xfId="27711"/>
    <cellStyle name="Comma 3 4 3 2 5" xfId="27712"/>
    <cellStyle name="Comma 3 4 3 2 5 2" xfId="27713"/>
    <cellStyle name="Comma 3 4 3 2 5 2 2" xfId="27714"/>
    <cellStyle name="Comma 3 4 3 2 5 2 2 2" xfId="27715"/>
    <cellStyle name="Comma 3 4 3 2 5 2 3" xfId="27716"/>
    <cellStyle name="Comma 3 4 3 2 5 2 4" xfId="27717"/>
    <cellStyle name="Comma 3 4 3 2 5 2 5" xfId="27718"/>
    <cellStyle name="Comma 3 4 3 2 5 2 6" xfId="27719"/>
    <cellStyle name="Comma 3 4 3 2 5 3" xfId="27720"/>
    <cellStyle name="Comma 3 4 3 2 5 3 2" xfId="27721"/>
    <cellStyle name="Comma 3 4 3 2 5 4" xfId="27722"/>
    <cellStyle name="Comma 3 4 3 2 5 5" xfId="27723"/>
    <cellStyle name="Comma 3 4 3 2 5 6" xfId="27724"/>
    <cellStyle name="Comma 3 4 3 2 5 7" xfId="27725"/>
    <cellStyle name="Comma 3 4 3 2 6" xfId="27726"/>
    <cellStyle name="Comma 3 4 3 2 6 2" xfId="27727"/>
    <cellStyle name="Comma 3 4 3 2 6 2 2" xfId="27728"/>
    <cellStyle name="Comma 3 4 3 2 6 3" xfId="27729"/>
    <cellStyle name="Comma 3 4 3 2 6 4" xfId="27730"/>
    <cellStyle name="Comma 3 4 3 2 6 5" xfId="27731"/>
    <cellStyle name="Comma 3 4 3 2 6 6" xfId="27732"/>
    <cellStyle name="Comma 3 4 3 2 7" xfId="27733"/>
    <cellStyle name="Comma 3 4 3 2 7 2" xfId="27734"/>
    <cellStyle name="Comma 3 4 3 2 8" xfId="27735"/>
    <cellStyle name="Comma 3 4 3 2 8 2" xfId="27736"/>
    <cellStyle name="Comma 3 4 3 2 9" xfId="27737"/>
    <cellStyle name="Comma 3 4 3 20" xfId="27738"/>
    <cellStyle name="Comma 3 4 3 3" xfId="27739"/>
    <cellStyle name="Comma 3 4 3 3 10" xfId="27740"/>
    <cellStyle name="Comma 3 4 3 3 11" xfId="27741"/>
    <cellStyle name="Comma 3 4 3 3 12" xfId="27742"/>
    <cellStyle name="Comma 3 4 3 3 13" xfId="27743"/>
    <cellStyle name="Comma 3 4 3 3 14" xfId="27744"/>
    <cellStyle name="Comma 3 4 3 3 2" xfId="27745"/>
    <cellStyle name="Comma 3 4 3 3 2 10" xfId="27746"/>
    <cellStyle name="Comma 3 4 3 3 2 11" xfId="27747"/>
    <cellStyle name="Comma 3 4 3 3 2 12" xfId="27748"/>
    <cellStyle name="Comma 3 4 3 3 2 2" xfId="27749"/>
    <cellStyle name="Comma 3 4 3 3 2 2 10" xfId="27750"/>
    <cellStyle name="Comma 3 4 3 3 2 2 11" xfId="27751"/>
    <cellStyle name="Comma 3 4 3 3 2 2 2" xfId="27752"/>
    <cellStyle name="Comma 3 4 3 3 2 2 2 2" xfId="27753"/>
    <cellStyle name="Comma 3 4 3 3 2 2 2 2 2" xfId="27754"/>
    <cellStyle name="Comma 3 4 3 3 2 2 2 2 2 2" xfId="27755"/>
    <cellStyle name="Comma 3 4 3 3 2 2 2 2 2 2 2" xfId="27756"/>
    <cellStyle name="Comma 3 4 3 3 2 2 2 2 2 3" xfId="27757"/>
    <cellStyle name="Comma 3 4 3 3 2 2 2 2 2 4" xfId="27758"/>
    <cellStyle name="Comma 3 4 3 3 2 2 2 2 2 5" xfId="27759"/>
    <cellStyle name="Comma 3 4 3 3 2 2 2 2 2 6" xfId="27760"/>
    <cellStyle name="Comma 3 4 3 3 2 2 2 2 3" xfId="27761"/>
    <cellStyle name="Comma 3 4 3 3 2 2 2 2 3 2" xfId="27762"/>
    <cellStyle name="Comma 3 4 3 3 2 2 2 2 4" xfId="27763"/>
    <cellStyle name="Comma 3 4 3 3 2 2 2 2 5" xfId="27764"/>
    <cellStyle name="Comma 3 4 3 3 2 2 2 2 6" xfId="27765"/>
    <cellStyle name="Comma 3 4 3 3 2 2 2 2 7" xfId="27766"/>
    <cellStyle name="Comma 3 4 3 3 2 2 2 3" xfId="27767"/>
    <cellStyle name="Comma 3 4 3 3 2 2 2 3 2" xfId="27768"/>
    <cellStyle name="Comma 3 4 3 3 2 2 2 3 2 2" xfId="27769"/>
    <cellStyle name="Comma 3 4 3 3 2 2 2 3 3" xfId="27770"/>
    <cellStyle name="Comma 3 4 3 3 2 2 2 3 4" xfId="27771"/>
    <cellStyle name="Comma 3 4 3 3 2 2 2 3 5" xfId="27772"/>
    <cellStyle name="Comma 3 4 3 3 2 2 2 3 6" xfId="27773"/>
    <cellStyle name="Comma 3 4 3 3 2 2 2 4" xfId="27774"/>
    <cellStyle name="Comma 3 4 3 3 2 2 2 4 2" xfId="27775"/>
    <cellStyle name="Comma 3 4 3 3 2 2 2 5" xfId="27776"/>
    <cellStyle name="Comma 3 4 3 3 2 2 2 6" xfId="27777"/>
    <cellStyle name="Comma 3 4 3 3 2 2 2 7" xfId="27778"/>
    <cellStyle name="Comma 3 4 3 3 2 2 2 8" xfId="27779"/>
    <cellStyle name="Comma 3 4 3 3 2 2 3" xfId="27780"/>
    <cellStyle name="Comma 3 4 3 3 2 2 3 2" xfId="27781"/>
    <cellStyle name="Comma 3 4 3 3 2 2 3 2 2" xfId="27782"/>
    <cellStyle name="Comma 3 4 3 3 2 2 3 2 2 2" xfId="27783"/>
    <cellStyle name="Comma 3 4 3 3 2 2 3 2 3" xfId="27784"/>
    <cellStyle name="Comma 3 4 3 3 2 2 3 2 4" xfId="27785"/>
    <cellStyle name="Comma 3 4 3 3 2 2 3 2 5" xfId="27786"/>
    <cellStyle name="Comma 3 4 3 3 2 2 3 2 6" xfId="27787"/>
    <cellStyle name="Comma 3 4 3 3 2 2 3 3" xfId="27788"/>
    <cellStyle name="Comma 3 4 3 3 2 2 3 3 2" xfId="27789"/>
    <cellStyle name="Comma 3 4 3 3 2 2 3 4" xfId="27790"/>
    <cellStyle name="Comma 3 4 3 3 2 2 3 5" xfId="27791"/>
    <cellStyle name="Comma 3 4 3 3 2 2 3 6" xfId="27792"/>
    <cellStyle name="Comma 3 4 3 3 2 2 3 7" xfId="27793"/>
    <cellStyle name="Comma 3 4 3 3 2 2 4" xfId="27794"/>
    <cellStyle name="Comma 3 4 3 3 2 2 4 2" xfId="27795"/>
    <cellStyle name="Comma 3 4 3 3 2 2 4 2 2" xfId="27796"/>
    <cellStyle name="Comma 3 4 3 3 2 2 4 3" xfId="27797"/>
    <cellStyle name="Comma 3 4 3 3 2 2 4 4" xfId="27798"/>
    <cellStyle name="Comma 3 4 3 3 2 2 4 5" xfId="27799"/>
    <cellStyle name="Comma 3 4 3 3 2 2 4 6" xfId="27800"/>
    <cellStyle name="Comma 3 4 3 3 2 2 5" xfId="27801"/>
    <cellStyle name="Comma 3 4 3 3 2 2 5 2" xfId="27802"/>
    <cellStyle name="Comma 3 4 3 3 2 2 6" xfId="27803"/>
    <cellStyle name="Comma 3 4 3 3 2 2 6 2" xfId="27804"/>
    <cellStyle name="Comma 3 4 3 3 2 2 7" xfId="27805"/>
    <cellStyle name="Comma 3 4 3 3 2 2 8" xfId="27806"/>
    <cellStyle name="Comma 3 4 3 3 2 2 9" xfId="27807"/>
    <cellStyle name="Comma 3 4 3 3 2 3" xfId="27808"/>
    <cellStyle name="Comma 3 4 3 3 2 3 10" xfId="27809"/>
    <cellStyle name="Comma 3 4 3 3 2 3 2" xfId="27810"/>
    <cellStyle name="Comma 3 4 3 3 2 3 2 2" xfId="27811"/>
    <cellStyle name="Comma 3 4 3 3 2 3 2 2 2" xfId="27812"/>
    <cellStyle name="Comma 3 4 3 3 2 3 2 2 2 2" xfId="27813"/>
    <cellStyle name="Comma 3 4 3 3 2 3 2 2 3" xfId="27814"/>
    <cellStyle name="Comma 3 4 3 3 2 3 2 2 4" xfId="27815"/>
    <cellStyle name="Comma 3 4 3 3 2 3 2 2 5" xfId="27816"/>
    <cellStyle name="Comma 3 4 3 3 2 3 2 2 6" xfId="27817"/>
    <cellStyle name="Comma 3 4 3 3 2 3 2 3" xfId="27818"/>
    <cellStyle name="Comma 3 4 3 3 2 3 2 3 2" xfId="27819"/>
    <cellStyle name="Comma 3 4 3 3 2 3 2 4" xfId="27820"/>
    <cellStyle name="Comma 3 4 3 3 2 3 2 5" xfId="27821"/>
    <cellStyle name="Comma 3 4 3 3 2 3 2 6" xfId="27822"/>
    <cellStyle name="Comma 3 4 3 3 2 3 2 7" xfId="27823"/>
    <cellStyle name="Comma 3 4 3 3 2 3 3" xfId="27824"/>
    <cellStyle name="Comma 3 4 3 3 2 3 3 2" xfId="27825"/>
    <cellStyle name="Comma 3 4 3 3 2 3 3 2 2" xfId="27826"/>
    <cellStyle name="Comma 3 4 3 3 2 3 3 3" xfId="27827"/>
    <cellStyle name="Comma 3 4 3 3 2 3 3 4" xfId="27828"/>
    <cellStyle name="Comma 3 4 3 3 2 3 3 5" xfId="27829"/>
    <cellStyle name="Comma 3 4 3 3 2 3 3 6" xfId="27830"/>
    <cellStyle name="Comma 3 4 3 3 2 3 4" xfId="27831"/>
    <cellStyle name="Comma 3 4 3 3 2 3 4 2" xfId="27832"/>
    <cellStyle name="Comma 3 4 3 3 2 3 5" xfId="27833"/>
    <cellStyle name="Comma 3 4 3 3 2 3 5 2" xfId="27834"/>
    <cellStyle name="Comma 3 4 3 3 2 3 6" xfId="27835"/>
    <cellStyle name="Comma 3 4 3 3 2 3 7" xfId="27836"/>
    <cellStyle name="Comma 3 4 3 3 2 3 8" xfId="27837"/>
    <cellStyle name="Comma 3 4 3 3 2 3 9" xfId="27838"/>
    <cellStyle name="Comma 3 4 3 3 2 4" xfId="27839"/>
    <cellStyle name="Comma 3 4 3 3 2 4 2" xfId="27840"/>
    <cellStyle name="Comma 3 4 3 3 2 4 2 2" xfId="27841"/>
    <cellStyle name="Comma 3 4 3 3 2 4 2 2 2" xfId="27842"/>
    <cellStyle name="Comma 3 4 3 3 2 4 2 3" xfId="27843"/>
    <cellStyle name="Comma 3 4 3 3 2 4 2 4" xfId="27844"/>
    <cellStyle name="Comma 3 4 3 3 2 4 2 5" xfId="27845"/>
    <cellStyle name="Comma 3 4 3 3 2 4 2 6" xfId="27846"/>
    <cellStyle name="Comma 3 4 3 3 2 4 3" xfId="27847"/>
    <cellStyle name="Comma 3 4 3 3 2 4 3 2" xfId="27848"/>
    <cellStyle name="Comma 3 4 3 3 2 4 4" xfId="27849"/>
    <cellStyle name="Comma 3 4 3 3 2 4 5" xfId="27850"/>
    <cellStyle name="Comma 3 4 3 3 2 4 6" xfId="27851"/>
    <cellStyle name="Comma 3 4 3 3 2 4 7" xfId="27852"/>
    <cellStyle name="Comma 3 4 3 3 2 5" xfId="27853"/>
    <cellStyle name="Comma 3 4 3 3 2 5 2" xfId="27854"/>
    <cellStyle name="Comma 3 4 3 3 2 5 2 2" xfId="27855"/>
    <cellStyle name="Comma 3 4 3 3 2 5 3" xfId="27856"/>
    <cellStyle name="Comma 3 4 3 3 2 5 4" xfId="27857"/>
    <cellStyle name="Comma 3 4 3 3 2 5 5" xfId="27858"/>
    <cellStyle name="Comma 3 4 3 3 2 5 6" xfId="27859"/>
    <cellStyle name="Comma 3 4 3 3 2 6" xfId="27860"/>
    <cellStyle name="Comma 3 4 3 3 2 6 2" xfId="27861"/>
    <cellStyle name="Comma 3 4 3 3 2 7" xfId="27862"/>
    <cellStyle name="Comma 3 4 3 3 2 7 2" xfId="27863"/>
    <cellStyle name="Comma 3 4 3 3 2 8" xfId="27864"/>
    <cellStyle name="Comma 3 4 3 3 2 9" xfId="27865"/>
    <cellStyle name="Comma 3 4 3 3 3" xfId="27866"/>
    <cellStyle name="Comma 3 4 3 3 3 10" xfId="27867"/>
    <cellStyle name="Comma 3 4 3 3 3 11" xfId="27868"/>
    <cellStyle name="Comma 3 4 3 3 3 12" xfId="27869"/>
    <cellStyle name="Comma 3 4 3 3 3 2" xfId="27870"/>
    <cellStyle name="Comma 3 4 3 3 3 2 10" xfId="27871"/>
    <cellStyle name="Comma 3 4 3 3 3 2 11" xfId="27872"/>
    <cellStyle name="Comma 3 4 3 3 3 2 2" xfId="27873"/>
    <cellStyle name="Comma 3 4 3 3 3 2 2 2" xfId="27874"/>
    <cellStyle name="Comma 3 4 3 3 3 2 2 2 2" xfId="27875"/>
    <cellStyle name="Comma 3 4 3 3 3 2 2 2 2 2" xfId="27876"/>
    <cellStyle name="Comma 3 4 3 3 3 2 2 2 2 2 2" xfId="27877"/>
    <cellStyle name="Comma 3 4 3 3 3 2 2 2 2 3" xfId="27878"/>
    <cellStyle name="Comma 3 4 3 3 3 2 2 2 2 4" xfId="27879"/>
    <cellStyle name="Comma 3 4 3 3 3 2 2 2 2 5" xfId="27880"/>
    <cellStyle name="Comma 3 4 3 3 3 2 2 2 2 6" xfId="27881"/>
    <cellStyle name="Comma 3 4 3 3 3 2 2 2 3" xfId="27882"/>
    <cellStyle name="Comma 3 4 3 3 3 2 2 2 3 2" xfId="27883"/>
    <cellStyle name="Comma 3 4 3 3 3 2 2 2 4" xfId="27884"/>
    <cellStyle name="Comma 3 4 3 3 3 2 2 2 5" xfId="27885"/>
    <cellStyle name="Comma 3 4 3 3 3 2 2 2 6" xfId="27886"/>
    <cellStyle name="Comma 3 4 3 3 3 2 2 2 7" xfId="27887"/>
    <cellStyle name="Comma 3 4 3 3 3 2 2 3" xfId="27888"/>
    <cellStyle name="Comma 3 4 3 3 3 2 2 3 2" xfId="27889"/>
    <cellStyle name="Comma 3 4 3 3 3 2 2 3 2 2" xfId="27890"/>
    <cellStyle name="Comma 3 4 3 3 3 2 2 3 3" xfId="27891"/>
    <cellStyle name="Comma 3 4 3 3 3 2 2 3 4" xfId="27892"/>
    <cellStyle name="Comma 3 4 3 3 3 2 2 3 5" xfId="27893"/>
    <cellStyle name="Comma 3 4 3 3 3 2 2 3 6" xfId="27894"/>
    <cellStyle name="Comma 3 4 3 3 3 2 2 4" xfId="27895"/>
    <cellStyle name="Comma 3 4 3 3 3 2 2 4 2" xfId="27896"/>
    <cellStyle name="Comma 3 4 3 3 3 2 2 5" xfId="27897"/>
    <cellStyle name="Comma 3 4 3 3 3 2 2 6" xfId="27898"/>
    <cellStyle name="Comma 3 4 3 3 3 2 2 7" xfId="27899"/>
    <cellStyle name="Comma 3 4 3 3 3 2 2 8" xfId="27900"/>
    <cellStyle name="Comma 3 4 3 3 3 2 3" xfId="27901"/>
    <cellStyle name="Comma 3 4 3 3 3 2 3 2" xfId="27902"/>
    <cellStyle name="Comma 3 4 3 3 3 2 3 2 2" xfId="27903"/>
    <cellStyle name="Comma 3 4 3 3 3 2 3 2 2 2" xfId="27904"/>
    <cellStyle name="Comma 3 4 3 3 3 2 3 2 2 2 2" xfId="27905"/>
    <cellStyle name="Comma 3 4 3 3 3 2 3 2 2 3" xfId="27906"/>
    <cellStyle name="Comma 3 4 3 3 3 2 3 2 2 4" xfId="27907"/>
    <cellStyle name="Comma 3 4 3 3 3 2 3 2 2 5" xfId="27908"/>
    <cellStyle name="Comma 3 4 3 3 3 2 3 2 2 6" xfId="27909"/>
    <cellStyle name="Comma 3 4 3 3 3 2 3 2 3" xfId="27910"/>
    <cellStyle name="Comma 3 4 3 3 3 2 3 2 3 2" xfId="27911"/>
    <cellStyle name="Comma 3 4 3 3 3 2 3 2 3 3" xfId="27912"/>
    <cellStyle name="Comma 3 4 3 3 3 2 3 2 4" xfId="27913"/>
    <cellStyle name="Comma 3 4 3 3 3 2 3 2 5" xfId="27914"/>
    <cellStyle name="Comma 3 4 3 3 3 2 3 2 6" xfId="27915"/>
    <cellStyle name="Comma 3 4 3 3 3 2 3 2 7" xfId="27916"/>
    <cellStyle name="Comma 3 4 3 3 3 2 3 3" xfId="27917"/>
    <cellStyle name="Comma 3 4 3 3 3 2 3 3 2" xfId="27918"/>
    <cellStyle name="Comma 3 4 3 3 3 2 3 3 2 2" xfId="27919"/>
    <cellStyle name="Comma 3 4 3 3 3 2 3 3 3" xfId="27920"/>
    <cellStyle name="Comma 3 4 3 3 3 2 3 3 4" xfId="27921"/>
    <cellStyle name="Comma 3 4 3 3 3 2 3 3 5" xfId="27922"/>
    <cellStyle name="Comma 3 4 3 3 3 2 3 3 6" xfId="27923"/>
    <cellStyle name="Comma 3 4 3 3 3 2 3 4" xfId="27924"/>
    <cellStyle name="Comma 3 4 3 3 3 2 3 4 2" xfId="27925"/>
    <cellStyle name="Comma 3 4 3 3 3 2 3 4 3" xfId="27926"/>
    <cellStyle name="Comma 3 4 3 3 3 2 3 5" xfId="27927"/>
    <cellStyle name="Comma 3 4 3 3 3 2 3 6" xfId="27928"/>
    <cellStyle name="Comma 3 4 3 3 3 2 3 7" xfId="27929"/>
    <cellStyle name="Comma 3 4 3 3 3 2 3 8" xfId="27930"/>
    <cellStyle name="Comma 3 4 3 3 3 2 4" xfId="27931"/>
    <cellStyle name="Comma 3 4 3 3 3 2 4 2" xfId="27932"/>
    <cellStyle name="Comma 3 4 3 3 3 2 4 2 2" xfId="27933"/>
    <cellStyle name="Comma 3 4 3 3 3 2 4 2 2 2" xfId="27934"/>
    <cellStyle name="Comma 3 4 3 3 3 2 4 2 3" xfId="27935"/>
    <cellStyle name="Comma 3 4 3 3 3 2 4 2 4" xfId="27936"/>
    <cellStyle name="Comma 3 4 3 3 3 2 4 2 5" xfId="27937"/>
    <cellStyle name="Comma 3 4 3 3 3 2 4 2 6" xfId="27938"/>
    <cellStyle name="Comma 3 4 3 3 3 2 4 3" xfId="27939"/>
    <cellStyle name="Comma 3 4 3 3 3 2 4 3 2" xfId="27940"/>
    <cellStyle name="Comma 3 4 3 3 3 2 4 3 3" xfId="27941"/>
    <cellStyle name="Comma 3 4 3 3 3 2 4 4" xfId="27942"/>
    <cellStyle name="Comma 3 4 3 3 3 2 4 5" xfId="27943"/>
    <cellStyle name="Comma 3 4 3 3 3 2 4 6" xfId="27944"/>
    <cellStyle name="Comma 3 4 3 3 3 2 4 7" xfId="27945"/>
    <cellStyle name="Comma 3 4 3 3 3 2 5" xfId="27946"/>
    <cellStyle name="Comma 3 4 3 3 3 2 5 2" xfId="27947"/>
    <cellStyle name="Comma 3 4 3 3 3 2 5 3" xfId="27948"/>
    <cellStyle name="Comma 3 4 3 3 3 2 6" xfId="27949"/>
    <cellStyle name="Comma 3 4 3 3 3 2 6 2" xfId="27950"/>
    <cellStyle name="Comma 3 4 3 3 3 2 7" xfId="27951"/>
    <cellStyle name="Comma 3 4 3 3 3 2 8" xfId="27952"/>
    <cellStyle name="Comma 3 4 3 3 3 2 9" xfId="27953"/>
    <cellStyle name="Comma 3 4 3 3 3 3" xfId="27954"/>
    <cellStyle name="Comma 3 4 3 3 3 3 10" xfId="27955"/>
    <cellStyle name="Comma 3 4 3 3 3 3 2" xfId="27956"/>
    <cellStyle name="Comma 3 4 3 3 3 3 2 2" xfId="27957"/>
    <cellStyle name="Comma 3 4 3 3 3 3 2 2 2" xfId="27958"/>
    <cellStyle name="Comma 3 4 3 3 3 3 2 2 2 2" xfId="27959"/>
    <cellStyle name="Comma 3 4 3 3 3 3 2 2 3" xfId="27960"/>
    <cellStyle name="Comma 3 4 3 3 3 3 2 2 4" xfId="27961"/>
    <cellStyle name="Comma 3 4 3 3 3 3 2 2 5" xfId="27962"/>
    <cellStyle name="Comma 3 4 3 3 3 3 2 2 6" xfId="27963"/>
    <cellStyle name="Comma 3 4 3 3 3 3 2 3" xfId="27964"/>
    <cellStyle name="Comma 3 4 3 3 3 3 2 3 2" xfId="27965"/>
    <cellStyle name="Comma 3 4 3 3 3 3 2 4" xfId="27966"/>
    <cellStyle name="Comma 3 4 3 3 3 3 2 5" xfId="27967"/>
    <cellStyle name="Comma 3 4 3 3 3 3 2 6" xfId="27968"/>
    <cellStyle name="Comma 3 4 3 3 3 3 2 7" xfId="27969"/>
    <cellStyle name="Comma 3 4 3 3 3 3 3" xfId="27970"/>
    <cellStyle name="Comma 3 4 3 3 3 3 3 2" xfId="27971"/>
    <cellStyle name="Comma 3 4 3 3 3 3 3 2 2" xfId="27972"/>
    <cellStyle name="Comma 3 4 3 3 3 3 3 3" xfId="27973"/>
    <cellStyle name="Comma 3 4 3 3 3 3 3 4" xfId="27974"/>
    <cellStyle name="Comma 3 4 3 3 3 3 3 5" xfId="27975"/>
    <cellStyle name="Comma 3 4 3 3 3 3 3 6" xfId="27976"/>
    <cellStyle name="Comma 3 4 3 3 3 3 4" xfId="27977"/>
    <cellStyle name="Comma 3 4 3 3 3 3 4 2" xfId="27978"/>
    <cellStyle name="Comma 3 4 3 3 3 3 5" xfId="27979"/>
    <cellStyle name="Comma 3 4 3 3 3 3 5 2" xfId="27980"/>
    <cellStyle name="Comma 3 4 3 3 3 3 6" xfId="27981"/>
    <cellStyle name="Comma 3 4 3 3 3 3 7" xfId="27982"/>
    <cellStyle name="Comma 3 4 3 3 3 3 8" xfId="27983"/>
    <cellStyle name="Comma 3 4 3 3 3 3 9" xfId="27984"/>
    <cellStyle name="Comma 3 4 3 3 3 4" xfId="27985"/>
    <cellStyle name="Comma 3 4 3 3 3 4 2" xfId="27986"/>
    <cellStyle name="Comma 3 4 3 3 3 4 2 2" xfId="27987"/>
    <cellStyle name="Comma 3 4 3 3 3 4 2 2 2" xfId="27988"/>
    <cellStyle name="Comma 3 4 3 3 3 4 2 2 2 2" xfId="27989"/>
    <cellStyle name="Comma 3 4 3 3 3 4 2 2 3" xfId="27990"/>
    <cellStyle name="Comma 3 4 3 3 3 4 2 2 4" xfId="27991"/>
    <cellStyle name="Comma 3 4 3 3 3 4 2 2 5" xfId="27992"/>
    <cellStyle name="Comma 3 4 3 3 3 4 2 2 6" xfId="27993"/>
    <cellStyle name="Comma 3 4 3 3 3 4 2 3" xfId="27994"/>
    <cellStyle name="Comma 3 4 3 3 3 4 2 3 2" xfId="27995"/>
    <cellStyle name="Comma 3 4 3 3 3 4 2 3 3" xfId="27996"/>
    <cellStyle name="Comma 3 4 3 3 3 4 2 4" xfId="27997"/>
    <cellStyle name="Comma 3 4 3 3 3 4 2 5" xfId="27998"/>
    <cellStyle name="Comma 3 4 3 3 3 4 2 6" xfId="27999"/>
    <cellStyle name="Comma 3 4 3 3 3 4 2 7" xfId="28000"/>
    <cellStyle name="Comma 3 4 3 3 3 4 3" xfId="28001"/>
    <cellStyle name="Comma 3 4 3 3 3 4 3 2" xfId="28002"/>
    <cellStyle name="Comma 3 4 3 3 3 4 3 2 2" xfId="28003"/>
    <cellStyle name="Comma 3 4 3 3 3 4 3 3" xfId="28004"/>
    <cellStyle name="Comma 3 4 3 3 3 4 3 4" xfId="28005"/>
    <cellStyle name="Comma 3 4 3 3 3 4 3 5" xfId="28006"/>
    <cellStyle name="Comma 3 4 3 3 3 4 3 6" xfId="28007"/>
    <cellStyle name="Comma 3 4 3 3 3 4 4" xfId="28008"/>
    <cellStyle name="Comma 3 4 3 3 3 4 4 2" xfId="28009"/>
    <cellStyle name="Comma 3 4 3 3 3 4 4 3" xfId="28010"/>
    <cellStyle name="Comma 3 4 3 3 3 4 5" xfId="28011"/>
    <cellStyle name="Comma 3 4 3 3 3 4 6" xfId="28012"/>
    <cellStyle name="Comma 3 4 3 3 3 4 7" xfId="28013"/>
    <cellStyle name="Comma 3 4 3 3 3 4 8" xfId="28014"/>
    <cellStyle name="Comma 3 4 3 3 3 5" xfId="28015"/>
    <cellStyle name="Comma 3 4 3 3 3 5 2" xfId="28016"/>
    <cellStyle name="Comma 3 4 3 3 3 5 2 2" xfId="28017"/>
    <cellStyle name="Comma 3 4 3 3 3 5 2 2 2" xfId="28018"/>
    <cellStyle name="Comma 3 4 3 3 3 5 2 3" xfId="28019"/>
    <cellStyle name="Comma 3 4 3 3 3 5 2 4" xfId="28020"/>
    <cellStyle name="Comma 3 4 3 3 3 5 2 5" xfId="28021"/>
    <cellStyle name="Comma 3 4 3 3 3 5 2 6" xfId="28022"/>
    <cellStyle name="Comma 3 4 3 3 3 5 3" xfId="28023"/>
    <cellStyle name="Comma 3 4 3 3 3 5 3 2" xfId="28024"/>
    <cellStyle name="Comma 3 4 3 3 3 5 3 3" xfId="28025"/>
    <cellStyle name="Comma 3 4 3 3 3 5 4" xfId="28026"/>
    <cellStyle name="Comma 3 4 3 3 3 5 5" xfId="28027"/>
    <cellStyle name="Comma 3 4 3 3 3 5 6" xfId="28028"/>
    <cellStyle name="Comma 3 4 3 3 3 5 7" xfId="28029"/>
    <cellStyle name="Comma 3 4 3 3 3 6" xfId="28030"/>
    <cellStyle name="Comma 3 4 3 3 3 6 2" xfId="28031"/>
    <cellStyle name="Comma 3 4 3 3 3 6 3" xfId="28032"/>
    <cellStyle name="Comma 3 4 3 3 3 7" xfId="28033"/>
    <cellStyle name="Comma 3 4 3 3 3 7 2" xfId="28034"/>
    <cellStyle name="Comma 3 4 3 3 3 8" xfId="28035"/>
    <cellStyle name="Comma 3 4 3 3 3 9" xfId="28036"/>
    <cellStyle name="Comma 3 4 3 3 4" xfId="28037"/>
    <cellStyle name="Comma 3 4 3 3 4 10" xfId="28038"/>
    <cellStyle name="Comma 3 4 3 3 4 11" xfId="28039"/>
    <cellStyle name="Comma 3 4 3 3 4 2" xfId="28040"/>
    <cellStyle name="Comma 3 4 3 3 4 2 2" xfId="28041"/>
    <cellStyle name="Comma 3 4 3 3 4 2 2 2" xfId="28042"/>
    <cellStyle name="Comma 3 4 3 3 4 2 2 2 2" xfId="28043"/>
    <cellStyle name="Comma 3 4 3 3 4 2 2 2 2 2" xfId="28044"/>
    <cellStyle name="Comma 3 4 3 3 4 2 2 2 3" xfId="28045"/>
    <cellStyle name="Comma 3 4 3 3 4 2 2 2 4" xfId="28046"/>
    <cellStyle name="Comma 3 4 3 3 4 2 2 2 5" xfId="28047"/>
    <cellStyle name="Comma 3 4 3 3 4 2 2 2 6" xfId="28048"/>
    <cellStyle name="Comma 3 4 3 3 4 2 2 3" xfId="28049"/>
    <cellStyle name="Comma 3 4 3 3 4 2 2 3 2" xfId="28050"/>
    <cellStyle name="Comma 3 4 3 3 4 2 2 4" xfId="28051"/>
    <cellStyle name="Comma 3 4 3 3 4 2 2 5" xfId="28052"/>
    <cellStyle name="Comma 3 4 3 3 4 2 2 6" xfId="28053"/>
    <cellStyle name="Comma 3 4 3 3 4 2 2 7" xfId="28054"/>
    <cellStyle name="Comma 3 4 3 3 4 2 3" xfId="28055"/>
    <cellStyle name="Comma 3 4 3 3 4 2 3 2" xfId="28056"/>
    <cellStyle name="Comma 3 4 3 3 4 2 3 2 2" xfId="28057"/>
    <cellStyle name="Comma 3 4 3 3 4 2 3 3" xfId="28058"/>
    <cellStyle name="Comma 3 4 3 3 4 2 3 4" xfId="28059"/>
    <cellStyle name="Comma 3 4 3 3 4 2 3 5" xfId="28060"/>
    <cellStyle name="Comma 3 4 3 3 4 2 3 6" xfId="28061"/>
    <cellStyle name="Comma 3 4 3 3 4 2 4" xfId="28062"/>
    <cellStyle name="Comma 3 4 3 3 4 2 4 2" xfId="28063"/>
    <cellStyle name="Comma 3 4 3 3 4 2 5" xfId="28064"/>
    <cellStyle name="Comma 3 4 3 3 4 2 6" xfId="28065"/>
    <cellStyle name="Comma 3 4 3 3 4 2 7" xfId="28066"/>
    <cellStyle name="Comma 3 4 3 3 4 2 8" xfId="28067"/>
    <cellStyle name="Comma 3 4 3 3 4 3" xfId="28068"/>
    <cellStyle name="Comma 3 4 3 3 4 3 2" xfId="28069"/>
    <cellStyle name="Comma 3 4 3 3 4 3 2 2" xfId="28070"/>
    <cellStyle name="Comma 3 4 3 3 4 3 2 2 2" xfId="28071"/>
    <cellStyle name="Comma 3 4 3 3 4 3 2 3" xfId="28072"/>
    <cellStyle name="Comma 3 4 3 3 4 3 2 4" xfId="28073"/>
    <cellStyle name="Comma 3 4 3 3 4 3 2 5" xfId="28074"/>
    <cellStyle name="Comma 3 4 3 3 4 3 2 6" xfId="28075"/>
    <cellStyle name="Comma 3 4 3 3 4 3 3" xfId="28076"/>
    <cellStyle name="Comma 3 4 3 3 4 3 3 2" xfId="28077"/>
    <cellStyle name="Comma 3 4 3 3 4 3 4" xfId="28078"/>
    <cellStyle name="Comma 3 4 3 3 4 3 5" xfId="28079"/>
    <cellStyle name="Comma 3 4 3 3 4 3 6" xfId="28080"/>
    <cellStyle name="Comma 3 4 3 3 4 3 7" xfId="28081"/>
    <cellStyle name="Comma 3 4 3 3 4 4" xfId="28082"/>
    <cellStyle name="Comma 3 4 3 3 4 4 2" xfId="28083"/>
    <cellStyle name="Comma 3 4 3 3 4 4 2 2" xfId="28084"/>
    <cellStyle name="Comma 3 4 3 3 4 4 3" xfId="28085"/>
    <cellStyle name="Comma 3 4 3 3 4 4 4" xfId="28086"/>
    <cellStyle name="Comma 3 4 3 3 4 4 5" xfId="28087"/>
    <cellStyle name="Comma 3 4 3 3 4 4 6" xfId="28088"/>
    <cellStyle name="Comma 3 4 3 3 4 5" xfId="28089"/>
    <cellStyle name="Comma 3 4 3 3 4 5 2" xfId="28090"/>
    <cellStyle name="Comma 3 4 3 3 4 6" xfId="28091"/>
    <cellStyle name="Comma 3 4 3 3 4 6 2" xfId="28092"/>
    <cellStyle name="Comma 3 4 3 3 4 7" xfId="28093"/>
    <cellStyle name="Comma 3 4 3 3 4 8" xfId="28094"/>
    <cellStyle name="Comma 3 4 3 3 4 9" xfId="28095"/>
    <cellStyle name="Comma 3 4 3 3 5" xfId="28096"/>
    <cellStyle name="Comma 3 4 3 3 5 10" xfId="28097"/>
    <cellStyle name="Comma 3 4 3 3 5 2" xfId="28098"/>
    <cellStyle name="Comma 3 4 3 3 5 2 2" xfId="28099"/>
    <cellStyle name="Comma 3 4 3 3 5 2 2 2" xfId="28100"/>
    <cellStyle name="Comma 3 4 3 3 5 2 2 2 2" xfId="28101"/>
    <cellStyle name="Comma 3 4 3 3 5 2 2 3" xfId="28102"/>
    <cellStyle name="Comma 3 4 3 3 5 2 2 4" xfId="28103"/>
    <cellStyle name="Comma 3 4 3 3 5 2 2 5" xfId="28104"/>
    <cellStyle name="Comma 3 4 3 3 5 2 2 6" xfId="28105"/>
    <cellStyle name="Comma 3 4 3 3 5 2 3" xfId="28106"/>
    <cellStyle name="Comma 3 4 3 3 5 2 3 2" xfId="28107"/>
    <cellStyle name="Comma 3 4 3 3 5 2 4" xfId="28108"/>
    <cellStyle name="Comma 3 4 3 3 5 2 5" xfId="28109"/>
    <cellStyle name="Comma 3 4 3 3 5 2 6" xfId="28110"/>
    <cellStyle name="Comma 3 4 3 3 5 2 7" xfId="28111"/>
    <cellStyle name="Comma 3 4 3 3 5 3" xfId="28112"/>
    <cellStyle name="Comma 3 4 3 3 5 3 2" xfId="28113"/>
    <cellStyle name="Comma 3 4 3 3 5 3 2 2" xfId="28114"/>
    <cellStyle name="Comma 3 4 3 3 5 3 3" xfId="28115"/>
    <cellStyle name="Comma 3 4 3 3 5 3 4" xfId="28116"/>
    <cellStyle name="Comma 3 4 3 3 5 3 5" xfId="28117"/>
    <cellStyle name="Comma 3 4 3 3 5 3 6" xfId="28118"/>
    <cellStyle name="Comma 3 4 3 3 5 4" xfId="28119"/>
    <cellStyle name="Comma 3 4 3 3 5 4 2" xfId="28120"/>
    <cellStyle name="Comma 3 4 3 3 5 5" xfId="28121"/>
    <cellStyle name="Comma 3 4 3 3 5 5 2" xfId="28122"/>
    <cellStyle name="Comma 3 4 3 3 5 6" xfId="28123"/>
    <cellStyle name="Comma 3 4 3 3 5 7" xfId="28124"/>
    <cellStyle name="Comma 3 4 3 3 5 8" xfId="28125"/>
    <cellStyle name="Comma 3 4 3 3 5 9" xfId="28126"/>
    <cellStyle name="Comma 3 4 3 3 6" xfId="28127"/>
    <cellStyle name="Comma 3 4 3 3 6 2" xfId="28128"/>
    <cellStyle name="Comma 3 4 3 3 6 2 2" xfId="28129"/>
    <cellStyle name="Comma 3 4 3 3 6 2 2 2" xfId="28130"/>
    <cellStyle name="Comma 3 4 3 3 6 2 3" xfId="28131"/>
    <cellStyle name="Comma 3 4 3 3 6 2 4" xfId="28132"/>
    <cellStyle name="Comma 3 4 3 3 6 2 5" xfId="28133"/>
    <cellStyle name="Comma 3 4 3 3 6 2 6" xfId="28134"/>
    <cellStyle name="Comma 3 4 3 3 6 3" xfId="28135"/>
    <cellStyle name="Comma 3 4 3 3 6 3 2" xfId="28136"/>
    <cellStyle name="Comma 3 4 3 3 6 4" xfId="28137"/>
    <cellStyle name="Comma 3 4 3 3 6 5" xfId="28138"/>
    <cellStyle name="Comma 3 4 3 3 6 6" xfId="28139"/>
    <cellStyle name="Comma 3 4 3 3 6 7" xfId="28140"/>
    <cellStyle name="Comma 3 4 3 3 7" xfId="28141"/>
    <cellStyle name="Comma 3 4 3 3 7 2" xfId="28142"/>
    <cellStyle name="Comma 3 4 3 3 7 2 2" xfId="28143"/>
    <cellStyle name="Comma 3 4 3 3 7 3" xfId="28144"/>
    <cellStyle name="Comma 3 4 3 3 7 4" xfId="28145"/>
    <cellStyle name="Comma 3 4 3 3 7 5" xfId="28146"/>
    <cellStyle name="Comma 3 4 3 3 7 6" xfId="28147"/>
    <cellStyle name="Comma 3 4 3 3 8" xfId="28148"/>
    <cellStyle name="Comma 3 4 3 3 8 2" xfId="28149"/>
    <cellStyle name="Comma 3 4 3 3 9" xfId="28150"/>
    <cellStyle name="Comma 3 4 3 3 9 2" xfId="28151"/>
    <cellStyle name="Comma 3 4 3 4" xfId="28152"/>
    <cellStyle name="Comma 3 4 3 4 10" xfId="28153"/>
    <cellStyle name="Comma 3 4 3 4 11" xfId="28154"/>
    <cellStyle name="Comma 3 4 3 4 12" xfId="28155"/>
    <cellStyle name="Comma 3 4 3 4 2" xfId="28156"/>
    <cellStyle name="Comma 3 4 3 4 2 10" xfId="28157"/>
    <cellStyle name="Comma 3 4 3 4 2 11" xfId="28158"/>
    <cellStyle name="Comma 3 4 3 4 2 2" xfId="28159"/>
    <cellStyle name="Comma 3 4 3 4 2 2 2" xfId="28160"/>
    <cellStyle name="Comma 3 4 3 4 2 2 2 2" xfId="28161"/>
    <cellStyle name="Comma 3 4 3 4 2 2 2 2 2" xfId="28162"/>
    <cellStyle name="Comma 3 4 3 4 2 2 2 2 2 2" xfId="28163"/>
    <cellStyle name="Comma 3 4 3 4 2 2 2 2 3" xfId="28164"/>
    <cellStyle name="Comma 3 4 3 4 2 2 2 2 4" xfId="28165"/>
    <cellStyle name="Comma 3 4 3 4 2 2 2 2 5" xfId="28166"/>
    <cellStyle name="Comma 3 4 3 4 2 2 2 2 6" xfId="28167"/>
    <cellStyle name="Comma 3 4 3 4 2 2 2 3" xfId="28168"/>
    <cellStyle name="Comma 3 4 3 4 2 2 2 3 2" xfId="28169"/>
    <cellStyle name="Comma 3 4 3 4 2 2 2 4" xfId="28170"/>
    <cellStyle name="Comma 3 4 3 4 2 2 2 5" xfId="28171"/>
    <cellStyle name="Comma 3 4 3 4 2 2 2 6" xfId="28172"/>
    <cellStyle name="Comma 3 4 3 4 2 2 2 7" xfId="28173"/>
    <cellStyle name="Comma 3 4 3 4 2 2 3" xfId="28174"/>
    <cellStyle name="Comma 3 4 3 4 2 2 3 2" xfId="28175"/>
    <cellStyle name="Comma 3 4 3 4 2 2 3 2 2" xfId="28176"/>
    <cellStyle name="Comma 3 4 3 4 2 2 3 3" xfId="28177"/>
    <cellStyle name="Comma 3 4 3 4 2 2 3 4" xfId="28178"/>
    <cellStyle name="Comma 3 4 3 4 2 2 3 5" xfId="28179"/>
    <cellStyle name="Comma 3 4 3 4 2 2 3 6" xfId="28180"/>
    <cellStyle name="Comma 3 4 3 4 2 2 4" xfId="28181"/>
    <cellStyle name="Comma 3 4 3 4 2 2 4 2" xfId="28182"/>
    <cellStyle name="Comma 3 4 3 4 2 2 5" xfId="28183"/>
    <cellStyle name="Comma 3 4 3 4 2 2 6" xfId="28184"/>
    <cellStyle name="Comma 3 4 3 4 2 2 7" xfId="28185"/>
    <cellStyle name="Comma 3 4 3 4 2 2 8" xfId="28186"/>
    <cellStyle name="Comma 3 4 3 4 2 3" xfId="28187"/>
    <cellStyle name="Comma 3 4 3 4 2 3 2" xfId="28188"/>
    <cellStyle name="Comma 3 4 3 4 2 3 2 2" xfId="28189"/>
    <cellStyle name="Comma 3 4 3 4 2 3 2 2 2" xfId="28190"/>
    <cellStyle name="Comma 3 4 3 4 2 3 2 3" xfId="28191"/>
    <cellStyle name="Comma 3 4 3 4 2 3 2 4" xfId="28192"/>
    <cellStyle name="Comma 3 4 3 4 2 3 2 5" xfId="28193"/>
    <cellStyle name="Comma 3 4 3 4 2 3 2 6" xfId="28194"/>
    <cellStyle name="Comma 3 4 3 4 2 3 3" xfId="28195"/>
    <cellStyle name="Comma 3 4 3 4 2 3 3 2" xfId="28196"/>
    <cellStyle name="Comma 3 4 3 4 2 3 4" xfId="28197"/>
    <cellStyle name="Comma 3 4 3 4 2 3 5" xfId="28198"/>
    <cellStyle name="Comma 3 4 3 4 2 3 6" xfId="28199"/>
    <cellStyle name="Comma 3 4 3 4 2 3 7" xfId="28200"/>
    <cellStyle name="Comma 3 4 3 4 2 4" xfId="28201"/>
    <cellStyle name="Comma 3 4 3 4 2 4 2" xfId="28202"/>
    <cellStyle name="Comma 3 4 3 4 2 4 2 2" xfId="28203"/>
    <cellStyle name="Comma 3 4 3 4 2 4 3" xfId="28204"/>
    <cellStyle name="Comma 3 4 3 4 2 4 4" xfId="28205"/>
    <cellStyle name="Comma 3 4 3 4 2 4 5" xfId="28206"/>
    <cellStyle name="Comma 3 4 3 4 2 4 6" xfId="28207"/>
    <cellStyle name="Comma 3 4 3 4 2 5" xfId="28208"/>
    <cellStyle name="Comma 3 4 3 4 2 5 2" xfId="28209"/>
    <cellStyle name="Comma 3 4 3 4 2 6" xfId="28210"/>
    <cellStyle name="Comma 3 4 3 4 2 6 2" xfId="28211"/>
    <cellStyle name="Comma 3 4 3 4 2 7" xfId="28212"/>
    <cellStyle name="Comma 3 4 3 4 2 8" xfId="28213"/>
    <cellStyle name="Comma 3 4 3 4 2 9" xfId="28214"/>
    <cellStyle name="Comma 3 4 3 4 3" xfId="28215"/>
    <cellStyle name="Comma 3 4 3 4 3 2" xfId="28216"/>
    <cellStyle name="Comma 3 4 3 4 3 2 2" xfId="28217"/>
    <cellStyle name="Comma 3 4 3 4 3 2 2 2" xfId="28218"/>
    <cellStyle name="Comma 3 4 3 4 3 2 2 2 2" xfId="28219"/>
    <cellStyle name="Comma 3 4 3 4 3 2 2 3" xfId="28220"/>
    <cellStyle name="Comma 3 4 3 4 3 2 2 4" xfId="28221"/>
    <cellStyle name="Comma 3 4 3 4 3 2 2 5" xfId="28222"/>
    <cellStyle name="Comma 3 4 3 4 3 2 2 6" xfId="28223"/>
    <cellStyle name="Comma 3 4 3 4 3 2 3" xfId="28224"/>
    <cellStyle name="Comma 3 4 3 4 3 2 3 2" xfId="28225"/>
    <cellStyle name="Comma 3 4 3 4 3 2 4" xfId="28226"/>
    <cellStyle name="Comma 3 4 3 4 3 2 5" xfId="28227"/>
    <cellStyle name="Comma 3 4 3 4 3 2 6" xfId="28228"/>
    <cellStyle name="Comma 3 4 3 4 3 2 7" xfId="28229"/>
    <cellStyle name="Comma 3 4 3 4 3 3" xfId="28230"/>
    <cellStyle name="Comma 3 4 3 4 3 3 2" xfId="28231"/>
    <cellStyle name="Comma 3 4 3 4 3 3 2 2" xfId="28232"/>
    <cellStyle name="Comma 3 4 3 4 3 3 3" xfId="28233"/>
    <cellStyle name="Comma 3 4 3 4 3 3 4" xfId="28234"/>
    <cellStyle name="Comma 3 4 3 4 3 3 5" xfId="28235"/>
    <cellStyle name="Comma 3 4 3 4 3 3 6" xfId="28236"/>
    <cellStyle name="Comma 3 4 3 4 3 4" xfId="28237"/>
    <cellStyle name="Comma 3 4 3 4 3 4 2" xfId="28238"/>
    <cellStyle name="Comma 3 4 3 4 3 5" xfId="28239"/>
    <cellStyle name="Comma 3 4 3 4 3 6" xfId="28240"/>
    <cellStyle name="Comma 3 4 3 4 3 7" xfId="28241"/>
    <cellStyle name="Comma 3 4 3 4 3 8" xfId="28242"/>
    <cellStyle name="Comma 3 4 3 4 4" xfId="28243"/>
    <cellStyle name="Comma 3 4 3 4 4 2" xfId="28244"/>
    <cellStyle name="Comma 3 4 3 4 4 2 2" xfId="28245"/>
    <cellStyle name="Comma 3 4 3 4 4 2 2 2" xfId="28246"/>
    <cellStyle name="Comma 3 4 3 4 4 2 3" xfId="28247"/>
    <cellStyle name="Comma 3 4 3 4 4 2 4" xfId="28248"/>
    <cellStyle name="Comma 3 4 3 4 4 2 5" xfId="28249"/>
    <cellStyle name="Comma 3 4 3 4 4 2 6" xfId="28250"/>
    <cellStyle name="Comma 3 4 3 4 4 3" xfId="28251"/>
    <cellStyle name="Comma 3 4 3 4 4 3 2" xfId="28252"/>
    <cellStyle name="Comma 3 4 3 4 4 4" xfId="28253"/>
    <cellStyle name="Comma 3 4 3 4 4 5" xfId="28254"/>
    <cellStyle name="Comma 3 4 3 4 4 6" xfId="28255"/>
    <cellStyle name="Comma 3 4 3 4 4 7" xfId="28256"/>
    <cellStyle name="Comma 3 4 3 4 5" xfId="28257"/>
    <cellStyle name="Comma 3 4 3 4 5 2" xfId="28258"/>
    <cellStyle name="Comma 3 4 3 4 5 2 2" xfId="28259"/>
    <cellStyle name="Comma 3 4 3 4 5 3" xfId="28260"/>
    <cellStyle name="Comma 3 4 3 4 5 4" xfId="28261"/>
    <cellStyle name="Comma 3 4 3 4 5 5" xfId="28262"/>
    <cellStyle name="Comma 3 4 3 4 5 6" xfId="28263"/>
    <cellStyle name="Comma 3 4 3 4 6" xfId="28264"/>
    <cellStyle name="Comma 3 4 3 4 6 2" xfId="28265"/>
    <cellStyle name="Comma 3 4 3 4 7" xfId="28266"/>
    <cellStyle name="Comma 3 4 3 4 7 2" xfId="28267"/>
    <cellStyle name="Comma 3 4 3 4 8" xfId="28268"/>
    <cellStyle name="Comma 3 4 3 4 9" xfId="28269"/>
    <cellStyle name="Comma 3 4 3 5" xfId="28270"/>
    <cellStyle name="Comma 3 4 3 5 10" xfId="28271"/>
    <cellStyle name="Comma 3 4 3 5 11" xfId="28272"/>
    <cellStyle name="Comma 3 4 3 5 2" xfId="28273"/>
    <cellStyle name="Comma 3 4 3 5 2 2" xfId="28274"/>
    <cellStyle name="Comma 3 4 3 5 2 2 2" xfId="28275"/>
    <cellStyle name="Comma 3 4 3 5 2 2 2 2" xfId="28276"/>
    <cellStyle name="Comma 3 4 3 5 2 2 2 2 2" xfId="28277"/>
    <cellStyle name="Comma 3 4 3 5 2 2 2 3" xfId="28278"/>
    <cellStyle name="Comma 3 4 3 5 2 2 2 4" xfId="28279"/>
    <cellStyle name="Comma 3 4 3 5 2 2 2 5" xfId="28280"/>
    <cellStyle name="Comma 3 4 3 5 2 2 2 6" xfId="28281"/>
    <cellStyle name="Comma 3 4 3 5 2 2 3" xfId="28282"/>
    <cellStyle name="Comma 3 4 3 5 2 2 3 2" xfId="28283"/>
    <cellStyle name="Comma 3 4 3 5 2 2 4" xfId="28284"/>
    <cellStyle name="Comma 3 4 3 5 2 2 5" xfId="28285"/>
    <cellStyle name="Comma 3 4 3 5 2 2 6" xfId="28286"/>
    <cellStyle name="Comma 3 4 3 5 2 2 7" xfId="28287"/>
    <cellStyle name="Comma 3 4 3 5 2 3" xfId="28288"/>
    <cellStyle name="Comma 3 4 3 5 2 3 2" xfId="28289"/>
    <cellStyle name="Comma 3 4 3 5 2 3 2 2" xfId="28290"/>
    <cellStyle name="Comma 3 4 3 5 2 3 3" xfId="28291"/>
    <cellStyle name="Comma 3 4 3 5 2 3 4" xfId="28292"/>
    <cellStyle name="Comma 3 4 3 5 2 3 5" xfId="28293"/>
    <cellStyle name="Comma 3 4 3 5 2 3 6" xfId="28294"/>
    <cellStyle name="Comma 3 4 3 5 2 4" xfId="28295"/>
    <cellStyle name="Comma 3 4 3 5 2 4 2" xfId="28296"/>
    <cellStyle name="Comma 3 4 3 5 2 5" xfId="28297"/>
    <cellStyle name="Comma 3 4 3 5 2 6" xfId="28298"/>
    <cellStyle name="Comma 3 4 3 5 2 7" xfId="28299"/>
    <cellStyle name="Comma 3 4 3 5 2 8" xfId="28300"/>
    <cellStyle name="Comma 3 4 3 5 3" xfId="28301"/>
    <cellStyle name="Comma 3 4 3 5 3 2" xfId="28302"/>
    <cellStyle name="Comma 3 4 3 5 3 2 2" xfId="28303"/>
    <cellStyle name="Comma 3 4 3 5 3 2 2 2" xfId="28304"/>
    <cellStyle name="Comma 3 4 3 5 3 2 3" xfId="28305"/>
    <cellStyle name="Comma 3 4 3 5 3 2 4" xfId="28306"/>
    <cellStyle name="Comma 3 4 3 5 3 2 5" xfId="28307"/>
    <cellStyle name="Comma 3 4 3 5 3 2 6" xfId="28308"/>
    <cellStyle name="Comma 3 4 3 5 3 3" xfId="28309"/>
    <cellStyle name="Comma 3 4 3 5 3 3 2" xfId="28310"/>
    <cellStyle name="Comma 3 4 3 5 3 4" xfId="28311"/>
    <cellStyle name="Comma 3 4 3 5 3 5" xfId="28312"/>
    <cellStyle name="Comma 3 4 3 5 3 6" xfId="28313"/>
    <cellStyle name="Comma 3 4 3 5 3 7" xfId="28314"/>
    <cellStyle name="Comma 3 4 3 5 4" xfId="28315"/>
    <cellStyle name="Comma 3 4 3 5 4 2" xfId="28316"/>
    <cellStyle name="Comma 3 4 3 5 4 2 2" xfId="28317"/>
    <cellStyle name="Comma 3 4 3 5 4 3" xfId="28318"/>
    <cellStyle name="Comma 3 4 3 5 4 4" xfId="28319"/>
    <cellStyle name="Comma 3 4 3 5 4 5" xfId="28320"/>
    <cellStyle name="Comma 3 4 3 5 4 6" xfId="28321"/>
    <cellStyle name="Comma 3 4 3 5 5" xfId="28322"/>
    <cellStyle name="Comma 3 4 3 5 5 2" xfId="28323"/>
    <cellStyle name="Comma 3 4 3 5 6" xfId="28324"/>
    <cellStyle name="Comma 3 4 3 5 6 2" xfId="28325"/>
    <cellStyle name="Comma 3 4 3 5 7" xfId="28326"/>
    <cellStyle name="Comma 3 4 3 5 8" xfId="28327"/>
    <cellStyle name="Comma 3 4 3 5 9" xfId="28328"/>
    <cellStyle name="Comma 3 4 3 6" xfId="28329"/>
    <cellStyle name="Comma 3 4 3 6 2" xfId="28330"/>
    <cellStyle name="Comma 3 4 3 6 2 2" xfId="28331"/>
    <cellStyle name="Comma 3 4 3 6 2 2 2" xfId="28332"/>
    <cellStyle name="Comma 3 4 3 6 2 2 2 2" xfId="28333"/>
    <cellStyle name="Comma 3 4 3 6 2 2 2 2 2" xfId="28334"/>
    <cellStyle name="Comma 3 4 3 6 2 2 2 3" xfId="28335"/>
    <cellStyle name="Comma 3 4 3 6 2 2 2 4" xfId="28336"/>
    <cellStyle name="Comma 3 4 3 6 2 2 2 5" xfId="28337"/>
    <cellStyle name="Comma 3 4 3 6 2 2 2 6" xfId="28338"/>
    <cellStyle name="Comma 3 4 3 6 2 2 3" xfId="28339"/>
    <cellStyle name="Comma 3 4 3 6 2 2 3 2" xfId="28340"/>
    <cellStyle name="Comma 3 4 3 6 2 2 4" xfId="28341"/>
    <cellStyle name="Comma 3 4 3 6 2 2 5" xfId="28342"/>
    <cellStyle name="Comma 3 4 3 6 2 2 6" xfId="28343"/>
    <cellStyle name="Comma 3 4 3 6 2 2 7" xfId="28344"/>
    <cellStyle name="Comma 3 4 3 6 2 3" xfId="28345"/>
    <cellStyle name="Comma 3 4 3 6 2 3 2" xfId="28346"/>
    <cellStyle name="Comma 3 4 3 6 2 3 2 2" xfId="28347"/>
    <cellStyle name="Comma 3 4 3 6 2 3 3" xfId="28348"/>
    <cellStyle name="Comma 3 4 3 6 2 3 4" xfId="28349"/>
    <cellStyle name="Comma 3 4 3 6 2 3 5" xfId="28350"/>
    <cellStyle name="Comma 3 4 3 6 2 3 6" xfId="28351"/>
    <cellStyle name="Comma 3 4 3 6 2 4" xfId="28352"/>
    <cellStyle name="Comma 3 4 3 6 2 4 2" xfId="28353"/>
    <cellStyle name="Comma 3 4 3 6 2 5" xfId="28354"/>
    <cellStyle name="Comma 3 4 3 6 2 6" xfId="28355"/>
    <cellStyle name="Comma 3 4 3 6 2 7" xfId="28356"/>
    <cellStyle name="Comma 3 4 3 6 2 8" xfId="28357"/>
    <cellStyle name="Comma 3 4 3 6 3" xfId="28358"/>
    <cellStyle name="Comma 3 4 3 6 3 2" xfId="28359"/>
    <cellStyle name="Comma 3 4 3 6 3 2 2" xfId="28360"/>
    <cellStyle name="Comma 3 4 3 6 3 2 2 2" xfId="28361"/>
    <cellStyle name="Comma 3 4 3 6 3 2 3" xfId="28362"/>
    <cellStyle name="Comma 3 4 3 6 3 2 4" xfId="28363"/>
    <cellStyle name="Comma 3 4 3 6 3 2 5" xfId="28364"/>
    <cellStyle name="Comma 3 4 3 6 3 2 6" xfId="28365"/>
    <cellStyle name="Comma 3 4 3 6 3 3" xfId="28366"/>
    <cellStyle name="Comma 3 4 3 6 3 3 2" xfId="28367"/>
    <cellStyle name="Comma 3 4 3 6 3 4" xfId="28368"/>
    <cellStyle name="Comma 3 4 3 6 3 5" xfId="28369"/>
    <cellStyle name="Comma 3 4 3 6 3 6" xfId="28370"/>
    <cellStyle name="Comma 3 4 3 6 3 7" xfId="28371"/>
    <cellStyle name="Comma 3 4 3 6 4" xfId="28372"/>
    <cellStyle name="Comma 3 4 3 6 4 2" xfId="28373"/>
    <cellStyle name="Comma 3 4 3 6 4 2 2" xfId="28374"/>
    <cellStyle name="Comma 3 4 3 6 4 3" xfId="28375"/>
    <cellStyle name="Comma 3 4 3 6 4 4" xfId="28376"/>
    <cellStyle name="Comma 3 4 3 6 4 5" xfId="28377"/>
    <cellStyle name="Comma 3 4 3 6 4 6" xfId="28378"/>
    <cellStyle name="Comma 3 4 3 6 5" xfId="28379"/>
    <cellStyle name="Comma 3 4 3 6 5 2" xfId="28380"/>
    <cellStyle name="Comma 3 4 3 6 6" xfId="28381"/>
    <cellStyle name="Comma 3 4 3 6 7" xfId="28382"/>
    <cellStyle name="Comma 3 4 3 6 8" xfId="28383"/>
    <cellStyle name="Comma 3 4 3 6 9" xfId="28384"/>
    <cellStyle name="Comma 3 4 3 7" xfId="28385"/>
    <cellStyle name="Comma 3 4 3 7 2" xfId="28386"/>
    <cellStyle name="Comma 3 4 3 7 2 2" xfId="28387"/>
    <cellStyle name="Comma 3 4 3 7 2 2 2" xfId="28388"/>
    <cellStyle name="Comma 3 4 3 7 2 2 2 2" xfId="28389"/>
    <cellStyle name="Comma 3 4 3 7 2 2 3" xfId="28390"/>
    <cellStyle name="Comma 3 4 3 7 2 2 4" xfId="28391"/>
    <cellStyle name="Comma 3 4 3 7 2 2 5" xfId="28392"/>
    <cellStyle name="Comma 3 4 3 7 2 2 6" xfId="28393"/>
    <cellStyle name="Comma 3 4 3 7 2 3" xfId="28394"/>
    <cellStyle name="Comma 3 4 3 7 2 3 2" xfId="28395"/>
    <cellStyle name="Comma 3 4 3 7 2 4" xfId="28396"/>
    <cellStyle name="Comma 3 4 3 7 2 5" xfId="28397"/>
    <cellStyle name="Comma 3 4 3 7 2 6" xfId="28398"/>
    <cellStyle name="Comma 3 4 3 7 2 7" xfId="28399"/>
    <cellStyle name="Comma 3 4 3 7 3" xfId="28400"/>
    <cellStyle name="Comma 3 4 3 7 3 2" xfId="28401"/>
    <cellStyle name="Comma 3 4 3 7 3 2 2" xfId="28402"/>
    <cellStyle name="Comma 3 4 3 7 3 3" xfId="28403"/>
    <cellStyle name="Comma 3 4 3 7 3 4" xfId="28404"/>
    <cellStyle name="Comma 3 4 3 7 3 5" xfId="28405"/>
    <cellStyle name="Comma 3 4 3 7 3 6" xfId="28406"/>
    <cellStyle name="Comma 3 4 3 7 4" xfId="28407"/>
    <cellStyle name="Comma 3 4 3 7 4 2" xfId="28408"/>
    <cellStyle name="Comma 3 4 3 7 5" xfId="28409"/>
    <cellStyle name="Comma 3 4 3 7 6" xfId="28410"/>
    <cellStyle name="Comma 3 4 3 7 7" xfId="28411"/>
    <cellStyle name="Comma 3 4 3 7 8" xfId="28412"/>
    <cellStyle name="Comma 3 4 3 8" xfId="28413"/>
    <cellStyle name="Comma 3 4 3 8 2" xfId="28414"/>
    <cellStyle name="Comma 3 4 3 8 2 2" xfId="28415"/>
    <cellStyle name="Comma 3 4 3 8 2 2 2" xfId="28416"/>
    <cellStyle name="Comma 3 4 3 8 2 2 2 2" xfId="28417"/>
    <cellStyle name="Comma 3 4 3 8 2 2 3" xfId="28418"/>
    <cellStyle name="Comma 3 4 3 8 2 2 4" xfId="28419"/>
    <cellStyle name="Comma 3 4 3 8 2 2 5" xfId="28420"/>
    <cellStyle name="Comma 3 4 3 8 2 2 6" xfId="28421"/>
    <cellStyle name="Comma 3 4 3 8 2 3" xfId="28422"/>
    <cellStyle name="Comma 3 4 3 8 2 3 2" xfId="28423"/>
    <cellStyle name="Comma 3 4 3 8 2 4" xfId="28424"/>
    <cellStyle name="Comma 3 4 3 8 2 5" xfId="28425"/>
    <cellStyle name="Comma 3 4 3 8 2 6" xfId="28426"/>
    <cellStyle name="Comma 3 4 3 8 2 7" xfId="28427"/>
    <cellStyle name="Comma 3 4 3 8 3" xfId="28428"/>
    <cellStyle name="Comma 3 4 3 8 3 2" xfId="28429"/>
    <cellStyle name="Comma 3 4 3 8 3 2 2" xfId="28430"/>
    <cellStyle name="Comma 3 4 3 8 3 3" xfId="28431"/>
    <cellStyle name="Comma 3 4 3 8 3 4" xfId="28432"/>
    <cellStyle name="Comma 3 4 3 8 3 5" xfId="28433"/>
    <cellStyle name="Comma 3 4 3 8 3 6" xfId="28434"/>
    <cellStyle name="Comma 3 4 3 8 4" xfId="28435"/>
    <cellStyle name="Comma 3 4 3 8 4 2" xfId="28436"/>
    <cellStyle name="Comma 3 4 3 8 5" xfId="28437"/>
    <cellStyle name="Comma 3 4 3 8 6" xfId="28438"/>
    <cellStyle name="Comma 3 4 3 8 7" xfId="28439"/>
    <cellStyle name="Comma 3 4 3 8 8" xfId="28440"/>
    <cellStyle name="Comma 3 4 3 9" xfId="28441"/>
    <cellStyle name="Comma 3 4 3 9 2" xfId="28442"/>
    <cellStyle name="Comma 3 4 3 9 2 2" xfId="28443"/>
    <cellStyle name="Comma 3 4 3 9 2 2 2" xfId="28444"/>
    <cellStyle name="Comma 3 4 3 9 2 3" xfId="28445"/>
    <cellStyle name="Comma 3 4 3 9 2 4" xfId="28446"/>
    <cellStyle name="Comma 3 4 3 9 2 5" xfId="28447"/>
    <cellStyle name="Comma 3 4 3 9 2 6" xfId="28448"/>
    <cellStyle name="Comma 3 4 3 9 3" xfId="28449"/>
    <cellStyle name="Comma 3 4 3 9 3 2" xfId="28450"/>
    <cellStyle name="Comma 3 4 3 9 4" xfId="28451"/>
    <cellStyle name="Comma 3 4 3 9 5" xfId="28452"/>
    <cellStyle name="Comma 3 4 3 9 6" xfId="28453"/>
    <cellStyle name="Comma 3 4 3 9 7" xfId="28454"/>
    <cellStyle name="Comma 3 4 4" xfId="28455"/>
    <cellStyle name="Comma 3 4 4 10" xfId="28456"/>
    <cellStyle name="Comma 3 4 4 10 2" xfId="28457"/>
    <cellStyle name="Comma 3 4 4 11" xfId="28458"/>
    <cellStyle name="Comma 3 4 4 12" xfId="28459"/>
    <cellStyle name="Comma 3 4 4 13" xfId="28460"/>
    <cellStyle name="Comma 3 4 4 14" xfId="28461"/>
    <cellStyle name="Comma 3 4 4 15" xfId="28462"/>
    <cellStyle name="Comma 3 4 4 2" xfId="28463"/>
    <cellStyle name="Comma 3 4 4 2 10" xfId="28464"/>
    <cellStyle name="Comma 3 4 4 2 11" xfId="28465"/>
    <cellStyle name="Comma 3 4 4 2 12" xfId="28466"/>
    <cellStyle name="Comma 3 4 4 2 13" xfId="28467"/>
    <cellStyle name="Comma 3 4 4 2 14" xfId="28468"/>
    <cellStyle name="Comma 3 4 4 2 2" xfId="28469"/>
    <cellStyle name="Comma 3 4 4 2 2 2" xfId="28470"/>
    <cellStyle name="Comma 3 4 4 2 2 2 2" xfId="28471"/>
    <cellStyle name="Comma 3 4 4 2 2 2 2 2" xfId="28472"/>
    <cellStyle name="Comma 3 4 4 2 2 2 2 2 2" xfId="28473"/>
    <cellStyle name="Comma 3 4 4 2 2 2 2 3" xfId="28474"/>
    <cellStyle name="Comma 3 4 4 2 2 2 2 4" xfId="28475"/>
    <cellStyle name="Comma 3 4 4 2 2 2 2 5" xfId="28476"/>
    <cellStyle name="Comma 3 4 4 2 2 2 2 6" xfId="28477"/>
    <cellStyle name="Comma 3 4 4 2 2 2 3" xfId="28478"/>
    <cellStyle name="Comma 3 4 4 2 2 2 3 2" xfId="28479"/>
    <cellStyle name="Comma 3 4 4 2 2 2 4" xfId="28480"/>
    <cellStyle name="Comma 3 4 4 2 2 2 5" xfId="28481"/>
    <cellStyle name="Comma 3 4 4 2 2 2 6" xfId="28482"/>
    <cellStyle name="Comma 3 4 4 2 2 2 7" xfId="28483"/>
    <cellStyle name="Comma 3 4 4 2 2 3" xfId="28484"/>
    <cellStyle name="Comma 3 4 4 2 2 3 2" xfId="28485"/>
    <cellStyle name="Comma 3 4 4 2 2 3 2 2" xfId="28486"/>
    <cellStyle name="Comma 3 4 4 2 2 3 3" xfId="28487"/>
    <cellStyle name="Comma 3 4 4 2 2 3 4" xfId="28488"/>
    <cellStyle name="Comma 3 4 4 2 2 3 5" xfId="28489"/>
    <cellStyle name="Comma 3 4 4 2 2 3 6" xfId="28490"/>
    <cellStyle name="Comma 3 4 4 2 2 4" xfId="28491"/>
    <cellStyle name="Comma 3 4 4 2 2 4 2" xfId="28492"/>
    <cellStyle name="Comma 3 4 4 2 2 5" xfId="28493"/>
    <cellStyle name="Comma 3 4 4 2 2 6" xfId="28494"/>
    <cellStyle name="Comma 3 4 4 2 2 7" xfId="28495"/>
    <cellStyle name="Comma 3 4 4 2 2 8" xfId="28496"/>
    <cellStyle name="Comma 3 4 4 2 3" xfId="28497"/>
    <cellStyle name="Comma 3 4 4 2 3 2" xfId="28498"/>
    <cellStyle name="Comma 3 4 4 2 3 2 2" xfId="28499"/>
    <cellStyle name="Comma 3 4 4 2 3 2 2 2" xfId="28500"/>
    <cellStyle name="Comma 3 4 4 2 3 2 3" xfId="28501"/>
    <cellStyle name="Comma 3 4 4 2 3 2 4" xfId="28502"/>
    <cellStyle name="Comma 3 4 4 2 3 2 5" xfId="28503"/>
    <cellStyle name="Comma 3 4 4 2 3 2 6" xfId="28504"/>
    <cellStyle name="Comma 3 4 4 2 3 3" xfId="28505"/>
    <cellStyle name="Comma 3 4 4 2 3 3 2" xfId="28506"/>
    <cellStyle name="Comma 3 4 4 2 3 4" xfId="28507"/>
    <cellStyle name="Comma 3 4 4 2 3 5" xfId="28508"/>
    <cellStyle name="Comma 3 4 4 2 3 6" xfId="28509"/>
    <cellStyle name="Comma 3 4 4 2 3 7" xfId="28510"/>
    <cellStyle name="Comma 3 4 4 2 4" xfId="28511"/>
    <cellStyle name="Comma 3 4 4 2 4 2" xfId="28512"/>
    <cellStyle name="Comma 3 4 4 2 4 2 2" xfId="28513"/>
    <cellStyle name="Comma 3 4 4 2 4 2 2 2" xfId="28514"/>
    <cellStyle name="Comma 3 4 4 2 4 2 3" xfId="28515"/>
    <cellStyle name="Comma 3 4 4 2 4 2 4" xfId="28516"/>
    <cellStyle name="Comma 3 4 4 2 4 2 5" xfId="28517"/>
    <cellStyle name="Comma 3 4 4 2 4 2 6" xfId="28518"/>
    <cellStyle name="Comma 3 4 4 2 4 3" xfId="28519"/>
    <cellStyle name="Comma 3 4 4 2 4 3 2" xfId="28520"/>
    <cellStyle name="Comma 3 4 4 2 4 4" xfId="28521"/>
    <cellStyle name="Comma 3 4 4 2 4 5" xfId="28522"/>
    <cellStyle name="Comma 3 4 4 2 4 6" xfId="28523"/>
    <cellStyle name="Comma 3 4 4 2 4 7" xfId="28524"/>
    <cellStyle name="Comma 3 4 4 2 5" xfId="28525"/>
    <cellStyle name="Comma 3 4 4 2 5 2" xfId="28526"/>
    <cellStyle name="Comma 3 4 4 2 5 2 2" xfId="28527"/>
    <cellStyle name="Comma 3 4 4 2 5 3" xfId="28528"/>
    <cellStyle name="Comma 3 4 4 2 5 4" xfId="28529"/>
    <cellStyle name="Comma 3 4 4 2 5 5" xfId="28530"/>
    <cellStyle name="Comma 3 4 4 2 5 6" xfId="28531"/>
    <cellStyle name="Comma 3 4 4 2 6" xfId="28532"/>
    <cellStyle name="Comma 3 4 4 2 6 2" xfId="28533"/>
    <cellStyle name="Comma 3 4 4 2 6 2 2" xfId="28534"/>
    <cellStyle name="Comma 3 4 4 2 6 3" xfId="28535"/>
    <cellStyle name="Comma 3 4 4 2 6 4" xfId="28536"/>
    <cellStyle name="Comma 3 4 4 2 6 5" xfId="28537"/>
    <cellStyle name="Comma 3 4 4 2 6 6" xfId="28538"/>
    <cellStyle name="Comma 3 4 4 2 7" xfId="28539"/>
    <cellStyle name="Comma 3 4 4 2 7 2" xfId="28540"/>
    <cellStyle name="Comma 3 4 4 2 7 2 2" xfId="28541"/>
    <cellStyle name="Comma 3 4 4 2 7 3" xfId="28542"/>
    <cellStyle name="Comma 3 4 4 2 7 4" xfId="28543"/>
    <cellStyle name="Comma 3 4 4 2 7 5" xfId="28544"/>
    <cellStyle name="Comma 3 4 4 2 7 6" xfId="28545"/>
    <cellStyle name="Comma 3 4 4 2 8" xfId="28546"/>
    <cellStyle name="Comma 3 4 4 2 8 2" xfId="28547"/>
    <cellStyle name="Comma 3 4 4 2 9" xfId="28548"/>
    <cellStyle name="Comma 3 4 4 2 9 2" xfId="28549"/>
    <cellStyle name="Comma 3 4 4 3" xfId="28550"/>
    <cellStyle name="Comma 3 4 4 3 10" xfId="28551"/>
    <cellStyle name="Comma 3 4 4 3 11" xfId="28552"/>
    <cellStyle name="Comma 3 4 4 3 12" xfId="28553"/>
    <cellStyle name="Comma 3 4 4 3 13" xfId="28554"/>
    <cellStyle name="Comma 3 4 4 3 2" xfId="28555"/>
    <cellStyle name="Comma 3 4 4 3 2 2" xfId="28556"/>
    <cellStyle name="Comma 3 4 4 3 2 2 2" xfId="28557"/>
    <cellStyle name="Comma 3 4 4 3 2 2 2 2" xfId="28558"/>
    <cellStyle name="Comma 3 4 4 3 2 2 3" xfId="28559"/>
    <cellStyle name="Comma 3 4 4 3 2 2 4" xfId="28560"/>
    <cellStyle name="Comma 3 4 4 3 2 2 5" xfId="28561"/>
    <cellStyle name="Comma 3 4 4 3 2 2 6" xfId="28562"/>
    <cellStyle name="Comma 3 4 4 3 2 3" xfId="28563"/>
    <cellStyle name="Comma 3 4 4 3 2 3 2" xfId="28564"/>
    <cellStyle name="Comma 3 4 4 3 2 4" xfId="28565"/>
    <cellStyle name="Comma 3 4 4 3 2 5" xfId="28566"/>
    <cellStyle name="Comma 3 4 4 3 2 6" xfId="28567"/>
    <cellStyle name="Comma 3 4 4 3 2 7" xfId="28568"/>
    <cellStyle name="Comma 3 4 4 3 3" xfId="28569"/>
    <cellStyle name="Comma 3 4 4 3 3 2" xfId="28570"/>
    <cellStyle name="Comma 3 4 4 3 3 2 2" xfId="28571"/>
    <cellStyle name="Comma 3 4 4 3 3 2 2 2" xfId="28572"/>
    <cellStyle name="Comma 3 4 4 3 3 2 3" xfId="28573"/>
    <cellStyle name="Comma 3 4 4 3 3 2 4" xfId="28574"/>
    <cellStyle name="Comma 3 4 4 3 3 2 5" xfId="28575"/>
    <cellStyle name="Comma 3 4 4 3 3 2 6" xfId="28576"/>
    <cellStyle name="Comma 3 4 4 3 3 3" xfId="28577"/>
    <cellStyle name="Comma 3 4 4 3 3 3 2" xfId="28578"/>
    <cellStyle name="Comma 3 4 4 3 3 4" xfId="28579"/>
    <cellStyle name="Comma 3 4 4 3 3 5" xfId="28580"/>
    <cellStyle name="Comma 3 4 4 3 3 6" xfId="28581"/>
    <cellStyle name="Comma 3 4 4 3 3 7" xfId="28582"/>
    <cellStyle name="Comma 3 4 4 3 4" xfId="28583"/>
    <cellStyle name="Comma 3 4 4 3 4 2" xfId="28584"/>
    <cellStyle name="Comma 3 4 4 3 4 2 2" xfId="28585"/>
    <cellStyle name="Comma 3 4 4 3 4 3" xfId="28586"/>
    <cellStyle name="Comma 3 4 4 3 4 4" xfId="28587"/>
    <cellStyle name="Comma 3 4 4 3 4 5" xfId="28588"/>
    <cellStyle name="Comma 3 4 4 3 4 6" xfId="28589"/>
    <cellStyle name="Comma 3 4 4 3 5" xfId="28590"/>
    <cellStyle name="Comma 3 4 4 3 5 2" xfId="28591"/>
    <cellStyle name="Comma 3 4 4 3 5 2 2" xfId="28592"/>
    <cellStyle name="Comma 3 4 4 3 5 3" xfId="28593"/>
    <cellStyle name="Comma 3 4 4 3 5 4" xfId="28594"/>
    <cellStyle name="Comma 3 4 4 3 5 5" xfId="28595"/>
    <cellStyle name="Comma 3 4 4 3 5 6" xfId="28596"/>
    <cellStyle name="Comma 3 4 4 3 6" xfId="28597"/>
    <cellStyle name="Comma 3 4 4 3 6 2" xfId="28598"/>
    <cellStyle name="Comma 3 4 4 3 6 2 2" xfId="28599"/>
    <cellStyle name="Comma 3 4 4 3 6 3" xfId="28600"/>
    <cellStyle name="Comma 3 4 4 3 6 4" xfId="28601"/>
    <cellStyle name="Comma 3 4 4 3 6 5" xfId="28602"/>
    <cellStyle name="Comma 3 4 4 3 6 6" xfId="28603"/>
    <cellStyle name="Comma 3 4 4 3 7" xfId="28604"/>
    <cellStyle name="Comma 3 4 4 3 7 2" xfId="28605"/>
    <cellStyle name="Comma 3 4 4 3 8" xfId="28606"/>
    <cellStyle name="Comma 3 4 4 3 8 2" xfId="28607"/>
    <cellStyle name="Comma 3 4 4 3 9" xfId="28608"/>
    <cellStyle name="Comma 3 4 4 4" xfId="28609"/>
    <cellStyle name="Comma 3 4 4 4 2" xfId="28610"/>
    <cellStyle name="Comma 3 4 4 4 2 2" xfId="28611"/>
    <cellStyle name="Comma 3 4 4 4 2 2 2" xfId="28612"/>
    <cellStyle name="Comma 3 4 4 4 2 3" xfId="28613"/>
    <cellStyle name="Comma 3 4 4 4 2 4" xfId="28614"/>
    <cellStyle name="Comma 3 4 4 4 2 5" xfId="28615"/>
    <cellStyle name="Comma 3 4 4 4 2 6" xfId="28616"/>
    <cellStyle name="Comma 3 4 4 4 3" xfId="28617"/>
    <cellStyle name="Comma 3 4 4 4 3 2" xfId="28618"/>
    <cellStyle name="Comma 3 4 4 4 4" xfId="28619"/>
    <cellStyle name="Comma 3 4 4 4 5" xfId="28620"/>
    <cellStyle name="Comma 3 4 4 4 6" xfId="28621"/>
    <cellStyle name="Comma 3 4 4 4 7" xfId="28622"/>
    <cellStyle name="Comma 3 4 4 5" xfId="28623"/>
    <cellStyle name="Comma 3 4 4 5 2" xfId="28624"/>
    <cellStyle name="Comma 3 4 4 5 2 2" xfId="28625"/>
    <cellStyle name="Comma 3 4 4 5 2 2 2" xfId="28626"/>
    <cellStyle name="Comma 3 4 4 5 2 3" xfId="28627"/>
    <cellStyle name="Comma 3 4 4 5 2 4" xfId="28628"/>
    <cellStyle name="Comma 3 4 4 5 2 5" xfId="28629"/>
    <cellStyle name="Comma 3 4 4 5 2 6" xfId="28630"/>
    <cellStyle name="Comma 3 4 4 5 3" xfId="28631"/>
    <cellStyle name="Comma 3 4 4 5 3 2" xfId="28632"/>
    <cellStyle name="Comma 3 4 4 5 4" xfId="28633"/>
    <cellStyle name="Comma 3 4 4 5 5" xfId="28634"/>
    <cellStyle name="Comma 3 4 4 5 6" xfId="28635"/>
    <cellStyle name="Comma 3 4 4 5 7" xfId="28636"/>
    <cellStyle name="Comma 3 4 4 6" xfId="28637"/>
    <cellStyle name="Comma 3 4 4 6 2" xfId="28638"/>
    <cellStyle name="Comma 3 4 4 6 2 2" xfId="28639"/>
    <cellStyle name="Comma 3 4 4 6 3" xfId="28640"/>
    <cellStyle name="Comma 3 4 4 6 4" xfId="28641"/>
    <cellStyle name="Comma 3 4 4 6 5" xfId="28642"/>
    <cellStyle name="Comma 3 4 4 6 6" xfId="28643"/>
    <cellStyle name="Comma 3 4 4 7" xfId="28644"/>
    <cellStyle name="Comma 3 4 4 7 2" xfId="28645"/>
    <cellStyle name="Comma 3 4 4 7 2 2" xfId="28646"/>
    <cellStyle name="Comma 3 4 4 7 3" xfId="28647"/>
    <cellStyle name="Comma 3 4 4 7 4" xfId="28648"/>
    <cellStyle name="Comma 3 4 4 7 5" xfId="28649"/>
    <cellStyle name="Comma 3 4 4 7 6" xfId="28650"/>
    <cellStyle name="Comma 3 4 4 8" xfId="28651"/>
    <cellStyle name="Comma 3 4 4 8 2" xfId="28652"/>
    <cellStyle name="Comma 3 4 4 8 2 2" xfId="28653"/>
    <cellStyle name="Comma 3 4 4 8 3" xfId="28654"/>
    <cellStyle name="Comma 3 4 4 8 4" xfId="28655"/>
    <cellStyle name="Comma 3 4 4 8 5" xfId="28656"/>
    <cellStyle name="Comma 3 4 4 8 6" xfId="28657"/>
    <cellStyle name="Comma 3 4 4 9" xfId="28658"/>
    <cellStyle name="Comma 3 4 4 9 2" xfId="28659"/>
    <cellStyle name="Comma 3 4 5" xfId="28660"/>
    <cellStyle name="Comma 3 4 5 10" xfId="28661"/>
    <cellStyle name="Comma 3 4 5 10 2" xfId="28662"/>
    <cellStyle name="Comma 3 4 5 11" xfId="28663"/>
    <cellStyle name="Comma 3 4 5 12" xfId="28664"/>
    <cellStyle name="Comma 3 4 5 13" xfId="28665"/>
    <cellStyle name="Comma 3 4 5 14" xfId="28666"/>
    <cellStyle name="Comma 3 4 5 15" xfId="28667"/>
    <cellStyle name="Comma 3 4 5 2" xfId="28668"/>
    <cellStyle name="Comma 3 4 5 2 10" xfId="28669"/>
    <cellStyle name="Comma 3 4 5 2 11" xfId="28670"/>
    <cellStyle name="Comma 3 4 5 2 2" xfId="28671"/>
    <cellStyle name="Comma 3 4 5 2 2 2" xfId="28672"/>
    <cellStyle name="Comma 3 4 5 2 2 2 2" xfId="28673"/>
    <cellStyle name="Comma 3 4 5 2 2 2 2 2" xfId="28674"/>
    <cellStyle name="Comma 3 4 5 2 2 2 2 2 2" xfId="28675"/>
    <cellStyle name="Comma 3 4 5 2 2 2 2 3" xfId="28676"/>
    <cellStyle name="Comma 3 4 5 2 2 2 2 4" xfId="28677"/>
    <cellStyle name="Comma 3 4 5 2 2 2 2 5" xfId="28678"/>
    <cellStyle name="Comma 3 4 5 2 2 2 2 6" xfId="28679"/>
    <cellStyle name="Comma 3 4 5 2 2 2 3" xfId="28680"/>
    <cellStyle name="Comma 3 4 5 2 2 2 3 2" xfId="28681"/>
    <cellStyle name="Comma 3 4 5 2 2 2 4" xfId="28682"/>
    <cellStyle name="Comma 3 4 5 2 2 2 5" xfId="28683"/>
    <cellStyle name="Comma 3 4 5 2 2 2 6" xfId="28684"/>
    <cellStyle name="Comma 3 4 5 2 2 2 7" xfId="28685"/>
    <cellStyle name="Comma 3 4 5 2 2 3" xfId="28686"/>
    <cellStyle name="Comma 3 4 5 2 2 3 2" xfId="28687"/>
    <cellStyle name="Comma 3 4 5 2 2 3 2 2" xfId="28688"/>
    <cellStyle name="Comma 3 4 5 2 2 3 3" xfId="28689"/>
    <cellStyle name="Comma 3 4 5 2 2 3 4" xfId="28690"/>
    <cellStyle name="Comma 3 4 5 2 2 3 5" xfId="28691"/>
    <cellStyle name="Comma 3 4 5 2 2 3 6" xfId="28692"/>
    <cellStyle name="Comma 3 4 5 2 2 4" xfId="28693"/>
    <cellStyle name="Comma 3 4 5 2 2 4 2" xfId="28694"/>
    <cellStyle name="Comma 3 4 5 2 2 5" xfId="28695"/>
    <cellStyle name="Comma 3 4 5 2 2 6" xfId="28696"/>
    <cellStyle name="Comma 3 4 5 2 2 7" xfId="28697"/>
    <cellStyle name="Comma 3 4 5 2 2 8" xfId="28698"/>
    <cellStyle name="Comma 3 4 5 2 3" xfId="28699"/>
    <cellStyle name="Comma 3 4 5 2 3 2" xfId="28700"/>
    <cellStyle name="Comma 3 4 5 2 3 2 2" xfId="28701"/>
    <cellStyle name="Comma 3 4 5 2 3 2 2 2" xfId="28702"/>
    <cellStyle name="Comma 3 4 5 2 3 2 2 2 2" xfId="28703"/>
    <cellStyle name="Comma 3 4 5 2 3 2 2 3" xfId="28704"/>
    <cellStyle name="Comma 3 4 5 2 3 2 2 4" xfId="28705"/>
    <cellStyle name="Comma 3 4 5 2 3 2 2 5" xfId="28706"/>
    <cellStyle name="Comma 3 4 5 2 3 2 2 6" xfId="28707"/>
    <cellStyle name="Comma 3 4 5 2 3 2 3" xfId="28708"/>
    <cellStyle name="Comma 3 4 5 2 3 2 3 2" xfId="28709"/>
    <cellStyle name="Comma 3 4 5 2 3 2 3 3" xfId="28710"/>
    <cellStyle name="Comma 3 4 5 2 3 2 4" xfId="28711"/>
    <cellStyle name="Comma 3 4 5 2 3 2 5" xfId="28712"/>
    <cellStyle name="Comma 3 4 5 2 3 2 6" xfId="28713"/>
    <cellStyle name="Comma 3 4 5 2 3 2 7" xfId="28714"/>
    <cellStyle name="Comma 3 4 5 2 3 3" xfId="28715"/>
    <cellStyle name="Comma 3 4 5 2 3 3 2" xfId="28716"/>
    <cellStyle name="Comma 3 4 5 2 3 3 2 2" xfId="28717"/>
    <cellStyle name="Comma 3 4 5 2 3 3 3" xfId="28718"/>
    <cellStyle name="Comma 3 4 5 2 3 3 4" xfId="28719"/>
    <cellStyle name="Comma 3 4 5 2 3 3 5" xfId="28720"/>
    <cellStyle name="Comma 3 4 5 2 3 3 6" xfId="28721"/>
    <cellStyle name="Comma 3 4 5 2 3 4" xfId="28722"/>
    <cellStyle name="Comma 3 4 5 2 3 4 2" xfId="28723"/>
    <cellStyle name="Comma 3 4 5 2 3 4 3" xfId="28724"/>
    <cellStyle name="Comma 3 4 5 2 3 5" xfId="28725"/>
    <cellStyle name="Comma 3 4 5 2 3 6" xfId="28726"/>
    <cellStyle name="Comma 3 4 5 2 3 7" xfId="28727"/>
    <cellStyle name="Comma 3 4 5 2 3 8" xfId="28728"/>
    <cellStyle name="Comma 3 4 5 2 4" xfId="28729"/>
    <cellStyle name="Comma 3 4 5 2 4 2" xfId="28730"/>
    <cellStyle name="Comma 3 4 5 2 4 2 2" xfId="28731"/>
    <cellStyle name="Comma 3 4 5 2 4 2 2 2" xfId="28732"/>
    <cellStyle name="Comma 3 4 5 2 4 2 3" xfId="28733"/>
    <cellStyle name="Comma 3 4 5 2 4 2 4" xfId="28734"/>
    <cellStyle name="Comma 3 4 5 2 4 2 5" xfId="28735"/>
    <cellStyle name="Comma 3 4 5 2 4 2 6" xfId="28736"/>
    <cellStyle name="Comma 3 4 5 2 4 3" xfId="28737"/>
    <cellStyle name="Comma 3 4 5 2 4 3 2" xfId="28738"/>
    <cellStyle name="Comma 3 4 5 2 4 3 3" xfId="28739"/>
    <cellStyle name="Comma 3 4 5 2 4 4" xfId="28740"/>
    <cellStyle name="Comma 3 4 5 2 4 5" xfId="28741"/>
    <cellStyle name="Comma 3 4 5 2 4 6" xfId="28742"/>
    <cellStyle name="Comma 3 4 5 2 4 7" xfId="28743"/>
    <cellStyle name="Comma 3 4 5 2 5" xfId="28744"/>
    <cellStyle name="Comma 3 4 5 2 5 2" xfId="28745"/>
    <cellStyle name="Comma 3 4 5 2 5 3" xfId="28746"/>
    <cellStyle name="Comma 3 4 5 2 6" xfId="28747"/>
    <cellStyle name="Comma 3 4 5 2 6 2" xfId="28748"/>
    <cellStyle name="Comma 3 4 5 2 7" xfId="28749"/>
    <cellStyle name="Comma 3 4 5 2 8" xfId="28750"/>
    <cellStyle name="Comma 3 4 5 2 9" xfId="28751"/>
    <cellStyle name="Comma 3 4 5 3" xfId="28752"/>
    <cellStyle name="Comma 3 4 5 3 10" xfId="28753"/>
    <cellStyle name="Comma 3 4 5 3 2" xfId="28754"/>
    <cellStyle name="Comma 3 4 5 3 2 2" xfId="28755"/>
    <cellStyle name="Comma 3 4 5 3 2 2 2" xfId="28756"/>
    <cellStyle name="Comma 3 4 5 3 2 2 2 2" xfId="28757"/>
    <cellStyle name="Comma 3 4 5 3 2 2 3" xfId="28758"/>
    <cellStyle name="Comma 3 4 5 3 2 2 4" xfId="28759"/>
    <cellStyle name="Comma 3 4 5 3 2 2 5" xfId="28760"/>
    <cellStyle name="Comma 3 4 5 3 2 2 6" xfId="28761"/>
    <cellStyle name="Comma 3 4 5 3 2 3" xfId="28762"/>
    <cellStyle name="Comma 3 4 5 3 2 3 2" xfId="28763"/>
    <cellStyle name="Comma 3 4 5 3 2 4" xfId="28764"/>
    <cellStyle name="Comma 3 4 5 3 2 5" xfId="28765"/>
    <cellStyle name="Comma 3 4 5 3 2 6" xfId="28766"/>
    <cellStyle name="Comma 3 4 5 3 2 7" xfId="28767"/>
    <cellStyle name="Comma 3 4 5 3 3" xfId="28768"/>
    <cellStyle name="Comma 3 4 5 3 3 2" xfId="28769"/>
    <cellStyle name="Comma 3 4 5 3 3 2 2" xfId="28770"/>
    <cellStyle name="Comma 3 4 5 3 3 3" xfId="28771"/>
    <cellStyle name="Comma 3 4 5 3 3 4" xfId="28772"/>
    <cellStyle name="Comma 3 4 5 3 3 5" xfId="28773"/>
    <cellStyle name="Comma 3 4 5 3 3 6" xfId="28774"/>
    <cellStyle name="Comma 3 4 5 3 4" xfId="28775"/>
    <cellStyle name="Comma 3 4 5 3 4 2" xfId="28776"/>
    <cellStyle name="Comma 3 4 5 3 5" xfId="28777"/>
    <cellStyle name="Comma 3 4 5 3 5 2" xfId="28778"/>
    <cellStyle name="Comma 3 4 5 3 6" xfId="28779"/>
    <cellStyle name="Comma 3 4 5 3 7" xfId="28780"/>
    <cellStyle name="Comma 3 4 5 3 8" xfId="28781"/>
    <cellStyle name="Comma 3 4 5 3 9" xfId="28782"/>
    <cellStyle name="Comma 3 4 5 4" xfId="28783"/>
    <cellStyle name="Comma 3 4 5 4 2" xfId="28784"/>
    <cellStyle name="Comma 3 4 5 4 2 2" xfId="28785"/>
    <cellStyle name="Comma 3 4 5 4 2 2 2" xfId="28786"/>
    <cellStyle name="Comma 3 4 5 4 2 2 2 2" xfId="28787"/>
    <cellStyle name="Comma 3 4 5 4 2 2 3" xfId="28788"/>
    <cellStyle name="Comma 3 4 5 4 2 2 4" xfId="28789"/>
    <cellStyle name="Comma 3 4 5 4 2 2 5" xfId="28790"/>
    <cellStyle name="Comma 3 4 5 4 2 2 6" xfId="28791"/>
    <cellStyle name="Comma 3 4 5 4 2 3" xfId="28792"/>
    <cellStyle name="Comma 3 4 5 4 2 3 2" xfId="28793"/>
    <cellStyle name="Comma 3 4 5 4 2 3 3" xfId="28794"/>
    <cellStyle name="Comma 3 4 5 4 2 4" xfId="28795"/>
    <cellStyle name="Comma 3 4 5 4 2 5" xfId="28796"/>
    <cellStyle name="Comma 3 4 5 4 2 6" xfId="28797"/>
    <cellStyle name="Comma 3 4 5 4 2 7" xfId="28798"/>
    <cellStyle name="Comma 3 4 5 4 3" xfId="28799"/>
    <cellStyle name="Comma 3 4 5 4 3 2" xfId="28800"/>
    <cellStyle name="Comma 3 4 5 4 3 2 2" xfId="28801"/>
    <cellStyle name="Comma 3 4 5 4 3 3" xfId="28802"/>
    <cellStyle name="Comma 3 4 5 4 3 4" xfId="28803"/>
    <cellStyle name="Comma 3 4 5 4 3 5" xfId="28804"/>
    <cellStyle name="Comma 3 4 5 4 3 6" xfId="28805"/>
    <cellStyle name="Comma 3 4 5 4 4" xfId="28806"/>
    <cellStyle name="Comma 3 4 5 4 4 2" xfId="28807"/>
    <cellStyle name="Comma 3 4 5 4 4 3" xfId="28808"/>
    <cellStyle name="Comma 3 4 5 4 5" xfId="28809"/>
    <cellStyle name="Comma 3 4 5 4 6" xfId="28810"/>
    <cellStyle name="Comma 3 4 5 4 7" xfId="28811"/>
    <cellStyle name="Comma 3 4 5 4 8" xfId="28812"/>
    <cellStyle name="Comma 3 4 5 5" xfId="28813"/>
    <cellStyle name="Comma 3 4 5 5 2" xfId="28814"/>
    <cellStyle name="Comma 3 4 5 5 2 2" xfId="28815"/>
    <cellStyle name="Comma 3 4 5 5 2 2 2" xfId="28816"/>
    <cellStyle name="Comma 3 4 5 5 2 3" xfId="28817"/>
    <cellStyle name="Comma 3 4 5 5 2 4" xfId="28818"/>
    <cellStyle name="Comma 3 4 5 5 2 5" xfId="28819"/>
    <cellStyle name="Comma 3 4 5 5 2 6" xfId="28820"/>
    <cellStyle name="Comma 3 4 5 5 3" xfId="28821"/>
    <cellStyle name="Comma 3 4 5 5 3 2" xfId="28822"/>
    <cellStyle name="Comma 3 4 5 5 4" xfId="28823"/>
    <cellStyle name="Comma 3 4 5 5 5" xfId="28824"/>
    <cellStyle name="Comma 3 4 5 5 6" xfId="28825"/>
    <cellStyle name="Comma 3 4 5 5 7" xfId="28826"/>
    <cellStyle name="Comma 3 4 5 6" xfId="28827"/>
    <cellStyle name="Comma 3 4 5 6 2" xfId="28828"/>
    <cellStyle name="Comma 3 4 5 6 2 2" xfId="28829"/>
    <cellStyle name="Comma 3 4 5 6 3" xfId="28830"/>
    <cellStyle name="Comma 3 4 5 6 4" xfId="28831"/>
    <cellStyle name="Comma 3 4 5 6 5" xfId="28832"/>
    <cellStyle name="Comma 3 4 5 6 6" xfId="28833"/>
    <cellStyle name="Comma 3 4 5 7" xfId="28834"/>
    <cellStyle name="Comma 3 4 5 7 2" xfId="28835"/>
    <cellStyle name="Comma 3 4 5 7 2 2" xfId="28836"/>
    <cellStyle name="Comma 3 4 5 7 2 2 2" xfId="28837"/>
    <cellStyle name="Comma 3 4 5 7 2 3" xfId="28838"/>
    <cellStyle name="Comma 3 4 5 7 2 4" xfId="28839"/>
    <cellStyle name="Comma 3 4 5 7 2 5" xfId="28840"/>
    <cellStyle name="Comma 3 4 5 7 2 6" xfId="28841"/>
    <cellStyle name="Comma 3 4 5 7 3" xfId="28842"/>
    <cellStyle name="Comma 3 4 5 7 3 2" xfId="28843"/>
    <cellStyle name="Comma 3 4 5 7 3 3" xfId="28844"/>
    <cellStyle name="Comma 3 4 5 7 4" xfId="28845"/>
    <cellStyle name="Comma 3 4 5 7 5" xfId="28846"/>
    <cellStyle name="Comma 3 4 5 7 6" xfId="28847"/>
    <cellStyle name="Comma 3 4 5 7 7" xfId="28848"/>
    <cellStyle name="Comma 3 4 5 8" xfId="28849"/>
    <cellStyle name="Comma 3 4 5 8 2" xfId="28850"/>
    <cellStyle name="Comma 3 4 5 8 2 2" xfId="28851"/>
    <cellStyle name="Comma 3 4 5 8 3" xfId="28852"/>
    <cellStyle name="Comma 3 4 5 8 4" xfId="28853"/>
    <cellStyle name="Comma 3 4 5 8 5" xfId="28854"/>
    <cellStyle name="Comma 3 4 5 8 6" xfId="28855"/>
    <cellStyle name="Comma 3 4 5 9" xfId="28856"/>
    <cellStyle name="Comma 3 4 5 9 2" xfId="28857"/>
    <cellStyle name="Comma 3 4 5 9 3" xfId="28858"/>
    <cellStyle name="Comma 3 4 6" xfId="28859"/>
    <cellStyle name="Comma 3 4 6 10" xfId="28860"/>
    <cellStyle name="Comma 3 4 6 11" xfId="28861"/>
    <cellStyle name="Comma 3 4 6 2" xfId="28862"/>
    <cellStyle name="Comma 3 4 6 2 2" xfId="28863"/>
    <cellStyle name="Comma 3 4 6 2 2 2" xfId="28864"/>
    <cellStyle name="Comma 3 4 6 2 2 2 2" xfId="28865"/>
    <cellStyle name="Comma 3 4 6 2 2 2 2 2" xfId="28866"/>
    <cellStyle name="Comma 3 4 6 2 2 2 3" xfId="28867"/>
    <cellStyle name="Comma 3 4 6 2 2 2 4" xfId="28868"/>
    <cellStyle name="Comma 3 4 6 2 2 2 5" xfId="28869"/>
    <cellStyle name="Comma 3 4 6 2 2 2 6" xfId="28870"/>
    <cellStyle name="Comma 3 4 6 2 2 3" xfId="28871"/>
    <cellStyle name="Comma 3 4 6 2 2 3 2" xfId="28872"/>
    <cellStyle name="Comma 3 4 6 2 2 4" xfId="28873"/>
    <cellStyle name="Comma 3 4 6 2 2 5" xfId="28874"/>
    <cellStyle name="Comma 3 4 6 2 2 6" xfId="28875"/>
    <cellStyle name="Comma 3 4 6 2 2 7" xfId="28876"/>
    <cellStyle name="Comma 3 4 6 2 3" xfId="28877"/>
    <cellStyle name="Comma 3 4 6 2 3 2" xfId="28878"/>
    <cellStyle name="Comma 3 4 6 2 3 2 2" xfId="28879"/>
    <cellStyle name="Comma 3 4 6 2 3 3" xfId="28880"/>
    <cellStyle name="Comma 3 4 6 2 3 4" xfId="28881"/>
    <cellStyle name="Comma 3 4 6 2 3 5" xfId="28882"/>
    <cellStyle name="Comma 3 4 6 2 3 6" xfId="28883"/>
    <cellStyle name="Comma 3 4 6 2 4" xfId="28884"/>
    <cellStyle name="Comma 3 4 6 2 4 2" xfId="28885"/>
    <cellStyle name="Comma 3 4 6 2 5" xfId="28886"/>
    <cellStyle name="Comma 3 4 6 2 6" xfId="28887"/>
    <cellStyle name="Comma 3 4 6 2 7" xfId="28888"/>
    <cellStyle name="Comma 3 4 6 2 8" xfId="28889"/>
    <cellStyle name="Comma 3 4 6 3" xfId="28890"/>
    <cellStyle name="Comma 3 4 6 3 2" xfId="28891"/>
    <cellStyle name="Comma 3 4 6 3 2 2" xfId="28892"/>
    <cellStyle name="Comma 3 4 6 3 2 2 2" xfId="28893"/>
    <cellStyle name="Comma 3 4 6 3 2 3" xfId="28894"/>
    <cellStyle name="Comma 3 4 6 3 2 4" xfId="28895"/>
    <cellStyle name="Comma 3 4 6 3 2 5" xfId="28896"/>
    <cellStyle name="Comma 3 4 6 3 2 6" xfId="28897"/>
    <cellStyle name="Comma 3 4 6 3 3" xfId="28898"/>
    <cellStyle name="Comma 3 4 6 3 3 2" xfId="28899"/>
    <cellStyle name="Comma 3 4 6 3 4" xfId="28900"/>
    <cellStyle name="Comma 3 4 6 3 5" xfId="28901"/>
    <cellStyle name="Comma 3 4 6 3 6" xfId="28902"/>
    <cellStyle name="Comma 3 4 6 3 7" xfId="28903"/>
    <cellStyle name="Comma 3 4 6 4" xfId="28904"/>
    <cellStyle name="Comma 3 4 6 4 2" xfId="28905"/>
    <cellStyle name="Comma 3 4 6 4 2 2" xfId="28906"/>
    <cellStyle name="Comma 3 4 6 4 3" xfId="28907"/>
    <cellStyle name="Comma 3 4 6 4 4" xfId="28908"/>
    <cellStyle name="Comma 3 4 6 4 5" xfId="28909"/>
    <cellStyle name="Comma 3 4 6 4 6" xfId="28910"/>
    <cellStyle name="Comma 3 4 6 5" xfId="28911"/>
    <cellStyle name="Comma 3 4 6 5 2" xfId="28912"/>
    <cellStyle name="Comma 3 4 6 6" xfId="28913"/>
    <cellStyle name="Comma 3 4 6 6 2" xfId="28914"/>
    <cellStyle name="Comma 3 4 6 7" xfId="28915"/>
    <cellStyle name="Comma 3 4 6 8" xfId="28916"/>
    <cellStyle name="Comma 3 4 6 9" xfId="28917"/>
    <cellStyle name="Comma 3 4 7" xfId="28918"/>
    <cellStyle name="Comma 3 4 7 2" xfId="28919"/>
    <cellStyle name="Comma 3 4 7 2 2" xfId="28920"/>
    <cellStyle name="Comma 3 4 7 2 2 2" xfId="28921"/>
    <cellStyle name="Comma 3 4 7 2 2 2 2" xfId="28922"/>
    <cellStyle name="Comma 3 4 7 2 2 2 2 2" xfId="28923"/>
    <cellStyle name="Comma 3 4 7 2 2 2 3" xfId="28924"/>
    <cellStyle name="Comma 3 4 7 2 2 2 4" xfId="28925"/>
    <cellStyle name="Comma 3 4 7 2 2 2 5" xfId="28926"/>
    <cellStyle name="Comma 3 4 7 2 2 2 6" xfId="28927"/>
    <cellStyle name="Comma 3 4 7 2 2 3" xfId="28928"/>
    <cellStyle name="Comma 3 4 7 2 2 3 2" xfId="28929"/>
    <cellStyle name="Comma 3 4 7 2 2 4" xfId="28930"/>
    <cellStyle name="Comma 3 4 7 2 2 5" xfId="28931"/>
    <cellStyle name="Comma 3 4 7 2 2 6" xfId="28932"/>
    <cellStyle name="Comma 3 4 7 2 2 7" xfId="28933"/>
    <cellStyle name="Comma 3 4 7 2 3" xfId="28934"/>
    <cellStyle name="Comma 3 4 7 2 3 2" xfId="28935"/>
    <cellStyle name="Comma 3 4 7 2 3 2 2" xfId="28936"/>
    <cellStyle name="Comma 3 4 7 2 3 3" xfId="28937"/>
    <cellStyle name="Comma 3 4 7 2 3 4" xfId="28938"/>
    <cellStyle name="Comma 3 4 7 2 3 5" xfId="28939"/>
    <cellStyle name="Comma 3 4 7 2 3 6" xfId="28940"/>
    <cellStyle name="Comma 3 4 7 2 4" xfId="28941"/>
    <cellStyle name="Comma 3 4 7 2 4 2" xfId="28942"/>
    <cellStyle name="Comma 3 4 7 2 5" xfId="28943"/>
    <cellStyle name="Comma 3 4 7 2 6" xfId="28944"/>
    <cellStyle name="Comma 3 4 7 2 7" xfId="28945"/>
    <cellStyle name="Comma 3 4 7 2 8" xfId="28946"/>
    <cellStyle name="Comma 3 4 7 3" xfId="28947"/>
    <cellStyle name="Comma 3 4 7 3 2" xfId="28948"/>
    <cellStyle name="Comma 3 4 7 3 2 2" xfId="28949"/>
    <cellStyle name="Comma 3 4 7 3 2 2 2" xfId="28950"/>
    <cellStyle name="Comma 3 4 7 3 2 3" xfId="28951"/>
    <cellStyle name="Comma 3 4 7 3 2 4" xfId="28952"/>
    <cellStyle name="Comma 3 4 7 3 2 5" xfId="28953"/>
    <cellStyle name="Comma 3 4 7 3 2 6" xfId="28954"/>
    <cellStyle name="Comma 3 4 7 3 3" xfId="28955"/>
    <cellStyle name="Comma 3 4 7 3 3 2" xfId="28956"/>
    <cellStyle name="Comma 3 4 7 3 4" xfId="28957"/>
    <cellStyle name="Comma 3 4 7 3 5" xfId="28958"/>
    <cellStyle name="Comma 3 4 7 3 6" xfId="28959"/>
    <cellStyle name="Comma 3 4 7 3 7" xfId="28960"/>
    <cellStyle name="Comma 3 4 7 4" xfId="28961"/>
    <cellStyle name="Comma 3 4 7 4 2" xfId="28962"/>
    <cellStyle name="Comma 3 4 7 4 2 2" xfId="28963"/>
    <cellStyle name="Comma 3 4 7 4 3" xfId="28964"/>
    <cellStyle name="Comma 3 4 7 4 4" xfId="28965"/>
    <cellStyle name="Comma 3 4 7 4 5" xfId="28966"/>
    <cellStyle name="Comma 3 4 7 4 6" xfId="28967"/>
    <cellStyle name="Comma 3 4 7 5" xfId="28968"/>
    <cellStyle name="Comma 3 4 7 5 2" xfId="28969"/>
    <cellStyle name="Comma 3 4 7 6" xfId="28970"/>
    <cellStyle name="Comma 3 4 7 7" xfId="28971"/>
    <cellStyle name="Comma 3 4 7 8" xfId="28972"/>
    <cellStyle name="Comma 3 4 7 9" xfId="28973"/>
    <cellStyle name="Comma 3 4 8" xfId="28974"/>
    <cellStyle name="Comma 3 4 8 2" xfId="28975"/>
    <cellStyle name="Comma 3 4 8 2 2" xfId="28976"/>
    <cellStyle name="Comma 3 4 8 2 2 2" xfId="28977"/>
    <cellStyle name="Comma 3 4 8 2 2 2 2" xfId="28978"/>
    <cellStyle name="Comma 3 4 8 2 2 3" xfId="28979"/>
    <cellStyle name="Comma 3 4 8 2 2 4" xfId="28980"/>
    <cellStyle name="Comma 3 4 8 2 2 5" xfId="28981"/>
    <cellStyle name="Comma 3 4 8 2 2 6" xfId="28982"/>
    <cellStyle name="Comma 3 4 8 2 3" xfId="28983"/>
    <cellStyle name="Comma 3 4 8 2 3 2" xfId="28984"/>
    <cellStyle name="Comma 3 4 8 2 4" xfId="28985"/>
    <cellStyle name="Comma 3 4 8 2 5" xfId="28986"/>
    <cellStyle name="Comma 3 4 8 2 6" xfId="28987"/>
    <cellStyle name="Comma 3 4 8 2 7" xfId="28988"/>
    <cellStyle name="Comma 3 4 8 3" xfId="28989"/>
    <cellStyle name="Comma 3 4 8 3 2" xfId="28990"/>
    <cellStyle name="Comma 3 4 8 3 2 2" xfId="28991"/>
    <cellStyle name="Comma 3 4 8 3 3" xfId="28992"/>
    <cellStyle name="Comma 3 4 8 3 4" xfId="28993"/>
    <cellStyle name="Comma 3 4 8 3 5" xfId="28994"/>
    <cellStyle name="Comma 3 4 8 3 6" xfId="28995"/>
    <cellStyle name="Comma 3 4 8 4" xfId="28996"/>
    <cellStyle name="Comma 3 4 8 4 2" xfId="28997"/>
    <cellStyle name="Comma 3 4 8 5" xfId="28998"/>
    <cellStyle name="Comma 3 4 8 6" xfId="28999"/>
    <cellStyle name="Comma 3 4 8 7" xfId="29000"/>
    <cellStyle name="Comma 3 4 8 8" xfId="29001"/>
    <cellStyle name="Comma 3 4 9" xfId="29002"/>
    <cellStyle name="Comma 3 4 9 2" xfId="29003"/>
    <cellStyle name="Comma 3 4 9 2 2" xfId="29004"/>
    <cellStyle name="Comma 3 4 9 2 2 2" xfId="29005"/>
    <cellStyle name="Comma 3 4 9 2 2 2 2" xfId="29006"/>
    <cellStyle name="Comma 3 4 9 2 2 3" xfId="29007"/>
    <cellStyle name="Comma 3 4 9 2 2 4" xfId="29008"/>
    <cellStyle name="Comma 3 4 9 2 2 5" xfId="29009"/>
    <cellStyle name="Comma 3 4 9 2 2 6" xfId="29010"/>
    <cellStyle name="Comma 3 4 9 2 3" xfId="29011"/>
    <cellStyle name="Comma 3 4 9 2 3 2" xfId="29012"/>
    <cellStyle name="Comma 3 4 9 2 4" xfId="29013"/>
    <cellStyle name="Comma 3 4 9 2 5" xfId="29014"/>
    <cellStyle name="Comma 3 4 9 2 6" xfId="29015"/>
    <cellStyle name="Comma 3 4 9 2 7" xfId="29016"/>
    <cellStyle name="Comma 3 4 9 3" xfId="29017"/>
    <cellStyle name="Comma 3 4 9 3 2" xfId="29018"/>
    <cellStyle name="Comma 3 4 9 3 2 2" xfId="29019"/>
    <cellStyle name="Comma 3 4 9 3 3" xfId="29020"/>
    <cellStyle name="Comma 3 4 9 3 4" xfId="29021"/>
    <cellStyle name="Comma 3 4 9 3 5" xfId="29022"/>
    <cellStyle name="Comma 3 4 9 3 6" xfId="29023"/>
    <cellStyle name="Comma 3 4 9 4" xfId="29024"/>
    <cellStyle name="Comma 3 4 9 4 2" xfId="29025"/>
    <cellStyle name="Comma 3 4 9 5" xfId="29026"/>
    <cellStyle name="Comma 3 4 9 6" xfId="29027"/>
    <cellStyle name="Comma 3 4 9 7" xfId="29028"/>
    <cellStyle name="Comma 3 4 9 8" xfId="29029"/>
    <cellStyle name="Comma 3 5" xfId="29030"/>
    <cellStyle name="Comma 3 5 10" xfId="29031"/>
    <cellStyle name="Comma 3 5 10 2" xfId="29032"/>
    <cellStyle name="Comma 3 5 10 2 2" xfId="29033"/>
    <cellStyle name="Comma 3 5 10 2 2 2" xfId="29034"/>
    <cellStyle name="Comma 3 5 10 2 3" xfId="29035"/>
    <cellStyle name="Comma 3 5 10 2 4" xfId="29036"/>
    <cellStyle name="Comma 3 5 10 2 5" xfId="29037"/>
    <cellStyle name="Comma 3 5 10 2 6" xfId="29038"/>
    <cellStyle name="Comma 3 5 10 3" xfId="29039"/>
    <cellStyle name="Comma 3 5 10 3 2" xfId="29040"/>
    <cellStyle name="Comma 3 5 10 4" xfId="29041"/>
    <cellStyle name="Comma 3 5 10 5" xfId="29042"/>
    <cellStyle name="Comma 3 5 10 6" xfId="29043"/>
    <cellStyle name="Comma 3 5 10 7" xfId="29044"/>
    <cellStyle name="Comma 3 5 11" xfId="29045"/>
    <cellStyle name="Comma 3 5 11 2" xfId="29046"/>
    <cellStyle name="Comma 3 5 11 2 2" xfId="29047"/>
    <cellStyle name="Comma 3 5 11 2 2 2" xfId="29048"/>
    <cellStyle name="Comma 3 5 11 2 3" xfId="29049"/>
    <cellStyle name="Comma 3 5 11 2 4" xfId="29050"/>
    <cellStyle name="Comma 3 5 11 2 5" xfId="29051"/>
    <cellStyle name="Comma 3 5 11 2 6" xfId="29052"/>
    <cellStyle name="Comma 3 5 11 3" xfId="29053"/>
    <cellStyle name="Comma 3 5 11 3 2" xfId="29054"/>
    <cellStyle name="Comma 3 5 11 4" xfId="29055"/>
    <cellStyle name="Comma 3 5 11 5" xfId="29056"/>
    <cellStyle name="Comma 3 5 11 6" xfId="29057"/>
    <cellStyle name="Comma 3 5 11 7" xfId="29058"/>
    <cellStyle name="Comma 3 5 12" xfId="29059"/>
    <cellStyle name="Comma 3 5 12 2" xfId="29060"/>
    <cellStyle name="Comma 3 5 12 2 2" xfId="29061"/>
    <cellStyle name="Comma 3 5 12 3" xfId="29062"/>
    <cellStyle name="Comma 3 5 12 4" xfId="29063"/>
    <cellStyle name="Comma 3 5 12 5" xfId="29064"/>
    <cellStyle name="Comma 3 5 12 6" xfId="29065"/>
    <cellStyle name="Comma 3 5 13" xfId="29066"/>
    <cellStyle name="Comma 3 5 13 2" xfId="29067"/>
    <cellStyle name="Comma 3 5 13 2 2" xfId="29068"/>
    <cellStyle name="Comma 3 5 13 3" xfId="29069"/>
    <cellStyle name="Comma 3 5 13 4" xfId="29070"/>
    <cellStyle name="Comma 3 5 13 5" xfId="29071"/>
    <cellStyle name="Comma 3 5 13 6" xfId="29072"/>
    <cellStyle name="Comma 3 5 14" xfId="29073"/>
    <cellStyle name="Comma 3 5 14 2" xfId="29074"/>
    <cellStyle name="Comma 3 5 14 2 2" xfId="29075"/>
    <cellStyle name="Comma 3 5 14 3" xfId="29076"/>
    <cellStyle name="Comma 3 5 14 4" xfId="29077"/>
    <cellStyle name="Comma 3 5 14 5" xfId="29078"/>
    <cellStyle name="Comma 3 5 14 6" xfId="29079"/>
    <cellStyle name="Comma 3 5 15" xfId="29080"/>
    <cellStyle name="Comma 3 5 15 2" xfId="29081"/>
    <cellStyle name="Comma 3 5 16" xfId="29082"/>
    <cellStyle name="Comma 3 5 16 2" xfId="29083"/>
    <cellStyle name="Comma 3 5 17" xfId="29084"/>
    <cellStyle name="Comma 3 5 18" xfId="29085"/>
    <cellStyle name="Comma 3 5 19" xfId="29086"/>
    <cellStyle name="Comma 3 5 2" xfId="29087"/>
    <cellStyle name="Comma 3 5 2 10" xfId="29088"/>
    <cellStyle name="Comma 3 5 2 10 2" xfId="29089"/>
    <cellStyle name="Comma 3 5 2 10 2 2" xfId="29090"/>
    <cellStyle name="Comma 3 5 2 10 3" xfId="29091"/>
    <cellStyle name="Comma 3 5 2 10 4" xfId="29092"/>
    <cellStyle name="Comma 3 5 2 10 5" xfId="29093"/>
    <cellStyle name="Comma 3 5 2 10 6" xfId="29094"/>
    <cellStyle name="Comma 3 5 2 11" xfId="29095"/>
    <cellStyle name="Comma 3 5 2 11 2" xfId="29096"/>
    <cellStyle name="Comma 3 5 2 11 2 2" xfId="29097"/>
    <cellStyle name="Comma 3 5 2 11 3" xfId="29098"/>
    <cellStyle name="Comma 3 5 2 11 4" xfId="29099"/>
    <cellStyle name="Comma 3 5 2 11 5" xfId="29100"/>
    <cellStyle name="Comma 3 5 2 11 6" xfId="29101"/>
    <cellStyle name="Comma 3 5 2 12" xfId="29102"/>
    <cellStyle name="Comma 3 5 2 12 2" xfId="29103"/>
    <cellStyle name="Comma 3 5 2 12 2 2" xfId="29104"/>
    <cellStyle name="Comma 3 5 2 12 3" xfId="29105"/>
    <cellStyle name="Comma 3 5 2 12 4" xfId="29106"/>
    <cellStyle name="Comma 3 5 2 12 5" xfId="29107"/>
    <cellStyle name="Comma 3 5 2 12 6" xfId="29108"/>
    <cellStyle name="Comma 3 5 2 13" xfId="29109"/>
    <cellStyle name="Comma 3 5 2 13 2" xfId="29110"/>
    <cellStyle name="Comma 3 5 2 14" xfId="29111"/>
    <cellStyle name="Comma 3 5 2 14 2" xfId="29112"/>
    <cellStyle name="Comma 3 5 2 15" xfId="29113"/>
    <cellStyle name="Comma 3 5 2 16" xfId="29114"/>
    <cellStyle name="Comma 3 5 2 17" xfId="29115"/>
    <cellStyle name="Comma 3 5 2 18" xfId="29116"/>
    <cellStyle name="Comma 3 5 2 19" xfId="29117"/>
    <cellStyle name="Comma 3 5 2 2" xfId="29118"/>
    <cellStyle name="Comma 3 5 2 2 10" xfId="29119"/>
    <cellStyle name="Comma 3 5 2 2 11" xfId="29120"/>
    <cellStyle name="Comma 3 5 2 2 12" xfId="29121"/>
    <cellStyle name="Comma 3 5 2 2 13" xfId="29122"/>
    <cellStyle name="Comma 3 5 2 2 2" xfId="29123"/>
    <cellStyle name="Comma 3 5 2 2 2 10" xfId="29124"/>
    <cellStyle name="Comma 3 5 2 2 2 11" xfId="29125"/>
    <cellStyle name="Comma 3 5 2 2 2 12" xfId="29126"/>
    <cellStyle name="Comma 3 5 2 2 2 2" xfId="29127"/>
    <cellStyle name="Comma 3 5 2 2 2 2 10" xfId="29128"/>
    <cellStyle name="Comma 3 5 2 2 2 2 11" xfId="29129"/>
    <cellStyle name="Comma 3 5 2 2 2 2 2" xfId="29130"/>
    <cellStyle name="Comma 3 5 2 2 2 2 2 2" xfId="29131"/>
    <cellStyle name="Comma 3 5 2 2 2 2 2 2 2" xfId="29132"/>
    <cellStyle name="Comma 3 5 2 2 2 2 2 2 2 2" xfId="29133"/>
    <cellStyle name="Comma 3 5 2 2 2 2 2 2 2 2 2" xfId="29134"/>
    <cellStyle name="Comma 3 5 2 2 2 2 2 2 2 3" xfId="29135"/>
    <cellStyle name="Comma 3 5 2 2 2 2 2 2 2 4" xfId="29136"/>
    <cellStyle name="Comma 3 5 2 2 2 2 2 2 2 5" xfId="29137"/>
    <cellStyle name="Comma 3 5 2 2 2 2 2 2 2 6" xfId="29138"/>
    <cellStyle name="Comma 3 5 2 2 2 2 2 2 3" xfId="29139"/>
    <cellStyle name="Comma 3 5 2 2 2 2 2 2 3 2" xfId="29140"/>
    <cellStyle name="Comma 3 5 2 2 2 2 2 2 4" xfId="29141"/>
    <cellStyle name="Comma 3 5 2 2 2 2 2 2 5" xfId="29142"/>
    <cellStyle name="Comma 3 5 2 2 2 2 2 2 6" xfId="29143"/>
    <cellStyle name="Comma 3 5 2 2 2 2 2 2 7" xfId="29144"/>
    <cellStyle name="Comma 3 5 2 2 2 2 2 3" xfId="29145"/>
    <cellStyle name="Comma 3 5 2 2 2 2 2 3 2" xfId="29146"/>
    <cellStyle name="Comma 3 5 2 2 2 2 2 3 2 2" xfId="29147"/>
    <cellStyle name="Comma 3 5 2 2 2 2 2 3 3" xfId="29148"/>
    <cellStyle name="Comma 3 5 2 2 2 2 2 3 4" xfId="29149"/>
    <cellStyle name="Comma 3 5 2 2 2 2 2 3 5" xfId="29150"/>
    <cellStyle name="Comma 3 5 2 2 2 2 2 3 6" xfId="29151"/>
    <cellStyle name="Comma 3 5 2 2 2 2 2 4" xfId="29152"/>
    <cellStyle name="Comma 3 5 2 2 2 2 2 4 2" xfId="29153"/>
    <cellStyle name="Comma 3 5 2 2 2 2 2 5" xfId="29154"/>
    <cellStyle name="Comma 3 5 2 2 2 2 2 6" xfId="29155"/>
    <cellStyle name="Comma 3 5 2 2 2 2 2 7" xfId="29156"/>
    <cellStyle name="Comma 3 5 2 2 2 2 2 8" xfId="29157"/>
    <cellStyle name="Comma 3 5 2 2 2 2 3" xfId="29158"/>
    <cellStyle name="Comma 3 5 2 2 2 2 3 2" xfId="29159"/>
    <cellStyle name="Comma 3 5 2 2 2 2 3 2 2" xfId="29160"/>
    <cellStyle name="Comma 3 5 2 2 2 2 3 2 2 2" xfId="29161"/>
    <cellStyle name="Comma 3 5 2 2 2 2 3 2 3" xfId="29162"/>
    <cellStyle name="Comma 3 5 2 2 2 2 3 2 4" xfId="29163"/>
    <cellStyle name="Comma 3 5 2 2 2 2 3 2 5" xfId="29164"/>
    <cellStyle name="Comma 3 5 2 2 2 2 3 2 6" xfId="29165"/>
    <cellStyle name="Comma 3 5 2 2 2 2 3 3" xfId="29166"/>
    <cellStyle name="Comma 3 5 2 2 2 2 3 3 2" xfId="29167"/>
    <cellStyle name="Comma 3 5 2 2 2 2 3 4" xfId="29168"/>
    <cellStyle name="Comma 3 5 2 2 2 2 3 5" xfId="29169"/>
    <cellStyle name="Comma 3 5 2 2 2 2 3 6" xfId="29170"/>
    <cellStyle name="Comma 3 5 2 2 2 2 3 7" xfId="29171"/>
    <cellStyle name="Comma 3 5 2 2 2 2 4" xfId="29172"/>
    <cellStyle name="Comma 3 5 2 2 2 2 4 2" xfId="29173"/>
    <cellStyle name="Comma 3 5 2 2 2 2 4 2 2" xfId="29174"/>
    <cellStyle name="Comma 3 5 2 2 2 2 4 3" xfId="29175"/>
    <cellStyle name="Comma 3 5 2 2 2 2 4 4" xfId="29176"/>
    <cellStyle name="Comma 3 5 2 2 2 2 4 5" xfId="29177"/>
    <cellStyle name="Comma 3 5 2 2 2 2 4 6" xfId="29178"/>
    <cellStyle name="Comma 3 5 2 2 2 2 5" xfId="29179"/>
    <cellStyle name="Comma 3 5 2 2 2 2 5 2" xfId="29180"/>
    <cellStyle name="Comma 3 5 2 2 2 2 6" xfId="29181"/>
    <cellStyle name="Comma 3 5 2 2 2 2 6 2" xfId="29182"/>
    <cellStyle name="Comma 3 5 2 2 2 2 7" xfId="29183"/>
    <cellStyle name="Comma 3 5 2 2 2 2 8" xfId="29184"/>
    <cellStyle name="Comma 3 5 2 2 2 2 9" xfId="29185"/>
    <cellStyle name="Comma 3 5 2 2 2 3" xfId="29186"/>
    <cellStyle name="Comma 3 5 2 2 2 3 2" xfId="29187"/>
    <cellStyle name="Comma 3 5 2 2 2 3 2 2" xfId="29188"/>
    <cellStyle name="Comma 3 5 2 2 2 3 2 2 2" xfId="29189"/>
    <cellStyle name="Comma 3 5 2 2 2 3 2 2 2 2" xfId="29190"/>
    <cellStyle name="Comma 3 5 2 2 2 3 2 2 3" xfId="29191"/>
    <cellStyle name="Comma 3 5 2 2 2 3 2 2 4" xfId="29192"/>
    <cellStyle name="Comma 3 5 2 2 2 3 2 2 5" xfId="29193"/>
    <cellStyle name="Comma 3 5 2 2 2 3 2 2 6" xfId="29194"/>
    <cellStyle name="Comma 3 5 2 2 2 3 2 3" xfId="29195"/>
    <cellStyle name="Comma 3 5 2 2 2 3 2 3 2" xfId="29196"/>
    <cellStyle name="Comma 3 5 2 2 2 3 2 4" xfId="29197"/>
    <cellStyle name="Comma 3 5 2 2 2 3 2 5" xfId="29198"/>
    <cellStyle name="Comma 3 5 2 2 2 3 2 6" xfId="29199"/>
    <cellStyle name="Comma 3 5 2 2 2 3 2 7" xfId="29200"/>
    <cellStyle name="Comma 3 5 2 2 2 3 3" xfId="29201"/>
    <cellStyle name="Comma 3 5 2 2 2 3 3 2" xfId="29202"/>
    <cellStyle name="Comma 3 5 2 2 2 3 3 2 2" xfId="29203"/>
    <cellStyle name="Comma 3 5 2 2 2 3 3 3" xfId="29204"/>
    <cellStyle name="Comma 3 5 2 2 2 3 3 4" xfId="29205"/>
    <cellStyle name="Comma 3 5 2 2 2 3 3 5" xfId="29206"/>
    <cellStyle name="Comma 3 5 2 2 2 3 3 6" xfId="29207"/>
    <cellStyle name="Comma 3 5 2 2 2 3 4" xfId="29208"/>
    <cellStyle name="Comma 3 5 2 2 2 3 4 2" xfId="29209"/>
    <cellStyle name="Comma 3 5 2 2 2 3 5" xfId="29210"/>
    <cellStyle name="Comma 3 5 2 2 2 3 6" xfId="29211"/>
    <cellStyle name="Comma 3 5 2 2 2 3 7" xfId="29212"/>
    <cellStyle name="Comma 3 5 2 2 2 3 8" xfId="29213"/>
    <cellStyle name="Comma 3 5 2 2 2 4" xfId="29214"/>
    <cellStyle name="Comma 3 5 2 2 2 4 2" xfId="29215"/>
    <cellStyle name="Comma 3 5 2 2 2 4 2 2" xfId="29216"/>
    <cellStyle name="Comma 3 5 2 2 2 4 2 2 2" xfId="29217"/>
    <cellStyle name="Comma 3 5 2 2 2 4 2 3" xfId="29218"/>
    <cellStyle name="Comma 3 5 2 2 2 4 2 4" xfId="29219"/>
    <cellStyle name="Comma 3 5 2 2 2 4 2 5" xfId="29220"/>
    <cellStyle name="Comma 3 5 2 2 2 4 2 6" xfId="29221"/>
    <cellStyle name="Comma 3 5 2 2 2 4 3" xfId="29222"/>
    <cellStyle name="Comma 3 5 2 2 2 4 3 2" xfId="29223"/>
    <cellStyle name="Comma 3 5 2 2 2 4 4" xfId="29224"/>
    <cellStyle name="Comma 3 5 2 2 2 4 5" xfId="29225"/>
    <cellStyle name="Comma 3 5 2 2 2 4 6" xfId="29226"/>
    <cellStyle name="Comma 3 5 2 2 2 4 7" xfId="29227"/>
    <cellStyle name="Comma 3 5 2 2 2 5" xfId="29228"/>
    <cellStyle name="Comma 3 5 2 2 2 5 2" xfId="29229"/>
    <cellStyle name="Comma 3 5 2 2 2 5 2 2" xfId="29230"/>
    <cellStyle name="Comma 3 5 2 2 2 5 3" xfId="29231"/>
    <cellStyle name="Comma 3 5 2 2 2 5 4" xfId="29232"/>
    <cellStyle name="Comma 3 5 2 2 2 5 5" xfId="29233"/>
    <cellStyle name="Comma 3 5 2 2 2 5 6" xfId="29234"/>
    <cellStyle name="Comma 3 5 2 2 2 6" xfId="29235"/>
    <cellStyle name="Comma 3 5 2 2 2 6 2" xfId="29236"/>
    <cellStyle name="Comma 3 5 2 2 2 7" xfId="29237"/>
    <cellStyle name="Comma 3 5 2 2 2 7 2" xfId="29238"/>
    <cellStyle name="Comma 3 5 2 2 2 8" xfId="29239"/>
    <cellStyle name="Comma 3 5 2 2 2 9" xfId="29240"/>
    <cellStyle name="Comma 3 5 2 2 3" xfId="29241"/>
    <cellStyle name="Comma 3 5 2 2 3 10" xfId="29242"/>
    <cellStyle name="Comma 3 5 2 2 3 11" xfId="29243"/>
    <cellStyle name="Comma 3 5 2 2 3 2" xfId="29244"/>
    <cellStyle name="Comma 3 5 2 2 3 2 2" xfId="29245"/>
    <cellStyle name="Comma 3 5 2 2 3 2 2 2" xfId="29246"/>
    <cellStyle name="Comma 3 5 2 2 3 2 2 2 2" xfId="29247"/>
    <cellStyle name="Comma 3 5 2 2 3 2 2 2 2 2" xfId="29248"/>
    <cellStyle name="Comma 3 5 2 2 3 2 2 2 3" xfId="29249"/>
    <cellStyle name="Comma 3 5 2 2 3 2 2 2 4" xfId="29250"/>
    <cellStyle name="Comma 3 5 2 2 3 2 2 2 5" xfId="29251"/>
    <cellStyle name="Comma 3 5 2 2 3 2 2 2 6" xfId="29252"/>
    <cellStyle name="Comma 3 5 2 2 3 2 2 3" xfId="29253"/>
    <cellStyle name="Comma 3 5 2 2 3 2 2 3 2" xfId="29254"/>
    <cellStyle name="Comma 3 5 2 2 3 2 2 4" xfId="29255"/>
    <cellStyle name="Comma 3 5 2 2 3 2 2 5" xfId="29256"/>
    <cellStyle name="Comma 3 5 2 2 3 2 2 6" xfId="29257"/>
    <cellStyle name="Comma 3 5 2 2 3 2 2 7" xfId="29258"/>
    <cellStyle name="Comma 3 5 2 2 3 2 3" xfId="29259"/>
    <cellStyle name="Comma 3 5 2 2 3 2 3 2" xfId="29260"/>
    <cellStyle name="Comma 3 5 2 2 3 2 3 2 2" xfId="29261"/>
    <cellStyle name="Comma 3 5 2 2 3 2 3 3" xfId="29262"/>
    <cellStyle name="Comma 3 5 2 2 3 2 3 4" xfId="29263"/>
    <cellStyle name="Comma 3 5 2 2 3 2 3 5" xfId="29264"/>
    <cellStyle name="Comma 3 5 2 2 3 2 3 6" xfId="29265"/>
    <cellStyle name="Comma 3 5 2 2 3 2 4" xfId="29266"/>
    <cellStyle name="Comma 3 5 2 2 3 2 4 2" xfId="29267"/>
    <cellStyle name="Comma 3 5 2 2 3 2 5" xfId="29268"/>
    <cellStyle name="Comma 3 5 2 2 3 2 6" xfId="29269"/>
    <cellStyle name="Comma 3 5 2 2 3 2 7" xfId="29270"/>
    <cellStyle name="Comma 3 5 2 2 3 2 8" xfId="29271"/>
    <cellStyle name="Comma 3 5 2 2 3 3" xfId="29272"/>
    <cellStyle name="Comma 3 5 2 2 3 3 2" xfId="29273"/>
    <cellStyle name="Comma 3 5 2 2 3 3 2 2" xfId="29274"/>
    <cellStyle name="Comma 3 5 2 2 3 3 2 2 2" xfId="29275"/>
    <cellStyle name="Comma 3 5 2 2 3 3 2 3" xfId="29276"/>
    <cellStyle name="Comma 3 5 2 2 3 3 2 4" xfId="29277"/>
    <cellStyle name="Comma 3 5 2 2 3 3 2 5" xfId="29278"/>
    <cellStyle name="Comma 3 5 2 2 3 3 2 6" xfId="29279"/>
    <cellStyle name="Comma 3 5 2 2 3 3 3" xfId="29280"/>
    <cellStyle name="Comma 3 5 2 2 3 3 3 2" xfId="29281"/>
    <cellStyle name="Comma 3 5 2 2 3 3 4" xfId="29282"/>
    <cellStyle name="Comma 3 5 2 2 3 3 5" xfId="29283"/>
    <cellStyle name="Comma 3 5 2 2 3 3 6" xfId="29284"/>
    <cellStyle name="Comma 3 5 2 2 3 3 7" xfId="29285"/>
    <cellStyle name="Comma 3 5 2 2 3 4" xfId="29286"/>
    <cellStyle name="Comma 3 5 2 2 3 4 2" xfId="29287"/>
    <cellStyle name="Comma 3 5 2 2 3 4 2 2" xfId="29288"/>
    <cellStyle name="Comma 3 5 2 2 3 4 3" xfId="29289"/>
    <cellStyle name="Comma 3 5 2 2 3 4 4" xfId="29290"/>
    <cellStyle name="Comma 3 5 2 2 3 4 5" xfId="29291"/>
    <cellStyle name="Comma 3 5 2 2 3 4 6" xfId="29292"/>
    <cellStyle name="Comma 3 5 2 2 3 5" xfId="29293"/>
    <cellStyle name="Comma 3 5 2 2 3 5 2" xfId="29294"/>
    <cellStyle name="Comma 3 5 2 2 3 6" xfId="29295"/>
    <cellStyle name="Comma 3 5 2 2 3 6 2" xfId="29296"/>
    <cellStyle name="Comma 3 5 2 2 3 7" xfId="29297"/>
    <cellStyle name="Comma 3 5 2 2 3 8" xfId="29298"/>
    <cellStyle name="Comma 3 5 2 2 3 9" xfId="29299"/>
    <cellStyle name="Comma 3 5 2 2 4" xfId="29300"/>
    <cellStyle name="Comma 3 5 2 2 4 2" xfId="29301"/>
    <cellStyle name="Comma 3 5 2 2 4 2 2" xfId="29302"/>
    <cellStyle name="Comma 3 5 2 2 4 2 2 2" xfId="29303"/>
    <cellStyle name="Comma 3 5 2 2 4 2 2 2 2" xfId="29304"/>
    <cellStyle name="Comma 3 5 2 2 4 2 2 3" xfId="29305"/>
    <cellStyle name="Comma 3 5 2 2 4 2 2 4" xfId="29306"/>
    <cellStyle name="Comma 3 5 2 2 4 2 2 5" xfId="29307"/>
    <cellStyle name="Comma 3 5 2 2 4 2 2 6" xfId="29308"/>
    <cellStyle name="Comma 3 5 2 2 4 2 3" xfId="29309"/>
    <cellStyle name="Comma 3 5 2 2 4 2 3 2" xfId="29310"/>
    <cellStyle name="Comma 3 5 2 2 4 2 4" xfId="29311"/>
    <cellStyle name="Comma 3 5 2 2 4 2 5" xfId="29312"/>
    <cellStyle name="Comma 3 5 2 2 4 2 6" xfId="29313"/>
    <cellStyle name="Comma 3 5 2 2 4 2 7" xfId="29314"/>
    <cellStyle name="Comma 3 5 2 2 4 3" xfId="29315"/>
    <cellStyle name="Comma 3 5 2 2 4 3 2" xfId="29316"/>
    <cellStyle name="Comma 3 5 2 2 4 3 2 2" xfId="29317"/>
    <cellStyle name="Comma 3 5 2 2 4 3 3" xfId="29318"/>
    <cellStyle name="Comma 3 5 2 2 4 3 4" xfId="29319"/>
    <cellStyle name="Comma 3 5 2 2 4 3 5" xfId="29320"/>
    <cellStyle name="Comma 3 5 2 2 4 3 6" xfId="29321"/>
    <cellStyle name="Comma 3 5 2 2 4 4" xfId="29322"/>
    <cellStyle name="Comma 3 5 2 2 4 4 2" xfId="29323"/>
    <cellStyle name="Comma 3 5 2 2 4 5" xfId="29324"/>
    <cellStyle name="Comma 3 5 2 2 4 6" xfId="29325"/>
    <cellStyle name="Comma 3 5 2 2 4 7" xfId="29326"/>
    <cellStyle name="Comma 3 5 2 2 4 8" xfId="29327"/>
    <cellStyle name="Comma 3 5 2 2 5" xfId="29328"/>
    <cellStyle name="Comma 3 5 2 2 5 2" xfId="29329"/>
    <cellStyle name="Comma 3 5 2 2 5 2 2" xfId="29330"/>
    <cellStyle name="Comma 3 5 2 2 5 2 2 2" xfId="29331"/>
    <cellStyle name="Comma 3 5 2 2 5 2 3" xfId="29332"/>
    <cellStyle name="Comma 3 5 2 2 5 2 4" xfId="29333"/>
    <cellStyle name="Comma 3 5 2 2 5 2 5" xfId="29334"/>
    <cellStyle name="Comma 3 5 2 2 5 2 6" xfId="29335"/>
    <cellStyle name="Comma 3 5 2 2 5 3" xfId="29336"/>
    <cellStyle name="Comma 3 5 2 2 5 3 2" xfId="29337"/>
    <cellStyle name="Comma 3 5 2 2 5 4" xfId="29338"/>
    <cellStyle name="Comma 3 5 2 2 5 5" xfId="29339"/>
    <cellStyle name="Comma 3 5 2 2 5 6" xfId="29340"/>
    <cellStyle name="Comma 3 5 2 2 5 7" xfId="29341"/>
    <cellStyle name="Comma 3 5 2 2 6" xfId="29342"/>
    <cellStyle name="Comma 3 5 2 2 6 2" xfId="29343"/>
    <cellStyle name="Comma 3 5 2 2 6 2 2" xfId="29344"/>
    <cellStyle name="Comma 3 5 2 2 6 3" xfId="29345"/>
    <cellStyle name="Comma 3 5 2 2 6 4" xfId="29346"/>
    <cellStyle name="Comma 3 5 2 2 6 5" xfId="29347"/>
    <cellStyle name="Comma 3 5 2 2 6 6" xfId="29348"/>
    <cellStyle name="Comma 3 5 2 2 7" xfId="29349"/>
    <cellStyle name="Comma 3 5 2 2 7 2" xfId="29350"/>
    <cellStyle name="Comma 3 5 2 2 8" xfId="29351"/>
    <cellStyle name="Comma 3 5 2 2 8 2" xfId="29352"/>
    <cellStyle name="Comma 3 5 2 2 9" xfId="29353"/>
    <cellStyle name="Comma 3 5 2 3" xfId="29354"/>
    <cellStyle name="Comma 3 5 2 3 10" xfId="29355"/>
    <cellStyle name="Comma 3 5 2 3 11" xfId="29356"/>
    <cellStyle name="Comma 3 5 2 3 12" xfId="29357"/>
    <cellStyle name="Comma 3 5 2 3 2" xfId="29358"/>
    <cellStyle name="Comma 3 5 2 3 2 10" xfId="29359"/>
    <cellStyle name="Comma 3 5 2 3 2 11" xfId="29360"/>
    <cellStyle name="Comma 3 5 2 3 2 2" xfId="29361"/>
    <cellStyle name="Comma 3 5 2 3 2 2 2" xfId="29362"/>
    <cellStyle name="Comma 3 5 2 3 2 2 2 2" xfId="29363"/>
    <cellStyle name="Comma 3 5 2 3 2 2 2 2 2" xfId="29364"/>
    <cellStyle name="Comma 3 5 2 3 2 2 2 2 2 2" xfId="29365"/>
    <cellStyle name="Comma 3 5 2 3 2 2 2 2 3" xfId="29366"/>
    <cellStyle name="Comma 3 5 2 3 2 2 2 2 4" xfId="29367"/>
    <cellStyle name="Comma 3 5 2 3 2 2 2 2 5" xfId="29368"/>
    <cellStyle name="Comma 3 5 2 3 2 2 2 2 6" xfId="29369"/>
    <cellStyle name="Comma 3 5 2 3 2 2 2 3" xfId="29370"/>
    <cellStyle name="Comma 3 5 2 3 2 2 2 3 2" xfId="29371"/>
    <cellStyle name="Comma 3 5 2 3 2 2 2 4" xfId="29372"/>
    <cellStyle name="Comma 3 5 2 3 2 2 2 5" xfId="29373"/>
    <cellStyle name="Comma 3 5 2 3 2 2 2 6" xfId="29374"/>
    <cellStyle name="Comma 3 5 2 3 2 2 2 7" xfId="29375"/>
    <cellStyle name="Comma 3 5 2 3 2 2 3" xfId="29376"/>
    <cellStyle name="Comma 3 5 2 3 2 2 3 2" xfId="29377"/>
    <cellStyle name="Comma 3 5 2 3 2 2 3 2 2" xfId="29378"/>
    <cellStyle name="Comma 3 5 2 3 2 2 3 3" xfId="29379"/>
    <cellStyle name="Comma 3 5 2 3 2 2 3 4" xfId="29380"/>
    <cellStyle name="Comma 3 5 2 3 2 2 3 5" xfId="29381"/>
    <cellStyle name="Comma 3 5 2 3 2 2 3 6" xfId="29382"/>
    <cellStyle name="Comma 3 5 2 3 2 2 4" xfId="29383"/>
    <cellStyle name="Comma 3 5 2 3 2 2 4 2" xfId="29384"/>
    <cellStyle name="Comma 3 5 2 3 2 2 5" xfId="29385"/>
    <cellStyle name="Comma 3 5 2 3 2 2 6" xfId="29386"/>
    <cellStyle name="Comma 3 5 2 3 2 2 7" xfId="29387"/>
    <cellStyle name="Comma 3 5 2 3 2 2 8" xfId="29388"/>
    <cellStyle name="Comma 3 5 2 3 2 3" xfId="29389"/>
    <cellStyle name="Comma 3 5 2 3 2 3 2" xfId="29390"/>
    <cellStyle name="Comma 3 5 2 3 2 3 2 2" xfId="29391"/>
    <cellStyle name="Comma 3 5 2 3 2 3 2 2 2" xfId="29392"/>
    <cellStyle name="Comma 3 5 2 3 2 3 2 3" xfId="29393"/>
    <cellStyle name="Comma 3 5 2 3 2 3 2 4" xfId="29394"/>
    <cellStyle name="Comma 3 5 2 3 2 3 2 5" xfId="29395"/>
    <cellStyle name="Comma 3 5 2 3 2 3 2 6" xfId="29396"/>
    <cellStyle name="Comma 3 5 2 3 2 3 3" xfId="29397"/>
    <cellStyle name="Comma 3 5 2 3 2 3 3 2" xfId="29398"/>
    <cellStyle name="Comma 3 5 2 3 2 3 4" xfId="29399"/>
    <cellStyle name="Comma 3 5 2 3 2 3 5" xfId="29400"/>
    <cellStyle name="Comma 3 5 2 3 2 3 6" xfId="29401"/>
    <cellStyle name="Comma 3 5 2 3 2 3 7" xfId="29402"/>
    <cellStyle name="Comma 3 5 2 3 2 4" xfId="29403"/>
    <cellStyle name="Comma 3 5 2 3 2 4 2" xfId="29404"/>
    <cellStyle name="Comma 3 5 2 3 2 4 2 2" xfId="29405"/>
    <cellStyle name="Comma 3 5 2 3 2 4 3" xfId="29406"/>
    <cellStyle name="Comma 3 5 2 3 2 4 4" xfId="29407"/>
    <cellStyle name="Comma 3 5 2 3 2 4 5" xfId="29408"/>
    <cellStyle name="Comma 3 5 2 3 2 4 6" xfId="29409"/>
    <cellStyle name="Comma 3 5 2 3 2 5" xfId="29410"/>
    <cellStyle name="Comma 3 5 2 3 2 5 2" xfId="29411"/>
    <cellStyle name="Comma 3 5 2 3 2 6" xfId="29412"/>
    <cellStyle name="Comma 3 5 2 3 2 6 2" xfId="29413"/>
    <cellStyle name="Comma 3 5 2 3 2 7" xfId="29414"/>
    <cellStyle name="Comma 3 5 2 3 2 8" xfId="29415"/>
    <cellStyle name="Comma 3 5 2 3 2 9" xfId="29416"/>
    <cellStyle name="Comma 3 5 2 3 3" xfId="29417"/>
    <cellStyle name="Comma 3 5 2 3 3 2" xfId="29418"/>
    <cellStyle name="Comma 3 5 2 3 3 2 2" xfId="29419"/>
    <cellStyle name="Comma 3 5 2 3 3 2 2 2" xfId="29420"/>
    <cellStyle name="Comma 3 5 2 3 3 2 2 2 2" xfId="29421"/>
    <cellStyle name="Comma 3 5 2 3 3 2 2 3" xfId="29422"/>
    <cellStyle name="Comma 3 5 2 3 3 2 2 4" xfId="29423"/>
    <cellStyle name="Comma 3 5 2 3 3 2 2 5" xfId="29424"/>
    <cellStyle name="Comma 3 5 2 3 3 2 2 6" xfId="29425"/>
    <cellStyle name="Comma 3 5 2 3 3 2 3" xfId="29426"/>
    <cellStyle name="Comma 3 5 2 3 3 2 3 2" xfId="29427"/>
    <cellStyle name="Comma 3 5 2 3 3 2 4" xfId="29428"/>
    <cellStyle name="Comma 3 5 2 3 3 2 5" xfId="29429"/>
    <cellStyle name="Comma 3 5 2 3 3 2 6" xfId="29430"/>
    <cellStyle name="Comma 3 5 2 3 3 2 7" xfId="29431"/>
    <cellStyle name="Comma 3 5 2 3 3 3" xfId="29432"/>
    <cellStyle name="Comma 3 5 2 3 3 3 2" xfId="29433"/>
    <cellStyle name="Comma 3 5 2 3 3 3 2 2" xfId="29434"/>
    <cellStyle name="Comma 3 5 2 3 3 3 3" xfId="29435"/>
    <cellStyle name="Comma 3 5 2 3 3 3 4" xfId="29436"/>
    <cellStyle name="Comma 3 5 2 3 3 3 5" xfId="29437"/>
    <cellStyle name="Comma 3 5 2 3 3 3 6" xfId="29438"/>
    <cellStyle name="Comma 3 5 2 3 3 4" xfId="29439"/>
    <cellStyle name="Comma 3 5 2 3 3 4 2" xfId="29440"/>
    <cellStyle name="Comma 3 5 2 3 3 5" xfId="29441"/>
    <cellStyle name="Comma 3 5 2 3 3 6" xfId="29442"/>
    <cellStyle name="Comma 3 5 2 3 3 7" xfId="29443"/>
    <cellStyle name="Comma 3 5 2 3 3 8" xfId="29444"/>
    <cellStyle name="Comma 3 5 2 3 4" xfId="29445"/>
    <cellStyle name="Comma 3 5 2 3 4 2" xfId="29446"/>
    <cellStyle name="Comma 3 5 2 3 4 2 2" xfId="29447"/>
    <cellStyle name="Comma 3 5 2 3 4 2 2 2" xfId="29448"/>
    <cellStyle name="Comma 3 5 2 3 4 2 3" xfId="29449"/>
    <cellStyle name="Comma 3 5 2 3 4 2 4" xfId="29450"/>
    <cellStyle name="Comma 3 5 2 3 4 2 5" xfId="29451"/>
    <cellStyle name="Comma 3 5 2 3 4 2 6" xfId="29452"/>
    <cellStyle name="Comma 3 5 2 3 4 3" xfId="29453"/>
    <cellStyle name="Comma 3 5 2 3 4 3 2" xfId="29454"/>
    <cellStyle name="Comma 3 5 2 3 4 4" xfId="29455"/>
    <cellStyle name="Comma 3 5 2 3 4 5" xfId="29456"/>
    <cellStyle name="Comma 3 5 2 3 4 6" xfId="29457"/>
    <cellStyle name="Comma 3 5 2 3 4 7" xfId="29458"/>
    <cellStyle name="Comma 3 5 2 3 5" xfId="29459"/>
    <cellStyle name="Comma 3 5 2 3 5 2" xfId="29460"/>
    <cellStyle name="Comma 3 5 2 3 5 2 2" xfId="29461"/>
    <cellStyle name="Comma 3 5 2 3 5 3" xfId="29462"/>
    <cellStyle name="Comma 3 5 2 3 5 4" xfId="29463"/>
    <cellStyle name="Comma 3 5 2 3 5 5" xfId="29464"/>
    <cellStyle name="Comma 3 5 2 3 5 6" xfId="29465"/>
    <cellStyle name="Comma 3 5 2 3 6" xfId="29466"/>
    <cellStyle name="Comma 3 5 2 3 6 2" xfId="29467"/>
    <cellStyle name="Comma 3 5 2 3 7" xfId="29468"/>
    <cellStyle name="Comma 3 5 2 3 7 2" xfId="29469"/>
    <cellStyle name="Comma 3 5 2 3 8" xfId="29470"/>
    <cellStyle name="Comma 3 5 2 3 9" xfId="29471"/>
    <cellStyle name="Comma 3 5 2 4" xfId="29472"/>
    <cellStyle name="Comma 3 5 2 4 10" xfId="29473"/>
    <cellStyle name="Comma 3 5 2 4 11" xfId="29474"/>
    <cellStyle name="Comma 3 5 2 4 2" xfId="29475"/>
    <cellStyle name="Comma 3 5 2 4 2 2" xfId="29476"/>
    <cellStyle name="Comma 3 5 2 4 2 2 2" xfId="29477"/>
    <cellStyle name="Comma 3 5 2 4 2 2 2 2" xfId="29478"/>
    <cellStyle name="Comma 3 5 2 4 2 2 2 2 2" xfId="29479"/>
    <cellStyle name="Comma 3 5 2 4 2 2 2 3" xfId="29480"/>
    <cellStyle name="Comma 3 5 2 4 2 2 2 4" xfId="29481"/>
    <cellStyle name="Comma 3 5 2 4 2 2 2 5" xfId="29482"/>
    <cellStyle name="Comma 3 5 2 4 2 2 2 6" xfId="29483"/>
    <cellStyle name="Comma 3 5 2 4 2 2 3" xfId="29484"/>
    <cellStyle name="Comma 3 5 2 4 2 2 3 2" xfId="29485"/>
    <cellStyle name="Comma 3 5 2 4 2 2 4" xfId="29486"/>
    <cellStyle name="Comma 3 5 2 4 2 2 5" xfId="29487"/>
    <cellStyle name="Comma 3 5 2 4 2 2 6" xfId="29488"/>
    <cellStyle name="Comma 3 5 2 4 2 2 7" xfId="29489"/>
    <cellStyle name="Comma 3 5 2 4 2 3" xfId="29490"/>
    <cellStyle name="Comma 3 5 2 4 2 3 2" xfId="29491"/>
    <cellStyle name="Comma 3 5 2 4 2 3 2 2" xfId="29492"/>
    <cellStyle name="Comma 3 5 2 4 2 3 3" xfId="29493"/>
    <cellStyle name="Comma 3 5 2 4 2 3 4" xfId="29494"/>
    <cellStyle name="Comma 3 5 2 4 2 3 5" xfId="29495"/>
    <cellStyle name="Comma 3 5 2 4 2 3 6" xfId="29496"/>
    <cellStyle name="Comma 3 5 2 4 2 4" xfId="29497"/>
    <cellStyle name="Comma 3 5 2 4 2 4 2" xfId="29498"/>
    <cellStyle name="Comma 3 5 2 4 2 5" xfId="29499"/>
    <cellStyle name="Comma 3 5 2 4 2 6" xfId="29500"/>
    <cellStyle name="Comma 3 5 2 4 2 7" xfId="29501"/>
    <cellStyle name="Comma 3 5 2 4 2 8" xfId="29502"/>
    <cellStyle name="Comma 3 5 2 4 3" xfId="29503"/>
    <cellStyle name="Comma 3 5 2 4 3 2" xfId="29504"/>
    <cellStyle name="Comma 3 5 2 4 3 2 2" xfId="29505"/>
    <cellStyle name="Comma 3 5 2 4 3 2 2 2" xfId="29506"/>
    <cellStyle name="Comma 3 5 2 4 3 2 3" xfId="29507"/>
    <cellStyle name="Comma 3 5 2 4 3 2 4" xfId="29508"/>
    <cellStyle name="Comma 3 5 2 4 3 2 5" xfId="29509"/>
    <cellStyle name="Comma 3 5 2 4 3 2 6" xfId="29510"/>
    <cellStyle name="Comma 3 5 2 4 3 3" xfId="29511"/>
    <cellStyle name="Comma 3 5 2 4 3 3 2" xfId="29512"/>
    <cellStyle name="Comma 3 5 2 4 3 4" xfId="29513"/>
    <cellStyle name="Comma 3 5 2 4 3 5" xfId="29514"/>
    <cellStyle name="Comma 3 5 2 4 3 6" xfId="29515"/>
    <cellStyle name="Comma 3 5 2 4 3 7" xfId="29516"/>
    <cellStyle name="Comma 3 5 2 4 4" xfId="29517"/>
    <cellStyle name="Comma 3 5 2 4 4 2" xfId="29518"/>
    <cellStyle name="Comma 3 5 2 4 4 2 2" xfId="29519"/>
    <cellStyle name="Comma 3 5 2 4 4 3" xfId="29520"/>
    <cellStyle name="Comma 3 5 2 4 4 4" xfId="29521"/>
    <cellStyle name="Comma 3 5 2 4 4 5" xfId="29522"/>
    <cellStyle name="Comma 3 5 2 4 4 6" xfId="29523"/>
    <cellStyle name="Comma 3 5 2 4 5" xfId="29524"/>
    <cellStyle name="Comma 3 5 2 4 5 2" xfId="29525"/>
    <cellStyle name="Comma 3 5 2 4 6" xfId="29526"/>
    <cellStyle name="Comma 3 5 2 4 6 2" xfId="29527"/>
    <cellStyle name="Comma 3 5 2 4 7" xfId="29528"/>
    <cellStyle name="Comma 3 5 2 4 8" xfId="29529"/>
    <cellStyle name="Comma 3 5 2 4 9" xfId="29530"/>
    <cellStyle name="Comma 3 5 2 5" xfId="29531"/>
    <cellStyle name="Comma 3 5 2 5 2" xfId="29532"/>
    <cellStyle name="Comma 3 5 2 5 2 2" xfId="29533"/>
    <cellStyle name="Comma 3 5 2 5 2 2 2" xfId="29534"/>
    <cellStyle name="Comma 3 5 2 5 2 2 2 2" xfId="29535"/>
    <cellStyle name="Comma 3 5 2 5 2 2 2 2 2" xfId="29536"/>
    <cellStyle name="Comma 3 5 2 5 2 2 2 3" xfId="29537"/>
    <cellStyle name="Comma 3 5 2 5 2 2 2 4" xfId="29538"/>
    <cellStyle name="Comma 3 5 2 5 2 2 2 5" xfId="29539"/>
    <cellStyle name="Comma 3 5 2 5 2 2 2 6" xfId="29540"/>
    <cellStyle name="Comma 3 5 2 5 2 2 3" xfId="29541"/>
    <cellStyle name="Comma 3 5 2 5 2 2 3 2" xfId="29542"/>
    <cellStyle name="Comma 3 5 2 5 2 2 4" xfId="29543"/>
    <cellStyle name="Comma 3 5 2 5 2 2 5" xfId="29544"/>
    <cellStyle name="Comma 3 5 2 5 2 2 6" xfId="29545"/>
    <cellStyle name="Comma 3 5 2 5 2 2 7" xfId="29546"/>
    <cellStyle name="Comma 3 5 2 5 2 3" xfId="29547"/>
    <cellStyle name="Comma 3 5 2 5 2 3 2" xfId="29548"/>
    <cellStyle name="Comma 3 5 2 5 2 3 2 2" xfId="29549"/>
    <cellStyle name="Comma 3 5 2 5 2 3 3" xfId="29550"/>
    <cellStyle name="Comma 3 5 2 5 2 3 4" xfId="29551"/>
    <cellStyle name="Comma 3 5 2 5 2 3 5" xfId="29552"/>
    <cellStyle name="Comma 3 5 2 5 2 3 6" xfId="29553"/>
    <cellStyle name="Comma 3 5 2 5 2 4" xfId="29554"/>
    <cellStyle name="Comma 3 5 2 5 2 4 2" xfId="29555"/>
    <cellStyle name="Comma 3 5 2 5 2 5" xfId="29556"/>
    <cellStyle name="Comma 3 5 2 5 2 6" xfId="29557"/>
    <cellStyle name="Comma 3 5 2 5 2 7" xfId="29558"/>
    <cellStyle name="Comma 3 5 2 5 2 8" xfId="29559"/>
    <cellStyle name="Comma 3 5 2 5 3" xfId="29560"/>
    <cellStyle name="Comma 3 5 2 5 3 2" xfId="29561"/>
    <cellStyle name="Comma 3 5 2 5 3 2 2" xfId="29562"/>
    <cellStyle name="Comma 3 5 2 5 3 2 2 2" xfId="29563"/>
    <cellStyle name="Comma 3 5 2 5 3 2 3" xfId="29564"/>
    <cellStyle name="Comma 3 5 2 5 3 2 4" xfId="29565"/>
    <cellStyle name="Comma 3 5 2 5 3 2 5" xfId="29566"/>
    <cellStyle name="Comma 3 5 2 5 3 2 6" xfId="29567"/>
    <cellStyle name="Comma 3 5 2 5 3 3" xfId="29568"/>
    <cellStyle name="Comma 3 5 2 5 3 3 2" xfId="29569"/>
    <cellStyle name="Comma 3 5 2 5 3 4" xfId="29570"/>
    <cellStyle name="Comma 3 5 2 5 3 5" xfId="29571"/>
    <cellStyle name="Comma 3 5 2 5 3 6" xfId="29572"/>
    <cellStyle name="Comma 3 5 2 5 3 7" xfId="29573"/>
    <cellStyle name="Comma 3 5 2 5 4" xfId="29574"/>
    <cellStyle name="Comma 3 5 2 5 4 2" xfId="29575"/>
    <cellStyle name="Comma 3 5 2 5 4 2 2" xfId="29576"/>
    <cellStyle name="Comma 3 5 2 5 4 3" xfId="29577"/>
    <cellStyle name="Comma 3 5 2 5 4 4" xfId="29578"/>
    <cellStyle name="Comma 3 5 2 5 4 5" xfId="29579"/>
    <cellStyle name="Comma 3 5 2 5 4 6" xfId="29580"/>
    <cellStyle name="Comma 3 5 2 5 5" xfId="29581"/>
    <cellStyle name="Comma 3 5 2 5 5 2" xfId="29582"/>
    <cellStyle name="Comma 3 5 2 5 6" xfId="29583"/>
    <cellStyle name="Comma 3 5 2 5 7" xfId="29584"/>
    <cellStyle name="Comma 3 5 2 5 8" xfId="29585"/>
    <cellStyle name="Comma 3 5 2 5 9" xfId="29586"/>
    <cellStyle name="Comma 3 5 2 6" xfId="29587"/>
    <cellStyle name="Comma 3 5 2 6 2" xfId="29588"/>
    <cellStyle name="Comma 3 5 2 6 2 2" xfId="29589"/>
    <cellStyle name="Comma 3 5 2 6 2 2 2" xfId="29590"/>
    <cellStyle name="Comma 3 5 2 6 2 2 2 2" xfId="29591"/>
    <cellStyle name="Comma 3 5 2 6 2 2 3" xfId="29592"/>
    <cellStyle name="Comma 3 5 2 6 2 2 4" xfId="29593"/>
    <cellStyle name="Comma 3 5 2 6 2 2 5" xfId="29594"/>
    <cellStyle name="Comma 3 5 2 6 2 2 6" xfId="29595"/>
    <cellStyle name="Comma 3 5 2 6 2 3" xfId="29596"/>
    <cellStyle name="Comma 3 5 2 6 2 3 2" xfId="29597"/>
    <cellStyle name="Comma 3 5 2 6 2 4" xfId="29598"/>
    <cellStyle name="Comma 3 5 2 6 2 5" xfId="29599"/>
    <cellStyle name="Comma 3 5 2 6 2 6" xfId="29600"/>
    <cellStyle name="Comma 3 5 2 6 2 7" xfId="29601"/>
    <cellStyle name="Comma 3 5 2 6 3" xfId="29602"/>
    <cellStyle name="Comma 3 5 2 6 3 2" xfId="29603"/>
    <cellStyle name="Comma 3 5 2 6 3 2 2" xfId="29604"/>
    <cellStyle name="Comma 3 5 2 6 3 3" xfId="29605"/>
    <cellStyle name="Comma 3 5 2 6 3 4" xfId="29606"/>
    <cellStyle name="Comma 3 5 2 6 3 5" xfId="29607"/>
    <cellStyle name="Comma 3 5 2 6 3 6" xfId="29608"/>
    <cellStyle name="Comma 3 5 2 6 4" xfId="29609"/>
    <cellStyle name="Comma 3 5 2 6 4 2" xfId="29610"/>
    <cellStyle name="Comma 3 5 2 6 5" xfId="29611"/>
    <cellStyle name="Comma 3 5 2 6 6" xfId="29612"/>
    <cellStyle name="Comma 3 5 2 6 7" xfId="29613"/>
    <cellStyle name="Comma 3 5 2 6 8" xfId="29614"/>
    <cellStyle name="Comma 3 5 2 7" xfId="29615"/>
    <cellStyle name="Comma 3 5 2 7 2" xfId="29616"/>
    <cellStyle name="Comma 3 5 2 7 2 2" xfId="29617"/>
    <cellStyle name="Comma 3 5 2 7 2 2 2" xfId="29618"/>
    <cellStyle name="Comma 3 5 2 7 2 2 2 2" xfId="29619"/>
    <cellStyle name="Comma 3 5 2 7 2 2 3" xfId="29620"/>
    <cellStyle name="Comma 3 5 2 7 2 2 4" xfId="29621"/>
    <cellStyle name="Comma 3 5 2 7 2 2 5" xfId="29622"/>
    <cellStyle name="Comma 3 5 2 7 2 2 6" xfId="29623"/>
    <cellStyle name="Comma 3 5 2 7 2 3" xfId="29624"/>
    <cellStyle name="Comma 3 5 2 7 2 3 2" xfId="29625"/>
    <cellStyle name="Comma 3 5 2 7 2 4" xfId="29626"/>
    <cellStyle name="Comma 3 5 2 7 2 5" xfId="29627"/>
    <cellStyle name="Comma 3 5 2 7 2 6" xfId="29628"/>
    <cellStyle name="Comma 3 5 2 7 2 7" xfId="29629"/>
    <cellStyle name="Comma 3 5 2 7 3" xfId="29630"/>
    <cellStyle name="Comma 3 5 2 7 3 2" xfId="29631"/>
    <cellStyle name="Comma 3 5 2 7 3 2 2" xfId="29632"/>
    <cellStyle name="Comma 3 5 2 7 3 3" xfId="29633"/>
    <cellStyle name="Comma 3 5 2 7 3 4" xfId="29634"/>
    <cellStyle name="Comma 3 5 2 7 3 5" xfId="29635"/>
    <cellStyle name="Comma 3 5 2 7 3 6" xfId="29636"/>
    <cellStyle name="Comma 3 5 2 7 4" xfId="29637"/>
    <cellStyle name="Comma 3 5 2 7 4 2" xfId="29638"/>
    <cellStyle name="Comma 3 5 2 7 5" xfId="29639"/>
    <cellStyle name="Comma 3 5 2 7 6" xfId="29640"/>
    <cellStyle name="Comma 3 5 2 7 7" xfId="29641"/>
    <cellStyle name="Comma 3 5 2 7 8" xfId="29642"/>
    <cellStyle name="Comma 3 5 2 8" xfId="29643"/>
    <cellStyle name="Comma 3 5 2 8 2" xfId="29644"/>
    <cellStyle name="Comma 3 5 2 8 2 2" xfId="29645"/>
    <cellStyle name="Comma 3 5 2 8 2 2 2" xfId="29646"/>
    <cellStyle name="Comma 3 5 2 8 2 3" xfId="29647"/>
    <cellStyle name="Comma 3 5 2 8 2 4" xfId="29648"/>
    <cellStyle name="Comma 3 5 2 8 2 5" xfId="29649"/>
    <cellStyle name="Comma 3 5 2 8 2 6" xfId="29650"/>
    <cellStyle name="Comma 3 5 2 8 3" xfId="29651"/>
    <cellStyle name="Comma 3 5 2 8 3 2" xfId="29652"/>
    <cellStyle name="Comma 3 5 2 8 4" xfId="29653"/>
    <cellStyle name="Comma 3 5 2 8 5" xfId="29654"/>
    <cellStyle name="Comma 3 5 2 8 6" xfId="29655"/>
    <cellStyle name="Comma 3 5 2 8 7" xfId="29656"/>
    <cellStyle name="Comma 3 5 2 9" xfId="29657"/>
    <cellStyle name="Comma 3 5 2 9 2" xfId="29658"/>
    <cellStyle name="Comma 3 5 2 9 2 2" xfId="29659"/>
    <cellStyle name="Comma 3 5 2 9 2 2 2" xfId="29660"/>
    <cellStyle name="Comma 3 5 2 9 2 3" xfId="29661"/>
    <cellStyle name="Comma 3 5 2 9 2 4" xfId="29662"/>
    <cellStyle name="Comma 3 5 2 9 2 5" xfId="29663"/>
    <cellStyle name="Comma 3 5 2 9 2 6" xfId="29664"/>
    <cellStyle name="Comma 3 5 2 9 3" xfId="29665"/>
    <cellStyle name="Comma 3 5 2 9 3 2" xfId="29666"/>
    <cellStyle name="Comma 3 5 2 9 4" xfId="29667"/>
    <cellStyle name="Comma 3 5 2 9 5" xfId="29668"/>
    <cellStyle name="Comma 3 5 2 9 6" xfId="29669"/>
    <cellStyle name="Comma 3 5 2 9 7" xfId="29670"/>
    <cellStyle name="Comma 3 5 20" xfId="29671"/>
    <cellStyle name="Comma 3 5 21" xfId="29672"/>
    <cellStyle name="Comma 3 5 3" xfId="29673"/>
    <cellStyle name="Comma 3 5 3 10" xfId="29674"/>
    <cellStyle name="Comma 3 5 3 10 2" xfId="29675"/>
    <cellStyle name="Comma 3 5 3 10 2 2" xfId="29676"/>
    <cellStyle name="Comma 3 5 3 10 2 2 2" xfId="29677"/>
    <cellStyle name="Comma 3 5 3 10 2 3" xfId="29678"/>
    <cellStyle name="Comma 3 5 3 10 2 4" xfId="29679"/>
    <cellStyle name="Comma 3 5 3 10 2 5" xfId="29680"/>
    <cellStyle name="Comma 3 5 3 10 2 6" xfId="29681"/>
    <cellStyle name="Comma 3 5 3 10 3" xfId="29682"/>
    <cellStyle name="Comma 3 5 3 10 3 2" xfId="29683"/>
    <cellStyle name="Comma 3 5 3 10 4" xfId="29684"/>
    <cellStyle name="Comma 3 5 3 10 5" xfId="29685"/>
    <cellStyle name="Comma 3 5 3 10 6" xfId="29686"/>
    <cellStyle name="Comma 3 5 3 10 7" xfId="29687"/>
    <cellStyle name="Comma 3 5 3 11" xfId="29688"/>
    <cellStyle name="Comma 3 5 3 11 2" xfId="29689"/>
    <cellStyle name="Comma 3 5 3 11 2 2" xfId="29690"/>
    <cellStyle name="Comma 3 5 3 11 3" xfId="29691"/>
    <cellStyle name="Comma 3 5 3 11 4" xfId="29692"/>
    <cellStyle name="Comma 3 5 3 11 5" xfId="29693"/>
    <cellStyle name="Comma 3 5 3 11 6" xfId="29694"/>
    <cellStyle name="Comma 3 5 3 12" xfId="29695"/>
    <cellStyle name="Comma 3 5 3 12 2" xfId="29696"/>
    <cellStyle name="Comma 3 5 3 12 2 2" xfId="29697"/>
    <cellStyle name="Comma 3 5 3 12 3" xfId="29698"/>
    <cellStyle name="Comma 3 5 3 12 4" xfId="29699"/>
    <cellStyle name="Comma 3 5 3 12 5" xfId="29700"/>
    <cellStyle name="Comma 3 5 3 12 6" xfId="29701"/>
    <cellStyle name="Comma 3 5 3 13" xfId="29702"/>
    <cellStyle name="Comma 3 5 3 13 2" xfId="29703"/>
    <cellStyle name="Comma 3 5 3 13 2 2" xfId="29704"/>
    <cellStyle name="Comma 3 5 3 13 3" xfId="29705"/>
    <cellStyle name="Comma 3 5 3 13 4" xfId="29706"/>
    <cellStyle name="Comma 3 5 3 13 5" xfId="29707"/>
    <cellStyle name="Comma 3 5 3 13 6" xfId="29708"/>
    <cellStyle name="Comma 3 5 3 14" xfId="29709"/>
    <cellStyle name="Comma 3 5 3 14 2" xfId="29710"/>
    <cellStyle name="Comma 3 5 3 15" xfId="29711"/>
    <cellStyle name="Comma 3 5 3 15 2" xfId="29712"/>
    <cellStyle name="Comma 3 5 3 16" xfId="29713"/>
    <cellStyle name="Comma 3 5 3 17" xfId="29714"/>
    <cellStyle name="Comma 3 5 3 18" xfId="29715"/>
    <cellStyle name="Comma 3 5 3 19" xfId="29716"/>
    <cellStyle name="Comma 3 5 3 2" xfId="29717"/>
    <cellStyle name="Comma 3 5 3 2 10" xfId="29718"/>
    <cellStyle name="Comma 3 5 3 2 11" xfId="29719"/>
    <cellStyle name="Comma 3 5 3 2 12" xfId="29720"/>
    <cellStyle name="Comma 3 5 3 2 13" xfId="29721"/>
    <cellStyle name="Comma 3 5 3 2 2" xfId="29722"/>
    <cellStyle name="Comma 3 5 3 2 2 10" xfId="29723"/>
    <cellStyle name="Comma 3 5 3 2 2 11" xfId="29724"/>
    <cellStyle name="Comma 3 5 3 2 2 12" xfId="29725"/>
    <cellStyle name="Comma 3 5 3 2 2 2" xfId="29726"/>
    <cellStyle name="Comma 3 5 3 2 2 2 10" xfId="29727"/>
    <cellStyle name="Comma 3 5 3 2 2 2 11" xfId="29728"/>
    <cellStyle name="Comma 3 5 3 2 2 2 2" xfId="29729"/>
    <cellStyle name="Comma 3 5 3 2 2 2 2 2" xfId="29730"/>
    <cellStyle name="Comma 3 5 3 2 2 2 2 2 2" xfId="29731"/>
    <cellStyle name="Comma 3 5 3 2 2 2 2 2 2 2" xfId="29732"/>
    <cellStyle name="Comma 3 5 3 2 2 2 2 2 2 2 2" xfId="29733"/>
    <cellStyle name="Comma 3 5 3 2 2 2 2 2 2 3" xfId="29734"/>
    <cellStyle name="Comma 3 5 3 2 2 2 2 2 2 4" xfId="29735"/>
    <cellStyle name="Comma 3 5 3 2 2 2 2 2 2 5" xfId="29736"/>
    <cellStyle name="Comma 3 5 3 2 2 2 2 2 2 6" xfId="29737"/>
    <cellStyle name="Comma 3 5 3 2 2 2 2 2 3" xfId="29738"/>
    <cellStyle name="Comma 3 5 3 2 2 2 2 2 3 2" xfId="29739"/>
    <cellStyle name="Comma 3 5 3 2 2 2 2 2 4" xfId="29740"/>
    <cellStyle name="Comma 3 5 3 2 2 2 2 2 5" xfId="29741"/>
    <cellStyle name="Comma 3 5 3 2 2 2 2 2 6" xfId="29742"/>
    <cellStyle name="Comma 3 5 3 2 2 2 2 2 7" xfId="29743"/>
    <cellStyle name="Comma 3 5 3 2 2 2 2 3" xfId="29744"/>
    <cellStyle name="Comma 3 5 3 2 2 2 2 3 2" xfId="29745"/>
    <cellStyle name="Comma 3 5 3 2 2 2 2 3 2 2" xfId="29746"/>
    <cellStyle name="Comma 3 5 3 2 2 2 2 3 3" xfId="29747"/>
    <cellStyle name="Comma 3 5 3 2 2 2 2 3 4" xfId="29748"/>
    <cellStyle name="Comma 3 5 3 2 2 2 2 3 5" xfId="29749"/>
    <cellStyle name="Comma 3 5 3 2 2 2 2 3 6" xfId="29750"/>
    <cellStyle name="Comma 3 5 3 2 2 2 2 4" xfId="29751"/>
    <cellStyle name="Comma 3 5 3 2 2 2 2 4 2" xfId="29752"/>
    <cellStyle name="Comma 3 5 3 2 2 2 2 5" xfId="29753"/>
    <cellStyle name="Comma 3 5 3 2 2 2 2 6" xfId="29754"/>
    <cellStyle name="Comma 3 5 3 2 2 2 2 7" xfId="29755"/>
    <cellStyle name="Comma 3 5 3 2 2 2 2 8" xfId="29756"/>
    <cellStyle name="Comma 3 5 3 2 2 2 3" xfId="29757"/>
    <cellStyle name="Comma 3 5 3 2 2 2 3 2" xfId="29758"/>
    <cellStyle name="Comma 3 5 3 2 2 2 3 2 2" xfId="29759"/>
    <cellStyle name="Comma 3 5 3 2 2 2 3 2 2 2" xfId="29760"/>
    <cellStyle name="Comma 3 5 3 2 2 2 3 2 3" xfId="29761"/>
    <cellStyle name="Comma 3 5 3 2 2 2 3 2 4" xfId="29762"/>
    <cellStyle name="Comma 3 5 3 2 2 2 3 2 5" xfId="29763"/>
    <cellStyle name="Comma 3 5 3 2 2 2 3 2 6" xfId="29764"/>
    <cellStyle name="Comma 3 5 3 2 2 2 3 3" xfId="29765"/>
    <cellStyle name="Comma 3 5 3 2 2 2 3 3 2" xfId="29766"/>
    <cellStyle name="Comma 3 5 3 2 2 2 3 4" xfId="29767"/>
    <cellStyle name="Comma 3 5 3 2 2 2 3 5" xfId="29768"/>
    <cellStyle name="Comma 3 5 3 2 2 2 3 6" xfId="29769"/>
    <cellStyle name="Comma 3 5 3 2 2 2 3 7" xfId="29770"/>
    <cellStyle name="Comma 3 5 3 2 2 2 4" xfId="29771"/>
    <cellStyle name="Comma 3 5 3 2 2 2 4 2" xfId="29772"/>
    <cellStyle name="Comma 3 5 3 2 2 2 4 2 2" xfId="29773"/>
    <cellStyle name="Comma 3 5 3 2 2 2 4 3" xfId="29774"/>
    <cellStyle name="Comma 3 5 3 2 2 2 4 4" xfId="29775"/>
    <cellStyle name="Comma 3 5 3 2 2 2 4 5" xfId="29776"/>
    <cellStyle name="Comma 3 5 3 2 2 2 4 6" xfId="29777"/>
    <cellStyle name="Comma 3 5 3 2 2 2 5" xfId="29778"/>
    <cellStyle name="Comma 3 5 3 2 2 2 5 2" xfId="29779"/>
    <cellStyle name="Comma 3 5 3 2 2 2 6" xfId="29780"/>
    <cellStyle name="Comma 3 5 3 2 2 2 6 2" xfId="29781"/>
    <cellStyle name="Comma 3 5 3 2 2 2 7" xfId="29782"/>
    <cellStyle name="Comma 3 5 3 2 2 2 8" xfId="29783"/>
    <cellStyle name="Comma 3 5 3 2 2 2 9" xfId="29784"/>
    <cellStyle name="Comma 3 5 3 2 2 3" xfId="29785"/>
    <cellStyle name="Comma 3 5 3 2 2 3 2" xfId="29786"/>
    <cellStyle name="Comma 3 5 3 2 2 3 2 2" xfId="29787"/>
    <cellStyle name="Comma 3 5 3 2 2 3 2 2 2" xfId="29788"/>
    <cellStyle name="Comma 3 5 3 2 2 3 2 2 2 2" xfId="29789"/>
    <cellStyle name="Comma 3 5 3 2 2 3 2 2 3" xfId="29790"/>
    <cellStyle name="Comma 3 5 3 2 2 3 2 2 4" xfId="29791"/>
    <cellStyle name="Comma 3 5 3 2 2 3 2 2 5" xfId="29792"/>
    <cellStyle name="Comma 3 5 3 2 2 3 2 2 6" xfId="29793"/>
    <cellStyle name="Comma 3 5 3 2 2 3 2 3" xfId="29794"/>
    <cellStyle name="Comma 3 5 3 2 2 3 2 3 2" xfId="29795"/>
    <cellStyle name="Comma 3 5 3 2 2 3 2 4" xfId="29796"/>
    <cellStyle name="Comma 3 5 3 2 2 3 2 5" xfId="29797"/>
    <cellStyle name="Comma 3 5 3 2 2 3 2 6" xfId="29798"/>
    <cellStyle name="Comma 3 5 3 2 2 3 2 7" xfId="29799"/>
    <cellStyle name="Comma 3 5 3 2 2 3 3" xfId="29800"/>
    <cellStyle name="Comma 3 5 3 2 2 3 3 2" xfId="29801"/>
    <cellStyle name="Comma 3 5 3 2 2 3 3 2 2" xfId="29802"/>
    <cellStyle name="Comma 3 5 3 2 2 3 3 3" xfId="29803"/>
    <cellStyle name="Comma 3 5 3 2 2 3 3 4" xfId="29804"/>
    <cellStyle name="Comma 3 5 3 2 2 3 3 5" xfId="29805"/>
    <cellStyle name="Comma 3 5 3 2 2 3 3 6" xfId="29806"/>
    <cellStyle name="Comma 3 5 3 2 2 3 4" xfId="29807"/>
    <cellStyle name="Comma 3 5 3 2 2 3 4 2" xfId="29808"/>
    <cellStyle name="Comma 3 5 3 2 2 3 5" xfId="29809"/>
    <cellStyle name="Comma 3 5 3 2 2 3 6" xfId="29810"/>
    <cellStyle name="Comma 3 5 3 2 2 3 7" xfId="29811"/>
    <cellStyle name="Comma 3 5 3 2 2 3 8" xfId="29812"/>
    <cellStyle name="Comma 3 5 3 2 2 4" xfId="29813"/>
    <cellStyle name="Comma 3 5 3 2 2 4 2" xfId="29814"/>
    <cellStyle name="Comma 3 5 3 2 2 4 2 2" xfId="29815"/>
    <cellStyle name="Comma 3 5 3 2 2 4 2 2 2" xfId="29816"/>
    <cellStyle name="Comma 3 5 3 2 2 4 2 3" xfId="29817"/>
    <cellStyle name="Comma 3 5 3 2 2 4 2 4" xfId="29818"/>
    <cellStyle name="Comma 3 5 3 2 2 4 2 5" xfId="29819"/>
    <cellStyle name="Comma 3 5 3 2 2 4 2 6" xfId="29820"/>
    <cellStyle name="Comma 3 5 3 2 2 4 3" xfId="29821"/>
    <cellStyle name="Comma 3 5 3 2 2 4 3 2" xfId="29822"/>
    <cellStyle name="Comma 3 5 3 2 2 4 4" xfId="29823"/>
    <cellStyle name="Comma 3 5 3 2 2 4 5" xfId="29824"/>
    <cellStyle name="Comma 3 5 3 2 2 4 6" xfId="29825"/>
    <cellStyle name="Comma 3 5 3 2 2 4 7" xfId="29826"/>
    <cellStyle name="Comma 3 5 3 2 2 5" xfId="29827"/>
    <cellStyle name="Comma 3 5 3 2 2 5 2" xfId="29828"/>
    <cellStyle name="Comma 3 5 3 2 2 5 2 2" xfId="29829"/>
    <cellStyle name="Comma 3 5 3 2 2 5 3" xfId="29830"/>
    <cellStyle name="Comma 3 5 3 2 2 5 4" xfId="29831"/>
    <cellStyle name="Comma 3 5 3 2 2 5 5" xfId="29832"/>
    <cellStyle name="Comma 3 5 3 2 2 5 6" xfId="29833"/>
    <cellStyle name="Comma 3 5 3 2 2 6" xfId="29834"/>
    <cellStyle name="Comma 3 5 3 2 2 6 2" xfId="29835"/>
    <cellStyle name="Comma 3 5 3 2 2 7" xfId="29836"/>
    <cellStyle name="Comma 3 5 3 2 2 7 2" xfId="29837"/>
    <cellStyle name="Comma 3 5 3 2 2 8" xfId="29838"/>
    <cellStyle name="Comma 3 5 3 2 2 9" xfId="29839"/>
    <cellStyle name="Comma 3 5 3 2 3" xfId="29840"/>
    <cellStyle name="Comma 3 5 3 2 3 10" xfId="29841"/>
    <cellStyle name="Comma 3 5 3 2 3 11" xfId="29842"/>
    <cellStyle name="Comma 3 5 3 2 3 2" xfId="29843"/>
    <cellStyle name="Comma 3 5 3 2 3 2 2" xfId="29844"/>
    <cellStyle name="Comma 3 5 3 2 3 2 2 2" xfId="29845"/>
    <cellStyle name="Comma 3 5 3 2 3 2 2 2 2" xfId="29846"/>
    <cellStyle name="Comma 3 5 3 2 3 2 2 2 2 2" xfId="29847"/>
    <cellStyle name="Comma 3 5 3 2 3 2 2 2 3" xfId="29848"/>
    <cellStyle name="Comma 3 5 3 2 3 2 2 2 4" xfId="29849"/>
    <cellStyle name="Comma 3 5 3 2 3 2 2 2 5" xfId="29850"/>
    <cellStyle name="Comma 3 5 3 2 3 2 2 2 6" xfId="29851"/>
    <cellStyle name="Comma 3 5 3 2 3 2 2 3" xfId="29852"/>
    <cellStyle name="Comma 3 5 3 2 3 2 2 3 2" xfId="29853"/>
    <cellStyle name="Comma 3 5 3 2 3 2 2 4" xfId="29854"/>
    <cellStyle name="Comma 3 5 3 2 3 2 2 5" xfId="29855"/>
    <cellStyle name="Comma 3 5 3 2 3 2 2 6" xfId="29856"/>
    <cellStyle name="Comma 3 5 3 2 3 2 2 7" xfId="29857"/>
    <cellStyle name="Comma 3 5 3 2 3 2 3" xfId="29858"/>
    <cellStyle name="Comma 3 5 3 2 3 2 3 2" xfId="29859"/>
    <cellStyle name="Comma 3 5 3 2 3 2 3 2 2" xfId="29860"/>
    <cellStyle name="Comma 3 5 3 2 3 2 3 3" xfId="29861"/>
    <cellStyle name="Comma 3 5 3 2 3 2 3 4" xfId="29862"/>
    <cellStyle name="Comma 3 5 3 2 3 2 3 5" xfId="29863"/>
    <cellStyle name="Comma 3 5 3 2 3 2 3 6" xfId="29864"/>
    <cellStyle name="Comma 3 5 3 2 3 2 4" xfId="29865"/>
    <cellStyle name="Comma 3 5 3 2 3 2 4 2" xfId="29866"/>
    <cellStyle name="Comma 3 5 3 2 3 2 5" xfId="29867"/>
    <cellStyle name="Comma 3 5 3 2 3 2 6" xfId="29868"/>
    <cellStyle name="Comma 3 5 3 2 3 2 7" xfId="29869"/>
    <cellStyle name="Comma 3 5 3 2 3 2 8" xfId="29870"/>
    <cellStyle name="Comma 3 5 3 2 3 3" xfId="29871"/>
    <cellStyle name="Comma 3 5 3 2 3 3 2" xfId="29872"/>
    <cellStyle name="Comma 3 5 3 2 3 3 2 2" xfId="29873"/>
    <cellStyle name="Comma 3 5 3 2 3 3 2 2 2" xfId="29874"/>
    <cellStyle name="Comma 3 5 3 2 3 3 2 3" xfId="29875"/>
    <cellStyle name="Comma 3 5 3 2 3 3 2 4" xfId="29876"/>
    <cellStyle name="Comma 3 5 3 2 3 3 2 5" xfId="29877"/>
    <cellStyle name="Comma 3 5 3 2 3 3 2 6" xfId="29878"/>
    <cellStyle name="Comma 3 5 3 2 3 3 3" xfId="29879"/>
    <cellStyle name="Comma 3 5 3 2 3 3 3 2" xfId="29880"/>
    <cellStyle name="Comma 3 5 3 2 3 3 4" xfId="29881"/>
    <cellStyle name="Comma 3 5 3 2 3 3 5" xfId="29882"/>
    <cellStyle name="Comma 3 5 3 2 3 3 6" xfId="29883"/>
    <cellStyle name="Comma 3 5 3 2 3 3 7" xfId="29884"/>
    <cellStyle name="Comma 3 5 3 2 3 4" xfId="29885"/>
    <cellStyle name="Comma 3 5 3 2 3 4 2" xfId="29886"/>
    <cellStyle name="Comma 3 5 3 2 3 4 2 2" xfId="29887"/>
    <cellStyle name="Comma 3 5 3 2 3 4 3" xfId="29888"/>
    <cellStyle name="Comma 3 5 3 2 3 4 4" xfId="29889"/>
    <cellStyle name="Comma 3 5 3 2 3 4 5" xfId="29890"/>
    <cellStyle name="Comma 3 5 3 2 3 4 6" xfId="29891"/>
    <cellStyle name="Comma 3 5 3 2 3 5" xfId="29892"/>
    <cellStyle name="Comma 3 5 3 2 3 5 2" xfId="29893"/>
    <cellStyle name="Comma 3 5 3 2 3 6" xfId="29894"/>
    <cellStyle name="Comma 3 5 3 2 3 6 2" xfId="29895"/>
    <cellStyle name="Comma 3 5 3 2 3 7" xfId="29896"/>
    <cellStyle name="Comma 3 5 3 2 3 8" xfId="29897"/>
    <cellStyle name="Comma 3 5 3 2 3 9" xfId="29898"/>
    <cellStyle name="Comma 3 5 3 2 4" xfId="29899"/>
    <cellStyle name="Comma 3 5 3 2 4 2" xfId="29900"/>
    <cellStyle name="Comma 3 5 3 2 4 2 2" xfId="29901"/>
    <cellStyle name="Comma 3 5 3 2 4 2 2 2" xfId="29902"/>
    <cellStyle name="Comma 3 5 3 2 4 2 2 2 2" xfId="29903"/>
    <cellStyle name="Comma 3 5 3 2 4 2 2 3" xfId="29904"/>
    <cellStyle name="Comma 3 5 3 2 4 2 2 4" xfId="29905"/>
    <cellStyle name="Comma 3 5 3 2 4 2 2 5" xfId="29906"/>
    <cellStyle name="Comma 3 5 3 2 4 2 2 6" xfId="29907"/>
    <cellStyle name="Comma 3 5 3 2 4 2 3" xfId="29908"/>
    <cellStyle name="Comma 3 5 3 2 4 2 3 2" xfId="29909"/>
    <cellStyle name="Comma 3 5 3 2 4 2 4" xfId="29910"/>
    <cellStyle name="Comma 3 5 3 2 4 2 5" xfId="29911"/>
    <cellStyle name="Comma 3 5 3 2 4 2 6" xfId="29912"/>
    <cellStyle name="Comma 3 5 3 2 4 2 7" xfId="29913"/>
    <cellStyle name="Comma 3 5 3 2 4 3" xfId="29914"/>
    <cellStyle name="Comma 3 5 3 2 4 3 2" xfId="29915"/>
    <cellStyle name="Comma 3 5 3 2 4 3 2 2" xfId="29916"/>
    <cellStyle name="Comma 3 5 3 2 4 3 3" xfId="29917"/>
    <cellStyle name="Comma 3 5 3 2 4 3 4" xfId="29918"/>
    <cellStyle name="Comma 3 5 3 2 4 3 5" xfId="29919"/>
    <cellStyle name="Comma 3 5 3 2 4 3 6" xfId="29920"/>
    <cellStyle name="Comma 3 5 3 2 4 4" xfId="29921"/>
    <cellStyle name="Comma 3 5 3 2 4 4 2" xfId="29922"/>
    <cellStyle name="Comma 3 5 3 2 4 5" xfId="29923"/>
    <cellStyle name="Comma 3 5 3 2 4 6" xfId="29924"/>
    <cellStyle name="Comma 3 5 3 2 4 7" xfId="29925"/>
    <cellStyle name="Comma 3 5 3 2 4 8" xfId="29926"/>
    <cellStyle name="Comma 3 5 3 2 5" xfId="29927"/>
    <cellStyle name="Comma 3 5 3 2 5 2" xfId="29928"/>
    <cellStyle name="Comma 3 5 3 2 5 2 2" xfId="29929"/>
    <cellStyle name="Comma 3 5 3 2 5 2 2 2" xfId="29930"/>
    <cellStyle name="Comma 3 5 3 2 5 2 3" xfId="29931"/>
    <cellStyle name="Comma 3 5 3 2 5 2 4" xfId="29932"/>
    <cellStyle name="Comma 3 5 3 2 5 2 5" xfId="29933"/>
    <cellStyle name="Comma 3 5 3 2 5 2 6" xfId="29934"/>
    <cellStyle name="Comma 3 5 3 2 5 3" xfId="29935"/>
    <cellStyle name="Comma 3 5 3 2 5 3 2" xfId="29936"/>
    <cellStyle name="Comma 3 5 3 2 5 4" xfId="29937"/>
    <cellStyle name="Comma 3 5 3 2 5 5" xfId="29938"/>
    <cellStyle name="Comma 3 5 3 2 5 6" xfId="29939"/>
    <cellStyle name="Comma 3 5 3 2 5 7" xfId="29940"/>
    <cellStyle name="Comma 3 5 3 2 6" xfId="29941"/>
    <cellStyle name="Comma 3 5 3 2 6 2" xfId="29942"/>
    <cellStyle name="Comma 3 5 3 2 6 2 2" xfId="29943"/>
    <cellStyle name="Comma 3 5 3 2 6 3" xfId="29944"/>
    <cellStyle name="Comma 3 5 3 2 6 4" xfId="29945"/>
    <cellStyle name="Comma 3 5 3 2 6 5" xfId="29946"/>
    <cellStyle name="Comma 3 5 3 2 6 6" xfId="29947"/>
    <cellStyle name="Comma 3 5 3 2 7" xfId="29948"/>
    <cellStyle name="Comma 3 5 3 2 7 2" xfId="29949"/>
    <cellStyle name="Comma 3 5 3 2 8" xfId="29950"/>
    <cellStyle name="Comma 3 5 3 2 8 2" xfId="29951"/>
    <cellStyle name="Comma 3 5 3 2 9" xfId="29952"/>
    <cellStyle name="Comma 3 5 3 20" xfId="29953"/>
    <cellStyle name="Comma 3 5 3 3" xfId="29954"/>
    <cellStyle name="Comma 3 5 3 3 10" xfId="29955"/>
    <cellStyle name="Comma 3 5 3 3 11" xfId="29956"/>
    <cellStyle name="Comma 3 5 3 3 12" xfId="29957"/>
    <cellStyle name="Comma 3 5 3 3 13" xfId="29958"/>
    <cellStyle name="Comma 3 5 3 3 14" xfId="29959"/>
    <cellStyle name="Comma 3 5 3 3 2" xfId="29960"/>
    <cellStyle name="Comma 3 5 3 3 2 10" xfId="29961"/>
    <cellStyle name="Comma 3 5 3 3 2 11" xfId="29962"/>
    <cellStyle name="Comma 3 5 3 3 2 12" xfId="29963"/>
    <cellStyle name="Comma 3 5 3 3 2 2" xfId="29964"/>
    <cellStyle name="Comma 3 5 3 3 2 2 10" xfId="29965"/>
    <cellStyle name="Comma 3 5 3 3 2 2 11" xfId="29966"/>
    <cellStyle name="Comma 3 5 3 3 2 2 2" xfId="29967"/>
    <cellStyle name="Comma 3 5 3 3 2 2 2 2" xfId="29968"/>
    <cellStyle name="Comma 3 5 3 3 2 2 2 2 2" xfId="29969"/>
    <cellStyle name="Comma 3 5 3 3 2 2 2 2 2 2" xfId="29970"/>
    <cellStyle name="Comma 3 5 3 3 2 2 2 2 2 2 2" xfId="29971"/>
    <cellStyle name="Comma 3 5 3 3 2 2 2 2 2 3" xfId="29972"/>
    <cellStyle name="Comma 3 5 3 3 2 2 2 2 2 4" xfId="29973"/>
    <cellStyle name="Comma 3 5 3 3 2 2 2 2 2 5" xfId="29974"/>
    <cellStyle name="Comma 3 5 3 3 2 2 2 2 2 6" xfId="29975"/>
    <cellStyle name="Comma 3 5 3 3 2 2 2 2 3" xfId="29976"/>
    <cellStyle name="Comma 3 5 3 3 2 2 2 2 3 2" xfId="29977"/>
    <cellStyle name="Comma 3 5 3 3 2 2 2 2 4" xfId="29978"/>
    <cellStyle name="Comma 3 5 3 3 2 2 2 2 5" xfId="29979"/>
    <cellStyle name="Comma 3 5 3 3 2 2 2 2 6" xfId="29980"/>
    <cellStyle name="Comma 3 5 3 3 2 2 2 2 7" xfId="29981"/>
    <cellStyle name="Comma 3 5 3 3 2 2 2 3" xfId="29982"/>
    <cellStyle name="Comma 3 5 3 3 2 2 2 3 2" xfId="29983"/>
    <cellStyle name="Comma 3 5 3 3 2 2 2 3 2 2" xfId="29984"/>
    <cellStyle name="Comma 3 5 3 3 2 2 2 3 3" xfId="29985"/>
    <cellStyle name="Comma 3 5 3 3 2 2 2 3 4" xfId="29986"/>
    <cellStyle name="Comma 3 5 3 3 2 2 2 3 5" xfId="29987"/>
    <cellStyle name="Comma 3 5 3 3 2 2 2 3 6" xfId="29988"/>
    <cellStyle name="Comma 3 5 3 3 2 2 2 4" xfId="29989"/>
    <cellStyle name="Comma 3 5 3 3 2 2 2 4 2" xfId="29990"/>
    <cellStyle name="Comma 3 5 3 3 2 2 2 5" xfId="29991"/>
    <cellStyle name="Comma 3 5 3 3 2 2 2 6" xfId="29992"/>
    <cellStyle name="Comma 3 5 3 3 2 2 2 7" xfId="29993"/>
    <cellStyle name="Comma 3 5 3 3 2 2 2 8" xfId="29994"/>
    <cellStyle name="Comma 3 5 3 3 2 2 3" xfId="29995"/>
    <cellStyle name="Comma 3 5 3 3 2 2 3 2" xfId="29996"/>
    <cellStyle name="Comma 3 5 3 3 2 2 3 2 2" xfId="29997"/>
    <cellStyle name="Comma 3 5 3 3 2 2 3 2 2 2" xfId="29998"/>
    <cellStyle name="Comma 3 5 3 3 2 2 3 2 3" xfId="29999"/>
    <cellStyle name="Comma 3 5 3 3 2 2 3 2 4" xfId="30000"/>
    <cellStyle name="Comma 3 5 3 3 2 2 3 2 5" xfId="30001"/>
    <cellStyle name="Comma 3 5 3 3 2 2 3 2 6" xfId="30002"/>
    <cellStyle name="Comma 3 5 3 3 2 2 3 3" xfId="30003"/>
    <cellStyle name="Comma 3 5 3 3 2 2 3 3 2" xfId="30004"/>
    <cellStyle name="Comma 3 5 3 3 2 2 3 4" xfId="30005"/>
    <cellStyle name="Comma 3 5 3 3 2 2 3 5" xfId="30006"/>
    <cellStyle name="Comma 3 5 3 3 2 2 3 6" xfId="30007"/>
    <cellStyle name="Comma 3 5 3 3 2 2 3 7" xfId="30008"/>
    <cellStyle name="Comma 3 5 3 3 2 2 4" xfId="30009"/>
    <cellStyle name="Comma 3 5 3 3 2 2 4 2" xfId="30010"/>
    <cellStyle name="Comma 3 5 3 3 2 2 4 2 2" xfId="30011"/>
    <cellStyle name="Comma 3 5 3 3 2 2 4 3" xfId="30012"/>
    <cellStyle name="Comma 3 5 3 3 2 2 4 4" xfId="30013"/>
    <cellStyle name="Comma 3 5 3 3 2 2 4 5" xfId="30014"/>
    <cellStyle name="Comma 3 5 3 3 2 2 4 6" xfId="30015"/>
    <cellStyle name="Comma 3 5 3 3 2 2 5" xfId="30016"/>
    <cellStyle name="Comma 3 5 3 3 2 2 5 2" xfId="30017"/>
    <cellStyle name="Comma 3 5 3 3 2 2 6" xfId="30018"/>
    <cellStyle name="Comma 3 5 3 3 2 2 6 2" xfId="30019"/>
    <cellStyle name="Comma 3 5 3 3 2 2 7" xfId="30020"/>
    <cellStyle name="Comma 3 5 3 3 2 2 8" xfId="30021"/>
    <cellStyle name="Comma 3 5 3 3 2 2 9" xfId="30022"/>
    <cellStyle name="Comma 3 5 3 3 2 3" xfId="30023"/>
    <cellStyle name="Comma 3 5 3 3 2 3 10" xfId="30024"/>
    <cellStyle name="Comma 3 5 3 3 2 3 2" xfId="30025"/>
    <cellStyle name="Comma 3 5 3 3 2 3 2 2" xfId="30026"/>
    <cellStyle name="Comma 3 5 3 3 2 3 2 2 2" xfId="30027"/>
    <cellStyle name="Comma 3 5 3 3 2 3 2 2 2 2" xfId="30028"/>
    <cellStyle name="Comma 3 5 3 3 2 3 2 2 3" xfId="30029"/>
    <cellStyle name="Comma 3 5 3 3 2 3 2 2 4" xfId="30030"/>
    <cellStyle name="Comma 3 5 3 3 2 3 2 2 5" xfId="30031"/>
    <cellStyle name="Comma 3 5 3 3 2 3 2 2 6" xfId="30032"/>
    <cellStyle name="Comma 3 5 3 3 2 3 2 3" xfId="30033"/>
    <cellStyle name="Comma 3 5 3 3 2 3 2 3 2" xfId="30034"/>
    <cellStyle name="Comma 3 5 3 3 2 3 2 4" xfId="30035"/>
    <cellStyle name="Comma 3 5 3 3 2 3 2 5" xfId="30036"/>
    <cellStyle name="Comma 3 5 3 3 2 3 2 6" xfId="30037"/>
    <cellStyle name="Comma 3 5 3 3 2 3 2 7" xfId="30038"/>
    <cellStyle name="Comma 3 5 3 3 2 3 3" xfId="30039"/>
    <cellStyle name="Comma 3 5 3 3 2 3 3 2" xfId="30040"/>
    <cellStyle name="Comma 3 5 3 3 2 3 3 2 2" xfId="30041"/>
    <cellStyle name="Comma 3 5 3 3 2 3 3 3" xfId="30042"/>
    <cellStyle name="Comma 3 5 3 3 2 3 3 4" xfId="30043"/>
    <cellStyle name="Comma 3 5 3 3 2 3 3 5" xfId="30044"/>
    <cellStyle name="Comma 3 5 3 3 2 3 3 6" xfId="30045"/>
    <cellStyle name="Comma 3 5 3 3 2 3 4" xfId="30046"/>
    <cellStyle name="Comma 3 5 3 3 2 3 4 2" xfId="30047"/>
    <cellStyle name="Comma 3 5 3 3 2 3 5" xfId="30048"/>
    <cellStyle name="Comma 3 5 3 3 2 3 5 2" xfId="30049"/>
    <cellStyle name="Comma 3 5 3 3 2 3 6" xfId="30050"/>
    <cellStyle name="Comma 3 5 3 3 2 3 7" xfId="30051"/>
    <cellStyle name="Comma 3 5 3 3 2 3 8" xfId="30052"/>
    <cellStyle name="Comma 3 5 3 3 2 3 9" xfId="30053"/>
    <cellStyle name="Comma 3 5 3 3 2 4" xfId="30054"/>
    <cellStyle name="Comma 3 5 3 3 2 4 2" xfId="30055"/>
    <cellStyle name="Comma 3 5 3 3 2 4 2 2" xfId="30056"/>
    <cellStyle name="Comma 3 5 3 3 2 4 2 2 2" xfId="30057"/>
    <cellStyle name="Comma 3 5 3 3 2 4 2 3" xfId="30058"/>
    <cellStyle name="Comma 3 5 3 3 2 4 2 4" xfId="30059"/>
    <cellStyle name="Comma 3 5 3 3 2 4 2 5" xfId="30060"/>
    <cellStyle name="Comma 3 5 3 3 2 4 2 6" xfId="30061"/>
    <cellStyle name="Comma 3 5 3 3 2 4 3" xfId="30062"/>
    <cellStyle name="Comma 3 5 3 3 2 4 3 2" xfId="30063"/>
    <cellStyle name="Comma 3 5 3 3 2 4 4" xfId="30064"/>
    <cellStyle name="Comma 3 5 3 3 2 4 5" xfId="30065"/>
    <cellStyle name="Comma 3 5 3 3 2 4 6" xfId="30066"/>
    <cellStyle name="Comma 3 5 3 3 2 4 7" xfId="30067"/>
    <cellStyle name="Comma 3 5 3 3 2 5" xfId="30068"/>
    <cellStyle name="Comma 3 5 3 3 2 5 2" xfId="30069"/>
    <cellStyle name="Comma 3 5 3 3 2 5 2 2" xfId="30070"/>
    <cellStyle name="Comma 3 5 3 3 2 5 3" xfId="30071"/>
    <cellStyle name="Comma 3 5 3 3 2 5 4" xfId="30072"/>
    <cellStyle name="Comma 3 5 3 3 2 5 5" xfId="30073"/>
    <cellStyle name="Comma 3 5 3 3 2 5 6" xfId="30074"/>
    <cellStyle name="Comma 3 5 3 3 2 6" xfId="30075"/>
    <cellStyle name="Comma 3 5 3 3 2 6 2" xfId="30076"/>
    <cellStyle name="Comma 3 5 3 3 2 7" xfId="30077"/>
    <cellStyle name="Comma 3 5 3 3 2 7 2" xfId="30078"/>
    <cellStyle name="Comma 3 5 3 3 2 8" xfId="30079"/>
    <cellStyle name="Comma 3 5 3 3 2 9" xfId="30080"/>
    <cellStyle name="Comma 3 5 3 3 3" xfId="30081"/>
    <cellStyle name="Comma 3 5 3 3 3 10" xfId="30082"/>
    <cellStyle name="Comma 3 5 3 3 3 11" xfId="30083"/>
    <cellStyle name="Comma 3 5 3 3 3 12" xfId="30084"/>
    <cellStyle name="Comma 3 5 3 3 3 2" xfId="30085"/>
    <cellStyle name="Comma 3 5 3 3 3 2 10" xfId="30086"/>
    <cellStyle name="Comma 3 5 3 3 3 2 11" xfId="30087"/>
    <cellStyle name="Comma 3 5 3 3 3 2 2" xfId="30088"/>
    <cellStyle name="Comma 3 5 3 3 3 2 2 2" xfId="30089"/>
    <cellStyle name="Comma 3 5 3 3 3 2 2 2 2" xfId="30090"/>
    <cellStyle name="Comma 3 5 3 3 3 2 2 2 2 2" xfId="30091"/>
    <cellStyle name="Comma 3 5 3 3 3 2 2 2 2 2 2" xfId="30092"/>
    <cellStyle name="Comma 3 5 3 3 3 2 2 2 2 3" xfId="30093"/>
    <cellStyle name="Comma 3 5 3 3 3 2 2 2 2 4" xfId="30094"/>
    <cellStyle name="Comma 3 5 3 3 3 2 2 2 2 5" xfId="30095"/>
    <cellStyle name="Comma 3 5 3 3 3 2 2 2 2 6" xfId="30096"/>
    <cellStyle name="Comma 3 5 3 3 3 2 2 2 3" xfId="30097"/>
    <cellStyle name="Comma 3 5 3 3 3 2 2 2 3 2" xfId="30098"/>
    <cellStyle name="Comma 3 5 3 3 3 2 2 2 4" xfId="30099"/>
    <cellStyle name="Comma 3 5 3 3 3 2 2 2 5" xfId="30100"/>
    <cellStyle name="Comma 3 5 3 3 3 2 2 2 6" xfId="30101"/>
    <cellStyle name="Comma 3 5 3 3 3 2 2 2 7" xfId="30102"/>
    <cellStyle name="Comma 3 5 3 3 3 2 2 3" xfId="30103"/>
    <cellStyle name="Comma 3 5 3 3 3 2 2 3 2" xfId="30104"/>
    <cellStyle name="Comma 3 5 3 3 3 2 2 3 2 2" xfId="30105"/>
    <cellStyle name="Comma 3 5 3 3 3 2 2 3 3" xfId="30106"/>
    <cellStyle name="Comma 3 5 3 3 3 2 2 3 4" xfId="30107"/>
    <cellStyle name="Comma 3 5 3 3 3 2 2 3 5" xfId="30108"/>
    <cellStyle name="Comma 3 5 3 3 3 2 2 3 6" xfId="30109"/>
    <cellStyle name="Comma 3 5 3 3 3 2 2 4" xfId="30110"/>
    <cellStyle name="Comma 3 5 3 3 3 2 2 4 2" xfId="30111"/>
    <cellStyle name="Comma 3 5 3 3 3 2 2 5" xfId="30112"/>
    <cellStyle name="Comma 3 5 3 3 3 2 2 6" xfId="30113"/>
    <cellStyle name="Comma 3 5 3 3 3 2 2 7" xfId="30114"/>
    <cellStyle name="Comma 3 5 3 3 3 2 2 8" xfId="30115"/>
    <cellStyle name="Comma 3 5 3 3 3 2 3" xfId="30116"/>
    <cellStyle name="Comma 3 5 3 3 3 2 3 2" xfId="30117"/>
    <cellStyle name="Comma 3 5 3 3 3 2 3 2 2" xfId="30118"/>
    <cellStyle name="Comma 3 5 3 3 3 2 3 2 2 2" xfId="30119"/>
    <cellStyle name="Comma 3 5 3 3 3 2 3 2 2 2 2" xfId="30120"/>
    <cellStyle name="Comma 3 5 3 3 3 2 3 2 2 3" xfId="30121"/>
    <cellStyle name="Comma 3 5 3 3 3 2 3 2 2 4" xfId="30122"/>
    <cellStyle name="Comma 3 5 3 3 3 2 3 2 2 5" xfId="30123"/>
    <cellStyle name="Comma 3 5 3 3 3 2 3 2 2 6" xfId="30124"/>
    <cellStyle name="Comma 3 5 3 3 3 2 3 2 3" xfId="30125"/>
    <cellStyle name="Comma 3 5 3 3 3 2 3 2 3 2" xfId="30126"/>
    <cellStyle name="Comma 3 5 3 3 3 2 3 2 3 3" xfId="30127"/>
    <cellStyle name="Comma 3 5 3 3 3 2 3 2 4" xfId="30128"/>
    <cellStyle name="Comma 3 5 3 3 3 2 3 2 5" xfId="30129"/>
    <cellStyle name="Comma 3 5 3 3 3 2 3 2 6" xfId="30130"/>
    <cellStyle name="Comma 3 5 3 3 3 2 3 2 7" xfId="30131"/>
    <cellStyle name="Comma 3 5 3 3 3 2 3 3" xfId="30132"/>
    <cellStyle name="Comma 3 5 3 3 3 2 3 3 2" xfId="30133"/>
    <cellStyle name="Comma 3 5 3 3 3 2 3 3 2 2" xfId="30134"/>
    <cellStyle name="Comma 3 5 3 3 3 2 3 3 3" xfId="30135"/>
    <cellStyle name="Comma 3 5 3 3 3 2 3 3 4" xfId="30136"/>
    <cellStyle name="Comma 3 5 3 3 3 2 3 3 5" xfId="30137"/>
    <cellStyle name="Comma 3 5 3 3 3 2 3 3 6" xfId="30138"/>
    <cellStyle name="Comma 3 5 3 3 3 2 3 4" xfId="30139"/>
    <cellStyle name="Comma 3 5 3 3 3 2 3 4 2" xfId="30140"/>
    <cellStyle name="Comma 3 5 3 3 3 2 3 4 3" xfId="30141"/>
    <cellStyle name="Comma 3 5 3 3 3 2 3 5" xfId="30142"/>
    <cellStyle name="Comma 3 5 3 3 3 2 3 6" xfId="30143"/>
    <cellStyle name="Comma 3 5 3 3 3 2 3 7" xfId="30144"/>
    <cellStyle name="Comma 3 5 3 3 3 2 3 8" xfId="30145"/>
    <cellStyle name="Comma 3 5 3 3 3 2 4" xfId="30146"/>
    <cellStyle name="Comma 3 5 3 3 3 2 4 2" xfId="30147"/>
    <cellStyle name="Comma 3 5 3 3 3 2 4 2 2" xfId="30148"/>
    <cellStyle name="Comma 3 5 3 3 3 2 4 2 2 2" xfId="30149"/>
    <cellStyle name="Comma 3 5 3 3 3 2 4 2 3" xfId="30150"/>
    <cellStyle name="Comma 3 5 3 3 3 2 4 2 4" xfId="30151"/>
    <cellStyle name="Comma 3 5 3 3 3 2 4 2 5" xfId="30152"/>
    <cellStyle name="Comma 3 5 3 3 3 2 4 2 6" xfId="30153"/>
    <cellStyle name="Comma 3 5 3 3 3 2 4 3" xfId="30154"/>
    <cellStyle name="Comma 3 5 3 3 3 2 4 3 2" xfId="30155"/>
    <cellStyle name="Comma 3 5 3 3 3 2 4 3 3" xfId="30156"/>
    <cellStyle name="Comma 3 5 3 3 3 2 4 4" xfId="30157"/>
    <cellStyle name="Comma 3 5 3 3 3 2 4 5" xfId="30158"/>
    <cellStyle name="Comma 3 5 3 3 3 2 4 6" xfId="30159"/>
    <cellStyle name="Comma 3 5 3 3 3 2 4 7" xfId="30160"/>
    <cellStyle name="Comma 3 5 3 3 3 2 5" xfId="30161"/>
    <cellStyle name="Comma 3 5 3 3 3 2 5 2" xfId="30162"/>
    <cellStyle name="Comma 3 5 3 3 3 2 5 3" xfId="30163"/>
    <cellStyle name="Comma 3 5 3 3 3 2 6" xfId="30164"/>
    <cellStyle name="Comma 3 5 3 3 3 2 6 2" xfId="30165"/>
    <cellStyle name="Comma 3 5 3 3 3 2 7" xfId="30166"/>
    <cellStyle name="Comma 3 5 3 3 3 2 8" xfId="30167"/>
    <cellStyle name="Comma 3 5 3 3 3 2 9" xfId="30168"/>
    <cellStyle name="Comma 3 5 3 3 3 3" xfId="30169"/>
    <cellStyle name="Comma 3 5 3 3 3 3 10" xfId="30170"/>
    <cellStyle name="Comma 3 5 3 3 3 3 2" xfId="30171"/>
    <cellStyle name="Comma 3 5 3 3 3 3 2 2" xfId="30172"/>
    <cellStyle name="Comma 3 5 3 3 3 3 2 2 2" xfId="30173"/>
    <cellStyle name="Comma 3 5 3 3 3 3 2 2 2 2" xfId="30174"/>
    <cellStyle name="Comma 3 5 3 3 3 3 2 2 3" xfId="30175"/>
    <cellStyle name="Comma 3 5 3 3 3 3 2 2 4" xfId="30176"/>
    <cellStyle name="Comma 3 5 3 3 3 3 2 2 5" xfId="30177"/>
    <cellStyle name="Comma 3 5 3 3 3 3 2 2 6" xfId="30178"/>
    <cellStyle name="Comma 3 5 3 3 3 3 2 3" xfId="30179"/>
    <cellStyle name="Comma 3 5 3 3 3 3 2 3 2" xfId="30180"/>
    <cellStyle name="Comma 3 5 3 3 3 3 2 4" xfId="30181"/>
    <cellStyle name="Comma 3 5 3 3 3 3 2 5" xfId="30182"/>
    <cellStyle name="Comma 3 5 3 3 3 3 2 6" xfId="30183"/>
    <cellStyle name="Comma 3 5 3 3 3 3 2 7" xfId="30184"/>
    <cellStyle name="Comma 3 5 3 3 3 3 3" xfId="30185"/>
    <cellStyle name="Comma 3 5 3 3 3 3 3 2" xfId="30186"/>
    <cellStyle name="Comma 3 5 3 3 3 3 3 2 2" xfId="30187"/>
    <cellStyle name="Comma 3 5 3 3 3 3 3 3" xfId="30188"/>
    <cellStyle name="Comma 3 5 3 3 3 3 3 4" xfId="30189"/>
    <cellStyle name="Comma 3 5 3 3 3 3 3 5" xfId="30190"/>
    <cellStyle name="Comma 3 5 3 3 3 3 3 6" xfId="30191"/>
    <cellStyle name="Comma 3 5 3 3 3 3 4" xfId="30192"/>
    <cellStyle name="Comma 3 5 3 3 3 3 4 2" xfId="30193"/>
    <cellStyle name="Comma 3 5 3 3 3 3 5" xfId="30194"/>
    <cellStyle name="Comma 3 5 3 3 3 3 5 2" xfId="30195"/>
    <cellStyle name="Comma 3 5 3 3 3 3 6" xfId="30196"/>
    <cellStyle name="Comma 3 5 3 3 3 3 7" xfId="30197"/>
    <cellStyle name="Comma 3 5 3 3 3 3 8" xfId="30198"/>
    <cellStyle name="Comma 3 5 3 3 3 3 9" xfId="30199"/>
    <cellStyle name="Comma 3 5 3 3 3 4" xfId="30200"/>
    <cellStyle name="Comma 3 5 3 3 3 4 2" xfId="30201"/>
    <cellStyle name="Comma 3 5 3 3 3 4 2 2" xfId="30202"/>
    <cellStyle name="Comma 3 5 3 3 3 4 2 2 2" xfId="30203"/>
    <cellStyle name="Comma 3 5 3 3 3 4 2 2 2 2" xfId="30204"/>
    <cellStyle name="Comma 3 5 3 3 3 4 2 2 3" xfId="30205"/>
    <cellStyle name="Comma 3 5 3 3 3 4 2 2 4" xfId="30206"/>
    <cellStyle name="Comma 3 5 3 3 3 4 2 2 5" xfId="30207"/>
    <cellStyle name="Comma 3 5 3 3 3 4 2 2 6" xfId="30208"/>
    <cellStyle name="Comma 3 5 3 3 3 4 2 3" xfId="30209"/>
    <cellStyle name="Comma 3 5 3 3 3 4 2 3 2" xfId="30210"/>
    <cellStyle name="Comma 3 5 3 3 3 4 2 3 3" xfId="30211"/>
    <cellStyle name="Comma 3 5 3 3 3 4 2 4" xfId="30212"/>
    <cellStyle name="Comma 3 5 3 3 3 4 2 5" xfId="30213"/>
    <cellStyle name="Comma 3 5 3 3 3 4 2 6" xfId="30214"/>
    <cellStyle name="Comma 3 5 3 3 3 4 2 7" xfId="30215"/>
    <cellStyle name="Comma 3 5 3 3 3 4 3" xfId="30216"/>
    <cellStyle name="Comma 3 5 3 3 3 4 3 2" xfId="30217"/>
    <cellStyle name="Comma 3 5 3 3 3 4 3 2 2" xfId="30218"/>
    <cellStyle name="Comma 3 5 3 3 3 4 3 3" xfId="30219"/>
    <cellStyle name="Comma 3 5 3 3 3 4 3 4" xfId="30220"/>
    <cellStyle name="Comma 3 5 3 3 3 4 3 5" xfId="30221"/>
    <cellStyle name="Comma 3 5 3 3 3 4 3 6" xfId="30222"/>
    <cellStyle name="Comma 3 5 3 3 3 4 4" xfId="30223"/>
    <cellStyle name="Comma 3 5 3 3 3 4 4 2" xfId="30224"/>
    <cellStyle name="Comma 3 5 3 3 3 4 4 3" xfId="30225"/>
    <cellStyle name="Comma 3 5 3 3 3 4 5" xfId="30226"/>
    <cellStyle name="Comma 3 5 3 3 3 4 6" xfId="30227"/>
    <cellStyle name="Comma 3 5 3 3 3 4 7" xfId="30228"/>
    <cellStyle name="Comma 3 5 3 3 3 4 8" xfId="30229"/>
    <cellStyle name="Comma 3 5 3 3 3 5" xfId="30230"/>
    <cellStyle name="Comma 3 5 3 3 3 5 2" xfId="30231"/>
    <cellStyle name="Comma 3 5 3 3 3 5 2 2" xfId="30232"/>
    <cellStyle name="Comma 3 5 3 3 3 5 2 2 2" xfId="30233"/>
    <cellStyle name="Comma 3 5 3 3 3 5 2 3" xfId="30234"/>
    <cellStyle name="Comma 3 5 3 3 3 5 2 4" xfId="30235"/>
    <cellStyle name="Comma 3 5 3 3 3 5 2 5" xfId="30236"/>
    <cellStyle name="Comma 3 5 3 3 3 5 2 6" xfId="30237"/>
    <cellStyle name="Comma 3 5 3 3 3 5 3" xfId="30238"/>
    <cellStyle name="Comma 3 5 3 3 3 5 3 2" xfId="30239"/>
    <cellStyle name="Comma 3 5 3 3 3 5 3 3" xfId="30240"/>
    <cellStyle name="Comma 3 5 3 3 3 5 4" xfId="30241"/>
    <cellStyle name="Comma 3 5 3 3 3 5 5" xfId="30242"/>
    <cellStyle name="Comma 3 5 3 3 3 5 6" xfId="30243"/>
    <cellStyle name="Comma 3 5 3 3 3 5 7" xfId="30244"/>
    <cellStyle name="Comma 3 5 3 3 3 6" xfId="30245"/>
    <cellStyle name="Comma 3 5 3 3 3 6 2" xfId="30246"/>
    <cellStyle name="Comma 3 5 3 3 3 6 3" xfId="30247"/>
    <cellStyle name="Comma 3 5 3 3 3 7" xfId="30248"/>
    <cellStyle name="Comma 3 5 3 3 3 7 2" xfId="30249"/>
    <cellStyle name="Comma 3 5 3 3 3 8" xfId="30250"/>
    <cellStyle name="Comma 3 5 3 3 3 9" xfId="30251"/>
    <cellStyle name="Comma 3 5 3 3 4" xfId="30252"/>
    <cellStyle name="Comma 3 5 3 3 4 10" xfId="30253"/>
    <cellStyle name="Comma 3 5 3 3 4 11" xfId="30254"/>
    <cellStyle name="Comma 3 5 3 3 4 2" xfId="30255"/>
    <cellStyle name="Comma 3 5 3 3 4 2 2" xfId="30256"/>
    <cellStyle name="Comma 3 5 3 3 4 2 2 2" xfId="30257"/>
    <cellStyle name="Comma 3 5 3 3 4 2 2 2 2" xfId="30258"/>
    <cellStyle name="Comma 3 5 3 3 4 2 2 2 2 2" xfId="30259"/>
    <cellStyle name="Comma 3 5 3 3 4 2 2 2 3" xfId="30260"/>
    <cellStyle name="Comma 3 5 3 3 4 2 2 2 4" xfId="30261"/>
    <cellStyle name="Comma 3 5 3 3 4 2 2 2 5" xfId="30262"/>
    <cellStyle name="Comma 3 5 3 3 4 2 2 2 6" xfId="30263"/>
    <cellStyle name="Comma 3 5 3 3 4 2 2 3" xfId="30264"/>
    <cellStyle name="Comma 3 5 3 3 4 2 2 3 2" xfId="30265"/>
    <cellStyle name="Comma 3 5 3 3 4 2 2 4" xfId="30266"/>
    <cellStyle name="Comma 3 5 3 3 4 2 2 5" xfId="30267"/>
    <cellStyle name="Comma 3 5 3 3 4 2 2 6" xfId="30268"/>
    <cellStyle name="Comma 3 5 3 3 4 2 2 7" xfId="30269"/>
    <cellStyle name="Comma 3 5 3 3 4 2 3" xfId="30270"/>
    <cellStyle name="Comma 3 5 3 3 4 2 3 2" xfId="30271"/>
    <cellStyle name="Comma 3 5 3 3 4 2 3 2 2" xfId="30272"/>
    <cellStyle name="Comma 3 5 3 3 4 2 3 3" xfId="30273"/>
    <cellStyle name="Comma 3 5 3 3 4 2 3 4" xfId="30274"/>
    <cellStyle name="Comma 3 5 3 3 4 2 3 5" xfId="30275"/>
    <cellStyle name="Comma 3 5 3 3 4 2 3 6" xfId="30276"/>
    <cellStyle name="Comma 3 5 3 3 4 2 4" xfId="30277"/>
    <cellStyle name="Comma 3 5 3 3 4 2 4 2" xfId="30278"/>
    <cellStyle name="Comma 3 5 3 3 4 2 5" xfId="30279"/>
    <cellStyle name="Comma 3 5 3 3 4 2 6" xfId="30280"/>
    <cellStyle name="Comma 3 5 3 3 4 2 7" xfId="30281"/>
    <cellStyle name="Comma 3 5 3 3 4 2 8" xfId="30282"/>
    <cellStyle name="Comma 3 5 3 3 4 3" xfId="30283"/>
    <cellStyle name="Comma 3 5 3 3 4 3 2" xfId="30284"/>
    <cellStyle name="Comma 3 5 3 3 4 3 2 2" xfId="30285"/>
    <cellStyle name="Comma 3 5 3 3 4 3 2 2 2" xfId="30286"/>
    <cellStyle name="Comma 3 5 3 3 4 3 2 3" xfId="30287"/>
    <cellStyle name="Comma 3 5 3 3 4 3 2 4" xfId="30288"/>
    <cellStyle name="Comma 3 5 3 3 4 3 2 5" xfId="30289"/>
    <cellStyle name="Comma 3 5 3 3 4 3 2 6" xfId="30290"/>
    <cellStyle name="Comma 3 5 3 3 4 3 3" xfId="30291"/>
    <cellStyle name="Comma 3 5 3 3 4 3 3 2" xfId="30292"/>
    <cellStyle name="Comma 3 5 3 3 4 3 4" xfId="30293"/>
    <cellStyle name="Comma 3 5 3 3 4 3 5" xfId="30294"/>
    <cellStyle name="Comma 3 5 3 3 4 3 6" xfId="30295"/>
    <cellStyle name="Comma 3 5 3 3 4 3 7" xfId="30296"/>
    <cellStyle name="Comma 3 5 3 3 4 4" xfId="30297"/>
    <cellStyle name="Comma 3 5 3 3 4 4 2" xfId="30298"/>
    <cellStyle name="Comma 3 5 3 3 4 4 2 2" xfId="30299"/>
    <cellStyle name="Comma 3 5 3 3 4 4 3" xfId="30300"/>
    <cellStyle name="Comma 3 5 3 3 4 4 4" xfId="30301"/>
    <cellStyle name="Comma 3 5 3 3 4 4 5" xfId="30302"/>
    <cellStyle name="Comma 3 5 3 3 4 4 6" xfId="30303"/>
    <cellStyle name="Comma 3 5 3 3 4 5" xfId="30304"/>
    <cellStyle name="Comma 3 5 3 3 4 5 2" xfId="30305"/>
    <cellStyle name="Comma 3 5 3 3 4 6" xfId="30306"/>
    <cellStyle name="Comma 3 5 3 3 4 6 2" xfId="30307"/>
    <cellStyle name="Comma 3 5 3 3 4 7" xfId="30308"/>
    <cellStyle name="Comma 3 5 3 3 4 8" xfId="30309"/>
    <cellStyle name="Comma 3 5 3 3 4 9" xfId="30310"/>
    <cellStyle name="Comma 3 5 3 3 5" xfId="30311"/>
    <cellStyle name="Comma 3 5 3 3 5 10" xfId="30312"/>
    <cellStyle name="Comma 3 5 3 3 5 2" xfId="30313"/>
    <cellStyle name="Comma 3 5 3 3 5 2 2" xfId="30314"/>
    <cellStyle name="Comma 3 5 3 3 5 2 2 2" xfId="30315"/>
    <cellStyle name="Comma 3 5 3 3 5 2 2 2 2" xfId="30316"/>
    <cellStyle name="Comma 3 5 3 3 5 2 2 3" xfId="30317"/>
    <cellStyle name="Comma 3 5 3 3 5 2 2 4" xfId="30318"/>
    <cellStyle name="Comma 3 5 3 3 5 2 2 5" xfId="30319"/>
    <cellStyle name="Comma 3 5 3 3 5 2 2 6" xfId="30320"/>
    <cellStyle name="Comma 3 5 3 3 5 2 3" xfId="30321"/>
    <cellStyle name="Comma 3 5 3 3 5 2 3 2" xfId="30322"/>
    <cellStyle name="Comma 3 5 3 3 5 2 4" xfId="30323"/>
    <cellStyle name="Comma 3 5 3 3 5 2 5" xfId="30324"/>
    <cellStyle name="Comma 3 5 3 3 5 2 6" xfId="30325"/>
    <cellStyle name="Comma 3 5 3 3 5 2 7" xfId="30326"/>
    <cellStyle name="Comma 3 5 3 3 5 3" xfId="30327"/>
    <cellStyle name="Comma 3 5 3 3 5 3 2" xfId="30328"/>
    <cellStyle name="Comma 3 5 3 3 5 3 2 2" xfId="30329"/>
    <cellStyle name="Comma 3 5 3 3 5 3 3" xfId="30330"/>
    <cellStyle name="Comma 3 5 3 3 5 3 4" xfId="30331"/>
    <cellStyle name="Comma 3 5 3 3 5 3 5" xfId="30332"/>
    <cellStyle name="Comma 3 5 3 3 5 3 6" xfId="30333"/>
    <cellStyle name="Comma 3 5 3 3 5 4" xfId="30334"/>
    <cellStyle name="Comma 3 5 3 3 5 4 2" xfId="30335"/>
    <cellStyle name="Comma 3 5 3 3 5 5" xfId="30336"/>
    <cellStyle name="Comma 3 5 3 3 5 5 2" xfId="30337"/>
    <cellStyle name="Comma 3 5 3 3 5 6" xfId="30338"/>
    <cellStyle name="Comma 3 5 3 3 5 7" xfId="30339"/>
    <cellStyle name="Comma 3 5 3 3 5 8" xfId="30340"/>
    <cellStyle name="Comma 3 5 3 3 5 9" xfId="30341"/>
    <cellStyle name="Comma 3 5 3 3 6" xfId="30342"/>
    <cellStyle name="Comma 3 5 3 3 6 2" xfId="30343"/>
    <cellStyle name="Comma 3 5 3 3 6 2 2" xfId="30344"/>
    <cellStyle name="Comma 3 5 3 3 6 2 2 2" xfId="30345"/>
    <cellStyle name="Comma 3 5 3 3 6 2 3" xfId="30346"/>
    <cellStyle name="Comma 3 5 3 3 6 2 4" xfId="30347"/>
    <cellStyle name="Comma 3 5 3 3 6 2 5" xfId="30348"/>
    <cellStyle name="Comma 3 5 3 3 6 2 6" xfId="30349"/>
    <cellStyle name="Comma 3 5 3 3 6 3" xfId="30350"/>
    <cellStyle name="Comma 3 5 3 3 6 3 2" xfId="30351"/>
    <cellStyle name="Comma 3 5 3 3 6 4" xfId="30352"/>
    <cellStyle name="Comma 3 5 3 3 6 5" xfId="30353"/>
    <cellStyle name="Comma 3 5 3 3 6 6" xfId="30354"/>
    <cellStyle name="Comma 3 5 3 3 6 7" xfId="30355"/>
    <cellStyle name="Comma 3 5 3 3 7" xfId="30356"/>
    <cellStyle name="Comma 3 5 3 3 7 2" xfId="30357"/>
    <cellStyle name="Comma 3 5 3 3 7 2 2" xfId="30358"/>
    <cellStyle name="Comma 3 5 3 3 7 3" xfId="30359"/>
    <cellStyle name="Comma 3 5 3 3 7 4" xfId="30360"/>
    <cellStyle name="Comma 3 5 3 3 7 5" xfId="30361"/>
    <cellStyle name="Comma 3 5 3 3 7 6" xfId="30362"/>
    <cellStyle name="Comma 3 5 3 3 8" xfId="30363"/>
    <cellStyle name="Comma 3 5 3 3 8 2" xfId="30364"/>
    <cellStyle name="Comma 3 5 3 3 9" xfId="30365"/>
    <cellStyle name="Comma 3 5 3 3 9 2" xfId="30366"/>
    <cellStyle name="Comma 3 5 3 4" xfId="30367"/>
    <cellStyle name="Comma 3 5 3 4 10" xfId="30368"/>
    <cellStyle name="Comma 3 5 3 4 11" xfId="30369"/>
    <cellStyle name="Comma 3 5 3 4 12" xfId="30370"/>
    <cellStyle name="Comma 3 5 3 4 2" xfId="30371"/>
    <cellStyle name="Comma 3 5 3 4 2 10" xfId="30372"/>
    <cellStyle name="Comma 3 5 3 4 2 11" xfId="30373"/>
    <cellStyle name="Comma 3 5 3 4 2 2" xfId="30374"/>
    <cellStyle name="Comma 3 5 3 4 2 2 2" xfId="30375"/>
    <cellStyle name="Comma 3 5 3 4 2 2 2 2" xfId="30376"/>
    <cellStyle name="Comma 3 5 3 4 2 2 2 2 2" xfId="30377"/>
    <cellStyle name="Comma 3 5 3 4 2 2 2 2 2 2" xfId="30378"/>
    <cellStyle name="Comma 3 5 3 4 2 2 2 2 3" xfId="30379"/>
    <cellStyle name="Comma 3 5 3 4 2 2 2 2 4" xfId="30380"/>
    <cellStyle name="Comma 3 5 3 4 2 2 2 2 5" xfId="30381"/>
    <cellStyle name="Comma 3 5 3 4 2 2 2 2 6" xfId="30382"/>
    <cellStyle name="Comma 3 5 3 4 2 2 2 3" xfId="30383"/>
    <cellStyle name="Comma 3 5 3 4 2 2 2 3 2" xfId="30384"/>
    <cellStyle name="Comma 3 5 3 4 2 2 2 4" xfId="30385"/>
    <cellStyle name="Comma 3 5 3 4 2 2 2 5" xfId="30386"/>
    <cellStyle name="Comma 3 5 3 4 2 2 2 6" xfId="30387"/>
    <cellStyle name="Comma 3 5 3 4 2 2 2 7" xfId="30388"/>
    <cellStyle name="Comma 3 5 3 4 2 2 3" xfId="30389"/>
    <cellStyle name="Comma 3 5 3 4 2 2 3 2" xfId="30390"/>
    <cellStyle name="Comma 3 5 3 4 2 2 3 2 2" xfId="30391"/>
    <cellStyle name="Comma 3 5 3 4 2 2 3 3" xfId="30392"/>
    <cellStyle name="Comma 3 5 3 4 2 2 3 4" xfId="30393"/>
    <cellStyle name="Comma 3 5 3 4 2 2 3 5" xfId="30394"/>
    <cellStyle name="Comma 3 5 3 4 2 2 3 6" xfId="30395"/>
    <cellStyle name="Comma 3 5 3 4 2 2 4" xfId="30396"/>
    <cellStyle name="Comma 3 5 3 4 2 2 4 2" xfId="30397"/>
    <cellStyle name="Comma 3 5 3 4 2 2 5" xfId="30398"/>
    <cellStyle name="Comma 3 5 3 4 2 2 6" xfId="30399"/>
    <cellStyle name="Comma 3 5 3 4 2 2 7" xfId="30400"/>
    <cellStyle name="Comma 3 5 3 4 2 2 8" xfId="30401"/>
    <cellStyle name="Comma 3 5 3 4 2 3" xfId="30402"/>
    <cellStyle name="Comma 3 5 3 4 2 3 2" xfId="30403"/>
    <cellStyle name="Comma 3 5 3 4 2 3 2 2" xfId="30404"/>
    <cellStyle name="Comma 3 5 3 4 2 3 2 2 2" xfId="30405"/>
    <cellStyle name="Comma 3 5 3 4 2 3 2 3" xfId="30406"/>
    <cellStyle name="Comma 3 5 3 4 2 3 2 4" xfId="30407"/>
    <cellStyle name="Comma 3 5 3 4 2 3 2 5" xfId="30408"/>
    <cellStyle name="Comma 3 5 3 4 2 3 2 6" xfId="30409"/>
    <cellStyle name="Comma 3 5 3 4 2 3 3" xfId="30410"/>
    <cellStyle name="Comma 3 5 3 4 2 3 3 2" xfId="30411"/>
    <cellStyle name="Comma 3 5 3 4 2 3 4" xfId="30412"/>
    <cellStyle name="Comma 3 5 3 4 2 3 5" xfId="30413"/>
    <cellStyle name="Comma 3 5 3 4 2 3 6" xfId="30414"/>
    <cellStyle name="Comma 3 5 3 4 2 3 7" xfId="30415"/>
    <cellStyle name="Comma 3 5 3 4 2 4" xfId="30416"/>
    <cellStyle name="Comma 3 5 3 4 2 4 2" xfId="30417"/>
    <cellStyle name="Comma 3 5 3 4 2 4 2 2" xfId="30418"/>
    <cellStyle name="Comma 3 5 3 4 2 4 3" xfId="30419"/>
    <cellStyle name="Comma 3 5 3 4 2 4 4" xfId="30420"/>
    <cellStyle name="Comma 3 5 3 4 2 4 5" xfId="30421"/>
    <cellStyle name="Comma 3 5 3 4 2 4 6" xfId="30422"/>
    <cellStyle name="Comma 3 5 3 4 2 5" xfId="30423"/>
    <cellStyle name="Comma 3 5 3 4 2 5 2" xfId="30424"/>
    <cellStyle name="Comma 3 5 3 4 2 6" xfId="30425"/>
    <cellStyle name="Comma 3 5 3 4 2 6 2" xfId="30426"/>
    <cellStyle name="Comma 3 5 3 4 2 7" xfId="30427"/>
    <cellStyle name="Comma 3 5 3 4 2 8" xfId="30428"/>
    <cellStyle name="Comma 3 5 3 4 2 9" xfId="30429"/>
    <cellStyle name="Comma 3 5 3 4 3" xfId="30430"/>
    <cellStyle name="Comma 3 5 3 4 3 2" xfId="30431"/>
    <cellStyle name="Comma 3 5 3 4 3 2 2" xfId="30432"/>
    <cellStyle name="Comma 3 5 3 4 3 2 2 2" xfId="30433"/>
    <cellStyle name="Comma 3 5 3 4 3 2 2 2 2" xfId="30434"/>
    <cellStyle name="Comma 3 5 3 4 3 2 2 3" xfId="30435"/>
    <cellStyle name="Comma 3 5 3 4 3 2 2 4" xfId="30436"/>
    <cellStyle name="Comma 3 5 3 4 3 2 2 5" xfId="30437"/>
    <cellStyle name="Comma 3 5 3 4 3 2 2 6" xfId="30438"/>
    <cellStyle name="Comma 3 5 3 4 3 2 3" xfId="30439"/>
    <cellStyle name="Comma 3 5 3 4 3 2 3 2" xfId="30440"/>
    <cellStyle name="Comma 3 5 3 4 3 2 4" xfId="30441"/>
    <cellStyle name="Comma 3 5 3 4 3 2 5" xfId="30442"/>
    <cellStyle name="Comma 3 5 3 4 3 2 6" xfId="30443"/>
    <cellStyle name="Comma 3 5 3 4 3 2 7" xfId="30444"/>
    <cellStyle name="Comma 3 5 3 4 3 3" xfId="30445"/>
    <cellStyle name="Comma 3 5 3 4 3 3 2" xfId="30446"/>
    <cellStyle name="Comma 3 5 3 4 3 3 2 2" xfId="30447"/>
    <cellStyle name="Comma 3 5 3 4 3 3 3" xfId="30448"/>
    <cellStyle name="Comma 3 5 3 4 3 3 4" xfId="30449"/>
    <cellStyle name="Comma 3 5 3 4 3 3 5" xfId="30450"/>
    <cellStyle name="Comma 3 5 3 4 3 3 6" xfId="30451"/>
    <cellStyle name="Comma 3 5 3 4 3 4" xfId="30452"/>
    <cellStyle name="Comma 3 5 3 4 3 4 2" xfId="30453"/>
    <cellStyle name="Comma 3 5 3 4 3 5" xfId="30454"/>
    <cellStyle name="Comma 3 5 3 4 3 6" xfId="30455"/>
    <cellStyle name="Comma 3 5 3 4 3 7" xfId="30456"/>
    <cellStyle name="Comma 3 5 3 4 3 8" xfId="30457"/>
    <cellStyle name="Comma 3 5 3 4 4" xfId="30458"/>
    <cellStyle name="Comma 3 5 3 4 4 2" xfId="30459"/>
    <cellStyle name="Comma 3 5 3 4 4 2 2" xfId="30460"/>
    <cellStyle name="Comma 3 5 3 4 4 2 2 2" xfId="30461"/>
    <cellStyle name="Comma 3 5 3 4 4 2 3" xfId="30462"/>
    <cellStyle name="Comma 3 5 3 4 4 2 4" xfId="30463"/>
    <cellStyle name="Comma 3 5 3 4 4 2 5" xfId="30464"/>
    <cellStyle name="Comma 3 5 3 4 4 2 6" xfId="30465"/>
    <cellStyle name="Comma 3 5 3 4 4 3" xfId="30466"/>
    <cellStyle name="Comma 3 5 3 4 4 3 2" xfId="30467"/>
    <cellStyle name="Comma 3 5 3 4 4 4" xfId="30468"/>
    <cellStyle name="Comma 3 5 3 4 4 5" xfId="30469"/>
    <cellStyle name="Comma 3 5 3 4 4 6" xfId="30470"/>
    <cellStyle name="Comma 3 5 3 4 4 7" xfId="30471"/>
    <cellStyle name="Comma 3 5 3 4 5" xfId="30472"/>
    <cellStyle name="Comma 3 5 3 4 5 2" xfId="30473"/>
    <cellStyle name="Comma 3 5 3 4 5 2 2" xfId="30474"/>
    <cellStyle name="Comma 3 5 3 4 5 3" xfId="30475"/>
    <cellStyle name="Comma 3 5 3 4 5 4" xfId="30476"/>
    <cellStyle name="Comma 3 5 3 4 5 5" xfId="30477"/>
    <cellStyle name="Comma 3 5 3 4 5 6" xfId="30478"/>
    <cellStyle name="Comma 3 5 3 4 6" xfId="30479"/>
    <cellStyle name="Comma 3 5 3 4 6 2" xfId="30480"/>
    <cellStyle name="Comma 3 5 3 4 7" xfId="30481"/>
    <cellStyle name="Comma 3 5 3 4 7 2" xfId="30482"/>
    <cellStyle name="Comma 3 5 3 4 8" xfId="30483"/>
    <cellStyle name="Comma 3 5 3 4 9" xfId="30484"/>
    <cellStyle name="Comma 3 5 3 5" xfId="30485"/>
    <cellStyle name="Comma 3 5 3 5 10" xfId="30486"/>
    <cellStyle name="Comma 3 5 3 5 11" xfId="30487"/>
    <cellStyle name="Comma 3 5 3 5 2" xfId="30488"/>
    <cellStyle name="Comma 3 5 3 5 2 2" xfId="30489"/>
    <cellStyle name="Comma 3 5 3 5 2 2 2" xfId="30490"/>
    <cellStyle name="Comma 3 5 3 5 2 2 2 2" xfId="30491"/>
    <cellStyle name="Comma 3 5 3 5 2 2 2 2 2" xfId="30492"/>
    <cellStyle name="Comma 3 5 3 5 2 2 2 3" xfId="30493"/>
    <cellStyle name="Comma 3 5 3 5 2 2 2 4" xfId="30494"/>
    <cellStyle name="Comma 3 5 3 5 2 2 2 5" xfId="30495"/>
    <cellStyle name="Comma 3 5 3 5 2 2 2 6" xfId="30496"/>
    <cellStyle name="Comma 3 5 3 5 2 2 3" xfId="30497"/>
    <cellStyle name="Comma 3 5 3 5 2 2 3 2" xfId="30498"/>
    <cellStyle name="Comma 3 5 3 5 2 2 4" xfId="30499"/>
    <cellStyle name="Comma 3 5 3 5 2 2 5" xfId="30500"/>
    <cellStyle name="Comma 3 5 3 5 2 2 6" xfId="30501"/>
    <cellStyle name="Comma 3 5 3 5 2 2 7" xfId="30502"/>
    <cellStyle name="Comma 3 5 3 5 2 3" xfId="30503"/>
    <cellStyle name="Comma 3 5 3 5 2 3 2" xfId="30504"/>
    <cellStyle name="Comma 3 5 3 5 2 3 2 2" xfId="30505"/>
    <cellStyle name="Comma 3 5 3 5 2 3 3" xfId="30506"/>
    <cellStyle name="Comma 3 5 3 5 2 3 4" xfId="30507"/>
    <cellStyle name="Comma 3 5 3 5 2 3 5" xfId="30508"/>
    <cellStyle name="Comma 3 5 3 5 2 3 6" xfId="30509"/>
    <cellStyle name="Comma 3 5 3 5 2 4" xfId="30510"/>
    <cellStyle name="Comma 3 5 3 5 2 4 2" xfId="30511"/>
    <cellStyle name="Comma 3 5 3 5 2 5" xfId="30512"/>
    <cellStyle name="Comma 3 5 3 5 2 6" xfId="30513"/>
    <cellStyle name="Comma 3 5 3 5 2 7" xfId="30514"/>
    <cellStyle name="Comma 3 5 3 5 2 8" xfId="30515"/>
    <cellStyle name="Comma 3 5 3 5 3" xfId="30516"/>
    <cellStyle name="Comma 3 5 3 5 3 2" xfId="30517"/>
    <cellStyle name="Comma 3 5 3 5 3 2 2" xfId="30518"/>
    <cellStyle name="Comma 3 5 3 5 3 2 2 2" xfId="30519"/>
    <cellStyle name="Comma 3 5 3 5 3 2 3" xfId="30520"/>
    <cellStyle name="Comma 3 5 3 5 3 2 4" xfId="30521"/>
    <cellStyle name="Comma 3 5 3 5 3 2 5" xfId="30522"/>
    <cellStyle name="Comma 3 5 3 5 3 2 6" xfId="30523"/>
    <cellStyle name="Comma 3 5 3 5 3 3" xfId="30524"/>
    <cellStyle name="Comma 3 5 3 5 3 3 2" xfId="30525"/>
    <cellStyle name="Comma 3 5 3 5 3 4" xfId="30526"/>
    <cellStyle name="Comma 3 5 3 5 3 5" xfId="30527"/>
    <cellStyle name="Comma 3 5 3 5 3 6" xfId="30528"/>
    <cellStyle name="Comma 3 5 3 5 3 7" xfId="30529"/>
    <cellStyle name="Comma 3 5 3 5 4" xfId="30530"/>
    <cellStyle name="Comma 3 5 3 5 4 2" xfId="30531"/>
    <cellStyle name="Comma 3 5 3 5 4 2 2" xfId="30532"/>
    <cellStyle name="Comma 3 5 3 5 4 3" xfId="30533"/>
    <cellStyle name="Comma 3 5 3 5 4 4" xfId="30534"/>
    <cellStyle name="Comma 3 5 3 5 4 5" xfId="30535"/>
    <cellStyle name="Comma 3 5 3 5 4 6" xfId="30536"/>
    <cellStyle name="Comma 3 5 3 5 5" xfId="30537"/>
    <cellStyle name="Comma 3 5 3 5 5 2" xfId="30538"/>
    <cellStyle name="Comma 3 5 3 5 6" xfId="30539"/>
    <cellStyle name="Comma 3 5 3 5 6 2" xfId="30540"/>
    <cellStyle name="Comma 3 5 3 5 7" xfId="30541"/>
    <cellStyle name="Comma 3 5 3 5 8" xfId="30542"/>
    <cellStyle name="Comma 3 5 3 5 9" xfId="30543"/>
    <cellStyle name="Comma 3 5 3 6" xfId="30544"/>
    <cellStyle name="Comma 3 5 3 6 2" xfId="30545"/>
    <cellStyle name="Comma 3 5 3 6 2 2" xfId="30546"/>
    <cellStyle name="Comma 3 5 3 6 2 2 2" xfId="30547"/>
    <cellStyle name="Comma 3 5 3 6 2 2 2 2" xfId="30548"/>
    <cellStyle name="Comma 3 5 3 6 2 2 2 2 2" xfId="30549"/>
    <cellStyle name="Comma 3 5 3 6 2 2 2 3" xfId="30550"/>
    <cellStyle name="Comma 3 5 3 6 2 2 2 4" xfId="30551"/>
    <cellStyle name="Comma 3 5 3 6 2 2 2 5" xfId="30552"/>
    <cellStyle name="Comma 3 5 3 6 2 2 2 6" xfId="30553"/>
    <cellStyle name="Comma 3 5 3 6 2 2 3" xfId="30554"/>
    <cellStyle name="Comma 3 5 3 6 2 2 3 2" xfId="30555"/>
    <cellStyle name="Comma 3 5 3 6 2 2 4" xfId="30556"/>
    <cellStyle name="Comma 3 5 3 6 2 2 5" xfId="30557"/>
    <cellStyle name="Comma 3 5 3 6 2 2 6" xfId="30558"/>
    <cellStyle name="Comma 3 5 3 6 2 2 7" xfId="30559"/>
    <cellStyle name="Comma 3 5 3 6 2 3" xfId="30560"/>
    <cellStyle name="Comma 3 5 3 6 2 3 2" xfId="30561"/>
    <cellStyle name="Comma 3 5 3 6 2 3 2 2" xfId="30562"/>
    <cellStyle name="Comma 3 5 3 6 2 3 3" xfId="30563"/>
    <cellStyle name="Comma 3 5 3 6 2 3 4" xfId="30564"/>
    <cellStyle name="Comma 3 5 3 6 2 3 5" xfId="30565"/>
    <cellStyle name="Comma 3 5 3 6 2 3 6" xfId="30566"/>
    <cellStyle name="Comma 3 5 3 6 2 4" xfId="30567"/>
    <cellStyle name="Comma 3 5 3 6 2 4 2" xfId="30568"/>
    <cellStyle name="Comma 3 5 3 6 2 5" xfId="30569"/>
    <cellStyle name="Comma 3 5 3 6 2 6" xfId="30570"/>
    <cellStyle name="Comma 3 5 3 6 2 7" xfId="30571"/>
    <cellStyle name="Comma 3 5 3 6 2 8" xfId="30572"/>
    <cellStyle name="Comma 3 5 3 6 3" xfId="30573"/>
    <cellStyle name="Comma 3 5 3 6 3 2" xfId="30574"/>
    <cellStyle name="Comma 3 5 3 6 3 2 2" xfId="30575"/>
    <cellStyle name="Comma 3 5 3 6 3 2 2 2" xfId="30576"/>
    <cellStyle name="Comma 3 5 3 6 3 2 3" xfId="30577"/>
    <cellStyle name="Comma 3 5 3 6 3 2 4" xfId="30578"/>
    <cellStyle name="Comma 3 5 3 6 3 2 5" xfId="30579"/>
    <cellStyle name="Comma 3 5 3 6 3 2 6" xfId="30580"/>
    <cellStyle name="Comma 3 5 3 6 3 3" xfId="30581"/>
    <cellStyle name="Comma 3 5 3 6 3 3 2" xfId="30582"/>
    <cellStyle name="Comma 3 5 3 6 3 4" xfId="30583"/>
    <cellStyle name="Comma 3 5 3 6 3 5" xfId="30584"/>
    <cellStyle name="Comma 3 5 3 6 3 6" xfId="30585"/>
    <cellStyle name="Comma 3 5 3 6 3 7" xfId="30586"/>
    <cellStyle name="Comma 3 5 3 6 4" xfId="30587"/>
    <cellStyle name="Comma 3 5 3 6 4 2" xfId="30588"/>
    <cellStyle name="Comma 3 5 3 6 4 2 2" xfId="30589"/>
    <cellStyle name="Comma 3 5 3 6 4 3" xfId="30590"/>
    <cellStyle name="Comma 3 5 3 6 4 4" xfId="30591"/>
    <cellStyle name="Comma 3 5 3 6 4 5" xfId="30592"/>
    <cellStyle name="Comma 3 5 3 6 4 6" xfId="30593"/>
    <cellStyle name="Comma 3 5 3 6 5" xfId="30594"/>
    <cellStyle name="Comma 3 5 3 6 5 2" xfId="30595"/>
    <cellStyle name="Comma 3 5 3 6 6" xfId="30596"/>
    <cellStyle name="Comma 3 5 3 6 7" xfId="30597"/>
    <cellStyle name="Comma 3 5 3 6 8" xfId="30598"/>
    <cellStyle name="Comma 3 5 3 6 9" xfId="30599"/>
    <cellStyle name="Comma 3 5 3 7" xfId="30600"/>
    <cellStyle name="Comma 3 5 3 7 2" xfId="30601"/>
    <cellStyle name="Comma 3 5 3 7 2 2" xfId="30602"/>
    <cellStyle name="Comma 3 5 3 7 2 2 2" xfId="30603"/>
    <cellStyle name="Comma 3 5 3 7 2 2 2 2" xfId="30604"/>
    <cellStyle name="Comma 3 5 3 7 2 2 3" xfId="30605"/>
    <cellStyle name="Comma 3 5 3 7 2 2 4" xfId="30606"/>
    <cellStyle name="Comma 3 5 3 7 2 2 5" xfId="30607"/>
    <cellStyle name="Comma 3 5 3 7 2 2 6" xfId="30608"/>
    <cellStyle name="Comma 3 5 3 7 2 3" xfId="30609"/>
    <cellStyle name="Comma 3 5 3 7 2 3 2" xfId="30610"/>
    <cellStyle name="Comma 3 5 3 7 2 4" xfId="30611"/>
    <cellStyle name="Comma 3 5 3 7 2 5" xfId="30612"/>
    <cellStyle name="Comma 3 5 3 7 2 6" xfId="30613"/>
    <cellStyle name="Comma 3 5 3 7 2 7" xfId="30614"/>
    <cellStyle name="Comma 3 5 3 7 3" xfId="30615"/>
    <cellStyle name="Comma 3 5 3 7 3 2" xfId="30616"/>
    <cellStyle name="Comma 3 5 3 7 3 2 2" xfId="30617"/>
    <cellStyle name="Comma 3 5 3 7 3 3" xfId="30618"/>
    <cellStyle name="Comma 3 5 3 7 3 4" xfId="30619"/>
    <cellStyle name="Comma 3 5 3 7 3 5" xfId="30620"/>
    <cellStyle name="Comma 3 5 3 7 3 6" xfId="30621"/>
    <cellStyle name="Comma 3 5 3 7 4" xfId="30622"/>
    <cellStyle name="Comma 3 5 3 7 4 2" xfId="30623"/>
    <cellStyle name="Comma 3 5 3 7 5" xfId="30624"/>
    <cellStyle name="Comma 3 5 3 7 6" xfId="30625"/>
    <cellStyle name="Comma 3 5 3 7 7" xfId="30626"/>
    <cellStyle name="Comma 3 5 3 7 8" xfId="30627"/>
    <cellStyle name="Comma 3 5 3 8" xfId="30628"/>
    <cellStyle name="Comma 3 5 3 8 2" xfId="30629"/>
    <cellStyle name="Comma 3 5 3 8 2 2" xfId="30630"/>
    <cellStyle name="Comma 3 5 3 8 2 2 2" xfId="30631"/>
    <cellStyle name="Comma 3 5 3 8 2 2 2 2" xfId="30632"/>
    <cellStyle name="Comma 3 5 3 8 2 2 3" xfId="30633"/>
    <cellStyle name="Comma 3 5 3 8 2 2 4" xfId="30634"/>
    <cellStyle name="Comma 3 5 3 8 2 2 5" xfId="30635"/>
    <cellStyle name="Comma 3 5 3 8 2 2 6" xfId="30636"/>
    <cellStyle name="Comma 3 5 3 8 2 3" xfId="30637"/>
    <cellStyle name="Comma 3 5 3 8 2 3 2" xfId="30638"/>
    <cellStyle name="Comma 3 5 3 8 2 4" xfId="30639"/>
    <cellStyle name="Comma 3 5 3 8 2 5" xfId="30640"/>
    <cellStyle name="Comma 3 5 3 8 2 6" xfId="30641"/>
    <cellStyle name="Comma 3 5 3 8 2 7" xfId="30642"/>
    <cellStyle name="Comma 3 5 3 8 3" xfId="30643"/>
    <cellStyle name="Comma 3 5 3 8 3 2" xfId="30644"/>
    <cellStyle name="Comma 3 5 3 8 3 2 2" xfId="30645"/>
    <cellStyle name="Comma 3 5 3 8 3 3" xfId="30646"/>
    <cellStyle name="Comma 3 5 3 8 3 4" xfId="30647"/>
    <cellStyle name="Comma 3 5 3 8 3 5" xfId="30648"/>
    <cellStyle name="Comma 3 5 3 8 3 6" xfId="30649"/>
    <cellStyle name="Comma 3 5 3 8 4" xfId="30650"/>
    <cellStyle name="Comma 3 5 3 8 4 2" xfId="30651"/>
    <cellStyle name="Comma 3 5 3 8 5" xfId="30652"/>
    <cellStyle name="Comma 3 5 3 8 6" xfId="30653"/>
    <cellStyle name="Comma 3 5 3 8 7" xfId="30654"/>
    <cellStyle name="Comma 3 5 3 8 8" xfId="30655"/>
    <cellStyle name="Comma 3 5 3 9" xfId="30656"/>
    <cellStyle name="Comma 3 5 3 9 2" xfId="30657"/>
    <cellStyle name="Comma 3 5 3 9 2 2" xfId="30658"/>
    <cellStyle name="Comma 3 5 3 9 2 2 2" xfId="30659"/>
    <cellStyle name="Comma 3 5 3 9 2 3" xfId="30660"/>
    <cellStyle name="Comma 3 5 3 9 2 4" xfId="30661"/>
    <cellStyle name="Comma 3 5 3 9 2 5" xfId="30662"/>
    <cellStyle name="Comma 3 5 3 9 2 6" xfId="30663"/>
    <cellStyle name="Comma 3 5 3 9 3" xfId="30664"/>
    <cellStyle name="Comma 3 5 3 9 3 2" xfId="30665"/>
    <cellStyle name="Comma 3 5 3 9 4" xfId="30666"/>
    <cellStyle name="Comma 3 5 3 9 5" xfId="30667"/>
    <cellStyle name="Comma 3 5 3 9 6" xfId="30668"/>
    <cellStyle name="Comma 3 5 3 9 7" xfId="30669"/>
    <cellStyle name="Comma 3 5 4" xfId="30670"/>
    <cellStyle name="Comma 3 5 4 10" xfId="30671"/>
    <cellStyle name="Comma 3 5 4 11" xfId="30672"/>
    <cellStyle name="Comma 3 5 4 12" xfId="30673"/>
    <cellStyle name="Comma 3 5 4 2" xfId="30674"/>
    <cellStyle name="Comma 3 5 4 2 10" xfId="30675"/>
    <cellStyle name="Comma 3 5 4 2 11" xfId="30676"/>
    <cellStyle name="Comma 3 5 4 2 2" xfId="30677"/>
    <cellStyle name="Comma 3 5 4 2 2 2" xfId="30678"/>
    <cellStyle name="Comma 3 5 4 2 2 2 2" xfId="30679"/>
    <cellStyle name="Comma 3 5 4 2 2 2 2 2" xfId="30680"/>
    <cellStyle name="Comma 3 5 4 2 2 2 2 2 2" xfId="30681"/>
    <cellStyle name="Comma 3 5 4 2 2 2 2 3" xfId="30682"/>
    <cellStyle name="Comma 3 5 4 2 2 2 2 4" xfId="30683"/>
    <cellStyle name="Comma 3 5 4 2 2 2 2 5" xfId="30684"/>
    <cellStyle name="Comma 3 5 4 2 2 2 2 6" xfId="30685"/>
    <cellStyle name="Comma 3 5 4 2 2 2 3" xfId="30686"/>
    <cellStyle name="Comma 3 5 4 2 2 2 3 2" xfId="30687"/>
    <cellStyle name="Comma 3 5 4 2 2 2 4" xfId="30688"/>
    <cellStyle name="Comma 3 5 4 2 2 2 5" xfId="30689"/>
    <cellStyle name="Comma 3 5 4 2 2 2 6" xfId="30690"/>
    <cellStyle name="Comma 3 5 4 2 2 2 7" xfId="30691"/>
    <cellStyle name="Comma 3 5 4 2 2 3" xfId="30692"/>
    <cellStyle name="Comma 3 5 4 2 2 3 2" xfId="30693"/>
    <cellStyle name="Comma 3 5 4 2 2 3 2 2" xfId="30694"/>
    <cellStyle name="Comma 3 5 4 2 2 3 3" xfId="30695"/>
    <cellStyle name="Comma 3 5 4 2 2 3 4" xfId="30696"/>
    <cellStyle name="Comma 3 5 4 2 2 3 5" xfId="30697"/>
    <cellStyle name="Comma 3 5 4 2 2 3 6" xfId="30698"/>
    <cellStyle name="Comma 3 5 4 2 2 4" xfId="30699"/>
    <cellStyle name="Comma 3 5 4 2 2 4 2" xfId="30700"/>
    <cellStyle name="Comma 3 5 4 2 2 5" xfId="30701"/>
    <cellStyle name="Comma 3 5 4 2 2 6" xfId="30702"/>
    <cellStyle name="Comma 3 5 4 2 2 7" xfId="30703"/>
    <cellStyle name="Comma 3 5 4 2 2 8" xfId="30704"/>
    <cellStyle name="Comma 3 5 4 2 3" xfId="30705"/>
    <cellStyle name="Comma 3 5 4 2 3 2" xfId="30706"/>
    <cellStyle name="Comma 3 5 4 2 3 2 2" xfId="30707"/>
    <cellStyle name="Comma 3 5 4 2 3 2 2 2" xfId="30708"/>
    <cellStyle name="Comma 3 5 4 2 3 2 3" xfId="30709"/>
    <cellStyle name="Comma 3 5 4 2 3 2 4" xfId="30710"/>
    <cellStyle name="Comma 3 5 4 2 3 2 5" xfId="30711"/>
    <cellStyle name="Comma 3 5 4 2 3 2 6" xfId="30712"/>
    <cellStyle name="Comma 3 5 4 2 3 3" xfId="30713"/>
    <cellStyle name="Comma 3 5 4 2 3 3 2" xfId="30714"/>
    <cellStyle name="Comma 3 5 4 2 3 4" xfId="30715"/>
    <cellStyle name="Comma 3 5 4 2 3 5" xfId="30716"/>
    <cellStyle name="Comma 3 5 4 2 3 6" xfId="30717"/>
    <cellStyle name="Comma 3 5 4 2 3 7" xfId="30718"/>
    <cellStyle name="Comma 3 5 4 2 4" xfId="30719"/>
    <cellStyle name="Comma 3 5 4 2 4 2" xfId="30720"/>
    <cellStyle name="Comma 3 5 4 2 4 2 2" xfId="30721"/>
    <cellStyle name="Comma 3 5 4 2 4 3" xfId="30722"/>
    <cellStyle name="Comma 3 5 4 2 4 4" xfId="30723"/>
    <cellStyle name="Comma 3 5 4 2 4 5" xfId="30724"/>
    <cellStyle name="Comma 3 5 4 2 4 6" xfId="30725"/>
    <cellStyle name="Comma 3 5 4 2 5" xfId="30726"/>
    <cellStyle name="Comma 3 5 4 2 5 2" xfId="30727"/>
    <cellStyle name="Comma 3 5 4 2 6" xfId="30728"/>
    <cellStyle name="Comma 3 5 4 2 6 2" xfId="30729"/>
    <cellStyle name="Comma 3 5 4 2 7" xfId="30730"/>
    <cellStyle name="Comma 3 5 4 2 8" xfId="30731"/>
    <cellStyle name="Comma 3 5 4 2 9" xfId="30732"/>
    <cellStyle name="Comma 3 5 4 3" xfId="30733"/>
    <cellStyle name="Comma 3 5 4 3 10" xfId="30734"/>
    <cellStyle name="Comma 3 5 4 3 2" xfId="30735"/>
    <cellStyle name="Comma 3 5 4 3 2 2" xfId="30736"/>
    <cellStyle name="Comma 3 5 4 3 2 2 2" xfId="30737"/>
    <cellStyle name="Comma 3 5 4 3 2 2 2 2" xfId="30738"/>
    <cellStyle name="Comma 3 5 4 3 2 2 3" xfId="30739"/>
    <cellStyle name="Comma 3 5 4 3 2 2 4" xfId="30740"/>
    <cellStyle name="Comma 3 5 4 3 2 2 5" xfId="30741"/>
    <cellStyle name="Comma 3 5 4 3 2 2 6" xfId="30742"/>
    <cellStyle name="Comma 3 5 4 3 2 3" xfId="30743"/>
    <cellStyle name="Comma 3 5 4 3 2 3 2" xfId="30744"/>
    <cellStyle name="Comma 3 5 4 3 2 4" xfId="30745"/>
    <cellStyle name="Comma 3 5 4 3 2 5" xfId="30746"/>
    <cellStyle name="Comma 3 5 4 3 2 6" xfId="30747"/>
    <cellStyle name="Comma 3 5 4 3 2 7" xfId="30748"/>
    <cellStyle name="Comma 3 5 4 3 3" xfId="30749"/>
    <cellStyle name="Comma 3 5 4 3 3 2" xfId="30750"/>
    <cellStyle name="Comma 3 5 4 3 3 2 2" xfId="30751"/>
    <cellStyle name="Comma 3 5 4 3 3 3" xfId="30752"/>
    <cellStyle name="Comma 3 5 4 3 3 4" xfId="30753"/>
    <cellStyle name="Comma 3 5 4 3 3 5" xfId="30754"/>
    <cellStyle name="Comma 3 5 4 3 3 6" xfId="30755"/>
    <cellStyle name="Comma 3 5 4 3 4" xfId="30756"/>
    <cellStyle name="Comma 3 5 4 3 4 2" xfId="30757"/>
    <cellStyle name="Comma 3 5 4 3 5" xfId="30758"/>
    <cellStyle name="Comma 3 5 4 3 5 2" xfId="30759"/>
    <cellStyle name="Comma 3 5 4 3 6" xfId="30760"/>
    <cellStyle name="Comma 3 5 4 3 7" xfId="30761"/>
    <cellStyle name="Comma 3 5 4 3 8" xfId="30762"/>
    <cellStyle name="Comma 3 5 4 3 9" xfId="30763"/>
    <cellStyle name="Comma 3 5 4 4" xfId="30764"/>
    <cellStyle name="Comma 3 5 4 4 2" xfId="30765"/>
    <cellStyle name="Comma 3 5 4 4 2 2" xfId="30766"/>
    <cellStyle name="Comma 3 5 4 4 2 2 2" xfId="30767"/>
    <cellStyle name="Comma 3 5 4 4 2 3" xfId="30768"/>
    <cellStyle name="Comma 3 5 4 4 2 4" xfId="30769"/>
    <cellStyle name="Comma 3 5 4 4 2 5" xfId="30770"/>
    <cellStyle name="Comma 3 5 4 4 2 6" xfId="30771"/>
    <cellStyle name="Comma 3 5 4 4 3" xfId="30772"/>
    <cellStyle name="Comma 3 5 4 4 3 2" xfId="30773"/>
    <cellStyle name="Comma 3 5 4 4 4" xfId="30774"/>
    <cellStyle name="Comma 3 5 4 4 5" xfId="30775"/>
    <cellStyle name="Comma 3 5 4 4 6" xfId="30776"/>
    <cellStyle name="Comma 3 5 4 4 7" xfId="30777"/>
    <cellStyle name="Comma 3 5 4 5" xfId="30778"/>
    <cellStyle name="Comma 3 5 4 5 2" xfId="30779"/>
    <cellStyle name="Comma 3 5 4 5 2 2" xfId="30780"/>
    <cellStyle name="Comma 3 5 4 5 3" xfId="30781"/>
    <cellStyle name="Comma 3 5 4 5 4" xfId="30782"/>
    <cellStyle name="Comma 3 5 4 5 5" xfId="30783"/>
    <cellStyle name="Comma 3 5 4 5 6" xfId="30784"/>
    <cellStyle name="Comma 3 5 4 6" xfId="30785"/>
    <cellStyle name="Comma 3 5 4 6 2" xfId="30786"/>
    <cellStyle name="Comma 3 5 4 7" xfId="30787"/>
    <cellStyle name="Comma 3 5 4 7 2" xfId="30788"/>
    <cellStyle name="Comma 3 5 4 8" xfId="30789"/>
    <cellStyle name="Comma 3 5 4 9" xfId="30790"/>
    <cellStyle name="Comma 3 5 5" xfId="30791"/>
    <cellStyle name="Comma 3 5 5 10" xfId="30792"/>
    <cellStyle name="Comma 3 5 5 11" xfId="30793"/>
    <cellStyle name="Comma 3 5 5 12" xfId="30794"/>
    <cellStyle name="Comma 3 5 5 2" xfId="30795"/>
    <cellStyle name="Comma 3 5 5 2 10" xfId="30796"/>
    <cellStyle name="Comma 3 5 5 2 11" xfId="30797"/>
    <cellStyle name="Comma 3 5 5 2 2" xfId="30798"/>
    <cellStyle name="Comma 3 5 5 2 2 2" xfId="30799"/>
    <cellStyle name="Comma 3 5 5 2 2 2 2" xfId="30800"/>
    <cellStyle name="Comma 3 5 5 2 2 2 2 2" xfId="30801"/>
    <cellStyle name="Comma 3 5 5 2 2 2 2 2 2" xfId="30802"/>
    <cellStyle name="Comma 3 5 5 2 2 2 2 3" xfId="30803"/>
    <cellStyle name="Comma 3 5 5 2 2 2 2 4" xfId="30804"/>
    <cellStyle name="Comma 3 5 5 2 2 2 2 5" xfId="30805"/>
    <cellStyle name="Comma 3 5 5 2 2 2 2 6" xfId="30806"/>
    <cellStyle name="Comma 3 5 5 2 2 2 3" xfId="30807"/>
    <cellStyle name="Comma 3 5 5 2 2 2 3 2" xfId="30808"/>
    <cellStyle name="Comma 3 5 5 2 2 2 4" xfId="30809"/>
    <cellStyle name="Comma 3 5 5 2 2 2 5" xfId="30810"/>
    <cellStyle name="Comma 3 5 5 2 2 2 6" xfId="30811"/>
    <cellStyle name="Comma 3 5 5 2 2 2 7" xfId="30812"/>
    <cellStyle name="Comma 3 5 5 2 2 3" xfId="30813"/>
    <cellStyle name="Comma 3 5 5 2 2 3 2" xfId="30814"/>
    <cellStyle name="Comma 3 5 5 2 2 3 2 2" xfId="30815"/>
    <cellStyle name="Comma 3 5 5 2 2 3 3" xfId="30816"/>
    <cellStyle name="Comma 3 5 5 2 2 3 4" xfId="30817"/>
    <cellStyle name="Comma 3 5 5 2 2 3 5" xfId="30818"/>
    <cellStyle name="Comma 3 5 5 2 2 3 6" xfId="30819"/>
    <cellStyle name="Comma 3 5 5 2 2 4" xfId="30820"/>
    <cellStyle name="Comma 3 5 5 2 2 4 2" xfId="30821"/>
    <cellStyle name="Comma 3 5 5 2 2 5" xfId="30822"/>
    <cellStyle name="Comma 3 5 5 2 2 6" xfId="30823"/>
    <cellStyle name="Comma 3 5 5 2 2 7" xfId="30824"/>
    <cellStyle name="Comma 3 5 5 2 2 8" xfId="30825"/>
    <cellStyle name="Comma 3 5 5 2 3" xfId="30826"/>
    <cellStyle name="Comma 3 5 5 2 3 2" xfId="30827"/>
    <cellStyle name="Comma 3 5 5 2 3 2 2" xfId="30828"/>
    <cellStyle name="Comma 3 5 5 2 3 2 2 2" xfId="30829"/>
    <cellStyle name="Comma 3 5 5 2 3 2 2 2 2" xfId="30830"/>
    <cellStyle name="Comma 3 5 5 2 3 2 2 3" xfId="30831"/>
    <cellStyle name="Comma 3 5 5 2 3 2 2 4" xfId="30832"/>
    <cellStyle name="Comma 3 5 5 2 3 2 2 5" xfId="30833"/>
    <cellStyle name="Comma 3 5 5 2 3 2 2 6" xfId="30834"/>
    <cellStyle name="Comma 3 5 5 2 3 2 3" xfId="30835"/>
    <cellStyle name="Comma 3 5 5 2 3 2 3 2" xfId="30836"/>
    <cellStyle name="Comma 3 5 5 2 3 2 3 3" xfId="30837"/>
    <cellStyle name="Comma 3 5 5 2 3 2 4" xfId="30838"/>
    <cellStyle name="Comma 3 5 5 2 3 2 5" xfId="30839"/>
    <cellStyle name="Comma 3 5 5 2 3 2 6" xfId="30840"/>
    <cellStyle name="Comma 3 5 5 2 3 2 7" xfId="30841"/>
    <cellStyle name="Comma 3 5 5 2 3 3" xfId="30842"/>
    <cellStyle name="Comma 3 5 5 2 3 3 2" xfId="30843"/>
    <cellStyle name="Comma 3 5 5 2 3 3 2 2" xfId="30844"/>
    <cellStyle name="Comma 3 5 5 2 3 3 3" xfId="30845"/>
    <cellStyle name="Comma 3 5 5 2 3 3 4" xfId="30846"/>
    <cellStyle name="Comma 3 5 5 2 3 3 5" xfId="30847"/>
    <cellStyle name="Comma 3 5 5 2 3 3 6" xfId="30848"/>
    <cellStyle name="Comma 3 5 5 2 3 4" xfId="30849"/>
    <cellStyle name="Comma 3 5 5 2 3 4 2" xfId="30850"/>
    <cellStyle name="Comma 3 5 5 2 3 4 3" xfId="30851"/>
    <cellStyle name="Comma 3 5 5 2 3 5" xfId="30852"/>
    <cellStyle name="Comma 3 5 5 2 3 6" xfId="30853"/>
    <cellStyle name="Comma 3 5 5 2 3 7" xfId="30854"/>
    <cellStyle name="Comma 3 5 5 2 3 8" xfId="30855"/>
    <cellStyle name="Comma 3 5 5 2 4" xfId="30856"/>
    <cellStyle name="Comma 3 5 5 2 4 2" xfId="30857"/>
    <cellStyle name="Comma 3 5 5 2 4 2 2" xfId="30858"/>
    <cellStyle name="Comma 3 5 5 2 4 2 2 2" xfId="30859"/>
    <cellStyle name="Comma 3 5 5 2 4 2 3" xfId="30860"/>
    <cellStyle name="Comma 3 5 5 2 4 2 4" xfId="30861"/>
    <cellStyle name="Comma 3 5 5 2 4 2 5" xfId="30862"/>
    <cellStyle name="Comma 3 5 5 2 4 2 6" xfId="30863"/>
    <cellStyle name="Comma 3 5 5 2 4 3" xfId="30864"/>
    <cellStyle name="Comma 3 5 5 2 4 3 2" xfId="30865"/>
    <cellStyle name="Comma 3 5 5 2 4 3 3" xfId="30866"/>
    <cellStyle name="Comma 3 5 5 2 4 4" xfId="30867"/>
    <cellStyle name="Comma 3 5 5 2 4 5" xfId="30868"/>
    <cellStyle name="Comma 3 5 5 2 4 6" xfId="30869"/>
    <cellStyle name="Comma 3 5 5 2 4 7" xfId="30870"/>
    <cellStyle name="Comma 3 5 5 2 5" xfId="30871"/>
    <cellStyle name="Comma 3 5 5 2 5 2" xfId="30872"/>
    <cellStyle name="Comma 3 5 5 2 5 3" xfId="30873"/>
    <cellStyle name="Comma 3 5 5 2 6" xfId="30874"/>
    <cellStyle name="Comma 3 5 5 2 6 2" xfId="30875"/>
    <cellStyle name="Comma 3 5 5 2 7" xfId="30876"/>
    <cellStyle name="Comma 3 5 5 2 8" xfId="30877"/>
    <cellStyle name="Comma 3 5 5 2 9" xfId="30878"/>
    <cellStyle name="Comma 3 5 5 3" xfId="30879"/>
    <cellStyle name="Comma 3 5 5 3 10" xfId="30880"/>
    <cellStyle name="Comma 3 5 5 3 2" xfId="30881"/>
    <cellStyle name="Comma 3 5 5 3 2 2" xfId="30882"/>
    <cellStyle name="Comma 3 5 5 3 2 2 2" xfId="30883"/>
    <cellStyle name="Comma 3 5 5 3 2 2 2 2" xfId="30884"/>
    <cellStyle name="Comma 3 5 5 3 2 2 3" xfId="30885"/>
    <cellStyle name="Comma 3 5 5 3 2 2 4" xfId="30886"/>
    <cellStyle name="Comma 3 5 5 3 2 2 5" xfId="30887"/>
    <cellStyle name="Comma 3 5 5 3 2 2 6" xfId="30888"/>
    <cellStyle name="Comma 3 5 5 3 2 3" xfId="30889"/>
    <cellStyle name="Comma 3 5 5 3 2 3 2" xfId="30890"/>
    <cellStyle name="Comma 3 5 5 3 2 4" xfId="30891"/>
    <cellStyle name="Comma 3 5 5 3 2 5" xfId="30892"/>
    <cellStyle name="Comma 3 5 5 3 2 6" xfId="30893"/>
    <cellStyle name="Comma 3 5 5 3 2 7" xfId="30894"/>
    <cellStyle name="Comma 3 5 5 3 3" xfId="30895"/>
    <cellStyle name="Comma 3 5 5 3 3 2" xfId="30896"/>
    <cellStyle name="Comma 3 5 5 3 3 2 2" xfId="30897"/>
    <cellStyle name="Comma 3 5 5 3 3 3" xfId="30898"/>
    <cellStyle name="Comma 3 5 5 3 3 4" xfId="30899"/>
    <cellStyle name="Comma 3 5 5 3 3 5" xfId="30900"/>
    <cellStyle name="Comma 3 5 5 3 3 6" xfId="30901"/>
    <cellStyle name="Comma 3 5 5 3 4" xfId="30902"/>
    <cellStyle name="Comma 3 5 5 3 4 2" xfId="30903"/>
    <cellStyle name="Comma 3 5 5 3 5" xfId="30904"/>
    <cellStyle name="Comma 3 5 5 3 5 2" xfId="30905"/>
    <cellStyle name="Comma 3 5 5 3 6" xfId="30906"/>
    <cellStyle name="Comma 3 5 5 3 7" xfId="30907"/>
    <cellStyle name="Comma 3 5 5 3 8" xfId="30908"/>
    <cellStyle name="Comma 3 5 5 3 9" xfId="30909"/>
    <cellStyle name="Comma 3 5 5 4" xfId="30910"/>
    <cellStyle name="Comma 3 5 5 4 2" xfId="30911"/>
    <cellStyle name="Comma 3 5 5 4 2 2" xfId="30912"/>
    <cellStyle name="Comma 3 5 5 4 2 2 2" xfId="30913"/>
    <cellStyle name="Comma 3 5 5 4 2 2 2 2" xfId="30914"/>
    <cellStyle name="Comma 3 5 5 4 2 2 3" xfId="30915"/>
    <cellStyle name="Comma 3 5 5 4 2 2 4" xfId="30916"/>
    <cellStyle name="Comma 3 5 5 4 2 2 5" xfId="30917"/>
    <cellStyle name="Comma 3 5 5 4 2 2 6" xfId="30918"/>
    <cellStyle name="Comma 3 5 5 4 2 3" xfId="30919"/>
    <cellStyle name="Comma 3 5 5 4 2 3 2" xfId="30920"/>
    <cellStyle name="Comma 3 5 5 4 2 3 3" xfId="30921"/>
    <cellStyle name="Comma 3 5 5 4 2 4" xfId="30922"/>
    <cellStyle name="Comma 3 5 5 4 2 5" xfId="30923"/>
    <cellStyle name="Comma 3 5 5 4 2 6" xfId="30924"/>
    <cellStyle name="Comma 3 5 5 4 2 7" xfId="30925"/>
    <cellStyle name="Comma 3 5 5 4 3" xfId="30926"/>
    <cellStyle name="Comma 3 5 5 4 3 2" xfId="30927"/>
    <cellStyle name="Comma 3 5 5 4 3 2 2" xfId="30928"/>
    <cellStyle name="Comma 3 5 5 4 3 3" xfId="30929"/>
    <cellStyle name="Comma 3 5 5 4 3 4" xfId="30930"/>
    <cellStyle name="Comma 3 5 5 4 3 5" xfId="30931"/>
    <cellStyle name="Comma 3 5 5 4 3 6" xfId="30932"/>
    <cellStyle name="Comma 3 5 5 4 4" xfId="30933"/>
    <cellStyle name="Comma 3 5 5 4 4 2" xfId="30934"/>
    <cellStyle name="Comma 3 5 5 4 4 3" xfId="30935"/>
    <cellStyle name="Comma 3 5 5 4 5" xfId="30936"/>
    <cellStyle name="Comma 3 5 5 4 6" xfId="30937"/>
    <cellStyle name="Comma 3 5 5 4 7" xfId="30938"/>
    <cellStyle name="Comma 3 5 5 4 8" xfId="30939"/>
    <cellStyle name="Comma 3 5 5 5" xfId="30940"/>
    <cellStyle name="Comma 3 5 5 5 2" xfId="30941"/>
    <cellStyle name="Comma 3 5 5 5 2 2" xfId="30942"/>
    <cellStyle name="Comma 3 5 5 5 2 2 2" xfId="30943"/>
    <cellStyle name="Comma 3 5 5 5 2 3" xfId="30944"/>
    <cellStyle name="Comma 3 5 5 5 2 4" xfId="30945"/>
    <cellStyle name="Comma 3 5 5 5 2 5" xfId="30946"/>
    <cellStyle name="Comma 3 5 5 5 2 6" xfId="30947"/>
    <cellStyle name="Comma 3 5 5 5 3" xfId="30948"/>
    <cellStyle name="Comma 3 5 5 5 3 2" xfId="30949"/>
    <cellStyle name="Comma 3 5 5 5 3 3" xfId="30950"/>
    <cellStyle name="Comma 3 5 5 5 4" xfId="30951"/>
    <cellStyle name="Comma 3 5 5 5 5" xfId="30952"/>
    <cellStyle name="Comma 3 5 5 5 6" xfId="30953"/>
    <cellStyle name="Comma 3 5 5 5 7" xfId="30954"/>
    <cellStyle name="Comma 3 5 5 6" xfId="30955"/>
    <cellStyle name="Comma 3 5 5 6 2" xfId="30956"/>
    <cellStyle name="Comma 3 5 5 6 3" xfId="30957"/>
    <cellStyle name="Comma 3 5 5 7" xfId="30958"/>
    <cellStyle name="Comma 3 5 5 7 2" xfId="30959"/>
    <cellStyle name="Comma 3 5 5 8" xfId="30960"/>
    <cellStyle name="Comma 3 5 5 9" xfId="30961"/>
    <cellStyle name="Comma 3 5 6" xfId="30962"/>
    <cellStyle name="Comma 3 5 6 10" xfId="30963"/>
    <cellStyle name="Comma 3 5 6 11" xfId="30964"/>
    <cellStyle name="Comma 3 5 6 2" xfId="30965"/>
    <cellStyle name="Comma 3 5 6 2 2" xfId="30966"/>
    <cellStyle name="Comma 3 5 6 2 2 2" xfId="30967"/>
    <cellStyle name="Comma 3 5 6 2 2 2 2" xfId="30968"/>
    <cellStyle name="Comma 3 5 6 2 2 2 2 2" xfId="30969"/>
    <cellStyle name="Comma 3 5 6 2 2 2 3" xfId="30970"/>
    <cellStyle name="Comma 3 5 6 2 2 2 4" xfId="30971"/>
    <cellStyle name="Comma 3 5 6 2 2 2 5" xfId="30972"/>
    <cellStyle name="Comma 3 5 6 2 2 2 6" xfId="30973"/>
    <cellStyle name="Comma 3 5 6 2 2 3" xfId="30974"/>
    <cellStyle name="Comma 3 5 6 2 2 3 2" xfId="30975"/>
    <cellStyle name="Comma 3 5 6 2 2 4" xfId="30976"/>
    <cellStyle name="Comma 3 5 6 2 2 5" xfId="30977"/>
    <cellStyle name="Comma 3 5 6 2 2 6" xfId="30978"/>
    <cellStyle name="Comma 3 5 6 2 2 7" xfId="30979"/>
    <cellStyle name="Comma 3 5 6 2 3" xfId="30980"/>
    <cellStyle name="Comma 3 5 6 2 3 2" xfId="30981"/>
    <cellStyle name="Comma 3 5 6 2 3 2 2" xfId="30982"/>
    <cellStyle name="Comma 3 5 6 2 3 3" xfId="30983"/>
    <cellStyle name="Comma 3 5 6 2 3 4" xfId="30984"/>
    <cellStyle name="Comma 3 5 6 2 3 5" xfId="30985"/>
    <cellStyle name="Comma 3 5 6 2 3 6" xfId="30986"/>
    <cellStyle name="Comma 3 5 6 2 4" xfId="30987"/>
    <cellStyle name="Comma 3 5 6 2 4 2" xfId="30988"/>
    <cellStyle name="Comma 3 5 6 2 5" xfId="30989"/>
    <cellStyle name="Comma 3 5 6 2 6" xfId="30990"/>
    <cellStyle name="Comma 3 5 6 2 7" xfId="30991"/>
    <cellStyle name="Comma 3 5 6 2 8" xfId="30992"/>
    <cellStyle name="Comma 3 5 6 3" xfId="30993"/>
    <cellStyle name="Comma 3 5 6 3 2" xfId="30994"/>
    <cellStyle name="Comma 3 5 6 3 2 2" xfId="30995"/>
    <cellStyle name="Comma 3 5 6 3 2 2 2" xfId="30996"/>
    <cellStyle name="Comma 3 5 6 3 2 3" xfId="30997"/>
    <cellStyle name="Comma 3 5 6 3 2 4" xfId="30998"/>
    <cellStyle name="Comma 3 5 6 3 2 5" xfId="30999"/>
    <cellStyle name="Comma 3 5 6 3 2 6" xfId="31000"/>
    <cellStyle name="Comma 3 5 6 3 3" xfId="31001"/>
    <cellStyle name="Comma 3 5 6 3 3 2" xfId="31002"/>
    <cellStyle name="Comma 3 5 6 3 4" xfId="31003"/>
    <cellStyle name="Comma 3 5 6 3 5" xfId="31004"/>
    <cellStyle name="Comma 3 5 6 3 6" xfId="31005"/>
    <cellStyle name="Comma 3 5 6 3 7" xfId="31006"/>
    <cellStyle name="Comma 3 5 6 4" xfId="31007"/>
    <cellStyle name="Comma 3 5 6 4 2" xfId="31008"/>
    <cellStyle name="Comma 3 5 6 4 2 2" xfId="31009"/>
    <cellStyle name="Comma 3 5 6 4 3" xfId="31010"/>
    <cellStyle name="Comma 3 5 6 4 4" xfId="31011"/>
    <cellStyle name="Comma 3 5 6 4 5" xfId="31012"/>
    <cellStyle name="Comma 3 5 6 4 6" xfId="31013"/>
    <cellStyle name="Comma 3 5 6 5" xfId="31014"/>
    <cellStyle name="Comma 3 5 6 5 2" xfId="31015"/>
    <cellStyle name="Comma 3 5 6 6" xfId="31016"/>
    <cellStyle name="Comma 3 5 6 6 2" xfId="31017"/>
    <cellStyle name="Comma 3 5 6 7" xfId="31018"/>
    <cellStyle name="Comma 3 5 6 8" xfId="31019"/>
    <cellStyle name="Comma 3 5 6 9" xfId="31020"/>
    <cellStyle name="Comma 3 5 7" xfId="31021"/>
    <cellStyle name="Comma 3 5 7 2" xfId="31022"/>
    <cellStyle name="Comma 3 5 7 2 2" xfId="31023"/>
    <cellStyle name="Comma 3 5 7 2 2 2" xfId="31024"/>
    <cellStyle name="Comma 3 5 7 2 2 2 2" xfId="31025"/>
    <cellStyle name="Comma 3 5 7 2 2 2 2 2" xfId="31026"/>
    <cellStyle name="Comma 3 5 7 2 2 2 3" xfId="31027"/>
    <cellStyle name="Comma 3 5 7 2 2 2 4" xfId="31028"/>
    <cellStyle name="Comma 3 5 7 2 2 2 5" xfId="31029"/>
    <cellStyle name="Comma 3 5 7 2 2 2 6" xfId="31030"/>
    <cellStyle name="Comma 3 5 7 2 2 3" xfId="31031"/>
    <cellStyle name="Comma 3 5 7 2 2 3 2" xfId="31032"/>
    <cellStyle name="Comma 3 5 7 2 2 4" xfId="31033"/>
    <cellStyle name="Comma 3 5 7 2 2 5" xfId="31034"/>
    <cellStyle name="Comma 3 5 7 2 2 6" xfId="31035"/>
    <cellStyle name="Comma 3 5 7 2 2 7" xfId="31036"/>
    <cellStyle name="Comma 3 5 7 2 3" xfId="31037"/>
    <cellStyle name="Comma 3 5 7 2 3 2" xfId="31038"/>
    <cellStyle name="Comma 3 5 7 2 3 2 2" xfId="31039"/>
    <cellStyle name="Comma 3 5 7 2 3 3" xfId="31040"/>
    <cellStyle name="Comma 3 5 7 2 3 4" xfId="31041"/>
    <cellStyle name="Comma 3 5 7 2 3 5" xfId="31042"/>
    <cellStyle name="Comma 3 5 7 2 3 6" xfId="31043"/>
    <cellStyle name="Comma 3 5 7 2 4" xfId="31044"/>
    <cellStyle name="Comma 3 5 7 2 4 2" xfId="31045"/>
    <cellStyle name="Comma 3 5 7 2 5" xfId="31046"/>
    <cellStyle name="Comma 3 5 7 2 6" xfId="31047"/>
    <cellStyle name="Comma 3 5 7 2 7" xfId="31048"/>
    <cellStyle name="Comma 3 5 7 2 8" xfId="31049"/>
    <cellStyle name="Comma 3 5 7 3" xfId="31050"/>
    <cellStyle name="Comma 3 5 7 3 2" xfId="31051"/>
    <cellStyle name="Comma 3 5 7 3 2 2" xfId="31052"/>
    <cellStyle name="Comma 3 5 7 3 2 2 2" xfId="31053"/>
    <cellStyle name="Comma 3 5 7 3 2 3" xfId="31054"/>
    <cellStyle name="Comma 3 5 7 3 2 4" xfId="31055"/>
    <cellStyle name="Comma 3 5 7 3 2 5" xfId="31056"/>
    <cellStyle name="Comma 3 5 7 3 2 6" xfId="31057"/>
    <cellStyle name="Comma 3 5 7 3 3" xfId="31058"/>
    <cellStyle name="Comma 3 5 7 3 3 2" xfId="31059"/>
    <cellStyle name="Comma 3 5 7 3 4" xfId="31060"/>
    <cellStyle name="Comma 3 5 7 3 5" xfId="31061"/>
    <cellStyle name="Comma 3 5 7 3 6" xfId="31062"/>
    <cellStyle name="Comma 3 5 7 3 7" xfId="31063"/>
    <cellStyle name="Comma 3 5 7 4" xfId="31064"/>
    <cellStyle name="Comma 3 5 7 4 2" xfId="31065"/>
    <cellStyle name="Comma 3 5 7 4 2 2" xfId="31066"/>
    <cellStyle name="Comma 3 5 7 4 3" xfId="31067"/>
    <cellStyle name="Comma 3 5 7 4 4" xfId="31068"/>
    <cellStyle name="Comma 3 5 7 4 5" xfId="31069"/>
    <cellStyle name="Comma 3 5 7 4 6" xfId="31070"/>
    <cellStyle name="Comma 3 5 7 5" xfId="31071"/>
    <cellStyle name="Comma 3 5 7 5 2" xfId="31072"/>
    <cellStyle name="Comma 3 5 7 6" xfId="31073"/>
    <cellStyle name="Comma 3 5 7 7" xfId="31074"/>
    <cellStyle name="Comma 3 5 7 8" xfId="31075"/>
    <cellStyle name="Comma 3 5 7 9" xfId="31076"/>
    <cellStyle name="Comma 3 5 8" xfId="31077"/>
    <cellStyle name="Comma 3 5 8 2" xfId="31078"/>
    <cellStyle name="Comma 3 5 8 2 2" xfId="31079"/>
    <cellStyle name="Comma 3 5 8 2 2 2" xfId="31080"/>
    <cellStyle name="Comma 3 5 8 2 2 2 2" xfId="31081"/>
    <cellStyle name="Comma 3 5 8 2 2 3" xfId="31082"/>
    <cellStyle name="Comma 3 5 8 2 2 4" xfId="31083"/>
    <cellStyle name="Comma 3 5 8 2 2 5" xfId="31084"/>
    <cellStyle name="Comma 3 5 8 2 2 6" xfId="31085"/>
    <cellStyle name="Comma 3 5 8 2 3" xfId="31086"/>
    <cellStyle name="Comma 3 5 8 2 3 2" xfId="31087"/>
    <cellStyle name="Comma 3 5 8 2 4" xfId="31088"/>
    <cellStyle name="Comma 3 5 8 2 5" xfId="31089"/>
    <cellStyle name="Comma 3 5 8 2 6" xfId="31090"/>
    <cellStyle name="Comma 3 5 8 2 7" xfId="31091"/>
    <cellStyle name="Comma 3 5 8 3" xfId="31092"/>
    <cellStyle name="Comma 3 5 8 3 2" xfId="31093"/>
    <cellStyle name="Comma 3 5 8 3 2 2" xfId="31094"/>
    <cellStyle name="Comma 3 5 8 3 3" xfId="31095"/>
    <cellStyle name="Comma 3 5 8 3 4" xfId="31096"/>
    <cellStyle name="Comma 3 5 8 3 5" xfId="31097"/>
    <cellStyle name="Comma 3 5 8 3 6" xfId="31098"/>
    <cellStyle name="Comma 3 5 8 4" xfId="31099"/>
    <cellStyle name="Comma 3 5 8 4 2" xfId="31100"/>
    <cellStyle name="Comma 3 5 8 5" xfId="31101"/>
    <cellStyle name="Comma 3 5 8 6" xfId="31102"/>
    <cellStyle name="Comma 3 5 8 7" xfId="31103"/>
    <cellStyle name="Comma 3 5 8 8" xfId="31104"/>
    <cellStyle name="Comma 3 5 9" xfId="31105"/>
    <cellStyle name="Comma 3 5 9 2" xfId="31106"/>
    <cellStyle name="Comma 3 5 9 2 2" xfId="31107"/>
    <cellStyle name="Comma 3 5 9 2 2 2" xfId="31108"/>
    <cellStyle name="Comma 3 5 9 2 2 2 2" xfId="31109"/>
    <cellStyle name="Comma 3 5 9 2 2 3" xfId="31110"/>
    <cellStyle name="Comma 3 5 9 2 2 4" xfId="31111"/>
    <cellStyle name="Comma 3 5 9 2 2 5" xfId="31112"/>
    <cellStyle name="Comma 3 5 9 2 2 6" xfId="31113"/>
    <cellStyle name="Comma 3 5 9 2 3" xfId="31114"/>
    <cellStyle name="Comma 3 5 9 2 3 2" xfId="31115"/>
    <cellStyle name="Comma 3 5 9 2 4" xfId="31116"/>
    <cellStyle name="Comma 3 5 9 2 5" xfId="31117"/>
    <cellStyle name="Comma 3 5 9 2 6" xfId="31118"/>
    <cellStyle name="Comma 3 5 9 2 7" xfId="31119"/>
    <cellStyle name="Comma 3 5 9 3" xfId="31120"/>
    <cellStyle name="Comma 3 5 9 3 2" xfId="31121"/>
    <cellStyle name="Comma 3 5 9 3 2 2" xfId="31122"/>
    <cellStyle name="Comma 3 5 9 3 3" xfId="31123"/>
    <cellStyle name="Comma 3 5 9 3 4" xfId="31124"/>
    <cellStyle name="Comma 3 5 9 3 5" xfId="31125"/>
    <cellStyle name="Comma 3 5 9 3 6" xfId="31126"/>
    <cellStyle name="Comma 3 5 9 4" xfId="31127"/>
    <cellStyle name="Comma 3 5 9 4 2" xfId="31128"/>
    <cellStyle name="Comma 3 5 9 5" xfId="31129"/>
    <cellStyle name="Comma 3 5 9 6" xfId="31130"/>
    <cellStyle name="Comma 3 5 9 7" xfId="31131"/>
    <cellStyle name="Comma 3 5 9 8" xfId="31132"/>
    <cellStyle name="Comma 3 6" xfId="31133"/>
    <cellStyle name="Comma 3 6 10" xfId="31134"/>
    <cellStyle name="Comma 3 6 10 2" xfId="31135"/>
    <cellStyle name="Comma 3 6 10 2 2" xfId="31136"/>
    <cellStyle name="Comma 3 6 10 2 2 2" xfId="31137"/>
    <cellStyle name="Comma 3 6 10 2 3" xfId="31138"/>
    <cellStyle name="Comma 3 6 10 2 4" xfId="31139"/>
    <cellStyle name="Comma 3 6 10 2 5" xfId="31140"/>
    <cellStyle name="Comma 3 6 10 2 6" xfId="31141"/>
    <cellStyle name="Comma 3 6 10 3" xfId="31142"/>
    <cellStyle name="Comma 3 6 10 3 2" xfId="31143"/>
    <cellStyle name="Comma 3 6 10 4" xfId="31144"/>
    <cellStyle name="Comma 3 6 10 5" xfId="31145"/>
    <cellStyle name="Comma 3 6 10 6" xfId="31146"/>
    <cellStyle name="Comma 3 6 10 7" xfId="31147"/>
    <cellStyle name="Comma 3 6 11" xfId="31148"/>
    <cellStyle name="Comma 3 6 11 2" xfId="31149"/>
    <cellStyle name="Comma 3 6 11 2 2" xfId="31150"/>
    <cellStyle name="Comma 3 6 11 3" xfId="31151"/>
    <cellStyle name="Comma 3 6 11 4" xfId="31152"/>
    <cellStyle name="Comma 3 6 11 5" xfId="31153"/>
    <cellStyle name="Comma 3 6 11 6" xfId="31154"/>
    <cellStyle name="Comma 3 6 12" xfId="31155"/>
    <cellStyle name="Comma 3 6 12 2" xfId="31156"/>
    <cellStyle name="Comma 3 6 12 2 2" xfId="31157"/>
    <cellStyle name="Comma 3 6 12 3" xfId="31158"/>
    <cellStyle name="Comma 3 6 12 4" xfId="31159"/>
    <cellStyle name="Comma 3 6 12 5" xfId="31160"/>
    <cellStyle name="Comma 3 6 12 6" xfId="31161"/>
    <cellStyle name="Comma 3 6 13" xfId="31162"/>
    <cellStyle name="Comma 3 6 13 2" xfId="31163"/>
    <cellStyle name="Comma 3 6 13 2 2" xfId="31164"/>
    <cellStyle name="Comma 3 6 13 3" xfId="31165"/>
    <cellStyle name="Comma 3 6 13 4" xfId="31166"/>
    <cellStyle name="Comma 3 6 13 5" xfId="31167"/>
    <cellStyle name="Comma 3 6 13 6" xfId="31168"/>
    <cellStyle name="Comma 3 6 14" xfId="31169"/>
    <cellStyle name="Comma 3 6 14 2" xfId="31170"/>
    <cellStyle name="Comma 3 6 15" xfId="31171"/>
    <cellStyle name="Comma 3 6 15 2" xfId="31172"/>
    <cellStyle name="Comma 3 6 16" xfId="31173"/>
    <cellStyle name="Comma 3 6 17" xfId="31174"/>
    <cellStyle name="Comma 3 6 18" xfId="31175"/>
    <cellStyle name="Comma 3 6 19" xfId="31176"/>
    <cellStyle name="Comma 3 6 2" xfId="31177"/>
    <cellStyle name="Comma 3 6 2 10" xfId="31178"/>
    <cellStyle name="Comma 3 6 2 11" xfId="31179"/>
    <cellStyle name="Comma 3 6 2 12" xfId="31180"/>
    <cellStyle name="Comma 3 6 2 13" xfId="31181"/>
    <cellStyle name="Comma 3 6 2 2" xfId="31182"/>
    <cellStyle name="Comma 3 6 2 2 10" xfId="31183"/>
    <cellStyle name="Comma 3 6 2 2 11" xfId="31184"/>
    <cellStyle name="Comma 3 6 2 2 12" xfId="31185"/>
    <cellStyle name="Comma 3 6 2 2 2" xfId="31186"/>
    <cellStyle name="Comma 3 6 2 2 2 10" xfId="31187"/>
    <cellStyle name="Comma 3 6 2 2 2 11" xfId="31188"/>
    <cellStyle name="Comma 3 6 2 2 2 2" xfId="31189"/>
    <cellStyle name="Comma 3 6 2 2 2 2 2" xfId="31190"/>
    <cellStyle name="Comma 3 6 2 2 2 2 2 2" xfId="31191"/>
    <cellStyle name="Comma 3 6 2 2 2 2 2 2 2" xfId="31192"/>
    <cellStyle name="Comma 3 6 2 2 2 2 2 2 2 2" xfId="31193"/>
    <cellStyle name="Comma 3 6 2 2 2 2 2 2 3" xfId="31194"/>
    <cellStyle name="Comma 3 6 2 2 2 2 2 2 4" xfId="31195"/>
    <cellStyle name="Comma 3 6 2 2 2 2 2 2 5" xfId="31196"/>
    <cellStyle name="Comma 3 6 2 2 2 2 2 2 6" xfId="31197"/>
    <cellStyle name="Comma 3 6 2 2 2 2 2 3" xfId="31198"/>
    <cellStyle name="Comma 3 6 2 2 2 2 2 3 2" xfId="31199"/>
    <cellStyle name="Comma 3 6 2 2 2 2 2 4" xfId="31200"/>
    <cellStyle name="Comma 3 6 2 2 2 2 2 5" xfId="31201"/>
    <cellStyle name="Comma 3 6 2 2 2 2 2 6" xfId="31202"/>
    <cellStyle name="Comma 3 6 2 2 2 2 2 7" xfId="31203"/>
    <cellStyle name="Comma 3 6 2 2 2 2 3" xfId="31204"/>
    <cellStyle name="Comma 3 6 2 2 2 2 3 2" xfId="31205"/>
    <cellStyle name="Comma 3 6 2 2 2 2 3 2 2" xfId="31206"/>
    <cellStyle name="Comma 3 6 2 2 2 2 3 3" xfId="31207"/>
    <cellStyle name="Comma 3 6 2 2 2 2 3 4" xfId="31208"/>
    <cellStyle name="Comma 3 6 2 2 2 2 3 5" xfId="31209"/>
    <cellStyle name="Comma 3 6 2 2 2 2 3 6" xfId="31210"/>
    <cellStyle name="Comma 3 6 2 2 2 2 4" xfId="31211"/>
    <cellStyle name="Comma 3 6 2 2 2 2 4 2" xfId="31212"/>
    <cellStyle name="Comma 3 6 2 2 2 2 5" xfId="31213"/>
    <cellStyle name="Comma 3 6 2 2 2 2 6" xfId="31214"/>
    <cellStyle name="Comma 3 6 2 2 2 2 7" xfId="31215"/>
    <cellStyle name="Comma 3 6 2 2 2 2 8" xfId="31216"/>
    <cellStyle name="Comma 3 6 2 2 2 3" xfId="31217"/>
    <cellStyle name="Comma 3 6 2 2 2 3 2" xfId="31218"/>
    <cellStyle name="Comma 3 6 2 2 2 3 2 2" xfId="31219"/>
    <cellStyle name="Comma 3 6 2 2 2 3 2 2 2" xfId="31220"/>
    <cellStyle name="Comma 3 6 2 2 2 3 2 3" xfId="31221"/>
    <cellStyle name="Comma 3 6 2 2 2 3 2 4" xfId="31222"/>
    <cellStyle name="Comma 3 6 2 2 2 3 2 5" xfId="31223"/>
    <cellStyle name="Comma 3 6 2 2 2 3 2 6" xfId="31224"/>
    <cellStyle name="Comma 3 6 2 2 2 3 3" xfId="31225"/>
    <cellStyle name="Comma 3 6 2 2 2 3 3 2" xfId="31226"/>
    <cellStyle name="Comma 3 6 2 2 2 3 4" xfId="31227"/>
    <cellStyle name="Comma 3 6 2 2 2 3 5" xfId="31228"/>
    <cellStyle name="Comma 3 6 2 2 2 3 6" xfId="31229"/>
    <cellStyle name="Comma 3 6 2 2 2 3 7" xfId="31230"/>
    <cellStyle name="Comma 3 6 2 2 2 4" xfId="31231"/>
    <cellStyle name="Comma 3 6 2 2 2 4 2" xfId="31232"/>
    <cellStyle name="Comma 3 6 2 2 2 4 2 2" xfId="31233"/>
    <cellStyle name="Comma 3 6 2 2 2 4 3" xfId="31234"/>
    <cellStyle name="Comma 3 6 2 2 2 4 4" xfId="31235"/>
    <cellStyle name="Comma 3 6 2 2 2 4 5" xfId="31236"/>
    <cellStyle name="Comma 3 6 2 2 2 4 6" xfId="31237"/>
    <cellStyle name="Comma 3 6 2 2 2 5" xfId="31238"/>
    <cellStyle name="Comma 3 6 2 2 2 5 2" xfId="31239"/>
    <cellStyle name="Comma 3 6 2 2 2 6" xfId="31240"/>
    <cellStyle name="Comma 3 6 2 2 2 6 2" xfId="31241"/>
    <cellStyle name="Comma 3 6 2 2 2 7" xfId="31242"/>
    <cellStyle name="Comma 3 6 2 2 2 8" xfId="31243"/>
    <cellStyle name="Comma 3 6 2 2 2 9" xfId="31244"/>
    <cellStyle name="Comma 3 6 2 2 3" xfId="31245"/>
    <cellStyle name="Comma 3 6 2 2 3 2" xfId="31246"/>
    <cellStyle name="Comma 3 6 2 2 3 2 2" xfId="31247"/>
    <cellStyle name="Comma 3 6 2 2 3 2 2 2" xfId="31248"/>
    <cellStyle name="Comma 3 6 2 2 3 2 2 2 2" xfId="31249"/>
    <cellStyle name="Comma 3 6 2 2 3 2 2 3" xfId="31250"/>
    <cellStyle name="Comma 3 6 2 2 3 2 2 4" xfId="31251"/>
    <cellStyle name="Comma 3 6 2 2 3 2 2 5" xfId="31252"/>
    <cellStyle name="Comma 3 6 2 2 3 2 2 6" xfId="31253"/>
    <cellStyle name="Comma 3 6 2 2 3 2 3" xfId="31254"/>
    <cellStyle name="Comma 3 6 2 2 3 2 3 2" xfId="31255"/>
    <cellStyle name="Comma 3 6 2 2 3 2 4" xfId="31256"/>
    <cellStyle name="Comma 3 6 2 2 3 2 5" xfId="31257"/>
    <cellStyle name="Comma 3 6 2 2 3 2 6" xfId="31258"/>
    <cellStyle name="Comma 3 6 2 2 3 2 7" xfId="31259"/>
    <cellStyle name="Comma 3 6 2 2 3 3" xfId="31260"/>
    <cellStyle name="Comma 3 6 2 2 3 3 2" xfId="31261"/>
    <cellStyle name="Comma 3 6 2 2 3 3 2 2" xfId="31262"/>
    <cellStyle name="Comma 3 6 2 2 3 3 3" xfId="31263"/>
    <cellStyle name="Comma 3 6 2 2 3 3 4" xfId="31264"/>
    <cellStyle name="Comma 3 6 2 2 3 3 5" xfId="31265"/>
    <cellStyle name="Comma 3 6 2 2 3 3 6" xfId="31266"/>
    <cellStyle name="Comma 3 6 2 2 3 4" xfId="31267"/>
    <cellStyle name="Comma 3 6 2 2 3 4 2" xfId="31268"/>
    <cellStyle name="Comma 3 6 2 2 3 5" xfId="31269"/>
    <cellStyle name="Comma 3 6 2 2 3 6" xfId="31270"/>
    <cellStyle name="Comma 3 6 2 2 3 7" xfId="31271"/>
    <cellStyle name="Comma 3 6 2 2 3 8" xfId="31272"/>
    <cellStyle name="Comma 3 6 2 2 4" xfId="31273"/>
    <cellStyle name="Comma 3 6 2 2 4 2" xfId="31274"/>
    <cellStyle name="Comma 3 6 2 2 4 2 2" xfId="31275"/>
    <cellStyle name="Comma 3 6 2 2 4 2 2 2" xfId="31276"/>
    <cellStyle name="Comma 3 6 2 2 4 2 3" xfId="31277"/>
    <cellStyle name="Comma 3 6 2 2 4 2 4" xfId="31278"/>
    <cellStyle name="Comma 3 6 2 2 4 2 5" xfId="31279"/>
    <cellStyle name="Comma 3 6 2 2 4 2 6" xfId="31280"/>
    <cellStyle name="Comma 3 6 2 2 4 3" xfId="31281"/>
    <cellStyle name="Comma 3 6 2 2 4 3 2" xfId="31282"/>
    <cellStyle name="Comma 3 6 2 2 4 4" xfId="31283"/>
    <cellStyle name="Comma 3 6 2 2 4 5" xfId="31284"/>
    <cellStyle name="Comma 3 6 2 2 4 6" xfId="31285"/>
    <cellStyle name="Comma 3 6 2 2 4 7" xfId="31286"/>
    <cellStyle name="Comma 3 6 2 2 5" xfId="31287"/>
    <cellStyle name="Comma 3 6 2 2 5 2" xfId="31288"/>
    <cellStyle name="Comma 3 6 2 2 5 2 2" xfId="31289"/>
    <cellStyle name="Comma 3 6 2 2 5 3" xfId="31290"/>
    <cellStyle name="Comma 3 6 2 2 5 4" xfId="31291"/>
    <cellStyle name="Comma 3 6 2 2 5 5" xfId="31292"/>
    <cellStyle name="Comma 3 6 2 2 5 6" xfId="31293"/>
    <cellStyle name="Comma 3 6 2 2 6" xfId="31294"/>
    <cellStyle name="Comma 3 6 2 2 6 2" xfId="31295"/>
    <cellStyle name="Comma 3 6 2 2 7" xfId="31296"/>
    <cellStyle name="Comma 3 6 2 2 7 2" xfId="31297"/>
    <cellStyle name="Comma 3 6 2 2 8" xfId="31298"/>
    <cellStyle name="Comma 3 6 2 2 9" xfId="31299"/>
    <cellStyle name="Comma 3 6 2 3" xfId="31300"/>
    <cellStyle name="Comma 3 6 2 3 10" xfId="31301"/>
    <cellStyle name="Comma 3 6 2 3 11" xfId="31302"/>
    <cellStyle name="Comma 3 6 2 3 2" xfId="31303"/>
    <cellStyle name="Comma 3 6 2 3 2 2" xfId="31304"/>
    <cellStyle name="Comma 3 6 2 3 2 2 2" xfId="31305"/>
    <cellStyle name="Comma 3 6 2 3 2 2 2 2" xfId="31306"/>
    <cellStyle name="Comma 3 6 2 3 2 2 2 2 2" xfId="31307"/>
    <cellStyle name="Comma 3 6 2 3 2 2 2 3" xfId="31308"/>
    <cellStyle name="Comma 3 6 2 3 2 2 2 4" xfId="31309"/>
    <cellStyle name="Comma 3 6 2 3 2 2 2 5" xfId="31310"/>
    <cellStyle name="Comma 3 6 2 3 2 2 2 6" xfId="31311"/>
    <cellStyle name="Comma 3 6 2 3 2 2 3" xfId="31312"/>
    <cellStyle name="Comma 3 6 2 3 2 2 3 2" xfId="31313"/>
    <cellStyle name="Comma 3 6 2 3 2 2 4" xfId="31314"/>
    <cellStyle name="Comma 3 6 2 3 2 2 5" xfId="31315"/>
    <cellStyle name="Comma 3 6 2 3 2 2 6" xfId="31316"/>
    <cellStyle name="Comma 3 6 2 3 2 2 7" xfId="31317"/>
    <cellStyle name="Comma 3 6 2 3 2 3" xfId="31318"/>
    <cellStyle name="Comma 3 6 2 3 2 3 2" xfId="31319"/>
    <cellStyle name="Comma 3 6 2 3 2 3 2 2" xfId="31320"/>
    <cellStyle name="Comma 3 6 2 3 2 3 3" xfId="31321"/>
    <cellStyle name="Comma 3 6 2 3 2 3 4" xfId="31322"/>
    <cellStyle name="Comma 3 6 2 3 2 3 5" xfId="31323"/>
    <cellStyle name="Comma 3 6 2 3 2 3 6" xfId="31324"/>
    <cellStyle name="Comma 3 6 2 3 2 4" xfId="31325"/>
    <cellStyle name="Comma 3 6 2 3 2 4 2" xfId="31326"/>
    <cellStyle name="Comma 3 6 2 3 2 5" xfId="31327"/>
    <cellStyle name="Comma 3 6 2 3 2 6" xfId="31328"/>
    <cellStyle name="Comma 3 6 2 3 2 7" xfId="31329"/>
    <cellStyle name="Comma 3 6 2 3 2 8" xfId="31330"/>
    <cellStyle name="Comma 3 6 2 3 3" xfId="31331"/>
    <cellStyle name="Comma 3 6 2 3 3 2" xfId="31332"/>
    <cellStyle name="Comma 3 6 2 3 3 2 2" xfId="31333"/>
    <cellStyle name="Comma 3 6 2 3 3 2 2 2" xfId="31334"/>
    <cellStyle name="Comma 3 6 2 3 3 2 3" xfId="31335"/>
    <cellStyle name="Comma 3 6 2 3 3 2 4" xfId="31336"/>
    <cellStyle name="Comma 3 6 2 3 3 2 5" xfId="31337"/>
    <cellStyle name="Comma 3 6 2 3 3 2 6" xfId="31338"/>
    <cellStyle name="Comma 3 6 2 3 3 3" xfId="31339"/>
    <cellStyle name="Comma 3 6 2 3 3 3 2" xfId="31340"/>
    <cellStyle name="Comma 3 6 2 3 3 4" xfId="31341"/>
    <cellStyle name="Comma 3 6 2 3 3 5" xfId="31342"/>
    <cellStyle name="Comma 3 6 2 3 3 6" xfId="31343"/>
    <cellStyle name="Comma 3 6 2 3 3 7" xfId="31344"/>
    <cellStyle name="Comma 3 6 2 3 4" xfId="31345"/>
    <cellStyle name="Comma 3 6 2 3 4 2" xfId="31346"/>
    <cellStyle name="Comma 3 6 2 3 4 2 2" xfId="31347"/>
    <cellStyle name="Comma 3 6 2 3 4 3" xfId="31348"/>
    <cellStyle name="Comma 3 6 2 3 4 4" xfId="31349"/>
    <cellStyle name="Comma 3 6 2 3 4 5" xfId="31350"/>
    <cellStyle name="Comma 3 6 2 3 4 6" xfId="31351"/>
    <cellStyle name="Comma 3 6 2 3 5" xfId="31352"/>
    <cellStyle name="Comma 3 6 2 3 5 2" xfId="31353"/>
    <cellStyle name="Comma 3 6 2 3 6" xfId="31354"/>
    <cellStyle name="Comma 3 6 2 3 6 2" xfId="31355"/>
    <cellStyle name="Comma 3 6 2 3 7" xfId="31356"/>
    <cellStyle name="Comma 3 6 2 3 8" xfId="31357"/>
    <cellStyle name="Comma 3 6 2 3 9" xfId="31358"/>
    <cellStyle name="Comma 3 6 2 4" xfId="31359"/>
    <cellStyle name="Comma 3 6 2 4 2" xfId="31360"/>
    <cellStyle name="Comma 3 6 2 4 2 2" xfId="31361"/>
    <cellStyle name="Comma 3 6 2 4 2 2 2" xfId="31362"/>
    <cellStyle name="Comma 3 6 2 4 2 2 2 2" xfId="31363"/>
    <cellStyle name="Comma 3 6 2 4 2 2 3" xfId="31364"/>
    <cellStyle name="Comma 3 6 2 4 2 2 4" xfId="31365"/>
    <cellStyle name="Comma 3 6 2 4 2 2 5" xfId="31366"/>
    <cellStyle name="Comma 3 6 2 4 2 2 6" xfId="31367"/>
    <cellStyle name="Comma 3 6 2 4 2 3" xfId="31368"/>
    <cellStyle name="Comma 3 6 2 4 2 3 2" xfId="31369"/>
    <cellStyle name="Comma 3 6 2 4 2 4" xfId="31370"/>
    <cellStyle name="Comma 3 6 2 4 2 5" xfId="31371"/>
    <cellStyle name="Comma 3 6 2 4 2 6" xfId="31372"/>
    <cellStyle name="Comma 3 6 2 4 2 7" xfId="31373"/>
    <cellStyle name="Comma 3 6 2 4 3" xfId="31374"/>
    <cellStyle name="Comma 3 6 2 4 3 2" xfId="31375"/>
    <cellStyle name="Comma 3 6 2 4 3 2 2" xfId="31376"/>
    <cellStyle name="Comma 3 6 2 4 3 3" xfId="31377"/>
    <cellStyle name="Comma 3 6 2 4 3 4" xfId="31378"/>
    <cellStyle name="Comma 3 6 2 4 3 5" xfId="31379"/>
    <cellStyle name="Comma 3 6 2 4 3 6" xfId="31380"/>
    <cellStyle name="Comma 3 6 2 4 4" xfId="31381"/>
    <cellStyle name="Comma 3 6 2 4 4 2" xfId="31382"/>
    <cellStyle name="Comma 3 6 2 4 5" xfId="31383"/>
    <cellStyle name="Comma 3 6 2 4 6" xfId="31384"/>
    <cellStyle name="Comma 3 6 2 4 7" xfId="31385"/>
    <cellStyle name="Comma 3 6 2 4 8" xfId="31386"/>
    <cellStyle name="Comma 3 6 2 5" xfId="31387"/>
    <cellStyle name="Comma 3 6 2 5 2" xfId="31388"/>
    <cellStyle name="Comma 3 6 2 5 2 2" xfId="31389"/>
    <cellStyle name="Comma 3 6 2 5 2 2 2" xfId="31390"/>
    <cellStyle name="Comma 3 6 2 5 2 3" xfId="31391"/>
    <cellStyle name="Comma 3 6 2 5 2 4" xfId="31392"/>
    <cellStyle name="Comma 3 6 2 5 2 5" xfId="31393"/>
    <cellStyle name="Comma 3 6 2 5 2 6" xfId="31394"/>
    <cellStyle name="Comma 3 6 2 5 3" xfId="31395"/>
    <cellStyle name="Comma 3 6 2 5 3 2" xfId="31396"/>
    <cellStyle name="Comma 3 6 2 5 4" xfId="31397"/>
    <cellStyle name="Comma 3 6 2 5 5" xfId="31398"/>
    <cellStyle name="Comma 3 6 2 5 6" xfId="31399"/>
    <cellStyle name="Comma 3 6 2 5 7" xfId="31400"/>
    <cellStyle name="Comma 3 6 2 6" xfId="31401"/>
    <cellStyle name="Comma 3 6 2 6 2" xfId="31402"/>
    <cellStyle name="Comma 3 6 2 6 2 2" xfId="31403"/>
    <cellStyle name="Comma 3 6 2 6 3" xfId="31404"/>
    <cellStyle name="Comma 3 6 2 6 4" xfId="31405"/>
    <cellStyle name="Comma 3 6 2 6 5" xfId="31406"/>
    <cellStyle name="Comma 3 6 2 6 6" xfId="31407"/>
    <cellStyle name="Comma 3 6 2 7" xfId="31408"/>
    <cellStyle name="Comma 3 6 2 7 2" xfId="31409"/>
    <cellStyle name="Comma 3 6 2 8" xfId="31410"/>
    <cellStyle name="Comma 3 6 2 8 2" xfId="31411"/>
    <cellStyle name="Comma 3 6 2 9" xfId="31412"/>
    <cellStyle name="Comma 3 6 20" xfId="31413"/>
    <cellStyle name="Comma 3 6 3" xfId="31414"/>
    <cellStyle name="Comma 3 6 3 10" xfId="31415"/>
    <cellStyle name="Comma 3 6 3 11" xfId="31416"/>
    <cellStyle name="Comma 3 6 3 12" xfId="31417"/>
    <cellStyle name="Comma 3 6 3 13" xfId="31418"/>
    <cellStyle name="Comma 3 6 3 14" xfId="31419"/>
    <cellStyle name="Comma 3 6 3 2" xfId="31420"/>
    <cellStyle name="Comma 3 6 3 2 10" xfId="31421"/>
    <cellStyle name="Comma 3 6 3 2 11" xfId="31422"/>
    <cellStyle name="Comma 3 6 3 2 12" xfId="31423"/>
    <cellStyle name="Comma 3 6 3 2 2" xfId="31424"/>
    <cellStyle name="Comma 3 6 3 2 2 10" xfId="31425"/>
    <cellStyle name="Comma 3 6 3 2 2 11" xfId="31426"/>
    <cellStyle name="Comma 3 6 3 2 2 2" xfId="31427"/>
    <cellStyle name="Comma 3 6 3 2 2 2 2" xfId="31428"/>
    <cellStyle name="Comma 3 6 3 2 2 2 2 2" xfId="31429"/>
    <cellStyle name="Comma 3 6 3 2 2 2 2 2 2" xfId="31430"/>
    <cellStyle name="Comma 3 6 3 2 2 2 2 2 2 2" xfId="31431"/>
    <cellStyle name="Comma 3 6 3 2 2 2 2 2 3" xfId="31432"/>
    <cellStyle name="Comma 3 6 3 2 2 2 2 2 4" xfId="31433"/>
    <cellStyle name="Comma 3 6 3 2 2 2 2 2 5" xfId="31434"/>
    <cellStyle name="Comma 3 6 3 2 2 2 2 2 6" xfId="31435"/>
    <cellStyle name="Comma 3 6 3 2 2 2 2 3" xfId="31436"/>
    <cellStyle name="Comma 3 6 3 2 2 2 2 3 2" xfId="31437"/>
    <cellStyle name="Comma 3 6 3 2 2 2 2 4" xfId="31438"/>
    <cellStyle name="Comma 3 6 3 2 2 2 2 5" xfId="31439"/>
    <cellStyle name="Comma 3 6 3 2 2 2 2 6" xfId="31440"/>
    <cellStyle name="Comma 3 6 3 2 2 2 2 7" xfId="31441"/>
    <cellStyle name="Comma 3 6 3 2 2 2 3" xfId="31442"/>
    <cellStyle name="Comma 3 6 3 2 2 2 3 2" xfId="31443"/>
    <cellStyle name="Comma 3 6 3 2 2 2 3 2 2" xfId="31444"/>
    <cellStyle name="Comma 3 6 3 2 2 2 3 3" xfId="31445"/>
    <cellStyle name="Comma 3 6 3 2 2 2 3 4" xfId="31446"/>
    <cellStyle name="Comma 3 6 3 2 2 2 3 5" xfId="31447"/>
    <cellStyle name="Comma 3 6 3 2 2 2 3 6" xfId="31448"/>
    <cellStyle name="Comma 3 6 3 2 2 2 4" xfId="31449"/>
    <cellStyle name="Comma 3 6 3 2 2 2 4 2" xfId="31450"/>
    <cellStyle name="Comma 3 6 3 2 2 2 5" xfId="31451"/>
    <cellStyle name="Comma 3 6 3 2 2 2 6" xfId="31452"/>
    <cellStyle name="Comma 3 6 3 2 2 2 7" xfId="31453"/>
    <cellStyle name="Comma 3 6 3 2 2 2 8" xfId="31454"/>
    <cellStyle name="Comma 3 6 3 2 2 3" xfId="31455"/>
    <cellStyle name="Comma 3 6 3 2 2 3 2" xfId="31456"/>
    <cellStyle name="Comma 3 6 3 2 2 3 2 2" xfId="31457"/>
    <cellStyle name="Comma 3 6 3 2 2 3 2 2 2" xfId="31458"/>
    <cellStyle name="Comma 3 6 3 2 2 3 2 3" xfId="31459"/>
    <cellStyle name="Comma 3 6 3 2 2 3 2 4" xfId="31460"/>
    <cellStyle name="Comma 3 6 3 2 2 3 2 5" xfId="31461"/>
    <cellStyle name="Comma 3 6 3 2 2 3 2 6" xfId="31462"/>
    <cellStyle name="Comma 3 6 3 2 2 3 3" xfId="31463"/>
    <cellStyle name="Comma 3 6 3 2 2 3 3 2" xfId="31464"/>
    <cellStyle name="Comma 3 6 3 2 2 3 4" xfId="31465"/>
    <cellStyle name="Comma 3 6 3 2 2 3 5" xfId="31466"/>
    <cellStyle name="Comma 3 6 3 2 2 3 6" xfId="31467"/>
    <cellStyle name="Comma 3 6 3 2 2 3 7" xfId="31468"/>
    <cellStyle name="Comma 3 6 3 2 2 4" xfId="31469"/>
    <cellStyle name="Comma 3 6 3 2 2 4 2" xfId="31470"/>
    <cellStyle name="Comma 3 6 3 2 2 4 2 2" xfId="31471"/>
    <cellStyle name="Comma 3 6 3 2 2 4 3" xfId="31472"/>
    <cellStyle name="Comma 3 6 3 2 2 4 4" xfId="31473"/>
    <cellStyle name="Comma 3 6 3 2 2 4 5" xfId="31474"/>
    <cellStyle name="Comma 3 6 3 2 2 4 6" xfId="31475"/>
    <cellStyle name="Comma 3 6 3 2 2 5" xfId="31476"/>
    <cellStyle name="Comma 3 6 3 2 2 5 2" xfId="31477"/>
    <cellStyle name="Comma 3 6 3 2 2 6" xfId="31478"/>
    <cellStyle name="Comma 3 6 3 2 2 6 2" xfId="31479"/>
    <cellStyle name="Comma 3 6 3 2 2 7" xfId="31480"/>
    <cellStyle name="Comma 3 6 3 2 2 8" xfId="31481"/>
    <cellStyle name="Comma 3 6 3 2 2 9" xfId="31482"/>
    <cellStyle name="Comma 3 6 3 2 3" xfId="31483"/>
    <cellStyle name="Comma 3 6 3 2 3 10" xfId="31484"/>
    <cellStyle name="Comma 3 6 3 2 3 2" xfId="31485"/>
    <cellStyle name="Comma 3 6 3 2 3 2 2" xfId="31486"/>
    <cellStyle name="Comma 3 6 3 2 3 2 2 2" xfId="31487"/>
    <cellStyle name="Comma 3 6 3 2 3 2 2 2 2" xfId="31488"/>
    <cellStyle name="Comma 3 6 3 2 3 2 2 3" xfId="31489"/>
    <cellStyle name="Comma 3 6 3 2 3 2 2 4" xfId="31490"/>
    <cellStyle name="Comma 3 6 3 2 3 2 2 5" xfId="31491"/>
    <cellStyle name="Comma 3 6 3 2 3 2 2 6" xfId="31492"/>
    <cellStyle name="Comma 3 6 3 2 3 2 3" xfId="31493"/>
    <cellStyle name="Comma 3 6 3 2 3 2 3 2" xfId="31494"/>
    <cellStyle name="Comma 3 6 3 2 3 2 4" xfId="31495"/>
    <cellStyle name="Comma 3 6 3 2 3 2 5" xfId="31496"/>
    <cellStyle name="Comma 3 6 3 2 3 2 6" xfId="31497"/>
    <cellStyle name="Comma 3 6 3 2 3 2 7" xfId="31498"/>
    <cellStyle name="Comma 3 6 3 2 3 3" xfId="31499"/>
    <cellStyle name="Comma 3 6 3 2 3 3 2" xfId="31500"/>
    <cellStyle name="Comma 3 6 3 2 3 3 2 2" xfId="31501"/>
    <cellStyle name="Comma 3 6 3 2 3 3 3" xfId="31502"/>
    <cellStyle name="Comma 3 6 3 2 3 3 4" xfId="31503"/>
    <cellStyle name="Comma 3 6 3 2 3 3 5" xfId="31504"/>
    <cellStyle name="Comma 3 6 3 2 3 3 6" xfId="31505"/>
    <cellStyle name="Comma 3 6 3 2 3 4" xfId="31506"/>
    <cellStyle name="Comma 3 6 3 2 3 4 2" xfId="31507"/>
    <cellStyle name="Comma 3 6 3 2 3 5" xfId="31508"/>
    <cellStyle name="Comma 3 6 3 2 3 5 2" xfId="31509"/>
    <cellStyle name="Comma 3 6 3 2 3 6" xfId="31510"/>
    <cellStyle name="Comma 3 6 3 2 3 7" xfId="31511"/>
    <cellStyle name="Comma 3 6 3 2 3 8" xfId="31512"/>
    <cellStyle name="Comma 3 6 3 2 3 9" xfId="31513"/>
    <cellStyle name="Comma 3 6 3 2 4" xfId="31514"/>
    <cellStyle name="Comma 3 6 3 2 4 2" xfId="31515"/>
    <cellStyle name="Comma 3 6 3 2 4 2 2" xfId="31516"/>
    <cellStyle name="Comma 3 6 3 2 4 2 2 2" xfId="31517"/>
    <cellStyle name="Comma 3 6 3 2 4 2 3" xfId="31518"/>
    <cellStyle name="Comma 3 6 3 2 4 2 4" xfId="31519"/>
    <cellStyle name="Comma 3 6 3 2 4 2 5" xfId="31520"/>
    <cellStyle name="Comma 3 6 3 2 4 2 6" xfId="31521"/>
    <cellStyle name="Comma 3 6 3 2 4 3" xfId="31522"/>
    <cellStyle name="Comma 3 6 3 2 4 3 2" xfId="31523"/>
    <cellStyle name="Comma 3 6 3 2 4 4" xfId="31524"/>
    <cellStyle name="Comma 3 6 3 2 4 5" xfId="31525"/>
    <cellStyle name="Comma 3 6 3 2 4 6" xfId="31526"/>
    <cellStyle name="Comma 3 6 3 2 4 7" xfId="31527"/>
    <cellStyle name="Comma 3 6 3 2 5" xfId="31528"/>
    <cellStyle name="Comma 3 6 3 2 5 2" xfId="31529"/>
    <cellStyle name="Comma 3 6 3 2 5 2 2" xfId="31530"/>
    <cellStyle name="Comma 3 6 3 2 5 3" xfId="31531"/>
    <cellStyle name="Comma 3 6 3 2 5 4" xfId="31532"/>
    <cellStyle name="Comma 3 6 3 2 5 5" xfId="31533"/>
    <cellStyle name="Comma 3 6 3 2 5 6" xfId="31534"/>
    <cellStyle name="Comma 3 6 3 2 6" xfId="31535"/>
    <cellStyle name="Comma 3 6 3 2 6 2" xfId="31536"/>
    <cellStyle name="Comma 3 6 3 2 7" xfId="31537"/>
    <cellStyle name="Comma 3 6 3 2 7 2" xfId="31538"/>
    <cellStyle name="Comma 3 6 3 2 8" xfId="31539"/>
    <cellStyle name="Comma 3 6 3 2 9" xfId="31540"/>
    <cellStyle name="Comma 3 6 3 3" xfId="31541"/>
    <cellStyle name="Comma 3 6 3 3 10" xfId="31542"/>
    <cellStyle name="Comma 3 6 3 3 11" xfId="31543"/>
    <cellStyle name="Comma 3 6 3 3 12" xfId="31544"/>
    <cellStyle name="Comma 3 6 3 3 2" xfId="31545"/>
    <cellStyle name="Comma 3 6 3 3 2 10" xfId="31546"/>
    <cellStyle name="Comma 3 6 3 3 2 11" xfId="31547"/>
    <cellStyle name="Comma 3 6 3 3 2 2" xfId="31548"/>
    <cellStyle name="Comma 3 6 3 3 2 2 2" xfId="31549"/>
    <cellStyle name="Comma 3 6 3 3 2 2 2 2" xfId="31550"/>
    <cellStyle name="Comma 3 6 3 3 2 2 2 2 2" xfId="31551"/>
    <cellStyle name="Comma 3 6 3 3 2 2 2 2 2 2" xfId="31552"/>
    <cellStyle name="Comma 3 6 3 3 2 2 2 2 3" xfId="31553"/>
    <cellStyle name="Comma 3 6 3 3 2 2 2 2 4" xfId="31554"/>
    <cellStyle name="Comma 3 6 3 3 2 2 2 2 5" xfId="31555"/>
    <cellStyle name="Comma 3 6 3 3 2 2 2 2 6" xfId="31556"/>
    <cellStyle name="Comma 3 6 3 3 2 2 2 3" xfId="31557"/>
    <cellStyle name="Comma 3 6 3 3 2 2 2 3 2" xfId="31558"/>
    <cellStyle name="Comma 3 6 3 3 2 2 2 4" xfId="31559"/>
    <cellStyle name="Comma 3 6 3 3 2 2 2 5" xfId="31560"/>
    <cellStyle name="Comma 3 6 3 3 2 2 2 6" xfId="31561"/>
    <cellStyle name="Comma 3 6 3 3 2 2 2 7" xfId="31562"/>
    <cellStyle name="Comma 3 6 3 3 2 2 3" xfId="31563"/>
    <cellStyle name="Comma 3 6 3 3 2 2 3 2" xfId="31564"/>
    <cellStyle name="Comma 3 6 3 3 2 2 3 2 2" xfId="31565"/>
    <cellStyle name="Comma 3 6 3 3 2 2 3 3" xfId="31566"/>
    <cellStyle name="Comma 3 6 3 3 2 2 3 4" xfId="31567"/>
    <cellStyle name="Comma 3 6 3 3 2 2 3 5" xfId="31568"/>
    <cellStyle name="Comma 3 6 3 3 2 2 3 6" xfId="31569"/>
    <cellStyle name="Comma 3 6 3 3 2 2 4" xfId="31570"/>
    <cellStyle name="Comma 3 6 3 3 2 2 4 2" xfId="31571"/>
    <cellStyle name="Comma 3 6 3 3 2 2 5" xfId="31572"/>
    <cellStyle name="Comma 3 6 3 3 2 2 6" xfId="31573"/>
    <cellStyle name="Comma 3 6 3 3 2 2 7" xfId="31574"/>
    <cellStyle name="Comma 3 6 3 3 2 2 8" xfId="31575"/>
    <cellStyle name="Comma 3 6 3 3 2 3" xfId="31576"/>
    <cellStyle name="Comma 3 6 3 3 2 3 2" xfId="31577"/>
    <cellStyle name="Comma 3 6 3 3 2 3 2 2" xfId="31578"/>
    <cellStyle name="Comma 3 6 3 3 2 3 2 2 2" xfId="31579"/>
    <cellStyle name="Comma 3 6 3 3 2 3 2 2 2 2" xfId="31580"/>
    <cellStyle name="Comma 3 6 3 3 2 3 2 2 3" xfId="31581"/>
    <cellStyle name="Comma 3 6 3 3 2 3 2 2 4" xfId="31582"/>
    <cellStyle name="Comma 3 6 3 3 2 3 2 2 5" xfId="31583"/>
    <cellStyle name="Comma 3 6 3 3 2 3 2 2 6" xfId="31584"/>
    <cellStyle name="Comma 3 6 3 3 2 3 2 3" xfId="31585"/>
    <cellStyle name="Comma 3 6 3 3 2 3 2 3 2" xfId="31586"/>
    <cellStyle name="Comma 3 6 3 3 2 3 2 3 3" xfId="31587"/>
    <cellStyle name="Comma 3 6 3 3 2 3 2 4" xfId="31588"/>
    <cellStyle name="Comma 3 6 3 3 2 3 2 5" xfId="31589"/>
    <cellStyle name="Comma 3 6 3 3 2 3 2 6" xfId="31590"/>
    <cellStyle name="Comma 3 6 3 3 2 3 2 7" xfId="31591"/>
    <cellStyle name="Comma 3 6 3 3 2 3 3" xfId="31592"/>
    <cellStyle name="Comma 3 6 3 3 2 3 3 2" xfId="31593"/>
    <cellStyle name="Comma 3 6 3 3 2 3 3 2 2" xfId="31594"/>
    <cellStyle name="Comma 3 6 3 3 2 3 3 3" xfId="31595"/>
    <cellStyle name="Comma 3 6 3 3 2 3 3 4" xfId="31596"/>
    <cellStyle name="Comma 3 6 3 3 2 3 3 5" xfId="31597"/>
    <cellStyle name="Comma 3 6 3 3 2 3 3 6" xfId="31598"/>
    <cellStyle name="Comma 3 6 3 3 2 3 4" xfId="31599"/>
    <cellStyle name="Comma 3 6 3 3 2 3 4 2" xfId="31600"/>
    <cellStyle name="Comma 3 6 3 3 2 3 4 3" xfId="31601"/>
    <cellStyle name="Comma 3 6 3 3 2 3 5" xfId="31602"/>
    <cellStyle name="Comma 3 6 3 3 2 3 6" xfId="31603"/>
    <cellStyle name="Comma 3 6 3 3 2 3 7" xfId="31604"/>
    <cellStyle name="Comma 3 6 3 3 2 3 8" xfId="31605"/>
    <cellStyle name="Comma 3 6 3 3 2 4" xfId="31606"/>
    <cellStyle name="Comma 3 6 3 3 2 4 2" xfId="31607"/>
    <cellStyle name="Comma 3 6 3 3 2 4 2 2" xfId="31608"/>
    <cellStyle name="Comma 3 6 3 3 2 4 2 2 2" xfId="31609"/>
    <cellStyle name="Comma 3 6 3 3 2 4 2 3" xfId="31610"/>
    <cellStyle name="Comma 3 6 3 3 2 4 2 4" xfId="31611"/>
    <cellStyle name="Comma 3 6 3 3 2 4 2 5" xfId="31612"/>
    <cellStyle name="Comma 3 6 3 3 2 4 2 6" xfId="31613"/>
    <cellStyle name="Comma 3 6 3 3 2 4 3" xfId="31614"/>
    <cellStyle name="Comma 3 6 3 3 2 4 3 2" xfId="31615"/>
    <cellStyle name="Comma 3 6 3 3 2 4 3 3" xfId="31616"/>
    <cellStyle name="Comma 3 6 3 3 2 4 4" xfId="31617"/>
    <cellStyle name="Comma 3 6 3 3 2 4 5" xfId="31618"/>
    <cellStyle name="Comma 3 6 3 3 2 4 6" xfId="31619"/>
    <cellStyle name="Comma 3 6 3 3 2 4 7" xfId="31620"/>
    <cellStyle name="Comma 3 6 3 3 2 5" xfId="31621"/>
    <cellStyle name="Comma 3 6 3 3 2 5 2" xfId="31622"/>
    <cellStyle name="Comma 3 6 3 3 2 5 3" xfId="31623"/>
    <cellStyle name="Comma 3 6 3 3 2 6" xfId="31624"/>
    <cellStyle name="Comma 3 6 3 3 2 6 2" xfId="31625"/>
    <cellStyle name="Comma 3 6 3 3 2 7" xfId="31626"/>
    <cellStyle name="Comma 3 6 3 3 2 8" xfId="31627"/>
    <cellStyle name="Comma 3 6 3 3 2 9" xfId="31628"/>
    <cellStyle name="Comma 3 6 3 3 3" xfId="31629"/>
    <cellStyle name="Comma 3 6 3 3 3 10" xfId="31630"/>
    <cellStyle name="Comma 3 6 3 3 3 2" xfId="31631"/>
    <cellStyle name="Comma 3 6 3 3 3 2 2" xfId="31632"/>
    <cellStyle name="Comma 3 6 3 3 3 2 2 2" xfId="31633"/>
    <cellStyle name="Comma 3 6 3 3 3 2 2 2 2" xfId="31634"/>
    <cellStyle name="Comma 3 6 3 3 3 2 2 3" xfId="31635"/>
    <cellStyle name="Comma 3 6 3 3 3 2 2 4" xfId="31636"/>
    <cellStyle name="Comma 3 6 3 3 3 2 2 5" xfId="31637"/>
    <cellStyle name="Comma 3 6 3 3 3 2 2 6" xfId="31638"/>
    <cellStyle name="Comma 3 6 3 3 3 2 3" xfId="31639"/>
    <cellStyle name="Comma 3 6 3 3 3 2 3 2" xfId="31640"/>
    <cellStyle name="Comma 3 6 3 3 3 2 4" xfId="31641"/>
    <cellStyle name="Comma 3 6 3 3 3 2 5" xfId="31642"/>
    <cellStyle name="Comma 3 6 3 3 3 2 6" xfId="31643"/>
    <cellStyle name="Comma 3 6 3 3 3 2 7" xfId="31644"/>
    <cellStyle name="Comma 3 6 3 3 3 3" xfId="31645"/>
    <cellStyle name="Comma 3 6 3 3 3 3 2" xfId="31646"/>
    <cellStyle name="Comma 3 6 3 3 3 3 2 2" xfId="31647"/>
    <cellStyle name="Comma 3 6 3 3 3 3 3" xfId="31648"/>
    <cellStyle name="Comma 3 6 3 3 3 3 4" xfId="31649"/>
    <cellStyle name="Comma 3 6 3 3 3 3 5" xfId="31650"/>
    <cellStyle name="Comma 3 6 3 3 3 3 6" xfId="31651"/>
    <cellStyle name="Comma 3 6 3 3 3 4" xfId="31652"/>
    <cellStyle name="Comma 3 6 3 3 3 4 2" xfId="31653"/>
    <cellStyle name="Comma 3 6 3 3 3 5" xfId="31654"/>
    <cellStyle name="Comma 3 6 3 3 3 5 2" xfId="31655"/>
    <cellStyle name="Comma 3 6 3 3 3 6" xfId="31656"/>
    <cellStyle name="Comma 3 6 3 3 3 7" xfId="31657"/>
    <cellStyle name="Comma 3 6 3 3 3 8" xfId="31658"/>
    <cellStyle name="Comma 3 6 3 3 3 9" xfId="31659"/>
    <cellStyle name="Comma 3 6 3 3 4" xfId="31660"/>
    <cellStyle name="Comma 3 6 3 3 4 2" xfId="31661"/>
    <cellStyle name="Comma 3 6 3 3 4 2 2" xfId="31662"/>
    <cellStyle name="Comma 3 6 3 3 4 2 2 2" xfId="31663"/>
    <cellStyle name="Comma 3 6 3 3 4 2 2 2 2" xfId="31664"/>
    <cellStyle name="Comma 3 6 3 3 4 2 2 3" xfId="31665"/>
    <cellStyle name="Comma 3 6 3 3 4 2 2 4" xfId="31666"/>
    <cellStyle name="Comma 3 6 3 3 4 2 2 5" xfId="31667"/>
    <cellStyle name="Comma 3 6 3 3 4 2 2 6" xfId="31668"/>
    <cellStyle name="Comma 3 6 3 3 4 2 3" xfId="31669"/>
    <cellStyle name="Comma 3 6 3 3 4 2 3 2" xfId="31670"/>
    <cellStyle name="Comma 3 6 3 3 4 2 3 3" xfId="31671"/>
    <cellStyle name="Comma 3 6 3 3 4 2 4" xfId="31672"/>
    <cellStyle name="Comma 3 6 3 3 4 2 5" xfId="31673"/>
    <cellStyle name="Comma 3 6 3 3 4 2 6" xfId="31674"/>
    <cellStyle name="Comma 3 6 3 3 4 2 7" xfId="31675"/>
    <cellStyle name="Comma 3 6 3 3 4 3" xfId="31676"/>
    <cellStyle name="Comma 3 6 3 3 4 3 2" xfId="31677"/>
    <cellStyle name="Comma 3 6 3 3 4 3 2 2" xfId="31678"/>
    <cellStyle name="Comma 3 6 3 3 4 3 3" xfId="31679"/>
    <cellStyle name="Comma 3 6 3 3 4 3 4" xfId="31680"/>
    <cellStyle name="Comma 3 6 3 3 4 3 5" xfId="31681"/>
    <cellStyle name="Comma 3 6 3 3 4 3 6" xfId="31682"/>
    <cellStyle name="Comma 3 6 3 3 4 4" xfId="31683"/>
    <cellStyle name="Comma 3 6 3 3 4 4 2" xfId="31684"/>
    <cellStyle name="Comma 3 6 3 3 4 4 3" xfId="31685"/>
    <cellStyle name="Comma 3 6 3 3 4 5" xfId="31686"/>
    <cellStyle name="Comma 3 6 3 3 4 6" xfId="31687"/>
    <cellStyle name="Comma 3 6 3 3 4 7" xfId="31688"/>
    <cellStyle name="Comma 3 6 3 3 4 8" xfId="31689"/>
    <cellStyle name="Comma 3 6 3 3 5" xfId="31690"/>
    <cellStyle name="Comma 3 6 3 3 5 2" xfId="31691"/>
    <cellStyle name="Comma 3 6 3 3 5 2 2" xfId="31692"/>
    <cellStyle name="Comma 3 6 3 3 5 2 2 2" xfId="31693"/>
    <cellStyle name="Comma 3 6 3 3 5 2 3" xfId="31694"/>
    <cellStyle name="Comma 3 6 3 3 5 2 4" xfId="31695"/>
    <cellStyle name="Comma 3 6 3 3 5 2 5" xfId="31696"/>
    <cellStyle name="Comma 3 6 3 3 5 2 6" xfId="31697"/>
    <cellStyle name="Comma 3 6 3 3 5 3" xfId="31698"/>
    <cellStyle name="Comma 3 6 3 3 5 3 2" xfId="31699"/>
    <cellStyle name="Comma 3 6 3 3 5 3 3" xfId="31700"/>
    <cellStyle name="Comma 3 6 3 3 5 4" xfId="31701"/>
    <cellStyle name="Comma 3 6 3 3 5 5" xfId="31702"/>
    <cellStyle name="Comma 3 6 3 3 5 6" xfId="31703"/>
    <cellStyle name="Comma 3 6 3 3 5 7" xfId="31704"/>
    <cellStyle name="Comma 3 6 3 3 6" xfId="31705"/>
    <cellStyle name="Comma 3 6 3 3 6 2" xfId="31706"/>
    <cellStyle name="Comma 3 6 3 3 6 3" xfId="31707"/>
    <cellStyle name="Comma 3 6 3 3 7" xfId="31708"/>
    <cellStyle name="Comma 3 6 3 3 7 2" xfId="31709"/>
    <cellStyle name="Comma 3 6 3 3 8" xfId="31710"/>
    <cellStyle name="Comma 3 6 3 3 9" xfId="31711"/>
    <cellStyle name="Comma 3 6 3 4" xfId="31712"/>
    <cellStyle name="Comma 3 6 3 4 10" xfId="31713"/>
    <cellStyle name="Comma 3 6 3 4 11" xfId="31714"/>
    <cellStyle name="Comma 3 6 3 4 2" xfId="31715"/>
    <cellStyle name="Comma 3 6 3 4 2 2" xfId="31716"/>
    <cellStyle name="Comma 3 6 3 4 2 2 2" xfId="31717"/>
    <cellStyle name="Comma 3 6 3 4 2 2 2 2" xfId="31718"/>
    <cellStyle name="Comma 3 6 3 4 2 2 2 2 2" xfId="31719"/>
    <cellStyle name="Comma 3 6 3 4 2 2 2 3" xfId="31720"/>
    <cellStyle name="Comma 3 6 3 4 2 2 2 4" xfId="31721"/>
    <cellStyle name="Comma 3 6 3 4 2 2 2 5" xfId="31722"/>
    <cellStyle name="Comma 3 6 3 4 2 2 2 6" xfId="31723"/>
    <cellStyle name="Comma 3 6 3 4 2 2 3" xfId="31724"/>
    <cellStyle name="Comma 3 6 3 4 2 2 3 2" xfId="31725"/>
    <cellStyle name="Comma 3 6 3 4 2 2 4" xfId="31726"/>
    <cellStyle name="Comma 3 6 3 4 2 2 5" xfId="31727"/>
    <cellStyle name="Comma 3 6 3 4 2 2 6" xfId="31728"/>
    <cellStyle name="Comma 3 6 3 4 2 2 7" xfId="31729"/>
    <cellStyle name="Comma 3 6 3 4 2 3" xfId="31730"/>
    <cellStyle name="Comma 3 6 3 4 2 3 2" xfId="31731"/>
    <cellStyle name="Comma 3 6 3 4 2 3 2 2" xfId="31732"/>
    <cellStyle name="Comma 3 6 3 4 2 3 3" xfId="31733"/>
    <cellStyle name="Comma 3 6 3 4 2 3 4" xfId="31734"/>
    <cellStyle name="Comma 3 6 3 4 2 3 5" xfId="31735"/>
    <cellStyle name="Comma 3 6 3 4 2 3 6" xfId="31736"/>
    <cellStyle name="Comma 3 6 3 4 2 4" xfId="31737"/>
    <cellStyle name="Comma 3 6 3 4 2 4 2" xfId="31738"/>
    <cellStyle name="Comma 3 6 3 4 2 5" xfId="31739"/>
    <cellStyle name="Comma 3 6 3 4 2 6" xfId="31740"/>
    <cellStyle name="Comma 3 6 3 4 2 7" xfId="31741"/>
    <cellStyle name="Comma 3 6 3 4 2 8" xfId="31742"/>
    <cellStyle name="Comma 3 6 3 4 3" xfId="31743"/>
    <cellStyle name="Comma 3 6 3 4 3 2" xfId="31744"/>
    <cellStyle name="Comma 3 6 3 4 3 2 2" xfId="31745"/>
    <cellStyle name="Comma 3 6 3 4 3 2 2 2" xfId="31746"/>
    <cellStyle name="Comma 3 6 3 4 3 2 3" xfId="31747"/>
    <cellStyle name="Comma 3 6 3 4 3 2 4" xfId="31748"/>
    <cellStyle name="Comma 3 6 3 4 3 2 5" xfId="31749"/>
    <cellStyle name="Comma 3 6 3 4 3 2 6" xfId="31750"/>
    <cellStyle name="Comma 3 6 3 4 3 3" xfId="31751"/>
    <cellStyle name="Comma 3 6 3 4 3 3 2" xfId="31752"/>
    <cellStyle name="Comma 3 6 3 4 3 4" xfId="31753"/>
    <cellStyle name="Comma 3 6 3 4 3 5" xfId="31754"/>
    <cellStyle name="Comma 3 6 3 4 3 6" xfId="31755"/>
    <cellStyle name="Comma 3 6 3 4 3 7" xfId="31756"/>
    <cellStyle name="Comma 3 6 3 4 4" xfId="31757"/>
    <cellStyle name="Comma 3 6 3 4 4 2" xfId="31758"/>
    <cellStyle name="Comma 3 6 3 4 4 2 2" xfId="31759"/>
    <cellStyle name="Comma 3 6 3 4 4 3" xfId="31760"/>
    <cellStyle name="Comma 3 6 3 4 4 4" xfId="31761"/>
    <cellStyle name="Comma 3 6 3 4 4 5" xfId="31762"/>
    <cellStyle name="Comma 3 6 3 4 4 6" xfId="31763"/>
    <cellStyle name="Comma 3 6 3 4 5" xfId="31764"/>
    <cellStyle name="Comma 3 6 3 4 5 2" xfId="31765"/>
    <cellStyle name="Comma 3 6 3 4 6" xfId="31766"/>
    <cellStyle name="Comma 3 6 3 4 6 2" xfId="31767"/>
    <cellStyle name="Comma 3 6 3 4 7" xfId="31768"/>
    <cellStyle name="Comma 3 6 3 4 8" xfId="31769"/>
    <cellStyle name="Comma 3 6 3 4 9" xfId="31770"/>
    <cellStyle name="Comma 3 6 3 5" xfId="31771"/>
    <cellStyle name="Comma 3 6 3 5 10" xfId="31772"/>
    <cellStyle name="Comma 3 6 3 5 2" xfId="31773"/>
    <cellStyle name="Comma 3 6 3 5 2 2" xfId="31774"/>
    <cellStyle name="Comma 3 6 3 5 2 2 2" xfId="31775"/>
    <cellStyle name="Comma 3 6 3 5 2 2 2 2" xfId="31776"/>
    <cellStyle name="Comma 3 6 3 5 2 2 3" xfId="31777"/>
    <cellStyle name="Comma 3 6 3 5 2 2 4" xfId="31778"/>
    <cellStyle name="Comma 3 6 3 5 2 2 5" xfId="31779"/>
    <cellStyle name="Comma 3 6 3 5 2 2 6" xfId="31780"/>
    <cellStyle name="Comma 3 6 3 5 2 3" xfId="31781"/>
    <cellStyle name="Comma 3 6 3 5 2 3 2" xfId="31782"/>
    <cellStyle name="Comma 3 6 3 5 2 4" xfId="31783"/>
    <cellStyle name="Comma 3 6 3 5 2 5" xfId="31784"/>
    <cellStyle name="Comma 3 6 3 5 2 6" xfId="31785"/>
    <cellStyle name="Comma 3 6 3 5 2 7" xfId="31786"/>
    <cellStyle name="Comma 3 6 3 5 3" xfId="31787"/>
    <cellStyle name="Comma 3 6 3 5 3 2" xfId="31788"/>
    <cellStyle name="Comma 3 6 3 5 3 2 2" xfId="31789"/>
    <cellStyle name="Comma 3 6 3 5 3 3" xfId="31790"/>
    <cellStyle name="Comma 3 6 3 5 3 4" xfId="31791"/>
    <cellStyle name="Comma 3 6 3 5 3 5" xfId="31792"/>
    <cellStyle name="Comma 3 6 3 5 3 6" xfId="31793"/>
    <cellStyle name="Comma 3 6 3 5 4" xfId="31794"/>
    <cellStyle name="Comma 3 6 3 5 4 2" xfId="31795"/>
    <cellStyle name="Comma 3 6 3 5 5" xfId="31796"/>
    <cellStyle name="Comma 3 6 3 5 5 2" xfId="31797"/>
    <cellStyle name="Comma 3 6 3 5 6" xfId="31798"/>
    <cellStyle name="Comma 3 6 3 5 7" xfId="31799"/>
    <cellStyle name="Comma 3 6 3 5 8" xfId="31800"/>
    <cellStyle name="Comma 3 6 3 5 9" xfId="31801"/>
    <cellStyle name="Comma 3 6 3 6" xfId="31802"/>
    <cellStyle name="Comma 3 6 3 6 2" xfId="31803"/>
    <cellStyle name="Comma 3 6 3 6 2 2" xfId="31804"/>
    <cellStyle name="Comma 3 6 3 6 2 2 2" xfId="31805"/>
    <cellStyle name="Comma 3 6 3 6 2 3" xfId="31806"/>
    <cellStyle name="Comma 3 6 3 6 2 4" xfId="31807"/>
    <cellStyle name="Comma 3 6 3 6 2 5" xfId="31808"/>
    <cellStyle name="Comma 3 6 3 6 2 6" xfId="31809"/>
    <cellStyle name="Comma 3 6 3 6 3" xfId="31810"/>
    <cellStyle name="Comma 3 6 3 6 3 2" xfId="31811"/>
    <cellStyle name="Comma 3 6 3 6 4" xfId="31812"/>
    <cellStyle name="Comma 3 6 3 6 5" xfId="31813"/>
    <cellStyle name="Comma 3 6 3 6 6" xfId="31814"/>
    <cellStyle name="Comma 3 6 3 6 7" xfId="31815"/>
    <cellStyle name="Comma 3 6 3 7" xfId="31816"/>
    <cellStyle name="Comma 3 6 3 7 2" xfId="31817"/>
    <cellStyle name="Comma 3 6 3 7 2 2" xfId="31818"/>
    <cellStyle name="Comma 3 6 3 7 3" xfId="31819"/>
    <cellStyle name="Comma 3 6 3 7 4" xfId="31820"/>
    <cellStyle name="Comma 3 6 3 7 5" xfId="31821"/>
    <cellStyle name="Comma 3 6 3 7 6" xfId="31822"/>
    <cellStyle name="Comma 3 6 3 8" xfId="31823"/>
    <cellStyle name="Comma 3 6 3 8 2" xfId="31824"/>
    <cellStyle name="Comma 3 6 3 9" xfId="31825"/>
    <cellStyle name="Comma 3 6 3 9 2" xfId="31826"/>
    <cellStyle name="Comma 3 6 4" xfId="31827"/>
    <cellStyle name="Comma 3 6 4 10" xfId="31828"/>
    <cellStyle name="Comma 3 6 4 11" xfId="31829"/>
    <cellStyle name="Comma 3 6 4 12" xfId="31830"/>
    <cellStyle name="Comma 3 6 4 2" xfId="31831"/>
    <cellStyle name="Comma 3 6 4 2 10" xfId="31832"/>
    <cellStyle name="Comma 3 6 4 2 11" xfId="31833"/>
    <cellStyle name="Comma 3 6 4 2 2" xfId="31834"/>
    <cellStyle name="Comma 3 6 4 2 2 2" xfId="31835"/>
    <cellStyle name="Comma 3 6 4 2 2 2 2" xfId="31836"/>
    <cellStyle name="Comma 3 6 4 2 2 2 2 2" xfId="31837"/>
    <cellStyle name="Comma 3 6 4 2 2 2 2 2 2" xfId="31838"/>
    <cellStyle name="Comma 3 6 4 2 2 2 2 3" xfId="31839"/>
    <cellStyle name="Comma 3 6 4 2 2 2 2 4" xfId="31840"/>
    <cellStyle name="Comma 3 6 4 2 2 2 2 5" xfId="31841"/>
    <cellStyle name="Comma 3 6 4 2 2 2 2 6" xfId="31842"/>
    <cellStyle name="Comma 3 6 4 2 2 2 3" xfId="31843"/>
    <cellStyle name="Comma 3 6 4 2 2 2 3 2" xfId="31844"/>
    <cellStyle name="Comma 3 6 4 2 2 2 4" xfId="31845"/>
    <cellStyle name="Comma 3 6 4 2 2 2 5" xfId="31846"/>
    <cellStyle name="Comma 3 6 4 2 2 2 6" xfId="31847"/>
    <cellStyle name="Comma 3 6 4 2 2 2 7" xfId="31848"/>
    <cellStyle name="Comma 3 6 4 2 2 3" xfId="31849"/>
    <cellStyle name="Comma 3 6 4 2 2 3 2" xfId="31850"/>
    <cellStyle name="Comma 3 6 4 2 2 3 2 2" xfId="31851"/>
    <cellStyle name="Comma 3 6 4 2 2 3 3" xfId="31852"/>
    <cellStyle name="Comma 3 6 4 2 2 3 4" xfId="31853"/>
    <cellStyle name="Comma 3 6 4 2 2 3 5" xfId="31854"/>
    <cellStyle name="Comma 3 6 4 2 2 3 6" xfId="31855"/>
    <cellStyle name="Comma 3 6 4 2 2 4" xfId="31856"/>
    <cellStyle name="Comma 3 6 4 2 2 4 2" xfId="31857"/>
    <cellStyle name="Comma 3 6 4 2 2 5" xfId="31858"/>
    <cellStyle name="Comma 3 6 4 2 2 6" xfId="31859"/>
    <cellStyle name="Comma 3 6 4 2 2 7" xfId="31860"/>
    <cellStyle name="Comma 3 6 4 2 2 8" xfId="31861"/>
    <cellStyle name="Comma 3 6 4 2 3" xfId="31862"/>
    <cellStyle name="Comma 3 6 4 2 3 2" xfId="31863"/>
    <cellStyle name="Comma 3 6 4 2 3 2 2" xfId="31864"/>
    <cellStyle name="Comma 3 6 4 2 3 2 2 2" xfId="31865"/>
    <cellStyle name="Comma 3 6 4 2 3 2 3" xfId="31866"/>
    <cellStyle name="Comma 3 6 4 2 3 2 4" xfId="31867"/>
    <cellStyle name="Comma 3 6 4 2 3 2 5" xfId="31868"/>
    <cellStyle name="Comma 3 6 4 2 3 2 6" xfId="31869"/>
    <cellStyle name="Comma 3 6 4 2 3 3" xfId="31870"/>
    <cellStyle name="Comma 3 6 4 2 3 3 2" xfId="31871"/>
    <cellStyle name="Comma 3 6 4 2 3 4" xfId="31872"/>
    <cellStyle name="Comma 3 6 4 2 3 5" xfId="31873"/>
    <cellStyle name="Comma 3 6 4 2 3 6" xfId="31874"/>
    <cellStyle name="Comma 3 6 4 2 3 7" xfId="31875"/>
    <cellStyle name="Comma 3 6 4 2 4" xfId="31876"/>
    <cellStyle name="Comma 3 6 4 2 4 2" xfId="31877"/>
    <cellStyle name="Comma 3 6 4 2 4 2 2" xfId="31878"/>
    <cellStyle name="Comma 3 6 4 2 4 3" xfId="31879"/>
    <cellStyle name="Comma 3 6 4 2 4 4" xfId="31880"/>
    <cellStyle name="Comma 3 6 4 2 4 5" xfId="31881"/>
    <cellStyle name="Comma 3 6 4 2 4 6" xfId="31882"/>
    <cellStyle name="Comma 3 6 4 2 5" xfId="31883"/>
    <cellStyle name="Comma 3 6 4 2 5 2" xfId="31884"/>
    <cellStyle name="Comma 3 6 4 2 6" xfId="31885"/>
    <cellStyle name="Comma 3 6 4 2 6 2" xfId="31886"/>
    <cellStyle name="Comma 3 6 4 2 7" xfId="31887"/>
    <cellStyle name="Comma 3 6 4 2 8" xfId="31888"/>
    <cellStyle name="Comma 3 6 4 2 9" xfId="31889"/>
    <cellStyle name="Comma 3 6 4 3" xfId="31890"/>
    <cellStyle name="Comma 3 6 4 3 2" xfId="31891"/>
    <cellStyle name="Comma 3 6 4 3 2 2" xfId="31892"/>
    <cellStyle name="Comma 3 6 4 3 2 2 2" xfId="31893"/>
    <cellStyle name="Comma 3 6 4 3 2 2 2 2" xfId="31894"/>
    <cellStyle name="Comma 3 6 4 3 2 2 3" xfId="31895"/>
    <cellStyle name="Comma 3 6 4 3 2 2 4" xfId="31896"/>
    <cellStyle name="Comma 3 6 4 3 2 2 5" xfId="31897"/>
    <cellStyle name="Comma 3 6 4 3 2 2 6" xfId="31898"/>
    <cellStyle name="Comma 3 6 4 3 2 3" xfId="31899"/>
    <cellStyle name="Comma 3 6 4 3 2 3 2" xfId="31900"/>
    <cellStyle name="Comma 3 6 4 3 2 4" xfId="31901"/>
    <cellStyle name="Comma 3 6 4 3 2 5" xfId="31902"/>
    <cellStyle name="Comma 3 6 4 3 2 6" xfId="31903"/>
    <cellStyle name="Comma 3 6 4 3 2 7" xfId="31904"/>
    <cellStyle name="Comma 3 6 4 3 3" xfId="31905"/>
    <cellStyle name="Comma 3 6 4 3 3 2" xfId="31906"/>
    <cellStyle name="Comma 3 6 4 3 3 2 2" xfId="31907"/>
    <cellStyle name="Comma 3 6 4 3 3 3" xfId="31908"/>
    <cellStyle name="Comma 3 6 4 3 3 4" xfId="31909"/>
    <cellStyle name="Comma 3 6 4 3 3 5" xfId="31910"/>
    <cellStyle name="Comma 3 6 4 3 3 6" xfId="31911"/>
    <cellStyle name="Comma 3 6 4 3 4" xfId="31912"/>
    <cellStyle name="Comma 3 6 4 3 4 2" xfId="31913"/>
    <cellStyle name="Comma 3 6 4 3 5" xfId="31914"/>
    <cellStyle name="Comma 3 6 4 3 6" xfId="31915"/>
    <cellStyle name="Comma 3 6 4 3 7" xfId="31916"/>
    <cellStyle name="Comma 3 6 4 3 8" xfId="31917"/>
    <cellStyle name="Comma 3 6 4 4" xfId="31918"/>
    <cellStyle name="Comma 3 6 4 4 2" xfId="31919"/>
    <cellStyle name="Comma 3 6 4 4 2 2" xfId="31920"/>
    <cellStyle name="Comma 3 6 4 4 2 2 2" xfId="31921"/>
    <cellStyle name="Comma 3 6 4 4 2 3" xfId="31922"/>
    <cellStyle name="Comma 3 6 4 4 2 4" xfId="31923"/>
    <cellStyle name="Comma 3 6 4 4 2 5" xfId="31924"/>
    <cellStyle name="Comma 3 6 4 4 2 6" xfId="31925"/>
    <cellStyle name="Comma 3 6 4 4 3" xfId="31926"/>
    <cellStyle name="Comma 3 6 4 4 3 2" xfId="31927"/>
    <cellStyle name="Comma 3 6 4 4 4" xfId="31928"/>
    <cellStyle name="Comma 3 6 4 4 5" xfId="31929"/>
    <cellStyle name="Comma 3 6 4 4 6" xfId="31930"/>
    <cellStyle name="Comma 3 6 4 4 7" xfId="31931"/>
    <cellStyle name="Comma 3 6 4 5" xfId="31932"/>
    <cellStyle name="Comma 3 6 4 5 2" xfId="31933"/>
    <cellStyle name="Comma 3 6 4 5 2 2" xfId="31934"/>
    <cellStyle name="Comma 3 6 4 5 3" xfId="31935"/>
    <cellStyle name="Comma 3 6 4 5 4" xfId="31936"/>
    <cellStyle name="Comma 3 6 4 5 5" xfId="31937"/>
    <cellStyle name="Comma 3 6 4 5 6" xfId="31938"/>
    <cellStyle name="Comma 3 6 4 6" xfId="31939"/>
    <cellStyle name="Comma 3 6 4 6 2" xfId="31940"/>
    <cellStyle name="Comma 3 6 4 7" xfId="31941"/>
    <cellStyle name="Comma 3 6 4 7 2" xfId="31942"/>
    <cellStyle name="Comma 3 6 4 8" xfId="31943"/>
    <cellStyle name="Comma 3 6 4 9" xfId="31944"/>
    <cellStyle name="Comma 3 6 5" xfId="31945"/>
    <cellStyle name="Comma 3 6 5 10" xfId="31946"/>
    <cellStyle name="Comma 3 6 5 11" xfId="31947"/>
    <cellStyle name="Comma 3 6 5 2" xfId="31948"/>
    <cellStyle name="Comma 3 6 5 2 2" xfId="31949"/>
    <cellStyle name="Comma 3 6 5 2 2 2" xfId="31950"/>
    <cellStyle name="Comma 3 6 5 2 2 2 2" xfId="31951"/>
    <cellStyle name="Comma 3 6 5 2 2 2 2 2" xfId="31952"/>
    <cellStyle name="Comma 3 6 5 2 2 2 3" xfId="31953"/>
    <cellStyle name="Comma 3 6 5 2 2 2 4" xfId="31954"/>
    <cellStyle name="Comma 3 6 5 2 2 2 5" xfId="31955"/>
    <cellStyle name="Comma 3 6 5 2 2 2 6" xfId="31956"/>
    <cellStyle name="Comma 3 6 5 2 2 3" xfId="31957"/>
    <cellStyle name="Comma 3 6 5 2 2 3 2" xfId="31958"/>
    <cellStyle name="Comma 3 6 5 2 2 4" xfId="31959"/>
    <cellStyle name="Comma 3 6 5 2 2 5" xfId="31960"/>
    <cellStyle name="Comma 3 6 5 2 2 6" xfId="31961"/>
    <cellStyle name="Comma 3 6 5 2 2 7" xfId="31962"/>
    <cellStyle name="Comma 3 6 5 2 3" xfId="31963"/>
    <cellStyle name="Comma 3 6 5 2 3 2" xfId="31964"/>
    <cellStyle name="Comma 3 6 5 2 3 2 2" xfId="31965"/>
    <cellStyle name="Comma 3 6 5 2 3 3" xfId="31966"/>
    <cellStyle name="Comma 3 6 5 2 3 4" xfId="31967"/>
    <cellStyle name="Comma 3 6 5 2 3 5" xfId="31968"/>
    <cellStyle name="Comma 3 6 5 2 3 6" xfId="31969"/>
    <cellStyle name="Comma 3 6 5 2 4" xfId="31970"/>
    <cellStyle name="Comma 3 6 5 2 4 2" xfId="31971"/>
    <cellStyle name="Comma 3 6 5 2 5" xfId="31972"/>
    <cellStyle name="Comma 3 6 5 2 6" xfId="31973"/>
    <cellStyle name="Comma 3 6 5 2 7" xfId="31974"/>
    <cellStyle name="Comma 3 6 5 2 8" xfId="31975"/>
    <cellStyle name="Comma 3 6 5 3" xfId="31976"/>
    <cellStyle name="Comma 3 6 5 3 2" xfId="31977"/>
    <cellStyle name="Comma 3 6 5 3 2 2" xfId="31978"/>
    <cellStyle name="Comma 3 6 5 3 2 2 2" xfId="31979"/>
    <cellStyle name="Comma 3 6 5 3 2 3" xfId="31980"/>
    <cellStyle name="Comma 3 6 5 3 2 4" xfId="31981"/>
    <cellStyle name="Comma 3 6 5 3 2 5" xfId="31982"/>
    <cellStyle name="Comma 3 6 5 3 2 6" xfId="31983"/>
    <cellStyle name="Comma 3 6 5 3 3" xfId="31984"/>
    <cellStyle name="Comma 3 6 5 3 3 2" xfId="31985"/>
    <cellStyle name="Comma 3 6 5 3 4" xfId="31986"/>
    <cellStyle name="Comma 3 6 5 3 5" xfId="31987"/>
    <cellStyle name="Comma 3 6 5 3 6" xfId="31988"/>
    <cellStyle name="Comma 3 6 5 3 7" xfId="31989"/>
    <cellStyle name="Comma 3 6 5 4" xfId="31990"/>
    <cellStyle name="Comma 3 6 5 4 2" xfId="31991"/>
    <cellStyle name="Comma 3 6 5 4 2 2" xfId="31992"/>
    <cellStyle name="Comma 3 6 5 4 3" xfId="31993"/>
    <cellStyle name="Comma 3 6 5 4 4" xfId="31994"/>
    <cellStyle name="Comma 3 6 5 4 5" xfId="31995"/>
    <cellStyle name="Comma 3 6 5 4 6" xfId="31996"/>
    <cellStyle name="Comma 3 6 5 5" xfId="31997"/>
    <cellStyle name="Comma 3 6 5 5 2" xfId="31998"/>
    <cellStyle name="Comma 3 6 5 6" xfId="31999"/>
    <cellStyle name="Comma 3 6 5 6 2" xfId="32000"/>
    <cellStyle name="Comma 3 6 5 7" xfId="32001"/>
    <cellStyle name="Comma 3 6 5 8" xfId="32002"/>
    <cellStyle name="Comma 3 6 5 9" xfId="32003"/>
    <cellStyle name="Comma 3 6 6" xfId="32004"/>
    <cellStyle name="Comma 3 6 6 2" xfId="32005"/>
    <cellStyle name="Comma 3 6 6 2 2" xfId="32006"/>
    <cellStyle name="Comma 3 6 6 2 2 2" xfId="32007"/>
    <cellStyle name="Comma 3 6 6 2 2 2 2" xfId="32008"/>
    <cellStyle name="Comma 3 6 6 2 2 2 2 2" xfId="32009"/>
    <cellStyle name="Comma 3 6 6 2 2 2 3" xfId="32010"/>
    <cellStyle name="Comma 3 6 6 2 2 2 4" xfId="32011"/>
    <cellStyle name="Comma 3 6 6 2 2 2 5" xfId="32012"/>
    <cellStyle name="Comma 3 6 6 2 2 2 6" xfId="32013"/>
    <cellStyle name="Comma 3 6 6 2 2 3" xfId="32014"/>
    <cellStyle name="Comma 3 6 6 2 2 3 2" xfId="32015"/>
    <cellStyle name="Comma 3 6 6 2 2 4" xfId="32016"/>
    <cellStyle name="Comma 3 6 6 2 2 5" xfId="32017"/>
    <cellStyle name="Comma 3 6 6 2 2 6" xfId="32018"/>
    <cellStyle name="Comma 3 6 6 2 2 7" xfId="32019"/>
    <cellStyle name="Comma 3 6 6 2 3" xfId="32020"/>
    <cellStyle name="Comma 3 6 6 2 3 2" xfId="32021"/>
    <cellStyle name="Comma 3 6 6 2 3 2 2" xfId="32022"/>
    <cellStyle name="Comma 3 6 6 2 3 3" xfId="32023"/>
    <cellStyle name="Comma 3 6 6 2 3 4" xfId="32024"/>
    <cellStyle name="Comma 3 6 6 2 3 5" xfId="32025"/>
    <cellStyle name="Comma 3 6 6 2 3 6" xfId="32026"/>
    <cellStyle name="Comma 3 6 6 2 4" xfId="32027"/>
    <cellStyle name="Comma 3 6 6 2 4 2" xfId="32028"/>
    <cellStyle name="Comma 3 6 6 2 5" xfId="32029"/>
    <cellStyle name="Comma 3 6 6 2 6" xfId="32030"/>
    <cellStyle name="Comma 3 6 6 2 7" xfId="32031"/>
    <cellStyle name="Comma 3 6 6 2 8" xfId="32032"/>
    <cellStyle name="Comma 3 6 6 3" xfId="32033"/>
    <cellStyle name="Comma 3 6 6 3 2" xfId="32034"/>
    <cellStyle name="Comma 3 6 6 3 2 2" xfId="32035"/>
    <cellStyle name="Comma 3 6 6 3 2 2 2" xfId="32036"/>
    <cellStyle name="Comma 3 6 6 3 2 3" xfId="32037"/>
    <cellStyle name="Comma 3 6 6 3 2 4" xfId="32038"/>
    <cellStyle name="Comma 3 6 6 3 2 5" xfId="32039"/>
    <cellStyle name="Comma 3 6 6 3 2 6" xfId="32040"/>
    <cellStyle name="Comma 3 6 6 3 3" xfId="32041"/>
    <cellStyle name="Comma 3 6 6 3 3 2" xfId="32042"/>
    <cellStyle name="Comma 3 6 6 3 4" xfId="32043"/>
    <cellStyle name="Comma 3 6 6 3 5" xfId="32044"/>
    <cellStyle name="Comma 3 6 6 3 6" xfId="32045"/>
    <cellStyle name="Comma 3 6 6 3 7" xfId="32046"/>
    <cellStyle name="Comma 3 6 6 4" xfId="32047"/>
    <cellStyle name="Comma 3 6 6 4 2" xfId="32048"/>
    <cellStyle name="Comma 3 6 6 4 2 2" xfId="32049"/>
    <cellStyle name="Comma 3 6 6 4 3" xfId="32050"/>
    <cellStyle name="Comma 3 6 6 4 4" xfId="32051"/>
    <cellStyle name="Comma 3 6 6 4 5" xfId="32052"/>
    <cellStyle name="Comma 3 6 6 4 6" xfId="32053"/>
    <cellStyle name="Comma 3 6 6 5" xfId="32054"/>
    <cellStyle name="Comma 3 6 6 5 2" xfId="32055"/>
    <cellStyle name="Comma 3 6 6 6" xfId="32056"/>
    <cellStyle name="Comma 3 6 6 7" xfId="32057"/>
    <cellStyle name="Comma 3 6 6 8" xfId="32058"/>
    <cellStyle name="Comma 3 6 6 9" xfId="32059"/>
    <cellStyle name="Comma 3 6 7" xfId="32060"/>
    <cellStyle name="Comma 3 6 7 2" xfId="32061"/>
    <cellStyle name="Comma 3 6 7 2 2" xfId="32062"/>
    <cellStyle name="Comma 3 6 7 2 2 2" xfId="32063"/>
    <cellStyle name="Comma 3 6 7 2 2 2 2" xfId="32064"/>
    <cellStyle name="Comma 3 6 7 2 2 3" xfId="32065"/>
    <cellStyle name="Comma 3 6 7 2 2 4" xfId="32066"/>
    <cellStyle name="Comma 3 6 7 2 2 5" xfId="32067"/>
    <cellStyle name="Comma 3 6 7 2 2 6" xfId="32068"/>
    <cellStyle name="Comma 3 6 7 2 3" xfId="32069"/>
    <cellStyle name="Comma 3 6 7 2 3 2" xfId="32070"/>
    <cellStyle name="Comma 3 6 7 2 4" xfId="32071"/>
    <cellStyle name="Comma 3 6 7 2 5" xfId="32072"/>
    <cellStyle name="Comma 3 6 7 2 6" xfId="32073"/>
    <cellStyle name="Comma 3 6 7 2 7" xfId="32074"/>
    <cellStyle name="Comma 3 6 7 3" xfId="32075"/>
    <cellStyle name="Comma 3 6 7 3 2" xfId="32076"/>
    <cellStyle name="Comma 3 6 7 3 2 2" xfId="32077"/>
    <cellStyle name="Comma 3 6 7 3 3" xfId="32078"/>
    <cellStyle name="Comma 3 6 7 3 4" xfId="32079"/>
    <cellStyle name="Comma 3 6 7 3 5" xfId="32080"/>
    <cellStyle name="Comma 3 6 7 3 6" xfId="32081"/>
    <cellStyle name="Comma 3 6 7 4" xfId="32082"/>
    <cellStyle name="Comma 3 6 7 4 2" xfId="32083"/>
    <cellStyle name="Comma 3 6 7 5" xfId="32084"/>
    <cellStyle name="Comma 3 6 7 6" xfId="32085"/>
    <cellStyle name="Comma 3 6 7 7" xfId="32086"/>
    <cellStyle name="Comma 3 6 7 8" xfId="32087"/>
    <cellStyle name="Comma 3 6 8" xfId="32088"/>
    <cellStyle name="Comma 3 6 8 2" xfId="32089"/>
    <cellStyle name="Comma 3 6 8 2 2" xfId="32090"/>
    <cellStyle name="Comma 3 6 8 2 2 2" xfId="32091"/>
    <cellStyle name="Comma 3 6 8 2 2 2 2" xfId="32092"/>
    <cellStyle name="Comma 3 6 8 2 2 3" xfId="32093"/>
    <cellStyle name="Comma 3 6 8 2 2 4" xfId="32094"/>
    <cellStyle name="Comma 3 6 8 2 2 5" xfId="32095"/>
    <cellStyle name="Comma 3 6 8 2 2 6" xfId="32096"/>
    <cellStyle name="Comma 3 6 8 2 3" xfId="32097"/>
    <cellStyle name="Comma 3 6 8 2 3 2" xfId="32098"/>
    <cellStyle name="Comma 3 6 8 2 4" xfId="32099"/>
    <cellStyle name="Comma 3 6 8 2 5" xfId="32100"/>
    <cellStyle name="Comma 3 6 8 2 6" xfId="32101"/>
    <cellStyle name="Comma 3 6 8 2 7" xfId="32102"/>
    <cellStyle name="Comma 3 6 8 3" xfId="32103"/>
    <cellStyle name="Comma 3 6 8 3 2" xfId="32104"/>
    <cellStyle name="Comma 3 6 8 3 2 2" xfId="32105"/>
    <cellStyle name="Comma 3 6 8 3 3" xfId="32106"/>
    <cellStyle name="Comma 3 6 8 3 4" xfId="32107"/>
    <cellStyle name="Comma 3 6 8 3 5" xfId="32108"/>
    <cellStyle name="Comma 3 6 8 3 6" xfId="32109"/>
    <cellStyle name="Comma 3 6 8 4" xfId="32110"/>
    <cellStyle name="Comma 3 6 8 4 2" xfId="32111"/>
    <cellStyle name="Comma 3 6 8 5" xfId="32112"/>
    <cellStyle name="Comma 3 6 8 6" xfId="32113"/>
    <cellStyle name="Comma 3 6 8 7" xfId="32114"/>
    <cellStyle name="Comma 3 6 8 8" xfId="32115"/>
    <cellStyle name="Comma 3 6 9" xfId="32116"/>
    <cellStyle name="Comma 3 6 9 2" xfId="32117"/>
    <cellStyle name="Comma 3 6 9 2 2" xfId="32118"/>
    <cellStyle name="Comma 3 6 9 2 2 2" xfId="32119"/>
    <cellStyle name="Comma 3 6 9 2 3" xfId="32120"/>
    <cellStyle name="Comma 3 6 9 2 4" xfId="32121"/>
    <cellStyle name="Comma 3 6 9 2 5" xfId="32122"/>
    <cellStyle name="Comma 3 6 9 2 6" xfId="32123"/>
    <cellStyle name="Comma 3 6 9 3" xfId="32124"/>
    <cellStyle name="Comma 3 6 9 3 2" xfId="32125"/>
    <cellStyle name="Comma 3 6 9 4" xfId="32126"/>
    <cellStyle name="Comma 3 6 9 5" xfId="32127"/>
    <cellStyle name="Comma 3 6 9 6" xfId="32128"/>
    <cellStyle name="Comma 3 6 9 7" xfId="32129"/>
    <cellStyle name="Comma 3 7" xfId="32130"/>
    <cellStyle name="Comma 3 7 10" xfId="32131"/>
    <cellStyle name="Comma 3 7 10 2" xfId="32132"/>
    <cellStyle name="Comma 3 7 11" xfId="32133"/>
    <cellStyle name="Comma 3 7 12" xfId="32134"/>
    <cellStyle name="Comma 3 7 13" xfId="32135"/>
    <cellStyle name="Comma 3 7 14" xfId="32136"/>
    <cellStyle name="Comma 3 7 15" xfId="32137"/>
    <cellStyle name="Comma 3 7 2" xfId="32138"/>
    <cellStyle name="Comma 3 7 2 10" xfId="32139"/>
    <cellStyle name="Comma 3 7 2 11" xfId="32140"/>
    <cellStyle name="Comma 3 7 2 12" xfId="32141"/>
    <cellStyle name="Comma 3 7 2 13" xfId="32142"/>
    <cellStyle name="Comma 3 7 2 14" xfId="32143"/>
    <cellStyle name="Comma 3 7 2 2" xfId="32144"/>
    <cellStyle name="Comma 3 7 2 2 2" xfId="32145"/>
    <cellStyle name="Comma 3 7 2 2 2 2" xfId="32146"/>
    <cellStyle name="Comma 3 7 2 2 2 2 2" xfId="32147"/>
    <cellStyle name="Comma 3 7 2 2 2 2 2 2" xfId="32148"/>
    <cellStyle name="Comma 3 7 2 2 2 2 3" xfId="32149"/>
    <cellStyle name="Comma 3 7 2 2 2 2 4" xfId="32150"/>
    <cellStyle name="Comma 3 7 2 2 2 2 5" xfId="32151"/>
    <cellStyle name="Comma 3 7 2 2 2 2 6" xfId="32152"/>
    <cellStyle name="Comma 3 7 2 2 2 3" xfId="32153"/>
    <cellStyle name="Comma 3 7 2 2 2 3 2" xfId="32154"/>
    <cellStyle name="Comma 3 7 2 2 2 4" xfId="32155"/>
    <cellStyle name="Comma 3 7 2 2 2 5" xfId="32156"/>
    <cellStyle name="Comma 3 7 2 2 2 6" xfId="32157"/>
    <cellStyle name="Comma 3 7 2 2 2 7" xfId="32158"/>
    <cellStyle name="Comma 3 7 2 2 3" xfId="32159"/>
    <cellStyle name="Comma 3 7 2 2 3 2" xfId="32160"/>
    <cellStyle name="Comma 3 7 2 2 3 2 2" xfId="32161"/>
    <cellStyle name="Comma 3 7 2 2 3 3" xfId="32162"/>
    <cellStyle name="Comma 3 7 2 2 3 4" xfId="32163"/>
    <cellStyle name="Comma 3 7 2 2 3 5" xfId="32164"/>
    <cellStyle name="Comma 3 7 2 2 3 6" xfId="32165"/>
    <cellStyle name="Comma 3 7 2 2 4" xfId="32166"/>
    <cellStyle name="Comma 3 7 2 2 4 2" xfId="32167"/>
    <cellStyle name="Comma 3 7 2 2 5" xfId="32168"/>
    <cellStyle name="Comma 3 7 2 2 6" xfId="32169"/>
    <cellStyle name="Comma 3 7 2 2 7" xfId="32170"/>
    <cellStyle name="Comma 3 7 2 2 8" xfId="32171"/>
    <cellStyle name="Comma 3 7 2 3" xfId="32172"/>
    <cellStyle name="Comma 3 7 2 3 2" xfId="32173"/>
    <cellStyle name="Comma 3 7 2 3 2 2" xfId="32174"/>
    <cellStyle name="Comma 3 7 2 3 2 2 2" xfId="32175"/>
    <cellStyle name="Comma 3 7 2 3 2 3" xfId="32176"/>
    <cellStyle name="Comma 3 7 2 3 2 4" xfId="32177"/>
    <cellStyle name="Comma 3 7 2 3 2 5" xfId="32178"/>
    <cellStyle name="Comma 3 7 2 3 2 6" xfId="32179"/>
    <cellStyle name="Comma 3 7 2 3 3" xfId="32180"/>
    <cellStyle name="Comma 3 7 2 3 3 2" xfId="32181"/>
    <cellStyle name="Comma 3 7 2 3 4" xfId="32182"/>
    <cellStyle name="Comma 3 7 2 3 5" xfId="32183"/>
    <cellStyle name="Comma 3 7 2 3 6" xfId="32184"/>
    <cellStyle name="Comma 3 7 2 3 7" xfId="32185"/>
    <cellStyle name="Comma 3 7 2 4" xfId="32186"/>
    <cellStyle name="Comma 3 7 2 4 2" xfId="32187"/>
    <cellStyle name="Comma 3 7 2 4 2 2" xfId="32188"/>
    <cellStyle name="Comma 3 7 2 4 2 2 2" xfId="32189"/>
    <cellStyle name="Comma 3 7 2 4 2 3" xfId="32190"/>
    <cellStyle name="Comma 3 7 2 4 2 4" xfId="32191"/>
    <cellStyle name="Comma 3 7 2 4 2 5" xfId="32192"/>
    <cellStyle name="Comma 3 7 2 4 2 6" xfId="32193"/>
    <cellStyle name="Comma 3 7 2 4 3" xfId="32194"/>
    <cellStyle name="Comma 3 7 2 4 3 2" xfId="32195"/>
    <cellStyle name="Comma 3 7 2 4 4" xfId="32196"/>
    <cellStyle name="Comma 3 7 2 4 5" xfId="32197"/>
    <cellStyle name="Comma 3 7 2 4 6" xfId="32198"/>
    <cellStyle name="Comma 3 7 2 4 7" xfId="32199"/>
    <cellStyle name="Comma 3 7 2 5" xfId="32200"/>
    <cellStyle name="Comma 3 7 2 5 2" xfId="32201"/>
    <cellStyle name="Comma 3 7 2 5 2 2" xfId="32202"/>
    <cellStyle name="Comma 3 7 2 5 3" xfId="32203"/>
    <cellStyle name="Comma 3 7 2 5 4" xfId="32204"/>
    <cellStyle name="Comma 3 7 2 5 5" xfId="32205"/>
    <cellStyle name="Comma 3 7 2 5 6" xfId="32206"/>
    <cellStyle name="Comma 3 7 2 6" xfId="32207"/>
    <cellStyle name="Comma 3 7 2 6 2" xfId="32208"/>
    <cellStyle name="Comma 3 7 2 6 2 2" xfId="32209"/>
    <cellStyle name="Comma 3 7 2 6 3" xfId="32210"/>
    <cellStyle name="Comma 3 7 2 6 4" xfId="32211"/>
    <cellStyle name="Comma 3 7 2 6 5" xfId="32212"/>
    <cellStyle name="Comma 3 7 2 6 6" xfId="32213"/>
    <cellStyle name="Comma 3 7 2 7" xfId="32214"/>
    <cellStyle name="Comma 3 7 2 7 2" xfId="32215"/>
    <cellStyle name="Comma 3 7 2 7 2 2" xfId="32216"/>
    <cellStyle name="Comma 3 7 2 7 3" xfId="32217"/>
    <cellStyle name="Comma 3 7 2 7 4" xfId="32218"/>
    <cellStyle name="Comma 3 7 2 7 5" xfId="32219"/>
    <cellStyle name="Comma 3 7 2 7 6" xfId="32220"/>
    <cellStyle name="Comma 3 7 2 8" xfId="32221"/>
    <cellStyle name="Comma 3 7 2 8 2" xfId="32222"/>
    <cellStyle name="Comma 3 7 2 9" xfId="32223"/>
    <cellStyle name="Comma 3 7 2 9 2" xfId="32224"/>
    <cellStyle name="Comma 3 7 3" xfId="32225"/>
    <cellStyle name="Comma 3 7 3 10" xfId="32226"/>
    <cellStyle name="Comma 3 7 3 11" xfId="32227"/>
    <cellStyle name="Comma 3 7 3 12" xfId="32228"/>
    <cellStyle name="Comma 3 7 3 13" xfId="32229"/>
    <cellStyle name="Comma 3 7 3 2" xfId="32230"/>
    <cellStyle name="Comma 3 7 3 2 2" xfId="32231"/>
    <cellStyle name="Comma 3 7 3 2 2 2" xfId="32232"/>
    <cellStyle name="Comma 3 7 3 2 2 2 2" xfId="32233"/>
    <cellStyle name="Comma 3 7 3 2 2 3" xfId="32234"/>
    <cellStyle name="Comma 3 7 3 2 2 4" xfId="32235"/>
    <cellStyle name="Comma 3 7 3 2 2 5" xfId="32236"/>
    <cellStyle name="Comma 3 7 3 2 2 6" xfId="32237"/>
    <cellStyle name="Comma 3 7 3 2 3" xfId="32238"/>
    <cellStyle name="Comma 3 7 3 2 3 2" xfId="32239"/>
    <cellStyle name="Comma 3 7 3 2 4" xfId="32240"/>
    <cellStyle name="Comma 3 7 3 2 5" xfId="32241"/>
    <cellStyle name="Comma 3 7 3 2 6" xfId="32242"/>
    <cellStyle name="Comma 3 7 3 2 7" xfId="32243"/>
    <cellStyle name="Comma 3 7 3 3" xfId="32244"/>
    <cellStyle name="Comma 3 7 3 3 2" xfId="32245"/>
    <cellStyle name="Comma 3 7 3 3 2 2" xfId="32246"/>
    <cellStyle name="Comma 3 7 3 3 2 2 2" xfId="32247"/>
    <cellStyle name="Comma 3 7 3 3 2 3" xfId="32248"/>
    <cellStyle name="Comma 3 7 3 3 2 4" xfId="32249"/>
    <cellStyle name="Comma 3 7 3 3 2 5" xfId="32250"/>
    <cellStyle name="Comma 3 7 3 3 2 6" xfId="32251"/>
    <cellStyle name="Comma 3 7 3 3 3" xfId="32252"/>
    <cellStyle name="Comma 3 7 3 3 3 2" xfId="32253"/>
    <cellStyle name="Comma 3 7 3 3 4" xfId="32254"/>
    <cellStyle name="Comma 3 7 3 3 5" xfId="32255"/>
    <cellStyle name="Comma 3 7 3 3 6" xfId="32256"/>
    <cellStyle name="Comma 3 7 3 3 7" xfId="32257"/>
    <cellStyle name="Comma 3 7 3 4" xfId="32258"/>
    <cellStyle name="Comma 3 7 3 4 2" xfId="32259"/>
    <cellStyle name="Comma 3 7 3 4 2 2" xfId="32260"/>
    <cellStyle name="Comma 3 7 3 4 3" xfId="32261"/>
    <cellStyle name="Comma 3 7 3 4 4" xfId="32262"/>
    <cellStyle name="Comma 3 7 3 4 5" xfId="32263"/>
    <cellStyle name="Comma 3 7 3 4 6" xfId="32264"/>
    <cellStyle name="Comma 3 7 3 5" xfId="32265"/>
    <cellStyle name="Comma 3 7 3 5 2" xfId="32266"/>
    <cellStyle name="Comma 3 7 3 5 2 2" xfId="32267"/>
    <cellStyle name="Comma 3 7 3 5 3" xfId="32268"/>
    <cellStyle name="Comma 3 7 3 5 4" xfId="32269"/>
    <cellStyle name="Comma 3 7 3 5 5" xfId="32270"/>
    <cellStyle name="Comma 3 7 3 5 6" xfId="32271"/>
    <cellStyle name="Comma 3 7 3 6" xfId="32272"/>
    <cellStyle name="Comma 3 7 3 6 2" xfId="32273"/>
    <cellStyle name="Comma 3 7 3 6 2 2" xfId="32274"/>
    <cellStyle name="Comma 3 7 3 6 3" xfId="32275"/>
    <cellStyle name="Comma 3 7 3 6 4" xfId="32276"/>
    <cellStyle name="Comma 3 7 3 6 5" xfId="32277"/>
    <cellStyle name="Comma 3 7 3 6 6" xfId="32278"/>
    <cellStyle name="Comma 3 7 3 7" xfId="32279"/>
    <cellStyle name="Comma 3 7 3 7 2" xfId="32280"/>
    <cellStyle name="Comma 3 7 3 8" xfId="32281"/>
    <cellStyle name="Comma 3 7 3 8 2" xfId="32282"/>
    <cellStyle name="Comma 3 7 3 9" xfId="32283"/>
    <cellStyle name="Comma 3 7 4" xfId="32284"/>
    <cellStyle name="Comma 3 7 4 2" xfId="32285"/>
    <cellStyle name="Comma 3 7 4 2 2" xfId="32286"/>
    <cellStyle name="Comma 3 7 4 2 2 2" xfId="32287"/>
    <cellStyle name="Comma 3 7 4 2 3" xfId="32288"/>
    <cellStyle name="Comma 3 7 4 2 4" xfId="32289"/>
    <cellStyle name="Comma 3 7 4 2 5" xfId="32290"/>
    <cellStyle name="Comma 3 7 4 2 6" xfId="32291"/>
    <cellStyle name="Comma 3 7 4 3" xfId="32292"/>
    <cellStyle name="Comma 3 7 4 3 2" xfId="32293"/>
    <cellStyle name="Comma 3 7 4 4" xfId="32294"/>
    <cellStyle name="Comma 3 7 4 5" xfId="32295"/>
    <cellStyle name="Comma 3 7 4 6" xfId="32296"/>
    <cellStyle name="Comma 3 7 4 7" xfId="32297"/>
    <cellStyle name="Comma 3 7 5" xfId="32298"/>
    <cellStyle name="Comma 3 7 5 2" xfId="32299"/>
    <cellStyle name="Comma 3 7 5 2 2" xfId="32300"/>
    <cellStyle name="Comma 3 7 5 2 2 2" xfId="32301"/>
    <cellStyle name="Comma 3 7 5 2 3" xfId="32302"/>
    <cellStyle name="Comma 3 7 5 2 4" xfId="32303"/>
    <cellStyle name="Comma 3 7 5 2 5" xfId="32304"/>
    <cellStyle name="Comma 3 7 5 2 6" xfId="32305"/>
    <cellStyle name="Comma 3 7 5 3" xfId="32306"/>
    <cellStyle name="Comma 3 7 5 3 2" xfId="32307"/>
    <cellStyle name="Comma 3 7 5 4" xfId="32308"/>
    <cellStyle name="Comma 3 7 5 5" xfId="32309"/>
    <cellStyle name="Comma 3 7 5 6" xfId="32310"/>
    <cellStyle name="Comma 3 7 5 7" xfId="32311"/>
    <cellStyle name="Comma 3 7 6" xfId="32312"/>
    <cellStyle name="Comma 3 7 6 2" xfId="32313"/>
    <cellStyle name="Comma 3 7 6 2 2" xfId="32314"/>
    <cellStyle name="Comma 3 7 6 3" xfId="32315"/>
    <cellStyle name="Comma 3 7 6 4" xfId="32316"/>
    <cellStyle name="Comma 3 7 6 5" xfId="32317"/>
    <cellStyle name="Comma 3 7 6 6" xfId="32318"/>
    <cellStyle name="Comma 3 7 7" xfId="32319"/>
    <cellStyle name="Comma 3 7 7 2" xfId="32320"/>
    <cellStyle name="Comma 3 7 7 2 2" xfId="32321"/>
    <cellStyle name="Comma 3 7 7 3" xfId="32322"/>
    <cellStyle name="Comma 3 7 7 4" xfId="32323"/>
    <cellStyle name="Comma 3 7 7 5" xfId="32324"/>
    <cellStyle name="Comma 3 7 7 6" xfId="32325"/>
    <cellStyle name="Comma 3 7 8" xfId="32326"/>
    <cellStyle name="Comma 3 7 8 2" xfId="32327"/>
    <cellStyle name="Comma 3 7 8 2 2" xfId="32328"/>
    <cellStyle name="Comma 3 7 8 3" xfId="32329"/>
    <cellStyle name="Comma 3 7 8 4" xfId="32330"/>
    <cellStyle name="Comma 3 7 8 5" xfId="32331"/>
    <cellStyle name="Comma 3 7 8 6" xfId="32332"/>
    <cellStyle name="Comma 3 7 9" xfId="32333"/>
    <cellStyle name="Comma 3 7 9 2" xfId="32334"/>
    <cellStyle name="Comma 3 8" xfId="32335"/>
    <cellStyle name="Comma 3 8 10" xfId="32336"/>
    <cellStyle name="Comma 3 8 10 2" xfId="32337"/>
    <cellStyle name="Comma 3 8 11" xfId="32338"/>
    <cellStyle name="Comma 3 8 12" xfId="32339"/>
    <cellStyle name="Comma 3 8 13" xfId="32340"/>
    <cellStyle name="Comma 3 8 14" xfId="32341"/>
    <cellStyle name="Comma 3 8 15" xfId="32342"/>
    <cellStyle name="Comma 3 8 2" xfId="32343"/>
    <cellStyle name="Comma 3 8 2 10" xfId="32344"/>
    <cellStyle name="Comma 3 8 2 11" xfId="32345"/>
    <cellStyle name="Comma 3 8 2 2" xfId="32346"/>
    <cellStyle name="Comma 3 8 2 2 2" xfId="32347"/>
    <cellStyle name="Comma 3 8 2 2 2 2" xfId="32348"/>
    <cellStyle name="Comma 3 8 2 2 2 2 2" xfId="32349"/>
    <cellStyle name="Comma 3 8 2 2 2 2 2 2" xfId="32350"/>
    <cellStyle name="Comma 3 8 2 2 2 2 3" xfId="32351"/>
    <cellStyle name="Comma 3 8 2 2 2 2 4" xfId="32352"/>
    <cellStyle name="Comma 3 8 2 2 2 2 5" xfId="32353"/>
    <cellStyle name="Comma 3 8 2 2 2 2 6" xfId="32354"/>
    <cellStyle name="Comma 3 8 2 2 2 3" xfId="32355"/>
    <cellStyle name="Comma 3 8 2 2 2 3 2" xfId="32356"/>
    <cellStyle name="Comma 3 8 2 2 2 4" xfId="32357"/>
    <cellStyle name="Comma 3 8 2 2 2 5" xfId="32358"/>
    <cellStyle name="Comma 3 8 2 2 2 6" xfId="32359"/>
    <cellStyle name="Comma 3 8 2 2 2 7" xfId="32360"/>
    <cellStyle name="Comma 3 8 2 2 3" xfId="32361"/>
    <cellStyle name="Comma 3 8 2 2 3 2" xfId="32362"/>
    <cellStyle name="Comma 3 8 2 2 3 2 2" xfId="32363"/>
    <cellStyle name="Comma 3 8 2 2 3 3" xfId="32364"/>
    <cellStyle name="Comma 3 8 2 2 3 4" xfId="32365"/>
    <cellStyle name="Comma 3 8 2 2 3 5" xfId="32366"/>
    <cellStyle name="Comma 3 8 2 2 3 6" xfId="32367"/>
    <cellStyle name="Comma 3 8 2 2 4" xfId="32368"/>
    <cellStyle name="Comma 3 8 2 2 4 2" xfId="32369"/>
    <cellStyle name="Comma 3 8 2 2 5" xfId="32370"/>
    <cellStyle name="Comma 3 8 2 2 6" xfId="32371"/>
    <cellStyle name="Comma 3 8 2 2 7" xfId="32372"/>
    <cellStyle name="Comma 3 8 2 2 8" xfId="32373"/>
    <cellStyle name="Comma 3 8 2 3" xfId="32374"/>
    <cellStyle name="Comma 3 8 2 3 2" xfId="32375"/>
    <cellStyle name="Comma 3 8 2 3 2 2" xfId="32376"/>
    <cellStyle name="Comma 3 8 2 3 2 2 2" xfId="32377"/>
    <cellStyle name="Comma 3 8 2 3 2 2 2 2" xfId="32378"/>
    <cellStyle name="Comma 3 8 2 3 2 2 3" xfId="32379"/>
    <cellStyle name="Comma 3 8 2 3 2 2 4" xfId="32380"/>
    <cellStyle name="Comma 3 8 2 3 2 2 5" xfId="32381"/>
    <cellStyle name="Comma 3 8 2 3 2 2 6" xfId="32382"/>
    <cellStyle name="Comma 3 8 2 3 2 3" xfId="32383"/>
    <cellStyle name="Comma 3 8 2 3 2 3 2" xfId="32384"/>
    <cellStyle name="Comma 3 8 2 3 2 3 3" xfId="32385"/>
    <cellStyle name="Comma 3 8 2 3 2 4" xfId="32386"/>
    <cellStyle name="Comma 3 8 2 3 2 5" xfId="32387"/>
    <cellStyle name="Comma 3 8 2 3 2 6" xfId="32388"/>
    <cellStyle name="Comma 3 8 2 3 2 7" xfId="32389"/>
    <cellStyle name="Comma 3 8 2 3 3" xfId="32390"/>
    <cellStyle name="Comma 3 8 2 3 3 2" xfId="32391"/>
    <cellStyle name="Comma 3 8 2 3 3 2 2" xfId="32392"/>
    <cellStyle name="Comma 3 8 2 3 3 3" xfId="32393"/>
    <cellStyle name="Comma 3 8 2 3 3 4" xfId="32394"/>
    <cellStyle name="Comma 3 8 2 3 3 5" xfId="32395"/>
    <cellStyle name="Comma 3 8 2 3 3 6" xfId="32396"/>
    <cellStyle name="Comma 3 8 2 3 4" xfId="32397"/>
    <cellStyle name="Comma 3 8 2 3 4 2" xfId="32398"/>
    <cellStyle name="Comma 3 8 2 3 4 3" xfId="32399"/>
    <cellStyle name="Comma 3 8 2 3 5" xfId="32400"/>
    <cellStyle name="Comma 3 8 2 3 6" xfId="32401"/>
    <cellStyle name="Comma 3 8 2 3 7" xfId="32402"/>
    <cellStyle name="Comma 3 8 2 3 8" xfId="32403"/>
    <cellStyle name="Comma 3 8 2 4" xfId="32404"/>
    <cellStyle name="Comma 3 8 2 4 2" xfId="32405"/>
    <cellStyle name="Comma 3 8 2 4 2 2" xfId="32406"/>
    <cellStyle name="Comma 3 8 2 4 2 2 2" xfId="32407"/>
    <cellStyle name="Comma 3 8 2 4 2 3" xfId="32408"/>
    <cellStyle name="Comma 3 8 2 4 2 4" xfId="32409"/>
    <cellStyle name="Comma 3 8 2 4 2 5" xfId="32410"/>
    <cellStyle name="Comma 3 8 2 4 2 6" xfId="32411"/>
    <cellStyle name="Comma 3 8 2 4 3" xfId="32412"/>
    <cellStyle name="Comma 3 8 2 4 3 2" xfId="32413"/>
    <cellStyle name="Comma 3 8 2 4 3 3" xfId="32414"/>
    <cellStyle name="Comma 3 8 2 4 4" xfId="32415"/>
    <cellStyle name="Comma 3 8 2 4 5" xfId="32416"/>
    <cellStyle name="Comma 3 8 2 4 6" xfId="32417"/>
    <cellStyle name="Comma 3 8 2 4 7" xfId="32418"/>
    <cellStyle name="Comma 3 8 2 5" xfId="32419"/>
    <cellStyle name="Comma 3 8 2 5 2" xfId="32420"/>
    <cellStyle name="Comma 3 8 2 5 3" xfId="32421"/>
    <cellStyle name="Comma 3 8 2 6" xfId="32422"/>
    <cellStyle name="Comma 3 8 2 6 2" xfId="32423"/>
    <cellStyle name="Comma 3 8 2 7" xfId="32424"/>
    <cellStyle name="Comma 3 8 2 8" xfId="32425"/>
    <cellStyle name="Comma 3 8 2 9" xfId="32426"/>
    <cellStyle name="Comma 3 8 3" xfId="32427"/>
    <cellStyle name="Comma 3 8 3 10" xfId="32428"/>
    <cellStyle name="Comma 3 8 3 2" xfId="32429"/>
    <cellStyle name="Comma 3 8 3 2 2" xfId="32430"/>
    <cellStyle name="Comma 3 8 3 2 2 2" xfId="32431"/>
    <cellStyle name="Comma 3 8 3 2 2 2 2" xfId="32432"/>
    <cellStyle name="Comma 3 8 3 2 2 3" xfId="32433"/>
    <cellStyle name="Comma 3 8 3 2 2 4" xfId="32434"/>
    <cellStyle name="Comma 3 8 3 2 2 5" xfId="32435"/>
    <cellStyle name="Comma 3 8 3 2 2 6" xfId="32436"/>
    <cellStyle name="Comma 3 8 3 2 3" xfId="32437"/>
    <cellStyle name="Comma 3 8 3 2 3 2" xfId="32438"/>
    <cellStyle name="Comma 3 8 3 2 4" xfId="32439"/>
    <cellStyle name="Comma 3 8 3 2 5" xfId="32440"/>
    <cellStyle name="Comma 3 8 3 2 6" xfId="32441"/>
    <cellStyle name="Comma 3 8 3 2 7" xfId="32442"/>
    <cellStyle name="Comma 3 8 3 3" xfId="32443"/>
    <cellStyle name="Comma 3 8 3 3 2" xfId="32444"/>
    <cellStyle name="Comma 3 8 3 3 2 2" xfId="32445"/>
    <cellStyle name="Comma 3 8 3 3 3" xfId="32446"/>
    <cellStyle name="Comma 3 8 3 3 4" xfId="32447"/>
    <cellStyle name="Comma 3 8 3 3 5" xfId="32448"/>
    <cellStyle name="Comma 3 8 3 3 6" xfId="32449"/>
    <cellStyle name="Comma 3 8 3 4" xfId="32450"/>
    <cellStyle name="Comma 3 8 3 4 2" xfId="32451"/>
    <cellStyle name="Comma 3 8 3 5" xfId="32452"/>
    <cellStyle name="Comma 3 8 3 5 2" xfId="32453"/>
    <cellStyle name="Comma 3 8 3 6" xfId="32454"/>
    <cellStyle name="Comma 3 8 3 7" xfId="32455"/>
    <cellStyle name="Comma 3 8 3 8" xfId="32456"/>
    <cellStyle name="Comma 3 8 3 9" xfId="32457"/>
    <cellStyle name="Comma 3 8 4" xfId="32458"/>
    <cellStyle name="Comma 3 8 4 2" xfId="32459"/>
    <cellStyle name="Comma 3 8 4 2 2" xfId="32460"/>
    <cellStyle name="Comma 3 8 4 2 2 2" xfId="32461"/>
    <cellStyle name="Comma 3 8 4 2 2 2 2" xfId="32462"/>
    <cellStyle name="Comma 3 8 4 2 2 3" xfId="32463"/>
    <cellStyle name="Comma 3 8 4 2 2 4" xfId="32464"/>
    <cellStyle name="Comma 3 8 4 2 2 5" xfId="32465"/>
    <cellStyle name="Comma 3 8 4 2 2 6" xfId="32466"/>
    <cellStyle name="Comma 3 8 4 2 3" xfId="32467"/>
    <cellStyle name="Comma 3 8 4 2 3 2" xfId="32468"/>
    <cellStyle name="Comma 3 8 4 2 3 3" xfId="32469"/>
    <cellStyle name="Comma 3 8 4 2 4" xfId="32470"/>
    <cellStyle name="Comma 3 8 4 2 5" xfId="32471"/>
    <cellStyle name="Comma 3 8 4 2 6" xfId="32472"/>
    <cellStyle name="Comma 3 8 4 2 7" xfId="32473"/>
    <cellStyle name="Comma 3 8 4 3" xfId="32474"/>
    <cellStyle name="Comma 3 8 4 3 2" xfId="32475"/>
    <cellStyle name="Comma 3 8 4 3 2 2" xfId="32476"/>
    <cellStyle name="Comma 3 8 4 3 3" xfId="32477"/>
    <cellStyle name="Comma 3 8 4 3 4" xfId="32478"/>
    <cellStyle name="Comma 3 8 4 3 5" xfId="32479"/>
    <cellStyle name="Comma 3 8 4 3 6" xfId="32480"/>
    <cellStyle name="Comma 3 8 4 4" xfId="32481"/>
    <cellStyle name="Comma 3 8 4 4 2" xfId="32482"/>
    <cellStyle name="Comma 3 8 4 4 3" xfId="32483"/>
    <cellStyle name="Comma 3 8 4 5" xfId="32484"/>
    <cellStyle name="Comma 3 8 4 6" xfId="32485"/>
    <cellStyle name="Comma 3 8 4 7" xfId="32486"/>
    <cellStyle name="Comma 3 8 4 8" xfId="32487"/>
    <cellStyle name="Comma 3 8 5" xfId="32488"/>
    <cellStyle name="Comma 3 8 5 2" xfId="32489"/>
    <cellStyle name="Comma 3 8 5 2 2" xfId="32490"/>
    <cellStyle name="Comma 3 8 5 2 2 2" xfId="32491"/>
    <cellStyle name="Comma 3 8 5 2 3" xfId="32492"/>
    <cellStyle name="Comma 3 8 5 2 4" xfId="32493"/>
    <cellStyle name="Comma 3 8 5 2 5" xfId="32494"/>
    <cellStyle name="Comma 3 8 5 2 6" xfId="32495"/>
    <cellStyle name="Comma 3 8 5 3" xfId="32496"/>
    <cellStyle name="Comma 3 8 5 3 2" xfId="32497"/>
    <cellStyle name="Comma 3 8 5 4" xfId="32498"/>
    <cellStyle name="Comma 3 8 5 5" xfId="32499"/>
    <cellStyle name="Comma 3 8 5 6" xfId="32500"/>
    <cellStyle name="Comma 3 8 5 7" xfId="32501"/>
    <cellStyle name="Comma 3 8 6" xfId="32502"/>
    <cellStyle name="Comma 3 8 6 2" xfId="32503"/>
    <cellStyle name="Comma 3 8 6 2 2" xfId="32504"/>
    <cellStyle name="Comma 3 8 6 3" xfId="32505"/>
    <cellStyle name="Comma 3 8 6 4" xfId="32506"/>
    <cellStyle name="Comma 3 8 6 5" xfId="32507"/>
    <cellStyle name="Comma 3 8 6 6" xfId="32508"/>
    <cellStyle name="Comma 3 8 7" xfId="32509"/>
    <cellStyle name="Comma 3 8 7 2" xfId="32510"/>
    <cellStyle name="Comma 3 8 7 2 2" xfId="32511"/>
    <cellStyle name="Comma 3 8 7 2 2 2" xfId="32512"/>
    <cellStyle name="Comma 3 8 7 2 3" xfId="32513"/>
    <cellStyle name="Comma 3 8 7 2 4" xfId="32514"/>
    <cellStyle name="Comma 3 8 7 2 5" xfId="32515"/>
    <cellStyle name="Comma 3 8 7 2 6" xfId="32516"/>
    <cellStyle name="Comma 3 8 7 3" xfId="32517"/>
    <cellStyle name="Comma 3 8 7 3 2" xfId="32518"/>
    <cellStyle name="Comma 3 8 7 3 3" xfId="32519"/>
    <cellStyle name="Comma 3 8 7 4" xfId="32520"/>
    <cellStyle name="Comma 3 8 7 5" xfId="32521"/>
    <cellStyle name="Comma 3 8 7 6" xfId="32522"/>
    <cellStyle name="Comma 3 8 7 7" xfId="32523"/>
    <cellStyle name="Comma 3 8 8" xfId="32524"/>
    <cellStyle name="Comma 3 8 8 2" xfId="32525"/>
    <cellStyle name="Comma 3 8 8 2 2" xfId="32526"/>
    <cellStyle name="Comma 3 8 8 3" xfId="32527"/>
    <cellStyle name="Comma 3 8 8 4" xfId="32528"/>
    <cellStyle name="Comma 3 8 8 5" xfId="32529"/>
    <cellStyle name="Comma 3 8 8 6" xfId="32530"/>
    <cellStyle name="Comma 3 8 9" xfId="32531"/>
    <cellStyle name="Comma 3 8 9 2" xfId="32532"/>
    <cellStyle name="Comma 3 8 9 3" xfId="32533"/>
    <cellStyle name="Comma 3 9" xfId="32534"/>
    <cellStyle name="Comma 3 9 10" xfId="32535"/>
    <cellStyle name="Comma 3 9 11" xfId="32536"/>
    <cellStyle name="Comma 3 9 2" xfId="32537"/>
    <cellStyle name="Comma 3 9 2 2" xfId="32538"/>
    <cellStyle name="Comma 3 9 2 2 2" xfId="32539"/>
    <cellStyle name="Comma 3 9 2 2 2 2" xfId="32540"/>
    <cellStyle name="Comma 3 9 2 2 2 2 2" xfId="32541"/>
    <cellStyle name="Comma 3 9 2 2 2 3" xfId="32542"/>
    <cellStyle name="Comma 3 9 2 2 2 4" xfId="32543"/>
    <cellStyle name="Comma 3 9 2 2 2 5" xfId="32544"/>
    <cellStyle name="Comma 3 9 2 2 2 6" xfId="32545"/>
    <cellStyle name="Comma 3 9 2 2 3" xfId="32546"/>
    <cellStyle name="Comma 3 9 2 2 3 2" xfId="32547"/>
    <cellStyle name="Comma 3 9 2 2 4" xfId="32548"/>
    <cellStyle name="Comma 3 9 2 2 5" xfId="32549"/>
    <cellStyle name="Comma 3 9 2 2 6" xfId="32550"/>
    <cellStyle name="Comma 3 9 2 2 7" xfId="32551"/>
    <cellStyle name="Comma 3 9 2 3" xfId="32552"/>
    <cellStyle name="Comma 3 9 2 3 2" xfId="32553"/>
    <cellStyle name="Comma 3 9 2 3 2 2" xfId="32554"/>
    <cellStyle name="Comma 3 9 2 3 3" xfId="32555"/>
    <cellStyle name="Comma 3 9 2 3 4" xfId="32556"/>
    <cellStyle name="Comma 3 9 2 3 5" xfId="32557"/>
    <cellStyle name="Comma 3 9 2 3 6" xfId="32558"/>
    <cellStyle name="Comma 3 9 2 4" xfId="32559"/>
    <cellStyle name="Comma 3 9 2 4 2" xfId="32560"/>
    <cellStyle name="Comma 3 9 2 5" xfId="32561"/>
    <cellStyle name="Comma 3 9 2 6" xfId="32562"/>
    <cellStyle name="Comma 3 9 2 7" xfId="32563"/>
    <cellStyle name="Comma 3 9 2 8" xfId="32564"/>
    <cellStyle name="Comma 3 9 3" xfId="32565"/>
    <cellStyle name="Comma 3 9 3 2" xfId="32566"/>
    <cellStyle name="Comma 3 9 3 2 2" xfId="32567"/>
    <cellStyle name="Comma 3 9 3 2 2 2" xfId="32568"/>
    <cellStyle name="Comma 3 9 3 2 3" xfId="32569"/>
    <cellStyle name="Comma 3 9 3 2 4" xfId="32570"/>
    <cellStyle name="Comma 3 9 3 2 5" xfId="32571"/>
    <cellStyle name="Comma 3 9 3 2 6" xfId="32572"/>
    <cellStyle name="Comma 3 9 3 3" xfId="32573"/>
    <cellStyle name="Comma 3 9 3 3 2" xfId="32574"/>
    <cellStyle name="Comma 3 9 3 4" xfId="32575"/>
    <cellStyle name="Comma 3 9 3 5" xfId="32576"/>
    <cellStyle name="Comma 3 9 3 6" xfId="32577"/>
    <cellStyle name="Comma 3 9 3 7" xfId="32578"/>
    <cellStyle name="Comma 3 9 4" xfId="32579"/>
    <cellStyle name="Comma 3 9 4 2" xfId="32580"/>
    <cellStyle name="Comma 3 9 4 2 2" xfId="32581"/>
    <cellStyle name="Comma 3 9 4 3" xfId="32582"/>
    <cellStyle name="Comma 3 9 4 4" xfId="32583"/>
    <cellStyle name="Comma 3 9 4 5" xfId="32584"/>
    <cellStyle name="Comma 3 9 4 6" xfId="32585"/>
    <cellStyle name="Comma 3 9 5" xfId="32586"/>
    <cellStyle name="Comma 3 9 5 2" xfId="32587"/>
    <cellStyle name="Comma 3 9 6" xfId="32588"/>
    <cellStyle name="Comma 3 9 6 2" xfId="32589"/>
    <cellStyle name="Comma 3 9 7" xfId="32590"/>
    <cellStyle name="Comma 3 9 8" xfId="32591"/>
    <cellStyle name="Comma 3 9 9" xfId="32592"/>
    <cellStyle name="Comma 4" xfId="32593"/>
    <cellStyle name="Comma 4 10" xfId="32594"/>
    <cellStyle name="Comma 4 10 2" xfId="32595"/>
    <cellStyle name="Comma 4 10 2 2" xfId="32596"/>
    <cellStyle name="Comma 4 10 2 2 2" xfId="32597"/>
    <cellStyle name="Comma 4 10 2 3" xfId="32598"/>
    <cellStyle name="Comma 4 10 2 4" xfId="32599"/>
    <cellStyle name="Comma 4 10 2 5" xfId="32600"/>
    <cellStyle name="Comma 4 10 2 6" xfId="32601"/>
    <cellStyle name="Comma 4 10 3" xfId="32602"/>
    <cellStyle name="Comma 4 10 3 2" xfId="32603"/>
    <cellStyle name="Comma 4 10 4" xfId="32604"/>
    <cellStyle name="Comma 4 10 5" xfId="32605"/>
    <cellStyle name="Comma 4 10 6" xfId="32606"/>
    <cellStyle name="Comma 4 10 7" xfId="32607"/>
    <cellStyle name="Comma 4 11" xfId="32608"/>
    <cellStyle name="Comma 4 11 2" xfId="32609"/>
    <cellStyle name="Comma 4 11 2 2" xfId="32610"/>
    <cellStyle name="Comma 4 11 2 2 2" xfId="32611"/>
    <cellStyle name="Comma 4 11 2 3" xfId="32612"/>
    <cellStyle name="Comma 4 11 2 4" xfId="32613"/>
    <cellStyle name="Comma 4 11 2 5" xfId="32614"/>
    <cellStyle name="Comma 4 11 2 6" xfId="32615"/>
    <cellStyle name="Comma 4 11 2 7" xfId="32616"/>
    <cellStyle name="Comma 4 11 3" xfId="32617"/>
    <cellStyle name="Comma 4 11 3 2" xfId="32618"/>
    <cellStyle name="Comma 4 11 4" xfId="32619"/>
    <cellStyle name="Comma 4 11 5" xfId="32620"/>
    <cellStyle name="Comma 4 11 6" xfId="32621"/>
    <cellStyle name="Comma 4 11 7" xfId="32622"/>
    <cellStyle name="Comma 4 11 8" xfId="32623"/>
    <cellStyle name="Comma 4 12" xfId="32624"/>
    <cellStyle name="Comma 4 12 2" xfId="32625"/>
    <cellStyle name="Comma 4 12 2 2" xfId="32626"/>
    <cellStyle name="Comma 4 12 3" xfId="32627"/>
    <cellStyle name="Comma 4 12 4" xfId="32628"/>
    <cellStyle name="Comma 4 12 5" xfId="32629"/>
    <cellStyle name="Comma 4 12 6" xfId="32630"/>
    <cellStyle name="Comma 4 12 7" xfId="32631"/>
    <cellStyle name="Comma 4 13" xfId="32632"/>
    <cellStyle name="Comma 4 13 2" xfId="32633"/>
    <cellStyle name="Comma 4 13 2 2" xfId="32634"/>
    <cellStyle name="Comma 4 13 3" xfId="32635"/>
    <cellStyle name="Comma 4 13 4" xfId="32636"/>
    <cellStyle name="Comma 4 13 5" xfId="32637"/>
    <cellStyle name="Comma 4 13 6" xfId="32638"/>
    <cellStyle name="Comma 4 14" xfId="32639"/>
    <cellStyle name="Comma 4 14 2" xfId="32640"/>
    <cellStyle name="Comma 4 14 2 2" xfId="32641"/>
    <cellStyle name="Comma 4 14 3" xfId="32642"/>
    <cellStyle name="Comma 4 14 4" xfId="32643"/>
    <cellStyle name="Comma 4 14 5" xfId="32644"/>
    <cellStyle name="Comma 4 14 6" xfId="32645"/>
    <cellStyle name="Comma 4 14 7" xfId="32646"/>
    <cellStyle name="Comma 4 15" xfId="32647"/>
    <cellStyle name="Comma 4 15 2" xfId="32648"/>
    <cellStyle name="Comma 4 16" xfId="32649"/>
    <cellStyle name="Comma 4 16 2" xfId="32650"/>
    <cellStyle name="Comma 4 17" xfId="32651"/>
    <cellStyle name="Comma 4 18" xfId="32652"/>
    <cellStyle name="Comma 4 19" xfId="32653"/>
    <cellStyle name="Comma 4 2" xfId="32654"/>
    <cellStyle name="Comma 4 2 10" xfId="32655"/>
    <cellStyle name="Comma 4 2 10 2" xfId="32656"/>
    <cellStyle name="Comma 4 2 10 2 2" xfId="32657"/>
    <cellStyle name="Comma 4 2 10 3" xfId="32658"/>
    <cellStyle name="Comma 4 2 10 4" xfId="32659"/>
    <cellStyle name="Comma 4 2 10 5" xfId="32660"/>
    <cellStyle name="Comma 4 2 10 6" xfId="32661"/>
    <cellStyle name="Comma 4 2 11" xfId="32662"/>
    <cellStyle name="Comma 4 2 11 2" xfId="32663"/>
    <cellStyle name="Comma 4 2 11 2 2" xfId="32664"/>
    <cellStyle name="Comma 4 2 11 3" xfId="32665"/>
    <cellStyle name="Comma 4 2 11 4" xfId="32666"/>
    <cellStyle name="Comma 4 2 11 5" xfId="32667"/>
    <cellStyle name="Comma 4 2 11 6" xfId="32668"/>
    <cellStyle name="Comma 4 2 12" xfId="32669"/>
    <cellStyle name="Comma 4 2 12 2" xfId="32670"/>
    <cellStyle name="Comma 4 2 12 2 2" xfId="32671"/>
    <cellStyle name="Comma 4 2 12 3" xfId="32672"/>
    <cellStyle name="Comma 4 2 12 4" xfId="32673"/>
    <cellStyle name="Comma 4 2 12 5" xfId="32674"/>
    <cellStyle name="Comma 4 2 12 6" xfId="32675"/>
    <cellStyle name="Comma 4 2 13" xfId="32676"/>
    <cellStyle name="Comma 4 2 13 2" xfId="32677"/>
    <cellStyle name="Comma 4 2 14" xfId="32678"/>
    <cellStyle name="Comma 4 2 14 2" xfId="32679"/>
    <cellStyle name="Comma 4 2 15" xfId="32680"/>
    <cellStyle name="Comma 4 2 16" xfId="32681"/>
    <cellStyle name="Comma 4 2 17" xfId="32682"/>
    <cellStyle name="Comma 4 2 18" xfId="32683"/>
    <cellStyle name="Comma 4 2 19" xfId="32684"/>
    <cellStyle name="Comma 4 2 2" xfId="32685"/>
    <cellStyle name="Comma 4 2 2 10" xfId="32686"/>
    <cellStyle name="Comma 4 2 2 10 2" xfId="32687"/>
    <cellStyle name="Comma 4 2 2 10 2 2" xfId="32688"/>
    <cellStyle name="Comma 4 2 2 10 3" xfId="32689"/>
    <cellStyle name="Comma 4 2 2 10 4" xfId="32690"/>
    <cellStyle name="Comma 4 2 2 10 5" xfId="32691"/>
    <cellStyle name="Comma 4 2 2 10 6" xfId="32692"/>
    <cellStyle name="Comma 4 2 2 11" xfId="32693"/>
    <cellStyle name="Comma 4 2 2 11 2" xfId="32694"/>
    <cellStyle name="Comma 4 2 2 11 2 2" xfId="32695"/>
    <cellStyle name="Comma 4 2 2 11 3" xfId="32696"/>
    <cellStyle name="Comma 4 2 2 11 4" xfId="32697"/>
    <cellStyle name="Comma 4 2 2 11 5" xfId="32698"/>
    <cellStyle name="Comma 4 2 2 11 6" xfId="32699"/>
    <cellStyle name="Comma 4 2 2 12" xfId="32700"/>
    <cellStyle name="Comma 4 2 2 12 2" xfId="32701"/>
    <cellStyle name="Comma 4 2 2 13" xfId="32702"/>
    <cellStyle name="Comma 4 2 2 13 2" xfId="32703"/>
    <cellStyle name="Comma 4 2 2 14" xfId="32704"/>
    <cellStyle name="Comma 4 2 2 15" xfId="32705"/>
    <cellStyle name="Comma 4 2 2 16" xfId="32706"/>
    <cellStyle name="Comma 4 2 2 17" xfId="32707"/>
    <cellStyle name="Comma 4 2 2 18" xfId="32708"/>
    <cellStyle name="Comma 4 2 2 2" xfId="32709"/>
    <cellStyle name="Comma 4 2 2 2 10" xfId="32710"/>
    <cellStyle name="Comma 4 2 2 2 11" xfId="32711"/>
    <cellStyle name="Comma 4 2 2 2 12" xfId="32712"/>
    <cellStyle name="Comma 4 2 2 2 2" xfId="32713"/>
    <cellStyle name="Comma 4 2 2 2 2 10" xfId="32714"/>
    <cellStyle name="Comma 4 2 2 2 2 11" xfId="32715"/>
    <cellStyle name="Comma 4 2 2 2 2 2" xfId="32716"/>
    <cellStyle name="Comma 4 2 2 2 2 2 2" xfId="32717"/>
    <cellStyle name="Comma 4 2 2 2 2 2 2 2" xfId="32718"/>
    <cellStyle name="Comma 4 2 2 2 2 2 2 2 2" xfId="32719"/>
    <cellStyle name="Comma 4 2 2 2 2 2 2 2 2 2" xfId="32720"/>
    <cellStyle name="Comma 4 2 2 2 2 2 2 2 3" xfId="32721"/>
    <cellStyle name="Comma 4 2 2 2 2 2 2 2 4" xfId="32722"/>
    <cellStyle name="Comma 4 2 2 2 2 2 2 2 5" xfId="32723"/>
    <cellStyle name="Comma 4 2 2 2 2 2 2 2 6" xfId="32724"/>
    <cellStyle name="Comma 4 2 2 2 2 2 2 3" xfId="32725"/>
    <cellStyle name="Comma 4 2 2 2 2 2 2 3 2" xfId="32726"/>
    <cellStyle name="Comma 4 2 2 2 2 2 2 4" xfId="32727"/>
    <cellStyle name="Comma 4 2 2 2 2 2 2 5" xfId="32728"/>
    <cellStyle name="Comma 4 2 2 2 2 2 2 6" xfId="32729"/>
    <cellStyle name="Comma 4 2 2 2 2 2 2 7" xfId="32730"/>
    <cellStyle name="Comma 4 2 2 2 2 2 3" xfId="32731"/>
    <cellStyle name="Comma 4 2 2 2 2 2 3 2" xfId="32732"/>
    <cellStyle name="Comma 4 2 2 2 2 2 3 2 2" xfId="32733"/>
    <cellStyle name="Comma 4 2 2 2 2 2 3 3" xfId="32734"/>
    <cellStyle name="Comma 4 2 2 2 2 2 3 4" xfId="32735"/>
    <cellStyle name="Comma 4 2 2 2 2 2 3 5" xfId="32736"/>
    <cellStyle name="Comma 4 2 2 2 2 2 3 6" xfId="32737"/>
    <cellStyle name="Comma 4 2 2 2 2 2 4" xfId="32738"/>
    <cellStyle name="Comma 4 2 2 2 2 2 4 2" xfId="32739"/>
    <cellStyle name="Comma 4 2 2 2 2 2 5" xfId="32740"/>
    <cellStyle name="Comma 4 2 2 2 2 2 6" xfId="32741"/>
    <cellStyle name="Comma 4 2 2 2 2 2 7" xfId="32742"/>
    <cellStyle name="Comma 4 2 2 2 2 2 8" xfId="32743"/>
    <cellStyle name="Comma 4 2 2 2 2 3" xfId="32744"/>
    <cellStyle name="Comma 4 2 2 2 2 3 2" xfId="32745"/>
    <cellStyle name="Comma 4 2 2 2 2 3 2 2" xfId="32746"/>
    <cellStyle name="Comma 4 2 2 2 2 3 2 2 2" xfId="32747"/>
    <cellStyle name="Comma 4 2 2 2 2 3 2 3" xfId="32748"/>
    <cellStyle name="Comma 4 2 2 2 2 3 2 4" xfId="32749"/>
    <cellStyle name="Comma 4 2 2 2 2 3 2 5" xfId="32750"/>
    <cellStyle name="Comma 4 2 2 2 2 3 2 6" xfId="32751"/>
    <cellStyle name="Comma 4 2 2 2 2 3 3" xfId="32752"/>
    <cellStyle name="Comma 4 2 2 2 2 3 3 2" xfId="32753"/>
    <cellStyle name="Comma 4 2 2 2 2 3 4" xfId="32754"/>
    <cellStyle name="Comma 4 2 2 2 2 3 5" xfId="32755"/>
    <cellStyle name="Comma 4 2 2 2 2 3 6" xfId="32756"/>
    <cellStyle name="Comma 4 2 2 2 2 3 7" xfId="32757"/>
    <cellStyle name="Comma 4 2 2 2 2 4" xfId="32758"/>
    <cellStyle name="Comma 4 2 2 2 2 4 2" xfId="32759"/>
    <cellStyle name="Comma 4 2 2 2 2 4 2 2" xfId="32760"/>
    <cellStyle name="Comma 4 2 2 2 2 4 3" xfId="32761"/>
    <cellStyle name="Comma 4 2 2 2 2 4 4" xfId="32762"/>
    <cellStyle name="Comma 4 2 2 2 2 4 5" xfId="32763"/>
    <cellStyle name="Comma 4 2 2 2 2 4 6" xfId="32764"/>
    <cellStyle name="Comma 4 2 2 2 2 5" xfId="32765"/>
    <cellStyle name="Comma 4 2 2 2 2 5 2" xfId="32766"/>
    <cellStyle name="Comma 4 2 2 2 2 6" xfId="32767"/>
    <cellStyle name="Comma 4 2 2 2 2 6 2" xfId="32768"/>
    <cellStyle name="Comma 4 2 2 2 2 7" xfId="32769"/>
    <cellStyle name="Comma 4 2 2 2 2 8" xfId="32770"/>
    <cellStyle name="Comma 4 2 2 2 2 9" xfId="32771"/>
    <cellStyle name="Comma 4 2 2 2 3" xfId="32772"/>
    <cellStyle name="Comma 4 2 2 2 3 2" xfId="32773"/>
    <cellStyle name="Comma 4 2 2 2 3 2 2" xfId="32774"/>
    <cellStyle name="Comma 4 2 2 2 3 2 2 2" xfId="32775"/>
    <cellStyle name="Comma 4 2 2 2 3 2 2 2 2" xfId="32776"/>
    <cellStyle name="Comma 4 2 2 2 3 2 2 3" xfId="32777"/>
    <cellStyle name="Comma 4 2 2 2 3 2 2 4" xfId="32778"/>
    <cellStyle name="Comma 4 2 2 2 3 2 2 5" xfId="32779"/>
    <cellStyle name="Comma 4 2 2 2 3 2 2 6" xfId="32780"/>
    <cellStyle name="Comma 4 2 2 2 3 2 3" xfId="32781"/>
    <cellStyle name="Comma 4 2 2 2 3 2 3 2" xfId="32782"/>
    <cellStyle name="Comma 4 2 2 2 3 2 4" xfId="32783"/>
    <cellStyle name="Comma 4 2 2 2 3 2 5" xfId="32784"/>
    <cellStyle name="Comma 4 2 2 2 3 2 6" xfId="32785"/>
    <cellStyle name="Comma 4 2 2 2 3 2 7" xfId="32786"/>
    <cellStyle name="Comma 4 2 2 2 3 3" xfId="32787"/>
    <cellStyle name="Comma 4 2 2 2 3 3 2" xfId="32788"/>
    <cellStyle name="Comma 4 2 2 2 3 3 2 2" xfId="32789"/>
    <cellStyle name="Comma 4 2 2 2 3 3 3" xfId="32790"/>
    <cellStyle name="Comma 4 2 2 2 3 3 4" xfId="32791"/>
    <cellStyle name="Comma 4 2 2 2 3 3 5" xfId="32792"/>
    <cellStyle name="Comma 4 2 2 2 3 3 6" xfId="32793"/>
    <cellStyle name="Comma 4 2 2 2 3 4" xfId="32794"/>
    <cellStyle name="Comma 4 2 2 2 3 4 2" xfId="32795"/>
    <cellStyle name="Comma 4 2 2 2 3 5" xfId="32796"/>
    <cellStyle name="Comma 4 2 2 2 3 6" xfId="32797"/>
    <cellStyle name="Comma 4 2 2 2 3 7" xfId="32798"/>
    <cellStyle name="Comma 4 2 2 2 3 8" xfId="32799"/>
    <cellStyle name="Comma 4 2 2 2 4" xfId="32800"/>
    <cellStyle name="Comma 4 2 2 2 4 2" xfId="32801"/>
    <cellStyle name="Comma 4 2 2 2 4 2 2" xfId="32802"/>
    <cellStyle name="Comma 4 2 2 2 4 2 2 2" xfId="32803"/>
    <cellStyle name="Comma 4 2 2 2 4 2 3" xfId="32804"/>
    <cellStyle name="Comma 4 2 2 2 4 2 4" xfId="32805"/>
    <cellStyle name="Comma 4 2 2 2 4 2 5" xfId="32806"/>
    <cellStyle name="Comma 4 2 2 2 4 2 6" xfId="32807"/>
    <cellStyle name="Comma 4 2 2 2 4 3" xfId="32808"/>
    <cellStyle name="Comma 4 2 2 2 4 3 2" xfId="32809"/>
    <cellStyle name="Comma 4 2 2 2 4 4" xfId="32810"/>
    <cellStyle name="Comma 4 2 2 2 4 5" xfId="32811"/>
    <cellStyle name="Comma 4 2 2 2 4 6" xfId="32812"/>
    <cellStyle name="Comma 4 2 2 2 4 7" xfId="32813"/>
    <cellStyle name="Comma 4 2 2 2 5" xfId="32814"/>
    <cellStyle name="Comma 4 2 2 2 5 2" xfId="32815"/>
    <cellStyle name="Comma 4 2 2 2 5 2 2" xfId="32816"/>
    <cellStyle name="Comma 4 2 2 2 5 3" xfId="32817"/>
    <cellStyle name="Comma 4 2 2 2 5 4" xfId="32818"/>
    <cellStyle name="Comma 4 2 2 2 5 5" xfId="32819"/>
    <cellStyle name="Comma 4 2 2 2 5 6" xfId="32820"/>
    <cellStyle name="Comma 4 2 2 2 6" xfId="32821"/>
    <cellStyle name="Comma 4 2 2 2 6 2" xfId="32822"/>
    <cellStyle name="Comma 4 2 2 2 7" xfId="32823"/>
    <cellStyle name="Comma 4 2 2 2 7 2" xfId="32824"/>
    <cellStyle name="Comma 4 2 2 2 8" xfId="32825"/>
    <cellStyle name="Comma 4 2 2 2 9" xfId="32826"/>
    <cellStyle name="Comma 4 2 2 3" xfId="32827"/>
    <cellStyle name="Comma 4 2 2 3 10" xfId="32828"/>
    <cellStyle name="Comma 4 2 2 3 11" xfId="32829"/>
    <cellStyle name="Comma 4 2 2 3 2" xfId="32830"/>
    <cellStyle name="Comma 4 2 2 3 2 2" xfId="32831"/>
    <cellStyle name="Comma 4 2 2 3 2 2 2" xfId="32832"/>
    <cellStyle name="Comma 4 2 2 3 2 2 2 2" xfId="32833"/>
    <cellStyle name="Comma 4 2 2 3 2 2 2 2 2" xfId="32834"/>
    <cellStyle name="Comma 4 2 2 3 2 2 2 3" xfId="32835"/>
    <cellStyle name="Comma 4 2 2 3 2 2 2 4" xfId="32836"/>
    <cellStyle name="Comma 4 2 2 3 2 2 2 5" xfId="32837"/>
    <cellStyle name="Comma 4 2 2 3 2 2 2 6" xfId="32838"/>
    <cellStyle name="Comma 4 2 2 3 2 2 3" xfId="32839"/>
    <cellStyle name="Comma 4 2 2 3 2 2 3 2" xfId="32840"/>
    <cellStyle name="Comma 4 2 2 3 2 2 4" xfId="32841"/>
    <cellStyle name="Comma 4 2 2 3 2 2 5" xfId="32842"/>
    <cellStyle name="Comma 4 2 2 3 2 2 6" xfId="32843"/>
    <cellStyle name="Comma 4 2 2 3 2 2 7" xfId="32844"/>
    <cellStyle name="Comma 4 2 2 3 2 3" xfId="32845"/>
    <cellStyle name="Comma 4 2 2 3 2 3 2" xfId="32846"/>
    <cellStyle name="Comma 4 2 2 3 2 3 2 2" xfId="32847"/>
    <cellStyle name="Comma 4 2 2 3 2 3 3" xfId="32848"/>
    <cellStyle name="Comma 4 2 2 3 2 3 4" xfId="32849"/>
    <cellStyle name="Comma 4 2 2 3 2 3 5" xfId="32850"/>
    <cellStyle name="Comma 4 2 2 3 2 3 6" xfId="32851"/>
    <cellStyle name="Comma 4 2 2 3 2 4" xfId="32852"/>
    <cellStyle name="Comma 4 2 2 3 2 4 2" xfId="32853"/>
    <cellStyle name="Comma 4 2 2 3 2 5" xfId="32854"/>
    <cellStyle name="Comma 4 2 2 3 2 6" xfId="32855"/>
    <cellStyle name="Comma 4 2 2 3 2 7" xfId="32856"/>
    <cellStyle name="Comma 4 2 2 3 2 8" xfId="32857"/>
    <cellStyle name="Comma 4 2 2 3 3" xfId="32858"/>
    <cellStyle name="Comma 4 2 2 3 3 2" xfId="32859"/>
    <cellStyle name="Comma 4 2 2 3 3 2 2" xfId="32860"/>
    <cellStyle name="Comma 4 2 2 3 3 2 2 2" xfId="32861"/>
    <cellStyle name="Comma 4 2 2 3 3 2 3" xfId="32862"/>
    <cellStyle name="Comma 4 2 2 3 3 2 4" xfId="32863"/>
    <cellStyle name="Comma 4 2 2 3 3 2 5" xfId="32864"/>
    <cellStyle name="Comma 4 2 2 3 3 2 6" xfId="32865"/>
    <cellStyle name="Comma 4 2 2 3 3 3" xfId="32866"/>
    <cellStyle name="Comma 4 2 2 3 3 3 2" xfId="32867"/>
    <cellStyle name="Comma 4 2 2 3 3 4" xfId="32868"/>
    <cellStyle name="Comma 4 2 2 3 3 5" xfId="32869"/>
    <cellStyle name="Comma 4 2 2 3 3 6" xfId="32870"/>
    <cellStyle name="Comma 4 2 2 3 3 7" xfId="32871"/>
    <cellStyle name="Comma 4 2 2 3 4" xfId="32872"/>
    <cellStyle name="Comma 4 2 2 3 4 2" xfId="32873"/>
    <cellStyle name="Comma 4 2 2 3 4 2 2" xfId="32874"/>
    <cellStyle name="Comma 4 2 2 3 4 3" xfId="32875"/>
    <cellStyle name="Comma 4 2 2 3 4 4" xfId="32876"/>
    <cellStyle name="Comma 4 2 2 3 4 5" xfId="32877"/>
    <cellStyle name="Comma 4 2 2 3 4 6" xfId="32878"/>
    <cellStyle name="Comma 4 2 2 3 5" xfId="32879"/>
    <cellStyle name="Comma 4 2 2 3 5 2" xfId="32880"/>
    <cellStyle name="Comma 4 2 2 3 6" xfId="32881"/>
    <cellStyle name="Comma 4 2 2 3 6 2" xfId="32882"/>
    <cellStyle name="Comma 4 2 2 3 7" xfId="32883"/>
    <cellStyle name="Comma 4 2 2 3 8" xfId="32884"/>
    <cellStyle name="Comma 4 2 2 3 9" xfId="32885"/>
    <cellStyle name="Comma 4 2 2 4" xfId="32886"/>
    <cellStyle name="Comma 4 2 2 4 2" xfId="32887"/>
    <cellStyle name="Comma 4 2 2 4 2 2" xfId="32888"/>
    <cellStyle name="Comma 4 2 2 4 2 2 2" xfId="32889"/>
    <cellStyle name="Comma 4 2 2 4 2 2 2 2" xfId="32890"/>
    <cellStyle name="Comma 4 2 2 4 2 2 2 2 2" xfId="32891"/>
    <cellStyle name="Comma 4 2 2 4 2 2 2 3" xfId="32892"/>
    <cellStyle name="Comma 4 2 2 4 2 2 2 4" xfId="32893"/>
    <cellStyle name="Comma 4 2 2 4 2 2 2 5" xfId="32894"/>
    <cellStyle name="Comma 4 2 2 4 2 2 2 6" xfId="32895"/>
    <cellStyle name="Comma 4 2 2 4 2 2 3" xfId="32896"/>
    <cellStyle name="Comma 4 2 2 4 2 2 3 2" xfId="32897"/>
    <cellStyle name="Comma 4 2 2 4 2 2 4" xfId="32898"/>
    <cellStyle name="Comma 4 2 2 4 2 2 5" xfId="32899"/>
    <cellStyle name="Comma 4 2 2 4 2 2 6" xfId="32900"/>
    <cellStyle name="Comma 4 2 2 4 2 2 7" xfId="32901"/>
    <cellStyle name="Comma 4 2 2 4 2 3" xfId="32902"/>
    <cellStyle name="Comma 4 2 2 4 2 3 2" xfId="32903"/>
    <cellStyle name="Comma 4 2 2 4 2 3 2 2" xfId="32904"/>
    <cellStyle name="Comma 4 2 2 4 2 3 3" xfId="32905"/>
    <cellStyle name="Comma 4 2 2 4 2 3 4" xfId="32906"/>
    <cellStyle name="Comma 4 2 2 4 2 3 5" xfId="32907"/>
    <cellStyle name="Comma 4 2 2 4 2 3 6" xfId="32908"/>
    <cellStyle name="Comma 4 2 2 4 2 4" xfId="32909"/>
    <cellStyle name="Comma 4 2 2 4 2 4 2" xfId="32910"/>
    <cellStyle name="Comma 4 2 2 4 2 5" xfId="32911"/>
    <cellStyle name="Comma 4 2 2 4 2 6" xfId="32912"/>
    <cellStyle name="Comma 4 2 2 4 2 7" xfId="32913"/>
    <cellStyle name="Comma 4 2 2 4 2 8" xfId="32914"/>
    <cellStyle name="Comma 4 2 2 4 3" xfId="32915"/>
    <cellStyle name="Comma 4 2 2 4 3 2" xfId="32916"/>
    <cellStyle name="Comma 4 2 2 4 3 2 2" xfId="32917"/>
    <cellStyle name="Comma 4 2 2 4 3 2 2 2" xfId="32918"/>
    <cellStyle name="Comma 4 2 2 4 3 2 3" xfId="32919"/>
    <cellStyle name="Comma 4 2 2 4 3 2 4" xfId="32920"/>
    <cellStyle name="Comma 4 2 2 4 3 2 5" xfId="32921"/>
    <cellStyle name="Comma 4 2 2 4 3 2 6" xfId="32922"/>
    <cellStyle name="Comma 4 2 2 4 3 3" xfId="32923"/>
    <cellStyle name="Comma 4 2 2 4 3 3 2" xfId="32924"/>
    <cellStyle name="Comma 4 2 2 4 3 4" xfId="32925"/>
    <cellStyle name="Comma 4 2 2 4 3 5" xfId="32926"/>
    <cellStyle name="Comma 4 2 2 4 3 6" xfId="32927"/>
    <cellStyle name="Comma 4 2 2 4 3 7" xfId="32928"/>
    <cellStyle name="Comma 4 2 2 4 4" xfId="32929"/>
    <cellStyle name="Comma 4 2 2 4 4 2" xfId="32930"/>
    <cellStyle name="Comma 4 2 2 4 4 2 2" xfId="32931"/>
    <cellStyle name="Comma 4 2 2 4 4 3" xfId="32932"/>
    <cellStyle name="Comma 4 2 2 4 4 4" xfId="32933"/>
    <cellStyle name="Comma 4 2 2 4 4 5" xfId="32934"/>
    <cellStyle name="Comma 4 2 2 4 4 6" xfId="32935"/>
    <cellStyle name="Comma 4 2 2 4 5" xfId="32936"/>
    <cellStyle name="Comma 4 2 2 4 5 2" xfId="32937"/>
    <cellStyle name="Comma 4 2 2 4 6" xfId="32938"/>
    <cellStyle name="Comma 4 2 2 4 7" xfId="32939"/>
    <cellStyle name="Comma 4 2 2 4 8" xfId="32940"/>
    <cellStyle name="Comma 4 2 2 4 9" xfId="32941"/>
    <cellStyle name="Comma 4 2 2 5" xfId="32942"/>
    <cellStyle name="Comma 4 2 2 5 2" xfId="32943"/>
    <cellStyle name="Comma 4 2 2 5 2 2" xfId="32944"/>
    <cellStyle name="Comma 4 2 2 5 2 2 2" xfId="32945"/>
    <cellStyle name="Comma 4 2 2 5 2 2 2 2" xfId="32946"/>
    <cellStyle name="Comma 4 2 2 5 2 2 3" xfId="32947"/>
    <cellStyle name="Comma 4 2 2 5 2 2 4" xfId="32948"/>
    <cellStyle name="Comma 4 2 2 5 2 2 5" xfId="32949"/>
    <cellStyle name="Comma 4 2 2 5 2 2 6" xfId="32950"/>
    <cellStyle name="Comma 4 2 2 5 2 3" xfId="32951"/>
    <cellStyle name="Comma 4 2 2 5 2 3 2" xfId="32952"/>
    <cellStyle name="Comma 4 2 2 5 2 4" xfId="32953"/>
    <cellStyle name="Comma 4 2 2 5 2 5" xfId="32954"/>
    <cellStyle name="Comma 4 2 2 5 2 6" xfId="32955"/>
    <cellStyle name="Comma 4 2 2 5 2 7" xfId="32956"/>
    <cellStyle name="Comma 4 2 2 5 3" xfId="32957"/>
    <cellStyle name="Comma 4 2 2 5 3 2" xfId="32958"/>
    <cellStyle name="Comma 4 2 2 5 3 2 2" xfId="32959"/>
    <cellStyle name="Comma 4 2 2 5 3 3" xfId="32960"/>
    <cellStyle name="Comma 4 2 2 5 3 4" xfId="32961"/>
    <cellStyle name="Comma 4 2 2 5 3 5" xfId="32962"/>
    <cellStyle name="Comma 4 2 2 5 3 6" xfId="32963"/>
    <cellStyle name="Comma 4 2 2 5 4" xfId="32964"/>
    <cellStyle name="Comma 4 2 2 5 4 2" xfId="32965"/>
    <cellStyle name="Comma 4 2 2 5 5" xfId="32966"/>
    <cellStyle name="Comma 4 2 2 5 6" xfId="32967"/>
    <cellStyle name="Comma 4 2 2 5 7" xfId="32968"/>
    <cellStyle name="Comma 4 2 2 5 8" xfId="32969"/>
    <cellStyle name="Comma 4 2 2 6" xfId="32970"/>
    <cellStyle name="Comma 4 2 2 6 2" xfId="32971"/>
    <cellStyle name="Comma 4 2 2 6 2 2" xfId="32972"/>
    <cellStyle name="Comma 4 2 2 6 2 2 2" xfId="32973"/>
    <cellStyle name="Comma 4 2 2 6 2 2 2 2" xfId="32974"/>
    <cellStyle name="Comma 4 2 2 6 2 2 3" xfId="32975"/>
    <cellStyle name="Comma 4 2 2 6 2 2 4" xfId="32976"/>
    <cellStyle name="Comma 4 2 2 6 2 2 5" xfId="32977"/>
    <cellStyle name="Comma 4 2 2 6 2 2 6" xfId="32978"/>
    <cellStyle name="Comma 4 2 2 6 2 3" xfId="32979"/>
    <cellStyle name="Comma 4 2 2 6 2 3 2" xfId="32980"/>
    <cellStyle name="Comma 4 2 2 6 2 4" xfId="32981"/>
    <cellStyle name="Comma 4 2 2 6 2 5" xfId="32982"/>
    <cellStyle name="Comma 4 2 2 6 2 6" xfId="32983"/>
    <cellStyle name="Comma 4 2 2 6 2 7" xfId="32984"/>
    <cellStyle name="Comma 4 2 2 6 3" xfId="32985"/>
    <cellStyle name="Comma 4 2 2 6 3 2" xfId="32986"/>
    <cellStyle name="Comma 4 2 2 6 3 2 2" xfId="32987"/>
    <cellStyle name="Comma 4 2 2 6 3 3" xfId="32988"/>
    <cellStyle name="Comma 4 2 2 6 3 4" xfId="32989"/>
    <cellStyle name="Comma 4 2 2 6 3 5" xfId="32990"/>
    <cellStyle name="Comma 4 2 2 6 3 6" xfId="32991"/>
    <cellStyle name="Comma 4 2 2 6 4" xfId="32992"/>
    <cellStyle name="Comma 4 2 2 6 4 2" xfId="32993"/>
    <cellStyle name="Comma 4 2 2 6 5" xfId="32994"/>
    <cellStyle name="Comma 4 2 2 6 6" xfId="32995"/>
    <cellStyle name="Comma 4 2 2 6 7" xfId="32996"/>
    <cellStyle name="Comma 4 2 2 6 8" xfId="32997"/>
    <cellStyle name="Comma 4 2 2 7" xfId="32998"/>
    <cellStyle name="Comma 4 2 2 7 2" xfId="32999"/>
    <cellStyle name="Comma 4 2 2 7 2 2" xfId="33000"/>
    <cellStyle name="Comma 4 2 2 7 2 2 2" xfId="33001"/>
    <cellStyle name="Comma 4 2 2 7 2 3" xfId="33002"/>
    <cellStyle name="Comma 4 2 2 7 2 4" xfId="33003"/>
    <cellStyle name="Comma 4 2 2 7 2 5" xfId="33004"/>
    <cellStyle name="Comma 4 2 2 7 2 6" xfId="33005"/>
    <cellStyle name="Comma 4 2 2 7 3" xfId="33006"/>
    <cellStyle name="Comma 4 2 2 7 3 2" xfId="33007"/>
    <cellStyle name="Comma 4 2 2 7 4" xfId="33008"/>
    <cellStyle name="Comma 4 2 2 7 5" xfId="33009"/>
    <cellStyle name="Comma 4 2 2 7 6" xfId="33010"/>
    <cellStyle name="Comma 4 2 2 7 7" xfId="33011"/>
    <cellStyle name="Comma 4 2 2 8" xfId="33012"/>
    <cellStyle name="Comma 4 2 2 8 2" xfId="33013"/>
    <cellStyle name="Comma 4 2 2 8 2 2" xfId="33014"/>
    <cellStyle name="Comma 4 2 2 8 2 2 2" xfId="33015"/>
    <cellStyle name="Comma 4 2 2 8 2 3" xfId="33016"/>
    <cellStyle name="Comma 4 2 2 8 2 4" xfId="33017"/>
    <cellStyle name="Comma 4 2 2 8 2 5" xfId="33018"/>
    <cellStyle name="Comma 4 2 2 8 2 6" xfId="33019"/>
    <cellStyle name="Comma 4 2 2 8 3" xfId="33020"/>
    <cellStyle name="Comma 4 2 2 8 3 2" xfId="33021"/>
    <cellStyle name="Comma 4 2 2 8 4" xfId="33022"/>
    <cellStyle name="Comma 4 2 2 8 5" xfId="33023"/>
    <cellStyle name="Comma 4 2 2 8 6" xfId="33024"/>
    <cellStyle name="Comma 4 2 2 8 7" xfId="33025"/>
    <cellStyle name="Comma 4 2 2 9" xfId="33026"/>
    <cellStyle name="Comma 4 2 2 9 2" xfId="33027"/>
    <cellStyle name="Comma 4 2 2 9 2 2" xfId="33028"/>
    <cellStyle name="Comma 4 2 2 9 3" xfId="33029"/>
    <cellStyle name="Comma 4 2 2 9 4" xfId="33030"/>
    <cellStyle name="Comma 4 2 2 9 5" xfId="33031"/>
    <cellStyle name="Comma 4 2 2 9 6" xfId="33032"/>
    <cellStyle name="Comma 4 2 3" xfId="33033"/>
    <cellStyle name="Comma 4 2 3 10" xfId="33034"/>
    <cellStyle name="Comma 4 2 3 10 2" xfId="33035"/>
    <cellStyle name="Comma 4 2 3 11" xfId="33036"/>
    <cellStyle name="Comma 4 2 3 12" xfId="33037"/>
    <cellStyle name="Comma 4 2 3 13" xfId="33038"/>
    <cellStyle name="Comma 4 2 3 14" xfId="33039"/>
    <cellStyle name="Comma 4 2 3 15" xfId="33040"/>
    <cellStyle name="Comma 4 2 3 2" xfId="33041"/>
    <cellStyle name="Comma 4 2 3 2 10" xfId="33042"/>
    <cellStyle name="Comma 4 2 3 2 11" xfId="33043"/>
    <cellStyle name="Comma 4 2 3 2 2" xfId="33044"/>
    <cellStyle name="Comma 4 2 3 2 2 2" xfId="33045"/>
    <cellStyle name="Comma 4 2 3 2 2 2 2" xfId="33046"/>
    <cellStyle name="Comma 4 2 3 2 2 2 2 2" xfId="33047"/>
    <cellStyle name="Comma 4 2 3 2 2 2 2 2 2" xfId="33048"/>
    <cellStyle name="Comma 4 2 3 2 2 2 2 3" xfId="33049"/>
    <cellStyle name="Comma 4 2 3 2 2 2 2 4" xfId="33050"/>
    <cellStyle name="Comma 4 2 3 2 2 2 2 5" xfId="33051"/>
    <cellStyle name="Comma 4 2 3 2 2 2 2 6" xfId="33052"/>
    <cellStyle name="Comma 4 2 3 2 2 2 3" xfId="33053"/>
    <cellStyle name="Comma 4 2 3 2 2 2 3 2" xfId="33054"/>
    <cellStyle name="Comma 4 2 3 2 2 2 4" xfId="33055"/>
    <cellStyle name="Comma 4 2 3 2 2 2 5" xfId="33056"/>
    <cellStyle name="Comma 4 2 3 2 2 2 6" xfId="33057"/>
    <cellStyle name="Comma 4 2 3 2 2 2 7" xfId="33058"/>
    <cellStyle name="Comma 4 2 3 2 2 3" xfId="33059"/>
    <cellStyle name="Comma 4 2 3 2 2 3 2" xfId="33060"/>
    <cellStyle name="Comma 4 2 3 2 2 3 2 2" xfId="33061"/>
    <cellStyle name="Comma 4 2 3 2 2 3 3" xfId="33062"/>
    <cellStyle name="Comma 4 2 3 2 2 3 4" xfId="33063"/>
    <cellStyle name="Comma 4 2 3 2 2 3 5" xfId="33064"/>
    <cellStyle name="Comma 4 2 3 2 2 3 6" xfId="33065"/>
    <cellStyle name="Comma 4 2 3 2 2 4" xfId="33066"/>
    <cellStyle name="Comma 4 2 3 2 2 4 2" xfId="33067"/>
    <cellStyle name="Comma 4 2 3 2 2 5" xfId="33068"/>
    <cellStyle name="Comma 4 2 3 2 2 6" xfId="33069"/>
    <cellStyle name="Comma 4 2 3 2 2 7" xfId="33070"/>
    <cellStyle name="Comma 4 2 3 2 2 8" xfId="33071"/>
    <cellStyle name="Comma 4 2 3 2 3" xfId="33072"/>
    <cellStyle name="Comma 4 2 3 2 3 2" xfId="33073"/>
    <cellStyle name="Comma 4 2 3 2 3 2 2" xfId="33074"/>
    <cellStyle name="Comma 4 2 3 2 3 2 2 2" xfId="33075"/>
    <cellStyle name="Comma 4 2 3 2 3 2 3" xfId="33076"/>
    <cellStyle name="Comma 4 2 3 2 3 2 4" xfId="33077"/>
    <cellStyle name="Comma 4 2 3 2 3 2 5" xfId="33078"/>
    <cellStyle name="Comma 4 2 3 2 3 2 6" xfId="33079"/>
    <cellStyle name="Comma 4 2 3 2 3 3" xfId="33080"/>
    <cellStyle name="Comma 4 2 3 2 3 3 2" xfId="33081"/>
    <cellStyle name="Comma 4 2 3 2 3 4" xfId="33082"/>
    <cellStyle name="Comma 4 2 3 2 3 5" xfId="33083"/>
    <cellStyle name="Comma 4 2 3 2 3 6" xfId="33084"/>
    <cellStyle name="Comma 4 2 3 2 3 7" xfId="33085"/>
    <cellStyle name="Comma 4 2 3 2 4" xfId="33086"/>
    <cellStyle name="Comma 4 2 3 2 4 2" xfId="33087"/>
    <cellStyle name="Comma 4 2 3 2 4 2 2" xfId="33088"/>
    <cellStyle name="Comma 4 2 3 2 4 3" xfId="33089"/>
    <cellStyle name="Comma 4 2 3 2 4 4" xfId="33090"/>
    <cellStyle name="Comma 4 2 3 2 4 5" xfId="33091"/>
    <cellStyle name="Comma 4 2 3 2 4 6" xfId="33092"/>
    <cellStyle name="Comma 4 2 3 2 5" xfId="33093"/>
    <cellStyle name="Comma 4 2 3 2 5 2" xfId="33094"/>
    <cellStyle name="Comma 4 2 3 2 6" xfId="33095"/>
    <cellStyle name="Comma 4 2 3 2 6 2" xfId="33096"/>
    <cellStyle name="Comma 4 2 3 2 7" xfId="33097"/>
    <cellStyle name="Comma 4 2 3 2 8" xfId="33098"/>
    <cellStyle name="Comma 4 2 3 2 9" xfId="33099"/>
    <cellStyle name="Comma 4 2 3 3" xfId="33100"/>
    <cellStyle name="Comma 4 2 3 3 2" xfId="33101"/>
    <cellStyle name="Comma 4 2 3 3 2 2" xfId="33102"/>
    <cellStyle name="Comma 4 2 3 3 2 2 2" xfId="33103"/>
    <cellStyle name="Comma 4 2 3 3 2 2 2 2" xfId="33104"/>
    <cellStyle name="Comma 4 2 3 3 2 2 3" xfId="33105"/>
    <cellStyle name="Comma 4 2 3 3 2 2 4" xfId="33106"/>
    <cellStyle name="Comma 4 2 3 3 2 2 5" xfId="33107"/>
    <cellStyle name="Comma 4 2 3 3 2 2 6" xfId="33108"/>
    <cellStyle name="Comma 4 2 3 3 2 3" xfId="33109"/>
    <cellStyle name="Comma 4 2 3 3 2 3 2" xfId="33110"/>
    <cellStyle name="Comma 4 2 3 3 2 4" xfId="33111"/>
    <cellStyle name="Comma 4 2 3 3 2 5" xfId="33112"/>
    <cellStyle name="Comma 4 2 3 3 2 6" xfId="33113"/>
    <cellStyle name="Comma 4 2 3 3 2 7" xfId="33114"/>
    <cellStyle name="Comma 4 2 3 3 3" xfId="33115"/>
    <cellStyle name="Comma 4 2 3 3 3 2" xfId="33116"/>
    <cellStyle name="Comma 4 2 3 3 3 2 2" xfId="33117"/>
    <cellStyle name="Comma 4 2 3 3 3 3" xfId="33118"/>
    <cellStyle name="Comma 4 2 3 3 3 4" xfId="33119"/>
    <cellStyle name="Comma 4 2 3 3 3 5" xfId="33120"/>
    <cellStyle name="Comma 4 2 3 3 3 6" xfId="33121"/>
    <cellStyle name="Comma 4 2 3 3 4" xfId="33122"/>
    <cellStyle name="Comma 4 2 3 3 4 2" xfId="33123"/>
    <cellStyle name="Comma 4 2 3 3 5" xfId="33124"/>
    <cellStyle name="Comma 4 2 3 3 6" xfId="33125"/>
    <cellStyle name="Comma 4 2 3 3 7" xfId="33126"/>
    <cellStyle name="Comma 4 2 3 3 8" xfId="33127"/>
    <cellStyle name="Comma 4 2 3 4" xfId="33128"/>
    <cellStyle name="Comma 4 2 3 4 2" xfId="33129"/>
    <cellStyle name="Comma 4 2 3 4 2 2" xfId="33130"/>
    <cellStyle name="Comma 4 2 3 4 2 2 2" xfId="33131"/>
    <cellStyle name="Comma 4 2 3 4 2 3" xfId="33132"/>
    <cellStyle name="Comma 4 2 3 4 2 4" xfId="33133"/>
    <cellStyle name="Comma 4 2 3 4 2 5" xfId="33134"/>
    <cellStyle name="Comma 4 2 3 4 2 6" xfId="33135"/>
    <cellStyle name="Comma 4 2 3 4 3" xfId="33136"/>
    <cellStyle name="Comma 4 2 3 4 3 2" xfId="33137"/>
    <cellStyle name="Comma 4 2 3 4 4" xfId="33138"/>
    <cellStyle name="Comma 4 2 3 4 5" xfId="33139"/>
    <cellStyle name="Comma 4 2 3 4 6" xfId="33140"/>
    <cellStyle name="Comma 4 2 3 4 7" xfId="33141"/>
    <cellStyle name="Comma 4 2 3 5" xfId="33142"/>
    <cellStyle name="Comma 4 2 3 5 2" xfId="33143"/>
    <cellStyle name="Comma 4 2 3 5 2 2" xfId="33144"/>
    <cellStyle name="Comma 4 2 3 5 2 2 2" xfId="33145"/>
    <cellStyle name="Comma 4 2 3 5 2 3" xfId="33146"/>
    <cellStyle name="Comma 4 2 3 5 2 4" xfId="33147"/>
    <cellStyle name="Comma 4 2 3 5 2 5" xfId="33148"/>
    <cellStyle name="Comma 4 2 3 5 2 6" xfId="33149"/>
    <cellStyle name="Comma 4 2 3 5 3" xfId="33150"/>
    <cellStyle name="Comma 4 2 3 5 3 2" xfId="33151"/>
    <cellStyle name="Comma 4 2 3 5 4" xfId="33152"/>
    <cellStyle name="Comma 4 2 3 5 5" xfId="33153"/>
    <cellStyle name="Comma 4 2 3 5 6" xfId="33154"/>
    <cellStyle name="Comma 4 2 3 5 7" xfId="33155"/>
    <cellStyle name="Comma 4 2 3 6" xfId="33156"/>
    <cellStyle name="Comma 4 2 3 6 2" xfId="33157"/>
    <cellStyle name="Comma 4 2 3 6 2 2" xfId="33158"/>
    <cellStyle name="Comma 4 2 3 6 3" xfId="33159"/>
    <cellStyle name="Comma 4 2 3 6 4" xfId="33160"/>
    <cellStyle name="Comma 4 2 3 6 5" xfId="33161"/>
    <cellStyle name="Comma 4 2 3 6 6" xfId="33162"/>
    <cellStyle name="Comma 4 2 3 7" xfId="33163"/>
    <cellStyle name="Comma 4 2 3 7 2" xfId="33164"/>
    <cellStyle name="Comma 4 2 3 7 2 2" xfId="33165"/>
    <cellStyle name="Comma 4 2 3 7 3" xfId="33166"/>
    <cellStyle name="Comma 4 2 3 7 4" xfId="33167"/>
    <cellStyle name="Comma 4 2 3 7 5" xfId="33168"/>
    <cellStyle name="Comma 4 2 3 7 6" xfId="33169"/>
    <cellStyle name="Comma 4 2 3 8" xfId="33170"/>
    <cellStyle name="Comma 4 2 3 8 2" xfId="33171"/>
    <cellStyle name="Comma 4 2 3 8 2 2" xfId="33172"/>
    <cellStyle name="Comma 4 2 3 8 3" xfId="33173"/>
    <cellStyle name="Comma 4 2 3 8 4" xfId="33174"/>
    <cellStyle name="Comma 4 2 3 8 5" xfId="33175"/>
    <cellStyle name="Comma 4 2 3 8 6" xfId="33176"/>
    <cellStyle name="Comma 4 2 3 9" xfId="33177"/>
    <cellStyle name="Comma 4 2 3 9 2" xfId="33178"/>
    <cellStyle name="Comma 4 2 4" xfId="33179"/>
    <cellStyle name="Comma 4 2 4 10" xfId="33180"/>
    <cellStyle name="Comma 4 2 4 11" xfId="33181"/>
    <cellStyle name="Comma 4 2 4 12" xfId="33182"/>
    <cellStyle name="Comma 4 2 4 13" xfId="33183"/>
    <cellStyle name="Comma 4 2 4 14" xfId="33184"/>
    <cellStyle name="Comma 4 2 4 2" xfId="33185"/>
    <cellStyle name="Comma 4 2 4 2 10" xfId="33186"/>
    <cellStyle name="Comma 4 2 4 2 11" xfId="33187"/>
    <cellStyle name="Comma 4 2 4 2 2" xfId="33188"/>
    <cellStyle name="Comma 4 2 4 2 2 2" xfId="33189"/>
    <cellStyle name="Comma 4 2 4 2 2 2 2" xfId="33190"/>
    <cellStyle name="Comma 4 2 4 2 2 2 2 2" xfId="33191"/>
    <cellStyle name="Comma 4 2 4 2 2 2 3" xfId="33192"/>
    <cellStyle name="Comma 4 2 4 2 2 2 4" xfId="33193"/>
    <cellStyle name="Comma 4 2 4 2 2 2 5" xfId="33194"/>
    <cellStyle name="Comma 4 2 4 2 2 2 6" xfId="33195"/>
    <cellStyle name="Comma 4 2 4 2 2 3" xfId="33196"/>
    <cellStyle name="Comma 4 2 4 2 2 3 2" xfId="33197"/>
    <cellStyle name="Comma 4 2 4 2 2 4" xfId="33198"/>
    <cellStyle name="Comma 4 2 4 2 2 5" xfId="33199"/>
    <cellStyle name="Comma 4 2 4 2 2 6" xfId="33200"/>
    <cellStyle name="Comma 4 2 4 2 2 7" xfId="33201"/>
    <cellStyle name="Comma 4 2 4 2 3" xfId="33202"/>
    <cellStyle name="Comma 4 2 4 2 3 2" xfId="33203"/>
    <cellStyle name="Comma 4 2 4 2 3 2 2" xfId="33204"/>
    <cellStyle name="Comma 4 2 4 2 3 2 2 2" xfId="33205"/>
    <cellStyle name="Comma 4 2 4 2 3 2 3" xfId="33206"/>
    <cellStyle name="Comma 4 2 4 2 3 2 4" xfId="33207"/>
    <cellStyle name="Comma 4 2 4 2 3 2 5" xfId="33208"/>
    <cellStyle name="Comma 4 2 4 2 3 2 6" xfId="33209"/>
    <cellStyle name="Comma 4 2 4 2 3 3" xfId="33210"/>
    <cellStyle name="Comma 4 2 4 2 3 3 2" xfId="33211"/>
    <cellStyle name="Comma 4 2 4 2 3 4" xfId="33212"/>
    <cellStyle name="Comma 4 2 4 2 3 5" xfId="33213"/>
    <cellStyle name="Comma 4 2 4 2 3 6" xfId="33214"/>
    <cellStyle name="Comma 4 2 4 2 3 7" xfId="33215"/>
    <cellStyle name="Comma 4 2 4 2 4" xfId="33216"/>
    <cellStyle name="Comma 4 2 4 2 4 2" xfId="33217"/>
    <cellStyle name="Comma 4 2 4 2 4 2 2" xfId="33218"/>
    <cellStyle name="Comma 4 2 4 2 4 3" xfId="33219"/>
    <cellStyle name="Comma 4 2 4 2 4 4" xfId="33220"/>
    <cellStyle name="Comma 4 2 4 2 4 5" xfId="33221"/>
    <cellStyle name="Comma 4 2 4 2 4 6" xfId="33222"/>
    <cellStyle name="Comma 4 2 4 2 5" xfId="33223"/>
    <cellStyle name="Comma 4 2 4 2 5 2" xfId="33224"/>
    <cellStyle name="Comma 4 2 4 2 5 2 2" xfId="33225"/>
    <cellStyle name="Comma 4 2 4 2 5 3" xfId="33226"/>
    <cellStyle name="Comma 4 2 4 2 5 4" xfId="33227"/>
    <cellStyle name="Comma 4 2 4 2 5 5" xfId="33228"/>
    <cellStyle name="Comma 4 2 4 2 5 6" xfId="33229"/>
    <cellStyle name="Comma 4 2 4 2 6" xfId="33230"/>
    <cellStyle name="Comma 4 2 4 2 6 2" xfId="33231"/>
    <cellStyle name="Comma 4 2 4 2 6 2 2" xfId="33232"/>
    <cellStyle name="Comma 4 2 4 2 6 3" xfId="33233"/>
    <cellStyle name="Comma 4 2 4 2 6 4" xfId="33234"/>
    <cellStyle name="Comma 4 2 4 2 6 5" xfId="33235"/>
    <cellStyle name="Comma 4 2 4 2 6 6" xfId="33236"/>
    <cellStyle name="Comma 4 2 4 2 7" xfId="33237"/>
    <cellStyle name="Comma 4 2 4 2 7 2" xfId="33238"/>
    <cellStyle name="Comma 4 2 4 2 8" xfId="33239"/>
    <cellStyle name="Comma 4 2 4 2 9" xfId="33240"/>
    <cellStyle name="Comma 4 2 4 3" xfId="33241"/>
    <cellStyle name="Comma 4 2 4 3 10" xfId="33242"/>
    <cellStyle name="Comma 4 2 4 3 2" xfId="33243"/>
    <cellStyle name="Comma 4 2 4 3 2 2" xfId="33244"/>
    <cellStyle name="Comma 4 2 4 3 2 2 2" xfId="33245"/>
    <cellStyle name="Comma 4 2 4 3 2 2 2 2" xfId="33246"/>
    <cellStyle name="Comma 4 2 4 3 2 2 3" xfId="33247"/>
    <cellStyle name="Comma 4 2 4 3 2 2 4" xfId="33248"/>
    <cellStyle name="Comma 4 2 4 3 2 2 5" xfId="33249"/>
    <cellStyle name="Comma 4 2 4 3 2 2 6" xfId="33250"/>
    <cellStyle name="Comma 4 2 4 3 2 3" xfId="33251"/>
    <cellStyle name="Comma 4 2 4 3 2 3 2" xfId="33252"/>
    <cellStyle name="Comma 4 2 4 3 2 4" xfId="33253"/>
    <cellStyle name="Comma 4 2 4 3 2 5" xfId="33254"/>
    <cellStyle name="Comma 4 2 4 3 2 6" xfId="33255"/>
    <cellStyle name="Comma 4 2 4 3 2 7" xfId="33256"/>
    <cellStyle name="Comma 4 2 4 3 3" xfId="33257"/>
    <cellStyle name="Comma 4 2 4 3 3 2" xfId="33258"/>
    <cellStyle name="Comma 4 2 4 3 3 2 2" xfId="33259"/>
    <cellStyle name="Comma 4 2 4 3 3 3" xfId="33260"/>
    <cellStyle name="Comma 4 2 4 3 3 4" xfId="33261"/>
    <cellStyle name="Comma 4 2 4 3 3 5" xfId="33262"/>
    <cellStyle name="Comma 4 2 4 3 3 6" xfId="33263"/>
    <cellStyle name="Comma 4 2 4 3 4" xfId="33264"/>
    <cellStyle name="Comma 4 2 4 3 4 2" xfId="33265"/>
    <cellStyle name="Comma 4 2 4 3 4 2 2" xfId="33266"/>
    <cellStyle name="Comma 4 2 4 3 4 3" xfId="33267"/>
    <cellStyle name="Comma 4 2 4 3 4 4" xfId="33268"/>
    <cellStyle name="Comma 4 2 4 3 4 5" xfId="33269"/>
    <cellStyle name="Comma 4 2 4 3 4 6" xfId="33270"/>
    <cellStyle name="Comma 4 2 4 3 5" xfId="33271"/>
    <cellStyle name="Comma 4 2 4 3 5 2" xfId="33272"/>
    <cellStyle name="Comma 4 2 4 3 5 2 2" xfId="33273"/>
    <cellStyle name="Comma 4 2 4 3 5 3" xfId="33274"/>
    <cellStyle name="Comma 4 2 4 3 5 4" xfId="33275"/>
    <cellStyle name="Comma 4 2 4 3 5 5" xfId="33276"/>
    <cellStyle name="Comma 4 2 4 3 5 6" xfId="33277"/>
    <cellStyle name="Comma 4 2 4 3 6" xfId="33278"/>
    <cellStyle name="Comma 4 2 4 3 6 2" xfId="33279"/>
    <cellStyle name="Comma 4 2 4 3 7" xfId="33280"/>
    <cellStyle name="Comma 4 2 4 3 8" xfId="33281"/>
    <cellStyle name="Comma 4 2 4 3 9" xfId="33282"/>
    <cellStyle name="Comma 4 2 4 4" xfId="33283"/>
    <cellStyle name="Comma 4 2 4 4 2" xfId="33284"/>
    <cellStyle name="Comma 4 2 4 4 2 2" xfId="33285"/>
    <cellStyle name="Comma 4 2 4 4 2 2 2" xfId="33286"/>
    <cellStyle name="Comma 4 2 4 4 2 3" xfId="33287"/>
    <cellStyle name="Comma 4 2 4 4 2 4" xfId="33288"/>
    <cellStyle name="Comma 4 2 4 4 2 5" xfId="33289"/>
    <cellStyle name="Comma 4 2 4 4 2 6" xfId="33290"/>
    <cellStyle name="Comma 4 2 4 4 3" xfId="33291"/>
    <cellStyle name="Comma 4 2 4 4 3 2" xfId="33292"/>
    <cellStyle name="Comma 4 2 4 4 4" xfId="33293"/>
    <cellStyle name="Comma 4 2 4 4 5" xfId="33294"/>
    <cellStyle name="Comma 4 2 4 4 6" xfId="33295"/>
    <cellStyle name="Comma 4 2 4 4 7" xfId="33296"/>
    <cellStyle name="Comma 4 2 4 5" xfId="33297"/>
    <cellStyle name="Comma 4 2 4 5 2" xfId="33298"/>
    <cellStyle name="Comma 4 2 4 5 2 2" xfId="33299"/>
    <cellStyle name="Comma 4 2 4 5 3" xfId="33300"/>
    <cellStyle name="Comma 4 2 4 5 4" xfId="33301"/>
    <cellStyle name="Comma 4 2 4 5 5" xfId="33302"/>
    <cellStyle name="Comma 4 2 4 5 6" xfId="33303"/>
    <cellStyle name="Comma 4 2 4 6" xfId="33304"/>
    <cellStyle name="Comma 4 2 4 6 2" xfId="33305"/>
    <cellStyle name="Comma 4 2 4 6 2 2" xfId="33306"/>
    <cellStyle name="Comma 4 2 4 6 3" xfId="33307"/>
    <cellStyle name="Comma 4 2 4 6 4" xfId="33308"/>
    <cellStyle name="Comma 4 2 4 6 5" xfId="33309"/>
    <cellStyle name="Comma 4 2 4 6 6" xfId="33310"/>
    <cellStyle name="Comma 4 2 4 7" xfId="33311"/>
    <cellStyle name="Comma 4 2 4 7 2" xfId="33312"/>
    <cellStyle name="Comma 4 2 4 7 2 2" xfId="33313"/>
    <cellStyle name="Comma 4 2 4 7 3" xfId="33314"/>
    <cellStyle name="Comma 4 2 4 7 4" xfId="33315"/>
    <cellStyle name="Comma 4 2 4 7 5" xfId="33316"/>
    <cellStyle name="Comma 4 2 4 7 6" xfId="33317"/>
    <cellStyle name="Comma 4 2 4 8" xfId="33318"/>
    <cellStyle name="Comma 4 2 4 8 2" xfId="33319"/>
    <cellStyle name="Comma 4 2 4 9" xfId="33320"/>
    <cellStyle name="Comma 4 2 4 9 2" xfId="33321"/>
    <cellStyle name="Comma 4 2 5" xfId="33322"/>
    <cellStyle name="Comma 4 2 5 10" xfId="33323"/>
    <cellStyle name="Comma 4 2 5 11" xfId="33324"/>
    <cellStyle name="Comma 4 2 5 12" xfId="33325"/>
    <cellStyle name="Comma 4 2 5 2" xfId="33326"/>
    <cellStyle name="Comma 4 2 5 2 2" xfId="33327"/>
    <cellStyle name="Comma 4 2 5 2 2 2" xfId="33328"/>
    <cellStyle name="Comma 4 2 5 2 2 2 2" xfId="33329"/>
    <cellStyle name="Comma 4 2 5 2 2 2 2 2" xfId="33330"/>
    <cellStyle name="Comma 4 2 5 2 2 2 3" xfId="33331"/>
    <cellStyle name="Comma 4 2 5 2 2 2 4" xfId="33332"/>
    <cellStyle name="Comma 4 2 5 2 2 2 5" xfId="33333"/>
    <cellStyle name="Comma 4 2 5 2 2 2 6" xfId="33334"/>
    <cellStyle name="Comma 4 2 5 2 2 3" xfId="33335"/>
    <cellStyle name="Comma 4 2 5 2 2 3 2" xfId="33336"/>
    <cellStyle name="Comma 4 2 5 2 2 4" xfId="33337"/>
    <cellStyle name="Comma 4 2 5 2 2 5" xfId="33338"/>
    <cellStyle name="Comma 4 2 5 2 2 6" xfId="33339"/>
    <cellStyle name="Comma 4 2 5 2 2 7" xfId="33340"/>
    <cellStyle name="Comma 4 2 5 2 3" xfId="33341"/>
    <cellStyle name="Comma 4 2 5 2 3 2" xfId="33342"/>
    <cellStyle name="Comma 4 2 5 2 3 2 2" xfId="33343"/>
    <cellStyle name="Comma 4 2 5 2 3 3" xfId="33344"/>
    <cellStyle name="Comma 4 2 5 2 3 4" xfId="33345"/>
    <cellStyle name="Comma 4 2 5 2 3 5" xfId="33346"/>
    <cellStyle name="Comma 4 2 5 2 3 6" xfId="33347"/>
    <cellStyle name="Comma 4 2 5 2 4" xfId="33348"/>
    <cellStyle name="Comma 4 2 5 2 4 2" xfId="33349"/>
    <cellStyle name="Comma 4 2 5 2 5" xfId="33350"/>
    <cellStyle name="Comma 4 2 5 2 6" xfId="33351"/>
    <cellStyle name="Comma 4 2 5 2 7" xfId="33352"/>
    <cellStyle name="Comma 4 2 5 2 8" xfId="33353"/>
    <cellStyle name="Comma 4 2 5 3" xfId="33354"/>
    <cellStyle name="Comma 4 2 5 3 2" xfId="33355"/>
    <cellStyle name="Comma 4 2 5 3 2 2" xfId="33356"/>
    <cellStyle name="Comma 4 2 5 3 2 2 2" xfId="33357"/>
    <cellStyle name="Comma 4 2 5 3 2 3" xfId="33358"/>
    <cellStyle name="Comma 4 2 5 3 2 4" xfId="33359"/>
    <cellStyle name="Comma 4 2 5 3 2 5" xfId="33360"/>
    <cellStyle name="Comma 4 2 5 3 2 6" xfId="33361"/>
    <cellStyle name="Comma 4 2 5 3 3" xfId="33362"/>
    <cellStyle name="Comma 4 2 5 3 3 2" xfId="33363"/>
    <cellStyle name="Comma 4 2 5 3 4" xfId="33364"/>
    <cellStyle name="Comma 4 2 5 3 5" xfId="33365"/>
    <cellStyle name="Comma 4 2 5 3 6" xfId="33366"/>
    <cellStyle name="Comma 4 2 5 3 7" xfId="33367"/>
    <cellStyle name="Comma 4 2 5 4" xfId="33368"/>
    <cellStyle name="Comma 4 2 5 4 2" xfId="33369"/>
    <cellStyle name="Comma 4 2 5 4 2 2" xfId="33370"/>
    <cellStyle name="Comma 4 2 5 4 2 2 2" xfId="33371"/>
    <cellStyle name="Comma 4 2 5 4 2 3" xfId="33372"/>
    <cellStyle name="Comma 4 2 5 4 2 4" xfId="33373"/>
    <cellStyle name="Comma 4 2 5 4 2 5" xfId="33374"/>
    <cellStyle name="Comma 4 2 5 4 2 6" xfId="33375"/>
    <cellStyle name="Comma 4 2 5 4 3" xfId="33376"/>
    <cellStyle name="Comma 4 2 5 4 3 2" xfId="33377"/>
    <cellStyle name="Comma 4 2 5 4 4" xfId="33378"/>
    <cellStyle name="Comma 4 2 5 4 5" xfId="33379"/>
    <cellStyle name="Comma 4 2 5 4 6" xfId="33380"/>
    <cellStyle name="Comma 4 2 5 4 7" xfId="33381"/>
    <cellStyle name="Comma 4 2 5 5" xfId="33382"/>
    <cellStyle name="Comma 4 2 5 5 2" xfId="33383"/>
    <cellStyle name="Comma 4 2 5 5 2 2" xfId="33384"/>
    <cellStyle name="Comma 4 2 5 5 3" xfId="33385"/>
    <cellStyle name="Comma 4 2 5 5 4" xfId="33386"/>
    <cellStyle name="Comma 4 2 5 5 5" xfId="33387"/>
    <cellStyle name="Comma 4 2 5 5 6" xfId="33388"/>
    <cellStyle name="Comma 4 2 5 6" xfId="33389"/>
    <cellStyle name="Comma 4 2 5 6 2" xfId="33390"/>
    <cellStyle name="Comma 4 2 5 6 2 2" xfId="33391"/>
    <cellStyle name="Comma 4 2 5 6 3" xfId="33392"/>
    <cellStyle name="Comma 4 2 5 6 4" xfId="33393"/>
    <cellStyle name="Comma 4 2 5 6 5" xfId="33394"/>
    <cellStyle name="Comma 4 2 5 6 6" xfId="33395"/>
    <cellStyle name="Comma 4 2 5 7" xfId="33396"/>
    <cellStyle name="Comma 4 2 5 7 2" xfId="33397"/>
    <cellStyle name="Comma 4 2 5 7 2 2" xfId="33398"/>
    <cellStyle name="Comma 4 2 5 7 3" xfId="33399"/>
    <cellStyle name="Comma 4 2 5 7 4" xfId="33400"/>
    <cellStyle name="Comma 4 2 5 7 5" xfId="33401"/>
    <cellStyle name="Comma 4 2 5 7 6" xfId="33402"/>
    <cellStyle name="Comma 4 2 5 8" xfId="33403"/>
    <cellStyle name="Comma 4 2 5 8 2" xfId="33404"/>
    <cellStyle name="Comma 4 2 5 9" xfId="33405"/>
    <cellStyle name="Comma 4 2 6" xfId="33406"/>
    <cellStyle name="Comma 4 2 6 2" xfId="33407"/>
    <cellStyle name="Comma 4 2 6 2 2" xfId="33408"/>
    <cellStyle name="Comma 4 2 6 2 2 2" xfId="33409"/>
    <cellStyle name="Comma 4 2 6 2 2 2 2" xfId="33410"/>
    <cellStyle name="Comma 4 2 6 2 2 3" xfId="33411"/>
    <cellStyle name="Comma 4 2 6 2 2 4" xfId="33412"/>
    <cellStyle name="Comma 4 2 6 2 2 5" xfId="33413"/>
    <cellStyle name="Comma 4 2 6 2 2 6" xfId="33414"/>
    <cellStyle name="Comma 4 2 6 2 3" xfId="33415"/>
    <cellStyle name="Comma 4 2 6 2 3 2" xfId="33416"/>
    <cellStyle name="Comma 4 2 6 2 4" xfId="33417"/>
    <cellStyle name="Comma 4 2 6 2 5" xfId="33418"/>
    <cellStyle name="Comma 4 2 6 2 6" xfId="33419"/>
    <cellStyle name="Comma 4 2 6 2 7" xfId="33420"/>
    <cellStyle name="Comma 4 2 6 3" xfId="33421"/>
    <cellStyle name="Comma 4 2 6 3 2" xfId="33422"/>
    <cellStyle name="Comma 4 2 6 3 2 2" xfId="33423"/>
    <cellStyle name="Comma 4 2 6 3 3" xfId="33424"/>
    <cellStyle name="Comma 4 2 6 3 4" xfId="33425"/>
    <cellStyle name="Comma 4 2 6 3 5" xfId="33426"/>
    <cellStyle name="Comma 4 2 6 3 6" xfId="33427"/>
    <cellStyle name="Comma 4 2 6 4" xfId="33428"/>
    <cellStyle name="Comma 4 2 6 4 2" xfId="33429"/>
    <cellStyle name="Comma 4 2 6 5" xfId="33430"/>
    <cellStyle name="Comma 4 2 6 6" xfId="33431"/>
    <cellStyle name="Comma 4 2 6 7" xfId="33432"/>
    <cellStyle name="Comma 4 2 6 8" xfId="33433"/>
    <cellStyle name="Comma 4 2 7" xfId="33434"/>
    <cellStyle name="Comma 4 2 7 2" xfId="33435"/>
    <cellStyle name="Comma 4 2 7 2 2" xfId="33436"/>
    <cellStyle name="Comma 4 2 7 2 2 2" xfId="33437"/>
    <cellStyle name="Comma 4 2 7 2 2 2 2" xfId="33438"/>
    <cellStyle name="Comma 4 2 7 2 2 3" xfId="33439"/>
    <cellStyle name="Comma 4 2 7 2 2 4" xfId="33440"/>
    <cellStyle name="Comma 4 2 7 2 2 5" xfId="33441"/>
    <cellStyle name="Comma 4 2 7 2 2 6" xfId="33442"/>
    <cellStyle name="Comma 4 2 7 2 3" xfId="33443"/>
    <cellStyle name="Comma 4 2 7 2 3 2" xfId="33444"/>
    <cellStyle name="Comma 4 2 7 2 4" xfId="33445"/>
    <cellStyle name="Comma 4 2 7 2 5" xfId="33446"/>
    <cellStyle name="Comma 4 2 7 2 6" xfId="33447"/>
    <cellStyle name="Comma 4 2 7 2 7" xfId="33448"/>
    <cellStyle name="Comma 4 2 7 3" xfId="33449"/>
    <cellStyle name="Comma 4 2 7 3 2" xfId="33450"/>
    <cellStyle name="Comma 4 2 7 3 2 2" xfId="33451"/>
    <cellStyle name="Comma 4 2 7 3 3" xfId="33452"/>
    <cellStyle name="Comma 4 2 7 3 4" xfId="33453"/>
    <cellStyle name="Comma 4 2 7 3 5" xfId="33454"/>
    <cellStyle name="Comma 4 2 7 3 6" xfId="33455"/>
    <cellStyle name="Comma 4 2 7 4" xfId="33456"/>
    <cellStyle name="Comma 4 2 7 4 2" xfId="33457"/>
    <cellStyle name="Comma 4 2 7 5" xfId="33458"/>
    <cellStyle name="Comma 4 2 7 6" xfId="33459"/>
    <cellStyle name="Comma 4 2 7 7" xfId="33460"/>
    <cellStyle name="Comma 4 2 7 8" xfId="33461"/>
    <cellStyle name="Comma 4 2 8" xfId="33462"/>
    <cellStyle name="Comma 4 2 8 2" xfId="33463"/>
    <cellStyle name="Comma 4 2 8 2 2" xfId="33464"/>
    <cellStyle name="Comma 4 2 8 2 2 2" xfId="33465"/>
    <cellStyle name="Comma 4 2 8 2 3" xfId="33466"/>
    <cellStyle name="Comma 4 2 8 2 4" xfId="33467"/>
    <cellStyle name="Comma 4 2 8 2 5" xfId="33468"/>
    <cellStyle name="Comma 4 2 8 2 6" xfId="33469"/>
    <cellStyle name="Comma 4 2 8 3" xfId="33470"/>
    <cellStyle name="Comma 4 2 8 3 2" xfId="33471"/>
    <cellStyle name="Comma 4 2 8 4" xfId="33472"/>
    <cellStyle name="Comma 4 2 8 5" xfId="33473"/>
    <cellStyle name="Comma 4 2 8 6" xfId="33474"/>
    <cellStyle name="Comma 4 2 8 7" xfId="33475"/>
    <cellStyle name="Comma 4 2 9" xfId="33476"/>
    <cellStyle name="Comma 4 2 9 2" xfId="33477"/>
    <cellStyle name="Comma 4 2 9 2 2" xfId="33478"/>
    <cellStyle name="Comma 4 2 9 2 2 2" xfId="33479"/>
    <cellStyle name="Comma 4 2 9 2 3" xfId="33480"/>
    <cellStyle name="Comma 4 2 9 2 4" xfId="33481"/>
    <cellStyle name="Comma 4 2 9 2 5" xfId="33482"/>
    <cellStyle name="Comma 4 2 9 2 6" xfId="33483"/>
    <cellStyle name="Comma 4 2 9 3" xfId="33484"/>
    <cellStyle name="Comma 4 2 9 3 2" xfId="33485"/>
    <cellStyle name="Comma 4 2 9 4" xfId="33486"/>
    <cellStyle name="Comma 4 2 9 5" xfId="33487"/>
    <cellStyle name="Comma 4 2 9 6" xfId="33488"/>
    <cellStyle name="Comma 4 2 9 7" xfId="33489"/>
    <cellStyle name="Comma 4 20" xfId="33490"/>
    <cellStyle name="Comma 4 21" xfId="33491"/>
    <cellStyle name="Comma 4 3" xfId="33492"/>
    <cellStyle name="Comma 4 3 10" xfId="33493"/>
    <cellStyle name="Comma 4 3 10 2" xfId="33494"/>
    <cellStyle name="Comma 4 3 10 2 2" xfId="33495"/>
    <cellStyle name="Comma 4 3 10 2 2 2" xfId="33496"/>
    <cellStyle name="Comma 4 3 10 2 3" xfId="33497"/>
    <cellStyle name="Comma 4 3 10 2 4" xfId="33498"/>
    <cellStyle name="Comma 4 3 10 2 5" xfId="33499"/>
    <cellStyle name="Comma 4 3 10 2 6" xfId="33500"/>
    <cellStyle name="Comma 4 3 10 3" xfId="33501"/>
    <cellStyle name="Comma 4 3 10 3 2" xfId="33502"/>
    <cellStyle name="Comma 4 3 10 4" xfId="33503"/>
    <cellStyle name="Comma 4 3 10 5" xfId="33504"/>
    <cellStyle name="Comma 4 3 10 6" xfId="33505"/>
    <cellStyle name="Comma 4 3 10 7" xfId="33506"/>
    <cellStyle name="Comma 4 3 11" xfId="33507"/>
    <cellStyle name="Comma 4 3 11 2" xfId="33508"/>
    <cellStyle name="Comma 4 3 11 2 2" xfId="33509"/>
    <cellStyle name="Comma 4 3 11 3" xfId="33510"/>
    <cellStyle name="Comma 4 3 11 4" xfId="33511"/>
    <cellStyle name="Comma 4 3 11 5" xfId="33512"/>
    <cellStyle name="Comma 4 3 11 6" xfId="33513"/>
    <cellStyle name="Comma 4 3 12" xfId="33514"/>
    <cellStyle name="Comma 4 3 12 2" xfId="33515"/>
    <cellStyle name="Comma 4 3 12 2 2" xfId="33516"/>
    <cellStyle name="Comma 4 3 12 3" xfId="33517"/>
    <cellStyle name="Comma 4 3 12 4" xfId="33518"/>
    <cellStyle name="Comma 4 3 12 5" xfId="33519"/>
    <cellStyle name="Comma 4 3 12 6" xfId="33520"/>
    <cellStyle name="Comma 4 3 13" xfId="33521"/>
    <cellStyle name="Comma 4 3 13 2" xfId="33522"/>
    <cellStyle name="Comma 4 3 13 2 2" xfId="33523"/>
    <cellStyle name="Comma 4 3 13 3" xfId="33524"/>
    <cellStyle name="Comma 4 3 13 4" xfId="33525"/>
    <cellStyle name="Comma 4 3 13 5" xfId="33526"/>
    <cellStyle name="Comma 4 3 13 6" xfId="33527"/>
    <cellStyle name="Comma 4 3 14" xfId="33528"/>
    <cellStyle name="Comma 4 3 14 2" xfId="33529"/>
    <cellStyle name="Comma 4 3 15" xfId="33530"/>
    <cellStyle name="Comma 4 3 15 2" xfId="33531"/>
    <cellStyle name="Comma 4 3 16" xfId="33532"/>
    <cellStyle name="Comma 4 3 17" xfId="33533"/>
    <cellStyle name="Comma 4 3 18" xfId="33534"/>
    <cellStyle name="Comma 4 3 19" xfId="33535"/>
    <cellStyle name="Comma 4 3 2" xfId="33536"/>
    <cellStyle name="Comma 4 3 2 10" xfId="33537"/>
    <cellStyle name="Comma 4 3 2 11" xfId="33538"/>
    <cellStyle name="Comma 4 3 2 12" xfId="33539"/>
    <cellStyle name="Comma 4 3 2 13" xfId="33540"/>
    <cellStyle name="Comma 4 3 2 2" xfId="33541"/>
    <cellStyle name="Comma 4 3 2 2 10" xfId="33542"/>
    <cellStyle name="Comma 4 3 2 2 11" xfId="33543"/>
    <cellStyle name="Comma 4 3 2 2 12" xfId="33544"/>
    <cellStyle name="Comma 4 3 2 2 2" xfId="33545"/>
    <cellStyle name="Comma 4 3 2 2 2 10" xfId="33546"/>
    <cellStyle name="Comma 4 3 2 2 2 11" xfId="33547"/>
    <cellStyle name="Comma 4 3 2 2 2 2" xfId="33548"/>
    <cellStyle name="Comma 4 3 2 2 2 2 2" xfId="33549"/>
    <cellStyle name="Comma 4 3 2 2 2 2 2 2" xfId="33550"/>
    <cellStyle name="Comma 4 3 2 2 2 2 2 2 2" xfId="33551"/>
    <cellStyle name="Comma 4 3 2 2 2 2 2 2 2 2" xfId="33552"/>
    <cellStyle name="Comma 4 3 2 2 2 2 2 2 3" xfId="33553"/>
    <cellStyle name="Comma 4 3 2 2 2 2 2 2 4" xfId="33554"/>
    <cellStyle name="Comma 4 3 2 2 2 2 2 2 5" xfId="33555"/>
    <cellStyle name="Comma 4 3 2 2 2 2 2 2 6" xfId="33556"/>
    <cellStyle name="Comma 4 3 2 2 2 2 2 3" xfId="33557"/>
    <cellStyle name="Comma 4 3 2 2 2 2 2 3 2" xfId="33558"/>
    <cellStyle name="Comma 4 3 2 2 2 2 2 4" xfId="33559"/>
    <cellStyle name="Comma 4 3 2 2 2 2 2 5" xfId="33560"/>
    <cellStyle name="Comma 4 3 2 2 2 2 2 6" xfId="33561"/>
    <cellStyle name="Comma 4 3 2 2 2 2 2 7" xfId="33562"/>
    <cellStyle name="Comma 4 3 2 2 2 2 3" xfId="33563"/>
    <cellStyle name="Comma 4 3 2 2 2 2 3 2" xfId="33564"/>
    <cellStyle name="Comma 4 3 2 2 2 2 3 2 2" xfId="33565"/>
    <cellStyle name="Comma 4 3 2 2 2 2 3 3" xfId="33566"/>
    <cellStyle name="Comma 4 3 2 2 2 2 3 4" xfId="33567"/>
    <cellStyle name="Comma 4 3 2 2 2 2 3 5" xfId="33568"/>
    <cellStyle name="Comma 4 3 2 2 2 2 3 6" xfId="33569"/>
    <cellStyle name="Comma 4 3 2 2 2 2 4" xfId="33570"/>
    <cellStyle name="Comma 4 3 2 2 2 2 4 2" xfId="33571"/>
    <cellStyle name="Comma 4 3 2 2 2 2 5" xfId="33572"/>
    <cellStyle name="Comma 4 3 2 2 2 2 6" xfId="33573"/>
    <cellStyle name="Comma 4 3 2 2 2 2 7" xfId="33574"/>
    <cellStyle name="Comma 4 3 2 2 2 2 8" xfId="33575"/>
    <cellStyle name="Comma 4 3 2 2 2 3" xfId="33576"/>
    <cellStyle name="Comma 4 3 2 2 2 3 2" xfId="33577"/>
    <cellStyle name="Comma 4 3 2 2 2 3 2 2" xfId="33578"/>
    <cellStyle name="Comma 4 3 2 2 2 3 2 2 2" xfId="33579"/>
    <cellStyle name="Comma 4 3 2 2 2 3 2 3" xfId="33580"/>
    <cellStyle name="Comma 4 3 2 2 2 3 2 4" xfId="33581"/>
    <cellStyle name="Comma 4 3 2 2 2 3 2 5" xfId="33582"/>
    <cellStyle name="Comma 4 3 2 2 2 3 2 6" xfId="33583"/>
    <cellStyle name="Comma 4 3 2 2 2 3 3" xfId="33584"/>
    <cellStyle name="Comma 4 3 2 2 2 3 3 2" xfId="33585"/>
    <cellStyle name="Comma 4 3 2 2 2 3 4" xfId="33586"/>
    <cellStyle name="Comma 4 3 2 2 2 3 5" xfId="33587"/>
    <cellStyle name="Comma 4 3 2 2 2 3 6" xfId="33588"/>
    <cellStyle name="Comma 4 3 2 2 2 3 7" xfId="33589"/>
    <cellStyle name="Comma 4 3 2 2 2 4" xfId="33590"/>
    <cellStyle name="Comma 4 3 2 2 2 4 2" xfId="33591"/>
    <cellStyle name="Comma 4 3 2 2 2 4 2 2" xfId="33592"/>
    <cellStyle name="Comma 4 3 2 2 2 4 3" xfId="33593"/>
    <cellStyle name="Comma 4 3 2 2 2 4 4" xfId="33594"/>
    <cellStyle name="Comma 4 3 2 2 2 4 5" xfId="33595"/>
    <cellStyle name="Comma 4 3 2 2 2 4 6" xfId="33596"/>
    <cellStyle name="Comma 4 3 2 2 2 5" xfId="33597"/>
    <cellStyle name="Comma 4 3 2 2 2 5 2" xfId="33598"/>
    <cellStyle name="Comma 4 3 2 2 2 6" xfId="33599"/>
    <cellStyle name="Comma 4 3 2 2 2 6 2" xfId="33600"/>
    <cellStyle name="Comma 4 3 2 2 2 7" xfId="33601"/>
    <cellStyle name="Comma 4 3 2 2 2 8" xfId="33602"/>
    <cellStyle name="Comma 4 3 2 2 2 9" xfId="33603"/>
    <cellStyle name="Comma 4 3 2 2 3" xfId="33604"/>
    <cellStyle name="Comma 4 3 2 2 3 2" xfId="33605"/>
    <cellStyle name="Comma 4 3 2 2 3 2 2" xfId="33606"/>
    <cellStyle name="Comma 4 3 2 2 3 2 2 2" xfId="33607"/>
    <cellStyle name="Comma 4 3 2 2 3 2 2 2 2" xfId="33608"/>
    <cellStyle name="Comma 4 3 2 2 3 2 2 3" xfId="33609"/>
    <cellStyle name="Comma 4 3 2 2 3 2 2 4" xfId="33610"/>
    <cellStyle name="Comma 4 3 2 2 3 2 2 5" xfId="33611"/>
    <cellStyle name="Comma 4 3 2 2 3 2 2 6" xfId="33612"/>
    <cellStyle name="Comma 4 3 2 2 3 2 3" xfId="33613"/>
    <cellStyle name="Comma 4 3 2 2 3 2 3 2" xfId="33614"/>
    <cellStyle name="Comma 4 3 2 2 3 2 4" xfId="33615"/>
    <cellStyle name="Comma 4 3 2 2 3 2 5" xfId="33616"/>
    <cellStyle name="Comma 4 3 2 2 3 2 6" xfId="33617"/>
    <cellStyle name="Comma 4 3 2 2 3 2 7" xfId="33618"/>
    <cellStyle name="Comma 4 3 2 2 3 3" xfId="33619"/>
    <cellStyle name="Comma 4 3 2 2 3 3 2" xfId="33620"/>
    <cellStyle name="Comma 4 3 2 2 3 3 2 2" xfId="33621"/>
    <cellStyle name="Comma 4 3 2 2 3 3 3" xfId="33622"/>
    <cellStyle name="Comma 4 3 2 2 3 3 4" xfId="33623"/>
    <cellStyle name="Comma 4 3 2 2 3 3 5" xfId="33624"/>
    <cellStyle name="Comma 4 3 2 2 3 3 6" xfId="33625"/>
    <cellStyle name="Comma 4 3 2 2 3 4" xfId="33626"/>
    <cellStyle name="Comma 4 3 2 2 3 4 2" xfId="33627"/>
    <cellStyle name="Comma 4 3 2 2 3 5" xfId="33628"/>
    <cellStyle name="Comma 4 3 2 2 3 6" xfId="33629"/>
    <cellStyle name="Comma 4 3 2 2 3 7" xfId="33630"/>
    <cellStyle name="Comma 4 3 2 2 3 8" xfId="33631"/>
    <cellStyle name="Comma 4 3 2 2 4" xfId="33632"/>
    <cellStyle name="Comma 4 3 2 2 4 2" xfId="33633"/>
    <cellStyle name="Comma 4 3 2 2 4 2 2" xfId="33634"/>
    <cellStyle name="Comma 4 3 2 2 4 2 2 2" xfId="33635"/>
    <cellStyle name="Comma 4 3 2 2 4 2 3" xfId="33636"/>
    <cellStyle name="Comma 4 3 2 2 4 2 4" xfId="33637"/>
    <cellStyle name="Comma 4 3 2 2 4 2 5" xfId="33638"/>
    <cellStyle name="Comma 4 3 2 2 4 2 6" xfId="33639"/>
    <cellStyle name="Comma 4 3 2 2 4 3" xfId="33640"/>
    <cellStyle name="Comma 4 3 2 2 4 3 2" xfId="33641"/>
    <cellStyle name="Comma 4 3 2 2 4 4" xfId="33642"/>
    <cellStyle name="Comma 4 3 2 2 4 5" xfId="33643"/>
    <cellStyle name="Comma 4 3 2 2 4 6" xfId="33644"/>
    <cellStyle name="Comma 4 3 2 2 4 7" xfId="33645"/>
    <cellStyle name="Comma 4 3 2 2 5" xfId="33646"/>
    <cellStyle name="Comma 4 3 2 2 5 2" xfId="33647"/>
    <cellStyle name="Comma 4 3 2 2 5 2 2" xfId="33648"/>
    <cellStyle name="Comma 4 3 2 2 5 3" xfId="33649"/>
    <cellStyle name="Comma 4 3 2 2 5 4" xfId="33650"/>
    <cellStyle name="Comma 4 3 2 2 5 5" xfId="33651"/>
    <cellStyle name="Comma 4 3 2 2 5 6" xfId="33652"/>
    <cellStyle name="Comma 4 3 2 2 6" xfId="33653"/>
    <cellStyle name="Comma 4 3 2 2 6 2" xfId="33654"/>
    <cellStyle name="Comma 4 3 2 2 7" xfId="33655"/>
    <cellStyle name="Comma 4 3 2 2 7 2" xfId="33656"/>
    <cellStyle name="Comma 4 3 2 2 8" xfId="33657"/>
    <cellStyle name="Comma 4 3 2 2 9" xfId="33658"/>
    <cellStyle name="Comma 4 3 2 3" xfId="33659"/>
    <cellStyle name="Comma 4 3 2 3 10" xfId="33660"/>
    <cellStyle name="Comma 4 3 2 3 11" xfId="33661"/>
    <cellStyle name="Comma 4 3 2 3 2" xfId="33662"/>
    <cellStyle name="Comma 4 3 2 3 2 2" xfId="33663"/>
    <cellStyle name="Comma 4 3 2 3 2 2 2" xfId="33664"/>
    <cellStyle name="Comma 4 3 2 3 2 2 2 2" xfId="33665"/>
    <cellStyle name="Comma 4 3 2 3 2 2 2 2 2" xfId="33666"/>
    <cellStyle name="Comma 4 3 2 3 2 2 2 3" xfId="33667"/>
    <cellStyle name="Comma 4 3 2 3 2 2 2 4" xfId="33668"/>
    <cellStyle name="Comma 4 3 2 3 2 2 2 5" xfId="33669"/>
    <cellStyle name="Comma 4 3 2 3 2 2 2 6" xfId="33670"/>
    <cellStyle name="Comma 4 3 2 3 2 2 3" xfId="33671"/>
    <cellStyle name="Comma 4 3 2 3 2 2 3 2" xfId="33672"/>
    <cellStyle name="Comma 4 3 2 3 2 2 4" xfId="33673"/>
    <cellStyle name="Comma 4 3 2 3 2 2 5" xfId="33674"/>
    <cellStyle name="Comma 4 3 2 3 2 2 6" xfId="33675"/>
    <cellStyle name="Comma 4 3 2 3 2 2 7" xfId="33676"/>
    <cellStyle name="Comma 4 3 2 3 2 3" xfId="33677"/>
    <cellStyle name="Comma 4 3 2 3 2 3 2" xfId="33678"/>
    <cellStyle name="Comma 4 3 2 3 2 3 2 2" xfId="33679"/>
    <cellStyle name="Comma 4 3 2 3 2 3 3" xfId="33680"/>
    <cellStyle name="Comma 4 3 2 3 2 3 4" xfId="33681"/>
    <cellStyle name="Comma 4 3 2 3 2 3 5" xfId="33682"/>
    <cellStyle name="Comma 4 3 2 3 2 3 6" xfId="33683"/>
    <cellStyle name="Comma 4 3 2 3 2 4" xfId="33684"/>
    <cellStyle name="Comma 4 3 2 3 2 4 2" xfId="33685"/>
    <cellStyle name="Comma 4 3 2 3 2 5" xfId="33686"/>
    <cellStyle name="Comma 4 3 2 3 2 6" xfId="33687"/>
    <cellStyle name="Comma 4 3 2 3 2 7" xfId="33688"/>
    <cellStyle name="Comma 4 3 2 3 2 8" xfId="33689"/>
    <cellStyle name="Comma 4 3 2 3 3" xfId="33690"/>
    <cellStyle name="Comma 4 3 2 3 3 2" xfId="33691"/>
    <cellStyle name="Comma 4 3 2 3 3 2 2" xfId="33692"/>
    <cellStyle name="Comma 4 3 2 3 3 2 2 2" xfId="33693"/>
    <cellStyle name="Comma 4 3 2 3 3 2 3" xfId="33694"/>
    <cellStyle name="Comma 4 3 2 3 3 2 4" xfId="33695"/>
    <cellStyle name="Comma 4 3 2 3 3 2 5" xfId="33696"/>
    <cellStyle name="Comma 4 3 2 3 3 2 6" xfId="33697"/>
    <cellStyle name="Comma 4 3 2 3 3 3" xfId="33698"/>
    <cellStyle name="Comma 4 3 2 3 3 3 2" xfId="33699"/>
    <cellStyle name="Comma 4 3 2 3 3 4" xfId="33700"/>
    <cellStyle name="Comma 4 3 2 3 3 5" xfId="33701"/>
    <cellStyle name="Comma 4 3 2 3 3 6" xfId="33702"/>
    <cellStyle name="Comma 4 3 2 3 3 7" xfId="33703"/>
    <cellStyle name="Comma 4 3 2 3 4" xfId="33704"/>
    <cellStyle name="Comma 4 3 2 3 4 2" xfId="33705"/>
    <cellStyle name="Comma 4 3 2 3 4 2 2" xfId="33706"/>
    <cellStyle name="Comma 4 3 2 3 4 3" xfId="33707"/>
    <cellStyle name="Comma 4 3 2 3 4 4" xfId="33708"/>
    <cellStyle name="Comma 4 3 2 3 4 5" xfId="33709"/>
    <cellStyle name="Comma 4 3 2 3 4 6" xfId="33710"/>
    <cellStyle name="Comma 4 3 2 3 5" xfId="33711"/>
    <cellStyle name="Comma 4 3 2 3 5 2" xfId="33712"/>
    <cellStyle name="Comma 4 3 2 3 6" xfId="33713"/>
    <cellStyle name="Comma 4 3 2 3 6 2" xfId="33714"/>
    <cellStyle name="Comma 4 3 2 3 7" xfId="33715"/>
    <cellStyle name="Comma 4 3 2 3 8" xfId="33716"/>
    <cellStyle name="Comma 4 3 2 3 9" xfId="33717"/>
    <cellStyle name="Comma 4 3 2 4" xfId="33718"/>
    <cellStyle name="Comma 4 3 2 4 2" xfId="33719"/>
    <cellStyle name="Comma 4 3 2 4 2 2" xfId="33720"/>
    <cellStyle name="Comma 4 3 2 4 2 2 2" xfId="33721"/>
    <cellStyle name="Comma 4 3 2 4 2 2 2 2" xfId="33722"/>
    <cellStyle name="Comma 4 3 2 4 2 2 3" xfId="33723"/>
    <cellStyle name="Comma 4 3 2 4 2 2 4" xfId="33724"/>
    <cellStyle name="Comma 4 3 2 4 2 2 5" xfId="33725"/>
    <cellStyle name="Comma 4 3 2 4 2 2 6" xfId="33726"/>
    <cellStyle name="Comma 4 3 2 4 2 3" xfId="33727"/>
    <cellStyle name="Comma 4 3 2 4 2 3 2" xfId="33728"/>
    <cellStyle name="Comma 4 3 2 4 2 4" xfId="33729"/>
    <cellStyle name="Comma 4 3 2 4 2 5" xfId="33730"/>
    <cellStyle name="Comma 4 3 2 4 2 6" xfId="33731"/>
    <cellStyle name="Comma 4 3 2 4 2 7" xfId="33732"/>
    <cellStyle name="Comma 4 3 2 4 3" xfId="33733"/>
    <cellStyle name="Comma 4 3 2 4 3 2" xfId="33734"/>
    <cellStyle name="Comma 4 3 2 4 3 2 2" xfId="33735"/>
    <cellStyle name="Comma 4 3 2 4 3 3" xfId="33736"/>
    <cellStyle name="Comma 4 3 2 4 3 4" xfId="33737"/>
    <cellStyle name="Comma 4 3 2 4 3 5" xfId="33738"/>
    <cellStyle name="Comma 4 3 2 4 3 6" xfId="33739"/>
    <cellStyle name="Comma 4 3 2 4 4" xfId="33740"/>
    <cellStyle name="Comma 4 3 2 4 4 2" xfId="33741"/>
    <cellStyle name="Comma 4 3 2 4 5" xfId="33742"/>
    <cellStyle name="Comma 4 3 2 4 6" xfId="33743"/>
    <cellStyle name="Comma 4 3 2 4 7" xfId="33744"/>
    <cellStyle name="Comma 4 3 2 4 8" xfId="33745"/>
    <cellStyle name="Comma 4 3 2 5" xfId="33746"/>
    <cellStyle name="Comma 4 3 2 5 2" xfId="33747"/>
    <cellStyle name="Comma 4 3 2 5 2 2" xfId="33748"/>
    <cellStyle name="Comma 4 3 2 5 2 2 2" xfId="33749"/>
    <cellStyle name="Comma 4 3 2 5 2 3" xfId="33750"/>
    <cellStyle name="Comma 4 3 2 5 2 4" xfId="33751"/>
    <cellStyle name="Comma 4 3 2 5 2 5" xfId="33752"/>
    <cellStyle name="Comma 4 3 2 5 2 6" xfId="33753"/>
    <cellStyle name="Comma 4 3 2 5 3" xfId="33754"/>
    <cellStyle name="Comma 4 3 2 5 3 2" xfId="33755"/>
    <cellStyle name="Comma 4 3 2 5 4" xfId="33756"/>
    <cellStyle name="Comma 4 3 2 5 5" xfId="33757"/>
    <cellStyle name="Comma 4 3 2 5 6" xfId="33758"/>
    <cellStyle name="Comma 4 3 2 5 7" xfId="33759"/>
    <cellStyle name="Comma 4 3 2 6" xfId="33760"/>
    <cellStyle name="Comma 4 3 2 6 2" xfId="33761"/>
    <cellStyle name="Comma 4 3 2 6 2 2" xfId="33762"/>
    <cellStyle name="Comma 4 3 2 6 3" xfId="33763"/>
    <cellStyle name="Comma 4 3 2 6 4" xfId="33764"/>
    <cellStyle name="Comma 4 3 2 6 5" xfId="33765"/>
    <cellStyle name="Comma 4 3 2 6 6" xfId="33766"/>
    <cellStyle name="Comma 4 3 2 7" xfId="33767"/>
    <cellStyle name="Comma 4 3 2 7 2" xfId="33768"/>
    <cellStyle name="Comma 4 3 2 8" xfId="33769"/>
    <cellStyle name="Comma 4 3 2 8 2" xfId="33770"/>
    <cellStyle name="Comma 4 3 2 9" xfId="33771"/>
    <cellStyle name="Comma 4 3 20" xfId="33772"/>
    <cellStyle name="Comma 4 3 3" xfId="33773"/>
    <cellStyle name="Comma 4 3 3 10" xfId="33774"/>
    <cellStyle name="Comma 4 3 3 11" xfId="33775"/>
    <cellStyle name="Comma 4 3 3 12" xfId="33776"/>
    <cellStyle name="Comma 4 3 3 13" xfId="33777"/>
    <cellStyle name="Comma 4 3 3 14" xfId="33778"/>
    <cellStyle name="Comma 4 3 3 2" xfId="33779"/>
    <cellStyle name="Comma 4 3 3 2 10" xfId="33780"/>
    <cellStyle name="Comma 4 3 3 2 11" xfId="33781"/>
    <cellStyle name="Comma 4 3 3 2 12" xfId="33782"/>
    <cellStyle name="Comma 4 3 3 2 2" xfId="33783"/>
    <cellStyle name="Comma 4 3 3 2 2 10" xfId="33784"/>
    <cellStyle name="Comma 4 3 3 2 2 11" xfId="33785"/>
    <cellStyle name="Comma 4 3 3 2 2 2" xfId="33786"/>
    <cellStyle name="Comma 4 3 3 2 2 2 2" xfId="33787"/>
    <cellStyle name="Comma 4 3 3 2 2 2 2 2" xfId="33788"/>
    <cellStyle name="Comma 4 3 3 2 2 2 2 2 2" xfId="33789"/>
    <cellStyle name="Comma 4 3 3 2 2 2 2 2 2 2" xfId="33790"/>
    <cellStyle name="Comma 4 3 3 2 2 2 2 2 3" xfId="33791"/>
    <cellStyle name="Comma 4 3 3 2 2 2 2 2 4" xfId="33792"/>
    <cellStyle name="Comma 4 3 3 2 2 2 2 2 5" xfId="33793"/>
    <cellStyle name="Comma 4 3 3 2 2 2 2 2 6" xfId="33794"/>
    <cellStyle name="Comma 4 3 3 2 2 2 2 3" xfId="33795"/>
    <cellStyle name="Comma 4 3 3 2 2 2 2 3 2" xfId="33796"/>
    <cellStyle name="Comma 4 3 3 2 2 2 2 4" xfId="33797"/>
    <cellStyle name="Comma 4 3 3 2 2 2 2 5" xfId="33798"/>
    <cellStyle name="Comma 4 3 3 2 2 2 2 6" xfId="33799"/>
    <cellStyle name="Comma 4 3 3 2 2 2 2 7" xfId="33800"/>
    <cellStyle name="Comma 4 3 3 2 2 2 3" xfId="33801"/>
    <cellStyle name="Comma 4 3 3 2 2 2 3 2" xfId="33802"/>
    <cellStyle name="Comma 4 3 3 2 2 2 3 2 2" xfId="33803"/>
    <cellStyle name="Comma 4 3 3 2 2 2 3 3" xfId="33804"/>
    <cellStyle name="Comma 4 3 3 2 2 2 3 4" xfId="33805"/>
    <cellStyle name="Comma 4 3 3 2 2 2 3 5" xfId="33806"/>
    <cellStyle name="Comma 4 3 3 2 2 2 3 6" xfId="33807"/>
    <cellStyle name="Comma 4 3 3 2 2 2 4" xfId="33808"/>
    <cellStyle name="Comma 4 3 3 2 2 2 4 2" xfId="33809"/>
    <cellStyle name="Comma 4 3 3 2 2 2 5" xfId="33810"/>
    <cellStyle name="Comma 4 3 3 2 2 2 6" xfId="33811"/>
    <cellStyle name="Comma 4 3 3 2 2 2 7" xfId="33812"/>
    <cellStyle name="Comma 4 3 3 2 2 2 8" xfId="33813"/>
    <cellStyle name="Comma 4 3 3 2 2 3" xfId="33814"/>
    <cellStyle name="Comma 4 3 3 2 2 3 2" xfId="33815"/>
    <cellStyle name="Comma 4 3 3 2 2 3 2 2" xfId="33816"/>
    <cellStyle name="Comma 4 3 3 2 2 3 2 2 2" xfId="33817"/>
    <cellStyle name="Comma 4 3 3 2 2 3 2 3" xfId="33818"/>
    <cellStyle name="Comma 4 3 3 2 2 3 2 4" xfId="33819"/>
    <cellStyle name="Comma 4 3 3 2 2 3 2 5" xfId="33820"/>
    <cellStyle name="Comma 4 3 3 2 2 3 2 6" xfId="33821"/>
    <cellStyle name="Comma 4 3 3 2 2 3 3" xfId="33822"/>
    <cellStyle name="Comma 4 3 3 2 2 3 3 2" xfId="33823"/>
    <cellStyle name="Comma 4 3 3 2 2 3 4" xfId="33824"/>
    <cellStyle name="Comma 4 3 3 2 2 3 5" xfId="33825"/>
    <cellStyle name="Comma 4 3 3 2 2 3 6" xfId="33826"/>
    <cellStyle name="Comma 4 3 3 2 2 3 7" xfId="33827"/>
    <cellStyle name="Comma 4 3 3 2 2 4" xfId="33828"/>
    <cellStyle name="Comma 4 3 3 2 2 4 2" xfId="33829"/>
    <cellStyle name="Comma 4 3 3 2 2 4 2 2" xfId="33830"/>
    <cellStyle name="Comma 4 3 3 2 2 4 3" xfId="33831"/>
    <cellStyle name="Comma 4 3 3 2 2 4 4" xfId="33832"/>
    <cellStyle name="Comma 4 3 3 2 2 4 5" xfId="33833"/>
    <cellStyle name="Comma 4 3 3 2 2 4 6" xfId="33834"/>
    <cellStyle name="Comma 4 3 3 2 2 5" xfId="33835"/>
    <cellStyle name="Comma 4 3 3 2 2 5 2" xfId="33836"/>
    <cellStyle name="Comma 4 3 3 2 2 6" xfId="33837"/>
    <cellStyle name="Comma 4 3 3 2 2 6 2" xfId="33838"/>
    <cellStyle name="Comma 4 3 3 2 2 7" xfId="33839"/>
    <cellStyle name="Comma 4 3 3 2 2 8" xfId="33840"/>
    <cellStyle name="Comma 4 3 3 2 2 9" xfId="33841"/>
    <cellStyle name="Comma 4 3 3 2 3" xfId="33842"/>
    <cellStyle name="Comma 4 3 3 2 3 10" xfId="33843"/>
    <cellStyle name="Comma 4 3 3 2 3 2" xfId="33844"/>
    <cellStyle name="Comma 4 3 3 2 3 2 2" xfId="33845"/>
    <cellStyle name="Comma 4 3 3 2 3 2 2 2" xfId="33846"/>
    <cellStyle name="Comma 4 3 3 2 3 2 2 2 2" xfId="33847"/>
    <cellStyle name="Comma 4 3 3 2 3 2 2 3" xfId="33848"/>
    <cellStyle name="Comma 4 3 3 2 3 2 2 4" xfId="33849"/>
    <cellStyle name="Comma 4 3 3 2 3 2 2 5" xfId="33850"/>
    <cellStyle name="Comma 4 3 3 2 3 2 2 6" xfId="33851"/>
    <cellStyle name="Comma 4 3 3 2 3 2 3" xfId="33852"/>
    <cellStyle name="Comma 4 3 3 2 3 2 3 2" xfId="33853"/>
    <cellStyle name="Comma 4 3 3 2 3 2 4" xfId="33854"/>
    <cellStyle name="Comma 4 3 3 2 3 2 5" xfId="33855"/>
    <cellStyle name="Comma 4 3 3 2 3 2 6" xfId="33856"/>
    <cellStyle name="Comma 4 3 3 2 3 2 7" xfId="33857"/>
    <cellStyle name="Comma 4 3 3 2 3 3" xfId="33858"/>
    <cellStyle name="Comma 4 3 3 2 3 3 2" xfId="33859"/>
    <cellStyle name="Comma 4 3 3 2 3 3 2 2" xfId="33860"/>
    <cellStyle name="Comma 4 3 3 2 3 3 3" xfId="33861"/>
    <cellStyle name="Comma 4 3 3 2 3 3 4" xfId="33862"/>
    <cellStyle name="Comma 4 3 3 2 3 3 5" xfId="33863"/>
    <cellStyle name="Comma 4 3 3 2 3 3 6" xfId="33864"/>
    <cellStyle name="Comma 4 3 3 2 3 4" xfId="33865"/>
    <cellStyle name="Comma 4 3 3 2 3 4 2" xfId="33866"/>
    <cellStyle name="Comma 4 3 3 2 3 5" xfId="33867"/>
    <cellStyle name="Comma 4 3 3 2 3 5 2" xfId="33868"/>
    <cellStyle name="Comma 4 3 3 2 3 6" xfId="33869"/>
    <cellStyle name="Comma 4 3 3 2 3 7" xfId="33870"/>
    <cellStyle name="Comma 4 3 3 2 3 8" xfId="33871"/>
    <cellStyle name="Comma 4 3 3 2 3 9" xfId="33872"/>
    <cellStyle name="Comma 4 3 3 2 4" xfId="33873"/>
    <cellStyle name="Comma 4 3 3 2 4 2" xfId="33874"/>
    <cellStyle name="Comma 4 3 3 2 4 2 2" xfId="33875"/>
    <cellStyle name="Comma 4 3 3 2 4 2 2 2" xfId="33876"/>
    <cellStyle name="Comma 4 3 3 2 4 2 3" xfId="33877"/>
    <cellStyle name="Comma 4 3 3 2 4 2 4" xfId="33878"/>
    <cellStyle name="Comma 4 3 3 2 4 2 5" xfId="33879"/>
    <cellStyle name="Comma 4 3 3 2 4 2 6" xfId="33880"/>
    <cellStyle name="Comma 4 3 3 2 4 3" xfId="33881"/>
    <cellStyle name="Comma 4 3 3 2 4 3 2" xfId="33882"/>
    <cellStyle name="Comma 4 3 3 2 4 4" xfId="33883"/>
    <cellStyle name="Comma 4 3 3 2 4 5" xfId="33884"/>
    <cellStyle name="Comma 4 3 3 2 4 6" xfId="33885"/>
    <cellStyle name="Comma 4 3 3 2 4 7" xfId="33886"/>
    <cellStyle name="Comma 4 3 3 2 5" xfId="33887"/>
    <cellStyle name="Comma 4 3 3 2 5 2" xfId="33888"/>
    <cellStyle name="Comma 4 3 3 2 5 2 2" xfId="33889"/>
    <cellStyle name="Comma 4 3 3 2 5 3" xfId="33890"/>
    <cellStyle name="Comma 4 3 3 2 5 4" xfId="33891"/>
    <cellStyle name="Comma 4 3 3 2 5 5" xfId="33892"/>
    <cellStyle name="Comma 4 3 3 2 5 6" xfId="33893"/>
    <cellStyle name="Comma 4 3 3 2 6" xfId="33894"/>
    <cellStyle name="Comma 4 3 3 2 6 2" xfId="33895"/>
    <cellStyle name="Comma 4 3 3 2 7" xfId="33896"/>
    <cellStyle name="Comma 4 3 3 2 7 2" xfId="33897"/>
    <cellStyle name="Comma 4 3 3 2 8" xfId="33898"/>
    <cellStyle name="Comma 4 3 3 2 9" xfId="33899"/>
    <cellStyle name="Comma 4 3 3 3" xfId="33900"/>
    <cellStyle name="Comma 4 3 3 3 10" xfId="33901"/>
    <cellStyle name="Comma 4 3 3 3 11" xfId="33902"/>
    <cellStyle name="Comma 4 3 3 3 12" xfId="33903"/>
    <cellStyle name="Comma 4 3 3 3 2" xfId="33904"/>
    <cellStyle name="Comma 4 3 3 3 2 10" xfId="33905"/>
    <cellStyle name="Comma 4 3 3 3 2 11" xfId="33906"/>
    <cellStyle name="Comma 4 3 3 3 2 2" xfId="33907"/>
    <cellStyle name="Comma 4 3 3 3 2 2 2" xfId="33908"/>
    <cellStyle name="Comma 4 3 3 3 2 2 2 2" xfId="33909"/>
    <cellStyle name="Comma 4 3 3 3 2 2 2 2 2" xfId="33910"/>
    <cellStyle name="Comma 4 3 3 3 2 2 2 2 2 2" xfId="33911"/>
    <cellStyle name="Comma 4 3 3 3 2 2 2 2 3" xfId="33912"/>
    <cellStyle name="Comma 4 3 3 3 2 2 2 2 4" xfId="33913"/>
    <cellStyle name="Comma 4 3 3 3 2 2 2 2 5" xfId="33914"/>
    <cellStyle name="Comma 4 3 3 3 2 2 2 2 6" xfId="33915"/>
    <cellStyle name="Comma 4 3 3 3 2 2 2 3" xfId="33916"/>
    <cellStyle name="Comma 4 3 3 3 2 2 2 3 2" xfId="33917"/>
    <cellStyle name="Comma 4 3 3 3 2 2 2 4" xfId="33918"/>
    <cellStyle name="Comma 4 3 3 3 2 2 2 5" xfId="33919"/>
    <cellStyle name="Comma 4 3 3 3 2 2 2 6" xfId="33920"/>
    <cellStyle name="Comma 4 3 3 3 2 2 2 7" xfId="33921"/>
    <cellStyle name="Comma 4 3 3 3 2 2 3" xfId="33922"/>
    <cellStyle name="Comma 4 3 3 3 2 2 3 2" xfId="33923"/>
    <cellStyle name="Comma 4 3 3 3 2 2 3 2 2" xfId="33924"/>
    <cellStyle name="Comma 4 3 3 3 2 2 3 3" xfId="33925"/>
    <cellStyle name="Comma 4 3 3 3 2 2 3 4" xfId="33926"/>
    <cellStyle name="Comma 4 3 3 3 2 2 3 5" xfId="33927"/>
    <cellStyle name="Comma 4 3 3 3 2 2 3 6" xfId="33928"/>
    <cellStyle name="Comma 4 3 3 3 2 2 4" xfId="33929"/>
    <cellStyle name="Comma 4 3 3 3 2 2 4 2" xfId="33930"/>
    <cellStyle name="Comma 4 3 3 3 2 2 5" xfId="33931"/>
    <cellStyle name="Comma 4 3 3 3 2 2 6" xfId="33932"/>
    <cellStyle name="Comma 4 3 3 3 2 2 7" xfId="33933"/>
    <cellStyle name="Comma 4 3 3 3 2 2 8" xfId="33934"/>
    <cellStyle name="Comma 4 3 3 3 2 3" xfId="33935"/>
    <cellStyle name="Comma 4 3 3 3 2 3 2" xfId="33936"/>
    <cellStyle name="Comma 4 3 3 3 2 3 2 2" xfId="33937"/>
    <cellStyle name="Comma 4 3 3 3 2 3 2 2 2" xfId="33938"/>
    <cellStyle name="Comma 4 3 3 3 2 3 2 2 2 2" xfId="33939"/>
    <cellStyle name="Comma 4 3 3 3 2 3 2 2 3" xfId="33940"/>
    <cellStyle name="Comma 4 3 3 3 2 3 2 2 4" xfId="33941"/>
    <cellStyle name="Comma 4 3 3 3 2 3 2 2 5" xfId="33942"/>
    <cellStyle name="Comma 4 3 3 3 2 3 2 2 6" xfId="33943"/>
    <cellStyle name="Comma 4 3 3 3 2 3 2 3" xfId="33944"/>
    <cellStyle name="Comma 4 3 3 3 2 3 2 3 2" xfId="33945"/>
    <cellStyle name="Comma 4 3 3 3 2 3 2 3 3" xfId="33946"/>
    <cellStyle name="Comma 4 3 3 3 2 3 2 4" xfId="33947"/>
    <cellStyle name="Comma 4 3 3 3 2 3 2 5" xfId="33948"/>
    <cellStyle name="Comma 4 3 3 3 2 3 2 6" xfId="33949"/>
    <cellStyle name="Comma 4 3 3 3 2 3 2 7" xfId="33950"/>
    <cellStyle name="Comma 4 3 3 3 2 3 3" xfId="33951"/>
    <cellStyle name="Comma 4 3 3 3 2 3 3 2" xfId="33952"/>
    <cellStyle name="Comma 4 3 3 3 2 3 3 2 2" xfId="33953"/>
    <cellStyle name="Comma 4 3 3 3 2 3 3 3" xfId="33954"/>
    <cellStyle name="Comma 4 3 3 3 2 3 3 4" xfId="33955"/>
    <cellStyle name="Comma 4 3 3 3 2 3 3 5" xfId="33956"/>
    <cellStyle name="Comma 4 3 3 3 2 3 3 6" xfId="33957"/>
    <cellStyle name="Comma 4 3 3 3 2 3 4" xfId="33958"/>
    <cellStyle name="Comma 4 3 3 3 2 3 4 2" xfId="33959"/>
    <cellStyle name="Comma 4 3 3 3 2 3 4 3" xfId="33960"/>
    <cellStyle name="Comma 4 3 3 3 2 3 5" xfId="33961"/>
    <cellStyle name="Comma 4 3 3 3 2 3 6" xfId="33962"/>
    <cellStyle name="Comma 4 3 3 3 2 3 7" xfId="33963"/>
    <cellStyle name="Comma 4 3 3 3 2 3 8" xfId="33964"/>
    <cellStyle name="Comma 4 3 3 3 2 4" xfId="33965"/>
    <cellStyle name="Comma 4 3 3 3 2 4 2" xfId="33966"/>
    <cellStyle name="Comma 4 3 3 3 2 4 2 2" xfId="33967"/>
    <cellStyle name="Comma 4 3 3 3 2 4 2 2 2" xfId="33968"/>
    <cellStyle name="Comma 4 3 3 3 2 4 2 3" xfId="33969"/>
    <cellStyle name="Comma 4 3 3 3 2 4 2 4" xfId="33970"/>
    <cellStyle name="Comma 4 3 3 3 2 4 2 5" xfId="33971"/>
    <cellStyle name="Comma 4 3 3 3 2 4 2 6" xfId="33972"/>
    <cellStyle name="Comma 4 3 3 3 2 4 3" xfId="33973"/>
    <cellStyle name="Comma 4 3 3 3 2 4 3 2" xfId="33974"/>
    <cellStyle name="Comma 4 3 3 3 2 4 3 3" xfId="33975"/>
    <cellStyle name="Comma 4 3 3 3 2 4 4" xfId="33976"/>
    <cellStyle name="Comma 4 3 3 3 2 4 5" xfId="33977"/>
    <cellStyle name="Comma 4 3 3 3 2 4 6" xfId="33978"/>
    <cellStyle name="Comma 4 3 3 3 2 4 7" xfId="33979"/>
    <cellStyle name="Comma 4 3 3 3 2 5" xfId="33980"/>
    <cellStyle name="Comma 4 3 3 3 2 5 2" xfId="33981"/>
    <cellStyle name="Comma 4 3 3 3 2 5 3" xfId="33982"/>
    <cellStyle name="Comma 4 3 3 3 2 6" xfId="33983"/>
    <cellStyle name="Comma 4 3 3 3 2 6 2" xfId="33984"/>
    <cellStyle name="Comma 4 3 3 3 2 7" xfId="33985"/>
    <cellStyle name="Comma 4 3 3 3 2 8" xfId="33986"/>
    <cellStyle name="Comma 4 3 3 3 2 9" xfId="33987"/>
    <cellStyle name="Comma 4 3 3 3 3" xfId="33988"/>
    <cellStyle name="Comma 4 3 3 3 3 10" xfId="33989"/>
    <cellStyle name="Comma 4 3 3 3 3 2" xfId="33990"/>
    <cellStyle name="Comma 4 3 3 3 3 2 2" xfId="33991"/>
    <cellStyle name="Comma 4 3 3 3 3 2 2 2" xfId="33992"/>
    <cellStyle name="Comma 4 3 3 3 3 2 2 2 2" xfId="33993"/>
    <cellStyle name="Comma 4 3 3 3 3 2 2 3" xfId="33994"/>
    <cellStyle name="Comma 4 3 3 3 3 2 2 4" xfId="33995"/>
    <cellStyle name="Comma 4 3 3 3 3 2 2 5" xfId="33996"/>
    <cellStyle name="Comma 4 3 3 3 3 2 2 6" xfId="33997"/>
    <cellStyle name="Comma 4 3 3 3 3 2 3" xfId="33998"/>
    <cellStyle name="Comma 4 3 3 3 3 2 3 2" xfId="33999"/>
    <cellStyle name="Comma 4 3 3 3 3 2 4" xfId="34000"/>
    <cellStyle name="Comma 4 3 3 3 3 2 5" xfId="34001"/>
    <cellStyle name="Comma 4 3 3 3 3 2 6" xfId="34002"/>
    <cellStyle name="Comma 4 3 3 3 3 2 7" xfId="34003"/>
    <cellStyle name="Comma 4 3 3 3 3 3" xfId="34004"/>
    <cellStyle name="Comma 4 3 3 3 3 3 2" xfId="34005"/>
    <cellStyle name="Comma 4 3 3 3 3 3 2 2" xfId="34006"/>
    <cellStyle name="Comma 4 3 3 3 3 3 3" xfId="34007"/>
    <cellStyle name="Comma 4 3 3 3 3 3 4" xfId="34008"/>
    <cellStyle name="Comma 4 3 3 3 3 3 5" xfId="34009"/>
    <cellStyle name="Comma 4 3 3 3 3 3 6" xfId="34010"/>
    <cellStyle name="Comma 4 3 3 3 3 4" xfId="34011"/>
    <cellStyle name="Comma 4 3 3 3 3 4 2" xfId="34012"/>
    <cellStyle name="Comma 4 3 3 3 3 5" xfId="34013"/>
    <cellStyle name="Comma 4 3 3 3 3 5 2" xfId="34014"/>
    <cellStyle name="Comma 4 3 3 3 3 6" xfId="34015"/>
    <cellStyle name="Comma 4 3 3 3 3 7" xfId="34016"/>
    <cellStyle name="Comma 4 3 3 3 3 8" xfId="34017"/>
    <cellStyle name="Comma 4 3 3 3 3 9" xfId="34018"/>
    <cellStyle name="Comma 4 3 3 3 4" xfId="34019"/>
    <cellStyle name="Comma 4 3 3 3 4 2" xfId="34020"/>
    <cellStyle name="Comma 4 3 3 3 4 2 2" xfId="34021"/>
    <cellStyle name="Comma 4 3 3 3 4 2 2 2" xfId="34022"/>
    <cellStyle name="Comma 4 3 3 3 4 2 2 2 2" xfId="34023"/>
    <cellStyle name="Comma 4 3 3 3 4 2 2 3" xfId="34024"/>
    <cellStyle name="Comma 4 3 3 3 4 2 2 4" xfId="34025"/>
    <cellStyle name="Comma 4 3 3 3 4 2 2 5" xfId="34026"/>
    <cellStyle name="Comma 4 3 3 3 4 2 2 6" xfId="34027"/>
    <cellStyle name="Comma 4 3 3 3 4 2 3" xfId="34028"/>
    <cellStyle name="Comma 4 3 3 3 4 2 3 2" xfId="34029"/>
    <cellStyle name="Comma 4 3 3 3 4 2 3 3" xfId="34030"/>
    <cellStyle name="Comma 4 3 3 3 4 2 4" xfId="34031"/>
    <cellStyle name="Comma 4 3 3 3 4 2 5" xfId="34032"/>
    <cellStyle name="Comma 4 3 3 3 4 2 6" xfId="34033"/>
    <cellStyle name="Comma 4 3 3 3 4 2 7" xfId="34034"/>
    <cellStyle name="Comma 4 3 3 3 4 3" xfId="34035"/>
    <cellStyle name="Comma 4 3 3 3 4 3 2" xfId="34036"/>
    <cellStyle name="Comma 4 3 3 3 4 3 2 2" xfId="34037"/>
    <cellStyle name="Comma 4 3 3 3 4 3 3" xfId="34038"/>
    <cellStyle name="Comma 4 3 3 3 4 3 4" xfId="34039"/>
    <cellStyle name="Comma 4 3 3 3 4 3 5" xfId="34040"/>
    <cellStyle name="Comma 4 3 3 3 4 3 6" xfId="34041"/>
    <cellStyle name="Comma 4 3 3 3 4 4" xfId="34042"/>
    <cellStyle name="Comma 4 3 3 3 4 4 2" xfId="34043"/>
    <cellStyle name="Comma 4 3 3 3 4 4 3" xfId="34044"/>
    <cellStyle name="Comma 4 3 3 3 4 5" xfId="34045"/>
    <cellStyle name="Comma 4 3 3 3 4 6" xfId="34046"/>
    <cellStyle name="Comma 4 3 3 3 4 7" xfId="34047"/>
    <cellStyle name="Comma 4 3 3 3 4 8" xfId="34048"/>
    <cellStyle name="Comma 4 3 3 3 5" xfId="34049"/>
    <cellStyle name="Comma 4 3 3 3 5 2" xfId="34050"/>
    <cellStyle name="Comma 4 3 3 3 5 2 2" xfId="34051"/>
    <cellStyle name="Comma 4 3 3 3 5 2 2 2" xfId="34052"/>
    <cellStyle name="Comma 4 3 3 3 5 2 3" xfId="34053"/>
    <cellStyle name="Comma 4 3 3 3 5 2 4" xfId="34054"/>
    <cellStyle name="Comma 4 3 3 3 5 2 5" xfId="34055"/>
    <cellStyle name="Comma 4 3 3 3 5 2 6" xfId="34056"/>
    <cellStyle name="Comma 4 3 3 3 5 3" xfId="34057"/>
    <cellStyle name="Comma 4 3 3 3 5 3 2" xfId="34058"/>
    <cellStyle name="Comma 4 3 3 3 5 3 3" xfId="34059"/>
    <cellStyle name="Comma 4 3 3 3 5 4" xfId="34060"/>
    <cellStyle name="Comma 4 3 3 3 5 5" xfId="34061"/>
    <cellStyle name="Comma 4 3 3 3 5 6" xfId="34062"/>
    <cellStyle name="Comma 4 3 3 3 5 7" xfId="34063"/>
    <cellStyle name="Comma 4 3 3 3 6" xfId="34064"/>
    <cellStyle name="Comma 4 3 3 3 6 2" xfId="34065"/>
    <cellStyle name="Comma 4 3 3 3 6 3" xfId="34066"/>
    <cellStyle name="Comma 4 3 3 3 7" xfId="34067"/>
    <cellStyle name="Comma 4 3 3 3 7 2" xfId="34068"/>
    <cellStyle name="Comma 4 3 3 3 8" xfId="34069"/>
    <cellStyle name="Comma 4 3 3 3 9" xfId="34070"/>
    <cellStyle name="Comma 4 3 3 4" xfId="34071"/>
    <cellStyle name="Comma 4 3 3 4 10" xfId="34072"/>
    <cellStyle name="Comma 4 3 3 4 11" xfId="34073"/>
    <cellStyle name="Comma 4 3 3 4 2" xfId="34074"/>
    <cellStyle name="Comma 4 3 3 4 2 2" xfId="34075"/>
    <cellStyle name="Comma 4 3 3 4 2 2 2" xfId="34076"/>
    <cellStyle name="Comma 4 3 3 4 2 2 2 2" xfId="34077"/>
    <cellStyle name="Comma 4 3 3 4 2 2 2 2 2" xfId="34078"/>
    <cellStyle name="Comma 4 3 3 4 2 2 2 3" xfId="34079"/>
    <cellStyle name="Comma 4 3 3 4 2 2 2 4" xfId="34080"/>
    <cellStyle name="Comma 4 3 3 4 2 2 2 5" xfId="34081"/>
    <cellStyle name="Comma 4 3 3 4 2 2 2 6" xfId="34082"/>
    <cellStyle name="Comma 4 3 3 4 2 2 3" xfId="34083"/>
    <cellStyle name="Comma 4 3 3 4 2 2 3 2" xfId="34084"/>
    <cellStyle name="Comma 4 3 3 4 2 2 4" xfId="34085"/>
    <cellStyle name="Comma 4 3 3 4 2 2 5" xfId="34086"/>
    <cellStyle name="Comma 4 3 3 4 2 2 6" xfId="34087"/>
    <cellStyle name="Comma 4 3 3 4 2 2 7" xfId="34088"/>
    <cellStyle name="Comma 4 3 3 4 2 3" xfId="34089"/>
    <cellStyle name="Comma 4 3 3 4 2 3 2" xfId="34090"/>
    <cellStyle name="Comma 4 3 3 4 2 3 2 2" xfId="34091"/>
    <cellStyle name="Comma 4 3 3 4 2 3 3" xfId="34092"/>
    <cellStyle name="Comma 4 3 3 4 2 3 4" xfId="34093"/>
    <cellStyle name="Comma 4 3 3 4 2 3 5" xfId="34094"/>
    <cellStyle name="Comma 4 3 3 4 2 3 6" xfId="34095"/>
    <cellStyle name="Comma 4 3 3 4 2 4" xfId="34096"/>
    <cellStyle name="Comma 4 3 3 4 2 4 2" xfId="34097"/>
    <cellStyle name="Comma 4 3 3 4 2 5" xfId="34098"/>
    <cellStyle name="Comma 4 3 3 4 2 6" xfId="34099"/>
    <cellStyle name="Comma 4 3 3 4 2 7" xfId="34100"/>
    <cellStyle name="Comma 4 3 3 4 2 8" xfId="34101"/>
    <cellStyle name="Comma 4 3 3 4 3" xfId="34102"/>
    <cellStyle name="Comma 4 3 3 4 3 2" xfId="34103"/>
    <cellStyle name="Comma 4 3 3 4 3 2 2" xfId="34104"/>
    <cellStyle name="Comma 4 3 3 4 3 2 2 2" xfId="34105"/>
    <cellStyle name="Comma 4 3 3 4 3 2 3" xfId="34106"/>
    <cellStyle name="Comma 4 3 3 4 3 2 4" xfId="34107"/>
    <cellStyle name="Comma 4 3 3 4 3 2 5" xfId="34108"/>
    <cellStyle name="Comma 4 3 3 4 3 2 6" xfId="34109"/>
    <cellStyle name="Comma 4 3 3 4 3 3" xfId="34110"/>
    <cellStyle name="Comma 4 3 3 4 3 3 2" xfId="34111"/>
    <cellStyle name="Comma 4 3 3 4 3 4" xfId="34112"/>
    <cellStyle name="Comma 4 3 3 4 3 5" xfId="34113"/>
    <cellStyle name="Comma 4 3 3 4 3 6" xfId="34114"/>
    <cellStyle name="Comma 4 3 3 4 3 7" xfId="34115"/>
    <cellStyle name="Comma 4 3 3 4 4" xfId="34116"/>
    <cellStyle name="Comma 4 3 3 4 4 2" xfId="34117"/>
    <cellStyle name="Comma 4 3 3 4 4 2 2" xfId="34118"/>
    <cellStyle name="Comma 4 3 3 4 4 3" xfId="34119"/>
    <cellStyle name="Comma 4 3 3 4 4 4" xfId="34120"/>
    <cellStyle name="Comma 4 3 3 4 4 5" xfId="34121"/>
    <cellStyle name="Comma 4 3 3 4 4 6" xfId="34122"/>
    <cellStyle name="Comma 4 3 3 4 5" xfId="34123"/>
    <cellStyle name="Comma 4 3 3 4 5 2" xfId="34124"/>
    <cellStyle name="Comma 4 3 3 4 6" xfId="34125"/>
    <cellStyle name="Comma 4 3 3 4 6 2" xfId="34126"/>
    <cellStyle name="Comma 4 3 3 4 7" xfId="34127"/>
    <cellStyle name="Comma 4 3 3 4 8" xfId="34128"/>
    <cellStyle name="Comma 4 3 3 4 9" xfId="34129"/>
    <cellStyle name="Comma 4 3 3 5" xfId="34130"/>
    <cellStyle name="Comma 4 3 3 5 10" xfId="34131"/>
    <cellStyle name="Comma 4 3 3 5 2" xfId="34132"/>
    <cellStyle name="Comma 4 3 3 5 2 2" xfId="34133"/>
    <cellStyle name="Comma 4 3 3 5 2 2 2" xfId="34134"/>
    <cellStyle name="Comma 4 3 3 5 2 2 2 2" xfId="34135"/>
    <cellStyle name="Comma 4 3 3 5 2 2 3" xfId="34136"/>
    <cellStyle name="Comma 4 3 3 5 2 2 4" xfId="34137"/>
    <cellStyle name="Comma 4 3 3 5 2 2 5" xfId="34138"/>
    <cellStyle name="Comma 4 3 3 5 2 2 6" xfId="34139"/>
    <cellStyle name="Comma 4 3 3 5 2 3" xfId="34140"/>
    <cellStyle name="Comma 4 3 3 5 2 3 2" xfId="34141"/>
    <cellStyle name="Comma 4 3 3 5 2 4" xfId="34142"/>
    <cellStyle name="Comma 4 3 3 5 2 5" xfId="34143"/>
    <cellStyle name="Comma 4 3 3 5 2 6" xfId="34144"/>
    <cellStyle name="Comma 4 3 3 5 2 7" xfId="34145"/>
    <cellStyle name="Comma 4 3 3 5 3" xfId="34146"/>
    <cellStyle name="Comma 4 3 3 5 3 2" xfId="34147"/>
    <cellStyle name="Comma 4 3 3 5 3 2 2" xfId="34148"/>
    <cellStyle name="Comma 4 3 3 5 3 3" xfId="34149"/>
    <cellStyle name="Comma 4 3 3 5 3 4" xfId="34150"/>
    <cellStyle name="Comma 4 3 3 5 3 5" xfId="34151"/>
    <cellStyle name="Comma 4 3 3 5 3 6" xfId="34152"/>
    <cellStyle name="Comma 4 3 3 5 4" xfId="34153"/>
    <cellStyle name="Comma 4 3 3 5 4 2" xfId="34154"/>
    <cellStyle name="Comma 4 3 3 5 5" xfId="34155"/>
    <cellStyle name="Comma 4 3 3 5 5 2" xfId="34156"/>
    <cellStyle name="Comma 4 3 3 5 6" xfId="34157"/>
    <cellStyle name="Comma 4 3 3 5 7" xfId="34158"/>
    <cellStyle name="Comma 4 3 3 5 8" xfId="34159"/>
    <cellStyle name="Comma 4 3 3 5 9" xfId="34160"/>
    <cellStyle name="Comma 4 3 3 6" xfId="34161"/>
    <cellStyle name="Comma 4 3 3 6 2" xfId="34162"/>
    <cellStyle name="Comma 4 3 3 6 2 2" xfId="34163"/>
    <cellStyle name="Comma 4 3 3 6 2 2 2" xfId="34164"/>
    <cellStyle name="Comma 4 3 3 6 2 3" xfId="34165"/>
    <cellStyle name="Comma 4 3 3 6 2 4" xfId="34166"/>
    <cellStyle name="Comma 4 3 3 6 2 5" xfId="34167"/>
    <cellStyle name="Comma 4 3 3 6 2 6" xfId="34168"/>
    <cellStyle name="Comma 4 3 3 6 3" xfId="34169"/>
    <cellStyle name="Comma 4 3 3 6 3 2" xfId="34170"/>
    <cellStyle name="Comma 4 3 3 6 4" xfId="34171"/>
    <cellStyle name="Comma 4 3 3 6 5" xfId="34172"/>
    <cellStyle name="Comma 4 3 3 6 6" xfId="34173"/>
    <cellStyle name="Comma 4 3 3 6 7" xfId="34174"/>
    <cellStyle name="Comma 4 3 3 7" xfId="34175"/>
    <cellStyle name="Comma 4 3 3 7 2" xfId="34176"/>
    <cellStyle name="Comma 4 3 3 7 2 2" xfId="34177"/>
    <cellStyle name="Comma 4 3 3 7 3" xfId="34178"/>
    <cellStyle name="Comma 4 3 3 7 4" xfId="34179"/>
    <cellStyle name="Comma 4 3 3 7 5" xfId="34180"/>
    <cellStyle name="Comma 4 3 3 7 6" xfId="34181"/>
    <cellStyle name="Comma 4 3 3 8" xfId="34182"/>
    <cellStyle name="Comma 4 3 3 8 2" xfId="34183"/>
    <cellStyle name="Comma 4 3 3 9" xfId="34184"/>
    <cellStyle name="Comma 4 3 3 9 2" xfId="34185"/>
    <cellStyle name="Comma 4 3 4" xfId="34186"/>
    <cellStyle name="Comma 4 3 4 10" xfId="34187"/>
    <cellStyle name="Comma 4 3 4 11" xfId="34188"/>
    <cellStyle name="Comma 4 3 4 12" xfId="34189"/>
    <cellStyle name="Comma 4 3 4 2" xfId="34190"/>
    <cellStyle name="Comma 4 3 4 2 10" xfId="34191"/>
    <cellStyle name="Comma 4 3 4 2 11" xfId="34192"/>
    <cellStyle name="Comma 4 3 4 2 2" xfId="34193"/>
    <cellStyle name="Comma 4 3 4 2 2 2" xfId="34194"/>
    <cellStyle name="Comma 4 3 4 2 2 2 2" xfId="34195"/>
    <cellStyle name="Comma 4 3 4 2 2 2 2 2" xfId="34196"/>
    <cellStyle name="Comma 4 3 4 2 2 2 2 2 2" xfId="34197"/>
    <cellStyle name="Comma 4 3 4 2 2 2 2 3" xfId="34198"/>
    <cellStyle name="Comma 4 3 4 2 2 2 2 4" xfId="34199"/>
    <cellStyle name="Comma 4 3 4 2 2 2 2 5" xfId="34200"/>
    <cellStyle name="Comma 4 3 4 2 2 2 2 6" xfId="34201"/>
    <cellStyle name="Comma 4 3 4 2 2 2 3" xfId="34202"/>
    <cellStyle name="Comma 4 3 4 2 2 2 3 2" xfId="34203"/>
    <cellStyle name="Comma 4 3 4 2 2 2 4" xfId="34204"/>
    <cellStyle name="Comma 4 3 4 2 2 2 5" xfId="34205"/>
    <cellStyle name="Comma 4 3 4 2 2 2 6" xfId="34206"/>
    <cellStyle name="Comma 4 3 4 2 2 2 7" xfId="34207"/>
    <cellStyle name="Comma 4 3 4 2 2 3" xfId="34208"/>
    <cellStyle name="Comma 4 3 4 2 2 3 2" xfId="34209"/>
    <cellStyle name="Comma 4 3 4 2 2 3 2 2" xfId="34210"/>
    <cellStyle name="Comma 4 3 4 2 2 3 3" xfId="34211"/>
    <cellStyle name="Comma 4 3 4 2 2 3 4" xfId="34212"/>
    <cellStyle name="Comma 4 3 4 2 2 3 5" xfId="34213"/>
    <cellStyle name="Comma 4 3 4 2 2 3 6" xfId="34214"/>
    <cellStyle name="Comma 4 3 4 2 2 4" xfId="34215"/>
    <cellStyle name="Comma 4 3 4 2 2 4 2" xfId="34216"/>
    <cellStyle name="Comma 4 3 4 2 2 5" xfId="34217"/>
    <cellStyle name="Comma 4 3 4 2 2 6" xfId="34218"/>
    <cellStyle name="Comma 4 3 4 2 2 7" xfId="34219"/>
    <cellStyle name="Comma 4 3 4 2 2 8" xfId="34220"/>
    <cellStyle name="Comma 4 3 4 2 3" xfId="34221"/>
    <cellStyle name="Comma 4 3 4 2 3 2" xfId="34222"/>
    <cellStyle name="Comma 4 3 4 2 3 2 2" xfId="34223"/>
    <cellStyle name="Comma 4 3 4 2 3 2 2 2" xfId="34224"/>
    <cellStyle name="Comma 4 3 4 2 3 2 3" xfId="34225"/>
    <cellStyle name="Comma 4 3 4 2 3 2 4" xfId="34226"/>
    <cellStyle name="Comma 4 3 4 2 3 2 5" xfId="34227"/>
    <cellStyle name="Comma 4 3 4 2 3 2 6" xfId="34228"/>
    <cellStyle name="Comma 4 3 4 2 3 3" xfId="34229"/>
    <cellStyle name="Comma 4 3 4 2 3 3 2" xfId="34230"/>
    <cellStyle name="Comma 4 3 4 2 3 4" xfId="34231"/>
    <cellStyle name="Comma 4 3 4 2 3 5" xfId="34232"/>
    <cellStyle name="Comma 4 3 4 2 3 6" xfId="34233"/>
    <cellStyle name="Comma 4 3 4 2 3 7" xfId="34234"/>
    <cellStyle name="Comma 4 3 4 2 4" xfId="34235"/>
    <cellStyle name="Comma 4 3 4 2 4 2" xfId="34236"/>
    <cellStyle name="Comma 4 3 4 2 4 2 2" xfId="34237"/>
    <cellStyle name="Comma 4 3 4 2 4 3" xfId="34238"/>
    <cellStyle name="Comma 4 3 4 2 4 4" xfId="34239"/>
    <cellStyle name="Comma 4 3 4 2 4 5" xfId="34240"/>
    <cellStyle name="Comma 4 3 4 2 4 6" xfId="34241"/>
    <cellStyle name="Comma 4 3 4 2 5" xfId="34242"/>
    <cellStyle name="Comma 4 3 4 2 5 2" xfId="34243"/>
    <cellStyle name="Comma 4 3 4 2 6" xfId="34244"/>
    <cellStyle name="Comma 4 3 4 2 6 2" xfId="34245"/>
    <cellStyle name="Comma 4 3 4 2 7" xfId="34246"/>
    <cellStyle name="Comma 4 3 4 2 8" xfId="34247"/>
    <cellStyle name="Comma 4 3 4 2 9" xfId="34248"/>
    <cellStyle name="Comma 4 3 4 3" xfId="34249"/>
    <cellStyle name="Comma 4 3 4 3 2" xfId="34250"/>
    <cellStyle name="Comma 4 3 4 3 2 2" xfId="34251"/>
    <cellStyle name="Comma 4 3 4 3 2 2 2" xfId="34252"/>
    <cellStyle name="Comma 4 3 4 3 2 2 2 2" xfId="34253"/>
    <cellStyle name="Comma 4 3 4 3 2 2 3" xfId="34254"/>
    <cellStyle name="Comma 4 3 4 3 2 2 4" xfId="34255"/>
    <cellStyle name="Comma 4 3 4 3 2 2 5" xfId="34256"/>
    <cellStyle name="Comma 4 3 4 3 2 2 6" xfId="34257"/>
    <cellStyle name="Comma 4 3 4 3 2 3" xfId="34258"/>
    <cellStyle name="Comma 4 3 4 3 2 3 2" xfId="34259"/>
    <cellStyle name="Comma 4 3 4 3 2 4" xfId="34260"/>
    <cellStyle name="Comma 4 3 4 3 2 5" xfId="34261"/>
    <cellStyle name="Comma 4 3 4 3 2 6" xfId="34262"/>
    <cellStyle name="Comma 4 3 4 3 2 7" xfId="34263"/>
    <cellStyle name="Comma 4 3 4 3 3" xfId="34264"/>
    <cellStyle name="Comma 4 3 4 3 3 2" xfId="34265"/>
    <cellStyle name="Comma 4 3 4 3 3 2 2" xfId="34266"/>
    <cellStyle name="Comma 4 3 4 3 3 3" xfId="34267"/>
    <cellStyle name="Comma 4 3 4 3 3 4" xfId="34268"/>
    <cellStyle name="Comma 4 3 4 3 3 5" xfId="34269"/>
    <cellStyle name="Comma 4 3 4 3 3 6" xfId="34270"/>
    <cellStyle name="Comma 4 3 4 3 4" xfId="34271"/>
    <cellStyle name="Comma 4 3 4 3 4 2" xfId="34272"/>
    <cellStyle name="Comma 4 3 4 3 5" xfId="34273"/>
    <cellStyle name="Comma 4 3 4 3 6" xfId="34274"/>
    <cellStyle name="Comma 4 3 4 3 7" xfId="34275"/>
    <cellStyle name="Comma 4 3 4 3 8" xfId="34276"/>
    <cellStyle name="Comma 4 3 4 4" xfId="34277"/>
    <cellStyle name="Comma 4 3 4 4 2" xfId="34278"/>
    <cellStyle name="Comma 4 3 4 4 2 2" xfId="34279"/>
    <cellStyle name="Comma 4 3 4 4 2 2 2" xfId="34280"/>
    <cellStyle name="Comma 4 3 4 4 2 3" xfId="34281"/>
    <cellStyle name="Comma 4 3 4 4 2 4" xfId="34282"/>
    <cellStyle name="Comma 4 3 4 4 2 5" xfId="34283"/>
    <cellStyle name="Comma 4 3 4 4 2 6" xfId="34284"/>
    <cellStyle name="Comma 4 3 4 4 3" xfId="34285"/>
    <cellStyle name="Comma 4 3 4 4 3 2" xfId="34286"/>
    <cellStyle name="Comma 4 3 4 4 4" xfId="34287"/>
    <cellStyle name="Comma 4 3 4 4 5" xfId="34288"/>
    <cellStyle name="Comma 4 3 4 4 6" xfId="34289"/>
    <cellStyle name="Comma 4 3 4 4 7" xfId="34290"/>
    <cellStyle name="Comma 4 3 4 5" xfId="34291"/>
    <cellStyle name="Comma 4 3 4 5 2" xfId="34292"/>
    <cellStyle name="Comma 4 3 4 5 2 2" xfId="34293"/>
    <cellStyle name="Comma 4 3 4 5 3" xfId="34294"/>
    <cellStyle name="Comma 4 3 4 5 4" xfId="34295"/>
    <cellStyle name="Comma 4 3 4 5 5" xfId="34296"/>
    <cellStyle name="Comma 4 3 4 5 6" xfId="34297"/>
    <cellStyle name="Comma 4 3 4 6" xfId="34298"/>
    <cellStyle name="Comma 4 3 4 6 2" xfId="34299"/>
    <cellStyle name="Comma 4 3 4 7" xfId="34300"/>
    <cellStyle name="Comma 4 3 4 7 2" xfId="34301"/>
    <cellStyle name="Comma 4 3 4 8" xfId="34302"/>
    <cellStyle name="Comma 4 3 4 9" xfId="34303"/>
    <cellStyle name="Comma 4 3 5" xfId="34304"/>
    <cellStyle name="Comma 4 3 5 10" xfId="34305"/>
    <cellStyle name="Comma 4 3 5 11" xfId="34306"/>
    <cellStyle name="Comma 4 3 5 2" xfId="34307"/>
    <cellStyle name="Comma 4 3 5 2 2" xfId="34308"/>
    <cellStyle name="Comma 4 3 5 2 2 2" xfId="34309"/>
    <cellStyle name="Comma 4 3 5 2 2 2 2" xfId="34310"/>
    <cellStyle name="Comma 4 3 5 2 2 2 2 2" xfId="34311"/>
    <cellStyle name="Comma 4 3 5 2 2 2 3" xfId="34312"/>
    <cellStyle name="Comma 4 3 5 2 2 2 4" xfId="34313"/>
    <cellStyle name="Comma 4 3 5 2 2 2 5" xfId="34314"/>
    <cellStyle name="Comma 4 3 5 2 2 2 6" xfId="34315"/>
    <cellStyle name="Comma 4 3 5 2 2 3" xfId="34316"/>
    <cellStyle name="Comma 4 3 5 2 2 3 2" xfId="34317"/>
    <cellStyle name="Comma 4 3 5 2 2 4" xfId="34318"/>
    <cellStyle name="Comma 4 3 5 2 2 5" xfId="34319"/>
    <cellStyle name="Comma 4 3 5 2 2 6" xfId="34320"/>
    <cellStyle name="Comma 4 3 5 2 2 7" xfId="34321"/>
    <cellStyle name="Comma 4 3 5 2 3" xfId="34322"/>
    <cellStyle name="Comma 4 3 5 2 3 2" xfId="34323"/>
    <cellStyle name="Comma 4 3 5 2 3 2 2" xfId="34324"/>
    <cellStyle name="Comma 4 3 5 2 3 3" xfId="34325"/>
    <cellStyle name="Comma 4 3 5 2 3 4" xfId="34326"/>
    <cellStyle name="Comma 4 3 5 2 3 5" xfId="34327"/>
    <cellStyle name="Comma 4 3 5 2 3 6" xfId="34328"/>
    <cellStyle name="Comma 4 3 5 2 4" xfId="34329"/>
    <cellStyle name="Comma 4 3 5 2 4 2" xfId="34330"/>
    <cellStyle name="Comma 4 3 5 2 5" xfId="34331"/>
    <cellStyle name="Comma 4 3 5 2 6" xfId="34332"/>
    <cellStyle name="Comma 4 3 5 2 7" xfId="34333"/>
    <cellStyle name="Comma 4 3 5 2 8" xfId="34334"/>
    <cellStyle name="Comma 4 3 5 3" xfId="34335"/>
    <cellStyle name="Comma 4 3 5 3 2" xfId="34336"/>
    <cellStyle name="Comma 4 3 5 3 2 2" xfId="34337"/>
    <cellStyle name="Comma 4 3 5 3 2 2 2" xfId="34338"/>
    <cellStyle name="Comma 4 3 5 3 2 3" xfId="34339"/>
    <cellStyle name="Comma 4 3 5 3 2 4" xfId="34340"/>
    <cellStyle name="Comma 4 3 5 3 2 5" xfId="34341"/>
    <cellStyle name="Comma 4 3 5 3 2 6" xfId="34342"/>
    <cellStyle name="Comma 4 3 5 3 3" xfId="34343"/>
    <cellStyle name="Comma 4 3 5 3 3 2" xfId="34344"/>
    <cellStyle name="Comma 4 3 5 3 4" xfId="34345"/>
    <cellStyle name="Comma 4 3 5 3 5" xfId="34346"/>
    <cellStyle name="Comma 4 3 5 3 6" xfId="34347"/>
    <cellStyle name="Comma 4 3 5 3 7" xfId="34348"/>
    <cellStyle name="Comma 4 3 5 4" xfId="34349"/>
    <cellStyle name="Comma 4 3 5 4 2" xfId="34350"/>
    <cellStyle name="Comma 4 3 5 4 2 2" xfId="34351"/>
    <cellStyle name="Comma 4 3 5 4 3" xfId="34352"/>
    <cellStyle name="Comma 4 3 5 4 4" xfId="34353"/>
    <cellStyle name="Comma 4 3 5 4 5" xfId="34354"/>
    <cellStyle name="Comma 4 3 5 4 6" xfId="34355"/>
    <cellStyle name="Comma 4 3 5 5" xfId="34356"/>
    <cellStyle name="Comma 4 3 5 5 2" xfId="34357"/>
    <cellStyle name="Comma 4 3 5 6" xfId="34358"/>
    <cellStyle name="Comma 4 3 5 6 2" xfId="34359"/>
    <cellStyle name="Comma 4 3 5 7" xfId="34360"/>
    <cellStyle name="Comma 4 3 5 8" xfId="34361"/>
    <cellStyle name="Comma 4 3 5 9" xfId="34362"/>
    <cellStyle name="Comma 4 3 6" xfId="34363"/>
    <cellStyle name="Comma 4 3 6 2" xfId="34364"/>
    <cellStyle name="Comma 4 3 6 2 2" xfId="34365"/>
    <cellStyle name="Comma 4 3 6 2 2 2" xfId="34366"/>
    <cellStyle name="Comma 4 3 6 2 2 2 2" xfId="34367"/>
    <cellStyle name="Comma 4 3 6 2 2 2 2 2" xfId="34368"/>
    <cellStyle name="Comma 4 3 6 2 2 2 3" xfId="34369"/>
    <cellStyle name="Comma 4 3 6 2 2 2 4" xfId="34370"/>
    <cellStyle name="Comma 4 3 6 2 2 2 5" xfId="34371"/>
    <cellStyle name="Comma 4 3 6 2 2 2 6" xfId="34372"/>
    <cellStyle name="Comma 4 3 6 2 2 3" xfId="34373"/>
    <cellStyle name="Comma 4 3 6 2 2 3 2" xfId="34374"/>
    <cellStyle name="Comma 4 3 6 2 2 4" xfId="34375"/>
    <cellStyle name="Comma 4 3 6 2 2 5" xfId="34376"/>
    <cellStyle name="Comma 4 3 6 2 2 6" xfId="34377"/>
    <cellStyle name="Comma 4 3 6 2 2 7" xfId="34378"/>
    <cellStyle name="Comma 4 3 6 2 3" xfId="34379"/>
    <cellStyle name="Comma 4 3 6 2 3 2" xfId="34380"/>
    <cellStyle name="Comma 4 3 6 2 3 2 2" xfId="34381"/>
    <cellStyle name="Comma 4 3 6 2 3 3" xfId="34382"/>
    <cellStyle name="Comma 4 3 6 2 3 4" xfId="34383"/>
    <cellStyle name="Comma 4 3 6 2 3 5" xfId="34384"/>
    <cellStyle name="Comma 4 3 6 2 3 6" xfId="34385"/>
    <cellStyle name="Comma 4 3 6 2 4" xfId="34386"/>
    <cellStyle name="Comma 4 3 6 2 4 2" xfId="34387"/>
    <cellStyle name="Comma 4 3 6 2 5" xfId="34388"/>
    <cellStyle name="Comma 4 3 6 2 6" xfId="34389"/>
    <cellStyle name="Comma 4 3 6 2 7" xfId="34390"/>
    <cellStyle name="Comma 4 3 6 2 8" xfId="34391"/>
    <cellStyle name="Comma 4 3 6 3" xfId="34392"/>
    <cellStyle name="Comma 4 3 6 3 2" xfId="34393"/>
    <cellStyle name="Comma 4 3 6 3 2 2" xfId="34394"/>
    <cellStyle name="Comma 4 3 6 3 2 2 2" xfId="34395"/>
    <cellStyle name="Comma 4 3 6 3 2 3" xfId="34396"/>
    <cellStyle name="Comma 4 3 6 3 2 4" xfId="34397"/>
    <cellStyle name="Comma 4 3 6 3 2 5" xfId="34398"/>
    <cellStyle name="Comma 4 3 6 3 2 6" xfId="34399"/>
    <cellStyle name="Comma 4 3 6 3 3" xfId="34400"/>
    <cellStyle name="Comma 4 3 6 3 3 2" xfId="34401"/>
    <cellStyle name="Comma 4 3 6 3 4" xfId="34402"/>
    <cellStyle name="Comma 4 3 6 3 5" xfId="34403"/>
    <cellStyle name="Comma 4 3 6 3 6" xfId="34404"/>
    <cellStyle name="Comma 4 3 6 3 7" xfId="34405"/>
    <cellStyle name="Comma 4 3 6 4" xfId="34406"/>
    <cellStyle name="Comma 4 3 6 4 2" xfId="34407"/>
    <cellStyle name="Comma 4 3 6 4 2 2" xfId="34408"/>
    <cellStyle name="Comma 4 3 6 4 3" xfId="34409"/>
    <cellStyle name="Comma 4 3 6 4 4" xfId="34410"/>
    <cellStyle name="Comma 4 3 6 4 5" xfId="34411"/>
    <cellStyle name="Comma 4 3 6 4 6" xfId="34412"/>
    <cellStyle name="Comma 4 3 6 5" xfId="34413"/>
    <cellStyle name="Comma 4 3 6 5 2" xfId="34414"/>
    <cellStyle name="Comma 4 3 6 6" xfId="34415"/>
    <cellStyle name="Comma 4 3 6 7" xfId="34416"/>
    <cellStyle name="Comma 4 3 6 8" xfId="34417"/>
    <cellStyle name="Comma 4 3 6 9" xfId="34418"/>
    <cellStyle name="Comma 4 3 7" xfId="34419"/>
    <cellStyle name="Comma 4 3 7 2" xfId="34420"/>
    <cellStyle name="Comma 4 3 7 2 2" xfId="34421"/>
    <cellStyle name="Comma 4 3 7 2 2 2" xfId="34422"/>
    <cellStyle name="Comma 4 3 7 2 2 2 2" xfId="34423"/>
    <cellStyle name="Comma 4 3 7 2 2 3" xfId="34424"/>
    <cellStyle name="Comma 4 3 7 2 2 4" xfId="34425"/>
    <cellStyle name="Comma 4 3 7 2 2 5" xfId="34426"/>
    <cellStyle name="Comma 4 3 7 2 2 6" xfId="34427"/>
    <cellStyle name="Comma 4 3 7 2 3" xfId="34428"/>
    <cellStyle name="Comma 4 3 7 2 3 2" xfId="34429"/>
    <cellStyle name="Comma 4 3 7 2 4" xfId="34430"/>
    <cellStyle name="Comma 4 3 7 2 5" xfId="34431"/>
    <cellStyle name="Comma 4 3 7 2 6" xfId="34432"/>
    <cellStyle name="Comma 4 3 7 2 7" xfId="34433"/>
    <cellStyle name="Comma 4 3 7 3" xfId="34434"/>
    <cellStyle name="Comma 4 3 7 3 2" xfId="34435"/>
    <cellStyle name="Comma 4 3 7 3 2 2" xfId="34436"/>
    <cellStyle name="Comma 4 3 7 3 3" xfId="34437"/>
    <cellStyle name="Comma 4 3 7 3 4" xfId="34438"/>
    <cellStyle name="Comma 4 3 7 3 5" xfId="34439"/>
    <cellStyle name="Comma 4 3 7 3 6" xfId="34440"/>
    <cellStyle name="Comma 4 3 7 4" xfId="34441"/>
    <cellStyle name="Comma 4 3 7 4 2" xfId="34442"/>
    <cellStyle name="Comma 4 3 7 5" xfId="34443"/>
    <cellStyle name="Comma 4 3 7 6" xfId="34444"/>
    <cellStyle name="Comma 4 3 7 7" xfId="34445"/>
    <cellStyle name="Comma 4 3 7 8" xfId="34446"/>
    <cellStyle name="Comma 4 3 8" xfId="34447"/>
    <cellStyle name="Comma 4 3 8 2" xfId="34448"/>
    <cellStyle name="Comma 4 3 8 2 2" xfId="34449"/>
    <cellStyle name="Comma 4 3 8 2 2 2" xfId="34450"/>
    <cellStyle name="Comma 4 3 8 2 2 2 2" xfId="34451"/>
    <cellStyle name="Comma 4 3 8 2 2 3" xfId="34452"/>
    <cellStyle name="Comma 4 3 8 2 2 4" xfId="34453"/>
    <cellStyle name="Comma 4 3 8 2 2 5" xfId="34454"/>
    <cellStyle name="Comma 4 3 8 2 2 6" xfId="34455"/>
    <cellStyle name="Comma 4 3 8 2 3" xfId="34456"/>
    <cellStyle name="Comma 4 3 8 2 3 2" xfId="34457"/>
    <cellStyle name="Comma 4 3 8 2 4" xfId="34458"/>
    <cellStyle name="Comma 4 3 8 2 5" xfId="34459"/>
    <cellStyle name="Comma 4 3 8 2 6" xfId="34460"/>
    <cellStyle name="Comma 4 3 8 2 7" xfId="34461"/>
    <cellStyle name="Comma 4 3 8 3" xfId="34462"/>
    <cellStyle name="Comma 4 3 8 3 2" xfId="34463"/>
    <cellStyle name="Comma 4 3 8 3 2 2" xfId="34464"/>
    <cellStyle name="Comma 4 3 8 3 3" xfId="34465"/>
    <cellStyle name="Comma 4 3 8 3 4" xfId="34466"/>
    <cellStyle name="Comma 4 3 8 3 5" xfId="34467"/>
    <cellStyle name="Comma 4 3 8 3 6" xfId="34468"/>
    <cellStyle name="Comma 4 3 8 4" xfId="34469"/>
    <cellStyle name="Comma 4 3 8 4 2" xfId="34470"/>
    <cellStyle name="Comma 4 3 8 5" xfId="34471"/>
    <cellStyle name="Comma 4 3 8 6" xfId="34472"/>
    <cellStyle name="Comma 4 3 8 7" xfId="34473"/>
    <cellStyle name="Comma 4 3 8 8" xfId="34474"/>
    <cellStyle name="Comma 4 3 9" xfId="34475"/>
    <cellStyle name="Comma 4 3 9 2" xfId="34476"/>
    <cellStyle name="Comma 4 3 9 2 2" xfId="34477"/>
    <cellStyle name="Comma 4 3 9 2 2 2" xfId="34478"/>
    <cellStyle name="Comma 4 3 9 2 3" xfId="34479"/>
    <cellStyle name="Comma 4 3 9 2 4" xfId="34480"/>
    <cellStyle name="Comma 4 3 9 2 5" xfId="34481"/>
    <cellStyle name="Comma 4 3 9 2 6" xfId="34482"/>
    <cellStyle name="Comma 4 3 9 3" xfId="34483"/>
    <cellStyle name="Comma 4 3 9 3 2" xfId="34484"/>
    <cellStyle name="Comma 4 3 9 4" xfId="34485"/>
    <cellStyle name="Comma 4 3 9 5" xfId="34486"/>
    <cellStyle name="Comma 4 3 9 6" xfId="34487"/>
    <cellStyle name="Comma 4 3 9 7" xfId="34488"/>
    <cellStyle name="Comma 4 4" xfId="34489"/>
    <cellStyle name="Comma 4 4 10" xfId="34490"/>
    <cellStyle name="Comma 4 4 10 2" xfId="34491"/>
    <cellStyle name="Comma 4 4 11" xfId="34492"/>
    <cellStyle name="Comma 4 4 11 2" xfId="34493"/>
    <cellStyle name="Comma 4 4 12" xfId="34494"/>
    <cellStyle name="Comma 4 4 13" xfId="34495"/>
    <cellStyle name="Comma 4 4 14" xfId="34496"/>
    <cellStyle name="Comma 4 4 15" xfId="34497"/>
    <cellStyle name="Comma 4 4 16" xfId="34498"/>
    <cellStyle name="Comma 4 4 2" xfId="34499"/>
    <cellStyle name="Comma 4 4 2 10" xfId="34500"/>
    <cellStyle name="Comma 4 4 2 11" xfId="34501"/>
    <cellStyle name="Comma 4 4 2 12" xfId="34502"/>
    <cellStyle name="Comma 4 4 2 13" xfId="34503"/>
    <cellStyle name="Comma 4 4 2 14" xfId="34504"/>
    <cellStyle name="Comma 4 4 2 2" xfId="34505"/>
    <cellStyle name="Comma 4 4 2 2 10" xfId="34506"/>
    <cellStyle name="Comma 4 4 2 2 11" xfId="34507"/>
    <cellStyle name="Comma 4 4 2 2 2" xfId="34508"/>
    <cellStyle name="Comma 4 4 2 2 2 2" xfId="34509"/>
    <cellStyle name="Comma 4 4 2 2 2 2 2" xfId="34510"/>
    <cellStyle name="Comma 4 4 2 2 2 2 2 2" xfId="34511"/>
    <cellStyle name="Comma 4 4 2 2 2 2 3" xfId="34512"/>
    <cellStyle name="Comma 4 4 2 2 2 2 4" xfId="34513"/>
    <cellStyle name="Comma 4 4 2 2 2 2 5" xfId="34514"/>
    <cellStyle name="Comma 4 4 2 2 2 2 6" xfId="34515"/>
    <cellStyle name="Comma 4 4 2 2 2 3" xfId="34516"/>
    <cellStyle name="Comma 4 4 2 2 2 3 2" xfId="34517"/>
    <cellStyle name="Comma 4 4 2 2 2 4" xfId="34518"/>
    <cellStyle name="Comma 4 4 2 2 2 5" xfId="34519"/>
    <cellStyle name="Comma 4 4 2 2 2 6" xfId="34520"/>
    <cellStyle name="Comma 4 4 2 2 2 7" xfId="34521"/>
    <cellStyle name="Comma 4 4 2 2 3" xfId="34522"/>
    <cellStyle name="Comma 4 4 2 2 3 2" xfId="34523"/>
    <cellStyle name="Comma 4 4 2 2 3 2 2" xfId="34524"/>
    <cellStyle name="Comma 4 4 2 2 3 2 2 2" xfId="34525"/>
    <cellStyle name="Comma 4 4 2 2 3 2 3" xfId="34526"/>
    <cellStyle name="Comma 4 4 2 2 3 2 4" xfId="34527"/>
    <cellStyle name="Comma 4 4 2 2 3 2 5" xfId="34528"/>
    <cellStyle name="Comma 4 4 2 2 3 2 6" xfId="34529"/>
    <cellStyle name="Comma 4 4 2 2 3 3" xfId="34530"/>
    <cellStyle name="Comma 4 4 2 2 3 3 2" xfId="34531"/>
    <cellStyle name="Comma 4 4 2 2 3 4" xfId="34532"/>
    <cellStyle name="Comma 4 4 2 2 3 5" xfId="34533"/>
    <cellStyle name="Comma 4 4 2 2 3 6" xfId="34534"/>
    <cellStyle name="Comma 4 4 2 2 3 7" xfId="34535"/>
    <cellStyle name="Comma 4 4 2 2 4" xfId="34536"/>
    <cellStyle name="Comma 4 4 2 2 4 2" xfId="34537"/>
    <cellStyle name="Comma 4 4 2 2 4 2 2" xfId="34538"/>
    <cellStyle name="Comma 4 4 2 2 4 3" xfId="34539"/>
    <cellStyle name="Comma 4 4 2 2 4 4" xfId="34540"/>
    <cellStyle name="Comma 4 4 2 2 4 5" xfId="34541"/>
    <cellStyle name="Comma 4 4 2 2 4 6" xfId="34542"/>
    <cellStyle name="Comma 4 4 2 2 5" xfId="34543"/>
    <cellStyle name="Comma 4 4 2 2 5 2" xfId="34544"/>
    <cellStyle name="Comma 4 4 2 2 5 2 2" xfId="34545"/>
    <cellStyle name="Comma 4 4 2 2 5 3" xfId="34546"/>
    <cellStyle name="Comma 4 4 2 2 5 4" xfId="34547"/>
    <cellStyle name="Comma 4 4 2 2 5 5" xfId="34548"/>
    <cellStyle name="Comma 4 4 2 2 5 6" xfId="34549"/>
    <cellStyle name="Comma 4 4 2 2 6" xfId="34550"/>
    <cellStyle name="Comma 4 4 2 2 6 2" xfId="34551"/>
    <cellStyle name="Comma 4 4 2 2 6 2 2" xfId="34552"/>
    <cellStyle name="Comma 4 4 2 2 6 3" xfId="34553"/>
    <cellStyle name="Comma 4 4 2 2 6 4" xfId="34554"/>
    <cellStyle name="Comma 4 4 2 2 6 5" xfId="34555"/>
    <cellStyle name="Comma 4 4 2 2 6 6" xfId="34556"/>
    <cellStyle name="Comma 4 4 2 2 7" xfId="34557"/>
    <cellStyle name="Comma 4 4 2 2 7 2" xfId="34558"/>
    <cellStyle name="Comma 4 4 2 2 8" xfId="34559"/>
    <cellStyle name="Comma 4 4 2 2 9" xfId="34560"/>
    <cellStyle name="Comma 4 4 2 3" xfId="34561"/>
    <cellStyle name="Comma 4 4 2 3 10" xfId="34562"/>
    <cellStyle name="Comma 4 4 2 3 2" xfId="34563"/>
    <cellStyle name="Comma 4 4 2 3 2 2" xfId="34564"/>
    <cellStyle name="Comma 4 4 2 3 2 2 2" xfId="34565"/>
    <cellStyle name="Comma 4 4 2 3 2 2 2 2" xfId="34566"/>
    <cellStyle name="Comma 4 4 2 3 2 2 3" xfId="34567"/>
    <cellStyle name="Comma 4 4 2 3 2 2 4" xfId="34568"/>
    <cellStyle name="Comma 4 4 2 3 2 2 5" xfId="34569"/>
    <cellStyle name="Comma 4 4 2 3 2 2 6" xfId="34570"/>
    <cellStyle name="Comma 4 4 2 3 2 2 7" xfId="34571"/>
    <cellStyle name="Comma 4 4 2 3 2 3" xfId="34572"/>
    <cellStyle name="Comma 4 4 2 3 2 3 2" xfId="34573"/>
    <cellStyle name="Comma 4 4 2 3 2 4" xfId="34574"/>
    <cellStyle name="Comma 4 4 2 3 2 5" xfId="34575"/>
    <cellStyle name="Comma 4 4 2 3 2 6" xfId="34576"/>
    <cellStyle name="Comma 4 4 2 3 2 7" xfId="34577"/>
    <cellStyle name="Comma 4 4 2 3 2 8" xfId="34578"/>
    <cellStyle name="Comma 4 4 2 3 3" xfId="34579"/>
    <cellStyle name="Comma 4 4 2 3 3 2" xfId="34580"/>
    <cellStyle name="Comma 4 4 2 3 3 2 2" xfId="34581"/>
    <cellStyle name="Comma 4 4 2 3 3 3" xfId="34582"/>
    <cellStyle name="Comma 4 4 2 3 3 4" xfId="34583"/>
    <cellStyle name="Comma 4 4 2 3 3 5" xfId="34584"/>
    <cellStyle name="Comma 4 4 2 3 3 6" xfId="34585"/>
    <cellStyle name="Comma 4 4 2 3 3 7" xfId="34586"/>
    <cellStyle name="Comma 4 4 2 3 4" xfId="34587"/>
    <cellStyle name="Comma 4 4 2 3 4 2" xfId="34588"/>
    <cellStyle name="Comma 4 4 2 3 4 2 2" xfId="34589"/>
    <cellStyle name="Comma 4 4 2 3 4 3" xfId="34590"/>
    <cellStyle name="Comma 4 4 2 3 4 4" xfId="34591"/>
    <cellStyle name="Comma 4 4 2 3 4 5" xfId="34592"/>
    <cellStyle name="Comma 4 4 2 3 4 6" xfId="34593"/>
    <cellStyle name="Comma 4 4 2 3 5" xfId="34594"/>
    <cellStyle name="Comma 4 4 2 3 5 2" xfId="34595"/>
    <cellStyle name="Comma 4 4 2 3 5 2 2" xfId="34596"/>
    <cellStyle name="Comma 4 4 2 3 5 3" xfId="34597"/>
    <cellStyle name="Comma 4 4 2 3 5 4" xfId="34598"/>
    <cellStyle name="Comma 4 4 2 3 5 5" xfId="34599"/>
    <cellStyle name="Comma 4 4 2 3 5 6" xfId="34600"/>
    <cellStyle name="Comma 4 4 2 3 5 7" xfId="34601"/>
    <cellStyle name="Comma 4 4 2 3 6" xfId="34602"/>
    <cellStyle name="Comma 4 4 2 3 6 2" xfId="34603"/>
    <cellStyle name="Comma 4 4 2 3 7" xfId="34604"/>
    <cellStyle name="Comma 4 4 2 3 8" xfId="34605"/>
    <cellStyle name="Comma 4 4 2 3 9" xfId="34606"/>
    <cellStyle name="Comma 4 4 2 4" xfId="34607"/>
    <cellStyle name="Comma 4 4 2 4 2" xfId="34608"/>
    <cellStyle name="Comma 4 4 2 4 2 2" xfId="34609"/>
    <cellStyle name="Comma 4 4 2 4 2 2 2" xfId="34610"/>
    <cellStyle name="Comma 4 4 2 4 2 3" xfId="34611"/>
    <cellStyle name="Comma 4 4 2 4 2 4" xfId="34612"/>
    <cellStyle name="Comma 4 4 2 4 2 5" xfId="34613"/>
    <cellStyle name="Comma 4 4 2 4 2 6" xfId="34614"/>
    <cellStyle name="Comma 4 4 2 4 2 7" xfId="34615"/>
    <cellStyle name="Comma 4 4 2 4 3" xfId="34616"/>
    <cellStyle name="Comma 4 4 2 4 3 2" xfId="34617"/>
    <cellStyle name="Comma 4 4 2 4 4" xfId="34618"/>
    <cellStyle name="Comma 4 4 2 4 5" xfId="34619"/>
    <cellStyle name="Comma 4 4 2 4 6" xfId="34620"/>
    <cellStyle name="Comma 4 4 2 4 7" xfId="34621"/>
    <cellStyle name="Comma 4 4 2 4 8" xfId="34622"/>
    <cellStyle name="Comma 4 4 2 5" xfId="34623"/>
    <cellStyle name="Comma 4 4 2 5 2" xfId="34624"/>
    <cellStyle name="Comma 4 4 2 5 2 2" xfId="34625"/>
    <cellStyle name="Comma 4 4 2 5 3" xfId="34626"/>
    <cellStyle name="Comma 4 4 2 5 4" xfId="34627"/>
    <cellStyle name="Comma 4 4 2 5 5" xfId="34628"/>
    <cellStyle name="Comma 4 4 2 5 6" xfId="34629"/>
    <cellStyle name="Comma 4 4 2 5 7" xfId="34630"/>
    <cellStyle name="Comma 4 4 2 6" xfId="34631"/>
    <cellStyle name="Comma 4 4 2 6 2" xfId="34632"/>
    <cellStyle name="Comma 4 4 2 6 2 2" xfId="34633"/>
    <cellStyle name="Comma 4 4 2 6 3" xfId="34634"/>
    <cellStyle name="Comma 4 4 2 6 4" xfId="34635"/>
    <cellStyle name="Comma 4 4 2 6 5" xfId="34636"/>
    <cellStyle name="Comma 4 4 2 6 6" xfId="34637"/>
    <cellStyle name="Comma 4 4 2 7" xfId="34638"/>
    <cellStyle name="Comma 4 4 2 7 2" xfId="34639"/>
    <cellStyle name="Comma 4 4 2 7 2 2" xfId="34640"/>
    <cellStyle name="Comma 4 4 2 7 3" xfId="34641"/>
    <cellStyle name="Comma 4 4 2 7 4" xfId="34642"/>
    <cellStyle name="Comma 4 4 2 7 5" xfId="34643"/>
    <cellStyle name="Comma 4 4 2 7 6" xfId="34644"/>
    <cellStyle name="Comma 4 4 2 7 7" xfId="34645"/>
    <cellStyle name="Comma 4 4 2 8" xfId="34646"/>
    <cellStyle name="Comma 4 4 2 8 2" xfId="34647"/>
    <cellStyle name="Comma 4 4 2 9" xfId="34648"/>
    <cellStyle name="Comma 4 4 2 9 2" xfId="34649"/>
    <cellStyle name="Comma 4 4 3" xfId="34650"/>
    <cellStyle name="Comma 4 4 3 10" xfId="34651"/>
    <cellStyle name="Comma 4 4 3 11" xfId="34652"/>
    <cellStyle name="Comma 4 4 3 12" xfId="34653"/>
    <cellStyle name="Comma 4 4 3 13" xfId="34654"/>
    <cellStyle name="Comma 4 4 3 2" xfId="34655"/>
    <cellStyle name="Comma 4 4 3 2 2" xfId="34656"/>
    <cellStyle name="Comma 4 4 3 2 2 2" xfId="34657"/>
    <cellStyle name="Comma 4 4 3 2 2 2 2" xfId="34658"/>
    <cellStyle name="Comma 4 4 3 2 2 3" xfId="34659"/>
    <cellStyle name="Comma 4 4 3 2 2 4" xfId="34660"/>
    <cellStyle name="Comma 4 4 3 2 2 5" xfId="34661"/>
    <cellStyle name="Comma 4 4 3 2 2 6" xfId="34662"/>
    <cellStyle name="Comma 4 4 3 2 3" xfId="34663"/>
    <cellStyle name="Comma 4 4 3 2 3 2" xfId="34664"/>
    <cellStyle name="Comma 4 4 3 2 4" xfId="34665"/>
    <cellStyle name="Comma 4 4 3 2 5" xfId="34666"/>
    <cellStyle name="Comma 4 4 3 2 6" xfId="34667"/>
    <cellStyle name="Comma 4 4 3 2 7" xfId="34668"/>
    <cellStyle name="Comma 4 4 3 3" xfId="34669"/>
    <cellStyle name="Comma 4 4 3 3 2" xfId="34670"/>
    <cellStyle name="Comma 4 4 3 3 2 2" xfId="34671"/>
    <cellStyle name="Comma 4 4 3 3 2 2 2" xfId="34672"/>
    <cellStyle name="Comma 4 4 3 3 2 3" xfId="34673"/>
    <cellStyle name="Comma 4 4 3 3 2 4" xfId="34674"/>
    <cellStyle name="Comma 4 4 3 3 2 5" xfId="34675"/>
    <cellStyle name="Comma 4 4 3 3 2 6" xfId="34676"/>
    <cellStyle name="Comma 4 4 3 3 3" xfId="34677"/>
    <cellStyle name="Comma 4 4 3 3 3 2" xfId="34678"/>
    <cellStyle name="Comma 4 4 3 3 4" xfId="34679"/>
    <cellStyle name="Comma 4 4 3 3 5" xfId="34680"/>
    <cellStyle name="Comma 4 4 3 3 6" xfId="34681"/>
    <cellStyle name="Comma 4 4 3 3 7" xfId="34682"/>
    <cellStyle name="Comma 4 4 3 4" xfId="34683"/>
    <cellStyle name="Comma 4 4 3 4 2" xfId="34684"/>
    <cellStyle name="Comma 4 4 3 4 2 2" xfId="34685"/>
    <cellStyle name="Comma 4 4 3 4 3" xfId="34686"/>
    <cellStyle name="Comma 4 4 3 4 4" xfId="34687"/>
    <cellStyle name="Comma 4 4 3 4 5" xfId="34688"/>
    <cellStyle name="Comma 4 4 3 4 6" xfId="34689"/>
    <cellStyle name="Comma 4 4 3 5" xfId="34690"/>
    <cellStyle name="Comma 4 4 3 5 2" xfId="34691"/>
    <cellStyle name="Comma 4 4 3 5 2 2" xfId="34692"/>
    <cellStyle name="Comma 4 4 3 5 3" xfId="34693"/>
    <cellStyle name="Comma 4 4 3 5 4" xfId="34694"/>
    <cellStyle name="Comma 4 4 3 5 5" xfId="34695"/>
    <cellStyle name="Comma 4 4 3 5 6" xfId="34696"/>
    <cellStyle name="Comma 4 4 3 6" xfId="34697"/>
    <cellStyle name="Comma 4 4 3 6 2" xfId="34698"/>
    <cellStyle name="Comma 4 4 3 6 2 2" xfId="34699"/>
    <cellStyle name="Comma 4 4 3 6 3" xfId="34700"/>
    <cellStyle name="Comma 4 4 3 6 4" xfId="34701"/>
    <cellStyle name="Comma 4 4 3 6 5" xfId="34702"/>
    <cellStyle name="Comma 4 4 3 6 6" xfId="34703"/>
    <cellStyle name="Comma 4 4 3 7" xfId="34704"/>
    <cellStyle name="Comma 4 4 3 7 2" xfId="34705"/>
    <cellStyle name="Comma 4 4 3 8" xfId="34706"/>
    <cellStyle name="Comma 4 4 3 8 2" xfId="34707"/>
    <cellStyle name="Comma 4 4 3 9" xfId="34708"/>
    <cellStyle name="Comma 4 4 4" xfId="34709"/>
    <cellStyle name="Comma 4 4 4 10" xfId="34710"/>
    <cellStyle name="Comma 4 4 4 11" xfId="34711"/>
    <cellStyle name="Comma 4 4 4 12" xfId="34712"/>
    <cellStyle name="Comma 4 4 4 2" xfId="34713"/>
    <cellStyle name="Comma 4 4 4 2 2" xfId="34714"/>
    <cellStyle name="Comma 4 4 4 2 2 2" xfId="34715"/>
    <cellStyle name="Comma 4 4 4 2 2 2 2" xfId="34716"/>
    <cellStyle name="Comma 4 4 4 2 2 3" xfId="34717"/>
    <cellStyle name="Comma 4 4 4 2 2 4" xfId="34718"/>
    <cellStyle name="Comma 4 4 4 2 2 5" xfId="34719"/>
    <cellStyle name="Comma 4 4 4 2 2 6" xfId="34720"/>
    <cellStyle name="Comma 4 4 4 2 3" xfId="34721"/>
    <cellStyle name="Comma 4 4 4 2 3 2" xfId="34722"/>
    <cellStyle name="Comma 4 4 4 2 3 2 2" xfId="34723"/>
    <cellStyle name="Comma 4 4 4 2 3 3" xfId="34724"/>
    <cellStyle name="Comma 4 4 4 2 3 4" xfId="34725"/>
    <cellStyle name="Comma 4 4 4 2 3 5" xfId="34726"/>
    <cellStyle name="Comma 4 4 4 2 3 6" xfId="34727"/>
    <cellStyle name="Comma 4 4 4 2 4" xfId="34728"/>
    <cellStyle name="Comma 4 4 4 2 4 2" xfId="34729"/>
    <cellStyle name="Comma 4 4 4 2 4 2 2" xfId="34730"/>
    <cellStyle name="Comma 4 4 4 2 4 3" xfId="34731"/>
    <cellStyle name="Comma 4 4 4 2 4 4" xfId="34732"/>
    <cellStyle name="Comma 4 4 4 2 4 5" xfId="34733"/>
    <cellStyle name="Comma 4 4 4 2 4 6" xfId="34734"/>
    <cellStyle name="Comma 4 4 4 2 5" xfId="34735"/>
    <cellStyle name="Comma 4 4 4 2 5 2" xfId="34736"/>
    <cellStyle name="Comma 4 4 4 2 6" xfId="34737"/>
    <cellStyle name="Comma 4 4 4 2 7" xfId="34738"/>
    <cellStyle name="Comma 4 4 4 2 8" xfId="34739"/>
    <cellStyle name="Comma 4 4 4 2 9" xfId="34740"/>
    <cellStyle name="Comma 4 4 4 3" xfId="34741"/>
    <cellStyle name="Comma 4 4 4 3 10" xfId="34742"/>
    <cellStyle name="Comma 4 4 4 3 2" xfId="34743"/>
    <cellStyle name="Comma 4 4 4 3 2 2" xfId="34744"/>
    <cellStyle name="Comma 4 4 4 3 2 2 2" xfId="34745"/>
    <cellStyle name="Comma 4 4 4 3 2 3" xfId="34746"/>
    <cellStyle name="Comma 4 4 4 3 2 3 2" xfId="34747"/>
    <cellStyle name="Comma 4 4 4 3 2 4" xfId="34748"/>
    <cellStyle name="Comma 4 4 4 3 2 5" xfId="34749"/>
    <cellStyle name="Comma 4 4 4 3 2 6" xfId="34750"/>
    <cellStyle name="Comma 4 4 4 3 2 7" xfId="34751"/>
    <cellStyle name="Comma 4 4 4 3 3" xfId="34752"/>
    <cellStyle name="Comma 4 4 4 3 3 2" xfId="34753"/>
    <cellStyle name="Comma 4 4 4 3 3 2 2" xfId="34754"/>
    <cellStyle name="Comma 4 4 4 3 3 3" xfId="34755"/>
    <cellStyle name="Comma 4 4 4 3 3 4" xfId="34756"/>
    <cellStyle name="Comma 4 4 4 3 3 5" xfId="34757"/>
    <cellStyle name="Comma 4 4 4 3 3 6" xfId="34758"/>
    <cellStyle name="Comma 4 4 4 3 3 7" xfId="34759"/>
    <cellStyle name="Comma 4 4 4 3 4" xfId="34760"/>
    <cellStyle name="Comma 4 4 4 3 4 2" xfId="34761"/>
    <cellStyle name="Comma 4 4 4 3 4 2 2" xfId="34762"/>
    <cellStyle name="Comma 4 4 4 3 4 3" xfId="34763"/>
    <cellStyle name="Comma 4 4 4 3 4 4" xfId="34764"/>
    <cellStyle name="Comma 4 4 4 3 4 5" xfId="34765"/>
    <cellStyle name="Comma 4 4 4 3 4 6" xfId="34766"/>
    <cellStyle name="Comma 4 4 4 3 4 7" xfId="34767"/>
    <cellStyle name="Comma 4 4 4 3 5" xfId="34768"/>
    <cellStyle name="Comma 4 4 4 3 5 2" xfId="34769"/>
    <cellStyle name="Comma 4 4 4 3 6" xfId="34770"/>
    <cellStyle name="Comma 4 4 4 3 7" xfId="34771"/>
    <cellStyle name="Comma 4 4 4 3 8" xfId="34772"/>
    <cellStyle name="Comma 4 4 4 3 9" xfId="34773"/>
    <cellStyle name="Comma 4 4 4 4" xfId="34774"/>
    <cellStyle name="Comma 4 4 4 4 2" xfId="34775"/>
    <cellStyle name="Comma 4 4 4 4 2 2" xfId="34776"/>
    <cellStyle name="Comma 4 4 4 4 2 2 2" xfId="34777"/>
    <cellStyle name="Comma 4 4 4 4 2 3" xfId="34778"/>
    <cellStyle name="Comma 4 4 4 4 2 4" xfId="34779"/>
    <cellStyle name="Comma 4 4 4 4 2 5" xfId="34780"/>
    <cellStyle name="Comma 4 4 4 4 2 6" xfId="34781"/>
    <cellStyle name="Comma 4 4 4 4 2 7" xfId="34782"/>
    <cellStyle name="Comma 4 4 4 4 3" xfId="34783"/>
    <cellStyle name="Comma 4 4 4 4 3 2" xfId="34784"/>
    <cellStyle name="Comma 4 4 4 4 4" xfId="34785"/>
    <cellStyle name="Comma 4 4 4 4 5" xfId="34786"/>
    <cellStyle name="Comma 4 4 4 4 6" xfId="34787"/>
    <cellStyle name="Comma 4 4 4 4 7" xfId="34788"/>
    <cellStyle name="Comma 4 4 4 4 8" xfId="34789"/>
    <cellStyle name="Comma 4 4 4 5" xfId="34790"/>
    <cellStyle name="Comma 4 4 4 5 2" xfId="34791"/>
    <cellStyle name="Comma 4 4 4 5 2 2" xfId="34792"/>
    <cellStyle name="Comma 4 4 4 5 3" xfId="34793"/>
    <cellStyle name="Comma 4 4 4 5 4" xfId="34794"/>
    <cellStyle name="Comma 4 4 4 5 5" xfId="34795"/>
    <cellStyle name="Comma 4 4 4 5 6" xfId="34796"/>
    <cellStyle name="Comma 4 4 4 5 7" xfId="34797"/>
    <cellStyle name="Comma 4 4 4 6" xfId="34798"/>
    <cellStyle name="Comma 4 4 4 6 2" xfId="34799"/>
    <cellStyle name="Comma 4 4 4 6 2 2" xfId="34800"/>
    <cellStyle name="Comma 4 4 4 6 3" xfId="34801"/>
    <cellStyle name="Comma 4 4 4 6 4" xfId="34802"/>
    <cellStyle name="Comma 4 4 4 6 5" xfId="34803"/>
    <cellStyle name="Comma 4 4 4 6 6" xfId="34804"/>
    <cellStyle name="Comma 4 4 4 7" xfId="34805"/>
    <cellStyle name="Comma 4 4 4 7 2" xfId="34806"/>
    <cellStyle name="Comma 4 4 4 7 2 2" xfId="34807"/>
    <cellStyle name="Comma 4 4 4 7 3" xfId="34808"/>
    <cellStyle name="Comma 4 4 4 7 4" xfId="34809"/>
    <cellStyle name="Comma 4 4 4 7 5" xfId="34810"/>
    <cellStyle name="Comma 4 4 4 7 6" xfId="34811"/>
    <cellStyle name="Comma 4 4 4 7 7" xfId="34812"/>
    <cellStyle name="Comma 4 4 4 8" xfId="34813"/>
    <cellStyle name="Comma 4 4 4 8 2" xfId="34814"/>
    <cellStyle name="Comma 4 4 4 9" xfId="34815"/>
    <cellStyle name="Comma 4 4 5" xfId="34816"/>
    <cellStyle name="Comma 4 4 5 10" xfId="34817"/>
    <cellStyle name="Comma 4 4 5 2" xfId="34818"/>
    <cellStyle name="Comma 4 4 5 2 2" xfId="34819"/>
    <cellStyle name="Comma 4 4 5 2 2 2" xfId="34820"/>
    <cellStyle name="Comma 4 4 5 2 3" xfId="34821"/>
    <cellStyle name="Comma 4 4 5 2 3 2" xfId="34822"/>
    <cellStyle name="Comma 4 4 5 2 4" xfId="34823"/>
    <cellStyle name="Comma 4 4 5 2 5" xfId="34824"/>
    <cellStyle name="Comma 4 4 5 2 6" xfId="34825"/>
    <cellStyle name="Comma 4 4 5 2 7" xfId="34826"/>
    <cellStyle name="Comma 4 4 5 3" xfId="34827"/>
    <cellStyle name="Comma 4 4 5 3 2" xfId="34828"/>
    <cellStyle name="Comma 4 4 5 3 2 2" xfId="34829"/>
    <cellStyle name="Comma 4 4 5 3 3" xfId="34830"/>
    <cellStyle name="Comma 4 4 5 3 4" xfId="34831"/>
    <cellStyle name="Comma 4 4 5 3 5" xfId="34832"/>
    <cellStyle name="Comma 4 4 5 3 6" xfId="34833"/>
    <cellStyle name="Comma 4 4 5 3 7" xfId="34834"/>
    <cellStyle name="Comma 4 4 5 4" xfId="34835"/>
    <cellStyle name="Comma 4 4 5 4 2" xfId="34836"/>
    <cellStyle name="Comma 4 4 5 4 2 2" xfId="34837"/>
    <cellStyle name="Comma 4 4 5 4 3" xfId="34838"/>
    <cellStyle name="Comma 4 4 5 4 4" xfId="34839"/>
    <cellStyle name="Comma 4 4 5 4 5" xfId="34840"/>
    <cellStyle name="Comma 4 4 5 4 6" xfId="34841"/>
    <cellStyle name="Comma 4 4 5 4 7" xfId="34842"/>
    <cellStyle name="Comma 4 4 5 5" xfId="34843"/>
    <cellStyle name="Comma 4 4 5 5 2" xfId="34844"/>
    <cellStyle name="Comma 4 4 5 6" xfId="34845"/>
    <cellStyle name="Comma 4 4 5 7" xfId="34846"/>
    <cellStyle name="Comma 4 4 5 8" xfId="34847"/>
    <cellStyle name="Comma 4 4 5 9" xfId="34848"/>
    <cellStyle name="Comma 4 4 6" xfId="34849"/>
    <cellStyle name="Comma 4 4 6 2" xfId="34850"/>
    <cellStyle name="Comma 4 4 6 2 2" xfId="34851"/>
    <cellStyle name="Comma 4 4 6 2 2 2" xfId="34852"/>
    <cellStyle name="Comma 4 4 6 2 3" xfId="34853"/>
    <cellStyle name="Comma 4 4 6 2 4" xfId="34854"/>
    <cellStyle name="Comma 4 4 6 2 5" xfId="34855"/>
    <cellStyle name="Comma 4 4 6 2 6" xfId="34856"/>
    <cellStyle name="Comma 4 4 6 2 7" xfId="34857"/>
    <cellStyle name="Comma 4 4 6 3" xfId="34858"/>
    <cellStyle name="Comma 4 4 6 3 2" xfId="34859"/>
    <cellStyle name="Comma 4 4 6 4" xfId="34860"/>
    <cellStyle name="Comma 4 4 6 5" xfId="34861"/>
    <cellStyle name="Comma 4 4 6 6" xfId="34862"/>
    <cellStyle name="Comma 4 4 6 7" xfId="34863"/>
    <cellStyle name="Comma 4 4 6 8" xfId="34864"/>
    <cellStyle name="Comma 4 4 7" xfId="34865"/>
    <cellStyle name="Comma 4 4 7 2" xfId="34866"/>
    <cellStyle name="Comma 4 4 7 2 2" xfId="34867"/>
    <cellStyle name="Comma 4 4 7 3" xfId="34868"/>
    <cellStyle name="Comma 4 4 7 4" xfId="34869"/>
    <cellStyle name="Comma 4 4 7 5" xfId="34870"/>
    <cellStyle name="Comma 4 4 7 6" xfId="34871"/>
    <cellStyle name="Comma 4 4 7 7" xfId="34872"/>
    <cellStyle name="Comma 4 4 8" xfId="34873"/>
    <cellStyle name="Comma 4 4 8 2" xfId="34874"/>
    <cellStyle name="Comma 4 4 8 2 2" xfId="34875"/>
    <cellStyle name="Comma 4 4 8 3" xfId="34876"/>
    <cellStyle name="Comma 4 4 8 4" xfId="34877"/>
    <cellStyle name="Comma 4 4 8 5" xfId="34878"/>
    <cellStyle name="Comma 4 4 8 6" xfId="34879"/>
    <cellStyle name="Comma 4 4 9" xfId="34880"/>
    <cellStyle name="Comma 4 4 9 2" xfId="34881"/>
    <cellStyle name="Comma 4 4 9 2 2" xfId="34882"/>
    <cellStyle name="Comma 4 4 9 3" xfId="34883"/>
    <cellStyle name="Comma 4 4 9 4" xfId="34884"/>
    <cellStyle name="Comma 4 4 9 5" xfId="34885"/>
    <cellStyle name="Comma 4 4 9 6" xfId="34886"/>
    <cellStyle name="Comma 4 4 9 7" xfId="34887"/>
    <cellStyle name="Comma 4 5" xfId="34888"/>
    <cellStyle name="Comma 4 5 10" xfId="34889"/>
    <cellStyle name="Comma 4 5 10 2" xfId="34890"/>
    <cellStyle name="Comma 4 5 11" xfId="34891"/>
    <cellStyle name="Comma 4 5 12" xfId="34892"/>
    <cellStyle name="Comma 4 5 13" xfId="34893"/>
    <cellStyle name="Comma 4 5 14" xfId="34894"/>
    <cellStyle name="Comma 4 5 15" xfId="34895"/>
    <cellStyle name="Comma 4 5 2" xfId="34896"/>
    <cellStyle name="Comma 4 5 2 10" xfId="34897"/>
    <cellStyle name="Comma 4 5 2 11" xfId="34898"/>
    <cellStyle name="Comma 4 5 2 12" xfId="34899"/>
    <cellStyle name="Comma 4 5 2 13" xfId="34900"/>
    <cellStyle name="Comma 4 5 2 14" xfId="34901"/>
    <cellStyle name="Comma 4 5 2 2" xfId="34902"/>
    <cellStyle name="Comma 4 5 2 2 2" xfId="34903"/>
    <cellStyle name="Comma 4 5 2 2 2 2" xfId="34904"/>
    <cellStyle name="Comma 4 5 2 2 2 2 2" xfId="34905"/>
    <cellStyle name="Comma 4 5 2 2 2 2 2 2" xfId="34906"/>
    <cellStyle name="Comma 4 5 2 2 2 2 3" xfId="34907"/>
    <cellStyle name="Comma 4 5 2 2 2 2 4" xfId="34908"/>
    <cellStyle name="Comma 4 5 2 2 2 2 5" xfId="34909"/>
    <cellStyle name="Comma 4 5 2 2 2 2 6" xfId="34910"/>
    <cellStyle name="Comma 4 5 2 2 2 3" xfId="34911"/>
    <cellStyle name="Comma 4 5 2 2 2 3 2" xfId="34912"/>
    <cellStyle name="Comma 4 5 2 2 2 4" xfId="34913"/>
    <cellStyle name="Comma 4 5 2 2 2 5" xfId="34914"/>
    <cellStyle name="Comma 4 5 2 2 2 6" xfId="34915"/>
    <cellStyle name="Comma 4 5 2 2 2 7" xfId="34916"/>
    <cellStyle name="Comma 4 5 2 2 3" xfId="34917"/>
    <cellStyle name="Comma 4 5 2 2 3 2" xfId="34918"/>
    <cellStyle name="Comma 4 5 2 2 3 2 2" xfId="34919"/>
    <cellStyle name="Comma 4 5 2 2 3 3" xfId="34920"/>
    <cellStyle name="Comma 4 5 2 2 3 4" xfId="34921"/>
    <cellStyle name="Comma 4 5 2 2 3 5" xfId="34922"/>
    <cellStyle name="Comma 4 5 2 2 3 6" xfId="34923"/>
    <cellStyle name="Comma 4 5 2 2 4" xfId="34924"/>
    <cellStyle name="Comma 4 5 2 2 4 2" xfId="34925"/>
    <cellStyle name="Comma 4 5 2 2 5" xfId="34926"/>
    <cellStyle name="Comma 4 5 2 2 6" xfId="34927"/>
    <cellStyle name="Comma 4 5 2 2 7" xfId="34928"/>
    <cellStyle name="Comma 4 5 2 2 8" xfId="34929"/>
    <cellStyle name="Comma 4 5 2 3" xfId="34930"/>
    <cellStyle name="Comma 4 5 2 3 2" xfId="34931"/>
    <cellStyle name="Comma 4 5 2 3 2 2" xfId="34932"/>
    <cellStyle name="Comma 4 5 2 3 2 2 2" xfId="34933"/>
    <cellStyle name="Comma 4 5 2 3 2 2 2 2" xfId="34934"/>
    <cellStyle name="Comma 4 5 2 3 2 2 3" xfId="34935"/>
    <cellStyle name="Comma 4 5 2 3 2 2 4" xfId="34936"/>
    <cellStyle name="Comma 4 5 2 3 2 2 5" xfId="34937"/>
    <cellStyle name="Comma 4 5 2 3 2 2 6" xfId="34938"/>
    <cellStyle name="Comma 4 5 2 3 2 3" xfId="34939"/>
    <cellStyle name="Comma 4 5 2 3 2 3 2" xfId="34940"/>
    <cellStyle name="Comma 4 5 2 3 2 3 3" xfId="34941"/>
    <cellStyle name="Comma 4 5 2 3 2 4" xfId="34942"/>
    <cellStyle name="Comma 4 5 2 3 2 5" xfId="34943"/>
    <cellStyle name="Comma 4 5 2 3 2 6" xfId="34944"/>
    <cellStyle name="Comma 4 5 2 3 2 7" xfId="34945"/>
    <cellStyle name="Comma 4 5 2 3 3" xfId="34946"/>
    <cellStyle name="Comma 4 5 2 3 3 2" xfId="34947"/>
    <cellStyle name="Comma 4 5 2 3 3 2 2" xfId="34948"/>
    <cellStyle name="Comma 4 5 2 3 3 3" xfId="34949"/>
    <cellStyle name="Comma 4 5 2 3 3 4" xfId="34950"/>
    <cellStyle name="Comma 4 5 2 3 3 5" xfId="34951"/>
    <cellStyle name="Comma 4 5 2 3 3 6" xfId="34952"/>
    <cellStyle name="Comma 4 5 2 3 4" xfId="34953"/>
    <cellStyle name="Comma 4 5 2 3 4 2" xfId="34954"/>
    <cellStyle name="Comma 4 5 2 3 4 3" xfId="34955"/>
    <cellStyle name="Comma 4 5 2 3 5" xfId="34956"/>
    <cellStyle name="Comma 4 5 2 3 6" xfId="34957"/>
    <cellStyle name="Comma 4 5 2 3 7" xfId="34958"/>
    <cellStyle name="Comma 4 5 2 3 8" xfId="34959"/>
    <cellStyle name="Comma 4 5 2 4" xfId="34960"/>
    <cellStyle name="Comma 4 5 2 4 2" xfId="34961"/>
    <cellStyle name="Comma 4 5 2 4 2 2" xfId="34962"/>
    <cellStyle name="Comma 4 5 2 4 2 2 2" xfId="34963"/>
    <cellStyle name="Comma 4 5 2 4 2 3" xfId="34964"/>
    <cellStyle name="Comma 4 5 2 4 2 4" xfId="34965"/>
    <cellStyle name="Comma 4 5 2 4 2 5" xfId="34966"/>
    <cellStyle name="Comma 4 5 2 4 2 6" xfId="34967"/>
    <cellStyle name="Comma 4 5 2 4 3" xfId="34968"/>
    <cellStyle name="Comma 4 5 2 4 3 2" xfId="34969"/>
    <cellStyle name="Comma 4 5 2 4 4" xfId="34970"/>
    <cellStyle name="Comma 4 5 2 4 5" xfId="34971"/>
    <cellStyle name="Comma 4 5 2 4 6" xfId="34972"/>
    <cellStyle name="Comma 4 5 2 4 7" xfId="34973"/>
    <cellStyle name="Comma 4 5 2 5" xfId="34974"/>
    <cellStyle name="Comma 4 5 2 5 2" xfId="34975"/>
    <cellStyle name="Comma 4 5 2 5 2 2" xfId="34976"/>
    <cellStyle name="Comma 4 5 2 5 3" xfId="34977"/>
    <cellStyle name="Comma 4 5 2 5 4" xfId="34978"/>
    <cellStyle name="Comma 4 5 2 5 5" xfId="34979"/>
    <cellStyle name="Comma 4 5 2 5 6" xfId="34980"/>
    <cellStyle name="Comma 4 5 2 6" xfId="34981"/>
    <cellStyle name="Comma 4 5 2 6 2" xfId="34982"/>
    <cellStyle name="Comma 4 5 2 6 2 2" xfId="34983"/>
    <cellStyle name="Comma 4 5 2 6 2 2 2" xfId="34984"/>
    <cellStyle name="Comma 4 5 2 6 2 3" xfId="34985"/>
    <cellStyle name="Comma 4 5 2 6 2 4" xfId="34986"/>
    <cellStyle name="Comma 4 5 2 6 2 5" xfId="34987"/>
    <cellStyle name="Comma 4 5 2 6 2 6" xfId="34988"/>
    <cellStyle name="Comma 4 5 2 6 3" xfId="34989"/>
    <cellStyle name="Comma 4 5 2 6 3 2" xfId="34990"/>
    <cellStyle name="Comma 4 5 2 6 3 3" xfId="34991"/>
    <cellStyle name="Comma 4 5 2 6 4" xfId="34992"/>
    <cellStyle name="Comma 4 5 2 6 5" xfId="34993"/>
    <cellStyle name="Comma 4 5 2 6 6" xfId="34994"/>
    <cellStyle name="Comma 4 5 2 6 7" xfId="34995"/>
    <cellStyle name="Comma 4 5 2 7" xfId="34996"/>
    <cellStyle name="Comma 4 5 2 7 2" xfId="34997"/>
    <cellStyle name="Comma 4 5 2 7 2 2" xfId="34998"/>
    <cellStyle name="Comma 4 5 2 7 3" xfId="34999"/>
    <cellStyle name="Comma 4 5 2 7 4" xfId="35000"/>
    <cellStyle name="Comma 4 5 2 7 5" xfId="35001"/>
    <cellStyle name="Comma 4 5 2 7 6" xfId="35002"/>
    <cellStyle name="Comma 4 5 2 8" xfId="35003"/>
    <cellStyle name="Comma 4 5 2 8 2" xfId="35004"/>
    <cellStyle name="Comma 4 5 2 8 3" xfId="35005"/>
    <cellStyle name="Comma 4 5 2 9" xfId="35006"/>
    <cellStyle name="Comma 4 5 2 9 2" xfId="35007"/>
    <cellStyle name="Comma 4 5 3" xfId="35008"/>
    <cellStyle name="Comma 4 5 3 10" xfId="35009"/>
    <cellStyle name="Comma 4 5 3 11" xfId="35010"/>
    <cellStyle name="Comma 4 5 3 12" xfId="35011"/>
    <cellStyle name="Comma 4 5 3 13" xfId="35012"/>
    <cellStyle name="Comma 4 5 3 2" xfId="35013"/>
    <cellStyle name="Comma 4 5 3 2 2" xfId="35014"/>
    <cellStyle name="Comma 4 5 3 2 2 2" xfId="35015"/>
    <cellStyle name="Comma 4 5 3 2 2 2 2" xfId="35016"/>
    <cellStyle name="Comma 4 5 3 2 2 3" xfId="35017"/>
    <cellStyle name="Comma 4 5 3 2 2 4" xfId="35018"/>
    <cellStyle name="Comma 4 5 3 2 2 5" xfId="35019"/>
    <cellStyle name="Comma 4 5 3 2 2 6" xfId="35020"/>
    <cellStyle name="Comma 4 5 3 2 3" xfId="35021"/>
    <cellStyle name="Comma 4 5 3 2 3 2" xfId="35022"/>
    <cellStyle name="Comma 4 5 3 2 4" xfId="35023"/>
    <cellStyle name="Comma 4 5 3 2 5" xfId="35024"/>
    <cellStyle name="Comma 4 5 3 2 6" xfId="35025"/>
    <cellStyle name="Comma 4 5 3 2 7" xfId="35026"/>
    <cellStyle name="Comma 4 5 3 3" xfId="35027"/>
    <cellStyle name="Comma 4 5 3 3 2" xfId="35028"/>
    <cellStyle name="Comma 4 5 3 3 2 2" xfId="35029"/>
    <cellStyle name="Comma 4 5 3 3 2 2 2" xfId="35030"/>
    <cellStyle name="Comma 4 5 3 3 2 3" xfId="35031"/>
    <cellStyle name="Comma 4 5 3 3 2 4" xfId="35032"/>
    <cellStyle name="Comma 4 5 3 3 2 5" xfId="35033"/>
    <cellStyle name="Comma 4 5 3 3 2 6" xfId="35034"/>
    <cellStyle name="Comma 4 5 3 3 2 7" xfId="35035"/>
    <cellStyle name="Comma 4 5 3 3 3" xfId="35036"/>
    <cellStyle name="Comma 4 5 3 3 3 2" xfId="35037"/>
    <cellStyle name="Comma 4 5 3 3 4" xfId="35038"/>
    <cellStyle name="Comma 4 5 3 3 5" xfId="35039"/>
    <cellStyle name="Comma 4 5 3 3 6" xfId="35040"/>
    <cellStyle name="Comma 4 5 3 3 7" xfId="35041"/>
    <cellStyle name="Comma 4 5 3 3 8" xfId="35042"/>
    <cellStyle name="Comma 4 5 3 4" xfId="35043"/>
    <cellStyle name="Comma 4 5 3 4 2" xfId="35044"/>
    <cellStyle name="Comma 4 5 3 4 2 2" xfId="35045"/>
    <cellStyle name="Comma 4 5 3 4 3" xfId="35046"/>
    <cellStyle name="Comma 4 5 3 4 4" xfId="35047"/>
    <cellStyle name="Comma 4 5 3 4 5" xfId="35048"/>
    <cellStyle name="Comma 4 5 3 4 6" xfId="35049"/>
    <cellStyle name="Comma 4 5 3 4 7" xfId="35050"/>
    <cellStyle name="Comma 4 5 3 5" xfId="35051"/>
    <cellStyle name="Comma 4 5 3 5 2" xfId="35052"/>
    <cellStyle name="Comma 4 5 3 5 2 2" xfId="35053"/>
    <cellStyle name="Comma 4 5 3 5 3" xfId="35054"/>
    <cellStyle name="Comma 4 5 3 5 4" xfId="35055"/>
    <cellStyle name="Comma 4 5 3 5 5" xfId="35056"/>
    <cellStyle name="Comma 4 5 3 5 6" xfId="35057"/>
    <cellStyle name="Comma 4 5 3 6" xfId="35058"/>
    <cellStyle name="Comma 4 5 3 6 2" xfId="35059"/>
    <cellStyle name="Comma 4 5 3 6 2 2" xfId="35060"/>
    <cellStyle name="Comma 4 5 3 6 3" xfId="35061"/>
    <cellStyle name="Comma 4 5 3 6 4" xfId="35062"/>
    <cellStyle name="Comma 4 5 3 6 5" xfId="35063"/>
    <cellStyle name="Comma 4 5 3 6 6" xfId="35064"/>
    <cellStyle name="Comma 4 5 3 6 7" xfId="35065"/>
    <cellStyle name="Comma 4 5 3 7" xfId="35066"/>
    <cellStyle name="Comma 4 5 3 7 2" xfId="35067"/>
    <cellStyle name="Comma 4 5 3 8" xfId="35068"/>
    <cellStyle name="Comma 4 5 3 8 2" xfId="35069"/>
    <cellStyle name="Comma 4 5 3 9" xfId="35070"/>
    <cellStyle name="Comma 4 5 4" xfId="35071"/>
    <cellStyle name="Comma 4 5 4 2" xfId="35072"/>
    <cellStyle name="Comma 4 5 4 2 2" xfId="35073"/>
    <cellStyle name="Comma 4 5 4 2 2 2" xfId="35074"/>
    <cellStyle name="Comma 4 5 4 2 2 2 2" xfId="35075"/>
    <cellStyle name="Comma 4 5 4 2 2 3" xfId="35076"/>
    <cellStyle name="Comma 4 5 4 2 2 4" xfId="35077"/>
    <cellStyle name="Comma 4 5 4 2 2 5" xfId="35078"/>
    <cellStyle name="Comma 4 5 4 2 2 6" xfId="35079"/>
    <cellStyle name="Comma 4 5 4 2 3" xfId="35080"/>
    <cellStyle name="Comma 4 5 4 2 3 2" xfId="35081"/>
    <cellStyle name="Comma 4 5 4 2 3 3" xfId="35082"/>
    <cellStyle name="Comma 4 5 4 2 4" xfId="35083"/>
    <cellStyle name="Comma 4 5 4 2 5" xfId="35084"/>
    <cellStyle name="Comma 4 5 4 2 6" xfId="35085"/>
    <cellStyle name="Comma 4 5 4 2 7" xfId="35086"/>
    <cellStyle name="Comma 4 5 4 3" xfId="35087"/>
    <cellStyle name="Comma 4 5 4 3 2" xfId="35088"/>
    <cellStyle name="Comma 4 5 4 3 2 2" xfId="35089"/>
    <cellStyle name="Comma 4 5 4 3 3" xfId="35090"/>
    <cellStyle name="Comma 4 5 4 3 4" xfId="35091"/>
    <cellStyle name="Comma 4 5 4 3 5" xfId="35092"/>
    <cellStyle name="Comma 4 5 4 3 6" xfId="35093"/>
    <cellStyle name="Comma 4 5 4 4" xfId="35094"/>
    <cellStyle name="Comma 4 5 4 4 2" xfId="35095"/>
    <cellStyle name="Comma 4 5 4 4 3" xfId="35096"/>
    <cellStyle name="Comma 4 5 4 5" xfId="35097"/>
    <cellStyle name="Comma 4 5 4 6" xfId="35098"/>
    <cellStyle name="Comma 4 5 4 7" xfId="35099"/>
    <cellStyle name="Comma 4 5 4 8" xfId="35100"/>
    <cellStyle name="Comma 4 5 5" xfId="35101"/>
    <cellStyle name="Comma 4 5 5 2" xfId="35102"/>
    <cellStyle name="Comma 4 5 5 2 2" xfId="35103"/>
    <cellStyle name="Comma 4 5 5 2 2 2" xfId="35104"/>
    <cellStyle name="Comma 4 5 5 2 3" xfId="35105"/>
    <cellStyle name="Comma 4 5 5 2 4" xfId="35106"/>
    <cellStyle name="Comma 4 5 5 2 5" xfId="35107"/>
    <cellStyle name="Comma 4 5 5 2 6" xfId="35108"/>
    <cellStyle name="Comma 4 5 5 2 7" xfId="35109"/>
    <cellStyle name="Comma 4 5 5 3" xfId="35110"/>
    <cellStyle name="Comma 4 5 5 3 2" xfId="35111"/>
    <cellStyle name="Comma 4 5 5 4" xfId="35112"/>
    <cellStyle name="Comma 4 5 5 5" xfId="35113"/>
    <cellStyle name="Comma 4 5 5 6" xfId="35114"/>
    <cellStyle name="Comma 4 5 5 7" xfId="35115"/>
    <cellStyle name="Comma 4 5 5 8" xfId="35116"/>
    <cellStyle name="Comma 4 5 6" xfId="35117"/>
    <cellStyle name="Comma 4 5 6 2" xfId="35118"/>
    <cellStyle name="Comma 4 5 6 2 2" xfId="35119"/>
    <cellStyle name="Comma 4 5 6 3" xfId="35120"/>
    <cellStyle name="Comma 4 5 6 4" xfId="35121"/>
    <cellStyle name="Comma 4 5 6 5" xfId="35122"/>
    <cellStyle name="Comma 4 5 6 6" xfId="35123"/>
    <cellStyle name="Comma 4 5 6 7" xfId="35124"/>
    <cellStyle name="Comma 4 5 7" xfId="35125"/>
    <cellStyle name="Comma 4 5 7 2" xfId="35126"/>
    <cellStyle name="Comma 4 5 7 2 2" xfId="35127"/>
    <cellStyle name="Comma 4 5 7 2 2 2" xfId="35128"/>
    <cellStyle name="Comma 4 5 7 2 3" xfId="35129"/>
    <cellStyle name="Comma 4 5 7 2 4" xfId="35130"/>
    <cellStyle name="Comma 4 5 7 2 5" xfId="35131"/>
    <cellStyle name="Comma 4 5 7 2 6" xfId="35132"/>
    <cellStyle name="Comma 4 5 7 3" xfId="35133"/>
    <cellStyle name="Comma 4 5 7 3 2" xfId="35134"/>
    <cellStyle name="Comma 4 5 7 3 3" xfId="35135"/>
    <cellStyle name="Comma 4 5 7 4" xfId="35136"/>
    <cellStyle name="Comma 4 5 7 5" xfId="35137"/>
    <cellStyle name="Comma 4 5 7 6" xfId="35138"/>
    <cellStyle name="Comma 4 5 7 7" xfId="35139"/>
    <cellStyle name="Comma 4 5 8" xfId="35140"/>
    <cellStyle name="Comma 4 5 8 2" xfId="35141"/>
    <cellStyle name="Comma 4 5 8 2 2" xfId="35142"/>
    <cellStyle name="Comma 4 5 8 3" xfId="35143"/>
    <cellStyle name="Comma 4 5 8 4" xfId="35144"/>
    <cellStyle name="Comma 4 5 8 5" xfId="35145"/>
    <cellStyle name="Comma 4 5 8 6" xfId="35146"/>
    <cellStyle name="Comma 4 5 8 7" xfId="35147"/>
    <cellStyle name="Comma 4 5 9" xfId="35148"/>
    <cellStyle name="Comma 4 5 9 2" xfId="35149"/>
    <cellStyle name="Comma 4 5 9 3" xfId="35150"/>
    <cellStyle name="Comma 4 6" xfId="35151"/>
    <cellStyle name="Comma 4 6 10" xfId="35152"/>
    <cellStyle name="Comma 4 6 11" xfId="35153"/>
    <cellStyle name="Comma 4 6 12" xfId="35154"/>
    <cellStyle name="Comma 4 6 13" xfId="35155"/>
    <cellStyle name="Comma 4 6 14" xfId="35156"/>
    <cellStyle name="Comma 4 6 2" xfId="35157"/>
    <cellStyle name="Comma 4 6 2 10" xfId="35158"/>
    <cellStyle name="Comma 4 6 2 11" xfId="35159"/>
    <cellStyle name="Comma 4 6 2 2" xfId="35160"/>
    <cellStyle name="Comma 4 6 2 2 2" xfId="35161"/>
    <cellStyle name="Comma 4 6 2 2 2 2" xfId="35162"/>
    <cellStyle name="Comma 4 6 2 2 2 2 2" xfId="35163"/>
    <cellStyle name="Comma 4 6 2 2 2 3" xfId="35164"/>
    <cellStyle name="Comma 4 6 2 2 2 4" xfId="35165"/>
    <cellStyle name="Comma 4 6 2 2 2 5" xfId="35166"/>
    <cellStyle name="Comma 4 6 2 2 2 6" xfId="35167"/>
    <cellStyle name="Comma 4 6 2 2 3" xfId="35168"/>
    <cellStyle name="Comma 4 6 2 2 3 2" xfId="35169"/>
    <cellStyle name="Comma 4 6 2 2 4" xfId="35170"/>
    <cellStyle name="Comma 4 6 2 2 5" xfId="35171"/>
    <cellStyle name="Comma 4 6 2 2 6" xfId="35172"/>
    <cellStyle name="Comma 4 6 2 2 7" xfId="35173"/>
    <cellStyle name="Comma 4 6 2 3" xfId="35174"/>
    <cellStyle name="Comma 4 6 2 3 2" xfId="35175"/>
    <cellStyle name="Comma 4 6 2 3 2 2" xfId="35176"/>
    <cellStyle name="Comma 4 6 2 3 2 2 2" xfId="35177"/>
    <cellStyle name="Comma 4 6 2 3 2 3" xfId="35178"/>
    <cellStyle name="Comma 4 6 2 3 2 4" xfId="35179"/>
    <cellStyle name="Comma 4 6 2 3 2 5" xfId="35180"/>
    <cellStyle name="Comma 4 6 2 3 2 6" xfId="35181"/>
    <cellStyle name="Comma 4 6 2 3 3" xfId="35182"/>
    <cellStyle name="Comma 4 6 2 3 3 2" xfId="35183"/>
    <cellStyle name="Comma 4 6 2 3 4" xfId="35184"/>
    <cellStyle name="Comma 4 6 2 3 5" xfId="35185"/>
    <cellStyle name="Comma 4 6 2 3 6" xfId="35186"/>
    <cellStyle name="Comma 4 6 2 3 7" xfId="35187"/>
    <cellStyle name="Comma 4 6 2 4" xfId="35188"/>
    <cellStyle name="Comma 4 6 2 4 2" xfId="35189"/>
    <cellStyle name="Comma 4 6 2 4 2 2" xfId="35190"/>
    <cellStyle name="Comma 4 6 2 4 3" xfId="35191"/>
    <cellStyle name="Comma 4 6 2 4 4" xfId="35192"/>
    <cellStyle name="Comma 4 6 2 4 5" xfId="35193"/>
    <cellStyle name="Comma 4 6 2 4 6" xfId="35194"/>
    <cellStyle name="Comma 4 6 2 5" xfId="35195"/>
    <cellStyle name="Comma 4 6 2 5 2" xfId="35196"/>
    <cellStyle name="Comma 4 6 2 5 2 2" xfId="35197"/>
    <cellStyle name="Comma 4 6 2 5 3" xfId="35198"/>
    <cellStyle name="Comma 4 6 2 5 4" xfId="35199"/>
    <cellStyle name="Comma 4 6 2 5 5" xfId="35200"/>
    <cellStyle name="Comma 4 6 2 5 6" xfId="35201"/>
    <cellStyle name="Comma 4 6 2 6" xfId="35202"/>
    <cellStyle name="Comma 4 6 2 6 2" xfId="35203"/>
    <cellStyle name="Comma 4 6 2 6 2 2" xfId="35204"/>
    <cellStyle name="Comma 4 6 2 6 3" xfId="35205"/>
    <cellStyle name="Comma 4 6 2 6 4" xfId="35206"/>
    <cellStyle name="Comma 4 6 2 6 5" xfId="35207"/>
    <cellStyle name="Comma 4 6 2 6 6" xfId="35208"/>
    <cellStyle name="Comma 4 6 2 7" xfId="35209"/>
    <cellStyle name="Comma 4 6 2 7 2" xfId="35210"/>
    <cellStyle name="Comma 4 6 2 8" xfId="35211"/>
    <cellStyle name="Comma 4 6 2 9" xfId="35212"/>
    <cellStyle name="Comma 4 6 3" xfId="35213"/>
    <cellStyle name="Comma 4 6 3 10" xfId="35214"/>
    <cellStyle name="Comma 4 6 3 2" xfId="35215"/>
    <cellStyle name="Comma 4 6 3 2 2" xfId="35216"/>
    <cellStyle name="Comma 4 6 3 2 2 2" xfId="35217"/>
    <cellStyle name="Comma 4 6 3 2 2 2 2" xfId="35218"/>
    <cellStyle name="Comma 4 6 3 2 2 3" xfId="35219"/>
    <cellStyle name="Comma 4 6 3 2 2 4" xfId="35220"/>
    <cellStyle name="Comma 4 6 3 2 2 5" xfId="35221"/>
    <cellStyle name="Comma 4 6 3 2 2 6" xfId="35222"/>
    <cellStyle name="Comma 4 6 3 2 3" xfId="35223"/>
    <cellStyle name="Comma 4 6 3 2 3 2" xfId="35224"/>
    <cellStyle name="Comma 4 6 3 2 4" xfId="35225"/>
    <cellStyle name="Comma 4 6 3 2 5" xfId="35226"/>
    <cellStyle name="Comma 4 6 3 2 6" xfId="35227"/>
    <cellStyle name="Comma 4 6 3 2 7" xfId="35228"/>
    <cellStyle name="Comma 4 6 3 3" xfId="35229"/>
    <cellStyle name="Comma 4 6 3 3 2" xfId="35230"/>
    <cellStyle name="Comma 4 6 3 3 2 2" xfId="35231"/>
    <cellStyle name="Comma 4 6 3 3 3" xfId="35232"/>
    <cellStyle name="Comma 4 6 3 3 4" xfId="35233"/>
    <cellStyle name="Comma 4 6 3 3 5" xfId="35234"/>
    <cellStyle name="Comma 4 6 3 3 6" xfId="35235"/>
    <cellStyle name="Comma 4 6 3 4" xfId="35236"/>
    <cellStyle name="Comma 4 6 3 4 2" xfId="35237"/>
    <cellStyle name="Comma 4 6 3 4 2 2" xfId="35238"/>
    <cellStyle name="Comma 4 6 3 4 3" xfId="35239"/>
    <cellStyle name="Comma 4 6 3 4 4" xfId="35240"/>
    <cellStyle name="Comma 4 6 3 4 5" xfId="35241"/>
    <cellStyle name="Comma 4 6 3 4 6" xfId="35242"/>
    <cellStyle name="Comma 4 6 3 5" xfId="35243"/>
    <cellStyle name="Comma 4 6 3 5 2" xfId="35244"/>
    <cellStyle name="Comma 4 6 3 5 2 2" xfId="35245"/>
    <cellStyle name="Comma 4 6 3 5 3" xfId="35246"/>
    <cellStyle name="Comma 4 6 3 5 4" xfId="35247"/>
    <cellStyle name="Comma 4 6 3 5 5" xfId="35248"/>
    <cellStyle name="Comma 4 6 3 5 6" xfId="35249"/>
    <cellStyle name="Comma 4 6 3 6" xfId="35250"/>
    <cellStyle name="Comma 4 6 3 6 2" xfId="35251"/>
    <cellStyle name="Comma 4 6 3 7" xfId="35252"/>
    <cellStyle name="Comma 4 6 3 8" xfId="35253"/>
    <cellStyle name="Comma 4 6 3 9" xfId="35254"/>
    <cellStyle name="Comma 4 6 4" xfId="35255"/>
    <cellStyle name="Comma 4 6 4 2" xfId="35256"/>
    <cellStyle name="Comma 4 6 4 2 2" xfId="35257"/>
    <cellStyle name="Comma 4 6 4 2 2 2" xfId="35258"/>
    <cellStyle name="Comma 4 6 4 2 3" xfId="35259"/>
    <cellStyle name="Comma 4 6 4 2 4" xfId="35260"/>
    <cellStyle name="Comma 4 6 4 2 5" xfId="35261"/>
    <cellStyle name="Comma 4 6 4 2 6" xfId="35262"/>
    <cellStyle name="Comma 4 6 4 3" xfId="35263"/>
    <cellStyle name="Comma 4 6 4 3 2" xfId="35264"/>
    <cellStyle name="Comma 4 6 4 4" xfId="35265"/>
    <cellStyle name="Comma 4 6 4 5" xfId="35266"/>
    <cellStyle name="Comma 4 6 4 6" xfId="35267"/>
    <cellStyle name="Comma 4 6 4 7" xfId="35268"/>
    <cellStyle name="Comma 4 6 5" xfId="35269"/>
    <cellStyle name="Comma 4 6 5 2" xfId="35270"/>
    <cellStyle name="Comma 4 6 5 2 2" xfId="35271"/>
    <cellStyle name="Comma 4 6 5 3" xfId="35272"/>
    <cellStyle name="Comma 4 6 5 4" xfId="35273"/>
    <cellStyle name="Comma 4 6 5 5" xfId="35274"/>
    <cellStyle name="Comma 4 6 5 6" xfId="35275"/>
    <cellStyle name="Comma 4 6 6" xfId="35276"/>
    <cellStyle name="Comma 4 6 6 2" xfId="35277"/>
    <cellStyle name="Comma 4 6 6 2 2" xfId="35278"/>
    <cellStyle name="Comma 4 6 6 3" xfId="35279"/>
    <cellStyle name="Comma 4 6 6 4" xfId="35280"/>
    <cellStyle name="Comma 4 6 6 5" xfId="35281"/>
    <cellStyle name="Comma 4 6 6 6" xfId="35282"/>
    <cellStyle name="Comma 4 6 7" xfId="35283"/>
    <cellStyle name="Comma 4 6 7 2" xfId="35284"/>
    <cellStyle name="Comma 4 6 7 2 2" xfId="35285"/>
    <cellStyle name="Comma 4 6 7 3" xfId="35286"/>
    <cellStyle name="Comma 4 6 7 4" xfId="35287"/>
    <cellStyle name="Comma 4 6 7 5" xfId="35288"/>
    <cellStyle name="Comma 4 6 7 6" xfId="35289"/>
    <cellStyle name="Comma 4 6 8" xfId="35290"/>
    <cellStyle name="Comma 4 6 8 2" xfId="35291"/>
    <cellStyle name="Comma 4 6 9" xfId="35292"/>
    <cellStyle name="Comma 4 6 9 2" xfId="35293"/>
    <cellStyle name="Comma 4 7" xfId="35294"/>
    <cellStyle name="Comma 4 7 10" xfId="35295"/>
    <cellStyle name="Comma 4 7 11" xfId="35296"/>
    <cellStyle name="Comma 4 7 12" xfId="35297"/>
    <cellStyle name="Comma 4 7 2" xfId="35298"/>
    <cellStyle name="Comma 4 7 2 2" xfId="35299"/>
    <cellStyle name="Comma 4 7 2 2 2" xfId="35300"/>
    <cellStyle name="Comma 4 7 2 2 2 2" xfId="35301"/>
    <cellStyle name="Comma 4 7 2 2 2 2 2" xfId="35302"/>
    <cellStyle name="Comma 4 7 2 2 2 3" xfId="35303"/>
    <cellStyle name="Comma 4 7 2 2 2 4" xfId="35304"/>
    <cellStyle name="Comma 4 7 2 2 2 5" xfId="35305"/>
    <cellStyle name="Comma 4 7 2 2 2 6" xfId="35306"/>
    <cellStyle name="Comma 4 7 2 2 3" xfId="35307"/>
    <cellStyle name="Comma 4 7 2 2 3 2" xfId="35308"/>
    <cellStyle name="Comma 4 7 2 2 4" xfId="35309"/>
    <cellStyle name="Comma 4 7 2 2 5" xfId="35310"/>
    <cellStyle name="Comma 4 7 2 2 6" xfId="35311"/>
    <cellStyle name="Comma 4 7 2 2 7" xfId="35312"/>
    <cellStyle name="Comma 4 7 2 3" xfId="35313"/>
    <cellStyle name="Comma 4 7 2 3 2" xfId="35314"/>
    <cellStyle name="Comma 4 7 2 3 2 2" xfId="35315"/>
    <cellStyle name="Comma 4 7 2 3 3" xfId="35316"/>
    <cellStyle name="Comma 4 7 2 3 4" xfId="35317"/>
    <cellStyle name="Comma 4 7 2 3 5" xfId="35318"/>
    <cellStyle name="Comma 4 7 2 3 6" xfId="35319"/>
    <cellStyle name="Comma 4 7 2 4" xfId="35320"/>
    <cellStyle name="Comma 4 7 2 4 2" xfId="35321"/>
    <cellStyle name="Comma 4 7 2 5" xfId="35322"/>
    <cellStyle name="Comma 4 7 2 6" xfId="35323"/>
    <cellStyle name="Comma 4 7 2 7" xfId="35324"/>
    <cellStyle name="Comma 4 7 2 8" xfId="35325"/>
    <cellStyle name="Comma 4 7 3" xfId="35326"/>
    <cellStyle name="Comma 4 7 3 2" xfId="35327"/>
    <cellStyle name="Comma 4 7 3 2 2" xfId="35328"/>
    <cellStyle name="Comma 4 7 3 2 2 2" xfId="35329"/>
    <cellStyle name="Comma 4 7 3 2 3" xfId="35330"/>
    <cellStyle name="Comma 4 7 3 2 4" xfId="35331"/>
    <cellStyle name="Comma 4 7 3 2 5" xfId="35332"/>
    <cellStyle name="Comma 4 7 3 2 6" xfId="35333"/>
    <cellStyle name="Comma 4 7 3 3" xfId="35334"/>
    <cellStyle name="Comma 4 7 3 3 2" xfId="35335"/>
    <cellStyle name="Comma 4 7 3 4" xfId="35336"/>
    <cellStyle name="Comma 4 7 3 5" xfId="35337"/>
    <cellStyle name="Comma 4 7 3 6" xfId="35338"/>
    <cellStyle name="Comma 4 7 3 7" xfId="35339"/>
    <cellStyle name="Comma 4 7 4" xfId="35340"/>
    <cellStyle name="Comma 4 7 4 2" xfId="35341"/>
    <cellStyle name="Comma 4 7 4 2 2" xfId="35342"/>
    <cellStyle name="Comma 4 7 4 2 2 2" xfId="35343"/>
    <cellStyle name="Comma 4 7 4 2 3" xfId="35344"/>
    <cellStyle name="Comma 4 7 4 2 4" xfId="35345"/>
    <cellStyle name="Comma 4 7 4 2 5" xfId="35346"/>
    <cellStyle name="Comma 4 7 4 2 6" xfId="35347"/>
    <cellStyle name="Comma 4 7 4 3" xfId="35348"/>
    <cellStyle name="Comma 4 7 4 3 2" xfId="35349"/>
    <cellStyle name="Comma 4 7 4 4" xfId="35350"/>
    <cellStyle name="Comma 4 7 4 5" xfId="35351"/>
    <cellStyle name="Comma 4 7 4 6" xfId="35352"/>
    <cellStyle name="Comma 4 7 4 7" xfId="35353"/>
    <cellStyle name="Comma 4 7 5" xfId="35354"/>
    <cellStyle name="Comma 4 7 5 2" xfId="35355"/>
    <cellStyle name="Comma 4 7 5 2 2" xfId="35356"/>
    <cellStyle name="Comma 4 7 5 3" xfId="35357"/>
    <cellStyle name="Comma 4 7 5 4" xfId="35358"/>
    <cellStyle name="Comma 4 7 5 5" xfId="35359"/>
    <cellStyle name="Comma 4 7 5 6" xfId="35360"/>
    <cellStyle name="Comma 4 7 6" xfId="35361"/>
    <cellStyle name="Comma 4 7 6 2" xfId="35362"/>
    <cellStyle name="Comma 4 7 6 2 2" xfId="35363"/>
    <cellStyle name="Comma 4 7 6 3" xfId="35364"/>
    <cellStyle name="Comma 4 7 6 4" xfId="35365"/>
    <cellStyle name="Comma 4 7 6 5" xfId="35366"/>
    <cellStyle name="Comma 4 7 6 6" xfId="35367"/>
    <cellStyle name="Comma 4 7 7" xfId="35368"/>
    <cellStyle name="Comma 4 7 7 2" xfId="35369"/>
    <cellStyle name="Comma 4 7 7 2 2" xfId="35370"/>
    <cellStyle name="Comma 4 7 7 3" xfId="35371"/>
    <cellStyle name="Comma 4 7 7 4" xfId="35372"/>
    <cellStyle name="Comma 4 7 7 5" xfId="35373"/>
    <cellStyle name="Comma 4 7 7 6" xfId="35374"/>
    <cellStyle name="Comma 4 7 8" xfId="35375"/>
    <cellStyle name="Comma 4 7 8 2" xfId="35376"/>
    <cellStyle name="Comma 4 7 9" xfId="35377"/>
    <cellStyle name="Comma 4 8" xfId="35378"/>
    <cellStyle name="Comma 4 8 10" xfId="35379"/>
    <cellStyle name="Comma 4 8 11" xfId="35380"/>
    <cellStyle name="Comma 4 8 2" xfId="35381"/>
    <cellStyle name="Comma 4 8 2 2" xfId="35382"/>
    <cellStyle name="Comma 4 8 2 2 2" xfId="35383"/>
    <cellStyle name="Comma 4 8 2 2 2 2" xfId="35384"/>
    <cellStyle name="Comma 4 8 2 2 3" xfId="35385"/>
    <cellStyle name="Comma 4 8 2 2 4" xfId="35386"/>
    <cellStyle name="Comma 4 8 2 2 5" xfId="35387"/>
    <cellStyle name="Comma 4 8 2 2 6" xfId="35388"/>
    <cellStyle name="Comma 4 8 2 3" xfId="35389"/>
    <cellStyle name="Comma 4 8 2 3 2" xfId="35390"/>
    <cellStyle name="Comma 4 8 2 4" xfId="35391"/>
    <cellStyle name="Comma 4 8 2 5" xfId="35392"/>
    <cellStyle name="Comma 4 8 2 6" xfId="35393"/>
    <cellStyle name="Comma 4 8 2 7" xfId="35394"/>
    <cellStyle name="Comma 4 8 3" xfId="35395"/>
    <cellStyle name="Comma 4 8 3 2" xfId="35396"/>
    <cellStyle name="Comma 4 8 3 2 2" xfId="35397"/>
    <cellStyle name="Comma 4 8 3 2 2 2" xfId="35398"/>
    <cellStyle name="Comma 4 8 3 2 3" xfId="35399"/>
    <cellStyle name="Comma 4 8 3 2 4" xfId="35400"/>
    <cellStyle name="Comma 4 8 3 2 5" xfId="35401"/>
    <cellStyle name="Comma 4 8 3 2 6" xfId="35402"/>
    <cellStyle name="Comma 4 8 3 2 7" xfId="35403"/>
    <cellStyle name="Comma 4 8 3 3" xfId="35404"/>
    <cellStyle name="Comma 4 8 3 3 2" xfId="35405"/>
    <cellStyle name="Comma 4 8 3 4" xfId="35406"/>
    <cellStyle name="Comma 4 8 3 5" xfId="35407"/>
    <cellStyle name="Comma 4 8 3 6" xfId="35408"/>
    <cellStyle name="Comma 4 8 3 7" xfId="35409"/>
    <cellStyle name="Comma 4 8 3 8" xfId="35410"/>
    <cellStyle name="Comma 4 8 4" xfId="35411"/>
    <cellStyle name="Comma 4 8 4 2" xfId="35412"/>
    <cellStyle name="Comma 4 8 4 2 2" xfId="35413"/>
    <cellStyle name="Comma 4 8 4 3" xfId="35414"/>
    <cellStyle name="Comma 4 8 4 4" xfId="35415"/>
    <cellStyle name="Comma 4 8 4 5" xfId="35416"/>
    <cellStyle name="Comma 4 8 4 6" xfId="35417"/>
    <cellStyle name="Comma 4 8 4 7" xfId="35418"/>
    <cellStyle name="Comma 4 8 5" xfId="35419"/>
    <cellStyle name="Comma 4 8 5 2" xfId="35420"/>
    <cellStyle name="Comma 4 8 5 2 2" xfId="35421"/>
    <cellStyle name="Comma 4 8 5 3" xfId="35422"/>
    <cellStyle name="Comma 4 8 5 4" xfId="35423"/>
    <cellStyle name="Comma 4 8 5 5" xfId="35424"/>
    <cellStyle name="Comma 4 8 5 6" xfId="35425"/>
    <cellStyle name="Comma 4 8 6" xfId="35426"/>
    <cellStyle name="Comma 4 8 6 2" xfId="35427"/>
    <cellStyle name="Comma 4 8 6 2 2" xfId="35428"/>
    <cellStyle name="Comma 4 8 6 3" xfId="35429"/>
    <cellStyle name="Comma 4 8 6 4" xfId="35430"/>
    <cellStyle name="Comma 4 8 6 5" xfId="35431"/>
    <cellStyle name="Comma 4 8 6 6" xfId="35432"/>
    <cellStyle name="Comma 4 8 6 7" xfId="35433"/>
    <cellStyle name="Comma 4 8 7" xfId="35434"/>
    <cellStyle name="Comma 4 8 7 2" xfId="35435"/>
    <cellStyle name="Comma 4 8 8" xfId="35436"/>
    <cellStyle name="Comma 4 8 9" xfId="35437"/>
    <cellStyle name="Comma 4 9" xfId="35438"/>
    <cellStyle name="Comma 4 9 2" xfId="35439"/>
    <cellStyle name="Comma 4 9 2 2" xfId="35440"/>
    <cellStyle name="Comma 4 9 2 2 2" xfId="35441"/>
    <cellStyle name="Comma 4 9 2 2 2 2" xfId="35442"/>
    <cellStyle name="Comma 4 9 2 2 3" xfId="35443"/>
    <cellStyle name="Comma 4 9 2 2 4" xfId="35444"/>
    <cellStyle name="Comma 4 9 2 2 5" xfId="35445"/>
    <cellStyle name="Comma 4 9 2 2 6" xfId="35446"/>
    <cellStyle name="Comma 4 9 2 3" xfId="35447"/>
    <cellStyle name="Comma 4 9 2 3 2" xfId="35448"/>
    <cellStyle name="Comma 4 9 2 4" xfId="35449"/>
    <cellStyle name="Comma 4 9 2 5" xfId="35450"/>
    <cellStyle name="Comma 4 9 2 6" xfId="35451"/>
    <cellStyle name="Comma 4 9 2 7" xfId="35452"/>
    <cellStyle name="Comma 4 9 3" xfId="35453"/>
    <cellStyle name="Comma 4 9 3 2" xfId="35454"/>
    <cellStyle name="Comma 4 9 3 2 2" xfId="35455"/>
    <cellStyle name="Comma 4 9 3 3" xfId="35456"/>
    <cellStyle name="Comma 4 9 3 4" xfId="35457"/>
    <cellStyle name="Comma 4 9 3 5" xfId="35458"/>
    <cellStyle name="Comma 4 9 3 6" xfId="35459"/>
    <cellStyle name="Comma 4 9 4" xfId="35460"/>
    <cellStyle name="Comma 4 9 4 2" xfId="35461"/>
    <cellStyle name="Comma 4 9 5" xfId="35462"/>
    <cellStyle name="Comma 4 9 6" xfId="35463"/>
    <cellStyle name="Comma 4 9 7" xfId="35464"/>
    <cellStyle name="Comma 4 9 8" xfId="35465"/>
    <cellStyle name="Comma 5" xfId="35466"/>
    <cellStyle name="Comma 5 10" xfId="35467"/>
    <cellStyle name="Comma 5 10 2" xfId="35468"/>
    <cellStyle name="Comma 5 10 2 2" xfId="35469"/>
    <cellStyle name="Comma 5 10 3" xfId="35470"/>
    <cellStyle name="Comma 5 10 4" xfId="35471"/>
    <cellStyle name="Comma 5 10 5" xfId="35472"/>
    <cellStyle name="Comma 5 10 6" xfId="35473"/>
    <cellStyle name="Comma 5 11" xfId="35474"/>
    <cellStyle name="Comma 5 11 2" xfId="35475"/>
    <cellStyle name="Comma 5 11 2 2" xfId="35476"/>
    <cellStyle name="Comma 5 11 3" xfId="35477"/>
    <cellStyle name="Comma 5 11 4" xfId="35478"/>
    <cellStyle name="Comma 5 11 5" xfId="35479"/>
    <cellStyle name="Comma 5 11 6" xfId="35480"/>
    <cellStyle name="Comma 5 12" xfId="35481"/>
    <cellStyle name="Comma 5 12 2" xfId="35482"/>
    <cellStyle name="Comma 5 12 2 2" xfId="35483"/>
    <cellStyle name="Comma 5 12 3" xfId="35484"/>
    <cellStyle name="Comma 5 12 4" xfId="35485"/>
    <cellStyle name="Comma 5 12 5" xfId="35486"/>
    <cellStyle name="Comma 5 12 6" xfId="35487"/>
    <cellStyle name="Comma 5 13" xfId="35488"/>
    <cellStyle name="Comma 5 13 2" xfId="35489"/>
    <cellStyle name="Comma 5 14" xfId="35490"/>
    <cellStyle name="Comma 5 14 2" xfId="35491"/>
    <cellStyle name="Comma 5 15" xfId="35492"/>
    <cellStyle name="Comma 5 16" xfId="35493"/>
    <cellStyle name="Comma 5 17" xfId="35494"/>
    <cellStyle name="Comma 5 18" xfId="35495"/>
    <cellStyle name="Comma 5 19" xfId="35496"/>
    <cellStyle name="Comma 5 2" xfId="35497"/>
    <cellStyle name="Comma 5 2 10" xfId="35498"/>
    <cellStyle name="Comma 5 2 10 2" xfId="35499"/>
    <cellStyle name="Comma 5 2 10 2 2" xfId="35500"/>
    <cellStyle name="Comma 5 2 10 3" xfId="35501"/>
    <cellStyle name="Comma 5 2 10 4" xfId="35502"/>
    <cellStyle name="Comma 5 2 10 5" xfId="35503"/>
    <cellStyle name="Comma 5 2 10 6" xfId="35504"/>
    <cellStyle name="Comma 5 2 11" xfId="35505"/>
    <cellStyle name="Comma 5 2 11 2" xfId="35506"/>
    <cellStyle name="Comma 5 2 11 2 2" xfId="35507"/>
    <cellStyle name="Comma 5 2 11 3" xfId="35508"/>
    <cellStyle name="Comma 5 2 11 4" xfId="35509"/>
    <cellStyle name="Comma 5 2 11 5" xfId="35510"/>
    <cellStyle name="Comma 5 2 11 6" xfId="35511"/>
    <cellStyle name="Comma 5 2 12" xfId="35512"/>
    <cellStyle name="Comma 5 2 12 2" xfId="35513"/>
    <cellStyle name="Comma 5 2 13" xfId="35514"/>
    <cellStyle name="Comma 5 2 13 2" xfId="35515"/>
    <cellStyle name="Comma 5 2 14" xfId="35516"/>
    <cellStyle name="Comma 5 2 15" xfId="35517"/>
    <cellStyle name="Comma 5 2 16" xfId="35518"/>
    <cellStyle name="Comma 5 2 17" xfId="35519"/>
    <cellStyle name="Comma 5 2 18" xfId="35520"/>
    <cellStyle name="Comma 5 2 2" xfId="35521"/>
    <cellStyle name="Comma 5 2 2 10" xfId="35522"/>
    <cellStyle name="Comma 5 2 2 11" xfId="35523"/>
    <cellStyle name="Comma 5 2 2 12" xfId="35524"/>
    <cellStyle name="Comma 5 2 2 2" xfId="35525"/>
    <cellStyle name="Comma 5 2 2 2 10" xfId="35526"/>
    <cellStyle name="Comma 5 2 2 2 11" xfId="35527"/>
    <cellStyle name="Comma 5 2 2 2 2" xfId="35528"/>
    <cellStyle name="Comma 5 2 2 2 2 2" xfId="35529"/>
    <cellStyle name="Comma 5 2 2 2 2 2 2" xfId="35530"/>
    <cellStyle name="Comma 5 2 2 2 2 2 2 2" xfId="35531"/>
    <cellStyle name="Comma 5 2 2 2 2 2 2 2 2" xfId="35532"/>
    <cellStyle name="Comma 5 2 2 2 2 2 2 3" xfId="35533"/>
    <cellStyle name="Comma 5 2 2 2 2 2 2 4" xfId="35534"/>
    <cellStyle name="Comma 5 2 2 2 2 2 2 5" xfId="35535"/>
    <cellStyle name="Comma 5 2 2 2 2 2 2 6" xfId="35536"/>
    <cellStyle name="Comma 5 2 2 2 2 2 3" xfId="35537"/>
    <cellStyle name="Comma 5 2 2 2 2 2 3 2" xfId="35538"/>
    <cellStyle name="Comma 5 2 2 2 2 2 4" xfId="35539"/>
    <cellStyle name="Comma 5 2 2 2 2 2 5" xfId="35540"/>
    <cellStyle name="Comma 5 2 2 2 2 2 6" xfId="35541"/>
    <cellStyle name="Comma 5 2 2 2 2 2 7" xfId="35542"/>
    <cellStyle name="Comma 5 2 2 2 2 3" xfId="35543"/>
    <cellStyle name="Comma 5 2 2 2 2 3 2" xfId="35544"/>
    <cellStyle name="Comma 5 2 2 2 2 3 2 2" xfId="35545"/>
    <cellStyle name="Comma 5 2 2 2 2 3 3" xfId="35546"/>
    <cellStyle name="Comma 5 2 2 2 2 3 4" xfId="35547"/>
    <cellStyle name="Comma 5 2 2 2 2 3 5" xfId="35548"/>
    <cellStyle name="Comma 5 2 2 2 2 3 6" xfId="35549"/>
    <cellStyle name="Comma 5 2 2 2 2 4" xfId="35550"/>
    <cellStyle name="Comma 5 2 2 2 2 4 2" xfId="35551"/>
    <cellStyle name="Comma 5 2 2 2 2 5" xfId="35552"/>
    <cellStyle name="Comma 5 2 2 2 2 6" xfId="35553"/>
    <cellStyle name="Comma 5 2 2 2 2 7" xfId="35554"/>
    <cellStyle name="Comma 5 2 2 2 2 8" xfId="35555"/>
    <cellStyle name="Comma 5 2 2 2 3" xfId="35556"/>
    <cellStyle name="Comma 5 2 2 2 3 2" xfId="35557"/>
    <cellStyle name="Comma 5 2 2 2 3 2 2" xfId="35558"/>
    <cellStyle name="Comma 5 2 2 2 3 2 2 2" xfId="35559"/>
    <cellStyle name="Comma 5 2 2 2 3 2 3" xfId="35560"/>
    <cellStyle name="Comma 5 2 2 2 3 2 4" xfId="35561"/>
    <cellStyle name="Comma 5 2 2 2 3 2 5" xfId="35562"/>
    <cellStyle name="Comma 5 2 2 2 3 2 6" xfId="35563"/>
    <cellStyle name="Comma 5 2 2 2 3 3" xfId="35564"/>
    <cellStyle name="Comma 5 2 2 2 3 3 2" xfId="35565"/>
    <cellStyle name="Comma 5 2 2 2 3 4" xfId="35566"/>
    <cellStyle name="Comma 5 2 2 2 3 5" xfId="35567"/>
    <cellStyle name="Comma 5 2 2 2 3 6" xfId="35568"/>
    <cellStyle name="Comma 5 2 2 2 3 7" xfId="35569"/>
    <cellStyle name="Comma 5 2 2 2 4" xfId="35570"/>
    <cellStyle name="Comma 5 2 2 2 4 2" xfId="35571"/>
    <cellStyle name="Comma 5 2 2 2 4 2 2" xfId="35572"/>
    <cellStyle name="Comma 5 2 2 2 4 3" xfId="35573"/>
    <cellStyle name="Comma 5 2 2 2 4 4" xfId="35574"/>
    <cellStyle name="Comma 5 2 2 2 4 5" xfId="35575"/>
    <cellStyle name="Comma 5 2 2 2 4 6" xfId="35576"/>
    <cellStyle name="Comma 5 2 2 2 5" xfId="35577"/>
    <cellStyle name="Comma 5 2 2 2 5 2" xfId="35578"/>
    <cellStyle name="Comma 5 2 2 2 6" xfId="35579"/>
    <cellStyle name="Comma 5 2 2 2 6 2" xfId="35580"/>
    <cellStyle name="Comma 5 2 2 2 7" xfId="35581"/>
    <cellStyle name="Comma 5 2 2 2 8" xfId="35582"/>
    <cellStyle name="Comma 5 2 2 2 9" xfId="35583"/>
    <cellStyle name="Comma 5 2 2 3" xfId="35584"/>
    <cellStyle name="Comma 5 2 2 3 2" xfId="35585"/>
    <cellStyle name="Comma 5 2 2 3 2 2" xfId="35586"/>
    <cellStyle name="Comma 5 2 2 3 2 2 2" xfId="35587"/>
    <cellStyle name="Comma 5 2 2 3 2 2 2 2" xfId="35588"/>
    <cellStyle name="Comma 5 2 2 3 2 2 3" xfId="35589"/>
    <cellStyle name="Comma 5 2 2 3 2 2 4" xfId="35590"/>
    <cellStyle name="Comma 5 2 2 3 2 2 5" xfId="35591"/>
    <cellStyle name="Comma 5 2 2 3 2 2 6" xfId="35592"/>
    <cellStyle name="Comma 5 2 2 3 2 3" xfId="35593"/>
    <cellStyle name="Comma 5 2 2 3 2 3 2" xfId="35594"/>
    <cellStyle name="Comma 5 2 2 3 2 4" xfId="35595"/>
    <cellStyle name="Comma 5 2 2 3 2 5" xfId="35596"/>
    <cellStyle name="Comma 5 2 2 3 2 6" xfId="35597"/>
    <cellStyle name="Comma 5 2 2 3 2 7" xfId="35598"/>
    <cellStyle name="Comma 5 2 2 3 3" xfId="35599"/>
    <cellStyle name="Comma 5 2 2 3 3 2" xfId="35600"/>
    <cellStyle name="Comma 5 2 2 3 3 2 2" xfId="35601"/>
    <cellStyle name="Comma 5 2 2 3 3 3" xfId="35602"/>
    <cellStyle name="Comma 5 2 2 3 3 4" xfId="35603"/>
    <cellStyle name="Comma 5 2 2 3 3 5" xfId="35604"/>
    <cellStyle name="Comma 5 2 2 3 3 6" xfId="35605"/>
    <cellStyle name="Comma 5 2 2 3 4" xfId="35606"/>
    <cellStyle name="Comma 5 2 2 3 4 2" xfId="35607"/>
    <cellStyle name="Comma 5 2 2 3 5" xfId="35608"/>
    <cellStyle name="Comma 5 2 2 3 6" xfId="35609"/>
    <cellStyle name="Comma 5 2 2 3 7" xfId="35610"/>
    <cellStyle name="Comma 5 2 2 3 8" xfId="35611"/>
    <cellStyle name="Comma 5 2 2 4" xfId="35612"/>
    <cellStyle name="Comma 5 2 2 4 2" xfId="35613"/>
    <cellStyle name="Comma 5 2 2 4 2 2" xfId="35614"/>
    <cellStyle name="Comma 5 2 2 4 2 2 2" xfId="35615"/>
    <cellStyle name="Comma 5 2 2 4 2 3" xfId="35616"/>
    <cellStyle name="Comma 5 2 2 4 2 4" xfId="35617"/>
    <cellStyle name="Comma 5 2 2 4 2 5" xfId="35618"/>
    <cellStyle name="Comma 5 2 2 4 2 6" xfId="35619"/>
    <cellStyle name="Comma 5 2 2 4 3" xfId="35620"/>
    <cellStyle name="Comma 5 2 2 4 3 2" xfId="35621"/>
    <cellStyle name="Comma 5 2 2 4 4" xfId="35622"/>
    <cellStyle name="Comma 5 2 2 4 5" xfId="35623"/>
    <cellStyle name="Comma 5 2 2 4 6" xfId="35624"/>
    <cellStyle name="Comma 5 2 2 4 7" xfId="35625"/>
    <cellStyle name="Comma 5 2 2 5" xfId="35626"/>
    <cellStyle name="Comma 5 2 2 5 2" xfId="35627"/>
    <cellStyle name="Comma 5 2 2 5 2 2" xfId="35628"/>
    <cellStyle name="Comma 5 2 2 5 3" xfId="35629"/>
    <cellStyle name="Comma 5 2 2 5 4" xfId="35630"/>
    <cellStyle name="Comma 5 2 2 5 5" xfId="35631"/>
    <cellStyle name="Comma 5 2 2 5 6" xfId="35632"/>
    <cellStyle name="Comma 5 2 2 6" xfId="35633"/>
    <cellStyle name="Comma 5 2 2 6 2" xfId="35634"/>
    <cellStyle name="Comma 5 2 2 7" xfId="35635"/>
    <cellStyle name="Comma 5 2 2 7 2" xfId="35636"/>
    <cellStyle name="Comma 5 2 2 8" xfId="35637"/>
    <cellStyle name="Comma 5 2 2 9" xfId="35638"/>
    <cellStyle name="Comma 5 2 3" xfId="35639"/>
    <cellStyle name="Comma 5 2 3 10" xfId="35640"/>
    <cellStyle name="Comma 5 2 3 11" xfId="35641"/>
    <cellStyle name="Comma 5 2 3 2" xfId="35642"/>
    <cellStyle name="Comma 5 2 3 2 2" xfId="35643"/>
    <cellStyle name="Comma 5 2 3 2 2 2" xfId="35644"/>
    <cellStyle name="Comma 5 2 3 2 2 2 2" xfId="35645"/>
    <cellStyle name="Comma 5 2 3 2 2 2 2 2" xfId="35646"/>
    <cellStyle name="Comma 5 2 3 2 2 2 3" xfId="35647"/>
    <cellStyle name="Comma 5 2 3 2 2 2 4" xfId="35648"/>
    <cellStyle name="Comma 5 2 3 2 2 2 5" xfId="35649"/>
    <cellStyle name="Comma 5 2 3 2 2 2 6" xfId="35650"/>
    <cellStyle name="Comma 5 2 3 2 2 3" xfId="35651"/>
    <cellStyle name="Comma 5 2 3 2 2 3 2" xfId="35652"/>
    <cellStyle name="Comma 5 2 3 2 2 4" xfId="35653"/>
    <cellStyle name="Comma 5 2 3 2 2 5" xfId="35654"/>
    <cellStyle name="Comma 5 2 3 2 2 6" xfId="35655"/>
    <cellStyle name="Comma 5 2 3 2 2 7" xfId="35656"/>
    <cellStyle name="Comma 5 2 3 2 3" xfId="35657"/>
    <cellStyle name="Comma 5 2 3 2 3 2" xfId="35658"/>
    <cellStyle name="Comma 5 2 3 2 3 2 2" xfId="35659"/>
    <cellStyle name="Comma 5 2 3 2 3 3" xfId="35660"/>
    <cellStyle name="Comma 5 2 3 2 3 4" xfId="35661"/>
    <cellStyle name="Comma 5 2 3 2 3 5" xfId="35662"/>
    <cellStyle name="Comma 5 2 3 2 3 6" xfId="35663"/>
    <cellStyle name="Comma 5 2 3 2 4" xfId="35664"/>
    <cellStyle name="Comma 5 2 3 2 4 2" xfId="35665"/>
    <cellStyle name="Comma 5 2 3 2 5" xfId="35666"/>
    <cellStyle name="Comma 5 2 3 2 6" xfId="35667"/>
    <cellStyle name="Comma 5 2 3 2 7" xfId="35668"/>
    <cellStyle name="Comma 5 2 3 2 8" xfId="35669"/>
    <cellStyle name="Comma 5 2 3 3" xfId="35670"/>
    <cellStyle name="Comma 5 2 3 3 2" xfId="35671"/>
    <cellStyle name="Comma 5 2 3 3 2 2" xfId="35672"/>
    <cellStyle name="Comma 5 2 3 3 2 2 2" xfId="35673"/>
    <cellStyle name="Comma 5 2 3 3 2 3" xfId="35674"/>
    <cellStyle name="Comma 5 2 3 3 2 4" xfId="35675"/>
    <cellStyle name="Comma 5 2 3 3 2 5" xfId="35676"/>
    <cellStyle name="Comma 5 2 3 3 2 6" xfId="35677"/>
    <cellStyle name="Comma 5 2 3 3 3" xfId="35678"/>
    <cellStyle name="Comma 5 2 3 3 3 2" xfId="35679"/>
    <cellStyle name="Comma 5 2 3 3 4" xfId="35680"/>
    <cellStyle name="Comma 5 2 3 3 5" xfId="35681"/>
    <cellStyle name="Comma 5 2 3 3 6" xfId="35682"/>
    <cellStyle name="Comma 5 2 3 3 7" xfId="35683"/>
    <cellStyle name="Comma 5 2 3 4" xfId="35684"/>
    <cellStyle name="Comma 5 2 3 4 2" xfId="35685"/>
    <cellStyle name="Comma 5 2 3 4 2 2" xfId="35686"/>
    <cellStyle name="Comma 5 2 3 4 3" xfId="35687"/>
    <cellStyle name="Comma 5 2 3 4 4" xfId="35688"/>
    <cellStyle name="Comma 5 2 3 4 5" xfId="35689"/>
    <cellStyle name="Comma 5 2 3 4 6" xfId="35690"/>
    <cellStyle name="Comma 5 2 3 5" xfId="35691"/>
    <cellStyle name="Comma 5 2 3 5 2" xfId="35692"/>
    <cellStyle name="Comma 5 2 3 6" xfId="35693"/>
    <cellStyle name="Comma 5 2 3 6 2" xfId="35694"/>
    <cellStyle name="Comma 5 2 3 7" xfId="35695"/>
    <cellStyle name="Comma 5 2 3 8" xfId="35696"/>
    <cellStyle name="Comma 5 2 3 9" xfId="35697"/>
    <cellStyle name="Comma 5 2 4" xfId="35698"/>
    <cellStyle name="Comma 5 2 4 2" xfId="35699"/>
    <cellStyle name="Comma 5 2 4 2 2" xfId="35700"/>
    <cellStyle name="Comma 5 2 4 2 2 2" xfId="35701"/>
    <cellStyle name="Comma 5 2 4 2 2 2 2" xfId="35702"/>
    <cellStyle name="Comma 5 2 4 2 2 2 2 2" xfId="35703"/>
    <cellStyle name="Comma 5 2 4 2 2 2 3" xfId="35704"/>
    <cellStyle name="Comma 5 2 4 2 2 2 4" xfId="35705"/>
    <cellStyle name="Comma 5 2 4 2 2 2 5" xfId="35706"/>
    <cellStyle name="Comma 5 2 4 2 2 2 6" xfId="35707"/>
    <cellStyle name="Comma 5 2 4 2 2 3" xfId="35708"/>
    <cellStyle name="Comma 5 2 4 2 2 3 2" xfId="35709"/>
    <cellStyle name="Comma 5 2 4 2 2 4" xfId="35710"/>
    <cellStyle name="Comma 5 2 4 2 2 5" xfId="35711"/>
    <cellStyle name="Comma 5 2 4 2 2 6" xfId="35712"/>
    <cellStyle name="Comma 5 2 4 2 2 7" xfId="35713"/>
    <cellStyle name="Comma 5 2 4 2 3" xfId="35714"/>
    <cellStyle name="Comma 5 2 4 2 3 2" xfId="35715"/>
    <cellStyle name="Comma 5 2 4 2 3 2 2" xfId="35716"/>
    <cellStyle name="Comma 5 2 4 2 3 3" xfId="35717"/>
    <cellStyle name="Comma 5 2 4 2 3 4" xfId="35718"/>
    <cellStyle name="Comma 5 2 4 2 3 5" xfId="35719"/>
    <cellStyle name="Comma 5 2 4 2 3 6" xfId="35720"/>
    <cellStyle name="Comma 5 2 4 2 4" xfId="35721"/>
    <cellStyle name="Comma 5 2 4 2 4 2" xfId="35722"/>
    <cellStyle name="Comma 5 2 4 2 5" xfId="35723"/>
    <cellStyle name="Comma 5 2 4 2 6" xfId="35724"/>
    <cellStyle name="Comma 5 2 4 2 7" xfId="35725"/>
    <cellStyle name="Comma 5 2 4 2 8" xfId="35726"/>
    <cellStyle name="Comma 5 2 4 3" xfId="35727"/>
    <cellStyle name="Comma 5 2 4 3 2" xfId="35728"/>
    <cellStyle name="Comma 5 2 4 3 2 2" xfId="35729"/>
    <cellStyle name="Comma 5 2 4 3 2 2 2" xfId="35730"/>
    <cellStyle name="Comma 5 2 4 3 2 3" xfId="35731"/>
    <cellStyle name="Comma 5 2 4 3 2 4" xfId="35732"/>
    <cellStyle name="Comma 5 2 4 3 2 5" xfId="35733"/>
    <cellStyle name="Comma 5 2 4 3 2 6" xfId="35734"/>
    <cellStyle name="Comma 5 2 4 3 3" xfId="35735"/>
    <cellStyle name="Comma 5 2 4 3 3 2" xfId="35736"/>
    <cellStyle name="Comma 5 2 4 3 4" xfId="35737"/>
    <cellStyle name="Comma 5 2 4 3 5" xfId="35738"/>
    <cellStyle name="Comma 5 2 4 3 6" xfId="35739"/>
    <cellStyle name="Comma 5 2 4 3 7" xfId="35740"/>
    <cellStyle name="Comma 5 2 4 4" xfId="35741"/>
    <cellStyle name="Comma 5 2 4 4 2" xfId="35742"/>
    <cellStyle name="Comma 5 2 4 4 2 2" xfId="35743"/>
    <cellStyle name="Comma 5 2 4 4 3" xfId="35744"/>
    <cellStyle name="Comma 5 2 4 4 4" xfId="35745"/>
    <cellStyle name="Comma 5 2 4 4 5" xfId="35746"/>
    <cellStyle name="Comma 5 2 4 4 6" xfId="35747"/>
    <cellStyle name="Comma 5 2 4 5" xfId="35748"/>
    <cellStyle name="Comma 5 2 4 5 2" xfId="35749"/>
    <cellStyle name="Comma 5 2 4 6" xfId="35750"/>
    <cellStyle name="Comma 5 2 4 7" xfId="35751"/>
    <cellStyle name="Comma 5 2 4 8" xfId="35752"/>
    <cellStyle name="Comma 5 2 4 9" xfId="35753"/>
    <cellStyle name="Comma 5 2 5" xfId="35754"/>
    <cellStyle name="Comma 5 2 5 2" xfId="35755"/>
    <cellStyle name="Comma 5 2 5 2 2" xfId="35756"/>
    <cellStyle name="Comma 5 2 5 2 2 2" xfId="35757"/>
    <cellStyle name="Comma 5 2 5 2 2 2 2" xfId="35758"/>
    <cellStyle name="Comma 5 2 5 2 2 3" xfId="35759"/>
    <cellStyle name="Comma 5 2 5 2 2 4" xfId="35760"/>
    <cellStyle name="Comma 5 2 5 2 2 5" xfId="35761"/>
    <cellStyle name="Comma 5 2 5 2 2 6" xfId="35762"/>
    <cellStyle name="Comma 5 2 5 2 3" xfId="35763"/>
    <cellStyle name="Comma 5 2 5 2 3 2" xfId="35764"/>
    <cellStyle name="Comma 5 2 5 2 4" xfId="35765"/>
    <cellStyle name="Comma 5 2 5 2 5" xfId="35766"/>
    <cellStyle name="Comma 5 2 5 2 6" xfId="35767"/>
    <cellStyle name="Comma 5 2 5 2 7" xfId="35768"/>
    <cellStyle name="Comma 5 2 5 3" xfId="35769"/>
    <cellStyle name="Comma 5 2 5 3 2" xfId="35770"/>
    <cellStyle name="Comma 5 2 5 3 2 2" xfId="35771"/>
    <cellStyle name="Comma 5 2 5 3 3" xfId="35772"/>
    <cellStyle name="Comma 5 2 5 3 4" xfId="35773"/>
    <cellStyle name="Comma 5 2 5 3 5" xfId="35774"/>
    <cellStyle name="Comma 5 2 5 3 6" xfId="35775"/>
    <cellStyle name="Comma 5 2 5 4" xfId="35776"/>
    <cellStyle name="Comma 5 2 5 4 2" xfId="35777"/>
    <cellStyle name="Comma 5 2 5 5" xfId="35778"/>
    <cellStyle name="Comma 5 2 5 6" xfId="35779"/>
    <cellStyle name="Comma 5 2 5 7" xfId="35780"/>
    <cellStyle name="Comma 5 2 5 8" xfId="35781"/>
    <cellStyle name="Comma 5 2 6" xfId="35782"/>
    <cellStyle name="Comma 5 2 6 2" xfId="35783"/>
    <cellStyle name="Comma 5 2 6 2 2" xfId="35784"/>
    <cellStyle name="Comma 5 2 6 2 2 2" xfId="35785"/>
    <cellStyle name="Comma 5 2 6 2 2 2 2" xfId="35786"/>
    <cellStyle name="Comma 5 2 6 2 2 3" xfId="35787"/>
    <cellStyle name="Comma 5 2 6 2 2 4" xfId="35788"/>
    <cellStyle name="Comma 5 2 6 2 2 5" xfId="35789"/>
    <cellStyle name="Comma 5 2 6 2 2 6" xfId="35790"/>
    <cellStyle name="Comma 5 2 6 2 3" xfId="35791"/>
    <cellStyle name="Comma 5 2 6 2 3 2" xfId="35792"/>
    <cellStyle name="Comma 5 2 6 2 4" xfId="35793"/>
    <cellStyle name="Comma 5 2 6 2 5" xfId="35794"/>
    <cellStyle name="Comma 5 2 6 2 6" xfId="35795"/>
    <cellStyle name="Comma 5 2 6 2 7" xfId="35796"/>
    <cellStyle name="Comma 5 2 6 3" xfId="35797"/>
    <cellStyle name="Comma 5 2 6 3 2" xfId="35798"/>
    <cellStyle name="Comma 5 2 6 3 2 2" xfId="35799"/>
    <cellStyle name="Comma 5 2 6 3 3" xfId="35800"/>
    <cellStyle name="Comma 5 2 6 3 4" xfId="35801"/>
    <cellStyle name="Comma 5 2 6 3 5" xfId="35802"/>
    <cellStyle name="Comma 5 2 6 3 6" xfId="35803"/>
    <cellStyle name="Comma 5 2 6 4" xfId="35804"/>
    <cellStyle name="Comma 5 2 6 4 2" xfId="35805"/>
    <cellStyle name="Comma 5 2 6 5" xfId="35806"/>
    <cellStyle name="Comma 5 2 6 6" xfId="35807"/>
    <cellStyle name="Comma 5 2 6 7" xfId="35808"/>
    <cellStyle name="Comma 5 2 6 8" xfId="35809"/>
    <cellStyle name="Comma 5 2 7" xfId="35810"/>
    <cellStyle name="Comma 5 2 7 2" xfId="35811"/>
    <cellStyle name="Comma 5 2 7 2 2" xfId="35812"/>
    <cellStyle name="Comma 5 2 7 2 2 2" xfId="35813"/>
    <cellStyle name="Comma 5 2 7 2 3" xfId="35814"/>
    <cellStyle name="Comma 5 2 7 2 4" xfId="35815"/>
    <cellStyle name="Comma 5 2 7 2 5" xfId="35816"/>
    <cellStyle name="Comma 5 2 7 2 6" xfId="35817"/>
    <cellStyle name="Comma 5 2 7 3" xfId="35818"/>
    <cellStyle name="Comma 5 2 7 3 2" xfId="35819"/>
    <cellStyle name="Comma 5 2 7 4" xfId="35820"/>
    <cellStyle name="Comma 5 2 7 5" xfId="35821"/>
    <cellStyle name="Comma 5 2 7 6" xfId="35822"/>
    <cellStyle name="Comma 5 2 7 7" xfId="35823"/>
    <cellStyle name="Comma 5 2 8" xfId="35824"/>
    <cellStyle name="Comma 5 2 8 2" xfId="35825"/>
    <cellStyle name="Comma 5 2 8 2 2" xfId="35826"/>
    <cellStyle name="Comma 5 2 8 2 2 2" xfId="35827"/>
    <cellStyle name="Comma 5 2 8 2 3" xfId="35828"/>
    <cellStyle name="Comma 5 2 8 2 4" xfId="35829"/>
    <cellStyle name="Comma 5 2 8 2 5" xfId="35830"/>
    <cellStyle name="Comma 5 2 8 2 6" xfId="35831"/>
    <cellStyle name="Comma 5 2 8 3" xfId="35832"/>
    <cellStyle name="Comma 5 2 8 3 2" xfId="35833"/>
    <cellStyle name="Comma 5 2 8 4" xfId="35834"/>
    <cellStyle name="Comma 5 2 8 5" xfId="35835"/>
    <cellStyle name="Comma 5 2 8 6" xfId="35836"/>
    <cellStyle name="Comma 5 2 8 7" xfId="35837"/>
    <cellStyle name="Comma 5 2 9" xfId="35838"/>
    <cellStyle name="Comma 5 2 9 2" xfId="35839"/>
    <cellStyle name="Comma 5 2 9 2 2" xfId="35840"/>
    <cellStyle name="Comma 5 2 9 3" xfId="35841"/>
    <cellStyle name="Comma 5 2 9 4" xfId="35842"/>
    <cellStyle name="Comma 5 2 9 5" xfId="35843"/>
    <cellStyle name="Comma 5 2 9 6" xfId="35844"/>
    <cellStyle name="Comma 5 3" xfId="35845"/>
    <cellStyle name="Comma 5 3 10" xfId="35846"/>
    <cellStyle name="Comma 5 3 10 2" xfId="35847"/>
    <cellStyle name="Comma 5 3 11" xfId="35848"/>
    <cellStyle name="Comma 5 3 12" xfId="35849"/>
    <cellStyle name="Comma 5 3 13" xfId="35850"/>
    <cellStyle name="Comma 5 3 14" xfId="35851"/>
    <cellStyle name="Comma 5 3 15" xfId="35852"/>
    <cellStyle name="Comma 5 3 2" xfId="35853"/>
    <cellStyle name="Comma 5 3 2 10" xfId="35854"/>
    <cellStyle name="Comma 5 3 2 11" xfId="35855"/>
    <cellStyle name="Comma 5 3 2 2" xfId="35856"/>
    <cellStyle name="Comma 5 3 2 2 2" xfId="35857"/>
    <cellStyle name="Comma 5 3 2 2 2 2" xfId="35858"/>
    <cellStyle name="Comma 5 3 2 2 2 2 2" xfId="35859"/>
    <cellStyle name="Comma 5 3 2 2 2 2 2 2" xfId="35860"/>
    <cellStyle name="Comma 5 3 2 2 2 2 3" xfId="35861"/>
    <cellStyle name="Comma 5 3 2 2 2 2 4" xfId="35862"/>
    <cellStyle name="Comma 5 3 2 2 2 2 5" xfId="35863"/>
    <cellStyle name="Comma 5 3 2 2 2 2 6" xfId="35864"/>
    <cellStyle name="Comma 5 3 2 2 2 3" xfId="35865"/>
    <cellStyle name="Comma 5 3 2 2 2 3 2" xfId="35866"/>
    <cellStyle name="Comma 5 3 2 2 2 4" xfId="35867"/>
    <cellStyle name="Comma 5 3 2 2 2 5" xfId="35868"/>
    <cellStyle name="Comma 5 3 2 2 2 6" xfId="35869"/>
    <cellStyle name="Comma 5 3 2 2 2 7" xfId="35870"/>
    <cellStyle name="Comma 5 3 2 2 3" xfId="35871"/>
    <cellStyle name="Comma 5 3 2 2 3 2" xfId="35872"/>
    <cellStyle name="Comma 5 3 2 2 3 2 2" xfId="35873"/>
    <cellStyle name="Comma 5 3 2 2 3 3" xfId="35874"/>
    <cellStyle name="Comma 5 3 2 2 3 4" xfId="35875"/>
    <cellStyle name="Comma 5 3 2 2 3 5" xfId="35876"/>
    <cellStyle name="Comma 5 3 2 2 3 6" xfId="35877"/>
    <cellStyle name="Comma 5 3 2 2 4" xfId="35878"/>
    <cellStyle name="Comma 5 3 2 2 4 2" xfId="35879"/>
    <cellStyle name="Comma 5 3 2 2 5" xfId="35880"/>
    <cellStyle name="Comma 5 3 2 2 6" xfId="35881"/>
    <cellStyle name="Comma 5 3 2 2 7" xfId="35882"/>
    <cellStyle name="Comma 5 3 2 2 8" xfId="35883"/>
    <cellStyle name="Comma 5 3 2 3" xfId="35884"/>
    <cellStyle name="Comma 5 3 2 3 2" xfId="35885"/>
    <cellStyle name="Comma 5 3 2 3 2 2" xfId="35886"/>
    <cellStyle name="Comma 5 3 2 3 2 2 2" xfId="35887"/>
    <cellStyle name="Comma 5 3 2 3 2 3" xfId="35888"/>
    <cellStyle name="Comma 5 3 2 3 2 4" xfId="35889"/>
    <cellStyle name="Comma 5 3 2 3 2 5" xfId="35890"/>
    <cellStyle name="Comma 5 3 2 3 2 6" xfId="35891"/>
    <cellStyle name="Comma 5 3 2 3 3" xfId="35892"/>
    <cellStyle name="Comma 5 3 2 3 3 2" xfId="35893"/>
    <cellStyle name="Comma 5 3 2 3 4" xfId="35894"/>
    <cellStyle name="Comma 5 3 2 3 5" xfId="35895"/>
    <cellStyle name="Comma 5 3 2 3 6" xfId="35896"/>
    <cellStyle name="Comma 5 3 2 3 7" xfId="35897"/>
    <cellStyle name="Comma 5 3 2 4" xfId="35898"/>
    <cellStyle name="Comma 5 3 2 4 2" xfId="35899"/>
    <cellStyle name="Comma 5 3 2 4 2 2" xfId="35900"/>
    <cellStyle name="Comma 5 3 2 4 3" xfId="35901"/>
    <cellStyle name="Comma 5 3 2 4 4" xfId="35902"/>
    <cellStyle name="Comma 5 3 2 4 5" xfId="35903"/>
    <cellStyle name="Comma 5 3 2 4 6" xfId="35904"/>
    <cellStyle name="Comma 5 3 2 5" xfId="35905"/>
    <cellStyle name="Comma 5 3 2 5 2" xfId="35906"/>
    <cellStyle name="Comma 5 3 2 6" xfId="35907"/>
    <cellStyle name="Comma 5 3 2 6 2" xfId="35908"/>
    <cellStyle name="Comma 5 3 2 7" xfId="35909"/>
    <cellStyle name="Comma 5 3 2 8" xfId="35910"/>
    <cellStyle name="Comma 5 3 2 9" xfId="35911"/>
    <cellStyle name="Comma 5 3 3" xfId="35912"/>
    <cellStyle name="Comma 5 3 3 2" xfId="35913"/>
    <cellStyle name="Comma 5 3 3 2 2" xfId="35914"/>
    <cellStyle name="Comma 5 3 3 2 2 2" xfId="35915"/>
    <cellStyle name="Comma 5 3 3 2 2 2 2" xfId="35916"/>
    <cellStyle name="Comma 5 3 3 2 2 3" xfId="35917"/>
    <cellStyle name="Comma 5 3 3 2 2 4" xfId="35918"/>
    <cellStyle name="Comma 5 3 3 2 2 5" xfId="35919"/>
    <cellStyle name="Comma 5 3 3 2 2 6" xfId="35920"/>
    <cellStyle name="Comma 5 3 3 2 3" xfId="35921"/>
    <cellStyle name="Comma 5 3 3 2 3 2" xfId="35922"/>
    <cellStyle name="Comma 5 3 3 2 4" xfId="35923"/>
    <cellStyle name="Comma 5 3 3 2 5" xfId="35924"/>
    <cellStyle name="Comma 5 3 3 2 6" xfId="35925"/>
    <cellStyle name="Comma 5 3 3 2 7" xfId="35926"/>
    <cellStyle name="Comma 5 3 3 3" xfId="35927"/>
    <cellStyle name="Comma 5 3 3 3 2" xfId="35928"/>
    <cellStyle name="Comma 5 3 3 3 2 2" xfId="35929"/>
    <cellStyle name="Comma 5 3 3 3 3" xfId="35930"/>
    <cellStyle name="Comma 5 3 3 3 4" xfId="35931"/>
    <cellStyle name="Comma 5 3 3 3 5" xfId="35932"/>
    <cellStyle name="Comma 5 3 3 3 6" xfId="35933"/>
    <cellStyle name="Comma 5 3 3 4" xfId="35934"/>
    <cellStyle name="Comma 5 3 3 4 2" xfId="35935"/>
    <cellStyle name="Comma 5 3 3 5" xfId="35936"/>
    <cellStyle name="Comma 5 3 3 6" xfId="35937"/>
    <cellStyle name="Comma 5 3 3 7" xfId="35938"/>
    <cellStyle name="Comma 5 3 3 8" xfId="35939"/>
    <cellStyle name="Comma 5 3 4" xfId="35940"/>
    <cellStyle name="Comma 5 3 4 2" xfId="35941"/>
    <cellStyle name="Comma 5 3 4 2 2" xfId="35942"/>
    <cellStyle name="Comma 5 3 4 2 2 2" xfId="35943"/>
    <cellStyle name="Comma 5 3 4 2 3" xfId="35944"/>
    <cellStyle name="Comma 5 3 4 2 4" xfId="35945"/>
    <cellStyle name="Comma 5 3 4 2 5" xfId="35946"/>
    <cellStyle name="Comma 5 3 4 2 6" xfId="35947"/>
    <cellStyle name="Comma 5 3 4 3" xfId="35948"/>
    <cellStyle name="Comma 5 3 4 3 2" xfId="35949"/>
    <cellStyle name="Comma 5 3 4 4" xfId="35950"/>
    <cellStyle name="Comma 5 3 4 5" xfId="35951"/>
    <cellStyle name="Comma 5 3 4 6" xfId="35952"/>
    <cellStyle name="Comma 5 3 4 7" xfId="35953"/>
    <cellStyle name="Comma 5 3 5" xfId="35954"/>
    <cellStyle name="Comma 5 3 5 2" xfId="35955"/>
    <cellStyle name="Comma 5 3 5 2 2" xfId="35956"/>
    <cellStyle name="Comma 5 3 5 2 2 2" xfId="35957"/>
    <cellStyle name="Comma 5 3 5 2 3" xfId="35958"/>
    <cellStyle name="Comma 5 3 5 2 4" xfId="35959"/>
    <cellStyle name="Comma 5 3 5 2 5" xfId="35960"/>
    <cellStyle name="Comma 5 3 5 2 6" xfId="35961"/>
    <cellStyle name="Comma 5 3 5 3" xfId="35962"/>
    <cellStyle name="Comma 5 3 5 3 2" xfId="35963"/>
    <cellStyle name="Comma 5 3 5 4" xfId="35964"/>
    <cellStyle name="Comma 5 3 5 5" xfId="35965"/>
    <cellStyle name="Comma 5 3 5 6" xfId="35966"/>
    <cellStyle name="Comma 5 3 5 7" xfId="35967"/>
    <cellStyle name="Comma 5 3 6" xfId="35968"/>
    <cellStyle name="Comma 5 3 6 2" xfId="35969"/>
    <cellStyle name="Comma 5 3 6 2 2" xfId="35970"/>
    <cellStyle name="Comma 5 3 6 3" xfId="35971"/>
    <cellStyle name="Comma 5 3 6 4" xfId="35972"/>
    <cellStyle name="Comma 5 3 6 5" xfId="35973"/>
    <cellStyle name="Comma 5 3 6 6" xfId="35974"/>
    <cellStyle name="Comma 5 3 7" xfId="35975"/>
    <cellStyle name="Comma 5 3 7 2" xfId="35976"/>
    <cellStyle name="Comma 5 3 7 2 2" xfId="35977"/>
    <cellStyle name="Comma 5 3 7 3" xfId="35978"/>
    <cellStyle name="Comma 5 3 7 4" xfId="35979"/>
    <cellStyle name="Comma 5 3 7 5" xfId="35980"/>
    <cellStyle name="Comma 5 3 7 6" xfId="35981"/>
    <cellStyle name="Comma 5 3 8" xfId="35982"/>
    <cellStyle name="Comma 5 3 8 2" xfId="35983"/>
    <cellStyle name="Comma 5 3 8 2 2" xfId="35984"/>
    <cellStyle name="Comma 5 3 8 3" xfId="35985"/>
    <cellStyle name="Comma 5 3 8 4" xfId="35986"/>
    <cellStyle name="Comma 5 3 8 5" xfId="35987"/>
    <cellStyle name="Comma 5 3 8 6" xfId="35988"/>
    <cellStyle name="Comma 5 3 9" xfId="35989"/>
    <cellStyle name="Comma 5 3 9 2" xfId="35990"/>
    <cellStyle name="Comma 5 4" xfId="35991"/>
    <cellStyle name="Comma 5 4 10" xfId="35992"/>
    <cellStyle name="Comma 5 4 11" xfId="35993"/>
    <cellStyle name="Comma 5 4 12" xfId="35994"/>
    <cellStyle name="Comma 5 4 13" xfId="35995"/>
    <cellStyle name="Comma 5 4 14" xfId="35996"/>
    <cellStyle name="Comma 5 4 2" xfId="35997"/>
    <cellStyle name="Comma 5 4 2 10" xfId="35998"/>
    <cellStyle name="Comma 5 4 2 11" xfId="35999"/>
    <cellStyle name="Comma 5 4 2 2" xfId="36000"/>
    <cellStyle name="Comma 5 4 2 2 2" xfId="36001"/>
    <cellStyle name="Comma 5 4 2 2 2 2" xfId="36002"/>
    <cellStyle name="Comma 5 4 2 2 2 2 2" xfId="36003"/>
    <cellStyle name="Comma 5 4 2 2 2 3" xfId="36004"/>
    <cellStyle name="Comma 5 4 2 2 2 4" xfId="36005"/>
    <cellStyle name="Comma 5 4 2 2 2 5" xfId="36006"/>
    <cellStyle name="Comma 5 4 2 2 2 6" xfId="36007"/>
    <cellStyle name="Comma 5 4 2 2 3" xfId="36008"/>
    <cellStyle name="Comma 5 4 2 2 3 2" xfId="36009"/>
    <cellStyle name="Comma 5 4 2 2 4" xfId="36010"/>
    <cellStyle name="Comma 5 4 2 2 5" xfId="36011"/>
    <cellStyle name="Comma 5 4 2 2 6" xfId="36012"/>
    <cellStyle name="Comma 5 4 2 2 7" xfId="36013"/>
    <cellStyle name="Comma 5 4 2 3" xfId="36014"/>
    <cellStyle name="Comma 5 4 2 3 2" xfId="36015"/>
    <cellStyle name="Comma 5 4 2 3 2 2" xfId="36016"/>
    <cellStyle name="Comma 5 4 2 3 2 2 2" xfId="36017"/>
    <cellStyle name="Comma 5 4 2 3 2 3" xfId="36018"/>
    <cellStyle name="Comma 5 4 2 3 2 4" xfId="36019"/>
    <cellStyle name="Comma 5 4 2 3 2 5" xfId="36020"/>
    <cellStyle name="Comma 5 4 2 3 2 6" xfId="36021"/>
    <cellStyle name="Comma 5 4 2 3 3" xfId="36022"/>
    <cellStyle name="Comma 5 4 2 3 3 2" xfId="36023"/>
    <cellStyle name="Comma 5 4 2 3 4" xfId="36024"/>
    <cellStyle name="Comma 5 4 2 3 5" xfId="36025"/>
    <cellStyle name="Comma 5 4 2 3 6" xfId="36026"/>
    <cellStyle name="Comma 5 4 2 3 7" xfId="36027"/>
    <cellStyle name="Comma 5 4 2 4" xfId="36028"/>
    <cellStyle name="Comma 5 4 2 4 2" xfId="36029"/>
    <cellStyle name="Comma 5 4 2 4 2 2" xfId="36030"/>
    <cellStyle name="Comma 5 4 2 4 3" xfId="36031"/>
    <cellStyle name="Comma 5 4 2 4 4" xfId="36032"/>
    <cellStyle name="Comma 5 4 2 4 5" xfId="36033"/>
    <cellStyle name="Comma 5 4 2 4 6" xfId="36034"/>
    <cellStyle name="Comma 5 4 2 5" xfId="36035"/>
    <cellStyle name="Comma 5 4 2 5 2" xfId="36036"/>
    <cellStyle name="Comma 5 4 2 5 2 2" xfId="36037"/>
    <cellStyle name="Comma 5 4 2 5 3" xfId="36038"/>
    <cellStyle name="Comma 5 4 2 5 4" xfId="36039"/>
    <cellStyle name="Comma 5 4 2 5 5" xfId="36040"/>
    <cellStyle name="Comma 5 4 2 5 6" xfId="36041"/>
    <cellStyle name="Comma 5 4 2 6" xfId="36042"/>
    <cellStyle name="Comma 5 4 2 6 2" xfId="36043"/>
    <cellStyle name="Comma 5 4 2 6 2 2" xfId="36044"/>
    <cellStyle name="Comma 5 4 2 6 3" xfId="36045"/>
    <cellStyle name="Comma 5 4 2 6 4" xfId="36046"/>
    <cellStyle name="Comma 5 4 2 6 5" xfId="36047"/>
    <cellStyle name="Comma 5 4 2 6 6" xfId="36048"/>
    <cellStyle name="Comma 5 4 2 7" xfId="36049"/>
    <cellStyle name="Comma 5 4 2 7 2" xfId="36050"/>
    <cellStyle name="Comma 5 4 2 8" xfId="36051"/>
    <cellStyle name="Comma 5 4 2 9" xfId="36052"/>
    <cellStyle name="Comma 5 4 3" xfId="36053"/>
    <cellStyle name="Comma 5 4 3 10" xfId="36054"/>
    <cellStyle name="Comma 5 4 3 2" xfId="36055"/>
    <cellStyle name="Comma 5 4 3 2 2" xfId="36056"/>
    <cellStyle name="Comma 5 4 3 2 2 2" xfId="36057"/>
    <cellStyle name="Comma 5 4 3 2 2 2 2" xfId="36058"/>
    <cellStyle name="Comma 5 4 3 2 2 3" xfId="36059"/>
    <cellStyle name="Comma 5 4 3 2 2 4" xfId="36060"/>
    <cellStyle name="Comma 5 4 3 2 2 5" xfId="36061"/>
    <cellStyle name="Comma 5 4 3 2 2 6" xfId="36062"/>
    <cellStyle name="Comma 5 4 3 2 3" xfId="36063"/>
    <cellStyle name="Comma 5 4 3 2 3 2" xfId="36064"/>
    <cellStyle name="Comma 5 4 3 2 4" xfId="36065"/>
    <cellStyle name="Comma 5 4 3 2 5" xfId="36066"/>
    <cellStyle name="Comma 5 4 3 2 6" xfId="36067"/>
    <cellStyle name="Comma 5 4 3 2 7" xfId="36068"/>
    <cellStyle name="Comma 5 4 3 3" xfId="36069"/>
    <cellStyle name="Comma 5 4 3 3 2" xfId="36070"/>
    <cellStyle name="Comma 5 4 3 3 2 2" xfId="36071"/>
    <cellStyle name="Comma 5 4 3 3 3" xfId="36072"/>
    <cellStyle name="Comma 5 4 3 3 4" xfId="36073"/>
    <cellStyle name="Comma 5 4 3 3 5" xfId="36074"/>
    <cellStyle name="Comma 5 4 3 3 6" xfId="36075"/>
    <cellStyle name="Comma 5 4 3 4" xfId="36076"/>
    <cellStyle name="Comma 5 4 3 4 2" xfId="36077"/>
    <cellStyle name="Comma 5 4 3 4 2 2" xfId="36078"/>
    <cellStyle name="Comma 5 4 3 4 3" xfId="36079"/>
    <cellStyle name="Comma 5 4 3 4 4" xfId="36080"/>
    <cellStyle name="Comma 5 4 3 4 5" xfId="36081"/>
    <cellStyle name="Comma 5 4 3 4 6" xfId="36082"/>
    <cellStyle name="Comma 5 4 3 5" xfId="36083"/>
    <cellStyle name="Comma 5 4 3 5 2" xfId="36084"/>
    <cellStyle name="Comma 5 4 3 5 2 2" xfId="36085"/>
    <cellStyle name="Comma 5 4 3 5 3" xfId="36086"/>
    <cellStyle name="Comma 5 4 3 5 4" xfId="36087"/>
    <cellStyle name="Comma 5 4 3 5 5" xfId="36088"/>
    <cellStyle name="Comma 5 4 3 5 6" xfId="36089"/>
    <cellStyle name="Comma 5 4 3 6" xfId="36090"/>
    <cellStyle name="Comma 5 4 3 6 2" xfId="36091"/>
    <cellStyle name="Comma 5 4 3 7" xfId="36092"/>
    <cellStyle name="Comma 5 4 3 8" xfId="36093"/>
    <cellStyle name="Comma 5 4 3 9" xfId="36094"/>
    <cellStyle name="Comma 5 4 4" xfId="36095"/>
    <cellStyle name="Comma 5 4 4 2" xfId="36096"/>
    <cellStyle name="Comma 5 4 4 2 2" xfId="36097"/>
    <cellStyle name="Comma 5 4 4 2 2 2" xfId="36098"/>
    <cellStyle name="Comma 5 4 4 2 3" xfId="36099"/>
    <cellStyle name="Comma 5 4 4 2 4" xfId="36100"/>
    <cellStyle name="Comma 5 4 4 2 5" xfId="36101"/>
    <cellStyle name="Comma 5 4 4 2 6" xfId="36102"/>
    <cellStyle name="Comma 5 4 4 3" xfId="36103"/>
    <cellStyle name="Comma 5 4 4 3 2" xfId="36104"/>
    <cellStyle name="Comma 5 4 4 4" xfId="36105"/>
    <cellStyle name="Comma 5 4 4 5" xfId="36106"/>
    <cellStyle name="Comma 5 4 4 6" xfId="36107"/>
    <cellStyle name="Comma 5 4 4 7" xfId="36108"/>
    <cellStyle name="Comma 5 4 5" xfId="36109"/>
    <cellStyle name="Comma 5 4 5 2" xfId="36110"/>
    <cellStyle name="Comma 5 4 5 2 2" xfId="36111"/>
    <cellStyle name="Comma 5 4 5 3" xfId="36112"/>
    <cellStyle name="Comma 5 4 5 4" xfId="36113"/>
    <cellStyle name="Comma 5 4 5 5" xfId="36114"/>
    <cellStyle name="Comma 5 4 5 6" xfId="36115"/>
    <cellStyle name="Comma 5 4 6" xfId="36116"/>
    <cellStyle name="Comma 5 4 6 2" xfId="36117"/>
    <cellStyle name="Comma 5 4 6 2 2" xfId="36118"/>
    <cellStyle name="Comma 5 4 6 3" xfId="36119"/>
    <cellStyle name="Comma 5 4 6 4" xfId="36120"/>
    <cellStyle name="Comma 5 4 6 5" xfId="36121"/>
    <cellStyle name="Comma 5 4 6 6" xfId="36122"/>
    <cellStyle name="Comma 5 4 7" xfId="36123"/>
    <cellStyle name="Comma 5 4 7 2" xfId="36124"/>
    <cellStyle name="Comma 5 4 7 2 2" xfId="36125"/>
    <cellStyle name="Comma 5 4 7 3" xfId="36126"/>
    <cellStyle name="Comma 5 4 7 4" xfId="36127"/>
    <cellStyle name="Comma 5 4 7 5" xfId="36128"/>
    <cellStyle name="Comma 5 4 7 6" xfId="36129"/>
    <cellStyle name="Comma 5 4 8" xfId="36130"/>
    <cellStyle name="Comma 5 4 8 2" xfId="36131"/>
    <cellStyle name="Comma 5 4 9" xfId="36132"/>
    <cellStyle name="Comma 5 4 9 2" xfId="36133"/>
    <cellStyle name="Comma 5 5" xfId="36134"/>
    <cellStyle name="Comma 5 5 10" xfId="36135"/>
    <cellStyle name="Comma 5 5 11" xfId="36136"/>
    <cellStyle name="Comma 5 5 12" xfId="36137"/>
    <cellStyle name="Comma 5 5 2" xfId="36138"/>
    <cellStyle name="Comma 5 5 2 2" xfId="36139"/>
    <cellStyle name="Comma 5 5 2 2 2" xfId="36140"/>
    <cellStyle name="Comma 5 5 2 2 2 2" xfId="36141"/>
    <cellStyle name="Comma 5 5 2 2 2 2 2" xfId="36142"/>
    <cellStyle name="Comma 5 5 2 2 2 3" xfId="36143"/>
    <cellStyle name="Comma 5 5 2 2 2 4" xfId="36144"/>
    <cellStyle name="Comma 5 5 2 2 2 5" xfId="36145"/>
    <cellStyle name="Comma 5 5 2 2 2 6" xfId="36146"/>
    <cellStyle name="Comma 5 5 2 2 3" xfId="36147"/>
    <cellStyle name="Comma 5 5 2 2 3 2" xfId="36148"/>
    <cellStyle name="Comma 5 5 2 2 4" xfId="36149"/>
    <cellStyle name="Comma 5 5 2 2 5" xfId="36150"/>
    <cellStyle name="Comma 5 5 2 2 6" xfId="36151"/>
    <cellStyle name="Comma 5 5 2 2 7" xfId="36152"/>
    <cellStyle name="Comma 5 5 2 3" xfId="36153"/>
    <cellStyle name="Comma 5 5 2 3 2" xfId="36154"/>
    <cellStyle name="Comma 5 5 2 3 2 2" xfId="36155"/>
    <cellStyle name="Comma 5 5 2 3 3" xfId="36156"/>
    <cellStyle name="Comma 5 5 2 3 4" xfId="36157"/>
    <cellStyle name="Comma 5 5 2 3 5" xfId="36158"/>
    <cellStyle name="Comma 5 5 2 3 6" xfId="36159"/>
    <cellStyle name="Comma 5 5 2 4" xfId="36160"/>
    <cellStyle name="Comma 5 5 2 4 2" xfId="36161"/>
    <cellStyle name="Comma 5 5 2 5" xfId="36162"/>
    <cellStyle name="Comma 5 5 2 6" xfId="36163"/>
    <cellStyle name="Comma 5 5 2 7" xfId="36164"/>
    <cellStyle name="Comma 5 5 2 8" xfId="36165"/>
    <cellStyle name="Comma 5 5 3" xfId="36166"/>
    <cellStyle name="Comma 5 5 3 2" xfId="36167"/>
    <cellStyle name="Comma 5 5 3 2 2" xfId="36168"/>
    <cellStyle name="Comma 5 5 3 2 2 2" xfId="36169"/>
    <cellStyle name="Comma 5 5 3 2 3" xfId="36170"/>
    <cellStyle name="Comma 5 5 3 2 4" xfId="36171"/>
    <cellStyle name="Comma 5 5 3 2 5" xfId="36172"/>
    <cellStyle name="Comma 5 5 3 2 6" xfId="36173"/>
    <cellStyle name="Comma 5 5 3 3" xfId="36174"/>
    <cellStyle name="Comma 5 5 3 3 2" xfId="36175"/>
    <cellStyle name="Comma 5 5 3 4" xfId="36176"/>
    <cellStyle name="Comma 5 5 3 5" xfId="36177"/>
    <cellStyle name="Comma 5 5 3 6" xfId="36178"/>
    <cellStyle name="Comma 5 5 3 7" xfId="36179"/>
    <cellStyle name="Comma 5 5 4" xfId="36180"/>
    <cellStyle name="Comma 5 5 4 2" xfId="36181"/>
    <cellStyle name="Comma 5 5 4 2 2" xfId="36182"/>
    <cellStyle name="Comma 5 5 4 2 2 2" xfId="36183"/>
    <cellStyle name="Comma 5 5 4 2 3" xfId="36184"/>
    <cellStyle name="Comma 5 5 4 2 4" xfId="36185"/>
    <cellStyle name="Comma 5 5 4 2 5" xfId="36186"/>
    <cellStyle name="Comma 5 5 4 2 6" xfId="36187"/>
    <cellStyle name="Comma 5 5 4 3" xfId="36188"/>
    <cellStyle name="Comma 5 5 4 3 2" xfId="36189"/>
    <cellStyle name="Comma 5 5 4 4" xfId="36190"/>
    <cellStyle name="Comma 5 5 4 5" xfId="36191"/>
    <cellStyle name="Comma 5 5 4 6" xfId="36192"/>
    <cellStyle name="Comma 5 5 4 7" xfId="36193"/>
    <cellStyle name="Comma 5 5 5" xfId="36194"/>
    <cellStyle name="Comma 5 5 5 2" xfId="36195"/>
    <cellStyle name="Comma 5 5 5 2 2" xfId="36196"/>
    <cellStyle name="Comma 5 5 5 3" xfId="36197"/>
    <cellStyle name="Comma 5 5 5 4" xfId="36198"/>
    <cellStyle name="Comma 5 5 5 5" xfId="36199"/>
    <cellStyle name="Comma 5 5 5 6" xfId="36200"/>
    <cellStyle name="Comma 5 5 6" xfId="36201"/>
    <cellStyle name="Comma 5 5 6 2" xfId="36202"/>
    <cellStyle name="Comma 5 5 6 2 2" xfId="36203"/>
    <cellStyle name="Comma 5 5 6 3" xfId="36204"/>
    <cellStyle name="Comma 5 5 6 4" xfId="36205"/>
    <cellStyle name="Comma 5 5 6 5" xfId="36206"/>
    <cellStyle name="Comma 5 5 6 6" xfId="36207"/>
    <cellStyle name="Comma 5 5 7" xfId="36208"/>
    <cellStyle name="Comma 5 5 7 2" xfId="36209"/>
    <cellStyle name="Comma 5 5 7 2 2" xfId="36210"/>
    <cellStyle name="Comma 5 5 7 3" xfId="36211"/>
    <cellStyle name="Comma 5 5 7 4" xfId="36212"/>
    <cellStyle name="Comma 5 5 7 5" xfId="36213"/>
    <cellStyle name="Comma 5 5 7 6" xfId="36214"/>
    <cellStyle name="Comma 5 5 8" xfId="36215"/>
    <cellStyle name="Comma 5 5 8 2" xfId="36216"/>
    <cellStyle name="Comma 5 5 9" xfId="36217"/>
    <cellStyle name="Comma 5 6" xfId="36218"/>
    <cellStyle name="Comma 5 6 2" xfId="36219"/>
    <cellStyle name="Comma 5 6 2 2" xfId="36220"/>
    <cellStyle name="Comma 5 6 2 2 2" xfId="36221"/>
    <cellStyle name="Comma 5 6 2 2 2 2" xfId="36222"/>
    <cellStyle name="Comma 5 6 2 2 3" xfId="36223"/>
    <cellStyle name="Comma 5 6 2 2 4" xfId="36224"/>
    <cellStyle name="Comma 5 6 2 2 5" xfId="36225"/>
    <cellStyle name="Comma 5 6 2 2 6" xfId="36226"/>
    <cellStyle name="Comma 5 6 2 3" xfId="36227"/>
    <cellStyle name="Comma 5 6 2 3 2" xfId="36228"/>
    <cellStyle name="Comma 5 6 2 4" xfId="36229"/>
    <cellStyle name="Comma 5 6 2 5" xfId="36230"/>
    <cellStyle name="Comma 5 6 2 6" xfId="36231"/>
    <cellStyle name="Comma 5 6 2 7" xfId="36232"/>
    <cellStyle name="Comma 5 6 3" xfId="36233"/>
    <cellStyle name="Comma 5 6 3 2" xfId="36234"/>
    <cellStyle name="Comma 5 6 3 2 2" xfId="36235"/>
    <cellStyle name="Comma 5 6 3 3" xfId="36236"/>
    <cellStyle name="Comma 5 6 3 4" xfId="36237"/>
    <cellStyle name="Comma 5 6 3 5" xfId="36238"/>
    <cellStyle name="Comma 5 6 3 6" xfId="36239"/>
    <cellStyle name="Comma 5 6 4" xfId="36240"/>
    <cellStyle name="Comma 5 6 4 2" xfId="36241"/>
    <cellStyle name="Comma 5 6 5" xfId="36242"/>
    <cellStyle name="Comma 5 6 6" xfId="36243"/>
    <cellStyle name="Comma 5 6 7" xfId="36244"/>
    <cellStyle name="Comma 5 6 8" xfId="36245"/>
    <cellStyle name="Comma 5 7" xfId="36246"/>
    <cellStyle name="Comma 5 7 2" xfId="36247"/>
    <cellStyle name="Comma 5 7 2 2" xfId="36248"/>
    <cellStyle name="Comma 5 7 2 2 2" xfId="36249"/>
    <cellStyle name="Comma 5 7 2 2 2 2" xfId="36250"/>
    <cellStyle name="Comma 5 7 2 2 3" xfId="36251"/>
    <cellStyle name="Comma 5 7 2 2 4" xfId="36252"/>
    <cellStyle name="Comma 5 7 2 2 5" xfId="36253"/>
    <cellStyle name="Comma 5 7 2 2 6" xfId="36254"/>
    <cellStyle name="Comma 5 7 2 3" xfId="36255"/>
    <cellStyle name="Comma 5 7 2 3 2" xfId="36256"/>
    <cellStyle name="Comma 5 7 2 4" xfId="36257"/>
    <cellStyle name="Comma 5 7 2 5" xfId="36258"/>
    <cellStyle name="Comma 5 7 2 6" xfId="36259"/>
    <cellStyle name="Comma 5 7 2 7" xfId="36260"/>
    <cellStyle name="Comma 5 7 3" xfId="36261"/>
    <cellStyle name="Comma 5 7 3 2" xfId="36262"/>
    <cellStyle name="Comma 5 7 3 2 2" xfId="36263"/>
    <cellStyle name="Comma 5 7 3 3" xfId="36264"/>
    <cellStyle name="Comma 5 7 3 4" xfId="36265"/>
    <cellStyle name="Comma 5 7 3 5" xfId="36266"/>
    <cellStyle name="Comma 5 7 3 6" xfId="36267"/>
    <cellStyle name="Comma 5 7 4" xfId="36268"/>
    <cellStyle name="Comma 5 7 4 2" xfId="36269"/>
    <cellStyle name="Comma 5 7 5" xfId="36270"/>
    <cellStyle name="Comma 5 7 6" xfId="36271"/>
    <cellStyle name="Comma 5 7 7" xfId="36272"/>
    <cellStyle name="Comma 5 7 8" xfId="36273"/>
    <cellStyle name="Comma 5 8" xfId="36274"/>
    <cellStyle name="Comma 5 8 2" xfId="36275"/>
    <cellStyle name="Comma 5 8 2 2" xfId="36276"/>
    <cellStyle name="Comma 5 8 2 2 2" xfId="36277"/>
    <cellStyle name="Comma 5 8 2 3" xfId="36278"/>
    <cellStyle name="Comma 5 8 2 4" xfId="36279"/>
    <cellStyle name="Comma 5 8 2 5" xfId="36280"/>
    <cellStyle name="Comma 5 8 2 6" xfId="36281"/>
    <cellStyle name="Comma 5 8 3" xfId="36282"/>
    <cellStyle name="Comma 5 8 3 2" xfId="36283"/>
    <cellStyle name="Comma 5 8 4" xfId="36284"/>
    <cellStyle name="Comma 5 8 5" xfId="36285"/>
    <cellStyle name="Comma 5 8 6" xfId="36286"/>
    <cellStyle name="Comma 5 8 7" xfId="36287"/>
    <cellStyle name="Comma 5 9" xfId="36288"/>
    <cellStyle name="Comma 5 9 2" xfId="36289"/>
    <cellStyle name="Comma 5 9 2 2" xfId="36290"/>
    <cellStyle name="Comma 5 9 2 2 2" xfId="36291"/>
    <cellStyle name="Comma 5 9 2 3" xfId="36292"/>
    <cellStyle name="Comma 5 9 2 4" xfId="36293"/>
    <cellStyle name="Comma 5 9 2 5" xfId="36294"/>
    <cellStyle name="Comma 5 9 2 6" xfId="36295"/>
    <cellStyle name="Comma 5 9 3" xfId="36296"/>
    <cellStyle name="Comma 5 9 3 2" xfId="36297"/>
    <cellStyle name="Comma 5 9 4" xfId="36298"/>
    <cellStyle name="Comma 5 9 5" xfId="36299"/>
    <cellStyle name="Comma 5 9 6" xfId="36300"/>
    <cellStyle name="Comma 5 9 7" xfId="36301"/>
    <cellStyle name="Comma 6" xfId="36302"/>
    <cellStyle name="Comma 6 10" xfId="36303"/>
    <cellStyle name="Comma 6 10 2" xfId="36304"/>
    <cellStyle name="Comma 6 10 2 2" xfId="36305"/>
    <cellStyle name="Comma 6 10 2 2 2" xfId="36306"/>
    <cellStyle name="Comma 6 10 2 2 2 2" xfId="36307"/>
    <cellStyle name="Comma 6 10 2 2 3" xfId="36308"/>
    <cellStyle name="Comma 6 10 2 2 4" xfId="36309"/>
    <cellStyle name="Comma 6 10 2 2 5" xfId="36310"/>
    <cellStyle name="Comma 6 10 2 2 6" xfId="36311"/>
    <cellStyle name="Comma 6 10 2 3" xfId="36312"/>
    <cellStyle name="Comma 6 10 2 3 2" xfId="36313"/>
    <cellStyle name="Comma 6 10 2 4" xfId="36314"/>
    <cellStyle name="Comma 6 10 2 5" xfId="36315"/>
    <cellStyle name="Comma 6 10 2 6" xfId="36316"/>
    <cellStyle name="Comma 6 10 2 7" xfId="36317"/>
    <cellStyle name="Comma 6 10 3" xfId="36318"/>
    <cellStyle name="Comma 6 10 3 2" xfId="36319"/>
    <cellStyle name="Comma 6 10 3 2 2" xfId="36320"/>
    <cellStyle name="Comma 6 10 3 3" xfId="36321"/>
    <cellStyle name="Comma 6 10 3 4" xfId="36322"/>
    <cellStyle name="Comma 6 10 3 5" xfId="36323"/>
    <cellStyle name="Comma 6 10 3 6" xfId="36324"/>
    <cellStyle name="Comma 6 10 4" xfId="36325"/>
    <cellStyle name="Comma 6 10 4 2" xfId="36326"/>
    <cellStyle name="Comma 6 10 5" xfId="36327"/>
    <cellStyle name="Comma 6 10 6" xfId="36328"/>
    <cellStyle name="Comma 6 10 7" xfId="36329"/>
    <cellStyle name="Comma 6 10 8" xfId="36330"/>
    <cellStyle name="Comma 6 11" xfId="36331"/>
    <cellStyle name="Comma 6 11 2" xfId="36332"/>
    <cellStyle name="Comma 6 11 2 2" xfId="36333"/>
    <cellStyle name="Comma 6 11 2 2 2" xfId="36334"/>
    <cellStyle name="Comma 6 11 2 3" xfId="36335"/>
    <cellStyle name="Comma 6 11 2 4" xfId="36336"/>
    <cellStyle name="Comma 6 11 2 5" xfId="36337"/>
    <cellStyle name="Comma 6 11 2 6" xfId="36338"/>
    <cellStyle name="Comma 6 11 3" xfId="36339"/>
    <cellStyle name="Comma 6 11 3 2" xfId="36340"/>
    <cellStyle name="Comma 6 11 4" xfId="36341"/>
    <cellStyle name="Comma 6 11 5" xfId="36342"/>
    <cellStyle name="Comma 6 11 6" xfId="36343"/>
    <cellStyle name="Comma 6 11 7" xfId="36344"/>
    <cellStyle name="Comma 6 12" xfId="36345"/>
    <cellStyle name="Comma 6 12 2" xfId="36346"/>
    <cellStyle name="Comma 6 12 2 2" xfId="36347"/>
    <cellStyle name="Comma 6 12 2 2 2" xfId="36348"/>
    <cellStyle name="Comma 6 12 2 3" xfId="36349"/>
    <cellStyle name="Comma 6 12 2 4" xfId="36350"/>
    <cellStyle name="Comma 6 12 2 5" xfId="36351"/>
    <cellStyle name="Comma 6 12 2 6" xfId="36352"/>
    <cellStyle name="Comma 6 12 3" xfId="36353"/>
    <cellStyle name="Comma 6 12 3 2" xfId="36354"/>
    <cellStyle name="Comma 6 12 4" xfId="36355"/>
    <cellStyle name="Comma 6 12 5" xfId="36356"/>
    <cellStyle name="Comma 6 12 6" xfId="36357"/>
    <cellStyle name="Comma 6 12 7" xfId="36358"/>
    <cellStyle name="Comma 6 13" xfId="36359"/>
    <cellStyle name="Comma 6 13 2" xfId="36360"/>
    <cellStyle name="Comma 6 13 2 2" xfId="36361"/>
    <cellStyle name="Comma 6 13 3" xfId="36362"/>
    <cellStyle name="Comma 6 13 4" xfId="36363"/>
    <cellStyle name="Comma 6 13 5" xfId="36364"/>
    <cellStyle name="Comma 6 13 6" xfId="36365"/>
    <cellStyle name="Comma 6 14" xfId="36366"/>
    <cellStyle name="Comma 6 14 2" xfId="36367"/>
    <cellStyle name="Comma 6 14 2 2" xfId="36368"/>
    <cellStyle name="Comma 6 14 3" xfId="36369"/>
    <cellStyle name="Comma 6 14 4" xfId="36370"/>
    <cellStyle name="Comma 6 14 5" xfId="36371"/>
    <cellStyle name="Comma 6 14 6" xfId="36372"/>
    <cellStyle name="Comma 6 15" xfId="36373"/>
    <cellStyle name="Comma 6 15 2" xfId="36374"/>
    <cellStyle name="Comma 6 15 2 2" xfId="36375"/>
    <cellStyle name="Comma 6 15 3" xfId="36376"/>
    <cellStyle name="Comma 6 15 4" xfId="36377"/>
    <cellStyle name="Comma 6 15 5" xfId="36378"/>
    <cellStyle name="Comma 6 15 6" xfId="36379"/>
    <cellStyle name="Comma 6 16" xfId="36380"/>
    <cellStyle name="Comma 6 16 2" xfId="36381"/>
    <cellStyle name="Comma 6 17" xfId="36382"/>
    <cellStyle name="Comma 6 17 2" xfId="36383"/>
    <cellStyle name="Comma 6 18" xfId="36384"/>
    <cellStyle name="Comma 6 19" xfId="36385"/>
    <cellStyle name="Comma 6 2" xfId="36386"/>
    <cellStyle name="Comma 6 2 10" xfId="36387"/>
    <cellStyle name="Comma 6 2 10 2" xfId="36388"/>
    <cellStyle name="Comma 6 2 10 2 2" xfId="36389"/>
    <cellStyle name="Comma 6 2 10 3" xfId="36390"/>
    <cellStyle name="Comma 6 2 10 4" xfId="36391"/>
    <cellStyle name="Comma 6 2 10 5" xfId="36392"/>
    <cellStyle name="Comma 6 2 10 6" xfId="36393"/>
    <cellStyle name="Comma 6 2 11" xfId="36394"/>
    <cellStyle name="Comma 6 2 11 2" xfId="36395"/>
    <cellStyle name="Comma 6 2 12" xfId="36396"/>
    <cellStyle name="Comma 6 2 12 2" xfId="36397"/>
    <cellStyle name="Comma 6 2 13" xfId="36398"/>
    <cellStyle name="Comma 6 2 14" xfId="36399"/>
    <cellStyle name="Comma 6 2 15" xfId="36400"/>
    <cellStyle name="Comma 6 2 16" xfId="36401"/>
    <cellStyle name="Comma 6 2 17" xfId="36402"/>
    <cellStyle name="Comma 6 2 2" xfId="36403"/>
    <cellStyle name="Comma 6 2 2 10" xfId="36404"/>
    <cellStyle name="Comma 6 2 2 11" xfId="36405"/>
    <cellStyle name="Comma 6 2 2 12" xfId="36406"/>
    <cellStyle name="Comma 6 2 2 2" xfId="36407"/>
    <cellStyle name="Comma 6 2 2 2 10" xfId="36408"/>
    <cellStyle name="Comma 6 2 2 2 11" xfId="36409"/>
    <cellStyle name="Comma 6 2 2 2 2" xfId="36410"/>
    <cellStyle name="Comma 6 2 2 2 2 2" xfId="36411"/>
    <cellStyle name="Comma 6 2 2 2 2 2 2" xfId="36412"/>
    <cellStyle name="Comma 6 2 2 2 2 2 2 2" xfId="36413"/>
    <cellStyle name="Comma 6 2 2 2 2 2 2 2 2" xfId="36414"/>
    <cellStyle name="Comma 6 2 2 2 2 2 2 3" xfId="36415"/>
    <cellStyle name="Comma 6 2 2 2 2 2 2 4" xfId="36416"/>
    <cellStyle name="Comma 6 2 2 2 2 2 2 5" xfId="36417"/>
    <cellStyle name="Comma 6 2 2 2 2 2 2 6" xfId="36418"/>
    <cellStyle name="Comma 6 2 2 2 2 2 3" xfId="36419"/>
    <cellStyle name="Comma 6 2 2 2 2 2 3 2" xfId="36420"/>
    <cellStyle name="Comma 6 2 2 2 2 2 4" xfId="36421"/>
    <cellStyle name="Comma 6 2 2 2 2 2 5" xfId="36422"/>
    <cellStyle name="Comma 6 2 2 2 2 2 6" xfId="36423"/>
    <cellStyle name="Comma 6 2 2 2 2 2 7" xfId="36424"/>
    <cellStyle name="Comma 6 2 2 2 2 3" xfId="36425"/>
    <cellStyle name="Comma 6 2 2 2 2 3 2" xfId="36426"/>
    <cellStyle name="Comma 6 2 2 2 2 3 2 2" xfId="36427"/>
    <cellStyle name="Comma 6 2 2 2 2 3 3" xfId="36428"/>
    <cellStyle name="Comma 6 2 2 2 2 3 4" xfId="36429"/>
    <cellStyle name="Comma 6 2 2 2 2 3 5" xfId="36430"/>
    <cellStyle name="Comma 6 2 2 2 2 3 6" xfId="36431"/>
    <cellStyle name="Comma 6 2 2 2 2 4" xfId="36432"/>
    <cellStyle name="Comma 6 2 2 2 2 4 2" xfId="36433"/>
    <cellStyle name="Comma 6 2 2 2 2 5" xfId="36434"/>
    <cellStyle name="Comma 6 2 2 2 2 6" xfId="36435"/>
    <cellStyle name="Comma 6 2 2 2 2 7" xfId="36436"/>
    <cellStyle name="Comma 6 2 2 2 2 8" xfId="36437"/>
    <cellStyle name="Comma 6 2 2 2 3" xfId="36438"/>
    <cellStyle name="Comma 6 2 2 2 3 2" xfId="36439"/>
    <cellStyle name="Comma 6 2 2 2 3 2 2" xfId="36440"/>
    <cellStyle name="Comma 6 2 2 2 3 2 2 2" xfId="36441"/>
    <cellStyle name="Comma 6 2 2 2 3 2 3" xfId="36442"/>
    <cellStyle name="Comma 6 2 2 2 3 2 4" xfId="36443"/>
    <cellStyle name="Comma 6 2 2 2 3 2 5" xfId="36444"/>
    <cellStyle name="Comma 6 2 2 2 3 2 6" xfId="36445"/>
    <cellStyle name="Comma 6 2 2 2 3 3" xfId="36446"/>
    <cellStyle name="Comma 6 2 2 2 3 3 2" xfId="36447"/>
    <cellStyle name="Comma 6 2 2 2 3 4" xfId="36448"/>
    <cellStyle name="Comma 6 2 2 2 3 5" xfId="36449"/>
    <cellStyle name="Comma 6 2 2 2 3 6" xfId="36450"/>
    <cellStyle name="Comma 6 2 2 2 3 7" xfId="36451"/>
    <cellStyle name="Comma 6 2 2 2 4" xfId="36452"/>
    <cellStyle name="Comma 6 2 2 2 4 2" xfId="36453"/>
    <cellStyle name="Comma 6 2 2 2 4 2 2" xfId="36454"/>
    <cellStyle name="Comma 6 2 2 2 4 3" xfId="36455"/>
    <cellStyle name="Comma 6 2 2 2 4 4" xfId="36456"/>
    <cellStyle name="Comma 6 2 2 2 4 5" xfId="36457"/>
    <cellStyle name="Comma 6 2 2 2 4 6" xfId="36458"/>
    <cellStyle name="Comma 6 2 2 2 5" xfId="36459"/>
    <cellStyle name="Comma 6 2 2 2 5 2" xfId="36460"/>
    <cellStyle name="Comma 6 2 2 2 6" xfId="36461"/>
    <cellStyle name="Comma 6 2 2 2 6 2" xfId="36462"/>
    <cellStyle name="Comma 6 2 2 2 7" xfId="36463"/>
    <cellStyle name="Comma 6 2 2 2 8" xfId="36464"/>
    <cellStyle name="Comma 6 2 2 2 9" xfId="36465"/>
    <cellStyle name="Comma 6 2 2 3" xfId="36466"/>
    <cellStyle name="Comma 6 2 2 3 10" xfId="36467"/>
    <cellStyle name="Comma 6 2 2 3 11" xfId="36468"/>
    <cellStyle name="Comma 6 2 2 3 2" xfId="36469"/>
    <cellStyle name="Comma 6 2 2 3 2 2" xfId="36470"/>
    <cellStyle name="Comma 6 2 2 3 2 2 2" xfId="36471"/>
    <cellStyle name="Comma 6 2 2 3 2 2 2 2" xfId="36472"/>
    <cellStyle name="Comma 6 2 2 3 2 2 3" xfId="36473"/>
    <cellStyle name="Comma 6 2 2 3 2 2 4" xfId="36474"/>
    <cellStyle name="Comma 6 2 2 3 2 2 5" xfId="36475"/>
    <cellStyle name="Comma 6 2 2 3 2 2 6" xfId="36476"/>
    <cellStyle name="Comma 6 2 2 3 2 3" xfId="36477"/>
    <cellStyle name="Comma 6 2 2 3 2 3 2" xfId="36478"/>
    <cellStyle name="Comma 6 2 2 3 2 4" xfId="36479"/>
    <cellStyle name="Comma 6 2 2 3 2 5" xfId="36480"/>
    <cellStyle name="Comma 6 2 2 3 2 6" xfId="36481"/>
    <cellStyle name="Comma 6 2 2 3 2 7" xfId="36482"/>
    <cellStyle name="Comma 6 2 2 3 3" xfId="36483"/>
    <cellStyle name="Comma 6 2 2 3 3 2" xfId="36484"/>
    <cellStyle name="Comma 6 2 2 3 3 2 2" xfId="36485"/>
    <cellStyle name="Comma 6 2 2 3 3 3" xfId="36486"/>
    <cellStyle name="Comma 6 2 2 3 3 4" xfId="36487"/>
    <cellStyle name="Comma 6 2 2 3 3 5" xfId="36488"/>
    <cellStyle name="Comma 6 2 2 3 3 6" xfId="36489"/>
    <cellStyle name="Comma 6 2 2 3 4" xfId="36490"/>
    <cellStyle name="Comma 6 2 2 3 4 2" xfId="36491"/>
    <cellStyle name="Comma 6 2 2 3 5" xfId="36492"/>
    <cellStyle name="Comma 6 2 2 3 6" xfId="36493"/>
    <cellStyle name="Comma 6 2 2 3 7" xfId="36494"/>
    <cellStyle name="Comma 6 2 2 3 8" xfId="36495"/>
    <cellStyle name="Comma 6 2 2 3 9" xfId="36496"/>
    <cellStyle name="Comma 6 2 2 4" xfId="36497"/>
    <cellStyle name="Comma 6 2 2 4 2" xfId="36498"/>
    <cellStyle name="Comma 6 2 2 4 2 2" xfId="36499"/>
    <cellStyle name="Comma 6 2 2 4 2 2 2" xfId="36500"/>
    <cellStyle name="Comma 6 2 2 4 2 3" xfId="36501"/>
    <cellStyle name="Comma 6 2 2 4 2 4" xfId="36502"/>
    <cellStyle name="Comma 6 2 2 4 2 5" xfId="36503"/>
    <cellStyle name="Comma 6 2 2 4 2 6" xfId="36504"/>
    <cellStyle name="Comma 6 2 2 4 3" xfId="36505"/>
    <cellStyle name="Comma 6 2 2 4 3 2" xfId="36506"/>
    <cellStyle name="Comma 6 2 2 4 4" xfId="36507"/>
    <cellStyle name="Comma 6 2 2 4 5" xfId="36508"/>
    <cellStyle name="Comma 6 2 2 4 6" xfId="36509"/>
    <cellStyle name="Comma 6 2 2 4 7" xfId="36510"/>
    <cellStyle name="Comma 6 2 2 5" xfId="36511"/>
    <cellStyle name="Comma 6 2 2 5 2" xfId="36512"/>
    <cellStyle name="Comma 6 2 2 5 2 2" xfId="36513"/>
    <cellStyle name="Comma 6 2 2 5 3" xfId="36514"/>
    <cellStyle name="Comma 6 2 2 5 4" xfId="36515"/>
    <cellStyle name="Comma 6 2 2 5 5" xfId="36516"/>
    <cellStyle name="Comma 6 2 2 5 6" xfId="36517"/>
    <cellStyle name="Comma 6 2 2 6" xfId="36518"/>
    <cellStyle name="Comma 6 2 2 6 2" xfId="36519"/>
    <cellStyle name="Comma 6 2 2 7" xfId="36520"/>
    <cellStyle name="Comma 6 2 2 7 2" xfId="36521"/>
    <cellStyle name="Comma 6 2 2 8" xfId="36522"/>
    <cellStyle name="Comma 6 2 2 9" xfId="36523"/>
    <cellStyle name="Comma 6 2 3" xfId="36524"/>
    <cellStyle name="Comma 6 2 3 10" xfId="36525"/>
    <cellStyle name="Comma 6 2 3 11" xfId="36526"/>
    <cellStyle name="Comma 6 2 3 12" xfId="36527"/>
    <cellStyle name="Comma 6 2 3 2" xfId="36528"/>
    <cellStyle name="Comma 6 2 3 2 10" xfId="36529"/>
    <cellStyle name="Comma 6 2 3 2 11" xfId="36530"/>
    <cellStyle name="Comma 6 2 3 2 2" xfId="36531"/>
    <cellStyle name="Comma 6 2 3 2 2 2" xfId="36532"/>
    <cellStyle name="Comma 6 2 3 2 2 2 2" xfId="36533"/>
    <cellStyle name="Comma 6 2 3 2 2 2 2 2" xfId="36534"/>
    <cellStyle name="Comma 6 2 3 2 2 2 2 2 2" xfId="36535"/>
    <cellStyle name="Comma 6 2 3 2 2 2 2 3" xfId="36536"/>
    <cellStyle name="Comma 6 2 3 2 2 2 2 4" xfId="36537"/>
    <cellStyle name="Comma 6 2 3 2 2 2 2 5" xfId="36538"/>
    <cellStyle name="Comma 6 2 3 2 2 2 2 6" xfId="36539"/>
    <cellStyle name="Comma 6 2 3 2 2 2 3" xfId="36540"/>
    <cellStyle name="Comma 6 2 3 2 2 2 3 2" xfId="36541"/>
    <cellStyle name="Comma 6 2 3 2 2 2 4" xfId="36542"/>
    <cellStyle name="Comma 6 2 3 2 2 2 5" xfId="36543"/>
    <cellStyle name="Comma 6 2 3 2 2 2 6" xfId="36544"/>
    <cellStyle name="Comma 6 2 3 2 2 2 7" xfId="36545"/>
    <cellStyle name="Comma 6 2 3 2 2 3" xfId="36546"/>
    <cellStyle name="Comma 6 2 3 2 2 3 2" xfId="36547"/>
    <cellStyle name="Comma 6 2 3 2 2 3 2 2" xfId="36548"/>
    <cellStyle name="Comma 6 2 3 2 2 3 3" xfId="36549"/>
    <cellStyle name="Comma 6 2 3 2 2 3 4" xfId="36550"/>
    <cellStyle name="Comma 6 2 3 2 2 3 5" xfId="36551"/>
    <cellStyle name="Comma 6 2 3 2 2 3 6" xfId="36552"/>
    <cellStyle name="Comma 6 2 3 2 2 4" xfId="36553"/>
    <cellStyle name="Comma 6 2 3 2 2 4 2" xfId="36554"/>
    <cellStyle name="Comma 6 2 3 2 2 5" xfId="36555"/>
    <cellStyle name="Comma 6 2 3 2 2 6" xfId="36556"/>
    <cellStyle name="Comma 6 2 3 2 2 7" xfId="36557"/>
    <cellStyle name="Comma 6 2 3 2 2 8" xfId="36558"/>
    <cellStyle name="Comma 6 2 3 2 3" xfId="36559"/>
    <cellStyle name="Comma 6 2 3 2 3 2" xfId="36560"/>
    <cellStyle name="Comma 6 2 3 2 3 2 2" xfId="36561"/>
    <cellStyle name="Comma 6 2 3 2 3 2 2 2" xfId="36562"/>
    <cellStyle name="Comma 6 2 3 2 3 2 3" xfId="36563"/>
    <cellStyle name="Comma 6 2 3 2 3 2 4" xfId="36564"/>
    <cellStyle name="Comma 6 2 3 2 3 2 5" xfId="36565"/>
    <cellStyle name="Comma 6 2 3 2 3 2 6" xfId="36566"/>
    <cellStyle name="Comma 6 2 3 2 3 3" xfId="36567"/>
    <cellStyle name="Comma 6 2 3 2 3 3 2" xfId="36568"/>
    <cellStyle name="Comma 6 2 3 2 3 4" xfId="36569"/>
    <cellStyle name="Comma 6 2 3 2 3 5" xfId="36570"/>
    <cellStyle name="Comma 6 2 3 2 3 6" xfId="36571"/>
    <cellStyle name="Comma 6 2 3 2 3 7" xfId="36572"/>
    <cellStyle name="Comma 6 2 3 2 4" xfId="36573"/>
    <cellStyle name="Comma 6 2 3 2 4 2" xfId="36574"/>
    <cellStyle name="Comma 6 2 3 2 4 2 2" xfId="36575"/>
    <cellStyle name="Comma 6 2 3 2 4 3" xfId="36576"/>
    <cellStyle name="Comma 6 2 3 2 4 4" xfId="36577"/>
    <cellStyle name="Comma 6 2 3 2 4 5" xfId="36578"/>
    <cellStyle name="Comma 6 2 3 2 4 6" xfId="36579"/>
    <cellStyle name="Comma 6 2 3 2 5" xfId="36580"/>
    <cellStyle name="Comma 6 2 3 2 5 2" xfId="36581"/>
    <cellStyle name="Comma 6 2 3 2 6" xfId="36582"/>
    <cellStyle name="Comma 6 2 3 2 6 2" xfId="36583"/>
    <cellStyle name="Comma 6 2 3 2 7" xfId="36584"/>
    <cellStyle name="Comma 6 2 3 2 8" xfId="36585"/>
    <cellStyle name="Comma 6 2 3 2 9" xfId="36586"/>
    <cellStyle name="Comma 6 2 3 3" xfId="36587"/>
    <cellStyle name="Comma 6 2 3 3 2" xfId="36588"/>
    <cellStyle name="Comma 6 2 3 3 2 2" xfId="36589"/>
    <cellStyle name="Comma 6 2 3 3 2 2 2" xfId="36590"/>
    <cellStyle name="Comma 6 2 3 3 2 2 2 2" xfId="36591"/>
    <cellStyle name="Comma 6 2 3 3 2 2 3" xfId="36592"/>
    <cellStyle name="Comma 6 2 3 3 2 2 4" xfId="36593"/>
    <cellStyle name="Comma 6 2 3 3 2 2 5" xfId="36594"/>
    <cellStyle name="Comma 6 2 3 3 2 2 6" xfId="36595"/>
    <cellStyle name="Comma 6 2 3 3 2 3" xfId="36596"/>
    <cellStyle name="Comma 6 2 3 3 2 3 2" xfId="36597"/>
    <cellStyle name="Comma 6 2 3 3 2 4" xfId="36598"/>
    <cellStyle name="Comma 6 2 3 3 2 5" xfId="36599"/>
    <cellStyle name="Comma 6 2 3 3 2 6" xfId="36600"/>
    <cellStyle name="Comma 6 2 3 3 2 7" xfId="36601"/>
    <cellStyle name="Comma 6 2 3 3 3" xfId="36602"/>
    <cellStyle name="Comma 6 2 3 3 3 2" xfId="36603"/>
    <cellStyle name="Comma 6 2 3 3 3 2 2" xfId="36604"/>
    <cellStyle name="Comma 6 2 3 3 3 3" xfId="36605"/>
    <cellStyle name="Comma 6 2 3 3 3 4" xfId="36606"/>
    <cellStyle name="Comma 6 2 3 3 3 5" xfId="36607"/>
    <cellStyle name="Comma 6 2 3 3 3 6" xfId="36608"/>
    <cellStyle name="Comma 6 2 3 3 4" xfId="36609"/>
    <cellStyle name="Comma 6 2 3 3 4 2" xfId="36610"/>
    <cellStyle name="Comma 6 2 3 3 5" xfId="36611"/>
    <cellStyle name="Comma 6 2 3 3 6" xfId="36612"/>
    <cellStyle name="Comma 6 2 3 3 7" xfId="36613"/>
    <cellStyle name="Comma 6 2 3 3 8" xfId="36614"/>
    <cellStyle name="Comma 6 2 3 4" xfId="36615"/>
    <cellStyle name="Comma 6 2 3 4 2" xfId="36616"/>
    <cellStyle name="Comma 6 2 3 4 2 2" xfId="36617"/>
    <cellStyle name="Comma 6 2 3 4 2 2 2" xfId="36618"/>
    <cellStyle name="Comma 6 2 3 4 2 3" xfId="36619"/>
    <cellStyle name="Comma 6 2 3 4 2 4" xfId="36620"/>
    <cellStyle name="Comma 6 2 3 4 2 5" xfId="36621"/>
    <cellStyle name="Comma 6 2 3 4 2 6" xfId="36622"/>
    <cellStyle name="Comma 6 2 3 4 3" xfId="36623"/>
    <cellStyle name="Comma 6 2 3 4 3 2" xfId="36624"/>
    <cellStyle name="Comma 6 2 3 4 4" xfId="36625"/>
    <cellStyle name="Comma 6 2 3 4 5" xfId="36626"/>
    <cellStyle name="Comma 6 2 3 4 6" xfId="36627"/>
    <cellStyle name="Comma 6 2 3 4 7" xfId="36628"/>
    <cellStyle name="Comma 6 2 3 5" xfId="36629"/>
    <cellStyle name="Comma 6 2 3 5 2" xfId="36630"/>
    <cellStyle name="Comma 6 2 3 5 2 2" xfId="36631"/>
    <cellStyle name="Comma 6 2 3 5 3" xfId="36632"/>
    <cellStyle name="Comma 6 2 3 5 4" xfId="36633"/>
    <cellStyle name="Comma 6 2 3 5 5" xfId="36634"/>
    <cellStyle name="Comma 6 2 3 5 6" xfId="36635"/>
    <cellStyle name="Comma 6 2 3 6" xfId="36636"/>
    <cellStyle name="Comma 6 2 3 6 2" xfId="36637"/>
    <cellStyle name="Comma 6 2 3 7" xfId="36638"/>
    <cellStyle name="Comma 6 2 3 7 2" xfId="36639"/>
    <cellStyle name="Comma 6 2 3 8" xfId="36640"/>
    <cellStyle name="Comma 6 2 3 9" xfId="36641"/>
    <cellStyle name="Comma 6 2 4" xfId="36642"/>
    <cellStyle name="Comma 6 2 4 10" xfId="36643"/>
    <cellStyle name="Comma 6 2 4 11" xfId="36644"/>
    <cellStyle name="Comma 6 2 4 2" xfId="36645"/>
    <cellStyle name="Comma 6 2 4 2 2" xfId="36646"/>
    <cellStyle name="Comma 6 2 4 2 2 2" xfId="36647"/>
    <cellStyle name="Comma 6 2 4 2 2 2 2" xfId="36648"/>
    <cellStyle name="Comma 6 2 4 2 2 2 2 2" xfId="36649"/>
    <cellStyle name="Comma 6 2 4 2 2 2 3" xfId="36650"/>
    <cellStyle name="Comma 6 2 4 2 2 2 4" xfId="36651"/>
    <cellStyle name="Comma 6 2 4 2 2 2 5" xfId="36652"/>
    <cellStyle name="Comma 6 2 4 2 2 2 6" xfId="36653"/>
    <cellStyle name="Comma 6 2 4 2 2 3" xfId="36654"/>
    <cellStyle name="Comma 6 2 4 2 2 3 2" xfId="36655"/>
    <cellStyle name="Comma 6 2 4 2 2 4" xfId="36656"/>
    <cellStyle name="Comma 6 2 4 2 2 5" xfId="36657"/>
    <cellStyle name="Comma 6 2 4 2 2 6" xfId="36658"/>
    <cellStyle name="Comma 6 2 4 2 2 7" xfId="36659"/>
    <cellStyle name="Comma 6 2 4 2 3" xfId="36660"/>
    <cellStyle name="Comma 6 2 4 2 3 2" xfId="36661"/>
    <cellStyle name="Comma 6 2 4 2 3 2 2" xfId="36662"/>
    <cellStyle name="Comma 6 2 4 2 3 3" xfId="36663"/>
    <cellStyle name="Comma 6 2 4 2 3 4" xfId="36664"/>
    <cellStyle name="Comma 6 2 4 2 3 5" xfId="36665"/>
    <cellStyle name="Comma 6 2 4 2 3 6" xfId="36666"/>
    <cellStyle name="Comma 6 2 4 2 4" xfId="36667"/>
    <cellStyle name="Comma 6 2 4 2 4 2" xfId="36668"/>
    <cellStyle name="Comma 6 2 4 2 5" xfId="36669"/>
    <cellStyle name="Comma 6 2 4 2 6" xfId="36670"/>
    <cellStyle name="Comma 6 2 4 2 7" xfId="36671"/>
    <cellStyle name="Comma 6 2 4 2 8" xfId="36672"/>
    <cellStyle name="Comma 6 2 4 3" xfId="36673"/>
    <cellStyle name="Comma 6 2 4 3 2" xfId="36674"/>
    <cellStyle name="Comma 6 2 4 3 2 2" xfId="36675"/>
    <cellStyle name="Comma 6 2 4 3 2 2 2" xfId="36676"/>
    <cellStyle name="Comma 6 2 4 3 2 3" xfId="36677"/>
    <cellStyle name="Comma 6 2 4 3 2 4" xfId="36678"/>
    <cellStyle name="Comma 6 2 4 3 2 5" xfId="36679"/>
    <cellStyle name="Comma 6 2 4 3 2 6" xfId="36680"/>
    <cellStyle name="Comma 6 2 4 3 3" xfId="36681"/>
    <cellStyle name="Comma 6 2 4 3 3 2" xfId="36682"/>
    <cellStyle name="Comma 6 2 4 3 4" xfId="36683"/>
    <cellStyle name="Comma 6 2 4 3 5" xfId="36684"/>
    <cellStyle name="Comma 6 2 4 3 6" xfId="36685"/>
    <cellStyle name="Comma 6 2 4 3 7" xfId="36686"/>
    <cellStyle name="Comma 6 2 4 4" xfId="36687"/>
    <cellStyle name="Comma 6 2 4 4 2" xfId="36688"/>
    <cellStyle name="Comma 6 2 4 4 2 2" xfId="36689"/>
    <cellStyle name="Comma 6 2 4 4 3" xfId="36690"/>
    <cellStyle name="Comma 6 2 4 4 4" xfId="36691"/>
    <cellStyle name="Comma 6 2 4 4 5" xfId="36692"/>
    <cellStyle name="Comma 6 2 4 4 6" xfId="36693"/>
    <cellStyle name="Comma 6 2 4 5" xfId="36694"/>
    <cellStyle name="Comma 6 2 4 5 2" xfId="36695"/>
    <cellStyle name="Comma 6 2 4 6" xfId="36696"/>
    <cellStyle name="Comma 6 2 4 6 2" xfId="36697"/>
    <cellStyle name="Comma 6 2 4 7" xfId="36698"/>
    <cellStyle name="Comma 6 2 4 8" xfId="36699"/>
    <cellStyle name="Comma 6 2 4 9" xfId="36700"/>
    <cellStyle name="Comma 6 2 5" xfId="36701"/>
    <cellStyle name="Comma 6 2 5 2" xfId="36702"/>
    <cellStyle name="Comma 6 2 5 2 2" xfId="36703"/>
    <cellStyle name="Comma 6 2 5 2 2 2" xfId="36704"/>
    <cellStyle name="Comma 6 2 5 2 2 2 2" xfId="36705"/>
    <cellStyle name="Comma 6 2 5 2 2 3" xfId="36706"/>
    <cellStyle name="Comma 6 2 5 2 2 4" xfId="36707"/>
    <cellStyle name="Comma 6 2 5 2 2 5" xfId="36708"/>
    <cellStyle name="Comma 6 2 5 2 2 6" xfId="36709"/>
    <cellStyle name="Comma 6 2 5 2 3" xfId="36710"/>
    <cellStyle name="Comma 6 2 5 2 3 2" xfId="36711"/>
    <cellStyle name="Comma 6 2 5 2 4" xfId="36712"/>
    <cellStyle name="Comma 6 2 5 2 5" xfId="36713"/>
    <cellStyle name="Comma 6 2 5 2 6" xfId="36714"/>
    <cellStyle name="Comma 6 2 5 2 7" xfId="36715"/>
    <cellStyle name="Comma 6 2 5 3" xfId="36716"/>
    <cellStyle name="Comma 6 2 5 3 2" xfId="36717"/>
    <cellStyle name="Comma 6 2 5 3 2 2" xfId="36718"/>
    <cellStyle name="Comma 6 2 5 3 3" xfId="36719"/>
    <cellStyle name="Comma 6 2 5 3 4" xfId="36720"/>
    <cellStyle name="Comma 6 2 5 3 5" xfId="36721"/>
    <cellStyle name="Comma 6 2 5 3 6" xfId="36722"/>
    <cellStyle name="Comma 6 2 5 4" xfId="36723"/>
    <cellStyle name="Comma 6 2 5 4 2" xfId="36724"/>
    <cellStyle name="Comma 6 2 5 5" xfId="36725"/>
    <cellStyle name="Comma 6 2 5 6" xfId="36726"/>
    <cellStyle name="Comma 6 2 5 7" xfId="36727"/>
    <cellStyle name="Comma 6 2 5 8" xfId="36728"/>
    <cellStyle name="Comma 6 2 6" xfId="36729"/>
    <cellStyle name="Comma 6 2 6 2" xfId="36730"/>
    <cellStyle name="Comma 6 2 6 2 2" xfId="36731"/>
    <cellStyle name="Comma 6 2 6 2 2 2" xfId="36732"/>
    <cellStyle name="Comma 6 2 6 2 3" xfId="36733"/>
    <cellStyle name="Comma 6 2 6 2 4" xfId="36734"/>
    <cellStyle name="Comma 6 2 6 2 5" xfId="36735"/>
    <cellStyle name="Comma 6 2 6 2 6" xfId="36736"/>
    <cellStyle name="Comma 6 2 6 3" xfId="36737"/>
    <cellStyle name="Comma 6 2 6 3 2" xfId="36738"/>
    <cellStyle name="Comma 6 2 6 4" xfId="36739"/>
    <cellStyle name="Comma 6 2 6 5" xfId="36740"/>
    <cellStyle name="Comma 6 2 6 6" xfId="36741"/>
    <cellStyle name="Comma 6 2 6 7" xfId="36742"/>
    <cellStyle name="Comma 6 2 7" xfId="36743"/>
    <cellStyle name="Comma 6 2 7 2" xfId="36744"/>
    <cellStyle name="Comma 6 2 7 2 2" xfId="36745"/>
    <cellStyle name="Comma 6 2 7 2 2 2" xfId="36746"/>
    <cellStyle name="Comma 6 2 7 2 3" xfId="36747"/>
    <cellStyle name="Comma 6 2 7 2 4" xfId="36748"/>
    <cellStyle name="Comma 6 2 7 2 5" xfId="36749"/>
    <cellStyle name="Comma 6 2 7 2 6" xfId="36750"/>
    <cellStyle name="Comma 6 2 7 3" xfId="36751"/>
    <cellStyle name="Comma 6 2 7 3 2" xfId="36752"/>
    <cellStyle name="Comma 6 2 7 4" xfId="36753"/>
    <cellStyle name="Comma 6 2 7 5" xfId="36754"/>
    <cellStyle name="Comma 6 2 7 6" xfId="36755"/>
    <cellStyle name="Comma 6 2 7 7" xfId="36756"/>
    <cellStyle name="Comma 6 2 8" xfId="36757"/>
    <cellStyle name="Comma 6 2 8 2" xfId="36758"/>
    <cellStyle name="Comma 6 2 8 2 2" xfId="36759"/>
    <cellStyle name="Comma 6 2 8 3" xfId="36760"/>
    <cellStyle name="Comma 6 2 8 4" xfId="36761"/>
    <cellStyle name="Comma 6 2 8 5" xfId="36762"/>
    <cellStyle name="Comma 6 2 8 6" xfId="36763"/>
    <cellStyle name="Comma 6 2 9" xfId="36764"/>
    <cellStyle name="Comma 6 2 9 2" xfId="36765"/>
    <cellStyle name="Comma 6 2 9 2 2" xfId="36766"/>
    <cellStyle name="Comma 6 2 9 3" xfId="36767"/>
    <cellStyle name="Comma 6 2 9 4" xfId="36768"/>
    <cellStyle name="Comma 6 2 9 5" xfId="36769"/>
    <cellStyle name="Comma 6 2 9 6" xfId="36770"/>
    <cellStyle name="Comma 6 20" xfId="36771"/>
    <cellStyle name="Comma 6 21" xfId="36772"/>
    <cellStyle name="Comma 6 22" xfId="36773"/>
    <cellStyle name="Comma 6 3" xfId="36774"/>
    <cellStyle name="Comma 6 3 10" xfId="36775"/>
    <cellStyle name="Comma 6 3 10 2" xfId="36776"/>
    <cellStyle name="Comma 6 3 10 2 2" xfId="36777"/>
    <cellStyle name="Comma 6 3 10 3" xfId="36778"/>
    <cellStyle name="Comma 6 3 10 4" xfId="36779"/>
    <cellStyle name="Comma 6 3 10 5" xfId="36780"/>
    <cellStyle name="Comma 6 3 10 6" xfId="36781"/>
    <cellStyle name="Comma 6 3 11" xfId="36782"/>
    <cellStyle name="Comma 6 3 11 2" xfId="36783"/>
    <cellStyle name="Comma 6 3 12" xfId="36784"/>
    <cellStyle name="Comma 6 3 12 2" xfId="36785"/>
    <cellStyle name="Comma 6 3 13" xfId="36786"/>
    <cellStyle name="Comma 6 3 14" xfId="36787"/>
    <cellStyle name="Comma 6 3 15" xfId="36788"/>
    <cellStyle name="Comma 6 3 16" xfId="36789"/>
    <cellStyle name="Comma 6 3 17" xfId="36790"/>
    <cellStyle name="Comma 6 3 2" xfId="36791"/>
    <cellStyle name="Comma 6 3 2 10" xfId="36792"/>
    <cellStyle name="Comma 6 3 2 10 2" xfId="36793"/>
    <cellStyle name="Comma 6 3 2 11" xfId="36794"/>
    <cellStyle name="Comma 6 3 2 12" xfId="36795"/>
    <cellStyle name="Comma 6 3 2 13" xfId="36796"/>
    <cellStyle name="Comma 6 3 2 14" xfId="36797"/>
    <cellStyle name="Comma 6 3 2 15" xfId="36798"/>
    <cellStyle name="Comma 6 3 2 2" xfId="36799"/>
    <cellStyle name="Comma 6 3 2 2 10" xfId="36800"/>
    <cellStyle name="Comma 6 3 2 2 11" xfId="36801"/>
    <cellStyle name="Comma 6 3 2 2 2" xfId="36802"/>
    <cellStyle name="Comma 6 3 2 2 2 2" xfId="36803"/>
    <cellStyle name="Comma 6 3 2 2 2 2 2" xfId="36804"/>
    <cellStyle name="Comma 6 3 2 2 2 2 2 2" xfId="36805"/>
    <cellStyle name="Comma 6 3 2 2 2 2 2 2 2" xfId="36806"/>
    <cellStyle name="Comma 6 3 2 2 2 2 2 3" xfId="36807"/>
    <cellStyle name="Comma 6 3 2 2 2 2 2 4" xfId="36808"/>
    <cellStyle name="Comma 6 3 2 2 2 2 2 5" xfId="36809"/>
    <cellStyle name="Comma 6 3 2 2 2 2 2 6" xfId="36810"/>
    <cellStyle name="Comma 6 3 2 2 2 2 3" xfId="36811"/>
    <cellStyle name="Comma 6 3 2 2 2 2 3 2" xfId="36812"/>
    <cellStyle name="Comma 6 3 2 2 2 2 4" xfId="36813"/>
    <cellStyle name="Comma 6 3 2 2 2 2 5" xfId="36814"/>
    <cellStyle name="Comma 6 3 2 2 2 2 6" xfId="36815"/>
    <cellStyle name="Comma 6 3 2 2 2 2 7" xfId="36816"/>
    <cellStyle name="Comma 6 3 2 2 2 3" xfId="36817"/>
    <cellStyle name="Comma 6 3 2 2 2 3 2" xfId="36818"/>
    <cellStyle name="Comma 6 3 2 2 2 3 2 2" xfId="36819"/>
    <cellStyle name="Comma 6 3 2 2 2 3 3" xfId="36820"/>
    <cellStyle name="Comma 6 3 2 2 2 3 4" xfId="36821"/>
    <cellStyle name="Comma 6 3 2 2 2 3 5" xfId="36822"/>
    <cellStyle name="Comma 6 3 2 2 2 3 6" xfId="36823"/>
    <cellStyle name="Comma 6 3 2 2 2 4" xfId="36824"/>
    <cellStyle name="Comma 6 3 2 2 2 4 2" xfId="36825"/>
    <cellStyle name="Comma 6 3 2 2 2 5" xfId="36826"/>
    <cellStyle name="Comma 6 3 2 2 2 6" xfId="36827"/>
    <cellStyle name="Comma 6 3 2 2 2 7" xfId="36828"/>
    <cellStyle name="Comma 6 3 2 2 2 8" xfId="36829"/>
    <cellStyle name="Comma 6 3 2 2 3" xfId="36830"/>
    <cellStyle name="Comma 6 3 2 2 3 2" xfId="36831"/>
    <cellStyle name="Comma 6 3 2 2 3 2 2" xfId="36832"/>
    <cellStyle name="Comma 6 3 2 2 3 2 2 2" xfId="36833"/>
    <cellStyle name="Comma 6 3 2 2 3 2 3" xfId="36834"/>
    <cellStyle name="Comma 6 3 2 2 3 2 4" xfId="36835"/>
    <cellStyle name="Comma 6 3 2 2 3 2 5" xfId="36836"/>
    <cellStyle name="Comma 6 3 2 2 3 2 6" xfId="36837"/>
    <cellStyle name="Comma 6 3 2 2 3 3" xfId="36838"/>
    <cellStyle name="Comma 6 3 2 2 3 3 2" xfId="36839"/>
    <cellStyle name="Comma 6 3 2 2 3 4" xfId="36840"/>
    <cellStyle name="Comma 6 3 2 2 3 5" xfId="36841"/>
    <cellStyle name="Comma 6 3 2 2 3 6" xfId="36842"/>
    <cellStyle name="Comma 6 3 2 2 3 7" xfId="36843"/>
    <cellStyle name="Comma 6 3 2 2 4" xfId="36844"/>
    <cellStyle name="Comma 6 3 2 2 4 2" xfId="36845"/>
    <cellStyle name="Comma 6 3 2 2 4 2 2" xfId="36846"/>
    <cellStyle name="Comma 6 3 2 2 4 3" xfId="36847"/>
    <cellStyle name="Comma 6 3 2 2 4 4" xfId="36848"/>
    <cellStyle name="Comma 6 3 2 2 4 5" xfId="36849"/>
    <cellStyle name="Comma 6 3 2 2 4 6" xfId="36850"/>
    <cellStyle name="Comma 6 3 2 2 5" xfId="36851"/>
    <cellStyle name="Comma 6 3 2 2 5 2" xfId="36852"/>
    <cellStyle name="Comma 6 3 2 2 6" xfId="36853"/>
    <cellStyle name="Comma 6 3 2 2 6 2" xfId="36854"/>
    <cellStyle name="Comma 6 3 2 2 7" xfId="36855"/>
    <cellStyle name="Comma 6 3 2 2 8" xfId="36856"/>
    <cellStyle name="Comma 6 3 2 2 9" xfId="36857"/>
    <cellStyle name="Comma 6 3 2 3" xfId="36858"/>
    <cellStyle name="Comma 6 3 2 3 10" xfId="36859"/>
    <cellStyle name="Comma 6 3 2 3 11" xfId="36860"/>
    <cellStyle name="Comma 6 3 2 3 2" xfId="36861"/>
    <cellStyle name="Comma 6 3 2 3 2 2" xfId="36862"/>
    <cellStyle name="Comma 6 3 2 3 2 2 2" xfId="36863"/>
    <cellStyle name="Comma 6 3 2 3 2 2 2 2" xfId="36864"/>
    <cellStyle name="Comma 6 3 2 3 2 2 3" xfId="36865"/>
    <cellStyle name="Comma 6 3 2 3 2 2 4" xfId="36866"/>
    <cellStyle name="Comma 6 3 2 3 2 2 5" xfId="36867"/>
    <cellStyle name="Comma 6 3 2 3 2 2 6" xfId="36868"/>
    <cellStyle name="Comma 6 3 2 3 2 3" xfId="36869"/>
    <cellStyle name="Comma 6 3 2 3 2 3 2" xfId="36870"/>
    <cellStyle name="Comma 6 3 2 3 2 4" xfId="36871"/>
    <cellStyle name="Comma 6 3 2 3 2 5" xfId="36872"/>
    <cellStyle name="Comma 6 3 2 3 2 6" xfId="36873"/>
    <cellStyle name="Comma 6 3 2 3 2 7" xfId="36874"/>
    <cellStyle name="Comma 6 3 2 3 3" xfId="36875"/>
    <cellStyle name="Comma 6 3 2 3 3 2" xfId="36876"/>
    <cellStyle name="Comma 6 3 2 3 3 2 2" xfId="36877"/>
    <cellStyle name="Comma 6 3 2 3 3 3" xfId="36878"/>
    <cellStyle name="Comma 6 3 2 3 3 4" xfId="36879"/>
    <cellStyle name="Comma 6 3 2 3 3 5" xfId="36880"/>
    <cellStyle name="Comma 6 3 2 3 3 6" xfId="36881"/>
    <cellStyle name="Comma 6 3 2 3 4" xfId="36882"/>
    <cellStyle name="Comma 6 3 2 3 4 2" xfId="36883"/>
    <cellStyle name="Comma 6 3 2 3 5" xfId="36884"/>
    <cellStyle name="Comma 6 3 2 3 6" xfId="36885"/>
    <cellStyle name="Comma 6 3 2 3 7" xfId="36886"/>
    <cellStyle name="Comma 6 3 2 3 8" xfId="36887"/>
    <cellStyle name="Comma 6 3 2 3 9" xfId="36888"/>
    <cellStyle name="Comma 6 3 2 4" xfId="36889"/>
    <cellStyle name="Comma 6 3 2 4 2" xfId="36890"/>
    <cellStyle name="Comma 6 3 2 4 2 2" xfId="36891"/>
    <cellStyle name="Comma 6 3 2 4 2 2 2" xfId="36892"/>
    <cellStyle name="Comma 6 3 2 4 2 3" xfId="36893"/>
    <cellStyle name="Comma 6 3 2 4 2 4" xfId="36894"/>
    <cellStyle name="Comma 6 3 2 4 2 5" xfId="36895"/>
    <cellStyle name="Comma 6 3 2 4 2 6" xfId="36896"/>
    <cellStyle name="Comma 6 3 2 4 3" xfId="36897"/>
    <cellStyle name="Comma 6 3 2 4 3 2" xfId="36898"/>
    <cellStyle name="Comma 6 3 2 4 4" xfId="36899"/>
    <cellStyle name="Comma 6 3 2 4 5" xfId="36900"/>
    <cellStyle name="Comma 6 3 2 4 6" xfId="36901"/>
    <cellStyle name="Comma 6 3 2 4 7" xfId="36902"/>
    <cellStyle name="Comma 6 3 2 5" xfId="36903"/>
    <cellStyle name="Comma 6 3 2 5 2" xfId="36904"/>
    <cellStyle name="Comma 6 3 2 5 2 2" xfId="36905"/>
    <cellStyle name="Comma 6 3 2 5 2 2 2" xfId="36906"/>
    <cellStyle name="Comma 6 3 2 5 2 3" xfId="36907"/>
    <cellStyle name="Comma 6 3 2 5 2 4" xfId="36908"/>
    <cellStyle name="Comma 6 3 2 5 2 5" xfId="36909"/>
    <cellStyle name="Comma 6 3 2 5 2 6" xfId="36910"/>
    <cellStyle name="Comma 6 3 2 5 3" xfId="36911"/>
    <cellStyle name="Comma 6 3 2 5 3 2" xfId="36912"/>
    <cellStyle name="Comma 6 3 2 5 4" xfId="36913"/>
    <cellStyle name="Comma 6 3 2 5 5" xfId="36914"/>
    <cellStyle name="Comma 6 3 2 5 6" xfId="36915"/>
    <cellStyle name="Comma 6 3 2 5 7" xfId="36916"/>
    <cellStyle name="Comma 6 3 2 6" xfId="36917"/>
    <cellStyle name="Comma 6 3 2 6 2" xfId="36918"/>
    <cellStyle name="Comma 6 3 2 6 2 2" xfId="36919"/>
    <cellStyle name="Comma 6 3 2 6 3" xfId="36920"/>
    <cellStyle name="Comma 6 3 2 6 4" xfId="36921"/>
    <cellStyle name="Comma 6 3 2 6 5" xfId="36922"/>
    <cellStyle name="Comma 6 3 2 6 6" xfId="36923"/>
    <cellStyle name="Comma 6 3 2 7" xfId="36924"/>
    <cellStyle name="Comma 6 3 2 7 2" xfId="36925"/>
    <cellStyle name="Comma 6 3 2 7 2 2" xfId="36926"/>
    <cellStyle name="Comma 6 3 2 7 3" xfId="36927"/>
    <cellStyle name="Comma 6 3 2 7 4" xfId="36928"/>
    <cellStyle name="Comma 6 3 2 7 5" xfId="36929"/>
    <cellStyle name="Comma 6 3 2 7 6" xfId="36930"/>
    <cellStyle name="Comma 6 3 2 8" xfId="36931"/>
    <cellStyle name="Comma 6 3 2 8 2" xfId="36932"/>
    <cellStyle name="Comma 6 3 2 8 2 2" xfId="36933"/>
    <cellStyle name="Comma 6 3 2 8 3" xfId="36934"/>
    <cellStyle name="Comma 6 3 2 8 4" xfId="36935"/>
    <cellStyle name="Comma 6 3 2 8 5" xfId="36936"/>
    <cellStyle name="Comma 6 3 2 8 6" xfId="36937"/>
    <cellStyle name="Comma 6 3 2 9" xfId="36938"/>
    <cellStyle name="Comma 6 3 2 9 2" xfId="36939"/>
    <cellStyle name="Comma 6 3 3" xfId="36940"/>
    <cellStyle name="Comma 6 3 3 10" xfId="36941"/>
    <cellStyle name="Comma 6 3 3 10 2" xfId="36942"/>
    <cellStyle name="Comma 6 3 3 11" xfId="36943"/>
    <cellStyle name="Comma 6 3 3 12" xfId="36944"/>
    <cellStyle name="Comma 6 3 3 13" xfId="36945"/>
    <cellStyle name="Comma 6 3 3 14" xfId="36946"/>
    <cellStyle name="Comma 6 3 3 15" xfId="36947"/>
    <cellStyle name="Comma 6 3 3 2" xfId="36948"/>
    <cellStyle name="Comma 6 3 3 2 10" xfId="36949"/>
    <cellStyle name="Comma 6 3 3 2 11" xfId="36950"/>
    <cellStyle name="Comma 6 3 3 2 2" xfId="36951"/>
    <cellStyle name="Comma 6 3 3 2 2 2" xfId="36952"/>
    <cellStyle name="Comma 6 3 3 2 2 2 2" xfId="36953"/>
    <cellStyle name="Comma 6 3 3 2 2 2 2 2" xfId="36954"/>
    <cellStyle name="Comma 6 3 3 2 2 2 2 2 2" xfId="36955"/>
    <cellStyle name="Comma 6 3 3 2 2 2 2 3" xfId="36956"/>
    <cellStyle name="Comma 6 3 3 2 2 2 2 4" xfId="36957"/>
    <cellStyle name="Comma 6 3 3 2 2 2 2 5" xfId="36958"/>
    <cellStyle name="Comma 6 3 3 2 2 2 2 6" xfId="36959"/>
    <cellStyle name="Comma 6 3 3 2 2 2 3" xfId="36960"/>
    <cellStyle name="Comma 6 3 3 2 2 2 3 2" xfId="36961"/>
    <cellStyle name="Comma 6 3 3 2 2 2 4" xfId="36962"/>
    <cellStyle name="Comma 6 3 3 2 2 2 5" xfId="36963"/>
    <cellStyle name="Comma 6 3 3 2 2 2 6" xfId="36964"/>
    <cellStyle name="Comma 6 3 3 2 2 2 7" xfId="36965"/>
    <cellStyle name="Comma 6 3 3 2 2 3" xfId="36966"/>
    <cellStyle name="Comma 6 3 3 2 2 3 2" xfId="36967"/>
    <cellStyle name="Comma 6 3 3 2 2 3 2 2" xfId="36968"/>
    <cellStyle name="Comma 6 3 3 2 2 3 3" xfId="36969"/>
    <cellStyle name="Comma 6 3 3 2 2 3 4" xfId="36970"/>
    <cellStyle name="Comma 6 3 3 2 2 3 5" xfId="36971"/>
    <cellStyle name="Comma 6 3 3 2 2 3 6" xfId="36972"/>
    <cellStyle name="Comma 6 3 3 2 2 4" xfId="36973"/>
    <cellStyle name="Comma 6 3 3 2 2 4 2" xfId="36974"/>
    <cellStyle name="Comma 6 3 3 2 2 5" xfId="36975"/>
    <cellStyle name="Comma 6 3 3 2 2 6" xfId="36976"/>
    <cellStyle name="Comma 6 3 3 2 2 7" xfId="36977"/>
    <cellStyle name="Comma 6 3 3 2 2 8" xfId="36978"/>
    <cellStyle name="Comma 6 3 3 2 3" xfId="36979"/>
    <cellStyle name="Comma 6 3 3 2 3 2" xfId="36980"/>
    <cellStyle name="Comma 6 3 3 2 3 2 2" xfId="36981"/>
    <cellStyle name="Comma 6 3 3 2 3 2 2 2" xfId="36982"/>
    <cellStyle name="Comma 6 3 3 2 3 2 3" xfId="36983"/>
    <cellStyle name="Comma 6 3 3 2 3 2 4" xfId="36984"/>
    <cellStyle name="Comma 6 3 3 2 3 2 5" xfId="36985"/>
    <cellStyle name="Comma 6 3 3 2 3 2 6" xfId="36986"/>
    <cellStyle name="Comma 6 3 3 2 3 3" xfId="36987"/>
    <cellStyle name="Comma 6 3 3 2 3 3 2" xfId="36988"/>
    <cellStyle name="Comma 6 3 3 2 3 4" xfId="36989"/>
    <cellStyle name="Comma 6 3 3 2 3 5" xfId="36990"/>
    <cellStyle name="Comma 6 3 3 2 3 6" xfId="36991"/>
    <cellStyle name="Comma 6 3 3 2 3 7" xfId="36992"/>
    <cellStyle name="Comma 6 3 3 2 4" xfId="36993"/>
    <cellStyle name="Comma 6 3 3 2 4 2" xfId="36994"/>
    <cellStyle name="Comma 6 3 3 2 4 2 2" xfId="36995"/>
    <cellStyle name="Comma 6 3 3 2 4 3" xfId="36996"/>
    <cellStyle name="Comma 6 3 3 2 4 4" xfId="36997"/>
    <cellStyle name="Comma 6 3 3 2 4 5" xfId="36998"/>
    <cellStyle name="Comma 6 3 3 2 4 6" xfId="36999"/>
    <cellStyle name="Comma 6 3 3 2 5" xfId="37000"/>
    <cellStyle name="Comma 6 3 3 2 5 2" xfId="37001"/>
    <cellStyle name="Comma 6 3 3 2 6" xfId="37002"/>
    <cellStyle name="Comma 6 3 3 2 6 2" xfId="37003"/>
    <cellStyle name="Comma 6 3 3 2 7" xfId="37004"/>
    <cellStyle name="Comma 6 3 3 2 8" xfId="37005"/>
    <cellStyle name="Comma 6 3 3 2 9" xfId="37006"/>
    <cellStyle name="Comma 6 3 3 3" xfId="37007"/>
    <cellStyle name="Comma 6 3 3 3 2" xfId="37008"/>
    <cellStyle name="Comma 6 3 3 3 2 2" xfId="37009"/>
    <cellStyle name="Comma 6 3 3 3 2 2 2" xfId="37010"/>
    <cellStyle name="Comma 6 3 3 3 2 2 2 2" xfId="37011"/>
    <cellStyle name="Comma 6 3 3 3 2 2 3" xfId="37012"/>
    <cellStyle name="Comma 6 3 3 3 2 2 4" xfId="37013"/>
    <cellStyle name="Comma 6 3 3 3 2 2 5" xfId="37014"/>
    <cellStyle name="Comma 6 3 3 3 2 2 6" xfId="37015"/>
    <cellStyle name="Comma 6 3 3 3 2 3" xfId="37016"/>
    <cellStyle name="Comma 6 3 3 3 2 3 2" xfId="37017"/>
    <cellStyle name="Comma 6 3 3 3 2 4" xfId="37018"/>
    <cellStyle name="Comma 6 3 3 3 2 5" xfId="37019"/>
    <cellStyle name="Comma 6 3 3 3 2 6" xfId="37020"/>
    <cellStyle name="Comma 6 3 3 3 2 7" xfId="37021"/>
    <cellStyle name="Comma 6 3 3 3 3" xfId="37022"/>
    <cellStyle name="Comma 6 3 3 3 3 2" xfId="37023"/>
    <cellStyle name="Comma 6 3 3 3 3 2 2" xfId="37024"/>
    <cellStyle name="Comma 6 3 3 3 3 3" xfId="37025"/>
    <cellStyle name="Comma 6 3 3 3 3 4" xfId="37026"/>
    <cellStyle name="Comma 6 3 3 3 3 5" xfId="37027"/>
    <cellStyle name="Comma 6 3 3 3 3 6" xfId="37028"/>
    <cellStyle name="Comma 6 3 3 3 4" xfId="37029"/>
    <cellStyle name="Comma 6 3 3 3 4 2" xfId="37030"/>
    <cellStyle name="Comma 6 3 3 3 5" xfId="37031"/>
    <cellStyle name="Comma 6 3 3 3 6" xfId="37032"/>
    <cellStyle name="Comma 6 3 3 3 7" xfId="37033"/>
    <cellStyle name="Comma 6 3 3 3 8" xfId="37034"/>
    <cellStyle name="Comma 6 3 3 4" xfId="37035"/>
    <cellStyle name="Comma 6 3 3 4 2" xfId="37036"/>
    <cellStyle name="Comma 6 3 3 4 2 2" xfId="37037"/>
    <cellStyle name="Comma 6 3 3 4 2 2 2" xfId="37038"/>
    <cellStyle name="Comma 6 3 3 4 2 3" xfId="37039"/>
    <cellStyle name="Comma 6 3 3 4 2 4" xfId="37040"/>
    <cellStyle name="Comma 6 3 3 4 2 5" xfId="37041"/>
    <cellStyle name="Comma 6 3 3 4 2 6" xfId="37042"/>
    <cellStyle name="Comma 6 3 3 4 3" xfId="37043"/>
    <cellStyle name="Comma 6 3 3 4 3 2" xfId="37044"/>
    <cellStyle name="Comma 6 3 3 4 4" xfId="37045"/>
    <cellStyle name="Comma 6 3 3 4 5" xfId="37046"/>
    <cellStyle name="Comma 6 3 3 4 6" xfId="37047"/>
    <cellStyle name="Comma 6 3 3 4 7" xfId="37048"/>
    <cellStyle name="Comma 6 3 3 5" xfId="37049"/>
    <cellStyle name="Comma 6 3 3 5 2" xfId="37050"/>
    <cellStyle name="Comma 6 3 3 5 2 2" xfId="37051"/>
    <cellStyle name="Comma 6 3 3 5 2 2 2" xfId="37052"/>
    <cellStyle name="Comma 6 3 3 5 2 3" xfId="37053"/>
    <cellStyle name="Comma 6 3 3 5 2 4" xfId="37054"/>
    <cellStyle name="Comma 6 3 3 5 2 5" xfId="37055"/>
    <cellStyle name="Comma 6 3 3 5 2 6" xfId="37056"/>
    <cellStyle name="Comma 6 3 3 5 3" xfId="37057"/>
    <cellStyle name="Comma 6 3 3 5 3 2" xfId="37058"/>
    <cellStyle name="Comma 6 3 3 5 4" xfId="37059"/>
    <cellStyle name="Comma 6 3 3 5 5" xfId="37060"/>
    <cellStyle name="Comma 6 3 3 5 6" xfId="37061"/>
    <cellStyle name="Comma 6 3 3 5 7" xfId="37062"/>
    <cellStyle name="Comma 6 3 3 6" xfId="37063"/>
    <cellStyle name="Comma 6 3 3 6 2" xfId="37064"/>
    <cellStyle name="Comma 6 3 3 6 2 2" xfId="37065"/>
    <cellStyle name="Comma 6 3 3 6 3" xfId="37066"/>
    <cellStyle name="Comma 6 3 3 6 4" xfId="37067"/>
    <cellStyle name="Comma 6 3 3 6 5" xfId="37068"/>
    <cellStyle name="Comma 6 3 3 6 6" xfId="37069"/>
    <cellStyle name="Comma 6 3 3 7" xfId="37070"/>
    <cellStyle name="Comma 6 3 3 7 2" xfId="37071"/>
    <cellStyle name="Comma 6 3 3 7 2 2" xfId="37072"/>
    <cellStyle name="Comma 6 3 3 7 3" xfId="37073"/>
    <cellStyle name="Comma 6 3 3 7 4" xfId="37074"/>
    <cellStyle name="Comma 6 3 3 7 5" xfId="37075"/>
    <cellStyle name="Comma 6 3 3 7 6" xfId="37076"/>
    <cellStyle name="Comma 6 3 3 8" xfId="37077"/>
    <cellStyle name="Comma 6 3 3 8 2" xfId="37078"/>
    <cellStyle name="Comma 6 3 3 8 2 2" xfId="37079"/>
    <cellStyle name="Comma 6 3 3 8 3" xfId="37080"/>
    <cellStyle name="Comma 6 3 3 8 4" xfId="37081"/>
    <cellStyle name="Comma 6 3 3 8 5" xfId="37082"/>
    <cellStyle name="Comma 6 3 3 8 6" xfId="37083"/>
    <cellStyle name="Comma 6 3 3 9" xfId="37084"/>
    <cellStyle name="Comma 6 3 3 9 2" xfId="37085"/>
    <cellStyle name="Comma 6 3 4" xfId="37086"/>
    <cellStyle name="Comma 6 3 4 10" xfId="37087"/>
    <cellStyle name="Comma 6 3 4 11" xfId="37088"/>
    <cellStyle name="Comma 6 3 4 2" xfId="37089"/>
    <cellStyle name="Comma 6 3 4 2 2" xfId="37090"/>
    <cellStyle name="Comma 6 3 4 2 2 2" xfId="37091"/>
    <cellStyle name="Comma 6 3 4 2 2 2 2" xfId="37092"/>
    <cellStyle name="Comma 6 3 4 2 2 2 2 2" xfId="37093"/>
    <cellStyle name="Comma 6 3 4 2 2 2 3" xfId="37094"/>
    <cellStyle name="Comma 6 3 4 2 2 2 4" xfId="37095"/>
    <cellStyle name="Comma 6 3 4 2 2 2 5" xfId="37096"/>
    <cellStyle name="Comma 6 3 4 2 2 2 6" xfId="37097"/>
    <cellStyle name="Comma 6 3 4 2 2 3" xfId="37098"/>
    <cellStyle name="Comma 6 3 4 2 2 3 2" xfId="37099"/>
    <cellStyle name="Comma 6 3 4 2 2 4" xfId="37100"/>
    <cellStyle name="Comma 6 3 4 2 2 5" xfId="37101"/>
    <cellStyle name="Comma 6 3 4 2 2 6" xfId="37102"/>
    <cellStyle name="Comma 6 3 4 2 2 7" xfId="37103"/>
    <cellStyle name="Comma 6 3 4 2 3" xfId="37104"/>
    <cellStyle name="Comma 6 3 4 2 3 2" xfId="37105"/>
    <cellStyle name="Comma 6 3 4 2 3 2 2" xfId="37106"/>
    <cellStyle name="Comma 6 3 4 2 3 3" xfId="37107"/>
    <cellStyle name="Comma 6 3 4 2 3 4" xfId="37108"/>
    <cellStyle name="Comma 6 3 4 2 3 5" xfId="37109"/>
    <cellStyle name="Comma 6 3 4 2 3 6" xfId="37110"/>
    <cellStyle name="Comma 6 3 4 2 4" xfId="37111"/>
    <cellStyle name="Comma 6 3 4 2 4 2" xfId="37112"/>
    <cellStyle name="Comma 6 3 4 2 5" xfId="37113"/>
    <cellStyle name="Comma 6 3 4 2 6" xfId="37114"/>
    <cellStyle name="Comma 6 3 4 2 7" xfId="37115"/>
    <cellStyle name="Comma 6 3 4 2 8" xfId="37116"/>
    <cellStyle name="Comma 6 3 4 3" xfId="37117"/>
    <cellStyle name="Comma 6 3 4 3 2" xfId="37118"/>
    <cellStyle name="Comma 6 3 4 3 2 2" xfId="37119"/>
    <cellStyle name="Comma 6 3 4 3 2 2 2" xfId="37120"/>
    <cellStyle name="Comma 6 3 4 3 2 3" xfId="37121"/>
    <cellStyle name="Comma 6 3 4 3 2 4" xfId="37122"/>
    <cellStyle name="Comma 6 3 4 3 2 5" xfId="37123"/>
    <cellStyle name="Comma 6 3 4 3 2 6" xfId="37124"/>
    <cellStyle name="Comma 6 3 4 3 3" xfId="37125"/>
    <cellStyle name="Comma 6 3 4 3 3 2" xfId="37126"/>
    <cellStyle name="Comma 6 3 4 3 4" xfId="37127"/>
    <cellStyle name="Comma 6 3 4 3 5" xfId="37128"/>
    <cellStyle name="Comma 6 3 4 3 6" xfId="37129"/>
    <cellStyle name="Comma 6 3 4 3 7" xfId="37130"/>
    <cellStyle name="Comma 6 3 4 4" xfId="37131"/>
    <cellStyle name="Comma 6 3 4 4 2" xfId="37132"/>
    <cellStyle name="Comma 6 3 4 4 2 2" xfId="37133"/>
    <cellStyle name="Comma 6 3 4 4 3" xfId="37134"/>
    <cellStyle name="Comma 6 3 4 4 4" xfId="37135"/>
    <cellStyle name="Comma 6 3 4 4 5" xfId="37136"/>
    <cellStyle name="Comma 6 3 4 4 6" xfId="37137"/>
    <cellStyle name="Comma 6 3 4 5" xfId="37138"/>
    <cellStyle name="Comma 6 3 4 5 2" xfId="37139"/>
    <cellStyle name="Comma 6 3 4 6" xfId="37140"/>
    <cellStyle name="Comma 6 3 4 6 2" xfId="37141"/>
    <cellStyle name="Comma 6 3 4 7" xfId="37142"/>
    <cellStyle name="Comma 6 3 4 8" xfId="37143"/>
    <cellStyle name="Comma 6 3 4 9" xfId="37144"/>
    <cellStyle name="Comma 6 3 5" xfId="37145"/>
    <cellStyle name="Comma 6 3 5 2" xfId="37146"/>
    <cellStyle name="Comma 6 3 5 2 2" xfId="37147"/>
    <cellStyle name="Comma 6 3 5 2 2 2" xfId="37148"/>
    <cellStyle name="Comma 6 3 5 2 2 2 2" xfId="37149"/>
    <cellStyle name="Comma 6 3 5 2 2 3" xfId="37150"/>
    <cellStyle name="Comma 6 3 5 2 2 4" xfId="37151"/>
    <cellStyle name="Comma 6 3 5 2 2 5" xfId="37152"/>
    <cellStyle name="Comma 6 3 5 2 2 6" xfId="37153"/>
    <cellStyle name="Comma 6 3 5 2 3" xfId="37154"/>
    <cellStyle name="Comma 6 3 5 2 3 2" xfId="37155"/>
    <cellStyle name="Comma 6 3 5 2 4" xfId="37156"/>
    <cellStyle name="Comma 6 3 5 2 5" xfId="37157"/>
    <cellStyle name="Comma 6 3 5 2 6" xfId="37158"/>
    <cellStyle name="Comma 6 3 5 2 7" xfId="37159"/>
    <cellStyle name="Comma 6 3 5 3" xfId="37160"/>
    <cellStyle name="Comma 6 3 5 3 2" xfId="37161"/>
    <cellStyle name="Comma 6 3 5 3 2 2" xfId="37162"/>
    <cellStyle name="Comma 6 3 5 3 3" xfId="37163"/>
    <cellStyle name="Comma 6 3 5 3 4" xfId="37164"/>
    <cellStyle name="Comma 6 3 5 3 5" xfId="37165"/>
    <cellStyle name="Comma 6 3 5 3 6" xfId="37166"/>
    <cellStyle name="Comma 6 3 5 4" xfId="37167"/>
    <cellStyle name="Comma 6 3 5 4 2" xfId="37168"/>
    <cellStyle name="Comma 6 3 5 5" xfId="37169"/>
    <cellStyle name="Comma 6 3 5 6" xfId="37170"/>
    <cellStyle name="Comma 6 3 5 7" xfId="37171"/>
    <cellStyle name="Comma 6 3 5 8" xfId="37172"/>
    <cellStyle name="Comma 6 3 6" xfId="37173"/>
    <cellStyle name="Comma 6 3 6 2" xfId="37174"/>
    <cellStyle name="Comma 6 3 6 2 2" xfId="37175"/>
    <cellStyle name="Comma 6 3 6 2 2 2" xfId="37176"/>
    <cellStyle name="Comma 6 3 6 2 3" xfId="37177"/>
    <cellStyle name="Comma 6 3 6 2 4" xfId="37178"/>
    <cellStyle name="Comma 6 3 6 2 5" xfId="37179"/>
    <cellStyle name="Comma 6 3 6 2 6" xfId="37180"/>
    <cellStyle name="Comma 6 3 6 3" xfId="37181"/>
    <cellStyle name="Comma 6 3 6 3 2" xfId="37182"/>
    <cellStyle name="Comma 6 3 6 4" xfId="37183"/>
    <cellStyle name="Comma 6 3 6 5" xfId="37184"/>
    <cellStyle name="Comma 6 3 6 6" xfId="37185"/>
    <cellStyle name="Comma 6 3 6 7" xfId="37186"/>
    <cellStyle name="Comma 6 3 7" xfId="37187"/>
    <cellStyle name="Comma 6 3 7 2" xfId="37188"/>
    <cellStyle name="Comma 6 3 7 2 2" xfId="37189"/>
    <cellStyle name="Comma 6 3 7 2 2 2" xfId="37190"/>
    <cellStyle name="Comma 6 3 7 2 3" xfId="37191"/>
    <cellStyle name="Comma 6 3 7 2 4" xfId="37192"/>
    <cellStyle name="Comma 6 3 7 2 5" xfId="37193"/>
    <cellStyle name="Comma 6 3 7 2 6" xfId="37194"/>
    <cellStyle name="Comma 6 3 7 3" xfId="37195"/>
    <cellStyle name="Comma 6 3 7 3 2" xfId="37196"/>
    <cellStyle name="Comma 6 3 7 4" xfId="37197"/>
    <cellStyle name="Comma 6 3 7 5" xfId="37198"/>
    <cellStyle name="Comma 6 3 7 6" xfId="37199"/>
    <cellStyle name="Comma 6 3 7 7" xfId="37200"/>
    <cellStyle name="Comma 6 3 8" xfId="37201"/>
    <cellStyle name="Comma 6 3 8 2" xfId="37202"/>
    <cellStyle name="Comma 6 3 8 2 2" xfId="37203"/>
    <cellStyle name="Comma 6 3 8 3" xfId="37204"/>
    <cellStyle name="Comma 6 3 8 4" xfId="37205"/>
    <cellStyle name="Comma 6 3 8 5" xfId="37206"/>
    <cellStyle name="Comma 6 3 8 6" xfId="37207"/>
    <cellStyle name="Comma 6 3 9" xfId="37208"/>
    <cellStyle name="Comma 6 3 9 2" xfId="37209"/>
    <cellStyle name="Comma 6 3 9 2 2" xfId="37210"/>
    <cellStyle name="Comma 6 3 9 3" xfId="37211"/>
    <cellStyle name="Comma 6 3 9 4" xfId="37212"/>
    <cellStyle name="Comma 6 3 9 5" xfId="37213"/>
    <cellStyle name="Comma 6 3 9 6" xfId="37214"/>
    <cellStyle name="Comma 6 4" xfId="37215"/>
    <cellStyle name="Comma 6 4 10" xfId="37216"/>
    <cellStyle name="Comma 6 4 11" xfId="37217"/>
    <cellStyle name="Comma 6 4 12" xfId="37218"/>
    <cellStyle name="Comma 6 4 2" xfId="37219"/>
    <cellStyle name="Comma 6 4 2 10" xfId="37220"/>
    <cellStyle name="Comma 6 4 2 11" xfId="37221"/>
    <cellStyle name="Comma 6 4 2 2" xfId="37222"/>
    <cellStyle name="Comma 6 4 2 2 2" xfId="37223"/>
    <cellStyle name="Comma 6 4 2 2 2 2" xfId="37224"/>
    <cellStyle name="Comma 6 4 2 2 2 2 2" xfId="37225"/>
    <cellStyle name="Comma 6 4 2 2 2 2 2 2" xfId="37226"/>
    <cellStyle name="Comma 6 4 2 2 2 2 3" xfId="37227"/>
    <cellStyle name="Comma 6 4 2 2 2 2 4" xfId="37228"/>
    <cellStyle name="Comma 6 4 2 2 2 2 5" xfId="37229"/>
    <cellStyle name="Comma 6 4 2 2 2 2 6" xfId="37230"/>
    <cellStyle name="Comma 6 4 2 2 2 3" xfId="37231"/>
    <cellStyle name="Comma 6 4 2 2 2 3 2" xfId="37232"/>
    <cellStyle name="Comma 6 4 2 2 2 4" xfId="37233"/>
    <cellStyle name="Comma 6 4 2 2 2 5" xfId="37234"/>
    <cellStyle name="Comma 6 4 2 2 2 6" xfId="37235"/>
    <cellStyle name="Comma 6 4 2 2 2 7" xfId="37236"/>
    <cellStyle name="Comma 6 4 2 2 3" xfId="37237"/>
    <cellStyle name="Comma 6 4 2 2 3 2" xfId="37238"/>
    <cellStyle name="Comma 6 4 2 2 3 2 2" xfId="37239"/>
    <cellStyle name="Comma 6 4 2 2 3 3" xfId="37240"/>
    <cellStyle name="Comma 6 4 2 2 3 4" xfId="37241"/>
    <cellStyle name="Comma 6 4 2 2 3 5" xfId="37242"/>
    <cellStyle name="Comma 6 4 2 2 3 6" xfId="37243"/>
    <cellStyle name="Comma 6 4 2 2 4" xfId="37244"/>
    <cellStyle name="Comma 6 4 2 2 4 2" xfId="37245"/>
    <cellStyle name="Comma 6 4 2 2 5" xfId="37246"/>
    <cellStyle name="Comma 6 4 2 2 6" xfId="37247"/>
    <cellStyle name="Comma 6 4 2 2 7" xfId="37248"/>
    <cellStyle name="Comma 6 4 2 2 8" xfId="37249"/>
    <cellStyle name="Comma 6 4 2 3" xfId="37250"/>
    <cellStyle name="Comma 6 4 2 3 2" xfId="37251"/>
    <cellStyle name="Comma 6 4 2 3 2 2" xfId="37252"/>
    <cellStyle name="Comma 6 4 2 3 2 2 2" xfId="37253"/>
    <cellStyle name="Comma 6 4 2 3 2 3" xfId="37254"/>
    <cellStyle name="Comma 6 4 2 3 2 4" xfId="37255"/>
    <cellStyle name="Comma 6 4 2 3 2 5" xfId="37256"/>
    <cellStyle name="Comma 6 4 2 3 2 6" xfId="37257"/>
    <cellStyle name="Comma 6 4 2 3 3" xfId="37258"/>
    <cellStyle name="Comma 6 4 2 3 3 2" xfId="37259"/>
    <cellStyle name="Comma 6 4 2 3 4" xfId="37260"/>
    <cellStyle name="Comma 6 4 2 3 5" xfId="37261"/>
    <cellStyle name="Comma 6 4 2 3 6" xfId="37262"/>
    <cellStyle name="Comma 6 4 2 3 7" xfId="37263"/>
    <cellStyle name="Comma 6 4 2 4" xfId="37264"/>
    <cellStyle name="Comma 6 4 2 4 2" xfId="37265"/>
    <cellStyle name="Comma 6 4 2 4 2 2" xfId="37266"/>
    <cellStyle name="Comma 6 4 2 4 3" xfId="37267"/>
    <cellStyle name="Comma 6 4 2 4 4" xfId="37268"/>
    <cellStyle name="Comma 6 4 2 4 5" xfId="37269"/>
    <cellStyle name="Comma 6 4 2 4 6" xfId="37270"/>
    <cellStyle name="Comma 6 4 2 5" xfId="37271"/>
    <cellStyle name="Comma 6 4 2 5 2" xfId="37272"/>
    <cellStyle name="Comma 6 4 2 6" xfId="37273"/>
    <cellStyle name="Comma 6 4 2 6 2" xfId="37274"/>
    <cellStyle name="Comma 6 4 2 7" xfId="37275"/>
    <cellStyle name="Comma 6 4 2 8" xfId="37276"/>
    <cellStyle name="Comma 6 4 2 9" xfId="37277"/>
    <cellStyle name="Comma 6 4 3" xfId="37278"/>
    <cellStyle name="Comma 6 4 3 10" xfId="37279"/>
    <cellStyle name="Comma 6 4 3 2" xfId="37280"/>
    <cellStyle name="Comma 6 4 3 2 2" xfId="37281"/>
    <cellStyle name="Comma 6 4 3 2 2 2" xfId="37282"/>
    <cellStyle name="Comma 6 4 3 2 2 2 2" xfId="37283"/>
    <cellStyle name="Comma 6 4 3 2 2 3" xfId="37284"/>
    <cellStyle name="Comma 6 4 3 2 2 4" xfId="37285"/>
    <cellStyle name="Comma 6 4 3 2 2 5" xfId="37286"/>
    <cellStyle name="Comma 6 4 3 2 2 6" xfId="37287"/>
    <cellStyle name="Comma 6 4 3 2 3" xfId="37288"/>
    <cellStyle name="Comma 6 4 3 2 3 2" xfId="37289"/>
    <cellStyle name="Comma 6 4 3 2 4" xfId="37290"/>
    <cellStyle name="Comma 6 4 3 2 5" xfId="37291"/>
    <cellStyle name="Comma 6 4 3 2 6" xfId="37292"/>
    <cellStyle name="Comma 6 4 3 2 7" xfId="37293"/>
    <cellStyle name="Comma 6 4 3 3" xfId="37294"/>
    <cellStyle name="Comma 6 4 3 3 2" xfId="37295"/>
    <cellStyle name="Comma 6 4 3 3 2 2" xfId="37296"/>
    <cellStyle name="Comma 6 4 3 3 3" xfId="37297"/>
    <cellStyle name="Comma 6 4 3 3 4" xfId="37298"/>
    <cellStyle name="Comma 6 4 3 3 5" xfId="37299"/>
    <cellStyle name="Comma 6 4 3 3 6" xfId="37300"/>
    <cellStyle name="Comma 6 4 3 4" xfId="37301"/>
    <cellStyle name="Comma 6 4 3 4 2" xfId="37302"/>
    <cellStyle name="Comma 6 4 3 5" xfId="37303"/>
    <cellStyle name="Comma 6 4 3 5 2" xfId="37304"/>
    <cellStyle name="Comma 6 4 3 6" xfId="37305"/>
    <cellStyle name="Comma 6 4 3 7" xfId="37306"/>
    <cellStyle name="Comma 6 4 3 8" xfId="37307"/>
    <cellStyle name="Comma 6 4 3 9" xfId="37308"/>
    <cellStyle name="Comma 6 4 4" xfId="37309"/>
    <cellStyle name="Comma 6 4 4 10" xfId="37310"/>
    <cellStyle name="Comma 6 4 4 2" xfId="37311"/>
    <cellStyle name="Comma 6 4 4 2 2" xfId="37312"/>
    <cellStyle name="Comma 6 4 4 2 2 2" xfId="37313"/>
    <cellStyle name="Comma 6 4 4 2 3" xfId="37314"/>
    <cellStyle name="Comma 6 4 4 2 4" xfId="37315"/>
    <cellStyle name="Comma 6 4 4 2 5" xfId="37316"/>
    <cellStyle name="Comma 6 4 4 2 6" xfId="37317"/>
    <cellStyle name="Comma 6 4 4 3" xfId="37318"/>
    <cellStyle name="Comma 6 4 4 3 2" xfId="37319"/>
    <cellStyle name="Comma 6 4 4 4" xfId="37320"/>
    <cellStyle name="Comma 6 4 4 5" xfId="37321"/>
    <cellStyle name="Comma 6 4 4 6" xfId="37322"/>
    <cellStyle name="Comma 6 4 4 7" xfId="37323"/>
    <cellStyle name="Comma 6 4 4 8" xfId="37324"/>
    <cellStyle name="Comma 6 4 4 9" xfId="37325"/>
    <cellStyle name="Comma 6 4 5" xfId="37326"/>
    <cellStyle name="Comma 6 4 5 2" xfId="37327"/>
    <cellStyle name="Comma 6 4 5 2 2" xfId="37328"/>
    <cellStyle name="Comma 6 4 5 3" xfId="37329"/>
    <cellStyle name="Comma 6 4 5 4" xfId="37330"/>
    <cellStyle name="Comma 6 4 5 5" xfId="37331"/>
    <cellStyle name="Comma 6 4 5 6" xfId="37332"/>
    <cellStyle name="Comma 6 4 6" xfId="37333"/>
    <cellStyle name="Comma 6 4 6 2" xfId="37334"/>
    <cellStyle name="Comma 6 4 7" xfId="37335"/>
    <cellStyle name="Comma 6 4 7 2" xfId="37336"/>
    <cellStyle name="Comma 6 4 8" xfId="37337"/>
    <cellStyle name="Comma 6 4 9" xfId="37338"/>
    <cellStyle name="Comma 6 5" xfId="37339"/>
    <cellStyle name="Comma 6 5 10" xfId="37340"/>
    <cellStyle name="Comma 6 5 11" xfId="37341"/>
    <cellStyle name="Comma 6 5 12" xfId="37342"/>
    <cellStyle name="Comma 6 5 2" xfId="37343"/>
    <cellStyle name="Comma 6 5 2 10" xfId="37344"/>
    <cellStyle name="Comma 6 5 2 11" xfId="37345"/>
    <cellStyle name="Comma 6 5 2 2" xfId="37346"/>
    <cellStyle name="Comma 6 5 2 2 2" xfId="37347"/>
    <cellStyle name="Comma 6 5 2 2 2 2" xfId="37348"/>
    <cellStyle name="Comma 6 5 2 2 2 2 2" xfId="37349"/>
    <cellStyle name="Comma 6 5 2 2 2 2 2 2" xfId="37350"/>
    <cellStyle name="Comma 6 5 2 2 2 2 3" xfId="37351"/>
    <cellStyle name="Comma 6 5 2 2 2 2 4" xfId="37352"/>
    <cellStyle name="Comma 6 5 2 2 2 2 5" xfId="37353"/>
    <cellStyle name="Comma 6 5 2 2 2 2 6" xfId="37354"/>
    <cellStyle name="Comma 6 5 2 2 2 3" xfId="37355"/>
    <cellStyle name="Comma 6 5 2 2 2 3 2" xfId="37356"/>
    <cellStyle name="Comma 6 5 2 2 2 4" xfId="37357"/>
    <cellStyle name="Comma 6 5 2 2 2 5" xfId="37358"/>
    <cellStyle name="Comma 6 5 2 2 2 6" xfId="37359"/>
    <cellStyle name="Comma 6 5 2 2 2 7" xfId="37360"/>
    <cellStyle name="Comma 6 5 2 2 3" xfId="37361"/>
    <cellStyle name="Comma 6 5 2 2 3 2" xfId="37362"/>
    <cellStyle name="Comma 6 5 2 2 3 2 2" xfId="37363"/>
    <cellStyle name="Comma 6 5 2 2 3 3" xfId="37364"/>
    <cellStyle name="Comma 6 5 2 2 3 4" xfId="37365"/>
    <cellStyle name="Comma 6 5 2 2 3 5" xfId="37366"/>
    <cellStyle name="Comma 6 5 2 2 3 6" xfId="37367"/>
    <cellStyle name="Comma 6 5 2 2 4" xfId="37368"/>
    <cellStyle name="Comma 6 5 2 2 4 2" xfId="37369"/>
    <cellStyle name="Comma 6 5 2 2 5" xfId="37370"/>
    <cellStyle name="Comma 6 5 2 2 6" xfId="37371"/>
    <cellStyle name="Comma 6 5 2 2 7" xfId="37372"/>
    <cellStyle name="Comma 6 5 2 2 8" xfId="37373"/>
    <cellStyle name="Comma 6 5 2 3" xfId="37374"/>
    <cellStyle name="Comma 6 5 2 3 2" xfId="37375"/>
    <cellStyle name="Comma 6 5 2 3 2 2" xfId="37376"/>
    <cellStyle name="Comma 6 5 2 3 2 2 2" xfId="37377"/>
    <cellStyle name="Comma 6 5 2 3 2 3" xfId="37378"/>
    <cellStyle name="Comma 6 5 2 3 2 4" xfId="37379"/>
    <cellStyle name="Comma 6 5 2 3 2 5" xfId="37380"/>
    <cellStyle name="Comma 6 5 2 3 2 6" xfId="37381"/>
    <cellStyle name="Comma 6 5 2 3 3" xfId="37382"/>
    <cellStyle name="Comma 6 5 2 3 3 2" xfId="37383"/>
    <cellStyle name="Comma 6 5 2 3 4" xfId="37384"/>
    <cellStyle name="Comma 6 5 2 3 5" xfId="37385"/>
    <cellStyle name="Comma 6 5 2 3 6" xfId="37386"/>
    <cellStyle name="Comma 6 5 2 3 7" xfId="37387"/>
    <cellStyle name="Comma 6 5 2 4" xfId="37388"/>
    <cellStyle name="Comma 6 5 2 4 2" xfId="37389"/>
    <cellStyle name="Comma 6 5 2 4 2 2" xfId="37390"/>
    <cellStyle name="Comma 6 5 2 4 3" xfId="37391"/>
    <cellStyle name="Comma 6 5 2 4 4" xfId="37392"/>
    <cellStyle name="Comma 6 5 2 4 5" xfId="37393"/>
    <cellStyle name="Comma 6 5 2 4 6" xfId="37394"/>
    <cellStyle name="Comma 6 5 2 5" xfId="37395"/>
    <cellStyle name="Comma 6 5 2 5 2" xfId="37396"/>
    <cellStyle name="Comma 6 5 2 6" xfId="37397"/>
    <cellStyle name="Comma 6 5 2 6 2" xfId="37398"/>
    <cellStyle name="Comma 6 5 2 7" xfId="37399"/>
    <cellStyle name="Comma 6 5 2 8" xfId="37400"/>
    <cellStyle name="Comma 6 5 2 9" xfId="37401"/>
    <cellStyle name="Comma 6 5 3" xfId="37402"/>
    <cellStyle name="Comma 6 5 3 10" xfId="37403"/>
    <cellStyle name="Comma 6 5 3 2" xfId="37404"/>
    <cellStyle name="Comma 6 5 3 2 2" xfId="37405"/>
    <cellStyle name="Comma 6 5 3 2 2 2" xfId="37406"/>
    <cellStyle name="Comma 6 5 3 2 2 2 2" xfId="37407"/>
    <cellStyle name="Comma 6 5 3 2 2 3" xfId="37408"/>
    <cellStyle name="Comma 6 5 3 2 2 4" xfId="37409"/>
    <cellStyle name="Comma 6 5 3 2 2 5" xfId="37410"/>
    <cellStyle name="Comma 6 5 3 2 2 6" xfId="37411"/>
    <cellStyle name="Comma 6 5 3 2 3" xfId="37412"/>
    <cellStyle name="Comma 6 5 3 2 3 2" xfId="37413"/>
    <cellStyle name="Comma 6 5 3 2 4" xfId="37414"/>
    <cellStyle name="Comma 6 5 3 2 5" xfId="37415"/>
    <cellStyle name="Comma 6 5 3 2 6" xfId="37416"/>
    <cellStyle name="Comma 6 5 3 2 7" xfId="37417"/>
    <cellStyle name="Comma 6 5 3 3" xfId="37418"/>
    <cellStyle name="Comma 6 5 3 3 2" xfId="37419"/>
    <cellStyle name="Comma 6 5 3 3 2 2" xfId="37420"/>
    <cellStyle name="Comma 6 5 3 3 3" xfId="37421"/>
    <cellStyle name="Comma 6 5 3 3 4" xfId="37422"/>
    <cellStyle name="Comma 6 5 3 3 5" xfId="37423"/>
    <cellStyle name="Comma 6 5 3 3 6" xfId="37424"/>
    <cellStyle name="Comma 6 5 3 4" xfId="37425"/>
    <cellStyle name="Comma 6 5 3 4 2" xfId="37426"/>
    <cellStyle name="Comma 6 5 3 5" xfId="37427"/>
    <cellStyle name="Comma 6 5 3 5 2" xfId="37428"/>
    <cellStyle name="Comma 6 5 3 6" xfId="37429"/>
    <cellStyle name="Comma 6 5 3 7" xfId="37430"/>
    <cellStyle name="Comma 6 5 3 8" xfId="37431"/>
    <cellStyle name="Comma 6 5 3 9" xfId="37432"/>
    <cellStyle name="Comma 6 5 4" xfId="37433"/>
    <cellStyle name="Comma 6 5 4 2" xfId="37434"/>
    <cellStyle name="Comma 6 5 4 2 2" xfId="37435"/>
    <cellStyle name="Comma 6 5 4 2 2 2" xfId="37436"/>
    <cellStyle name="Comma 6 5 4 2 3" xfId="37437"/>
    <cellStyle name="Comma 6 5 4 2 4" xfId="37438"/>
    <cellStyle name="Comma 6 5 4 2 5" xfId="37439"/>
    <cellStyle name="Comma 6 5 4 2 6" xfId="37440"/>
    <cellStyle name="Comma 6 5 4 3" xfId="37441"/>
    <cellStyle name="Comma 6 5 4 3 2" xfId="37442"/>
    <cellStyle name="Comma 6 5 4 4" xfId="37443"/>
    <cellStyle name="Comma 6 5 4 5" xfId="37444"/>
    <cellStyle name="Comma 6 5 4 6" xfId="37445"/>
    <cellStyle name="Comma 6 5 4 7" xfId="37446"/>
    <cellStyle name="Comma 6 5 5" xfId="37447"/>
    <cellStyle name="Comma 6 5 5 2" xfId="37448"/>
    <cellStyle name="Comma 6 5 5 2 2" xfId="37449"/>
    <cellStyle name="Comma 6 5 5 3" xfId="37450"/>
    <cellStyle name="Comma 6 5 5 4" xfId="37451"/>
    <cellStyle name="Comma 6 5 5 5" xfId="37452"/>
    <cellStyle name="Comma 6 5 5 6" xfId="37453"/>
    <cellStyle name="Comma 6 5 6" xfId="37454"/>
    <cellStyle name="Comma 6 5 6 2" xfId="37455"/>
    <cellStyle name="Comma 6 5 7" xfId="37456"/>
    <cellStyle name="Comma 6 5 7 2" xfId="37457"/>
    <cellStyle name="Comma 6 5 8" xfId="37458"/>
    <cellStyle name="Comma 6 5 9" xfId="37459"/>
    <cellStyle name="Comma 6 6" xfId="37460"/>
    <cellStyle name="Comma 6 6 10" xfId="37461"/>
    <cellStyle name="Comma 6 6 11" xfId="37462"/>
    <cellStyle name="Comma 6 6 12" xfId="37463"/>
    <cellStyle name="Comma 6 6 2" xfId="37464"/>
    <cellStyle name="Comma 6 6 2 10" xfId="37465"/>
    <cellStyle name="Comma 6 6 2 11" xfId="37466"/>
    <cellStyle name="Comma 6 6 2 2" xfId="37467"/>
    <cellStyle name="Comma 6 6 2 2 2" xfId="37468"/>
    <cellStyle name="Comma 6 6 2 2 2 2" xfId="37469"/>
    <cellStyle name="Comma 6 6 2 2 2 2 2" xfId="37470"/>
    <cellStyle name="Comma 6 6 2 2 2 2 2 2" xfId="37471"/>
    <cellStyle name="Comma 6 6 2 2 2 2 3" xfId="37472"/>
    <cellStyle name="Comma 6 6 2 2 2 2 4" xfId="37473"/>
    <cellStyle name="Comma 6 6 2 2 2 2 5" xfId="37474"/>
    <cellStyle name="Comma 6 6 2 2 2 2 6" xfId="37475"/>
    <cellStyle name="Comma 6 6 2 2 2 3" xfId="37476"/>
    <cellStyle name="Comma 6 6 2 2 2 3 2" xfId="37477"/>
    <cellStyle name="Comma 6 6 2 2 2 4" xfId="37478"/>
    <cellStyle name="Comma 6 6 2 2 2 5" xfId="37479"/>
    <cellStyle name="Comma 6 6 2 2 2 6" xfId="37480"/>
    <cellStyle name="Comma 6 6 2 2 2 7" xfId="37481"/>
    <cellStyle name="Comma 6 6 2 2 3" xfId="37482"/>
    <cellStyle name="Comma 6 6 2 2 3 2" xfId="37483"/>
    <cellStyle name="Comma 6 6 2 2 3 2 2" xfId="37484"/>
    <cellStyle name="Comma 6 6 2 2 3 3" xfId="37485"/>
    <cellStyle name="Comma 6 6 2 2 3 4" xfId="37486"/>
    <cellStyle name="Comma 6 6 2 2 3 5" xfId="37487"/>
    <cellStyle name="Comma 6 6 2 2 3 6" xfId="37488"/>
    <cellStyle name="Comma 6 6 2 2 4" xfId="37489"/>
    <cellStyle name="Comma 6 6 2 2 4 2" xfId="37490"/>
    <cellStyle name="Comma 6 6 2 2 5" xfId="37491"/>
    <cellStyle name="Comma 6 6 2 2 6" xfId="37492"/>
    <cellStyle name="Comma 6 6 2 2 7" xfId="37493"/>
    <cellStyle name="Comma 6 6 2 2 8" xfId="37494"/>
    <cellStyle name="Comma 6 6 2 3" xfId="37495"/>
    <cellStyle name="Comma 6 6 2 3 2" xfId="37496"/>
    <cellStyle name="Comma 6 6 2 3 2 2" xfId="37497"/>
    <cellStyle name="Comma 6 6 2 3 2 2 2" xfId="37498"/>
    <cellStyle name="Comma 6 6 2 3 2 2 2 2" xfId="37499"/>
    <cellStyle name="Comma 6 6 2 3 2 2 3" xfId="37500"/>
    <cellStyle name="Comma 6 6 2 3 2 2 4" xfId="37501"/>
    <cellStyle name="Comma 6 6 2 3 2 2 5" xfId="37502"/>
    <cellStyle name="Comma 6 6 2 3 2 2 6" xfId="37503"/>
    <cellStyle name="Comma 6 6 2 3 2 3" xfId="37504"/>
    <cellStyle name="Comma 6 6 2 3 2 3 2" xfId="37505"/>
    <cellStyle name="Comma 6 6 2 3 2 3 3" xfId="37506"/>
    <cellStyle name="Comma 6 6 2 3 2 4" xfId="37507"/>
    <cellStyle name="Comma 6 6 2 3 2 5" xfId="37508"/>
    <cellStyle name="Comma 6 6 2 3 2 6" xfId="37509"/>
    <cellStyle name="Comma 6 6 2 3 2 7" xfId="37510"/>
    <cellStyle name="Comma 6 6 2 3 3" xfId="37511"/>
    <cellStyle name="Comma 6 6 2 3 3 2" xfId="37512"/>
    <cellStyle name="Comma 6 6 2 3 3 2 2" xfId="37513"/>
    <cellStyle name="Comma 6 6 2 3 3 3" xfId="37514"/>
    <cellStyle name="Comma 6 6 2 3 3 4" xfId="37515"/>
    <cellStyle name="Comma 6 6 2 3 3 5" xfId="37516"/>
    <cellStyle name="Comma 6 6 2 3 3 6" xfId="37517"/>
    <cellStyle name="Comma 6 6 2 3 4" xfId="37518"/>
    <cellStyle name="Comma 6 6 2 3 4 2" xfId="37519"/>
    <cellStyle name="Comma 6 6 2 3 4 3" xfId="37520"/>
    <cellStyle name="Comma 6 6 2 3 5" xfId="37521"/>
    <cellStyle name="Comma 6 6 2 3 6" xfId="37522"/>
    <cellStyle name="Comma 6 6 2 3 7" xfId="37523"/>
    <cellStyle name="Comma 6 6 2 3 8" xfId="37524"/>
    <cellStyle name="Comma 6 6 2 4" xfId="37525"/>
    <cellStyle name="Comma 6 6 2 4 2" xfId="37526"/>
    <cellStyle name="Comma 6 6 2 4 2 2" xfId="37527"/>
    <cellStyle name="Comma 6 6 2 4 2 2 2" xfId="37528"/>
    <cellStyle name="Comma 6 6 2 4 2 3" xfId="37529"/>
    <cellStyle name="Comma 6 6 2 4 2 4" xfId="37530"/>
    <cellStyle name="Comma 6 6 2 4 2 5" xfId="37531"/>
    <cellStyle name="Comma 6 6 2 4 2 6" xfId="37532"/>
    <cellStyle name="Comma 6 6 2 4 3" xfId="37533"/>
    <cellStyle name="Comma 6 6 2 4 3 2" xfId="37534"/>
    <cellStyle name="Comma 6 6 2 4 3 3" xfId="37535"/>
    <cellStyle name="Comma 6 6 2 4 4" xfId="37536"/>
    <cellStyle name="Comma 6 6 2 4 5" xfId="37537"/>
    <cellStyle name="Comma 6 6 2 4 6" xfId="37538"/>
    <cellStyle name="Comma 6 6 2 4 7" xfId="37539"/>
    <cellStyle name="Comma 6 6 2 5" xfId="37540"/>
    <cellStyle name="Comma 6 6 2 5 2" xfId="37541"/>
    <cellStyle name="Comma 6 6 2 5 3" xfId="37542"/>
    <cellStyle name="Comma 6 6 2 6" xfId="37543"/>
    <cellStyle name="Comma 6 6 2 6 2" xfId="37544"/>
    <cellStyle name="Comma 6 6 2 7" xfId="37545"/>
    <cellStyle name="Comma 6 6 2 8" xfId="37546"/>
    <cellStyle name="Comma 6 6 2 9" xfId="37547"/>
    <cellStyle name="Comma 6 6 3" xfId="37548"/>
    <cellStyle name="Comma 6 6 3 10" xfId="37549"/>
    <cellStyle name="Comma 6 6 3 2" xfId="37550"/>
    <cellStyle name="Comma 6 6 3 2 2" xfId="37551"/>
    <cellStyle name="Comma 6 6 3 2 2 2" xfId="37552"/>
    <cellStyle name="Comma 6 6 3 2 2 2 2" xfId="37553"/>
    <cellStyle name="Comma 6 6 3 2 2 3" xfId="37554"/>
    <cellStyle name="Comma 6 6 3 2 2 4" xfId="37555"/>
    <cellStyle name="Comma 6 6 3 2 2 5" xfId="37556"/>
    <cellStyle name="Comma 6 6 3 2 2 6" xfId="37557"/>
    <cellStyle name="Comma 6 6 3 2 3" xfId="37558"/>
    <cellStyle name="Comma 6 6 3 2 3 2" xfId="37559"/>
    <cellStyle name="Comma 6 6 3 2 4" xfId="37560"/>
    <cellStyle name="Comma 6 6 3 2 5" xfId="37561"/>
    <cellStyle name="Comma 6 6 3 2 6" xfId="37562"/>
    <cellStyle name="Comma 6 6 3 2 7" xfId="37563"/>
    <cellStyle name="Comma 6 6 3 3" xfId="37564"/>
    <cellStyle name="Comma 6 6 3 3 2" xfId="37565"/>
    <cellStyle name="Comma 6 6 3 3 2 2" xfId="37566"/>
    <cellStyle name="Comma 6 6 3 3 3" xfId="37567"/>
    <cellStyle name="Comma 6 6 3 3 4" xfId="37568"/>
    <cellStyle name="Comma 6 6 3 3 5" xfId="37569"/>
    <cellStyle name="Comma 6 6 3 3 6" xfId="37570"/>
    <cellStyle name="Comma 6 6 3 4" xfId="37571"/>
    <cellStyle name="Comma 6 6 3 4 2" xfId="37572"/>
    <cellStyle name="Comma 6 6 3 5" xfId="37573"/>
    <cellStyle name="Comma 6 6 3 5 2" xfId="37574"/>
    <cellStyle name="Comma 6 6 3 6" xfId="37575"/>
    <cellStyle name="Comma 6 6 3 7" xfId="37576"/>
    <cellStyle name="Comma 6 6 3 8" xfId="37577"/>
    <cellStyle name="Comma 6 6 3 9" xfId="37578"/>
    <cellStyle name="Comma 6 6 4" xfId="37579"/>
    <cellStyle name="Comma 6 6 4 10" xfId="37580"/>
    <cellStyle name="Comma 6 6 4 11" xfId="37581"/>
    <cellStyle name="Comma 6 6 4 2" xfId="37582"/>
    <cellStyle name="Comma 6 6 4 2 2" xfId="37583"/>
    <cellStyle name="Comma 6 6 4 2 2 2" xfId="37584"/>
    <cellStyle name="Comma 6 6 4 2 2 2 2" xfId="37585"/>
    <cellStyle name="Comma 6 6 4 2 2 3" xfId="37586"/>
    <cellStyle name="Comma 6 6 4 2 2 4" xfId="37587"/>
    <cellStyle name="Comma 6 6 4 2 2 5" xfId="37588"/>
    <cellStyle name="Comma 6 6 4 2 2 6" xfId="37589"/>
    <cellStyle name="Comma 6 6 4 2 3" xfId="37590"/>
    <cellStyle name="Comma 6 6 4 2 3 2" xfId="37591"/>
    <cellStyle name="Comma 6 6 4 2 3 3" xfId="37592"/>
    <cellStyle name="Comma 6 6 4 2 4" xfId="37593"/>
    <cellStyle name="Comma 6 6 4 2 5" xfId="37594"/>
    <cellStyle name="Comma 6 6 4 2 6" xfId="37595"/>
    <cellStyle name="Comma 6 6 4 2 7" xfId="37596"/>
    <cellStyle name="Comma 6 6 4 3" xfId="37597"/>
    <cellStyle name="Comma 6 6 4 3 2" xfId="37598"/>
    <cellStyle name="Comma 6 6 4 3 2 2" xfId="37599"/>
    <cellStyle name="Comma 6 6 4 3 3" xfId="37600"/>
    <cellStyle name="Comma 6 6 4 3 4" xfId="37601"/>
    <cellStyle name="Comma 6 6 4 3 5" xfId="37602"/>
    <cellStyle name="Comma 6 6 4 3 6" xfId="37603"/>
    <cellStyle name="Comma 6 6 4 4" xfId="37604"/>
    <cellStyle name="Comma 6 6 4 4 2" xfId="37605"/>
    <cellStyle name="Comma 6 6 4 4 3" xfId="37606"/>
    <cellStyle name="Comma 6 6 4 5" xfId="37607"/>
    <cellStyle name="Comma 6 6 4 6" xfId="37608"/>
    <cellStyle name="Comma 6 6 4 7" xfId="37609"/>
    <cellStyle name="Comma 6 6 4 8" xfId="37610"/>
    <cellStyle name="Comma 6 6 4 9" xfId="37611"/>
    <cellStyle name="Comma 6 6 5" xfId="37612"/>
    <cellStyle name="Comma 6 6 5 2" xfId="37613"/>
    <cellStyle name="Comma 6 6 5 2 2" xfId="37614"/>
    <cellStyle name="Comma 6 6 5 2 2 2" xfId="37615"/>
    <cellStyle name="Comma 6 6 5 2 3" xfId="37616"/>
    <cellStyle name="Comma 6 6 5 2 4" xfId="37617"/>
    <cellStyle name="Comma 6 6 5 2 5" xfId="37618"/>
    <cellStyle name="Comma 6 6 5 2 6" xfId="37619"/>
    <cellStyle name="Comma 6 6 5 3" xfId="37620"/>
    <cellStyle name="Comma 6 6 5 3 2" xfId="37621"/>
    <cellStyle name="Comma 6 6 5 3 3" xfId="37622"/>
    <cellStyle name="Comma 6 6 5 4" xfId="37623"/>
    <cellStyle name="Comma 6 6 5 5" xfId="37624"/>
    <cellStyle name="Comma 6 6 5 6" xfId="37625"/>
    <cellStyle name="Comma 6 6 5 7" xfId="37626"/>
    <cellStyle name="Comma 6 6 6" xfId="37627"/>
    <cellStyle name="Comma 6 6 6 2" xfId="37628"/>
    <cellStyle name="Comma 6 6 6 3" xfId="37629"/>
    <cellStyle name="Comma 6 6 7" xfId="37630"/>
    <cellStyle name="Comma 6 6 7 2" xfId="37631"/>
    <cellStyle name="Comma 6 6 8" xfId="37632"/>
    <cellStyle name="Comma 6 6 9" xfId="37633"/>
    <cellStyle name="Comma 6 7" xfId="37634"/>
    <cellStyle name="Comma 6 7 10" xfId="37635"/>
    <cellStyle name="Comma 6 7 11" xfId="37636"/>
    <cellStyle name="Comma 6 7 2" xfId="37637"/>
    <cellStyle name="Comma 6 7 2 2" xfId="37638"/>
    <cellStyle name="Comma 6 7 2 2 2" xfId="37639"/>
    <cellStyle name="Comma 6 7 2 2 2 2" xfId="37640"/>
    <cellStyle name="Comma 6 7 2 2 2 2 2" xfId="37641"/>
    <cellStyle name="Comma 6 7 2 2 2 3" xfId="37642"/>
    <cellStyle name="Comma 6 7 2 2 2 4" xfId="37643"/>
    <cellStyle name="Comma 6 7 2 2 2 5" xfId="37644"/>
    <cellStyle name="Comma 6 7 2 2 2 6" xfId="37645"/>
    <cellStyle name="Comma 6 7 2 2 3" xfId="37646"/>
    <cellStyle name="Comma 6 7 2 2 3 2" xfId="37647"/>
    <cellStyle name="Comma 6 7 2 2 4" xfId="37648"/>
    <cellStyle name="Comma 6 7 2 2 5" xfId="37649"/>
    <cellStyle name="Comma 6 7 2 2 6" xfId="37650"/>
    <cellStyle name="Comma 6 7 2 2 7" xfId="37651"/>
    <cellStyle name="Comma 6 7 2 3" xfId="37652"/>
    <cellStyle name="Comma 6 7 2 3 2" xfId="37653"/>
    <cellStyle name="Comma 6 7 2 3 2 2" xfId="37654"/>
    <cellStyle name="Comma 6 7 2 3 3" xfId="37655"/>
    <cellStyle name="Comma 6 7 2 3 4" xfId="37656"/>
    <cellStyle name="Comma 6 7 2 3 5" xfId="37657"/>
    <cellStyle name="Comma 6 7 2 3 6" xfId="37658"/>
    <cellStyle name="Comma 6 7 2 4" xfId="37659"/>
    <cellStyle name="Comma 6 7 2 4 2" xfId="37660"/>
    <cellStyle name="Comma 6 7 2 5" xfId="37661"/>
    <cellStyle name="Comma 6 7 2 6" xfId="37662"/>
    <cellStyle name="Comma 6 7 2 7" xfId="37663"/>
    <cellStyle name="Comma 6 7 2 8" xfId="37664"/>
    <cellStyle name="Comma 6 7 3" xfId="37665"/>
    <cellStyle name="Comma 6 7 3 2" xfId="37666"/>
    <cellStyle name="Comma 6 7 3 2 2" xfId="37667"/>
    <cellStyle name="Comma 6 7 3 2 2 2" xfId="37668"/>
    <cellStyle name="Comma 6 7 3 2 3" xfId="37669"/>
    <cellStyle name="Comma 6 7 3 2 4" xfId="37670"/>
    <cellStyle name="Comma 6 7 3 2 5" xfId="37671"/>
    <cellStyle name="Comma 6 7 3 2 6" xfId="37672"/>
    <cellStyle name="Comma 6 7 3 3" xfId="37673"/>
    <cellStyle name="Comma 6 7 3 3 2" xfId="37674"/>
    <cellStyle name="Comma 6 7 3 4" xfId="37675"/>
    <cellStyle name="Comma 6 7 3 5" xfId="37676"/>
    <cellStyle name="Comma 6 7 3 6" xfId="37677"/>
    <cellStyle name="Comma 6 7 3 7" xfId="37678"/>
    <cellStyle name="Comma 6 7 4" xfId="37679"/>
    <cellStyle name="Comma 6 7 4 2" xfId="37680"/>
    <cellStyle name="Comma 6 7 4 2 2" xfId="37681"/>
    <cellStyle name="Comma 6 7 4 3" xfId="37682"/>
    <cellStyle name="Comma 6 7 4 4" xfId="37683"/>
    <cellStyle name="Comma 6 7 4 5" xfId="37684"/>
    <cellStyle name="Comma 6 7 4 6" xfId="37685"/>
    <cellStyle name="Comma 6 7 5" xfId="37686"/>
    <cellStyle name="Comma 6 7 5 2" xfId="37687"/>
    <cellStyle name="Comma 6 7 6" xfId="37688"/>
    <cellStyle name="Comma 6 7 6 2" xfId="37689"/>
    <cellStyle name="Comma 6 7 7" xfId="37690"/>
    <cellStyle name="Comma 6 7 8" xfId="37691"/>
    <cellStyle name="Comma 6 7 9" xfId="37692"/>
    <cellStyle name="Comma 6 8" xfId="37693"/>
    <cellStyle name="Comma 6 8 2" xfId="37694"/>
    <cellStyle name="Comma 6 8 2 2" xfId="37695"/>
    <cellStyle name="Comma 6 8 2 2 2" xfId="37696"/>
    <cellStyle name="Comma 6 8 2 2 2 2" xfId="37697"/>
    <cellStyle name="Comma 6 8 2 2 2 2 2" xfId="37698"/>
    <cellStyle name="Comma 6 8 2 2 2 3" xfId="37699"/>
    <cellStyle name="Comma 6 8 2 2 2 4" xfId="37700"/>
    <cellStyle name="Comma 6 8 2 2 2 5" xfId="37701"/>
    <cellStyle name="Comma 6 8 2 2 2 6" xfId="37702"/>
    <cellStyle name="Comma 6 8 2 2 3" xfId="37703"/>
    <cellStyle name="Comma 6 8 2 2 3 2" xfId="37704"/>
    <cellStyle name="Comma 6 8 2 2 4" xfId="37705"/>
    <cellStyle name="Comma 6 8 2 2 5" xfId="37706"/>
    <cellStyle name="Comma 6 8 2 2 6" xfId="37707"/>
    <cellStyle name="Comma 6 8 2 2 7" xfId="37708"/>
    <cellStyle name="Comma 6 8 2 3" xfId="37709"/>
    <cellStyle name="Comma 6 8 2 3 2" xfId="37710"/>
    <cellStyle name="Comma 6 8 2 3 2 2" xfId="37711"/>
    <cellStyle name="Comma 6 8 2 3 3" xfId="37712"/>
    <cellStyle name="Comma 6 8 2 3 4" xfId="37713"/>
    <cellStyle name="Comma 6 8 2 3 5" xfId="37714"/>
    <cellStyle name="Comma 6 8 2 3 6" xfId="37715"/>
    <cellStyle name="Comma 6 8 2 4" xfId="37716"/>
    <cellStyle name="Comma 6 8 2 4 2" xfId="37717"/>
    <cellStyle name="Comma 6 8 2 5" xfId="37718"/>
    <cellStyle name="Comma 6 8 2 6" xfId="37719"/>
    <cellStyle name="Comma 6 8 2 7" xfId="37720"/>
    <cellStyle name="Comma 6 8 2 8" xfId="37721"/>
    <cellStyle name="Comma 6 8 3" xfId="37722"/>
    <cellStyle name="Comma 6 8 3 2" xfId="37723"/>
    <cellStyle name="Comma 6 8 3 2 2" xfId="37724"/>
    <cellStyle name="Comma 6 8 3 2 2 2" xfId="37725"/>
    <cellStyle name="Comma 6 8 3 2 3" xfId="37726"/>
    <cellStyle name="Comma 6 8 3 2 4" xfId="37727"/>
    <cellStyle name="Comma 6 8 3 2 5" xfId="37728"/>
    <cellStyle name="Comma 6 8 3 2 6" xfId="37729"/>
    <cellStyle name="Comma 6 8 3 3" xfId="37730"/>
    <cellStyle name="Comma 6 8 3 3 2" xfId="37731"/>
    <cellStyle name="Comma 6 8 3 4" xfId="37732"/>
    <cellStyle name="Comma 6 8 3 5" xfId="37733"/>
    <cellStyle name="Comma 6 8 3 6" xfId="37734"/>
    <cellStyle name="Comma 6 8 3 7" xfId="37735"/>
    <cellStyle name="Comma 6 8 4" xfId="37736"/>
    <cellStyle name="Comma 6 8 4 2" xfId="37737"/>
    <cellStyle name="Comma 6 8 4 2 2" xfId="37738"/>
    <cellStyle name="Comma 6 8 4 3" xfId="37739"/>
    <cellStyle name="Comma 6 8 4 4" xfId="37740"/>
    <cellStyle name="Comma 6 8 4 5" xfId="37741"/>
    <cellStyle name="Comma 6 8 4 6" xfId="37742"/>
    <cellStyle name="Comma 6 8 5" xfId="37743"/>
    <cellStyle name="Comma 6 8 5 2" xfId="37744"/>
    <cellStyle name="Comma 6 8 6" xfId="37745"/>
    <cellStyle name="Comma 6 8 7" xfId="37746"/>
    <cellStyle name="Comma 6 8 8" xfId="37747"/>
    <cellStyle name="Comma 6 8 9" xfId="37748"/>
    <cellStyle name="Comma 6 9" xfId="37749"/>
    <cellStyle name="Comma 6 9 2" xfId="37750"/>
    <cellStyle name="Comma 6 9 2 2" xfId="37751"/>
    <cellStyle name="Comma 6 9 2 2 2" xfId="37752"/>
    <cellStyle name="Comma 6 9 2 2 2 2" xfId="37753"/>
    <cellStyle name="Comma 6 9 2 2 3" xfId="37754"/>
    <cellStyle name="Comma 6 9 2 2 4" xfId="37755"/>
    <cellStyle name="Comma 6 9 2 2 5" xfId="37756"/>
    <cellStyle name="Comma 6 9 2 2 6" xfId="37757"/>
    <cellStyle name="Comma 6 9 2 3" xfId="37758"/>
    <cellStyle name="Comma 6 9 2 3 2" xfId="37759"/>
    <cellStyle name="Comma 6 9 2 4" xfId="37760"/>
    <cellStyle name="Comma 6 9 2 5" xfId="37761"/>
    <cellStyle name="Comma 6 9 2 6" xfId="37762"/>
    <cellStyle name="Comma 6 9 2 7" xfId="37763"/>
    <cellStyle name="Comma 6 9 3" xfId="37764"/>
    <cellStyle name="Comma 6 9 3 2" xfId="37765"/>
    <cellStyle name="Comma 6 9 3 2 2" xfId="37766"/>
    <cellStyle name="Comma 6 9 3 3" xfId="37767"/>
    <cellStyle name="Comma 6 9 3 4" xfId="37768"/>
    <cellStyle name="Comma 6 9 3 5" xfId="37769"/>
    <cellStyle name="Comma 6 9 3 6" xfId="37770"/>
    <cellStyle name="Comma 6 9 4" xfId="37771"/>
    <cellStyle name="Comma 6 9 4 2" xfId="37772"/>
    <cellStyle name="Comma 6 9 5" xfId="37773"/>
    <cellStyle name="Comma 6 9 6" xfId="37774"/>
    <cellStyle name="Comma 6 9 7" xfId="37775"/>
    <cellStyle name="Comma 6 9 8" xfId="37776"/>
    <cellStyle name="Comma 7" xfId="37777"/>
    <cellStyle name="Comma 7 10" xfId="37778"/>
    <cellStyle name="Comma 7 10 2" xfId="37779"/>
    <cellStyle name="Comma 7 10 2 2" xfId="37780"/>
    <cellStyle name="Comma 7 10 3" xfId="37781"/>
    <cellStyle name="Comma 7 10 4" xfId="37782"/>
    <cellStyle name="Comma 7 10 5" xfId="37783"/>
    <cellStyle name="Comma 7 10 6" xfId="37784"/>
    <cellStyle name="Comma 7 11" xfId="37785"/>
    <cellStyle name="Comma 7 11 2" xfId="37786"/>
    <cellStyle name="Comma 7 11 2 2" xfId="37787"/>
    <cellStyle name="Comma 7 11 3" xfId="37788"/>
    <cellStyle name="Comma 7 11 4" xfId="37789"/>
    <cellStyle name="Comma 7 11 5" xfId="37790"/>
    <cellStyle name="Comma 7 11 6" xfId="37791"/>
    <cellStyle name="Comma 7 12" xfId="37792"/>
    <cellStyle name="Comma 7 12 2" xfId="37793"/>
    <cellStyle name="Comma 7 12 2 2" xfId="37794"/>
    <cellStyle name="Comma 7 12 3" xfId="37795"/>
    <cellStyle name="Comma 7 12 4" xfId="37796"/>
    <cellStyle name="Comma 7 12 5" xfId="37797"/>
    <cellStyle name="Comma 7 12 6" xfId="37798"/>
    <cellStyle name="Comma 7 13" xfId="37799"/>
    <cellStyle name="Comma 7 13 2" xfId="37800"/>
    <cellStyle name="Comma 7 14" xfId="37801"/>
    <cellStyle name="Comma 7 14 2" xfId="37802"/>
    <cellStyle name="Comma 7 15" xfId="37803"/>
    <cellStyle name="Comma 7 16" xfId="37804"/>
    <cellStyle name="Comma 7 17" xfId="37805"/>
    <cellStyle name="Comma 7 18" xfId="37806"/>
    <cellStyle name="Comma 7 19" xfId="37807"/>
    <cellStyle name="Comma 7 2" xfId="37808"/>
    <cellStyle name="Comma 7 2 10" xfId="37809"/>
    <cellStyle name="Comma 7 2 11" xfId="37810"/>
    <cellStyle name="Comma 7 2 12" xfId="37811"/>
    <cellStyle name="Comma 7 2 13" xfId="37812"/>
    <cellStyle name="Comma 7 2 2" xfId="37813"/>
    <cellStyle name="Comma 7 2 2 10" xfId="37814"/>
    <cellStyle name="Comma 7 2 2 11" xfId="37815"/>
    <cellStyle name="Comma 7 2 2 12" xfId="37816"/>
    <cellStyle name="Comma 7 2 2 2" xfId="37817"/>
    <cellStyle name="Comma 7 2 2 2 10" xfId="37818"/>
    <cellStyle name="Comma 7 2 2 2 11" xfId="37819"/>
    <cellStyle name="Comma 7 2 2 2 2" xfId="37820"/>
    <cellStyle name="Comma 7 2 2 2 2 2" xfId="37821"/>
    <cellStyle name="Comma 7 2 2 2 2 2 2" xfId="37822"/>
    <cellStyle name="Comma 7 2 2 2 2 2 2 2" xfId="37823"/>
    <cellStyle name="Comma 7 2 2 2 2 2 2 2 2" xfId="37824"/>
    <cellStyle name="Comma 7 2 2 2 2 2 2 3" xfId="37825"/>
    <cellStyle name="Comma 7 2 2 2 2 2 2 4" xfId="37826"/>
    <cellStyle name="Comma 7 2 2 2 2 2 2 5" xfId="37827"/>
    <cellStyle name="Comma 7 2 2 2 2 2 2 6" xfId="37828"/>
    <cellStyle name="Comma 7 2 2 2 2 2 3" xfId="37829"/>
    <cellStyle name="Comma 7 2 2 2 2 2 3 2" xfId="37830"/>
    <cellStyle name="Comma 7 2 2 2 2 2 4" xfId="37831"/>
    <cellStyle name="Comma 7 2 2 2 2 2 5" xfId="37832"/>
    <cellStyle name="Comma 7 2 2 2 2 2 6" xfId="37833"/>
    <cellStyle name="Comma 7 2 2 2 2 2 7" xfId="37834"/>
    <cellStyle name="Comma 7 2 2 2 2 3" xfId="37835"/>
    <cellStyle name="Comma 7 2 2 2 2 3 2" xfId="37836"/>
    <cellStyle name="Comma 7 2 2 2 2 3 2 2" xfId="37837"/>
    <cellStyle name="Comma 7 2 2 2 2 3 3" xfId="37838"/>
    <cellStyle name="Comma 7 2 2 2 2 3 4" xfId="37839"/>
    <cellStyle name="Comma 7 2 2 2 2 3 5" xfId="37840"/>
    <cellStyle name="Comma 7 2 2 2 2 3 6" xfId="37841"/>
    <cellStyle name="Comma 7 2 2 2 2 4" xfId="37842"/>
    <cellStyle name="Comma 7 2 2 2 2 4 2" xfId="37843"/>
    <cellStyle name="Comma 7 2 2 2 2 5" xfId="37844"/>
    <cellStyle name="Comma 7 2 2 2 2 6" xfId="37845"/>
    <cellStyle name="Comma 7 2 2 2 2 7" xfId="37846"/>
    <cellStyle name="Comma 7 2 2 2 2 8" xfId="37847"/>
    <cellStyle name="Comma 7 2 2 2 3" xfId="37848"/>
    <cellStyle name="Comma 7 2 2 2 3 2" xfId="37849"/>
    <cellStyle name="Comma 7 2 2 2 3 2 2" xfId="37850"/>
    <cellStyle name="Comma 7 2 2 2 3 2 2 2" xfId="37851"/>
    <cellStyle name="Comma 7 2 2 2 3 2 3" xfId="37852"/>
    <cellStyle name="Comma 7 2 2 2 3 2 4" xfId="37853"/>
    <cellStyle name="Comma 7 2 2 2 3 2 5" xfId="37854"/>
    <cellStyle name="Comma 7 2 2 2 3 2 6" xfId="37855"/>
    <cellStyle name="Comma 7 2 2 2 3 3" xfId="37856"/>
    <cellStyle name="Comma 7 2 2 2 3 3 2" xfId="37857"/>
    <cellStyle name="Comma 7 2 2 2 3 4" xfId="37858"/>
    <cellStyle name="Comma 7 2 2 2 3 5" xfId="37859"/>
    <cellStyle name="Comma 7 2 2 2 3 6" xfId="37860"/>
    <cellStyle name="Comma 7 2 2 2 3 7" xfId="37861"/>
    <cellStyle name="Comma 7 2 2 2 4" xfId="37862"/>
    <cellStyle name="Comma 7 2 2 2 4 2" xfId="37863"/>
    <cellStyle name="Comma 7 2 2 2 4 2 2" xfId="37864"/>
    <cellStyle name="Comma 7 2 2 2 4 3" xfId="37865"/>
    <cellStyle name="Comma 7 2 2 2 4 4" xfId="37866"/>
    <cellStyle name="Comma 7 2 2 2 4 5" xfId="37867"/>
    <cellStyle name="Comma 7 2 2 2 4 6" xfId="37868"/>
    <cellStyle name="Comma 7 2 2 2 5" xfId="37869"/>
    <cellStyle name="Comma 7 2 2 2 5 2" xfId="37870"/>
    <cellStyle name="Comma 7 2 2 2 6" xfId="37871"/>
    <cellStyle name="Comma 7 2 2 2 6 2" xfId="37872"/>
    <cellStyle name="Comma 7 2 2 2 7" xfId="37873"/>
    <cellStyle name="Comma 7 2 2 2 8" xfId="37874"/>
    <cellStyle name="Comma 7 2 2 2 9" xfId="37875"/>
    <cellStyle name="Comma 7 2 2 3" xfId="37876"/>
    <cellStyle name="Comma 7 2 2 3 2" xfId="37877"/>
    <cellStyle name="Comma 7 2 2 3 2 2" xfId="37878"/>
    <cellStyle name="Comma 7 2 2 3 2 2 2" xfId="37879"/>
    <cellStyle name="Comma 7 2 2 3 2 2 2 2" xfId="37880"/>
    <cellStyle name="Comma 7 2 2 3 2 2 3" xfId="37881"/>
    <cellStyle name="Comma 7 2 2 3 2 2 4" xfId="37882"/>
    <cellStyle name="Comma 7 2 2 3 2 2 5" xfId="37883"/>
    <cellStyle name="Comma 7 2 2 3 2 2 6" xfId="37884"/>
    <cellStyle name="Comma 7 2 2 3 2 3" xfId="37885"/>
    <cellStyle name="Comma 7 2 2 3 2 3 2" xfId="37886"/>
    <cellStyle name="Comma 7 2 2 3 2 4" xfId="37887"/>
    <cellStyle name="Comma 7 2 2 3 2 5" xfId="37888"/>
    <cellStyle name="Comma 7 2 2 3 2 6" xfId="37889"/>
    <cellStyle name="Comma 7 2 2 3 2 7" xfId="37890"/>
    <cellStyle name="Comma 7 2 2 3 3" xfId="37891"/>
    <cellStyle name="Comma 7 2 2 3 3 2" xfId="37892"/>
    <cellStyle name="Comma 7 2 2 3 3 2 2" xfId="37893"/>
    <cellStyle name="Comma 7 2 2 3 3 3" xfId="37894"/>
    <cellStyle name="Comma 7 2 2 3 3 4" xfId="37895"/>
    <cellStyle name="Comma 7 2 2 3 3 5" xfId="37896"/>
    <cellStyle name="Comma 7 2 2 3 3 6" xfId="37897"/>
    <cellStyle name="Comma 7 2 2 3 4" xfId="37898"/>
    <cellStyle name="Comma 7 2 2 3 4 2" xfId="37899"/>
    <cellStyle name="Comma 7 2 2 3 5" xfId="37900"/>
    <cellStyle name="Comma 7 2 2 3 6" xfId="37901"/>
    <cellStyle name="Comma 7 2 2 3 7" xfId="37902"/>
    <cellStyle name="Comma 7 2 2 3 8" xfId="37903"/>
    <cellStyle name="Comma 7 2 2 4" xfId="37904"/>
    <cellStyle name="Comma 7 2 2 4 2" xfId="37905"/>
    <cellStyle name="Comma 7 2 2 4 2 2" xfId="37906"/>
    <cellStyle name="Comma 7 2 2 4 2 2 2" xfId="37907"/>
    <cellStyle name="Comma 7 2 2 4 2 3" xfId="37908"/>
    <cellStyle name="Comma 7 2 2 4 2 4" xfId="37909"/>
    <cellStyle name="Comma 7 2 2 4 2 5" xfId="37910"/>
    <cellStyle name="Comma 7 2 2 4 2 6" xfId="37911"/>
    <cellStyle name="Comma 7 2 2 4 3" xfId="37912"/>
    <cellStyle name="Comma 7 2 2 4 3 2" xfId="37913"/>
    <cellStyle name="Comma 7 2 2 4 4" xfId="37914"/>
    <cellStyle name="Comma 7 2 2 4 5" xfId="37915"/>
    <cellStyle name="Comma 7 2 2 4 6" xfId="37916"/>
    <cellStyle name="Comma 7 2 2 4 7" xfId="37917"/>
    <cellStyle name="Comma 7 2 2 5" xfId="37918"/>
    <cellStyle name="Comma 7 2 2 5 2" xfId="37919"/>
    <cellStyle name="Comma 7 2 2 5 2 2" xfId="37920"/>
    <cellStyle name="Comma 7 2 2 5 3" xfId="37921"/>
    <cellStyle name="Comma 7 2 2 5 4" xfId="37922"/>
    <cellStyle name="Comma 7 2 2 5 5" xfId="37923"/>
    <cellStyle name="Comma 7 2 2 5 6" xfId="37924"/>
    <cellStyle name="Comma 7 2 2 6" xfId="37925"/>
    <cellStyle name="Comma 7 2 2 6 2" xfId="37926"/>
    <cellStyle name="Comma 7 2 2 7" xfId="37927"/>
    <cellStyle name="Comma 7 2 2 7 2" xfId="37928"/>
    <cellStyle name="Comma 7 2 2 8" xfId="37929"/>
    <cellStyle name="Comma 7 2 2 9" xfId="37930"/>
    <cellStyle name="Comma 7 2 3" xfId="37931"/>
    <cellStyle name="Comma 7 2 3 10" xfId="37932"/>
    <cellStyle name="Comma 7 2 3 11" xfId="37933"/>
    <cellStyle name="Comma 7 2 3 2" xfId="37934"/>
    <cellStyle name="Comma 7 2 3 2 2" xfId="37935"/>
    <cellStyle name="Comma 7 2 3 2 2 2" xfId="37936"/>
    <cellStyle name="Comma 7 2 3 2 2 2 2" xfId="37937"/>
    <cellStyle name="Comma 7 2 3 2 2 2 2 2" xfId="37938"/>
    <cellStyle name="Comma 7 2 3 2 2 2 3" xfId="37939"/>
    <cellStyle name="Comma 7 2 3 2 2 2 4" xfId="37940"/>
    <cellStyle name="Comma 7 2 3 2 2 2 5" xfId="37941"/>
    <cellStyle name="Comma 7 2 3 2 2 2 6" xfId="37942"/>
    <cellStyle name="Comma 7 2 3 2 2 3" xfId="37943"/>
    <cellStyle name="Comma 7 2 3 2 2 3 2" xfId="37944"/>
    <cellStyle name="Comma 7 2 3 2 2 4" xfId="37945"/>
    <cellStyle name="Comma 7 2 3 2 2 5" xfId="37946"/>
    <cellStyle name="Comma 7 2 3 2 2 6" xfId="37947"/>
    <cellStyle name="Comma 7 2 3 2 2 7" xfId="37948"/>
    <cellStyle name="Comma 7 2 3 2 3" xfId="37949"/>
    <cellStyle name="Comma 7 2 3 2 3 2" xfId="37950"/>
    <cellStyle name="Comma 7 2 3 2 3 2 2" xfId="37951"/>
    <cellStyle name="Comma 7 2 3 2 3 3" xfId="37952"/>
    <cellStyle name="Comma 7 2 3 2 3 4" xfId="37953"/>
    <cellStyle name="Comma 7 2 3 2 3 5" xfId="37954"/>
    <cellStyle name="Comma 7 2 3 2 3 6" xfId="37955"/>
    <cellStyle name="Comma 7 2 3 2 4" xfId="37956"/>
    <cellStyle name="Comma 7 2 3 2 4 2" xfId="37957"/>
    <cellStyle name="Comma 7 2 3 2 5" xfId="37958"/>
    <cellStyle name="Comma 7 2 3 2 6" xfId="37959"/>
    <cellStyle name="Comma 7 2 3 2 7" xfId="37960"/>
    <cellStyle name="Comma 7 2 3 2 8" xfId="37961"/>
    <cellStyle name="Comma 7 2 3 3" xfId="37962"/>
    <cellStyle name="Comma 7 2 3 3 2" xfId="37963"/>
    <cellStyle name="Comma 7 2 3 3 2 2" xfId="37964"/>
    <cellStyle name="Comma 7 2 3 3 2 2 2" xfId="37965"/>
    <cellStyle name="Comma 7 2 3 3 2 3" xfId="37966"/>
    <cellStyle name="Comma 7 2 3 3 2 4" xfId="37967"/>
    <cellStyle name="Comma 7 2 3 3 2 5" xfId="37968"/>
    <cellStyle name="Comma 7 2 3 3 2 6" xfId="37969"/>
    <cellStyle name="Comma 7 2 3 3 3" xfId="37970"/>
    <cellStyle name="Comma 7 2 3 3 3 2" xfId="37971"/>
    <cellStyle name="Comma 7 2 3 3 4" xfId="37972"/>
    <cellStyle name="Comma 7 2 3 3 5" xfId="37973"/>
    <cellStyle name="Comma 7 2 3 3 6" xfId="37974"/>
    <cellStyle name="Comma 7 2 3 3 7" xfId="37975"/>
    <cellStyle name="Comma 7 2 3 4" xfId="37976"/>
    <cellStyle name="Comma 7 2 3 4 2" xfId="37977"/>
    <cellStyle name="Comma 7 2 3 4 2 2" xfId="37978"/>
    <cellStyle name="Comma 7 2 3 4 3" xfId="37979"/>
    <cellStyle name="Comma 7 2 3 4 4" xfId="37980"/>
    <cellStyle name="Comma 7 2 3 4 5" xfId="37981"/>
    <cellStyle name="Comma 7 2 3 4 6" xfId="37982"/>
    <cellStyle name="Comma 7 2 3 5" xfId="37983"/>
    <cellStyle name="Comma 7 2 3 5 2" xfId="37984"/>
    <cellStyle name="Comma 7 2 3 6" xfId="37985"/>
    <cellStyle name="Comma 7 2 3 6 2" xfId="37986"/>
    <cellStyle name="Comma 7 2 3 7" xfId="37987"/>
    <cellStyle name="Comma 7 2 3 8" xfId="37988"/>
    <cellStyle name="Comma 7 2 3 9" xfId="37989"/>
    <cellStyle name="Comma 7 2 4" xfId="37990"/>
    <cellStyle name="Comma 7 2 4 2" xfId="37991"/>
    <cellStyle name="Comma 7 2 4 2 2" xfId="37992"/>
    <cellStyle name="Comma 7 2 4 2 2 2" xfId="37993"/>
    <cellStyle name="Comma 7 2 4 2 2 2 2" xfId="37994"/>
    <cellStyle name="Comma 7 2 4 2 2 3" xfId="37995"/>
    <cellStyle name="Comma 7 2 4 2 2 4" xfId="37996"/>
    <cellStyle name="Comma 7 2 4 2 2 5" xfId="37997"/>
    <cellStyle name="Comma 7 2 4 2 2 6" xfId="37998"/>
    <cellStyle name="Comma 7 2 4 2 3" xfId="37999"/>
    <cellStyle name="Comma 7 2 4 2 3 2" xfId="38000"/>
    <cellStyle name="Comma 7 2 4 2 4" xfId="38001"/>
    <cellStyle name="Comma 7 2 4 2 5" xfId="38002"/>
    <cellStyle name="Comma 7 2 4 2 6" xfId="38003"/>
    <cellStyle name="Comma 7 2 4 2 7" xfId="38004"/>
    <cellStyle name="Comma 7 2 4 3" xfId="38005"/>
    <cellStyle name="Comma 7 2 4 3 2" xfId="38006"/>
    <cellStyle name="Comma 7 2 4 3 2 2" xfId="38007"/>
    <cellStyle name="Comma 7 2 4 3 3" xfId="38008"/>
    <cellStyle name="Comma 7 2 4 3 4" xfId="38009"/>
    <cellStyle name="Comma 7 2 4 3 5" xfId="38010"/>
    <cellStyle name="Comma 7 2 4 3 6" xfId="38011"/>
    <cellStyle name="Comma 7 2 4 4" xfId="38012"/>
    <cellStyle name="Comma 7 2 4 4 2" xfId="38013"/>
    <cellStyle name="Comma 7 2 4 5" xfId="38014"/>
    <cellStyle name="Comma 7 2 4 6" xfId="38015"/>
    <cellStyle name="Comma 7 2 4 7" xfId="38016"/>
    <cellStyle name="Comma 7 2 4 8" xfId="38017"/>
    <cellStyle name="Comma 7 2 5" xfId="38018"/>
    <cellStyle name="Comma 7 2 5 2" xfId="38019"/>
    <cellStyle name="Comma 7 2 5 2 2" xfId="38020"/>
    <cellStyle name="Comma 7 2 5 2 2 2" xfId="38021"/>
    <cellStyle name="Comma 7 2 5 2 3" xfId="38022"/>
    <cellStyle name="Comma 7 2 5 2 4" xfId="38023"/>
    <cellStyle name="Comma 7 2 5 2 5" xfId="38024"/>
    <cellStyle name="Comma 7 2 5 2 6" xfId="38025"/>
    <cellStyle name="Comma 7 2 5 3" xfId="38026"/>
    <cellStyle name="Comma 7 2 5 3 2" xfId="38027"/>
    <cellStyle name="Comma 7 2 5 4" xfId="38028"/>
    <cellStyle name="Comma 7 2 5 5" xfId="38029"/>
    <cellStyle name="Comma 7 2 5 6" xfId="38030"/>
    <cellStyle name="Comma 7 2 5 7" xfId="38031"/>
    <cellStyle name="Comma 7 2 6" xfId="38032"/>
    <cellStyle name="Comma 7 2 6 2" xfId="38033"/>
    <cellStyle name="Comma 7 2 6 2 2" xfId="38034"/>
    <cellStyle name="Comma 7 2 6 3" xfId="38035"/>
    <cellStyle name="Comma 7 2 6 4" xfId="38036"/>
    <cellStyle name="Comma 7 2 6 5" xfId="38037"/>
    <cellStyle name="Comma 7 2 6 6" xfId="38038"/>
    <cellStyle name="Comma 7 2 7" xfId="38039"/>
    <cellStyle name="Comma 7 2 7 2" xfId="38040"/>
    <cellStyle name="Comma 7 2 8" xfId="38041"/>
    <cellStyle name="Comma 7 2 8 2" xfId="38042"/>
    <cellStyle name="Comma 7 2 9" xfId="38043"/>
    <cellStyle name="Comma 7 3" xfId="38044"/>
    <cellStyle name="Comma 7 3 10" xfId="38045"/>
    <cellStyle name="Comma 7 3 11" xfId="38046"/>
    <cellStyle name="Comma 7 3 12" xfId="38047"/>
    <cellStyle name="Comma 7 3 13" xfId="38048"/>
    <cellStyle name="Comma 7 3 2" xfId="38049"/>
    <cellStyle name="Comma 7 3 2 10" xfId="38050"/>
    <cellStyle name="Comma 7 3 2 11" xfId="38051"/>
    <cellStyle name="Comma 7 3 2 12" xfId="38052"/>
    <cellStyle name="Comma 7 3 2 2" xfId="38053"/>
    <cellStyle name="Comma 7 3 2 2 10" xfId="38054"/>
    <cellStyle name="Comma 7 3 2 2 11" xfId="38055"/>
    <cellStyle name="Comma 7 3 2 2 2" xfId="38056"/>
    <cellStyle name="Comma 7 3 2 2 2 2" xfId="38057"/>
    <cellStyle name="Comma 7 3 2 2 2 2 2" xfId="38058"/>
    <cellStyle name="Comma 7 3 2 2 2 2 2 2" xfId="38059"/>
    <cellStyle name="Comma 7 3 2 2 2 2 2 2 2" xfId="38060"/>
    <cellStyle name="Comma 7 3 2 2 2 2 2 3" xfId="38061"/>
    <cellStyle name="Comma 7 3 2 2 2 2 2 4" xfId="38062"/>
    <cellStyle name="Comma 7 3 2 2 2 2 2 5" xfId="38063"/>
    <cellStyle name="Comma 7 3 2 2 2 2 2 6" xfId="38064"/>
    <cellStyle name="Comma 7 3 2 2 2 2 3" xfId="38065"/>
    <cellStyle name="Comma 7 3 2 2 2 2 3 2" xfId="38066"/>
    <cellStyle name="Comma 7 3 2 2 2 2 4" xfId="38067"/>
    <cellStyle name="Comma 7 3 2 2 2 2 5" xfId="38068"/>
    <cellStyle name="Comma 7 3 2 2 2 2 6" xfId="38069"/>
    <cellStyle name="Comma 7 3 2 2 2 2 7" xfId="38070"/>
    <cellStyle name="Comma 7 3 2 2 2 3" xfId="38071"/>
    <cellStyle name="Comma 7 3 2 2 2 3 2" xfId="38072"/>
    <cellStyle name="Comma 7 3 2 2 2 3 2 2" xfId="38073"/>
    <cellStyle name="Comma 7 3 2 2 2 3 3" xfId="38074"/>
    <cellStyle name="Comma 7 3 2 2 2 3 4" xfId="38075"/>
    <cellStyle name="Comma 7 3 2 2 2 3 5" xfId="38076"/>
    <cellStyle name="Comma 7 3 2 2 2 3 6" xfId="38077"/>
    <cellStyle name="Comma 7 3 2 2 2 4" xfId="38078"/>
    <cellStyle name="Comma 7 3 2 2 2 4 2" xfId="38079"/>
    <cellStyle name="Comma 7 3 2 2 2 5" xfId="38080"/>
    <cellStyle name="Comma 7 3 2 2 2 6" xfId="38081"/>
    <cellStyle name="Comma 7 3 2 2 2 7" xfId="38082"/>
    <cellStyle name="Comma 7 3 2 2 2 8" xfId="38083"/>
    <cellStyle name="Comma 7 3 2 2 3" xfId="38084"/>
    <cellStyle name="Comma 7 3 2 2 3 2" xfId="38085"/>
    <cellStyle name="Comma 7 3 2 2 3 2 2" xfId="38086"/>
    <cellStyle name="Comma 7 3 2 2 3 2 2 2" xfId="38087"/>
    <cellStyle name="Comma 7 3 2 2 3 2 3" xfId="38088"/>
    <cellStyle name="Comma 7 3 2 2 3 2 4" xfId="38089"/>
    <cellStyle name="Comma 7 3 2 2 3 2 5" xfId="38090"/>
    <cellStyle name="Comma 7 3 2 2 3 2 6" xfId="38091"/>
    <cellStyle name="Comma 7 3 2 2 3 3" xfId="38092"/>
    <cellStyle name="Comma 7 3 2 2 3 3 2" xfId="38093"/>
    <cellStyle name="Comma 7 3 2 2 3 4" xfId="38094"/>
    <cellStyle name="Comma 7 3 2 2 3 5" xfId="38095"/>
    <cellStyle name="Comma 7 3 2 2 3 6" xfId="38096"/>
    <cellStyle name="Comma 7 3 2 2 3 7" xfId="38097"/>
    <cellStyle name="Comma 7 3 2 2 4" xfId="38098"/>
    <cellStyle name="Comma 7 3 2 2 4 2" xfId="38099"/>
    <cellStyle name="Comma 7 3 2 2 4 2 2" xfId="38100"/>
    <cellStyle name="Comma 7 3 2 2 4 3" xfId="38101"/>
    <cellStyle name="Comma 7 3 2 2 4 4" xfId="38102"/>
    <cellStyle name="Comma 7 3 2 2 4 5" xfId="38103"/>
    <cellStyle name="Comma 7 3 2 2 4 6" xfId="38104"/>
    <cellStyle name="Comma 7 3 2 2 5" xfId="38105"/>
    <cellStyle name="Comma 7 3 2 2 5 2" xfId="38106"/>
    <cellStyle name="Comma 7 3 2 2 6" xfId="38107"/>
    <cellStyle name="Comma 7 3 2 2 6 2" xfId="38108"/>
    <cellStyle name="Comma 7 3 2 2 7" xfId="38109"/>
    <cellStyle name="Comma 7 3 2 2 8" xfId="38110"/>
    <cellStyle name="Comma 7 3 2 2 9" xfId="38111"/>
    <cellStyle name="Comma 7 3 2 3" xfId="38112"/>
    <cellStyle name="Comma 7 3 2 3 2" xfId="38113"/>
    <cellStyle name="Comma 7 3 2 3 2 2" xfId="38114"/>
    <cellStyle name="Comma 7 3 2 3 2 2 2" xfId="38115"/>
    <cellStyle name="Comma 7 3 2 3 2 2 2 2" xfId="38116"/>
    <cellStyle name="Comma 7 3 2 3 2 2 3" xfId="38117"/>
    <cellStyle name="Comma 7 3 2 3 2 2 4" xfId="38118"/>
    <cellStyle name="Comma 7 3 2 3 2 2 5" xfId="38119"/>
    <cellStyle name="Comma 7 3 2 3 2 2 6" xfId="38120"/>
    <cellStyle name="Comma 7 3 2 3 2 3" xfId="38121"/>
    <cellStyle name="Comma 7 3 2 3 2 3 2" xfId="38122"/>
    <cellStyle name="Comma 7 3 2 3 2 4" xfId="38123"/>
    <cellStyle name="Comma 7 3 2 3 2 5" xfId="38124"/>
    <cellStyle name="Comma 7 3 2 3 2 6" xfId="38125"/>
    <cellStyle name="Comma 7 3 2 3 2 7" xfId="38126"/>
    <cellStyle name="Comma 7 3 2 3 3" xfId="38127"/>
    <cellStyle name="Comma 7 3 2 3 3 2" xfId="38128"/>
    <cellStyle name="Comma 7 3 2 3 3 2 2" xfId="38129"/>
    <cellStyle name="Comma 7 3 2 3 3 3" xfId="38130"/>
    <cellStyle name="Comma 7 3 2 3 3 4" xfId="38131"/>
    <cellStyle name="Comma 7 3 2 3 3 5" xfId="38132"/>
    <cellStyle name="Comma 7 3 2 3 3 6" xfId="38133"/>
    <cellStyle name="Comma 7 3 2 3 4" xfId="38134"/>
    <cellStyle name="Comma 7 3 2 3 4 2" xfId="38135"/>
    <cellStyle name="Comma 7 3 2 3 5" xfId="38136"/>
    <cellStyle name="Comma 7 3 2 3 6" xfId="38137"/>
    <cellStyle name="Comma 7 3 2 3 7" xfId="38138"/>
    <cellStyle name="Comma 7 3 2 3 8" xfId="38139"/>
    <cellStyle name="Comma 7 3 2 4" xfId="38140"/>
    <cellStyle name="Comma 7 3 2 4 2" xfId="38141"/>
    <cellStyle name="Comma 7 3 2 4 2 2" xfId="38142"/>
    <cellStyle name="Comma 7 3 2 4 2 2 2" xfId="38143"/>
    <cellStyle name="Comma 7 3 2 4 2 3" xfId="38144"/>
    <cellStyle name="Comma 7 3 2 4 2 4" xfId="38145"/>
    <cellStyle name="Comma 7 3 2 4 2 5" xfId="38146"/>
    <cellStyle name="Comma 7 3 2 4 2 6" xfId="38147"/>
    <cellStyle name="Comma 7 3 2 4 3" xfId="38148"/>
    <cellStyle name="Comma 7 3 2 4 3 2" xfId="38149"/>
    <cellStyle name="Comma 7 3 2 4 4" xfId="38150"/>
    <cellStyle name="Comma 7 3 2 4 5" xfId="38151"/>
    <cellStyle name="Comma 7 3 2 4 6" xfId="38152"/>
    <cellStyle name="Comma 7 3 2 4 7" xfId="38153"/>
    <cellStyle name="Comma 7 3 2 5" xfId="38154"/>
    <cellStyle name="Comma 7 3 2 5 2" xfId="38155"/>
    <cellStyle name="Comma 7 3 2 5 2 2" xfId="38156"/>
    <cellStyle name="Comma 7 3 2 5 3" xfId="38157"/>
    <cellStyle name="Comma 7 3 2 5 4" xfId="38158"/>
    <cellStyle name="Comma 7 3 2 5 5" xfId="38159"/>
    <cellStyle name="Comma 7 3 2 5 6" xfId="38160"/>
    <cellStyle name="Comma 7 3 2 6" xfId="38161"/>
    <cellStyle name="Comma 7 3 2 6 2" xfId="38162"/>
    <cellStyle name="Comma 7 3 2 7" xfId="38163"/>
    <cellStyle name="Comma 7 3 2 7 2" xfId="38164"/>
    <cellStyle name="Comma 7 3 2 8" xfId="38165"/>
    <cellStyle name="Comma 7 3 2 9" xfId="38166"/>
    <cellStyle name="Comma 7 3 3" xfId="38167"/>
    <cellStyle name="Comma 7 3 3 10" xfId="38168"/>
    <cellStyle name="Comma 7 3 3 11" xfId="38169"/>
    <cellStyle name="Comma 7 3 3 2" xfId="38170"/>
    <cellStyle name="Comma 7 3 3 2 2" xfId="38171"/>
    <cellStyle name="Comma 7 3 3 2 2 2" xfId="38172"/>
    <cellStyle name="Comma 7 3 3 2 2 2 2" xfId="38173"/>
    <cellStyle name="Comma 7 3 3 2 2 2 2 2" xfId="38174"/>
    <cellStyle name="Comma 7 3 3 2 2 2 3" xfId="38175"/>
    <cellStyle name="Comma 7 3 3 2 2 2 4" xfId="38176"/>
    <cellStyle name="Comma 7 3 3 2 2 2 5" xfId="38177"/>
    <cellStyle name="Comma 7 3 3 2 2 2 6" xfId="38178"/>
    <cellStyle name="Comma 7 3 3 2 2 3" xfId="38179"/>
    <cellStyle name="Comma 7 3 3 2 2 3 2" xfId="38180"/>
    <cellStyle name="Comma 7 3 3 2 2 4" xfId="38181"/>
    <cellStyle name="Comma 7 3 3 2 2 5" xfId="38182"/>
    <cellStyle name="Comma 7 3 3 2 2 6" xfId="38183"/>
    <cellStyle name="Comma 7 3 3 2 2 7" xfId="38184"/>
    <cellStyle name="Comma 7 3 3 2 3" xfId="38185"/>
    <cellStyle name="Comma 7 3 3 2 3 2" xfId="38186"/>
    <cellStyle name="Comma 7 3 3 2 3 2 2" xfId="38187"/>
    <cellStyle name="Comma 7 3 3 2 3 3" xfId="38188"/>
    <cellStyle name="Comma 7 3 3 2 3 4" xfId="38189"/>
    <cellStyle name="Comma 7 3 3 2 3 5" xfId="38190"/>
    <cellStyle name="Comma 7 3 3 2 3 6" xfId="38191"/>
    <cellStyle name="Comma 7 3 3 2 4" xfId="38192"/>
    <cellStyle name="Comma 7 3 3 2 4 2" xfId="38193"/>
    <cellStyle name="Comma 7 3 3 2 5" xfId="38194"/>
    <cellStyle name="Comma 7 3 3 2 6" xfId="38195"/>
    <cellStyle name="Comma 7 3 3 2 7" xfId="38196"/>
    <cellStyle name="Comma 7 3 3 2 8" xfId="38197"/>
    <cellStyle name="Comma 7 3 3 3" xfId="38198"/>
    <cellStyle name="Comma 7 3 3 3 2" xfId="38199"/>
    <cellStyle name="Comma 7 3 3 3 2 2" xfId="38200"/>
    <cellStyle name="Comma 7 3 3 3 2 2 2" xfId="38201"/>
    <cellStyle name="Comma 7 3 3 3 2 3" xfId="38202"/>
    <cellStyle name="Comma 7 3 3 3 2 4" xfId="38203"/>
    <cellStyle name="Comma 7 3 3 3 2 5" xfId="38204"/>
    <cellStyle name="Comma 7 3 3 3 2 6" xfId="38205"/>
    <cellStyle name="Comma 7 3 3 3 3" xfId="38206"/>
    <cellStyle name="Comma 7 3 3 3 3 2" xfId="38207"/>
    <cellStyle name="Comma 7 3 3 3 4" xfId="38208"/>
    <cellStyle name="Comma 7 3 3 3 5" xfId="38209"/>
    <cellStyle name="Comma 7 3 3 3 6" xfId="38210"/>
    <cellStyle name="Comma 7 3 3 3 7" xfId="38211"/>
    <cellStyle name="Comma 7 3 3 4" xfId="38212"/>
    <cellStyle name="Comma 7 3 3 4 2" xfId="38213"/>
    <cellStyle name="Comma 7 3 3 4 2 2" xfId="38214"/>
    <cellStyle name="Comma 7 3 3 4 3" xfId="38215"/>
    <cellStyle name="Comma 7 3 3 4 4" xfId="38216"/>
    <cellStyle name="Comma 7 3 3 4 5" xfId="38217"/>
    <cellStyle name="Comma 7 3 3 4 6" xfId="38218"/>
    <cellStyle name="Comma 7 3 3 5" xfId="38219"/>
    <cellStyle name="Comma 7 3 3 5 2" xfId="38220"/>
    <cellStyle name="Comma 7 3 3 6" xfId="38221"/>
    <cellStyle name="Comma 7 3 3 6 2" xfId="38222"/>
    <cellStyle name="Comma 7 3 3 7" xfId="38223"/>
    <cellStyle name="Comma 7 3 3 8" xfId="38224"/>
    <cellStyle name="Comma 7 3 3 9" xfId="38225"/>
    <cellStyle name="Comma 7 3 4" xfId="38226"/>
    <cellStyle name="Comma 7 3 4 2" xfId="38227"/>
    <cellStyle name="Comma 7 3 4 2 2" xfId="38228"/>
    <cellStyle name="Comma 7 3 4 2 2 2" xfId="38229"/>
    <cellStyle name="Comma 7 3 4 2 2 2 2" xfId="38230"/>
    <cellStyle name="Comma 7 3 4 2 2 3" xfId="38231"/>
    <cellStyle name="Comma 7 3 4 2 2 4" xfId="38232"/>
    <cellStyle name="Comma 7 3 4 2 2 5" xfId="38233"/>
    <cellStyle name="Comma 7 3 4 2 2 6" xfId="38234"/>
    <cellStyle name="Comma 7 3 4 2 3" xfId="38235"/>
    <cellStyle name="Comma 7 3 4 2 3 2" xfId="38236"/>
    <cellStyle name="Comma 7 3 4 2 4" xfId="38237"/>
    <cellStyle name="Comma 7 3 4 2 5" xfId="38238"/>
    <cellStyle name="Comma 7 3 4 2 6" xfId="38239"/>
    <cellStyle name="Comma 7 3 4 2 7" xfId="38240"/>
    <cellStyle name="Comma 7 3 4 3" xfId="38241"/>
    <cellStyle name="Comma 7 3 4 3 2" xfId="38242"/>
    <cellStyle name="Comma 7 3 4 3 2 2" xfId="38243"/>
    <cellStyle name="Comma 7 3 4 3 3" xfId="38244"/>
    <cellStyle name="Comma 7 3 4 3 4" xfId="38245"/>
    <cellStyle name="Comma 7 3 4 3 5" xfId="38246"/>
    <cellStyle name="Comma 7 3 4 3 6" xfId="38247"/>
    <cellStyle name="Comma 7 3 4 4" xfId="38248"/>
    <cellStyle name="Comma 7 3 4 4 2" xfId="38249"/>
    <cellStyle name="Comma 7 3 4 5" xfId="38250"/>
    <cellStyle name="Comma 7 3 4 6" xfId="38251"/>
    <cellStyle name="Comma 7 3 4 7" xfId="38252"/>
    <cellStyle name="Comma 7 3 4 8" xfId="38253"/>
    <cellStyle name="Comma 7 3 5" xfId="38254"/>
    <cellStyle name="Comma 7 3 5 2" xfId="38255"/>
    <cellStyle name="Comma 7 3 5 2 2" xfId="38256"/>
    <cellStyle name="Comma 7 3 5 2 2 2" xfId="38257"/>
    <cellStyle name="Comma 7 3 5 2 3" xfId="38258"/>
    <cellStyle name="Comma 7 3 5 2 4" xfId="38259"/>
    <cellStyle name="Comma 7 3 5 2 5" xfId="38260"/>
    <cellStyle name="Comma 7 3 5 2 6" xfId="38261"/>
    <cellStyle name="Comma 7 3 5 3" xfId="38262"/>
    <cellStyle name="Comma 7 3 5 3 2" xfId="38263"/>
    <cellStyle name="Comma 7 3 5 4" xfId="38264"/>
    <cellStyle name="Comma 7 3 5 5" xfId="38265"/>
    <cellStyle name="Comma 7 3 5 6" xfId="38266"/>
    <cellStyle name="Comma 7 3 5 7" xfId="38267"/>
    <cellStyle name="Comma 7 3 6" xfId="38268"/>
    <cellStyle name="Comma 7 3 6 2" xfId="38269"/>
    <cellStyle name="Comma 7 3 6 2 2" xfId="38270"/>
    <cellStyle name="Comma 7 3 6 3" xfId="38271"/>
    <cellStyle name="Comma 7 3 6 4" xfId="38272"/>
    <cellStyle name="Comma 7 3 6 5" xfId="38273"/>
    <cellStyle name="Comma 7 3 6 6" xfId="38274"/>
    <cellStyle name="Comma 7 3 7" xfId="38275"/>
    <cellStyle name="Comma 7 3 7 2" xfId="38276"/>
    <cellStyle name="Comma 7 3 8" xfId="38277"/>
    <cellStyle name="Comma 7 3 8 2" xfId="38278"/>
    <cellStyle name="Comma 7 3 9" xfId="38279"/>
    <cellStyle name="Comma 7 4" xfId="38280"/>
    <cellStyle name="Comma 7 4 10" xfId="38281"/>
    <cellStyle name="Comma 7 4 11" xfId="38282"/>
    <cellStyle name="Comma 7 4 12" xfId="38283"/>
    <cellStyle name="Comma 7 4 2" xfId="38284"/>
    <cellStyle name="Comma 7 4 2 10" xfId="38285"/>
    <cellStyle name="Comma 7 4 2 11" xfId="38286"/>
    <cellStyle name="Comma 7 4 2 2" xfId="38287"/>
    <cellStyle name="Comma 7 4 2 2 2" xfId="38288"/>
    <cellStyle name="Comma 7 4 2 2 2 2" xfId="38289"/>
    <cellStyle name="Comma 7 4 2 2 2 2 2" xfId="38290"/>
    <cellStyle name="Comma 7 4 2 2 2 2 2 2" xfId="38291"/>
    <cellStyle name="Comma 7 4 2 2 2 2 3" xfId="38292"/>
    <cellStyle name="Comma 7 4 2 2 2 2 4" xfId="38293"/>
    <cellStyle name="Comma 7 4 2 2 2 2 5" xfId="38294"/>
    <cellStyle name="Comma 7 4 2 2 2 2 6" xfId="38295"/>
    <cellStyle name="Comma 7 4 2 2 2 3" xfId="38296"/>
    <cellStyle name="Comma 7 4 2 2 2 3 2" xfId="38297"/>
    <cellStyle name="Comma 7 4 2 2 2 4" xfId="38298"/>
    <cellStyle name="Comma 7 4 2 2 2 5" xfId="38299"/>
    <cellStyle name="Comma 7 4 2 2 2 6" xfId="38300"/>
    <cellStyle name="Comma 7 4 2 2 2 7" xfId="38301"/>
    <cellStyle name="Comma 7 4 2 2 3" xfId="38302"/>
    <cellStyle name="Comma 7 4 2 2 3 2" xfId="38303"/>
    <cellStyle name="Comma 7 4 2 2 3 2 2" xfId="38304"/>
    <cellStyle name="Comma 7 4 2 2 3 3" xfId="38305"/>
    <cellStyle name="Comma 7 4 2 2 3 4" xfId="38306"/>
    <cellStyle name="Comma 7 4 2 2 3 5" xfId="38307"/>
    <cellStyle name="Comma 7 4 2 2 3 6" xfId="38308"/>
    <cellStyle name="Comma 7 4 2 2 4" xfId="38309"/>
    <cellStyle name="Comma 7 4 2 2 4 2" xfId="38310"/>
    <cellStyle name="Comma 7 4 2 2 5" xfId="38311"/>
    <cellStyle name="Comma 7 4 2 2 6" xfId="38312"/>
    <cellStyle name="Comma 7 4 2 2 7" xfId="38313"/>
    <cellStyle name="Comma 7 4 2 2 8" xfId="38314"/>
    <cellStyle name="Comma 7 4 2 3" xfId="38315"/>
    <cellStyle name="Comma 7 4 2 3 2" xfId="38316"/>
    <cellStyle name="Comma 7 4 2 3 2 2" xfId="38317"/>
    <cellStyle name="Comma 7 4 2 3 2 2 2" xfId="38318"/>
    <cellStyle name="Comma 7 4 2 3 2 3" xfId="38319"/>
    <cellStyle name="Comma 7 4 2 3 2 4" xfId="38320"/>
    <cellStyle name="Comma 7 4 2 3 2 5" xfId="38321"/>
    <cellStyle name="Comma 7 4 2 3 2 6" xfId="38322"/>
    <cellStyle name="Comma 7 4 2 3 3" xfId="38323"/>
    <cellStyle name="Comma 7 4 2 3 3 2" xfId="38324"/>
    <cellStyle name="Comma 7 4 2 3 4" xfId="38325"/>
    <cellStyle name="Comma 7 4 2 3 5" xfId="38326"/>
    <cellStyle name="Comma 7 4 2 3 6" xfId="38327"/>
    <cellStyle name="Comma 7 4 2 3 7" xfId="38328"/>
    <cellStyle name="Comma 7 4 2 4" xfId="38329"/>
    <cellStyle name="Comma 7 4 2 4 2" xfId="38330"/>
    <cellStyle name="Comma 7 4 2 4 2 2" xfId="38331"/>
    <cellStyle name="Comma 7 4 2 4 3" xfId="38332"/>
    <cellStyle name="Comma 7 4 2 4 4" xfId="38333"/>
    <cellStyle name="Comma 7 4 2 4 5" xfId="38334"/>
    <cellStyle name="Comma 7 4 2 4 6" xfId="38335"/>
    <cellStyle name="Comma 7 4 2 5" xfId="38336"/>
    <cellStyle name="Comma 7 4 2 5 2" xfId="38337"/>
    <cellStyle name="Comma 7 4 2 6" xfId="38338"/>
    <cellStyle name="Comma 7 4 2 6 2" xfId="38339"/>
    <cellStyle name="Comma 7 4 2 7" xfId="38340"/>
    <cellStyle name="Comma 7 4 2 8" xfId="38341"/>
    <cellStyle name="Comma 7 4 2 9" xfId="38342"/>
    <cellStyle name="Comma 7 4 3" xfId="38343"/>
    <cellStyle name="Comma 7 4 3 10" xfId="38344"/>
    <cellStyle name="Comma 7 4 3 2" xfId="38345"/>
    <cellStyle name="Comma 7 4 3 2 2" xfId="38346"/>
    <cellStyle name="Comma 7 4 3 2 2 2" xfId="38347"/>
    <cellStyle name="Comma 7 4 3 2 2 2 2" xfId="38348"/>
    <cellStyle name="Comma 7 4 3 2 2 3" xfId="38349"/>
    <cellStyle name="Comma 7 4 3 2 2 4" xfId="38350"/>
    <cellStyle name="Comma 7 4 3 2 2 5" xfId="38351"/>
    <cellStyle name="Comma 7 4 3 2 2 6" xfId="38352"/>
    <cellStyle name="Comma 7 4 3 2 3" xfId="38353"/>
    <cellStyle name="Comma 7 4 3 2 3 2" xfId="38354"/>
    <cellStyle name="Comma 7 4 3 2 4" xfId="38355"/>
    <cellStyle name="Comma 7 4 3 2 5" xfId="38356"/>
    <cellStyle name="Comma 7 4 3 2 6" xfId="38357"/>
    <cellStyle name="Comma 7 4 3 2 7" xfId="38358"/>
    <cellStyle name="Comma 7 4 3 3" xfId="38359"/>
    <cellStyle name="Comma 7 4 3 3 2" xfId="38360"/>
    <cellStyle name="Comma 7 4 3 3 2 2" xfId="38361"/>
    <cellStyle name="Comma 7 4 3 3 3" xfId="38362"/>
    <cellStyle name="Comma 7 4 3 3 4" xfId="38363"/>
    <cellStyle name="Comma 7 4 3 3 5" xfId="38364"/>
    <cellStyle name="Comma 7 4 3 3 6" xfId="38365"/>
    <cellStyle name="Comma 7 4 3 4" xfId="38366"/>
    <cellStyle name="Comma 7 4 3 4 2" xfId="38367"/>
    <cellStyle name="Comma 7 4 3 5" xfId="38368"/>
    <cellStyle name="Comma 7 4 3 5 2" xfId="38369"/>
    <cellStyle name="Comma 7 4 3 6" xfId="38370"/>
    <cellStyle name="Comma 7 4 3 7" xfId="38371"/>
    <cellStyle name="Comma 7 4 3 8" xfId="38372"/>
    <cellStyle name="Comma 7 4 3 9" xfId="38373"/>
    <cellStyle name="Comma 7 4 4" xfId="38374"/>
    <cellStyle name="Comma 7 4 4 2" xfId="38375"/>
    <cellStyle name="Comma 7 4 4 2 2" xfId="38376"/>
    <cellStyle name="Comma 7 4 4 2 2 2" xfId="38377"/>
    <cellStyle name="Comma 7 4 4 2 3" xfId="38378"/>
    <cellStyle name="Comma 7 4 4 2 4" xfId="38379"/>
    <cellStyle name="Comma 7 4 4 2 5" xfId="38380"/>
    <cellStyle name="Comma 7 4 4 2 6" xfId="38381"/>
    <cellStyle name="Comma 7 4 4 3" xfId="38382"/>
    <cellStyle name="Comma 7 4 4 3 2" xfId="38383"/>
    <cellStyle name="Comma 7 4 4 4" xfId="38384"/>
    <cellStyle name="Comma 7 4 4 5" xfId="38385"/>
    <cellStyle name="Comma 7 4 4 6" xfId="38386"/>
    <cellStyle name="Comma 7 4 4 7" xfId="38387"/>
    <cellStyle name="Comma 7 4 5" xfId="38388"/>
    <cellStyle name="Comma 7 4 5 2" xfId="38389"/>
    <cellStyle name="Comma 7 4 5 2 2" xfId="38390"/>
    <cellStyle name="Comma 7 4 5 3" xfId="38391"/>
    <cellStyle name="Comma 7 4 5 4" xfId="38392"/>
    <cellStyle name="Comma 7 4 5 5" xfId="38393"/>
    <cellStyle name="Comma 7 4 5 6" xfId="38394"/>
    <cellStyle name="Comma 7 4 6" xfId="38395"/>
    <cellStyle name="Comma 7 4 6 2" xfId="38396"/>
    <cellStyle name="Comma 7 4 7" xfId="38397"/>
    <cellStyle name="Comma 7 4 7 2" xfId="38398"/>
    <cellStyle name="Comma 7 4 8" xfId="38399"/>
    <cellStyle name="Comma 7 4 9" xfId="38400"/>
    <cellStyle name="Comma 7 5" xfId="38401"/>
    <cellStyle name="Comma 7 5 10" xfId="38402"/>
    <cellStyle name="Comma 7 5 11" xfId="38403"/>
    <cellStyle name="Comma 7 5 12" xfId="38404"/>
    <cellStyle name="Comma 7 5 2" xfId="38405"/>
    <cellStyle name="Comma 7 5 2 10" xfId="38406"/>
    <cellStyle name="Comma 7 5 2 11" xfId="38407"/>
    <cellStyle name="Comma 7 5 2 2" xfId="38408"/>
    <cellStyle name="Comma 7 5 2 2 2" xfId="38409"/>
    <cellStyle name="Comma 7 5 2 2 2 2" xfId="38410"/>
    <cellStyle name="Comma 7 5 2 2 2 2 2" xfId="38411"/>
    <cellStyle name="Comma 7 5 2 2 2 2 2 2" xfId="38412"/>
    <cellStyle name="Comma 7 5 2 2 2 2 3" xfId="38413"/>
    <cellStyle name="Comma 7 5 2 2 2 2 4" xfId="38414"/>
    <cellStyle name="Comma 7 5 2 2 2 2 5" xfId="38415"/>
    <cellStyle name="Comma 7 5 2 2 2 2 6" xfId="38416"/>
    <cellStyle name="Comma 7 5 2 2 2 3" xfId="38417"/>
    <cellStyle name="Comma 7 5 2 2 2 3 2" xfId="38418"/>
    <cellStyle name="Comma 7 5 2 2 2 4" xfId="38419"/>
    <cellStyle name="Comma 7 5 2 2 2 5" xfId="38420"/>
    <cellStyle name="Comma 7 5 2 2 2 6" xfId="38421"/>
    <cellStyle name="Comma 7 5 2 2 2 7" xfId="38422"/>
    <cellStyle name="Comma 7 5 2 2 3" xfId="38423"/>
    <cellStyle name="Comma 7 5 2 2 3 2" xfId="38424"/>
    <cellStyle name="Comma 7 5 2 2 3 2 2" xfId="38425"/>
    <cellStyle name="Comma 7 5 2 2 3 3" xfId="38426"/>
    <cellStyle name="Comma 7 5 2 2 3 4" xfId="38427"/>
    <cellStyle name="Comma 7 5 2 2 3 5" xfId="38428"/>
    <cellStyle name="Comma 7 5 2 2 3 6" xfId="38429"/>
    <cellStyle name="Comma 7 5 2 2 4" xfId="38430"/>
    <cellStyle name="Comma 7 5 2 2 4 2" xfId="38431"/>
    <cellStyle name="Comma 7 5 2 2 5" xfId="38432"/>
    <cellStyle name="Comma 7 5 2 2 6" xfId="38433"/>
    <cellStyle name="Comma 7 5 2 2 7" xfId="38434"/>
    <cellStyle name="Comma 7 5 2 2 8" xfId="38435"/>
    <cellStyle name="Comma 7 5 2 3" xfId="38436"/>
    <cellStyle name="Comma 7 5 2 3 2" xfId="38437"/>
    <cellStyle name="Comma 7 5 2 3 2 2" xfId="38438"/>
    <cellStyle name="Comma 7 5 2 3 2 2 2" xfId="38439"/>
    <cellStyle name="Comma 7 5 2 3 2 2 2 2" xfId="38440"/>
    <cellStyle name="Comma 7 5 2 3 2 2 3" xfId="38441"/>
    <cellStyle name="Comma 7 5 2 3 2 2 4" xfId="38442"/>
    <cellStyle name="Comma 7 5 2 3 2 2 5" xfId="38443"/>
    <cellStyle name="Comma 7 5 2 3 2 2 6" xfId="38444"/>
    <cellStyle name="Comma 7 5 2 3 2 3" xfId="38445"/>
    <cellStyle name="Comma 7 5 2 3 2 3 2" xfId="38446"/>
    <cellStyle name="Comma 7 5 2 3 2 3 3" xfId="38447"/>
    <cellStyle name="Comma 7 5 2 3 2 4" xfId="38448"/>
    <cellStyle name="Comma 7 5 2 3 2 5" xfId="38449"/>
    <cellStyle name="Comma 7 5 2 3 2 6" xfId="38450"/>
    <cellStyle name="Comma 7 5 2 3 2 7" xfId="38451"/>
    <cellStyle name="Comma 7 5 2 3 3" xfId="38452"/>
    <cellStyle name="Comma 7 5 2 3 3 2" xfId="38453"/>
    <cellStyle name="Comma 7 5 2 3 3 2 2" xfId="38454"/>
    <cellStyle name="Comma 7 5 2 3 3 3" xfId="38455"/>
    <cellStyle name="Comma 7 5 2 3 3 4" xfId="38456"/>
    <cellStyle name="Comma 7 5 2 3 3 5" xfId="38457"/>
    <cellStyle name="Comma 7 5 2 3 3 6" xfId="38458"/>
    <cellStyle name="Comma 7 5 2 3 4" xfId="38459"/>
    <cellStyle name="Comma 7 5 2 3 4 2" xfId="38460"/>
    <cellStyle name="Comma 7 5 2 3 4 3" xfId="38461"/>
    <cellStyle name="Comma 7 5 2 3 5" xfId="38462"/>
    <cellStyle name="Comma 7 5 2 3 6" xfId="38463"/>
    <cellStyle name="Comma 7 5 2 3 7" xfId="38464"/>
    <cellStyle name="Comma 7 5 2 3 8" xfId="38465"/>
    <cellStyle name="Comma 7 5 2 4" xfId="38466"/>
    <cellStyle name="Comma 7 5 2 4 2" xfId="38467"/>
    <cellStyle name="Comma 7 5 2 4 2 2" xfId="38468"/>
    <cellStyle name="Comma 7 5 2 4 2 2 2" xfId="38469"/>
    <cellStyle name="Comma 7 5 2 4 2 3" xfId="38470"/>
    <cellStyle name="Comma 7 5 2 4 2 4" xfId="38471"/>
    <cellStyle name="Comma 7 5 2 4 2 5" xfId="38472"/>
    <cellStyle name="Comma 7 5 2 4 2 6" xfId="38473"/>
    <cellStyle name="Comma 7 5 2 4 3" xfId="38474"/>
    <cellStyle name="Comma 7 5 2 4 3 2" xfId="38475"/>
    <cellStyle name="Comma 7 5 2 4 3 3" xfId="38476"/>
    <cellStyle name="Comma 7 5 2 4 4" xfId="38477"/>
    <cellStyle name="Comma 7 5 2 4 5" xfId="38478"/>
    <cellStyle name="Comma 7 5 2 4 6" xfId="38479"/>
    <cellStyle name="Comma 7 5 2 4 7" xfId="38480"/>
    <cellStyle name="Comma 7 5 2 5" xfId="38481"/>
    <cellStyle name="Comma 7 5 2 5 2" xfId="38482"/>
    <cellStyle name="Comma 7 5 2 5 3" xfId="38483"/>
    <cellStyle name="Comma 7 5 2 6" xfId="38484"/>
    <cellStyle name="Comma 7 5 2 6 2" xfId="38485"/>
    <cellStyle name="Comma 7 5 2 7" xfId="38486"/>
    <cellStyle name="Comma 7 5 2 8" xfId="38487"/>
    <cellStyle name="Comma 7 5 2 9" xfId="38488"/>
    <cellStyle name="Comma 7 5 3" xfId="38489"/>
    <cellStyle name="Comma 7 5 3 10" xfId="38490"/>
    <cellStyle name="Comma 7 5 3 2" xfId="38491"/>
    <cellStyle name="Comma 7 5 3 2 2" xfId="38492"/>
    <cellStyle name="Comma 7 5 3 2 2 2" xfId="38493"/>
    <cellStyle name="Comma 7 5 3 2 2 2 2" xfId="38494"/>
    <cellStyle name="Comma 7 5 3 2 2 3" xfId="38495"/>
    <cellStyle name="Comma 7 5 3 2 2 4" xfId="38496"/>
    <cellStyle name="Comma 7 5 3 2 2 5" xfId="38497"/>
    <cellStyle name="Comma 7 5 3 2 2 6" xfId="38498"/>
    <cellStyle name="Comma 7 5 3 2 3" xfId="38499"/>
    <cellStyle name="Comma 7 5 3 2 3 2" xfId="38500"/>
    <cellStyle name="Comma 7 5 3 2 4" xfId="38501"/>
    <cellStyle name="Comma 7 5 3 2 5" xfId="38502"/>
    <cellStyle name="Comma 7 5 3 2 6" xfId="38503"/>
    <cellStyle name="Comma 7 5 3 2 7" xfId="38504"/>
    <cellStyle name="Comma 7 5 3 3" xfId="38505"/>
    <cellStyle name="Comma 7 5 3 3 2" xfId="38506"/>
    <cellStyle name="Comma 7 5 3 3 2 2" xfId="38507"/>
    <cellStyle name="Comma 7 5 3 3 3" xfId="38508"/>
    <cellStyle name="Comma 7 5 3 3 4" xfId="38509"/>
    <cellStyle name="Comma 7 5 3 3 5" xfId="38510"/>
    <cellStyle name="Comma 7 5 3 3 6" xfId="38511"/>
    <cellStyle name="Comma 7 5 3 4" xfId="38512"/>
    <cellStyle name="Comma 7 5 3 4 2" xfId="38513"/>
    <cellStyle name="Comma 7 5 3 5" xfId="38514"/>
    <cellStyle name="Comma 7 5 3 5 2" xfId="38515"/>
    <cellStyle name="Comma 7 5 3 6" xfId="38516"/>
    <cellStyle name="Comma 7 5 3 7" xfId="38517"/>
    <cellStyle name="Comma 7 5 3 8" xfId="38518"/>
    <cellStyle name="Comma 7 5 3 9" xfId="38519"/>
    <cellStyle name="Comma 7 5 4" xfId="38520"/>
    <cellStyle name="Comma 7 5 4 2" xfId="38521"/>
    <cellStyle name="Comma 7 5 4 2 2" xfId="38522"/>
    <cellStyle name="Comma 7 5 4 2 2 2" xfId="38523"/>
    <cellStyle name="Comma 7 5 4 2 2 2 2" xfId="38524"/>
    <cellStyle name="Comma 7 5 4 2 2 3" xfId="38525"/>
    <cellStyle name="Comma 7 5 4 2 2 4" xfId="38526"/>
    <cellStyle name="Comma 7 5 4 2 2 5" xfId="38527"/>
    <cellStyle name="Comma 7 5 4 2 2 6" xfId="38528"/>
    <cellStyle name="Comma 7 5 4 2 3" xfId="38529"/>
    <cellStyle name="Comma 7 5 4 2 3 2" xfId="38530"/>
    <cellStyle name="Comma 7 5 4 2 3 3" xfId="38531"/>
    <cellStyle name="Comma 7 5 4 2 4" xfId="38532"/>
    <cellStyle name="Comma 7 5 4 2 5" xfId="38533"/>
    <cellStyle name="Comma 7 5 4 2 6" xfId="38534"/>
    <cellStyle name="Comma 7 5 4 2 7" xfId="38535"/>
    <cellStyle name="Comma 7 5 4 3" xfId="38536"/>
    <cellStyle name="Comma 7 5 4 3 2" xfId="38537"/>
    <cellStyle name="Comma 7 5 4 3 2 2" xfId="38538"/>
    <cellStyle name="Comma 7 5 4 3 3" xfId="38539"/>
    <cellStyle name="Comma 7 5 4 3 4" xfId="38540"/>
    <cellStyle name="Comma 7 5 4 3 5" xfId="38541"/>
    <cellStyle name="Comma 7 5 4 3 6" xfId="38542"/>
    <cellStyle name="Comma 7 5 4 4" xfId="38543"/>
    <cellStyle name="Comma 7 5 4 4 2" xfId="38544"/>
    <cellStyle name="Comma 7 5 4 4 3" xfId="38545"/>
    <cellStyle name="Comma 7 5 4 5" xfId="38546"/>
    <cellStyle name="Comma 7 5 4 6" xfId="38547"/>
    <cellStyle name="Comma 7 5 4 7" xfId="38548"/>
    <cellStyle name="Comma 7 5 4 8" xfId="38549"/>
    <cellStyle name="Comma 7 5 5" xfId="38550"/>
    <cellStyle name="Comma 7 5 5 2" xfId="38551"/>
    <cellStyle name="Comma 7 5 5 2 2" xfId="38552"/>
    <cellStyle name="Comma 7 5 5 2 2 2" xfId="38553"/>
    <cellStyle name="Comma 7 5 5 2 3" xfId="38554"/>
    <cellStyle name="Comma 7 5 5 2 4" xfId="38555"/>
    <cellStyle name="Comma 7 5 5 2 5" xfId="38556"/>
    <cellStyle name="Comma 7 5 5 2 6" xfId="38557"/>
    <cellStyle name="Comma 7 5 5 3" xfId="38558"/>
    <cellStyle name="Comma 7 5 5 3 2" xfId="38559"/>
    <cellStyle name="Comma 7 5 5 3 3" xfId="38560"/>
    <cellStyle name="Comma 7 5 5 4" xfId="38561"/>
    <cellStyle name="Comma 7 5 5 5" xfId="38562"/>
    <cellStyle name="Comma 7 5 5 6" xfId="38563"/>
    <cellStyle name="Comma 7 5 5 7" xfId="38564"/>
    <cellStyle name="Comma 7 5 6" xfId="38565"/>
    <cellStyle name="Comma 7 5 6 2" xfId="38566"/>
    <cellStyle name="Comma 7 5 6 3" xfId="38567"/>
    <cellStyle name="Comma 7 5 7" xfId="38568"/>
    <cellStyle name="Comma 7 5 7 2" xfId="38569"/>
    <cellStyle name="Comma 7 5 8" xfId="38570"/>
    <cellStyle name="Comma 7 5 9" xfId="38571"/>
    <cellStyle name="Comma 7 6" xfId="38572"/>
    <cellStyle name="Comma 7 6 10" xfId="38573"/>
    <cellStyle name="Comma 7 6 11" xfId="38574"/>
    <cellStyle name="Comma 7 6 2" xfId="38575"/>
    <cellStyle name="Comma 7 6 2 2" xfId="38576"/>
    <cellStyle name="Comma 7 6 2 2 2" xfId="38577"/>
    <cellStyle name="Comma 7 6 2 2 2 2" xfId="38578"/>
    <cellStyle name="Comma 7 6 2 2 2 2 2" xfId="38579"/>
    <cellStyle name="Comma 7 6 2 2 2 3" xfId="38580"/>
    <cellStyle name="Comma 7 6 2 2 2 4" xfId="38581"/>
    <cellStyle name="Comma 7 6 2 2 2 5" xfId="38582"/>
    <cellStyle name="Comma 7 6 2 2 2 6" xfId="38583"/>
    <cellStyle name="Comma 7 6 2 2 3" xfId="38584"/>
    <cellStyle name="Comma 7 6 2 2 3 2" xfId="38585"/>
    <cellStyle name="Comma 7 6 2 2 4" xfId="38586"/>
    <cellStyle name="Comma 7 6 2 2 5" xfId="38587"/>
    <cellStyle name="Comma 7 6 2 2 6" xfId="38588"/>
    <cellStyle name="Comma 7 6 2 2 7" xfId="38589"/>
    <cellStyle name="Comma 7 6 2 3" xfId="38590"/>
    <cellStyle name="Comma 7 6 2 3 2" xfId="38591"/>
    <cellStyle name="Comma 7 6 2 3 2 2" xfId="38592"/>
    <cellStyle name="Comma 7 6 2 3 3" xfId="38593"/>
    <cellStyle name="Comma 7 6 2 3 4" xfId="38594"/>
    <cellStyle name="Comma 7 6 2 3 5" xfId="38595"/>
    <cellStyle name="Comma 7 6 2 3 6" xfId="38596"/>
    <cellStyle name="Comma 7 6 2 4" xfId="38597"/>
    <cellStyle name="Comma 7 6 2 4 2" xfId="38598"/>
    <cellStyle name="Comma 7 6 2 5" xfId="38599"/>
    <cellStyle name="Comma 7 6 2 6" xfId="38600"/>
    <cellStyle name="Comma 7 6 2 7" xfId="38601"/>
    <cellStyle name="Comma 7 6 2 8" xfId="38602"/>
    <cellStyle name="Comma 7 6 3" xfId="38603"/>
    <cellStyle name="Comma 7 6 3 2" xfId="38604"/>
    <cellStyle name="Comma 7 6 3 2 2" xfId="38605"/>
    <cellStyle name="Comma 7 6 3 2 2 2" xfId="38606"/>
    <cellStyle name="Comma 7 6 3 2 3" xfId="38607"/>
    <cellStyle name="Comma 7 6 3 2 4" xfId="38608"/>
    <cellStyle name="Comma 7 6 3 2 5" xfId="38609"/>
    <cellStyle name="Comma 7 6 3 2 6" xfId="38610"/>
    <cellStyle name="Comma 7 6 3 3" xfId="38611"/>
    <cellStyle name="Comma 7 6 3 3 2" xfId="38612"/>
    <cellStyle name="Comma 7 6 3 4" xfId="38613"/>
    <cellStyle name="Comma 7 6 3 5" xfId="38614"/>
    <cellStyle name="Comma 7 6 3 6" xfId="38615"/>
    <cellStyle name="Comma 7 6 3 7" xfId="38616"/>
    <cellStyle name="Comma 7 6 4" xfId="38617"/>
    <cellStyle name="Comma 7 6 4 2" xfId="38618"/>
    <cellStyle name="Comma 7 6 4 2 2" xfId="38619"/>
    <cellStyle name="Comma 7 6 4 3" xfId="38620"/>
    <cellStyle name="Comma 7 6 4 4" xfId="38621"/>
    <cellStyle name="Comma 7 6 4 5" xfId="38622"/>
    <cellStyle name="Comma 7 6 4 6" xfId="38623"/>
    <cellStyle name="Comma 7 6 5" xfId="38624"/>
    <cellStyle name="Comma 7 6 5 2" xfId="38625"/>
    <cellStyle name="Comma 7 6 6" xfId="38626"/>
    <cellStyle name="Comma 7 6 6 2" xfId="38627"/>
    <cellStyle name="Comma 7 6 7" xfId="38628"/>
    <cellStyle name="Comma 7 6 8" xfId="38629"/>
    <cellStyle name="Comma 7 6 9" xfId="38630"/>
    <cellStyle name="Comma 7 7" xfId="38631"/>
    <cellStyle name="Comma 7 7 2" xfId="38632"/>
    <cellStyle name="Comma 7 7 2 2" xfId="38633"/>
    <cellStyle name="Comma 7 7 2 2 2" xfId="38634"/>
    <cellStyle name="Comma 7 7 2 2 2 2" xfId="38635"/>
    <cellStyle name="Comma 7 7 2 2 3" xfId="38636"/>
    <cellStyle name="Comma 7 7 2 2 4" xfId="38637"/>
    <cellStyle name="Comma 7 7 2 2 5" xfId="38638"/>
    <cellStyle name="Comma 7 7 2 2 6" xfId="38639"/>
    <cellStyle name="Comma 7 7 2 3" xfId="38640"/>
    <cellStyle name="Comma 7 7 2 3 2" xfId="38641"/>
    <cellStyle name="Comma 7 7 2 4" xfId="38642"/>
    <cellStyle name="Comma 7 7 2 5" xfId="38643"/>
    <cellStyle name="Comma 7 7 2 6" xfId="38644"/>
    <cellStyle name="Comma 7 7 2 7" xfId="38645"/>
    <cellStyle name="Comma 7 7 3" xfId="38646"/>
    <cellStyle name="Comma 7 7 3 2" xfId="38647"/>
    <cellStyle name="Comma 7 7 3 2 2" xfId="38648"/>
    <cellStyle name="Comma 7 7 3 3" xfId="38649"/>
    <cellStyle name="Comma 7 7 3 4" xfId="38650"/>
    <cellStyle name="Comma 7 7 3 5" xfId="38651"/>
    <cellStyle name="Comma 7 7 3 6" xfId="38652"/>
    <cellStyle name="Comma 7 7 4" xfId="38653"/>
    <cellStyle name="Comma 7 7 4 2" xfId="38654"/>
    <cellStyle name="Comma 7 7 5" xfId="38655"/>
    <cellStyle name="Comma 7 7 6" xfId="38656"/>
    <cellStyle name="Comma 7 7 7" xfId="38657"/>
    <cellStyle name="Comma 7 7 8" xfId="38658"/>
    <cellStyle name="Comma 7 8" xfId="38659"/>
    <cellStyle name="Comma 7 8 2" xfId="38660"/>
    <cellStyle name="Comma 7 8 2 2" xfId="38661"/>
    <cellStyle name="Comma 7 8 2 2 2" xfId="38662"/>
    <cellStyle name="Comma 7 8 2 3" xfId="38663"/>
    <cellStyle name="Comma 7 8 2 4" xfId="38664"/>
    <cellStyle name="Comma 7 8 2 5" xfId="38665"/>
    <cellStyle name="Comma 7 8 2 6" xfId="38666"/>
    <cellStyle name="Comma 7 8 3" xfId="38667"/>
    <cellStyle name="Comma 7 8 3 2" xfId="38668"/>
    <cellStyle name="Comma 7 8 4" xfId="38669"/>
    <cellStyle name="Comma 7 8 5" xfId="38670"/>
    <cellStyle name="Comma 7 8 6" xfId="38671"/>
    <cellStyle name="Comma 7 8 7" xfId="38672"/>
    <cellStyle name="Comma 7 9" xfId="38673"/>
    <cellStyle name="Comma 7 9 2" xfId="38674"/>
    <cellStyle name="Comma 7 9 2 2" xfId="38675"/>
    <cellStyle name="Comma 7 9 2 2 2" xfId="38676"/>
    <cellStyle name="Comma 7 9 2 3" xfId="38677"/>
    <cellStyle name="Comma 7 9 2 4" xfId="38678"/>
    <cellStyle name="Comma 7 9 2 5" xfId="38679"/>
    <cellStyle name="Comma 7 9 2 6" xfId="38680"/>
    <cellStyle name="Comma 7 9 3" xfId="38681"/>
    <cellStyle name="Comma 7 9 3 2" xfId="38682"/>
    <cellStyle name="Comma 7 9 4" xfId="38683"/>
    <cellStyle name="Comma 7 9 5" xfId="38684"/>
    <cellStyle name="Comma 7 9 6" xfId="38685"/>
    <cellStyle name="Comma 7 9 7" xfId="38686"/>
    <cellStyle name="Comma 8" xfId="38687"/>
    <cellStyle name="Comma 8 10" xfId="38688"/>
    <cellStyle name="Comma 8 10 2" xfId="38689"/>
    <cellStyle name="Comma 8 10 2 2" xfId="38690"/>
    <cellStyle name="Comma 8 10 3" xfId="38691"/>
    <cellStyle name="Comma 8 10 4" xfId="38692"/>
    <cellStyle name="Comma 8 10 5" xfId="38693"/>
    <cellStyle name="Comma 8 10 6" xfId="38694"/>
    <cellStyle name="Comma 8 11" xfId="38695"/>
    <cellStyle name="Comma 8 11 2" xfId="38696"/>
    <cellStyle name="Comma 8 12" xfId="38697"/>
    <cellStyle name="Comma 8 12 2" xfId="38698"/>
    <cellStyle name="Comma 8 13" xfId="38699"/>
    <cellStyle name="Comma 8 14" xfId="38700"/>
    <cellStyle name="Comma 8 15" xfId="38701"/>
    <cellStyle name="Comma 8 16" xfId="38702"/>
    <cellStyle name="Comma 8 17" xfId="38703"/>
    <cellStyle name="Comma 8 2" xfId="38704"/>
    <cellStyle name="Comma 8 2 10" xfId="38705"/>
    <cellStyle name="Comma 8 2 10 2" xfId="38706"/>
    <cellStyle name="Comma 8 2 11" xfId="38707"/>
    <cellStyle name="Comma 8 2 12" xfId="38708"/>
    <cellStyle name="Comma 8 2 13" xfId="38709"/>
    <cellStyle name="Comma 8 2 14" xfId="38710"/>
    <cellStyle name="Comma 8 2 15" xfId="38711"/>
    <cellStyle name="Comma 8 2 2" xfId="38712"/>
    <cellStyle name="Comma 8 2 2 10" xfId="38713"/>
    <cellStyle name="Comma 8 2 2 11" xfId="38714"/>
    <cellStyle name="Comma 8 2 2 2" xfId="38715"/>
    <cellStyle name="Comma 8 2 2 2 2" xfId="38716"/>
    <cellStyle name="Comma 8 2 2 2 2 2" xfId="38717"/>
    <cellStyle name="Comma 8 2 2 2 2 2 2" xfId="38718"/>
    <cellStyle name="Comma 8 2 2 2 2 2 2 2" xfId="38719"/>
    <cellStyle name="Comma 8 2 2 2 2 2 3" xfId="38720"/>
    <cellStyle name="Comma 8 2 2 2 2 2 4" xfId="38721"/>
    <cellStyle name="Comma 8 2 2 2 2 2 5" xfId="38722"/>
    <cellStyle name="Comma 8 2 2 2 2 2 6" xfId="38723"/>
    <cellStyle name="Comma 8 2 2 2 2 3" xfId="38724"/>
    <cellStyle name="Comma 8 2 2 2 2 3 2" xfId="38725"/>
    <cellStyle name="Comma 8 2 2 2 2 4" xfId="38726"/>
    <cellStyle name="Comma 8 2 2 2 2 5" xfId="38727"/>
    <cellStyle name="Comma 8 2 2 2 2 6" xfId="38728"/>
    <cellStyle name="Comma 8 2 2 2 2 7" xfId="38729"/>
    <cellStyle name="Comma 8 2 2 2 3" xfId="38730"/>
    <cellStyle name="Comma 8 2 2 2 3 2" xfId="38731"/>
    <cellStyle name="Comma 8 2 2 2 3 2 2" xfId="38732"/>
    <cellStyle name="Comma 8 2 2 2 3 3" xfId="38733"/>
    <cellStyle name="Comma 8 2 2 2 3 4" xfId="38734"/>
    <cellStyle name="Comma 8 2 2 2 3 5" xfId="38735"/>
    <cellStyle name="Comma 8 2 2 2 3 6" xfId="38736"/>
    <cellStyle name="Comma 8 2 2 2 4" xfId="38737"/>
    <cellStyle name="Comma 8 2 2 2 4 2" xfId="38738"/>
    <cellStyle name="Comma 8 2 2 2 5" xfId="38739"/>
    <cellStyle name="Comma 8 2 2 2 6" xfId="38740"/>
    <cellStyle name="Comma 8 2 2 2 7" xfId="38741"/>
    <cellStyle name="Comma 8 2 2 2 8" xfId="38742"/>
    <cellStyle name="Comma 8 2 2 3" xfId="38743"/>
    <cellStyle name="Comma 8 2 2 3 2" xfId="38744"/>
    <cellStyle name="Comma 8 2 2 3 2 2" xfId="38745"/>
    <cellStyle name="Comma 8 2 2 3 2 2 2" xfId="38746"/>
    <cellStyle name="Comma 8 2 2 3 2 3" xfId="38747"/>
    <cellStyle name="Comma 8 2 2 3 2 4" xfId="38748"/>
    <cellStyle name="Comma 8 2 2 3 2 5" xfId="38749"/>
    <cellStyle name="Comma 8 2 2 3 2 6" xfId="38750"/>
    <cellStyle name="Comma 8 2 2 3 3" xfId="38751"/>
    <cellStyle name="Comma 8 2 2 3 3 2" xfId="38752"/>
    <cellStyle name="Comma 8 2 2 3 4" xfId="38753"/>
    <cellStyle name="Comma 8 2 2 3 5" xfId="38754"/>
    <cellStyle name="Comma 8 2 2 3 6" xfId="38755"/>
    <cellStyle name="Comma 8 2 2 3 7" xfId="38756"/>
    <cellStyle name="Comma 8 2 2 4" xfId="38757"/>
    <cellStyle name="Comma 8 2 2 4 2" xfId="38758"/>
    <cellStyle name="Comma 8 2 2 4 2 2" xfId="38759"/>
    <cellStyle name="Comma 8 2 2 4 3" xfId="38760"/>
    <cellStyle name="Comma 8 2 2 4 4" xfId="38761"/>
    <cellStyle name="Comma 8 2 2 4 5" xfId="38762"/>
    <cellStyle name="Comma 8 2 2 4 6" xfId="38763"/>
    <cellStyle name="Comma 8 2 2 5" xfId="38764"/>
    <cellStyle name="Comma 8 2 2 5 2" xfId="38765"/>
    <cellStyle name="Comma 8 2 2 6" xfId="38766"/>
    <cellStyle name="Comma 8 2 2 6 2" xfId="38767"/>
    <cellStyle name="Comma 8 2 2 7" xfId="38768"/>
    <cellStyle name="Comma 8 2 2 8" xfId="38769"/>
    <cellStyle name="Comma 8 2 2 9" xfId="38770"/>
    <cellStyle name="Comma 8 2 3" xfId="38771"/>
    <cellStyle name="Comma 8 2 3 10" xfId="38772"/>
    <cellStyle name="Comma 8 2 3 11" xfId="38773"/>
    <cellStyle name="Comma 8 2 3 2" xfId="38774"/>
    <cellStyle name="Comma 8 2 3 2 2" xfId="38775"/>
    <cellStyle name="Comma 8 2 3 2 2 2" xfId="38776"/>
    <cellStyle name="Comma 8 2 3 2 2 2 2" xfId="38777"/>
    <cellStyle name="Comma 8 2 3 2 2 3" xfId="38778"/>
    <cellStyle name="Comma 8 2 3 2 2 4" xfId="38779"/>
    <cellStyle name="Comma 8 2 3 2 2 5" xfId="38780"/>
    <cellStyle name="Comma 8 2 3 2 2 6" xfId="38781"/>
    <cellStyle name="Comma 8 2 3 2 3" xfId="38782"/>
    <cellStyle name="Comma 8 2 3 2 3 2" xfId="38783"/>
    <cellStyle name="Comma 8 2 3 2 4" xfId="38784"/>
    <cellStyle name="Comma 8 2 3 2 5" xfId="38785"/>
    <cellStyle name="Comma 8 2 3 2 6" xfId="38786"/>
    <cellStyle name="Comma 8 2 3 2 7" xfId="38787"/>
    <cellStyle name="Comma 8 2 3 3" xfId="38788"/>
    <cellStyle name="Comma 8 2 3 3 2" xfId="38789"/>
    <cellStyle name="Comma 8 2 3 3 2 2" xfId="38790"/>
    <cellStyle name="Comma 8 2 3 3 3" xfId="38791"/>
    <cellStyle name="Comma 8 2 3 3 4" xfId="38792"/>
    <cellStyle name="Comma 8 2 3 3 5" xfId="38793"/>
    <cellStyle name="Comma 8 2 3 3 6" xfId="38794"/>
    <cellStyle name="Comma 8 2 3 4" xfId="38795"/>
    <cellStyle name="Comma 8 2 3 4 2" xfId="38796"/>
    <cellStyle name="Comma 8 2 3 5" xfId="38797"/>
    <cellStyle name="Comma 8 2 3 6" xfId="38798"/>
    <cellStyle name="Comma 8 2 3 7" xfId="38799"/>
    <cellStyle name="Comma 8 2 3 8" xfId="38800"/>
    <cellStyle name="Comma 8 2 3 9" xfId="38801"/>
    <cellStyle name="Comma 8 2 4" xfId="38802"/>
    <cellStyle name="Comma 8 2 4 2" xfId="38803"/>
    <cellStyle name="Comma 8 2 4 2 2" xfId="38804"/>
    <cellStyle name="Comma 8 2 4 2 2 2" xfId="38805"/>
    <cellStyle name="Comma 8 2 4 2 3" xfId="38806"/>
    <cellStyle name="Comma 8 2 4 2 4" xfId="38807"/>
    <cellStyle name="Comma 8 2 4 2 5" xfId="38808"/>
    <cellStyle name="Comma 8 2 4 2 6" xfId="38809"/>
    <cellStyle name="Comma 8 2 4 3" xfId="38810"/>
    <cellStyle name="Comma 8 2 4 3 2" xfId="38811"/>
    <cellStyle name="Comma 8 2 4 4" xfId="38812"/>
    <cellStyle name="Comma 8 2 4 5" xfId="38813"/>
    <cellStyle name="Comma 8 2 4 6" xfId="38814"/>
    <cellStyle name="Comma 8 2 4 7" xfId="38815"/>
    <cellStyle name="Comma 8 2 5" xfId="38816"/>
    <cellStyle name="Comma 8 2 5 2" xfId="38817"/>
    <cellStyle name="Comma 8 2 5 2 2" xfId="38818"/>
    <cellStyle name="Comma 8 2 5 2 2 2" xfId="38819"/>
    <cellStyle name="Comma 8 2 5 2 3" xfId="38820"/>
    <cellStyle name="Comma 8 2 5 2 4" xfId="38821"/>
    <cellStyle name="Comma 8 2 5 2 5" xfId="38822"/>
    <cellStyle name="Comma 8 2 5 2 6" xfId="38823"/>
    <cellStyle name="Comma 8 2 5 3" xfId="38824"/>
    <cellStyle name="Comma 8 2 5 3 2" xfId="38825"/>
    <cellStyle name="Comma 8 2 5 4" xfId="38826"/>
    <cellStyle name="Comma 8 2 5 5" xfId="38827"/>
    <cellStyle name="Comma 8 2 5 6" xfId="38828"/>
    <cellStyle name="Comma 8 2 5 7" xfId="38829"/>
    <cellStyle name="Comma 8 2 6" xfId="38830"/>
    <cellStyle name="Comma 8 2 6 2" xfId="38831"/>
    <cellStyle name="Comma 8 2 6 2 2" xfId="38832"/>
    <cellStyle name="Comma 8 2 6 3" xfId="38833"/>
    <cellStyle name="Comma 8 2 6 4" xfId="38834"/>
    <cellStyle name="Comma 8 2 6 5" xfId="38835"/>
    <cellStyle name="Comma 8 2 6 6" xfId="38836"/>
    <cellStyle name="Comma 8 2 7" xfId="38837"/>
    <cellStyle name="Comma 8 2 7 2" xfId="38838"/>
    <cellStyle name="Comma 8 2 7 2 2" xfId="38839"/>
    <cellStyle name="Comma 8 2 7 3" xfId="38840"/>
    <cellStyle name="Comma 8 2 7 4" xfId="38841"/>
    <cellStyle name="Comma 8 2 7 5" xfId="38842"/>
    <cellStyle name="Comma 8 2 7 6" xfId="38843"/>
    <cellStyle name="Comma 8 2 8" xfId="38844"/>
    <cellStyle name="Comma 8 2 8 2" xfId="38845"/>
    <cellStyle name="Comma 8 2 8 2 2" xfId="38846"/>
    <cellStyle name="Comma 8 2 8 3" xfId="38847"/>
    <cellStyle name="Comma 8 2 8 4" xfId="38848"/>
    <cellStyle name="Comma 8 2 8 5" xfId="38849"/>
    <cellStyle name="Comma 8 2 8 6" xfId="38850"/>
    <cellStyle name="Comma 8 2 9" xfId="38851"/>
    <cellStyle name="Comma 8 2 9 2" xfId="38852"/>
    <cellStyle name="Comma 8 3" xfId="38853"/>
    <cellStyle name="Comma 8 3 10" xfId="38854"/>
    <cellStyle name="Comma 8 3 10 2" xfId="38855"/>
    <cellStyle name="Comma 8 3 11" xfId="38856"/>
    <cellStyle name="Comma 8 3 12" xfId="38857"/>
    <cellStyle name="Comma 8 3 13" xfId="38858"/>
    <cellStyle name="Comma 8 3 14" xfId="38859"/>
    <cellStyle name="Comma 8 3 15" xfId="38860"/>
    <cellStyle name="Comma 8 3 2" xfId="38861"/>
    <cellStyle name="Comma 8 3 2 10" xfId="38862"/>
    <cellStyle name="Comma 8 3 2 11" xfId="38863"/>
    <cellStyle name="Comma 8 3 2 2" xfId="38864"/>
    <cellStyle name="Comma 8 3 2 2 2" xfId="38865"/>
    <cellStyle name="Comma 8 3 2 2 2 2" xfId="38866"/>
    <cellStyle name="Comma 8 3 2 2 2 2 2" xfId="38867"/>
    <cellStyle name="Comma 8 3 2 2 2 2 2 2" xfId="38868"/>
    <cellStyle name="Comma 8 3 2 2 2 2 3" xfId="38869"/>
    <cellStyle name="Comma 8 3 2 2 2 2 4" xfId="38870"/>
    <cellStyle name="Comma 8 3 2 2 2 2 5" xfId="38871"/>
    <cellStyle name="Comma 8 3 2 2 2 2 6" xfId="38872"/>
    <cellStyle name="Comma 8 3 2 2 2 3" xfId="38873"/>
    <cellStyle name="Comma 8 3 2 2 2 3 2" xfId="38874"/>
    <cellStyle name="Comma 8 3 2 2 2 4" xfId="38875"/>
    <cellStyle name="Comma 8 3 2 2 2 5" xfId="38876"/>
    <cellStyle name="Comma 8 3 2 2 2 6" xfId="38877"/>
    <cellStyle name="Comma 8 3 2 2 2 7" xfId="38878"/>
    <cellStyle name="Comma 8 3 2 2 3" xfId="38879"/>
    <cellStyle name="Comma 8 3 2 2 3 2" xfId="38880"/>
    <cellStyle name="Comma 8 3 2 2 3 2 2" xfId="38881"/>
    <cellStyle name="Comma 8 3 2 2 3 3" xfId="38882"/>
    <cellStyle name="Comma 8 3 2 2 3 4" xfId="38883"/>
    <cellStyle name="Comma 8 3 2 2 3 5" xfId="38884"/>
    <cellStyle name="Comma 8 3 2 2 3 6" xfId="38885"/>
    <cellStyle name="Comma 8 3 2 2 4" xfId="38886"/>
    <cellStyle name="Comma 8 3 2 2 4 2" xfId="38887"/>
    <cellStyle name="Comma 8 3 2 2 5" xfId="38888"/>
    <cellStyle name="Comma 8 3 2 2 6" xfId="38889"/>
    <cellStyle name="Comma 8 3 2 2 7" xfId="38890"/>
    <cellStyle name="Comma 8 3 2 2 8" xfId="38891"/>
    <cellStyle name="Comma 8 3 2 3" xfId="38892"/>
    <cellStyle name="Comma 8 3 2 3 2" xfId="38893"/>
    <cellStyle name="Comma 8 3 2 3 2 2" xfId="38894"/>
    <cellStyle name="Comma 8 3 2 3 2 2 2" xfId="38895"/>
    <cellStyle name="Comma 8 3 2 3 2 3" xfId="38896"/>
    <cellStyle name="Comma 8 3 2 3 2 4" xfId="38897"/>
    <cellStyle name="Comma 8 3 2 3 2 5" xfId="38898"/>
    <cellStyle name="Comma 8 3 2 3 2 6" xfId="38899"/>
    <cellStyle name="Comma 8 3 2 3 3" xfId="38900"/>
    <cellStyle name="Comma 8 3 2 3 3 2" xfId="38901"/>
    <cellStyle name="Comma 8 3 2 3 4" xfId="38902"/>
    <cellStyle name="Comma 8 3 2 3 5" xfId="38903"/>
    <cellStyle name="Comma 8 3 2 3 6" xfId="38904"/>
    <cellStyle name="Comma 8 3 2 3 7" xfId="38905"/>
    <cellStyle name="Comma 8 3 2 4" xfId="38906"/>
    <cellStyle name="Comma 8 3 2 4 2" xfId="38907"/>
    <cellStyle name="Comma 8 3 2 4 2 2" xfId="38908"/>
    <cellStyle name="Comma 8 3 2 4 3" xfId="38909"/>
    <cellStyle name="Comma 8 3 2 4 4" xfId="38910"/>
    <cellStyle name="Comma 8 3 2 4 5" xfId="38911"/>
    <cellStyle name="Comma 8 3 2 4 6" xfId="38912"/>
    <cellStyle name="Comma 8 3 2 5" xfId="38913"/>
    <cellStyle name="Comma 8 3 2 5 2" xfId="38914"/>
    <cellStyle name="Comma 8 3 2 6" xfId="38915"/>
    <cellStyle name="Comma 8 3 2 6 2" xfId="38916"/>
    <cellStyle name="Comma 8 3 2 7" xfId="38917"/>
    <cellStyle name="Comma 8 3 2 8" xfId="38918"/>
    <cellStyle name="Comma 8 3 2 9" xfId="38919"/>
    <cellStyle name="Comma 8 3 3" xfId="38920"/>
    <cellStyle name="Comma 8 3 3 2" xfId="38921"/>
    <cellStyle name="Comma 8 3 3 2 2" xfId="38922"/>
    <cellStyle name="Comma 8 3 3 2 2 2" xfId="38923"/>
    <cellStyle name="Comma 8 3 3 2 2 2 2" xfId="38924"/>
    <cellStyle name="Comma 8 3 3 2 2 3" xfId="38925"/>
    <cellStyle name="Comma 8 3 3 2 2 4" xfId="38926"/>
    <cellStyle name="Comma 8 3 3 2 2 5" xfId="38927"/>
    <cellStyle name="Comma 8 3 3 2 2 6" xfId="38928"/>
    <cellStyle name="Comma 8 3 3 2 3" xfId="38929"/>
    <cellStyle name="Comma 8 3 3 2 3 2" xfId="38930"/>
    <cellStyle name="Comma 8 3 3 2 4" xfId="38931"/>
    <cellStyle name="Comma 8 3 3 2 5" xfId="38932"/>
    <cellStyle name="Comma 8 3 3 2 6" xfId="38933"/>
    <cellStyle name="Comma 8 3 3 2 7" xfId="38934"/>
    <cellStyle name="Comma 8 3 3 3" xfId="38935"/>
    <cellStyle name="Comma 8 3 3 3 2" xfId="38936"/>
    <cellStyle name="Comma 8 3 3 3 2 2" xfId="38937"/>
    <cellStyle name="Comma 8 3 3 3 3" xfId="38938"/>
    <cellStyle name="Comma 8 3 3 3 4" xfId="38939"/>
    <cellStyle name="Comma 8 3 3 3 5" xfId="38940"/>
    <cellStyle name="Comma 8 3 3 3 6" xfId="38941"/>
    <cellStyle name="Comma 8 3 3 4" xfId="38942"/>
    <cellStyle name="Comma 8 3 3 4 2" xfId="38943"/>
    <cellStyle name="Comma 8 3 3 5" xfId="38944"/>
    <cellStyle name="Comma 8 3 3 6" xfId="38945"/>
    <cellStyle name="Comma 8 3 3 7" xfId="38946"/>
    <cellStyle name="Comma 8 3 3 8" xfId="38947"/>
    <cellStyle name="Comma 8 3 4" xfId="38948"/>
    <cellStyle name="Comma 8 3 4 2" xfId="38949"/>
    <cellStyle name="Comma 8 3 4 2 2" xfId="38950"/>
    <cellStyle name="Comma 8 3 4 2 2 2" xfId="38951"/>
    <cellStyle name="Comma 8 3 4 2 3" xfId="38952"/>
    <cellStyle name="Comma 8 3 4 2 4" xfId="38953"/>
    <cellStyle name="Comma 8 3 4 2 5" xfId="38954"/>
    <cellStyle name="Comma 8 3 4 2 6" xfId="38955"/>
    <cellStyle name="Comma 8 3 4 3" xfId="38956"/>
    <cellStyle name="Comma 8 3 4 3 2" xfId="38957"/>
    <cellStyle name="Comma 8 3 4 4" xfId="38958"/>
    <cellStyle name="Comma 8 3 4 5" xfId="38959"/>
    <cellStyle name="Comma 8 3 4 6" xfId="38960"/>
    <cellStyle name="Comma 8 3 4 7" xfId="38961"/>
    <cellStyle name="Comma 8 3 5" xfId="38962"/>
    <cellStyle name="Comma 8 3 5 2" xfId="38963"/>
    <cellStyle name="Comma 8 3 5 2 2" xfId="38964"/>
    <cellStyle name="Comma 8 3 5 2 2 2" xfId="38965"/>
    <cellStyle name="Comma 8 3 5 2 3" xfId="38966"/>
    <cellStyle name="Comma 8 3 5 2 4" xfId="38967"/>
    <cellStyle name="Comma 8 3 5 2 5" xfId="38968"/>
    <cellStyle name="Comma 8 3 5 2 6" xfId="38969"/>
    <cellStyle name="Comma 8 3 5 3" xfId="38970"/>
    <cellStyle name="Comma 8 3 5 3 2" xfId="38971"/>
    <cellStyle name="Comma 8 3 5 4" xfId="38972"/>
    <cellStyle name="Comma 8 3 5 5" xfId="38973"/>
    <cellStyle name="Comma 8 3 5 6" xfId="38974"/>
    <cellStyle name="Comma 8 3 5 7" xfId="38975"/>
    <cellStyle name="Comma 8 3 6" xfId="38976"/>
    <cellStyle name="Comma 8 3 6 2" xfId="38977"/>
    <cellStyle name="Comma 8 3 6 2 2" xfId="38978"/>
    <cellStyle name="Comma 8 3 6 3" xfId="38979"/>
    <cellStyle name="Comma 8 3 6 4" xfId="38980"/>
    <cellStyle name="Comma 8 3 6 5" xfId="38981"/>
    <cellStyle name="Comma 8 3 6 6" xfId="38982"/>
    <cellStyle name="Comma 8 3 7" xfId="38983"/>
    <cellStyle name="Comma 8 3 7 2" xfId="38984"/>
    <cellStyle name="Comma 8 3 7 2 2" xfId="38985"/>
    <cellStyle name="Comma 8 3 7 3" xfId="38986"/>
    <cellStyle name="Comma 8 3 7 4" xfId="38987"/>
    <cellStyle name="Comma 8 3 7 5" xfId="38988"/>
    <cellStyle name="Comma 8 3 7 6" xfId="38989"/>
    <cellStyle name="Comma 8 3 8" xfId="38990"/>
    <cellStyle name="Comma 8 3 8 2" xfId="38991"/>
    <cellStyle name="Comma 8 3 8 2 2" xfId="38992"/>
    <cellStyle name="Comma 8 3 8 3" xfId="38993"/>
    <cellStyle name="Comma 8 3 8 4" xfId="38994"/>
    <cellStyle name="Comma 8 3 8 5" xfId="38995"/>
    <cellStyle name="Comma 8 3 8 6" xfId="38996"/>
    <cellStyle name="Comma 8 3 9" xfId="38997"/>
    <cellStyle name="Comma 8 3 9 2" xfId="38998"/>
    <cellStyle name="Comma 8 4" xfId="38999"/>
    <cellStyle name="Comma 8 4 10" xfId="39000"/>
    <cellStyle name="Comma 8 4 11" xfId="39001"/>
    <cellStyle name="Comma 8 4 2" xfId="39002"/>
    <cellStyle name="Comma 8 4 2 2" xfId="39003"/>
    <cellStyle name="Comma 8 4 2 2 2" xfId="39004"/>
    <cellStyle name="Comma 8 4 2 2 2 2" xfId="39005"/>
    <cellStyle name="Comma 8 4 2 2 2 2 2" xfId="39006"/>
    <cellStyle name="Comma 8 4 2 2 2 3" xfId="39007"/>
    <cellStyle name="Comma 8 4 2 2 2 4" xfId="39008"/>
    <cellStyle name="Comma 8 4 2 2 2 5" xfId="39009"/>
    <cellStyle name="Comma 8 4 2 2 2 6" xfId="39010"/>
    <cellStyle name="Comma 8 4 2 2 3" xfId="39011"/>
    <cellStyle name="Comma 8 4 2 2 3 2" xfId="39012"/>
    <cellStyle name="Comma 8 4 2 2 4" xfId="39013"/>
    <cellStyle name="Comma 8 4 2 2 5" xfId="39014"/>
    <cellStyle name="Comma 8 4 2 2 6" xfId="39015"/>
    <cellStyle name="Comma 8 4 2 2 7" xfId="39016"/>
    <cellStyle name="Comma 8 4 2 3" xfId="39017"/>
    <cellStyle name="Comma 8 4 2 3 2" xfId="39018"/>
    <cellStyle name="Comma 8 4 2 3 2 2" xfId="39019"/>
    <cellStyle name="Comma 8 4 2 3 3" xfId="39020"/>
    <cellStyle name="Comma 8 4 2 3 4" xfId="39021"/>
    <cellStyle name="Comma 8 4 2 3 5" xfId="39022"/>
    <cellStyle name="Comma 8 4 2 3 6" xfId="39023"/>
    <cellStyle name="Comma 8 4 2 4" xfId="39024"/>
    <cellStyle name="Comma 8 4 2 4 2" xfId="39025"/>
    <cellStyle name="Comma 8 4 2 5" xfId="39026"/>
    <cellStyle name="Comma 8 4 2 6" xfId="39027"/>
    <cellStyle name="Comma 8 4 2 7" xfId="39028"/>
    <cellStyle name="Comma 8 4 2 8" xfId="39029"/>
    <cellStyle name="Comma 8 4 3" xfId="39030"/>
    <cellStyle name="Comma 8 4 3 2" xfId="39031"/>
    <cellStyle name="Comma 8 4 3 2 2" xfId="39032"/>
    <cellStyle name="Comma 8 4 3 2 2 2" xfId="39033"/>
    <cellStyle name="Comma 8 4 3 2 3" xfId="39034"/>
    <cellStyle name="Comma 8 4 3 2 4" xfId="39035"/>
    <cellStyle name="Comma 8 4 3 2 5" xfId="39036"/>
    <cellStyle name="Comma 8 4 3 2 6" xfId="39037"/>
    <cellStyle name="Comma 8 4 3 3" xfId="39038"/>
    <cellStyle name="Comma 8 4 3 3 2" xfId="39039"/>
    <cellStyle name="Comma 8 4 3 4" xfId="39040"/>
    <cellStyle name="Comma 8 4 3 5" xfId="39041"/>
    <cellStyle name="Comma 8 4 3 6" xfId="39042"/>
    <cellStyle name="Comma 8 4 3 7" xfId="39043"/>
    <cellStyle name="Comma 8 4 4" xfId="39044"/>
    <cellStyle name="Comma 8 4 4 2" xfId="39045"/>
    <cellStyle name="Comma 8 4 4 2 2" xfId="39046"/>
    <cellStyle name="Comma 8 4 4 3" xfId="39047"/>
    <cellStyle name="Comma 8 4 4 4" xfId="39048"/>
    <cellStyle name="Comma 8 4 4 5" xfId="39049"/>
    <cellStyle name="Comma 8 4 4 6" xfId="39050"/>
    <cellStyle name="Comma 8 4 5" xfId="39051"/>
    <cellStyle name="Comma 8 4 5 2" xfId="39052"/>
    <cellStyle name="Comma 8 4 6" xfId="39053"/>
    <cellStyle name="Comma 8 4 6 2" xfId="39054"/>
    <cellStyle name="Comma 8 4 7" xfId="39055"/>
    <cellStyle name="Comma 8 4 8" xfId="39056"/>
    <cellStyle name="Comma 8 4 9" xfId="39057"/>
    <cellStyle name="Comma 8 5" xfId="39058"/>
    <cellStyle name="Comma 8 5 2" xfId="39059"/>
    <cellStyle name="Comma 8 5 2 2" xfId="39060"/>
    <cellStyle name="Comma 8 5 2 2 2" xfId="39061"/>
    <cellStyle name="Comma 8 5 2 2 2 2" xfId="39062"/>
    <cellStyle name="Comma 8 5 2 2 3" xfId="39063"/>
    <cellStyle name="Comma 8 5 2 2 4" xfId="39064"/>
    <cellStyle name="Comma 8 5 2 2 5" xfId="39065"/>
    <cellStyle name="Comma 8 5 2 2 6" xfId="39066"/>
    <cellStyle name="Comma 8 5 2 3" xfId="39067"/>
    <cellStyle name="Comma 8 5 2 3 2" xfId="39068"/>
    <cellStyle name="Comma 8 5 2 4" xfId="39069"/>
    <cellStyle name="Comma 8 5 2 5" xfId="39070"/>
    <cellStyle name="Comma 8 5 2 6" xfId="39071"/>
    <cellStyle name="Comma 8 5 2 7" xfId="39072"/>
    <cellStyle name="Comma 8 5 3" xfId="39073"/>
    <cellStyle name="Comma 8 5 3 2" xfId="39074"/>
    <cellStyle name="Comma 8 5 3 2 2" xfId="39075"/>
    <cellStyle name="Comma 8 5 3 3" xfId="39076"/>
    <cellStyle name="Comma 8 5 3 4" xfId="39077"/>
    <cellStyle name="Comma 8 5 3 5" xfId="39078"/>
    <cellStyle name="Comma 8 5 3 6" xfId="39079"/>
    <cellStyle name="Comma 8 5 4" xfId="39080"/>
    <cellStyle name="Comma 8 5 4 2" xfId="39081"/>
    <cellStyle name="Comma 8 5 5" xfId="39082"/>
    <cellStyle name="Comma 8 5 6" xfId="39083"/>
    <cellStyle name="Comma 8 5 7" xfId="39084"/>
    <cellStyle name="Comma 8 5 8" xfId="39085"/>
    <cellStyle name="Comma 8 6" xfId="39086"/>
    <cellStyle name="Comma 8 6 2" xfId="39087"/>
    <cellStyle name="Comma 8 6 2 2" xfId="39088"/>
    <cellStyle name="Comma 8 6 2 2 2" xfId="39089"/>
    <cellStyle name="Comma 8 6 2 3" xfId="39090"/>
    <cellStyle name="Comma 8 6 2 4" xfId="39091"/>
    <cellStyle name="Comma 8 6 2 5" xfId="39092"/>
    <cellStyle name="Comma 8 6 2 6" xfId="39093"/>
    <cellStyle name="Comma 8 6 3" xfId="39094"/>
    <cellStyle name="Comma 8 6 3 2" xfId="39095"/>
    <cellStyle name="Comma 8 6 4" xfId="39096"/>
    <cellStyle name="Comma 8 6 5" xfId="39097"/>
    <cellStyle name="Comma 8 6 6" xfId="39098"/>
    <cellStyle name="Comma 8 6 7" xfId="39099"/>
    <cellStyle name="Comma 8 7" xfId="39100"/>
    <cellStyle name="Comma 8 7 2" xfId="39101"/>
    <cellStyle name="Comma 8 7 2 2" xfId="39102"/>
    <cellStyle name="Comma 8 7 2 2 2" xfId="39103"/>
    <cellStyle name="Comma 8 7 2 3" xfId="39104"/>
    <cellStyle name="Comma 8 7 2 4" xfId="39105"/>
    <cellStyle name="Comma 8 7 2 5" xfId="39106"/>
    <cellStyle name="Comma 8 7 2 6" xfId="39107"/>
    <cellStyle name="Comma 8 7 3" xfId="39108"/>
    <cellStyle name="Comma 8 7 3 2" xfId="39109"/>
    <cellStyle name="Comma 8 7 4" xfId="39110"/>
    <cellStyle name="Comma 8 7 5" xfId="39111"/>
    <cellStyle name="Comma 8 7 6" xfId="39112"/>
    <cellStyle name="Comma 8 7 7" xfId="39113"/>
    <cellStyle name="Comma 8 8" xfId="39114"/>
    <cellStyle name="Comma 8 8 2" xfId="39115"/>
    <cellStyle name="Comma 8 8 2 2" xfId="39116"/>
    <cellStyle name="Comma 8 8 3" xfId="39117"/>
    <cellStyle name="Comma 8 8 4" xfId="39118"/>
    <cellStyle name="Comma 8 8 5" xfId="39119"/>
    <cellStyle name="Comma 8 8 6" xfId="39120"/>
    <cellStyle name="Comma 8 9" xfId="39121"/>
    <cellStyle name="Comma 8 9 2" xfId="39122"/>
    <cellStyle name="Comma 8 9 2 2" xfId="39123"/>
    <cellStyle name="Comma 8 9 3" xfId="39124"/>
    <cellStyle name="Comma 8 9 4" xfId="39125"/>
    <cellStyle name="Comma 8 9 5" xfId="39126"/>
    <cellStyle name="Comma 8 9 6" xfId="39127"/>
    <cellStyle name="Comma 9" xfId="39128"/>
    <cellStyle name="Comma 9 10" xfId="39129"/>
    <cellStyle name="Comma 9 10 2" xfId="39130"/>
    <cellStyle name="Comma 9 10 2 2" xfId="39131"/>
    <cellStyle name="Comma 9 10 3" xfId="39132"/>
    <cellStyle name="Comma 9 10 4" xfId="39133"/>
    <cellStyle name="Comma 9 10 5" xfId="39134"/>
    <cellStyle name="Comma 9 10 6" xfId="39135"/>
    <cellStyle name="Comma 9 10 7" xfId="39136"/>
    <cellStyle name="Comma 9 11" xfId="39137"/>
    <cellStyle name="Comma 9 11 2" xfId="39138"/>
    <cellStyle name="Comma 9 12" xfId="39139"/>
    <cellStyle name="Comma 9 12 2" xfId="39140"/>
    <cellStyle name="Comma 9 13" xfId="39141"/>
    <cellStyle name="Comma 9 14" xfId="39142"/>
    <cellStyle name="Comma 9 15" xfId="39143"/>
    <cellStyle name="Comma 9 16" xfId="39144"/>
    <cellStyle name="Comma 9 17" xfId="39145"/>
    <cellStyle name="Comma 9 2" xfId="39146"/>
    <cellStyle name="Comma 9 2 10" xfId="39147"/>
    <cellStyle name="Comma 9 2 10 2" xfId="39148"/>
    <cellStyle name="Comma 9 2 11" xfId="39149"/>
    <cellStyle name="Comma 9 2 12" xfId="39150"/>
    <cellStyle name="Comma 9 2 13" xfId="39151"/>
    <cellStyle name="Comma 9 2 14" xfId="39152"/>
    <cellStyle name="Comma 9 2 15" xfId="39153"/>
    <cellStyle name="Comma 9 2 2" xfId="39154"/>
    <cellStyle name="Comma 9 2 2 10" xfId="39155"/>
    <cellStyle name="Comma 9 2 2 11" xfId="39156"/>
    <cellStyle name="Comma 9 2 2 12" xfId="39157"/>
    <cellStyle name="Comma 9 2 2 2" xfId="39158"/>
    <cellStyle name="Comma 9 2 2 2 10" xfId="39159"/>
    <cellStyle name="Comma 9 2 2 2 2" xfId="39160"/>
    <cellStyle name="Comma 9 2 2 2 2 2" xfId="39161"/>
    <cellStyle name="Comma 9 2 2 2 2 2 2" xfId="39162"/>
    <cellStyle name="Comma 9 2 2 2 2 2 2 2" xfId="39163"/>
    <cellStyle name="Comma 9 2 2 2 2 2 3" xfId="39164"/>
    <cellStyle name="Comma 9 2 2 2 2 2 4" xfId="39165"/>
    <cellStyle name="Comma 9 2 2 2 2 2 5" xfId="39166"/>
    <cellStyle name="Comma 9 2 2 2 2 2 6" xfId="39167"/>
    <cellStyle name="Comma 9 2 2 2 2 3" xfId="39168"/>
    <cellStyle name="Comma 9 2 2 2 2 3 2" xfId="39169"/>
    <cellStyle name="Comma 9 2 2 2 2 4" xfId="39170"/>
    <cellStyle name="Comma 9 2 2 2 2 5" xfId="39171"/>
    <cellStyle name="Comma 9 2 2 2 2 6" xfId="39172"/>
    <cellStyle name="Comma 9 2 2 2 2 7" xfId="39173"/>
    <cellStyle name="Comma 9 2 2 2 3" xfId="39174"/>
    <cellStyle name="Comma 9 2 2 2 3 2" xfId="39175"/>
    <cellStyle name="Comma 9 2 2 2 3 2 2" xfId="39176"/>
    <cellStyle name="Comma 9 2 2 2 3 3" xfId="39177"/>
    <cellStyle name="Comma 9 2 2 2 3 4" xfId="39178"/>
    <cellStyle name="Comma 9 2 2 2 3 5" xfId="39179"/>
    <cellStyle name="Comma 9 2 2 2 3 6" xfId="39180"/>
    <cellStyle name="Comma 9 2 2 2 4" xfId="39181"/>
    <cellStyle name="Comma 9 2 2 2 4 2" xfId="39182"/>
    <cellStyle name="Comma 9 2 2 2 4 2 2" xfId="39183"/>
    <cellStyle name="Comma 9 2 2 2 4 3" xfId="39184"/>
    <cellStyle name="Comma 9 2 2 2 4 4" xfId="39185"/>
    <cellStyle name="Comma 9 2 2 2 4 5" xfId="39186"/>
    <cellStyle name="Comma 9 2 2 2 4 6" xfId="39187"/>
    <cellStyle name="Comma 9 2 2 2 5" xfId="39188"/>
    <cellStyle name="Comma 9 2 2 2 5 2" xfId="39189"/>
    <cellStyle name="Comma 9 2 2 2 5 2 2" xfId="39190"/>
    <cellStyle name="Comma 9 2 2 2 5 3" xfId="39191"/>
    <cellStyle name="Comma 9 2 2 2 5 4" xfId="39192"/>
    <cellStyle name="Comma 9 2 2 2 5 5" xfId="39193"/>
    <cellStyle name="Comma 9 2 2 2 5 6" xfId="39194"/>
    <cellStyle name="Comma 9 2 2 2 6" xfId="39195"/>
    <cellStyle name="Comma 9 2 2 2 6 2" xfId="39196"/>
    <cellStyle name="Comma 9 2 2 2 7" xfId="39197"/>
    <cellStyle name="Comma 9 2 2 2 8" xfId="39198"/>
    <cellStyle name="Comma 9 2 2 2 9" xfId="39199"/>
    <cellStyle name="Comma 9 2 2 3" xfId="39200"/>
    <cellStyle name="Comma 9 2 2 3 10" xfId="39201"/>
    <cellStyle name="Comma 9 2 2 3 2" xfId="39202"/>
    <cellStyle name="Comma 9 2 2 3 2 2" xfId="39203"/>
    <cellStyle name="Comma 9 2 2 3 2 2 2" xfId="39204"/>
    <cellStyle name="Comma 9 2 2 3 2 3" xfId="39205"/>
    <cellStyle name="Comma 9 2 2 3 2 3 2" xfId="39206"/>
    <cellStyle name="Comma 9 2 2 3 2 4" xfId="39207"/>
    <cellStyle name="Comma 9 2 2 3 2 5" xfId="39208"/>
    <cellStyle name="Comma 9 2 2 3 2 6" xfId="39209"/>
    <cellStyle name="Comma 9 2 2 3 2 7" xfId="39210"/>
    <cellStyle name="Comma 9 2 2 3 3" xfId="39211"/>
    <cellStyle name="Comma 9 2 2 3 3 2" xfId="39212"/>
    <cellStyle name="Comma 9 2 2 3 3 2 2" xfId="39213"/>
    <cellStyle name="Comma 9 2 2 3 3 3" xfId="39214"/>
    <cellStyle name="Comma 9 2 2 3 3 4" xfId="39215"/>
    <cellStyle name="Comma 9 2 2 3 3 5" xfId="39216"/>
    <cellStyle name="Comma 9 2 2 3 3 6" xfId="39217"/>
    <cellStyle name="Comma 9 2 2 3 3 7" xfId="39218"/>
    <cellStyle name="Comma 9 2 2 3 4" xfId="39219"/>
    <cellStyle name="Comma 9 2 2 3 4 2" xfId="39220"/>
    <cellStyle name="Comma 9 2 2 3 4 2 2" xfId="39221"/>
    <cellStyle name="Comma 9 2 2 3 4 3" xfId="39222"/>
    <cellStyle name="Comma 9 2 2 3 4 4" xfId="39223"/>
    <cellStyle name="Comma 9 2 2 3 4 5" xfId="39224"/>
    <cellStyle name="Comma 9 2 2 3 4 6" xfId="39225"/>
    <cellStyle name="Comma 9 2 2 3 4 7" xfId="39226"/>
    <cellStyle name="Comma 9 2 2 3 5" xfId="39227"/>
    <cellStyle name="Comma 9 2 2 3 5 2" xfId="39228"/>
    <cellStyle name="Comma 9 2 2 3 6" xfId="39229"/>
    <cellStyle name="Comma 9 2 2 3 7" xfId="39230"/>
    <cellStyle name="Comma 9 2 2 3 8" xfId="39231"/>
    <cellStyle name="Comma 9 2 2 3 9" xfId="39232"/>
    <cellStyle name="Comma 9 2 2 4" xfId="39233"/>
    <cellStyle name="Comma 9 2 2 4 2" xfId="39234"/>
    <cellStyle name="Comma 9 2 2 4 2 2" xfId="39235"/>
    <cellStyle name="Comma 9 2 2 4 2 2 2" xfId="39236"/>
    <cellStyle name="Comma 9 2 2 4 2 3" xfId="39237"/>
    <cellStyle name="Comma 9 2 2 4 2 4" xfId="39238"/>
    <cellStyle name="Comma 9 2 2 4 2 5" xfId="39239"/>
    <cellStyle name="Comma 9 2 2 4 2 6" xfId="39240"/>
    <cellStyle name="Comma 9 2 2 4 2 7" xfId="39241"/>
    <cellStyle name="Comma 9 2 2 4 3" xfId="39242"/>
    <cellStyle name="Comma 9 2 2 4 3 2" xfId="39243"/>
    <cellStyle name="Comma 9 2 2 4 4" xfId="39244"/>
    <cellStyle name="Comma 9 2 2 4 5" xfId="39245"/>
    <cellStyle name="Comma 9 2 2 4 6" xfId="39246"/>
    <cellStyle name="Comma 9 2 2 4 7" xfId="39247"/>
    <cellStyle name="Comma 9 2 2 4 8" xfId="39248"/>
    <cellStyle name="Comma 9 2 2 5" xfId="39249"/>
    <cellStyle name="Comma 9 2 2 5 2" xfId="39250"/>
    <cellStyle name="Comma 9 2 2 5 2 2" xfId="39251"/>
    <cellStyle name="Comma 9 2 2 5 3" xfId="39252"/>
    <cellStyle name="Comma 9 2 2 5 4" xfId="39253"/>
    <cellStyle name="Comma 9 2 2 5 5" xfId="39254"/>
    <cellStyle name="Comma 9 2 2 5 6" xfId="39255"/>
    <cellStyle name="Comma 9 2 2 5 7" xfId="39256"/>
    <cellStyle name="Comma 9 2 2 6" xfId="39257"/>
    <cellStyle name="Comma 9 2 2 6 2" xfId="39258"/>
    <cellStyle name="Comma 9 2 2 6 2 2" xfId="39259"/>
    <cellStyle name="Comma 9 2 2 6 3" xfId="39260"/>
    <cellStyle name="Comma 9 2 2 6 4" xfId="39261"/>
    <cellStyle name="Comma 9 2 2 6 5" xfId="39262"/>
    <cellStyle name="Comma 9 2 2 6 6" xfId="39263"/>
    <cellStyle name="Comma 9 2 2 7" xfId="39264"/>
    <cellStyle name="Comma 9 2 2 7 2" xfId="39265"/>
    <cellStyle name="Comma 9 2 2 7 2 2" xfId="39266"/>
    <cellStyle name="Comma 9 2 2 7 3" xfId="39267"/>
    <cellStyle name="Comma 9 2 2 7 4" xfId="39268"/>
    <cellStyle name="Comma 9 2 2 7 5" xfId="39269"/>
    <cellStyle name="Comma 9 2 2 7 6" xfId="39270"/>
    <cellStyle name="Comma 9 2 2 7 7" xfId="39271"/>
    <cellStyle name="Comma 9 2 2 8" xfId="39272"/>
    <cellStyle name="Comma 9 2 2 8 2" xfId="39273"/>
    <cellStyle name="Comma 9 2 2 9" xfId="39274"/>
    <cellStyle name="Comma 9 2 3" xfId="39275"/>
    <cellStyle name="Comma 9 2 3 10" xfId="39276"/>
    <cellStyle name="Comma 9 2 3 2" xfId="39277"/>
    <cellStyle name="Comma 9 2 3 2 2" xfId="39278"/>
    <cellStyle name="Comma 9 2 3 2 2 2" xfId="39279"/>
    <cellStyle name="Comma 9 2 3 2 2 2 2" xfId="39280"/>
    <cellStyle name="Comma 9 2 3 2 2 3" xfId="39281"/>
    <cellStyle name="Comma 9 2 3 2 2 4" xfId="39282"/>
    <cellStyle name="Comma 9 2 3 2 2 5" xfId="39283"/>
    <cellStyle name="Comma 9 2 3 2 2 6" xfId="39284"/>
    <cellStyle name="Comma 9 2 3 2 3" xfId="39285"/>
    <cellStyle name="Comma 9 2 3 2 3 2" xfId="39286"/>
    <cellStyle name="Comma 9 2 3 2 4" xfId="39287"/>
    <cellStyle name="Comma 9 2 3 2 5" xfId="39288"/>
    <cellStyle name="Comma 9 2 3 2 6" xfId="39289"/>
    <cellStyle name="Comma 9 2 3 2 7" xfId="39290"/>
    <cellStyle name="Comma 9 2 3 3" xfId="39291"/>
    <cellStyle name="Comma 9 2 3 3 2" xfId="39292"/>
    <cellStyle name="Comma 9 2 3 3 2 2" xfId="39293"/>
    <cellStyle name="Comma 9 2 3 3 3" xfId="39294"/>
    <cellStyle name="Comma 9 2 3 3 4" xfId="39295"/>
    <cellStyle name="Comma 9 2 3 3 5" xfId="39296"/>
    <cellStyle name="Comma 9 2 3 3 6" xfId="39297"/>
    <cellStyle name="Comma 9 2 3 4" xfId="39298"/>
    <cellStyle name="Comma 9 2 3 4 2" xfId="39299"/>
    <cellStyle name="Comma 9 2 3 4 2 2" xfId="39300"/>
    <cellStyle name="Comma 9 2 3 4 3" xfId="39301"/>
    <cellStyle name="Comma 9 2 3 4 4" xfId="39302"/>
    <cellStyle name="Comma 9 2 3 4 5" xfId="39303"/>
    <cellStyle name="Comma 9 2 3 4 6" xfId="39304"/>
    <cellStyle name="Comma 9 2 3 5" xfId="39305"/>
    <cellStyle name="Comma 9 2 3 5 2" xfId="39306"/>
    <cellStyle name="Comma 9 2 3 5 2 2" xfId="39307"/>
    <cellStyle name="Comma 9 2 3 5 3" xfId="39308"/>
    <cellStyle name="Comma 9 2 3 5 4" xfId="39309"/>
    <cellStyle name="Comma 9 2 3 5 5" xfId="39310"/>
    <cellStyle name="Comma 9 2 3 5 6" xfId="39311"/>
    <cellStyle name="Comma 9 2 3 6" xfId="39312"/>
    <cellStyle name="Comma 9 2 3 6 2" xfId="39313"/>
    <cellStyle name="Comma 9 2 3 7" xfId="39314"/>
    <cellStyle name="Comma 9 2 3 8" xfId="39315"/>
    <cellStyle name="Comma 9 2 3 9" xfId="39316"/>
    <cellStyle name="Comma 9 2 4" xfId="39317"/>
    <cellStyle name="Comma 9 2 4 10" xfId="39318"/>
    <cellStyle name="Comma 9 2 4 2" xfId="39319"/>
    <cellStyle name="Comma 9 2 4 2 2" xfId="39320"/>
    <cellStyle name="Comma 9 2 4 2 2 2" xfId="39321"/>
    <cellStyle name="Comma 9 2 4 2 3" xfId="39322"/>
    <cellStyle name="Comma 9 2 4 2 3 2" xfId="39323"/>
    <cellStyle name="Comma 9 2 4 2 4" xfId="39324"/>
    <cellStyle name="Comma 9 2 4 2 5" xfId="39325"/>
    <cellStyle name="Comma 9 2 4 2 6" xfId="39326"/>
    <cellStyle name="Comma 9 2 4 2 7" xfId="39327"/>
    <cellStyle name="Comma 9 2 4 3" xfId="39328"/>
    <cellStyle name="Comma 9 2 4 3 2" xfId="39329"/>
    <cellStyle name="Comma 9 2 4 3 2 2" xfId="39330"/>
    <cellStyle name="Comma 9 2 4 3 3" xfId="39331"/>
    <cellStyle name="Comma 9 2 4 3 4" xfId="39332"/>
    <cellStyle name="Comma 9 2 4 3 5" xfId="39333"/>
    <cellStyle name="Comma 9 2 4 3 6" xfId="39334"/>
    <cellStyle name="Comma 9 2 4 3 7" xfId="39335"/>
    <cellStyle name="Comma 9 2 4 4" xfId="39336"/>
    <cellStyle name="Comma 9 2 4 4 2" xfId="39337"/>
    <cellStyle name="Comma 9 2 4 4 2 2" xfId="39338"/>
    <cellStyle name="Comma 9 2 4 4 3" xfId="39339"/>
    <cellStyle name="Comma 9 2 4 4 4" xfId="39340"/>
    <cellStyle name="Comma 9 2 4 4 5" xfId="39341"/>
    <cellStyle name="Comma 9 2 4 4 6" xfId="39342"/>
    <cellStyle name="Comma 9 2 4 4 7" xfId="39343"/>
    <cellStyle name="Comma 9 2 4 5" xfId="39344"/>
    <cellStyle name="Comma 9 2 4 5 2" xfId="39345"/>
    <cellStyle name="Comma 9 2 4 6" xfId="39346"/>
    <cellStyle name="Comma 9 2 4 7" xfId="39347"/>
    <cellStyle name="Comma 9 2 4 8" xfId="39348"/>
    <cellStyle name="Comma 9 2 4 9" xfId="39349"/>
    <cellStyle name="Comma 9 2 5" xfId="39350"/>
    <cellStyle name="Comma 9 2 5 2" xfId="39351"/>
    <cellStyle name="Comma 9 2 5 2 2" xfId="39352"/>
    <cellStyle name="Comma 9 2 5 2 2 2" xfId="39353"/>
    <cellStyle name="Comma 9 2 5 2 3" xfId="39354"/>
    <cellStyle name="Comma 9 2 5 2 4" xfId="39355"/>
    <cellStyle name="Comma 9 2 5 2 5" xfId="39356"/>
    <cellStyle name="Comma 9 2 5 2 6" xfId="39357"/>
    <cellStyle name="Comma 9 2 5 2 7" xfId="39358"/>
    <cellStyle name="Comma 9 2 5 3" xfId="39359"/>
    <cellStyle name="Comma 9 2 5 3 2" xfId="39360"/>
    <cellStyle name="Comma 9 2 5 4" xfId="39361"/>
    <cellStyle name="Comma 9 2 5 5" xfId="39362"/>
    <cellStyle name="Comma 9 2 5 6" xfId="39363"/>
    <cellStyle name="Comma 9 2 5 7" xfId="39364"/>
    <cellStyle name="Comma 9 2 5 8" xfId="39365"/>
    <cellStyle name="Comma 9 2 6" xfId="39366"/>
    <cellStyle name="Comma 9 2 6 2" xfId="39367"/>
    <cellStyle name="Comma 9 2 6 2 2" xfId="39368"/>
    <cellStyle name="Comma 9 2 6 3" xfId="39369"/>
    <cellStyle name="Comma 9 2 6 4" xfId="39370"/>
    <cellStyle name="Comma 9 2 6 5" xfId="39371"/>
    <cellStyle name="Comma 9 2 6 6" xfId="39372"/>
    <cellStyle name="Comma 9 2 6 7" xfId="39373"/>
    <cellStyle name="Comma 9 2 7" xfId="39374"/>
    <cellStyle name="Comma 9 2 7 2" xfId="39375"/>
    <cellStyle name="Comma 9 2 7 2 2" xfId="39376"/>
    <cellStyle name="Comma 9 2 7 3" xfId="39377"/>
    <cellStyle name="Comma 9 2 7 4" xfId="39378"/>
    <cellStyle name="Comma 9 2 7 5" xfId="39379"/>
    <cellStyle name="Comma 9 2 7 6" xfId="39380"/>
    <cellStyle name="Comma 9 2 8" xfId="39381"/>
    <cellStyle name="Comma 9 2 8 2" xfId="39382"/>
    <cellStyle name="Comma 9 2 8 2 2" xfId="39383"/>
    <cellStyle name="Comma 9 2 8 3" xfId="39384"/>
    <cellStyle name="Comma 9 2 8 4" xfId="39385"/>
    <cellStyle name="Comma 9 2 8 5" xfId="39386"/>
    <cellStyle name="Comma 9 2 8 6" xfId="39387"/>
    <cellStyle name="Comma 9 2 8 7" xfId="39388"/>
    <cellStyle name="Comma 9 2 9" xfId="39389"/>
    <cellStyle name="Comma 9 2 9 2" xfId="39390"/>
    <cellStyle name="Comma 9 3" xfId="39391"/>
    <cellStyle name="Comma 9 3 10" xfId="39392"/>
    <cellStyle name="Comma 9 3 11" xfId="39393"/>
    <cellStyle name="Comma 9 3 12" xfId="39394"/>
    <cellStyle name="Comma 9 3 13" xfId="39395"/>
    <cellStyle name="Comma 9 3 14" xfId="39396"/>
    <cellStyle name="Comma 9 3 2" xfId="39397"/>
    <cellStyle name="Comma 9 3 2 10" xfId="39398"/>
    <cellStyle name="Comma 9 3 2 2" xfId="39399"/>
    <cellStyle name="Comma 9 3 2 2 2" xfId="39400"/>
    <cellStyle name="Comma 9 3 2 2 2 2" xfId="39401"/>
    <cellStyle name="Comma 9 3 2 2 2 2 2" xfId="39402"/>
    <cellStyle name="Comma 9 3 2 2 2 3" xfId="39403"/>
    <cellStyle name="Comma 9 3 2 2 2 4" xfId="39404"/>
    <cellStyle name="Comma 9 3 2 2 2 5" xfId="39405"/>
    <cellStyle name="Comma 9 3 2 2 2 6" xfId="39406"/>
    <cellStyle name="Comma 9 3 2 2 3" xfId="39407"/>
    <cellStyle name="Comma 9 3 2 2 3 2" xfId="39408"/>
    <cellStyle name="Comma 9 3 2 2 4" xfId="39409"/>
    <cellStyle name="Comma 9 3 2 2 5" xfId="39410"/>
    <cellStyle name="Comma 9 3 2 2 6" xfId="39411"/>
    <cellStyle name="Comma 9 3 2 2 7" xfId="39412"/>
    <cellStyle name="Comma 9 3 2 3" xfId="39413"/>
    <cellStyle name="Comma 9 3 2 3 2" xfId="39414"/>
    <cellStyle name="Comma 9 3 2 3 2 2" xfId="39415"/>
    <cellStyle name="Comma 9 3 2 3 3" xfId="39416"/>
    <cellStyle name="Comma 9 3 2 3 4" xfId="39417"/>
    <cellStyle name="Comma 9 3 2 3 5" xfId="39418"/>
    <cellStyle name="Comma 9 3 2 3 6" xfId="39419"/>
    <cellStyle name="Comma 9 3 2 4" xfId="39420"/>
    <cellStyle name="Comma 9 3 2 4 2" xfId="39421"/>
    <cellStyle name="Comma 9 3 2 4 2 2" xfId="39422"/>
    <cellStyle name="Comma 9 3 2 4 3" xfId="39423"/>
    <cellStyle name="Comma 9 3 2 4 4" xfId="39424"/>
    <cellStyle name="Comma 9 3 2 4 5" xfId="39425"/>
    <cellStyle name="Comma 9 3 2 4 6" xfId="39426"/>
    <cellStyle name="Comma 9 3 2 5" xfId="39427"/>
    <cellStyle name="Comma 9 3 2 5 2" xfId="39428"/>
    <cellStyle name="Comma 9 3 2 5 2 2" xfId="39429"/>
    <cellStyle name="Comma 9 3 2 5 3" xfId="39430"/>
    <cellStyle name="Comma 9 3 2 5 4" xfId="39431"/>
    <cellStyle name="Comma 9 3 2 5 5" xfId="39432"/>
    <cellStyle name="Comma 9 3 2 5 6" xfId="39433"/>
    <cellStyle name="Comma 9 3 2 6" xfId="39434"/>
    <cellStyle name="Comma 9 3 2 6 2" xfId="39435"/>
    <cellStyle name="Comma 9 3 2 7" xfId="39436"/>
    <cellStyle name="Comma 9 3 2 8" xfId="39437"/>
    <cellStyle name="Comma 9 3 2 9" xfId="39438"/>
    <cellStyle name="Comma 9 3 3" xfId="39439"/>
    <cellStyle name="Comma 9 3 3 2" xfId="39440"/>
    <cellStyle name="Comma 9 3 3 2 2" xfId="39441"/>
    <cellStyle name="Comma 9 3 3 2 2 2" xfId="39442"/>
    <cellStyle name="Comma 9 3 3 2 3" xfId="39443"/>
    <cellStyle name="Comma 9 3 3 2 3 2" xfId="39444"/>
    <cellStyle name="Comma 9 3 3 2 4" xfId="39445"/>
    <cellStyle name="Comma 9 3 3 2 5" xfId="39446"/>
    <cellStyle name="Comma 9 3 3 2 6" xfId="39447"/>
    <cellStyle name="Comma 9 3 3 3" xfId="39448"/>
    <cellStyle name="Comma 9 3 3 3 2" xfId="39449"/>
    <cellStyle name="Comma 9 3 3 3 2 2" xfId="39450"/>
    <cellStyle name="Comma 9 3 3 3 3" xfId="39451"/>
    <cellStyle name="Comma 9 3 3 3 4" xfId="39452"/>
    <cellStyle name="Comma 9 3 3 3 5" xfId="39453"/>
    <cellStyle name="Comma 9 3 3 3 6" xfId="39454"/>
    <cellStyle name="Comma 9 3 3 4" xfId="39455"/>
    <cellStyle name="Comma 9 3 3 4 2" xfId="39456"/>
    <cellStyle name="Comma 9 3 3 4 2 2" xfId="39457"/>
    <cellStyle name="Comma 9 3 3 4 3" xfId="39458"/>
    <cellStyle name="Comma 9 3 3 4 4" xfId="39459"/>
    <cellStyle name="Comma 9 3 3 4 5" xfId="39460"/>
    <cellStyle name="Comma 9 3 3 4 6" xfId="39461"/>
    <cellStyle name="Comma 9 3 3 5" xfId="39462"/>
    <cellStyle name="Comma 9 3 3 5 2" xfId="39463"/>
    <cellStyle name="Comma 9 3 3 6" xfId="39464"/>
    <cellStyle name="Comma 9 3 3 7" xfId="39465"/>
    <cellStyle name="Comma 9 3 3 8" xfId="39466"/>
    <cellStyle name="Comma 9 3 3 9" xfId="39467"/>
    <cellStyle name="Comma 9 3 4" xfId="39468"/>
    <cellStyle name="Comma 9 3 4 2" xfId="39469"/>
    <cellStyle name="Comma 9 3 4 2 2" xfId="39470"/>
    <cellStyle name="Comma 9 3 4 2 2 2" xfId="39471"/>
    <cellStyle name="Comma 9 3 4 2 3" xfId="39472"/>
    <cellStyle name="Comma 9 3 4 2 4" xfId="39473"/>
    <cellStyle name="Comma 9 3 4 2 5" xfId="39474"/>
    <cellStyle name="Comma 9 3 4 2 6" xfId="39475"/>
    <cellStyle name="Comma 9 3 4 3" xfId="39476"/>
    <cellStyle name="Comma 9 3 4 3 2" xfId="39477"/>
    <cellStyle name="Comma 9 3 4 4" xfId="39478"/>
    <cellStyle name="Comma 9 3 4 5" xfId="39479"/>
    <cellStyle name="Comma 9 3 4 6" xfId="39480"/>
    <cellStyle name="Comma 9 3 4 7" xfId="39481"/>
    <cellStyle name="Comma 9 3 5" xfId="39482"/>
    <cellStyle name="Comma 9 3 5 2" xfId="39483"/>
    <cellStyle name="Comma 9 3 5 2 2" xfId="39484"/>
    <cellStyle name="Comma 9 3 5 3" xfId="39485"/>
    <cellStyle name="Comma 9 3 5 4" xfId="39486"/>
    <cellStyle name="Comma 9 3 5 5" xfId="39487"/>
    <cellStyle name="Comma 9 3 5 6" xfId="39488"/>
    <cellStyle name="Comma 9 3 6" xfId="39489"/>
    <cellStyle name="Comma 9 3 6 2" xfId="39490"/>
    <cellStyle name="Comma 9 3 6 2 2" xfId="39491"/>
    <cellStyle name="Comma 9 3 6 3" xfId="39492"/>
    <cellStyle name="Comma 9 3 6 4" xfId="39493"/>
    <cellStyle name="Comma 9 3 6 5" xfId="39494"/>
    <cellStyle name="Comma 9 3 6 6" xfId="39495"/>
    <cellStyle name="Comma 9 3 7" xfId="39496"/>
    <cellStyle name="Comma 9 3 7 2" xfId="39497"/>
    <cellStyle name="Comma 9 3 7 2 2" xfId="39498"/>
    <cellStyle name="Comma 9 3 7 3" xfId="39499"/>
    <cellStyle name="Comma 9 3 7 4" xfId="39500"/>
    <cellStyle name="Comma 9 3 7 5" xfId="39501"/>
    <cellStyle name="Comma 9 3 7 6" xfId="39502"/>
    <cellStyle name="Comma 9 3 8" xfId="39503"/>
    <cellStyle name="Comma 9 3 8 2" xfId="39504"/>
    <cellStyle name="Comma 9 3 9" xfId="39505"/>
    <cellStyle name="Comma 9 3 9 2" xfId="39506"/>
    <cellStyle name="Comma 9 4" xfId="39507"/>
    <cellStyle name="Comma 9 4 10" xfId="39508"/>
    <cellStyle name="Comma 9 4 11" xfId="39509"/>
    <cellStyle name="Comma 9 4 12" xfId="39510"/>
    <cellStyle name="Comma 9 4 2" xfId="39511"/>
    <cellStyle name="Comma 9 4 2 2" xfId="39512"/>
    <cellStyle name="Comma 9 4 2 2 2" xfId="39513"/>
    <cellStyle name="Comma 9 4 2 2 2 2" xfId="39514"/>
    <cellStyle name="Comma 9 4 2 2 3" xfId="39515"/>
    <cellStyle name="Comma 9 4 2 2 4" xfId="39516"/>
    <cellStyle name="Comma 9 4 2 2 5" xfId="39517"/>
    <cellStyle name="Comma 9 4 2 2 6" xfId="39518"/>
    <cellStyle name="Comma 9 4 2 3" xfId="39519"/>
    <cellStyle name="Comma 9 4 2 3 2" xfId="39520"/>
    <cellStyle name="Comma 9 4 2 3 2 2" xfId="39521"/>
    <cellStyle name="Comma 9 4 2 3 3" xfId="39522"/>
    <cellStyle name="Comma 9 4 2 3 4" xfId="39523"/>
    <cellStyle name="Comma 9 4 2 3 5" xfId="39524"/>
    <cellStyle name="Comma 9 4 2 3 6" xfId="39525"/>
    <cellStyle name="Comma 9 4 2 4" xfId="39526"/>
    <cellStyle name="Comma 9 4 2 4 2" xfId="39527"/>
    <cellStyle name="Comma 9 4 2 4 2 2" xfId="39528"/>
    <cellStyle name="Comma 9 4 2 4 3" xfId="39529"/>
    <cellStyle name="Comma 9 4 2 4 4" xfId="39530"/>
    <cellStyle name="Comma 9 4 2 4 5" xfId="39531"/>
    <cellStyle name="Comma 9 4 2 4 6" xfId="39532"/>
    <cellStyle name="Comma 9 4 2 5" xfId="39533"/>
    <cellStyle name="Comma 9 4 2 5 2" xfId="39534"/>
    <cellStyle name="Comma 9 4 2 6" xfId="39535"/>
    <cellStyle name="Comma 9 4 2 7" xfId="39536"/>
    <cellStyle name="Comma 9 4 2 8" xfId="39537"/>
    <cellStyle name="Comma 9 4 2 9" xfId="39538"/>
    <cellStyle name="Comma 9 4 3" xfId="39539"/>
    <cellStyle name="Comma 9 4 3 10" xfId="39540"/>
    <cellStyle name="Comma 9 4 3 2" xfId="39541"/>
    <cellStyle name="Comma 9 4 3 2 2" xfId="39542"/>
    <cellStyle name="Comma 9 4 3 2 2 2" xfId="39543"/>
    <cellStyle name="Comma 9 4 3 2 3" xfId="39544"/>
    <cellStyle name="Comma 9 4 3 2 3 2" xfId="39545"/>
    <cellStyle name="Comma 9 4 3 2 4" xfId="39546"/>
    <cellStyle name="Comma 9 4 3 2 5" xfId="39547"/>
    <cellStyle name="Comma 9 4 3 2 6" xfId="39548"/>
    <cellStyle name="Comma 9 4 3 2 7" xfId="39549"/>
    <cellStyle name="Comma 9 4 3 3" xfId="39550"/>
    <cellStyle name="Comma 9 4 3 3 2" xfId="39551"/>
    <cellStyle name="Comma 9 4 3 3 2 2" xfId="39552"/>
    <cellStyle name="Comma 9 4 3 3 3" xfId="39553"/>
    <cellStyle name="Comma 9 4 3 3 4" xfId="39554"/>
    <cellStyle name="Comma 9 4 3 3 5" xfId="39555"/>
    <cellStyle name="Comma 9 4 3 3 6" xfId="39556"/>
    <cellStyle name="Comma 9 4 3 3 7" xfId="39557"/>
    <cellStyle name="Comma 9 4 3 4" xfId="39558"/>
    <cellStyle name="Comma 9 4 3 4 2" xfId="39559"/>
    <cellStyle name="Comma 9 4 3 4 2 2" xfId="39560"/>
    <cellStyle name="Comma 9 4 3 4 3" xfId="39561"/>
    <cellStyle name="Comma 9 4 3 4 4" xfId="39562"/>
    <cellStyle name="Comma 9 4 3 4 5" xfId="39563"/>
    <cellStyle name="Comma 9 4 3 4 6" xfId="39564"/>
    <cellStyle name="Comma 9 4 3 4 7" xfId="39565"/>
    <cellStyle name="Comma 9 4 3 5" xfId="39566"/>
    <cellStyle name="Comma 9 4 3 5 2" xfId="39567"/>
    <cellStyle name="Comma 9 4 3 6" xfId="39568"/>
    <cellStyle name="Comma 9 4 3 7" xfId="39569"/>
    <cellStyle name="Comma 9 4 3 8" xfId="39570"/>
    <cellStyle name="Comma 9 4 3 9" xfId="39571"/>
    <cellStyle name="Comma 9 4 4" xfId="39572"/>
    <cellStyle name="Comma 9 4 4 2" xfId="39573"/>
    <cellStyle name="Comma 9 4 4 2 2" xfId="39574"/>
    <cellStyle name="Comma 9 4 4 2 2 2" xfId="39575"/>
    <cellStyle name="Comma 9 4 4 2 3" xfId="39576"/>
    <cellStyle name="Comma 9 4 4 2 4" xfId="39577"/>
    <cellStyle name="Comma 9 4 4 2 5" xfId="39578"/>
    <cellStyle name="Comma 9 4 4 2 6" xfId="39579"/>
    <cellStyle name="Comma 9 4 4 2 7" xfId="39580"/>
    <cellStyle name="Comma 9 4 4 3" xfId="39581"/>
    <cellStyle name="Comma 9 4 4 3 2" xfId="39582"/>
    <cellStyle name="Comma 9 4 4 4" xfId="39583"/>
    <cellStyle name="Comma 9 4 4 5" xfId="39584"/>
    <cellStyle name="Comma 9 4 4 6" xfId="39585"/>
    <cellStyle name="Comma 9 4 4 7" xfId="39586"/>
    <cellStyle name="Comma 9 4 4 8" xfId="39587"/>
    <cellStyle name="Comma 9 4 5" xfId="39588"/>
    <cellStyle name="Comma 9 4 5 2" xfId="39589"/>
    <cellStyle name="Comma 9 4 5 2 2" xfId="39590"/>
    <cellStyle name="Comma 9 4 5 3" xfId="39591"/>
    <cellStyle name="Comma 9 4 5 4" xfId="39592"/>
    <cellStyle name="Comma 9 4 5 5" xfId="39593"/>
    <cellStyle name="Comma 9 4 5 6" xfId="39594"/>
    <cellStyle name="Comma 9 4 5 7" xfId="39595"/>
    <cellStyle name="Comma 9 4 6" xfId="39596"/>
    <cellStyle name="Comma 9 4 6 2" xfId="39597"/>
    <cellStyle name="Comma 9 4 6 2 2" xfId="39598"/>
    <cellStyle name="Comma 9 4 6 3" xfId="39599"/>
    <cellStyle name="Comma 9 4 6 4" xfId="39600"/>
    <cellStyle name="Comma 9 4 6 5" xfId="39601"/>
    <cellStyle name="Comma 9 4 6 6" xfId="39602"/>
    <cellStyle name="Comma 9 4 7" xfId="39603"/>
    <cellStyle name="Comma 9 4 7 2" xfId="39604"/>
    <cellStyle name="Comma 9 4 7 2 2" xfId="39605"/>
    <cellStyle name="Comma 9 4 7 3" xfId="39606"/>
    <cellStyle name="Comma 9 4 7 4" xfId="39607"/>
    <cellStyle name="Comma 9 4 7 5" xfId="39608"/>
    <cellStyle name="Comma 9 4 7 6" xfId="39609"/>
    <cellStyle name="Comma 9 4 7 7" xfId="39610"/>
    <cellStyle name="Comma 9 4 8" xfId="39611"/>
    <cellStyle name="Comma 9 4 8 2" xfId="39612"/>
    <cellStyle name="Comma 9 4 9" xfId="39613"/>
    <cellStyle name="Comma 9 5" xfId="39614"/>
    <cellStyle name="Comma 9 5 2" xfId="39615"/>
    <cellStyle name="Comma 9 5 2 2" xfId="39616"/>
    <cellStyle name="Comma 9 5 2 2 2" xfId="39617"/>
    <cellStyle name="Comma 9 5 2 3" xfId="39618"/>
    <cellStyle name="Comma 9 5 2 4" xfId="39619"/>
    <cellStyle name="Comma 9 5 2 5" xfId="39620"/>
    <cellStyle name="Comma 9 5 2 6" xfId="39621"/>
    <cellStyle name="Comma 9 5 3" xfId="39622"/>
    <cellStyle name="Comma 9 5 3 2" xfId="39623"/>
    <cellStyle name="Comma 9 5 3 2 2" xfId="39624"/>
    <cellStyle name="Comma 9 5 3 3" xfId="39625"/>
    <cellStyle name="Comma 9 5 3 4" xfId="39626"/>
    <cellStyle name="Comma 9 5 3 5" xfId="39627"/>
    <cellStyle name="Comma 9 5 3 6" xfId="39628"/>
    <cellStyle name="Comma 9 5 4" xfId="39629"/>
    <cellStyle name="Comma 9 5 4 2" xfId="39630"/>
    <cellStyle name="Comma 9 5 4 2 2" xfId="39631"/>
    <cellStyle name="Comma 9 5 4 3" xfId="39632"/>
    <cellStyle name="Comma 9 5 4 4" xfId="39633"/>
    <cellStyle name="Comma 9 5 4 5" xfId="39634"/>
    <cellStyle name="Comma 9 5 4 6" xfId="39635"/>
    <cellStyle name="Comma 9 5 5" xfId="39636"/>
    <cellStyle name="Comma 9 5 5 2" xfId="39637"/>
    <cellStyle name="Comma 9 5 6" xfId="39638"/>
    <cellStyle name="Comma 9 5 7" xfId="39639"/>
    <cellStyle name="Comma 9 5 8" xfId="39640"/>
    <cellStyle name="Comma 9 5 9" xfId="39641"/>
    <cellStyle name="Comma 9 6" xfId="39642"/>
    <cellStyle name="Comma 9 6 10" xfId="39643"/>
    <cellStyle name="Comma 9 6 2" xfId="39644"/>
    <cellStyle name="Comma 9 6 2 2" xfId="39645"/>
    <cellStyle name="Comma 9 6 2 2 2" xfId="39646"/>
    <cellStyle name="Comma 9 6 2 3" xfId="39647"/>
    <cellStyle name="Comma 9 6 2 3 2" xfId="39648"/>
    <cellStyle name="Comma 9 6 2 4" xfId="39649"/>
    <cellStyle name="Comma 9 6 2 5" xfId="39650"/>
    <cellStyle name="Comma 9 6 2 6" xfId="39651"/>
    <cellStyle name="Comma 9 6 2 7" xfId="39652"/>
    <cellStyle name="Comma 9 6 3" xfId="39653"/>
    <cellStyle name="Comma 9 6 3 2" xfId="39654"/>
    <cellStyle name="Comma 9 6 3 2 2" xfId="39655"/>
    <cellStyle name="Comma 9 6 3 3" xfId="39656"/>
    <cellStyle name="Comma 9 6 3 4" xfId="39657"/>
    <cellStyle name="Comma 9 6 3 5" xfId="39658"/>
    <cellStyle name="Comma 9 6 3 6" xfId="39659"/>
    <cellStyle name="Comma 9 6 3 7" xfId="39660"/>
    <cellStyle name="Comma 9 6 4" xfId="39661"/>
    <cellStyle name="Comma 9 6 4 2" xfId="39662"/>
    <cellStyle name="Comma 9 6 4 2 2" xfId="39663"/>
    <cellStyle name="Comma 9 6 4 3" xfId="39664"/>
    <cellStyle name="Comma 9 6 4 4" xfId="39665"/>
    <cellStyle name="Comma 9 6 4 5" xfId="39666"/>
    <cellStyle name="Comma 9 6 4 6" xfId="39667"/>
    <cellStyle name="Comma 9 6 4 7" xfId="39668"/>
    <cellStyle name="Comma 9 6 5" xfId="39669"/>
    <cellStyle name="Comma 9 6 5 2" xfId="39670"/>
    <cellStyle name="Comma 9 6 6" xfId="39671"/>
    <cellStyle name="Comma 9 6 7" xfId="39672"/>
    <cellStyle name="Comma 9 6 8" xfId="39673"/>
    <cellStyle name="Comma 9 6 9" xfId="39674"/>
    <cellStyle name="Comma 9 7" xfId="39675"/>
    <cellStyle name="Comma 9 7 2" xfId="39676"/>
    <cellStyle name="Comma 9 7 2 2" xfId="39677"/>
    <cellStyle name="Comma 9 7 2 2 2" xfId="39678"/>
    <cellStyle name="Comma 9 7 2 3" xfId="39679"/>
    <cellStyle name="Comma 9 7 2 4" xfId="39680"/>
    <cellStyle name="Comma 9 7 2 5" xfId="39681"/>
    <cellStyle name="Comma 9 7 2 6" xfId="39682"/>
    <cellStyle name="Comma 9 7 2 7" xfId="39683"/>
    <cellStyle name="Comma 9 7 3" xfId="39684"/>
    <cellStyle name="Comma 9 7 3 2" xfId="39685"/>
    <cellStyle name="Comma 9 7 4" xfId="39686"/>
    <cellStyle name="Comma 9 7 5" xfId="39687"/>
    <cellStyle name="Comma 9 7 6" xfId="39688"/>
    <cellStyle name="Comma 9 7 7" xfId="39689"/>
    <cellStyle name="Comma 9 7 8" xfId="39690"/>
    <cellStyle name="Comma 9 8" xfId="39691"/>
    <cellStyle name="Comma 9 8 2" xfId="39692"/>
    <cellStyle name="Comma 9 8 2 2" xfId="39693"/>
    <cellStyle name="Comma 9 8 3" xfId="39694"/>
    <cellStyle name="Comma 9 8 4" xfId="39695"/>
    <cellStyle name="Comma 9 8 5" xfId="39696"/>
    <cellStyle name="Comma 9 8 6" xfId="39697"/>
    <cellStyle name="Comma 9 8 7" xfId="39698"/>
    <cellStyle name="Comma 9 9" xfId="39699"/>
    <cellStyle name="Comma 9 9 2" xfId="39700"/>
    <cellStyle name="Comma 9 9 2 2" xfId="39701"/>
    <cellStyle name="Comma 9 9 3" xfId="39702"/>
    <cellStyle name="Comma 9 9 4" xfId="39703"/>
    <cellStyle name="Comma 9 9 5" xfId="39704"/>
    <cellStyle name="Comma 9 9 6" xfId="39705"/>
    <cellStyle name="Comma_339929-1" xfId="46342"/>
    <cellStyle name="Comma_339929-1_577390-1" xfId="46338"/>
    <cellStyle name="Comma_339929-1_633214-1" xfId="46340"/>
    <cellStyle name="Comma_339929-1_690098a1" xfId="46350"/>
    <cellStyle name="Comma_339929-1_DRAFT 2009.2010 final 2" xfId="46334"/>
    <cellStyle name="Comma_339929-1_DRAFT 2010.2011  2" xfId="46335"/>
    <cellStyle name="Comma_498452-1 2" xfId="6"/>
    <cellStyle name="Comma_616310-1" xfId="46349"/>
    <cellStyle name="Comma_Draft 07.08 (2)_DRAFT 2009.2010 final" xfId="46353"/>
    <cellStyle name="Comma0" xfId="39706"/>
    <cellStyle name="Comma0 2" xfId="39707"/>
    <cellStyle name="Comma0 2 2" xfId="39708"/>
    <cellStyle name="Comma0 2 2 2" xfId="39709"/>
    <cellStyle name="Comma0 2 3" xfId="39710"/>
    <cellStyle name="Comma0 2 3 2" xfId="39711"/>
    <cellStyle name="Comma0 2 4" xfId="39712"/>
    <cellStyle name="Comma0 2 5" xfId="39713"/>
    <cellStyle name="Comma0 3" xfId="39714"/>
    <cellStyle name="Comma0 3 2" xfId="39715"/>
    <cellStyle name="Comma0 3 2 2" xfId="39716"/>
    <cellStyle name="Comma0 3 2 2 2" xfId="39717"/>
    <cellStyle name="Comma0 3 2 3" xfId="39718"/>
    <cellStyle name="Comma0 3 2 3 2" xfId="39719"/>
    <cellStyle name="Comma0 3 2 4" xfId="39720"/>
    <cellStyle name="Comma0 3 2 5" xfId="39721"/>
    <cellStyle name="Comma0 3 3" xfId="39722"/>
    <cellStyle name="Comma0 3 3 2" xfId="39723"/>
    <cellStyle name="Comma0 3 3 2 2" xfId="39724"/>
    <cellStyle name="Comma0 3 3 2 2 2" xfId="39725"/>
    <cellStyle name="Comma0 3 3 2 3" xfId="39726"/>
    <cellStyle name="Comma0 3 3 2 3 2" xfId="39727"/>
    <cellStyle name="Comma0 3 3 2 4" xfId="39728"/>
    <cellStyle name="Comma0 3 3 2 5" xfId="39729"/>
    <cellStyle name="Comma0 3 3 3" xfId="39730"/>
    <cellStyle name="Comma0 3 3 3 2" xfId="39731"/>
    <cellStyle name="Comma0 3 3 3 3" xfId="39732"/>
    <cellStyle name="Comma0 3 3 4" xfId="39733"/>
    <cellStyle name="Comma0 3 3 4 2" xfId="39734"/>
    <cellStyle name="Comma0 3 3 5" xfId="39735"/>
    <cellStyle name="Comma0 3 3 6" xfId="39736"/>
    <cellStyle name="Comma0 3 4" xfId="39737"/>
    <cellStyle name="Comma0 3 4 2" xfId="39738"/>
    <cellStyle name="Comma0 3 5" xfId="39739"/>
    <cellStyle name="Comma0 3 5 2" xfId="39740"/>
    <cellStyle name="Comma0 3 6" xfId="39741"/>
    <cellStyle name="Comma0 3 7" xfId="39742"/>
    <cellStyle name="Comma0 4" xfId="39743"/>
    <cellStyle name="Comma0 4 2" xfId="39744"/>
    <cellStyle name="Comma0 4 2 2" xfId="39745"/>
    <cellStyle name="Comma0 4 2 2 2" xfId="39746"/>
    <cellStyle name="Comma0 4 2 3" xfId="39747"/>
    <cellStyle name="Comma0 4 2 3 2" xfId="39748"/>
    <cellStyle name="Comma0 4 2 4" xfId="39749"/>
    <cellStyle name="Comma0 4 2 5" xfId="39750"/>
    <cellStyle name="Comma0 4 3" xfId="39751"/>
    <cellStyle name="Comma0 4 3 2" xfId="39752"/>
    <cellStyle name="Comma0 4 3 3" xfId="39753"/>
    <cellStyle name="Comma0 4 4" xfId="39754"/>
    <cellStyle name="Comma0 4 4 2" xfId="39755"/>
    <cellStyle name="Comma0 4 5" xfId="39756"/>
    <cellStyle name="Comma0 4 6" xfId="39757"/>
    <cellStyle name="Comma0 5" xfId="39758"/>
    <cellStyle name="Comma0 5 2" xfId="39759"/>
    <cellStyle name="Comma0 6" xfId="39760"/>
    <cellStyle name="Comma0 6 2" xfId="39761"/>
    <cellStyle name="Comma0 7" xfId="39762"/>
    <cellStyle name="Comma0 8" xfId="39763"/>
    <cellStyle name="Currency 2" xfId="39764"/>
    <cellStyle name="Currency 2 2" xfId="39765"/>
    <cellStyle name="Currency 3" xfId="39766"/>
    <cellStyle name="Currency 4" xfId="39767"/>
    <cellStyle name="Currency0" xfId="39768"/>
    <cellStyle name="Currency0 2" xfId="39769"/>
    <cellStyle name="Currency0 2 2" xfId="39770"/>
    <cellStyle name="Currency0 3" xfId="39771"/>
    <cellStyle name="Currency0 4" xfId="39772"/>
    <cellStyle name="Date" xfId="39773"/>
    <cellStyle name="Date 2" xfId="39774"/>
    <cellStyle name="Date 2 2" xfId="39775"/>
    <cellStyle name="Date 3" xfId="39776"/>
    <cellStyle name="Date 4" xfId="39777"/>
    <cellStyle name="Euro" xfId="39778"/>
    <cellStyle name="Euro 10" xfId="39779"/>
    <cellStyle name="Euro 10 2" xfId="39780"/>
    <cellStyle name="Euro 11" xfId="39781"/>
    <cellStyle name="Euro 12" xfId="39782"/>
    <cellStyle name="Euro 13" xfId="39783"/>
    <cellStyle name="Euro 2" xfId="39784"/>
    <cellStyle name="Euro 2 2" xfId="39785"/>
    <cellStyle name="Euro 2 2 2" xfId="39786"/>
    <cellStyle name="Euro 2 2 2 2" xfId="39787"/>
    <cellStyle name="Euro 2 2 3" xfId="39788"/>
    <cellStyle name="Euro 2 2 3 2" xfId="39789"/>
    <cellStyle name="Euro 2 2 4" xfId="39790"/>
    <cellStyle name="Euro 2 2 5" xfId="39791"/>
    <cellStyle name="Euro 2 2 6" xfId="39792"/>
    <cellStyle name="Euro 2 3" xfId="39793"/>
    <cellStyle name="Euro 2 3 2" xfId="39794"/>
    <cellStyle name="Euro 2 3 2 2" xfId="39795"/>
    <cellStyle name="Euro 2 3 2 2 2" xfId="39796"/>
    <cellStyle name="Euro 2 3 2 3" xfId="39797"/>
    <cellStyle name="Euro 2 3 2 3 2" xfId="39798"/>
    <cellStyle name="Euro 2 3 2 4" xfId="39799"/>
    <cellStyle name="Euro 2 3 2 5" xfId="39800"/>
    <cellStyle name="Euro 2 3 3" xfId="39801"/>
    <cellStyle name="Euro 2 3 3 2" xfId="39802"/>
    <cellStyle name="Euro 2 3 3 2 2" xfId="39803"/>
    <cellStyle name="Euro 2 3 3 2 2 2" xfId="39804"/>
    <cellStyle name="Euro 2 3 3 2 3" xfId="39805"/>
    <cellStyle name="Euro 2 3 3 2 4" xfId="39806"/>
    <cellStyle name="Euro 2 3 3 2 5" xfId="39807"/>
    <cellStyle name="Euro 2 3 3 2 6" xfId="39808"/>
    <cellStyle name="Euro 2 3 3 3" xfId="39809"/>
    <cellStyle name="Euro 2 3 3 3 2" xfId="39810"/>
    <cellStyle name="Euro 2 3 3 3 3" xfId="39811"/>
    <cellStyle name="Euro 2 3 3 4" xfId="39812"/>
    <cellStyle name="Euro 2 3 3 5" xfId="39813"/>
    <cellStyle name="Euro 2 3 3 6" xfId="39814"/>
    <cellStyle name="Euro 2 3 3 7" xfId="39815"/>
    <cellStyle name="Euro 2 3 4" xfId="39816"/>
    <cellStyle name="Euro 2 3 4 2" xfId="39817"/>
    <cellStyle name="Euro 2 3 4 3" xfId="39818"/>
    <cellStyle name="Euro 2 3 5" xfId="39819"/>
    <cellStyle name="Euro 2 3 5 2" xfId="39820"/>
    <cellStyle name="Euro 2 3 6" xfId="39821"/>
    <cellStyle name="Euro 2 3 7" xfId="39822"/>
    <cellStyle name="Euro 2 4" xfId="39823"/>
    <cellStyle name="Euro 2 4 2" xfId="39824"/>
    <cellStyle name="Euro 2 4 2 2" xfId="39825"/>
    <cellStyle name="Euro 2 4 2 2 2" xfId="39826"/>
    <cellStyle name="Euro 2 4 2 3" xfId="39827"/>
    <cellStyle name="Euro 2 4 2 4" xfId="39828"/>
    <cellStyle name="Euro 2 4 2 5" xfId="39829"/>
    <cellStyle name="Euro 2 4 2 6" xfId="39830"/>
    <cellStyle name="Euro 2 4 3" xfId="39831"/>
    <cellStyle name="Euro 2 4 3 2" xfId="39832"/>
    <cellStyle name="Euro 2 4 3 3" xfId="39833"/>
    <cellStyle name="Euro 2 4 4" xfId="39834"/>
    <cellStyle name="Euro 2 4 5" xfId="39835"/>
    <cellStyle name="Euro 2 4 6" xfId="39836"/>
    <cellStyle name="Euro 2 4 7" xfId="39837"/>
    <cellStyle name="Euro 2 5" xfId="39838"/>
    <cellStyle name="Euro 2 5 2" xfId="39839"/>
    <cellStyle name="Euro 2 6" xfId="39840"/>
    <cellStyle name="Euro 2 6 2" xfId="39841"/>
    <cellStyle name="Euro 2 7" xfId="39842"/>
    <cellStyle name="Euro 2 8" xfId="39843"/>
    <cellStyle name="Euro 2 9" xfId="39844"/>
    <cellStyle name="Euro 3" xfId="39845"/>
    <cellStyle name="Euro 3 2" xfId="39846"/>
    <cellStyle name="Euro 3 2 2" xfId="39847"/>
    <cellStyle name="Euro 3 2 2 2" xfId="39848"/>
    <cellStyle name="Euro 3 2 2 2 2" xfId="39849"/>
    <cellStyle name="Euro 3 2 3" xfId="39850"/>
    <cellStyle name="Euro 3 2 3 2" xfId="39851"/>
    <cellStyle name="Euro 3 2 4" xfId="39852"/>
    <cellStyle name="Euro 3 2 5" xfId="39853"/>
    <cellStyle name="Euro 3 2 6" xfId="39854"/>
    <cellStyle name="Euro 3 3" xfId="39855"/>
    <cellStyle name="Euro 3 3 2" xfId="39856"/>
    <cellStyle name="Euro 3 4" xfId="39857"/>
    <cellStyle name="Euro 3 4 2" xfId="39858"/>
    <cellStyle name="Euro 3 5" xfId="39859"/>
    <cellStyle name="Euro 3 6" xfId="39860"/>
    <cellStyle name="Euro 3 7" xfId="39861"/>
    <cellStyle name="Euro 4" xfId="39862"/>
    <cellStyle name="Euro 4 2" xfId="39863"/>
    <cellStyle name="Euro 4 2 2" xfId="39864"/>
    <cellStyle name="Euro 4 2 2 2" xfId="39865"/>
    <cellStyle name="Euro 4 2 3" xfId="39866"/>
    <cellStyle name="Euro 4 2 3 2" xfId="39867"/>
    <cellStyle name="Euro 4 2 3 3" xfId="39868"/>
    <cellStyle name="Euro 4 2 4" xfId="39869"/>
    <cellStyle name="Euro 4 2 5" xfId="39870"/>
    <cellStyle name="Euro 4 3" xfId="39871"/>
    <cellStyle name="Euro 4 3 2" xfId="39872"/>
    <cellStyle name="Euro 4 3 2 2" xfId="39873"/>
    <cellStyle name="Euro 4 3 2 2 2" xfId="39874"/>
    <cellStyle name="Euro 4 3 2 3" xfId="39875"/>
    <cellStyle name="Euro 4 3 2 3 2" xfId="39876"/>
    <cellStyle name="Euro 4 3 2 4" xfId="39877"/>
    <cellStyle name="Euro 4 3 2 5" xfId="39878"/>
    <cellStyle name="Euro 4 3 3" xfId="39879"/>
    <cellStyle name="Euro 4 3 3 2" xfId="39880"/>
    <cellStyle name="Euro 4 3 3 3" xfId="39881"/>
    <cellStyle name="Euro 4 3 4" xfId="39882"/>
    <cellStyle name="Euro 4 3 4 2" xfId="39883"/>
    <cellStyle name="Euro 4 3 5" xfId="39884"/>
    <cellStyle name="Euro 4 3 6" xfId="39885"/>
    <cellStyle name="Euro 4 4" xfId="39886"/>
    <cellStyle name="Euro 4 4 2" xfId="39887"/>
    <cellStyle name="Euro 4 5" xfId="39888"/>
    <cellStyle name="Euro 4 5 2" xfId="39889"/>
    <cellStyle name="Euro 4 6" xfId="39890"/>
    <cellStyle name="Euro 4 7" xfId="39891"/>
    <cellStyle name="Euro 5" xfId="39892"/>
    <cellStyle name="Euro 5 2" xfId="39893"/>
    <cellStyle name="Euro 5 2 2" xfId="39894"/>
    <cellStyle name="Euro 5 2 2 2" xfId="39895"/>
    <cellStyle name="Euro 5 2 3" xfId="39896"/>
    <cellStyle name="Euro 5 2 3 2" xfId="39897"/>
    <cellStyle name="Euro 5 2 4" xfId="39898"/>
    <cellStyle name="Euro 5 2 5" xfId="39899"/>
    <cellStyle name="Euro 5 3" xfId="39900"/>
    <cellStyle name="Euro 5 3 2" xfId="39901"/>
    <cellStyle name="Euro 5 3 2 2" xfId="39902"/>
    <cellStyle name="Euro 5 3 3" xfId="39903"/>
    <cellStyle name="Euro 5 3 3 2" xfId="39904"/>
    <cellStyle name="Euro 5 3 4" xfId="39905"/>
    <cellStyle name="Euro 5 3 5" xfId="39906"/>
    <cellStyle name="Euro 5 4" xfId="39907"/>
    <cellStyle name="Euro 5 4 2" xfId="39908"/>
    <cellStyle name="Euro 5 4 2 2" xfId="39909"/>
    <cellStyle name="Euro 5 4 2 2 2" xfId="39910"/>
    <cellStyle name="Euro 5 4 2 3" xfId="39911"/>
    <cellStyle name="Euro 5 4 2 3 2" xfId="39912"/>
    <cellStyle name="Euro 5 4 2 4" xfId="39913"/>
    <cellStyle name="Euro 5 4 2 5" xfId="39914"/>
    <cellStyle name="Euro 5 4 3" xfId="39915"/>
    <cellStyle name="Euro 5 4 3 2" xfId="39916"/>
    <cellStyle name="Euro 5 4 3 3" xfId="39917"/>
    <cellStyle name="Euro 5 4 4" xfId="39918"/>
    <cellStyle name="Euro 5 4 4 2" xfId="39919"/>
    <cellStyle name="Euro 5 4 5" xfId="39920"/>
    <cellStyle name="Euro 5 4 6" xfId="39921"/>
    <cellStyle name="Euro 5 5" xfId="39922"/>
    <cellStyle name="Euro 5 5 2" xfId="39923"/>
    <cellStyle name="Euro 5 6" xfId="39924"/>
    <cellStyle name="Euro 5 6 2" xfId="39925"/>
    <cellStyle name="Euro 5 7" xfId="39926"/>
    <cellStyle name="Euro 5 8" xfId="39927"/>
    <cellStyle name="Euro 6" xfId="39928"/>
    <cellStyle name="Euro 6 2" xfId="39929"/>
    <cellStyle name="Euro 6 2 2" xfId="39930"/>
    <cellStyle name="Euro 6 2 2 2" xfId="39931"/>
    <cellStyle name="Euro 6 2 3" xfId="39932"/>
    <cellStyle name="Euro 6 2 3 2" xfId="39933"/>
    <cellStyle name="Euro 6 2 4" xfId="39934"/>
    <cellStyle name="Euro 6 2 5" xfId="39935"/>
    <cellStyle name="Euro 6 3" xfId="39936"/>
    <cellStyle name="Euro 6 3 2" xfId="39937"/>
    <cellStyle name="Euro 6 3 3" xfId="39938"/>
    <cellStyle name="Euro 6 4" xfId="39939"/>
    <cellStyle name="Euro 6 4 2" xfId="39940"/>
    <cellStyle name="Euro 6 5" xfId="39941"/>
    <cellStyle name="Euro 6 6" xfId="39942"/>
    <cellStyle name="Euro 7" xfId="39943"/>
    <cellStyle name="Euro 7 2" xfId="39944"/>
    <cellStyle name="Euro 7 2 2" xfId="39945"/>
    <cellStyle name="Euro 7 3" xfId="39946"/>
    <cellStyle name="Euro 7 4" xfId="39947"/>
    <cellStyle name="Euro 7 5" xfId="39948"/>
    <cellStyle name="Euro 7 6" xfId="39949"/>
    <cellStyle name="Euro 8" xfId="39950"/>
    <cellStyle name="Euro 8 2" xfId="39951"/>
    <cellStyle name="Euro 8 3" xfId="39952"/>
    <cellStyle name="Euro 9" xfId="39953"/>
    <cellStyle name="Euro 9 2" xfId="39954"/>
    <cellStyle name="Explanatory Text 2" xfId="39955"/>
    <cellStyle name="Explanatory Text 2 2" xfId="39956"/>
    <cellStyle name="Explanatory Text 2 2 2" xfId="39957"/>
    <cellStyle name="Explanatory Text 2 2 2 2" xfId="39958"/>
    <cellStyle name="Explanatory Text 2 2 3" xfId="39959"/>
    <cellStyle name="Explanatory Text 2 2 4" xfId="39960"/>
    <cellStyle name="Explanatory Text 2 2 5" xfId="39961"/>
    <cellStyle name="Explanatory Text 2 2 6" xfId="39962"/>
    <cellStyle name="Explanatory Text 2 3" xfId="39963"/>
    <cellStyle name="Explanatory Text 2 3 2" xfId="39964"/>
    <cellStyle name="Explanatory Text 2 3 2 2" xfId="39965"/>
    <cellStyle name="Explanatory Text 2 3 3" xfId="39966"/>
    <cellStyle name="Explanatory Text 2 3 4" xfId="39967"/>
    <cellStyle name="Explanatory Text 2 3 5" xfId="39968"/>
    <cellStyle name="Explanatory Text 2 3 6" xfId="39969"/>
    <cellStyle name="Explanatory Text 2 4" xfId="39970"/>
    <cellStyle name="Explanatory Text 2 4 2" xfId="39971"/>
    <cellStyle name="Explanatory Text 2 5" xfId="39972"/>
    <cellStyle name="Explanatory Text 2 5 2" xfId="39973"/>
    <cellStyle name="Explanatory Text 2 6" xfId="39974"/>
    <cellStyle name="Explanatory Text 2 7" xfId="39975"/>
    <cellStyle name="Explanatory Text 3" xfId="39976"/>
    <cellStyle name="Explanatory Text 3 2" xfId="39977"/>
    <cellStyle name="Explanatory Text 3 2 2" xfId="39978"/>
    <cellStyle name="Explanatory Text 3 2 2 2" xfId="39979"/>
    <cellStyle name="Explanatory Text 3 2 3" xfId="39980"/>
    <cellStyle name="Explanatory Text 3 2 4" xfId="39981"/>
    <cellStyle name="Explanatory Text 3 2 5" xfId="39982"/>
    <cellStyle name="Explanatory Text 3 2 6" xfId="39983"/>
    <cellStyle name="Explanatory Text 3 3" xfId="39984"/>
    <cellStyle name="Explanatory Text 3 3 2" xfId="39985"/>
    <cellStyle name="Explanatory Text 3 3 2 2" xfId="39986"/>
    <cellStyle name="Explanatory Text 3 3 3" xfId="39987"/>
    <cellStyle name="Explanatory Text 3 3 4" xfId="39988"/>
    <cellStyle name="Explanatory Text 3 3 5" xfId="39989"/>
    <cellStyle name="Explanatory Text 3 3 6" xfId="39990"/>
    <cellStyle name="Explanatory Text 3 4" xfId="39991"/>
    <cellStyle name="Explanatory Text 3 4 2" xfId="39992"/>
    <cellStyle name="Explanatory Text 3 4 2 2" xfId="39993"/>
    <cellStyle name="Explanatory Text 3 4 3" xfId="39994"/>
    <cellStyle name="Explanatory Text 3 4 4" xfId="39995"/>
    <cellStyle name="Explanatory Text 3 4 5" xfId="39996"/>
    <cellStyle name="Explanatory Text 3 4 6" xfId="39997"/>
    <cellStyle name="Explanatory Text 3 5" xfId="39998"/>
    <cellStyle name="Explanatory Text 3 5 2" xfId="39999"/>
    <cellStyle name="Explanatory Text 3 6" xfId="40000"/>
    <cellStyle name="Explanatory Text 3 6 2" xfId="40001"/>
    <cellStyle name="Explanatory Text 3 7" xfId="40002"/>
    <cellStyle name="Explanatory Text 3 8" xfId="40003"/>
    <cellStyle name="Explanatory Text 4" xfId="40004"/>
    <cellStyle name="Explanatory Text 4 2" xfId="40005"/>
    <cellStyle name="Explanatory Text 4 3" xfId="40006"/>
    <cellStyle name="Explanatory Text 5" xfId="40007"/>
    <cellStyle name="Explanatory Text 5 2" xfId="40008"/>
    <cellStyle name="Explanatory Text 6" xfId="40009"/>
    <cellStyle name="Explanatory Text 6 2" xfId="40010"/>
    <cellStyle name="Explanatory Text 7" xfId="40011"/>
    <cellStyle name="Explanatory Text 8" xfId="40012"/>
    <cellStyle name="Fixed" xfId="40013"/>
    <cellStyle name="Fixed 2" xfId="40014"/>
    <cellStyle name="Fixed 2 2" xfId="40015"/>
    <cellStyle name="Fixed 3" xfId="40016"/>
    <cellStyle name="Fixed 4" xfId="40017"/>
    <cellStyle name="Good 10" xfId="40018"/>
    <cellStyle name="Good 11" xfId="40019"/>
    <cellStyle name="Good 2" xfId="40020"/>
    <cellStyle name="Good 2 2" xfId="40021"/>
    <cellStyle name="Good 2 2 2" xfId="40022"/>
    <cellStyle name="Good 2 2 2 2" xfId="40023"/>
    <cellStyle name="Good 2 2 3" xfId="40024"/>
    <cellStyle name="Good 2 2 4" xfId="40025"/>
    <cellStyle name="Good 2 2 5" xfId="40026"/>
    <cellStyle name="Good 2 2 6" xfId="40027"/>
    <cellStyle name="Good 2 3" xfId="40028"/>
    <cellStyle name="Good 2 3 2" xfId="40029"/>
    <cellStyle name="Good 2 3 2 2" xfId="40030"/>
    <cellStyle name="Good 2 3 3" xfId="40031"/>
    <cellStyle name="Good 2 3 4" xfId="40032"/>
    <cellStyle name="Good 2 3 5" xfId="40033"/>
    <cellStyle name="Good 2 3 6" xfId="40034"/>
    <cellStyle name="Good 2 4" xfId="40035"/>
    <cellStyle name="Good 2 4 2" xfId="40036"/>
    <cellStyle name="Good 2 4 2 2" xfId="40037"/>
    <cellStyle name="Good 2 4 3" xfId="40038"/>
    <cellStyle name="Good 2 4 4" xfId="40039"/>
    <cellStyle name="Good 2 4 5" xfId="40040"/>
    <cellStyle name="Good 2 4 6" xfId="40041"/>
    <cellStyle name="Good 2 5" xfId="40042"/>
    <cellStyle name="Good 2 5 2" xfId="40043"/>
    <cellStyle name="Good 2 6" xfId="40044"/>
    <cellStyle name="Good 2 6 2" xfId="40045"/>
    <cellStyle name="Good 2 7" xfId="40046"/>
    <cellStyle name="Good 2 8" xfId="40047"/>
    <cellStyle name="Good 2 9" xfId="40048"/>
    <cellStyle name="Good 3" xfId="40049"/>
    <cellStyle name="Good 3 10" xfId="40050"/>
    <cellStyle name="Good 3 11" xfId="40051"/>
    <cellStyle name="Good 3 2" xfId="40052"/>
    <cellStyle name="Good 3 2 2" xfId="40053"/>
    <cellStyle name="Good 3 2 2 2" xfId="40054"/>
    <cellStyle name="Good 3 2 3" xfId="40055"/>
    <cellStyle name="Good 3 2 4" xfId="40056"/>
    <cellStyle name="Good 3 2 5" xfId="40057"/>
    <cellStyle name="Good 3 2 6" xfId="40058"/>
    <cellStyle name="Good 3 3" xfId="40059"/>
    <cellStyle name="Good 3 3 2" xfId="40060"/>
    <cellStyle name="Good 3 3 2 2" xfId="40061"/>
    <cellStyle name="Good 3 3 3" xfId="40062"/>
    <cellStyle name="Good 3 3 4" xfId="40063"/>
    <cellStyle name="Good 3 3 5" xfId="40064"/>
    <cellStyle name="Good 3 3 6" xfId="40065"/>
    <cellStyle name="Good 3 4" xfId="40066"/>
    <cellStyle name="Good 3 4 2" xfId="40067"/>
    <cellStyle name="Good 3 4 2 2" xfId="40068"/>
    <cellStyle name="Good 3 4 2 2 2" xfId="40069"/>
    <cellStyle name="Good 3 4 2 3" xfId="40070"/>
    <cellStyle name="Good 3 4 2 4" xfId="40071"/>
    <cellStyle name="Good 3 4 2 5" xfId="40072"/>
    <cellStyle name="Good 3 4 2 6" xfId="40073"/>
    <cellStyle name="Good 3 4 3" xfId="40074"/>
    <cellStyle name="Good 3 4 3 2" xfId="40075"/>
    <cellStyle name="Good 3 4 3 2 2" xfId="40076"/>
    <cellStyle name="Good 3 4 3 2 3" xfId="40077"/>
    <cellStyle name="Good 3 4 3 2 3 2" xfId="40078"/>
    <cellStyle name="Good 3 4 3 2 4" xfId="40079"/>
    <cellStyle name="Good 3 4 3 3" xfId="40080"/>
    <cellStyle name="Good 3 4 3 4" xfId="40081"/>
    <cellStyle name="Good 3 4 3 5" xfId="40082"/>
    <cellStyle name="Good 3 4 3 6" xfId="40083"/>
    <cellStyle name="Good 3 4 4" xfId="40084"/>
    <cellStyle name="Good 3 4 4 2" xfId="40085"/>
    <cellStyle name="Good 3 4 4 3" xfId="40086"/>
    <cellStyle name="Good 3 4 4 3 2" xfId="40087"/>
    <cellStyle name="Good 3 4 4 4" xfId="40088"/>
    <cellStyle name="Good 3 4 5" xfId="40089"/>
    <cellStyle name="Good 3 4 6" xfId="40090"/>
    <cellStyle name="Good 3 4 7" xfId="40091"/>
    <cellStyle name="Good 3 4 8" xfId="40092"/>
    <cellStyle name="Good 3 5" xfId="40093"/>
    <cellStyle name="Good 3 5 2" xfId="40094"/>
    <cellStyle name="Good 3 5 2 2" xfId="40095"/>
    <cellStyle name="Good 3 5 2 3" xfId="40096"/>
    <cellStyle name="Good 3 5 2 3 2" xfId="40097"/>
    <cellStyle name="Good 3 5 2 4" xfId="40098"/>
    <cellStyle name="Good 3 5 3" xfId="40099"/>
    <cellStyle name="Good 3 5 4" xfId="40100"/>
    <cellStyle name="Good 3 5 5" xfId="40101"/>
    <cellStyle name="Good 3 5 6" xfId="40102"/>
    <cellStyle name="Good 3 6" xfId="40103"/>
    <cellStyle name="Good 3 6 2" xfId="40104"/>
    <cellStyle name="Good 3 6 2 2" xfId="40105"/>
    <cellStyle name="Good 3 6 3" xfId="40106"/>
    <cellStyle name="Good 3 6 3 2" xfId="40107"/>
    <cellStyle name="Good 3 6 4" xfId="40108"/>
    <cellStyle name="Good 3 6 5" xfId="40109"/>
    <cellStyle name="Good 3 6 6" xfId="40110"/>
    <cellStyle name="Good 3 7" xfId="40111"/>
    <cellStyle name="Good 3 7 2" xfId="40112"/>
    <cellStyle name="Good 3 8" xfId="40113"/>
    <cellStyle name="Good 3 8 2" xfId="40114"/>
    <cellStyle name="Good 3 9" xfId="40115"/>
    <cellStyle name="Good 4" xfId="40116"/>
    <cellStyle name="Good 4 10" xfId="40117"/>
    <cellStyle name="Good 4 11" xfId="40118"/>
    <cellStyle name="Good 4 2" xfId="40119"/>
    <cellStyle name="Good 4 2 2" xfId="40120"/>
    <cellStyle name="Good 4 2 2 2" xfId="40121"/>
    <cellStyle name="Good 4 2 3" xfId="40122"/>
    <cellStyle name="Good 4 2 4" xfId="40123"/>
    <cellStyle name="Good 4 2 5" xfId="40124"/>
    <cellStyle name="Good 4 2 6" xfId="40125"/>
    <cellStyle name="Good 4 3" xfId="40126"/>
    <cellStyle name="Good 4 3 2" xfId="40127"/>
    <cellStyle name="Good 4 3 2 2" xfId="40128"/>
    <cellStyle name="Good 4 3 3" xfId="40129"/>
    <cellStyle name="Good 4 3 4" xfId="40130"/>
    <cellStyle name="Good 4 3 5" xfId="40131"/>
    <cellStyle name="Good 4 3 6" xfId="40132"/>
    <cellStyle name="Good 4 4" xfId="40133"/>
    <cellStyle name="Good 4 4 2" xfId="40134"/>
    <cellStyle name="Good 4 4 2 2" xfId="40135"/>
    <cellStyle name="Good 4 4 3" xfId="40136"/>
    <cellStyle name="Good 4 4 4" xfId="40137"/>
    <cellStyle name="Good 4 4 5" xfId="40138"/>
    <cellStyle name="Good 4 4 6" xfId="40139"/>
    <cellStyle name="Good 4 5" xfId="40140"/>
    <cellStyle name="Good 4 5 2" xfId="40141"/>
    <cellStyle name="Good 4 5 2 2" xfId="40142"/>
    <cellStyle name="Good 4 5 3" xfId="40143"/>
    <cellStyle name="Good 4 5 4" xfId="40144"/>
    <cellStyle name="Good 4 5 5" xfId="40145"/>
    <cellStyle name="Good 4 5 6" xfId="40146"/>
    <cellStyle name="Good 4 6" xfId="40147"/>
    <cellStyle name="Good 4 6 2" xfId="40148"/>
    <cellStyle name="Good 4 7" xfId="40149"/>
    <cellStyle name="Good 4 7 2" xfId="40150"/>
    <cellStyle name="Good 4 8" xfId="40151"/>
    <cellStyle name="Good 4 9" xfId="40152"/>
    <cellStyle name="Good 5" xfId="40153"/>
    <cellStyle name="Good 5 2" xfId="40154"/>
    <cellStyle name="Good 5 2 2" xfId="40155"/>
    <cellStyle name="Good 5 2 2 2" xfId="40156"/>
    <cellStyle name="Good 5 2 3" xfId="40157"/>
    <cellStyle name="Good 5 2 4" xfId="40158"/>
    <cellStyle name="Good 5 2 5" xfId="40159"/>
    <cellStyle name="Good 5 2 6" xfId="40160"/>
    <cellStyle name="Good 5 3" xfId="40161"/>
    <cellStyle name="Good 5 3 2" xfId="40162"/>
    <cellStyle name="Good 5 3 2 2" xfId="40163"/>
    <cellStyle name="Good 5 3 2 3" xfId="40164"/>
    <cellStyle name="Good 5 3 2 3 2" xfId="40165"/>
    <cellStyle name="Good 5 3 2 4" xfId="40166"/>
    <cellStyle name="Good 5 3 3" xfId="40167"/>
    <cellStyle name="Good 5 3 4" xfId="40168"/>
    <cellStyle name="Good 5 3 5" xfId="40169"/>
    <cellStyle name="Good 5 3 6" xfId="40170"/>
    <cellStyle name="Good 5 4" xfId="40171"/>
    <cellStyle name="Good 5 4 2" xfId="40172"/>
    <cellStyle name="Good 5 4 3" xfId="40173"/>
    <cellStyle name="Good 5 4 3 2" xfId="40174"/>
    <cellStyle name="Good 5 4 4" xfId="40175"/>
    <cellStyle name="Good 5 5" xfId="40176"/>
    <cellStyle name="Good 5 6" xfId="40177"/>
    <cellStyle name="Good 5 7" xfId="40178"/>
    <cellStyle name="Good 5 8" xfId="40179"/>
    <cellStyle name="Good 6" xfId="40180"/>
    <cellStyle name="Good 6 2" xfId="40181"/>
    <cellStyle name="Good 6 2 2" xfId="40182"/>
    <cellStyle name="Good 6 2 3" xfId="40183"/>
    <cellStyle name="Good 6 2 3 2" xfId="40184"/>
    <cellStyle name="Good 6 2 4" xfId="40185"/>
    <cellStyle name="Good 6 3" xfId="40186"/>
    <cellStyle name="Good 6 4" xfId="40187"/>
    <cellStyle name="Good 6 5" xfId="40188"/>
    <cellStyle name="Good 6 6" xfId="40189"/>
    <cellStyle name="Good 7" xfId="40190"/>
    <cellStyle name="Good 7 2" xfId="40191"/>
    <cellStyle name="Good 7 3" xfId="40192"/>
    <cellStyle name="Good 7 3 2" xfId="40193"/>
    <cellStyle name="Good 7 4" xfId="40194"/>
    <cellStyle name="Good 8" xfId="40195"/>
    <cellStyle name="Good 8 2" xfId="40196"/>
    <cellStyle name="Good 9" xfId="40197"/>
    <cellStyle name="Good 9 2" xfId="40198"/>
    <cellStyle name="Header1" xfId="40199"/>
    <cellStyle name="Header2" xfId="40200"/>
    <cellStyle name="Heading 1 10" xfId="40201"/>
    <cellStyle name="Heading 1 11" xfId="40202"/>
    <cellStyle name="Heading 1 2" xfId="40203"/>
    <cellStyle name="Heading 1 2 2" xfId="40204"/>
    <cellStyle name="Heading 1 2 2 2" xfId="40205"/>
    <cellStyle name="Heading 1 2 2 2 2" xfId="40206"/>
    <cellStyle name="Heading 1 2 2 3" xfId="40207"/>
    <cellStyle name="Heading 1 2 2 4" xfId="40208"/>
    <cellStyle name="Heading 1 2 2 5" xfId="40209"/>
    <cellStyle name="Heading 1 2 2 6" xfId="40210"/>
    <cellStyle name="Heading 1 2 3" xfId="40211"/>
    <cellStyle name="Heading 1 2 3 2" xfId="40212"/>
    <cellStyle name="Heading 1 2 3 2 2" xfId="40213"/>
    <cellStyle name="Heading 1 2 3 3" xfId="40214"/>
    <cellStyle name="Heading 1 2 3 4" xfId="40215"/>
    <cellStyle name="Heading 1 2 3 5" xfId="40216"/>
    <cellStyle name="Heading 1 2 3 6" xfId="40217"/>
    <cellStyle name="Heading 1 2 4" xfId="40218"/>
    <cellStyle name="Heading 1 2 4 2" xfId="40219"/>
    <cellStyle name="Heading 1 2 4 2 2" xfId="40220"/>
    <cellStyle name="Heading 1 2 4 3" xfId="40221"/>
    <cellStyle name="Heading 1 2 4 4" xfId="40222"/>
    <cellStyle name="Heading 1 2 4 5" xfId="40223"/>
    <cellStyle name="Heading 1 2 4 6" xfId="40224"/>
    <cellStyle name="Heading 1 2 5" xfId="40225"/>
    <cellStyle name="Heading 1 2 5 2" xfId="40226"/>
    <cellStyle name="Heading 1 2 6" xfId="40227"/>
    <cellStyle name="Heading 1 2 6 2" xfId="40228"/>
    <cellStyle name="Heading 1 2 7" xfId="40229"/>
    <cellStyle name="Heading 1 2 8" xfId="40230"/>
    <cellStyle name="Heading 1 2 9" xfId="40231"/>
    <cellStyle name="Heading 1 3" xfId="40232"/>
    <cellStyle name="Heading 1 3 10" xfId="40233"/>
    <cellStyle name="Heading 1 3 11" xfId="40234"/>
    <cellStyle name="Heading 1 3 2" xfId="40235"/>
    <cellStyle name="Heading 1 3 2 2" xfId="40236"/>
    <cellStyle name="Heading 1 3 2 2 2" xfId="40237"/>
    <cellStyle name="Heading 1 3 2 3" xfId="40238"/>
    <cellStyle name="Heading 1 3 2 4" xfId="40239"/>
    <cellStyle name="Heading 1 3 2 5" xfId="40240"/>
    <cellStyle name="Heading 1 3 2 6" xfId="40241"/>
    <cellStyle name="Heading 1 3 3" xfId="40242"/>
    <cellStyle name="Heading 1 3 3 2" xfId="40243"/>
    <cellStyle name="Heading 1 3 3 2 2" xfId="40244"/>
    <cellStyle name="Heading 1 3 3 3" xfId="40245"/>
    <cellStyle name="Heading 1 3 3 4" xfId="40246"/>
    <cellStyle name="Heading 1 3 3 5" xfId="40247"/>
    <cellStyle name="Heading 1 3 3 6" xfId="40248"/>
    <cellStyle name="Heading 1 3 4" xfId="40249"/>
    <cellStyle name="Heading 1 3 4 2" xfId="40250"/>
    <cellStyle name="Heading 1 3 4 2 2" xfId="40251"/>
    <cellStyle name="Heading 1 3 4 2 2 2" xfId="40252"/>
    <cellStyle name="Heading 1 3 4 2 3" xfId="40253"/>
    <cellStyle name="Heading 1 3 4 2 4" xfId="40254"/>
    <cellStyle name="Heading 1 3 4 2 5" xfId="40255"/>
    <cellStyle name="Heading 1 3 4 2 6" xfId="40256"/>
    <cellStyle name="Heading 1 3 4 3" xfId="40257"/>
    <cellStyle name="Heading 1 3 4 3 2" xfId="40258"/>
    <cellStyle name="Heading 1 3 4 3 2 2" xfId="40259"/>
    <cellStyle name="Heading 1 3 4 3 2 3" xfId="40260"/>
    <cellStyle name="Heading 1 3 4 3 2 3 2" xfId="40261"/>
    <cellStyle name="Heading 1 3 4 3 2 4" xfId="40262"/>
    <cellStyle name="Heading 1 3 4 3 3" xfId="40263"/>
    <cellStyle name="Heading 1 3 4 3 4" xfId="40264"/>
    <cellStyle name="Heading 1 3 4 3 5" xfId="40265"/>
    <cellStyle name="Heading 1 3 4 3 6" xfId="40266"/>
    <cellStyle name="Heading 1 3 4 4" xfId="40267"/>
    <cellStyle name="Heading 1 3 4 4 2" xfId="40268"/>
    <cellStyle name="Heading 1 3 4 4 3" xfId="40269"/>
    <cellStyle name="Heading 1 3 4 4 3 2" xfId="40270"/>
    <cellStyle name="Heading 1 3 4 4 4" xfId="40271"/>
    <cellStyle name="Heading 1 3 4 5" xfId="40272"/>
    <cellStyle name="Heading 1 3 4 6" xfId="40273"/>
    <cellStyle name="Heading 1 3 4 7" xfId="40274"/>
    <cellStyle name="Heading 1 3 4 8" xfId="40275"/>
    <cellStyle name="Heading 1 3 5" xfId="40276"/>
    <cellStyle name="Heading 1 3 5 2" xfId="40277"/>
    <cellStyle name="Heading 1 3 5 2 2" xfId="40278"/>
    <cellStyle name="Heading 1 3 5 2 3" xfId="40279"/>
    <cellStyle name="Heading 1 3 5 2 3 2" xfId="40280"/>
    <cellStyle name="Heading 1 3 5 2 4" xfId="40281"/>
    <cellStyle name="Heading 1 3 5 3" xfId="40282"/>
    <cellStyle name="Heading 1 3 5 4" xfId="40283"/>
    <cellStyle name="Heading 1 3 5 5" xfId="40284"/>
    <cellStyle name="Heading 1 3 5 6" xfId="40285"/>
    <cellStyle name="Heading 1 3 6" xfId="40286"/>
    <cellStyle name="Heading 1 3 6 2" xfId="40287"/>
    <cellStyle name="Heading 1 3 6 2 2" xfId="40288"/>
    <cellStyle name="Heading 1 3 6 3" xfId="40289"/>
    <cellStyle name="Heading 1 3 6 3 2" xfId="40290"/>
    <cellStyle name="Heading 1 3 6 4" xfId="40291"/>
    <cellStyle name="Heading 1 3 6 5" xfId="40292"/>
    <cellStyle name="Heading 1 3 6 6" xfId="40293"/>
    <cellStyle name="Heading 1 3 7" xfId="40294"/>
    <cellStyle name="Heading 1 3 7 2" xfId="40295"/>
    <cellStyle name="Heading 1 3 8" xfId="40296"/>
    <cellStyle name="Heading 1 3 8 2" xfId="40297"/>
    <cellStyle name="Heading 1 3 9" xfId="40298"/>
    <cellStyle name="Heading 1 4" xfId="40299"/>
    <cellStyle name="Heading 1 4 10" xfId="40300"/>
    <cellStyle name="Heading 1 4 11" xfId="40301"/>
    <cellStyle name="Heading 1 4 2" xfId="40302"/>
    <cellStyle name="Heading 1 4 2 2" xfId="40303"/>
    <cellStyle name="Heading 1 4 2 2 2" xfId="40304"/>
    <cellStyle name="Heading 1 4 2 3" xfId="40305"/>
    <cellStyle name="Heading 1 4 2 4" xfId="40306"/>
    <cellStyle name="Heading 1 4 2 5" xfId="40307"/>
    <cellStyle name="Heading 1 4 2 6" xfId="40308"/>
    <cellStyle name="Heading 1 4 3" xfId="40309"/>
    <cellStyle name="Heading 1 4 3 2" xfId="40310"/>
    <cellStyle name="Heading 1 4 3 2 2" xfId="40311"/>
    <cellStyle name="Heading 1 4 3 3" xfId="40312"/>
    <cellStyle name="Heading 1 4 3 4" xfId="40313"/>
    <cellStyle name="Heading 1 4 3 5" xfId="40314"/>
    <cellStyle name="Heading 1 4 3 6" xfId="40315"/>
    <cellStyle name="Heading 1 4 4" xfId="40316"/>
    <cellStyle name="Heading 1 4 4 2" xfId="40317"/>
    <cellStyle name="Heading 1 4 4 2 2" xfId="40318"/>
    <cellStyle name="Heading 1 4 4 3" xfId="40319"/>
    <cellStyle name="Heading 1 4 4 4" xfId="40320"/>
    <cellStyle name="Heading 1 4 4 5" xfId="40321"/>
    <cellStyle name="Heading 1 4 4 6" xfId="40322"/>
    <cellStyle name="Heading 1 4 5" xfId="40323"/>
    <cellStyle name="Heading 1 4 5 2" xfId="40324"/>
    <cellStyle name="Heading 1 4 5 2 2" xfId="40325"/>
    <cellStyle name="Heading 1 4 5 3" xfId="40326"/>
    <cellStyle name="Heading 1 4 5 4" xfId="40327"/>
    <cellStyle name="Heading 1 4 5 5" xfId="40328"/>
    <cellStyle name="Heading 1 4 5 6" xfId="40329"/>
    <cellStyle name="Heading 1 4 6" xfId="40330"/>
    <cellStyle name="Heading 1 4 6 2" xfId="40331"/>
    <cellStyle name="Heading 1 4 7" xfId="40332"/>
    <cellStyle name="Heading 1 4 7 2" xfId="40333"/>
    <cellStyle name="Heading 1 4 8" xfId="40334"/>
    <cellStyle name="Heading 1 4 9" xfId="40335"/>
    <cellStyle name="Heading 1 5" xfId="40336"/>
    <cellStyle name="Heading 1 5 2" xfId="40337"/>
    <cellStyle name="Heading 1 5 2 2" xfId="40338"/>
    <cellStyle name="Heading 1 5 2 2 2" xfId="40339"/>
    <cellStyle name="Heading 1 5 2 3" xfId="40340"/>
    <cellStyle name="Heading 1 5 2 4" xfId="40341"/>
    <cellStyle name="Heading 1 5 2 5" xfId="40342"/>
    <cellStyle name="Heading 1 5 2 6" xfId="40343"/>
    <cellStyle name="Heading 1 5 3" xfId="40344"/>
    <cellStyle name="Heading 1 5 3 2" xfId="40345"/>
    <cellStyle name="Heading 1 5 3 2 2" xfId="40346"/>
    <cellStyle name="Heading 1 5 3 2 3" xfId="40347"/>
    <cellStyle name="Heading 1 5 3 2 3 2" xfId="40348"/>
    <cellStyle name="Heading 1 5 3 2 4" xfId="40349"/>
    <cellStyle name="Heading 1 5 3 3" xfId="40350"/>
    <cellStyle name="Heading 1 5 3 4" xfId="40351"/>
    <cellStyle name="Heading 1 5 3 5" xfId="40352"/>
    <cellStyle name="Heading 1 5 3 6" xfId="40353"/>
    <cellStyle name="Heading 1 5 4" xfId="40354"/>
    <cellStyle name="Heading 1 5 4 2" xfId="40355"/>
    <cellStyle name="Heading 1 5 4 3" xfId="40356"/>
    <cellStyle name="Heading 1 5 4 3 2" xfId="40357"/>
    <cellStyle name="Heading 1 5 4 4" xfId="40358"/>
    <cellStyle name="Heading 1 5 5" xfId="40359"/>
    <cellStyle name="Heading 1 5 6" xfId="40360"/>
    <cellStyle name="Heading 1 5 7" xfId="40361"/>
    <cellStyle name="Heading 1 5 8" xfId="40362"/>
    <cellStyle name="Heading 1 6" xfId="40363"/>
    <cellStyle name="Heading 1 6 2" xfId="40364"/>
    <cellStyle name="Heading 1 6 2 2" xfId="40365"/>
    <cellStyle name="Heading 1 6 2 3" xfId="40366"/>
    <cellStyle name="Heading 1 6 2 3 2" xfId="40367"/>
    <cellStyle name="Heading 1 6 2 4" xfId="40368"/>
    <cellStyle name="Heading 1 6 3" xfId="40369"/>
    <cellStyle name="Heading 1 6 4" xfId="40370"/>
    <cellStyle name="Heading 1 6 5" xfId="40371"/>
    <cellStyle name="Heading 1 6 6" xfId="40372"/>
    <cellStyle name="Heading 1 7" xfId="40373"/>
    <cellStyle name="Heading 1 7 2" xfId="40374"/>
    <cellStyle name="Heading 1 7 3" xfId="40375"/>
    <cellStyle name="Heading 1 7 3 2" xfId="40376"/>
    <cellStyle name="Heading 1 7 4" xfId="40377"/>
    <cellStyle name="Heading 1 8" xfId="40378"/>
    <cellStyle name="Heading 1 8 2" xfId="40379"/>
    <cellStyle name="Heading 1 9" xfId="40380"/>
    <cellStyle name="Heading 1 9 2" xfId="40381"/>
    <cellStyle name="Heading 2 10" xfId="40382"/>
    <cellStyle name="Heading 2 11" xfId="40383"/>
    <cellStyle name="Heading 2 2" xfId="40384"/>
    <cellStyle name="Heading 2 2 2" xfId="40385"/>
    <cellStyle name="Heading 2 2 2 2" xfId="40386"/>
    <cellStyle name="Heading 2 2 2 2 2" xfId="40387"/>
    <cellStyle name="Heading 2 2 2 3" xfId="40388"/>
    <cellStyle name="Heading 2 2 2 4" xfId="40389"/>
    <cellStyle name="Heading 2 2 2 5" xfId="40390"/>
    <cellStyle name="Heading 2 2 2 6" xfId="40391"/>
    <cellStyle name="Heading 2 2 3" xfId="40392"/>
    <cellStyle name="Heading 2 2 3 2" xfId="40393"/>
    <cellStyle name="Heading 2 2 3 2 2" xfId="40394"/>
    <cellStyle name="Heading 2 2 3 3" xfId="40395"/>
    <cellStyle name="Heading 2 2 3 4" xfId="40396"/>
    <cellStyle name="Heading 2 2 3 5" xfId="40397"/>
    <cellStyle name="Heading 2 2 3 6" xfId="40398"/>
    <cellStyle name="Heading 2 2 4" xfId="40399"/>
    <cellStyle name="Heading 2 2 4 2" xfId="40400"/>
    <cellStyle name="Heading 2 2 4 2 2" xfId="40401"/>
    <cellStyle name="Heading 2 2 4 3" xfId="40402"/>
    <cellStyle name="Heading 2 2 4 4" xfId="40403"/>
    <cellStyle name="Heading 2 2 4 5" xfId="40404"/>
    <cellStyle name="Heading 2 2 4 6" xfId="40405"/>
    <cellStyle name="Heading 2 2 5" xfId="40406"/>
    <cellStyle name="Heading 2 2 5 2" xfId="40407"/>
    <cellStyle name="Heading 2 2 6" xfId="40408"/>
    <cellStyle name="Heading 2 2 6 2" xfId="40409"/>
    <cellStyle name="Heading 2 2 7" xfId="40410"/>
    <cellStyle name="Heading 2 2 8" xfId="40411"/>
    <cellStyle name="Heading 2 2 9" xfId="40412"/>
    <cellStyle name="Heading 2 3" xfId="40413"/>
    <cellStyle name="Heading 2 3 10" xfId="40414"/>
    <cellStyle name="Heading 2 3 11" xfId="40415"/>
    <cellStyle name="Heading 2 3 2" xfId="40416"/>
    <cellStyle name="Heading 2 3 2 2" xfId="40417"/>
    <cellStyle name="Heading 2 3 2 2 2" xfId="40418"/>
    <cellStyle name="Heading 2 3 2 3" xfId="40419"/>
    <cellStyle name="Heading 2 3 2 4" xfId="40420"/>
    <cellStyle name="Heading 2 3 2 5" xfId="40421"/>
    <cellStyle name="Heading 2 3 2 6" xfId="40422"/>
    <cellStyle name="Heading 2 3 3" xfId="40423"/>
    <cellStyle name="Heading 2 3 3 2" xfId="40424"/>
    <cellStyle name="Heading 2 3 3 2 2" xfId="40425"/>
    <cellStyle name="Heading 2 3 3 3" xfId="40426"/>
    <cellStyle name="Heading 2 3 3 4" xfId="40427"/>
    <cellStyle name="Heading 2 3 3 5" xfId="40428"/>
    <cellStyle name="Heading 2 3 3 6" xfId="40429"/>
    <cellStyle name="Heading 2 3 4" xfId="40430"/>
    <cellStyle name="Heading 2 3 4 2" xfId="40431"/>
    <cellStyle name="Heading 2 3 4 2 2" xfId="40432"/>
    <cellStyle name="Heading 2 3 4 2 2 2" xfId="40433"/>
    <cellStyle name="Heading 2 3 4 2 3" xfId="40434"/>
    <cellStyle name="Heading 2 3 4 2 4" xfId="40435"/>
    <cellStyle name="Heading 2 3 4 2 5" xfId="40436"/>
    <cellStyle name="Heading 2 3 4 2 6" xfId="40437"/>
    <cellStyle name="Heading 2 3 4 3" xfId="40438"/>
    <cellStyle name="Heading 2 3 4 3 2" xfId="40439"/>
    <cellStyle name="Heading 2 3 4 3 2 2" xfId="40440"/>
    <cellStyle name="Heading 2 3 4 3 2 3" xfId="40441"/>
    <cellStyle name="Heading 2 3 4 3 2 3 2" xfId="40442"/>
    <cellStyle name="Heading 2 3 4 3 2 4" xfId="40443"/>
    <cellStyle name="Heading 2 3 4 3 3" xfId="40444"/>
    <cellStyle name="Heading 2 3 4 3 4" xfId="40445"/>
    <cellStyle name="Heading 2 3 4 3 5" xfId="40446"/>
    <cellStyle name="Heading 2 3 4 3 6" xfId="40447"/>
    <cellStyle name="Heading 2 3 4 4" xfId="40448"/>
    <cellStyle name="Heading 2 3 4 4 2" xfId="40449"/>
    <cellStyle name="Heading 2 3 4 4 3" xfId="40450"/>
    <cellStyle name="Heading 2 3 4 4 3 2" xfId="40451"/>
    <cellStyle name="Heading 2 3 4 4 4" xfId="40452"/>
    <cellStyle name="Heading 2 3 4 5" xfId="40453"/>
    <cellStyle name="Heading 2 3 4 6" xfId="40454"/>
    <cellStyle name="Heading 2 3 4 7" xfId="40455"/>
    <cellStyle name="Heading 2 3 4 8" xfId="40456"/>
    <cellStyle name="Heading 2 3 5" xfId="40457"/>
    <cellStyle name="Heading 2 3 5 2" xfId="40458"/>
    <cellStyle name="Heading 2 3 5 2 2" xfId="40459"/>
    <cellStyle name="Heading 2 3 5 2 3" xfId="40460"/>
    <cellStyle name="Heading 2 3 5 2 3 2" xfId="40461"/>
    <cellStyle name="Heading 2 3 5 2 4" xfId="40462"/>
    <cellStyle name="Heading 2 3 5 3" xfId="40463"/>
    <cellStyle name="Heading 2 3 5 4" xfId="40464"/>
    <cellStyle name="Heading 2 3 5 5" xfId="40465"/>
    <cellStyle name="Heading 2 3 5 6" xfId="40466"/>
    <cellStyle name="Heading 2 3 6" xfId="40467"/>
    <cellStyle name="Heading 2 3 6 2" xfId="40468"/>
    <cellStyle name="Heading 2 3 6 2 2" xfId="40469"/>
    <cellStyle name="Heading 2 3 6 3" xfId="40470"/>
    <cellStyle name="Heading 2 3 6 3 2" xfId="40471"/>
    <cellStyle name="Heading 2 3 6 4" xfId="40472"/>
    <cellStyle name="Heading 2 3 6 5" xfId="40473"/>
    <cellStyle name="Heading 2 3 6 6" xfId="40474"/>
    <cellStyle name="Heading 2 3 7" xfId="40475"/>
    <cellStyle name="Heading 2 3 7 2" xfId="40476"/>
    <cellStyle name="Heading 2 3 8" xfId="40477"/>
    <cellStyle name="Heading 2 3 8 2" xfId="40478"/>
    <cellStyle name="Heading 2 3 9" xfId="40479"/>
    <cellStyle name="Heading 2 4" xfId="40480"/>
    <cellStyle name="Heading 2 4 10" xfId="40481"/>
    <cellStyle name="Heading 2 4 11" xfId="40482"/>
    <cellStyle name="Heading 2 4 2" xfId="40483"/>
    <cellStyle name="Heading 2 4 2 2" xfId="40484"/>
    <cellStyle name="Heading 2 4 2 2 2" xfId="40485"/>
    <cellStyle name="Heading 2 4 2 3" xfId="40486"/>
    <cellStyle name="Heading 2 4 2 4" xfId="40487"/>
    <cellStyle name="Heading 2 4 2 5" xfId="40488"/>
    <cellStyle name="Heading 2 4 2 6" xfId="40489"/>
    <cellStyle name="Heading 2 4 3" xfId="40490"/>
    <cellStyle name="Heading 2 4 3 2" xfId="40491"/>
    <cellStyle name="Heading 2 4 3 2 2" xfId="40492"/>
    <cellStyle name="Heading 2 4 3 3" xfId="40493"/>
    <cellStyle name="Heading 2 4 3 4" xfId="40494"/>
    <cellStyle name="Heading 2 4 3 5" xfId="40495"/>
    <cellStyle name="Heading 2 4 3 6" xfId="40496"/>
    <cellStyle name="Heading 2 4 4" xfId="40497"/>
    <cellStyle name="Heading 2 4 4 2" xfId="40498"/>
    <cellStyle name="Heading 2 4 4 2 2" xfId="40499"/>
    <cellStyle name="Heading 2 4 4 3" xfId="40500"/>
    <cellStyle name="Heading 2 4 4 4" xfId="40501"/>
    <cellStyle name="Heading 2 4 4 5" xfId="40502"/>
    <cellStyle name="Heading 2 4 4 6" xfId="40503"/>
    <cellStyle name="Heading 2 4 5" xfId="40504"/>
    <cellStyle name="Heading 2 4 5 2" xfId="40505"/>
    <cellStyle name="Heading 2 4 5 2 2" xfId="40506"/>
    <cellStyle name="Heading 2 4 5 3" xfId="40507"/>
    <cellStyle name="Heading 2 4 5 4" xfId="40508"/>
    <cellStyle name="Heading 2 4 5 5" xfId="40509"/>
    <cellStyle name="Heading 2 4 5 6" xfId="40510"/>
    <cellStyle name="Heading 2 4 6" xfId="40511"/>
    <cellStyle name="Heading 2 4 6 2" xfId="40512"/>
    <cellStyle name="Heading 2 4 7" xfId="40513"/>
    <cellStyle name="Heading 2 4 7 2" xfId="40514"/>
    <cellStyle name="Heading 2 4 8" xfId="40515"/>
    <cellStyle name="Heading 2 4 9" xfId="40516"/>
    <cellStyle name="Heading 2 5" xfId="40517"/>
    <cellStyle name="Heading 2 5 2" xfId="40518"/>
    <cellStyle name="Heading 2 5 2 2" xfId="40519"/>
    <cellStyle name="Heading 2 5 2 2 2" xfId="40520"/>
    <cellStyle name="Heading 2 5 2 3" xfId="40521"/>
    <cellStyle name="Heading 2 5 2 4" xfId="40522"/>
    <cellStyle name="Heading 2 5 2 5" xfId="40523"/>
    <cellStyle name="Heading 2 5 2 6" xfId="40524"/>
    <cellStyle name="Heading 2 5 3" xfId="40525"/>
    <cellStyle name="Heading 2 5 3 2" xfId="40526"/>
    <cellStyle name="Heading 2 5 3 2 2" xfId="40527"/>
    <cellStyle name="Heading 2 5 3 2 3" xfId="40528"/>
    <cellStyle name="Heading 2 5 3 2 3 2" xfId="40529"/>
    <cellStyle name="Heading 2 5 3 2 4" xfId="40530"/>
    <cellStyle name="Heading 2 5 3 3" xfId="40531"/>
    <cellStyle name="Heading 2 5 3 4" xfId="40532"/>
    <cellStyle name="Heading 2 5 3 5" xfId="40533"/>
    <cellStyle name="Heading 2 5 3 6" xfId="40534"/>
    <cellStyle name="Heading 2 5 4" xfId="40535"/>
    <cellStyle name="Heading 2 5 4 2" xfId="40536"/>
    <cellStyle name="Heading 2 5 4 3" xfId="40537"/>
    <cellStyle name="Heading 2 5 4 3 2" xfId="40538"/>
    <cellStyle name="Heading 2 5 4 4" xfId="40539"/>
    <cellStyle name="Heading 2 5 5" xfId="40540"/>
    <cellStyle name="Heading 2 5 6" xfId="40541"/>
    <cellStyle name="Heading 2 5 7" xfId="40542"/>
    <cellStyle name="Heading 2 5 8" xfId="40543"/>
    <cellStyle name="Heading 2 6" xfId="40544"/>
    <cellStyle name="Heading 2 6 2" xfId="40545"/>
    <cellStyle name="Heading 2 6 2 2" xfId="40546"/>
    <cellStyle name="Heading 2 6 2 3" xfId="40547"/>
    <cellStyle name="Heading 2 6 2 3 2" xfId="40548"/>
    <cellStyle name="Heading 2 6 2 4" xfId="40549"/>
    <cellStyle name="Heading 2 6 3" xfId="40550"/>
    <cellStyle name="Heading 2 6 4" xfId="40551"/>
    <cellStyle name="Heading 2 6 5" xfId="40552"/>
    <cellStyle name="Heading 2 6 6" xfId="40553"/>
    <cellStyle name="Heading 2 7" xfId="40554"/>
    <cellStyle name="Heading 2 7 2" xfId="40555"/>
    <cellStyle name="Heading 2 7 3" xfId="40556"/>
    <cellStyle name="Heading 2 7 3 2" xfId="40557"/>
    <cellStyle name="Heading 2 7 4" xfId="40558"/>
    <cellStyle name="Heading 2 8" xfId="40559"/>
    <cellStyle name="Heading 2 8 2" xfId="40560"/>
    <cellStyle name="Heading 2 9" xfId="40561"/>
    <cellStyle name="Heading 2 9 2" xfId="40562"/>
    <cellStyle name="Heading 3 10" xfId="40563"/>
    <cellStyle name="Heading 3 11" xfId="40564"/>
    <cellStyle name="Heading 3 2" xfId="40565"/>
    <cellStyle name="Heading 3 2 2" xfId="40566"/>
    <cellStyle name="Heading 3 2 2 2" xfId="40567"/>
    <cellStyle name="Heading 3 2 2 2 2" xfId="40568"/>
    <cellStyle name="Heading 3 2 2 3" xfId="40569"/>
    <cellStyle name="Heading 3 2 2 4" xfId="40570"/>
    <cellStyle name="Heading 3 2 2 5" xfId="40571"/>
    <cellStyle name="Heading 3 2 2 6" xfId="40572"/>
    <cellStyle name="Heading 3 2 3" xfId="40573"/>
    <cellStyle name="Heading 3 2 3 2" xfId="40574"/>
    <cellStyle name="Heading 3 2 3 2 2" xfId="40575"/>
    <cellStyle name="Heading 3 2 3 3" xfId="40576"/>
    <cellStyle name="Heading 3 2 3 4" xfId="40577"/>
    <cellStyle name="Heading 3 2 3 5" xfId="40578"/>
    <cellStyle name="Heading 3 2 3 6" xfId="40579"/>
    <cellStyle name="Heading 3 2 4" xfId="40580"/>
    <cellStyle name="Heading 3 2 4 2" xfId="40581"/>
    <cellStyle name="Heading 3 2 4 2 2" xfId="40582"/>
    <cellStyle name="Heading 3 2 4 3" xfId="40583"/>
    <cellStyle name="Heading 3 2 4 4" xfId="40584"/>
    <cellStyle name="Heading 3 2 4 5" xfId="40585"/>
    <cellStyle name="Heading 3 2 4 6" xfId="40586"/>
    <cellStyle name="Heading 3 2 5" xfId="40587"/>
    <cellStyle name="Heading 3 2 5 2" xfId="40588"/>
    <cellStyle name="Heading 3 2 6" xfId="40589"/>
    <cellStyle name="Heading 3 2 6 2" xfId="40590"/>
    <cellStyle name="Heading 3 2 7" xfId="40591"/>
    <cellStyle name="Heading 3 2 8" xfId="40592"/>
    <cellStyle name="Heading 3 2 9" xfId="40593"/>
    <cellStyle name="Heading 3 3" xfId="40594"/>
    <cellStyle name="Heading 3 3 10" xfId="40595"/>
    <cellStyle name="Heading 3 3 11" xfId="40596"/>
    <cellStyle name="Heading 3 3 2" xfId="40597"/>
    <cellStyle name="Heading 3 3 2 2" xfId="40598"/>
    <cellStyle name="Heading 3 3 2 2 2" xfId="40599"/>
    <cellStyle name="Heading 3 3 2 3" xfId="40600"/>
    <cellStyle name="Heading 3 3 2 4" xfId="40601"/>
    <cellStyle name="Heading 3 3 2 5" xfId="40602"/>
    <cellStyle name="Heading 3 3 2 6" xfId="40603"/>
    <cellStyle name="Heading 3 3 3" xfId="40604"/>
    <cellStyle name="Heading 3 3 3 2" xfId="40605"/>
    <cellStyle name="Heading 3 3 3 2 2" xfId="40606"/>
    <cellStyle name="Heading 3 3 3 3" xfId="40607"/>
    <cellStyle name="Heading 3 3 3 4" xfId="40608"/>
    <cellStyle name="Heading 3 3 3 5" xfId="40609"/>
    <cellStyle name="Heading 3 3 3 6" xfId="40610"/>
    <cellStyle name="Heading 3 3 4" xfId="40611"/>
    <cellStyle name="Heading 3 3 4 2" xfId="40612"/>
    <cellStyle name="Heading 3 3 4 2 2" xfId="40613"/>
    <cellStyle name="Heading 3 3 4 2 2 2" xfId="40614"/>
    <cellStyle name="Heading 3 3 4 2 3" xfId="40615"/>
    <cellStyle name="Heading 3 3 4 2 4" xfId="40616"/>
    <cellStyle name="Heading 3 3 4 2 5" xfId="40617"/>
    <cellStyle name="Heading 3 3 4 2 6" xfId="40618"/>
    <cellStyle name="Heading 3 3 4 3" xfId="40619"/>
    <cellStyle name="Heading 3 3 4 3 2" xfId="40620"/>
    <cellStyle name="Heading 3 3 4 3 2 2" xfId="40621"/>
    <cellStyle name="Heading 3 3 4 3 2 3" xfId="40622"/>
    <cellStyle name="Heading 3 3 4 3 2 3 2" xfId="40623"/>
    <cellStyle name="Heading 3 3 4 3 2 4" xfId="40624"/>
    <cellStyle name="Heading 3 3 4 3 3" xfId="40625"/>
    <cellStyle name="Heading 3 3 4 3 4" xfId="40626"/>
    <cellStyle name="Heading 3 3 4 3 5" xfId="40627"/>
    <cellStyle name="Heading 3 3 4 3 6" xfId="40628"/>
    <cellStyle name="Heading 3 3 4 4" xfId="40629"/>
    <cellStyle name="Heading 3 3 4 4 2" xfId="40630"/>
    <cellStyle name="Heading 3 3 4 4 3" xfId="40631"/>
    <cellStyle name="Heading 3 3 4 4 3 2" xfId="40632"/>
    <cellStyle name="Heading 3 3 4 4 4" xfId="40633"/>
    <cellStyle name="Heading 3 3 4 5" xfId="40634"/>
    <cellStyle name="Heading 3 3 4 6" xfId="40635"/>
    <cellStyle name="Heading 3 3 4 7" xfId="40636"/>
    <cellStyle name="Heading 3 3 4 8" xfId="40637"/>
    <cellStyle name="Heading 3 3 5" xfId="40638"/>
    <cellStyle name="Heading 3 3 5 2" xfId="40639"/>
    <cellStyle name="Heading 3 3 5 2 2" xfId="40640"/>
    <cellStyle name="Heading 3 3 5 2 3" xfId="40641"/>
    <cellStyle name="Heading 3 3 5 2 3 2" xfId="40642"/>
    <cellStyle name="Heading 3 3 5 2 4" xfId="40643"/>
    <cellStyle name="Heading 3 3 5 3" xfId="40644"/>
    <cellStyle name="Heading 3 3 5 4" xfId="40645"/>
    <cellStyle name="Heading 3 3 5 5" xfId="40646"/>
    <cellStyle name="Heading 3 3 5 6" xfId="40647"/>
    <cellStyle name="Heading 3 3 6" xfId="40648"/>
    <cellStyle name="Heading 3 3 6 2" xfId="40649"/>
    <cellStyle name="Heading 3 3 6 2 2" xfId="40650"/>
    <cellStyle name="Heading 3 3 6 3" xfId="40651"/>
    <cellStyle name="Heading 3 3 6 3 2" xfId="40652"/>
    <cellStyle name="Heading 3 3 6 4" xfId="40653"/>
    <cellStyle name="Heading 3 3 6 5" xfId="40654"/>
    <cellStyle name="Heading 3 3 6 6" xfId="40655"/>
    <cellStyle name="Heading 3 3 7" xfId="40656"/>
    <cellStyle name="Heading 3 3 7 2" xfId="40657"/>
    <cellStyle name="Heading 3 3 8" xfId="40658"/>
    <cellStyle name="Heading 3 3 8 2" xfId="40659"/>
    <cellStyle name="Heading 3 3 9" xfId="40660"/>
    <cellStyle name="Heading 3 4" xfId="40661"/>
    <cellStyle name="Heading 3 4 10" xfId="40662"/>
    <cellStyle name="Heading 3 4 11" xfId="40663"/>
    <cellStyle name="Heading 3 4 2" xfId="40664"/>
    <cellStyle name="Heading 3 4 2 2" xfId="40665"/>
    <cellStyle name="Heading 3 4 2 2 2" xfId="40666"/>
    <cellStyle name="Heading 3 4 2 3" xfId="40667"/>
    <cellStyle name="Heading 3 4 2 4" xfId="40668"/>
    <cellStyle name="Heading 3 4 2 5" xfId="40669"/>
    <cellStyle name="Heading 3 4 2 6" xfId="40670"/>
    <cellStyle name="Heading 3 4 3" xfId="40671"/>
    <cellStyle name="Heading 3 4 3 2" xfId="40672"/>
    <cellStyle name="Heading 3 4 3 2 2" xfId="40673"/>
    <cellStyle name="Heading 3 4 3 3" xfId="40674"/>
    <cellStyle name="Heading 3 4 3 4" xfId="40675"/>
    <cellStyle name="Heading 3 4 3 5" xfId="40676"/>
    <cellStyle name="Heading 3 4 3 6" xfId="40677"/>
    <cellStyle name="Heading 3 4 4" xfId="40678"/>
    <cellStyle name="Heading 3 4 4 2" xfId="40679"/>
    <cellStyle name="Heading 3 4 4 2 2" xfId="40680"/>
    <cellStyle name="Heading 3 4 4 3" xfId="40681"/>
    <cellStyle name="Heading 3 4 4 4" xfId="40682"/>
    <cellStyle name="Heading 3 4 4 5" xfId="40683"/>
    <cellStyle name="Heading 3 4 4 6" xfId="40684"/>
    <cellStyle name="Heading 3 4 5" xfId="40685"/>
    <cellStyle name="Heading 3 4 5 2" xfId="40686"/>
    <cellStyle name="Heading 3 4 5 2 2" xfId="40687"/>
    <cellStyle name="Heading 3 4 5 3" xfId="40688"/>
    <cellStyle name="Heading 3 4 5 4" xfId="40689"/>
    <cellStyle name="Heading 3 4 5 5" xfId="40690"/>
    <cellStyle name="Heading 3 4 5 6" xfId="40691"/>
    <cellStyle name="Heading 3 4 6" xfId="40692"/>
    <cellStyle name="Heading 3 4 6 2" xfId="40693"/>
    <cellStyle name="Heading 3 4 7" xfId="40694"/>
    <cellStyle name="Heading 3 4 7 2" xfId="40695"/>
    <cellStyle name="Heading 3 4 8" xfId="40696"/>
    <cellStyle name="Heading 3 4 9" xfId="40697"/>
    <cellStyle name="Heading 3 5" xfId="40698"/>
    <cellStyle name="Heading 3 5 2" xfId="40699"/>
    <cellStyle name="Heading 3 5 2 2" xfId="40700"/>
    <cellStyle name="Heading 3 5 2 2 2" xfId="40701"/>
    <cellStyle name="Heading 3 5 2 3" xfId="40702"/>
    <cellStyle name="Heading 3 5 2 4" xfId="40703"/>
    <cellStyle name="Heading 3 5 2 5" xfId="40704"/>
    <cellStyle name="Heading 3 5 2 6" xfId="40705"/>
    <cellStyle name="Heading 3 5 3" xfId="40706"/>
    <cellStyle name="Heading 3 5 3 2" xfId="40707"/>
    <cellStyle name="Heading 3 5 3 2 2" xfId="40708"/>
    <cellStyle name="Heading 3 5 3 2 3" xfId="40709"/>
    <cellStyle name="Heading 3 5 3 2 3 2" xfId="40710"/>
    <cellStyle name="Heading 3 5 3 2 4" xfId="40711"/>
    <cellStyle name="Heading 3 5 3 3" xfId="40712"/>
    <cellStyle name="Heading 3 5 3 4" xfId="40713"/>
    <cellStyle name="Heading 3 5 3 5" xfId="40714"/>
    <cellStyle name="Heading 3 5 3 6" xfId="40715"/>
    <cellStyle name="Heading 3 5 4" xfId="40716"/>
    <cellStyle name="Heading 3 5 4 2" xfId="40717"/>
    <cellStyle name="Heading 3 5 4 3" xfId="40718"/>
    <cellStyle name="Heading 3 5 4 3 2" xfId="40719"/>
    <cellStyle name="Heading 3 5 4 4" xfId="40720"/>
    <cellStyle name="Heading 3 5 5" xfId="40721"/>
    <cellStyle name="Heading 3 5 6" xfId="40722"/>
    <cellStyle name="Heading 3 5 7" xfId="40723"/>
    <cellStyle name="Heading 3 5 8" xfId="40724"/>
    <cellStyle name="Heading 3 6" xfId="40725"/>
    <cellStyle name="Heading 3 6 2" xfId="40726"/>
    <cellStyle name="Heading 3 6 2 2" xfId="40727"/>
    <cellStyle name="Heading 3 6 2 3" xfId="40728"/>
    <cellStyle name="Heading 3 6 2 3 2" xfId="40729"/>
    <cellStyle name="Heading 3 6 2 4" xfId="40730"/>
    <cellStyle name="Heading 3 6 3" xfId="40731"/>
    <cellStyle name="Heading 3 6 4" xfId="40732"/>
    <cellStyle name="Heading 3 6 5" xfId="40733"/>
    <cellStyle name="Heading 3 6 6" xfId="40734"/>
    <cellStyle name="Heading 3 7" xfId="40735"/>
    <cellStyle name="Heading 3 7 2" xfId="40736"/>
    <cellStyle name="Heading 3 7 3" xfId="40737"/>
    <cellStyle name="Heading 3 7 3 2" xfId="40738"/>
    <cellStyle name="Heading 3 7 4" xfId="40739"/>
    <cellStyle name="Heading 3 8" xfId="40740"/>
    <cellStyle name="Heading 3 8 2" xfId="40741"/>
    <cellStyle name="Heading 3 9" xfId="40742"/>
    <cellStyle name="Heading 3 9 2" xfId="40743"/>
    <cellStyle name="Heading 4 10" xfId="40744"/>
    <cellStyle name="Heading 4 11" xfId="40745"/>
    <cellStyle name="Heading 4 2" xfId="40746"/>
    <cellStyle name="Heading 4 2 2" xfId="40747"/>
    <cellStyle name="Heading 4 2 2 2" xfId="40748"/>
    <cellStyle name="Heading 4 2 2 2 2" xfId="40749"/>
    <cellStyle name="Heading 4 2 2 3" xfId="40750"/>
    <cellStyle name="Heading 4 2 2 4" xfId="40751"/>
    <cellStyle name="Heading 4 2 2 5" xfId="40752"/>
    <cellStyle name="Heading 4 2 2 6" xfId="40753"/>
    <cellStyle name="Heading 4 2 3" xfId="40754"/>
    <cellStyle name="Heading 4 2 3 2" xfId="40755"/>
    <cellStyle name="Heading 4 2 3 2 2" xfId="40756"/>
    <cellStyle name="Heading 4 2 3 3" xfId="40757"/>
    <cellStyle name="Heading 4 2 3 4" xfId="40758"/>
    <cellStyle name="Heading 4 2 3 5" xfId="40759"/>
    <cellStyle name="Heading 4 2 3 6" xfId="40760"/>
    <cellStyle name="Heading 4 2 4" xfId="40761"/>
    <cellStyle name="Heading 4 2 4 2" xfId="40762"/>
    <cellStyle name="Heading 4 2 4 2 2" xfId="40763"/>
    <cellStyle name="Heading 4 2 4 3" xfId="40764"/>
    <cellStyle name="Heading 4 2 4 4" xfId="40765"/>
    <cellStyle name="Heading 4 2 4 5" xfId="40766"/>
    <cellStyle name="Heading 4 2 4 6" xfId="40767"/>
    <cellStyle name="Heading 4 2 5" xfId="40768"/>
    <cellStyle name="Heading 4 2 5 2" xfId="40769"/>
    <cellStyle name="Heading 4 2 6" xfId="40770"/>
    <cellStyle name="Heading 4 2 6 2" xfId="40771"/>
    <cellStyle name="Heading 4 2 7" xfId="40772"/>
    <cellStyle name="Heading 4 2 8" xfId="40773"/>
    <cellStyle name="Heading 4 2 9" xfId="40774"/>
    <cellStyle name="Heading 4 3" xfId="40775"/>
    <cellStyle name="Heading 4 3 10" xfId="40776"/>
    <cellStyle name="Heading 4 3 2" xfId="40777"/>
    <cellStyle name="Heading 4 3 2 2" xfId="40778"/>
    <cellStyle name="Heading 4 3 2 2 2" xfId="40779"/>
    <cellStyle name="Heading 4 3 2 3" xfId="40780"/>
    <cellStyle name="Heading 4 3 2 4" xfId="40781"/>
    <cellStyle name="Heading 4 3 2 5" xfId="40782"/>
    <cellStyle name="Heading 4 3 2 6" xfId="40783"/>
    <cellStyle name="Heading 4 3 3" xfId="40784"/>
    <cellStyle name="Heading 4 3 3 2" xfId="40785"/>
    <cellStyle name="Heading 4 3 3 2 2" xfId="40786"/>
    <cellStyle name="Heading 4 3 3 3" xfId="40787"/>
    <cellStyle name="Heading 4 3 3 4" xfId="40788"/>
    <cellStyle name="Heading 4 3 3 5" xfId="40789"/>
    <cellStyle name="Heading 4 3 3 6" xfId="40790"/>
    <cellStyle name="Heading 4 3 4" xfId="40791"/>
    <cellStyle name="Heading 4 3 4 2" xfId="40792"/>
    <cellStyle name="Heading 4 3 4 2 2" xfId="40793"/>
    <cellStyle name="Heading 4 3 4 2 2 2" xfId="40794"/>
    <cellStyle name="Heading 4 3 4 2 3" xfId="40795"/>
    <cellStyle name="Heading 4 3 4 2 4" xfId="40796"/>
    <cellStyle name="Heading 4 3 4 2 5" xfId="40797"/>
    <cellStyle name="Heading 4 3 4 2 6" xfId="40798"/>
    <cellStyle name="Heading 4 3 4 3" xfId="40799"/>
    <cellStyle name="Heading 4 3 4 3 2" xfId="40800"/>
    <cellStyle name="Heading 4 3 4 3 2 2" xfId="40801"/>
    <cellStyle name="Heading 4 3 4 3 2 3" xfId="40802"/>
    <cellStyle name="Heading 4 3 4 3 2 3 2" xfId="40803"/>
    <cellStyle name="Heading 4 3 4 3 2 4" xfId="40804"/>
    <cellStyle name="Heading 4 3 4 3 3" xfId="40805"/>
    <cellStyle name="Heading 4 3 4 3 4" xfId="40806"/>
    <cellStyle name="Heading 4 3 4 3 5" xfId="40807"/>
    <cellStyle name="Heading 4 3 4 3 6" xfId="40808"/>
    <cellStyle name="Heading 4 3 4 4" xfId="40809"/>
    <cellStyle name="Heading 4 3 4 4 2" xfId="40810"/>
    <cellStyle name="Heading 4 3 4 4 3" xfId="40811"/>
    <cellStyle name="Heading 4 3 4 4 3 2" xfId="40812"/>
    <cellStyle name="Heading 4 3 4 4 4" xfId="40813"/>
    <cellStyle name="Heading 4 3 4 5" xfId="40814"/>
    <cellStyle name="Heading 4 3 4 6" xfId="40815"/>
    <cellStyle name="Heading 4 3 4 7" xfId="40816"/>
    <cellStyle name="Heading 4 3 4 8" xfId="40817"/>
    <cellStyle name="Heading 4 3 5" xfId="40818"/>
    <cellStyle name="Heading 4 3 5 2" xfId="40819"/>
    <cellStyle name="Heading 4 3 5 2 2" xfId="40820"/>
    <cellStyle name="Heading 4 3 5 2 3" xfId="40821"/>
    <cellStyle name="Heading 4 3 5 2 3 2" xfId="40822"/>
    <cellStyle name="Heading 4 3 5 2 4" xfId="40823"/>
    <cellStyle name="Heading 4 3 5 3" xfId="40824"/>
    <cellStyle name="Heading 4 3 5 4" xfId="40825"/>
    <cellStyle name="Heading 4 3 5 5" xfId="40826"/>
    <cellStyle name="Heading 4 3 5 6" xfId="40827"/>
    <cellStyle name="Heading 4 3 6" xfId="40828"/>
    <cellStyle name="Heading 4 3 6 2" xfId="40829"/>
    <cellStyle name="Heading 4 3 6 2 2" xfId="40830"/>
    <cellStyle name="Heading 4 3 6 3" xfId="40831"/>
    <cellStyle name="Heading 4 3 6 3 2" xfId="40832"/>
    <cellStyle name="Heading 4 3 6 4" xfId="40833"/>
    <cellStyle name="Heading 4 3 6 5" xfId="40834"/>
    <cellStyle name="Heading 4 3 6 6" xfId="40835"/>
    <cellStyle name="Heading 4 3 7" xfId="40836"/>
    <cellStyle name="Heading 4 3 7 2" xfId="40837"/>
    <cellStyle name="Heading 4 3 8" xfId="40838"/>
    <cellStyle name="Heading 4 3 8 2" xfId="40839"/>
    <cellStyle name="Heading 4 3 9" xfId="40840"/>
    <cellStyle name="Heading 4 4" xfId="40841"/>
    <cellStyle name="Heading 4 4 10" xfId="40842"/>
    <cellStyle name="Heading 4 4 11" xfId="40843"/>
    <cellStyle name="Heading 4 4 2" xfId="40844"/>
    <cellStyle name="Heading 4 4 2 2" xfId="40845"/>
    <cellStyle name="Heading 4 4 2 2 2" xfId="40846"/>
    <cellStyle name="Heading 4 4 2 3" xfId="40847"/>
    <cellStyle name="Heading 4 4 2 4" xfId="40848"/>
    <cellStyle name="Heading 4 4 2 5" xfId="40849"/>
    <cellStyle name="Heading 4 4 2 6" xfId="40850"/>
    <cellStyle name="Heading 4 4 3" xfId="40851"/>
    <cellStyle name="Heading 4 4 3 2" xfId="40852"/>
    <cellStyle name="Heading 4 4 3 2 2" xfId="40853"/>
    <cellStyle name="Heading 4 4 3 3" xfId="40854"/>
    <cellStyle name="Heading 4 4 3 4" xfId="40855"/>
    <cellStyle name="Heading 4 4 3 5" xfId="40856"/>
    <cellStyle name="Heading 4 4 3 6" xfId="40857"/>
    <cellStyle name="Heading 4 4 4" xfId="40858"/>
    <cellStyle name="Heading 4 4 4 2" xfId="40859"/>
    <cellStyle name="Heading 4 4 4 2 2" xfId="40860"/>
    <cellStyle name="Heading 4 4 4 3" xfId="40861"/>
    <cellStyle name="Heading 4 4 4 4" xfId="40862"/>
    <cellStyle name="Heading 4 4 4 5" xfId="40863"/>
    <cellStyle name="Heading 4 4 4 6" xfId="40864"/>
    <cellStyle name="Heading 4 4 5" xfId="40865"/>
    <cellStyle name="Heading 4 4 5 2" xfId="40866"/>
    <cellStyle name="Heading 4 4 5 2 2" xfId="40867"/>
    <cellStyle name="Heading 4 4 5 3" xfId="40868"/>
    <cellStyle name="Heading 4 4 5 4" xfId="40869"/>
    <cellStyle name="Heading 4 4 5 5" xfId="40870"/>
    <cellStyle name="Heading 4 4 5 6" xfId="40871"/>
    <cellStyle name="Heading 4 4 6" xfId="40872"/>
    <cellStyle name="Heading 4 4 6 2" xfId="40873"/>
    <cellStyle name="Heading 4 4 7" xfId="40874"/>
    <cellStyle name="Heading 4 4 7 2" xfId="40875"/>
    <cellStyle name="Heading 4 4 8" xfId="40876"/>
    <cellStyle name="Heading 4 4 9" xfId="40877"/>
    <cellStyle name="Heading 4 5" xfId="40878"/>
    <cellStyle name="Heading 4 5 2" xfId="40879"/>
    <cellStyle name="Heading 4 5 2 2" xfId="40880"/>
    <cellStyle name="Heading 4 5 2 2 2" xfId="40881"/>
    <cellStyle name="Heading 4 5 2 3" xfId="40882"/>
    <cellStyle name="Heading 4 5 2 4" xfId="40883"/>
    <cellStyle name="Heading 4 5 2 5" xfId="40884"/>
    <cellStyle name="Heading 4 5 2 6" xfId="40885"/>
    <cellStyle name="Heading 4 5 3" xfId="40886"/>
    <cellStyle name="Heading 4 5 3 2" xfId="40887"/>
    <cellStyle name="Heading 4 5 3 2 2" xfId="40888"/>
    <cellStyle name="Heading 4 5 3 2 3" xfId="40889"/>
    <cellStyle name="Heading 4 5 3 2 3 2" xfId="40890"/>
    <cellStyle name="Heading 4 5 3 2 4" xfId="40891"/>
    <cellStyle name="Heading 4 5 3 3" xfId="40892"/>
    <cellStyle name="Heading 4 5 3 4" xfId="40893"/>
    <cellStyle name="Heading 4 5 3 5" xfId="40894"/>
    <cellStyle name="Heading 4 5 3 6" xfId="40895"/>
    <cellStyle name="Heading 4 5 4" xfId="40896"/>
    <cellStyle name="Heading 4 5 4 2" xfId="40897"/>
    <cellStyle name="Heading 4 5 4 3" xfId="40898"/>
    <cellStyle name="Heading 4 5 4 3 2" xfId="40899"/>
    <cellStyle name="Heading 4 5 4 4" xfId="40900"/>
    <cellStyle name="Heading 4 5 5" xfId="40901"/>
    <cellStyle name="Heading 4 5 6" xfId="40902"/>
    <cellStyle name="Heading 4 5 7" xfId="40903"/>
    <cellStyle name="Heading 4 5 8" xfId="40904"/>
    <cellStyle name="Heading 4 6" xfId="40905"/>
    <cellStyle name="Heading 4 6 2" xfId="40906"/>
    <cellStyle name="Heading 4 6 2 2" xfId="40907"/>
    <cellStyle name="Heading 4 6 2 3" xfId="40908"/>
    <cellStyle name="Heading 4 6 2 3 2" xfId="40909"/>
    <cellStyle name="Heading 4 6 2 4" xfId="40910"/>
    <cellStyle name="Heading 4 6 3" xfId="40911"/>
    <cellStyle name="Heading 4 6 4" xfId="40912"/>
    <cellStyle name="Heading 4 6 5" xfId="40913"/>
    <cellStyle name="Heading 4 6 6" xfId="40914"/>
    <cellStyle name="Heading 4 7" xfId="40915"/>
    <cellStyle name="Heading 4 7 2" xfId="40916"/>
    <cellStyle name="Heading 4 7 3" xfId="40917"/>
    <cellStyle name="Heading 4 7 3 2" xfId="40918"/>
    <cellStyle name="Heading 4 7 4" xfId="40919"/>
    <cellStyle name="Heading 4 8" xfId="40920"/>
    <cellStyle name="Heading 4 8 2" xfId="40921"/>
    <cellStyle name="Heading 4 9" xfId="40922"/>
    <cellStyle name="Heading 4 9 2" xfId="40923"/>
    <cellStyle name="Hyperlink 2" xfId="40924"/>
    <cellStyle name="Hyperlink 2 2" xfId="40925"/>
    <cellStyle name="Hyperlink 2 2 2" xfId="40926"/>
    <cellStyle name="Hyperlink 2 3" xfId="40927"/>
    <cellStyle name="Hyperlink 2 4" xfId="40928"/>
    <cellStyle name="Hyperlink 2 5" xfId="40929"/>
    <cellStyle name="Hyperlink 2 6" xfId="40930"/>
    <cellStyle name="Hyperlink 3" xfId="40931"/>
    <cellStyle name="Input 10" xfId="40932"/>
    <cellStyle name="Input 11" xfId="40933"/>
    <cellStyle name="Input 2" xfId="40934"/>
    <cellStyle name="Input 2 2" xfId="40935"/>
    <cellStyle name="Input 2 2 2" xfId="40936"/>
    <cellStyle name="Input 2 2 2 2" xfId="40937"/>
    <cellStyle name="Input 2 2 3" xfId="40938"/>
    <cellStyle name="Input 2 2 4" xfId="40939"/>
    <cellStyle name="Input 2 2 5" xfId="40940"/>
    <cellStyle name="Input 2 2 6" xfId="40941"/>
    <cellStyle name="Input 2 3" xfId="40942"/>
    <cellStyle name="Input 2 3 2" xfId="40943"/>
    <cellStyle name="Input 2 3 2 2" xfId="40944"/>
    <cellStyle name="Input 2 3 3" xfId="40945"/>
    <cellStyle name="Input 2 3 4" xfId="40946"/>
    <cellStyle name="Input 2 3 5" xfId="40947"/>
    <cellStyle name="Input 2 3 6" xfId="40948"/>
    <cellStyle name="Input 2 4" xfId="40949"/>
    <cellStyle name="Input 2 4 2" xfId="40950"/>
    <cellStyle name="Input 2 4 2 2" xfId="40951"/>
    <cellStyle name="Input 2 4 3" xfId="40952"/>
    <cellStyle name="Input 2 4 4" xfId="40953"/>
    <cellStyle name="Input 2 4 5" xfId="40954"/>
    <cellStyle name="Input 2 4 6" xfId="40955"/>
    <cellStyle name="Input 2 5" xfId="40956"/>
    <cellStyle name="Input 2 5 2" xfId="40957"/>
    <cellStyle name="Input 2 6" xfId="40958"/>
    <cellStyle name="Input 2 6 2" xfId="40959"/>
    <cellStyle name="Input 2 7" xfId="40960"/>
    <cellStyle name="Input 2 8" xfId="40961"/>
    <cellStyle name="Input 2 9" xfId="40962"/>
    <cellStyle name="Input 3" xfId="40963"/>
    <cellStyle name="Input 3 10" xfId="40964"/>
    <cellStyle name="Input 3 11" xfId="40965"/>
    <cellStyle name="Input 3 2" xfId="40966"/>
    <cellStyle name="Input 3 2 2" xfId="40967"/>
    <cellStyle name="Input 3 2 2 2" xfId="40968"/>
    <cellStyle name="Input 3 2 3" xfId="40969"/>
    <cellStyle name="Input 3 2 4" xfId="40970"/>
    <cellStyle name="Input 3 2 5" xfId="40971"/>
    <cellStyle name="Input 3 2 6" xfId="40972"/>
    <cellStyle name="Input 3 3" xfId="40973"/>
    <cellStyle name="Input 3 3 2" xfId="40974"/>
    <cellStyle name="Input 3 3 2 2" xfId="40975"/>
    <cellStyle name="Input 3 3 3" xfId="40976"/>
    <cellStyle name="Input 3 3 4" xfId="40977"/>
    <cellStyle name="Input 3 3 5" xfId="40978"/>
    <cellStyle name="Input 3 3 6" xfId="40979"/>
    <cellStyle name="Input 3 4" xfId="40980"/>
    <cellStyle name="Input 3 4 2" xfId="40981"/>
    <cellStyle name="Input 3 4 2 2" xfId="40982"/>
    <cellStyle name="Input 3 4 2 2 2" xfId="40983"/>
    <cellStyle name="Input 3 4 2 3" xfId="40984"/>
    <cellStyle name="Input 3 4 2 4" xfId="40985"/>
    <cellStyle name="Input 3 4 2 5" xfId="40986"/>
    <cellStyle name="Input 3 4 2 6" xfId="40987"/>
    <cellStyle name="Input 3 4 3" xfId="40988"/>
    <cellStyle name="Input 3 4 3 2" xfId="40989"/>
    <cellStyle name="Input 3 4 3 2 2" xfId="40990"/>
    <cellStyle name="Input 3 4 3 2 3" xfId="40991"/>
    <cellStyle name="Input 3 4 3 2 3 2" xfId="40992"/>
    <cellStyle name="Input 3 4 3 2 4" xfId="40993"/>
    <cellStyle name="Input 3 4 3 3" xfId="40994"/>
    <cellStyle name="Input 3 4 3 4" xfId="40995"/>
    <cellStyle name="Input 3 4 3 5" xfId="40996"/>
    <cellStyle name="Input 3 4 3 6" xfId="40997"/>
    <cellStyle name="Input 3 4 4" xfId="40998"/>
    <cellStyle name="Input 3 4 4 2" xfId="40999"/>
    <cellStyle name="Input 3 4 4 3" xfId="41000"/>
    <cellStyle name="Input 3 4 4 3 2" xfId="41001"/>
    <cellStyle name="Input 3 4 4 4" xfId="41002"/>
    <cellStyle name="Input 3 4 5" xfId="41003"/>
    <cellStyle name="Input 3 4 6" xfId="41004"/>
    <cellStyle name="Input 3 4 7" xfId="41005"/>
    <cellStyle name="Input 3 4 8" xfId="41006"/>
    <cellStyle name="Input 3 5" xfId="41007"/>
    <cellStyle name="Input 3 5 2" xfId="41008"/>
    <cellStyle name="Input 3 5 2 2" xfId="41009"/>
    <cellStyle name="Input 3 5 2 3" xfId="41010"/>
    <cellStyle name="Input 3 5 2 3 2" xfId="41011"/>
    <cellStyle name="Input 3 5 2 4" xfId="41012"/>
    <cellStyle name="Input 3 5 3" xfId="41013"/>
    <cellStyle name="Input 3 5 4" xfId="41014"/>
    <cellStyle name="Input 3 5 5" xfId="41015"/>
    <cellStyle name="Input 3 5 6" xfId="41016"/>
    <cellStyle name="Input 3 6" xfId="41017"/>
    <cellStyle name="Input 3 6 2" xfId="41018"/>
    <cellStyle name="Input 3 6 2 2" xfId="41019"/>
    <cellStyle name="Input 3 6 3" xfId="41020"/>
    <cellStyle name="Input 3 6 3 2" xfId="41021"/>
    <cellStyle name="Input 3 6 4" xfId="41022"/>
    <cellStyle name="Input 3 6 5" xfId="41023"/>
    <cellStyle name="Input 3 6 6" xfId="41024"/>
    <cellStyle name="Input 3 7" xfId="41025"/>
    <cellStyle name="Input 3 7 2" xfId="41026"/>
    <cellStyle name="Input 3 8" xfId="41027"/>
    <cellStyle name="Input 3 8 2" xfId="41028"/>
    <cellStyle name="Input 3 9" xfId="41029"/>
    <cellStyle name="Input 4" xfId="41030"/>
    <cellStyle name="Input 4 10" xfId="41031"/>
    <cellStyle name="Input 4 11" xfId="41032"/>
    <cellStyle name="Input 4 2" xfId="41033"/>
    <cellStyle name="Input 4 2 2" xfId="41034"/>
    <cellStyle name="Input 4 2 2 2" xfId="41035"/>
    <cellStyle name="Input 4 2 3" xfId="41036"/>
    <cellStyle name="Input 4 2 4" xfId="41037"/>
    <cellStyle name="Input 4 2 5" xfId="41038"/>
    <cellStyle name="Input 4 2 6" xfId="41039"/>
    <cellStyle name="Input 4 3" xfId="41040"/>
    <cellStyle name="Input 4 3 2" xfId="41041"/>
    <cellStyle name="Input 4 3 2 2" xfId="41042"/>
    <cellStyle name="Input 4 3 3" xfId="41043"/>
    <cellStyle name="Input 4 3 4" xfId="41044"/>
    <cellStyle name="Input 4 3 5" xfId="41045"/>
    <cellStyle name="Input 4 3 6" xfId="41046"/>
    <cellStyle name="Input 4 4" xfId="41047"/>
    <cellStyle name="Input 4 4 2" xfId="41048"/>
    <cellStyle name="Input 4 4 2 2" xfId="41049"/>
    <cellStyle name="Input 4 4 3" xfId="41050"/>
    <cellStyle name="Input 4 4 4" xfId="41051"/>
    <cellStyle name="Input 4 4 5" xfId="41052"/>
    <cellStyle name="Input 4 4 6" xfId="41053"/>
    <cellStyle name="Input 4 5" xfId="41054"/>
    <cellStyle name="Input 4 5 2" xfId="41055"/>
    <cellStyle name="Input 4 5 2 2" xfId="41056"/>
    <cellStyle name="Input 4 5 3" xfId="41057"/>
    <cellStyle name="Input 4 5 4" xfId="41058"/>
    <cellStyle name="Input 4 5 5" xfId="41059"/>
    <cellStyle name="Input 4 5 6" xfId="41060"/>
    <cellStyle name="Input 4 6" xfId="41061"/>
    <cellStyle name="Input 4 6 2" xfId="41062"/>
    <cellStyle name="Input 4 7" xfId="41063"/>
    <cellStyle name="Input 4 7 2" xfId="41064"/>
    <cellStyle name="Input 4 8" xfId="41065"/>
    <cellStyle name="Input 4 9" xfId="41066"/>
    <cellStyle name="Input 5" xfId="41067"/>
    <cellStyle name="Input 5 2" xfId="41068"/>
    <cellStyle name="Input 5 2 2" xfId="41069"/>
    <cellStyle name="Input 5 2 2 2" xfId="41070"/>
    <cellStyle name="Input 5 2 3" xfId="41071"/>
    <cellStyle name="Input 5 2 4" xfId="41072"/>
    <cellStyle name="Input 5 2 5" xfId="41073"/>
    <cellStyle name="Input 5 2 6" xfId="41074"/>
    <cellStyle name="Input 5 3" xfId="41075"/>
    <cellStyle name="Input 5 3 2" xfId="41076"/>
    <cellStyle name="Input 5 3 2 2" xfId="41077"/>
    <cellStyle name="Input 5 3 2 3" xfId="41078"/>
    <cellStyle name="Input 5 3 2 3 2" xfId="41079"/>
    <cellStyle name="Input 5 3 2 4" xfId="41080"/>
    <cellStyle name="Input 5 3 3" xfId="41081"/>
    <cellStyle name="Input 5 3 4" xfId="41082"/>
    <cellStyle name="Input 5 3 5" xfId="41083"/>
    <cellStyle name="Input 5 3 6" xfId="41084"/>
    <cellStyle name="Input 5 4" xfId="41085"/>
    <cellStyle name="Input 5 4 2" xfId="41086"/>
    <cellStyle name="Input 5 4 3" xfId="41087"/>
    <cellStyle name="Input 5 4 3 2" xfId="41088"/>
    <cellStyle name="Input 5 4 4" xfId="41089"/>
    <cellStyle name="Input 5 5" xfId="41090"/>
    <cellStyle name="Input 5 6" xfId="41091"/>
    <cellStyle name="Input 5 7" xfId="41092"/>
    <cellStyle name="Input 5 8" xfId="41093"/>
    <cellStyle name="Input 6" xfId="41094"/>
    <cellStyle name="Input 6 2" xfId="41095"/>
    <cellStyle name="Input 6 2 2" xfId="41096"/>
    <cellStyle name="Input 6 2 3" xfId="41097"/>
    <cellStyle name="Input 6 2 3 2" xfId="41098"/>
    <cellStyle name="Input 6 2 4" xfId="41099"/>
    <cellStyle name="Input 6 3" xfId="41100"/>
    <cellStyle name="Input 6 4" xfId="41101"/>
    <cellStyle name="Input 6 5" xfId="41102"/>
    <cellStyle name="Input 6 6" xfId="41103"/>
    <cellStyle name="Input 7" xfId="41104"/>
    <cellStyle name="Input 7 2" xfId="41105"/>
    <cellStyle name="Input 7 3" xfId="41106"/>
    <cellStyle name="Input 7 3 2" xfId="41107"/>
    <cellStyle name="Input 7 4" xfId="41108"/>
    <cellStyle name="Input 8" xfId="41109"/>
    <cellStyle name="Input 8 2" xfId="41110"/>
    <cellStyle name="Input 9" xfId="41111"/>
    <cellStyle name="Input 9 2" xfId="41112"/>
    <cellStyle name="Input Cells" xfId="41113"/>
    <cellStyle name="Linked Cell 2" xfId="41114"/>
    <cellStyle name="Linked Cell 2 2" xfId="41115"/>
    <cellStyle name="Linked Cell 2 2 2" xfId="41116"/>
    <cellStyle name="Linked Cell 2 2 2 2" xfId="41117"/>
    <cellStyle name="Linked Cell 2 2 3" xfId="41118"/>
    <cellStyle name="Linked Cell 2 2 4" xfId="41119"/>
    <cellStyle name="Linked Cell 2 2 5" xfId="41120"/>
    <cellStyle name="Linked Cell 2 2 6" xfId="41121"/>
    <cellStyle name="Linked Cell 2 3" xfId="41122"/>
    <cellStyle name="Linked Cell 2 3 2" xfId="41123"/>
    <cellStyle name="Linked Cell 2 3 2 2" xfId="41124"/>
    <cellStyle name="Linked Cell 2 3 3" xfId="41125"/>
    <cellStyle name="Linked Cell 2 3 4" xfId="41126"/>
    <cellStyle name="Linked Cell 2 3 5" xfId="41127"/>
    <cellStyle name="Linked Cell 2 3 6" xfId="41128"/>
    <cellStyle name="Linked Cell 2 4" xfId="41129"/>
    <cellStyle name="Linked Cell 2 4 2" xfId="41130"/>
    <cellStyle name="Linked Cell 2 4 2 2" xfId="41131"/>
    <cellStyle name="Linked Cell 2 4 3" xfId="41132"/>
    <cellStyle name="Linked Cell 2 4 4" xfId="41133"/>
    <cellStyle name="Linked Cell 2 4 5" xfId="41134"/>
    <cellStyle name="Linked Cell 2 4 6" xfId="41135"/>
    <cellStyle name="Linked Cell 2 5" xfId="41136"/>
    <cellStyle name="Linked Cell 2 5 2" xfId="41137"/>
    <cellStyle name="Linked Cell 2 6" xfId="41138"/>
    <cellStyle name="Linked Cell 2 6 2" xfId="41139"/>
    <cellStyle name="Linked Cell 2 7" xfId="41140"/>
    <cellStyle name="Linked Cell 2 8" xfId="41141"/>
    <cellStyle name="Linked Cell 2 9" xfId="41142"/>
    <cellStyle name="Linked Cell 3" xfId="41143"/>
    <cellStyle name="Linked Cell 3 2" xfId="41144"/>
    <cellStyle name="Linked Cell 3 2 2" xfId="41145"/>
    <cellStyle name="Linked Cell 3 2 2 2" xfId="41146"/>
    <cellStyle name="Linked Cell 3 2 3" xfId="41147"/>
    <cellStyle name="Linked Cell 3 2 4" xfId="41148"/>
    <cellStyle name="Linked Cell 3 2 5" xfId="41149"/>
    <cellStyle name="Linked Cell 3 2 6" xfId="41150"/>
    <cellStyle name="Linked Cell 3 3" xfId="41151"/>
    <cellStyle name="Linked Cell 3 3 2" xfId="41152"/>
    <cellStyle name="Linked Cell 3 3 2 2" xfId="41153"/>
    <cellStyle name="Linked Cell 3 3 3" xfId="41154"/>
    <cellStyle name="Linked Cell 3 3 4" xfId="41155"/>
    <cellStyle name="Linked Cell 3 3 5" xfId="41156"/>
    <cellStyle name="Linked Cell 3 3 6" xfId="41157"/>
    <cellStyle name="Linked Cell 3 4" xfId="41158"/>
    <cellStyle name="Linked Cell 3 4 2" xfId="41159"/>
    <cellStyle name="Linked Cell 3 4 2 2" xfId="41160"/>
    <cellStyle name="Linked Cell 3 4 3" xfId="41161"/>
    <cellStyle name="Linked Cell 3 4 4" xfId="41162"/>
    <cellStyle name="Linked Cell 3 4 5" xfId="41163"/>
    <cellStyle name="Linked Cell 3 4 6" xfId="41164"/>
    <cellStyle name="Linked Cell 3 5" xfId="41165"/>
    <cellStyle name="Linked Cell 3 5 2" xfId="41166"/>
    <cellStyle name="Linked Cell 3 6" xfId="41167"/>
    <cellStyle name="Linked Cell 3 6 2" xfId="41168"/>
    <cellStyle name="Linked Cell 3 7" xfId="41169"/>
    <cellStyle name="Linked Cell 3 8" xfId="41170"/>
    <cellStyle name="Linked Cell 4" xfId="41171"/>
    <cellStyle name="Linked Cell 4 10" xfId="41172"/>
    <cellStyle name="Linked Cell 4 2" xfId="41173"/>
    <cellStyle name="Linked Cell 4 2 2" xfId="41174"/>
    <cellStyle name="Linked Cell 4 2 2 2" xfId="41175"/>
    <cellStyle name="Linked Cell 4 2 3" xfId="41176"/>
    <cellStyle name="Linked Cell 4 2 4" xfId="41177"/>
    <cellStyle name="Linked Cell 4 2 5" xfId="41178"/>
    <cellStyle name="Linked Cell 4 2 6" xfId="41179"/>
    <cellStyle name="Linked Cell 4 3" xfId="41180"/>
    <cellStyle name="Linked Cell 4 3 2" xfId="41181"/>
    <cellStyle name="Linked Cell 4 3 2 2" xfId="41182"/>
    <cellStyle name="Linked Cell 4 3 3" xfId="41183"/>
    <cellStyle name="Linked Cell 4 3 4" xfId="41184"/>
    <cellStyle name="Linked Cell 4 3 5" xfId="41185"/>
    <cellStyle name="Linked Cell 4 3 6" xfId="41186"/>
    <cellStyle name="Linked Cell 4 4" xfId="41187"/>
    <cellStyle name="Linked Cell 4 4 2" xfId="41188"/>
    <cellStyle name="Linked Cell 4 4 2 2" xfId="41189"/>
    <cellStyle name="Linked Cell 4 4 3" xfId="41190"/>
    <cellStyle name="Linked Cell 4 4 4" xfId="41191"/>
    <cellStyle name="Linked Cell 4 4 5" xfId="41192"/>
    <cellStyle name="Linked Cell 4 4 6" xfId="41193"/>
    <cellStyle name="Linked Cell 4 5" xfId="41194"/>
    <cellStyle name="Linked Cell 4 5 2" xfId="41195"/>
    <cellStyle name="Linked Cell 4 6" xfId="41196"/>
    <cellStyle name="Linked Cell 4 6 2" xfId="41197"/>
    <cellStyle name="Linked Cell 4 7" xfId="41198"/>
    <cellStyle name="Linked Cell 4 8" xfId="41199"/>
    <cellStyle name="Linked Cell 4 9" xfId="41200"/>
    <cellStyle name="Linked Cell 5" xfId="41201"/>
    <cellStyle name="Linked Cell 5 2" xfId="41202"/>
    <cellStyle name="Linked Cell 5 3" xfId="41203"/>
    <cellStyle name="Linked Cell 6" xfId="41204"/>
    <cellStyle name="Linked Cell 6 2" xfId="41205"/>
    <cellStyle name="Linked Cell 7" xfId="41206"/>
    <cellStyle name="Linked Cell 7 2" xfId="41207"/>
    <cellStyle name="Linked Cell 8" xfId="41208"/>
    <cellStyle name="Linked Cell 9" xfId="41209"/>
    <cellStyle name="Neutral 2" xfId="41210"/>
    <cellStyle name="Neutral 2 2" xfId="41211"/>
    <cellStyle name="Neutral 2 2 2" xfId="41212"/>
    <cellStyle name="Neutral 2 2 2 2" xfId="41213"/>
    <cellStyle name="Neutral 2 2 3" xfId="41214"/>
    <cellStyle name="Neutral 2 2 4" xfId="41215"/>
    <cellStyle name="Neutral 2 2 5" xfId="41216"/>
    <cellStyle name="Neutral 2 2 6" xfId="41217"/>
    <cellStyle name="Neutral 2 3" xfId="41218"/>
    <cellStyle name="Neutral 2 3 2" xfId="41219"/>
    <cellStyle name="Neutral 2 3 2 2" xfId="41220"/>
    <cellStyle name="Neutral 2 3 3" xfId="41221"/>
    <cellStyle name="Neutral 2 3 4" xfId="41222"/>
    <cellStyle name="Neutral 2 3 5" xfId="41223"/>
    <cellStyle name="Neutral 2 3 6" xfId="41224"/>
    <cellStyle name="Neutral 2 4" xfId="41225"/>
    <cellStyle name="Neutral 2 4 2" xfId="41226"/>
    <cellStyle name="Neutral 2 4 2 2" xfId="41227"/>
    <cellStyle name="Neutral 2 4 3" xfId="41228"/>
    <cellStyle name="Neutral 2 4 4" xfId="41229"/>
    <cellStyle name="Neutral 2 4 5" xfId="41230"/>
    <cellStyle name="Neutral 2 4 6" xfId="41231"/>
    <cellStyle name="Neutral 2 5" xfId="41232"/>
    <cellStyle name="Neutral 2 5 2" xfId="41233"/>
    <cellStyle name="Neutral 2 6" xfId="41234"/>
    <cellStyle name="Neutral 2 6 2" xfId="41235"/>
    <cellStyle name="Neutral 2 7" xfId="41236"/>
    <cellStyle name="Neutral 2 8" xfId="41237"/>
    <cellStyle name="Neutral 2 9" xfId="41238"/>
    <cellStyle name="Neutral 3" xfId="41239"/>
    <cellStyle name="Neutral 3 2" xfId="41240"/>
    <cellStyle name="Neutral 3 2 2" xfId="41241"/>
    <cellStyle name="Neutral 3 2 2 2" xfId="41242"/>
    <cellStyle name="Neutral 3 2 3" xfId="41243"/>
    <cellStyle name="Neutral 3 2 4" xfId="41244"/>
    <cellStyle name="Neutral 3 2 5" xfId="41245"/>
    <cellStyle name="Neutral 3 2 6" xfId="41246"/>
    <cellStyle name="Neutral 3 3" xfId="41247"/>
    <cellStyle name="Neutral 3 3 2" xfId="41248"/>
    <cellStyle name="Neutral 3 3 2 2" xfId="41249"/>
    <cellStyle name="Neutral 3 3 3" xfId="41250"/>
    <cellStyle name="Neutral 3 3 4" xfId="41251"/>
    <cellStyle name="Neutral 3 3 5" xfId="41252"/>
    <cellStyle name="Neutral 3 3 6" xfId="41253"/>
    <cellStyle name="Neutral 3 4" xfId="41254"/>
    <cellStyle name="Neutral 3 4 2" xfId="41255"/>
    <cellStyle name="Neutral 3 4 2 2" xfId="41256"/>
    <cellStyle name="Neutral 3 4 3" xfId="41257"/>
    <cellStyle name="Neutral 3 4 4" xfId="41258"/>
    <cellStyle name="Neutral 3 4 5" xfId="41259"/>
    <cellStyle name="Neutral 3 4 6" xfId="41260"/>
    <cellStyle name="Neutral 3 5" xfId="41261"/>
    <cellStyle name="Neutral 3 5 2" xfId="41262"/>
    <cellStyle name="Neutral 3 6" xfId="41263"/>
    <cellStyle name="Neutral 3 6 2" xfId="41264"/>
    <cellStyle name="Neutral 3 7" xfId="41265"/>
    <cellStyle name="Neutral 3 8" xfId="41266"/>
    <cellStyle name="Neutral 3 9" xfId="41267"/>
    <cellStyle name="Neutral 4" xfId="41268"/>
    <cellStyle name="Neutral 4 10" xfId="41269"/>
    <cellStyle name="Neutral 4 2" xfId="41270"/>
    <cellStyle name="Neutral 4 2 2" xfId="41271"/>
    <cellStyle name="Neutral 4 2 2 2" xfId="41272"/>
    <cellStyle name="Neutral 4 2 3" xfId="41273"/>
    <cellStyle name="Neutral 4 2 4" xfId="41274"/>
    <cellStyle name="Neutral 4 2 5" xfId="41275"/>
    <cellStyle name="Neutral 4 2 6" xfId="41276"/>
    <cellStyle name="Neutral 4 3" xfId="41277"/>
    <cellStyle name="Neutral 4 3 2" xfId="41278"/>
    <cellStyle name="Neutral 4 3 2 2" xfId="41279"/>
    <cellStyle name="Neutral 4 3 3" xfId="41280"/>
    <cellStyle name="Neutral 4 3 4" xfId="41281"/>
    <cellStyle name="Neutral 4 3 5" xfId="41282"/>
    <cellStyle name="Neutral 4 3 6" xfId="41283"/>
    <cellStyle name="Neutral 4 4" xfId="41284"/>
    <cellStyle name="Neutral 4 4 2" xfId="41285"/>
    <cellStyle name="Neutral 4 4 2 2" xfId="41286"/>
    <cellStyle name="Neutral 4 4 3" xfId="41287"/>
    <cellStyle name="Neutral 4 4 4" xfId="41288"/>
    <cellStyle name="Neutral 4 4 5" xfId="41289"/>
    <cellStyle name="Neutral 4 4 6" xfId="41290"/>
    <cellStyle name="Neutral 4 5" xfId="41291"/>
    <cellStyle name="Neutral 4 5 2" xfId="41292"/>
    <cellStyle name="Neutral 4 6" xfId="41293"/>
    <cellStyle name="Neutral 4 6 2" xfId="41294"/>
    <cellStyle name="Neutral 4 7" xfId="41295"/>
    <cellStyle name="Neutral 4 8" xfId="41296"/>
    <cellStyle name="Neutral 4 9" xfId="41297"/>
    <cellStyle name="Neutral 5" xfId="41298"/>
    <cellStyle name="Neutral 5 2" xfId="41299"/>
    <cellStyle name="Neutral 5 3" xfId="41300"/>
    <cellStyle name="Neutral 6" xfId="41301"/>
    <cellStyle name="Neutral 6 2" xfId="41302"/>
    <cellStyle name="Neutral 7" xfId="41303"/>
    <cellStyle name="Neutral 7 2" xfId="41304"/>
    <cellStyle name="Neutral 8" xfId="41305"/>
    <cellStyle name="Neutral 9" xfId="41306"/>
    <cellStyle name="Normal" xfId="0" builtinId="0"/>
    <cellStyle name="Normal 10" xfId="41307"/>
    <cellStyle name="Normal 10 2" xfId="41308"/>
    <cellStyle name="Normal 10 2 2" xfId="41309"/>
    <cellStyle name="Normal 10 3" xfId="41310"/>
    <cellStyle name="Normal 10 4" xfId="41311"/>
    <cellStyle name="Normal 100" xfId="41312"/>
    <cellStyle name="Normal 101" xfId="41313"/>
    <cellStyle name="Normal 102" xfId="41314"/>
    <cellStyle name="Normal 103" xfId="41315"/>
    <cellStyle name="Normal 104" xfId="41316"/>
    <cellStyle name="Normal 105" xfId="41317"/>
    <cellStyle name="Normal 106" xfId="41318"/>
    <cellStyle name="Normal 107" xfId="41319"/>
    <cellStyle name="Normal 108" xfId="41320"/>
    <cellStyle name="Normal 109" xfId="41321"/>
    <cellStyle name="Normal 11" xfId="41322"/>
    <cellStyle name="Normal 11 2" xfId="41323"/>
    <cellStyle name="Normal 11 3" xfId="41324"/>
    <cellStyle name="Normal 110" xfId="41325"/>
    <cellStyle name="Normal 111" xfId="41326"/>
    <cellStyle name="Normal 112" xfId="41327"/>
    <cellStyle name="Normal 113" xfId="41328"/>
    <cellStyle name="Normal 114" xfId="41329"/>
    <cellStyle name="Normal 115" xfId="41330"/>
    <cellStyle name="Normal 116" xfId="41331"/>
    <cellStyle name="Normal 117" xfId="41332"/>
    <cellStyle name="Normal 118" xfId="41333"/>
    <cellStyle name="Normal 119" xfId="41334"/>
    <cellStyle name="Normal 12" xfId="41335"/>
    <cellStyle name="Normal 120" xfId="41336"/>
    <cellStyle name="Normal 121" xfId="41337"/>
    <cellStyle name="Normal 122" xfId="41338"/>
    <cellStyle name="Normal 123" xfId="41339"/>
    <cellStyle name="Normal 124" xfId="41340"/>
    <cellStyle name="Normal 125" xfId="41341"/>
    <cellStyle name="Normal 126" xfId="41342"/>
    <cellStyle name="Normal 127" xfId="41343"/>
    <cellStyle name="Normal 128" xfId="41344"/>
    <cellStyle name="Normal 129" xfId="41345"/>
    <cellStyle name="Normal 13" xfId="41346"/>
    <cellStyle name="Normal 130" xfId="41347"/>
    <cellStyle name="Normal 131" xfId="41348"/>
    <cellStyle name="Normal 132" xfId="41349"/>
    <cellStyle name="Normal 133" xfId="41350"/>
    <cellStyle name="Normal 134" xfId="41351"/>
    <cellStyle name="Normal 135" xfId="41352"/>
    <cellStyle name="Normal 136" xfId="41353"/>
    <cellStyle name="Normal 137" xfId="41354"/>
    <cellStyle name="Normal 138" xfId="41355"/>
    <cellStyle name="Normal 139" xfId="41356"/>
    <cellStyle name="Normal 14" xfId="1"/>
    <cellStyle name="Normal 14 2" xfId="2"/>
    <cellStyle name="Normal 140" xfId="41357"/>
    <cellStyle name="Normal 141" xfId="41358"/>
    <cellStyle name="Normal 142" xfId="41359"/>
    <cellStyle name="Normal 143" xfId="41360"/>
    <cellStyle name="Normal 144" xfId="41361"/>
    <cellStyle name="Normal 145" xfId="41362"/>
    <cellStyle name="Normal 146" xfId="41363"/>
    <cellStyle name="Normal 147" xfId="41364"/>
    <cellStyle name="Normal 148" xfId="41365"/>
    <cellStyle name="Normal 149" xfId="41366"/>
    <cellStyle name="Normal 15" xfId="41367"/>
    <cellStyle name="Normal 150" xfId="41368"/>
    <cellStyle name="Normal 151" xfId="41369"/>
    <cellStyle name="Normal 152" xfId="41370"/>
    <cellStyle name="Normal 153" xfId="41371"/>
    <cellStyle name="Normal 154" xfId="41372"/>
    <cellStyle name="Normal 155" xfId="41373"/>
    <cellStyle name="Normal 156" xfId="41374"/>
    <cellStyle name="Normal 157" xfId="41375"/>
    <cellStyle name="Normal 158" xfId="41376"/>
    <cellStyle name="Normal 159" xfId="41377"/>
    <cellStyle name="Normal 16" xfId="41378"/>
    <cellStyle name="Normal 160" xfId="41379"/>
    <cellStyle name="Normal 161" xfId="41380"/>
    <cellStyle name="Normal 162" xfId="41381"/>
    <cellStyle name="Normal 163" xfId="41382"/>
    <cellStyle name="Normal 164" xfId="41383"/>
    <cellStyle name="Normal 165" xfId="41384"/>
    <cellStyle name="Normal 166" xfId="41385"/>
    <cellStyle name="Normal 167" xfId="41386"/>
    <cellStyle name="Normal 168" xfId="41387"/>
    <cellStyle name="Normal 169" xfId="41388"/>
    <cellStyle name="Normal 17" xfId="41389"/>
    <cellStyle name="Normal 170" xfId="41390"/>
    <cellStyle name="Normal 171" xfId="41391"/>
    <cellStyle name="Normal 172" xfId="41392"/>
    <cellStyle name="Normal 173" xfId="41393"/>
    <cellStyle name="Normal 174" xfId="41394"/>
    <cellStyle name="Normal 175" xfId="41395"/>
    <cellStyle name="Normal 176" xfId="41396"/>
    <cellStyle name="Normal 177" xfId="41397"/>
    <cellStyle name="Normal 178" xfId="41398"/>
    <cellStyle name="Normal 179" xfId="41399"/>
    <cellStyle name="Normal 18" xfId="41400"/>
    <cellStyle name="Normal 180" xfId="41401"/>
    <cellStyle name="Normal 181" xfId="41402"/>
    <cellStyle name="Normal 182" xfId="41403"/>
    <cellStyle name="Normal 183" xfId="41404"/>
    <cellStyle name="Normal 184" xfId="41405"/>
    <cellStyle name="Normal 185" xfId="41406"/>
    <cellStyle name="Normal 186" xfId="41407"/>
    <cellStyle name="Normal 187" xfId="41408"/>
    <cellStyle name="Normal 188" xfId="41409"/>
    <cellStyle name="Normal 189" xfId="41410"/>
    <cellStyle name="Normal 19" xfId="41411"/>
    <cellStyle name="Normal 190" xfId="41412"/>
    <cellStyle name="Normal 191" xfId="41413"/>
    <cellStyle name="Normal 192" xfId="41414"/>
    <cellStyle name="Normal 193" xfId="41415"/>
    <cellStyle name="Normal 194" xfId="41416"/>
    <cellStyle name="Normal 195" xfId="41417"/>
    <cellStyle name="Normal 196" xfId="41418"/>
    <cellStyle name="Normal 197" xfId="41419"/>
    <cellStyle name="Normal 198" xfId="41420"/>
    <cellStyle name="Normal 199" xfId="41421"/>
    <cellStyle name="Normal 2" xfId="41422"/>
    <cellStyle name="Normal 2 10" xfId="41423"/>
    <cellStyle name="Normal 2 10 2" xfId="41424"/>
    <cellStyle name="Normal 2 10 2 2" xfId="41425"/>
    <cellStyle name="Normal 2 10 3" xfId="41426"/>
    <cellStyle name="Normal 2 10 4" xfId="41427"/>
    <cellStyle name="Normal 2 10 5" xfId="41428"/>
    <cellStyle name="Normal 2 10 6" xfId="41429"/>
    <cellStyle name="Normal 2 10 7" xfId="41430"/>
    <cellStyle name="Normal 2 11" xfId="41431"/>
    <cellStyle name="Normal 2 11 2" xfId="41432"/>
    <cellStyle name="Normal 2 11 2 2" xfId="41433"/>
    <cellStyle name="Normal 2 11 3" xfId="41434"/>
    <cellStyle name="Normal 2 11 4" xfId="41435"/>
    <cellStyle name="Normal 2 11 5" xfId="41436"/>
    <cellStyle name="Normal 2 11 6" xfId="41437"/>
    <cellStyle name="Normal 2 11 7" xfId="41438"/>
    <cellStyle name="Normal 2 12" xfId="41439"/>
    <cellStyle name="Normal 2 12 2" xfId="41440"/>
    <cellStyle name="Normal 2 12 2 2" xfId="41441"/>
    <cellStyle name="Normal 2 12 3" xfId="41442"/>
    <cellStyle name="Normal 2 12 4" xfId="41443"/>
    <cellStyle name="Normal 2 12 5" xfId="41444"/>
    <cellStyle name="Normal 2 12 6" xfId="41445"/>
    <cellStyle name="Normal 2 12 7" xfId="41446"/>
    <cellStyle name="Normal 2 13" xfId="41447"/>
    <cellStyle name="Normal 2 13 2" xfId="41448"/>
    <cellStyle name="Normal 2 13 3" xfId="41449"/>
    <cellStyle name="Normal 2 14" xfId="41450"/>
    <cellStyle name="Normal 2 14 2" xfId="41451"/>
    <cellStyle name="Normal 2 15" xfId="41452"/>
    <cellStyle name="Normal 2 16" xfId="41453"/>
    <cellStyle name="Normal 2 17" xfId="41454"/>
    <cellStyle name="Normal 2 18" xfId="41455"/>
    <cellStyle name="Normal 2 19" xfId="41456"/>
    <cellStyle name="Normal 2 2" xfId="41457"/>
    <cellStyle name="Normal 2 2 10" xfId="41458"/>
    <cellStyle name="Normal 2 2 11" xfId="41459"/>
    <cellStyle name="Normal 2 2 2" xfId="41460"/>
    <cellStyle name="Normal 2 2 2 10" xfId="41461"/>
    <cellStyle name="Normal 2 2 2 11" xfId="41462"/>
    <cellStyle name="Normal 2 2 2 12" xfId="41463"/>
    <cellStyle name="Normal 2 2 2 13" xfId="41464"/>
    <cellStyle name="Normal 2 2 2 2" xfId="41465"/>
    <cellStyle name="Normal 2 2 2 2 10" xfId="41466"/>
    <cellStyle name="Normal 2 2 2 2 11" xfId="41467"/>
    <cellStyle name="Normal 2 2 2 2 12" xfId="41468"/>
    <cellStyle name="Normal 2 2 2 2 2" xfId="41469"/>
    <cellStyle name="Normal 2 2 2 2 2 10" xfId="41470"/>
    <cellStyle name="Normal 2 2 2 2 2 11" xfId="41471"/>
    <cellStyle name="Normal 2 2 2 2 2 2" xfId="41472"/>
    <cellStyle name="Normal 2 2 2 2 2 2 10" xfId="41473"/>
    <cellStyle name="Normal 2 2 2 2 2 2 2" xfId="41474"/>
    <cellStyle name="Normal 2 2 2 2 2 2 2 2" xfId="41475"/>
    <cellStyle name="Normal 2 2 2 2 2 2 2 2 2" xfId="41476"/>
    <cellStyle name="Normal 2 2 2 2 2 2 2 3" xfId="41477"/>
    <cellStyle name="Normal 2 2 2 2 2 2 2 4" xfId="41478"/>
    <cellStyle name="Normal 2 2 2 2 2 2 2 5" xfId="41479"/>
    <cellStyle name="Normal 2 2 2 2 2 2 2 6" xfId="41480"/>
    <cellStyle name="Normal 2 2 2 2 2 2 2 7" xfId="41481"/>
    <cellStyle name="Normal 2 2 2 2 2 2 3" xfId="41482"/>
    <cellStyle name="Normal 2 2 2 2 2 2 3 2" xfId="41483"/>
    <cellStyle name="Normal 2 2 2 2 2 2 3 2 2" xfId="41484"/>
    <cellStyle name="Normal 2 2 2 2 2 2 3 3" xfId="41485"/>
    <cellStyle name="Normal 2 2 2 2 2 2 3 4" xfId="41486"/>
    <cellStyle name="Normal 2 2 2 2 2 2 3 5" xfId="41487"/>
    <cellStyle name="Normal 2 2 2 2 2 2 3 6" xfId="41488"/>
    <cellStyle name="Normal 2 2 2 2 2 2 3 7" xfId="41489"/>
    <cellStyle name="Normal 2 2 2 2 2 2 4" xfId="41490"/>
    <cellStyle name="Normal 2 2 2 2 2 2 4 2" xfId="41491"/>
    <cellStyle name="Normal 2 2 2 2 2 2 4 2 2" xfId="41492"/>
    <cellStyle name="Normal 2 2 2 2 2 2 4 3" xfId="41493"/>
    <cellStyle name="Normal 2 2 2 2 2 2 4 4" xfId="41494"/>
    <cellStyle name="Normal 2 2 2 2 2 2 4 5" xfId="41495"/>
    <cellStyle name="Normal 2 2 2 2 2 2 4 6" xfId="41496"/>
    <cellStyle name="Normal 2 2 2 2 2 2 4 7" xfId="41497"/>
    <cellStyle name="Normal 2 2 2 2 2 2 5" xfId="41498"/>
    <cellStyle name="Normal 2 2 2 2 2 2 5 2" xfId="41499"/>
    <cellStyle name="Normal 2 2 2 2 2 2 6" xfId="41500"/>
    <cellStyle name="Normal 2 2 2 2 2 2 7" xfId="41501"/>
    <cellStyle name="Normal 2 2 2 2 2 2 8" xfId="41502"/>
    <cellStyle name="Normal 2 2 2 2 2 2 9" xfId="41503"/>
    <cellStyle name="Normal 2 2 2 2 2 3" xfId="41504"/>
    <cellStyle name="Normal 2 2 2 2 2 3 2" xfId="41505"/>
    <cellStyle name="Normal 2 2 2 2 2 3 2 2" xfId="41506"/>
    <cellStyle name="Normal 2 2 2 2 2 3 3" xfId="41507"/>
    <cellStyle name="Normal 2 2 2 2 2 3 4" xfId="41508"/>
    <cellStyle name="Normal 2 2 2 2 2 3 5" xfId="41509"/>
    <cellStyle name="Normal 2 2 2 2 2 3 6" xfId="41510"/>
    <cellStyle name="Normal 2 2 2 2 2 3 7" xfId="41511"/>
    <cellStyle name="Normal 2 2 2 2 2 4" xfId="41512"/>
    <cellStyle name="Normal 2 2 2 2 2 4 2" xfId="41513"/>
    <cellStyle name="Normal 2 2 2 2 2 4 2 2" xfId="41514"/>
    <cellStyle name="Normal 2 2 2 2 2 4 3" xfId="41515"/>
    <cellStyle name="Normal 2 2 2 2 2 4 4" xfId="41516"/>
    <cellStyle name="Normal 2 2 2 2 2 4 5" xfId="41517"/>
    <cellStyle name="Normal 2 2 2 2 2 4 6" xfId="41518"/>
    <cellStyle name="Normal 2 2 2 2 2 4 7" xfId="41519"/>
    <cellStyle name="Normal 2 2 2 2 2 5" xfId="41520"/>
    <cellStyle name="Normal 2 2 2 2 2 5 2" xfId="41521"/>
    <cellStyle name="Normal 2 2 2 2 2 5 2 2" xfId="41522"/>
    <cellStyle name="Normal 2 2 2 2 2 5 3" xfId="41523"/>
    <cellStyle name="Normal 2 2 2 2 2 5 4" xfId="41524"/>
    <cellStyle name="Normal 2 2 2 2 2 5 5" xfId="41525"/>
    <cellStyle name="Normal 2 2 2 2 2 5 6" xfId="41526"/>
    <cellStyle name="Normal 2 2 2 2 2 5 7" xfId="41527"/>
    <cellStyle name="Normal 2 2 2 2 2 6" xfId="41528"/>
    <cellStyle name="Normal 2 2 2 2 2 6 2" xfId="41529"/>
    <cellStyle name="Normal 2 2 2 2 2 7" xfId="41530"/>
    <cellStyle name="Normal 2 2 2 2 2 8" xfId="41531"/>
    <cellStyle name="Normal 2 2 2 2 2 9" xfId="41532"/>
    <cellStyle name="Normal 2 2 2 2 3" xfId="41533"/>
    <cellStyle name="Normal 2 2 2 2 3 10" xfId="41534"/>
    <cellStyle name="Normal 2 2 2 2 3 2" xfId="41535"/>
    <cellStyle name="Normal 2 2 2 2 3 2 2" xfId="41536"/>
    <cellStyle name="Normal 2 2 2 2 3 2 2 2" xfId="41537"/>
    <cellStyle name="Normal 2 2 2 2 3 2 3" xfId="41538"/>
    <cellStyle name="Normal 2 2 2 2 3 2 4" xfId="41539"/>
    <cellStyle name="Normal 2 2 2 2 3 2 5" xfId="41540"/>
    <cellStyle name="Normal 2 2 2 2 3 2 6" xfId="41541"/>
    <cellStyle name="Normal 2 2 2 2 3 2 7" xfId="41542"/>
    <cellStyle name="Normal 2 2 2 2 3 3" xfId="41543"/>
    <cellStyle name="Normal 2 2 2 2 3 3 2" xfId="41544"/>
    <cellStyle name="Normal 2 2 2 2 3 3 2 2" xfId="41545"/>
    <cellStyle name="Normal 2 2 2 2 3 3 3" xfId="41546"/>
    <cellStyle name="Normal 2 2 2 2 3 3 4" xfId="41547"/>
    <cellStyle name="Normal 2 2 2 2 3 3 5" xfId="41548"/>
    <cellStyle name="Normal 2 2 2 2 3 3 6" xfId="41549"/>
    <cellStyle name="Normal 2 2 2 2 3 3 7" xfId="41550"/>
    <cellStyle name="Normal 2 2 2 2 3 4" xfId="41551"/>
    <cellStyle name="Normal 2 2 2 2 3 4 2" xfId="41552"/>
    <cellStyle name="Normal 2 2 2 2 3 4 2 2" xfId="41553"/>
    <cellStyle name="Normal 2 2 2 2 3 4 3" xfId="41554"/>
    <cellStyle name="Normal 2 2 2 2 3 4 4" xfId="41555"/>
    <cellStyle name="Normal 2 2 2 2 3 4 5" xfId="41556"/>
    <cellStyle name="Normal 2 2 2 2 3 4 6" xfId="41557"/>
    <cellStyle name="Normal 2 2 2 2 3 4 7" xfId="41558"/>
    <cellStyle name="Normal 2 2 2 2 3 5" xfId="41559"/>
    <cellStyle name="Normal 2 2 2 2 3 5 2" xfId="41560"/>
    <cellStyle name="Normal 2 2 2 2 3 6" xfId="41561"/>
    <cellStyle name="Normal 2 2 2 2 3 7" xfId="41562"/>
    <cellStyle name="Normal 2 2 2 2 3 8" xfId="41563"/>
    <cellStyle name="Normal 2 2 2 2 3 9" xfId="41564"/>
    <cellStyle name="Normal 2 2 2 2 4" xfId="41565"/>
    <cellStyle name="Normal 2 2 2 2 4 2" xfId="41566"/>
    <cellStyle name="Normal 2 2 2 2 4 2 2" xfId="41567"/>
    <cellStyle name="Normal 2 2 2 2 4 3" xfId="41568"/>
    <cellStyle name="Normal 2 2 2 2 4 4" xfId="41569"/>
    <cellStyle name="Normal 2 2 2 2 4 5" xfId="41570"/>
    <cellStyle name="Normal 2 2 2 2 4 6" xfId="41571"/>
    <cellStyle name="Normal 2 2 2 2 4 7" xfId="41572"/>
    <cellStyle name="Normal 2 2 2 2 5" xfId="41573"/>
    <cellStyle name="Normal 2 2 2 2 5 2" xfId="41574"/>
    <cellStyle name="Normal 2 2 2 2 5 2 2" xfId="41575"/>
    <cellStyle name="Normal 2 2 2 2 5 3" xfId="41576"/>
    <cellStyle name="Normal 2 2 2 2 5 4" xfId="41577"/>
    <cellStyle name="Normal 2 2 2 2 5 5" xfId="41578"/>
    <cellStyle name="Normal 2 2 2 2 5 6" xfId="41579"/>
    <cellStyle name="Normal 2 2 2 2 5 7" xfId="41580"/>
    <cellStyle name="Normal 2 2 2 2 6" xfId="41581"/>
    <cellStyle name="Normal 2 2 2 2 6 2" xfId="41582"/>
    <cellStyle name="Normal 2 2 2 2 6 2 2" xfId="41583"/>
    <cellStyle name="Normal 2 2 2 2 6 3" xfId="41584"/>
    <cellStyle name="Normal 2 2 2 2 6 4" xfId="41585"/>
    <cellStyle name="Normal 2 2 2 2 6 5" xfId="41586"/>
    <cellStyle name="Normal 2 2 2 2 6 6" xfId="41587"/>
    <cellStyle name="Normal 2 2 2 2 6 7" xfId="41588"/>
    <cellStyle name="Normal 2 2 2 2 7" xfId="41589"/>
    <cellStyle name="Normal 2 2 2 2 7 2" xfId="41590"/>
    <cellStyle name="Normal 2 2 2 2 8" xfId="41591"/>
    <cellStyle name="Normal 2 2 2 2 9" xfId="41592"/>
    <cellStyle name="Normal 2 2 2 3" xfId="41593"/>
    <cellStyle name="Normal 2 2 2 3 10" xfId="41594"/>
    <cellStyle name="Normal 2 2 2 3 11" xfId="41595"/>
    <cellStyle name="Normal 2 2 2 3 2" xfId="41596"/>
    <cellStyle name="Normal 2 2 2 3 2 10" xfId="41597"/>
    <cellStyle name="Normal 2 2 2 3 2 2" xfId="41598"/>
    <cellStyle name="Normal 2 2 2 3 2 2 2" xfId="41599"/>
    <cellStyle name="Normal 2 2 2 3 2 2 2 2" xfId="41600"/>
    <cellStyle name="Normal 2 2 2 3 2 2 3" xfId="41601"/>
    <cellStyle name="Normal 2 2 2 3 2 2 4" xfId="41602"/>
    <cellStyle name="Normal 2 2 2 3 2 2 5" xfId="41603"/>
    <cellStyle name="Normal 2 2 2 3 2 2 6" xfId="41604"/>
    <cellStyle name="Normal 2 2 2 3 2 2 7" xfId="41605"/>
    <cellStyle name="Normal 2 2 2 3 2 3" xfId="41606"/>
    <cellStyle name="Normal 2 2 2 3 2 3 2" xfId="41607"/>
    <cellStyle name="Normal 2 2 2 3 2 3 2 2" xfId="41608"/>
    <cellStyle name="Normal 2 2 2 3 2 3 3" xfId="41609"/>
    <cellStyle name="Normal 2 2 2 3 2 3 4" xfId="41610"/>
    <cellStyle name="Normal 2 2 2 3 2 3 5" xfId="41611"/>
    <cellStyle name="Normal 2 2 2 3 2 3 6" xfId="41612"/>
    <cellStyle name="Normal 2 2 2 3 2 3 7" xfId="41613"/>
    <cellStyle name="Normal 2 2 2 3 2 4" xfId="41614"/>
    <cellStyle name="Normal 2 2 2 3 2 4 2" xfId="41615"/>
    <cellStyle name="Normal 2 2 2 3 2 4 2 2" xfId="41616"/>
    <cellStyle name="Normal 2 2 2 3 2 4 3" xfId="41617"/>
    <cellStyle name="Normal 2 2 2 3 2 4 4" xfId="41618"/>
    <cellStyle name="Normal 2 2 2 3 2 4 5" xfId="41619"/>
    <cellStyle name="Normal 2 2 2 3 2 4 6" xfId="41620"/>
    <cellStyle name="Normal 2 2 2 3 2 4 7" xfId="41621"/>
    <cellStyle name="Normal 2 2 2 3 2 5" xfId="41622"/>
    <cellStyle name="Normal 2 2 2 3 2 5 2" xfId="41623"/>
    <cellStyle name="Normal 2 2 2 3 2 6" xfId="41624"/>
    <cellStyle name="Normal 2 2 2 3 2 7" xfId="41625"/>
    <cellStyle name="Normal 2 2 2 3 2 8" xfId="41626"/>
    <cellStyle name="Normal 2 2 2 3 2 9" xfId="41627"/>
    <cellStyle name="Normal 2 2 2 3 3" xfId="41628"/>
    <cellStyle name="Normal 2 2 2 3 3 2" xfId="41629"/>
    <cellStyle name="Normal 2 2 2 3 3 2 2" xfId="41630"/>
    <cellStyle name="Normal 2 2 2 3 3 3" xfId="41631"/>
    <cellStyle name="Normal 2 2 2 3 3 4" xfId="41632"/>
    <cellStyle name="Normal 2 2 2 3 3 5" xfId="41633"/>
    <cellStyle name="Normal 2 2 2 3 3 6" xfId="41634"/>
    <cellStyle name="Normal 2 2 2 3 3 7" xfId="41635"/>
    <cellStyle name="Normal 2 2 2 3 4" xfId="41636"/>
    <cellStyle name="Normal 2 2 2 3 4 2" xfId="41637"/>
    <cellStyle name="Normal 2 2 2 3 4 2 2" xfId="41638"/>
    <cellStyle name="Normal 2 2 2 3 4 3" xfId="41639"/>
    <cellStyle name="Normal 2 2 2 3 4 4" xfId="41640"/>
    <cellStyle name="Normal 2 2 2 3 4 5" xfId="41641"/>
    <cellStyle name="Normal 2 2 2 3 4 6" xfId="41642"/>
    <cellStyle name="Normal 2 2 2 3 4 7" xfId="41643"/>
    <cellStyle name="Normal 2 2 2 3 5" xfId="41644"/>
    <cellStyle name="Normal 2 2 2 3 5 2" xfId="41645"/>
    <cellStyle name="Normal 2 2 2 3 5 2 2" xfId="41646"/>
    <cellStyle name="Normal 2 2 2 3 5 3" xfId="41647"/>
    <cellStyle name="Normal 2 2 2 3 5 4" xfId="41648"/>
    <cellStyle name="Normal 2 2 2 3 5 5" xfId="41649"/>
    <cellStyle name="Normal 2 2 2 3 5 6" xfId="41650"/>
    <cellStyle name="Normal 2 2 2 3 5 7" xfId="41651"/>
    <cellStyle name="Normal 2 2 2 3 6" xfId="41652"/>
    <cellStyle name="Normal 2 2 2 3 6 2" xfId="41653"/>
    <cellStyle name="Normal 2 2 2 3 7" xfId="41654"/>
    <cellStyle name="Normal 2 2 2 3 8" xfId="41655"/>
    <cellStyle name="Normal 2 2 2 3 9" xfId="41656"/>
    <cellStyle name="Normal 2 2 2 4" xfId="41657"/>
    <cellStyle name="Normal 2 2 2 4 10" xfId="41658"/>
    <cellStyle name="Normal 2 2 2 4 2" xfId="41659"/>
    <cellStyle name="Normal 2 2 2 4 2 2" xfId="41660"/>
    <cellStyle name="Normal 2 2 2 4 2 2 2" xfId="41661"/>
    <cellStyle name="Normal 2 2 2 4 2 3" xfId="41662"/>
    <cellStyle name="Normal 2 2 2 4 2 4" xfId="41663"/>
    <cellStyle name="Normal 2 2 2 4 2 5" xfId="41664"/>
    <cellStyle name="Normal 2 2 2 4 2 6" xfId="41665"/>
    <cellStyle name="Normal 2 2 2 4 2 7" xfId="41666"/>
    <cellStyle name="Normal 2 2 2 4 3" xfId="41667"/>
    <cellStyle name="Normal 2 2 2 4 3 2" xfId="41668"/>
    <cellStyle name="Normal 2 2 2 4 3 2 2" xfId="41669"/>
    <cellStyle name="Normal 2 2 2 4 3 3" xfId="41670"/>
    <cellStyle name="Normal 2 2 2 4 3 4" xfId="41671"/>
    <cellStyle name="Normal 2 2 2 4 3 5" xfId="41672"/>
    <cellStyle name="Normal 2 2 2 4 3 6" xfId="41673"/>
    <cellStyle name="Normal 2 2 2 4 3 7" xfId="41674"/>
    <cellStyle name="Normal 2 2 2 4 4" xfId="41675"/>
    <cellStyle name="Normal 2 2 2 4 4 2" xfId="41676"/>
    <cellStyle name="Normal 2 2 2 4 4 2 2" xfId="41677"/>
    <cellStyle name="Normal 2 2 2 4 4 3" xfId="41678"/>
    <cellStyle name="Normal 2 2 2 4 4 4" xfId="41679"/>
    <cellStyle name="Normal 2 2 2 4 4 5" xfId="41680"/>
    <cellStyle name="Normal 2 2 2 4 4 6" xfId="41681"/>
    <cellStyle name="Normal 2 2 2 4 4 7" xfId="41682"/>
    <cellStyle name="Normal 2 2 2 4 5" xfId="41683"/>
    <cellStyle name="Normal 2 2 2 4 5 2" xfId="41684"/>
    <cellStyle name="Normal 2 2 2 4 6" xfId="41685"/>
    <cellStyle name="Normal 2 2 2 4 7" xfId="41686"/>
    <cellStyle name="Normal 2 2 2 4 8" xfId="41687"/>
    <cellStyle name="Normal 2 2 2 4 9" xfId="41688"/>
    <cellStyle name="Normal 2 2 2 5" xfId="41689"/>
    <cellStyle name="Normal 2 2 2 5 2" xfId="41690"/>
    <cellStyle name="Normal 2 2 2 5 2 2" xfId="41691"/>
    <cellStyle name="Normal 2 2 2 5 3" xfId="41692"/>
    <cellStyle name="Normal 2 2 2 5 4" xfId="41693"/>
    <cellStyle name="Normal 2 2 2 5 5" xfId="41694"/>
    <cellStyle name="Normal 2 2 2 5 6" xfId="41695"/>
    <cellStyle name="Normal 2 2 2 5 7" xfId="41696"/>
    <cellStyle name="Normal 2 2 2 6" xfId="41697"/>
    <cellStyle name="Normal 2 2 2 6 2" xfId="41698"/>
    <cellStyle name="Normal 2 2 2 6 2 2" xfId="41699"/>
    <cellStyle name="Normal 2 2 2 6 3" xfId="41700"/>
    <cellStyle name="Normal 2 2 2 6 4" xfId="41701"/>
    <cellStyle name="Normal 2 2 2 6 5" xfId="41702"/>
    <cellStyle name="Normal 2 2 2 6 6" xfId="41703"/>
    <cellStyle name="Normal 2 2 2 6 7" xfId="41704"/>
    <cellStyle name="Normal 2 2 2 7" xfId="41705"/>
    <cellStyle name="Normal 2 2 2 7 2" xfId="41706"/>
    <cellStyle name="Normal 2 2 2 7 2 2" xfId="41707"/>
    <cellStyle name="Normal 2 2 2 7 3" xfId="41708"/>
    <cellStyle name="Normal 2 2 2 7 4" xfId="41709"/>
    <cellStyle name="Normal 2 2 2 7 5" xfId="41710"/>
    <cellStyle name="Normal 2 2 2 7 6" xfId="41711"/>
    <cellStyle name="Normal 2 2 2 7 7" xfId="41712"/>
    <cellStyle name="Normal 2 2 2 8" xfId="41713"/>
    <cellStyle name="Normal 2 2 2 8 2" xfId="41714"/>
    <cellStyle name="Normal 2 2 2 9" xfId="41715"/>
    <cellStyle name="Normal 2 2 3" xfId="41716"/>
    <cellStyle name="Normal 2 2 3 2" xfId="41717"/>
    <cellStyle name="Normal 2 2 3 2 2" xfId="41718"/>
    <cellStyle name="Normal 2 2 3 3" xfId="41719"/>
    <cellStyle name="Normal 2 2 3 4" xfId="41720"/>
    <cellStyle name="Normal 2 2 3 5" xfId="41721"/>
    <cellStyle name="Normal 2 2 3 6" xfId="41722"/>
    <cellStyle name="Normal 2 2 4" xfId="41723"/>
    <cellStyle name="Normal 2 2 4 10" xfId="41724"/>
    <cellStyle name="Normal 2 2 4 11" xfId="41725"/>
    <cellStyle name="Normal 2 2 4 12" xfId="41726"/>
    <cellStyle name="Normal 2 2 4 2" xfId="41727"/>
    <cellStyle name="Normal 2 2 4 2 10" xfId="41728"/>
    <cellStyle name="Normal 2 2 4 2 11" xfId="41729"/>
    <cellStyle name="Normal 2 2 4 2 2" xfId="41730"/>
    <cellStyle name="Normal 2 2 4 2 2 10" xfId="41731"/>
    <cellStyle name="Normal 2 2 4 2 2 2" xfId="41732"/>
    <cellStyle name="Normal 2 2 4 2 2 2 2" xfId="41733"/>
    <cellStyle name="Normal 2 2 4 2 2 2 2 2" xfId="41734"/>
    <cellStyle name="Normal 2 2 4 2 2 2 3" xfId="41735"/>
    <cellStyle name="Normal 2 2 4 2 2 2 4" xfId="41736"/>
    <cellStyle name="Normal 2 2 4 2 2 2 5" xfId="41737"/>
    <cellStyle name="Normal 2 2 4 2 2 2 6" xfId="41738"/>
    <cellStyle name="Normal 2 2 4 2 2 2 7" xfId="41739"/>
    <cellStyle name="Normal 2 2 4 2 2 3" xfId="41740"/>
    <cellStyle name="Normal 2 2 4 2 2 3 2" xfId="41741"/>
    <cellStyle name="Normal 2 2 4 2 2 3 2 2" xfId="41742"/>
    <cellStyle name="Normal 2 2 4 2 2 3 3" xfId="41743"/>
    <cellStyle name="Normal 2 2 4 2 2 3 4" xfId="41744"/>
    <cellStyle name="Normal 2 2 4 2 2 3 5" xfId="41745"/>
    <cellStyle name="Normal 2 2 4 2 2 3 6" xfId="41746"/>
    <cellStyle name="Normal 2 2 4 2 2 3 7" xfId="41747"/>
    <cellStyle name="Normal 2 2 4 2 2 4" xfId="41748"/>
    <cellStyle name="Normal 2 2 4 2 2 4 2" xfId="41749"/>
    <cellStyle name="Normal 2 2 4 2 2 4 2 2" xfId="41750"/>
    <cellStyle name="Normal 2 2 4 2 2 4 3" xfId="41751"/>
    <cellStyle name="Normal 2 2 4 2 2 4 4" xfId="41752"/>
    <cellStyle name="Normal 2 2 4 2 2 4 5" xfId="41753"/>
    <cellStyle name="Normal 2 2 4 2 2 4 6" xfId="41754"/>
    <cellStyle name="Normal 2 2 4 2 2 4 7" xfId="41755"/>
    <cellStyle name="Normal 2 2 4 2 2 5" xfId="41756"/>
    <cellStyle name="Normal 2 2 4 2 2 5 2" xfId="41757"/>
    <cellStyle name="Normal 2 2 4 2 2 6" xfId="41758"/>
    <cellStyle name="Normal 2 2 4 2 2 7" xfId="41759"/>
    <cellStyle name="Normal 2 2 4 2 2 8" xfId="41760"/>
    <cellStyle name="Normal 2 2 4 2 2 9" xfId="41761"/>
    <cellStyle name="Normal 2 2 4 2 3" xfId="41762"/>
    <cellStyle name="Normal 2 2 4 2 3 2" xfId="41763"/>
    <cellStyle name="Normal 2 2 4 2 3 2 2" xfId="41764"/>
    <cellStyle name="Normal 2 2 4 2 3 3" xfId="41765"/>
    <cellStyle name="Normal 2 2 4 2 3 4" xfId="41766"/>
    <cellStyle name="Normal 2 2 4 2 3 5" xfId="41767"/>
    <cellStyle name="Normal 2 2 4 2 3 6" xfId="41768"/>
    <cellStyle name="Normal 2 2 4 2 3 7" xfId="41769"/>
    <cellStyle name="Normal 2 2 4 2 4" xfId="41770"/>
    <cellStyle name="Normal 2 2 4 2 4 2" xfId="41771"/>
    <cellStyle name="Normal 2 2 4 2 4 2 2" xfId="41772"/>
    <cellStyle name="Normal 2 2 4 2 4 3" xfId="41773"/>
    <cellStyle name="Normal 2 2 4 2 4 4" xfId="41774"/>
    <cellStyle name="Normal 2 2 4 2 4 5" xfId="41775"/>
    <cellStyle name="Normal 2 2 4 2 4 6" xfId="41776"/>
    <cellStyle name="Normal 2 2 4 2 4 7" xfId="41777"/>
    <cellStyle name="Normal 2 2 4 2 5" xfId="41778"/>
    <cellStyle name="Normal 2 2 4 2 5 2" xfId="41779"/>
    <cellStyle name="Normal 2 2 4 2 5 2 2" xfId="41780"/>
    <cellStyle name="Normal 2 2 4 2 5 3" xfId="41781"/>
    <cellStyle name="Normal 2 2 4 2 5 4" xfId="41782"/>
    <cellStyle name="Normal 2 2 4 2 5 5" xfId="41783"/>
    <cellStyle name="Normal 2 2 4 2 5 6" xfId="41784"/>
    <cellStyle name="Normal 2 2 4 2 5 7" xfId="41785"/>
    <cellStyle name="Normal 2 2 4 2 6" xfId="41786"/>
    <cellStyle name="Normal 2 2 4 2 6 2" xfId="41787"/>
    <cellStyle name="Normal 2 2 4 2 7" xfId="41788"/>
    <cellStyle name="Normal 2 2 4 2 8" xfId="41789"/>
    <cellStyle name="Normal 2 2 4 2 9" xfId="41790"/>
    <cellStyle name="Normal 2 2 4 3" xfId="41791"/>
    <cellStyle name="Normal 2 2 4 3 10" xfId="41792"/>
    <cellStyle name="Normal 2 2 4 3 2" xfId="41793"/>
    <cellStyle name="Normal 2 2 4 3 2 2" xfId="41794"/>
    <cellStyle name="Normal 2 2 4 3 2 2 2" xfId="41795"/>
    <cellStyle name="Normal 2 2 4 3 2 3" xfId="41796"/>
    <cellStyle name="Normal 2 2 4 3 2 4" xfId="41797"/>
    <cellStyle name="Normal 2 2 4 3 2 5" xfId="41798"/>
    <cellStyle name="Normal 2 2 4 3 2 6" xfId="41799"/>
    <cellStyle name="Normal 2 2 4 3 2 7" xfId="41800"/>
    <cellStyle name="Normal 2 2 4 3 3" xfId="41801"/>
    <cellStyle name="Normal 2 2 4 3 3 2" xfId="41802"/>
    <cellStyle name="Normal 2 2 4 3 3 2 2" xfId="41803"/>
    <cellStyle name="Normal 2 2 4 3 3 3" xfId="41804"/>
    <cellStyle name="Normal 2 2 4 3 3 4" xfId="41805"/>
    <cellStyle name="Normal 2 2 4 3 3 5" xfId="41806"/>
    <cellStyle name="Normal 2 2 4 3 3 6" xfId="41807"/>
    <cellStyle name="Normal 2 2 4 3 3 7" xfId="41808"/>
    <cellStyle name="Normal 2 2 4 3 4" xfId="41809"/>
    <cellStyle name="Normal 2 2 4 3 4 2" xfId="41810"/>
    <cellStyle name="Normal 2 2 4 3 4 2 2" xfId="41811"/>
    <cellStyle name="Normal 2 2 4 3 4 3" xfId="41812"/>
    <cellStyle name="Normal 2 2 4 3 4 4" xfId="41813"/>
    <cellStyle name="Normal 2 2 4 3 4 5" xfId="41814"/>
    <cellStyle name="Normal 2 2 4 3 4 6" xfId="41815"/>
    <cellStyle name="Normal 2 2 4 3 4 7" xfId="41816"/>
    <cellStyle name="Normal 2 2 4 3 5" xfId="41817"/>
    <cellStyle name="Normal 2 2 4 3 5 2" xfId="41818"/>
    <cellStyle name="Normal 2 2 4 3 6" xfId="41819"/>
    <cellStyle name="Normal 2 2 4 3 7" xfId="41820"/>
    <cellStyle name="Normal 2 2 4 3 8" xfId="41821"/>
    <cellStyle name="Normal 2 2 4 3 9" xfId="41822"/>
    <cellStyle name="Normal 2 2 4 4" xfId="41823"/>
    <cellStyle name="Normal 2 2 4 4 2" xfId="41824"/>
    <cellStyle name="Normal 2 2 4 4 2 2" xfId="41825"/>
    <cellStyle name="Normal 2 2 4 4 3" xfId="41826"/>
    <cellStyle name="Normal 2 2 4 4 4" xfId="41827"/>
    <cellStyle name="Normal 2 2 4 4 5" xfId="41828"/>
    <cellStyle name="Normal 2 2 4 4 6" xfId="41829"/>
    <cellStyle name="Normal 2 2 4 4 7" xfId="41830"/>
    <cellStyle name="Normal 2 2 4 5" xfId="41831"/>
    <cellStyle name="Normal 2 2 4 5 2" xfId="41832"/>
    <cellStyle name="Normal 2 2 4 5 2 2" xfId="41833"/>
    <cellStyle name="Normal 2 2 4 5 3" xfId="41834"/>
    <cellStyle name="Normal 2 2 4 5 4" xfId="41835"/>
    <cellStyle name="Normal 2 2 4 5 5" xfId="41836"/>
    <cellStyle name="Normal 2 2 4 5 6" xfId="41837"/>
    <cellStyle name="Normal 2 2 4 5 7" xfId="41838"/>
    <cellStyle name="Normal 2 2 4 6" xfId="41839"/>
    <cellStyle name="Normal 2 2 4 6 2" xfId="41840"/>
    <cellStyle name="Normal 2 2 4 6 2 2" xfId="41841"/>
    <cellStyle name="Normal 2 2 4 6 3" xfId="41842"/>
    <cellStyle name="Normal 2 2 4 6 4" xfId="41843"/>
    <cellStyle name="Normal 2 2 4 6 5" xfId="41844"/>
    <cellStyle name="Normal 2 2 4 6 6" xfId="41845"/>
    <cellStyle name="Normal 2 2 4 6 7" xfId="41846"/>
    <cellStyle name="Normal 2 2 4 7" xfId="41847"/>
    <cellStyle name="Normal 2 2 4 7 2" xfId="41848"/>
    <cellStyle name="Normal 2 2 4 8" xfId="41849"/>
    <cellStyle name="Normal 2 2 4 9" xfId="41850"/>
    <cellStyle name="Normal 2 2 5" xfId="41851"/>
    <cellStyle name="Normal 2 2 5 2" xfId="41852"/>
    <cellStyle name="Normal 2 2 5 2 2" xfId="41853"/>
    <cellStyle name="Normal 2 2 6" xfId="41854"/>
    <cellStyle name="Normal 2 2 7" xfId="41855"/>
    <cellStyle name="Normal 2 2 8" xfId="41856"/>
    <cellStyle name="Normal 2 2 9" xfId="41857"/>
    <cellStyle name="Normal 2 20" xfId="41858"/>
    <cellStyle name="Normal 2 21" xfId="41859"/>
    <cellStyle name="Normal 2 3" xfId="41860"/>
    <cellStyle name="Normal 2 3 10" xfId="41861"/>
    <cellStyle name="Normal 2 3 10 2" xfId="41862"/>
    <cellStyle name="Normal 2 3 10 2 2" xfId="41863"/>
    <cellStyle name="Normal 2 3 10 3" xfId="41864"/>
    <cellStyle name="Normal 2 3 10 4" xfId="41865"/>
    <cellStyle name="Normal 2 3 10 5" xfId="41866"/>
    <cellStyle name="Normal 2 3 10 6" xfId="41867"/>
    <cellStyle name="Normal 2 3 10 7" xfId="41868"/>
    <cellStyle name="Normal 2 3 11" xfId="41869"/>
    <cellStyle name="Normal 2 3 11 2" xfId="41870"/>
    <cellStyle name="Normal 2 3 11 2 2" xfId="41871"/>
    <cellStyle name="Normal 2 3 11 2 2 2" xfId="41872"/>
    <cellStyle name="Normal 2 3 11 2 3" xfId="41873"/>
    <cellStyle name="Normal 2 3 11 2 4" xfId="41874"/>
    <cellStyle name="Normal 2 3 11 2 5" xfId="41875"/>
    <cellStyle name="Normal 2 3 11 2 6" xfId="41876"/>
    <cellStyle name="Normal 2 3 11 2 7" xfId="41877"/>
    <cellStyle name="Normal 2 3 11 3" xfId="41878"/>
    <cellStyle name="Normal 2 3 11 3 2" xfId="41879"/>
    <cellStyle name="Normal 2 3 11 4" xfId="41880"/>
    <cellStyle name="Normal 2 3 11 5" xfId="41881"/>
    <cellStyle name="Normal 2 3 11 6" xfId="41882"/>
    <cellStyle name="Normal 2 3 11 7" xfId="41883"/>
    <cellStyle name="Normal 2 3 11 8" xfId="41884"/>
    <cellStyle name="Normal 2 3 12" xfId="41885"/>
    <cellStyle name="Normal 2 3 12 2" xfId="41886"/>
    <cellStyle name="Normal 2 3 13" xfId="41887"/>
    <cellStyle name="Normal 2 3 13 2" xfId="41888"/>
    <cellStyle name="Normal 2 3 14" xfId="41889"/>
    <cellStyle name="Normal 2 3 15" xfId="41890"/>
    <cellStyle name="Normal 2 3 16" xfId="41891"/>
    <cellStyle name="Normal 2 3 17" xfId="41892"/>
    <cellStyle name="Normal 2 3 18" xfId="41893"/>
    <cellStyle name="Normal 2 3 2" xfId="41894"/>
    <cellStyle name="Normal 2 3 2 10" xfId="41895"/>
    <cellStyle name="Normal 2 3 2 10 2" xfId="41896"/>
    <cellStyle name="Normal 2 3 2 10 2 2" xfId="41897"/>
    <cellStyle name="Normal 2 3 2 10 3" xfId="41898"/>
    <cellStyle name="Normal 2 3 2 10 4" xfId="41899"/>
    <cellStyle name="Normal 2 3 2 10 5" xfId="41900"/>
    <cellStyle name="Normal 2 3 2 10 6" xfId="41901"/>
    <cellStyle name="Normal 2 3 2 10 7" xfId="41902"/>
    <cellStyle name="Normal 2 3 2 11" xfId="41903"/>
    <cellStyle name="Normal 2 3 2 11 2" xfId="41904"/>
    <cellStyle name="Normal 2 3 2 12" xfId="41905"/>
    <cellStyle name="Normal 2 3 2 13" xfId="41906"/>
    <cellStyle name="Normal 2 3 2 14" xfId="41907"/>
    <cellStyle name="Normal 2 3 2 15" xfId="41908"/>
    <cellStyle name="Normal 2 3 2 16" xfId="41909"/>
    <cellStyle name="Normal 2 3 2 2" xfId="41910"/>
    <cellStyle name="Normal 2 3 2 2 10" xfId="41911"/>
    <cellStyle name="Normal 2 3 2 2 11" xfId="41912"/>
    <cellStyle name="Normal 2 3 2 2 12" xfId="41913"/>
    <cellStyle name="Normal 2 3 2 2 13" xfId="41914"/>
    <cellStyle name="Normal 2 3 2 2 2" xfId="41915"/>
    <cellStyle name="Normal 2 3 2 2 2 10" xfId="41916"/>
    <cellStyle name="Normal 2 3 2 2 2 11" xfId="41917"/>
    <cellStyle name="Normal 2 3 2 2 2 12" xfId="41918"/>
    <cellStyle name="Normal 2 3 2 2 2 2" xfId="41919"/>
    <cellStyle name="Normal 2 3 2 2 2 2 2" xfId="41920"/>
    <cellStyle name="Normal 2 3 2 2 2 2 2 2" xfId="41921"/>
    <cellStyle name="Normal 2 3 2 2 2 2 2 2 2" xfId="41922"/>
    <cellStyle name="Normal 2 3 2 2 2 2 2 3" xfId="41923"/>
    <cellStyle name="Normal 2 3 2 2 2 2 2 4" xfId="41924"/>
    <cellStyle name="Normal 2 3 2 2 2 2 2 5" xfId="41925"/>
    <cellStyle name="Normal 2 3 2 2 2 2 2 6" xfId="41926"/>
    <cellStyle name="Normal 2 3 2 2 2 2 2 7" xfId="41927"/>
    <cellStyle name="Normal 2 3 2 2 2 2 3" xfId="41928"/>
    <cellStyle name="Normal 2 3 2 2 2 2 3 2" xfId="41929"/>
    <cellStyle name="Normal 2 3 2 2 2 2 4" xfId="41930"/>
    <cellStyle name="Normal 2 3 2 2 2 2 5" xfId="41931"/>
    <cellStyle name="Normal 2 3 2 2 2 2 6" xfId="41932"/>
    <cellStyle name="Normal 2 3 2 2 2 2 7" xfId="41933"/>
    <cellStyle name="Normal 2 3 2 2 2 2 8" xfId="41934"/>
    <cellStyle name="Normal 2 3 2 2 2 3" xfId="41935"/>
    <cellStyle name="Normal 2 3 2 2 2 3 2" xfId="41936"/>
    <cellStyle name="Normal 2 3 2 2 2 3 2 2" xfId="41937"/>
    <cellStyle name="Normal 2 3 2 2 2 3 2 2 2" xfId="41938"/>
    <cellStyle name="Normal 2 3 2 2 2 3 2 3" xfId="41939"/>
    <cellStyle name="Normal 2 3 2 2 2 3 2 4" xfId="41940"/>
    <cellStyle name="Normal 2 3 2 2 2 3 2 5" xfId="41941"/>
    <cellStyle name="Normal 2 3 2 2 2 3 2 6" xfId="41942"/>
    <cellStyle name="Normal 2 3 2 2 2 3 2 7" xfId="41943"/>
    <cellStyle name="Normal 2 3 2 2 2 3 3" xfId="41944"/>
    <cellStyle name="Normal 2 3 2 2 2 3 3 2" xfId="41945"/>
    <cellStyle name="Normal 2 3 2 2 2 3 3 2 2" xfId="41946"/>
    <cellStyle name="Normal 2 3 2 2 2 3 3 3" xfId="41947"/>
    <cellStyle name="Normal 2 3 2 2 2 3 3 4" xfId="41948"/>
    <cellStyle name="Normal 2 3 2 2 2 3 3 5" xfId="41949"/>
    <cellStyle name="Normal 2 3 2 2 2 3 3 6" xfId="41950"/>
    <cellStyle name="Normal 2 3 2 2 2 3 3 7" xfId="41951"/>
    <cellStyle name="Normal 2 3 2 2 2 3 4" xfId="41952"/>
    <cellStyle name="Normal 2 3 2 2 2 3 4 2" xfId="41953"/>
    <cellStyle name="Normal 2 3 2 2 2 3 5" xfId="41954"/>
    <cellStyle name="Normal 2 3 2 2 2 3 6" xfId="41955"/>
    <cellStyle name="Normal 2 3 2 2 2 3 7" xfId="41956"/>
    <cellStyle name="Normal 2 3 2 2 2 3 8" xfId="41957"/>
    <cellStyle name="Normal 2 3 2 2 2 3 9" xfId="41958"/>
    <cellStyle name="Normal 2 3 2 2 2 4" xfId="41959"/>
    <cellStyle name="Normal 2 3 2 2 2 4 2" xfId="41960"/>
    <cellStyle name="Normal 2 3 2 2 2 4 2 2" xfId="41961"/>
    <cellStyle name="Normal 2 3 2 2 2 4 3" xfId="41962"/>
    <cellStyle name="Normal 2 3 2 2 2 4 4" xfId="41963"/>
    <cellStyle name="Normal 2 3 2 2 2 4 5" xfId="41964"/>
    <cellStyle name="Normal 2 3 2 2 2 4 6" xfId="41965"/>
    <cellStyle name="Normal 2 3 2 2 2 4 7" xfId="41966"/>
    <cellStyle name="Normal 2 3 2 2 2 5" xfId="41967"/>
    <cellStyle name="Normal 2 3 2 2 2 5 2" xfId="41968"/>
    <cellStyle name="Normal 2 3 2 2 2 5 2 2" xfId="41969"/>
    <cellStyle name="Normal 2 3 2 2 2 5 3" xfId="41970"/>
    <cellStyle name="Normal 2 3 2 2 2 5 4" xfId="41971"/>
    <cellStyle name="Normal 2 3 2 2 2 5 5" xfId="41972"/>
    <cellStyle name="Normal 2 3 2 2 2 5 6" xfId="41973"/>
    <cellStyle name="Normal 2 3 2 2 2 5 7" xfId="41974"/>
    <cellStyle name="Normal 2 3 2 2 2 6" xfId="41975"/>
    <cellStyle name="Normal 2 3 2 2 2 6 2" xfId="41976"/>
    <cellStyle name="Normal 2 3 2 2 2 6 2 2" xfId="41977"/>
    <cellStyle name="Normal 2 3 2 2 2 6 3" xfId="41978"/>
    <cellStyle name="Normal 2 3 2 2 2 6 4" xfId="41979"/>
    <cellStyle name="Normal 2 3 2 2 2 6 5" xfId="41980"/>
    <cellStyle name="Normal 2 3 2 2 2 6 6" xfId="41981"/>
    <cellStyle name="Normal 2 3 2 2 2 6 7" xfId="41982"/>
    <cellStyle name="Normal 2 3 2 2 2 7" xfId="41983"/>
    <cellStyle name="Normal 2 3 2 2 2 7 2" xfId="41984"/>
    <cellStyle name="Normal 2 3 2 2 2 8" xfId="41985"/>
    <cellStyle name="Normal 2 3 2 2 2 9" xfId="41986"/>
    <cellStyle name="Normal 2 3 2 2 3" xfId="41987"/>
    <cellStyle name="Normal 2 3 2 2 3 2" xfId="41988"/>
    <cellStyle name="Normal 2 3 2 2 3 2 2" xfId="41989"/>
    <cellStyle name="Normal 2 3 2 2 3 2 2 2" xfId="41990"/>
    <cellStyle name="Normal 2 3 2 2 3 2 3" xfId="41991"/>
    <cellStyle name="Normal 2 3 2 2 3 2 4" xfId="41992"/>
    <cellStyle name="Normal 2 3 2 2 3 2 5" xfId="41993"/>
    <cellStyle name="Normal 2 3 2 2 3 2 6" xfId="41994"/>
    <cellStyle name="Normal 2 3 2 2 3 2 7" xfId="41995"/>
    <cellStyle name="Normal 2 3 2 2 3 3" xfId="41996"/>
    <cellStyle name="Normal 2 3 2 2 3 3 2" xfId="41997"/>
    <cellStyle name="Normal 2 3 2 2 3 4" xfId="41998"/>
    <cellStyle name="Normal 2 3 2 2 3 5" xfId="41999"/>
    <cellStyle name="Normal 2 3 2 2 3 6" xfId="42000"/>
    <cellStyle name="Normal 2 3 2 2 3 7" xfId="42001"/>
    <cellStyle name="Normal 2 3 2 2 3 8" xfId="42002"/>
    <cellStyle name="Normal 2 3 2 2 4" xfId="42003"/>
    <cellStyle name="Normal 2 3 2 2 4 2" xfId="42004"/>
    <cellStyle name="Normal 2 3 2 2 4 2 2" xfId="42005"/>
    <cellStyle name="Normal 2 3 2 2 4 2 2 2" xfId="42006"/>
    <cellStyle name="Normal 2 3 2 2 4 2 3" xfId="42007"/>
    <cellStyle name="Normal 2 3 2 2 4 2 4" xfId="42008"/>
    <cellStyle name="Normal 2 3 2 2 4 2 5" xfId="42009"/>
    <cellStyle name="Normal 2 3 2 2 4 2 6" xfId="42010"/>
    <cellStyle name="Normal 2 3 2 2 4 2 7" xfId="42011"/>
    <cellStyle name="Normal 2 3 2 2 4 3" xfId="42012"/>
    <cellStyle name="Normal 2 3 2 2 4 3 2" xfId="42013"/>
    <cellStyle name="Normal 2 3 2 2 4 4" xfId="42014"/>
    <cellStyle name="Normal 2 3 2 2 4 5" xfId="42015"/>
    <cellStyle name="Normal 2 3 2 2 4 6" xfId="42016"/>
    <cellStyle name="Normal 2 3 2 2 4 7" xfId="42017"/>
    <cellStyle name="Normal 2 3 2 2 4 8" xfId="42018"/>
    <cellStyle name="Normal 2 3 2 2 5" xfId="42019"/>
    <cellStyle name="Normal 2 3 2 2 5 2" xfId="42020"/>
    <cellStyle name="Normal 2 3 2 2 5 2 2" xfId="42021"/>
    <cellStyle name="Normal 2 3 2 2 5 3" xfId="42022"/>
    <cellStyle name="Normal 2 3 2 2 5 4" xfId="42023"/>
    <cellStyle name="Normal 2 3 2 2 5 5" xfId="42024"/>
    <cellStyle name="Normal 2 3 2 2 5 6" xfId="42025"/>
    <cellStyle name="Normal 2 3 2 2 5 7" xfId="42026"/>
    <cellStyle name="Normal 2 3 2 2 6" xfId="42027"/>
    <cellStyle name="Normal 2 3 2 2 6 2" xfId="42028"/>
    <cellStyle name="Normal 2 3 2 2 6 2 2" xfId="42029"/>
    <cellStyle name="Normal 2 3 2 2 6 3" xfId="42030"/>
    <cellStyle name="Normal 2 3 2 2 6 4" xfId="42031"/>
    <cellStyle name="Normal 2 3 2 2 6 5" xfId="42032"/>
    <cellStyle name="Normal 2 3 2 2 6 6" xfId="42033"/>
    <cellStyle name="Normal 2 3 2 2 6 7" xfId="42034"/>
    <cellStyle name="Normal 2 3 2 2 7" xfId="42035"/>
    <cellStyle name="Normal 2 3 2 2 7 2" xfId="42036"/>
    <cellStyle name="Normal 2 3 2 2 7 2 2" xfId="42037"/>
    <cellStyle name="Normal 2 3 2 2 7 3" xfId="42038"/>
    <cellStyle name="Normal 2 3 2 2 7 4" xfId="42039"/>
    <cellStyle name="Normal 2 3 2 2 7 5" xfId="42040"/>
    <cellStyle name="Normal 2 3 2 2 7 6" xfId="42041"/>
    <cellStyle name="Normal 2 3 2 2 7 7" xfId="42042"/>
    <cellStyle name="Normal 2 3 2 2 8" xfId="42043"/>
    <cellStyle name="Normal 2 3 2 2 8 2" xfId="42044"/>
    <cellStyle name="Normal 2 3 2 2 9" xfId="42045"/>
    <cellStyle name="Normal 2 3 2 3" xfId="42046"/>
    <cellStyle name="Normal 2 3 2 3 10" xfId="42047"/>
    <cellStyle name="Normal 2 3 2 3 11" xfId="42048"/>
    <cellStyle name="Normal 2 3 2 3 12" xfId="42049"/>
    <cellStyle name="Normal 2 3 2 3 13" xfId="42050"/>
    <cellStyle name="Normal 2 3 2 3 2" xfId="42051"/>
    <cellStyle name="Normal 2 3 2 3 2 2" xfId="42052"/>
    <cellStyle name="Normal 2 3 2 3 2 2 2" xfId="42053"/>
    <cellStyle name="Normal 2 3 2 3 2 2 2 2" xfId="42054"/>
    <cellStyle name="Normal 2 3 2 3 2 2 2 2 2" xfId="42055"/>
    <cellStyle name="Normal 2 3 2 3 2 2 2 3" xfId="42056"/>
    <cellStyle name="Normal 2 3 2 3 2 2 2 4" xfId="42057"/>
    <cellStyle name="Normal 2 3 2 3 2 2 2 5" xfId="42058"/>
    <cellStyle name="Normal 2 3 2 3 2 2 2 6" xfId="42059"/>
    <cellStyle name="Normal 2 3 2 3 2 2 2 7" xfId="42060"/>
    <cellStyle name="Normal 2 3 2 3 2 2 3" xfId="42061"/>
    <cellStyle name="Normal 2 3 2 3 2 2 3 2" xfId="42062"/>
    <cellStyle name="Normal 2 3 2 3 2 2 4" xfId="42063"/>
    <cellStyle name="Normal 2 3 2 3 2 2 5" xfId="42064"/>
    <cellStyle name="Normal 2 3 2 3 2 2 6" xfId="42065"/>
    <cellStyle name="Normal 2 3 2 3 2 2 7" xfId="42066"/>
    <cellStyle name="Normal 2 3 2 3 2 2 8" xfId="42067"/>
    <cellStyle name="Normal 2 3 2 3 2 3" xfId="42068"/>
    <cellStyle name="Normal 2 3 2 3 2 3 2" xfId="42069"/>
    <cellStyle name="Normal 2 3 2 3 2 3 2 2" xfId="42070"/>
    <cellStyle name="Normal 2 3 2 3 2 3 3" xfId="42071"/>
    <cellStyle name="Normal 2 3 2 3 2 3 4" xfId="42072"/>
    <cellStyle name="Normal 2 3 2 3 2 3 5" xfId="42073"/>
    <cellStyle name="Normal 2 3 2 3 2 3 6" xfId="42074"/>
    <cellStyle name="Normal 2 3 2 3 2 3 7" xfId="42075"/>
    <cellStyle name="Normal 2 3 2 3 2 4" xfId="42076"/>
    <cellStyle name="Normal 2 3 2 3 2 4 2" xfId="42077"/>
    <cellStyle name="Normal 2 3 2 3 2 5" xfId="42078"/>
    <cellStyle name="Normal 2 3 2 3 2 6" xfId="42079"/>
    <cellStyle name="Normal 2 3 2 3 2 7" xfId="42080"/>
    <cellStyle name="Normal 2 3 2 3 2 8" xfId="42081"/>
    <cellStyle name="Normal 2 3 2 3 2 9" xfId="42082"/>
    <cellStyle name="Normal 2 3 2 3 3" xfId="42083"/>
    <cellStyle name="Normal 2 3 2 3 3 2" xfId="42084"/>
    <cellStyle name="Normal 2 3 2 3 3 2 2" xfId="42085"/>
    <cellStyle name="Normal 2 3 2 3 3 2 2 2" xfId="42086"/>
    <cellStyle name="Normal 2 3 2 3 3 2 3" xfId="42087"/>
    <cellStyle name="Normal 2 3 2 3 3 2 4" xfId="42088"/>
    <cellStyle name="Normal 2 3 2 3 3 2 5" xfId="42089"/>
    <cellStyle name="Normal 2 3 2 3 3 2 6" xfId="42090"/>
    <cellStyle name="Normal 2 3 2 3 3 2 7" xfId="42091"/>
    <cellStyle name="Normal 2 3 2 3 3 3" xfId="42092"/>
    <cellStyle name="Normal 2 3 2 3 3 3 2" xfId="42093"/>
    <cellStyle name="Normal 2 3 2 3 3 4" xfId="42094"/>
    <cellStyle name="Normal 2 3 2 3 3 5" xfId="42095"/>
    <cellStyle name="Normal 2 3 2 3 3 6" xfId="42096"/>
    <cellStyle name="Normal 2 3 2 3 3 7" xfId="42097"/>
    <cellStyle name="Normal 2 3 2 3 3 8" xfId="42098"/>
    <cellStyle name="Normal 2 3 2 3 4" xfId="42099"/>
    <cellStyle name="Normal 2 3 2 3 4 2" xfId="42100"/>
    <cellStyle name="Normal 2 3 2 3 4 2 2" xfId="42101"/>
    <cellStyle name="Normal 2 3 2 3 4 2 2 2" xfId="42102"/>
    <cellStyle name="Normal 2 3 2 3 4 2 3" xfId="42103"/>
    <cellStyle name="Normal 2 3 2 3 4 2 4" xfId="42104"/>
    <cellStyle name="Normal 2 3 2 3 4 2 5" xfId="42105"/>
    <cellStyle name="Normal 2 3 2 3 4 2 6" xfId="42106"/>
    <cellStyle name="Normal 2 3 2 3 4 2 7" xfId="42107"/>
    <cellStyle name="Normal 2 3 2 3 4 3" xfId="42108"/>
    <cellStyle name="Normal 2 3 2 3 4 3 2" xfId="42109"/>
    <cellStyle name="Normal 2 3 2 3 4 4" xfId="42110"/>
    <cellStyle name="Normal 2 3 2 3 4 5" xfId="42111"/>
    <cellStyle name="Normal 2 3 2 3 4 6" xfId="42112"/>
    <cellStyle name="Normal 2 3 2 3 4 7" xfId="42113"/>
    <cellStyle name="Normal 2 3 2 3 4 8" xfId="42114"/>
    <cellStyle name="Normal 2 3 2 3 5" xfId="42115"/>
    <cellStyle name="Normal 2 3 2 3 5 2" xfId="42116"/>
    <cellStyle name="Normal 2 3 2 3 5 2 2" xfId="42117"/>
    <cellStyle name="Normal 2 3 2 3 5 3" xfId="42118"/>
    <cellStyle name="Normal 2 3 2 3 5 4" xfId="42119"/>
    <cellStyle name="Normal 2 3 2 3 5 5" xfId="42120"/>
    <cellStyle name="Normal 2 3 2 3 5 6" xfId="42121"/>
    <cellStyle name="Normal 2 3 2 3 5 7" xfId="42122"/>
    <cellStyle name="Normal 2 3 2 3 6" xfId="42123"/>
    <cellStyle name="Normal 2 3 2 3 6 2" xfId="42124"/>
    <cellStyle name="Normal 2 3 2 3 6 2 2" xfId="42125"/>
    <cellStyle name="Normal 2 3 2 3 6 3" xfId="42126"/>
    <cellStyle name="Normal 2 3 2 3 6 4" xfId="42127"/>
    <cellStyle name="Normal 2 3 2 3 6 5" xfId="42128"/>
    <cellStyle name="Normal 2 3 2 3 6 6" xfId="42129"/>
    <cellStyle name="Normal 2 3 2 3 6 7" xfId="42130"/>
    <cellStyle name="Normal 2 3 2 3 7" xfId="42131"/>
    <cellStyle name="Normal 2 3 2 3 7 2" xfId="42132"/>
    <cellStyle name="Normal 2 3 2 3 7 2 2" xfId="42133"/>
    <cellStyle name="Normal 2 3 2 3 7 3" xfId="42134"/>
    <cellStyle name="Normal 2 3 2 3 7 4" xfId="42135"/>
    <cellStyle name="Normal 2 3 2 3 7 5" xfId="42136"/>
    <cellStyle name="Normal 2 3 2 3 7 6" xfId="42137"/>
    <cellStyle name="Normal 2 3 2 3 7 7" xfId="42138"/>
    <cellStyle name="Normal 2 3 2 3 8" xfId="42139"/>
    <cellStyle name="Normal 2 3 2 3 8 2" xfId="42140"/>
    <cellStyle name="Normal 2 3 2 3 9" xfId="42141"/>
    <cellStyle name="Normal 2 3 2 4" xfId="42142"/>
    <cellStyle name="Normal 2 3 2 4 2" xfId="42143"/>
    <cellStyle name="Normal 2 3 2 4 2 2" xfId="42144"/>
    <cellStyle name="Normal 2 3 2 4 2 2 2" xfId="42145"/>
    <cellStyle name="Normal 2 3 2 4 2 2 2 2" xfId="42146"/>
    <cellStyle name="Normal 2 3 2 4 2 2 3" xfId="42147"/>
    <cellStyle name="Normal 2 3 2 4 2 2 4" xfId="42148"/>
    <cellStyle name="Normal 2 3 2 4 2 2 5" xfId="42149"/>
    <cellStyle name="Normal 2 3 2 4 2 2 6" xfId="42150"/>
    <cellStyle name="Normal 2 3 2 4 2 2 7" xfId="42151"/>
    <cellStyle name="Normal 2 3 2 4 2 3" xfId="42152"/>
    <cellStyle name="Normal 2 3 2 4 2 3 2" xfId="42153"/>
    <cellStyle name="Normal 2 3 2 4 2 4" xfId="42154"/>
    <cellStyle name="Normal 2 3 2 4 2 5" xfId="42155"/>
    <cellStyle name="Normal 2 3 2 4 2 6" xfId="42156"/>
    <cellStyle name="Normal 2 3 2 4 2 7" xfId="42157"/>
    <cellStyle name="Normal 2 3 2 4 2 8" xfId="42158"/>
    <cellStyle name="Normal 2 3 2 4 3" xfId="42159"/>
    <cellStyle name="Normal 2 3 2 4 3 2" xfId="42160"/>
    <cellStyle name="Normal 2 3 2 4 3 2 2" xfId="42161"/>
    <cellStyle name="Normal 2 3 2 4 3 3" xfId="42162"/>
    <cellStyle name="Normal 2 3 2 4 3 4" xfId="42163"/>
    <cellStyle name="Normal 2 3 2 4 3 5" xfId="42164"/>
    <cellStyle name="Normal 2 3 2 4 3 6" xfId="42165"/>
    <cellStyle name="Normal 2 3 2 4 3 7" xfId="42166"/>
    <cellStyle name="Normal 2 3 2 4 4" xfId="42167"/>
    <cellStyle name="Normal 2 3 2 4 4 2" xfId="42168"/>
    <cellStyle name="Normal 2 3 2 4 5" xfId="42169"/>
    <cellStyle name="Normal 2 3 2 4 6" xfId="42170"/>
    <cellStyle name="Normal 2 3 2 4 7" xfId="42171"/>
    <cellStyle name="Normal 2 3 2 4 8" xfId="42172"/>
    <cellStyle name="Normal 2 3 2 4 9" xfId="42173"/>
    <cellStyle name="Normal 2 3 2 5" xfId="42174"/>
    <cellStyle name="Normal 2 3 2 5 2" xfId="42175"/>
    <cellStyle name="Normal 2 3 2 5 2 2" xfId="42176"/>
    <cellStyle name="Normal 2 3 2 5 2 2 2" xfId="42177"/>
    <cellStyle name="Normal 2 3 2 5 2 2 2 2" xfId="42178"/>
    <cellStyle name="Normal 2 3 2 5 2 2 3" xfId="42179"/>
    <cellStyle name="Normal 2 3 2 5 2 2 4" xfId="42180"/>
    <cellStyle name="Normal 2 3 2 5 2 2 5" xfId="42181"/>
    <cellStyle name="Normal 2 3 2 5 2 2 6" xfId="42182"/>
    <cellStyle name="Normal 2 3 2 5 2 2 7" xfId="42183"/>
    <cellStyle name="Normal 2 3 2 5 2 3" xfId="42184"/>
    <cellStyle name="Normal 2 3 2 5 2 3 2" xfId="42185"/>
    <cellStyle name="Normal 2 3 2 5 2 4" xfId="42186"/>
    <cellStyle name="Normal 2 3 2 5 2 5" xfId="42187"/>
    <cellStyle name="Normal 2 3 2 5 2 6" xfId="42188"/>
    <cellStyle name="Normal 2 3 2 5 2 7" xfId="42189"/>
    <cellStyle name="Normal 2 3 2 5 2 8" xfId="42190"/>
    <cellStyle name="Normal 2 3 2 5 3" xfId="42191"/>
    <cellStyle name="Normal 2 3 2 5 3 2" xfId="42192"/>
    <cellStyle name="Normal 2 3 2 5 3 2 2" xfId="42193"/>
    <cellStyle name="Normal 2 3 2 5 3 3" xfId="42194"/>
    <cellStyle name="Normal 2 3 2 5 3 4" xfId="42195"/>
    <cellStyle name="Normal 2 3 2 5 3 5" xfId="42196"/>
    <cellStyle name="Normal 2 3 2 5 3 6" xfId="42197"/>
    <cellStyle name="Normal 2 3 2 5 3 7" xfId="42198"/>
    <cellStyle name="Normal 2 3 2 5 4" xfId="42199"/>
    <cellStyle name="Normal 2 3 2 5 4 2" xfId="42200"/>
    <cellStyle name="Normal 2 3 2 5 5" xfId="42201"/>
    <cellStyle name="Normal 2 3 2 5 6" xfId="42202"/>
    <cellStyle name="Normal 2 3 2 5 7" xfId="42203"/>
    <cellStyle name="Normal 2 3 2 5 8" xfId="42204"/>
    <cellStyle name="Normal 2 3 2 5 9" xfId="42205"/>
    <cellStyle name="Normal 2 3 2 6" xfId="42206"/>
    <cellStyle name="Normal 2 3 2 6 2" xfId="42207"/>
    <cellStyle name="Normal 2 3 2 6 2 2" xfId="42208"/>
    <cellStyle name="Normal 2 3 2 6 2 2 2" xfId="42209"/>
    <cellStyle name="Normal 2 3 2 6 2 3" xfId="42210"/>
    <cellStyle name="Normal 2 3 2 6 2 4" xfId="42211"/>
    <cellStyle name="Normal 2 3 2 6 2 5" xfId="42212"/>
    <cellStyle name="Normal 2 3 2 6 2 6" xfId="42213"/>
    <cellStyle name="Normal 2 3 2 6 2 7" xfId="42214"/>
    <cellStyle name="Normal 2 3 2 6 3" xfId="42215"/>
    <cellStyle name="Normal 2 3 2 6 3 2" xfId="42216"/>
    <cellStyle name="Normal 2 3 2 6 4" xfId="42217"/>
    <cellStyle name="Normal 2 3 2 6 5" xfId="42218"/>
    <cellStyle name="Normal 2 3 2 6 6" xfId="42219"/>
    <cellStyle name="Normal 2 3 2 6 7" xfId="42220"/>
    <cellStyle name="Normal 2 3 2 6 8" xfId="42221"/>
    <cellStyle name="Normal 2 3 2 7" xfId="42222"/>
    <cellStyle name="Normal 2 3 2 7 2" xfId="42223"/>
    <cellStyle name="Normal 2 3 2 7 2 2" xfId="42224"/>
    <cellStyle name="Normal 2 3 2 7 2 2 2" xfId="42225"/>
    <cellStyle name="Normal 2 3 2 7 2 3" xfId="42226"/>
    <cellStyle name="Normal 2 3 2 7 2 4" xfId="42227"/>
    <cellStyle name="Normal 2 3 2 7 2 5" xfId="42228"/>
    <cellStyle name="Normal 2 3 2 7 2 6" xfId="42229"/>
    <cellStyle name="Normal 2 3 2 7 2 7" xfId="42230"/>
    <cellStyle name="Normal 2 3 2 7 3" xfId="42231"/>
    <cellStyle name="Normal 2 3 2 7 3 2" xfId="42232"/>
    <cellStyle name="Normal 2 3 2 7 4" xfId="42233"/>
    <cellStyle name="Normal 2 3 2 7 5" xfId="42234"/>
    <cellStyle name="Normal 2 3 2 7 6" xfId="42235"/>
    <cellStyle name="Normal 2 3 2 7 7" xfId="42236"/>
    <cellStyle name="Normal 2 3 2 7 8" xfId="42237"/>
    <cellStyle name="Normal 2 3 2 8" xfId="42238"/>
    <cellStyle name="Normal 2 3 2 8 2" xfId="42239"/>
    <cellStyle name="Normal 2 3 2 8 2 2" xfId="42240"/>
    <cellStyle name="Normal 2 3 2 8 3" xfId="42241"/>
    <cellStyle name="Normal 2 3 2 8 4" xfId="42242"/>
    <cellStyle name="Normal 2 3 2 8 5" xfId="42243"/>
    <cellStyle name="Normal 2 3 2 8 6" xfId="42244"/>
    <cellStyle name="Normal 2 3 2 8 7" xfId="42245"/>
    <cellStyle name="Normal 2 3 2 9" xfId="42246"/>
    <cellStyle name="Normal 2 3 2 9 2" xfId="42247"/>
    <cellStyle name="Normal 2 3 2 9 2 2" xfId="42248"/>
    <cellStyle name="Normal 2 3 2 9 3" xfId="42249"/>
    <cellStyle name="Normal 2 3 2 9 4" xfId="42250"/>
    <cellStyle name="Normal 2 3 2 9 5" xfId="42251"/>
    <cellStyle name="Normal 2 3 2 9 6" xfId="42252"/>
    <cellStyle name="Normal 2 3 2 9 7" xfId="42253"/>
    <cellStyle name="Normal 2 3 3" xfId="42254"/>
    <cellStyle name="Normal 2 3 3 10" xfId="42255"/>
    <cellStyle name="Normal 2 3 3 11" xfId="42256"/>
    <cellStyle name="Normal 2 3 3 12" xfId="42257"/>
    <cellStyle name="Normal 2 3 3 13" xfId="42258"/>
    <cellStyle name="Normal 2 3 3 2" xfId="42259"/>
    <cellStyle name="Normal 2 3 3 2 10" xfId="42260"/>
    <cellStyle name="Normal 2 3 3 2 11" xfId="42261"/>
    <cellStyle name="Normal 2 3 3 2 12" xfId="42262"/>
    <cellStyle name="Normal 2 3 3 2 2" xfId="42263"/>
    <cellStyle name="Normal 2 3 3 2 2 2" xfId="42264"/>
    <cellStyle name="Normal 2 3 3 2 2 2 2" xfId="42265"/>
    <cellStyle name="Normal 2 3 3 2 2 2 2 2" xfId="42266"/>
    <cellStyle name="Normal 2 3 3 2 2 2 3" xfId="42267"/>
    <cellStyle name="Normal 2 3 3 2 2 2 4" xfId="42268"/>
    <cellStyle name="Normal 2 3 3 2 2 2 5" xfId="42269"/>
    <cellStyle name="Normal 2 3 3 2 2 2 6" xfId="42270"/>
    <cellStyle name="Normal 2 3 3 2 2 2 7" xfId="42271"/>
    <cellStyle name="Normal 2 3 3 2 2 3" xfId="42272"/>
    <cellStyle name="Normal 2 3 3 2 2 3 2" xfId="42273"/>
    <cellStyle name="Normal 2 3 3 2 2 4" xfId="42274"/>
    <cellStyle name="Normal 2 3 3 2 2 5" xfId="42275"/>
    <cellStyle name="Normal 2 3 3 2 2 6" xfId="42276"/>
    <cellStyle name="Normal 2 3 3 2 2 7" xfId="42277"/>
    <cellStyle name="Normal 2 3 3 2 2 8" xfId="42278"/>
    <cellStyle name="Normal 2 3 3 2 3" xfId="42279"/>
    <cellStyle name="Normal 2 3 3 2 3 2" xfId="42280"/>
    <cellStyle name="Normal 2 3 3 2 3 2 2" xfId="42281"/>
    <cellStyle name="Normal 2 3 3 2 3 2 2 2" xfId="42282"/>
    <cellStyle name="Normal 2 3 3 2 3 2 3" xfId="42283"/>
    <cellStyle name="Normal 2 3 3 2 3 2 4" xfId="42284"/>
    <cellStyle name="Normal 2 3 3 2 3 2 5" xfId="42285"/>
    <cellStyle name="Normal 2 3 3 2 3 2 6" xfId="42286"/>
    <cellStyle name="Normal 2 3 3 2 3 2 7" xfId="42287"/>
    <cellStyle name="Normal 2 3 3 2 3 3" xfId="42288"/>
    <cellStyle name="Normal 2 3 3 2 3 3 2" xfId="42289"/>
    <cellStyle name="Normal 2 3 3 2 3 4" xfId="42290"/>
    <cellStyle name="Normal 2 3 3 2 3 5" xfId="42291"/>
    <cellStyle name="Normal 2 3 3 2 3 6" xfId="42292"/>
    <cellStyle name="Normal 2 3 3 2 3 7" xfId="42293"/>
    <cellStyle name="Normal 2 3 3 2 3 8" xfId="42294"/>
    <cellStyle name="Normal 2 3 3 2 4" xfId="42295"/>
    <cellStyle name="Normal 2 3 3 2 4 2" xfId="42296"/>
    <cellStyle name="Normal 2 3 3 2 4 2 2" xfId="42297"/>
    <cellStyle name="Normal 2 3 3 2 4 3" xfId="42298"/>
    <cellStyle name="Normal 2 3 3 2 4 4" xfId="42299"/>
    <cellStyle name="Normal 2 3 3 2 4 5" xfId="42300"/>
    <cellStyle name="Normal 2 3 3 2 4 6" xfId="42301"/>
    <cellStyle name="Normal 2 3 3 2 4 7" xfId="42302"/>
    <cellStyle name="Normal 2 3 3 2 5" xfId="42303"/>
    <cellStyle name="Normal 2 3 3 2 5 2" xfId="42304"/>
    <cellStyle name="Normal 2 3 3 2 5 2 2" xfId="42305"/>
    <cellStyle name="Normal 2 3 3 2 5 3" xfId="42306"/>
    <cellStyle name="Normal 2 3 3 2 5 4" xfId="42307"/>
    <cellStyle name="Normal 2 3 3 2 5 5" xfId="42308"/>
    <cellStyle name="Normal 2 3 3 2 5 6" xfId="42309"/>
    <cellStyle name="Normal 2 3 3 2 5 7" xfId="42310"/>
    <cellStyle name="Normal 2 3 3 2 6" xfId="42311"/>
    <cellStyle name="Normal 2 3 3 2 6 2" xfId="42312"/>
    <cellStyle name="Normal 2 3 3 2 6 2 2" xfId="42313"/>
    <cellStyle name="Normal 2 3 3 2 6 3" xfId="42314"/>
    <cellStyle name="Normal 2 3 3 2 6 4" xfId="42315"/>
    <cellStyle name="Normal 2 3 3 2 6 5" xfId="42316"/>
    <cellStyle name="Normal 2 3 3 2 6 6" xfId="42317"/>
    <cellStyle name="Normal 2 3 3 2 6 7" xfId="42318"/>
    <cellStyle name="Normal 2 3 3 2 7" xfId="42319"/>
    <cellStyle name="Normal 2 3 3 2 7 2" xfId="42320"/>
    <cellStyle name="Normal 2 3 3 2 8" xfId="42321"/>
    <cellStyle name="Normal 2 3 3 2 9" xfId="42322"/>
    <cellStyle name="Normal 2 3 3 3" xfId="42323"/>
    <cellStyle name="Normal 2 3 3 3 2" xfId="42324"/>
    <cellStyle name="Normal 2 3 3 3 2 2" xfId="42325"/>
    <cellStyle name="Normal 2 3 3 3 2 2 2" xfId="42326"/>
    <cellStyle name="Normal 2 3 3 3 2 3" xfId="42327"/>
    <cellStyle name="Normal 2 3 3 3 2 4" xfId="42328"/>
    <cellStyle name="Normal 2 3 3 3 2 5" xfId="42329"/>
    <cellStyle name="Normal 2 3 3 3 2 6" xfId="42330"/>
    <cellStyle name="Normal 2 3 3 3 2 7" xfId="42331"/>
    <cellStyle name="Normal 2 3 3 3 3" xfId="42332"/>
    <cellStyle name="Normal 2 3 3 3 3 2" xfId="42333"/>
    <cellStyle name="Normal 2 3 3 3 4" xfId="42334"/>
    <cellStyle name="Normal 2 3 3 3 5" xfId="42335"/>
    <cellStyle name="Normal 2 3 3 3 6" xfId="42336"/>
    <cellStyle name="Normal 2 3 3 3 7" xfId="42337"/>
    <cellStyle name="Normal 2 3 3 3 8" xfId="42338"/>
    <cellStyle name="Normal 2 3 3 4" xfId="42339"/>
    <cellStyle name="Normal 2 3 3 4 2" xfId="42340"/>
    <cellStyle name="Normal 2 3 3 4 2 2" xfId="42341"/>
    <cellStyle name="Normal 2 3 3 4 2 2 2" xfId="42342"/>
    <cellStyle name="Normal 2 3 3 4 2 3" xfId="42343"/>
    <cellStyle name="Normal 2 3 3 4 2 4" xfId="42344"/>
    <cellStyle name="Normal 2 3 3 4 2 5" xfId="42345"/>
    <cellStyle name="Normal 2 3 3 4 2 6" xfId="42346"/>
    <cellStyle name="Normal 2 3 3 4 2 7" xfId="42347"/>
    <cellStyle name="Normal 2 3 3 4 3" xfId="42348"/>
    <cellStyle name="Normal 2 3 3 4 3 2" xfId="42349"/>
    <cellStyle name="Normal 2 3 3 4 4" xfId="42350"/>
    <cellStyle name="Normal 2 3 3 4 5" xfId="42351"/>
    <cellStyle name="Normal 2 3 3 4 6" xfId="42352"/>
    <cellStyle name="Normal 2 3 3 4 7" xfId="42353"/>
    <cellStyle name="Normal 2 3 3 4 8" xfId="42354"/>
    <cellStyle name="Normal 2 3 3 5" xfId="42355"/>
    <cellStyle name="Normal 2 3 3 5 2" xfId="42356"/>
    <cellStyle name="Normal 2 3 3 5 2 2" xfId="42357"/>
    <cellStyle name="Normal 2 3 3 5 3" xfId="42358"/>
    <cellStyle name="Normal 2 3 3 5 4" xfId="42359"/>
    <cellStyle name="Normal 2 3 3 5 5" xfId="42360"/>
    <cellStyle name="Normal 2 3 3 5 6" xfId="42361"/>
    <cellStyle name="Normal 2 3 3 5 7" xfId="42362"/>
    <cellStyle name="Normal 2 3 3 6" xfId="42363"/>
    <cellStyle name="Normal 2 3 3 6 2" xfId="42364"/>
    <cellStyle name="Normal 2 3 3 6 2 2" xfId="42365"/>
    <cellStyle name="Normal 2 3 3 6 3" xfId="42366"/>
    <cellStyle name="Normal 2 3 3 6 4" xfId="42367"/>
    <cellStyle name="Normal 2 3 3 6 5" xfId="42368"/>
    <cellStyle name="Normal 2 3 3 6 6" xfId="42369"/>
    <cellStyle name="Normal 2 3 3 6 7" xfId="42370"/>
    <cellStyle name="Normal 2 3 3 7" xfId="42371"/>
    <cellStyle name="Normal 2 3 3 7 2" xfId="42372"/>
    <cellStyle name="Normal 2 3 3 7 2 2" xfId="42373"/>
    <cellStyle name="Normal 2 3 3 7 3" xfId="42374"/>
    <cellStyle name="Normal 2 3 3 7 4" xfId="42375"/>
    <cellStyle name="Normal 2 3 3 7 5" xfId="42376"/>
    <cellStyle name="Normal 2 3 3 7 6" xfId="42377"/>
    <cellStyle name="Normal 2 3 3 7 7" xfId="42378"/>
    <cellStyle name="Normal 2 3 3 8" xfId="42379"/>
    <cellStyle name="Normal 2 3 3 8 2" xfId="42380"/>
    <cellStyle name="Normal 2 3 3 9" xfId="42381"/>
    <cellStyle name="Normal 2 3 4" xfId="42382"/>
    <cellStyle name="Normal 2 3 4 10" xfId="42383"/>
    <cellStyle name="Normal 2 3 4 11" xfId="42384"/>
    <cellStyle name="Normal 2 3 4 12" xfId="42385"/>
    <cellStyle name="Normal 2 3 4 13" xfId="42386"/>
    <cellStyle name="Normal 2 3 4 2" xfId="42387"/>
    <cellStyle name="Normal 2 3 4 2 2" xfId="42388"/>
    <cellStyle name="Normal 2 3 4 2 2 2" xfId="42389"/>
    <cellStyle name="Normal 2 3 4 2 2 2 2" xfId="42390"/>
    <cellStyle name="Normal 2 3 4 2 2 2 2 2" xfId="42391"/>
    <cellStyle name="Normal 2 3 4 2 2 2 3" xfId="42392"/>
    <cellStyle name="Normal 2 3 4 2 2 2 4" xfId="42393"/>
    <cellStyle name="Normal 2 3 4 2 2 2 5" xfId="42394"/>
    <cellStyle name="Normal 2 3 4 2 2 2 6" xfId="42395"/>
    <cellStyle name="Normal 2 3 4 2 2 2 7" xfId="42396"/>
    <cellStyle name="Normal 2 3 4 2 2 3" xfId="42397"/>
    <cellStyle name="Normal 2 3 4 2 2 3 2" xfId="42398"/>
    <cellStyle name="Normal 2 3 4 2 2 4" xfId="42399"/>
    <cellStyle name="Normal 2 3 4 2 2 5" xfId="42400"/>
    <cellStyle name="Normal 2 3 4 2 2 6" xfId="42401"/>
    <cellStyle name="Normal 2 3 4 2 2 7" xfId="42402"/>
    <cellStyle name="Normal 2 3 4 2 2 8" xfId="42403"/>
    <cellStyle name="Normal 2 3 4 2 3" xfId="42404"/>
    <cellStyle name="Normal 2 3 4 2 3 2" xfId="42405"/>
    <cellStyle name="Normal 2 3 4 2 3 2 2" xfId="42406"/>
    <cellStyle name="Normal 2 3 4 2 3 3" xfId="42407"/>
    <cellStyle name="Normal 2 3 4 2 3 4" xfId="42408"/>
    <cellStyle name="Normal 2 3 4 2 3 5" xfId="42409"/>
    <cellStyle name="Normal 2 3 4 2 3 6" xfId="42410"/>
    <cellStyle name="Normal 2 3 4 2 3 7" xfId="42411"/>
    <cellStyle name="Normal 2 3 4 2 4" xfId="42412"/>
    <cellStyle name="Normal 2 3 4 2 4 2" xfId="42413"/>
    <cellStyle name="Normal 2 3 4 2 5" xfId="42414"/>
    <cellStyle name="Normal 2 3 4 2 6" xfId="42415"/>
    <cellStyle name="Normal 2 3 4 2 7" xfId="42416"/>
    <cellStyle name="Normal 2 3 4 2 8" xfId="42417"/>
    <cellStyle name="Normal 2 3 4 2 9" xfId="42418"/>
    <cellStyle name="Normal 2 3 4 3" xfId="42419"/>
    <cellStyle name="Normal 2 3 4 3 2" xfId="42420"/>
    <cellStyle name="Normal 2 3 4 3 2 2" xfId="42421"/>
    <cellStyle name="Normal 2 3 4 3 2 2 2" xfId="42422"/>
    <cellStyle name="Normal 2 3 4 3 2 3" xfId="42423"/>
    <cellStyle name="Normal 2 3 4 3 2 4" xfId="42424"/>
    <cellStyle name="Normal 2 3 4 3 2 5" xfId="42425"/>
    <cellStyle name="Normal 2 3 4 3 2 6" xfId="42426"/>
    <cellStyle name="Normal 2 3 4 3 2 7" xfId="42427"/>
    <cellStyle name="Normal 2 3 4 3 3" xfId="42428"/>
    <cellStyle name="Normal 2 3 4 3 3 2" xfId="42429"/>
    <cellStyle name="Normal 2 3 4 3 4" xfId="42430"/>
    <cellStyle name="Normal 2 3 4 3 5" xfId="42431"/>
    <cellStyle name="Normal 2 3 4 3 6" xfId="42432"/>
    <cellStyle name="Normal 2 3 4 3 7" xfId="42433"/>
    <cellStyle name="Normal 2 3 4 3 8" xfId="42434"/>
    <cellStyle name="Normal 2 3 4 4" xfId="42435"/>
    <cellStyle name="Normal 2 3 4 4 2" xfId="42436"/>
    <cellStyle name="Normal 2 3 4 4 2 2" xfId="42437"/>
    <cellStyle name="Normal 2 3 4 4 2 2 2" xfId="42438"/>
    <cellStyle name="Normal 2 3 4 4 2 3" xfId="42439"/>
    <cellStyle name="Normal 2 3 4 4 2 4" xfId="42440"/>
    <cellStyle name="Normal 2 3 4 4 2 5" xfId="42441"/>
    <cellStyle name="Normal 2 3 4 4 2 6" xfId="42442"/>
    <cellStyle name="Normal 2 3 4 4 2 7" xfId="42443"/>
    <cellStyle name="Normal 2 3 4 4 3" xfId="42444"/>
    <cellStyle name="Normal 2 3 4 4 3 2" xfId="42445"/>
    <cellStyle name="Normal 2 3 4 4 4" xfId="42446"/>
    <cellStyle name="Normal 2 3 4 4 5" xfId="42447"/>
    <cellStyle name="Normal 2 3 4 4 6" xfId="42448"/>
    <cellStyle name="Normal 2 3 4 4 7" xfId="42449"/>
    <cellStyle name="Normal 2 3 4 4 8" xfId="42450"/>
    <cellStyle name="Normal 2 3 4 5" xfId="42451"/>
    <cellStyle name="Normal 2 3 4 5 2" xfId="42452"/>
    <cellStyle name="Normal 2 3 4 5 2 2" xfId="42453"/>
    <cellStyle name="Normal 2 3 4 5 3" xfId="42454"/>
    <cellStyle name="Normal 2 3 4 5 4" xfId="42455"/>
    <cellStyle name="Normal 2 3 4 5 5" xfId="42456"/>
    <cellStyle name="Normal 2 3 4 5 6" xfId="42457"/>
    <cellStyle name="Normal 2 3 4 5 7" xfId="42458"/>
    <cellStyle name="Normal 2 3 4 6" xfId="42459"/>
    <cellStyle name="Normal 2 3 4 6 2" xfId="42460"/>
    <cellStyle name="Normal 2 3 4 6 2 2" xfId="42461"/>
    <cellStyle name="Normal 2 3 4 6 3" xfId="42462"/>
    <cellStyle name="Normal 2 3 4 6 4" xfId="42463"/>
    <cellStyle name="Normal 2 3 4 6 5" xfId="42464"/>
    <cellStyle name="Normal 2 3 4 6 6" xfId="42465"/>
    <cellStyle name="Normal 2 3 4 6 7" xfId="42466"/>
    <cellStyle name="Normal 2 3 4 7" xfId="42467"/>
    <cellStyle name="Normal 2 3 4 7 2" xfId="42468"/>
    <cellStyle name="Normal 2 3 4 7 2 2" xfId="42469"/>
    <cellStyle name="Normal 2 3 4 7 3" xfId="42470"/>
    <cellStyle name="Normal 2 3 4 7 4" xfId="42471"/>
    <cellStyle name="Normal 2 3 4 7 5" xfId="42472"/>
    <cellStyle name="Normal 2 3 4 7 6" xfId="42473"/>
    <cellStyle name="Normal 2 3 4 7 7" xfId="42474"/>
    <cellStyle name="Normal 2 3 4 8" xfId="42475"/>
    <cellStyle name="Normal 2 3 4 8 2" xfId="42476"/>
    <cellStyle name="Normal 2 3 4 9" xfId="42477"/>
    <cellStyle name="Normal 2 3 5" xfId="42478"/>
    <cellStyle name="Normal 2 3 5 2" xfId="42479"/>
    <cellStyle name="Normal 2 3 5 2 2" xfId="42480"/>
    <cellStyle name="Normal 2 3 5 2 2 2" xfId="42481"/>
    <cellStyle name="Normal 2 3 5 2 2 2 2" xfId="42482"/>
    <cellStyle name="Normal 2 3 5 2 2 3" xfId="42483"/>
    <cellStyle name="Normal 2 3 5 2 2 4" xfId="42484"/>
    <cellStyle name="Normal 2 3 5 2 2 5" xfId="42485"/>
    <cellStyle name="Normal 2 3 5 2 2 6" xfId="42486"/>
    <cellStyle name="Normal 2 3 5 2 2 7" xfId="42487"/>
    <cellStyle name="Normal 2 3 5 2 3" xfId="42488"/>
    <cellStyle name="Normal 2 3 5 2 3 2" xfId="42489"/>
    <cellStyle name="Normal 2 3 5 2 4" xfId="42490"/>
    <cellStyle name="Normal 2 3 5 2 5" xfId="42491"/>
    <cellStyle name="Normal 2 3 5 2 6" xfId="42492"/>
    <cellStyle name="Normal 2 3 5 2 7" xfId="42493"/>
    <cellStyle name="Normal 2 3 5 2 8" xfId="42494"/>
    <cellStyle name="Normal 2 3 5 3" xfId="42495"/>
    <cellStyle name="Normal 2 3 5 3 2" xfId="42496"/>
    <cellStyle name="Normal 2 3 5 3 2 2" xfId="42497"/>
    <cellStyle name="Normal 2 3 5 3 3" xfId="42498"/>
    <cellStyle name="Normal 2 3 5 3 4" xfId="42499"/>
    <cellStyle name="Normal 2 3 5 3 5" xfId="42500"/>
    <cellStyle name="Normal 2 3 5 3 6" xfId="42501"/>
    <cellStyle name="Normal 2 3 5 3 7" xfId="42502"/>
    <cellStyle name="Normal 2 3 5 4" xfId="42503"/>
    <cellStyle name="Normal 2 3 5 4 2" xfId="42504"/>
    <cellStyle name="Normal 2 3 5 5" xfId="42505"/>
    <cellStyle name="Normal 2 3 5 6" xfId="42506"/>
    <cellStyle name="Normal 2 3 5 7" xfId="42507"/>
    <cellStyle name="Normal 2 3 5 8" xfId="42508"/>
    <cellStyle name="Normal 2 3 5 9" xfId="42509"/>
    <cellStyle name="Normal 2 3 6" xfId="42510"/>
    <cellStyle name="Normal 2 3 6 2" xfId="42511"/>
    <cellStyle name="Normal 2 3 6 2 2" xfId="42512"/>
    <cellStyle name="Normal 2 3 6 2 2 2" xfId="42513"/>
    <cellStyle name="Normal 2 3 6 2 2 2 2" xfId="42514"/>
    <cellStyle name="Normal 2 3 6 2 2 3" xfId="42515"/>
    <cellStyle name="Normal 2 3 6 2 2 4" xfId="42516"/>
    <cellStyle name="Normal 2 3 6 2 2 5" xfId="42517"/>
    <cellStyle name="Normal 2 3 6 2 2 6" xfId="42518"/>
    <cellStyle name="Normal 2 3 6 2 2 7" xfId="42519"/>
    <cellStyle name="Normal 2 3 6 2 3" xfId="42520"/>
    <cellStyle name="Normal 2 3 6 2 3 2" xfId="42521"/>
    <cellStyle name="Normal 2 3 6 2 4" xfId="42522"/>
    <cellStyle name="Normal 2 3 6 2 5" xfId="42523"/>
    <cellStyle name="Normal 2 3 6 2 6" xfId="42524"/>
    <cellStyle name="Normal 2 3 6 2 7" xfId="42525"/>
    <cellStyle name="Normal 2 3 6 2 8" xfId="42526"/>
    <cellStyle name="Normal 2 3 6 3" xfId="42527"/>
    <cellStyle name="Normal 2 3 6 3 2" xfId="42528"/>
    <cellStyle name="Normal 2 3 6 3 2 2" xfId="42529"/>
    <cellStyle name="Normal 2 3 6 3 3" xfId="42530"/>
    <cellStyle name="Normal 2 3 6 3 4" xfId="42531"/>
    <cellStyle name="Normal 2 3 6 3 5" xfId="42532"/>
    <cellStyle name="Normal 2 3 6 3 6" xfId="42533"/>
    <cellStyle name="Normal 2 3 6 3 7" xfId="42534"/>
    <cellStyle name="Normal 2 3 6 4" xfId="42535"/>
    <cellStyle name="Normal 2 3 6 4 2" xfId="42536"/>
    <cellStyle name="Normal 2 3 6 5" xfId="42537"/>
    <cellStyle name="Normal 2 3 6 6" xfId="42538"/>
    <cellStyle name="Normal 2 3 6 7" xfId="42539"/>
    <cellStyle name="Normal 2 3 6 8" xfId="42540"/>
    <cellStyle name="Normal 2 3 6 9" xfId="42541"/>
    <cellStyle name="Normal 2 3 7" xfId="42542"/>
    <cellStyle name="Normal 2 3 7 2" xfId="42543"/>
    <cellStyle name="Normal 2 3 7 2 2" xfId="42544"/>
    <cellStyle name="Normal 2 3 7 2 2 2" xfId="42545"/>
    <cellStyle name="Normal 2 3 7 2 3" xfId="42546"/>
    <cellStyle name="Normal 2 3 7 2 4" xfId="42547"/>
    <cellStyle name="Normal 2 3 7 2 5" xfId="42548"/>
    <cellStyle name="Normal 2 3 7 2 6" xfId="42549"/>
    <cellStyle name="Normal 2 3 7 2 7" xfId="42550"/>
    <cellStyle name="Normal 2 3 7 3" xfId="42551"/>
    <cellStyle name="Normal 2 3 7 3 2" xfId="42552"/>
    <cellStyle name="Normal 2 3 7 4" xfId="42553"/>
    <cellStyle name="Normal 2 3 7 5" xfId="42554"/>
    <cellStyle name="Normal 2 3 7 6" xfId="42555"/>
    <cellStyle name="Normal 2 3 7 7" xfId="42556"/>
    <cellStyle name="Normal 2 3 7 8" xfId="42557"/>
    <cellStyle name="Normal 2 3 8" xfId="42558"/>
    <cellStyle name="Normal 2 3 8 2" xfId="42559"/>
    <cellStyle name="Normal 2 3 8 2 2" xfId="42560"/>
    <cellStyle name="Normal 2 3 8 2 2 2" xfId="42561"/>
    <cellStyle name="Normal 2 3 8 2 3" xfId="42562"/>
    <cellStyle name="Normal 2 3 8 2 4" xfId="42563"/>
    <cellStyle name="Normal 2 3 8 2 5" xfId="42564"/>
    <cellStyle name="Normal 2 3 8 2 6" xfId="42565"/>
    <cellStyle name="Normal 2 3 8 2 7" xfId="42566"/>
    <cellStyle name="Normal 2 3 8 3" xfId="42567"/>
    <cellStyle name="Normal 2 3 8 3 2" xfId="42568"/>
    <cellStyle name="Normal 2 3 8 4" xfId="42569"/>
    <cellStyle name="Normal 2 3 8 5" xfId="42570"/>
    <cellStyle name="Normal 2 3 8 6" xfId="42571"/>
    <cellStyle name="Normal 2 3 8 7" xfId="42572"/>
    <cellStyle name="Normal 2 3 8 8" xfId="42573"/>
    <cellStyle name="Normal 2 3 9" xfId="42574"/>
    <cellStyle name="Normal 2 3 9 2" xfId="42575"/>
    <cellStyle name="Normal 2 3 9 2 2" xfId="42576"/>
    <cellStyle name="Normal 2 3 9 3" xfId="42577"/>
    <cellStyle name="Normal 2 3 9 4" xfId="42578"/>
    <cellStyle name="Normal 2 3 9 5" xfId="42579"/>
    <cellStyle name="Normal 2 3 9 6" xfId="42580"/>
    <cellStyle name="Normal 2 3 9 7" xfId="42581"/>
    <cellStyle name="Normal 2 4" xfId="42582"/>
    <cellStyle name="Normal 2 4 10" xfId="42583"/>
    <cellStyle name="Normal 2 4 11" xfId="42584"/>
    <cellStyle name="Normal 2 4 12" xfId="42585"/>
    <cellStyle name="Normal 2 4 13" xfId="42586"/>
    <cellStyle name="Normal 2 4 2" xfId="42587"/>
    <cellStyle name="Normal 2 4 2 10" xfId="42588"/>
    <cellStyle name="Normal 2 4 2 11" xfId="42589"/>
    <cellStyle name="Normal 2 4 2 12" xfId="42590"/>
    <cellStyle name="Normal 2 4 2 2" xfId="42591"/>
    <cellStyle name="Normal 2 4 2 2 2" xfId="42592"/>
    <cellStyle name="Normal 2 4 2 2 2 2" xfId="42593"/>
    <cellStyle name="Normal 2 4 2 2 2 2 2" xfId="42594"/>
    <cellStyle name="Normal 2 4 2 2 2 3" xfId="42595"/>
    <cellStyle name="Normal 2 4 2 2 2 4" xfId="42596"/>
    <cellStyle name="Normal 2 4 2 2 2 5" xfId="42597"/>
    <cellStyle name="Normal 2 4 2 2 2 6" xfId="42598"/>
    <cellStyle name="Normal 2 4 2 2 2 7" xfId="42599"/>
    <cellStyle name="Normal 2 4 2 2 3" xfId="42600"/>
    <cellStyle name="Normal 2 4 2 2 3 2" xfId="42601"/>
    <cellStyle name="Normal 2 4 2 2 4" xfId="42602"/>
    <cellStyle name="Normal 2 4 2 2 5" xfId="42603"/>
    <cellStyle name="Normal 2 4 2 2 6" xfId="42604"/>
    <cellStyle name="Normal 2 4 2 2 7" xfId="42605"/>
    <cellStyle name="Normal 2 4 2 2 8" xfId="42606"/>
    <cellStyle name="Normal 2 4 2 3" xfId="42607"/>
    <cellStyle name="Normal 2 4 2 3 2" xfId="42608"/>
    <cellStyle name="Normal 2 4 2 3 2 2" xfId="42609"/>
    <cellStyle name="Normal 2 4 2 3 2 2 2" xfId="42610"/>
    <cellStyle name="Normal 2 4 2 3 2 3" xfId="42611"/>
    <cellStyle name="Normal 2 4 2 3 2 4" xfId="42612"/>
    <cellStyle name="Normal 2 4 2 3 2 5" xfId="42613"/>
    <cellStyle name="Normal 2 4 2 3 2 6" xfId="42614"/>
    <cellStyle name="Normal 2 4 2 3 2 7" xfId="42615"/>
    <cellStyle name="Normal 2 4 2 3 3" xfId="42616"/>
    <cellStyle name="Normal 2 4 2 3 3 2" xfId="42617"/>
    <cellStyle name="Normal 2 4 2 3 4" xfId="42618"/>
    <cellStyle name="Normal 2 4 2 3 5" xfId="42619"/>
    <cellStyle name="Normal 2 4 2 3 6" xfId="42620"/>
    <cellStyle name="Normal 2 4 2 3 7" xfId="42621"/>
    <cellStyle name="Normal 2 4 2 3 8" xfId="42622"/>
    <cellStyle name="Normal 2 4 2 4" xfId="42623"/>
    <cellStyle name="Normal 2 4 2 4 2" xfId="42624"/>
    <cellStyle name="Normal 2 4 2 4 2 2" xfId="42625"/>
    <cellStyle name="Normal 2 4 2 4 3" xfId="42626"/>
    <cellStyle name="Normal 2 4 2 4 4" xfId="42627"/>
    <cellStyle name="Normal 2 4 2 4 5" xfId="42628"/>
    <cellStyle name="Normal 2 4 2 4 6" xfId="42629"/>
    <cellStyle name="Normal 2 4 2 4 7" xfId="42630"/>
    <cellStyle name="Normal 2 4 2 5" xfId="42631"/>
    <cellStyle name="Normal 2 4 2 5 2" xfId="42632"/>
    <cellStyle name="Normal 2 4 2 5 2 2" xfId="42633"/>
    <cellStyle name="Normal 2 4 2 5 3" xfId="42634"/>
    <cellStyle name="Normal 2 4 2 5 4" xfId="42635"/>
    <cellStyle name="Normal 2 4 2 5 5" xfId="42636"/>
    <cellStyle name="Normal 2 4 2 5 6" xfId="42637"/>
    <cellStyle name="Normal 2 4 2 5 7" xfId="42638"/>
    <cellStyle name="Normal 2 4 2 6" xfId="42639"/>
    <cellStyle name="Normal 2 4 2 6 2" xfId="42640"/>
    <cellStyle name="Normal 2 4 2 6 2 2" xfId="42641"/>
    <cellStyle name="Normal 2 4 2 6 3" xfId="42642"/>
    <cellStyle name="Normal 2 4 2 6 4" xfId="42643"/>
    <cellStyle name="Normal 2 4 2 6 5" xfId="42644"/>
    <cellStyle name="Normal 2 4 2 6 6" xfId="42645"/>
    <cellStyle name="Normal 2 4 2 6 7" xfId="42646"/>
    <cellStyle name="Normal 2 4 2 7" xfId="42647"/>
    <cellStyle name="Normal 2 4 2 7 2" xfId="42648"/>
    <cellStyle name="Normal 2 4 2 8" xfId="42649"/>
    <cellStyle name="Normal 2 4 2 9" xfId="42650"/>
    <cellStyle name="Normal 2 4 3" xfId="42651"/>
    <cellStyle name="Normal 2 4 3 2" xfId="42652"/>
    <cellStyle name="Normal 2 4 3 2 2" xfId="42653"/>
    <cellStyle name="Normal 2 4 3 2 2 2" xfId="42654"/>
    <cellStyle name="Normal 2 4 3 2 3" xfId="42655"/>
    <cellStyle name="Normal 2 4 3 2 4" xfId="42656"/>
    <cellStyle name="Normal 2 4 3 2 5" xfId="42657"/>
    <cellStyle name="Normal 2 4 3 2 6" xfId="42658"/>
    <cellStyle name="Normal 2 4 3 2 7" xfId="42659"/>
    <cellStyle name="Normal 2 4 3 3" xfId="42660"/>
    <cellStyle name="Normal 2 4 3 3 2" xfId="42661"/>
    <cellStyle name="Normal 2 4 3 4" xfId="42662"/>
    <cellStyle name="Normal 2 4 3 5" xfId="42663"/>
    <cellStyle name="Normal 2 4 3 6" xfId="42664"/>
    <cellStyle name="Normal 2 4 3 7" xfId="42665"/>
    <cellStyle name="Normal 2 4 3 8" xfId="42666"/>
    <cellStyle name="Normal 2 4 4" xfId="42667"/>
    <cellStyle name="Normal 2 4 4 2" xfId="42668"/>
    <cellStyle name="Normal 2 4 4 2 2" xfId="42669"/>
    <cellStyle name="Normal 2 4 4 2 2 2" xfId="42670"/>
    <cellStyle name="Normal 2 4 4 2 3" xfId="42671"/>
    <cellStyle name="Normal 2 4 4 2 4" xfId="42672"/>
    <cellStyle name="Normal 2 4 4 2 5" xfId="42673"/>
    <cellStyle name="Normal 2 4 4 2 6" xfId="42674"/>
    <cellStyle name="Normal 2 4 4 2 7" xfId="42675"/>
    <cellStyle name="Normal 2 4 4 3" xfId="42676"/>
    <cellStyle name="Normal 2 4 4 3 2" xfId="42677"/>
    <cellStyle name="Normal 2 4 4 4" xfId="42678"/>
    <cellStyle name="Normal 2 4 4 5" xfId="42679"/>
    <cellStyle name="Normal 2 4 4 6" xfId="42680"/>
    <cellStyle name="Normal 2 4 4 7" xfId="42681"/>
    <cellStyle name="Normal 2 4 4 8" xfId="42682"/>
    <cellStyle name="Normal 2 4 5" xfId="42683"/>
    <cellStyle name="Normal 2 4 5 2" xfId="42684"/>
    <cellStyle name="Normal 2 4 5 2 2" xfId="42685"/>
    <cellStyle name="Normal 2 4 5 3" xfId="42686"/>
    <cellStyle name="Normal 2 4 5 4" xfId="42687"/>
    <cellStyle name="Normal 2 4 5 5" xfId="42688"/>
    <cellStyle name="Normal 2 4 5 6" xfId="42689"/>
    <cellStyle name="Normal 2 4 5 7" xfId="42690"/>
    <cellStyle name="Normal 2 4 6" xfId="42691"/>
    <cellStyle name="Normal 2 4 6 2" xfId="42692"/>
    <cellStyle name="Normal 2 4 6 2 2" xfId="42693"/>
    <cellStyle name="Normal 2 4 6 3" xfId="42694"/>
    <cellStyle name="Normal 2 4 6 4" xfId="42695"/>
    <cellStyle name="Normal 2 4 6 5" xfId="42696"/>
    <cellStyle name="Normal 2 4 6 6" xfId="42697"/>
    <cellStyle name="Normal 2 4 6 7" xfId="42698"/>
    <cellStyle name="Normal 2 4 7" xfId="42699"/>
    <cellStyle name="Normal 2 4 7 2" xfId="42700"/>
    <cellStyle name="Normal 2 4 7 2 2" xfId="42701"/>
    <cellStyle name="Normal 2 4 7 3" xfId="42702"/>
    <cellStyle name="Normal 2 4 7 4" xfId="42703"/>
    <cellStyle name="Normal 2 4 7 5" xfId="42704"/>
    <cellStyle name="Normal 2 4 7 6" xfId="42705"/>
    <cellStyle name="Normal 2 4 7 7" xfId="42706"/>
    <cellStyle name="Normal 2 4 8" xfId="42707"/>
    <cellStyle name="Normal 2 4 8 2" xfId="42708"/>
    <cellStyle name="Normal 2 4 9" xfId="42709"/>
    <cellStyle name="Normal 2 5" xfId="42710"/>
    <cellStyle name="Normal 2 5 10" xfId="42711"/>
    <cellStyle name="Normal 2 5 11" xfId="42712"/>
    <cellStyle name="Normal 2 5 12" xfId="42713"/>
    <cellStyle name="Normal 2 5 13" xfId="42714"/>
    <cellStyle name="Normal 2 5 2" xfId="42715"/>
    <cellStyle name="Normal 2 5 2 2" xfId="42716"/>
    <cellStyle name="Normal 2 5 2 2 2" xfId="42717"/>
    <cellStyle name="Normal 2 5 2 2 2 2" xfId="42718"/>
    <cellStyle name="Normal 2 5 2 2 2 2 2" xfId="42719"/>
    <cellStyle name="Normal 2 5 2 2 2 3" xfId="42720"/>
    <cellStyle name="Normal 2 5 2 2 2 4" xfId="42721"/>
    <cellStyle name="Normal 2 5 2 2 2 5" xfId="42722"/>
    <cellStyle name="Normal 2 5 2 2 2 6" xfId="42723"/>
    <cellStyle name="Normal 2 5 2 2 2 7" xfId="42724"/>
    <cellStyle name="Normal 2 5 2 2 3" xfId="42725"/>
    <cellStyle name="Normal 2 5 2 2 3 2" xfId="42726"/>
    <cellStyle name="Normal 2 5 2 2 4" xfId="42727"/>
    <cellStyle name="Normal 2 5 2 2 5" xfId="42728"/>
    <cellStyle name="Normal 2 5 2 2 6" xfId="42729"/>
    <cellStyle name="Normal 2 5 2 2 7" xfId="42730"/>
    <cellStyle name="Normal 2 5 2 2 8" xfId="42731"/>
    <cellStyle name="Normal 2 5 2 3" xfId="42732"/>
    <cellStyle name="Normal 2 5 2 3 2" xfId="42733"/>
    <cellStyle name="Normal 2 5 2 3 2 2" xfId="42734"/>
    <cellStyle name="Normal 2 5 2 3 3" xfId="42735"/>
    <cellStyle name="Normal 2 5 2 3 4" xfId="42736"/>
    <cellStyle name="Normal 2 5 2 3 5" xfId="42737"/>
    <cellStyle name="Normal 2 5 2 3 6" xfId="42738"/>
    <cellStyle name="Normal 2 5 2 3 7" xfId="42739"/>
    <cellStyle name="Normal 2 5 2 4" xfId="42740"/>
    <cellStyle name="Normal 2 5 2 4 2" xfId="42741"/>
    <cellStyle name="Normal 2 5 2 5" xfId="42742"/>
    <cellStyle name="Normal 2 5 2 6" xfId="42743"/>
    <cellStyle name="Normal 2 5 2 7" xfId="42744"/>
    <cellStyle name="Normal 2 5 2 8" xfId="42745"/>
    <cellStyle name="Normal 2 5 2 9" xfId="42746"/>
    <cellStyle name="Normal 2 5 3" xfId="42747"/>
    <cellStyle name="Normal 2 5 3 2" xfId="42748"/>
    <cellStyle name="Normal 2 5 3 2 2" xfId="42749"/>
    <cellStyle name="Normal 2 5 3 2 2 2" xfId="42750"/>
    <cellStyle name="Normal 2 5 3 2 3" xfId="42751"/>
    <cellStyle name="Normal 2 5 3 2 4" xfId="42752"/>
    <cellStyle name="Normal 2 5 3 2 5" xfId="42753"/>
    <cellStyle name="Normal 2 5 3 2 6" xfId="42754"/>
    <cellStyle name="Normal 2 5 3 2 7" xfId="42755"/>
    <cellStyle name="Normal 2 5 3 3" xfId="42756"/>
    <cellStyle name="Normal 2 5 3 3 2" xfId="42757"/>
    <cellStyle name="Normal 2 5 3 4" xfId="42758"/>
    <cellStyle name="Normal 2 5 3 5" xfId="42759"/>
    <cellStyle name="Normal 2 5 3 6" xfId="42760"/>
    <cellStyle name="Normal 2 5 3 7" xfId="42761"/>
    <cellStyle name="Normal 2 5 3 8" xfId="42762"/>
    <cellStyle name="Normal 2 5 4" xfId="42763"/>
    <cellStyle name="Normal 2 5 4 2" xfId="42764"/>
    <cellStyle name="Normal 2 5 4 2 2" xfId="42765"/>
    <cellStyle name="Normal 2 5 4 2 2 2" xfId="42766"/>
    <cellStyle name="Normal 2 5 4 2 3" xfId="42767"/>
    <cellStyle name="Normal 2 5 4 2 4" xfId="42768"/>
    <cellStyle name="Normal 2 5 4 2 5" xfId="42769"/>
    <cellStyle name="Normal 2 5 4 2 6" xfId="42770"/>
    <cellStyle name="Normal 2 5 4 2 7" xfId="42771"/>
    <cellStyle name="Normal 2 5 4 3" xfId="42772"/>
    <cellStyle name="Normal 2 5 4 3 2" xfId="42773"/>
    <cellStyle name="Normal 2 5 4 4" xfId="42774"/>
    <cellStyle name="Normal 2 5 4 5" xfId="42775"/>
    <cellStyle name="Normal 2 5 4 6" xfId="42776"/>
    <cellStyle name="Normal 2 5 4 7" xfId="42777"/>
    <cellStyle name="Normal 2 5 4 8" xfId="42778"/>
    <cellStyle name="Normal 2 5 5" xfId="42779"/>
    <cellStyle name="Normal 2 5 5 2" xfId="42780"/>
    <cellStyle name="Normal 2 5 5 2 2" xfId="42781"/>
    <cellStyle name="Normal 2 5 5 3" xfId="42782"/>
    <cellStyle name="Normal 2 5 5 4" xfId="42783"/>
    <cellStyle name="Normal 2 5 5 5" xfId="42784"/>
    <cellStyle name="Normal 2 5 5 6" xfId="42785"/>
    <cellStyle name="Normal 2 5 5 7" xfId="42786"/>
    <cellStyle name="Normal 2 5 6" xfId="42787"/>
    <cellStyle name="Normal 2 5 6 2" xfId="42788"/>
    <cellStyle name="Normal 2 5 6 2 2" xfId="42789"/>
    <cellStyle name="Normal 2 5 6 3" xfId="42790"/>
    <cellStyle name="Normal 2 5 6 4" xfId="42791"/>
    <cellStyle name="Normal 2 5 6 5" xfId="42792"/>
    <cellStyle name="Normal 2 5 6 6" xfId="42793"/>
    <cellStyle name="Normal 2 5 6 7" xfId="42794"/>
    <cellStyle name="Normal 2 5 7" xfId="42795"/>
    <cellStyle name="Normal 2 5 7 2" xfId="42796"/>
    <cellStyle name="Normal 2 5 7 2 2" xfId="42797"/>
    <cellStyle name="Normal 2 5 7 3" xfId="42798"/>
    <cellStyle name="Normal 2 5 7 4" xfId="42799"/>
    <cellStyle name="Normal 2 5 7 5" xfId="42800"/>
    <cellStyle name="Normal 2 5 7 6" xfId="42801"/>
    <cellStyle name="Normal 2 5 7 7" xfId="42802"/>
    <cellStyle name="Normal 2 5 8" xfId="42803"/>
    <cellStyle name="Normal 2 5 8 2" xfId="42804"/>
    <cellStyle name="Normal 2 5 9" xfId="42805"/>
    <cellStyle name="Normal 2 6" xfId="42806"/>
    <cellStyle name="Normal 2 6 2" xfId="42807"/>
    <cellStyle name="Normal 2 6 2 2" xfId="42808"/>
    <cellStyle name="Normal 2 6 2 2 2" xfId="42809"/>
    <cellStyle name="Normal 2 6 2 2 2 2" xfId="42810"/>
    <cellStyle name="Normal 2 6 2 2 3" xfId="42811"/>
    <cellStyle name="Normal 2 6 2 2 4" xfId="42812"/>
    <cellStyle name="Normal 2 6 2 2 5" xfId="42813"/>
    <cellStyle name="Normal 2 6 2 2 6" xfId="42814"/>
    <cellStyle name="Normal 2 6 2 2 7" xfId="42815"/>
    <cellStyle name="Normal 2 6 2 3" xfId="42816"/>
    <cellStyle name="Normal 2 6 2 3 2" xfId="42817"/>
    <cellStyle name="Normal 2 6 2 4" xfId="42818"/>
    <cellStyle name="Normal 2 6 2 5" xfId="42819"/>
    <cellStyle name="Normal 2 6 2 6" xfId="42820"/>
    <cellStyle name="Normal 2 6 2 7" xfId="42821"/>
    <cellStyle name="Normal 2 6 2 8" xfId="42822"/>
    <cellStyle name="Normal 2 6 3" xfId="42823"/>
    <cellStyle name="Normal 2 6 3 2" xfId="42824"/>
    <cellStyle name="Normal 2 6 3 2 2" xfId="42825"/>
    <cellStyle name="Normal 2 6 3 3" xfId="42826"/>
    <cellStyle name="Normal 2 6 3 4" xfId="42827"/>
    <cellStyle name="Normal 2 6 3 5" xfId="42828"/>
    <cellStyle name="Normal 2 6 3 6" xfId="42829"/>
    <cellStyle name="Normal 2 6 3 7" xfId="42830"/>
    <cellStyle name="Normal 2 6 4" xfId="42831"/>
    <cellStyle name="Normal 2 6 4 2" xfId="42832"/>
    <cellStyle name="Normal 2 6 5" xfId="42833"/>
    <cellStyle name="Normal 2 6 6" xfId="42834"/>
    <cellStyle name="Normal 2 6 7" xfId="42835"/>
    <cellStyle name="Normal 2 6 8" xfId="42836"/>
    <cellStyle name="Normal 2 6 9" xfId="42837"/>
    <cellStyle name="Normal 2 7" xfId="42838"/>
    <cellStyle name="Normal 2 7 2" xfId="42839"/>
    <cellStyle name="Normal 2 7 2 2" xfId="42840"/>
    <cellStyle name="Normal 2 7 2 2 2" xfId="42841"/>
    <cellStyle name="Normal 2 7 2 2 2 2" xfId="42842"/>
    <cellStyle name="Normal 2 7 2 2 3" xfId="42843"/>
    <cellStyle name="Normal 2 7 2 2 4" xfId="42844"/>
    <cellStyle name="Normal 2 7 2 2 5" xfId="42845"/>
    <cellStyle name="Normal 2 7 2 2 6" xfId="42846"/>
    <cellStyle name="Normal 2 7 2 2 7" xfId="42847"/>
    <cellStyle name="Normal 2 7 2 3" xfId="42848"/>
    <cellStyle name="Normal 2 7 2 3 2" xfId="42849"/>
    <cellStyle name="Normal 2 7 2 4" xfId="42850"/>
    <cellStyle name="Normal 2 7 2 5" xfId="42851"/>
    <cellStyle name="Normal 2 7 2 6" xfId="42852"/>
    <cellStyle name="Normal 2 7 2 7" xfId="42853"/>
    <cellStyle name="Normal 2 7 2 8" xfId="42854"/>
    <cellStyle name="Normal 2 7 3" xfId="42855"/>
    <cellStyle name="Normal 2 7 3 2" xfId="42856"/>
    <cellStyle name="Normal 2 7 3 2 2" xfId="42857"/>
    <cellStyle name="Normal 2 7 3 3" xfId="42858"/>
    <cellStyle name="Normal 2 7 3 4" xfId="42859"/>
    <cellStyle name="Normal 2 7 3 5" xfId="42860"/>
    <cellStyle name="Normal 2 7 3 6" xfId="42861"/>
    <cellStyle name="Normal 2 7 3 7" xfId="42862"/>
    <cellStyle name="Normal 2 7 4" xfId="42863"/>
    <cellStyle name="Normal 2 7 4 2" xfId="42864"/>
    <cellStyle name="Normal 2 7 5" xfId="42865"/>
    <cellStyle name="Normal 2 7 6" xfId="42866"/>
    <cellStyle name="Normal 2 7 7" xfId="42867"/>
    <cellStyle name="Normal 2 7 8" xfId="42868"/>
    <cellStyle name="Normal 2 7 9" xfId="42869"/>
    <cellStyle name="Normal 2 8" xfId="42870"/>
    <cellStyle name="Normal 2 8 2" xfId="42871"/>
    <cellStyle name="Normal 2 8 2 2" xfId="42872"/>
    <cellStyle name="Normal 2 8 2 2 2" xfId="42873"/>
    <cellStyle name="Normal 2 8 2 3" xfId="42874"/>
    <cellStyle name="Normal 2 8 2 4" xfId="42875"/>
    <cellStyle name="Normal 2 8 2 5" xfId="42876"/>
    <cellStyle name="Normal 2 8 2 6" xfId="42877"/>
    <cellStyle name="Normal 2 8 2 7" xfId="42878"/>
    <cellStyle name="Normal 2 8 3" xfId="42879"/>
    <cellStyle name="Normal 2 8 3 2" xfId="42880"/>
    <cellStyle name="Normal 2 8 4" xfId="42881"/>
    <cellStyle name="Normal 2 8 5" xfId="42882"/>
    <cellStyle name="Normal 2 8 6" xfId="42883"/>
    <cellStyle name="Normal 2 8 7" xfId="42884"/>
    <cellStyle name="Normal 2 8 8" xfId="42885"/>
    <cellStyle name="Normal 2 9" xfId="42886"/>
    <cellStyle name="Normal 2 9 2" xfId="42887"/>
    <cellStyle name="Normal 2 9 2 2" xfId="42888"/>
    <cellStyle name="Normal 2 9 2 2 2" xfId="42889"/>
    <cellStyle name="Normal 2 9 2 3" xfId="42890"/>
    <cellStyle name="Normal 2 9 2 4" xfId="42891"/>
    <cellStyle name="Normal 2 9 2 5" xfId="42892"/>
    <cellStyle name="Normal 2 9 2 6" xfId="42893"/>
    <cellStyle name="Normal 2 9 2 7" xfId="42894"/>
    <cellStyle name="Normal 2 9 3" xfId="42895"/>
    <cellStyle name="Normal 2 9 3 2" xfId="42896"/>
    <cellStyle name="Normal 2 9 4" xfId="42897"/>
    <cellStyle name="Normal 2 9 5" xfId="42898"/>
    <cellStyle name="Normal 2 9 6" xfId="42899"/>
    <cellStyle name="Normal 2 9 7" xfId="42900"/>
    <cellStyle name="Normal 2 9 8" xfId="42901"/>
    <cellStyle name="Normal 20" xfId="42902"/>
    <cellStyle name="Normal 200" xfId="42903"/>
    <cellStyle name="Normal 201" xfId="42904"/>
    <cellStyle name="Normal 202" xfId="42905"/>
    <cellStyle name="Normal 203" xfId="42906"/>
    <cellStyle name="Normal 204" xfId="42907"/>
    <cellStyle name="Normal 205" xfId="42908"/>
    <cellStyle name="Normal 206" xfId="42909"/>
    <cellStyle name="Normal 207" xfId="42910"/>
    <cellStyle name="Normal 208" xfId="42911"/>
    <cellStyle name="Normal 209" xfId="42912"/>
    <cellStyle name="Normal 21" xfId="42913"/>
    <cellStyle name="Normal 210" xfId="42914"/>
    <cellStyle name="Normal 211" xfId="42915"/>
    <cellStyle name="Normal 212" xfId="42916"/>
    <cellStyle name="Normal 213" xfId="42917"/>
    <cellStyle name="Normal 213 2" xfId="42918"/>
    <cellStyle name="Normal 213 2 2" xfId="42919"/>
    <cellStyle name="Normal 213 2 2 2" xfId="46336"/>
    <cellStyle name="Normal 213 2 2 2 2" xfId="46356"/>
    <cellStyle name="Normal 213 2 2 2 3" xfId="46352"/>
    <cellStyle name="Normal 213 2 2 2 3 2" xfId="46365"/>
    <cellStyle name="Normal 213 2 2 3" xfId="46357"/>
    <cellStyle name="Normal 213 2 2 3 2" xfId="46351"/>
    <cellStyle name="Normal 213 2 2 3 2 2" xfId="46364"/>
    <cellStyle name="Normal 213 2 3" xfId="42920"/>
    <cellStyle name="Normal 213 2 4" xfId="42921"/>
    <cellStyle name="Normal 213 2 4 2" xfId="42922"/>
    <cellStyle name="Normal 213 2 5" xfId="46358"/>
    <cellStyle name="Normal 214" xfId="42923"/>
    <cellStyle name="Normal 215" xfId="42924"/>
    <cellStyle name="Normal 216" xfId="42925"/>
    <cellStyle name="Normal 217" xfId="42926"/>
    <cellStyle name="Normal 218" xfId="46359"/>
    <cellStyle name="Normal 22" xfId="42927"/>
    <cellStyle name="Normal 23" xfId="42928"/>
    <cellStyle name="Normal 24" xfId="42929"/>
    <cellStyle name="Normal 25" xfId="42930"/>
    <cellStyle name="Normal 26" xfId="42931"/>
    <cellStyle name="Normal 27" xfId="42932"/>
    <cellStyle name="Normal 28" xfId="42933"/>
    <cellStyle name="Normal 29" xfId="42934"/>
    <cellStyle name="Normal 3" xfId="42935"/>
    <cellStyle name="Normal 3 10" xfId="42936"/>
    <cellStyle name="Normal 3 2" xfId="42937"/>
    <cellStyle name="Normal 3 2 2" xfId="42938"/>
    <cellStyle name="Normal 3 2 2 2" xfId="42939"/>
    <cellStyle name="Normal 3 2 2 2 2" xfId="42940"/>
    <cellStyle name="Normal 3 2 3" xfId="42941"/>
    <cellStyle name="Normal 3 2 4" xfId="42942"/>
    <cellStyle name="Normal 3 2 5" xfId="42943"/>
    <cellStyle name="Normal 3 3" xfId="42944"/>
    <cellStyle name="Normal 3 3 2" xfId="42945"/>
    <cellStyle name="Normal 3 3 2 2" xfId="42946"/>
    <cellStyle name="Normal 3 3 2 2 2" xfId="42947"/>
    <cellStyle name="Normal 3 3 2 3" xfId="42948"/>
    <cellStyle name="Normal 3 3 2 4" xfId="42949"/>
    <cellStyle name="Normal 3 3 3" xfId="42950"/>
    <cellStyle name="Normal 3 3 3 2" xfId="42951"/>
    <cellStyle name="Normal 3 3 3 2 2" xfId="42952"/>
    <cellStyle name="Normal 3 3 3 3" xfId="42953"/>
    <cellStyle name="Normal 3 3 3 4" xfId="42954"/>
    <cellStyle name="Normal 3 3 4" xfId="42955"/>
    <cellStyle name="Normal 3 3 4 2" xfId="42956"/>
    <cellStyle name="Normal 3 3 4 2 2" xfId="42957"/>
    <cellStyle name="Normal 3 3 4 2 2 2" xfId="42958"/>
    <cellStyle name="Normal 3 3 4 2 3" xfId="42959"/>
    <cellStyle name="Normal 3 3 4 2 4" xfId="42960"/>
    <cellStyle name="Normal 3 3 4 3" xfId="42961"/>
    <cellStyle name="Normal 3 3 4 3 2" xfId="42962"/>
    <cellStyle name="Normal 3 3 5" xfId="42963"/>
    <cellStyle name="Normal 3 3 5 2" xfId="42964"/>
    <cellStyle name="Normal 3 3 6" xfId="42965"/>
    <cellStyle name="Normal 3 3 7" xfId="42966"/>
    <cellStyle name="Normal 3 4" xfId="42967"/>
    <cellStyle name="Normal 3 5" xfId="42968"/>
    <cellStyle name="Normal 3 5 2" xfId="42969"/>
    <cellStyle name="Normal 3 5 3" xfId="42970"/>
    <cellStyle name="Normal 3 5 4" xfId="42971"/>
    <cellStyle name="Normal 3 6" xfId="42972"/>
    <cellStyle name="Normal 3 6 2" xfId="42973"/>
    <cellStyle name="Normal 3 6 3" xfId="42974"/>
    <cellStyle name="Normal 3 6 4" xfId="42975"/>
    <cellStyle name="Normal 3 7" xfId="42976"/>
    <cellStyle name="Normal 3 7 2" xfId="42977"/>
    <cellStyle name="Normal 3 7 3" xfId="42978"/>
    <cellStyle name="Normal 3 7 4" xfId="42979"/>
    <cellStyle name="Normal 3 8" xfId="42980"/>
    <cellStyle name="Normal 3 8 2" xfId="42981"/>
    <cellStyle name="Normal 3 9" xfId="42982"/>
    <cellStyle name="Normal 30" xfId="42983"/>
    <cellStyle name="Normal 31" xfId="42984"/>
    <cellStyle name="Normal 32" xfId="42985"/>
    <cellStyle name="Normal 33" xfId="42986"/>
    <cellStyle name="Normal 34" xfId="42987"/>
    <cellStyle name="Normal 35" xfId="42988"/>
    <cellStyle name="Normal 36" xfId="42989"/>
    <cellStyle name="Normal 37" xfId="42990"/>
    <cellStyle name="Normal 38" xfId="42991"/>
    <cellStyle name="Normal 39" xfId="42992"/>
    <cellStyle name="Normal 4" xfId="42993"/>
    <cellStyle name="Normal 4 10" xfId="42994"/>
    <cellStyle name="Normal 4 11" xfId="42995"/>
    <cellStyle name="Normal 4 12" xfId="42996"/>
    <cellStyle name="Normal 4 13" xfId="42997"/>
    <cellStyle name="Normal 4 13 2" xfId="42998"/>
    <cellStyle name="Normal 4 13 2 2" xfId="42999"/>
    <cellStyle name="Normal 4 13 2 2 2" xfId="46347"/>
    <cellStyle name="Normal 4 13 2 2 2 2" xfId="46360"/>
    <cellStyle name="Normal 4 13 2 2 2 3" xfId="46354"/>
    <cellStyle name="Normal 4 13 2 2 2 3 2" xfId="46366"/>
    <cellStyle name="Normal 4 13 2 2 3" xfId="46361"/>
    <cellStyle name="Normal 4 13 2 2 3 2" xfId="46355"/>
    <cellStyle name="Normal 4 13 2 2 3 2 2" xfId="46367"/>
    <cellStyle name="Normal 4 13 2 3" xfId="43000"/>
    <cellStyle name="Normal 4 13 2 4" xfId="43001"/>
    <cellStyle name="Normal 4 13 2 4 2" xfId="43002"/>
    <cellStyle name="Normal 4 13 2 5" xfId="46362"/>
    <cellStyle name="Normal 4 14" xfId="43003"/>
    <cellStyle name="Normal 4 15" xfId="43004"/>
    <cellStyle name="Normal 4 16" xfId="46363"/>
    <cellStyle name="Normal 4 2" xfId="43005"/>
    <cellStyle name="Normal 4 2 2" xfId="43006"/>
    <cellStyle name="Normal 4 2 2 2" xfId="43007"/>
    <cellStyle name="Normal 4 2 3" xfId="43008"/>
    <cellStyle name="Normal 4 2 4" xfId="43009"/>
    <cellStyle name="Normal 4 2 5" xfId="43010"/>
    <cellStyle name="Normal 4 2 6" xfId="43011"/>
    <cellStyle name="Normal 4 3" xfId="43012"/>
    <cellStyle name="Normal 4 3 10" xfId="43013"/>
    <cellStyle name="Normal 4 3 11" xfId="43014"/>
    <cellStyle name="Normal 4 3 12" xfId="43015"/>
    <cellStyle name="Normal 4 3 2" xfId="43016"/>
    <cellStyle name="Normal 4 3 2 10" xfId="43017"/>
    <cellStyle name="Normal 4 3 2 11" xfId="43018"/>
    <cellStyle name="Normal 4 3 2 2" xfId="43019"/>
    <cellStyle name="Normal 4 3 2 2 10" xfId="43020"/>
    <cellStyle name="Normal 4 3 2 2 2" xfId="43021"/>
    <cellStyle name="Normal 4 3 2 2 2 2" xfId="43022"/>
    <cellStyle name="Normal 4 3 2 2 2 2 2" xfId="43023"/>
    <cellStyle name="Normal 4 3 2 2 2 3" xfId="43024"/>
    <cellStyle name="Normal 4 3 2 2 2 4" xfId="43025"/>
    <cellStyle name="Normal 4 3 2 2 2 5" xfId="43026"/>
    <cellStyle name="Normal 4 3 2 2 2 6" xfId="43027"/>
    <cellStyle name="Normal 4 3 2 2 2 7" xfId="43028"/>
    <cellStyle name="Normal 4 3 2 2 3" xfId="43029"/>
    <cellStyle name="Normal 4 3 2 2 3 2" xfId="43030"/>
    <cellStyle name="Normal 4 3 2 2 3 2 2" xfId="43031"/>
    <cellStyle name="Normal 4 3 2 2 3 3" xfId="43032"/>
    <cellStyle name="Normal 4 3 2 2 3 4" xfId="43033"/>
    <cellStyle name="Normal 4 3 2 2 3 5" xfId="43034"/>
    <cellStyle name="Normal 4 3 2 2 3 6" xfId="43035"/>
    <cellStyle name="Normal 4 3 2 2 3 7" xfId="43036"/>
    <cellStyle name="Normal 4 3 2 2 4" xfId="43037"/>
    <cellStyle name="Normal 4 3 2 2 4 2" xfId="43038"/>
    <cellStyle name="Normal 4 3 2 2 4 2 2" xfId="43039"/>
    <cellStyle name="Normal 4 3 2 2 4 3" xfId="43040"/>
    <cellStyle name="Normal 4 3 2 2 4 4" xfId="43041"/>
    <cellStyle name="Normal 4 3 2 2 4 5" xfId="43042"/>
    <cellStyle name="Normal 4 3 2 2 4 6" xfId="43043"/>
    <cellStyle name="Normal 4 3 2 2 4 7" xfId="43044"/>
    <cellStyle name="Normal 4 3 2 2 5" xfId="43045"/>
    <cellStyle name="Normal 4 3 2 2 5 2" xfId="43046"/>
    <cellStyle name="Normal 4 3 2 2 6" xfId="43047"/>
    <cellStyle name="Normal 4 3 2 2 7" xfId="43048"/>
    <cellStyle name="Normal 4 3 2 2 8" xfId="43049"/>
    <cellStyle name="Normal 4 3 2 2 9" xfId="43050"/>
    <cellStyle name="Normal 4 3 2 3" xfId="43051"/>
    <cellStyle name="Normal 4 3 2 3 2" xfId="43052"/>
    <cellStyle name="Normal 4 3 2 3 2 2" xfId="43053"/>
    <cellStyle name="Normal 4 3 2 3 3" xfId="43054"/>
    <cellStyle name="Normal 4 3 2 3 4" xfId="43055"/>
    <cellStyle name="Normal 4 3 2 3 5" xfId="43056"/>
    <cellStyle name="Normal 4 3 2 3 6" xfId="43057"/>
    <cellStyle name="Normal 4 3 2 3 7" xfId="43058"/>
    <cellStyle name="Normal 4 3 2 4" xfId="43059"/>
    <cellStyle name="Normal 4 3 2 4 2" xfId="43060"/>
    <cellStyle name="Normal 4 3 2 4 2 2" xfId="43061"/>
    <cellStyle name="Normal 4 3 2 4 3" xfId="43062"/>
    <cellStyle name="Normal 4 3 2 4 4" xfId="43063"/>
    <cellStyle name="Normal 4 3 2 4 5" xfId="43064"/>
    <cellStyle name="Normal 4 3 2 4 6" xfId="43065"/>
    <cellStyle name="Normal 4 3 2 4 7" xfId="43066"/>
    <cellStyle name="Normal 4 3 2 5" xfId="43067"/>
    <cellStyle name="Normal 4 3 2 5 2" xfId="43068"/>
    <cellStyle name="Normal 4 3 2 5 2 2" xfId="43069"/>
    <cellStyle name="Normal 4 3 2 5 3" xfId="43070"/>
    <cellStyle name="Normal 4 3 2 5 4" xfId="43071"/>
    <cellStyle name="Normal 4 3 2 5 5" xfId="43072"/>
    <cellStyle name="Normal 4 3 2 5 6" xfId="43073"/>
    <cellStyle name="Normal 4 3 2 5 7" xfId="43074"/>
    <cellStyle name="Normal 4 3 2 6" xfId="43075"/>
    <cellStyle name="Normal 4 3 2 6 2" xfId="43076"/>
    <cellStyle name="Normal 4 3 2 7" xfId="43077"/>
    <cellStyle name="Normal 4 3 2 8" xfId="43078"/>
    <cellStyle name="Normal 4 3 2 9" xfId="43079"/>
    <cellStyle name="Normal 4 3 3" xfId="43080"/>
    <cellStyle name="Normal 4 3 3 10" xfId="43081"/>
    <cellStyle name="Normal 4 3 3 2" xfId="43082"/>
    <cellStyle name="Normal 4 3 3 2 2" xfId="43083"/>
    <cellStyle name="Normal 4 3 3 2 2 2" xfId="43084"/>
    <cellStyle name="Normal 4 3 3 2 3" xfId="43085"/>
    <cellStyle name="Normal 4 3 3 2 4" xfId="43086"/>
    <cellStyle name="Normal 4 3 3 2 5" xfId="43087"/>
    <cellStyle name="Normal 4 3 3 2 6" xfId="43088"/>
    <cellStyle name="Normal 4 3 3 2 7" xfId="43089"/>
    <cellStyle name="Normal 4 3 3 3" xfId="43090"/>
    <cellStyle name="Normal 4 3 3 3 2" xfId="43091"/>
    <cellStyle name="Normal 4 3 3 3 2 2" xfId="43092"/>
    <cellStyle name="Normal 4 3 3 3 3" xfId="43093"/>
    <cellStyle name="Normal 4 3 3 3 4" xfId="43094"/>
    <cellStyle name="Normal 4 3 3 3 5" xfId="43095"/>
    <cellStyle name="Normal 4 3 3 3 6" xfId="43096"/>
    <cellStyle name="Normal 4 3 3 3 7" xfId="43097"/>
    <cellStyle name="Normal 4 3 3 4" xfId="43098"/>
    <cellStyle name="Normal 4 3 3 4 2" xfId="43099"/>
    <cellStyle name="Normal 4 3 3 4 2 2" xfId="43100"/>
    <cellStyle name="Normal 4 3 3 4 3" xfId="43101"/>
    <cellStyle name="Normal 4 3 3 4 4" xfId="43102"/>
    <cellStyle name="Normal 4 3 3 4 5" xfId="43103"/>
    <cellStyle name="Normal 4 3 3 4 6" xfId="43104"/>
    <cellStyle name="Normal 4 3 3 4 7" xfId="43105"/>
    <cellStyle name="Normal 4 3 3 5" xfId="43106"/>
    <cellStyle name="Normal 4 3 3 5 2" xfId="43107"/>
    <cellStyle name="Normal 4 3 3 6" xfId="43108"/>
    <cellStyle name="Normal 4 3 3 7" xfId="43109"/>
    <cellStyle name="Normal 4 3 3 8" xfId="43110"/>
    <cellStyle name="Normal 4 3 3 9" xfId="43111"/>
    <cellStyle name="Normal 4 3 4" xfId="43112"/>
    <cellStyle name="Normal 4 3 4 2" xfId="43113"/>
    <cellStyle name="Normal 4 3 4 2 2" xfId="43114"/>
    <cellStyle name="Normal 4 3 4 3" xfId="43115"/>
    <cellStyle name="Normal 4 3 4 4" xfId="43116"/>
    <cellStyle name="Normal 4 3 4 5" xfId="43117"/>
    <cellStyle name="Normal 4 3 4 6" xfId="43118"/>
    <cellStyle name="Normal 4 3 4 7" xfId="43119"/>
    <cellStyle name="Normal 4 3 5" xfId="43120"/>
    <cellStyle name="Normal 4 3 5 2" xfId="43121"/>
    <cellStyle name="Normal 4 3 5 2 2" xfId="43122"/>
    <cellStyle name="Normal 4 3 5 3" xfId="43123"/>
    <cellStyle name="Normal 4 3 5 4" xfId="43124"/>
    <cellStyle name="Normal 4 3 5 5" xfId="43125"/>
    <cellStyle name="Normal 4 3 5 6" xfId="43126"/>
    <cellStyle name="Normal 4 3 5 7" xfId="43127"/>
    <cellStyle name="Normal 4 3 6" xfId="43128"/>
    <cellStyle name="Normal 4 3 6 2" xfId="43129"/>
    <cellStyle name="Normal 4 3 6 2 2" xfId="43130"/>
    <cellStyle name="Normal 4 3 6 3" xfId="43131"/>
    <cellStyle name="Normal 4 3 6 4" xfId="43132"/>
    <cellStyle name="Normal 4 3 6 5" xfId="43133"/>
    <cellStyle name="Normal 4 3 6 6" xfId="43134"/>
    <cellStyle name="Normal 4 3 6 7" xfId="43135"/>
    <cellStyle name="Normal 4 3 7" xfId="43136"/>
    <cellStyle name="Normal 4 3 7 2" xfId="43137"/>
    <cellStyle name="Normal 4 3 8" xfId="43138"/>
    <cellStyle name="Normal 4 3 9" xfId="43139"/>
    <cellStyle name="Normal 4 4" xfId="43140"/>
    <cellStyle name="Normal 4 4 2" xfId="43141"/>
    <cellStyle name="Normal 4 4 2 2" xfId="43142"/>
    <cellStyle name="Normal 4 4 2 2 2" xfId="43143"/>
    <cellStyle name="Normal 4 4 2 3" xfId="43144"/>
    <cellStyle name="Normal 4 4 2 4" xfId="43145"/>
    <cellStyle name="Normal 4 4 2 5" xfId="43146"/>
    <cellStyle name="Normal 4 4 2 6" xfId="43147"/>
    <cellStyle name="Normal 4 4 2 7" xfId="43148"/>
    <cellStyle name="Normal 4 4 3" xfId="43149"/>
    <cellStyle name="Normal 4 4 3 2" xfId="43150"/>
    <cellStyle name="Normal 4 4 4" xfId="43151"/>
    <cellStyle name="Normal 4 4 5" xfId="43152"/>
    <cellStyle name="Normal 4 4 6" xfId="43153"/>
    <cellStyle name="Normal 4 4 7" xfId="43154"/>
    <cellStyle name="Normal 4 4 8" xfId="43155"/>
    <cellStyle name="Normal 4 5" xfId="43156"/>
    <cellStyle name="Normal 4 5 2" xfId="43157"/>
    <cellStyle name="Normal 4 5 2 2" xfId="43158"/>
    <cellStyle name="Normal 4 5 3" xfId="43159"/>
    <cellStyle name="Normal 4 5 4" xfId="43160"/>
    <cellStyle name="Normal 4 5 5" xfId="43161"/>
    <cellStyle name="Normal 4 5 6" xfId="43162"/>
    <cellStyle name="Normal 4 5 7" xfId="43163"/>
    <cellStyle name="Normal 4 6" xfId="43164"/>
    <cellStyle name="Normal 4 6 2" xfId="43165"/>
    <cellStyle name="Normal 4 6 2 2" xfId="43166"/>
    <cellStyle name="Normal 4 6 3" xfId="43167"/>
    <cellStyle name="Normal 4 6 4" xfId="43168"/>
    <cellStyle name="Normal 4 6 5" xfId="43169"/>
    <cellStyle name="Normal 4 6 6" xfId="43170"/>
    <cellStyle name="Normal 4 6 7" xfId="43171"/>
    <cellStyle name="Normal 4 7" xfId="43172"/>
    <cellStyle name="Normal 4 7 2" xfId="43173"/>
    <cellStyle name="Normal 4 7 3" xfId="43174"/>
    <cellStyle name="Normal 4 8" xfId="43175"/>
    <cellStyle name="Normal 4 8 2" xfId="43176"/>
    <cellStyle name="Normal 4 9" xfId="43177"/>
    <cellStyle name="Normal 4 9 2" xfId="43178"/>
    <cellStyle name="Normal 40" xfId="43179"/>
    <cellStyle name="Normal 41" xfId="43180"/>
    <cellStyle name="Normal 42" xfId="43181"/>
    <cellStyle name="Normal 43" xfId="43182"/>
    <cellStyle name="Normal 44" xfId="43183"/>
    <cellStyle name="Normal 45" xfId="43184"/>
    <cellStyle name="Normal 46" xfId="43185"/>
    <cellStyle name="Normal 47" xfId="43186"/>
    <cellStyle name="Normal 48" xfId="43187"/>
    <cellStyle name="Normal 49" xfId="43188"/>
    <cellStyle name="Normal 5" xfId="43189"/>
    <cellStyle name="Normal 5 2" xfId="43190"/>
    <cellStyle name="Normal 5 2 2" xfId="43191"/>
    <cellStyle name="Normal 5 2 2 2" xfId="43192"/>
    <cellStyle name="Normal 5 2 2 3" xfId="43193"/>
    <cellStyle name="Normal 5 2 3" xfId="43194"/>
    <cellStyle name="Normal 5 2 4" xfId="43195"/>
    <cellStyle name="Normal 5 2 5" xfId="43196"/>
    <cellStyle name="Normal 5 2 6" xfId="43197"/>
    <cellStyle name="Normal 5 3" xfId="43198"/>
    <cellStyle name="Normal 5 3 2" xfId="43199"/>
    <cellStyle name="Normal 5 3 2 2" xfId="43200"/>
    <cellStyle name="Normal 5 3 3" xfId="43201"/>
    <cellStyle name="Normal 5 3 4" xfId="43202"/>
    <cellStyle name="Normal 5 4" xfId="43203"/>
    <cellStyle name="Normal 5 4 2" xfId="43204"/>
    <cellStyle name="Normal 5 4 3" xfId="43205"/>
    <cellStyle name="Normal 5 5" xfId="43206"/>
    <cellStyle name="Normal 5 6" xfId="43207"/>
    <cellStyle name="Normal 50" xfId="43208"/>
    <cellStyle name="Normal 51" xfId="43209"/>
    <cellStyle name="Normal 52" xfId="43210"/>
    <cellStyle name="Normal 53" xfId="43211"/>
    <cellStyle name="Normal 54" xfId="43212"/>
    <cellStyle name="Normal 55" xfId="43213"/>
    <cellStyle name="Normal 56" xfId="43214"/>
    <cellStyle name="Normal 57" xfId="43215"/>
    <cellStyle name="Normal 58" xfId="43216"/>
    <cellStyle name="Normal 59" xfId="43217"/>
    <cellStyle name="Normal 6" xfId="43218"/>
    <cellStyle name="Normal 6 10" xfId="43219"/>
    <cellStyle name="Normal 6 11" xfId="43220"/>
    <cellStyle name="Normal 6 12" xfId="43221"/>
    <cellStyle name="Normal 6 13" xfId="43222"/>
    <cellStyle name="Normal 6 2" xfId="43223"/>
    <cellStyle name="Normal 6 2 10" xfId="43224"/>
    <cellStyle name="Normal 6 2 11" xfId="43225"/>
    <cellStyle name="Normal 6 2 12" xfId="43226"/>
    <cellStyle name="Normal 6 2 2" xfId="43227"/>
    <cellStyle name="Normal 6 2 2 10" xfId="43228"/>
    <cellStyle name="Normal 6 2 2 11" xfId="43229"/>
    <cellStyle name="Normal 6 2 2 2" xfId="43230"/>
    <cellStyle name="Normal 6 2 2 2 10" xfId="43231"/>
    <cellStyle name="Normal 6 2 2 2 2" xfId="43232"/>
    <cellStyle name="Normal 6 2 2 2 2 2" xfId="43233"/>
    <cellStyle name="Normal 6 2 2 2 2 2 2" xfId="43234"/>
    <cellStyle name="Normal 6 2 2 2 2 3" xfId="43235"/>
    <cellStyle name="Normal 6 2 2 2 2 4" xfId="43236"/>
    <cellStyle name="Normal 6 2 2 2 2 5" xfId="43237"/>
    <cellStyle name="Normal 6 2 2 2 2 6" xfId="43238"/>
    <cellStyle name="Normal 6 2 2 2 2 7" xfId="43239"/>
    <cellStyle name="Normal 6 2 2 2 3" xfId="43240"/>
    <cellStyle name="Normal 6 2 2 2 3 2" xfId="43241"/>
    <cellStyle name="Normal 6 2 2 2 3 2 2" xfId="43242"/>
    <cellStyle name="Normal 6 2 2 2 3 3" xfId="43243"/>
    <cellStyle name="Normal 6 2 2 2 3 4" xfId="43244"/>
    <cellStyle name="Normal 6 2 2 2 3 5" xfId="43245"/>
    <cellStyle name="Normal 6 2 2 2 3 6" xfId="43246"/>
    <cellStyle name="Normal 6 2 2 2 3 7" xfId="43247"/>
    <cellStyle name="Normal 6 2 2 2 4" xfId="43248"/>
    <cellStyle name="Normal 6 2 2 2 4 2" xfId="43249"/>
    <cellStyle name="Normal 6 2 2 2 4 2 2" xfId="43250"/>
    <cellStyle name="Normal 6 2 2 2 4 3" xfId="43251"/>
    <cellStyle name="Normal 6 2 2 2 4 4" xfId="43252"/>
    <cellStyle name="Normal 6 2 2 2 4 5" xfId="43253"/>
    <cellStyle name="Normal 6 2 2 2 4 6" xfId="43254"/>
    <cellStyle name="Normal 6 2 2 2 4 7" xfId="43255"/>
    <cellStyle name="Normal 6 2 2 2 5" xfId="43256"/>
    <cellStyle name="Normal 6 2 2 2 5 2" xfId="43257"/>
    <cellStyle name="Normal 6 2 2 2 6" xfId="43258"/>
    <cellStyle name="Normal 6 2 2 2 7" xfId="43259"/>
    <cellStyle name="Normal 6 2 2 2 8" xfId="43260"/>
    <cellStyle name="Normal 6 2 2 2 9" xfId="43261"/>
    <cellStyle name="Normal 6 2 2 3" xfId="43262"/>
    <cellStyle name="Normal 6 2 2 3 2" xfId="43263"/>
    <cellStyle name="Normal 6 2 2 3 2 2" xfId="43264"/>
    <cellStyle name="Normal 6 2 2 3 3" xfId="43265"/>
    <cellStyle name="Normal 6 2 2 3 4" xfId="43266"/>
    <cellStyle name="Normal 6 2 2 3 5" xfId="43267"/>
    <cellStyle name="Normal 6 2 2 3 6" xfId="43268"/>
    <cellStyle name="Normal 6 2 2 3 7" xfId="43269"/>
    <cellStyle name="Normal 6 2 2 4" xfId="43270"/>
    <cellStyle name="Normal 6 2 2 4 2" xfId="43271"/>
    <cellStyle name="Normal 6 2 2 4 2 2" xfId="43272"/>
    <cellStyle name="Normal 6 2 2 4 3" xfId="43273"/>
    <cellStyle name="Normal 6 2 2 4 4" xfId="43274"/>
    <cellStyle name="Normal 6 2 2 4 5" xfId="43275"/>
    <cellStyle name="Normal 6 2 2 4 6" xfId="43276"/>
    <cellStyle name="Normal 6 2 2 4 7" xfId="43277"/>
    <cellStyle name="Normal 6 2 2 5" xfId="43278"/>
    <cellStyle name="Normal 6 2 2 5 2" xfId="43279"/>
    <cellStyle name="Normal 6 2 2 5 2 2" xfId="43280"/>
    <cellStyle name="Normal 6 2 2 5 3" xfId="43281"/>
    <cellStyle name="Normal 6 2 2 5 4" xfId="43282"/>
    <cellStyle name="Normal 6 2 2 5 5" xfId="43283"/>
    <cellStyle name="Normal 6 2 2 5 6" xfId="43284"/>
    <cellStyle name="Normal 6 2 2 5 7" xfId="43285"/>
    <cellStyle name="Normal 6 2 2 6" xfId="43286"/>
    <cellStyle name="Normal 6 2 2 6 2" xfId="43287"/>
    <cellStyle name="Normal 6 2 2 7" xfId="43288"/>
    <cellStyle name="Normal 6 2 2 8" xfId="43289"/>
    <cellStyle name="Normal 6 2 2 9" xfId="43290"/>
    <cellStyle name="Normal 6 2 3" xfId="43291"/>
    <cellStyle name="Normal 6 2 3 10" xfId="43292"/>
    <cellStyle name="Normal 6 2 3 2" xfId="43293"/>
    <cellStyle name="Normal 6 2 3 2 2" xfId="43294"/>
    <cellStyle name="Normal 6 2 3 2 2 2" xfId="43295"/>
    <cellStyle name="Normal 6 2 3 2 3" xfId="43296"/>
    <cellStyle name="Normal 6 2 3 2 4" xfId="43297"/>
    <cellStyle name="Normal 6 2 3 2 5" xfId="43298"/>
    <cellStyle name="Normal 6 2 3 2 6" xfId="43299"/>
    <cellStyle name="Normal 6 2 3 2 7" xfId="43300"/>
    <cellStyle name="Normal 6 2 3 3" xfId="43301"/>
    <cellStyle name="Normal 6 2 3 3 2" xfId="43302"/>
    <cellStyle name="Normal 6 2 3 3 2 2" xfId="43303"/>
    <cellStyle name="Normal 6 2 3 3 3" xfId="43304"/>
    <cellStyle name="Normal 6 2 3 3 4" xfId="43305"/>
    <cellStyle name="Normal 6 2 3 3 5" xfId="43306"/>
    <cellStyle name="Normal 6 2 3 3 6" xfId="43307"/>
    <cellStyle name="Normal 6 2 3 3 7" xfId="43308"/>
    <cellStyle name="Normal 6 2 3 4" xfId="43309"/>
    <cellStyle name="Normal 6 2 3 4 2" xfId="43310"/>
    <cellStyle name="Normal 6 2 3 4 2 2" xfId="43311"/>
    <cellStyle name="Normal 6 2 3 4 3" xfId="43312"/>
    <cellStyle name="Normal 6 2 3 4 4" xfId="43313"/>
    <cellStyle name="Normal 6 2 3 4 5" xfId="43314"/>
    <cellStyle name="Normal 6 2 3 4 6" xfId="43315"/>
    <cellStyle name="Normal 6 2 3 4 7" xfId="43316"/>
    <cellStyle name="Normal 6 2 3 5" xfId="43317"/>
    <cellStyle name="Normal 6 2 3 5 2" xfId="43318"/>
    <cellStyle name="Normal 6 2 3 6" xfId="43319"/>
    <cellStyle name="Normal 6 2 3 7" xfId="43320"/>
    <cellStyle name="Normal 6 2 3 8" xfId="43321"/>
    <cellStyle name="Normal 6 2 3 9" xfId="43322"/>
    <cellStyle name="Normal 6 2 4" xfId="43323"/>
    <cellStyle name="Normal 6 2 4 2" xfId="43324"/>
    <cellStyle name="Normal 6 2 4 2 2" xfId="43325"/>
    <cellStyle name="Normal 6 2 4 3" xfId="43326"/>
    <cellStyle name="Normal 6 2 4 4" xfId="43327"/>
    <cellStyle name="Normal 6 2 4 5" xfId="43328"/>
    <cellStyle name="Normal 6 2 4 6" xfId="43329"/>
    <cellStyle name="Normal 6 2 4 7" xfId="43330"/>
    <cellStyle name="Normal 6 2 5" xfId="43331"/>
    <cellStyle name="Normal 6 2 5 2" xfId="43332"/>
    <cellStyle name="Normal 6 2 5 2 2" xfId="43333"/>
    <cellStyle name="Normal 6 2 5 3" xfId="43334"/>
    <cellStyle name="Normal 6 2 5 4" xfId="43335"/>
    <cellStyle name="Normal 6 2 5 5" xfId="43336"/>
    <cellStyle name="Normal 6 2 5 6" xfId="43337"/>
    <cellStyle name="Normal 6 2 5 7" xfId="43338"/>
    <cellStyle name="Normal 6 2 6" xfId="43339"/>
    <cellStyle name="Normal 6 2 6 2" xfId="43340"/>
    <cellStyle name="Normal 6 2 6 2 2" xfId="43341"/>
    <cellStyle name="Normal 6 2 6 3" xfId="43342"/>
    <cellStyle name="Normal 6 2 6 4" xfId="43343"/>
    <cellStyle name="Normal 6 2 6 5" xfId="43344"/>
    <cellStyle name="Normal 6 2 6 6" xfId="43345"/>
    <cellStyle name="Normal 6 2 6 7" xfId="43346"/>
    <cellStyle name="Normal 6 2 7" xfId="43347"/>
    <cellStyle name="Normal 6 2 7 2" xfId="43348"/>
    <cellStyle name="Normal 6 2 8" xfId="43349"/>
    <cellStyle name="Normal 6 2 9" xfId="43350"/>
    <cellStyle name="Normal 6 3" xfId="43351"/>
    <cellStyle name="Normal 6 3 10" xfId="43352"/>
    <cellStyle name="Normal 6 3 11" xfId="43353"/>
    <cellStyle name="Normal 6 3 2" xfId="43354"/>
    <cellStyle name="Normal 6 3 2 10" xfId="43355"/>
    <cellStyle name="Normal 6 3 2 2" xfId="43356"/>
    <cellStyle name="Normal 6 3 2 2 2" xfId="43357"/>
    <cellStyle name="Normal 6 3 2 2 2 2" xfId="43358"/>
    <cellStyle name="Normal 6 3 2 2 3" xfId="43359"/>
    <cellStyle name="Normal 6 3 2 2 4" xfId="43360"/>
    <cellStyle name="Normal 6 3 2 2 5" xfId="43361"/>
    <cellStyle name="Normal 6 3 2 2 6" xfId="43362"/>
    <cellStyle name="Normal 6 3 2 2 7" xfId="43363"/>
    <cellStyle name="Normal 6 3 2 3" xfId="43364"/>
    <cellStyle name="Normal 6 3 2 3 2" xfId="43365"/>
    <cellStyle name="Normal 6 3 2 3 2 2" xfId="43366"/>
    <cellStyle name="Normal 6 3 2 3 3" xfId="43367"/>
    <cellStyle name="Normal 6 3 2 3 4" xfId="43368"/>
    <cellStyle name="Normal 6 3 2 3 5" xfId="43369"/>
    <cellStyle name="Normal 6 3 2 3 6" xfId="43370"/>
    <cellStyle name="Normal 6 3 2 3 7" xfId="43371"/>
    <cellStyle name="Normal 6 3 2 4" xfId="43372"/>
    <cellStyle name="Normal 6 3 2 4 2" xfId="43373"/>
    <cellStyle name="Normal 6 3 2 4 2 2" xfId="43374"/>
    <cellStyle name="Normal 6 3 2 4 3" xfId="43375"/>
    <cellStyle name="Normal 6 3 2 4 4" xfId="43376"/>
    <cellStyle name="Normal 6 3 2 4 5" xfId="43377"/>
    <cellStyle name="Normal 6 3 2 4 6" xfId="43378"/>
    <cellStyle name="Normal 6 3 2 4 7" xfId="43379"/>
    <cellStyle name="Normal 6 3 2 5" xfId="43380"/>
    <cellStyle name="Normal 6 3 2 5 2" xfId="43381"/>
    <cellStyle name="Normal 6 3 2 6" xfId="43382"/>
    <cellStyle name="Normal 6 3 2 7" xfId="43383"/>
    <cellStyle name="Normal 6 3 2 8" xfId="43384"/>
    <cellStyle name="Normal 6 3 2 9" xfId="43385"/>
    <cellStyle name="Normal 6 3 3" xfId="43386"/>
    <cellStyle name="Normal 6 3 3 2" xfId="43387"/>
    <cellStyle name="Normal 6 3 3 2 2" xfId="43388"/>
    <cellStyle name="Normal 6 3 3 3" xfId="43389"/>
    <cellStyle name="Normal 6 3 3 4" xfId="43390"/>
    <cellStyle name="Normal 6 3 3 5" xfId="43391"/>
    <cellStyle name="Normal 6 3 3 6" xfId="43392"/>
    <cellStyle name="Normal 6 3 3 7" xfId="43393"/>
    <cellStyle name="Normal 6 3 4" xfId="43394"/>
    <cellStyle name="Normal 6 3 4 2" xfId="43395"/>
    <cellStyle name="Normal 6 3 4 2 2" xfId="43396"/>
    <cellStyle name="Normal 6 3 4 3" xfId="43397"/>
    <cellStyle name="Normal 6 3 4 4" xfId="43398"/>
    <cellStyle name="Normal 6 3 4 5" xfId="43399"/>
    <cellStyle name="Normal 6 3 4 6" xfId="43400"/>
    <cellStyle name="Normal 6 3 4 7" xfId="43401"/>
    <cellStyle name="Normal 6 3 5" xfId="43402"/>
    <cellStyle name="Normal 6 3 5 2" xfId="43403"/>
    <cellStyle name="Normal 6 3 5 2 2" xfId="43404"/>
    <cellStyle name="Normal 6 3 5 3" xfId="43405"/>
    <cellStyle name="Normal 6 3 5 4" xfId="43406"/>
    <cellStyle name="Normal 6 3 5 5" xfId="43407"/>
    <cellStyle name="Normal 6 3 5 6" xfId="43408"/>
    <cellStyle name="Normal 6 3 5 7" xfId="43409"/>
    <cellStyle name="Normal 6 3 6" xfId="43410"/>
    <cellStyle name="Normal 6 3 6 2" xfId="43411"/>
    <cellStyle name="Normal 6 3 7" xfId="43412"/>
    <cellStyle name="Normal 6 3 8" xfId="43413"/>
    <cellStyle name="Normal 6 3 9" xfId="43414"/>
    <cellStyle name="Normal 6 4" xfId="43415"/>
    <cellStyle name="Normal 6 4 10" xfId="43416"/>
    <cellStyle name="Normal 6 4 2" xfId="43417"/>
    <cellStyle name="Normal 6 4 2 2" xfId="43418"/>
    <cellStyle name="Normal 6 4 2 2 2" xfId="43419"/>
    <cellStyle name="Normal 6 4 2 3" xfId="43420"/>
    <cellStyle name="Normal 6 4 2 4" xfId="43421"/>
    <cellStyle name="Normal 6 4 2 5" xfId="43422"/>
    <cellStyle name="Normal 6 4 2 6" xfId="43423"/>
    <cellStyle name="Normal 6 4 2 7" xfId="43424"/>
    <cellStyle name="Normal 6 4 3" xfId="43425"/>
    <cellStyle name="Normal 6 4 3 2" xfId="43426"/>
    <cellStyle name="Normal 6 4 3 2 2" xfId="43427"/>
    <cellStyle name="Normal 6 4 3 3" xfId="43428"/>
    <cellStyle name="Normal 6 4 3 4" xfId="43429"/>
    <cellStyle name="Normal 6 4 3 5" xfId="43430"/>
    <cellStyle name="Normal 6 4 3 6" xfId="43431"/>
    <cellStyle name="Normal 6 4 3 7" xfId="43432"/>
    <cellStyle name="Normal 6 4 4" xfId="43433"/>
    <cellStyle name="Normal 6 4 4 2" xfId="43434"/>
    <cellStyle name="Normal 6 4 4 2 2" xfId="43435"/>
    <cellStyle name="Normal 6 4 4 3" xfId="43436"/>
    <cellStyle name="Normal 6 4 4 4" xfId="43437"/>
    <cellStyle name="Normal 6 4 4 5" xfId="43438"/>
    <cellStyle name="Normal 6 4 4 6" xfId="43439"/>
    <cellStyle name="Normal 6 4 4 7" xfId="43440"/>
    <cellStyle name="Normal 6 4 5" xfId="43441"/>
    <cellStyle name="Normal 6 4 5 2" xfId="43442"/>
    <cellStyle name="Normal 6 4 6" xfId="43443"/>
    <cellStyle name="Normal 6 4 7" xfId="43444"/>
    <cellStyle name="Normal 6 4 8" xfId="43445"/>
    <cellStyle name="Normal 6 4 9" xfId="43446"/>
    <cellStyle name="Normal 6 5" xfId="43447"/>
    <cellStyle name="Normal 6 5 2" xfId="43448"/>
    <cellStyle name="Normal 6 5 2 2" xfId="43449"/>
    <cellStyle name="Normal 6 5 2 2 2" xfId="43450"/>
    <cellStyle name="Normal 6 5 2 3" xfId="43451"/>
    <cellStyle name="Normal 6 5 2 4" xfId="43452"/>
    <cellStyle name="Normal 6 5 2 5" xfId="43453"/>
    <cellStyle name="Normal 6 5 2 6" xfId="43454"/>
    <cellStyle name="Normal 6 5 2 7" xfId="43455"/>
    <cellStyle name="Normal 6 5 3" xfId="43456"/>
    <cellStyle name="Normal 6 5 3 2" xfId="43457"/>
    <cellStyle name="Normal 6 5 4" xfId="43458"/>
    <cellStyle name="Normal 6 5 5" xfId="43459"/>
    <cellStyle name="Normal 6 5 6" xfId="43460"/>
    <cellStyle name="Normal 6 5 7" xfId="43461"/>
    <cellStyle name="Normal 6 5 8" xfId="43462"/>
    <cellStyle name="Normal 6 6" xfId="43463"/>
    <cellStyle name="Normal 6 6 2" xfId="43464"/>
    <cellStyle name="Normal 6 6 2 2" xfId="43465"/>
    <cellStyle name="Normal 6 6 3" xfId="43466"/>
    <cellStyle name="Normal 6 6 4" xfId="43467"/>
    <cellStyle name="Normal 6 6 5" xfId="43468"/>
    <cellStyle name="Normal 6 6 6" xfId="43469"/>
    <cellStyle name="Normal 6 6 7" xfId="43470"/>
    <cellStyle name="Normal 6 7" xfId="43471"/>
    <cellStyle name="Normal 6 7 2" xfId="43472"/>
    <cellStyle name="Normal 6 7 2 2" xfId="43473"/>
    <cellStyle name="Normal 6 7 3" xfId="43474"/>
    <cellStyle name="Normal 6 7 4" xfId="43475"/>
    <cellStyle name="Normal 6 7 5" xfId="43476"/>
    <cellStyle name="Normal 6 7 6" xfId="43477"/>
    <cellStyle name="Normal 6 8" xfId="43478"/>
    <cellStyle name="Normal 6 8 2" xfId="43479"/>
    <cellStyle name="Normal 6 8 2 2" xfId="43480"/>
    <cellStyle name="Normal 6 8 3" xfId="43481"/>
    <cellStyle name="Normal 6 8 4" xfId="43482"/>
    <cellStyle name="Normal 6 8 5" xfId="43483"/>
    <cellStyle name="Normal 6 8 6" xfId="43484"/>
    <cellStyle name="Normal 6 8 7" xfId="43485"/>
    <cellStyle name="Normal 6 9" xfId="43486"/>
    <cellStyle name="Normal 6 9 2" xfId="43487"/>
    <cellStyle name="Normal 60" xfId="43488"/>
    <cellStyle name="Normal 61" xfId="43489"/>
    <cellStyle name="Normal 62" xfId="43490"/>
    <cellStyle name="Normal 63" xfId="43491"/>
    <cellStyle name="Normal 64" xfId="43492"/>
    <cellStyle name="Normal 65" xfId="43493"/>
    <cellStyle name="Normal 66" xfId="43494"/>
    <cellStyle name="Normal 67" xfId="43495"/>
    <cellStyle name="Normal 68" xfId="43496"/>
    <cellStyle name="Normal 69" xfId="43497"/>
    <cellStyle name="Normal 7" xfId="43498"/>
    <cellStyle name="Normal 7 10" xfId="43499"/>
    <cellStyle name="Normal 7 11" xfId="43500"/>
    <cellStyle name="Normal 7 12" xfId="43501"/>
    <cellStyle name="Normal 7 13" xfId="43502"/>
    <cellStyle name="Normal 7 14" xfId="43503"/>
    <cellStyle name="Normal 7 2" xfId="43504"/>
    <cellStyle name="Normal 7 2 10" xfId="43505"/>
    <cellStyle name="Normal 7 2 11" xfId="43506"/>
    <cellStyle name="Normal 7 2 12" xfId="43507"/>
    <cellStyle name="Normal 7 2 2" xfId="43508"/>
    <cellStyle name="Normal 7 2 2 10" xfId="43509"/>
    <cellStyle name="Normal 7 2 2 11" xfId="43510"/>
    <cellStyle name="Normal 7 2 2 2" xfId="43511"/>
    <cellStyle name="Normal 7 2 2 2 10" xfId="43512"/>
    <cellStyle name="Normal 7 2 2 2 2" xfId="43513"/>
    <cellStyle name="Normal 7 2 2 2 2 2" xfId="43514"/>
    <cellStyle name="Normal 7 2 2 2 2 2 2" xfId="43515"/>
    <cellStyle name="Normal 7 2 2 2 2 3" xfId="43516"/>
    <cellStyle name="Normal 7 2 2 2 2 4" xfId="43517"/>
    <cellStyle name="Normal 7 2 2 2 2 5" xfId="43518"/>
    <cellStyle name="Normal 7 2 2 2 2 6" xfId="43519"/>
    <cellStyle name="Normal 7 2 2 2 2 7" xfId="43520"/>
    <cellStyle name="Normal 7 2 2 2 3" xfId="43521"/>
    <cellStyle name="Normal 7 2 2 2 3 2" xfId="43522"/>
    <cellStyle name="Normal 7 2 2 2 3 2 2" xfId="43523"/>
    <cellStyle name="Normal 7 2 2 2 3 3" xfId="43524"/>
    <cellStyle name="Normal 7 2 2 2 3 4" xfId="43525"/>
    <cellStyle name="Normal 7 2 2 2 3 5" xfId="43526"/>
    <cellStyle name="Normal 7 2 2 2 3 6" xfId="43527"/>
    <cellStyle name="Normal 7 2 2 2 3 7" xfId="43528"/>
    <cellStyle name="Normal 7 2 2 2 4" xfId="43529"/>
    <cellStyle name="Normal 7 2 2 2 4 2" xfId="43530"/>
    <cellStyle name="Normal 7 2 2 2 4 2 2" xfId="43531"/>
    <cellStyle name="Normal 7 2 2 2 4 3" xfId="43532"/>
    <cellStyle name="Normal 7 2 2 2 4 4" xfId="43533"/>
    <cellStyle name="Normal 7 2 2 2 4 5" xfId="43534"/>
    <cellStyle name="Normal 7 2 2 2 4 6" xfId="43535"/>
    <cellStyle name="Normal 7 2 2 2 4 7" xfId="43536"/>
    <cellStyle name="Normal 7 2 2 2 5" xfId="43537"/>
    <cellStyle name="Normal 7 2 2 2 5 2" xfId="43538"/>
    <cellStyle name="Normal 7 2 2 2 6" xfId="43539"/>
    <cellStyle name="Normal 7 2 2 2 7" xfId="43540"/>
    <cellStyle name="Normal 7 2 2 2 8" xfId="43541"/>
    <cellStyle name="Normal 7 2 2 2 9" xfId="43542"/>
    <cellStyle name="Normal 7 2 2 3" xfId="43543"/>
    <cellStyle name="Normal 7 2 2 3 2" xfId="43544"/>
    <cellStyle name="Normal 7 2 2 3 2 2" xfId="43545"/>
    <cellStyle name="Normal 7 2 2 3 3" xfId="43546"/>
    <cellStyle name="Normal 7 2 2 3 4" xfId="43547"/>
    <cellStyle name="Normal 7 2 2 3 5" xfId="43548"/>
    <cellStyle name="Normal 7 2 2 3 6" xfId="43549"/>
    <cellStyle name="Normal 7 2 2 3 7" xfId="43550"/>
    <cellStyle name="Normal 7 2 2 4" xfId="43551"/>
    <cellStyle name="Normal 7 2 2 4 2" xfId="43552"/>
    <cellStyle name="Normal 7 2 2 4 2 2" xfId="43553"/>
    <cellStyle name="Normal 7 2 2 4 3" xfId="43554"/>
    <cellStyle name="Normal 7 2 2 4 4" xfId="43555"/>
    <cellStyle name="Normal 7 2 2 4 5" xfId="43556"/>
    <cellStyle name="Normal 7 2 2 4 6" xfId="43557"/>
    <cellStyle name="Normal 7 2 2 4 7" xfId="43558"/>
    <cellStyle name="Normal 7 2 2 5" xfId="43559"/>
    <cellStyle name="Normal 7 2 2 5 2" xfId="43560"/>
    <cellStyle name="Normal 7 2 2 5 2 2" xfId="43561"/>
    <cellStyle name="Normal 7 2 2 5 3" xfId="43562"/>
    <cellStyle name="Normal 7 2 2 5 4" xfId="43563"/>
    <cellStyle name="Normal 7 2 2 5 5" xfId="43564"/>
    <cellStyle name="Normal 7 2 2 5 6" xfId="43565"/>
    <cellStyle name="Normal 7 2 2 5 7" xfId="43566"/>
    <cellStyle name="Normal 7 2 2 6" xfId="43567"/>
    <cellStyle name="Normal 7 2 2 6 2" xfId="43568"/>
    <cellStyle name="Normal 7 2 2 7" xfId="43569"/>
    <cellStyle name="Normal 7 2 2 8" xfId="43570"/>
    <cellStyle name="Normal 7 2 2 9" xfId="43571"/>
    <cellStyle name="Normal 7 2 3" xfId="43572"/>
    <cellStyle name="Normal 7 2 3 10" xfId="43573"/>
    <cellStyle name="Normal 7 2 3 2" xfId="43574"/>
    <cellStyle name="Normal 7 2 3 2 2" xfId="43575"/>
    <cellStyle name="Normal 7 2 3 2 2 2" xfId="43576"/>
    <cellStyle name="Normal 7 2 3 2 3" xfId="43577"/>
    <cellStyle name="Normal 7 2 3 2 4" xfId="43578"/>
    <cellStyle name="Normal 7 2 3 2 5" xfId="43579"/>
    <cellStyle name="Normal 7 2 3 2 6" xfId="43580"/>
    <cellStyle name="Normal 7 2 3 2 7" xfId="43581"/>
    <cellStyle name="Normal 7 2 3 3" xfId="43582"/>
    <cellStyle name="Normal 7 2 3 3 2" xfId="43583"/>
    <cellStyle name="Normal 7 2 3 3 2 2" xfId="43584"/>
    <cellStyle name="Normal 7 2 3 3 3" xfId="43585"/>
    <cellStyle name="Normal 7 2 3 3 4" xfId="43586"/>
    <cellStyle name="Normal 7 2 3 3 5" xfId="43587"/>
    <cellStyle name="Normal 7 2 3 3 6" xfId="43588"/>
    <cellStyle name="Normal 7 2 3 3 7" xfId="43589"/>
    <cellStyle name="Normal 7 2 3 4" xfId="43590"/>
    <cellStyle name="Normal 7 2 3 4 2" xfId="43591"/>
    <cellStyle name="Normal 7 2 3 4 2 2" xfId="43592"/>
    <cellStyle name="Normal 7 2 3 4 3" xfId="43593"/>
    <cellStyle name="Normal 7 2 3 4 4" xfId="43594"/>
    <cellStyle name="Normal 7 2 3 4 5" xfId="43595"/>
    <cellStyle name="Normal 7 2 3 4 6" xfId="43596"/>
    <cellStyle name="Normal 7 2 3 4 7" xfId="43597"/>
    <cellStyle name="Normal 7 2 3 5" xfId="43598"/>
    <cellStyle name="Normal 7 2 3 5 2" xfId="43599"/>
    <cellStyle name="Normal 7 2 3 6" xfId="43600"/>
    <cellStyle name="Normal 7 2 3 7" xfId="43601"/>
    <cellStyle name="Normal 7 2 3 8" xfId="43602"/>
    <cellStyle name="Normal 7 2 3 9" xfId="43603"/>
    <cellStyle name="Normal 7 2 4" xfId="43604"/>
    <cellStyle name="Normal 7 2 4 2" xfId="43605"/>
    <cellStyle name="Normal 7 2 4 2 2" xfId="43606"/>
    <cellStyle name="Normal 7 2 4 3" xfId="43607"/>
    <cellStyle name="Normal 7 2 4 4" xfId="43608"/>
    <cellStyle name="Normal 7 2 4 5" xfId="43609"/>
    <cellStyle name="Normal 7 2 4 6" xfId="43610"/>
    <cellStyle name="Normal 7 2 4 7" xfId="43611"/>
    <cellStyle name="Normal 7 2 5" xfId="43612"/>
    <cellStyle name="Normal 7 2 5 2" xfId="43613"/>
    <cellStyle name="Normal 7 2 5 2 2" xfId="43614"/>
    <cellStyle name="Normal 7 2 5 3" xfId="43615"/>
    <cellStyle name="Normal 7 2 5 4" xfId="43616"/>
    <cellStyle name="Normal 7 2 5 5" xfId="43617"/>
    <cellStyle name="Normal 7 2 5 6" xfId="43618"/>
    <cellStyle name="Normal 7 2 5 7" xfId="43619"/>
    <cellStyle name="Normal 7 2 6" xfId="43620"/>
    <cellStyle name="Normal 7 2 6 2" xfId="43621"/>
    <cellStyle name="Normal 7 2 6 2 2" xfId="43622"/>
    <cellStyle name="Normal 7 2 6 3" xfId="43623"/>
    <cellStyle name="Normal 7 2 6 4" xfId="43624"/>
    <cellStyle name="Normal 7 2 6 5" xfId="43625"/>
    <cellStyle name="Normal 7 2 6 6" xfId="43626"/>
    <cellStyle name="Normal 7 2 6 7" xfId="43627"/>
    <cellStyle name="Normal 7 2 7" xfId="43628"/>
    <cellStyle name="Normal 7 2 7 2" xfId="43629"/>
    <cellStyle name="Normal 7 2 8" xfId="43630"/>
    <cellStyle name="Normal 7 2 9" xfId="43631"/>
    <cellStyle name="Normal 7 3" xfId="43632"/>
    <cellStyle name="Normal 7 3 2" xfId="43633"/>
    <cellStyle name="Normal 7 3 2 2" xfId="43634"/>
    <cellStyle name="Normal 7 3 3" xfId="43635"/>
    <cellStyle name="Normal 7 3 4" xfId="43636"/>
    <cellStyle name="Normal 7 3 5" xfId="43637"/>
    <cellStyle name="Normal 7 3 6" xfId="43638"/>
    <cellStyle name="Normal 7 4" xfId="43639"/>
    <cellStyle name="Normal 7 4 10" xfId="43640"/>
    <cellStyle name="Normal 7 4 11" xfId="43641"/>
    <cellStyle name="Normal 7 4 2" xfId="43642"/>
    <cellStyle name="Normal 7 4 2 10" xfId="43643"/>
    <cellStyle name="Normal 7 4 2 2" xfId="43644"/>
    <cellStyle name="Normal 7 4 2 2 2" xfId="43645"/>
    <cellStyle name="Normal 7 4 2 2 2 2" xfId="43646"/>
    <cellStyle name="Normal 7 4 2 2 3" xfId="43647"/>
    <cellStyle name="Normal 7 4 2 2 4" xfId="43648"/>
    <cellStyle name="Normal 7 4 2 2 5" xfId="43649"/>
    <cellStyle name="Normal 7 4 2 2 6" xfId="43650"/>
    <cellStyle name="Normal 7 4 2 2 7" xfId="43651"/>
    <cellStyle name="Normal 7 4 2 3" xfId="43652"/>
    <cellStyle name="Normal 7 4 2 3 2" xfId="43653"/>
    <cellStyle name="Normal 7 4 2 3 2 2" xfId="43654"/>
    <cellStyle name="Normal 7 4 2 3 3" xfId="43655"/>
    <cellStyle name="Normal 7 4 2 3 4" xfId="43656"/>
    <cellStyle name="Normal 7 4 2 3 5" xfId="43657"/>
    <cellStyle name="Normal 7 4 2 3 6" xfId="43658"/>
    <cellStyle name="Normal 7 4 2 3 7" xfId="43659"/>
    <cellStyle name="Normal 7 4 2 4" xfId="43660"/>
    <cellStyle name="Normal 7 4 2 4 2" xfId="43661"/>
    <cellStyle name="Normal 7 4 2 4 2 2" xfId="43662"/>
    <cellStyle name="Normal 7 4 2 4 3" xfId="43663"/>
    <cellStyle name="Normal 7 4 2 4 4" xfId="43664"/>
    <cellStyle name="Normal 7 4 2 4 5" xfId="43665"/>
    <cellStyle name="Normal 7 4 2 4 6" xfId="43666"/>
    <cellStyle name="Normal 7 4 2 4 7" xfId="43667"/>
    <cellStyle name="Normal 7 4 2 5" xfId="43668"/>
    <cellStyle name="Normal 7 4 2 5 2" xfId="43669"/>
    <cellStyle name="Normal 7 4 2 6" xfId="43670"/>
    <cellStyle name="Normal 7 4 2 7" xfId="43671"/>
    <cellStyle name="Normal 7 4 2 8" xfId="43672"/>
    <cellStyle name="Normal 7 4 2 9" xfId="43673"/>
    <cellStyle name="Normal 7 4 3" xfId="43674"/>
    <cellStyle name="Normal 7 4 3 2" xfId="43675"/>
    <cellStyle name="Normal 7 4 3 2 2" xfId="43676"/>
    <cellStyle name="Normal 7 4 3 3" xfId="43677"/>
    <cellStyle name="Normal 7 4 3 4" xfId="43678"/>
    <cellStyle name="Normal 7 4 3 5" xfId="43679"/>
    <cellStyle name="Normal 7 4 3 6" xfId="43680"/>
    <cellStyle name="Normal 7 4 3 7" xfId="43681"/>
    <cellStyle name="Normal 7 4 4" xfId="43682"/>
    <cellStyle name="Normal 7 4 4 2" xfId="43683"/>
    <cellStyle name="Normal 7 4 4 2 2" xfId="43684"/>
    <cellStyle name="Normal 7 4 4 3" xfId="43685"/>
    <cellStyle name="Normal 7 4 4 4" xfId="43686"/>
    <cellStyle name="Normal 7 4 4 5" xfId="43687"/>
    <cellStyle name="Normal 7 4 4 6" xfId="43688"/>
    <cellStyle name="Normal 7 4 4 7" xfId="43689"/>
    <cellStyle name="Normal 7 4 5" xfId="43690"/>
    <cellStyle name="Normal 7 4 5 2" xfId="43691"/>
    <cellStyle name="Normal 7 4 5 2 2" xfId="43692"/>
    <cellStyle name="Normal 7 4 5 3" xfId="43693"/>
    <cellStyle name="Normal 7 4 5 4" xfId="43694"/>
    <cellStyle name="Normal 7 4 5 5" xfId="43695"/>
    <cellStyle name="Normal 7 4 5 6" xfId="43696"/>
    <cellStyle name="Normal 7 4 5 7" xfId="43697"/>
    <cellStyle name="Normal 7 4 6" xfId="43698"/>
    <cellStyle name="Normal 7 4 6 2" xfId="43699"/>
    <cellStyle name="Normal 7 4 7" xfId="43700"/>
    <cellStyle name="Normal 7 4 8" xfId="43701"/>
    <cellStyle name="Normal 7 4 9" xfId="43702"/>
    <cellStyle name="Normal 7 5" xfId="43703"/>
    <cellStyle name="Normal 7 5 10" xfId="43704"/>
    <cellStyle name="Normal 7 5 11" xfId="43705"/>
    <cellStyle name="Normal 7 5 2" xfId="43706"/>
    <cellStyle name="Normal 7 5 2 10" xfId="43707"/>
    <cellStyle name="Normal 7 5 2 2" xfId="43708"/>
    <cellStyle name="Normal 7 5 2 2 2" xfId="43709"/>
    <cellStyle name="Normal 7 5 2 2 2 2" xfId="43710"/>
    <cellStyle name="Normal 7 5 2 2 3" xfId="43711"/>
    <cellStyle name="Normal 7 5 2 2 4" xfId="43712"/>
    <cellStyle name="Normal 7 5 2 2 5" xfId="43713"/>
    <cellStyle name="Normal 7 5 2 2 6" xfId="43714"/>
    <cellStyle name="Normal 7 5 2 2 7" xfId="43715"/>
    <cellStyle name="Normal 7 5 2 3" xfId="43716"/>
    <cellStyle name="Normal 7 5 2 3 2" xfId="43717"/>
    <cellStyle name="Normal 7 5 2 3 2 2" xfId="43718"/>
    <cellStyle name="Normal 7 5 2 3 3" xfId="43719"/>
    <cellStyle name="Normal 7 5 2 3 4" xfId="43720"/>
    <cellStyle name="Normal 7 5 2 3 5" xfId="43721"/>
    <cellStyle name="Normal 7 5 2 3 6" xfId="43722"/>
    <cellStyle name="Normal 7 5 2 3 7" xfId="43723"/>
    <cellStyle name="Normal 7 5 2 4" xfId="43724"/>
    <cellStyle name="Normal 7 5 2 4 2" xfId="43725"/>
    <cellStyle name="Normal 7 5 2 4 2 2" xfId="43726"/>
    <cellStyle name="Normal 7 5 2 4 3" xfId="43727"/>
    <cellStyle name="Normal 7 5 2 4 4" xfId="43728"/>
    <cellStyle name="Normal 7 5 2 4 5" xfId="43729"/>
    <cellStyle name="Normal 7 5 2 4 6" xfId="43730"/>
    <cellStyle name="Normal 7 5 2 4 7" xfId="43731"/>
    <cellStyle name="Normal 7 5 2 5" xfId="43732"/>
    <cellStyle name="Normal 7 5 2 5 2" xfId="43733"/>
    <cellStyle name="Normal 7 5 2 6" xfId="43734"/>
    <cellStyle name="Normal 7 5 2 7" xfId="43735"/>
    <cellStyle name="Normal 7 5 2 8" xfId="43736"/>
    <cellStyle name="Normal 7 5 2 9" xfId="43737"/>
    <cellStyle name="Normal 7 5 3" xfId="43738"/>
    <cellStyle name="Normal 7 5 3 2" xfId="43739"/>
    <cellStyle name="Normal 7 5 3 2 2" xfId="43740"/>
    <cellStyle name="Normal 7 5 3 3" xfId="43741"/>
    <cellStyle name="Normal 7 5 3 4" xfId="43742"/>
    <cellStyle name="Normal 7 5 3 5" xfId="43743"/>
    <cellStyle name="Normal 7 5 3 6" xfId="43744"/>
    <cellStyle name="Normal 7 5 3 7" xfId="43745"/>
    <cellStyle name="Normal 7 5 4" xfId="43746"/>
    <cellStyle name="Normal 7 5 4 2" xfId="43747"/>
    <cellStyle name="Normal 7 5 4 2 2" xfId="43748"/>
    <cellStyle name="Normal 7 5 4 3" xfId="43749"/>
    <cellStyle name="Normal 7 5 4 4" xfId="43750"/>
    <cellStyle name="Normal 7 5 4 5" xfId="43751"/>
    <cellStyle name="Normal 7 5 4 6" xfId="43752"/>
    <cellStyle name="Normal 7 5 4 7" xfId="43753"/>
    <cellStyle name="Normal 7 5 5" xfId="43754"/>
    <cellStyle name="Normal 7 5 5 2" xfId="43755"/>
    <cellStyle name="Normal 7 5 5 2 2" xfId="43756"/>
    <cellStyle name="Normal 7 5 5 3" xfId="43757"/>
    <cellStyle name="Normal 7 5 5 4" xfId="43758"/>
    <cellStyle name="Normal 7 5 5 5" xfId="43759"/>
    <cellStyle name="Normal 7 5 5 6" xfId="43760"/>
    <cellStyle name="Normal 7 5 5 7" xfId="43761"/>
    <cellStyle name="Normal 7 5 6" xfId="43762"/>
    <cellStyle name="Normal 7 5 6 2" xfId="43763"/>
    <cellStyle name="Normal 7 5 7" xfId="43764"/>
    <cellStyle name="Normal 7 5 8" xfId="43765"/>
    <cellStyle name="Normal 7 5 9" xfId="43766"/>
    <cellStyle name="Normal 7 6" xfId="43767"/>
    <cellStyle name="Normal 7 6 2" xfId="43768"/>
    <cellStyle name="Normal 7 6 2 2" xfId="43769"/>
    <cellStyle name="Normal 7 6 3" xfId="43770"/>
    <cellStyle name="Normal 7 6 4" xfId="43771"/>
    <cellStyle name="Normal 7 6 5" xfId="43772"/>
    <cellStyle name="Normal 7 6 6" xfId="43773"/>
    <cellStyle name="Normal 7 6 7" xfId="43774"/>
    <cellStyle name="Normal 7 7" xfId="43775"/>
    <cellStyle name="Normal 7 7 2" xfId="43776"/>
    <cellStyle name="Normal 7 7 2 2" xfId="43777"/>
    <cellStyle name="Normal 7 7 3" xfId="43778"/>
    <cellStyle name="Normal 7 7 4" xfId="43779"/>
    <cellStyle name="Normal 7 7 5" xfId="43780"/>
    <cellStyle name="Normal 7 7 6" xfId="43781"/>
    <cellStyle name="Normal 7 7 7" xfId="43782"/>
    <cellStyle name="Normal 7 8" xfId="43783"/>
    <cellStyle name="Normal 7 8 2" xfId="43784"/>
    <cellStyle name="Normal 7 8 2 2" xfId="43785"/>
    <cellStyle name="Normal 7 8 3" xfId="43786"/>
    <cellStyle name="Normal 7 8 4" xfId="43787"/>
    <cellStyle name="Normal 7 8 5" xfId="43788"/>
    <cellStyle name="Normal 7 8 6" xfId="43789"/>
    <cellStyle name="Normal 7 8 7" xfId="43790"/>
    <cellStyle name="Normal 7 9" xfId="43791"/>
    <cellStyle name="Normal 7 9 2" xfId="43792"/>
    <cellStyle name="Normal 70" xfId="43793"/>
    <cellStyle name="Normal 71" xfId="43794"/>
    <cellStyle name="Normal 72" xfId="43795"/>
    <cellStyle name="Normal 73" xfId="43796"/>
    <cellStyle name="Normal 74" xfId="43797"/>
    <cellStyle name="Normal 75" xfId="43798"/>
    <cellStyle name="Normal 76" xfId="43799"/>
    <cellStyle name="Normal 77" xfId="43800"/>
    <cellStyle name="Normal 78" xfId="43801"/>
    <cellStyle name="Normal 79" xfId="43802"/>
    <cellStyle name="Normal 8" xfId="43803"/>
    <cellStyle name="Normal 8 2" xfId="43804"/>
    <cellStyle name="Normal 8 2 2" xfId="43805"/>
    <cellStyle name="Normal 8 3" xfId="43806"/>
    <cellStyle name="Normal 8 4" xfId="43807"/>
    <cellStyle name="Normal 8 5" xfId="43808"/>
    <cellStyle name="Normal 80" xfId="43809"/>
    <cellStyle name="Normal 81" xfId="43810"/>
    <cellStyle name="Normal 82" xfId="43811"/>
    <cellStyle name="Normal 83" xfId="43812"/>
    <cellStyle name="Normal 84" xfId="43813"/>
    <cellStyle name="Normal 85" xfId="43814"/>
    <cellStyle name="Normal 86" xfId="43815"/>
    <cellStyle name="Normal 87" xfId="43816"/>
    <cellStyle name="Normal 88" xfId="43817"/>
    <cellStyle name="Normal 89" xfId="43818"/>
    <cellStyle name="Normal 9" xfId="43819"/>
    <cellStyle name="Normal 9 10" xfId="43820"/>
    <cellStyle name="Normal 9 2" xfId="43821"/>
    <cellStyle name="Normal 9 2 2" xfId="43822"/>
    <cellStyle name="Normal 9 2 2 2" xfId="43823"/>
    <cellStyle name="Normal 9 2 3" xfId="43824"/>
    <cellStyle name="Normal 9 2 4" xfId="43825"/>
    <cellStyle name="Normal 9 2 5" xfId="43826"/>
    <cellStyle name="Normal 9 2 6" xfId="43827"/>
    <cellStyle name="Normal 9 2 7" xfId="43828"/>
    <cellStyle name="Normal 9 3" xfId="43829"/>
    <cellStyle name="Normal 9 3 2" xfId="43830"/>
    <cellStyle name="Normal 9 3 2 2" xfId="43831"/>
    <cellStyle name="Normal 9 3 3" xfId="43832"/>
    <cellStyle name="Normal 9 3 4" xfId="43833"/>
    <cellStyle name="Normal 9 3 5" xfId="43834"/>
    <cellStyle name="Normal 9 3 6" xfId="43835"/>
    <cellStyle name="Normal 9 3 7" xfId="43836"/>
    <cellStyle name="Normal 9 4" xfId="43837"/>
    <cellStyle name="Normal 9 4 2" xfId="43838"/>
    <cellStyle name="Normal 9 4 2 2" xfId="43839"/>
    <cellStyle name="Normal 9 4 3" xfId="43840"/>
    <cellStyle name="Normal 9 4 4" xfId="43841"/>
    <cellStyle name="Normal 9 4 5" xfId="43842"/>
    <cellStyle name="Normal 9 4 6" xfId="43843"/>
    <cellStyle name="Normal 9 4 7" xfId="43844"/>
    <cellStyle name="Normal 9 5" xfId="43845"/>
    <cellStyle name="Normal 9 5 2" xfId="43846"/>
    <cellStyle name="Normal 9 6" xfId="43847"/>
    <cellStyle name="Normal 9 7" xfId="43848"/>
    <cellStyle name="Normal 9 8" xfId="43849"/>
    <cellStyle name="Normal 9 9" xfId="43850"/>
    <cellStyle name="Normal 90" xfId="43851"/>
    <cellStyle name="Normal 91" xfId="43852"/>
    <cellStyle name="Normal 92" xfId="43853"/>
    <cellStyle name="Normal 93" xfId="43854"/>
    <cellStyle name="Normal 94" xfId="43855"/>
    <cellStyle name="Normal 95" xfId="43856"/>
    <cellStyle name="Normal 96" xfId="43857"/>
    <cellStyle name="Normal 97" xfId="43858"/>
    <cellStyle name="Normal 98" xfId="43859"/>
    <cellStyle name="Normal 99" xfId="43860"/>
    <cellStyle name="Normal_458715-1" xfId="3"/>
    <cellStyle name="Normal_515278-1" xfId="46321"/>
    <cellStyle name="Normal_515278-1 2" xfId="46322"/>
    <cellStyle name="Normal_577390-1" xfId="46346"/>
    <cellStyle name="Normal_616310-1" xfId="46330"/>
    <cellStyle name="Normal_632622-1" xfId="5"/>
    <cellStyle name="Normal_713980-1" xfId="46343"/>
    <cellStyle name="Normal_CAPITAL_577390-1 2" xfId="46348"/>
    <cellStyle name="Normal_CE _ 2007.08 Targets" xfId="46323"/>
    <cellStyle name="Normal_CE _ 2007.08 Targets 3" xfId="46324"/>
    <cellStyle name="Normal_CEO - COMPONENT 3" xfId="46319"/>
    <cellStyle name="Normal_CEO _ 2007.08 Targets" xfId="46320"/>
    <cellStyle name="Normal_CFO - COMPONENT 3" xfId="46325"/>
    <cellStyle name="Normal_DCFM - COMPONENT 3" xfId="46326"/>
    <cellStyle name="Normal_DCSH - COMPONENT 3" xfId="46327"/>
    <cellStyle name="Normal_DPSR - COMPONENT 3" xfId="46328"/>
    <cellStyle name="Normal_DRAFT 2009.2010 final" xfId="46331"/>
    <cellStyle name="Normal_DRAFT 2009.2010 final 2" xfId="46345"/>
    <cellStyle name="Normal_DRAFT 2010.2011 " xfId="46341"/>
    <cellStyle name="Normal_Sheet1 2 2" xfId="46339"/>
    <cellStyle name="Normal_Sheet1_577390-1 2" xfId="46337"/>
    <cellStyle name="Normal_Sheet1_DRAFT 2009.2010 final 2" xfId="46332"/>
    <cellStyle name="Normal_Sheet1_DRAFT 2010.2011  2" xfId="46333"/>
    <cellStyle name="Normal_Sheet2_577390-1 2" xfId="46344"/>
    <cellStyle name="Note 10" xfId="43861"/>
    <cellStyle name="Note 100" xfId="43862"/>
    <cellStyle name="Note 101" xfId="43863"/>
    <cellStyle name="Note 102" xfId="43864"/>
    <cellStyle name="Note 103" xfId="43865"/>
    <cellStyle name="Note 104" xfId="43866"/>
    <cellStyle name="Note 105" xfId="43867"/>
    <cellStyle name="Note 106" xfId="43868"/>
    <cellStyle name="Note 107" xfId="43869"/>
    <cellStyle name="Note 108" xfId="43870"/>
    <cellStyle name="Note 109" xfId="43871"/>
    <cellStyle name="Note 11" xfId="43872"/>
    <cellStyle name="Note 110" xfId="43873"/>
    <cellStyle name="Note 111" xfId="43874"/>
    <cellStyle name="Note 112" xfId="43875"/>
    <cellStyle name="Note 113" xfId="43876"/>
    <cellStyle name="Note 114" xfId="43877"/>
    <cellStyle name="Note 115" xfId="43878"/>
    <cellStyle name="Note 116" xfId="43879"/>
    <cellStyle name="Note 117" xfId="43880"/>
    <cellStyle name="Note 118" xfId="43881"/>
    <cellStyle name="Note 119" xfId="43882"/>
    <cellStyle name="Note 12" xfId="43883"/>
    <cellStyle name="Note 120" xfId="43884"/>
    <cellStyle name="Note 121" xfId="43885"/>
    <cellStyle name="Note 122" xfId="43886"/>
    <cellStyle name="Note 123" xfId="43887"/>
    <cellStyle name="Note 124" xfId="43888"/>
    <cellStyle name="Note 125" xfId="43889"/>
    <cellStyle name="Note 126" xfId="43890"/>
    <cellStyle name="Note 127" xfId="43891"/>
    <cellStyle name="Note 128" xfId="43892"/>
    <cellStyle name="Note 129" xfId="43893"/>
    <cellStyle name="Note 13" xfId="43894"/>
    <cellStyle name="Note 130" xfId="43895"/>
    <cellStyle name="Note 131" xfId="43896"/>
    <cellStyle name="Note 132" xfId="43897"/>
    <cellStyle name="Note 133" xfId="43898"/>
    <cellStyle name="Note 134" xfId="43899"/>
    <cellStyle name="Note 135" xfId="43900"/>
    <cellStyle name="Note 136" xfId="43901"/>
    <cellStyle name="Note 137" xfId="43902"/>
    <cellStyle name="Note 138" xfId="43903"/>
    <cellStyle name="Note 139" xfId="43904"/>
    <cellStyle name="Note 14" xfId="43905"/>
    <cellStyle name="Note 140" xfId="43906"/>
    <cellStyle name="Note 141" xfId="43907"/>
    <cellStyle name="Note 142" xfId="43908"/>
    <cellStyle name="Note 143" xfId="43909"/>
    <cellStyle name="Note 144" xfId="43910"/>
    <cellStyle name="Note 145" xfId="43911"/>
    <cellStyle name="Note 146" xfId="43912"/>
    <cellStyle name="Note 147" xfId="43913"/>
    <cellStyle name="Note 148" xfId="43914"/>
    <cellStyle name="Note 149" xfId="43915"/>
    <cellStyle name="Note 15" xfId="43916"/>
    <cellStyle name="Note 150" xfId="43917"/>
    <cellStyle name="Note 151" xfId="43918"/>
    <cellStyle name="Note 152" xfId="43919"/>
    <cellStyle name="Note 153" xfId="43920"/>
    <cellStyle name="Note 154" xfId="43921"/>
    <cellStyle name="Note 155" xfId="43922"/>
    <cellStyle name="Note 156" xfId="43923"/>
    <cellStyle name="Note 157" xfId="43924"/>
    <cellStyle name="Note 158" xfId="43925"/>
    <cellStyle name="Note 159" xfId="43926"/>
    <cellStyle name="Note 16" xfId="43927"/>
    <cellStyle name="Note 160" xfId="43928"/>
    <cellStyle name="Note 161" xfId="43929"/>
    <cellStyle name="Note 162" xfId="43930"/>
    <cellStyle name="Note 163" xfId="43931"/>
    <cellStyle name="Note 164" xfId="43932"/>
    <cellStyle name="Note 165" xfId="43933"/>
    <cellStyle name="Note 166" xfId="43934"/>
    <cellStyle name="Note 167" xfId="43935"/>
    <cellStyle name="Note 168" xfId="43936"/>
    <cellStyle name="Note 169" xfId="43937"/>
    <cellStyle name="Note 17" xfId="43938"/>
    <cellStyle name="Note 170" xfId="43939"/>
    <cellStyle name="Note 171" xfId="43940"/>
    <cellStyle name="Note 172" xfId="43941"/>
    <cellStyle name="Note 173" xfId="43942"/>
    <cellStyle name="Note 174" xfId="43943"/>
    <cellStyle name="Note 175" xfId="43944"/>
    <cellStyle name="Note 176" xfId="43945"/>
    <cellStyle name="Note 177" xfId="43946"/>
    <cellStyle name="Note 178" xfId="43947"/>
    <cellStyle name="Note 179" xfId="43948"/>
    <cellStyle name="Note 18" xfId="43949"/>
    <cellStyle name="Note 180" xfId="43950"/>
    <cellStyle name="Note 181" xfId="43951"/>
    <cellStyle name="Note 182" xfId="43952"/>
    <cellStyle name="Note 183" xfId="43953"/>
    <cellStyle name="Note 184" xfId="43954"/>
    <cellStyle name="Note 185" xfId="43955"/>
    <cellStyle name="Note 186" xfId="43956"/>
    <cellStyle name="Note 187" xfId="43957"/>
    <cellStyle name="Note 188" xfId="43958"/>
    <cellStyle name="Note 189" xfId="43959"/>
    <cellStyle name="Note 19" xfId="43960"/>
    <cellStyle name="Note 190" xfId="43961"/>
    <cellStyle name="Note 191" xfId="43962"/>
    <cellStyle name="Note 192" xfId="43963"/>
    <cellStyle name="Note 193" xfId="43964"/>
    <cellStyle name="Note 194" xfId="43965"/>
    <cellStyle name="Note 195" xfId="43966"/>
    <cellStyle name="Note 196" xfId="43967"/>
    <cellStyle name="Note 197" xfId="43968"/>
    <cellStyle name="Note 198" xfId="43969"/>
    <cellStyle name="Note 199" xfId="43970"/>
    <cellStyle name="Note 2" xfId="43971"/>
    <cellStyle name="Note 2 10" xfId="43972"/>
    <cellStyle name="Note 2 10 2" xfId="43973"/>
    <cellStyle name="Note 2 10 2 2" xfId="43974"/>
    <cellStyle name="Note 2 10 2 2 2" xfId="43975"/>
    <cellStyle name="Note 2 10 2 3" xfId="43976"/>
    <cellStyle name="Note 2 10 2 4" xfId="43977"/>
    <cellStyle name="Note 2 10 2 5" xfId="43978"/>
    <cellStyle name="Note 2 10 2 6" xfId="43979"/>
    <cellStyle name="Note 2 10 3" xfId="43980"/>
    <cellStyle name="Note 2 10 3 2" xfId="43981"/>
    <cellStyle name="Note 2 10 3 3" xfId="43982"/>
    <cellStyle name="Note 2 10 4" xfId="43983"/>
    <cellStyle name="Note 2 10 5" xfId="43984"/>
    <cellStyle name="Note 2 10 6" xfId="43985"/>
    <cellStyle name="Note 2 10 7" xfId="43986"/>
    <cellStyle name="Note 2 11" xfId="43987"/>
    <cellStyle name="Note 2 11 2" xfId="43988"/>
    <cellStyle name="Note 2 11 2 2" xfId="43989"/>
    <cellStyle name="Note 2 11 3" xfId="43990"/>
    <cellStyle name="Note 2 11 4" xfId="43991"/>
    <cellStyle name="Note 2 11 5" xfId="43992"/>
    <cellStyle name="Note 2 11 6" xfId="43993"/>
    <cellStyle name="Note 2 11 7" xfId="43994"/>
    <cellStyle name="Note 2 12" xfId="43995"/>
    <cellStyle name="Note 2 12 2" xfId="43996"/>
    <cellStyle name="Note 2 13" xfId="43997"/>
    <cellStyle name="Note 2 13 2" xfId="43998"/>
    <cellStyle name="Note 2 14" xfId="43999"/>
    <cellStyle name="Note 2 15" xfId="44000"/>
    <cellStyle name="Note 2 16" xfId="44001"/>
    <cellStyle name="Note 2 2" xfId="44002"/>
    <cellStyle name="Note 2 2 10" xfId="44003"/>
    <cellStyle name="Note 2 2 2" xfId="44004"/>
    <cellStyle name="Note 2 2 2 10" xfId="44005"/>
    <cellStyle name="Note 2 2 2 10 2" xfId="44006"/>
    <cellStyle name="Note 2 2 2 11" xfId="44007"/>
    <cellStyle name="Note 2 2 2 12" xfId="44008"/>
    <cellStyle name="Note 2 2 2 13" xfId="44009"/>
    <cellStyle name="Note 2 2 2 2" xfId="44010"/>
    <cellStyle name="Note 2 2 2 2 10" xfId="44011"/>
    <cellStyle name="Note 2 2 2 2 11" xfId="44012"/>
    <cellStyle name="Note 2 2 2 2 12" xfId="44013"/>
    <cellStyle name="Note 2 2 2 2 13" xfId="44014"/>
    <cellStyle name="Note 2 2 2 2 2" xfId="44015"/>
    <cellStyle name="Note 2 2 2 2 2 10" xfId="44016"/>
    <cellStyle name="Note 2 2 2 2 2 11" xfId="44017"/>
    <cellStyle name="Note 2 2 2 2 2 12" xfId="44018"/>
    <cellStyle name="Note 2 2 2 2 2 2" xfId="44019"/>
    <cellStyle name="Note 2 2 2 2 2 2 2" xfId="44020"/>
    <cellStyle name="Note 2 2 2 2 2 2 2 2" xfId="44021"/>
    <cellStyle name="Note 2 2 2 2 2 2 3" xfId="44022"/>
    <cellStyle name="Note 2 2 2 2 2 2 4" xfId="44023"/>
    <cellStyle name="Note 2 2 2 2 2 2 5" xfId="44024"/>
    <cellStyle name="Note 2 2 2 2 2 2 6" xfId="44025"/>
    <cellStyle name="Note 2 2 2 2 2 3" xfId="44026"/>
    <cellStyle name="Note 2 2 2 2 2 3 10" xfId="44027"/>
    <cellStyle name="Note 2 2 2 2 2 3 2" xfId="44028"/>
    <cellStyle name="Note 2 2 2 2 2 3 2 2" xfId="44029"/>
    <cellStyle name="Note 2 2 2 2 2 3 2 2 2" xfId="44030"/>
    <cellStyle name="Note 2 2 2 2 2 3 2 3" xfId="44031"/>
    <cellStyle name="Note 2 2 2 2 2 3 2 3 2" xfId="44032"/>
    <cellStyle name="Note 2 2 2 2 2 3 2 4" xfId="44033"/>
    <cellStyle name="Note 2 2 2 2 2 3 2 5" xfId="44034"/>
    <cellStyle name="Note 2 2 2 2 2 3 2 6" xfId="44035"/>
    <cellStyle name="Note 2 2 2 2 2 3 2 7" xfId="44036"/>
    <cellStyle name="Note 2 2 2 2 2 3 3" xfId="44037"/>
    <cellStyle name="Note 2 2 2 2 2 3 3 2" xfId="44038"/>
    <cellStyle name="Note 2 2 2 2 2 3 3 2 2" xfId="44039"/>
    <cellStyle name="Note 2 2 2 2 2 3 3 3" xfId="44040"/>
    <cellStyle name="Note 2 2 2 2 2 3 3 4" xfId="44041"/>
    <cellStyle name="Note 2 2 2 2 2 3 3 5" xfId="44042"/>
    <cellStyle name="Note 2 2 2 2 2 3 3 6" xfId="44043"/>
    <cellStyle name="Note 2 2 2 2 2 3 3 7" xfId="44044"/>
    <cellStyle name="Note 2 2 2 2 2 3 4" xfId="44045"/>
    <cellStyle name="Note 2 2 2 2 2 3 4 2" xfId="44046"/>
    <cellStyle name="Note 2 2 2 2 2 3 4 2 2" xfId="44047"/>
    <cellStyle name="Note 2 2 2 2 2 3 4 3" xfId="44048"/>
    <cellStyle name="Note 2 2 2 2 2 3 4 4" xfId="44049"/>
    <cellStyle name="Note 2 2 2 2 2 3 4 5" xfId="44050"/>
    <cellStyle name="Note 2 2 2 2 2 3 4 6" xfId="44051"/>
    <cellStyle name="Note 2 2 2 2 2 3 4 7" xfId="44052"/>
    <cellStyle name="Note 2 2 2 2 2 3 5" xfId="44053"/>
    <cellStyle name="Note 2 2 2 2 2 3 5 2" xfId="44054"/>
    <cellStyle name="Note 2 2 2 2 2 3 6" xfId="44055"/>
    <cellStyle name="Note 2 2 2 2 2 3 7" xfId="44056"/>
    <cellStyle name="Note 2 2 2 2 2 3 8" xfId="44057"/>
    <cellStyle name="Note 2 2 2 2 2 3 9" xfId="44058"/>
    <cellStyle name="Note 2 2 2 2 2 4" xfId="44059"/>
    <cellStyle name="Note 2 2 2 2 2 4 2" xfId="44060"/>
    <cellStyle name="Note 2 2 2 2 2 4 2 2" xfId="44061"/>
    <cellStyle name="Note 2 2 2 2 2 4 3" xfId="44062"/>
    <cellStyle name="Note 2 2 2 2 2 4 3 2" xfId="44063"/>
    <cellStyle name="Note 2 2 2 2 2 4 4" xfId="44064"/>
    <cellStyle name="Note 2 2 2 2 2 4 5" xfId="44065"/>
    <cellStyle name="Note 2 2 2 2 2 4 6" xfId="44066"/>
    <cellStyle name="Note 2 2 2 2 2 4 7" xfId="44067"/>
    <cellStyle name="Note 2 2 2 2 2 5" xfId="44068"/>
    <cellStyle name="Note 2 2 2 2 2 5 2" xfId="44069"/>
    <cellStyle name="Note 2 2 2 2 2 5 2 2" xfId="44070"/>
    <cellStyle name="Note 2 2 2 2 2 5 3" xfId="44071"/>
    <cellStyle name="Note 2 2 2 2 2 5 4" xfId="44072"/>
    <cellStyle name="Note 2 2 2 2 2 5 5" xfId="44073"/>
    <cellStyle name="Note 2 2 2 2 2 5 6" xfId="44074"/>
    <cellStyle name="Note 2 2 2 2 2 5 7" xfId="44075"/>
    <cellStyle name="Note 2 2 2 2 2 6" xfId="44076"/>
    <cellStyle name="Note 2 2 2 2 2 6 2" xfId="44077"/>
    <cellStyle name="Note 2 2 2 2 2 6 2 2" xfId="44078"/>
    <cellStyle name="Note 2 2 2 2 2 6 3" xfId="44079"/>
    <cellStyle name="Note 2 2 2 2 2 6 4" xfId="44080"/>
    <cellStyle name="Note 2 2 2 2 2 6 5" xfId="44081"/>
    <cellStyle name="Note 2 2 2 2 2 6 6" xfId="44082"/>
    <cellStyle name="Note 2 2 2 2 2 6 7" xfId="44083"/>
    <cellStyle name="Note 2 2 2 2 2 7" xfId="44084"/>
    <cellStyle name="Note 2 2 2 2 2 7 2" xfId="44085"/>
    <cellStyle name="Note 2 2 2 2 2 8" xfId="44086"/>
    <cellStyle name="Note 2 2 2 2 2 9" xfId="44087"/>
    <cellStyle name="Note 2 2 2 2 3" xfId="44088"/>
    <cellStyle name="Note 2 2 2 2 3 2" xfId="44089"/>
    <cellStyle name="Note 2 2 2 2 3 2 2" xfId="44090"/>
    <cellStyle name="Note 2 2 2 2 3 3" xfId="44091"/>
    <cellStyle name="Note 2 2 2 2 3 3 2" xfId="44092"/>
    <cellStyle name="Note 2 2 2 2 3 4" xfId="44093"/>
    <cellStyle name="Note 2 2 2 2 3 5" xfId="44094"/>
    <cellStyle name="Note 2 2 2 2 3 6" xfId="44095"/>
    <cellStyle name="Note 2 2 2 2 4" xfId="44096"/>
    <cellStyle name="Note 2 2 2 2 4 10" xfId="44097"/>
    <cellStyle name="Note 2 2 2 2 4 2" xfId="44098"/>
    <cellStyle name="Note 2 2 2 2 4 2 2" xfId="44099"/>
    <cellStyle name="Note 2 2 2 2 4 2 2 2" xfId="44100"/>
    <cellStyle name="Note 2 2 2 2 4 2 3" xfId="44101"/>
    <cellStyle name="Note 2 2 2 2 4 2 3 2" xfId="44102"/>
    <cellStyle name="Note 2 2 2 2 4 2 4" xfId="44103"/>
    <cellStyle name="Note 2 2 2 2 4 2 5" xfId="44104"/>
    <cellStyle name="Note 2 2 2 2 4 2 6" xfId="44105"/>
    <cellStyle name="Note 2 2 2 2 4 2 7" xfId="44106"/>
    <cellStyle name="Note 2 2 2 2 4 3" xfId="44107"/>
    <cellStyle name="Note 2 2 2 2 4 3 2" xfId="44108"/>
    <cellStyle name="Note 2 2 2 2 4 3 2 2" xfId="44109"/>
    <cellStyle name="Note 2 2 2 2 4 3 3" xfId="44110"/>
    <cellStyle name="Note 2 2 2 2 4 3 4" xfId="44111"/>
    <cellStyle name="Note 2 2 2 2 4 3 5" xfId="44112"/>
    <cellStyle name="Note 2 2 2 2 4 3 6" xfId="44113"/>
    <cellStyle name="Note 2 2 2 2 4 3 7" xfId="44114"/>
    <cellStyle name="Note 2 2 2 2 4 4" xfId="44115"/>
    <cellStyle name="Note 2 2 2 2 4 4 2" xfId="44116"/>
    <cellStyle name="Note 2 2 2 2 4 4 2 2" xfId="44117"/>
    <cellStyle name="Note 2 2 2 2 4 4 3" xfId="44118"/>
    <cellStyle name="Note 2 2 2 2 4 4 4" xfId="44119"/>
    <cellStyle name="Note 2 2 2 2 4 4 5" xfId="44120"/>
    <cellStyle name="Note 2 2 2 2 4 4 6" xfId="44121"/>
    <cellStyle name="Note 2 2 2 2 4 4 7" xfId="44122"/>
    <cellStyle name="Note 2 2 2 2 4 5" xfId="44123"/>
    <cellStyle name="Note 2 2 2 2 4 5 2" xfId="44124"/>
    <cellStyle name="Note 2 2 2 2 4 6" xfId="44125"/>
    <cellStyle name="Note 2 2 2 2 4 7" xfId="44126"/>
    <cellStyle name="Note 2 2 2 2 4 8" xfId="44127"/>
    <cellStyle name="Note 2 2 2 2 4 9" xfId="44128"/>
    <cellStyle name="Note 2 2 2 2 5" xfId="44129"/>
    <cellStyle name="Note 2 2 2 2 5 2" xfId="44130"/>
    <cellStyle name="Note 2 2 2 2 5 2 2" xfId="44131"/>
    <cellStyle name="Note 2 2 2 2 5 3" xfId="44132"/>
    <cellStyle name="Note 2 2 2 2 5 3 2" xfId="44133"/>
    <cellStyle name="Note 2 2 2 2 5 4" xfId="44134"/>
    <cellStyle name="Note 2 2 2 2 5 5" xfId="44135"/>
    <cellStyle name="Note 2 2 2 2 5 6" xfId="44136"/>
    <cellStyle name="Note 2 2 2 2 5 7" xfId="44137"/>
    <cellStyle name="Note 2 2 2 2 6" xfId="44138"/>
    <cellStyle name="Note 2 2 2 2 6 2" xfId="44139"/>
    <cellStyle name="Note 2 2 2 2 6 2 2" xfId="44140"/>
    <cellStyle name="Note 2 2 2 2 6 3" xfId="44141"/>
    <cellStyle name="Note 2 2 2 2 6 4" xfId="44142"/>
    <cellStyle name="Note 2 2 2 2 6 5" xfId="44143"/>
    <cellStyle name="Note 2 2 2 2 6 6" xfId="44144"/>
    <cellStyle name="Note 2 2 2 2 6 7" xfId="44145"/>
    <cellStyle name="Note 2 2 2 2 7" xfId="44146"/>
    <cellStyle name="Note 2 2 2 2 7 2" xfId="44147"/>
    <cellStyle name="Note 2 2 2 2 7 2 2" xfId="44148"/>
    <cellStyle name="Note 2 2 2 2 7 3" xfId="44149"/>
    <cellStyle name="Note 2 2 2 2 7 4" xfId="44150"/>
    <cellStyle name="Note 2 2 2 2 7 5" xfId="44151"/>
    <cellStyle name="Note 2 2 2 2 7 6" xfId="44152"/>
    <cellStyle name="Note 2 2 2 2 7 7" xfId="44153"/>
    <cellStyle name="Note 2 2 2 2 8" xfId="44154"/>
    <cellStyle name="Note 2 2 2 2 8 2" xfId="44155"/>
    <cellStyle name="Note 2 2 2 2 9" xfId="44156"/>
    <cellStyle name="Note 2 2 2 3" xfId="44157"/>
    <cellStyle name="Note 2 2 2 3 2" xfId="44158"/>
    <cellStyle name="Note 2 2 2 3 2 2" xfId="44159"/>
    <cellStyle name="Note 2 2 2 3 3" xfId="44160"/>
    <cellStyle name="Note 2 2 2 3 3 2" xfId="44161"/>
    <cellStyle name="Note 2 2 2 3 4" xfId="44162"/>
    <cellStyle name="Note 2 2 2 3 5" xfId="44163"/>
    <cellStyle name="Note 2 2 2 3 6" xfId="44164"/>
    <cellStyle name="Note 2 2 2 4" xfId="44165"/>
    <cellStyle name="Note 2 2 2 4 10" xfId="44166"/>
    <cellStyle name="Note 2 2 2 4 2" xfId="44167"/>
    <cellStyle name="Note 2 2 2 4 2 2" xfId="44168"/>
    <cellStyle name="Note 2 2 2 4 2 2 2" xfId="44169"/>
    <cellStyle name="Note 2 2 2 4 2 3" xfId="44170"/>
    <cellStyle name="Note 2 2 2 4 2 3 2" xfId="44171"/>
    <cellStyle name="Note 2 2 2 4 2 4" xfId="44172"/>
    <cellStyle name="Note 2 2 2 4 2 5" xfId="44173"/>
    <cellStyle name="Note 2 2 2 4 2 6" xfId="44174"/>
    <cellStyle name="Note 2 2 2 4 2 7" xfId="44175"/>
    <cellStyle name="Note 2 2 2 4 3" xfId="44176"/>
    <cellStyle name="Note 2 2 2 4 3 2" xfId="44177"/>
    <cellStyle name="Note 2 2 2 4 3 2 2" xfId="44178"/>
    <cellStyle name="Note 2 2 2 4 3 3" xfId="44179"/>
    <cellStyle name="Note 2 2 2 4 3 4" xfId="44180"/>
    <cellStyle name="Note 2 2 2 4 3 5" xfId="44181"/>
    <cellStyle name="Note 2 2 2 4 3 6" xfId="44182"/>
    <cellStyle name="Note 2 2 2 4 3 7" xfId="44183"/>
    <cellStyle name="Note 2 2 2 4 4" xfId="44184"/>
    <cellStyle name="Note 2 2 2 4 4 2" xfId="44185"/>
    <cellStyle name="Note 2 2 2 4 4 2 2" xfId="44186"/>
    <cellStyle name="Note 2 2 2 4 4 3" xfId="44187"/>
    <cellStyle name="Note 2 2 2 4 4 4" xfId="44188"/>
    <cellStyle name="Note 2 2 2 4 4 5" xfId="44189"/>
    <cellStyle name="Note 2 2 2 4 4 6" xfId="44190"/>
    <cellStyle name="Note 2 2 2 4 4 7" xfId="44191"/>
    <cellStyle name="Note 2 2 2 4 5" xfId="44192"/>
    <cellStyle name="Note 2 2 2 4 5 2" xfId="44193"/>
    <cellStyle name="Note 2 2 2 4 6" xfId="44194"/>
    <cellStyle name="Note 2 2 2 4 7" xfId="44195"/>
    <cellStyle name="Note 2 2 2 4 8" xfId="44196"/>
    <cellStyle name="Note 2 2 2 4 9" xfId="44197"/>
    <cellStyle name="Note 2 2 2 5" xfId="44198"/>
    <cellStyle name="Note 2 2 2 5 2" xfId="44199"/>
    <cellStyle name="Note 2 2 2 5 2 2" xfId="44200"/>
    <cellStyle name="Note 2 2 2 5 2 2 2" xfId="44201"/>
    <cellStyle name="Note 2 2 2 5 2 3" xfId="44202"/>
    <cellStyle name="Note 2 2 2 5 2 4" xfId="44203"/>
    <cellStyle name="Note 2 2 2 5 2 5" xfId="44204"/>
    <cellStyle name="Note 2 2 2 5 2 6" xfId="44205"/>
    <cellStyle name="Note 2 2 2 5 2 7" xfId="44206"/>
    <cellStyle name="Note 2 2 2 5 3" xfId="44207"/>
    <cellStyle name="Note 2 2 2 5 3 2" xfId="44208"/>
    <cellStyle name="Note 2 2 2 5 4" xfId="44209"/>
    <cellStyle name="Note 2 2 2 5 5" xfId="44210"/>
    <cellStyle name="Note 2 2 2 5 6" xfId="44211"/>
    <cellStyle name="Note 2 2 2 5 7" xfId="44212"/>
    <cellStyle name="Note 2 2 2 5 8" xfId="44213"/>
    <cellStyle name="Note 2 2 2 6" xfId="44214"/>
    <cellStyle name="Note 2 2 2 6 2" xfId="44215"/>
    <cellStyle name="Note 2 2 2 6 2 2" xfId="44216"/>
    <cellStyle name="Note 2 2 2 6 3" xfId="44217"/>
    <cellStyle name="Note 2 2 2 6 4" xfId="44218"/>
    <cellStyle name="Note 2 2 2 6 5" xfId="44219"/>
    <cellStyle name="Note 2 2 2 6 6" xfId="44220"/>
    <cellStyle name="Note 2 2 2 6 7" xfId="44221"/>
    <cellStyle name="Note 2 2 2 7" xfId="44222"/>
    <cellStyle name="Note 2 2 2 7 2" xfId="44223"/>
    <cellStyle name="Note 2 2 2 7 2 2" xfId="44224"/>
    <cellStyle name="Note 2 2 2 7 3" xfId="44225"/>
    <cellStyle name="Note 2 2 2 7 4" xfId="44226"/>
    <cellStyle name="Note 2 2 2 7 5" xfId="44227"/>
    <cellStyle name="Note 2 2 2 7 6" xfId="44228"/>
    <cellStyle name="Note 2 2 2 8" xfId="44229"/>
    <cellStyle name="Note 2 2 2 8 2" xfId="44230"/>
    <cellStyle name="Note 2 2 2 8 2 2" xfId="44231"/>
    <cellStyle name="Note 2 2 2 8 3" xfId="44232"/>
    <cellStyle name="Note 2 2 2 8 4" xfId="44233"/>
    <cellStyle name="Note 2 2 2 8 5" xfId="44234"/>
    <cellStyle name="Note 2 2 2 8 6" xfId="44235"/>
    <cellStyle name="Note 2 2 2 8 7" xfId="44236"/>
    <cellStyle name="Note 2 2 2 9" xfId="44237"/>
    <cellStyle name="Note 2 2 2 9 2" xfId="44238"/>
    <cellStyle name="Note 2 2 3" xfId="44239"/>
    <cellStyle name="Note 2 2 3 2" xfId="44240"/>
    <cellStyle name="Note 2 2 3 2 2" xfId="44241"/>
    <cellStyle name="Note 2 2 3 3" xfId="44242"/>
    <cellStyle name="Note 2 2 3 4" xfId="44243"/>
    <cellStyle name="Note 2 2 3 5" xfId="44244"/>
    <cellStyle name="Note 2 2 3 6" xfId="44245"/>
    <cellStyle name="Note 2 2 4" xfId="44246"/>
    <cellStyle name="Note 2 2 4 10" xfId="44247"/>
    <cellStyle name="Note 2 2 4 11" xfId="44248"/>
    <cellStyle name="Note 2 2 4 12" xfId="44249"/>
    <cellStyle name="Note 2 2 4 13" xfId="44250"/>
    <cellStyle name="Note 2 2 4 2" xfId="44251"/>
    <cellStyle name="Note 2 2 4 2 10" xfId="44252"/>
    <cellStyle name="Note 2 2 4 2 11" xfId="44253"/>
    <cellStyle name="Note 2 2 4 2 12" xfId="44254"/>
    <cellStyle name="Note 2 2 4 2 2" xfId="44255"/>
    <cellStyle name="Note 2 2 4 2 2 2" xfId="44256"/>
    <cellStyle name="Note 2 2 4 2 2 2 2" xfId="44257"/>
    <cellStyle name="Note 2 2 4 2 2 3" xfId="44258"/>
    <cellStyle name="Note 2 2 4 2 2 4" xfId="44259"/>
    <cellStyle name="Note 2 2 4 2 2 5" xfId="44260"/>
    <cellStyle name="Note 2 2 4 2 2 6" xfId="44261"/>
    <cellStyle name="Note 2 2 4 2 3" xfId="44262"/>
    <cellStyle name="Note 2 2 4 2 3 10" xfId="44263"/>
    <cellStyle name="Note 2 2 4 2 3 2" xfId="44264"/>
    <cellStyle name="Note 2 2 4 2 3 2 2" xfId="44265"/>
    <cellStyle name="Note 2 2 4 2 3 2 2 2" xfId="44266"/>
    <cellStyle name="Note 2 2 4 2 3 2 3" xfId="44267"/>
    <cellStyle name="Note 2 2 4 2 3 2 3 2" xfId="44268"/>
    <cellStyle name="Note 2 2 4 2 3 2 4" xfId="44269"/>
    <cellStyle name="Note 2 2 4 2 3 2 5" xfId="44270"/>
    <cellStyle name="Note 2 2 4 2 3 2 6" xfId="44271"/>
    <cellStyle name="Note 2 2 4 2 3 2 7" xfId="44272"/>
    <cellStyle name="Note 2 2 4 2 3 3" xfId="44273"/>
    <cellStyle name="Note 2 2 4 2 3 3 2" xfId="44274"/>
    <cellStyle name="Note 2 2 4 2 3 3 2 2" xfId="44275"/>
    <cellStyle name="Note 2 2 4 2 3 3 3" xfId="44276"/>
    <cellStyle name="Note 2 2 4 2 3 3 4" xfId="44277"/>
    <cellStyle name="Note 2 2 4 2 3 3 5" xfId="44278"/>
    <cellStyle name="Note 2 2 4 2 3 3 6" xfId="44279"/>
    <cellStyle name="Note 2 2 4 2 3 3 7" xfId="44280"/>
    <cellStyle name="Note 2 2 4 2 3 4" xfId="44281"/>
    <cellStyle name="Note 2 2 4 2 3 4 2" xfId="44282"/>
    <cellStyle name="Note 2 2 4 2 3 4 2 2" xfId="44283"/>
    <cellStyle name="Note 2 2 4 2 3 4 3" xfId="44284"/>
    <cellStyle name="Note 2 2 4 2 3 4 4" xfId="44285"/>
    <cellStyle name="Note 2 2 4 2 3 4 5" xfId="44286"/>
    <cellStyle name="Note 2 2 4 2 3 4 6" xfId="44287"/>
    <cellStyle name="Note 2 2 4 2 3 4 7" xfId="44288"/>
    <cellStyle name="Note 2 2 4 2 3 5" xfId="44289"/>
    <cellStyle name="Note 2 2 4 2 3 5 2" xfId="44290"/>
    <cellStyle name="Note 2 2 4 2 3 6" xfId="44291"/>
    <cellStyle name="Note 2 2 4 2 3 7" xfId="44292"/>
    <cellStyle name="Note 2 2 4 2 3 8" xfId="44293"/>
    <cellStyle name="Note 2 2 4 2 3 9" xfId="44294"/>
    <cellStyle name="Note 2 2 4 2 4" xfId="44295"/>
    <cellStyle name="Note 2 2 4 2 4 2" xfId="44296"/>
    <cellStyle name="Note 2 2 4 2 4 2 2" xfId="44297"/>
    <cellStyle name="Note 2 2 4 2 4 3" xfId="44298"/>
    <cellStyle name="Note 2 2 4 2 4 3 2" xfId="44299"/>
    <cellStyle name="Note 2 2 4 2 4 4" xfId="44300"/>
    <cellStyle name="Note 2 2 4 2 4 5" xfId="44301"/>
    <cellStyle name="Note 2 2 4 2 4 6" xfId="44302"/>
    <cellStyle name="Note 2 2 4 2 4 7" xfId="44303"/>
    <cellStyle name="Note 2 2 4 2 5" xfId="44304"/>
    <cellStyle name="Note 2 2 4 2 5 2" xfId="44305"/>
    <cellStyle name="Note 2 2 4 2 5 2 2" xfId="44306"/>
    <cellStyle name="Note 2 2 4 2 5 3" xfId="44307"/>
    <cellStyle name="Note 2 2 4 2 5 4" xfId="44308"/>
    <cellStyle name="Note 2 2 4 2 5 5" xfId="44309"/>
    <cellStyle name="Note 2 2 4 2 5 6" xfId="44310"/>
    <cellStyle name="Note 2 2 4 2 5 7" xfId="44311"/>
    <cellStyle name="Note 2 2 4 2 6" xfId="44312"/>
    <cellStyle name="Note 2 2 4 2 6 2" xfId="44313"/>
    <cellStyle name="Note 2 2 4 2 6 2 2" xfId="44314"/>
    <cellStyle name="Note 2 2 4 2 6 3" xfId="44315"/>
    <cellStyle name="Note 2 2 4 2 6 4" xfId="44316"/>
    <cellStyle name="Note 2 2 4 2 6 5" xfId="44317"/>
    <cellStyle name="Note 2 2 4 2 6 6" xfId="44318"/>
    <cellStyle name="Note 2 2 4 2 6 7" xfId="44319"/>
    <cellStyle name="Note 2 2 4 2 7" xfId="44320"/>
    <cellStyle name="Note 2 2 4 2 7 2" xfId="44321"/>
    <cellStyle name="Note 2 2 4 2 8" xfId="44322"/>
    <cellStyle name="Note 2 2 4 2 9" xfId="44323"/>
    <cellStyle name="Note 2 2 4 3" xfId="44324"/>
    <cellStyle name="Note 2 2 4 3 2" xfId="44325"/>
    <cellStyle name="Note 2 2 4 3 2 2" xfId="44326"/>
    <cellStyle name="Note 2 2 4 3 3" xfId="44327"/>
    <cellStyle name="Note 2 2 4 3 3 2" xfId="44328"/>
    <cellStyle name="Note 2 2 4 3 4" xfId="44329"/>
    <cellStyle name="Note 2 2 4 3 5" xfId="44330"/>
    <cellStyle name="Note 2 2 4 3 6" xfId="44331"/>
    <cellStyle name="Note 2 2 4 4" xfId="44332"/>
    <cellStyle name="Note 2 2 4 4 10" xfId="44333"/>
    <cellStyle name="Note 2 2 4 4 2" xfId="44334"/>
    <cellStyle name="Note 2 2 4 4 2 2" xfId="44335"/>
    <cellStyle name="Note 2 2 4 4 2 2 2" xfId="44336"/>
    <cellStyle name="Note 2 2 4 4 2 3" xfId="44337"/>
    <cellStyle name="Note 2 2 4 4 2 3 2" xfId="44338"/>
    <cellStyle name="Note 2 2 4 4 2 4" xfId="44339"/>
    <cellStyle name="Note 2 2 4 4 2 5" xfId="44340"/>
    <cellStyle name="Note 2 2 4 4 2 6" xfId="44341"/>
    <cellStyle name="Note 2 2 4 4 2 7" xfId="44342"/>
    <cellStyle name="Note 2 2 4 4 3" xfId="44343"/>
    <cellStyle name="Note 2 2 4 4 3 2" xfId="44344"/>
    <cellStyle name="Note 2 2 4 4 3 2 2" xfId="44345"/>
    <cellStyle name="Note 2 2 4 4 3 3" xfId="44346"/>
    <cellStyle name="Note 2 2 4 4 3 4" xfId="44347"/>
    <cellStyle name="Note 2 2 4 4 3 5" xfId="44348"/>
    <cellStyle name="Note 2 2 4 4 3 6" xfId="44349"/>
    <cellStyle name="Note 2 2 4 4 3 7" xfId="44350"/>
    <cellStyle name="Note 2 2 4 4 4" xfId="44351"/>
    <cellStyle name="Note 2 2 4 4 4 2" xfId="44352"/>
    <cellStyle name="Note 2 2 4 4 4 2 2" xfId="44353"/>
    <cellStyle name="Note 2 2 4 4 4 3" xfId="44354"/>
    <cellStyle name="Note 2 2 4 4 4 4" xfId="44355"/>
    <cellStyle name="Note 2 2 4 4 4 5" xfId="44356"/>
    <cellStyle name="Note 2 2 4 4 4 6" xfId="44357"/>
    <cellStyle name="Note 2 2 4 4 4 7" xfId="44358"/>
    <cellStyle name="Note 2 2 4 4 5" xfId="44359"/>
    <cellStyle name="Note 2 2 4 4 5 2" xfId="44360"/>
    <cellStyle name="Note 2 2 4 4 6" xfId="44361"/>
    <cellStyle name="Note 2 2 4 4 7" xfId="44362"/>
    <cellStyle name="Note 2 2 4 4 8" xfId="44363"/>
    <cellStyle name="Note 2 2 4 4 9" xfId="44364"/>
    <cellStyle name="Note 2 2 4 5" xfId="44365"/>
    <cellStyle name="Note 2 2 4 5 2" xfId="44366"/>
    <cellStyle name="Note 2 2 4 5 2 2" xfId="44367"/>
    <cellStyle name="Note 2 2 4 5 3" xfId="44368"/>
    <cellStyle name="Note 2 2 4 5 3 2" xfId="44369"/>
    <cellStyle name="Note 2 2 4 5 4" xfId="44370"/>
    <cellStyle name="Note 2 2 4 5 5" xfId="44371"/>
    <cellStyle name="Note 2 2 4 5 6" xfId="44372"/>
    <cellStyle name="Note 2 2 4 5 7" xfId="44373"/>
    <cellStyle name="Note 2 2 4 6" xfId="44374"/>
    <cellStyle name="Note 2 2 4 6 2" xfId="44375"/>
    <cellStyle name="Note 2 2 4 6 2 2" xfId="44376"/>
    <cellStyle name="Note 2 2 4 6 3" xfId="44377"/>
    <cellStyle name="Note 2 2 4 6 4" xfId="44378"/>
    <cellStyle name="Note 2 2 4 6 5" xfId="44379"/>
    <cellStyle name="Note 2 2 4 6 6" xfId="44380"/>
    <cellStyle name="Note 2 2 4 6 7" xfId="44381"/>
    <cellStyle name="Note 2 2 4 7" xfId="44382"/>
    <cellStyle name="Note 2 2 4 7 2" xfId="44383"/>
    <cellStyle name="Note 2 2 4 7 2 2" xfId="44384"/>
    <cellStyle name="Note 2 2 4 7 3" xfId="44385"/>
    <cellStyle name="Note 2 2 4 7 4" xfId="44386"/>
    <cellStyle name="Note 2 2 4 7 5" xfId="44387"/>
    <cellStyle name="Note 2 2 4 7 6" xfId="44388"/>
    <cellStyle name="Note 2 2 4 7 7" xfId="44389"/>
    <cellStyle name="Note 2 2 4 8" xfId="44390"/>
    <cellStyle name="Note 2 2 4 8 2" xfId="44391"/>
    <cellStyle name="Note 2 2 4 9" xfId="44392"/>
    <cellStyle name="Note 2 2 5" xfId="44393"/>
    <cellStyle name="Note 2 2 5 2" xfId="44394"/>
    <cellStyle name="Note 2 2 5 2 2" xfId="44395"/>
    <cellStyle name="Note 2 2 5 3" xfId="44396"/>
    <cellStyle name="Note 2 2 5 4" xfId="44397"/>
    <cellStyle name="Note 2 2 5 5" xfId="44398"/>
    <cellStyle name="Note 2 2 5 6" xfId="44399"/>
    <cellStyle name="Note 2 2 6" xfId="44400"/>
    <cellStyle name="Note 2 2 6 2" xfId="44401"/>
    <cellStyle name="Note 2 2 6 2 2" xfId="44402"/>
    <cellStyle name="Note 2 2 6 3" xfId="44403"/>
    <cellStyle name="Note 2 2 6 4" xfId="44404"/>
    <cellStyle name="Note 2 2 6 5" xfId="44405"/>
    <cellStyle name="Note 2 2 6 6" xfId="44406"/>
    <cellStyle name="Note 2 2 7" xfId="44407"/>
    <cellStyle name="Note 2 2 7 2" xfId="44408"/>
    <cellStyle name="Note 2 2 8" xfId="44409"/>
    <cellStyle name="Note 2 2 8 2" xfId="44410"/>
    <cellStyle name="Note 2 2 9" xfId="44411"/>
    <cellStyle name="Note 2 3" xfId="44412"/>
    <cellStyle name="Note 2 3 2" xfId="44413"/>
    <cellStyle name="Note 2 3 2 2" xfId="44414"/>
    <cellStyle name="Note 2 3 2 2 2" xfId="44415"/>
    <cellStyle name="Note 2 3 2 3" xfId="44416"/>
    <cellStyle name="Note 2 3 2 3 2" xfId="44417"/>
    <cellStyle name="Note 2 3 2 4" xfId="44418"/>
    <cellStyle name="Note 2 3 2 5" xfId="44419"/>
    <cellStyle name="Note 2 3 2 6" xfId="44420"/>
    <cellStyle name="Note 2 3 2 7" xfId="44421"/>
    <cellStyle name="Note 2 3 3" xfId="44422"/>
    <cellStyle name="Note 2 3 3 2" xfId="44423"/>
    <cellStyle name="Note 2 3 3 2 2" xfId="44424"/>
    <cellStyle name="Note 2 3 3 3" xfId="44425"/>
    <cellStyle name="Note 2 3 3 4" xfId="44426"/>
    <cellStyle name="Note 2 3 3 5" xfId="44427"/>
    <cellStyle name="Note 2 3 3 6" xfId="44428"/>
    <cellStyle name="Note 2 3 4" xfId="44429"/>
    <cellStyle name="Note 2 3 4 2" xfId="44430"/>
    <cellStyle name="Note 2 3 5" xfId="44431"/>
    <cellStyle name="Note 2 3 5 2" xfId="44432"/>
    <cellStyle name="Note 2 3 6" xfId="44433"/>
    <cellStyle name="Note 2 3 7" xfId="44434"/>
    <cellStyle name="Note 2 3 8" xfId="44435"/>
    <cellStyle name="Note 2 4" xfId="44436"/>
    <cellStyle name="Note 2 4 10" xfId="44437"/>
    <cellStyle name="Note 2 4 10 2" xfId="44438"/>
    <cellStyle name="Note 2 4 10 2 2" xfId="44439"/>
    <cellStyle name="Note 2 4 10 3" xfId="44440"/>
    <cellStyle name="Note 2 4 10 4" xfId="44441"/>
    <cellStyle name="Note 2 4 10 5" xfId="44442"/>
    <cellStyle name="Note 2 4 10 6" xfId="44443"/>
    <cellStyle name="Note 2 4 10 7" xfId="44444"/>
    <cellStyle name="Note 2 4 11" xfId="44445"/>
    <cellStyle name="Note 2 4 11 2" xfId="44446"/>
    <cellStyle name="Note 2 4 11 2 2" xfId="44447"/>
    <cellStyle name="Note 2 4 11 3" xfId="44448"/>
    <cellStyle name="Note 2 4 11 4" xfId="44449"/>
    <cellStyle name="Note 2 4 11 5" xfId="44450"/>
    <cellStyle name="Note 2 4 11 6" xfId="44451"/>
    <cellStyle name="Note 2 4 11 7" xfId="44452"/>
    <cellStyle name="Note 2 4 12" xfId="44453"/>
    <cellStyle name="Note 2 4 12 2" xfId="44454"/>
    <cellStyle name="Note 2 4 13" xfId="44455"/>
    <cellStyle name="Note 2 4 14" xfId="44456"/>
    <cellStyle name="Note 2 4 15" xfId="44457"/>
    <cellStyle name="Note 2 4 16" xfId="44458"/>
    <cellStyle name="Note 2 4 17" xfId="44459"/>
    <cellStyle name="Note 2 4 2" xfId="44460"/>
    <cellStyle name="Note 2 4 2 10" xfId="44461"/>
    <cellStyle name="Note 2 4 2 10 2" xfId="44462"/>
    <cellStyle name="Note 2 4 2 10 2 2" xfId="44463"/>
    <cellStyle name="Note 2 4 2 10 3" xfId="44464"/>
    <cellStyle name="Note 2 4 2 10 4" xfId="44465"/>
    <cellStyle name="Note 2 4 2 10 5" xfId="44466"/>
    <cellStyle name="Note 2 4 2 10 6" xfId="44467"/>
    <cellStyle name="Note 2 4 2 10 7" xfId="44468"/>
    <cellStyle name="Note 2 4 2 11" xfId="44469"/>
    <cellStyle name="Note 2 4 2 11 2" xfId="44470"/>
    <cellStyle name="Note 2 4 2 12" xfId="44471"/>
    <cellStyle name="Note 2 4 2 13" xfId="44472"/>
    <cellStyle name="Note 2 4 2 14" xfId="44473"/>
    <cellStyle name="Note 2 4 2 15" xfId="44474"/>
    <cellStyle name="Note 2 4 2 16" xfId="44475"/>
    <cellStyle name="Note 2 4 2 2" xfId="44476"/>
    <cellStyle name="Note 2 4 2 2 10" xfId="44477"/>
    <cellStyle name="Note 2 4 2 2 11" xfId="44478"/>
    <cellStyle name="Note 2 4 2 2 12" xfId="44479"/>
    <cellStyle name="Note 2 4 2 2 13" xfId="44480"/>
    <cellStyle name="Note 2 4 2 2 2" xfId="44481"/>
    <cellStyle name="Note 2 4 2 2 2 10" xfId="44482"/>
    <cellStyle name="Note 2 4 2 2 2 2" xfId="44483"/>
    <cellStyle name="Note 2 4 2 2 2 2 2" xfId="44484"/>
    <cellStyle name="Note 2 4 2 2 2 2 2 2" xfId="44485"/>
    <cellStyle name="Note 2 4 2 2 2 2 2 2 2" xfId="44486"/>
    <cellStyle name="Note 2 4 2 2 2 2 2 3" xfId="44487"/>
    <cellStyle name="Note 2 4 2 2 2 2 2 4" xfId="44488"/>
    <cellStyle name="Note 2 4 2 2 2 2 2 5" xfId="44489"/>
    <cellStyle name="Note 2 4 2 2 2 2 2 6" xfId="44490"/>
    <cellStyle name="Note 2 4 2 2 2 2 2 7" xfId="44491"/>
    <cellStyle name="Note 2 4 2 2 2 2 3" xfId="44492"/>
    <cellStyle name="Note 2 4 2 2 2 2 3 2" xfId="44493"/>
    <cellStyle name="Note 2 4 2 2 2 2 4" xfId="44494"/>
    <cellStyle name="Note 2 4 2 2 2 2 5" xfId="44495"/>
    <cellStyle name="Note 2 4 2 2 2 2 6" xfId="44496"/>
    <cellStyle name="Note 2 4 2 2 2 2 7" xfId="44497"/>
    <cellStyle name="Note 2 4 2 2 2 2 8" xfId="44498"/>
    <cellStyle name="Note 2 4 2 2 2 3" xfId="44499"/>
    <cellStyle name="Note 2 4 2 2 2 3 2" xfId="44500"/>
    <cellStyle name="Note 2 4 2 2 2 3 2 2" xfId="44501"/>
    <cellStyle name="Note 2 4 2 2 2 3 3" xfId="44502"/>
    <cellStyle name="Note 2 4 2 2 2 3 4" xfId="44503"/>
    <cellStyle name="Note 2 4 2 2 2 3 5" xfId="44504"/>
    <cellStyle name="Note 2 4 2 2 2 3 6" xfId="44505"/>
    <cellStyle name="Note 2 4 2 2 2 4" xfId="44506"/>
    <cellStyle name="Note 2 4 2 2 2 4 2" xfId="44507"/>
    <cellStyle name="Note 2 4 2 2 2 4 2 2" xfId="44508"/>
    <cellStyle name="Note 2 4 2 2 2 4 3" xfId="44509"/>
    <cellStyle name="Note 2 4 2 2 2 4 4" xfId="44510"/>
    <cellStyle name="Note 2 4 2 2 2 4 5" xfId="44511"/>
    <cellStyle name="Note 2 4 2 2 2 4 6" xfId="44512"/>
    <cellStyle name="Note 2 4 2 2 2 4 7" xfId="44513"/>
    <cellStyle name="Note 2 4 2 2 2 5" xfId="44514"/>
    <cellStyle name="Note 2 4 2 2 2 5 2" xfId="44515"/>
    <cellStyle name="Note 2 4 2 2 2 6" xfId="44516"/>
    <cellStyle name="Note 2 4 2 2 2 7" xfId="44517"/>
    <cellStyle name="Note 2 4 2 2 2 8" xfId="44518"/>
    <cellStyle name="Note 2 4 2 2 2 9" xfId="44519"/>
    <cellStyle name="Note 2 4 2 2 3" xfId="44520"/>
    <cellStyle name="Note 2 4 2 2 3 10" xfId="44521"/>
    <cellStyle name="Note 2 4 2 2 3 11" xfId="44522"/>
    <cellStyle name="Note 2 4 2 2 3 2" xfId="44523"/>
    <cellStyle name="Note 2 4 2 2 3 2 2" xfId="44524"/>
    <cellStyle name="Note 2 4 2 2 3 2 2 2" xfId="44525"/>
    <cellStyle name="Note 2 4 2 2 3 2 2 2 2" xfId="44526"/>
    <cellStyle name="Note 2 4 2 2 3 2 2 3" xfId="44527"/>
    <cellStyle name="Note 2 4 2 2 3 2 2 4" xfId="44528"/>
    <cellStyle name="Note 2 4 2 2 3 2 2 5" xfId="44529"/>
    <cellStyle name="Note 2 4 2 2 3 2 2 6" xfId="44530"/>
    <cellStyle name="Note 2 4 2 2 3 2 2 7" xfId="44531"/>
    <cellStyle name="Note 2 4 2 2 3 2 3" xfId="44532"/>
    <cellStyle name="Note 2 4 2 2 3 2 3 2" xfId="44533"/>
    <cellStyle name="Note 2 4 2 2 3 2 4" xfId="44534"/>
    <cellStyle name="Note 2 4 2 2 3 2 5" xfId="44535"/>
    <cellStyle name="Note 2 4 2 2 3 2 6" xfId="44536"/>
    <cellStyle name="Note 2 4 2 2 3 2 7" xfId="44537"/>
    <cellStyle name="Note 2 4 2 2 3 2 8" xfId="44538"/>
    <cellStyle name="Note 2 4 2 2 3 3" xfId="44539"/>
    <cellStyle name="Note 2 4 2 2 3 3 2" xfId="44540"/>
    <cellStyle name="Note 2 4 2 2 3 3 2 2" xfId="44541"/>
    <cellStyle name="Note 2 4 2 2 3 3 3" xfId="44542"/>
    <cellStyle name="Note 2 4 2 2 3 3 4" xfId="44543"/>
    <cellStyle name="Note 2 4 2 2 3 3 5" xfId="44544"/>
    <cellStyle name="Note 2 4 2 2 3 3 6" xfId="44545"/>
    <cellStyle name="Note 2 4 2 2 3 3 7" xfId="44546"/>
    <cellStyle name="Note 2 4 2 2 3 4" xfId="44547"/>
    <cellStyle name="Note 2 4 2 2 3 4 2" xfId="44548"/>
    <cellStyle name="Note 2 4 2 2 3 4 2 2" xfId="44549"/>
    <cellStyle name="Note 2 4 2 2 3 4 3" xfId="44550"/>
    <cellStyle name="Note 2 4 2 2 3 4 4" xfId="44551"/>
    <cellStyle name="Note 2 4 2 2 3 4 5" xfId="44552"/>
    <cellStyle name="Note 2 4 2 2 3 4 6" xfId="44553"/>
    <cellStyle name="Note 2 4 2 2 3 4 7" xfId="44554"/>
    <cellStyle name="Note 2 4 2 2 3 5" xfId="44555"/>
    <cellStyle name="Note 2 4 2 2 3 5 2" xfId="44556"/>
    <cellStyle name="Note 2 4 2 2 3 5 2 2" xfId="44557"/>
    <cellStyle name="Note 2 4 2 2 3 5 3" xfId="44558"/>
    <cellStyle name="Note 2 4 2 2 3 5 4" xfId="44559"/>
    <cellStyle name="Note 2 4 2 2 3 5 5" xfId="44560"/>
    <cellStyle name="Note 2 4 2 2 3 5 6" xfId="44561"/>
    <cellStyle name="Note 2 4 2 2 3 5 7" xfId="44562"/>
    <cellStyle name="Note 2 4 2 2 3 6" xfId="44563"/>
    <cellStyle name="Note 2 4 2 2 3 6 2" xfId="44564"/>
    <cellStyle name="Note 2 4 2 2 3 7" xfId="44565"/>
    <cellStyle name="Note 2 4 2 2 3 8" xfId="44566"/>
    <cellStyle name="Note 2 4 2 2 3 9" xfId="44567"/>
    <cellStyle name="Note 2 4 2 2 4" xfId="44568"/>
    <cellStyle name="Note 2 4 2 2 4 2" xfId="44569"/>
    <cellStyle name="Note 2 4 2 2 4 2 2" xfId="44570"/>
    <cellStyle name="Note 2 4 2 2 4 2 2 2" xfId="44571"/>
    <cellStyle name="Note 2 4 2 2 4 2 3" xfId="44572"/>
    <cellStyle name="Note 2 4 2 2 4 2 4" xfId="44573"/>
    <cellStyle name="Note 2 4 2 2 4 2 5" xfId="44574"/>
    <cellStyle name="Note 2 4 2 2 4 2 6" xfId="44575"/>
    <cellStyle name="Note 2 4 2 2 4 2 7" xfId="44576"/>
    <cellStyle name="Note 2 4 2 2 4 3" xfId="44577"/>
    <cellStyle name="Note 2 4 2 2 4 3 2" xfId="44578"/>
    <cellStyle name="Note 2 4 2 2 4 4" xfId="44579"/>
    <cellStyle name="Note 2 4 2 2 4 5" xfId="44580"/>
    <cellStyle name="Note 2 4 2 2 4 6" xfId="44581"/>
    <cellStyle name="Note 2 4 2 2 4 7" xfId="44582"/>
    <cellStyle name="Note 2 4 2 2 4 8" xfId="44583"/>
    <cellStyle name="Note 2 4 2 2 5" xfId="44584"/>
    <cellStyle name="Note 2 4 2 2 5 2" xfId="44585"/>
    <cellStyle name="Note 2 4 2 2 5 2 2" xfId="44586"/>
    <cellStyle name="Note 2 4 2 2 5 3" xfId="44587"/>
    <cellStyle name="Note 2 4 2 2 5 4" xfId="44588"/>
    <cellStyle name="Note 2 4 2 2 5 5" xfId="44589"/>
    <cellStyle name="Note 2 4 2 2 5 6" xfId="44590"/>
    <cellStyle name="Note 2 4 2 2 5 7" xfId="44591"/>
    <cellStyle name="Note 2 4 2 2 6" xfId="44592"/>
    <cellStyle name="Note 2 4 2 2 6 2" xfId="44593"/>
    <cellStyle name="Note 2 4 2 2 6 2 2" xfId="44594"/>
    <cellStyle name="Note 2 4 2 2 6 3" xfId="44595"/>
    <cellStyle name="Note 2 4 2 2 6 4" xfId="44596"/>
    <cellStyle name="Note 2 4 2 2 6 5" xfId="44597"/>
    <cellStyle name="Note 2 4 2 2 6 6" xfId="44598"/>
    <cellStyle name="Note 2 4 2 2 6 7" xfId="44599"/>
    <cellStyle name="Note 2 4 2 2 7" xfId="44600"/>
    <cellStyle name="Note 2 4 2 2 7 2" xfId="44601"/>
    <cellStyle name="Note 2 4 2 2 7 2 2" xfId="44602"/>
    <cellStyle name="Note 2 4 2 2 7 3" xfId="44603"/>
    <cellStyle name="Note 2 4 2 2 7 4" xfId="44604"/>
    <cellStyle name="Note 2 4 2 2 7 5" xfId="44605"/>
    <cellStyle name="Note 2 4 2 2 7 6" xfId="44606"/>
    <cellStyle name="Note 2 4 2 2 7 7" xfId="44607"/>
    <cellStyle name="Note 2 4 2 2 8" xfId="44608"/>
    <cellStyle name="Note 2 4 2 2 8 2" xfId="44609"/>
    <cellStyle name="Note 2 4 2 2 9" xfId="44610"/>
    <cellStyle name="Note 2 4 2 3" xfId="44611"/>
    <cellStyle name="Note 2 4 2 3 10" xfId="44612"/>
    <cellStyle name="Note 2 4 2 3 11" xfId="44613"/>
    <cellStyle name="Note 2 4 2 3 2" xfId="44614"/>
    <cellStyle name="Note 2 4 2 3 2 2" xfId="44615"/>
    <cellStyle name="Note 2 4 2 3 2 2 2" xfId="44616"/>
    <cellStyle name="Note 2 4 2 3 2 2 2 2" xfId="44617"/>
    <cellStyle name="Note 2 4 2 3 2 2 2 2 2" xfId="44618"/>
    <cellStyle name="Note 2 4 2 3 2 2 2 3" xfId="44619"/>
    <cellStyle name="Note 2 4 2 3 2 2 2 4" xfId="44620"/>
    <cellStyle name="Note 2 4 2 3 2 2 2 5" xfId="44621"/>
    <cellStyle name="Note 2 4 2 3 2 2 2 6" xfId="44622"/>
    <cellStyle name="Note 2 4 2 3 2 2 2 7" xfId="44623"/>
    <cellStyle name="Note 2 4 2 3 2 2 3" xfId="44624"/>
    <cellStyle name="Note 2 4 2 3 2 2 3 2" xfId="44625"/>
    <cellStyle name="Note 2 4 2 3 2 2 4" xfId="44626"/>
    <cellStyle name="Note 2 4 2 3 2 2 5" xfId="44627"/>
    <cellStyle name="Note 2 4 2 3 2 2 6" xfId="44628"/>
    <cellStyle name="Note 2 4 2 3 2 2 7" xfId="44629"/>
    <cellStyle name="Note 2 4 2 3 2 2 8" xfId="44630"/>
    <cellStyle name="Note 2 4 2 3 2 3" xfId="44631"/>
    <cellStyle name="Note 2 4 2 3 2 3 2" xfId="44632"/>
    <cellStyle name="Note 2 4 2 3 2 3 2 2" xfId="44633"/>
    <cellStyle name="Note 2 4 2 3 2 3 3" xfId="44634"/>
    <cellStyle name="Note 2 4 2 3 2 3 4" xfId="44635"/>
    <cellStyle name="Note 2 4 2 3 2 3 5" xfId="44636"/>
    <cellStyle name="Note 2 4 2 3 2 3 6" xfId="44637"/>
    <cellStyle name="Note 2 4 2 3 2 3 7" xfId="44638"/>
    <cellStyle name="Note 2 4 2 3 2 4" xfId="44639"/>
    <cellStyle name="Note 2 4 2 3 2 4 2" xfId="44640"/>
    <cellStyle name="Note 2 4 2 3 2 5" xfId="44641"/>
    <cellStyle name="Note 2 4 2 3 2 6" xfId="44642"/>
    <cellStyle name="Note 2 4 2 3 2 7" xfId="44643"/>
    <cellStyle name="Note 2 4 2 3 2 8" xfId="44644"/>
    <cellStyle name="Note 2 4 2 3 2 9" xfId="44645"/>
    <cellStyle name="Note 2 4 2 3 3" xfId="44646"/>
    <cellStyle name="Note 2 4 2 3 3 2" xfId="44647"/>
    <cellStyle name="Note 2 4 2 3 3 2 2" xfId="44648"/>
    <cellStyle name="Note 2 4 2 3 3 2 2 2" xfId="44649"/>
    <cellStyle name="Note 2 4 2 3 3 2 3" xfId="44650"/>
    <cellStyle name="Note 2 4 2 3 3 2 4" xfId="44651"/>
    <cellStyle name="Note 2 4 2 3 3 2 5" xfId="44652"/>
    <cellStyle name="Note 2 4 2 3 3 2 6" xfId="44653"/>
    <cellStyle name="Note 2 4 2 3 3 2 7" xfId="44654"/>
    <cellStyle name="Note 2 4 2 3 3 3" xfId="44655"/>
    <cellStyle name="Note 2 4 2 3 3 3 2" xfId="44656"/>
    <cellStyle name="Note 2 4 2 3 3 4" xfId="44657"/>
    <cellStyle name="Note 2 4 2 3 3 5" xfId="44658"/>
    <cellStyle name="Note 2 4 2 3 3 6" xfId="44659"/>
    <cellStyle name="Note 2 4 2 3 3 7" xfId="44660"/>
    <cellStyle name="Note 2 4 2 3 3 8" xfId="44661"/>
    <cellStyle name="Note 2 4 2 3 4" xfId="44662"/>
    <cellStyle name="Note 2 4 2 3 4 2" xfId="44663"/>
    <cellStyle name="Note 2 4 2 3 4 2 2" xfId="44664"/>
    <cellStyle name="Note 2 4 2 3 4 3" xfId="44665"/>
    <cellStyle name="Note 2 4 2 3 4 4" xfId="44666"/>
    <cellStyle name="Note 2 4 2 3 4 5" xfId="44667"/>
    <cellStyle name="Note 2 4 2 3 4 6" xfId="44668"/>
    <cellStyle name="Note 2 4 2 3 5" xfId="44669"/>
    <cellStyle name="Note 2 4 2 3 5 2" xfId="44670"/>
    <cellStyle name="Note 2 4 2 3 5 2 2" xfId="44671"/>
    <cellStyle name="Note 2 4 2 3 5 3" xfId="44672"/>
    <cellStyle name="Note 2 4 2 3 5 4" xfId="44673"/>
    <cellStyle name="Note 2 4 2 3 5 5" xfId="44674"/>
    <cellStyle name="Note 2 4 2 3 5 6" xfId="44675"/>
    <cellStyle name="Note 2 4 2 3 5 7" xfId="44676"/>
    <cellStyle name="Note 2 4 2 3 6" xfId="44677"/>
    <cellStyle name="Note 2 4 2 3 6 2" xfId="44678"/>
    <cellStyle name="Note 2 4 2 3 7" xfId="44679"/>
    <cellStyle name="Note 2 4 2 3 8" xfId="44680"/>
    <cellStyle name="Note 2 4 2 3 9" xfId="44681"/>
    <cellStyle name="Note 2 4 2 4" xfId="44682"/>
    <cellStyle name="Note 2 4 2 4 10" xfId="44683"/>
    <cellStyle name="Note 2 4 2 4 11" xfId="44684"/>
    <cellStyle name="Note 2 4 2 4 12" xfId="44685"/>
    <cellStyle name="Note 2 4 2 4 2" xfId="44686"/>
    <cellStyle name="Note 2 4 2 4 2 2" xfId="44687"/>
    <cellStyle name="Note 2 4 2 4 2 2 2" xfId="44688"/>
    <cellStyle name="Note 2 4 2 4 2 2 2 2" xfId="44689"/>
    <cellStyle name="Note 2 4 2 4 2 2 3" xfId="44690"/>
    <cellStyle name="Note 2 4 2 4 2 2 4" xfId="44691"/>
    <cellStyle name="Note 2 4 2 4 2 2 5" xfId="44692"/>
    <cellStyle name="Note 2 4 2 4 2 2 6" xfId="44693"/>
    <cellStyle name="Note 2 4 2 4 2 2 7" xfId="44694"/>
    <cellStyle name="Note 2 4 2 4 2 3" xfId="44695"/>
    <cellStyle name="Note 2 4 2 4 2 3 2" xfId="44696"/>
    <cellStyle name="Note 2 4 2 4 2 4" xfId="44697"/>
    <cellStyle name="Note 2 4 2 4 2 5" xfId="44698"/>
    <cellStyle name="Note 2 4 2 4 2 6" xfId="44699"/>
    <cellStyle name="Note 2 4 2 4 2 7" xfId="44700"/>
    <cellStyle name="Note 2 4 2 4 2 8" xfId="44701"/>
    <cellStyle name="Note 2 4 2 4 3" xfId="44702"/>
    <cellStyle name="Note 2 4 2 4 3 2" xfId="44703"/>
    <cellStyle name="Note 2 4 2 4 3 2 2" xfId="44704"/>
    <cellStyle name="Note 2 4 2 4 3 2 2 2" xfId="44705"/>
    <cellStyle name="Note 2 4 2 4 3 2 3" xfId="44706"/>
    <cellStyle name="Note 2 4 2 4 3 2 4" xfId="44707"/>
    <cellStyle name="Note 2 4 2 4 3 2 5" xfId="44708"/>
    <cellStyle name="Note 2 4 2 4 3 2 6" xfId="44709"/>
    <cellStyle name="Note 2 4 2 4 3 2 7" xfId="44710"/>
    <cellStyle name="Note 2 4 2 4 3 3" xfId="44711"/>
    <cellStyle name="Note 2 4 2 4 3 3 2" xfId="44712"/>
    <cellStyle name="Note 2 4 2 4 3 4" xfId="44713"/>
    <cellStyle name="Note 2 4 2 4 3 5" xfId="44714"/>
    <cellStyle name="Note 2 4 2 4 3 6" xfId="44715"/>
    <cellStyle name="Note 2 4 2 4 3 7" xfId="44716"/>
    <cellStyle name="Note 2 4 2 4 3 8" xfId="44717"/>
    <cellStyle name="Note 2 4 2 4 4" xfId="44718"/>
    <cellStyle name="Note 2 4 2 4 4 2" xfId="44719"/>
    <cellStyle name="Note 2 4 2 4 4 2 2" xfId="44720"/>
    <cellStyle name="Note 2 4 2 4 4 3" xfId="44721"/>
    <cellStyle name="Note 2 4 2 4 4 4" xfId="44722"/>
    <cellStyle name="Note 2 4 2 4 4 5" xfId="44723"/>
    <cellStyle name="Note 2 4 2 4 4 6" xfId="44724"/>
    <cellStyle name="Note 2 4 2 4 4 7" xfId="44725"/>
    <cellStyle name="Note 2 4 2 4 5" xfId="44726"/>
    <cellStyle name="Note 2 4 2 4 5 2" xfId="44727"/>
    <cellStyle name="Note 2 4 2 4 5 2 2" xfId="44728"/>
    <cellStyle name="Note 2 4 2 4 5 3" xfId="44729"/>
    <cellStyle name="Note 2 4 2 4 5 4" xfId="44730"/>
    <cellStyle name="Note 2 4 2 4 5 5" xfId="44731"/>
    <cellStyle name="Note 2 4 2 4 5 6" xfId="44732"/>
    <cellStyle name="Note 2 4 2 4 5 7" xfId="44733"/>
    <cellStyle name="Note 2 4 2 4 6" xfId="44734"/>
    <cellStyle name="Note 2 4 2 4 6 2" xfId="44735"/>
    <cellStyle name="Note 2 4 2 4 6 2 2" xfId="44736"/>
    <cellStyle name="Note 2 4 2 4 6 3" xfId="44737"/>
    <cellStyle name="Note 2 4 2 4 6 4" xfId="44738"/>
    <cellStyle name="Note 2 4 2 4 6 5" xfId="44739"/>
    <cellStyle name="Note 2 4 2 4 6 6" xfId="44740"/>
    <cellStyle name="Note 2 4 2 4 6 7" xfId="44741"/>
    <cellStyle name="Note 2 4 2 4 7" xfId="44742"/>
    <cellStyle name="Note 2 4 2 4 7 2" xfId="44743"/>
    <cellStyle name="Note 2 4 2 4 8" xfId="44744"/>
    <cellStyle name="Note 2 4 2 4 9" xfId="44745"/>
    <cellStyle name="Note 2 4 2 5" xfId="44746"/>
    <cellStyle name="Note 2 4 2 5 2" xfId="44747"/>
    <cellStyle name="Note 2 4 2 5 2 2" xfId="44748"/>
    <cellStyle name="Note 2 4 2 5 2 2 2" xfId="44749"/>
    <cellStyle name="Note 2 4 2 5 2 2 2 2" xfId="44750"/>
    <cellStyle name="Note 2 4 2 5 2 2 3" xfId="44751"/>
    <cellStyle name="Note 2 4 2 5 2 2 4" xfId="44752"/>
    <cellStyle name="Note 2 4 2 5 2 2 5" xfId="44753"/>
    <cellStyle name="Note 2 4 2 5 2 2 6" xfId="44754"/>
    <cellStyle name="Note 2 4 2 5 2 2 7" xfId="44755"/>
    <cellStyle name="Note 2 4 2 5 2 3" xfId="44756"/>
    <cellStyle name="Note 2 4 2 5 2 3 2" xfId="44757"/>
    <cellStyle name="Note 2 4 2 5 2 4" xfId="44758"/>
    <cellStyle name="Note 2 4 2 5 2 5" xfId="44759"/>
    <cellStyle name="Note 2 4 2 5 2 6" xfId="44760"/>
    <cellStyle name="Note 2 4 2 5 2 7" xfId="44761"/>
    <cellStyle name="Note 2 4 2 5 2 8" xfId="44762"/>
    <cellStyle name="Note 2 4 2 5 3" xfId="44763"/>
    <cellStyle name="Note 2 4 2 5 3 2" xfId="44764"/>
    <cellStyle name="Note 2 4 2 5 3 2 2" xfId="44765"/>
    <cellStyle name="Note 2 4 2 5 3 3" xfId="44766"/>
    <cellStyle name="Note 2 4 2 5 3 4" xfId="44767"/>
    <cellStyle name="Note 2 4 2 5 3 5" xfId="44768"/>
    <cellStyle name="Note 2 4 2 5 3 6" xfId="44769"/>
    <cellStyle name="Note 2 4 2 5 3 7" xfId="44770"/>
    <cellStyle name="Note 2 4 2 5 4" xfId="44771"/>
    <cellStyle name="Note 2 4 2 5 4 2" xfId="44772"/>
    <cellStyle name="Note 2 4 2 5 5" xfId="44773"/>
    <cellStyle name="Note 2 4 2 5 6" xfId="44774"/>
    <cellStyle name="Note 2 4 2 5 7" xfId="44775"/>
    <cellStyle name="Note 2 4 2 5 8" xfId="44776"/>
    <cellStyle name="Note 2 4 2 5 9" xfId="44777"/>
    <cellStyle name="Note 2 4 2 6" xfId="44778"/>
    <cellStyle name="Note 2 4 2 6 2" xfId="44779"/>
    <cellStyle name="Note 2 4 2 6 2 2" xfId="44780"/>
    <cellStyle name="Note 2 4 2 6 2 2 2" xfId="44781"/>
    <cellStyle name="Note 2 4 2 6 2 3" xfId="44782"/>
    <cellStyle name="Note 2 4 2 6 2 4" xfId="44783"/>
    <cellStyle name="Note 2 4 2 6 2 5" xfId="44784"/>
    <cellStyle name="Note 2 4 2 6 2 6" xfId="44785"/>
    <cellStyle name="Note 2 4 2 6 2 7" xfId="44786"/>
    <cellStyle name="Note 2 4 2 6 3" xfId="44787"/>
    <cellStyle name="Note 2 4 2 6 3 2" xfId="44788"/>
    <cellStyle name="Note 2 4 2 6 4" xfId="44789"/>
    <cellStyle name="Note 2 4 2 6 5" xfId="44790"/>
    <cellStyle name="Note 2 4 2 6 6" xfId="44791"/>
    <cellStyle name="Note 2 4 2 6 7" xfId="44792"/>
    <cellStyle name="Note 2 4 2 6 8" xfId="44793"/>
    <cellStyle name="Note 2 4 2 7" xfId="44794"/>
    <cellStyle name="Note 2 4 2 7 2" xfId="44795"/>
    <cellStyle name="Note 2 4 2 7 2 2" xfId="44796"/>
    <cellStyle name="Note 2 4 2 7 2 2 2" xfId="44797"/>
    <cellStyle name="Note 2 4 2 7 2 3" xfId="44798"/>
    <cellStyle name="Note 2 4 2 7 2 4" xfId="44799"/>
    <cellStyle name="Note 2 4 2 7 2 5" xfId="44800"/>
    <cellStyle name="Note 2 4 2 7 2 6" xfId="44801"/>
    <cellStyle name="Note 2 4 2 7 2 7" xfId="44802"/>
    <cellStyle name="Note 2 4 2 7 3" xfId="44803"/>
    <cellStyle name="Note 2 4 2 7 3 2" xfId="44804"/>
    <cellStyle name="Note 2 4 2 7 4" xfId="44805"/>
    <cellStyle name="Note 2 4 2 7 5" xfId="44806"/>
    <cellStyle name="Note 2 4 2 7 6" xfId="44807"/>
    <cellStyle name="Note 2 4 2 7 7" xfId="44808"/>
    <cellStyle name="Note 2 4 2 7 8" xfId="44809"/>
    <cellStyle name="Note 2 4 2 8" xfId="44810"/>
    <cellStyle name="Note 2 4 2 8 2" xfId="44811"/>
    <cellStyle name="Note 2 4 2 8 2 2" xfId="44812"/>
    <cellStyle name="Note 2 4 2 8 3" xfId="44813"/>
    <cellStyle name="Note 2 4 2 8 4" xfId="44814"/>
    <cellStyle name="Note 2 4 2 8 5" xfId="44815"/>
    <cellStyle name="Note 2 4 2 8 6" xfId="44816"/>
    <cellStyle name="Note 2 4 2 8 7" xfId="44817"/>
    <cellStyle name="Note 2 4 2 9" xfId="44818"/>
    <cellStyle name="Note 2 4 2 9 2" xfId="44819"/>
    <cellStyle name="Note 2 4 2 9 2 2" xfId="44820"/>
    <cellStyle name="Note 2 4 2 9 3" xfId="44821"/>
    <cellStyle name="Note 2 4 2 9 4" xfId="44822"/>
    <cellStyle name="Note 2 4 2 9 5" xfId="44823"/>
    <cellStyle name="Note 2 4 2 9 6" xfId="44824"/>
    <cellStyle name="Note 2 4 2 9 7" xfId="44825"/>
    <cellStyle name="Note 2 4 3" xfId="44826"/>
    <cellStyle name="Note 2 4 3 10" xfId="44827"/>
    <cellStyle name="Note 2 4 3 11" xfId="44828"/>
    <cellStyle name="Note 2 4 3 2" xfId="44829"/>
    <cellStyle name="Note 2 4 3 2 10" xfId="44830"/>
    <cellStyle name="Note 2 4 3 2 2" xfId="44831"/>
    <cellStyle name="Note 2 4 3 2 2 2" xfId="44832"/>
    <cellStyle name="Note 2 4 3 2 2 2 2" xfId="44833"/>
    <cellStyle name="Note 2 4 3 2 2 2 2 2" xfId="44834"/>
    <cellStyle name="Note 2 4 3 2 2 2 3" xfId="44835"/>
    <cellStyle name="Note 2 4 3 2 2 2 4" xfId="44836"/>
    <cellStyle name="Note 2 4 3 2 2 2 5" xfId="44837"/>
    <cellStyle name="Note 2 4 3 2 2 2 6" xfId="44838"/>
    <cellStyle name="Note 2 4 3 2 2 2 7" xfId="44839"/>
    <cellStyle name="Note 2 4 3 2 2 3" xfId="44840"/>
    <cellStyle name="Note 2 4 3 2 2 3 2" xfId="44841"/>
    <cellStyle name="Note 2 4 3 2 2 4" xfId="44842"/>
    <cellStyle name="Note 2 4 3 2 2 5" xfId="44843"/>
    <cellStyle name="Note 2 4 3 2 2 6" xfId="44844"/>
    <cellStyle name="Note 2 4 3 2 2 7" xfId="44845"/>
    <cellStyle name="Note 2 4 3 2 2 8" xfId="44846"/>
    <cellStyle name="Note 2 4 3 2 3" xfId="44847"/>
    <cellStyle name="Note 2 4 3 2 3 2" xfId="44848"/>
    <cellStyle name="Note 2 4 3 2 3 2 2" xfId="44849"/>
    <cellStyle name="Note 2 4 3 2 3 3" xfId="44850"/>
    <cellStyle name="Note 2 4 3 2 3 4" xfId="44851"/>
    <cellStyle name="Note 2 4 3 2 3 5" xfId="44852"/>
    <cellStyle name="Note 2 4 3 2 3 6" xfId="44853"/>
    <cellStyle name="Note 2 4 3 2 4" xfId="44854"/>
    <cellStyle name="Note 2 4 3 2 4 2" xfId="44855"/>
    <cellStyle name="Note 2 4 3 2 4 2 2" xfId="44856"/>
    <cellStyle name="Note 2 4 3 2 4 3" xfId="44857"/>
    <cellStyle name="Note 2 4 3 2 4 4" xfId="44858"/>
    <cellStyle name="Note 2 4 3 2 4 5" xfId="44859"/>
    <cellStyle name="Note 2 4 3 2 4 6" xfId="44860"/>
    <cellStyle name="Note 2 4 3 2 4 7" xfId="44861"/>
    <cellStyle name="Note 2 4 3 2 5" xfId="44862"/>
    <cellStyle name="Note 2 4 3 2 5 2" xfId="44863"/>
    <cellStyle name="Note 2 4 3 2 6" xfId="44864"/>
    <cellStyle name="Note 2 4 3 2 7" xfId="44865"/>
    <cellStyle name="Note 2 4 3 2 8" xfId="44866"/>
    <cellStyle name="Note 2 4 3 2 9" xfId="44867"/>
    <cellStyle name="Note 2 4 3 3" xfId="44868"/>
    <cellStyle name="Note 2 4 3 3 2" xfId="44869"/>
    <cellStyle name="Note 2 4 3 3 2 2" xfId="44870"/>
    <cellStyle name="Note 2 4 3 3 2 2 2" xfId="44871"/>
    <cellStyle name="Note 2 4 3 3 2 3" xfId="44872"/>
    <cellStyle name="Note 2 4 3 3 2 4" xfId="44873"/>
    <cellStyle name="Note 2 4 3 3 2 5" xfId="44874"/>
    <cellStyle name="Note 2 4 3 3 2 6" xfId="44875"/>
    <cellStyle name="Note 2 4 3 3 2 7" xfId="44876"/>
    <cellStyle name="Note 2 4 3 3 3" xfId="44877"/>
    <cellStyle name="Note 2 4 3 3 3 2" xfId="44878"/>
    <cellStyle name="Note 2 4 3 3 4" xfId="44879"/>
    <cellStyle name="Note 2 4 3 3 5" xfId="44880"/>
    <cellStyle name="Note 2 4 3 3 6" xfId="44881"/>
    <cellStyle name="Note 2 4 3 3 7" xfId="44882"/>
    <cellStyle name="Note 2 4 3 3 8" xfId="44883"/>
    <cellStyle name="Note 2 4 3 4" xfId="44884"/>
    <cellStyle name="Note 2 4 3 4 2" xfId="44885"/>
    <cellStyle name="Note 2 4 3 4 2 2" xfId="44886"/>
    <cellStyle name="Note 2 4 3 4 3" xfId="44887"/>
    <cellStyle name="Note 2 4 3 4 4" xfId="44888"/>
    <cellStyle name="Note 2 4 3 4 5" xfId="44889"/>
    <cellStyle name="Note 2 4 3 4 6" xfId="44890"/>
    <cellStyle name="Note 2 4 3 5" xfId="44891"/>
    <cellStyle name="Note 2 4 3 5 2" xfId="44892"/>
    <cellStyle name="Note 2 4 3 5 2 2" xfId="44893"/>
    <cellStyle name="Note 2 4 3 5 3" xfId="44894"/>
    <cellStyle name="Note 2 4 3 5 4" xfId="44895"/>
    <cellStyle name="Note 2 4 3 5 5" xfId="44896"/>
    <cellStyle name="Note 2 4 3 5 6" xfId="44897"/>
    <cellStyle name="Note 2 4 3 5 7" xfId="44898"/>
    <cellStyle name="Note 2 4 3 6" xfId="44899"/>
    <cellStyle name="Note 2 4 3 6 2" xfId="44900"/>
    <cellStyle name="Note 2 4 3 7" xfId="44901"/>
    <cellStyle name="Note 2 4 3 8" xfId="44902"/>
    <cellStyle name="Note 2 4 3 9" xfId="44903"/>
    <cellStyle name="Note 2 4 4" xfId="44904"/>
    <cellStyle name="Note 2 4 4 10" xfId="44905"/>
    <cellStyle name="Note 2 4 4 11" xfId="44906"/>
    <cellStyle name="Note 2 4 4 2" xfId="44907"/>
    <cellStyle name="Note 2 4 4 2 2" xfId="44908"/>
    <cellStyle name="Note 2 4 4 2 2 2" xfId="44909"/>
    <cellStyle name="Note 2 4 4 2 2 2 2" xfId="44910"/>
    <cellStyle name="Note 2 4 4 2 2 2 2 2" xfId="44911"/>
    <cellStyle name="Note 2 4 4 2 2 2 3" xfId="44912"/>
    <cellStyle name="Note 2 4 4 2 2 2 4" xfId="44913"/>
    <cellStyle name="Note 2 4 4 2 2 2 5" xfId="44914"/>
    <cellStyle name="Note 2 4 4 2 2 2 6" xfId="44915"/>
    <cellStyle name="Note 2 4 4 2 2 2 7" xfId="44916"/>
    <cellStyle name="Note 2 4 4 2 2 3" xfId="44917"/>
    <cellStyle name="Note 2 4 4 2 2 3 2" xfId="44918"/>
    <cellStyle name="Note 2 4 4 2 2 4" xfId="44919"/>
    <cellStyle name="Note 2 4 4 2 2 5" xfId="44920"/>
    <cellStyle name="Note 2 4 4 2 2 6" xfId="44921"/>
    <cellStyle name="Note 2 4 4 2 2 7" xfId="44922"/>
    <cellStyle name="Note 2 4 4 2 2 8" xfId="44923"/>
    <cellStyle name="Note 2 4 4 2 3" xfId="44924"/>
    <cellStyle name="Note 2 4 4 2 3 2" xfId="44925"/>
    <cellStyle name="Note 2 4 4 2 3 2 2" xfId="44926"/>
    <cellStyle name="Note 2 4 4 2 3 3" xfId="44927"/>
    <cellStyle name="Note 2 4 4 2 3 4" xfId="44928"/>
    <cellStyle name="Note 2 4 4 2 3 5" xfId="44929"/>
    <cellStyle name="Note 2 4 4 2 3 6" xfId="44930"/>
    <cellStyle name="Note 2 4 4 2 3 7" xfId="44931"/>
    <cellStyle name="Note 2 4 4 2 4" xfId="44932"/>
    <cellStyle name="Note 2 4 4 2 4 2" xfId="44933"/>
    <cellStyle name="Note 2 4 4 2 5" xfId="44934"/>
    <cellStyle name="Note 2 4 4 2 6" xfId="44935"/>
    <cellStyle name="Note 2 4 4 2 7" xfId="44936"/>
    <cellStyle name="Note 2 4 4 2 8" xfId="44937"/>
    <cellStyle name="Note 2 4 4 2 9" xfId="44938"/>
    <cellStyle name="Note 2 4 4 3" xfId="44939"/>
    <cellStyle name="Note 2 4 4 3 2" xfId="44940"/>
    <cellStyle name="Note 2 4 4 3 2 2" xfId="44941"/>
    <cellStyle name="Note 2 4 4 3 2 2 2" xfId="44942"/>
    <cellStyle name="Note 2 4 4 3 2 3" xfId="44943"/>
    <cellStyle name="Note 2 4 4 3 2 4" xfId="44944"/>
    <cellStyle name="Note 2 4 4 3 2 5" xfId="44945"/>
    <cellStyle name="Note 2 4 4 3 2 6" xfId="44946"/>
    <cellStyle name="Note 2 4 4 3 2 7" xfId="44947"/>
    <cellStyle name="Note 2 4 4 3 3" xfId="44948"/>
    <cellStyle name="Note 2 4 4 3 3 2" xfId="44949"/>
    <cellStyle name="Note 2 4 4 3 4" xfId="44950"/>
    <cellStyle name="Note 2 4 4 3 5" xfId="44951"/>
    <cellStyle name="Note 2 4 4 3 6" xfId="44952"/>
    <cellStyle name="Note 2 4 4 3 7" xfId="44953"/>
    <cellStyle name="Note 2 4 4 3 8" xfId="44954"/>
    <cellStyle name="Note 2 4 4 4" xfId="44955"/>
    <cellStyle name="Note 2 4 4 4 2" xfId="44956"/>
    <cellStyle name="Note 2 4 4 4 2 2" xfId="44957"/>
    <cellStyle name="Note 2 4 4 4 3" xfId="44958"/>
    <cellStyle name="Note 2 4 4 4 4" xfId="44959"/>
    <cellStyle name="Note 2 4 4 4 5" xfId="44960"/>
    <cellStyle name="Note 2 4 4 4 6" xfId="44961"/>
    <cellStyle name="Note 2 4 4 5" xfId="44962"/>
    <cellStyle name="Note 2 4 4 5 2" xfId="44963"/>
    <cellStyle name="Note 2 4 4 5 2 2" xfId="44964"/>
    <cellStyle name="Note 2 4 4 5 3" xfId="44965"/>
    <cellStyle name="Note 2 4 4 5 4" xfId="44966"/>
    <cellStyle name="Note 2 4 4 5 5" xfId="44967"/>
    <cellStyle name="Note 2 4 4 5 6" xfId="44968"/>
    <cellStyle name="Note 2 4 4 5 7" xfId="44969"/>
    <cellStyle name="Note 2 4 4 6" xfId="44970"/>
    <cellStyle name="Note 2 4 4 6 2" xfId="44971"/>
    <cellStyle name="Note 2 4 4 7" xfId="44972"/>
    <cellStyle name="Note 2 4 4 8" xfId="44973"/>
    <cellStyle name="Note 2 4 4 9" xfId="44974"/>
    <cellStyle name="Note 2 4 5" xfId="44975"/>
    <cellStyle name="Note 2 4 5 10" xfId="44976"/>
    <cellStyle name="Note 2 4 5 11" xfId="44977"/>
    <cellStyle name="Note 2 4 5 12" xfId="44978"/>
    <cellStyle name="Note 2 4 5 2" xfId="44979"/>
    <cellStyle name="Note 2 4 5 2 2" xfId="44980"/>
    <cellStyle name="Note 2 4 5 2 2 2" xfId="44981"/>
    <cellStyle name="Note 2 4 5 2 2 2 2" xfId="44982"/>
    <cellStyle name="Note 2 4 5 2 2 3" xfId="44983"/>
    <cellStyle name="Note 2 4 5 2 2 4" xfId="44984"/>
    <cellStyle name="Note 2 4 5 2 2 5" xfId="44985"/>
    <cellStyle name="Note 2 4 5 2 2 6" xfId="44986"/>
    <cellStyle name="Note 2 4 5 2 2 7" xfId="44987"/>
    <cellStyle name="Note 2 4 5 2 3" xfId="44988"/>
    <cellStyle name="Note 2 4 5 2 3 2" xfId="44989"/>
    <cellStyle name="Note 2 4 5 2 4" xfId="44990"/>
    <cellStyle name="Note 2 4 5 2 5" xfId="44991"/>
    <cellStyle name="Note 2 4 5 2 6" xfId="44992"/>
    <cellStyle name="Note 2 4 5 2 7" xfId="44993"/>
    <cellStyle name="Note 2 4 5 2 8" xfId="44994"/>
    <cellStyle name="Note 2 4 5 3" xfId="44995"/>
    <cellStyle name="Note 2 4 5 3 2" xfId="44996"/>
    <cellStyle name="Note 2 4 5 3 2 2" xfId="44997"/>
    <cellStyle name="Note 2 4 5 3 2 2 2" xfId="44998"/>
    <cellStyle name="Note 2 4 5 3 2 3" xfId="44999"/>
    <cellStyle name="Note 2 4 5 3 2 4" xfId="45000"/>
    <cellStyle name="Note 2 4 5 3 2 5" xfId="45001"/>
    <cellStyle name="Note 2 4 5 3 2 6" xfId="45002"/>
    <cellStyle name="Note 2 4 5 3 2 7" xfId="45003"/>
    <cellStyle name="Note 2 4 5 3 3" xfId="45004"/>
    <cellStyle name="Note 2 4 5 3 3 2" xfId="45005"/>
    <cellStyle name="Note 2 4 5 3 4" xfId="45006"/>
    <cellStyle name="Note 2 4 5 3 5" xfId="45007"/>
    <cellStyle name="Note 2 4 5 3 6" xfId="45008"/>
    <cellStyle name="Note 2 4 5 3 7" xfId="45009"/>
    <cellStyle name="Note 2 4 5 3 8" xfId="45010"/>
    <cellStyle name="Note 2 4 5 4" xfId="45011"/>
    <cellStyle name="Note 2 4 5 4 2" xfId="45012"/>
    <cellStyle name="Note 2 4 5 4 2 2" xfId="45013"/>
    <cellStyle name="Note 2 4 5 4 3" xfId="45014"/>
    <cellStyle name="Note 2 4 5 4 4" xfId="45015"/>
    <cellStyle name="Note 2 4 5 4 5" xfId="45016"/>
    <cellStyle name="Note 2 4 5 4 6" xfId="45017"/>
    <cellStyle name="Note 2 4 5 4 7" xfId="45018"/>
    <cellStyle name="Note 2 4 5 5" xfId="45019"/>
    <cellStyle name="Note 2 4 5 5 2" xfId="45020"/>
    <cellStyle name="Note 2 4 5 5 2 2" xfId="45021"/>
    <cellStyle name="Note 2 4 5 5 3" xfId="45022"/>
    <cellStyle name="Note 2 4 5 5 4" xfId="45023"/>
    <cellStyle name="Note 2 4 5 5 5" xfId="45024"/>
    <cellStyle name="Note 2 4 5 5 6" xfId="45025"/>
    <cellStyle name="Note 2 4 5 5 7" xfId="45026"/>
    <cellStyle name="Note 2 4 5 6" xfId="45027"/>
    <cellStyle name="Note 2 4 5 6 2" xfId="45028"/>
    <cellStyle name="Note 2 4 5 6 2 2" xfId="45029"/>
    <cellStyle name="Note 2 4 5 6 3" xfId="45030"/>
    <cellStyle name="Note 2 4 5 6 4" xfId="45031"/>
    <cellStyle name="Note 2 4 5 6 5" xfId="45032"/>
    <cellStyle name="Note 2 4 5 6 6" xfId="45033"/>
    <cellStyle name="Note 2 4 5 6 7" xfId="45034"/>
    <cellStyle name="Note 2 4 5 7" xfId="45035"/>
    <cellStyle name="Note 2 4 5 7 2" xfId="45036"/>
    <cellStyle name="Note 2 4 5 8" xfId="45037"/>
    <cellStyle name="Note 2 4 5 9" xfId="45038"/>
    <cellStyle name="Note 2 4 6" xfId="45039"/>
    <cellStyle name="Note 2 4 6 2" xfId="45040"/>
    <cellStyle name="Note 2 4 6 2 2" xfId="45041"/>
    <cellStyle name="Note 2 4 6 2 2 2" xfId="45042"/>
    <cellStyle name="Note 2 4 6 2 2 2 2" xfId="45043"/>
    <cellStyle name="Note 2 4 6 2 2 3" xfId="45044"/>
    <cellStyle name="Note 2 4 6 2 2 4" xfId="45045"/>
    <cellStyle name="Note 2 4 6 2 2 5" xfId="45046"/>
    <cellStyle name="Note 2 4 6 2 2 6" xfId="45047"/>
    <cellStyle name="Note 2 4 6 2 2 7" xfId="45048"/>
    <cellStyle name="Note 2 4 6 2 3" xfId="45049"/>
    <cellStyle name="Note 2 4 6 2 3 2" xfId="45050"/>
    <cellStyle name="Note 2 4 6 2 4" xfId="45051"/>
    <cellStyle name="Note 2 4 6 2 5" xfId="45052"/>
    <cellStyle name="Note 2 4 6 2 6" xfId="45053"/>
    <cellStyle name="Note 2 4 6 2 7" xfId="45054"/>
    <cellStyle name="Note 2 4 6 2 8" xfId="45055"/>
    <cellStyle name="Note 2 4 6 3" xfId="45056"/>
    <cellStyle name="Note 2 4 6 3 2" xfId="45057"/>
    <cellStyle name="Note 2 4 6 3 2 2" xfId="45058"/>
    <cellStyle name="Note 2 4 6 3 3" xfId="45059"/>
    <cellStyle name="Note 2 4 6 3 4" xfId="45060"/>
    <cellStyle name="Note 2 4 6 3 5" xfId="45061"/>
    <cellStyle name="Note 2 4 6 3 6" xfId="45062"/>
    <cellStyle name="Note 2 4 6 3 7" xfId="45063"/>
    <cellStyle name="Note 2 4 6 4" xfId="45064"/>
    <cellStyle name="Note 2 4 6 4 2" xfId="45065"/>
    <cellStyle name="Note 2 4 6 5" xfId="45066"/>
    <cellStyle name="Note 2 4 6 6" xfId="45067"/>
    <cellStyle name="Note 2 4 6 7" xfId="45068"/>
    <cellStyle name="Note 2 4 6 8" xfId="45069"/>
    <cellStyle name="Note 2 4 6 9" xfId="45070"/>
    <cellStyle name="Note 2 4 7" xfId="45071"/>
    <cellStyle name="Note 2 4 7 2" xfId="45072"/>
    <cellStyle name="Note 2 4 7 2 2" xfId="45073"/>
    <cellStyle name="Note 2 4 7 2 2 2" xfId="45074"/>
    <cellStyle name="Note 2 4 7 2 3" xfId="45075"/>
    <cellStyle name="Note 2 4 7 2 4" xfId="45076"/>
    <cellStyle name="Note 2 4 7 2 5" xfId="45077"/>
    <cellStyle name="Note 2 4 7 2 6" xfId="45078"/>
    <cellStyle name="Note 2 4 7 2 7" xfId="45079"/>
    <cellStyle name="Note 2 4 7 3" xfId="45080"/>
    <cellStyle name="Note 2 4 7 3 2" xfId="45081"/>
    <cellStyle name="Note 2 4 7 4" xfId="45082"/>
    <cellStyle name="Note 2 4 7 5" xfId="45083"/>
    <cellStyle name="Note 2 4 7 6" xfId="45084"/>
    <cellStyle name="Note 2 4 7 7" xfId="45085"/>
    <cellStyle name="Note 2 4 7 8" xfId="45086"/>
    <cellStyle name="Note 2 4 8" xfId="45087"/>
    <cellStyle name="Note 2 4 8 2" xfId="45088"/>
    <cellStyle name="Note 2 4 8 2 2" xfId="45089"/>
    <cellStyle name="Note 2 4 8 2 2 2" xfId="45090"/>
    <cellStyle name="Note 2 4 8 2 3" xfId="45091"/>
    <cellStyle name="Note 2 4 8 2 4" xfId="45092"/>
    <cellStyle name="Note 2 4 8 2 5" xfId="45093"/>
    <cellStyle name="Note 2 4 8 2 6" xfId="45094"/>
    <cellStyle name="Note 2 4 8 2 7" xfId="45095"/>
    <cellStyle name="Note 2 4 8 3" xfId="45096"/>
    <cellStyle name="Note 2 4 8 3 2" xfId="45097"/>
    <cellStyle name="Note 2 4 8 4" xfId="45098"/>
    <cellStyle name="Note 2 4 8 5" xfId="45099"/>
    <cellStyle name="Note 2 4 8 6" xfId="45100"/>
    <cellStyle name="Note 2 4 8 7" xfId="45101"/>
    <cellStyle name="Note 2 4 8 8" xfId="45102"/>
    <cellStyle name="Note 2 4 9" xfId="45103"/>
    <cellStyle name="Note 2 4 9 2" xfId="45104"/>
    <cellStyle name="Note 2 4 9 2 2" xfId="45105"/>
    <cellStyle name="Note 2 4 9 3" xfId="45106"/>
    <cellStyle name="Note 2 4 9 4" xfId="45107"/>
    <cellStyle name="Note 2 4 9 5" xfId="45108"/>
    <cellStyle name="Note 2 4 9 6" xfId="45109"/>
    <cellStyle name="Note 2 4 9 7" xfId="45110"/>
    <cellStyle name="Note 2 5" xfId="45111"/>
    <cellStyle name="Note 2 5 10" xfId="45112"/>
    <cellStyle name="Note 2 5 11" xfId="45113"/>
    <cellStyle name="Note 2 5 12" xfId="45114"/>
    <cellStyle name="Note 2 5 13" xfId="45115"/>
    <cellStyle name="Note 2 5 2" xfId="45116"/>
    <cellStyle name="Note 2 5 2 2" xfId="45117"/>
    <cellStyle name="Note 2 5 2 2 2" xfId="45118"/>
    <cellStyle name="Note 2 5 2 2 2 2" xfId="45119"/>
    <cellStyle name="Note 2 5 2 2 2 2 2" xfId="45120"/>
    <cellStyle name="Note 2 5 2 2 2 3" xfId="45121"/>
    <cellStyle name="Note 2 5 2 2 2 4" xfId="45122"/>
    <cellStyle name="Note 2 5 2 2 2 5" xfId="45123"/>
    <cellStyle name="Note 2 5 2 2 2 6" xfId="45124"/>
    <cellStyle name="Note 2 5 2 2 2 7" xfId="45125"/>
    <cellStyle name="Note 2 5 2 2 3" xfId="45126"/>
    <cellStyle name="Note 2 5 2 2 3 2" xfId="45127"/>
    <cellStyle name="Note 2 5 2 2 4" xfId="45128"/>
    <cellStyle name="Note 2 5 2 2 5" xfId="45129"/>
    <cellStyle name="Note 2 5 2 2 6" xfId="45130"/>
    <cellStyle name="Note 2 5 2 2 7" xfId="45131"/>
    <cellStyle name="Note 2 5 2 2 8" xfId="45132"/>
    <cellStyle name="Note 2 5 2 3" xfId="45133"/>
    <cellStyle name="Note 2 5 2 3 2" xfId="45134"/>
    <cellStyle name="Note 2 5 2 3 2 2" xfId="45135"/>
    <cellStyle name="Note 2 5 2 3 3" xfId="45136"/>
    <cellStyle name="Note 2 5 2 3 4" xfId="45137"/>
    <cellStyle name="Note 2 5 2 3 5" xfId="45138"/>
    <cellStyle name="Note 2 5 2 3 6" xfId="45139"/>
    <cellStyle name="Note 2 5 2 3 7" xfId="45140"/>
    <cellStyle name="Note 2 5 2 4" xfId="45141"/>
    <cellStyle name="Note 2 5 2 4 2" xfId="45142"/>
    <cellStyle name="Note 2 5 2 5" xfId="45143"/>
    <cellStyle name="Note 2 5 2 6" xfId="45144"/>
    <cellStyle name="Note 2 5 2 7" xfId="45145"/>
    <cellStyle name="Note 2 5 2 8" xfId="45146"/>
    <cellStyle name="Note 2 5 2 9" xfId="45147"/>
    <cellStyle name="Note 2 5 3" xfId="45148"/>
    <cellStyle name="Note 2 5 3 2" xfId="45149"/>
    <cellStyle name="Note 2 5 3 2 2" xfId="45150"/>
    <cellStyle name="Note 2 5 3 2 2 2" xfId="45151"/>
    <cellStyle name="Note 2 5 3 2 3" xfId="45152"/>
    <cellStyle name="Note 2 5 3 2 4" xfId="45153"/>
    <cellStyle name="Note 2 5 3 2 5" xfId="45154"/>
    <cellStyle name="Note 2 5 3 2 6" xfId="45155"/>
    <cellStyle name="Note 2 5 3 2 7" xfId="45156"/>
    <cellStyle name="Note 2 5 3 3" xfId="45157"/>
    <cellStyle name="Note 2 5 3 3 2" xfId="45158"/>
    <cellStyle name="Note 2 5 3 4" xfId="45159"/>
    <cellStyle name="Note 2 5 3 5" xfId="45160"/>
    <cellStyle name="Note 2 5 3 6" xfId="45161"/>
    <cellStyle name="Note 2 5 3 7" xfId="45162"/>
    <cellStyle name="Note 2 5 3 8" xfId="45163"/>
    <cellStyle name="Note 2 5 4" xfId="45164"/>
    <cellStyle name="Note 2 5 4 2" xfId="45165"/>
    <cellStyle name="Note 2 5 4 2 2" xfId="45166"/>
    <cellStyle name="Note 2 5 4 2 2 2" xfId="45167"/>
    <cellStyle name="Note 2 5 4 2 3" xfId="45168"/>
    <cellStyle name="Note 2 5 4 2 4" xfId="45169"/>
    <cellStyle name="Note 2 5 4 2 5" xfId="45170"/>
    <cellStyle name="Note 2 5 4 2 6" xfId="45171"/>
    <cellStyle name="Note 2 5 4 2 7" xfId="45172"/>
    <cellStyle name="Note 2 5 4 3" xfId="45173"/>
    <cellStyle name="Note 2 5 4 3 2" xfId="45174"/>
    <cellStyle name="Note 2 5 4 4" xfId="45175"/>
    <cellStyle name="Note 2 5 4 5" xfId="45176"/>
    <cellStyle name="Note 2 5 4 6" xfId="45177"/>
    <cellStyle name="Note 2 5 4 7" xfId="45178"/>
    <cellStyle name="Note 2 5 4 8" xfId="45179"/>
    <cellStyle name="Note 2 5 5" xfId="45180"/>
    <cellStyle name="Note 2 5 5 2" xfId="45181"/>
    <cellStyle name="Note 2 5 5 2 2" xfId="45182"/>
    <cellStyle name="Note 2 5 5 3" xfId="45183"/>
    <cellStyle name="Note 2 5 5 4" xfId="45184"/>
    <cellStyle name="Note 2 5 5 5" xfId="45185"/>
    <cellStyle name="Note 2 5 5 6" xfId="45186"/>
    <cellStyle name="Note 2 5 5 7" xfId="45187"/>
    <cellStyle name="Note 2 5 6" xfId="45188"/>
    <cellStyle name="Note 2 5 6 2" xfId="45189"/>
    <cellStyle name="Note 2 5 6 2 2" xfId="45190"/>
    <cellStyle name="Note 2 5 6 3" xfId="45191"/>
    <cellStyle name="Note 2 5 6 4" xfId="45192"/>
    <cellStyle name="Note 2 5 6 5" xfId="45193"/>
    <cellStyle name="Note 2 5 6 6" xfId="45194"/>
    <cellStyle name="Note 2 5 6 7" xfId="45195"/>
    <cellStyle name="Note 2 5 7" xfId="45196"/>
    <cellStyle name="Note 2 5 7 2" xfId="45197"/>
    <cellStyle name="Note 2 5 7 2 2" xfId="45198"/>
    <cellStyle name="Note 2 5 7 3" xfId="45199"/>
    <cellStyle name="Note 2 5 7 4" xfId="45200"/>
    <cellStyle name="Note 2 5 7 5" xfId="45201"/>
    <cellStyle name="Note 2 5 7 6" xfId="45202"/>
    <cellStyle name="Note 2 5 7 7" xfId="45203"/>
    <cellStyle name="Note 2 5 8" xfId="45204"/>
    <cellStyle name="Note 2 5 8 2" xfId="45205"/>
    <cellStyle name="Note 2 5 9" xfId="45206"/>
    <cellStyle name="Note 2 6" xfId="45207"/>
    <cellStyle name="Note 2 6 10" xfId="45208"/>
    <cellStyle name="Note 2 6 2" xfId="45209"/>
    <cellStyle name="Note 2 6 2 2" xfId="45210"/>
    <cellStyle name="Note 2 6 2 2 2" xfId="45211"/>
    <cellStyle name="Note 2 6 2 2 2 2" xfId="45212"/>
    <cellStyle name="Note 2 6 2 2 2 2 2" xfId="45213"/>
    <cellStyle name="Note 2 6 2 2 2 3" xfId="45214"/>
    <cellStyle name="Note 2 6 2 2 2 4" xfId="45215"/>
    <cellStyle name="Note 2 6 2 2 2 5" xfId="45216"/>
    <cellStyle name="Note 2 6 2 2 2 6" xfId="45217"/>
    <cellStyle name="Note 2 6 2 2 2 7" xfId="45218"/>
    <cellStyle name="Note 2 6 2 2 3" xfId="45219"/>
    <cellStyle name="Note 2 6 2 2 3 2" xfId="45220"/>
    <cellStyle name="Note 2 6 2 2 4" xfId="45221"/>
    <cellStyle name="Note 2 6 2 2 5" xfId="45222"/>
    <cellStyle name="Note 2 6 2 2 6" xfId="45223"/>
    <cellStyle name="Note 2 6 2 2 7" xfId="45224"/>
    <cellStyle name="Note 2 6 2 2 8" xfId="45225"/>
    <cellStyle name="Note 2 6 2 3" xfId="45226"/>
    <cellStyle name="Note 2 6 2 3 2" xfId="45227"/>
    <cellStyle name="Note 2 6 2 3 2 2" xfId="45228"/>
    <cellStyle name="Note 2 6 2 3 3" xfId="45229"/>
    <cellStyle name="Note 2 6 2 3 4" xfId="45230"/>
    <cellStyle name="Note 2 6 2 3 5" xfId="45231"/>
    <cellStyle name="Note 2 6 2 3 6" xfId="45232"/>
    <cellStyle name="Note 2 6 2 3 7" xfId="45233"/>
    <cellStyle name="Note 2 6 2 4" xfId="45234"/>
    <cellStyle name="Note 2 6 2 4 2" xfId="45235"/>
    <cellStyle name="Note 2 6 2 5" xfId="45236"/>
    <cellStyle name="Note 2 6 2 6" xfId="45237"/>
    <cellStyle name="Note 2 6 2 7" xfId="45238"/>
    <cellStyle name="Note 2 6 2 8" xfId="45239"/>
    <cellStyle name="Note 2 6 2 9" xfId="45240"/>
    <cellStyle name="Note 2 6 3" xfId="45241"/>
    <cellStyle name="Note 2 6 3 2" xfId="45242"/>
    <cellStyle name="Note 2 6 3 2 2" xfId="45243"/>
    <cellStyle name="Note 2 6 3 2 2 2" xfId="45244"/>
    <cellStyle name="Note 2 6 3 2 3" xfId="45245"/>
    <cellStyle name="Note 2 6 3 2 4" xfId="45246"/>
    <cellStyle name="Note 2 6 3 2 5" xfId="45247"/>
    <cellStyle name="Note 2 6 3 2 6" xfId="45248"/>
    <cellStyle name="Note 2 6 3 2 7" xfId="45249"/>
    <cellStyle name="Note 2 6 3 3" xfId="45250"/>
    <cellStyle name="Note 2 6 3 3 2" xfId="45251"/>
    <cellStyle name="Note 2 6 3 4" xfId="45252"/>
    <cellStyle name="Note 2 6 3 5" xfId="45253"/>
    <cellStyle name="Note 2 6 3 6" xfId="45254"/>
    <cellStyle name="Note 2 6 3 7" xfId="45255"/>
    <cellStyle name="Note 2 6 3 8" xfId="45256"/>
    <cellStyle name="Note 2 6 4" xfId="45257"/>
    <cellStyle name="Note 2 6 4 2" xfId="45258"/>
    <cellStyle name="Note 2 6 4 2 2" xfId="45259"/>
    <cellStyle name="Note 2 6 4 3" xfId="45260"/>
    <cellStyle name="Note 2 6 4 4" xfId="45261"/>
    <cellStyle name="Note 2 6 4 5" xfId="45262"/>
    <cellStyle name="Note 2 6 4 6" xfId="45263"/>
    <cellStyle name="Note 2 6 4 7" xfId="45264"/>
    <cellStyle name="Note 2 6 5" xfId="45265"/>
    <cellStyle name="Note 2 6 5 2" xfId="45266"/>
    <cellStyle name="Note 2 6 6" xfId="45267"/>
    <cellStyle name="Note 2 6 7" xfId="45268"/>
    <cellStyle name="Note 2 6 8" xfId="45269"/>
    <cellStyle name="Note 2 6 9" xfId="45270"/>
    <cellStyle name="Note 2 7" xfId="45271"/>
    <cellStyle name="Note 2 7 2" xfId="45272"/>
    <cellStyle name="Note 2 7 2 2" xfId="45273"/>
    <cellStyle name="Note 2 7 2 2 2" xfId="45274"/>
    <cellStyle name="Note 2 7 2 2 2 2" xfId="45275"/>
    <cellStyle name="Note 2 7 2 2 3" xfId="45276"/>
    <cellStyle name="Note 2 7 2 2 4" xfId="45277"/>
    <cellStyle name="Note 2 7 2 2 5" xfId="45278"/>
    <cellStyle name="Note 2 7 2 2 6" xfId="45279"/>
    <cellStyle name="Note 2 7 2 2 7" xfId="45280"/>
    <cellStyle name="Note 2 7 2 3" xfId="45281"/>
    <cellStyle name="Note 2 7 2 3 2" xfId="45282"/>
    <cellStyle name="Note 2 7 2 4" xfId="45283"/>
    <cellStyle name="Note 2 7 2 5" xfId="45284"/>
    <cellStyle name="Note 2 7 2 6" xfId="45285"/>
    <cellStyle name="Note 2 7 2 7" xfId="45286"/>
    <cellStyle name="Note 2 7 2 8" xfId="45287"/>
    <cellStyle name="Note 2 7 3" xfId="45288"/>
    <cellStyle name="Note 2 7 3 2" xfId="45289"/>
    <cellStyle name="Note 2 7 3 2 2" xfId="45290"/>
    <cellStyle name="Note 2 7 3 3" xfId="45291"/>
    <cellStyle name="Note 2 7 3 4" xfId="45292"/>
    <cellStyle name="Note 2 7 3 5" xfId="45293"/>
    <cellStyle name="Note 2 7 3 6" xfId="45294"/>
    <cellStyle name="Note 2 7 3 7" xfId="45295"/>
    <cellStyle name="Note 2 7 4" xfId="45296"/>
    <cellStyle name="Note 2 7 4 2" xfId="45297"/>
    <cellStyle name="Note 2 7 5" xfId="45298"/>
    <cellStyle name="Note 2 7 6" xfId="45299"/>
    <cellStyle name="Note 2 7 7" xfId="45300"/>
    <cellStyle name="Note 2 7 8" xfId="45301"/>
    <cellStyle name="Note 2 7 9" xfId="45302"/>
    <cellStyle name="Note 2 8" xfId="45303"/>
    <cellStyle name="Note 2 8 2" xfId="45304"/>
    <cellStyle name="Note 2 8 2 2" xfId="45305"/>
    <cellStyle name="Note 2 8 2 2 2" xfId="45306"/>
    <cellStyle name="Note 2 8 2 2 2 2" xfId="45307"/>
    <cellStyle name="Note 2 8 2 2 3" xfId="45308"/>
    <cellStyle name="Note 2 8 2 2 4" xfId="45309"/>
    <cellStyle name="Note 2 8 2 2 5" xfId="45310"/>
    <cellStyle name="Note 2 8 2 2 6" xfId="45311"/>
    <cellStyle name="Note 2 8 2 2 7" xfId="45312"/>
    <cellStyle name="Note 2 8 2 3" xfId="45313"/>
    <cellStyle name="Note 2 8 2 3 2" xfId="45314"/>
    <cellStyle name="Note 2 8 2 4" xfId="45315"/>
    <cellStyle name="Note 2 8 2 5" xfId="45316"/>
    <cellStyle name="Note 2 8 2 6" xfId="45317"/>
    <cellStyle name="Note 2 8 2 7" xfId="45318"/>
    <cellStyle name="Note 2 8 2 8" xfId="45319"/>
    <cellStyle name="Note 2 8 3" xfId="45320"/>
    <cellStyle name="Note 2 8 3 2" xfId="45321"/>
    <cellStyle name="Note 2 8 3 2 2" xfId="45322"/>
    <cellStyle name="Note 2 8 3 3" xfId="45323"/>
    <cellStyle name="Note 2 8 3 4" xfId="45324"/>
    <cellStyle name="Note 2 8 3 5" xfId="45325"/>
    <cellStyle name="Note 2 8 3 6" xfId="45326"/>
    <cellStyle name="Note 2 8 3 7" xfId="45327"/>
    <cellStyle name="Note 2 8 4" xfId="45328"/>
    <cellStyle name="Note 2 8 4 2" xfId="45329"/>
    <cellStyle name="Note 2 8 5" xfId="45330"/>
    <cellStyle name="Note 2 8 6" xfId="45331"/>
    <cellStyle name="Note 2 8 7" xfId="45332"/>
    <cellStyle name="Note 2 8 8" xfId="45333"/>
    <cellStyle name="Note 2 8 9" xfId="45334"/>
    <cellStyle name="Note 2 9" xfId="45335"/>
    <cellStyle name="Note 2 9 2" xfId="45336"/>
    <cellStyle name="Note 2 9 2 2" xfId="45337"/>
    <cellStyle name="Note 2 9 2 2 2" xfId="45338"/>
    <cellStyle name="Note 2 9 2 3" xfId="45339"/>
    <cellStyle name="Note 2 9 2 4" xfId="45340"/>
    <cellStyle name="Note 2 9 2 5" xfId="45341"/>
    <cellStyle name="Note 2 9 2 6" xfId="45342"/>
    <cellStyle name="Note 2 9 2 7" xfId="45343"/>
    <cellStyle name="Note 2 9 3" xfId="45344"/>
    <cellStyle name="Note 2 9 3 2" xfId="45345"/>
    <cellStyle name="Note 2 9 4" xfId="45346"/>
    <cellStyle name="Note 2 9 5" xfId="45347"/>
    <cellStyle name="Note 2 9 6" xfId="45348"/>
    <cellStyle name="Note 2 9 7" xfId="45349"/>
    <cellStyle name="Note 2 9 8" xfId="45350"/>
    <cellStyle name="Note 20" xfId="45351"/>
    <cellStyle name="Note 200" xfId="45352"/>
    <cellStyle name="Note 201" xfId="45353"/>
    <cellStyle name="Note 202" xfId="45354"/>
    <cellStyle name="Note 203" xfId="45355"/>
    <cellStyle name="Note 204" xfId="45356"/>
    <cellStyle name="Note 205" xfId="45357"/>
    <cellStyle name="Note 206" xfId="45358"/>
    <cellStyle name="Note 207" xfId="45359"/>
    <cellStyle name="Note 208" xfId="45360"/>
    <cellStyle name="Note 209" xfId="45361"/>
    <cellStyle name="Note 21" xfId="45362"/>
    <cellStyle name="Note 210" xfId="45363"/>
    <cellStyle name="Note 211" xfId="45364"/>
    <cellStyle name="Note 212" xfId="45365"/>
    <cellStyle name="Note 213" xfId="45366"/>
    <cellStyle name="Note 22" xfId="45367"/>
    <cellStyle name="Note 23" xfId="45368"/>
    <cellStyle name="Note 24" xfId="45369"/>
    <cellStyle name="Note 25" xfId="45370"/>
    <cellStyle name="Note 26" xfId="45371"/>
    <cellStyle name="Note 27" xfId="45372"/>
    <cellStyle name="Note 28" xfId="45373"/>
    <cellStyle name="Note 29" xfId="45374"/>
    <cellStyle name="Note 3" xfId="45375"/>
    <cellStyle name="Note 3 2" xfId="45376"/>
    <cellStyle name="Note 3 2 2" xfId="45377"/>
    <cellStyle name="Note 3 2 2 2" xfId="45378"/>
    <cellStyle name="Note 3 2 2 2 2" xfId="45379"/>
    <cellStyle name="Note 3 2 2 3" xfId="45380"/>
    <cellStyle name="Note 3 2 2 4" xfId="45381"/>
    <cellStyle name="Note 3 2 2 5" xfId="45382"/>
    <cellStyle name="Note 3 2 2 6" xfId="45383"/>
    <cellStyle name="Note 3 2 3" xfId="45384"/>
    <cellStyle name="Note 3 2 3 2" xfId="45385"/>
    <cellStyle name="Note 3 2 3 2 2" xfId="45386"/>
    <cellStyle name="Note 3 2 3 3" xfId="45387"/>
    <cellStyle name="Note 3 2 3 4" xfId="45388"/>
    <cellStyle name="Note 3 2 3 5" xfId="45389"/>
    <cellStyle name="Note 3 2 3 6" xfId="45390"/>
    <cellStyle name="Note 3 2 4" xfId="45391"/>
    <cellStyle name="Note 3 2 4 2" xfId="45392"/>
    <cellStyle name="Note 3 2 4 2 2" xfId="45393"/>
    <cellStyle name="Note 3 2 4 3" xfId="45394"/>
    <cellStyle name="Note 3 2 4 4" xfId="45395"/>
    <cellStyle name="Note 3 2 4 5" xfId="45396"/>
    <cellStyle name="Note 3 2 4 6" xfId="45397"/>
    <cellStyle name="Note 3 2 5" xfId="45398"/>
    <cellStyle name="Note 3 2 5 2" xfId="45399"/>
    <cellStyle name="Note 3 2 6" xfId="45400"/>
    <cellStyle name="Note 3 2 7" xfId="45401"/>
    <cellStyle name="Note 3 2 8" xfId="45402"/>
    <cellStyle name="Note 3 2 9" xfId="45403"/>
    <cellStyle name="Note 3 3" xfId="45404"/>
    <cellStyle name="Note 3 3 2" xfId="45405"/>
    <cellStyle name="Note 3 3 2 2" xfId="45406"/>
    <cellStyle name="Note 3 3 3" xfId="45407"/>
    <cellStyle name="Note 3 3 4" xfId="45408"/>
    <cellStyle name="Note 3 3 5" xfId="45409"/>
    <cellStyle name="Note 3 3 6" xfId="45410"/>
    <cellStyle name="Note 3 4" xfId="45411"/>
    <cellStyle name="Note 3 4 2" xfId="45412"/>
    <cellStyle name="Note 3 4 2 2" xfId="45413"/>
    <cellStyle name="Note 3 4 3" xfId="45414"/>
    <cellStyle name="Note 3 4 4" xfId="45415"/>
    <cellStyle name="Note 3 4 5" xfId="45416"/>
    <cellStyle name="Note 3 4 6" xfId="45417"/>
    <cellStyle name="Note 3 5" xfId="45418"/>
    <cellStyle name="Note 3 5 2" xfId="45419"/>
    <cellStyle name="Note 3 5 2 2" xfId="45420"/>
    <cellStyle name="Note 3 5 3" xfId="45421"/>
    <cellStyle name="Note 3 5 4" xfId="45422"/>
    <cellStyle name="Note 3 5 5" xfId="45423"/>
    <cellStyle name="Note 3 5 6" xfId="45424"/>
    <cellStyle name="Note 3 6" xfId="45425"/>
    <cellStyle name="Note 3 6 2" xfId="45426"/>
    <cellStyle name="Note 3 7" xfId="45427"/>
    <cellStyle name="Note 3 7 2" xfId="45428"/>
    <cellStyle name="Note 3 8" xfId="45429"/>
    <cellStyle name="Note 3 9" xfId="45430"/>
    <cellStyle name="Note 30" xfId="45431"/>
    <cellStyle name="Note 31" xfId="45432"/>
    <cellStyle name="Note 32" xfId="45433"/>
    <cellStyle name="Note 33" xfId="45434"/>
    <cellStyle name="Note 34" xfId="45435"/>
    <cellStyle name="Note 35" xfId="45436"/>
    <cellStyle name="Note 36" xfId="45437"/>
    <cellStyle name="Note 37" xfId="45438"/>
    <cellStyle name="Note 38" xfId="45439"/>
    <cellStyle name="Note 39" xfId="45440"/>
    <cellStyle name="Note 4" xfId="45441"/>
    <cellStyle name="Note 4 2" xfId="45442"/>
    <cellStyle name="Note 4 2 2" xfId="45443"/>
    <cellStyle name="Note 4 2 2 2" xfId="45444"/>
    <cellStyle name="Note 4 2 3" xfId="45445"/>
    <cellStyle name="Note 4 2 3 2" xfId="45446"/>
    <cellStyle name="Note 4 2 4" xfId="45447"/>
    <cellStyle name="Note 4 2 5" xfId="45448"/>
    <cellStyle name="Note 4 3" xfId="45449"/>
    <cellStyle name="Note 4 3 2" xfId="45450"/>
    <cellStyle name="Note 4 3 2 2" xfId="45451"/>
    <cellStyle name="Note 4 3 3" xfId="45452"/>
    <cellStyle name="Note 4 3 4" xfId="45453"/>
    <cellStyle name="Note 4 3 5" xfId="45454"/>
    <cellStyle name="Note 4 3 6" xfId="45455"/>
    <cellStyle name="Note 4 4" xfId="45456"/>
    <cellStyle name="Note 4 4 2" xfId="45457"/>
    <cellStyle name="Note 4 4 2 2" xfId="45458"/>
    <cellStyle name="Note 4 4 2 2 2" xfId="45459"/>
    <cellStyle name="Note 4 4 2 3" xfId="45460"/>
    <cellStyle name="Note 4 4 2 4" xfId="45461"/>
    <cellStyle name="Note 4 4 2 5" xfId="45462"/>
    <cellStyle name="Note 4 4 2 6" xfId="45463"/>
    <cellStyle name="Note 4 4 3" xfId="45464"/>
    <cellStyle name="Note 4 4 3 2" xfId="45465"/>
    <cellStyle name="Note 4 4 3 3" xfId="45466"/>
    <cellStyle name="Note 4 4 4" xfId="45467"/>
    <cellStyle name="Note 4 4 5" xfId="45468"/>
    <cellStyle name="Note 4 4 6" xfId="45469"/>
    <cellStyle name="Note 4 4 7" xfId="45470"/>
    <cellStyle name="Note 4 5" xfId="45471"/>
    <cellStyle name="Note 4 5 2" xfId="45472"/>
    <cellStyle name="Note 4 5 3" xfId="45473"/>
    <cellStyle name="Note 4 6" xfId="45474"/>
    <cellStyle name="Note 4 6 2" xfId="45475"/>
    <cellStyle name="Note 4 7" xfId="45476"/>
    <cellStyle name="Note 4 8" xfId="45477"/>
    <cellStyle name="Note 40" xfId="45478"/>
    <cellStyle name="Note 41" xfId="45479"/>
    <cellStyle name="Note 42" xfId="45480"/>
    <cellStyle name="Note 43" xfId="45481"/>
    <cellStyle name="Note 44" xfId="45482"/>
    <cellStyle name="Note 45" xfId="45483"/>
    <cellStyle name="Note 46" xfId="45484"/>
    <cellStyle name="Note 47" xfId="45485"/>
    <cellStyle name="Note 48" xfId="45486"/>
    <cellStyle name="Note 49" xfId="45487"/>
    <cellStyle name="Note 5" xfId="45488"/>
    <cellStyle name="Note 5 2" xfId="45489"/>
    <cellStyle name="Note 5 2 2" xfId="45490"/>
    <cellStyle name="Note 50" xfId="45491"/>
    <cellStyle name="Note 51" xfId="45492"/>
    <cellStyle name="Note 52" xfId="45493"/>
    <cellStyle name="Note 53" xfId="45494"/>
    <cellStyle name="Note 54" xfId="45495"/>
    <cellStyle name="Note 55" xfId="45496"/>
    <cellStyle name="Note 56" xfId="45497"/>
    <cellStyle name="Note 57" xfId="45498"/>
    <cellStyle name="Note 58" xfId="45499"/>
    <cellStyle name="Note 59" xfId="45500"/>
    <cellStyle name="Note 6" xfId="45501"/>
    <cellStyle name="Note 6 2" xfId="45502"/>
    <cellStyle name="Note 60" xfId="45503"/>
    <cellStyle name="Note 61" xfId="45504"/>
    <cellStyle name="Note 62" xfId="45505"/>
    <cellStyle name="Note 63" xfId="45506"/>
    <cellStyle name="Note 64" xfId="45507"/>
    <cellStyle name="Note 65" xfId="45508"/>
    <cellStyle name="Note 66" xfId="45509"/>
    <cellStyle name="Note 67" xfId="45510"/>
    <cellStyle name="Note 68" xfId="45511"/>
    <cellStyle name="Note 69" xfId="45512"/>
    <cellStyle name="Note 7" xfId="45513"/>
    <cellStyle name="Note 70" xfId="45514"/>
    <cellStyle name="Note 71" xfId="45515"/>
    <cellStyle name="Note 72" xfId="45516"/>
    <cellStyle name="Note 73" xfId="45517"/>
    <cellStyle name="Note 74" xfId="45518"/>
    <cellStyle name="Note 75" xfId="45519"/>
    <cellStyle name="Note 76" xfId="45520"/>
    <cellStyle name="Note 77" xfId="45521"/>
    <cellStyle name="Note 78" xfId="45522"/>
    <cellStyle name="Note 79" xfId="45523"/>
    <cellStyle name="Note 8" xfId="45524"/>
    <cellStyle name="Note 80" xfId="45525"/>
    <cellStyle name="Note 81" xfId="45526"/>
    <cellStyle name="Note 82" xfId="45527"/>
    <cellStyle name="Note 83" xfId="45528"/>
    <cellStyle name="Note 84" xfId="45529"/>
    <cellStyle name="Note 85" xfId="45530"/>
    <cellStyle name="Note 86" xfId="45531"/>
    <cellStyle name="Note 87" xfId="45532"/>
    <cellStyle name="Note 88" xfId="45533"/>
    <cellStyle name="Note 89" xfId="45534"/>
    <cellStyle name="Note 9" xfId="45535"/>
    <cellStyle name="Note 90" xfId="45536"/>
    <cellStyle name="Note 91" xfId="45537"/>
    <cellStyle name="Note 92" xfId="45538"/>
    <cellStyle name="Note 93" xfId="45539"/>
    <cellStyle name="Note 94" xfId="45540"/>
    <cellStyle name="Note 95" xfId="45541"/>
    <cellStyle name="Note 96" xfId="45542"/>
    <cellStyle name="Note 97" xfId="45543"/>
    <cellStyle name="Note 98" xfId="45544"/>
    <cellStyle name="Note 99" xfId="45545"/>
    <cellStyle name="Output 10" xfId="45546"/>
    <cellStyle name="Output 11" xfId="45547"/>
    <cellStyle name="Output 2" xfId="45548"/>
    <cellStyle name="Output 2 2" xfId="45549"/>
    <cellStyle name="Output 2 2 2" xfId="45550"/>
    <cellStyle name="Output 2 2 2 2" xfId="45551"/>
    <cellStyle name="Output 2 2 3" xfId="45552"/>
    <cellStyle name="Output 2 2 4" xfId="45553"/>
    <cellStyle name="Output 2 2 5" xfId="45554"/>
    <cellStyle name="Output 2 2 6" xfId="45555"/>
    <cellStyle name="Output 2 3" xfId="45556"/>
    <cellStyle name="Output 2 3 2" xfId="45557"/>
    <cellStyle name="Output 2 3 2 2" xfId="45558"/>
    <cellStyle name="Output 2 3 3" xfId="45559"/>
    <cellStyle name="Output 2 3 4" xfId="45560"/>
    <cellStyle name="Output 2 3 5" xfId="45561"/>
    <cellStyle name="Output 2 3 6" xfId="45562"/>
    <cellStyle name="Output 2 4" xfId="45563"/>
    <cellStyle name="Output 2 4 2" xfId="45564"/>
    <cellStyle name="Output 2 4 2 2" xfId="45565"/>
    <cellStyle name="Output 2 4 3" xfId="45566"/>
    <cellStyle name="Output 2 4 4" xfId="45567"/>
    <cellStyle name="Output 2 4 5" xfId="45568"/>
    <cellStyle name="Output 2 4 6" xfId="45569"/>
    <cellStyle name="Output 2 5" xfId="45570"/>
    <cellStyle name="Output 2 5 2" xfId="45571"/>
    <cellStyle name="Output 2 6" xfId="45572"/>
    <cellStyle name="Output 2 6 2" xfId="45573"/>
    <cellStyle name="Output 2 7" xfId="45574"/>
    <cellStyle name="Output 2 8" xfId="45575"/>
    <cellStyle name="Output 2 9" xfId="45576"/>
    <cellStyle name="Output 3" xfId="45577"/>
    <cellStyle name="Output 3 10" xfId="45578"/>
    <cellStyle name="Output 3 11" xfId="45579"/>
    <cellStyle name="Output 3 2" xfId="45580"/>
    <cellStyle name="Output 3 2 2" xfId="45581"/>
    <cellStyle name="Output 3 2 2 2" xfId="45582"/>
    <cellStyle name="Output 3 2 3" xfId="45583"/>
    <cellStyle name="Output 3 2 4" xfId="45584"/>
    <cellStyle name="Output 3 2 5" xfId="45585"/>
    <cellStyle name="Output 3 2 6" xfId="45586"/>
    <cellStyle name="Output 3 3" xfId="45587"/>
    <cellStyle name="Output 3 3 2" xfId="45588"/>
    <cellStyle name="Output 3 3 2 2" xfId="45589"/>
    <cellStyle name="Output 3 3 3" xfId="45590"/>
    <cellStyle name="Output 3 3 4" xfId="45591"/>
    <cellStyle name="Output 3 3 5" xfId="45592"/>
    <cellStyle name="Output 3 3 6" xfId="45593"/>
    <cellStyle name="Output 3 4" xfId="45594"/>
    <cellStyle name="Output 3 4 2" xfId="45595"/>
    <cellStyle name="Output 3 4 2 2" xfId="45596"/>
    <cellStyle name="Output 3 4 2 2 2" xfId="45597"/>
    <cellStyle name="Output 3 4 2 3" xfId="45598"/>
    <cellStyle name="Output 3 4 2 4" xfId="45599"/>
    <cellStyle name="Output 3 4 2 5" xfId="45600"/>
    <cellStyle name="Output 3 4 2 6" xfId="45601"/>
    <cellStyle name="Output 3 4 3" xfId="45602"/>
    <cellStyle name="Output 3 4 3 2" xfId="45603"/>
    <cellStyle name="Output 3 4 3 2 2" xfId="45604"/>
    <cellStyle name="Output 3 4 3 2 3" xfId="45605"/>
    <cellStyle name="Output 3 4 3 2 3 2" xfId="45606"/>
    <cellStyle name="Output 3 4 3 2 4" xfId="45607"/>
    <cellStyle name="Output 3 4 3 3" xfId="45608"/>
    <cellStyle name="Output 3 4 3 4" xfId="45609"/>
    <cellStyle name="Output 3 4 3 5" xfId="45610"/>
    <cellStyle name="Output 3 4 3 6" xfId="45611"/>
    <cellStyle name="Output 3 4 4" xfId="45612"/>
    <cellStyle name="Output 3 4 4 2" xfId="45613"/>
    <cellStyle name="Output 3 4 4 3" xfId="45614"/>
    <cellStyle name="Output 3 4 4 3 2" xfId="45615"/>
    <cellStyle name="Output 3 4 4 4" xfId="45616"/>
    <cellStyle name="Output 3 4 5" xfId="45617"/>
    <cellStyle name="Output 3 4 6" xfId="45618"/>
    <cellStyle name="Output 3 4 7" xfId="45619"/>
    <cellStyle name="Output 3 4 8" xfId="45620"/>
    <cellStyle name="Output 3 5" xfId="45621"/>
    <cellStyle name="Output 3 5 2" xfId="45622"/>
    <cellStyle name="Output 3 5 2 2" xfId="45623"/>
    <cellStyle name="Output 3 5 2 3" xfId="45624"/>
    <cellStyle name="Output 3 5 2 3 2" xfId="45625"/>
    <cellStyle name="Output 3 5 2 4" xfId="45626"/>
    <cellStyle name="Output 3 5 3" xfId="45627"/>
    <cellStyle name="Output 3 5 4" xfId="45628"/>
    <cellStyle name="Output 3 5 5" xfId="45629"/>
    <cellStyle name="Output 3 5 6" xfId="45630"/>
    <cellStyle name="Output 3 6" xfId="45631"/>
    <cellStyle name="Output 3 6 2" xfId="45632"/>
    <cellStyle name="Output 3 6 2 2" xfId="45633"/>
    <cellStyle name="Output 3 6 3" xfId="45634"/>
    <cellStyle name="Output 3 6 3 2" xfId="45635"/>
    <cellStyle name="Output 3 6 4" xfId="45636"/>
    <cellStyle name="Output 3 6 5" xfId="45637"/>
    <cellStyle name="Output 3 6 6" xfId="45638"/>
    <cellStyle name="Output 3 7" xfId="45639"/>
    <cellStyle name="Output 3 7 2" xfId="45640"/>
    <cellStyle name="Output 3 8" xfId="45641"/>
    <cellStyle name="Output 3 8 2" xfId="45642"/>
    <cellStyle name="Output 3 9" xfId="45643"/>
    <cellStyle name="Output 4" xfId="45644"/>
    <cellStyle name="Output 4 10" xfId="45645"/>
    <cellStyle name="Output 4 11" xfId="45646"/>
    <cellStyle name="Output 4 2" xfId="45647"/>
    <cellStyle name="Output 4 2 2" xfId="45648"/>
    <cellStyle name="Output 4 2 2 2" xfId="45649"/>
    <cellStyle name="Output 4 2 3" xfId="45650"/>
    <cellStyle name="Output 4 2 4" xfId="45651"/>
    <cellStyle name="Output 4 2 5" xfId="45652"/>
    <cellStyle name="Output 4 2 6" xfId="45653"/>
    <cellStyle name="Output 4 3" xfId="45654"/>
    <cellStyle name="Output 4 3 2" xfId="45655"/>
    <cellStyle name="Output 4 3 2 2" xfId="45656"/>
    <cellStyle name="Output 4 3 3" xfId="45657"/>
    <cellStyle name="Output 4 3 4" xfId="45658"/>
    <cellStyle name="Output 4 3 5" xfId="45659"/>
    <cellStyle name="Output 4 3 6" xfId="45660"/>
    <cellStyle name="Output 4 4" xfId="45661"/>
    <cellStyle name="Output 4 4 2" xfId="45662"/>
    <cellStyle name="Output 4 4 2 2" xfId="45663"/>
    <cellStyle name="Output 4 4 3" xfId="45664"/>
    <cellStyle name="Output 4 4 4" xfId="45665"/>
    <cellStyle name="Output 4 4 5" xfId="45666"/>
    <cellStyle name="Output 4 4 6" xfId="45667"/>
    <cellStyle name="Output 4 5" xfId="45668"/>
    <cellStyle name="Output 4 5 2" xfId="45669"/>
    <cellStyle name="Output 4 5 2 2" xfId="45670"/>
    <cellStyle name="Output 4 5 3" xfId="45671"/>
    <cellStyle name="Output 4 5 4" xfId="45672"/>
    <cellStyle name="Output 4 5 5" xfId="45673"/>
    <cellStyle name="Output 4 5 6" xfId="45674"/>
    <cellStyle name="Output 4 6" xfId="45675"/>
    <cellStyle name="Output 4 6 2" xfId="45676"/>
    <cellStyle name="Output 4 7" xfId="45677"/>
    <cellStyle name="Output 4 7 2" xfId="45678"/>
    <cellStyle name="Output 4 8" xfId="45679"/>
    <cellStyle name="Output 4 9" xfId="45680"/>
    <cellStyle name="Output 5" xfId="45681"/>
    <cellStyle name="Output 5 2" xfId="45682"/>
    <cellStyle name="Output 5 2 2" xfId="45683"/>
    <cellStyle name="Output 5 2 2 2" xfId="45684"/>
    <cellStyle name="Output 5 2 3" xfId="45685"/>
    <cellStyle name="Output 5 2 4" xfId="45686"/>
    <cellStyle name="Output 5 2 5" xfId="45687"/>
    <cellStyle name="Output 5 2 6" xfId="45688"/>
    <cellStyle name="Output 5 3" xfId="45689"/>
    <cellStyle name="Output 5 3 2" xfId="45690"/>
    <cellStyle name="Output 5 3 2 2" xfId="45691"/>
    <cellStyle name="Output 5 3 2 3" xfId="45692"/>
    <cellStyle name="Output 5 3 2 3 2" xfId="45693"/>
    <cellStyle name="Output 5 3 2 4" xfId="45694"/>
    <cellStyle name="Output 5 3 3" xfId="45695"/>
    <cellStyle name="Output 5 3 4" xfId="45696"/>
    <cellStyle name="Output 5 3 5" xfId="45697"/>
    <cellStyle name="Output 5 3 6" xfId="45698"/>
    <cellStyle name="Output 5 4" xfId="45699"/>
    <cellStyle name="Output 5 4 2" xfId="45700"/>
    <cellStyle name="Output 5 4 3" xfId="45701"/>
    <cellStyle name="Output 5 4 3 2" xfId="45702"/>
    <cellStyle name="Output 5 4 4" xfId="45703"/>
    <cellStyle name="Output 5 5" xfId="45704"/>
    <cellStyle name="Output 5 6" xfId="45705"/>
    <cellStyle name="Output 5 7" xfId="45706"/>
    <cellStyle name="Output 5 8" xfId="45707"/>
    <cellStyle name="Output 6" xfId="45708"/>
    <cellStyle name="Output 6 2" xfId="45709"/>
    <cellStyle name="Output 6 2 2" xfId="45710"/>
    <cellStyle name="Output 6 2 3" xfId="45711"/>
    <cellStyle name="Output 6 2 3 2" xfId="45712"/>
    <cellStyle name="Output 6 2 4" xfId="45713"/>
    <cellStyle name="Output 6 3" xfId="45714"/>
    <cellStyle name="Output 6 4" xfId="45715"/>
    <cellStyle name="Output 6 5" xfId="45716"/>
    <cellStyle name="Output 6 6" xfId="45717"/>
    <cellStyle name="Output 7" xfId="45718"/>
    <cellStyle name="Output 7 2" xfId="45719"/>
    <cellStyle name="Output 7 3" xfId="45720"/>
    <cellStyle name="Output 7 3 2" xfId="45721"/>
    <cellStyle name="Output 7 4" xfId="45722"/>
    <cellStyle name="Output 8" xfId="45723"/>
    <cellStyle name="Output 8 2" xfId="45724"/>
    <cellStyle name="Output 9" xfId="45725"/>
    <cellStyle name="Output 9 2" xfId="45726"/>
    <cellStyle name="per.style" xfId="45727"/>
    <cellStyle name="per.style 2" xfId="45728"/>
    <cellStyle name="Percent 10 2" xfId="45729"/>
    <cellStyle name="Percent 10 2 2" xfId="45730"/>
    <cellStyle name="Percent 10 2 2 2" xfId="45731"/>
    <cellStyle name="Percent 10 2 3" xfId="45732"/>
    <cellStyle name="Percent 10 2 4" xfId="45733"/>
    <cellStyle name="Percent 10 2 5" xfId="45734"/>
    <cellStyle name="Percent 10 2 6" xfId="45735"/>
    <cellStyle name="Percent 2" xfId="45736"/>
    <cellStyle name="Percent 2 2" xfId="45737"/>
    <cellStyle name="Percent 2 2 2" xfId="45738"/>
    <cellStyle name="Percent 2 2 2 2" xfId="45739"/>
    <cellStyle name="Percent 2 2 3" xfId="45740"/>
    <cellStyle name="Percent 2 2 3 2" xfId="45741"/>
    <cellStyle name="Percent 2 2 3 3" xfId="45742"/>
    <cellStyle name="Percent 2 2 4" xfId="45743"/>
    <cellStyle name="Percent 2 2 5" xfId="45744"/>
    <cellStyle name="Percent 2 2 6" xfId="45745"/>
    <cellStyle name="Percent 2 3" xfId="45746"/>
    <cellStyle name="Percent 2 3 2" xfId="45747"/>
    <cellStyle name="Percent 2 3 2 2" xfId="45748"/>
    <cellStyle name="Percent 2 3 2 2 2" xfId="45749"/>
    <cellStyle name="Percent 2 3 2 3" xfId="45750"/>
    <cellStyle name="Percent 2 3 2 3 2" xfId="45751"/>
    <cellStyle name="Percent 2 3 2 4" xfId="45752"/>
    <cellStyle name="Percent 2 3 2 5" xfId="45753"/>
    <cellStyle name="Percent 2 3 3" xfId="45754"/>
    <cellStyle name="Percent 2 3 3 2" xfId="45755"/>
    <cellStyle name="Percent 2 3 3 2 2" xfId="45756"/>
    <cellStyle name="Percent 2 3 3 3" xfId="45757"/>
    <cellStyle name="Percent 2 3 3 4" xfId="45758"/>
    <cellStyle name="Percent 2 3 3 5" xfId="45759"/>
    <cellStyle name="Percent 2 3 3 6" xfId="45760"/>
    <cellStyle name="Percent 2 3 4" xfId="45761"/>
    <cellStyle name="Percent 2 3 4 2" xfId="45762"/>
    <cellStyle name="Percent 2 3 4 2 2" xfId="45763"/>
    <cellStyle name="Percent 2 3 4 2 2 2" xfId="45764"/>
    <cellStyle name="Percent 2 3 4 2 3" xfId="45765"/>
    <cellStyle name="Percent 2 3 4 2 4" xfId="45766"/>
    <cellStyle name="Percent 2 3 4 2 5" xfId="45767"/>
    <cellStyle name="Percent 2 3 4 2 6" xfId="45768"/>
    <cellStyle name="Percent 2 3 4 3" xfId="45769"/>
    <cellStyle name="Percent 2 3 4 3 2" xfId="45770"/>
    <cellStyle name="Percent 2 3 4 3 3" xfId="45771"/>
    <cellStyle name="Percent 2 3 4 4" xfId="45772"/>
    <cellStyle name="Percent 2 3 4 5" xfId="45773"/>
    <cellStyle name="Percent 2 3 4 6" xfId="45774"/>
    <cellStyle name="Percent 2 3 4 7" xfId="45775"/>
    <cellStyle name="Percent 2 3 5" xfId="45776"/>
    <cellStyle name="Percent 2 3 5 2" xfId="45777"/>
    <cellStyle name="Percent 2 3 5 3" xfId="45778"/>
    <cellStyle name="Percent 2 3 6" xfId="45779"/>
    <cellStyle name="Percent 2 3 6 2" xfId="45780"/>
    <cellStyle name="Percent 2 3 7" xfId="45781"/>
    <cellStyle name="Percent 2 3 8" xfId="45782"/>
    <cellStyle name="Percent 2 4" xfId="45783"/>
    <cellStyle name="Percent 2 4 2" xfId="45784"/>
    <cellStyle name="Percent 2 4 2 2" xfId="45785"/>
    <cellStyle name="Percent 2 5" xfId="45786"/>
    <cellStyle name="Percent 2 5 2" xfId="45787"/>
    <cellStyle name="Percent 2 6" xfId="45788"/>
    <cellStyle name="Percent 2 7" xfId="45789"/>
    <cellStyle name="Percent 2 8" xfId="45790"/>
    <cellStyle name="Percent 3" xfId="45791"/>
    <cellStyle name="Percent 3 2" xfId="45792"/>
    <cellStyle name="Percent 3 2 2" xfId="45793"/>
    <cellStyle name="Percent 3 2 2 2" xfId="45794"/>
    <cellStyle name="Percent 3 2 3" xfId="45795"/>
    <cellStyle name="Percent 3 2 3 2" xfId="45796"/>
    <cellStyle name="Percent 3 2 4" xfId="45797"/>
    <cellStyle name="Percent 3 2 5" xfId="45798"/>
    <cellStyle name="Percent 3 3" xfId="45799"/>
    <cellStyle name="Percent 3 3 2" xfId="45800"/>
    <cellStyle name="Percent 3 3 2 2" xfId="45801"/>
    <cellStyle name="Percent 3 3 2 2 2" xfId="45802"/>
    <cellStyle name="Percent 3 3 2 3" xfId="45803"/>
    <cellStyle name="Percent 3 3 2 4" xfId="45804"/>
    <cellStyle name="Percent 3 3 2 5" xfId="45805"/>
    <cellStyle name="Percent 3 3 2 6" xfId="45806"/>
    <cellStyle name="Percent 3 3 3" xfId="45807"/>
    <cellStyle name="Percent 3 3 3 2" xfId="45808"/>
    <cellStyle name="Percent 3 3 3 3" xfId="45809"/>
    <cellStyle name="Percent 3 3 4" xfId="45810"/>
    <cellStyle name="Percent 3 3 5" xfId="45811"/>
    <cellStyle name="Percent 3 3 6" xfId="45812"/>
    <cellStyle name="Percent 3 3 7" xfId="45813"/>
    <cellStyle name="Percent 3 4" xfId="45814"/>
    <cellStyle name="Percent 3 4 2" xfId="45815"/>
    <cellStyle name="Percent 3 4 3" xfId="45816"/>
    <cellStyle name="Percent 3 5" xfId="45817"/>
    <cellStyle name="Percent 3 5 2" xfId="45818"/>
    <cellStyle name="Percent 3 6" xfId="45819"/>
    <cellStyle name="Percent 3 7" xfId="45820"/>
    <cellStyle name="Percent 4" xfId="45821"/>
    <cellStyle name="Percent 4 2" xfId="45822"/>
    <cellStyle name="Percent 4 2 2" xfId="45823"/>
    <cellStyle name="Percent 4 3" xfId="45824"/>
    <cellStyle name="Percent 4 3 2" xfId="45825"/>
    <cellStyle name="Percent 4 4" xfId="45826"/>
    <cellStyle name="Percent 4 5" xfId="45827"/>
    <cellStyle name="Percent 5" xfId="45828"/>
    <cellStyle name="Percent 5 2" xfId="45829"/>
    <cellStyle name="Percent 5 3" xfId="45830"/>
    <cellStyle name="Percent 6" xfId="45831"/>
    <cellStyle name="Percent 6 2" xfId="45832"/>
    <cellStyle name="Percent 7" xfId="45833"/>
    <cellStyle name="Percent 8" xfId="4"/>
    <cellStyle name="Percent 9" xfId="45834"/>
    <cellStyle name="Percent_DCSH - COMPONENT 3" xfId="46329"/>
    <cellStyle name="Title 10" xfId="45835"/>
    <cellStyle name="Title 11" xfId="45836"/>
    <cellStyle name="Title 2" xfId="45837"/>
    <cellStyle name="Title 2 2" xfId="45838"/>
    <cellStyle name="Title 2 2 2" xfId="45839"/>
    <cellStyle name="Title 2 2 2 2" xfId="45840"/>
    <cellStyle name="Title 2 2 3" xfId="45841"/>
    <cellStyle name="Title 2 2 4" xfId="45842"/>
    <cellStyle name="Title 2 2 5" xfId="45843"/>
    <cellStyle name="Title 2 2 6" xfId="45844"/>
    <cellStyle name="Title 2 3" xfId="45845"/>
    <cellStyle name="Title 2 3 2" xfId="45846"/>
    <cellStyle name="Title 2 3 2 2" xfId="45847"/>
    <cellStyle name="Title 2 3 3" xfId="45848"/>
    <cellStyle name="Title 2 3 4" xfId="45849"/>
    <cellStyle name="Title 2 3 5" xfId="45850"/>
    <cellStyle name="Title 2 3 6" xfId="45851"/>
    <cellStyle name="Title 2 4" xfId="45852"/>
    <cellStyle name="Title 2 4 2" xfId="45853"/>
    <cellStyle name="Title 2 4 2 2" xfId="45854"/>
    <cellStyle name="Title 2 4 3" xfId="45855"/>
    <cellStyle name="Title 2 4 4" xfId="45856"/>
    <cellStyle name="Title 2 4 5" xfId="45857"/>
    <cellStyle name="Title 2 4 6" xfId="45858"/>
    <cellStyle name="Title 2 5" xfId="45859"/>
    <cellStyle name="Title 2 5 2" xfId="45860"/>
    <cellStyle name="Title 2 6" xfId="45861"/>
    <cellStyle name="Title 2 6 2" xfId="45862"/>
    <cellStyle name="Title 2 7" xfId="45863"/>
    <cellStyle name="Title 2 8" xfId="45864"/>
    <cellStyle name="Title 3" xfId="45865"/>
    <cellStyle name="Title 3 10" xfId="45866"/>
    <cellStyle name="Title 3 2" xfId="45867"/>
    <cellStyle name="Title 3 2 2" xfId="45868"/>
    <cellStyle name="Title 3 2 2 2" xfId="45869"/>
    <cellStyle name="Title 3 2 3" xfId="45870"/>
    <cellStyle name="Title 3 2 4" xfId="45871"/>
    <cellStyle name="Title 3 2 5" xfId="45872"/>
    <cellStyle name="Title 3 2 6" xfId="45873"/>
    <cellStyle name="Title 3 3" xfId="45874"/>
    <cellStyle name="Title 3 3 2" xfId="45875"/>
    <cellStyle name="Title 3 3 2 2" xfId="45876"/>
    <cellStyle name="Title 3 3 2 2 2" xfId="45877"/>
    <cellStyle name="Title 3 3 2 3" xfId="45878"/>
    <cellStyle name="Title 3 3 2 4" xfId="45879"/>
    <cellStyle name="Title 3 3 2 5" xfId="45880"/>
    <cellStyle name="Title 3 3 2 6" xfId="45881"/>
    <cellStyle name="Title 3 3 3" xfId="45882"/>
    <cellStyle name="Title 3 3 3 2" xfId="45883"/>
    <cellStyle name="Title 3 3 3 2 2" xfId="45884"/>
    <cellStyle name="Title 3 3 3 2 3" xfId="45885"/>
    <cellStyle name="Title 3 3 3 2 3 2" xfId="45886"/>
    <cellStyle name="Title 3 3 3 2 4" xfId="45887"/>
    <cellStyle name="Title 3 3 3 3" xfId="45888"/>
    <cellStyle name="Title 3 3 3 4" xfId="45889"/>
    <cellStyle name="Title 3 3 3 5" xfId="45890"/>
    <cellStyle name="Title 3 3 3 6" xfId="45891"/>
    <cellStyle name="Title 3 3 4" xfId="45892"/>
    <cellStyle name="Title 3 3 4 2" xfId="45893"/>
    <cellStyle name="Title 3 3 4 3" xfId="45894"/>
    <cellStyle name="Title 3 3 4 3 2" xfId="45895"/>
    <cellStyle name="Title 3 3 4 4" xfId="45896"/>
    <cellStyle name="Title 3 3 5" xfId="45897"/>
    <cellStyle name="Title 3 3 6" xfId="45898"/>
    <cellStyle name="Title 3 3 7" xfId="45899"/>
    <cellStyle name="Title 3 3 8" xfId="45900"/>
    <cellStyle name="Title 3 4" xfId="45901"/>
    <cellStyle name="Title 3 4 2" xfId="45902"/>
    <cellStyle name="Title 3 4 2 2" xfId="45903"/>
    <cellStyle name="Title 3 4 2 2 2" xfId="45904"/>
    <cellStyle name="Title 3 4 2 2 3" xfId="45905"/>
    <cellStyle name="Title 3 4 2 2 3 2" xfId="45906"/>
    <cellStyle name="Title 3 4 2 2 4" xfId="45907"/>
    <cellStyle name="Title 3 4 2 3" xfId="45908"/>
    <cellStyle name="Title 3 4 2 4" xfId="45909"/>
    <cellStyle name="Title 3 4 2 5" xfId="45910"/>
    <cellStyle name="Title 3 4 2 6" xfId="45911"/>
    <cellStyle name="Title 3 4 3" xfId="45912"/>
    <cellStyle name="Title 3 4 3 2" xfId="45913"/>
    <cellStyle name="Title 3 4 3 2 2" xfId="45914"/>
    <cellStyle name="Title 3 4 3 2 2 2" xfId="45915"/>
    <cellStyle name="Title 3 4 3 2 3" xfId="45916"/>
    <cellStyle name="Title 3 4 3 2 3 2" xfId="45917"/>
    <cellStyle name="Title 3 4 3 2 4" xfId="45918"/>
    <cellStyle name="Title 3 4 3 2 5" xfId="45919"/>
    <cellStyle name="Title 3 4 3 3" xfId="45920"/>
    <cellStyle name="Title 3 4 3 4" xfId="45921"/>
    <cellStyle name="Title 3 4 3 5" xfId="45922"/>
    <cellStyle name="Title 3 4 3 6" xfId="45923"/>
    <cellStyle name="Title 3 4 4" xfId="45924"/>
    <cellStyle name="Title 3 4 4 2" xfId="45925"/>
    <cellStyle name="Title 3 4 4 2 2" xfId="45926"/>
    <cellStyle name="Title 3 4 4 3" xfId="45927"/>
    <cellStyle name="Title 3 4 4 3 2" xfId="45928"/>
    <cellStyle name="Title 3 4 4 4" xfId="45929"/>
    <cellStyle name="Title 3 4 4 5" xfId="45930"/>
    <cellStyle name="Title 3 4 5" xfId="45931"/>
    <cellStyle name="Title 3 4 6" xfId="45932"/>
    <cellStyle name="Title 3 4 7" xfId="45933"/>
    <cellStyle name="Title 3 4 8" xfId="45934"/>
    <cellStyle name="Title 3 5" xfId="45935"/>
    <cellStyle name="Title 3 5 2" xfId="45936"/>
    <cellStyle name="Title 3 5 2 2" xfId="45937"/>
    <cellStyle name="Title 3 5 2 2 2" xfId="45938"/>
    <cellStyle name="Title 3 5 2 3" xfId="45939"/>
    <cellStyle name="Title 3 5 2 3 2" xfId="45940"/>
    <cellStyle name="Title 3 5 2 4" xfId="45941"/>
    <cellStyle name="Title 3 5 2 5" xfId="45942"/>
    <cellStyle name="Title 3 5 3" xfId="45943"/>
    <cellStyle name="Title 3 5 4" xfId="45944"/>
    <cellStyle name="Title 3 5 5" xfId="45945"/>
    <cellStyle name="Title 3 5 6" xfId="45946"/>
    <cellStyle name="Title 3 6" xfId="45947"/>
    <cellStyle name="Title 3 6 2" xfId="45948"/>
    <cellStyle name="Title 3 6 2 2" xfId="45949"/>
    <cellStyle name="Title 3 6 3" xfId="45950"/>
    <cellStyle name="Title 3 6 3 2" xfId="45951"/>
    <cellStyle name="Title 3 6 4" xfId="45952"/>
    <cellStyle name="Title 3 6 5" xfId="45953"/>
    <cellStyle name="Title 3 6 6" xfId="45954"/>
    <cellStyle name="Title 3 7" xfId="45955"/>
    <cellStyle name="Title 3 7 2" xfId="45956"/>
    <cellStyle name="Title 3 8" xfId="45957"/>
    <cellStyle name="Title 3 8 2" xfId="45958"/>
    <cellStyle name="Title 3 9" xfId="45959"/>
    <cellStyle name="Title 4" xfId="45960"/>
    <cellStyle name="Title 4 10" xfId="45961"/>
    <cellStyle name="Title 4 2" xfId="45962"/>
    <cellStyle name="Title 4 2 2" xfId="45963"/>
    <cellStyle name="Title 4 2 2 2" xfId="45964"/>
    <cellStyle name="Title 4 2 2 2 2" xfId="45965"/>
    <cellStyle name="Title 4 2 2 3" xfId="45966"/>
    <cellStyle name="Title 4 2 2 4" xfId="45967"/>
    <cellStyle name="Title 4 2 2 5" xfId="45968"/>
    <cellStyle name="Title 4 2 2 6" xfId="45969"/>
    <cellStyle name="Title 4 2 3" xfId="45970"/>
    <cellStyle name="Title 4 2 3 2" xfId="45971"/>
    <cellStyle name="Title 4 2 3 2 2" xfId="45972"/>
    <cellStyle name="Title 4 2 3 2 3" xfId="45973"/>
    <cellStyle name="Title 4 2 3 2 3 2" xfId="45974"/>
    <cellStyle name="Title 4 2 3 2 4" xfId="45975"/>
    <cellStyle name="Title 4 2 3 3" xfId="45976"/>
    <cellStyle name="Title 4 2 3 4" xfId="45977"/>
    <cellStyle name="Title 4 2 3 5" xfId="45978"/>
    <cellStyle name="Title 4 2 3 6" xfId="45979"/>
    <cellStyle name="Title 4 2 4" xfId="45980"/>
    <cellStyle name="Title 4 2 4 2" xfId="45981"/>
    <cellStyle name="Title 4 2 4 3" xfId="45982"/>
    <cellStyle name="Title 4 2 4 3 2" xfId="45983"/>
    <cellStyle name="Title 4 2 4 4" xfId="45984"/>
    <cellStyle name="Title 4 2 5" xfId="45985"/>
    <cellStyle name="Title 4 2 6" xfId="45986"/>
    <cellStyle name="Title 4 2 7" xfId="45987"/>
    <cellStyle name="Title 4 2 8" xfId="45988"/>
    <cellStyle name="Title 4 3" xfId="45989"/>
    <cellStyle name="Title 4 3 2" xfId="45990"/>
    <cellStyle name="Title 4 3 2 2" xfId="45991"/>
    <cellStyle name="Title 4 3 3" xfId="45992"/>
    <cellStyle name="Title 4 3 4" xfId="45993"/>
    <cellStyle name="Title 4 3 5" xfId="45994"/>
    <cellStyle name="Title 4 3 6" xfId="45995"/>
    <cellStyle name="Title 4 4" xfId="45996"/>
    <cellStyle name="Title 4 4 2" xfId="45997"/>
    <cellStyle name="Title 4 4 2 2" xfId="45998"/>
    <cellStyle name="Title 4 4 3" xfId="45999"/>
    <cellStyle name="Title 4 4 4" xfId="46000"/>
    <cellStyle name="Title 4 4 5" xfId="46001"/>
    <cellStyle name="Title 4 4 6" xfId="46002"/>
    <cellStyle name="Title 4 5" xfId="46003"/>
    <cellStyle name="Title 4 5 2" xfId="46004"/>
    <cellStyle name="Title 4 5 2 2" xfId="46005"/>
    <cellStyle name="Title 4 5 3" xfId="46006"/>
    <cellStyle name="Title 4 5 4" xfId="46007"/>
    <cellStyle name="Title 4 5 5" xfId="46008"/>
    <cellStyle name="Title 4 5 6" xfId="46009"/>
    <cellStyle name="Title 4 6" xfId="46010"/>
    <cellStyle name="Title 4 6 2" xfId="46011"/>
    <cellStyle name="Title 4 6 2 2" xfId="46012"/>
    <cellStyle name="Title 4 6 3" xfId="46013"/>
    <cellStyle name="Title 4 6 4" xfId="46014"/>
    <cellStyle name="Title 4 6 5" xfId="46015"/>
    <cellStyle name="Title 4 6 6" xfId="46016"/>
    <cellStyle name="Title 4 7" xfId="46017"/>
    <cellStyle name="Title 4 7 2" xfId="46018"/>
    <cellStyle name="Title 4 8" xfId="46019"/>
    <cellStyle name="Title 4 8 2" xfId="46020"/>
    <cellStyle name="Title 4 9" xfId="46021"/>
    <cellStyle name="Title 5" xfId="46022"/>
    <cellStyle name="Title 5 2" xfId="46023"/>
    <cellStyle name="Title 5 2 2" xfId="46024"/>
    <cellStyle name="Title 5 2 2 2" xfId="46025"/>
    <cellStyle name="Title 5 2 2 3" xfId="46026"/>
    <cellStyle name="Title 5 2 2 3 2" xfId="46027"/>
    <cellStyle name="Title 5 2 2 4" xfId="46028"/>
    <cellStyle name="Title 5 2 3" xfId="46029"/>
    <cellStyle name="Title 5 2 4" xfId="46030"/>
    <cellStyle name="Title 5 2 5" xfId="46031"/>
    <cellStyle name="Title 5 2 6" xfId="46032"/>
    <cellStyle name="Title 5 3" xfId="46033"/>
    <cellStyle name="Title 5 3 2" xfId="46034"/>
    <cellStyle name="Title 5 3 2 2" xfId="46035"/>
    <cellStyle name="Title 5 3 2 2 2" xfId="46036"/>
    <cellStyle name="Title 5 3 2 3" xfId="46037"/>
    <cellStyle name="Title 5 3 2 3 2" xfId="46038"/>
    <cellStyle name="Title 5 3 2 4" xfId="46039"/>
    <cellStyle name="Title 5 3 2 5" xfId="46040"/>
    <cellStyle name="Title 5 3 3" xfId="46041"/>
    <cellStyle name="Title 5 3 4" xfId="46042"/>
    <cellStyle name="Title 5 3 5" xfId="46043"/>
    <cellStyle name="Title 5 3 6" xfId="46044"/>
    <cellStyle name="Title 5 4" xfId="46045"/>
    <cellStyle name="Title 5 4 2" xfId="46046"/>
    <cellStyle name="Title 5 4 2 2" xfId="46047"/>
    <cellStyle name="Title 5 4 3" xfId="46048"/>
    <cellStyle name="Title 5 4 3 2" xfId="46049"/>
    <cellStyle name="Title 5 4 4" xfId="46050"/>
    <cellStyle name="Title 5 4 5" xfId="46051"/>
    <cellStyle name="Title 5 5" xfId="46052"/>
    <cellStyle name="Title 5 6" xfId="46053"/>
    <cellStyle name="Title 5 7" xfId="46054"/>
    <cellStyle name="Title 5 8" xfId="46055"/>
    <cellStyle name="Title 6" xfId="46056"/>
    <cellStyle name="Title 6 2" xfId="46057"/>
    <cellStyle name="Title 6 2 2" xfId="46058"/>
    <cellStyle name="Title 6 2 2 2" xfId="46059"/>
    <cellStyle name="Title 6 2 3" xfId="46060"/>
    <cellStyle name="Title 6 2 3 2" xfId="46061"/>
    <cellStyle name="Title 6 2 4" xfId="46062"/>
    <cellStyle name="Title 6 2 5" xfId="46063"/>
    <cellStyle name="Title 6 3" xfId="46064"/>
    <cellStyle name="Title 6 4" xfId="46065"/>
    <cellStyle name="Title 6 5" xfId="46066"/>
    <cellStyle name="Title 6 6" xfId="46067"/>
    <cellStyle name="Title 7" xfId="46068"/>
    <cellStyle name="Title 7 2" xfId="46069"/>
    <cellStyle name="Title 7 2 2" xfId="46070"/>
    <cellStyle name="Title 7 3" xfId="46071"/>
    <cellStyle name="Title 7 3 2" xfId="46072"/>
    <cellStyle name="Title 7 4" xfId="46073"/>
    <cellStyle name="Title 7 5" xfId="46074"/>
    <cellStyle name="Title 8" xfId="46075"/>
    <cellStyle name="Title 8 2" xfId="46076"/>
    <cellStyle name="Title 9" xfId="46077"/>
    <cellStyle name="Title 9 2" xfId="46078"/>
    <cellStyle name="Total 10" xfId="46079"/>
    <cellStyle name="Total 11" xfId="46080"/>
    <cellStyle name="Total 2" xfId="46081"/>
    <cellStyle name="Total 2 2" xfId="46082"/>
    <cellStyle name="Total 2 2 2" xfId="46083"/>
    <cellStyle name="Total 2 2 2 2" xfId="46084"/>
    <cellStyle name="Total 2 2 3" xfId="46085"/>
    <cellStyle name="Total 2 2 4" xfId="46086"/>
    <cellStyle name="Total 2 2 5" xfId="46087"/>
    <cellStyle name="Total 2 2 6" xfId="46088"/>
    <cellStyle name="Total 2 3" xfId="46089"/>
    <cellStyle name="Total 2 3 2" xfId="46090"/>
    <cellStyle name="Total 2 3 2 2" xfId="46091"/>
    <cellStyle name="Total 2 3 3" xfId="46092"/>
    <cellStyle name="Total 2 3 4" xfId="46093"/>
    <cellStyle name="Total 2 3 5" xfId="46094"/>
    <cellStyle name="Total 2 3 6" xfId="46095"/>
    <cellStyle name="Total 2 4" xfId="46096"/>
    <cellStyle name="Total 2 4 2" xfId="46097"/>
    <cellStyle name="Total 2 4 2 2" xfId="46098"/>
    <cellStyle name="Total 2 4 3" xfId="46099"/>
    <cellStyle name="Total 2 4 4" xfId="46100"/>
    <cellStyle name="Total 2 4 5" xfId="46101"/>
    <cellStyle name="Total 2 4 6" xfId="46102"/>
    <cellStyle name="Total 2 5" xfId="46103"/>
    <cellStyle name="Total 2 5 2" xfId="46104"/>
    <cellStyle name="Total 2 6" xfId="46105"/>
    <cellStyle name="Total 2 6 2" xfId="46106"/>
    <cellStyle name="Total 2 7" xfId="46107"/>
    <cellStyle name="Total 2 8" xfId="46108"/>
    <cellStyle name="Total 2 9" xfId="46109"/>
    <cellStyle name="Total 3" xfId="46110"/>
    <cellStyle name="Total 3 10" xfId="46111"/>
    <cellStyle name="Total 3 11" xfId="46112"/>
    <cellStyle name="Total 3 2" xfId="46113"/>
    <cellStyle name="Total 3 2 2" xfId="46114"/>
    <cellStyle name="Total 3 2 2 2" xfId="46115"/>
    <cellStyle name="Total 3 2 3" xfId="46116"/>
    <cellStyle name="Total 3 2 4" xfId="46117"/>
    <cellStyle name="Total 3 2 5" xfId="46118"/>
    <cellStyle name="Total 3 2 6" xfId="46119"/>
    <cellStyle name="Total 3 3" xfId="46120"/>
    <cellStyle name="Total 3 3 2" xfId="46121"/>
    <cellStyle name="Total 3 3 2 2" xfId="46122"/>
    <cellStyle name="Total 3 3 3" xfId="46123"/>
    <cellStyle name="Total 3 3 4" xfId="46124"/>
    <cellStyle name="Total 3 3 5" xfId="46125"/>
    <cellStyle name="Total 3 3 6" xfId="46126"/>
    <cellStyle name="Total 3 4" xfId="46127"/>
    <cellStyle name="Total 3 4 2" xfId="46128"/>
    <cellStyle name="Total 3 4 2 2" xfId="46129"/>
    <cellStyle name="Total 3 4 2 2 2" xfId="46130"/>
    <cellStyle name="Total 3 4 2 3" xfId="46131"/>
    <cellStyle name="Total 3 4 2 4" xfId="46132"/>
    <cellStyle name="Total 3 4 2 5" xfId="46133"/>
    <cellStyle name="Total 3 4 2 6" xfId="46134"/>
    <cellStyle name="Total 3 4 3" xfId="46135"/>
    <cellStyle name="Total 3 4 3 2" xfId="46136"/>
    <cellStyle name="Total 3 4 3 2 2" xfId="46137"/>
    <cellStyle name="Total 3 4 3 2 3" xfId="46138"/>
    <cellStyle name="Total 3 4 3 2 3 2" xfId="46139"/>
    <cellStyle name="Total 3 4 3 2 4" xfId="46140"/>
    <cellStyle name="Total 3 4 3 3" xfId="46141"/>
    <cellStyle name="Total 3 4 3 4" xfId="46142"/>
    <cellStyle name="Total 3 4 3 5" xfId="46143"/>
    <cellStyle name="Total 3 4 3 6" xfId="46144"/>
    <cellStyle name="Total 3 4 4" xfId="46145"/>
    <cellStyle name="Total 3 4 4 2" xfId="46146"/>
    <cellStyle name="Total 3 4 4 3" xfId="46147"/>
    <cellStyle name="Total 3 4 4 3 2" xfId="46148"/>
    <cellStyle name="Total 3 4 4 4" xfId="46149"/>
    <cellStyle name="Total 3 4 5" xfId="46150"/>
    <cellStyle name="Total 3 4 6" xfId="46151"/>
    <cellStyle name="Total 3 4 7" xfId="46152"/>
    <cellStyle name="Total 3 4 8" xfId="46153"/>
    <cellStyle name="Total 3 5" xfId="46154"/>
    <cellStyle name="Total 3 5 2" xfId="46155"/>
    <cellStyle name="Total 3 5 2 2" xfId="46156"/>
    <cellStyle name="Total 3 5 2 3" xfId="46157"/>
    <cellStyle name="Total 3 5 2 3 2" xfId="46158"/>
    <cellStyle name="Total 3 5 2 4" xfId="46159"/>
    <cellStyle name="Total 3 5 3" xfId="46160"/>
    <cellStyle name="Total 3 5 4" xfId="46161"/>
    <cellStyle name="Total 3 5 5" xfId="46162"/>
    <cellStyle name="Total 3 5 6" xfId="46163"/>
    <cellStyle name="Total 3 6" xfId="46164"/>
    <cellStyle name="Total 3 6 2" xfId="46165"/>
    <cellStyle name="Total 3 6 2 2" xfId="46166"/>
    <cellStyle name="Total 3 6 3" xfId="46167"/>
    <cellStyle name="Total 3 6 3 2" xfId="46168"/>
    <cellStyle name="Total 3 6 4" xfId="46169"/>
    <cellStyle name="Total 3 6 5" xfId="46170"/>
    <cellStyle name="Total 3 6 6" xfId="46171"/>
    <cellStyle name="Total 3 7" xfId="46172"/>
    <cellStyle name="Total 3 7 2" xfId="46173"/>
    <cellStyle name="Total 3 8" xfId="46174"/>
    <cellStyle name="Total 3 8 2" xfId="46175"/>
    <cellStyle name="Total 3 9" xfId="46176"/>
    <cellStyle name="Total 4" xfId="46177"/>
    <cellStyle name="Total 4 10" xfId="46178"/>
    <cellStyle name="Total 4 11" xfId="46179"/>
    <cellStyle name="Total 4 2" xfId="46180"/>
    <cellStyle name="Total 4 2 2" xfId="46181"/>
    <cellStyle name="Total 4 2 2 2" xfId="46182"/>
    <cellStyle name="Total 4 2 3" xfId="46183"/>
    <cellStyle name="Total 4 2 4" xfId="46184"/>
    <cellStyle name="Total 4 2 5" xfId="46185"/>
    <cellStyle name="Total 4 2 6" xfId="46186"/>
    <cellStyle name="Total 4 3" xfId="46187"/>
    <cellStyle name="Total 4 3 2" xfId="46188"/>
    <cellStyle name="Total 4 3 2 2" xfId="46189"/>
    <cellStyle name="Total 4 3 3" xfId="46190"/>
    <cellStyle name="Total 4 3 4" xfId="46191"/>
    <cellStyle name="Total 4 3 5" xfId="46192"/>
    <cellStyle name="Total 4 3 6" xfId="46193"/>
    <cellStyle name="Total 4 4" xfId="46194"/>
    <cellStyle name="Total 4 4 2" xfId="46195"/>
    <cellStyle name="Total 4 4 2 2" xfId="46196"/>
    <cellStyle name="Total 4 4 3" xfId="46197"/>
    <cellStyle name="Total 4 4 4" xfId="46198"/>
    <cellStyle name="Total 4 4 5" xfId="46199"/>
    <cellStyle name="Total 4 4 6" xfId="46200"/>
    <cellStyle name="Total 4 5" xfId="46201"/>
    <cellStyle name="Total 4 5 2" xfId="46202"/>
    <cellStyle name="Total 4 5 2 2" xfId="46203"/>
    <cellStyle name="Total 4 5 3" xfId="46204"/>
    <cellStyle name="Total 4 5 4" xfId="46205"/>
    <cellStyle name="Total 4 5 5" xfId="46206"/>
    <cellStyle name="Total 4 5 6" xfId="46207"/>
    <cellStyle name="Total 4 6" xfId="46208"/>
    <cellStyle name="Total 4 6 2" xfId="46209"/>
    <cellStyle name="Total 4 7" xfId="46210"/>
    <cellStyle name="Total 4 7 2" xfId="46211"/>
    <cellStyle name="Total 4 8" xfId="46212"/>
    <cellStyle name="Total 4 9" xfId="46213"/>
    <cellStyle name="Total 5" xfId="46214"/>
    <cellStyle name="Total 5 2" xfId="46215"/>
    <cellStyle name="Total 5 2 2" xfId="46216"/>
    <cellStyle name="Total 5 2 2 2" xfId="46217"/>
    <cellStyle name="Total 5 2 3" xfId="46218"/>
    <cellStyle name="Total 5 2 4" xfId="46219"/>
    <cellStyle name="Total 5 2 5" xfId="46220"/>
    <cellStyle name="Total 5 2 6" xfId="46221"/>
    <cellStyle name="Total 5 3" xfId="46222"/>
    <cellStyle name="Total 5 3 2" xfId="46223"/>
    <cellStyle name="Total 5 3 2 2" xfId="46224"/>
    <cellStyle name="Total 5 3 2 3" xfId="46225"/>
    <cellStyle name="Total 5 3 2 3 2" xfId="46226"/>
    <cellStyle name="Total 5 3 2 4" xfId="46227"/>
    <cellStyle name="Total 5 3 3" xfId="46228"/>
    <cellStyle name="Total 5 3 4" xfId="46229"/>
    <cellStyle name="Total 5 3 5" xfId="46230"/>
    <cellStyle name="Total 5 3 6" xfId="46231"/>
    <cellStyle name="Total 5 4" xfId="46232"/>
    <cellStyle name="Total 5 4 2" xfId="46233"/>
    <cellStyle name="Total 5 4 3" xfId="46234"/>
    <cellStyle name="Total 5 4 3 2" xfId="46235"/>
    <cellStyle name="Total 5 4 4" xfId="46236"/>
    <cellStyle name="Total 5 5" xfId="46237"/>
    <cellStyle name="Total 5 6" xfId="46238"/>
    <cellStyle name="Total 5 7" xfId="46239"/>
    <cellStyle name="Total 5 8" xfId="46240"/>
    <cellStyle name="Total 6" xfId="46241"/>
    <cellStyle name="Total 6 2" xfId="46242"/>
    <cellStyle name="Total 6 2 2" xfId="46243"/>
    <cellStyle name="Total 6 2 3" xfId="46244"/>
    <cellStyle name="Total 6 2 3 2" xfId="46245"/>
    <cellStyle name="Total 6 2 4" xfId="46246"/>
    <cellStyle name="Total 6 3" xfId="46247"/>
    <cellStyle name="Total 6 4" xfId="46248"/>
    <cellStyle name="Total 6 5" xfId="46249"/>
    <cellStyle name="Total 6 6" xfId="46250"/>
    <cellStyle name="Total 7" xfId="46251"/>
    <cellStyle name="Total 7 2" xfId="46252"/>
    <cellStyle name="Total 7 3" xfId="46253"/>
    <cellStyle name="Total 7 3 2" xfId="46254"/>
    <cellStyle name="Total 7 4" xfId="46255"/>
    <cellStyle name="Total 8" xfId="46256"/>
    <cellStyle name="Total 8 2" xfId="46257"/>
    <cellStyle name="Total 9" xfId="46258"/>
    <cellStyle name="Total 9 2" xfId="46259"/>
    <cellStyle name="Warning Text 2" xfId="46260"/>
    <cellStyle name="Warning Text 2 2" xfId="46261"/>
    <cellStyle name="Warning Text 2 2 2" xfId="46262"/>
    <cellStyle name="Warning Text 2 2 2 2" xfId="46263"/>
    <cellStyle name="Warning Text 2 2 3" xfId="46264"/>
    <cellStyle name="Warning Text 2 2 4" xfId="46265"/>
    <cellStyle name="Warning Text 2 2 5" xfId="46266"/>
    <cellStyle name="Warning Text 2 2 6" xfId="46267"/>
    <cellStyle name="Warning Text 2 3" xfId="46268"/>
    <cellStyle name="Warning Text 2 3 2" xfId="46269"/>
    <cellStyle name="Warning Text 2 3 2 2" xfId="46270"/>
    <cellStyle name="Warning Text 2 3 3" xfId="46271"/>
    <cellStyle name="Warning Text 2 3 4" xfId="46272"/>
    <cellStyle name="Warning Text 2 3 5" xfId="46273"/>
    <cellStyle name="Warning Text 2 3 6" xfId="46274"/>
    <cellStyle name="Warning Text 2 4" xfId="46275"/>
    <cellStyle name="Warning Text 2 4 2" xfId="46276"/>
    <cellStyle name="Warning Text 2 5" xfId="46277"/>
    <cellStyle name="Warning Text 2 5 2" xfId="46278"/>
    <cellStyle name="Warning Text 2 6" xfId="46279"/>
    <cellStyle name="Warning Text 2 7" xfId="46280"/>
    <cellStyle name="Warning Text 3" xfId="46281"/>
    <cellStyle name="Warning Text 3 2" xfId="46282"/>
    <cellStyle name="Warning Text 3 2 2" xfId="46283"/>
    <cellStyle name="Warning Text 3 2 2 2" xfId="46284"/>
    <cellStyle name="Warning Text 3 2 3" xfId="46285"/>
    <cellStyle name="Warning Text 3 2 4" xfId="46286"/>
    <cellStyle name="Warning Text 3 2 5" xfId="46287"/>
    <cellStyle name="Warning Text 3 2 6" xfId="46288"/>
    <cellStyle name="Warning Text 3 3" xfId="46289"/>
    <cellStyle name="Warning Text 3 3 2" xfId="46290"/>
    <cellStyle name="Warning Text 3 3 2 2" xfId="46291"/>
    <cellStyle name="Warning Text 3 3 3" xfId="46292"/>
    <cellStyle name="Warning Text 3 3 4" xfId="46293"/>
    <cellStyle name="Warning Text 3 3 5" xfId="46294"/>
    <cellStyle name="Warning Text 3 3 6" xfId="46295"/>
    <cellStyle name="Warning Text 3 4" xfId="46296"/>
    <cellStyle name="Warning Text 3 4 2" xfId="46297"/>
    <cellStyle name="Warning Text 3 4 2 2" xfId="46298"/>
    <cellStyle name="Warning Text 3 4 3" xfId="46299"/>
    <cellStyle name="Warning Text 3 4 4" xfId="46300"/>
    <cellStyle name="Warning Text 3 4 5" xfId="46301"/>
    <cellStyle name="Warning Text 3 4 6" xfId="46302"/>
    <cellStyle name="Warning Text 3 5" xfId="46303"/>
    <cellStyle name="Warning Text 3 5 2" xfId="46304"/>
    <cellStyle name="Warning Text 3 6" xfId="46305"/>
    <cellStyle name="Warning Text 3 6 2" xfId="46306"/>
    <cellStyle name="Warning Text 3 7" xfId="46307"/>
    <cellStyle name="Warning Text 3 8" xfId="46308"/>
    <cellStyle name="Warning Text 4" xfId="46309"/>
    <cellStyle name="Warning Text 4 2" xfId="46310"/>
    <cellStyle name="Warning Text 4 3" xfId="46311"/>
    <cellStyle name="Warning Text 5" xfId="46312"/>
    <cellStyle name="Warning Text 5 2" xfId="46313"/>
    <cellStyle name="Warning Text 6" xfId="46314"/>
    <cellStyle name="Warning Text 6 2" xfId="46315"/>
    <cellStyle name="Warning Text 7" xfId="46316"/>
    <cellStyle name="Warning Text 8" xfId="4631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user/My%20Documents/GroupWise/DOCUME~1/user/LOCALS~1/Temp/XPgrpwise/2141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user/LOCALS~1/Temp/XPgrpwise/DOCUME~1/user/LOCALS~1/Temp/XPgrpwise/2141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user/My%20Documents/GroupWise/2141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user/LOCALS~1/Temp/XPgrpwise/2141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Data"/>
      <sheetName val="F1"/>
      <sheetName val="F2.1"/>
      <sheetName val="F6"/>
      <sheetName val="F7"/>
      <sheetName val="F8.1(Y1)"/>
      <sheetName val="F8.1(Y2)"/>
      <sheetName val="F8.1(Y3)"/>
      <sheetName val="F9"/>
      <sheetName val="F10"/>
      <sheetName val="F11"/>
      <sheetName val="F2.1 (2)"/>
      <sheetName val="F2.1 (3)"/>
    </sheetNames>
    <sheetDataSet>
      <sheetData sheetId="0" refreshError="1">
        <row r="6">
          <cell r="F6" t="str">
            <v>2000/2001</v>
          </cell>
        </row>
        <row r="9">
          <cell r="F9" t="str">
            <v>2002/2003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Data"/>
      <sheetName val="F1"/>
      <sheetName val="F2.1"/>
      <sheetName val="F6"/>
      <sheetName val="F7"/>
      <sheetName val="F8.1(Y1)"/>
      <sheetName val="F8.1(Y2)"/>
      <sheetName val="F8.1(Y3)"/>
      <sheetName val="F9"/>
      <sheetName val="F10"/>
      <sheetName val="F11"/>
      <sheetName val="F2.1 (2)"/>
      <sheetName val="F2.1 (3)"/>
    </sheetNames>
    <sheetDataSet>
      <sheetData sheetId="0" refreshError="1">
        <row r="6">
          <cell r="F6" t="str">
            <v>2000/2001</v>
          </cell>
        </row>
        <row r="7">
          <cell r="F7" t="str">
            <v>2001/2002</v>
          </cell>
        </row>
        <row r="8">
          <cell r="F8" t="str">
            <v>2001/2002</v>
          </cell>
        </row>
        <row r="9">
          <cell r="F9" t="str">
            <v>2002/2003</v>
          </cell>
        </row>
        <row r="10">
          <cell r="F10" t="str">
            <v>2003/2004</v>
          </cell>
        </row>
        <row r="11">
          <cell r="F11" t="str">
            <v>2004/2005</v>
          </cell>
        </row>
        <row r="14">
          <cell r="J14" t="str">
            <v>31/5/2002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Data"/>
      <sheetName val="F1"/>
      <sheetName val="F2.1"/>
      <sheetName val="F6"/>
      <sheetName val="F7"/>
      <sheetName val="F8.1(Y1)"/>
      <sheetName val="F8.1(Y2)"/>
      <sheetName val="F8.1(Y3)"/>
      <sheetName val="F9"/>
      <sheetName val="F10"/>
      <sheetName val="F11"/>
      <sheetName val="F2.1 (2)"/>
      <sheetName val="F2.1 (3)"/>
    </sheetNames>
    <sheetDataSet>
      <sheetData sheetId="0" refreshError="1">
        <row r="6">
          <cell r="F6" t="str">
            <v>2000/2001</v>
          </cell>
        </row>
        <row r="7">
          <cell r="F7" t="str">
            <v>2001/2002</v>
          </cell>
        </row>
        <row r="8">
          <cell r="F8" t="str">
            <v>2001/2002</v>
          </cell>
        </row>
        <row r="9">
          <cell r="F9" t="str">
            <v>2002/2003</v>
          </cell>
        </row>
        <row r="10">
          <cell r="F10" t="str">
            <v>2003/2004</v>
          </cell>
        </row>
        <row r="11">
          <cell r="F11" t="str">
            <v>2004/2005</v>
          </cell>
        </row>
        <row r="14">
          <cell r="J14" t="str">
            <v>31/5/2002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Data"/>
      <sheetName val="F1"/>
      <sheetName val="F2.1"/>
      <sheetName val="F6"/>
      <sheetName val="F7"/>
      <sheetName val="F8.1(Y1)"/>
      <sheetName val="F8.1(Y2)"/>
      <sheetName val="F8.1(Y3)"/>
      <sheetName val="F9"/>
      <sheetName val="F10"/>
      <sheetName val="F11"/>
      <sheetName val="F2.1 (2)"/>
      <sheetName val="F2.1 (3)"/>
    </sheetNames>
    <sheetDataSet>
      <sheetData sheetId="0" refreshError="1">
        <row r="6">
          <cell r="F6" t="str">
            <v>2000/2001</v>
          </cell>
        </row>
        <row r="7">
          <cell r="F7" t="str">
            <v>2001/2002</v>
          </cell>
        </row>
        <row r="8">
          <cell r="F8" t="str">
            <v>2001/2002</v>
          </cell>
        </row>
        <row r="9">
          <cell r="F9" t="str">
            <v>2002/2003</v>
          </cell>
        </row>
        <row r="10">
          <cell r="F10" t="str">
            <v>2003/2004</v>
          </cell>
        </row>
        <row r="11">
          <cell r="F11" t="str">
            <v>2004/2005</v>
          </cell>
        </row>
        <row r="14">
          <cell r="J14" t="str">
            <v>31/5/2002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abSelected="1" zoomScale="90" zoomScaleNormal="90" workbookViewId="0">
      <pane xSplit="1" ySplit="4" topLeftCell="F9" activePane="bottomRight" state="frozen"/>
      <selection activeCell="G306" sqref="G306"/>
      <selection pane="topRight" activeCell="G306" sqref="G306"/>
      <selection pane="bottomLeft" activeCell="G306" sqref="G306"/>
      <selection pane="bottomRight" activeCell="G306" sqref="G306"/>
    </sheetView>
  </sheetViews>
  <sheetFormatPr defaultRowHeight="12.75" x14ac:dyDescent="0.2"/>
  <cols>
    <col min="1" max="1" width="41" style="5" customWidth="1"/>
    <col min="2" max="2" width="11.7109375" style="5" customWidth="1"/>
    <col min="3" max="3" width="9.7109375" style="5" customWidth="1"/>
    <col min="4" max="4" width="9.5703125" style="5" customWidth="1"/>
    <col min="5" max="5" width="10.5703125" style="5" customWidth="1"/>
    <col min="6" max="13" width="9.5703125" style="5" customWidth="1"/>
    <col min="14" max="14" width="1.140625" style="5" customWidth="1"/>
    <col min="15" max="17" width="11.140625" style="5" customWidth="1"/>
    <col min="18" max="18" width="2.7109375" style="5" customWidth="1"/>
    <col min="19" max="19" width="12.85546875" style="5" customWidth="1"/>
    <col min="20" max="31" width="9.140625" style="5" customWidth="1"/>
    <col min="32" max="255" width="9.140625" style="5"/>
    <col min="256" max="256" width="43.7109375" style="5" customWidth="1"/>
    <col min="257" max="257" width="13.5703125" style="5" customWidth="1"/>
    <col min="258" max="268" width="11.28515625" style="5" customWidth="1"/>
    <col min="269" max="269" width="12.28515625" style="5" customWidth="1"/>
    <col min="270" max="273" width="11.42578125" style="5" customWidth="1"/>
    <col min="274" max="274" width="9.140625" style="5"/>
    <col min="275" max="275" width="12.85546875" style="5" customWidth="1"/>
    <col min="276" max="511" width="9.140625" style="5"/>
    <col min="512" max="512" width="43.7109375" style="5" customWidth="1"/>
    <col min="513" max="513" width="13.5703125" style="5" customWidth="1"/>
    <col min="514" max="524" width="11.28515625" style="5" customWidth="1"/>
    <col min="525" max="525" width="12.28515625" style="5" customWidth="1"/>
    <col min="526" max="529" width="11.42578125" style="5" customWidth="1"/>
    <col min="530" max="530" width="9.140625" style="5"/>
    <col min="531" max="531" width="12.85546875" style="5" customWidth="1"/>
    <col min="532" max="767" width="9.140625" style="5"/>
    <col min="768" max="768" width="43.7109375" style="5" customWidth="1"/>
    <col min="769" max="769" width="13.5703125" style="5" customWidth="1"/>
    <col min="770" max="780" width="11.28515625" style="5" customWidth="1"/>
    <col min="781" max="781" width="12.28515625" style="5" customWidth="1"/>
    <col min="782" max="785" width="11.42578125" style="5" customWidth="1"/>
    <col min="786" max="786" width="9.140625" style="5"/>
    <col min="787" max="787" width="12.85546875" style="5" customWidth="1"/>
    <col min="788" max="1023" width="9.140625" style="5"/>
    <col min="1024" max="1024" width="43.7109375" style="5" customWidth="1"/>
    <col min="1025" max="1025" width="13.5703125" style="5" customWidth="1"/>
    <col min="1026" max="1036" width="11.28515625" style="5" customWidth="1"/>
    <col min="1037" max="1037" width="12.28515625" style="5" customWidth="1"/>
    <col min="1038" max="1041" width="11.42578125" style="5" customWidth="1"/>
    <col min="1042" max="1042" width="9.140625" style="5"/>
    <col min="1043" max="1043" width="12.85546875" style="5" customWidth="1"/>
    <col min="1044" max="1279" width="9.140625" style="5"/>
    <col min="1280" max="1280" width="43.7109375" style="5" customWidth="1"/>
    <col min="1281" max="1281" width="13.5703125" style="5" customWidth="1"/>
    <col min="1282" max="1292" width="11.28515625" style="5" customWidth="1"/>
    <col min="1293" max="1293" width="12.28515625" style="5" customWidth="1"/>
    <col min="1294" max="1297" width="11.42578125" style="5" customWidth="1"/>
    <col min="1298" max="1298" width="9.140625" style="5"/>
    <col min="1299" max="1299" width="12.85546875" style="5" customWidth="1"/>
    <col min="1300" max="1535" width="9.140625" style="5"/>
    <col min="1536" max="1536" width="43.7109375" style="5" customWidth="1"/>
    <col min="1537" max="1537" width="13.5703125" style="5" customWidth="1"/>
    <col min="1538" max="1548" width="11.28515625" style="5" customWidth="1"/>
    <col min="1549" max="1549" width="12.28515625" style="5" customWidth="1"/>
    <col min="1550" max="1553" width="11.42578125" style="5" customWidth="1"/>
    <col min="1554" max="1554" width="9.140625" style="5"/>
    <col min="1555" max="1555" width="12.85546875" style="5" customWidth="1"/>
    <col min="1556" max="1791" width="9.140625" style="5"/>
    <col min="1792" max="1792" width="43.7109375" style="5" customWidth="1"/>
    <col min="1793" max="1793" width="13.5703125" style="5" customWidth="1"/>
    <col min="1794" max="1804" width="11.28515625" style="5" customWidth="1"/>
    <col min="1805" max="1805" width="12.28515625" style="5" customWidth="1"/>
    <col min="1806" max="1809" width="11.42578125" style="5" customWidth="1"/>
    <col min="1810" max="1810" width="9.140625" style="5"/>
    <col min="1811" max="1811" width="12.85546875" style="5" customWidth="1"/>
    <col min="1812" max="2047" width="9.140625" style="5"/>
    <col min="2048" max="2048" width="43.7109375" style="5" customWidth="1"/>
    <col min="2049" max="2049" width="13.5703125" style="5" customWidth="1"/>
    <col min="2050" max="2060" width="11.28515625" style="5" customWidth="1"/>
    <col min="2061" max="2061" width="12.28515625" style="5" customWidth="1"/>
    <col min="2062" max="2065" width="11.42578125" style="5" customWidth="1"/>
    <col min="2066" max="2066" width="9.140625" style="5"/>
    <col min="2067" max="2067" width="12.85546875" style="5" customWidth="1"/>
    <col min="2068" max="2303" width="9.140625" style="5"/>
    <col min="2304" max="2304" width="43.7109375" style="5" customWidth="1"/>
    <col min="2305" max="2305" width="13.5703125" style="5" customWidth="1"/>
    <col min="2306" max="2316" width="11.28515625" style="5" customWidth="1"/>
    <col min="2317" max="2317" width="12.28515625" style="5" customWidth="1"/>
    <col min="2318" max="2321" width="11.42578125" style="5" customWidth="1"/>
    <col min="2322" max="2322" width="9.140625" style="5"/>
    <col min="2323" max="2323" width="12.85546875" style="5" customWidth="1"/>
    <col min="2324" max="2559" width="9.140625" style="5"/>
    <col min="2560" max="2560" width="43.7109375" style="5" customWidth="1"/>
    <col min="2561" max="2561" width="13.5703125" style="5" customWidth="1"/>
    <col min="2562" max="2572" width="11.28515625" style="5" customWidth="1"/>
    <col min="2573" max="2573" width="12.28515625" style="5" customWidth="1"/>
    <col min="2574" max="2577" width="11.42578125" style="5" customWidth="1"/>
    <col min="2578" max="2578" width="9.140625" style="5"/>
    <col min="2579" max="2579" width="12.85546875" style="5" customWidth="1"/>
    <col min="2580" max="2815" width="9.140625" style="5"/>
    <col min="2816" max="2816" width="43.7109375" style="5" customWidth="1"/>
    <col min="2817" max="2817" width="13.5703125" style="5" customWidth="1"/>
    <col min="2818" max="2828" width="11.28515625" style="5" customWidth="1"/>
    <col min="2829" max="2829" width="12.28515625" style="5" customWidth="1"/>
    <col min="2830" max="2833" width="11.42578125" style="5" customWidth="1"/>
    <col min="2834" max="2834" width="9.140625" style="5"/>
    <col min="2835" max="2835" width="12.85546875" style="5" customWidth="1"/>
    <col min="2836" max="3071" width="9.140625" style="5"/>
    <col min="3072" max="3072" width="43.7109375" style="5" customWidth="1"/>
    <col min="3073" max="3073" width="13.5703125" style="5" customWidth="1"/>
    <col min="3074" max="3084" width="11.28515625" style="5" customWidth="1"/>
    <col min="3085" max="3085" width="12.28515625" style="5" customWidth="1"/>
    <col min="3086" max="3089" width="11.42578125" style="5" customWidth="1"/>
    <col min="3090" max="3090" width="9.140625" style="5"/>
    <col min="3091" max="3091" width="12.85546875" style="5" customWidth="1"/>
    <col min="3092" max="3327" width="9.140625" style="5"/>
    <col min="3328" max="3328" width="43.7109375" style="5" customWidth="1"/>
    <col min="3329" max="3329" width="13.5703125" style="5" customWidth="1"/>
    <col min="3330" max="3340" width="11.28515625" style="5" customWidth="1"/>
    <col min="3341" max="3341" width="12.28515625" style="5" customWidth="1"/>
    <col min="3342" max="3345" width="11.42578125" style="5" customWidth="1"/>
    <col min="3346" max="3346" width="9.140625" style="5"/>
    <col min="3347" max="3347" width="12.85546875" style="5" customWidth="1"/>
    <col min="3348" max="3583" width="9.140625" style="5"/>
    <col min="3584" max="3584" width="43.7109375" style="5" customWidth="1"/>
    <col min="3585" max="3585" width="13.5703125" style="5" customWidth="1"/>
    <col min="3586" max="3596" width="11.28515625" style="5" customWidth="1"/>
    <col min="3597" max="3597" width="12.28515625" style="5" customWidth="1"/>
    <col min="3598" max="3601" width="11.42578125" style="5" customWidth="1"/>
    <col min="3602" max="3602" width="9.140625" style="5"/>
    <col min="3603" max="3603" width="12.85546875" style="5" customWidth="1"/>
    <col min="3604" max="3839" width="9.140625" style="5"/>
    <col min="3840" max="3840" width="43.7109375" style="5" customWidth="1"/>
    <col min="3841" max="3841" width="13.5703125" style="5" customWidth="1"/>
    <col min="3842" max="3852" width="11.28515625" style="5" customWidth="1"/>
    <col min="3853" max="3853" width="12.28515625" style="5" customWidth="1"/>
    <col min="3854" max="3857" width="11.42578125" style="5" customWidth="1"/>
    <col min="3858" max="3858" width="9.140625" style="5"/>
    <col min="3859" max="3859" width="12.85546875" style="5" customWidth="1"/>
    <col min="3860" max="4095" width="9.140625" style="5"/>
    <col min="4096" max="4096" width="43.7109375" style="5" customWidth="1"/>
    <col min="4097" max="4097" width="13.5703125" style="5" customWidth="1"/>
    <col min="4098" max="4108" width="11.28515625" style="5" customWidth="1"/>
    <col min="4109" max="4109" width="12.28515625" style="5" customWidth="1"/>
    <col min="4110" max="4113" width="11.42578125" style="5" customWidth="1"/>
    <col min="4114" max="4114" width="9.140625" style="5"/>
    <col min="4115" max="4115" width="12.85546875" style="5" customWidth="1"/>
    <col min="4116" max="4351" width="9.140625" style="5"/>
    <col min="4352" max="4352" width="43.7109375" style="5" customWidth="1"/>
    <col min="4353" max="4353" width="13.5703125" style="5" customWidth="1"/>
    <col min="4354" max="4364" width="11.28515625" style="5" customWidth="1"/>
    <col min="4365" max="4365" width="12.28515625" style="5" customWidth="1"/>
    <col min="4366" max="4369" width="11.42578125" style="5" customWidth="1"/>
    <col min="4370" max="4370" width="9.140625" style="5"/>
    <col min="4371" max="4371" width="12.85546875" style="5" customWidth="1"/>
    <col min="4372" max="4607" width="9.140625" style="5"/>
    <col min="4608" max="4608" width="43.7109375" style="5" customWidth="1"/>
    <col min="4609" max="4609" width="13.5703125" style="5" customWidth="1"/>
    <col min="4610" max="4620" width="11.28515625" style="5" customWidth="1"/>
    <col min="4621" max="4621" width="12.28515625" style="5" customWidth="1"/>
    <col min="4622" max="4625" width="11.42578125" style="5" customWidth="1"/>
    <col min="4626" max="4626" width="9.140625" style="5"/>
    <col min="4627" max="4627" width="12.85546875" style="5" customWidth="1"/>
    <col min="4628" max="4863" width="9.140625" style="5"/>
    <col min="4864" max="4864" width="43.7109375" style="5" customWidth="1"/>
    <col min="4865" max="4865" width="13.5703125" style="5" customWidth="1"/>
    <col min="4866" max="4876" width="11.28515625" style="5" customWidth="1"/>
    <col min="4877" max="4877" width="12.28515625" style="5" customWidth="1"/>
    <col min="4878" max="4881" width="11.42578125" style="5" customWidth="1"/>
    <col min="4882" max="4882" width="9.140625" style="5"/>
    <col min="4883" max="4883" width="12.85546875" style="5" customWidth="1"/>
    <col min="4884" max="5119" width="9.140625" style="5"/>
    <col min="5120" max="5120" width="43.7109375" style="5" customWidth="1"/>
    <col min="5121" max="5121" width="13.5703125" style="5" customWidth="1"/>
    <col min="5122" max="5132" width="11.28515625" style="5" customWidth="1"/>
    <col min="5133" max="5133" width="12.28515625" style="5" customWidth="1"/>
    <col min="5134" max="5137" width="11.42578125" style="5" customWidth="1"/>
    <col min="5138" max="5138" width="9.140625" style="5"/>
    <col min="5139" max="5139" width="12.85546875" style="5" customWidth="1"/>
    <col min="5140" max="5375" width="9.140625" style="5"/>
    <col min="5376" max="5376" width="43.7109375" style="5" customWidth="1"/>
    <col min="5377" max="5377" width="13.5703125" style="5" customWidth="1"/>
    <col min="5378" max="5388" width="11.28515625" style="5" customWidth="1"/>
    <col min="5389" max="5389" width="12.28515625" style="5" customWidth="1"/>
    <col min="5390" max="5393" width="11.42578125" style="5" customWidth="1"/>
    <col min="5394" max="5394" width="9.140625" style="5"/>
    <col min="5395" max="5395" width="12.85546875" style="5" customWidth="1"/>
    <col min="5396" max="5631" width="9.140625" style="5"/>
    <col min="5632" max="5632" width="43.7109375" style="5" customWidth="1"/>
    <col min="5633" max="5633" width="13.5703125" style="5" customWidth="1"/>
    <col min="5634" max="5644" width="11.28515625" style="5" customWidth="1"/>
    <col min="5645" max="5645" width="12.28515625" style="5" customWidth="1"/>
    <col min="5646" max="5649" width="11.42578125" style="5" customWidth="1"/>
    <col min="5650" max="5650" width="9.140625" style="5"/>
    <col min="5651" max="5651" width="12.85546875" style="5" customWidth="1"/>
    <col min="5652" max="5887" width="9.140625" style="5"/>
    <col min="5888" max="5888" width="43.7109375" style="5" customWidth="1"/>
    <col min="5889" max="5889" width="13.5703125" style="5" customWidth="1"/>
    <col min="5890" max="5900" width="11.28515625" style="5" customWidth="1"/>
    <col min="5901" max="5901" width="12.28515625" style="5" customWidth="1"/>
    <col min="5902" max="5905" width="11.42578125" style="5" customWidth="1"/>
    <col min="5906" max="5906" width="9.140625" style="5"/>
    <col min="5907" max="5907" width="12.85546875" style="5" customWidth="1"/>
    <col min="5908" max="6143" width="9.140625" style="5"/>
    <col min="6144" max="6144" width="43.7109375" style="5" customWidth="1"/>
    <col min="6145" max="6145" width="13.5703125" style="5" customWidth="1"/>
    <col min="6146" max="6156" width="11.28515625" style="5" customWidth="1"/>
    <col min="6157" max="6157" width="12.28515625" style="5" customWidth="1"/>
    <col min="6158" max="6161" width="11.42578125" style="5" customWidth="1"/>
    <col min="6162" max="6162" width="9.140625" style="5"/>
    <col min="6163" max="6163" width="12.85546875" style="5" customWidth="1"/>
    <col min="6164" max="6399" width="9.140625" style="5"/>
    <col min="6400" max="6400" width="43.7109375" style="5" customWidth="1"/>
    <col min="6401" max="6401" width="13.5703125" style="5" customWidth="1"/>
    <col min="6402" max="6412" width="11.28515625" style="5" customWidth="1"/>
    <col min="6413" max="6413" width="12.28515625" style="5" customWidth="1"/>
    <col min="6414" max="6417" width="11.42578125" style="5" customWidth="1"/>
    <col min="6418" max="6418" width="9.140625" style="5"/>
    <col min="6419" max="6419" width="12.85546875" style="5" customWidth="1"/>
    <col min="6420" max="6655" width="9.140625" style="5"/>
    <col min="6656" max="6656" width="43.7109375" style="5" customWidth="1"/>
    <col min="6657" max="6657" width="13.5703125" style="5" customWidth="1"/>
    <col min="6658" max="6668" width="11.28515625" style="5" customWidth="1"/>
    <col min="6669" max="6669" width="12.28515625" style="5" customWidth="1"/>
    <col min="6670" max="6673" width="11.42578125" style="5" customWidth="1"/>
    <col min="6674" max="6674" width="9.140625" style="5"/>
    <col min="6675" max="6675" width="12.85546875" style="5" customWidth="1"/>
    <col min="6676" max="6911" width="9.140625" style="5"/>
    <col min="6912" max="6912" width="43.7109375" style="5" customWidth="1"/>
    <col min="6913" max="6913" width="13.5703125" style="5" customWidth="1"/>
    <col min="6914" max="6924" width="11.28515625" style="5" customWidth="1"/>
    <col min="6925" max="6925" width="12.28515625" style="5" customWidth="1"/>
    <col min="6926" max="6929" width="11.42578125" style="5" customWidth="1"/>
    <col min="6930" max="6930" width="9.140625" style="5"/>
    <col min="6931" max="6931" width="12.85546875" style="5" customWidth="1"/>
    <col min="6932" max="7167" width="9.140625" style="5"/>
    <col min="7168" max="7168" width="43.7109375" style="5" customWidth="1"/>
    <col min="7169" max="7169" width="13.5703125" style="5" customWidth="1"/>
    <col min="7170" max="7180" width="11.28515625" style="5" customWidth="1"/>
    <col min="7181" max="7181" width="12.28515625" style="5" customWidth="1"/>
    <col min="7182" max="7185" width="11.42578125" style="5" customWidth="1"/>
    <col min="7186" max="7186" width="9.140625" style="5"/>
    <col min="7187" max="7187" width="12.85546875" style="5" customWidth="1"/>
    <col min="7188" max="7423" width="9.140625" style="5"/>
    <col min="7424" max="7424" width="43.7109375" style="5" customWidth="1"/>
    <col min="7425" max="7425" width="13.5703125" style="5" customWidth="1"/>
    <col min="7426" max="7436" width="11.28515625" style="5" customWidth="1"/>
    <col min="7437" max="7437" width="12.28515625" style="5" customWidth="1"/>
    <col min="7438" max="7441" width="11.42578125" style="5" customWidth="1"/>
    <col min="7442" max="7442" width="9.140625" style="5"/>
    <col min="7443" max="7443" width="12.85546875" style="5" customWidth="1"/>
    <col min="7444" max="7679" width="9.140625" style="5"/>
    <col min="7680" max="7680" width="43.7109375" style="5" customWidth="1"/>
    <col min="7681" max="7681" width="13.5703125" style="5" customWidth="1"/>
    <col min="7682" max="7692" width="11.28515625" style="5" customWidth="1"/>
    <col min="7693" max="7693" width="12.28515625" style="5" customWidth="1"/>
    <col min="7694" max="7697" width="11.42578125" style="5" customWidth="1"/>
    <col min="7698" max="7698" width="9.140625" style="5"/>
    <col min="7699" max="7699" width="12.85546875" style="5" customWidth="1"/>
    <col min="7700" max="7935" width="9.140625" style="5"/>
    <col min="7936" max="7936" width="43.7109375" style="5" customWidth="1"/>
    <col min="7937" max="7937" width="13.5703125" style="5" customWidth="1"/>
    <col min="7938" max="7948" width="11.28515625" style="5" customWidth="1"/>
    <col min="7949" max="7949" width="12.28515625" style="5" customWidth="1"/>
    <col min="7950" max="7953" width="11.42578125" style="5" customWidth="1"/>
    <col min="7954" max="7954" width="9.140625" style="5"/>
    <col min="7955" max="7955" width="12.85546875" style="5" customWidth="1"/>
    <col min="7956" max="8191" width="9.140625" style="5"/>
    <col min="8192" max="8192" width="43.7109375" style="5" customWidth="1"/>
    <col min="8193" max="8193" width="13.5703125" style="5" customWidth="1"/>
    <col min="8194" max="8204" width="11.28515625" style="5" customWidth="1"/>
    <col min="8205" max="8205" width="12.28515625" style="5" customWidth="1"/>
    <col min="8206" max="8209" width="11.42578125" style="5" customWidth="1"/>
    <col min="8210" max="8210" width="9.140625" style="5"/>
    <col min="8211" max="8211" width="12.85546875" style="5" customWidth="1"/>
    <col min="8212" max="8447" width="9.140625" style="5"/>
    <col min="8448" max="8448" width="43.7109375" style="5" customWidth="1"/>
    <col min="8449" max="8449" width="13.5703125" style="5" customWidth="1"/>
    <col min="8450" max="8460" width="11.28515625" style="5" customWidth="1"/>
    <col min="8461" max="8461" width="12.28515625" style="5" customWidth="1"/>
    <col min="8462" max="8465" width="11.42578125" style="5" customWidth="1"/>
    <col min="8466" max="8466" width="9.140625" style="5"/>
    <col min="8467" max="8467" width="12.85546875" style="5" customWidth="1"/>
    <col min="8468" max="8703" width="9.140625" style="5"/>
    <col min="8704" max="8704" width="43.7109375" style="5" customWidth="1"/>
    <col min="8705" max="8705" width="13.5703125" style="5" customWidth="1"/>
    <col min="8706" max="8716" width="11.28515625" style="5" customWidth="1"/>
    <col min="8717" max="8717" width="12.28515625" style="5" customWidth="1"/>
    <col min="8718" max="8721" width="11.42578125" style="5" customWidth="1"/>
    <col min="8722" max="8722" width="9.140625" style="5"/>
    <col min="8723" max="8723" width="12.85546875" style="5" customWidth="1"/>
    <col min="8724" max="8959" width="9.140625" style="5"/>
    <col min="8960" max="8960" width="43.7109375" style="5" customWidth="1"/>
    <col min="8961" max="8961" width="13.5703125" style="5" customWidth="1"/>
    <col min="8962" max="8972" width="11.28515625" style="5" customWidth="1"/>
    <col min="8973" max="8973" width="12.28515625" style="5" customWidth="1"/>
    <col min="8974" max="8977" width="11.42578125" style="5" customWidth="1"/>
    <col min="8978" max="8978" width="9.140625" style="5"/>
    <col min="8979" max="8979" width="12.85546875" style="5" customWidth="1"/>
    <col min="8980" max="9215" width="9.140625" style="5"/>
    <col min="9216" max="9216" width="43.7109375" style="5" customWidth="1"/>
    <col min="9217" max="9217" width="13.5703125" style="5" customWidth="1"/>
    <col min="9218" max="9228" width="11.28515625" style="5" customWidth="1"/>
    <col min="9229" max="9229" width="12.28515625" style="5" customWidth="1"/>
    <col min="9230" max="9233" width="11.42578125" style="5" customWidth="1"/>
    <col min="9234" max="9234" width="9.140625" style="5"/>
    <col min="9235" max="9235" width="12.85546875" style="5" customWidth="1"/>
    <col min="9236" max="9471" width="9.140625" style="5"/>
    <col min="9472" max="9472" width="43.7109375" style="5" customWidth="1"/>
    <col min="9473" max="9473" width="13.5703125" style="5" customWidth="1"/>
    <col min="9474" max="9484" width="11.28515625" style="5" customWidth="1"/>
    <col min="9485" max="9485" width="12.28515625" style="5" customWidth="1"/>
    <col min="9486" max="9489" width="11.42578125" style="5" customWidth="1"/>
    <col min="9490" max="9490" width="9.140625" style="5"/>
    <col min="9491" max="9491" width="12.85546875" style="5" customWidth="1"/>
    <col min="9492" max="9727" width="9.140625" style="5"/>
    <col min="9728" max="9728" width="43.7109375" style="5" customWidth="1"/>
    <col min="9729" max="9729" width="13.5703125" style="5" customWidth="1"/>
    <col min="9730" max="9740" width="11.28515625" style="5" customWidth="1"/>
    <col min="9741" max="9741" width="12.28515625" style="5" customWidth="1"/>
    <col min="9742" max="9745" width="11.42578125" style="5" customWidth="1"/>
    <col min="9746" max="9746" width="9.140625" style="5"/>
    <col min="9747" max="9747" width="12.85546875" style="5" customWidth="1"/>
    <col min="9748" max="9983" width="9.140625" style="5"/>
    <col min="9984" max="9984" width="43.7109375" style="5" customWidth="1"/>
    <col min="9985" max="9985" width="13.5703125" style="5" customWidth="1"/>
    <col min="9986" max="9996" width="11.28515625" style="5" customWidth="1"/>
    <col min="9997" max="9997" width="12.28515625" style="5" customWidth="1"/>
    <col min="9998" max="10001" width="11.42578125" style="5" customWidth="1"/>
    <col min="10002" max="10002" width="9.140625" style="5"/>
    <col min="10003" max="10003" width="12.85546875" style="5" customWidth="1"/>
    <col min="10004" max="10239" width="9.140625" style="5"/>
    <col min="10240" max="10240" width="43.7109375" style="5" customWidth="1"/>
    <col min="10241" max="10241" width="13.5703125" style="5" customWidth="1"/>
    <col min="10242" max="10252" width="11.28515625" style="5" customWidth="1"/>
    <col min="10253" max="10253" width="12.28515625" style="5" customWidth="1"/>
    <col min="10254" max="10257" width="11.42578125" style="5" customWidth="1"/>
    <col min="10258" max="10258" width="9.140625" style="5"/>
    <col min="10259" max="10259" width="12.85546875" style="5" customWidth="1"/>
    <col min="10260" max="10495" width="9.140625" style="5"/>
    <col min="10496" max="10496" width="43.7109375" style="5" customWidth="1"/>
    <col min="10497" max="10497" width="13.5703125" style="5" customWidth="1"/>
    <col min="10498" max="10508" width="11.28515625" style="5" customWidth="1"/>
    <col min="10509" max="10509" width="12.28515625" style="5" customWidth="1"/>
    <col min="10510" max="10513" width="11.42578125" style="5" customWidth="1"/>
    <col min="10514" max="10514" width="9.140625" style="5"/>
    <col min="10515" max="10515" width="12.85546875" style="5" customWidth="1"/>
    <col min="10516" max="10751" width="9.140625" style="5"/>
    <col min="10752" max="10752" width="43.7109375" style="5" customWidth="1"/>
    <col min="10753" max="10753" width="13.5703125" style="5" customWidth="1"/>
    <col min="10754" max="10764" width="11.28515625" style="5" customWidth="1"/>
    <col min="10765" max="10765" width="12.28515625" style="5" customWidth="1"/>
    <col min="10766" max="10769" width="11.42578125" style="5" customWidth="1"/>
    <col min="10770" max="10770" width="9.140625" style="5"/>
    <col min="10771" max="10771" width="12.85546875" style="5" customWidth="1"/>
    <col min="10772" max="11007" width="9.140625" style="5"/>
    <col min="11008" max="11008" width="43.7109375" style="5" customWidth="1"/>
    <col min="11009" max="11009" width="13.5703125" style="5" customWidth="1"/>
    <col min="11010" max="11020" width="11.28515625" style="5" customWidth="1"/>
    <col min="11021" max="11021" width="12.28515625" style="5" customWidth="1"/>
    <col min="11022" max="11025" width="11.42578125" style="5" customWidth="1"/>
    <col min="11026" max="11026" width="9.140625" style="5"/>
    <col min="11027" max="11027" width="12.85546875" style="5" customWidth="1"/>
    <col min="11028" max="11263" width="9.140625" style="5"/>
    <col min="11264" max="11264" width="43.7109375" style="5" customWidth="1"/>
    <col min="11265" max="11265" width="13.5703125" style="5" customWidth="1"/>
    <col min="11266" max="11276" width="11.28515625" style="5" customWidth="1"/>
    <col min="11277" max="11277" width="12.28515625" style="5" customWidth="1"/>
    <col min="11278" max="11281" width="11.42578125" style="5" customWidth="1"/>
    <col min="11282" max="11282" width="9.140625" style="5"/>
    <col min="11283" max="11283" width="12.85546875" style="5" customWidth="1"/>
    <col min="11284" max="11519" width="9.140625" style="5"/>
    <col min="11520" max="11520" width="43.7109375" style="5" customWidth="1"/>
    <col min="11521" max="11521" width="13.5703125" style="5" customWidth="1"/>
    <col min="11522" max="11532" width="11.28515625" style="5" customWidth="1"/>
    <col min="11533" max="11533" width="12.28515625" style="5" customWidth="1"/>
    <col min="11534" max="11537" width="11.42578125" style="5" customWidth="1"/>
    <col min="11538" max="11538" width="9.140625" style="5"/>
    <col min="11539" max="11539" width="12.85546875" style="5" customWidth="1"/>
    <col min="11540" max="11775" width="9.140625" style="5"/>
    <col min="11776" max="11776" width="43.7109375" style="5" customWidth="1"/>
    <col min="11777" max="11777" width="13.5703125" style="5" customWidth="1"/>
    <col min="11778" max="11788" width="11.28515625" style="5" customWidth="1"/>
    <col min="11789" max="11789" width="12.28515625" style="5" customWidth="1"/>
    <col min="11790" max="11793" width="11.42578125" style="5" customWidth="1"/>
    <col min="11794" max="11794" width="9.140625" style="5"/>
    <col min="11795" max="11795" width="12.85546875" style="5" customWidth="1"/>
    <col min="11796" max="12031" width="9.140625" style="5"/>
    <col min="12032" max="12032" width="43.7109375" style="5" customWidth="1"/>
    <col min="12033" max="12033" width="13.5703125" style="5" customWidth="1"/>
    <col min="12034" max="12044" width="11.28515625" style="5" customWidth="1"/>
    <col min="12045" max="12045" width="12.28515625" style="5" customWidth="1"/>
    <col min="12046" max="12049" width="11.42578125" style="5" customWidth="1"/>
    <col min="12050" max="12050" width="9.140625" style="5"/>
    <col min="12051" max="12051" width="12.85546875" style="5" customWidth="1"/>
    <col min="12052" max="12287" width="9.140625" style="5"/>
    <col min="12288" max="12288" width="43.7109375" style="5" customWidth="1"/>
    <col min="12289" max="12289" width="13.5703125" style="5" customWidth="1"/>
    <col min="12290" max="12300" width="11.28515625" style="5" customWidth="1"/>
    <col min="12301" max="12301" width="12.28515625" style="5" customWidth="1"/>
    <col min="12302" max="12305" width="11.42578125" style="5" customWidth="1"/>
    <col min="12306" max="12306" width="9.140625" style="5"/>
    <col min="12307" max="12307" width="12.85546875" style="5" customWidth="1"/>
    <col min="12308" max="12543" width="9.140625" style="5"/>
    <col min="12544" max="12544" width="43.7109375" style="5" customWidth="1"/>
    <col min="12545" max="12545" width="13.5703125" style="5" customWidth="1"/>
    <col min="12546" max="12556" width="11.28515625" style="5" customWidth="1"/>
    <col min="12557" max="12557" width="12.28515625" style="5" customWidth="1"/>
    <col min="12558" max="12561" width="11.42578125" style="5" customWidth="1"/>
    <col min="12562" max="12562" width="9.140625" style="5"/>
    <col min="12563" max="12563" width="12.85546875" style="5" customWidth="1"/>
    <col min="12564" max="12799" width="9.140625" style="5"/>
    <col min="12800" max="12800" width="43.7109375" style="5" customWidth="1"/>
    <col min="12801" max="12801" width="13.5703125" style="5" customWidth="1"/>
    <col min="12802" max="12812" width="11.28515625" style="5" customWidth="1"/>
    <col min="12813" max="12813" width="12.28515625" style="5" customWidth="1"/>
    <col min="12814" max="12817" width="11.42578125" style="5" customWidth="1"/>
    <col min="12818" max="12818" width="9.140625" style="5"/>
    <col min="12819" max="12819" width="12.85546875" style="5" customWidth="1"/>
    <col min="12820" max="13055" width="9.140625" style="5"/>
    <col min="13056" max="13056" width="43.7109375" style="5" customWidth="1"/>
    <col min="13057" max="13057" width="13.5703125" style="5" customWidth="1"/>
    <col min="13058" max="13068" width="11.28515625" style="5" customWidth="1"/>
    <col min="13069" max="13069" width="12.28515625" style="5" customWidth="1"/>
    <col min="13070" max="13073" width="11.42578125" style="5" customWidth="1"/>
    <col min="13074" max="13074" width="9.140625" style="5"/>
    <col min="13075" max="13075" width="12.85546875" style="5" customWidth="1"/>
    <col min="13076" max="13311" width="9.140625" style="5"/>
    <col min="13312" max="13312" width="43.7109375" style="5" customWidth="1"/>
    <col min="13313" max="13313" width="13.5703125" style="5" customWidth="1"/>
    <col min="13314" max="13324" width="11.28515625" style="5" customWidth="1"/>
    <col min="13325" max="13325" width="12.28515625" style="5" customWidth="1"/>
    <col min="13326" max="13329" width="11.42578125" style="5" customWidth="1"/>
    <col min="13330" max="13330" width="9.140625" style="5"/>
    <col min="13331" max="13331" width="12.85546875" style="5" customWidth="1"/>
    <col min="13332" max="13567" width="9.140625" style="5"/>
    <col min="13568" max="13568" width="43.7109375" style="5" customWidth="1"/>
    <col min="13569" max="13569" width="13.5703125" style="5" customWidth="1"/>
    <col min="13570" max="13580" width="11.28515625" style="5" customWidth="1"/>
    <col min="13581" max="13581" width="12.28515625" style="5" customWidth="1"/>
    <col min="13582" max="13585" width="11.42578125" style="5" customWidth="1"/>
    <col min="13586" max="13586" width="9.140625" style="5"/>
    <col min="13587" max="13587" width="12.85546875" style="5" customWidth="1"/>
    <col min="13588" max="13823" width="9.140625" style="5"/>
    <col min="13824" max="13824" width="43.7109375" style="5" customWidth="1"/>
    <col min="13825" max="13825" width="13.5703125" style="5" customWidth="1"/>
    <col min="13826" max="13836" width="11.28515625" style="5" customWidth="1"/>
    <col min="13837" max="13837" width="12.28515625" style="5" customWidth="1"/>
    <col min="13838" max="13841" width="11.42578125" style="5" customWidth="1"/>
    <col min="13842" max="13842" width="9.140625" style="5"/>
    <col min="13843" max="13843" width="12.85546875" style="5" customWidth="1"/>
    <col min="13844" max="14079" width="9.140625" style="5"/>
    <col min="14080" max="14080" width="43.7109375" style="5" customWidth="1"/>
    <col min="14081" max="14081" width="13.5703125" style="5" customWidth="1"/>
    <col min="14082" max="14092" width="11.28515625" style="5" customWidth="1"/>
    <col min="14093" max="14093" width="12.28515625" style="5" customWidth="1"/>
    <col min="14094" max="14097" width="11.42578125" style="5" customWidth="1"/>
    <col min="14098" max="14098" width="9.140625" style="5"/>
    <col min="14099" max="14099" width="12.85546875" style="5" customWidth="1"/>
    <col min="14100" max="14335" width="9.140625" style="5"/>
    <col min="14336" max="14336" width="43.7109375" style="5" customWidth="1"/>
    <col min="14337" max="14337" width="13.5703125" style="5" customWidth="1"/>
    <col min="14338" max="14348" width="11.28515625" style="5" customWidth="1"/>
    <col min="14349" max="14349" width="12.28515625" style="5" customWidth="1"/>
    <col min="14350" max="14353" width="11.42578125" style="5" customWidth="1"/>
    <col min="14354" max="14354" width="9.140625" style="5"/>
    <col min="14355" max="14355" width="12.85546875" style="5" customWidth="1"/>
    <col min="14356" max="14591" width="9.140625" style="5"/>
    <col min="14592" max="14592" width="43.7109375" style="5" customWidth="1"/>
    <col min="14593" max="14593" width="13.5703125" style="5" customWidth="1"/>
    <col min="14594" max="14604" width="11.28515625" style="5" customWidth="1"/>
    <col min="14605" max="14605" width="12.28515625" style="5" customWidth="1"/>
    <col min="14606" max="14609" width="11.42578125" style="5" customWidth="1"/>
    <col min="14610" max="14610" width="9.140625" style="5"/>
    <col min="14611" max="14611" width="12.85546875" style="5" customWidth="1"/>
    <col min="14612" max="14847" width="9.140625" style="5"/>
    <col min="14848" max="14848" width="43.7109375" style="5" customWidth="1"/>
    <col min="14849" max="14849" width="13.5703125" style="5" customWidth="1"/>
    <col min="14850" max="14860" width="11.28515625" style="5" customWidth="1"/>
    <col min="14861" max="14861" width="12.28515625" style="5" customWidth="1"/>
    <col min="14862" max="14865" width="11.42578125" style="5" customWidth="1"/>
    <col min="14866" max="14866" width="9.140625" style="5"/>
    <col min="14867" max="14867" width="12.85546875" style="5" customWidth="1"/>
    <col min="14868" max="15103" width="9.140625" style="5"/>
    <col min="15104" max="15104" width="43.7109375" style="5" customWidth="1"/>
    <col min="15105" max="15105" width="13.5703125" style="5" customWidth="1"/>
    <col min="15106" max="15116" width="11.28515625" style="5" customWidth="1"/>
    <col min="15117" max="15117" width="12.28515625" style="5" customWidth="1"/>
    <col min="15118" max="15121" width="11.42578125" style="5" customWidth="1"/>
    <col min="15122" max="15122" width="9.140625" style="5"/>
    <col min="15123" max="15123" width="12.85546875" style="5" customWidth="1"/>
    <col min="15124" max="15359" width="9.140625" style="5"/>
    <col min="15360" max="15360" width="43.7109375" style="5" customWidth="1"/>
    <col min="15361" max="15361" width="13.5703125" style="5" customWidth="1"/>
    <col min="15362" max="15372" width="11.28515625" style="5" customWidth="1"/>
    <col min="15373" max="15373" width="12.28515625" style="5" customWidth="1"/>
    <col min="15374" max="15377" width="11.42578125" style="5" customWidth="1"/>
    <col min="15378" max="15378" width="9.140625" style="5"/>
    <col min="15379" max="15379" width="12.85546875" style="5" customWidth="1"/>
    <col min="15380" max="15615" width="9.140625" style="5"/>
    <col min="15616" max="15616" width="43.7109375" style="5" customWidth="1"/>
    <col min="15617" max="15617" width="13.5703125" style="5" customWidth="1"/>
    <col min="15618" max="15628" width="11.28515625" style="5" customWidth="1"/>
    <col min="15629" max="15629" width="12.28515625" style="5" customWidth="1"/>
    <col min="15630" max="15633" width="11.42578125" style="5" customWidth="1"/>
    <col min="15634" max="15634" width="9.140625" style="5"/>
    <col min="15635" max="15635" width="12.85546875" style="5" customWidth="1"/>
    <col min="15636" max="15871" width="9.140625" style="5"/>
    <col min="15872" max="15872" width="43.7109375" style="5" customWidth="1"/>
    <col min="15873" max="15873" width="13.5703125" style="5" customWidth="1"/>
    <col min="15874" max="15884" width="11.28515625" style="5" customWidth="1"/>
    <col min="15885" max="15885" width="12.28515625" style="5" customWidth="1"/>
    <col min="15886" max="15889" width="11.42578125" style="5" customWidth="1"/>
    <col min="15890" max="15890" width="9.140625" style="5"/>
    <col min="15891" max="15891" width="12.85546875" style="5" customWidth="1"/>
    <col min="15892" max="16127" width="9.140625" style="5"/>
    <col min="16128" max="16128" width="43.7109375" style="5" customWidth="1"/>
    <col min="16129" max="16129" width="13.5703125" style="5" customWidth="1"/>
    <col min="16130" max="16140" width="11.28515625" style="5" customWidth="1"/>
    <col min="16141" max="16141" width="12.28515625" style="5" customWidth="1"/>
    <col min="16142" max="16145" width="11.42578125" style="5" customWidth="1"/>
    <col min="16146" max="16146" width="9.140625" style="5"/>
    <col min="16147" max="16147" width="12.85546875" style="5" customWidth="1"/>
    <col min="16148" max="16384" width="9.140625" style="5"/>
  </cols>
  <sheetData>
    <row r="1" spans="1:25" s="1" customFormat="1" ht="24.95" customHeight="1" x14ac:dyDescent="0.25">
      <c r="A1" s="1134" t="s">
        <v>0</v>
      </c>
      <c r="B1" s="1134"/>
      <c r="C1" s="1134"/>
      <c r="D1" s="1134"/>
      <c r="E1" s="1134"/>
      <c r="F1" s="1134"/>
      <c r="G1" s="1134"/>
      <c r="H1" s="1134"/>
      <c r="I1" s="1134"/>
      <c r="J1" s="1134"/>
      <c r="K1" s="1134"/>
      <c r="L1" s="1134"/>
      <c r="M1" s="1134"/>
    </row>
    <row r="2" spans="1:25" s="2" customFormat="1" ht="30.75" customHeight="1" x14ac:dyDescent="0.25">
      <c r="B2" s="3">
        <v>41456</v>
      </c>
      <c r="C2" s="3">
        <v>41487</v>
      </c>
      <c r="D2" s="3">
        <v>41518</v>
      </c>
      <c r="E2" s="3">
        <v>41548</v>
      </c>
      <c r="F2" s="3">
        <v>41579</v>
      </c>
      <c r="G2" s="3">
        <v>41609</v>
      </c>
      <c r="H2" s="3">
        <v>41640</v>
      </c>
      <c r="I2" s="3">
        <v>41671</v>
      </c>
      <c r="J2" s="3">
        <v>41699</v>
      </c>
      <c r="K2" s="3">
        <v>41730</v>
      </c>
      <c r="L2" s="3">
        <v>41760</v>
      </c>
      <c r="M2" s="3">
        <v>41791</v>
      </c>
      <c r="O2" s="4" t="s">
        <v>1</v>
      </c>
      <c r="P2" s="4" t="s">
        <v>2</v>
      </c>
      <c r="Q2" s="4" t="s">
        <v>1080</v>
      </c>
    </row>
    <row r="3" spans="1:25" s="2" customFormat="1" ht="20.100000000000001" customHeight="1" x14ac:dyDescent="0.25">
      <c r="B3" s="2" t="s">
        <v>3</v>
      </c>
      <c r="C3" s="2" t="s">
        <v>3</v>
      </c>
      <c r="D3" s="2" t="s">
        <v>3</v>
      </c>
      <c r="E3" s="2" t="s">
        <v>3</v>
      </c>
      <c r="F3" s="2" t="s">
        <v>3</v>
      </c>
      <c r="G3" s="2" t="s">
        <v>3</v>
      </c>
      <c r="H3" s="2" t="s">
        <v>3</v>
      </c>
      <c r="I3" s="2" t="s">
        <v>3</v>
      </c>
      <c r="J3" s="2" t="s">
        <v>3</v>
      </c>
      <c r="K3" s="2" t="s">
        <v>3</v>
      </c>
      <c r="L3" s="2" t="s">
        <v>3</v>
      </c>
      <c r="M3" s="2" t="s">
        <v>3</v>
      </c>
      <c r="O3" s="2" t="s">
        <v>3</v>
      </c>
      <c r="P3" s="2" t="s">
        <v>3</v>
      </c>
      <c r="Q3" s="2" t="s">
        <v>3</v>
      </c>
    </row>
    <row r="4" spans="1:25" s="2" customFormat="1" ht="20.100000000000001" customHeight="1" x14ac:dyDescent="0.25">
      <c r="B4" s="2" t="s">
        <v>4</v>
      </c>
      <c r="C4" s="2" t="s">
        <v>4</v>
      </c>
      <c r="D4" s="2" t="s">
        <v>4</v>
      </c>
      <c r="E4" s="2" t="s">
        <v>4</v>
      </c>
      <c r="F4" s="2" t="s">
        <v>4</v>
      </c>
      <c r="G4" s="2" t="s">
        <v>4</v>
      </c>
      <c r="H4" s="2" t="s">
        <v>4</v>
      </c>
      <c r="I4" s="2" t="s">
        <v>4</v>
      </c>
      <c r="J4" s="2" t="s">
        <v>4</v>
      </c>
      <c r="K4" s="2" t="s">
        <v>4</v>
      </c>
      <c r="L4" s="2" t="s">
        <v>4</v>
      </c>
      <c r="M4" s="2" t="s">
        <v>4</v>
      </c>
      <c r="O4" s="2" t="s">
        <v>4</v>
      </c>
      <c r="P4" s="35" t="s">
        <v>4</v>
      </c>
      <c r="Q4" s="35" t="s">
        <v>4</v>
      </c>
    </row>
    <row r="5" spans="1:25" x14ac:dyDescent="0.2">
      <c r="B5" s="6"/>
      <c r="C5" s="6"/>
      <c r="D5" s="6"/>
      <c r="E5" s="6"/>
      <c r="F5" s="6"/>
      <c r="G5" s="6"/>
      <c r="H5" s="6"/>
      <c r="I5" s="6"/>
      <c r="J5" s="6"/>
      <c r="K5" s="6"/>
      <c r="L5" s="6"/>
      <c r="M5" s="6"/>
      <c r="N5" s="6"/>
      <c r="O5" s="6"/>
      <c r="P5" s="6"/>
      <c r="Q5" s="6"/>
      <c r="R5" s="6"/>
      <c r="S5" s="6"/>
      <c r="T5" s="6"/>
      <c r="U5" s="6"/>
      <c r="V5" s="6"/>
      <c r="W5" s="6"/>
      <c r="X5" s="6"/>
      <c r="Y5" s="6"/>
    </row>
    <row r="6" spans="1:25" ht="17.100000000000001" customHeight="1" x14ac:dyDescent="0.2">
      <c r="A6" s="5" t="s">
        <v>5</v>
      </c>
      <c r="B6" s="6">
        <v>22893</v>
      </c>
      <c r="C6" s="6">
        <v>22893</v>
      </c>
      <c r="D6" s="6">
        <v>22893</v>
      </c>
      <c r="E6" s="6">
        <v>22893</v>
      </c>
      <c r="F6" s="6">
        <v>22893</v>
      </c>
      <c r="G6" s="6">
        <v>22893</v>
      </c>
      <c r="H6" s="6">
        <v>22893</v>
      </c>
      <c r="I6" s="6">
        <v>22893</v>
      </c>
      <c r="J6" s="6">
        <v>22893</v>
      </c>
      <c r="K6" s="6">
        <v>22893</v>
      </c>
      <c r="L6" s="6">
        <v>22893</v>
      </c>
      <c r="M6" s="6">
        <v>17677</v>
      </c>
      <c r="N6" s="6"/>
      <c r="O6" s="6">
        <f>SUM(B6:M6)</f>
        <v>269500</v>
      </c>
      <c r="P6" s="6">
        <v>304315</v>
      </c>
      <c r="Q6" s="6">
        <v>314023</v>
      </c>
      <c r="R6" s="6"/>
      <c r="S6" s="6"/>
      <c r="T6" s="6"/>
      <c r="U6" s="6"/>
      <c r="V6" s="6"/>
      <c r="W6" s="6"/>
      <c r="X6" s="6"/>
      <c r="Y6" s="6"/>
    </row>
    <row r="7" spans="1:25" ht="17.100000000000001" customHeight="1" x14ac:dyDescent="0.2">
      <c r="A7" s="5" t="s">
        <v>6</v>
      </c>
      <c r="B7" s="6">
        <v>125400</v>
      </c>
      <c r="C7" s="6">
        <v>125400</v>
      </c>
      <c r="D7" s="6">
        <v>125400</v>
      </c>
      <c r="E7" s="6">
        <v>85000</v>
      </c>
      <c r="F7" s="6">
        <v>85000</v>
      </c>
      <c r="G7" s="6">
        <v>85000</v>
      </c>
      <c r="H7" s="6">
        <v>85000</v>
      </c>
      <c r="I7" s="6">
        <v>85000</v>
      </c>
      <c r="J7" s="6">
        <v>85000</v>
      </c>
      <c r="K7" s="6">
        <v>85000</v>
      </c>
      <c r="L7" s="6">
        <v>85000</v>
      </c>
      <c r="M7" s="6">
        <v>62470</v>
      </c>
      <c r="N7" s="6"/>
      <c r="O7" s="6">
        <f t="shared" ref="O7:O21" si="0">SUM(B7:M7)</f>
        <v>1118670</v>
      </c>
      <c r="P7" s="6">
        <v>1229157</v>
      </c>
      <c r="Q7" s="6">
        <v>1304964</v>
      </c>
      <c r="R7" s="6"/>
      <c r="S7" s="6"/>
      <c r="T7" s="6"/>
      <c r="U7" s="6"/>
      <c r="V7" s="6"/>
      <c r="W7" s="6"/>
      <c r="X7" s="6"/>
      <c r="Y7" s="6"/>
    </row>
    <row r="8" spans="1:25" ht="17.100000000000001" customHeight="1" x14ac:dyDescent="0.2">
      <c r="A8" s="7" t="s">
        <v>7</v>
      </c>
      <c r="B8" s="6">
        <v>13896</v>
      </c>
      <c r="C8" s="6">
        <v>13896</v>
      </c>
      <c r="D8" s="6">
        <v>13896</v>
      </c>
      <c r="E8" s="6">
        <v>13896</v>
      </c>
      <c r="F8" s="6">
        <v>13896</v>
      </c>
      <c r="G8" s="6">
        <v>13896</v>
      </c>
      <c r="H8" s="6">
        <v>13896</v>
      </c>
      <c r="I8" s="6">
        <v>13896</v>
      </c>
      <c r="J8" s="6">
        <v>13896</v>
      </c>
      <c r="K8" s="6">
        <v>13896</v>
      </c>
      <c r="L8" s="6">
        <v>13896</v>
      </c>
      <c r="M8" s="6">
        <v>10660</v>
      </c>
      <c r="N8" s="6"/>
      <c r="O8" s="6">
        <f t="shared" si="0"/>
        <v>163516</v>
      </c>
      <c r="P8" s="6">
        <v>180653</v>
      </c>
      <c r="Q8" s="6">
        <v>200727</v>
      </c>
      <c r="R8" s="6"/>
      <c r="S8" s="6"/>
      <c r="T8" s="6"/>
      <c r="U8" s="6"/>
      <c r="V8" s="6"/>
      <c r="W8" s="6"/>
      <c r="X8" s="6"/>
      <c r="Y8" s="6"/>
    </row>
    <row r="9" spans="1:25" ht="17.100000000000001" customHeight="1" x14ac:dyDescent="0.2">
      <c r="A9" s="7" t="s">
        <v>9</v>
      </c>
      <c r="B9" s="6">
        <v>5920</v>
      </c>
      <c r="C9" s="6">
        <v>5920</v>
      </c>
      <c r="D9" s="6">
        <v>5920</v>
      </c>
      <c r="E9" s="6">
        <v>5920</v>
      </c>
      <c r="F9" s="6">
        <v>5920</v>
      </c>
      <c r="G9" s="6">
        <v>5920</v>
      </c>
      <c r="H9" s="6">
        <v>5920</v>
      </c>
      <c r="I9" s="6">
        <v>5920</v>
      </c>
      <c r="J9" s="6">
        <v>5920</v>
      </c>
      <c r="K9" s="6">
        <v>5920</v>
      </c>
      <c r="L9" s="6">
        <v>5920</v>
      </c>
      <c r="M9" s="6">
        <v>7636</v>
      </c>
      <c r="N9" s="6"/>
      <c r="O9" s="6">
        <f t="shared" si="0"/>
        <v>72756</v>
      </c>
      <c r="P9" s="6">
        <v>80518</v>
      </c>
      <c r="Q9" s="6">
        <v>89672</v>
      </c>
      <c r="R9" s="6"/>
      <c r="S9" s="6"/>
      <c r="T9" s="6"/>
      <c r="U9" s="6"/>
      <c r="V9" s="6"/>
      <c r="W9" s="6"/>
      <c r="X9" s="6"/>
      <c r="Y9" s="6"/>
    </row>
    <row r="10" spans="1:25" ht="17.100000000000001" customHeight="1" x14ac:dyDescent="0.2">
      <c r="A10" s="7" t="s">
        <v>8</v>
      </c>
      <c r="B10" s="6">
        <v>4579</v>
      </c>
      <c r="C10" s="6">
        <v>4579</v>
      </c>
      <c r="D10" s="6">
        <v>4579</v>
      </c>
      <c r="E10" s="6">
        <v>4579</v>
      </c>
      <c r="F10" s="6">
        <v>4579</v>
      </c>
      <c r="G10" s="6">
        <v>4579</v>
      </c>
      <c r="H10" s="6">
        <v>4579</v>
      </c>
      <c r="I10" s="6">
        <v>4579</v>
      </c>
      <c r="J10" s="6">
        <v>4579</v>
      </c>
      <c r="K10" s="6">
        <v>4579</v>
      </c>
      <c r="L10" s="6">
        <v>4579</v>
      </c>
      <c r="M10" s="6">
        <v>5540</v>
      </c>
      <c r="N10" s="6"/>
      <c r="O10" s="6">
        <f t="shared" si="0"/>
        <v>55909</v>
      </c>
      <c r="P10" s="6">
        <v>61873</v>
      </c>
      <c r="Q10" s="6">
        <v>68908</v>
      </c>
      <c r="R10" s="6"/>
      <c r="S10" s="6"/>
      <c r="T10" s="6"/>
      <c r="U10" s="6"/>
      <c r="V10" s="6"/>
      <c r="W10" s="6"/>
      <c r="X10" s="6"/>
      <c r="Y10" s="6"/>
    </row>
    <row r="11" spans="1:25" ht="17.100000000000001" customHeight="1" x14ac:dyDescent="0.2">
      <c r="A11" s="7" t="s">
        <v>10</v>
      </c>
      <c r="B11" s="6">
        <v>1039</v>
      </c>
      <c r="C11" s="6">
        <v>1039</v>
      </c>
      <c r="D11" s="6">
        <v>1039</v>
      </c>
      <c r="E11" s="6">
        <v>1039</v>
      </c>
      <c r="F11" s="6">
        <v>1039</v>
      </c>
      <c r="G11" s="6">
        <v>1039</v>
      </c>
      <c r="H11" s="6">
        <v>1039</v>
      </c>
      <c r="I11" s="6">
        <v>1039</v>
      </c>
      <c r="J11" s="6">
        <v>1039</v>
      </c>
      <c r="K11" s="6">
        <v>1039</v>
      </c>
      <c r="L11" s="6">
        <v>1039</v>
      </c>
      <c r="M11" s="6">
        <v>794</v>
      </c>
      <c r="N11" s="6"/>
      <c r="O11" s="6">
        <f t="shared" si="0"/>
        <v>12223</v>
      </c>
      <c r="P11" s="6">
        <v>12415</v>
      </c>
      <c r="Q11" s="6">
        <v>12615</v>
      </c>
      <c r="R11" s="6"/>
      <c r="S11" s="6"/>
      <c r="T11" s="6"/>
      <c r="U11" s="6"/>
      <c r="V11" s="6"/>
      <c r="W11" s="6"/>
      <c r="X11" s="6"/>
      <c r="Y11" s="6"/>
    </row>
    <row r="12" spans="1:25" ht="17.100000000000001" customHeight="1" x14ac:dyDescent="0.2">
      <c r="A12" s="7" t="s">
        <v>15</v>
      </c>
      <c r="B12" s="6">
        <v>906</v>
      </c>
      <c r="C12" s="6">
        <v>906</v>
      </c>
      <c r="D12" s="6">
        <v>906</v>
      </c>
      <c r="E12" s="6">
        <v>906</v>
      </c>
      <c r="F12" s="6">
        <v>906</v>
      </c>
      <c r="G12" s="6">
        <v>906</v>
      </c>
      <c r="H12" s="6">
        <v>906</v>
      </c>
      <c r="I12" s="6">
        <v>906</v>
      </c>
      <c r="J12" s="6">
        <v>906</v>
      </c>
      <c r="K12" s="6">
        <v>906</v>
      </c>
      <c r="L12" s="6">
        <v>906</v>
      </c>
      <c r="M12" s="6">
        <v>695</v>
      </c>
      <c r="N12" s="6"/>
      <c r="O12" s="6">
        <f t="shared" si="0"/>
        <v>10661</v>
      </c>
      <c r="P12" s="6">
        <v>11088</v>
      </c>
      <c r="Q12" s="6">
        <v>11539</v>
      </c>
      <c r="R12" s="6"/>
      <c r="S12" s="6"/>
      <c r="T12" s="6"/>
      <c r="U12" s="6"/>
      <c r="V12" s="6"/>
      <c r="W12" s="6"/>
      <c r="X12" s="6"/>
      <c r="Y12" s="6"/>
    </row>
    <row r="13" spans="1:25" ht="17.100000000000001" customHeight="1" x14ac:dyDescent="0.2">
      <c r="A13" s="7" t="s">
        <v>14</v>
      </c>
      <c r="B13" s="6">
        <v>346</v>
      </c>
      <c r="C13" s="6">
        <v>346</v>
      </c>
      <c r="D13" s="6">
        <v>346</v>
      </c>
      <c r="E13" s="6">
        <v>346</v>
      </c>
      <c r="F13" s="6">
        <v>346</v>
      </c>
      <c r="G13" s="6">
        <v>346</v>
      </c>
      <c r="H13" s="6">
        <v>346</v>
      </c>
      <c r="I13" s="6">
        <v>346</v>
      </c>
      <c r="J13" s="6">
        <v>346</v>
      </c>
      <c r="K13" s="6">
        <v>346</v>
      </c>
      <c r="L13" s="6">
        <v>346</v>
      </c>
      <c r="M13" s="6">
        <v>346</v>
      </c>
      <c r="N13" s="6"/>
      <c r="O13" s="6">
        <f t="shared" si="0"/>
        <v>4152</v>
      </c>
      <c r="P13" s="6">
        <v>4359</v>
      </c>
      <c r="Q13" s="6">
        <v>4577</v>
      </c>
      <c r="R13" s="6"/>
      <c r="S13" s="6"/>
      <c r="T13" s="6"/>
      <c r="U13" s="6"/>
      <c r="V13" s="6"/>
      <c r="W13" s="6"/>
      <c r="X13" s="6"/>
      <c r="Y13" s="6"/>
    </row>
    <row r="14" spans="1:25" ht="17.100000000000001" customHeight="1" x14ac:dyDescent="0.2">
      <c r="A14" s="7" t="s">
        <v>16</v>
      </c>
      <c r="B14" s="6">
        <v>133</v>
      </c>
      <c r="C14" s="6">
        <v>133</v>
      </c>
      <c r="D14" s="6">
        <v>133</v>
      </c>
      <c r="E14" s="6">
        <v>133</v>
      </c>
      <c r="F14" s="6">
        <v>133</v>
      </c>
      <c r="G14" s="6">
        <v>133</v>
      </c>
      <c r="H14" s="6">
        <v>133</v>
      </c>
      <c r="I14" s="6">
        <v>133</v>
      </c>
      <c r="J14" s="6">
        <v>133</v>
      </c>
      <c r="K14" s="6">
        <v>133</v>
      </c>
      <c r="L14" s="6">
        <v>133</v>
      </c>
      <c r="M14" s="6">
        <v>102</v>
      </c>
      <c r="N14" s="6"/>
      <c r="O14" s="6">
        <f t="shared" si="0"/>
        <v>1565</v>
      </c>
      <c r="P14" s="6">
        <v>1712</v>
      </c>
      <c r="Q14" s="6">
        <v>1874</v>
      </c>
      <c r="R14" s="6"/>
      <c r="S14" s="6"/>
      <c r="T14" s="6"/>
      <c r="U14" s="6"/>
      <c r="V14" s="6"/>
      <c r="W14" s="6"/>
      <c r="X14" s="6"/>
      <c r="Y14" s="6"/>
    </row>
    <row r="15" spans="1:25" ht="17.100000000000001" customHeight="1" x14ac:dyDescent="0.2">
      <c r="A15" s="7" t="s">
        <v>17</v>
      </c>
      <c r="B15" s="6">
        <v>841</v>
      </c>
      <c r="C15" s="6">
        <v>841</v>
      </c>
      <c r="D15" s="6">
        <v>841</v>
      </c>
      <c r="E15" s="6">
        <v>841</v>
      </c>
      <c r="F15" s="6">
        <v>841</v>
      </c>
      <c r="G15" s="6">
        <v>841</v>
      </c>
      <c r="H15" s="6">
        <v>841</v>
      </c>
      <c r="I15" s="6">
        <v>841</v>
      </c>
      <c r="J15" s="6">
        <v>841</v>
      </c>
      <c r="K15" s="6">
        <v>841</v>
      </c>
      <c r="L15" s="6">
        <v>841</v>
      </c>
      <c r="M15" s="6">
        <v>649</v>
      </c>
      <c r="N15" s="6"/>
      <c r="O15" s="6">
        <f t="shared" si="0"/>
        <v>9900</v>
      </c>
      <c r="P15" s="6">
        <v>10395</v>
      </c>
      <c r="Q15" s="6">
        <v>10650</v>
      </c>
      <c r="R15" s="6"/>
      <c r="S15" s="6"/>
      <c r="T15" s="6"/>
      <c r="U15" s="6"/>
      <c r="V15" s="6"/>
      <c r="W15" s="6"/>
      <c r="X15" s="6"/>
      <c r="Y15" s="6"/>
    </row>
    <row r="16" spans="1:25" ht="17.100000000000001" customHeight="1" x14ac:dyDescent="0.2">
      <c r="A16" s="7" t="s">
        <v>18</v>
      </c>
      <c r="B16" s="6">
        <v>228</v>
      </c>
      <c r="C16" s="6">
        <v>228</v>
      </c>
      <c r="D16" s="6">
        <v>228</v>
      </c>
      <c r="E16" s="6">
        <v>228</v>
      </c>
      <c r="F16" s="6">
        <v>228</v>
      </c>
      <c r="G16" s="6">
        <v>228</v>
      </c>
      <c r="H16" s="6">
        <v>228</v>
      </c>
      <c r="I16" s="6">
        <v>228</v>
      </c>
      <c r="J16" s="6">
        <v>228</v>
      </c>
      <c r="K16" s="6">
        <v>228</v>
      </c>
      <c r="L16" s="6">
        <v>228</v>
      </c>
      <c r="M16" s="6">
        <v>184</v>
      </c>
      <c r="N16" s="6"/>
      <c r="O16" s="6">
        <f t="shared" si="0"/>
        <v>2692</v>
      </c>
      <c r="P16" s="6">
        <v>2702</v>
      </c>
      <c r="Q16" s="6">
        <v>2702</v>
      </c>
      <c r="R16" s="6"/>
      <c r="S16" s="6"/>
      <c r="T16" s="6"/>
      <c r="U16" s="6"/>
      <c r="V16" s="6"/>
      <c r="W16" s="6"/>
      <c r="X16" s="6"/>
      <c r="Y16" s="6"/>
    </row>
    <row r="17" spans="1:25" ht="17.100000000000001" customHeight="1" x14ac:dyDescent="0.2">
      <c r="A17" s="7" t="s">
        <v>19</v>
      </c>
      <c r="B17" s="6">
        <v>483</v>
      </c>
      <c r="C17" s="6">
        <v>483</v>
      </c>
      <c r="D17" s="6">
        <v>483</v>
      </c>
      <c r="E17" s="6">
        <v>483</v>
      </c>
      <c r="F17" s="6">
        <v>483</v>
      </c>
      <c r="G17" s="6">
        <v>483</v>
      </c>
      <c r="H17" s="6">
        <v>483</v>
      </c>
      <c r="I17" s="6">
        <v>483</v>
      </c>
      <c r="J17" s="6">
        <v>483</v>
      </c>
      <c r="K17" s="6">
        <v>483</v>
      </c>
      <c r="L17" s="6">
        <v>483</v>
      </c>
      <c r="M17" s="6">
        <v>371</v>
      </c>
      <c r="N17" s="6"/>
      <c r="O17" s="6">
        <f t="shared" si="0"/>
        <v>5684</v>
      </c>
      <c r="P17" s="6">
        <v>6252</v>
      </c>
      <c r="Q17" s="6">
        <v>6565</v>
      </c>
      <c r="R17" s="6"/>
      <c r="S17" s="6"/>
      <c r="T17" s="6"/>
      <c r="U17" s="6"/>
      <c r="V17" s="6"/>
      <c r="W17" s="6"/>
      <c r="X17" s="6"/>
      <c r="Y17" s="6"/>
    </row>
    <row r="18" spans="1:25" ht="17.100000000000001" customHeight="1" x14ac:dyDescent="0.2">
      <c r="A18" s="7" t="s">
        <v>11</v>
      </c>
      <c r="B18" s="6">
        <v>85672</v>
      </c>
      <c r="C18" s="6">
        <v>0</v>
      </c>
      <c r="D18" s="6">
        <v>6566</v>
      </c>
      <c r="E18" s="6">
        <v>0</v>
      </c>
      <c r="F18" s="6">
        <v>66634</v>
      </c>
      <c r="G18" s="6">
        <v>0</v>
      </c>
      <c r="H18" s="6">
        <v>4856</v>
      </c>
      <c r="I18" s="6">
        <v>7518</v>
      </c>
      <c r="J18" s="6">
        <v>38078</v>
      </c>
      <c r="K18" s="6">
        <v>0</v>
      </c>
      <c r="L18" s="6">
        <v>0</v>
      </c>
      <c r="M18" s="6">
        <v>10311</v>
      </c>
      <c r="N18" s="6"/>
      <c r="O18" s="6">
        <f t="shared" si="0"/>
        <v>219635</v>
      </c>
      <c r="P18" s="6">
        <v>228835</v>
      </c>
      <c r="Q18" s="6">
        <v>251234</v>
      </c>
      <c r="R18" s="6"/>
      <c r="S18" s="6"/>
      <c r="T18" s="6"/>
      <c r="U18" s="6"/>
      <c r="V18" s="6"/>
      <c r="W18" s="6"/>
      <c r="X18" s="6"/>
      <c r="Y18" s="6"/>
    </row>
    <row r="19" spans="1:25" ht="17.100000000000001" customHeight="1" x14ac:dyDescent="0.2">
      <c r="A19" s="7" t="s">
        <v>20</v>
      </c>
      <c r="B19" s="6">
        <v>1310</v>
      </c>
      <c r="C19" s="6">
        <v>1310</v>
      </c>
      <c r="D19" s="6">
        <v>1310</v>
      </c>
      <c r="E19" s="6">
        <v>1310</v>
      </c>
      <c r="F19" s="6">
        <v>1310</v>
      </c>
      <c r="G19" s="6">
        <v>1310</v>
      </c>
      <c r="H19" s="6">
        <v>1310</v>
      </c>
      <c r="I19" s="6">
        <v>1310</v>
      </c>
      <c r="J19" s="6">
        <v>1310</v>
      </c>
      <c r="K19" s="6">
        <v>1310</v>
      </c>
      <c r="L19" s="6">
        <v>1310</v>
      </c>
      <c r="M19" s="6">
        <v>1004</v>
      </c>
      <c r="N19" s="6"/>
      <c r="O19" s="6">
        <f t="shared" si="0"/>
        <v>15414</v>
      </c>
      <c r="P19" s="6">
        <v>15514</v>
      </c>
      <c r="Q19" s="6">
        <v>15605</v>
      </c>
      <c r="R19" s="6"/>
      <c r="S19" s="6"/>
      <c r="T19" s="6"/>
      <c r="U19" s="6"/>
      <c r="V19" s="6"/>
      <c r="W19" s="6"/>
      <c r="X19" s="6"/>
      <c r="Y19" s="6"/>
    </row>
    <row r="20" spans="1:25" ht="17.100000000000001" customHeight="1" x14ac:dyDescent="0.2">
      <c r="A20" s="7" t="s">
        <v>12</v>
      </c>
      <c r="B20" s="6">
        <v>39029</v>
      </c>
      <c r="C20" s="6">
        <v>3000</v>
      </c>
      <c r="D20" s="6">
        <v>0</v>
      </c>
      <c r="E20" s="6">
        <v>0</v>
      </c>
      <c r="F20" s="6">
        <v>30356</v>
      </c>
      <c r="G20" s="6">
        <v>0</v>
      </c>
      <c r="H20" s="6">
        <v>0</v>
      </c>
      <c r="I20" s="6">
        <v>0</v>
      </c>
      <c r="J20" s="6">
        <v>17348</v>
      </c>
      <c r="K20" s="6">
        <v>0</v>
      </c>
      <c r="L20" s="6">
        <v>0</v>
      </c>
      <c r="M20" s="6">
        <v>3964</v>
      </c>
      <c r="N20" s="6"/>
      <c r="O20" s="6">
        <f t="shared" si="0"/>
        <v>93697</v>
      </c>
      <c r="P20" s="6">
        <v>87713</v>
      </c>
      <c r="Q20" s="6">
        <v>103711</v>
      </c>
      <c r="R20" s="6"/>
      <c r="S20" s="6"/>
      <c r="T20" s="6"/>
      <c r="U20" s="6"/>
      <c r="V20" s="6"/>
      <c r="W20" s="6"/>
      <c r="X20" s="6"/>
      <c r="Y20" s="6"/>
    </row>
    <row r="21" spans="1:25" ht="17.100000000000001" customHeight="1" thickBot="1" x14ac:dyDescent="0.25">
      <c r="A21" s="7" t="s">
        <v>13</v>
      </c>
      <c r="B21" s="6">
        <v>0</v>
      </c>
      <c r="C21" s="6">
        <v>2000</v>
      </c>
      <c r="D21" s="6">
        <v>0</v>
      </c>
      <c r="E21" s="6">
        <v>0</v>
      </c>
      <c r="F21" s="6">
        <v>4000</v>
      </c>
      <c r="G21" s="6">
        <v>0</v>
      </c>
      <c r="H21" s="6">
        <v>0</v>
      </c>
      <c r="I21" s="6">
        <v>0</v>
      </c>
      <c r="J21" s="6">
        <v>0</v>
      </c>
      <c r="K21" s="6">
        <v>3000</v>
      </c>
      <c r="L21" s="6">
        <v>0</v>
      </c>
      <c r="M21" s="6">
        <v>1000</v>
      </c>
      <c r="N21" s="6"/>
      <c r="O21" s="6">
        <f t="shared" si="0"/>
        <v>10000</v>
      </c>
      <c r="P21" s="6">
        <v>10000</v>
      </c>
      <c r="Q21" s="6">
        <v>10000</v>
      </c>
      <c r="R21" s="6"/>
      <c r="S21" s="6"/>
      <c r="T21" s="6"/>
      <c r="U21" s="6"/>
      <c r="V21" s="6"/>
      <c r="W21" s="6"/>
      <c r="X21" s="6"/>
      <c r="Y21" s="6"/>
    </row>
    <row r="22" spans="1:25" ht="17.100000000000001" customHeight="1" thickBot="1" x14ac:dyDescent="0.25">
      <c r="A22" s="8" t="s">
        <v>21</v>
      </c>
      <c r="B22" s="9">
        <f t="shared" ref="B22:M22" si="1">SUM(B6:B21)</f>
        <v>302675</v>
      </c>
      <c r="C22" s="9">
        <f t="shared" si="1"/>
        <v>182974</v>
      </c>
      <c r="D22" s="9">
        <f t="shared" si="1"/>
        <v>184540</v>
      </c>
      <c r="E22" s="9">
        <f t="shared" si="1"/>
        <v>137574</v>
      </c>
      <c r="F22" s="9">
        <f t="shared" si="1"/>
        <v>238564</v>
      </c>
      <c r="G22" s="9">
        <f t="shared" si="1"/>
        <v>137574</v>
      </c>
      <c r="H22" s="9">
        <f t="shared" si="1"/>
        <v>142430</v>
      </c>
      <c r="I22" s="9">
        <f t="shared" si="1"/>
        <v>145092</v>
      </c>
      <c r="J22" s="9">
        <f t="shared" si="1"/>
        <v>193000</v>
      </c>
      <c r="K22" s="9">
        <f t="shared" si="1"/>
        <v>140574</v>
      </c>
      <c r="L22" s="9">
        <f t="shared" si="1"/>
        <v>137574</v>
      </c>
      <c r="M22" s="9">
        <f t="shared" si="1"/>
        <v>123403</v>
      </c>
      <c r="N22" s="6"/>
      <c r="O22" s="9">
        <f>SUM(O6:O21)</f>
        <v>2065974</v>
      </c>
      <c r="P22" s="9">
        <f>SUM(P6:P21)</f>
        <v>2247501</v>
      </c>
      <c r="Q22" s="9">
        <f>SUM(Q6:Q21)</f>
        <v>2409366</v>
      </c>
      <c r="R22" s="6"/>
      <c r="S22" s="6"/>
      <c r="T22" s="6"/>
      <c r="U22" s="6"/>
      <c r="V22" s="6"/>
      <c r="W22" s="6"/>
      <c r="X22" s="6"/>
      <c r="Y22" s="6"/>
    </row>
    <row r="23" spans="1:25" x14ac:dyDescent="0.2">
      <c r="B23" s="6"/>
      <c r="C23" s="6"/>
      <c r="D23" s="6"/>
      <c r="E23" s="6"/>
      <c r="F23" s="6"/>
      <c r="G23" s="6"/>
      <c r="H23" s="6"/>
      <c r="I23" s="6"/>
      <c r="J23" s="6"/>
      <c r="K23" s="6"/>
      <c r="L23" s="6"/>
      <c r="M23" s="6"/>
      <c r="N23" s="6"/>
      <c r="O23" s="6"/>
      <c r="P23" s="6"/>
      <c r="Q23" s="6"/>
      <c r="R23" s="6"/>
      <c r="S23" s="6"/>
      <c r="T23" s="6"/>
      <c r="U23" s="6"/>
      <c r="V23" s="6"/>
      <c r="W23" s="6"/>
      <c r="X23" s="6"/>
      <c r="Y23" s="6"/>
    </row>
    <row r="24" spans="1:25" x14ac:dyDescent="0.2">
      <c r="B24" s="6"/>
      <c r="C24" s="6"/>
      <c r="D24" s="6"/>
      <c r="E24" s="6"/>
      <c r="F24" s="6"/>
      <c r="G24" s="6"/>
      <c r="H24" s="6"/>
      <c r="I24" s="6"/>
      <c r="J24" s="6"/>
      <c r="K24" s="6"/>
      <c r="L24" s="6"/>
      <c r="M24" s="6"/>
      <c r="N24" s="6"/>
      <c r="O24" s="6"/>
      <c r="P24" s="6"/>
      <c r="Q24" s="6"/>
      <c r="R24" s="6"/>
      <c r="S24" s="6"/>
      <c r="T24" s="6"/>
      <c r="U24" s="6"/>
      <c r="V24" s="6"/>
      <c r="W24" s="6"/>
      <c r="X24" s="6"/>
      <c r="Y24" s="6"/>
    </row>
    <row r="25" spans="1:25" x14ac:dyDescent="0.2">
      <c r="B25" s="6"/>
      <c r="C25" s="6"/>
      <c r="D25" s="6"/>
      <c r="E25" s="6"/>
      <c r="F25" s="6"/>
      <c r="G25" s="6"/>
      <c r="H25" s="6"/>
      <c r="I25" s="6"/>
      <c r="J25" s="6"/>
      <c r="K25" s="6"/>
      <c r="L25" s="6"/>
      <c r="M25" s="6"/>
      <c r="N25" s="6"/>
      <c r="O25" s="6"/>
      <c r="P25" s="6"/>
      <c r="Q25" s="6"/>
      <c r="R25" s="6"/>
      <c r="S25" s="6"/>
      <c r="T25" s="6"/>
      <c r="U25" s="6"/>
      <c r="V25" s="6"/>
      <c r="W25" s="6"/>
      <c r="X25" s="6"/>
      <c r="Y25" s="6"/>
    </row>
    <row r="26" spans="1:25" x14ac:dyDescent="0.2">
      <c r="B26" s="6"/>
      <c r="C26" s="6"/>
      <c r="D26" s="6"/>
      <c r="E26" s="6"/>
      <c r="F26" s="6"/>
      <c r="G26" s="6"/>
      <c r="H26" s="6"/>
      <c r="I26" s="6"/>
      <c r="J26" s="6"/>
      <c r="K26" s="6"/>
      <c r="L26" s="6"/>
      <c r="M26" s="6"/>
      <c r="N26" s="6"/>
      <c r="O26" s="6"/>
      <c r="P26" s="6"/>
      <c r="Q26" s="6"/>
      <c r="R26" s="6"/>
      <c r="S26" s="6"/>
      <c r="T26" s="6"/>
      <c r="U26" s="6"/>
      <c r="V26" s="6"/>
      <c r="W26" s="6"/>
      <c r="X26" s="6"/>
      <c r="Y26" s="6"/>
    </row>
    <row r="27" spans="1:25" x14ac:dyDescent="0.2">
      <c r="B27" s="6"/>
      <c r="C27" s="6"/>
      <c r="D27" s="6"/>
      <c r="E27" s="6"/>
      <c r="F27" s="6"/>
      <c r="G27" s="6"/>
      <c r="H27" s="6"/>
      <c r="I27" s="6"/>
      <c r="J27" s="6"/>
      <c r="K27" s="6"/>
      <c r="L27" s="6"/>
      <c r="M27" s="6"/>
      <c r="N27" s="6"/>
      <c r="O27" s="6"/>
      <c r="P27" s="6"/>
      <c r="Q27" s="6"/>
      <c r="R27" s="6"/>
      <c r="S27" s="6"/>
      <c r="T27" s="6"/>
      <c r="U27" s="6"/>
      <c r="V27" s="6"/>
      <c r="W27" s="6"/>
      <c r="X27" s="6"/>
      <c r="Y27" s="6"/>
    </row>
    <row r="28" spans="1:25" x14ac:dyDescent="0.2">
      <c r="B28" s="6"/>
      <c r="C28" s="6"/>
      <c r="D28" s="6"/>
      <c r="E28" s="6"/>
      <c r="F28" s="6"/>
      <c r="G28" s="6"/>
      <c r="H28" s="6"/>
      <c r="I28" s="6"/>
      <c r="J28" s="6"/>
      <c r="K28" s="6"/>
      <c r="L28" s="6"/>
      <c r="M28" s="6"/>
      <c r="N28" s="6"/>
      <c r="O28" s="6"/>
      <c r="P28" s="6"/>
      <c r="Q28" s="6"/>
      <c r="R28" s="6"/>
      <c r="S28" s="6"/>
      <c r="T28" s="6"/>
      <c r="U28" s="6"/>
      <c r="V28" s="6"/>
      <c r="W28" s="6"/>
      <c r="X28" s="6"/>
      <c r="Y28" s="6"/>
    </row>
    <row r="29" spans="1:25" x14ac:dyDescent="0.2">
      <c r="B29" s="6"/>
      <c r="C29" s="6"/>
      <c r="D29" s="6"/>
      <c r="E29" s="6"/>
      <c r="F29" s="6"/>
      <c r="G29" s="6"/>
      <c r="H29" s="6"/>
      <c r="I29" s="6"/>
      <c r="J29" s="6"/>
      <c r="K29" s="6"/>
      <c r="L29" s="6"/>
      <c r="M29" s="6"/>
      <c r="N29" s="6"/>
      <c r="O29" s="6"/>
      <c r="P29" s="6"/>
      <c r="Q29" s="6"/>
      <c r="R29" s="6"/>
      <c r="S29" s="6"/>
      <c r="T29" s="6"/>
      <c r="U29" s="6"/>
      <c r="V29" s="6"/>
      <c r="W29" s="6"/>
      <c r="X29" s="6"/>
      <c r="Y29" s="6"/>
    </row>
    <row r="30" spans="1:25" x14ac:dyDescent="0.2">
      <c r="B30" s="6"/>
      <c r="C30" s="6"/>
      <c r="D30" s="6"/>
      <c r="E30" s="6"/>
      <c r="F30" s="6"/>
      <c r="G30" s="6"/>
      <c r="H30" s="6"/>
      <c r="I30" s="6"/>
      <c r="J30" s="6"/>
      <c r="K30" s="6"/>
      <c r="L30" s="6"/>
      <c r="M30" s="6"/>
      <c r="N30" s="6"/>
      <c r="O30" s="6"/>
      <c r="P30" s="6"/>
      <c r="Q30" s="6"/>
      <c r="R30" s="6"/>
      <c r="S30" s="6"/>
      <c r="T30" s="6"/>
      <c r="U30" s="6"/>
      <c r="V30" s="6"/>
      <c r="W30" s="6"/>
      <c r="X30" s="6"/>
      <c r="Y30" s="6"/>
    </row>
    <row r="31" spans="1:25" x14ac:dyDescent="0.2">
      <c r="B31" s="6"/>
      <c r="C31" s="6"/>
      <c r="D31" s="6"/>
      <c r="E31" s="6"/>
      <c r="F31" s="6"/>
      <c r="G31" s="6"/>
      <c r="H31" s="6"/>
      <c r="I31" s="6"/>
      <c r="J31" s="6"/>
      <c r="K31" s="6"/>
      <c r="L31" s="6"/>
      <c r="M31" s="6"/>
      <c r="N31" s="6"/>
      <c r="O31" s="6"/>
      <c r="P31" s="6"/>
      <c r="Q31" s="6"/>
      <c r="R31" s="6"/>
      <c r="S31" s="6"/>
      <c r="T31" s="6"/>
      <c r="U31" s="6"/>
      <c r="V31" s="6"/>
      <c r="W31" s="6"/>
      <c r="X31" s="6"/>
      <c r="Y31" s="6"/>
    </row>
    <row r="32" spans="1:25" x14ac:dyDescent="0.2">
      <c r="B32" s="6"/>
      <c r="C32" s="6"/>
      <c r="D32" s="6"/>
      <c r="E32" s="6"/>
      <c r="F32" s="6"/>
      <c r="G32" s="6"/>
      <c r="H32" s="6"/>
      <c r="I32" s="6"/>
      <c r="J32" s="6"/>
      <c r="K32" s="6"/>
      <c r="L32" s="6"/>
      <c r="M32" s="6"/>
      <c r="N32" s="6"/>
      <c r="O32" s="6"/>
      <c r="P32" s="6"/>
      <c r="Q32" s="6"/>
      <c r="R32" s="6"/>
      <c r="S32" s="6"/>
      <c r="T32" s="6"/>
      <c r="U32" s="6"/>
      <c r="V32" s="6"/>
      <c r="W32" s="6"/>
      <c r="X32" s="6"/>
      <c r="Y32" s="6"/>
    </row>
    <row r="33" spans="2:25" x14ac:dyDescent="0.2">
      <c r="B33" s="6"/>
      <c r="C33" s="6"/>
      <c r="D33" s="6"/>
      <c r="E33" s="6"/>
      <c r="F33" s="6"/>
      <c r="G33" s="6"/>
      <c r="H33" s="6"/>
      <c r="I33" s="6"/>
      <c r="J33" s="6"/>
      <c r="K33" s="6"/>
      <c r="L33" s="6"/>
      <c r="M33" s="6"/>
      <c r="N33" s="6"/>
      <c r="O33" s="6"/>
      <c r="P33" s="6"/>
      <c r="Q33" s="6"/>
      <c r="R33" s="6"/>
      <c r="S33" s="6"/>
      <c r="T33" s="6"/>
      <c r="U33" s="6"/>
      <c r="V33" s="6"/>
      <c r="W33" s="6"/>
      <c r="X33" s="6"/>
      <c r="Y33" s="6"/>
    </row>
    <row r="34" spans="2:25" x14ac:dyDescent="0.2">
      <c r="B34" s="6"/>
      <c r="C34" s="6"/>
      <c r="D34" s="6"/>
      <c r="E34" s="6"/>
      <c r="F34" s="6"/>
      <c r="G34" s="6"/>
      <c r="H34" s="6"/>
      <c r="I34" s="6"/>
      <c r="J34" s="6"/>
      <c r="K34" s="6"/>
      <c r="L34" s="6"/>
      <c r="M34" s="6"/>
      <c r="N34" s="6"/>
      <c r="O34" s="6"/>
      <c r="P34" s="6"/>
      <c r="Q34" s="6"/>
      <c r="R34" s="6"/>
      <c r="S34" s="6"/>
      <c r="T34" s="6"/>
      <c r="U34" s="6"/>
      <c r="V34" s="6"/>
      <c r="W34" s="6"/>
      <c r="X34" s="6"/>
      <c r="Y34" s="6"/>
    </row>
    <row r="35" spans="2:25" x14ac:dyDescent="0.2">
      <c r="B35" s="6"/>
      <c r="C35" s="6"/>
      <c r="D35" s="6"/>
      <c r="E35" s="6"/>
      <c r="F35" s="6"/>
      <c r="G35" s="6"/>
      <c r="H35" s="6"/>
      <c r="I35" s="6"/>
      <c r="J35" s="6"/>
      <c r="K35" s="6"/>
      <c r="L35" s="6"/>
      <c r="M35" s="6"/>
      <c r="N35" s="6"/>
      <c r="O35" s="6"/>
      <c r="P35" s="6"/>
      <c r="Q35" s="6"/>
      <c r="R35" s="6"/>
      <c r="S35" s="6"/>
      <c r="T35" s="6"/>
      <c r="U35" s="6"/>
      <c r="V35" s="6"/>
      <c r="W35" s="6"/>
      <c r="X35" s="6"/>
      <c r="Y35" s="6"/>
    </row>
    <row r="36" spans="2:25" x14ac:dyDescent="0.2">
      <c r="B36" s="10"/>
      <c r="C36" s="10"/>
      <c r="D36" s="6"/>
      <c r="E36" s="6"/>
      <c r="F36" s="6"/>
      <c r="G36" s="6"/>
      <c r="H36" s="6"/>
      <c r="I36" s="6"/>
      <c r="J36" s="6"/>
      <c r="K36" s="6"/>
      <c r="L36" s="6"/>
      <c r="M36" s="6"/>
      <c r="N36" s="6"/>
      <c r="O36" s="6"/>
      <c r="P36" s="6"/>
      <c r="Q36" s="6"/>
      <c r="R36" s="6"/>
      <c r="S36" s="6"/>
      <c r="T36" s="6"/>
      <c r="U36" s="6"/>
      <c r="V36" s="6"/>
      <c r="W36" s="6"/>
      <c r="X36" s="6"/>
      <c r="Y36" s="6"/>
    </row>
    <row r="37" spans="2:25" x14ac:dyDescent="0.2">
      <c r="B37" s="10"/>
      <c r="C37" s="10"/>
      <c r="D37" s="6"/>
      <c r="E37" s="6"/>
      <c r="F37" s="6"/>
      <c r="G37" s="6"/>
      <c r="H37" s="6"/>
      <c r="I37" s="6"/>
      <c r="J37" s="6"/>
      <c r="K37" s="6"/>
      <c r="L37" s="6"/>
      <c r="M37" s="6"/>
      <c r="N37" s="6"/>
      <c r="O37" s="6"/>
      <c r="P37" s="6"/>
      <c r="Q37" s="6"/>
      <c r="R37" s="6"/>
      <c r="S37" s="6"/>
      <c r="T37" s="6"/>
      <c r="U37" s="6"/>
      <c r="V37" s="6"/>
      <c r="W37" s="6"/>
      <c r="X37" s="6"/>
      <c r="Y37" s="6"/>
    </row>
    <row r="38" spans="2:25" x14ac:dyDescent="0.2">
      <c r="B38" s="10"/>
      <c r="C38" s="10"/>
      <c r="D38" s="6"/>
      <c r="E38" s="6"/>
      <c r="F38" s="6"/>
      <c r="G38" s="6"/>
      <c r="H38" s="6"/>
      <c r="I38" s="6"/>
      <c r="J38" s="6"/>
      <c r="K38" s="6"/>
      <c r="L38" s="6"/>
      <c r="M38" s="6"/>
      <c r="N38" s="6"/>
      <c r="O38" s="6"/>
      <c r="P38" s="6"/>
      <c r="Q38" s="6"/>
      <c r="R38" s="6"/>
      <c r="S38" s="6"/>
      <c r="T38" s="6"/>
      <c r="U38" s="6"/>
      <c r="V38" s="6"/>
      <c r="W38" s="6"/>
      <c r="X38" s="6"/>
      <c r="Y38" s="6"/>
    </row>
    <row r="39" spans="2:25" x14ac:dyDescent="0.2">
      <c r="B39" s="10"/>
      <c r="C39" s="10"/>
      <c r="D39" s="6"/>
      <c r="E39" s="6"/>
      <c r="F39" s="6"/>
      <c r="G39" s="6"/>
      <c r="H39" s="6"/>
      <c r="I39" s="6"/>
      <c r="J39" s="6"/>
      <c r="K39" s="6"/>
      <c r="L39" s="6"/>
      <c r="M39" s="6"/>
      <c r="N39" s="6"/>
      <c r="O39" s="6"/>
      <c r="P39" s="6"/>
      <c r="Q39" s="6"/>
      <c r="R39" s="6"/>
      <c r="S39" s="6"/>
      <c r="T39" s="6"/>
      <c r="U39" s="6"/>
      <c r="V39" s="6"/>
      <c r="W39" s="6"/>
      <c r="X39" s="6"/>
      <c r="Y39" s="6"/>
    </row>
    <row r="40" spans="2:25" x14ac:dyDescent="0.2">
      <c r="B40" s="11"/>
      <c r="C40" s="10"/>
      <c r="D40" s="6"/>
      <c r="E40" s="6"/>
      <c r="F40" s="6"/>
      <c r="G40" s="6"/>
      <c r="H40" s="6"/>
      <c r="I40" s="6"/>
      <c r="J40" s="6"/>
      <c r="K40" s="6"/>
      <c r="L40" s="6"/>
      <c r="M40" s="6"/>
      <c r="N40" s="6"/>
      <c r="O40" s="6"/>
      <c r="P40" s="6"/>
      <c r="Q40" s="6"/>
      <c r="R40" s="6"/>
      <c r="S40" s="6"/>
      <c r="T40" s="6"/>
      <c r="U40" s="6"/>
      <c r="V40" s="6"/>
      <c r="W40" s="6"/>
      <c r="X40" s="6"/>
      <c r="Y40" s="6"/>
    </row>
    <row r="41" spans="2:25" x14ac:dyDescent="0.2">
      <c r="B41" s="6"/>
      <c r="C41" s="6"/>
      <c r="D41" s="6"/>
      <c r="E41" s="6"/>
      <c r="F41" s="6"/>
      <c r="G41" s="6"/>
      <c r="H41" s="6"/>
      <c r="I41" s="6"/>
      <c r="J41" s="6"/>
      <c r="K41" s="6"/>
      <c r="L41" s="6"/>
      <c r="M41" s="6"/>
      <c r="N41" s="6"/>
      <c r="O41" s="6"/>
      <c r="P41" s="6"/>
      <c r="Q41" s="6"/>
      <c r="R41" s="6"/>
      <c r="S41" s="6"/>
      <c r="T41" s="6"/>
      <c r="U41" s="6"/>
      <c r="V41" s="6"/>
      <c r="W41" s="6"/>
      <c r="X41" s="6"/>
      <c r="Y41" s="6"/>
    </row>
    <row r="42" spans="2:25" x14ac:dyDescent="0.2">
      <c r="B42" s="6"/>
      <c r="C42" s="6"/>
      <c r="D42" s="6"/>
      <c r="E42" s="6"/>
      <c r="F42" s="6"/>
      <c r="G42" s="6"/>
      <c r="H42" s="6"/>
      <c r="I42" s="6"/>
      <c r="J42" s="6"/>
      <c r="K42" s="6"/>
      <c r="L42" s="6"/>
      <c r="M42" s="6"/>
      <c r="N42" s="6"/>
      <c r="O42" s="6"/>
      <c r="P42" s="6"/>
      <c r="Q42" s="6"/>
      <c r="R42" s="6"/>
      <c r="S42" s="6"/>
      <c r="T42" s="6"/>
      <c r="U42" s="6"/>
      <c r="V42" s="6"/>
      <c r="W42" s="6"/>
      <c r="X42" s="6"/>
      <c r="Y42" s="6"/>
    </row>
    <row r="43" spans="2:25" x14ac:dyDescent="0.2">
      <c r="B43" s="6"/>
      <c r="C43" s="6"/>
      <c r="D43" s="6"/>
      <c r="E43" s="6"/>
      <c r="F43" s="6"/>
      <c r="G43" s="6"/>
      <c r="H43" s="6"/>
      <c r="I43" s="6"/>
      <c r="J43" s="6"/>
      <c r="K43" s="6"/>
      <c r="L43" s="6"/>
      <c r="M43" s="6"/>
      <c r="N43" s="6"/>
      <c r="O43" s="6"/>
      <c r="P43" s="6"/>
      <c r="Q43" s="6"/>
      <c r="R43" s="6"/>
      <c r="S43" s="6"/>
      <c r="T43" s="6"/>
      <c r="U43" s="6"/>
      <c r="V43" s="6"/>
      <c r="W43" s="6"/>
      <c r="X43" s="6"/>
      <c r="Y43" s="6"/>
    </row>
    <row r="44" spans="2:25" x14ac:dyDescent="0.2">
      <c r="B44" s="6"/>
      <c r="C44" s="6"/>
      <c r="D44" s="6"/>
      <c r="E44" s="6"/>
      <c r="F44" s="6"/>
      <c r="G44" s="6"/>
      <c r="H44" s="6"/>
      <c r="I44" s="6"/>
      <c r="J44" s="6"/>
      <c r="K44" s="6"/>
      <c r="L44" s="6"/>
      <c r="M44" s="6"/>
      <c r="N44" s="6"/>
      <c r="O44" s="6"/>
      <c r="P44" s="6"/>
      <c r="Q44" s="6"/>
      <c r="R44" s="6"/>
      <c r="S44" s="6"/>
      <c r="T44" s="6"/>
      <c r="U44" s="6"/>
      <c r="V44" s="6"/>
      <c r="W44" s="6"/>
      <c r="X44" s="6"/>
      <c r="Y44" s="6"/>
    </row>
    <row r="45" spans="2:25" x14ac:dyDescent="0.2">
      <c r="B45" s="6"/>
      <c r="C45" s="6"/>
      <c r="D45" s="6"/>
      <c r="E45" s="6"/>
      <c r="F45" s="6"/>
      <c r="G45" s="6"/>
      <c r="H45" s="6"/>
      <c r="I45" s="6"/>
      <c r="J45" s="6"/>
      <c r="K45" s="6"/>
      <c r="L45" s="6"/>
      <c r="M45" s="6"/>
      <c r="N45" s="6"/>
      <c r="O45" s="6"/>
      <c r="P45" s="6"/>
      <c r="Q45" s="6"/>
      <c r="R45" s="6"/>
      <c r="S45" s="6"/>
      <c r="T45" s="6"/>
      <c r="U45" s="6"/>
      <c r="V45" s="6"/>
      <c r="W45" s="6"/>
      <c r="X45" s="6"/>
      <c r="Y45" s="6"/>
    </row>
    <row r="46" spans="2:25" x14ac:dyDescent="0.2">
      <c r="B46" s="6"/>
      <c r="C46" s="6"/>
      <c r="D46" s="6"/>
      <c r="E46" s="6"/>
      <c r="F46" s="6"/>
      <c r="G46" s="6"/>
      <c r="H46" s="6"/>
      <c r="I46" s="6"/>
      <c r="J46" s="6"/>
      <c r="K46" s="6"/>
      <c r="L46" s="6"/>
      <c r="M46" s="6"/>
      <c r="N46" s="6"/>
      <c r="O46" s="6"/>
      <c r="P46" s="6"/>
      <c r="Q46" s="6"/>
      <c r="R46" s="6"/>
      <c r="S46" s="6"/>
      <c r="T46" s="6"/>
      <c r="U46" s="6"/>
      <c r="V46" s="6"/>
      <c r="W46" s="6"/>
      <c r="X46" s="6"/>
      <c r="Y46" s="6"/>
    </row>
    <row r="47" spans="2:25" x14ac:dyDescent="0.2">
      <c r="B47" s="6"/>
      <c r="C47" s="6"/>
      <c r="D47" s="6"/>
      <c r="E47" s="6"/>
      <c r="F47" s="6"/>
      <c r="G47" s="6"/>
      <c r="H47" s="6"/>
      <c r="I47" s="6"/>
      <c r="J47" s="6"/>
      <c r="K47" s="6"/>
      <c r="L47" s="6"/>
      <c r="M47" s="6"/>
      <c r="N47" s="6"/>
      <c r="O47" s="6"/>
      <c r="P47" s="6"/>
      <c r="Q47" s="6"/>
      <c r="R47" s="6"/>
      <c r="S47" s="6"/>
      <c r="T47" s="6"/>
      <c r="U47" s="6"/>
      <c r="V47" s="6"/>
      <c r="W47" s="6"/>
      <c r="X47" s="6"/>
      <c r="Y47" s="6"/>
    </row>
    <row r="48" spans="2:25" x14ac:dyDescent="0.2">
      <c r="B48" s="6"/>
      <c r="C48" s="6"/>
      <c r="D48" s="6"/>
      <c r="E48" s="6"/>
      <c r="F48" s="6"/>
      <c r="G48" s="6"/>
      <c r="H48" s="6"/>
      <c r="I48" s="6"/>
      <c r="J48" s="6"/>
      <c r="K48" s="6"/>
      <c r="L48" s="6"/>
      <c r="M48" s="6"/>
      <c r="N48" s="6"/>
      <c r="O48" s="6"/>
      <c r="P48" s="6"/>
      <c r="Q48" s="6"/>
      <c r="R48" s="6"/>
      <c r="S48" s="6"/>
      <c r="T48" s="6"/>
      <c r="U48" s="6"/>
      <c r="V48" s="6"/>
      <c r="W48" s="6"/>
      <c r="X48" s="6"/>
      <c r="Y48" s="6"/>
    </row>
    <row r="49" spans="2:25" x14ac:dyDescent="0.2">
      <c r="B49" s="6"/>
      <c r="C49" s="6"/>
      <c r="D49" s="6"/>
      <c r="E49" s="6"/>
      <c r="F49" s="6"/>
      <c r="G49" s="6"/>
      <c r="H49" s="6"/>
      <c r="I49" s="6"/>
      <c r="J49" s="6"/>
      <c r="K49" s="6"/>
      <c r="L49" s="6"/>
      <c r="M49" s="6"/>
      <c r="N49" s="6"/>
      <c r="O49" s="6"/>
      <c r="P49" s="6"/>
      <c r="Q49" s="6"/>
      <c r="R49" s="6"/>
      <c r="S49" s="6"/>
      <c r="T49" s="6"/>
      <c r="U49" s="6"/>
      <c r="V49" s="6"/>
      <c r="W49" s="6"/>
      <c r="X49" s="6"/>
      <c r="Y49" s="6"/>
    </row>
    <row r="50" spans="2:25" x14ac:dyDescent="0.2">
      <c r="B50" s="6"/>
      <c r="C50" s="6"/>
      <c r="D50" s="6"/>
      <c r="E50" s="6"/>
      <c r="F50" s="6"/>
      <c r="G50" s="6"/>
      <c r="H50" s="6"/>
      <c r="I50" s="6"/>
      <c r="J50" s="6"/>
      <c r="K50" s="6"/>
      <c r="L50" s="6"/>
      <c r="M50" s="6"/>
      <c r="N50" s="6"/>
      <c r="O50" s="6"/>
      <c r="P50" s="6"/>
      <c r="Q50" s="6"/>
      <c r="R50" s="6"/>
      <c r="S50" s="6"/>
      <c r="T50" s="6"/>
      <c r="U50" s="6"/>
      <c r="V50" s="6"/>
      <c r="W50" s="6"/>
      <c r="X50" s="6"/>
      <c r="Y50" s="6"/>
    </row>
    <row r="51" spans="2:25" x14ac:dyDescent="0.2">
      <c r="B51" s="6"/>
      <c r="C51" s="6"/>
      <c r="D51" s="6"/>
      <c r="E51" s="6"/>
      <c r="F51" s="6"/>
      <c r="G51" s="6"/>
      <c r="H51" s="6"/>
      <c r="I51" s="6"/>
      <c r="J51" s="6"/>
      <c r="K51" s="6"/>
      <c r="L51" s="6"/>
      <c r="M51" s="6"/>
      <c r="N51" s="6"/>
      <c r="O51" s="6"/>
      <c r="P51" s="6"/>
      <c r="Q51" s="6"/>
      <c r="R51" s="6"/>
      <c r="S51" s="6"/>
      <c r="T51" s="6"/>
      <c r="U51" s="6"/>
      <c r="V51" s="6"/>
      <c r="W51" s="6"/>
      <c r="X51" s="6"/>
      <c r="Y51" s="6"/>
    </row>
    <row r="52" spans="2:25" x14ac:dyDescent="0.2">
      <c r="B52" s="6"/>
      <c r="C52" s="6"/>
      <c r="D52" s="6"/>
      <c r="E52" s="6"/>
      <c r="F52" s="6"/>
      <c r="G52" s="6"/>
      <c r="H52" s="6"/>
      <c r="I52" s="6"/>
      <c r="J52" s="6"/>
      <c r="K52" s="6"/>
      <c r="L52" s="6"/>
      <c r="M52" s="6"/>
      <c r="N52" s="6"/>
      <c r="O52" s="6"/>
      <c r="P52" s="6"/>
      <c r="Q52" s="6"/>
      <c r="R52" s="6"/>
      <c r="S52" s="6"/>
      <c r="T52" s="6"/>
      <c r="U52" s="6"/>
      <c r="V52" s="6"/>
      <c r="W52" s="6"/>
      <c r="X52" s="6"/>
      <c r="Y52" s="6"/>
    </row>
    <row r="53" spans="2:25" x14ac:dyDescent="0.2">
      <c r="B53" s="6"/>
      <c r="C53" s="6"/>
      <c r="D53" s="6"/>
      <c r="E53" s="6"/>
      <c r="F53" s="6"/>
      <c r="G53" s="6"/>
      <c r="H53" s="6"/>
      <c r="I53" s="6"/>
      <c r="J53" s="6"/>
      <c r="K53" s="6"/>
      <c r="L53" s="6"/>
      <c r="M53" s="6"/>
      <c r="N53" s="6"/>
      <c r="O53" s="6"/>
      <c r="P53" s="6"/>
      <c r="Q53" s="6"/>
      <c r="R53" s="6"/>
      <c r="S53" s="6"/>
      <c r="T53" s="6"/>
      <c r="U53" s="6"/>
      <c r="V53" s="6"/>
      <c r="W53" s="6"/>
      <c r="X53" s="6"/>
      <c r="Y53" s="6"/>
    </row>
  </sheetData>
  <mergeCells count="1">
    <mergeCell ref="A1:M1"/>
  </mergeCells>
  <printOptions gridLines="1"/>
  <pageMargins left="0.39370078740157483" right="0.19685039370078741" top="0.98425196850393704" bottom="0.98425196850393704" header="0.51181102362204722" footer="0.51181102362204722"/>
  <pageSetup paperSize="8" orientation="landscape" r:id="rId1"/>
  <headerFooter alignWithMargins="0">
    <oddHeader>&amp;L&amp;P&amp;R&amp;"Arial,Bold"&amp;12ANNEXURE G</oddHeader>
    <oddFooter>&amp;L&amp;F&amp;C&amp;A&amp;R&amp;D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421"/>
  <sheetViews>
    <sheetView tabSelected="1" topLeftCell="A299" zoomScaleNormal="100" workbookViewId="0">
      <selection activeCell="G306" sqref="G306"/>
    </sheetView>
  </sheetViews>
  <sheetFormatPr defaultColWidth="9.140625" defaultRowHeight="11.25" x14ac:dyDescent="0.25"/>
  <cols>
    <col min="1" max="1" width="5.42578125" style="704" customWidth="1"/>
    <col min="2" max="2" width="34.140625" style="740" hidden="1" customWidth="1"/>
    <col min="3" max="3" width="3.5703125" style="742" bestFit="1" customWidth="1"/>
    <col min="4" max="4" width="3.7109375" style="740" customWidth="1"/>
    <col min="5" max="5" width="3.5703125" style="742" customWidth="1"/>
    <col min="6" max="6" width="22" style="742" bestFit="1" customWidth="1"/>
    <col min="7" max="7" width="31" style="740" customWidth="1"/>
    <col min="8" max="8" width="6.85546875" style="743" customWidth="1"/>
    <col min="9" max="9" width="7.42578125" style="743" bestFit="1" customWidth="1"/>
    <col min="10" max="10" width="6.140625" style="743" bestFit="1" customWidth="1"/>
    <col min="11" max="11" width="6.28515625" style="743" customWidth="1"/>
    <col min="12" max="12" width="5.7109375" style="743" customWidth="1"/>
    <col min="13" max="13" width="10.85546875" style="862" bestFit="1" customWidth="1"/>
    <col min="14" max="14" width="11.42578125" style="744" customWidth="1"/>
    <col min="15" max="15" width="14" style="744" hidden="1" customWidth="1"/>
    <col min="16" max="16" width="24.5703125" style="748" hidden="1" customWidth="1"/>
    <col min="17" max="17" width="28" style="748" hidden="1" customWidth="1"/>
    <col min="18" max="18" width="42.28515625" style="748" hidden="1" customWidth="1"/>
    <col min="19" max="19" width="5.85546875" style="863" customWidth="1"/>
    <col min="20" max="20" width="6" style="864" customWidth="1"/>
    <col min="21" max="21" width="8" style="745" customWidth="1"/>
    <col min="22" max="22" width="10.7109375" style="745" customWidth="1"/>
    <col min="23" max="23" width="5.85546875" style="705" customWidth="1"/>
    <col min="24" max="24" width="17.85546875" style="1110" customWidth="1"/>
    <col min="25" max="25" width="16.5703125" style="1110" bestFit="1" customWidth="1"/>
    <col min="26" max="26" width="18.42578125" style="1110" bestFit="1" customWidth="1"/>
    <col min="27" max="27" width="15.85546875" style="906" bestFit="1" customWidth="1"/>
    <col min="28" max="28" width="15.85546875" style="906" customWidth="1"/>
    <col min="29" max="29" width="16.5703125" style="906" bestFit="1" customWidth="1"/>
    <col min="30" max="30" width="16.85546875" style="906" bestFit="1" customWidth="1"/>
    <col min="31" max="32" width="16.5703125" style="906" bestFit="1" customWidth="1"/>
    <col min="33" max="33" width="16.85546875" style="906" bestFit="1" customWidth="1"/>
    <col min="34" max="34" width="15.85546875" style="906" bestFit="1" customWidth="1"/>
    <col min="35" max="35" width="16.28515625" style="906" bestFit="1" customWidth="1"/>
    <col min="36" max="37" width="15.85546875" style="906" bestFit="1" customWidth="1"/>
    <col min="38" max="38" width="15.42578125" style="906" bestFit="1" customWidth="1"/>
    <col min="39" max="39" width="12.28515625" style="906" hidden="1" customWidth="1"/>
    <col min="40" max="40" width="8.7109375" style="906" hidden="1" customWidth="1"/>
    <col min="41" max="42" width="18.42578125" style="906" bestFit="1" customWidth="1"/>
    <col min="43" max="16384" width="9.140625" style="704"/>
  </cols>
  <sheetData>
    <row r="1" spans="1:243" s="794" customFormat="1" ht="72.75" customHeight="1" x14ac:dyDescent="0.25">
      <c r="A1" s="784"/>
      <c r="B1" s="785" t="s">
        <v>1081</v>
      </c>
      <c r="C1" s="1168" t="s">
        <v>27</v>
      </c>
      <c r="D1" s="1169"/>
      <c r="E1" s="1170"/>
      <c r="F1" s="1112" t="s">
        <v>1082</v>
      </c>
      <c r="G1" s="1112" t="s">
        <v>1083</v>
      </c>
      <c r="H1" s="1112" t="s">
        <v>1084</v>
      </c>
      <c r="I1" s="1112" t="s">
        <v>1085</v>
      </c>
      <c r="J1" s="1112" t="s">
        <v>1086</v>
      </c>
      <c r="K1" s="786" t="s">
        <v>1087</v>
      </c>
      <c r="L1" s="786" t="s">
        <v>1452</v>
      </c>
      <c r="M1" s="787" t="s">
        <v>1088</v>
      </c>
      <c r="N1" s="787" t="s">
        <v>1089</v>
      </c>
      <c r="O1" s="787" t="s">
        <v>1090</v>
      </c>
      <c r="P1" s="787" t="s">
        <v>1091</v>
      </c>
      <c r="Q1" s="788" t="s">
        <v>1092</v>
      </c>
      <c r="R1" s="787" t="s">
        <v>1093</v>
      </c>
      <c r="S1" s="789" t="s">
        <v>1094</v>
      </c>
      <c r="T1" s="787" t="s">
        <v>1095</v>
      </c>
      <c r="U1" s="790" t="s">
        <v>1096</v>
      </c>
      <c r="V1" s="790" t="s">
        <v>1097</v>
      </c>
      <c r="W1" s="791" t="s">
        <v>1098</v>
      </c>
      <c r="X1" s="1077" t="s">
        <v>1453</v>
      </c>
      <c r="Y1" s="1077" t="s">
        <v>1454</v>
      </c>
      <c r="Z1" s="1077" t="s">
        <v>1455</v>
      </c>
      <c r="AA1" s="873" t="s">
        <v>1099</v>
      </c>
      <c r="AB1" s="873" t="s">
        <v>1100</v>
      </c>
      <c r="AC1" s="873" t="s">
        <v>1101</v>
      </c>
      <c r="AD1" s="873" t="s">
        <v>1102</v>
      </c>
      <c r="AE1" s="873" t="s">
        <v>1103</v>
      </c>
      <c r="AF1" s="873" t="s">
        <v>1104</v>
      </c>
      <c r="AG1" s="873" t="s">
        <v>1105</v>
      </c>
      <c r="AH1" s="873" t="s">
        <v>1106</v>
      </c>
      <c r="AI1" s="873" t="s">
        <v>1107</v>
      </c>
      <c r="AJ1" s="873" t="s">
        <v>1108</v>
      </c>
      <c r="AK1" s="873" t="s">
        <v>1109</v>
      </c>
      <c r="AL1" s="873" t="s">
        <v>1110</v>
      </c>
      <c r="AM1" s="873"/>
      <c r="AN1" s="873"/>
      <c r="AO1" s="873" t="s">
        <v>1456</v>
      </c>
      <c r="AP1" s="873" t="s">
        <v>1457</v>
      </c>
    </row>
    <row r="2" spans="1:243" s="828" customFormat="1" ht="30" customHeight="1" x14ac:dyDescent="0.25">
      <c r="A2" s="1166" t="s">
        <v>1666</v>
      </c>
      <c r="B2" s="1167"/>
      <c r="C2" s="1167"/>
      <c r="D2" s="1167"/>
      <c r="E2" s="1167"/>
      <c r="F2" s="1167"/>
      <c r="G2" s="1167"/>
      <c r="H2" s="1167"/>
      <c r="I2" s="1115"/>
      <c r="J2" s="1115"/>
      <c r="K2" s="1115"/>
      <c r="L2" s="1115"/>
      <c r="M2" s="1115"/>
      <c r="N2" s="1115"/>
      <c r="O2" s="1115"/>
      <c r="P2" s="1115"/>
      <c r="Q2" s="1007"/>
      <c r="R2" s="1007"/>
      <c r="S2" s="1007"/>
      <c r="T2" s="1008"/>
      <c r="U2" s="821"/>
      <c r="V2" s="822"/>
      <c r="W2" s="823"/>
      <c r="X2" s="1078"/>
      <c r="Y2" s="1079"/>
      <c r="Z2" s="1079"/>
      <c r="AA2" s="1079"/>
      <c r="AB2" s="1080"/>
      <c r="AC2" s="1080"/>
      <c r="AD2" s="1080"/>
      <c r="AE2" s="1080"/>
      <c r="AF2" s="1080"/>
      <c r="AG2" s="1080"/>
      <c r="AH2" s="1080"/>
      <c r="AI2" s="1080"/>
      <c r="AJ2" s="1080"/>
      <c r="AK2" s="1080"/>
      <c r="AL2" s="1080"/>
      <c r="AM2" s="1080"/>
      <c r="AN2" s="1080"/>
      <c r="AO2" s="1080"/>
      <c r="AP2" s="1080"/>
    </row>
    <row r="3" spans="1:243" ht="27" customHeight="1" x14ac:dyDescent="0.25">
      <c r="A3" s="691">
        <v>46</v>
      </c>
      <c r="B3" s="694" t="s">
        <v>1111</v>
      </c>
      <c r="C3" s="696">
        <v>213</v>
      </c>
      <c r="D3" s="697">
        <v>536</v>
      </c>
      <c r="E3" s="698">
        <v>0</v>
      </c>
      <c r="F3" s="696" t="s">
        <v>1123</v>
      </c>
      <c r="G3" s="696" t="s">
        <v>1475</v>
      </c>
      <c r="H3" s="767" t="s">
        <v>1112</v>
      </c>
      <c r="I3" s="752" t="s">
        <v>1113</v>
      </c>
      <c r="J3" s="753" t="s">
        <v>1114</v>
      </c>
      <c r="K3" s="753" t="s">
        <v>1115</v>
      </c>
      <c r="L3" s="753" t="s">
        <v>1124</v>
      </c>
      <c r="M3" s="753" t="s">
        <v>1117</v>
      </c>
      <c r="N3" s="753" t="s">
        <v>1118</v>
      </c>
      <c r="O3" s="753" t="s">
        <v>1118</v>
      </c>
      <c r="P3" s="1060" t="s">
        <v>1119</v>
      </c>
      <c r="Q3" s="754" t="s">
        <v>1120</v>
      </c>
      <c r="R3" s="753" t="s">
        <v>1120</v>
      </c>
      <c r="S3" s="755">
        <v>4</v>
      </c>
      <c r="T3" s="756">
        <v>4.2</v>
      </c>
      <c r="U3" s="757">
        <v>41091</v>
      </c>
      <c r="V3" s="758">
        <v>41426</v>
      </c>
      <c r="W3" s="701">
        <v>5</v>
      </c>
      <c r="X3" s="1081"/>
      <c r="Y3" s="1082">
        <v>1500</v>
      </c>
      <c r="Z3" s="1081">
        <f t="shared" ref="Z3:Z27" si="0">Y3+X3</f>
        <v>1500</v>
      </c>
      <c r="AA3" s="868"/>
      <c r="AB3" s="868"/>
      <c r="AC3" s="868"/>
      <c r="AD3" s="868">
        <v>1500</v>
      </c>
      <c r="AE3" s="868"/>
      <c r="AF3" s="868"/>
      <c r="AG3" s="868"/>
      <c r="AH3" s="868"/>
      <c r="AI3" s="868"/>
      <c r="AJ3" s="868"/>
      <c r="AK3" s="868"/>
      <c r="AL3" s="868"/>
      <c r="AM3" s="868">
        <f t="shared" ref="AM3:AM27" si="1">SUM(AA3:AL3)</f>
        <v>1500</v>
      </c>
      <c r="AN3" s="868">
        <f t="shared" ref="AN3:AN27" si="2">Z3-AM3</f>
        <v>0</v>
      </c>
      <c r="AO3" s="868"/>
      <c r="AP3" s="868"/>
      <c r="ED3" s="706"/>
      <c r="EE3" s="706"/>
      <c r="FK3" s="1034"/>
      <c r="FL3" s="1034"/>
      <c r="FM3" s="1034"/>
      <c r="FN3" s="1034"/>
      <c r="FO3" s="1034"/>
      <c r="FP3" s="1034"/>
      <c r="FQ3" s="1034"/>
      <c r="FR3" s="1034"/>
      <c r="FS3" s="1034"/>
      <c r="FT3" s="1034"/>
      <c r="FU3" s="1034"/>
      <c r="FV3" s="1034"/>
      <c r="FW3" s="1034"/>
      <c r="FX3" s="1034"/>
      <c r="FY3" s="1034"/>
      <c r="FZ3" s="1034"/>
      <c r="GA3" s="1034"/>
      <c r="GB3" s="1034"/>
      <c r="GC3" s="1034"/>
      <c r="GD3" s="1034"/>
      <c r="GE3" s="1034"/>
      <c r="GF3" s="1034"/>
      <c r="GG3" s="1034"/>
      <c r="GH3" s="1034"/>
      <c r="GI3" s="1034"/>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ID3" s="706"/>
    </row>
    <row r="4" spans="1:243" ht="27" customHeight="1" x14ac:dyDescent="0.25">
      <c r="A4" s="691">
        <v>47</v>
      </c>
      <c r="B4" s="694" t="s">
        <v>1111</v>
      </c>
      <c r="C4" s="696">
        <v>213</v>
      </c>
      <c r="D4" s="697">
        <v>544</v>
      </c>
      <c r="E4" s="707">
        <v>1</v>
      </c>
      <c r="F4" s="696" t="s">
        <v>1125</v>
      </c>
      <c r="G4" s="696" t="s">
        <v>1126</v>
      </c>
      <c r="H4" s="767" t="s">
        <v>1112</v>
      </c>
      <c r="I4" s="752" t="s">
        <v>1113</v>
      </c>
      <c r="J4" s="753" t="s">
        <v>1114</v>
      </c>
      <c r="K4" s="753" t="s">
        <v>1115</v>
      </c>
      <c r="L4" s="753" t="s">
        <v>1124</v>
      </c>
      <c r="M4" s="753" t="s">
        <v>1117</v>
      </c>
      <c r="N4" s="753" t="s">
        <v>1118</v>
      </c>
      <c r="O4" s="753" t="s">
        <v>1118</v>
      </c>
      <c r="P4" s="1061" t="s">
        <v>1119</v>
      </c>
      <c r="Q4" s="754" t="s">
        <v>1120</v>
      </c>
      <c r="R4" s="753" t="s">
        <v>1120</v>
      </c>
      <c r="S4" s="755">
        <v>4</v>
      </c>
      <c r="T4" s="756">
        <v>4.2</v>
      </c>
      <c r="U4" s="757">
        <v>41456</v>
      </c>
      <c r="V4" s="758">
        <v>41791</v>
      </c>
      <c r="W4" s="701">
        <v>7</v>
      </c>
      <c r="X4" s="1081">
        <v>98000</v>
      </c>
      <c r="Y4" s="1082">
        <v>52800</v>
      </c>
      <c r="Z4" s="1081">
        <f t="shared" si="0"/>
        <v>150800</v>
      </c>
      <c r="AA4" s="868"/>
      <c r="AB4" s="868"/>
      <c r="AC4" s="868">
        <v>50000</v>
      </c>
      <c r="AD4" s="868">
        <v>48000</v>
      </c>
      <c r="AE4" s="868">
        <v>52800</v>
      </c>
      <c r="AF4" s="868"/>
      <c r="AG4" s="868"/>
      <c r="AH4" s="868"/>
      <c r="AI4" s="868"/>
      <c r="AJ4" s="868"/>
      <c r="AK4" s="868"/>
      <c r="AL4" s="868"/>
      <c r="AM4" s="868">
        <f t="shared" si="1"/>
        <v>150800</v>
      </c>
      <c r="AN4" s="868">
        <f t="shared" si="2"/>
        <v>0</v>
      </c>
      <c r="AO4" s="915"/>
      <c r="AP4" s="868">
        <v>20000</v>
      </c>
      <c r="FK4" s="1035"/>
      <c r="HV4" s="1034"/>
      <c r="HW4" s="1034"/>
      <c r="HX4" s="1034"/>
      <c r="HY4" s="1034"/>
      <c r="HZ4" s="1034"/>
      <c r="IA4" s="1034"/>
      <c r="IB4" s="1034"/>
      <c r="IC4" s="1034"/>
      <c r="ID4" s="706"/>
    </row>
    <row r="5" spans="1:243" ht="27" customHeight="1" x14ac:dyDescent="0.25">
      <c r="A5" s="1122">
        <v>224</v>
      </c>
      <c r="B5" s="694" t="s">
        <v>1111</v>
      </c>
      <c r="C5" s="696">
        <v>213</v>
      </c>
      <c r="D5" s="697">
        <v>644</v>
      </c>
      <c r="E5" s="707">
        <v>1</v>
      </c>
      <c r="F5" s="696" t="s">
        <v>1125</v>
      </c>
      <c r="G5" s="696" t="s">
        <v>1476</v>
      </c>
      <c r="H5" s="767" t="s">
        <v>1127</v>
      </c>
      <c r="I5" s="752" t="s">
        <v>1113</v>
      </c>
      <c r="J5" s="753" t="s">
        <v>1114</v>
      </c>
      <c r="K5" s="753" t="s">
        <v>1115</v>
      </c>
      <c r="L5" s="753" t="s">
        <v>1124</v>
      </c>
      <c r="M5" s="753" t="s">
        <v>1117</v>
      </c>
      <c r="N5" s="753" t="s">
        <v>1118</v>
      </c>
      <c r="O5" s="753" t="s">
        <v>1118</v>
      </c>
      <c r="P5" s="1060" t="s">
        <v>1119</v>
      </c>
      <c r="Q5" s="754" t="s">
        <v>1120</v>
      </c>
      <c r="R5" s="753" t="s">
        <v>1120</v>
      </c>
      <c r="S5" s="755">
        <v>4</v>
      </c>
      <c r="T5" s="756">
        <v>4.2</v>
      </c>
      <c r="U5" s="757">
        <v>41275</v>
      </c>
      <c r="V5" s="758">
        <v>41426</v>
      </c>
      <c r="W5" s="701">
        <v>7</v>
      </c>
      <c r="X5" s="1081"/>
      <c r="Y5" s="1082">
        <v>3300</v>
      </c>
      <c r="Z5" s="1081">
        <f t="shared" si="0"/>
        <v>3300</v>
      </c>
      <c r="AA5" s="868"/>
      <c r="AB5" s="868"/>
      <c r="AC5" s="868"/>
      <c r="AD5" s="868"/>
      <c r="AE5" s="868">
        <v>3300</v>
      </c>
      <c r="AF5" s="868"/>
      <c r="AG5" s="868"/>
      <c r="AH5" s="868"/>
      <c r="AI5" s="868"/>
      <c r="AJ5" s="868"/>
      <c r="AK5" s="868"/>
      <c r="AL5" s="868"/>
      <c r="AM5" s="868">
        <f t="shared" si="1"/>
        <v>3300</v>
      </c>
      <c r="AN5" s="868">
        <f t="shared" si="2"/>
        <v>0</v>
      </c>
      <c r="AO5" s="868"/>
      <c r="AP5" s="868"/>
      <c r="EC5" s="706"/>
      <c r="EF5" s="706"/>
      <c r="EG5" s="706"/>
      <c r="FK5" s="1034"/>
      <c r="FL5" s="1034"/>
      <c r="FM5" s="1034"/>
      <c r="FN5" s="1034"/>
      <c r="FO5" s="1034"/>
      <c r="FP5" s="1034"/>
      <c r="FQ5" s="1034"/>
      <c r="FR5" s="1034"/>
      <c r="FS5" s="1034"/>
      <c r="FT5" s="1034"/>
      <c r="FU5" s="1034"/>
      <c r="FV5" s="1034"/>
      <c r="FW5" s="1034"/>
      <c r="FX5" s="1034"/>
      <c r="FY5" s="1034"/>
      <c r="FZ5" s="1034"/>
      <c r="GA5" s="1034"/>
      <c r="GB5" s="1034"/>
      <c r="GC5" s="1034"/>
      <c r="GD5" s="1034"/>
      <c r="GE5" s="1034"/>
      <c r="GF5" s="1034"/>
      <c r="GG5" s="1034"/>
      <c r="GH5" s="1034"/>
      <c r="GI5" s="1034"/>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ID5" s="706"/>
    </row>
    <row r="6" spans="1:243" ht="27" customHeight="1" x14ac:dyDescent="0.25">
      <c r="A6" s="691">
        <v>59</v>
      </c>
      <c r="B6" s="694" t="s">
        <v>1111</v>
      </c>
      <c r="C6" s="708">
        <v>219</v>
      </c>
      <c r="D6" s="709">
        <v>532</v>
      </c>
      <c r="E6" s="707">
        <v>83</v>
      </c>
      <c r="F6" s="1036" t="s">
        <v>1121</v>
      </c>
      <c r="G6" s="708" t="s">
        <v>1451</v>
      </c>
      <c r="H6" s="767" t="s">
        <v>1112</v>
      </c>
      <c r="I6" s="752" t="s">
        <v>1113</v>
      </c>
      <c r="J6" s="761" t="s">
        <v>1114</v>
      </c>
      <c r="K6" s="753" t="s">
        <v>1115</v>
      </c>
      <c r="L6" s="753" t="s">
        <v>1124</v>
      </c>
      <c r="M6" s="753" t="s">
        <v>1117</v>
      </c>
      <c r="N6" s="753" t="s">
        <v>1118</v>
      </c>
      <c r="O6" s="753" t="s">
        <v>1128</v>
      </c>
      <c r="P6" s="1061" t="s">
        <v>1129</v>
      </c>
      <c r="Q6" s="754" t="s">
        <v>1120</v>
      </c>
      <c r="R6" s="753" t="s">
        <v>1120</v>
      </c>
      <c r="S6" s="755">
        <v>4</v>
      </c>
      <c r="T6" s="756">
        <v>4.2</v>
      </c>
      <c r="U6" s="757">
        <v>41456</v>
      </c>
      <c r="V6" s="758">
        <v>41791</v>
      </c>
      <c r="W6" s="701">
        <v>4</v>
      </c>
      <c r="X6" s="1081"/>
      <c r="Y6" s="1082">
        <v>3700</v>
      </c>
      <c r="Z6" s="1081">
        <f t="shared" si="0"/>
        <v>3700</v>
      </c>
      <c r="AA6" s="868"/>
      <c r="AB6" s="868"/>
      <c r="AC6" s="868"/>
      <c r="AD6" s="868"/>
      <c r="AE6" s="868">
        <v>3700</v>
      </c>
      <c r="AF6" s="868"/>
      <c r="AG6" s="868"/>
      <c r="AH6" s="868"/>
      <c r="AI6" s="868"/>
      <c r="AJ6" s="868"/>
      <c r="AK6" s="868"/>
      <c r="AL6" s="868"/>
      <c r="AM6" s="868">
        <f t="shared" si="1"/>
        <v>3700</v>
      </c>
      <c r="AN6" s="868">
        <f t="shared" si="2"/>
        <v>0</v>
      </c>
      <c r="AO6" s="915"/>
      <c r="AP6" s="868">
        <v>50000</v>
      </c>
      <c r="FK6" s="1035"/>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V6" s="706"/>
      <c r="HW6" s="706"/>
      <c r="HX6" s="706"/>
      <c r="HY6" s="706"/>
      <c r="HZ6" s="706"/>
      <c r="IA6" s="706"/>
      <c r="IB6" s="706"/>
      <c r="IC6" s="706"/>
      <c r="ID6" s="1034"/>
    </row>
    <row r="7" spans="1:243" ht="27" customHeight="1" x14ac:dyDescent="0.25">
      <c r="A7" s="691">
        <v>60</v>
      </c>
      <c r="B7" s="694" t="s">
        <v>1111</v>
      </c>
      <c r="C7" s="708">
        <v>219</v>
      </c>
      <c r="D7" s="709">
        <v>532</v>
      </c>
      <c r="E7" s="707">
        <v>84</v>
      </c>
      <c r="F7" s="1036" t="s">
        <v>1121</v>
      </c>
      <c r="G7" s="708" t="s">
        <v>1130</v>
      </c>
      <c r="H7" s="767" t="s">
        <v>1112</v>
      </c>
      <c r="I7" s="752" t="s">
        <v>1113</v>
      </c>
      <c r="J7" s="761" t="s">
        <v>1114</v>
      </c>
      <c r="K7" s="753" t="s">
        <v>1115</v>
      </c>
      <c r="L7" s="753" t="s">
        <v>1124</v>
      </c>
      <c r="M7" s="753" t="s">
        <v>1117</v>
      </c>
      <c r="N7" s="753" t="s">
        <v>1118</v>
      </c>
      <c r="O7" s="753" t="s">
        <v>1128</v>
      </c>
      <c r="P7" s="1061" t="s">
        <v>1129</v>
      </c>
      <c r="Q7" s="754" t="s">
        <v>1120</v>
      </c>
      <c r="R7" s="753" t="s">
        <v>1120</v>
      </c>
      <c r="S7" s="755">
        <v>4</v>
      </c>
      <c r="T7" s="756">
        <v>4.2</v>
      </c>
      <c r="U7" s="757">
        <v>41456</v>
      </c>
      <c r="V7" s="758">
        <v>41791</v>
      </c>
      <c r="W7" s="701">
        <v>25</v>
      </c>
      <c r="X7" s="1081"/>
      <c r="Y7" s="1082">
        <v>42600</v>
      </c>
      <c r="Z7" s="1081">
        <f t="shared" si="0"/>
        <v>42600</v>
      </c>
      <c r="AA7" s="868"/>
      <c r="AB7" s="868"/>
      <c r="AC7" s="868"/>
      <c r="AD7" s="868"/>
      <c r="AE7" s="868">
        <v>42600</v>
      </c>
      <c r="AF7" s="868"/>
      <c r="AG7" s="868"/>
      <c r="AH7" s="868"/>
      <c r="AI7" s="868"/>
      <c r="AJ7" s="868"/>
      <c r="AK7" s="868"/>
      <c r="AL7" s="868"/>
      <c r="AM7" s="868">
        <f t="shared" si="1"/>
        <v>42600</v>
      </c>
      <c r="AN7" s="868">
        <f t="shared" si="2"/>
        <v>0</v>
      </c>
      <c r="AO7" s="915">
        <v>20000</v>
      </c>
      <c r="AP7" s="868"/>
      <c r="FI7" s="706"/>
      <c r="FJ7" s="706"/>
      <c r="FK7" s="1035"/>
      <c r="GM7" s="706"/>
      <c r="GN7" s="706"/>
      <c r="GO7" s="706"/>
      <c r="GP7" s="706"/>
      <c r="GQ7" s="706"/>
      <c r="GR7" s="706"/>
      <c r="GS7" s="706"/>
      <c r="GT7" s="706"/>
      <c r="GU7" s="706"/>
      <c r="HV7" s="1034"/>
      <c r="HW7" s="1034"/>
      <c r="HX7" s="1034"/>
      <c r="HY7" s="1034"/>
      <c r="HZ7" s="1034"/>
      <c r="IA7" s="1034"/>
      <c r="IB7" s="1034"/>
      <c r="IC7" s="1034"/>
      <c r="ID7" s="1034"/>
    </row>
    <row r="8" spans="1:243" ht="27" customHeight="1" x14ac:dyDescent="0.25">
      <c r="A8" s="1122">
        <v>237</v>
      </c>
      <c r="B8" s="694" t="s">
        <v>1111</v>
      </c>
      <c r="C8" s="696">
        <v>219</v>
      </c>
      <c r="D8" s="697">
        <v>632</v>
      </c>
      <c r="E8" s="707">
        <v>48</v>
      </c>
      <c r="F8" s="696" t="s">
        <v>1121</v>
      </c>
      <c r="G8" s="696" t="s">
        <v>1451</v>
      </c>
      <c r="H8" s="767" t="s">
        <v>1127</v>
      </c>
      <c r="I8" s="752" t="s">
        <v>1113</v>
      </c>
      <c r="J8" s="753" t="s">
        <v>1114</v>
      </c>
      <c r="K8" s="753" t="s">
        <v>1115</v>
      </c>
      <c r="L8" s="753" t="s">
        <v>1124</v>
      </c>
      <c r="M8" s="753" t="s">
        <v>1117</v>
      </c>
      <c r="N8" s="753" t="s">
        <v>1118</v>
      </c>
      <c r="O8" s="753" t="s">
        <v>1128</v>
      </c>
      <c r="P8" s="1061" t="s">
        <v>1129</v>
      </c>
      <c r="Q8" s="753" t="s">
        <v>1120</v>
      </c>
      <c r="R8" s="753" t="s">
        <v>1120</v>
      </c>
      <c r="S8" s="755">
        <v>4</v>
      </c>
      <c r="T8" s="763">
        <v>4.2</v>
      </c>
      <c r="U8" s="757">
        <v>41456</v>
      </c>
      <c r="V8" s="758">
        <v>41791</v>
      </c>
      <c r="W8" s="701">
        <v>5</v>
      </c>
      <c r="X8" s="1081"/>
      <c r="Y8" s="1082">
        <v>3900</v>
      </c>
      <c r="Z8" s="1081">
        <f t="shared" si="0"/>
        <v>3900</v>
      </c>
      <c r="AA8" s="868"/>
      <c r="AB8" s="868"/>
      <c r="AC8" s="868"/>
      <c r="AD8" s="868">
        <v>3900</v>
      </c>
      <c r="AE8" s="868"/>
      <c r="AF8" s="868"/>
      <c r="AG8" s="868"/>
      <c r="AH8" s="868"/>
      <c r="AI8" s="868"/>
      <c r="AJ8" s="868"/>
      <c r="AK8" s="868"/>
      <c r="AL8" s="868"/>
      <c r="AM8" s="868">
        <f t="shared" si="1"/>
        <v>3900</v>
      </c>
      <c r="AN8" s="868">
        <f t="shared" si="2"/>
        <v>0</v>
      </c>
      <c r="AO8" s="868"/>
      <c r="AP8" s="868"/>
      <c r="EC8" s="706"/>
      <c r="EF8" s="706"/>
      <c r="EG8" s="706"/>
      <c r="FJ8" s="706"/>
      <c r="FK8" s="1034"/>
      <c r="FL8" s="1034"/>
      <c r="FM8" s="1034"/>
      <c r="FN8" s="1034"/>
      <c r="FO8" s="1034"/>
      <c r="FP8" s="1034"/>
      <c r="FQ8" s="1034"/>
      <c r="FR8" s="1034"/>
      <c r="FS8" s="1034"/>
      <c r="FT8" s="1034"/>
      <c r="FU8" s="1034"/>
      <c r="FV8" s="1034"/>
      <c r="FW8" s="1034"/>
      <c r="FX8" s="1034"/>
      <c r="FY8" s="1034"/>
      <c r="FZ8" s="1034"/>
      <c r="GA8" s="1034"/>
      <c r="GB8" s="1034"/>
      <c r="GC8" s="1034"/>
      <c r="GD8" s="1034"/>
      <c r="GE8" s="1034"/>
      <c r="GF8" s="1034"/>
      <c r="GG8" s="1034"/>
      <c r="GH8" s="1034"/>
      <c r="GI8" s="1034"/>
      <c r="GJ8" s="706"/>
      <c r="GK8" s="706"/>
      <c r="GL8" s="706"/>
      <c r="GM8" s="706"/>
      <c r="GN8" s="706"/>
      <c r="GO8" s="706"/>
      <c r="GP8" s="706"/>
      <c r="GQ8" s="706"/>
      <c r="GR8" s="706"/>
      <c r="GS8" s="706"/>
      <c r="GT8" s="706"/>
      <c r="GU8" s="706"/>
      <c r="GV8" s="706"/>
      <c r="GW8" s="706"/>
      <c r="GX8" s="706"/>
      <c r="GY8" s="706"/>
      <c r="GZ8" s="706"/>
      <c r="HA8" s="706"/>
      <c r="HB8" s="706"/>
      <c r="HC8" s="706"/>
      <c r="HD8" s="706"/>
      <c r="HE8" s="706"/>
      <c r="HF8" s="706"/>
      <c r="HG8" s="706"/>
      <c r="HH8" s="706"/>
      <c r="HI8" s="706"/>
      <c r="HJ8" s="706"/>
      <c r="HK8" s="706"/>
      <c r="HL8" s="706"/>
      <c r="HM8" s="706"/>
      <c r="HN8" s="706"/>
      <c r="HO8" s="706"/>
      <c r="HP8" s="706"/>
      <c r="HQ8" s="706"/>
      <c r="HR8" s="706"/>
      <c r="HS8" s="1034"/>
      <c r="HT8" s="1034"/>
      <c r="HU8" s="1034"/>
      <c r="HV8" s="706"/>
      <c r="HW8" s="706"/>
      <c r="HX8" s="706"/>
      <c r="HY8" s="706"/>
      <c r="HZ8" s="706"/>
      <c r="IA8" s="706"/>
      <c r="IB8" s="706"/>
      <c r="IC8" s="706"/>
      <c r="ID8" s="1034"/>
    </row>
    <row r="9" spans="1:243" ht="27" customHeight="1" x14ac:dyDescent="0.25">
      <c r="A9" s="691">
        <v>368</v>
      </c>
      <c r="B9" s="694" t="s">
        <v>1111</v>
      </c>
      <c r="C9" s="708">
        <v>222</v>
      </c>
      <c r="D9" s="709">
        <v>472</v>
      </c>
      <c r="E9" s="707">
        <v>4</v>
      </c>
      <c r="F9" s="696" t="s">
        <v>1131</v>
      </c>
      <c r="G9" s="708" t="s">
        <v>1132</v>
      </c>
      <c r="H9" s="761" t="s">
        <v>1133</v>
      </c>
      <c r="I9" s="761" t="s">
        <v>1113</v>
      </c>
      <c r="J9" s="761" t="s">
        <v>1114</v>
      </c>
      <c r="K9" s="761" t="s">
        <v>1115</v>
      </c>
      <c r="L9" s="761" t="s">
        <v>1116</v>
      </c>
      <c r="M9" s="753" t="s">
        <v>1117</v>
      </c>
      <c r="N9" s="753" t="s">
        <v>1118</v>
      </c>
      <c r="O9" s="753" t="s">
        <v>1128</v>
      </c>
      <c r="P9" s="753" t="s">
        <v>1477</v>
      </c>
      <c r="Q9" s="761">
        <v>9</v>
      </c>
      <c r="R9" s="761">
        <v>9</v>
      </c>
      <c r="S9" s="755">
        <v>2</v>
      </c>
      <c r="T9" s="763">
        <v>2.2999999999999998</v>
      </c>
      <c r="U9" s="757">
        <v>41456</v>
      </c>
      <c r="V9" s="758">
        <v>41791</v>
      </c>
      <c r="W9" s="874">
        <v>20</v>
      </c>
      <c r="X9" s="1081">
        <v>0</v>
      </c>
      <c r="Y9" s="1082">
        <v>2970000</v>
      </c>
      <c r="Z9" s="1081">
        <f t="shared" si="0"/>
        <v>2970000</v>
      </c>
      <c r="AA9" s="868">
        <v>407367</v>
      </c>
      <c r="AB9" s="868">
        <v>407367</v>
      </c>
      <c r="AC9" s="868">
        <v>407367</v>
      </c>
      <c r="AD9" s="868">
        <v>407367</v>
      </c>
      <c r="AE9" s="868">
        <v>407367</v>
      </c>
      <c r="AF9" s="868">
        <v>407367</v>
      </c>
      <c r="AG9" s="868">
        <v>407367</v>
      </c>
      <c r="AH9" s="868">
        <v>118431</v>
      </c>
      <c r="AI9" s="868"/>
      <c r="AJ9" s="868"/>
      <c r="AK9" s="868"/>
      <c r="AL9" s="868"/>
      <c r="AM9" s="868">
        <f t="shared" si="1"/>
        <v>2970000</v>
      </c>
      <c r="AN9" s="868">
        <f t="shared" si="2"/>
        <v>0</v>
      </c>
      <c r="AO9" s="915"/>
      <c r="AP9" s="868"/>
      <c r="EH9" s="706"/>
      <c r="EI9" s="706"/>
      <c r="EJ9" s="706"/>
      <c r="EK9" s="706"/>
      <c r="EL9" s="706"/>
      <c r="EM9" s="706"/>
      <c r="EN9" s="706"/>
      <c r="EO9" s="706"/>
      <c r="EP9" s="706"/>
      <c r="EQ9" s="706"/>
      <c r="ER9" s="706"/>
      <c r="ES9" s="706"/>
      <c r="ET9" s="706"/>
      <c r="EU9" s="706"/>
      <c r="EV9" s="706"/>
      <c r="EW9" s="706"/>
      <c r="EX9" s="706"/>
      <c r="EY9" s="706"/>
      <c r="EZ9" s="706"/>
      <c r="FA9" s="706"/>
      <c r="FB9" s="706"/>
      <c r="FC9" s="706"/>
      <c r="FD9" s="706"/>
      <c r="FE9" s="706"/>
      <c r="FF9" s="706"/>
      <c r="FG9" s="706"/>
      <c r="FH9" s="706"/>
      <c r="FI9" s="706"/>
      <c r="FJ9" s="706"/>
      <c r="FK9" s="1035"/>
      <c r="HQ9" s="706"/>
      <c r="HR9" s="706"/>
      <c r="HV9" s="1034"/>
      <c r="HW9" s="1034"/>
      <c r="HX9" s="1034"/>
      <c r="HY9" s="1034"/>
      <c r="HZ9" s="1034"/>
      <c r="IA9" s="1034"/>
      <c r="IB9" s="1034"/>
      <c r="IC9" s="1034"/>
      <c r="ID9" s="1034"/>
    </row>
    <row r="10" spans="1:243" ht="27" customHeight="1" x14ac:dyDescent="0.25">
      <c r="A10" s="691">
        <v>245</v>
      </c>
      <c r="B10" s="694" t="s">
        <v>1111</v>
      </c>
      <c r="C10" s="708">
        <v>222</v>
      </c>
      <c r="D10" s="709">
        <v>672</v>
      </c>
      <c r="E10" s="707">
        <v>71</v>
      </c>
      <c r="F10" s="696" t="s">
        <v>1131</v>
      </c>
      <c r="G10" s="708" t="s">
        <v>1132</v>
      </c>
      <c r="H10" s="767" t="s">
        <v>1127</v>
      </c>
      <c r="I10" s="752" t="s">
        <v>1113</v>
      </c>
      <c r="J10" s="761" t="s">
        <v>1114</v>
      </c>
      <c r="K10" s="761" t="s">
        <v>1115</v>
      </c>
      <c r="L10" s="761" t="s">
        <v>1116</v>
      </c>
      <c r="M10" s="753" t="s">
        <v>1117</v>
      </c>
      <c r="N10" s="753" t="s">
        <v>1136</v>
      </c>
      <c r="O10" s="753" t="s">
        <v>1128</v>
      </c>
      <c r="P10" s="753" t="s">
        <v>1484</v>
      </c>
      <c r="Q10" s="761">
        <v>9</v>
      </c>
      <c r="R10" s="761">
        <v>9</v>
      </c>
      <c r="S10" s="755">
        <v>2</v>
      </c>
      <c r="T10" s="763">
        <v>2.2999999999999998</v>
      </c>
      <c r="U10" s="757">
        <v>41456</v>
      </c>
      <c r="V10" s="758">
        <v>41791</v>
      </c>
      <c r="W10" s="874">
        <v>20</v>
      </c>
      <c r="X10" s="1081">
        <v>1530000</v>
      </c>
      <c r="Y10" s="1082">
        <v>700000</v>
      </c>
      <c r="Z10" s="1081">
        <f t="shared" si="0"/>
        <v>2230000</v>
      </c>
      <c r="AA10" s="868">
        <v>185800</v>
      </c>
      <c r="AB10" s="868">
        <v>185800</v>
      </c>
      <c r="AC10" s="868">
        <v>185800</v>
      </c>
      <c r="AD10" s="868">
        <v>185800</v>
      </c>
      <c r="AE10" s="868">
        <v>185800</v>
      </c>
      <c r="AF10" s="868">
        <v>185800</v>
      </c>
      <c r="AG10" s="868">
        <v>185800</v>
      </c>
      <c r="AH10" s="868">
        <v>185800</v>
      </c>
      <c r="AI10" s="868">
        <v>185800</v>
      </c>
      <c r="AJ10" s="868">
        <v>185800</v>
      </c>
      <c r="AK10" s="868">
        <v>185800</v>
      </c>
      <c r="AL10" s="868">
        <v>186200</v>
      </c>
      <c r="AM10" s="868">
        <f t="shared" si="1"/>
        <v>2230000</v>
      </c>
      <c r="AN10" s="868">
        <f t="shared" si="2"/>
        <v>0</v>
      </c>
      <c r="AO10" s="915"/>
      <c r="AP10" s="868"/>
      <c r="FK10" s="1035"/>
      <c r="FL10" s="706"/>
      <c r="FM10" s="706"/>
      <c r="FN10" s="706"/>
      <c r="FO10" s="706"/>
      <c r="FP10" s="706"/>
      <c r="FQ10" s="706"/>
      <c r="FR10" s="706"/>
      <c r="FS10" s="706"/>
      <c r="FT10" s="706"/>
      <c r="FU10" s="706"/>
      <c r="FV10" s="706"/>
      <c r="FW10" s="706"/>
      <c r="FX10" s="706"/>
      <c r="FY10" s="706"/>
      <c r="FZ10" s="706"/>
      <c r="GA10" s="706"/>
      <c r="GB10" s="706"/>
      <c r="GC10" s="706"/>
      <c r="GD10" s="706"/>
      <c r="GE10" s="706"/>
      <c r="GF10" s="706"/>
      <c r="GG10" s="706"/>
      <c r="GH10" s="706"/>
      <c r="GI10" s="706"/>
      <c r="GJ10" s="706"/>
      <c r="GK10" s="706"/>
      <c r="GL10" s="706"/>
      <c r="GM10" s="706"/>
      <c r="GN10" s="706"/>
      <c r="GO10" s="706"/>
      <c r="GP10" s="706"/>
      <c r="GQ10" s="706"/>
      <c r="GR10" s="706"/>
      <c r="GS10" s="706"/>
      <c r="GT10" s="706"/>
      <c r="GU10" s="706"/>
      <c r="HQ10" s="706"/>
      <c r="HR10" s="706"/>
      <c r="HV10" s="706"/>
      <c r="HW10" s="706"/>
      <c r="HX10" s="706"/>
      <c r="HY10" s="706"/>
      <c r="HZ10" s="706"/>
      <c r="IA10" s="706"/>
      <c r="IB10" s="706"/>
      <c r="IC10" s="706"/>
      <c r="ID10" s="1034"/>
      <c r="IE10" s="1034"/>
      <c r="IF10" s="1034"/>
      <c r="IG10" s="1034"/>
      <c r="IH10" s="1034"/>
      <c r="II10" s="1034"/>
    </row>
    <row r="11" spans="1:243" ht="27" customHeight="1" x14ac:dyDescent="0.25">
      <c r="A11" s="1122">
        <v>360</v>
      </c>
      <c r="B11" s="694" t="s">
        <v>1111</v>
      </c>
      <c r="C11" s="696">
        <v>227</v>
      </c>
      <c r="D11" s="697">
        <v>832</v>
      </c>
      <c r="E11" s="707">
        <v>2</v>
      </c>
      <c r="F11" s="696" t="s">
        <v>1121</v>
      </c>
      <c r="G11" s="696" t="s">
        <v>1516</v>
      </c>
      <c r="H11" s="767" t="s">
        <v>1137</v>
      </c>
      <c r="I11" s="752" t="s">
        <v>1138</v>
      </c>
      <c r="J11" s="761" t="s">
        <v>1114</v>
      </c>
      <c r="K11" s="764" t="s">
        <v>1115</v>
      </c>
      <c r="L11" s="764" t="s">
        <v>1116</v>
      </c>
      <c r="M11" s="753" t="s">
        <v>1117</v>
      </c>
      <c r="N11" s="753" t="s">
        <v>1118</v>
      </c>
      <c r="O11" s="753" t="s">
        <v>1517</v>
      </c>
      <c r="P11" s="753" t="s">
        <v>1142</v>
      </c>
      <c r="Q11" s="765">
        <v>2</v>
      </c>
      <c r="R11" s="765" t="s">
        <v>1120</v>
      </c>
      <c r="S11" s="755">
        <v>2</v>
      </c>
      <c r="T11" s="766">
        <v>2.11</v>
      </c>
      <c r="U11" s="757">
        <v>41456</v>
      </c>
      <c r="V11" s="758">
        <v>41791</v>
      </c>
      <c r="W11" s="701">
        <v>25</v>
      </c>
      <c r="X11" s="1083">
        <v>7000000</v>
      </c>
      <c r="Y11" s="1082">
        <v>0</v>
      </c>
      <c r="Z11" s="1081">
        <f t="shared" si="0"/>
        <v>7000000</v>
      </c>
      <c r="AA11" s="868"/>
      <c r="AB11" s="868">
        <v>1000000</v>
      </c>
      <c r="AC11" s="868">
        <v>1000000</v>
      </c>
      <c r="AD11" s="868">
        <v>1000000</v>
      </c>
      <c r="AE11" s="868">
        <v>1000000</v>
      </c>
      <c r="AF11" s="868">
        <v>1000000</v>
      </c>
      <c r="AG11" s="868">
        <v>1000000</v>
      </c>
      <c r="AH11" s="868">
        <v>1000000</v>
      </c>
      <c r="AI11" s="868"/>
      <c r="AJ11" s="868"/>
      <c r="AK11" s="868"/>
      <c r="AL11" s="868"/>
      <c r="AM11" s="868">
        <f t="shared" si="1"/>
        <v>7000000</v>
      </c>
      <c r="AN11" s="868">
        <f t="shared" si="2"/>
        <v>0</v>
      </c>
      <c r="AO11" s="915"/>
      <c r="AP11" s="868"/>
      <c r="DQ11" s="706"/>
      <c r="DR11" s="706"/>
      <c r="DS11" s="706"/>
      <c r="DT11" s="706"/>
      <c r="DU11" s="706"/>
      <c r="DV11" s="706"/>
      <c r="DW11" s="706"/>
      <c r="DX11" s="706"/>
      <c r="DY11" s="706"/>
      <c r="DZ11" s="706"/>
      <c r="EA11" s="706"/>
      <c r="EB11" s="706"/>
      <c r="EC11" s="706"/>
      <c r="EF11" s="706"/>
      <c r="EG11" s="706"/>
      <c r="EH11" s="706"/>
      <c r="EI11" s="706"/>
      <c r="EJ11" s="706"/>
      <c r="EK11" s="706"/>
      <c r="EL11" s="706"/>
      <c r="EM11" s="706"/>
      <c r="EN11" s="706"/>
      <c r="EO11" s="706"/>
      <c r="EP11" s="706"/>
      <c r="EQ11" s="706"/>
      <c r="ER11" s="706"/>
      <c r="ES11" s="706"/>
      <c r="ET11" s="706"/>
      <c r="EU11" s="706"/>
      <c r="EV11" s="706"/>
      <c r="EW11" s="706"/>
      <c r="EX11" s="706"/>
      <c r="EY11" s="706"/>
      <c r="EZ11" s="706"/>
      <c r="FA11" s="706"/>
      <c r="FB11" s="706"/>
      <c r="FC11" s="706"/>
      <c r="FD11" s="706"/>
      <c r="FE11" s="706"/>
      <c r="FF11" s="706"/>
      <c r="FG11" s="706"/>
      <c r="FH11" s="706"/>
      <c r="FK11" s="1035"/>
      <c r="GV11" s="706"/>
      <c r="GW11" s="706"/>
      <c r="GX11" s="706"/>
      <c r="GY11" s="706"/>
      <c r="GZ11" s="706"/>
      <c r="HA11" s="706"/>
      <c r="HB11" s="706"/>
      <c r="HC11" s="706"/>
      <c r="HD11" s="706"/>
      <c r="HE11" s="706"/>
      <c r="HF11" s="706"/>
      <c r="HG11" s="706"/>
      <c r="HH11" s="706"/>
      <c r="HI11" s="706"/>
      <c r="HJ11" s="706"/>
      <c r="HK11" s="706"/>
      <c r="HL11" s="706"/>
      <c r="HM11" s="706"/>
      <c r="HN11" s="706"/>
      <c r="HO11" s="706"/>
      <c r="HP11" s="706"/>
      <c r="HQ11" s="706"/>
      <c r="HR11" s="706"/>
      <c r="HS11" s="706"/>
      <c r="HT11" s="706"/>
      <c r="HU11" s="706"/>
      <c r="HV11" s="706"/>
      <c r="HW11" s="706"/>
      <c r="HX11" s="706"/>
      <c r="HY11" s="706"/>
      <c r="HZ11" s="706"/>
      <c r="IA11" s="706"/>
      <c r="IB11" s="706"/>
      <c r="IC11" s="706"/>
      <c r="ID11" s="1034"/>
      <c r="IE11" s="1034"/>
      <c r="IF11" s="1034"/>
      <c r="IG11" s="1034"/>
      <c r="IH11" s="1034"/>
      <c r="II11" s="1034"/>
    </row>
    <row r="12" spans="1:243" ht="27" customHeight="1" x14ac:dyDescent="0.2">
      <c r="A12" s="691">
        <v>361</v>
      </c>
      <c r="B12" s="694" t="s">
        <v>1111</v>
      </c>
      <c r="C12" s="696">
        <v>229</v>
      </c>
      <c r="D12" s="697">
        <v>832</v>
      </c>
      <c r="E12" s="707">
        <v>1</v>
      </c>
      <c r="F12" s="696" t="s">
        <v>1121</v>
      </c>
      <c r="G12" s="696" t="s">
        <v>1143</v>
      </c>
      <c r="H12" s="767" t="s">
        <v>1137</v>
      </c>
      <c r="I12" s="752" t="s">
        <v>1138</v>
      </c>
      <c r="J12" s="764" t="s">
        <v>1114</v>
      </c>
      <c r="K12" s="761" t="s">
        <v>1115</v>
      </c>
      <c r="L12" s="761" t="s">
        <v>1116</v>
      </c>
      <c r="M12" s="753" t="s">
        <v>1117</v>
      </c>
      <c r="N12" s="753" t="s">
        <v>1118</v>
      </c>
      <c r="O12" s="753" t="s">
        <v>1118</v>
      </c>
      <c r="P12" s="753" t="s">
        <v>1119</v>
      </c>
      <c r="Q12" s="765" t="s">
        <v>1144</v>
      </c>
      <c r="R12" s="765" t="s">
        <v>1120</v>
      </c>
      <c r="S12" s="755">
        <v>2</v>
      </c>
      <c r="T12" s="766">
        <v>2.11</v>
      </c>
      <c r="U12" s="757">
        <v>41456</v>
      </c>
      <c r="V12" s="758">
        <v>41791</v>
      </c>
      <c r="W12" s="701">
        <v>25</v>
      </c>
      <c r="X12" s="1083">
        <v>3000000</v>
      </c>
      <c r="Y12" s="1082"/>
      <c r="Z12" s="1081">
        <f t="shared" si="0"/>
        <v>3000000</v>
      </c>
      <c r="AA12" s="868"/>
      <c r="AB12" s="868"/>
      <c r="AC12" s="868"/>
      <c r="AD12" s="868"/>
      <c r="AE12" s="868"/>
      <c r="AF12" s="868"/>
      <c r="AG12" s="868"/>
      <c r="AH12" s="868"/>
      <c r="AI12" s="868"/>
      <c r="AJ12" s="941">
        <v>1500000</v>
      </c>
      <c r="AK12" s="941">
        <v>1500000</v>
      </c>
      <c r="AL12" s="868"/>
      <c r="AM12" s="868">
        <f t="shared" si="1"/>
        <v>3000000</v>
      </c>
      <c r="AN12" s="868">
        <f t="shared" si="2"/>
        <v>0</v>
      </c>
      <c r="AO12" s="915"/>
      <c r="AP12" s="868"/>
      <c r="DQ12" s="706"/>
      <c r="DR12" s="706"/>
      <c r="DS12" s="706"/>
      <c r="DT12" s="706"/>
      <c r="DU12" s="706"/>
      <c r="DV12" s="706"/>
      <c r="DW12" s="706"/>
      <c r="DX12" s="706"/>
      <c r="DY12" s="706"/>
      <c r="DZ12" s="706"/>
      <c r="EA12" s="706"/>
      <c r="EB12" s="706"/>
      <c r="EC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1035"/>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814"/>
    </row>
    <row r="13" spans="1:243" ht="27" customHeight="1" x14ac:dyDescent="0.25">
      <c r="A13" s="691">
        <v>369</v>
      </c>
      <c r="B13" s="694" t="s">
        <v>1111</v>
      </c>
      <c r="C13" s="708">
        <v>234</v>
      </c>
      <c r="D13" s="709">
        <v>432</v>
      </c>
      <c r="E13" s="707">
        <v>6</v>
      </c>
      <c r="F13" s="696" t="s">
        <v>1121</v>
      </c>
      <c r="G13" s="708" t="s">
        <v>1145</v>
      </c>
      <c r="H13" s="761" t="s">
        <v>1133</v>
      </c>
      <c r="I13" s="761" t="s">
        <v>1113</v>
      </c>
      <c r="J13" s="753" t="s">
        <v>1114</v>
      </c>
      <c r="K13" s="761" t="s">
        <v>1115</v>
      </c>
      <c r="L13" s="761" t="s">
        <v>1116</v>
      </c>
      <c r="M13" s="761" t="s">
        <v>1117</v>
      </c>
      <c r="N13" s="753" t="s">
        <v>1118</v>
      </c>
      <c r="O13" s="753" t="s">
        <v>1128</v>
      </c>
      <c r="P13" s="753" t="s">
        <v>1134</v>
      </c>
      <c r="Q13" s="761">
        <v>9</v>
      </c>
      <c r="R13" s="761">
        <v>9</v>
      </c>
      <c r="S13" s="755">
        <v>2</v>
      </c>
      <c r="T13" s="763">
        <v>2.1</v>
      </c>
      <c r="U13" s="757">
        <v>41456</v>
      </c>
      <c r="V13" s="758">
        <v>41791</v>
      </c>
      <c r="W13" s="874">
        <v>20</v>
      </c>
      <c r="X13" s="1081">
        <f>370500-250000</f>
        <v>120500</v>
      </c>
      <c r="Y13" s="1082">
        <v>300000</v>
      </c>
      <c r="Z13" s="1081">
        <f t="shared" si="0"/>
        <v>420500</v>
      </c>
      <c r="AA13" s="868"/>
      <c r="AB13" s="868"/>
      <c r="AC13" s="868"/>
      <c r="AD13" s="868">
        <v>420500</v>
      </c>
      <c r="AE13" s="868"/>
      <c r="AF13" s="868"/>
      <c r="AG13" s="868"/>
      <c r="AH13" s="868"/>
      <c r="AI13" s="868"/>
      <c r="AJ13" s="868"/>
      <c r="AK13" s="868"/>
      <c r="AL13" s="868"/>
      <c r="AM13" s="868">
        <f t="shared" si="1"/>
        <v>420500</v>
      </c>
      <c r="AN13" s="868">
        <f t="shared" si="2"/>
        <v>0</v>
      </c>
      <c r="AO13" s="915"/>
      <c r="AP13" s="868"/>
      <c r="FI13" s="706"/>
      <c r="FJ13" s="706"/>
      <c r="FK13" s="1035"/>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1034"/>
      <c r="HT13" s="1034"/>
      <c r="HU13" s="1034"/>
      <c r="HV13" s="1034"/>
      <c r="HW13" s="1034"/>
      <c r="HX13" s="1034"/>
      <c r="HY13" s="1034"/>
      <c r="HZ13" s="1034"/>
      <c r="IA13" s="1034"/>
      <c r="IB13" s="1034"/>
      <c r="IC13" s="1034"/>
      <c r="ID13" s="1034"/>
    </row>
    <row r="14" spans="1:243" ht="27" customHeight="1" x14ac:dyDescent="0.25">
      <c r="A14" s="1122">
        <v>260</v>
      </c>
      <c r="B14" s="694" t="s">
        <v>1111</v>
      </c>
      <c r="C14" s="696">
        <v>234</v>
      </c>
      <c r="D14" s="697">
        <v>632</v>
      </c>
      <c r="E14" s="697">
        <v>22</v>
      </c>
      <c r="F14" s="696" t="s">
        <v>1121</v>
      </c>
      <c r="G14" s="708" t="s">
        <v>1132</v>
      </c>
      <c r="H14" s="767" t="s">
        <v>1127</v>
      </c>
      <c r="I14" s="752" t="s">
        <v>1113</v>
      </c>
      <c r="J14" s="761" t="s">
        <v>1114</v>
      </c>
      <c r="K14" s="753" t="s">
        <v>1115</v>
      </c>
      <c r="L14" s="753" t="s">
        <v>1115</v>
      </c>
      <c r="M14" s="753" t="s">
        <v>1117</v>
      </c>
      <c r="N14" s="753" t="s">
        <v>1118</v>
      </c>
      <c r="O14" s="753" t="s">
        <v>1128</v>
      </c>
      <c r="P14" s="753" t="s">
        <v>1134</v>
      </c>
      <c r="Q14" s="761">
        <v>9</v>
      </c>
      <c r="R14" s="761">
        <v>9</v>
      </c>
      <c r="S14" s="755">
        <v>2</v>
      </c>
      <c r="T14" s="763">
        <v>2.1</v>
      </c>
      <c r="U14" s="772">
        <v>41091</v>
      </c>
      <c r="V14" s="771">
        <v>41426</v>
      </c>
      <c r="W14" s="874">
        <v>20</v>
      </c>
      <c r="X14" s="1081"/>
      <c r="Y14" s="1082">
        <v>960000</v>
      </c>
      <c r="Z14" s="1081">
        <f t="shared" si="0"/>
        <v>960000</v>
      </c>
      <c r="AA14" s="868"/>
      <c r="AB14" s="868"/>
      <c r="AC14" s="868">
        <f t="shared" ref="AC14:AL14" si="3">96000</f>
        <v>96000</v>
      </c>
      <c r="AD14" s="868">
        <f t="shared" si="3"/>
        <v>96000</v>
      </c>
      <c r="AE14" s="868">
        <f t="shared" si="3"/>
        <v>96000</v>
      </c>
      <c r="AF14" s="868">
        <f t="shared" si="3"/>
        <v>96000</v>
      </c>
      <c r="AG14" s="868">
        <f t="shared" si="3"/>
        <v>96000</v>
      </c>
      <c r="AH14" s="868">
        <f t="shared" si="3"/>
        <v>96000</v>
      </c>
      <c r="AI14" s="868">
        <f t="shared" si="3"/>
        <v>96000</v>
      </c>
      <c r="AJ14" s="868">
        <f t="shared" si="3"/>
        <v>96000</v>
      </c>
      <c r="AK14" s="868">
        <f t="shared" si="3"/>
        <v>96000</v>
      </c>
      <c r="AL14" s="868">
        <f t="shared" si="3"/>
        <v>96000</v>
      </c>
      <c r="AM14" s="868">
        <f t="shared" si="1"/>
        <v>960000</v>
      </c>
      <c r="AN14" s="868">
        <f t="shared" si="2"/>
        <v>0</v>
      </c>
      <c r="AO14" s="868"/>
      <c r="AP14" s="868"/>
      <c r="DQ14" s="706"/>
      <c r="DR14" s="706"/>
      <c r="DS14" s="706"/>
      <c r="DT14" s="706"/>
      <c r="DU14" s="706"/>
      <c r="DV14" s="706"/>
      <c r="DW14" s="706"/>
      <c r="DX14" s="706"/>
      <c r="DY14" s="706"/>
      <c r="DZ14" s="706"/>
      <c r="EA14" s="706"/>
      <c r="EB14" s="706"/>
      <c r="ED14" s="706"/>
      <c r="EE14" s="706"/>
      <c r="FI14" s="706"/>
      <c r="FJ14" s="706"/>
      <c r="FK14" s="1034"/>
      <c r="FL14" s="1034"/>
      <c r="FM14" s="1034"/>
      <c r="FN14" s="1034"/>
      <c r="FO14" s="1034"/>
      <c r="FP14" s="1034"/>
      <c r="FQ14" s="1034"/>
      <c r="FR14" s="1034"/>
      <c r="FS14" s="1034"/>
      <c r="FT14" s="1034"/>
      <c r="FU14" s="1034"/>
      <c r="FV14" s="1034"/>
      <c r="FW14" s="1034"/>
      <c r="FX14" s="1034"/>
      <c r="FY14" s="1034"/>
      <c r="FZ14" s="1034"/>
      <c r="GA14" s="1034"/>
      <c r="GB14" s="1034"/>
      <c r="GC14" s="1034"/>
      <c r="GD14" s="1034"/>
      <c r="GE14" s="1034"/>
      <c r="GF14" s="1034"/>
      <c r="GG14" s="1034"/>
      <c r="GH14" s="1034"/>
      <c r="GI14" s="1034"/>
      <c r="GJ14" s="1034"/>
      <c r="GK14" s="1034"/>
      <c r="GL14" s="1034"/>
      <c r="GM14" s="1034"/>
      <c r="GN14" s="1034"/>
      <c r="GO14" s="1034"/>
      <c r="GP14" s="1034"/>
      <c r="GQ14" s="1034"/>
      <c r="GR14" s="1034"/>
      <c r="GS14" s="1034"/>
      <c r="GT14" s="1034"/>
      <c r="GU14" s="1034"/>
      <c r="GV14" s="1034"/>
      <c r="GW14" s="1034"/>
      <c r="GX14" s="1034"/>
      <c r="GY14" s="1034"/>
      <c r="GZ14" s="1034"/>
      <c r="HA14" s="1034"/>
      <c r="HB14" s="1034"/>
      <c r="HC14" s="1034"/>
      <c r="HD14" s="1034"/>
      <c r="HE14" s="1034"/>
      <c r="HF14" s="1034"/>
      <c r="HG14" s="1034"/>
      <c r="HH14" s="1034"/>
      <c r="HI14" s="1034"/>
      <c r="HJ14" s="1034"/>
      <c r="HK14" s="1034"/>
      <c r="HL14" s="1034"/>
      <c r="HM14" s="1034"/>
      <c r="HN14" s="1034"/>
      <c r="HO14" s="1034"/>
      <c r="HP14" s="1034"/>
      <c r="HQ14" s="1034"/>
      <c r="HR14" s="1034"/>
      <c r="HS14" s="1034"/>
      <c r="HT14" s="1034"/>
      <c r="HU14" s="1034"/>
      <c r="HV14" s="1034"/>
      <c r="HW14" s="1034"/>
      <c r="HX14" s="1034"/>
      <c r="HY14" s="1034"/>
      <c r="HZ14" s="1034"/>
      <c r="IA14" s="1034"/>
      <c r="IB14" s="1034"/>
      <c r="IC14" s="1034"/>
      <c r="ID14" s="706"/>
    </row>
    <row r="15" spans="1:243" ht="27" customHeight="1" x14ac:dyDescent="0.25">
      <c r="A15" s="691">
        <v>370</v>
      </c>
      <c r="B15" s="694" t="s">
        <v>1111</v>
      </c>
      <c r="C15" s="697">
        <v>245</v>
      </c>
      <c r="D15" s="697">
        <v>432</v>
      </c>
      <c r="E15" s="707">
        <v>1</v>
      </c>
      <c r="F15" s="696" t="s">
        <v>1121</v>
      </c>
      <c r="G15" s="708" t="s">
        <v>1478</v>
      </c>
      <c r="H15" s="767" t="s">
        <v>1133</v>
      </c>
      <c r="I15" s="752" t="s">
        <v>1113</v>
      </c>
      <c r="J15" s="761" t="s">
        <v>1114</v>
      </c>
      <c r="K15" s="764" t="s">
        <v>1115</v>
      </c>
      <c r="L15" s="764" t="s">
        <v>1124</v>
      </c>
      <c r="M15" s="753" t="s">
        <v>1117</v>
      </c>
      <c r="N15" s="753" t="s">
        <v>1118</v>
      </c>
      <c r="O15" s="753" t="s">
        <v>1118</v>
      </c>
      <c r="P15" s="753" t="s">
        <v>1118</v>
      </c>
      <c r="Q15" s="765" t="s">
        <v>1120</v>
      </c>
      <c r="R15" s="765" t="s">
        <v>1120</v>
      </c>
      <c r="S15" s="755">
        <v>3</v>
      </c>
      <c r="T15" s="763">
        <v>3.4</v>
      </c>
      <c r="U15" s="771">
        <v>41456</v>
      </c>
      <c r="V15" s="771">
        <v>41791</v>
      </c>
      <c r="W15" s="701"/>
      <c r="X15" s="1081">
        <v>250000</v>
      </c>
      <c r="Y15" s="1082"/>
      <c r="Z15" s="1081">
        <f t="shared" si="0"/>
        <v>250000</v>
      </c>
      <c r="AA15" s="868"/>
      <c r="AB15" s="868"/>
      <c r="AC15" s="868"/>
      <c r="AD15" s="868">
        <v>250000</v>
      </c>
      <c r="AE15" s="868"/>
      <c r="AF15" s="868"/>
      <c r="AG15" s="868"/>
      <c r="AH15" s="868"/>
      <c r="AI15" s="868"/>
      <c r="AJ15" s="868"/>
      <c r="AK15" s="868"/>
      <c r="AL15" s="868"/>
      <c r="AM15" s="868">
        <f t="shared" si="1"/>
        <v>250000</v>
      </c>
      <c r="AN15" s="868">
        <f t="shared" si="2"/>
        <v>0</v>
      </c>
      <c r="AO15" s="868"/>
      <c r="AP15" s="868"/>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ED15" s="706"/>
      <c r="EE15" s="706"/>
      <c r="FK15" s="1034"/>
      <c r="FL15" s="1034"/>
      <c r="FM15" s="1034"/>
      <c r="FN15" s="1034"/>
      <c r="FO15" s="1034"/>
      <c r="FP15" s="1034"/>
      <c r="FQ15" s="1034"/>
      <c r="FR15" s="1034"/>
      <c r="FS15" s="1034"/>
      <c r="FT15" s="1034"/>
      <c r="FU15" s="1034"/>
      <c r="FV15" s="1034"/>
      <c r="FW15" s="1034"/>
      <c r="FX15" s="1034"/>
      <c r="FY15" s="1034"/>
      <c r="FZ15" s="1034"/>
      <c r="GA15" s="1034"/>
      <c r="GB15" s="1034"/>
      <c r="GC15" s="1034"/>
      <c r="GD15" s="1034"/>
      <c r="GE15" s="1034"/>
      <c r="GF15" s="1034"/>
      <c r="GG15" s="1034"/>
      <c r="GH15" s="1034"/>
      <c r="GI15" s="1034"/>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1034"/>
    </row>
    <row r="16" spans="1:243" s="706" customFormat="1" ht="27" customHeight="1" x14ac:dyDescent="0.25">
      <c r="A16" s="691">
        <v>148</v>
      </c>
      <c r="B16" s="694" t="s">
        <v>1111</v>
      </c>
      <c r="C16" s="696">
        <v>245</v>
      </c>
      <c r="D16" s="697">
        <v>516</v>
      </c>
      <c r="E16" s="719">
        <v>6</v>
      </c>
      <c r="F16" s="1037" t="s">
        <v>1147</v>
      </c>
      <c r="G16" s="708" t="s">
        <v>1148</v>
      </c>
      <c r="H16" s="767" t="s">
        <v>1112</v>
      </c>
      <c r="I16" s="752" t="s">
        <v>1113</v>
      </c>
      <c r="J16" s="761" t="s">
        <v>1114</v>
      </c>
      <c r="K16" s="753" t="s">
        <v>1115</v>
      </c>
      <c r="L16" s="753" t="s">
        <v>1116</v>
      </c>
      <c r="M16" s="753" t="s">
        <v>1117</v>
      </c>
      <c r="N16" s="753" t="s">
        <v>1118</v>
      </c>
      <c r="O16" s="753" t="s">
        <v>1117</v>
      </c>
      <c r="P16" s="753" t="s">
        <v>1142</v>
      </c>
      <c r="Q16" s="765">
        <v>1</v>
      </c>
      <c r="R16" s="765">
        <v>1</v>
      </c>
      <c r="S16" s="755">
        <v>3</v>
      </c>
      <c r="T16" s="763">
        <v>3.3</v>
      </c>
      <c r="U16" s="757">
        <v>41456</v>
      </c>
      <c r="V16" s="758">
        <v>41791</v>
      </c>
      <c r="W16" s="874">
        <v>20</v>
      </c>
      <c r="X16" s="1081">
        <v>200000</v>
      </c>
      <c r="Y16" s="1082">
        <v>500000</v>
      </c>
      <c r="Z16" s="1081">
        <f t="shared" si="0"/>
        <v>700000</v>
      </c>
      <c r="AA16" s="868"/>
      <c r="AB16" s="868"/>
      <c r="AC16" s="868">
        <v>50000</v>
      </c>
      <c r="AD16" s="868">
        <v>50000</v>
      </c>
      <c r="AE16" s="868">
        <v>50000</v>
      </c>
      <c r="AF16" s="868">
        <v>50000</v>
      </c>
      <c r="AG16" s="868">
        <v>150000</v>
      </c>
      <c r="AH16" s="868">
        <v>150000</v>
      </c>
      <c r="AI16" s="868">
        <v>200000</v>
      </c>
      <c r="AJ16" s="868"/>
      <c r="AK16" s="868"/>
      <c r="AL16" s="868"/>
      <c r="AM16" s="868">
        <f t="shared" si="1"/>
        <v>700000</v>
      </c>
      <c r="AN16" s="868">
        <f t="shared" si="2"/>
        <v>0</v>
      </c>
      <c r="AO16" s="915"/>
      <c r="AP16" s="868"/>
      <c r="AQ16" s="704"/>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c r="CN16" s="704"/>
      <c r="CO16" s="704"/>
      <c r="CP16" s="704"/>
      <c r="CQ16" s="704"/>
      <c r="CR16" s="704"/>
      <c r="CS16" s="704"/>
      <c r="CT16" s="704"/>
      <c r="CU16" s="704"/>
      <c r="CV16" s="704"/>
      <c r="CW16" s="704"/>
      <c r="CX16" s="704"/>
      <c r="CY16" s="704"/>
      <c r="CZ16" s="704"/>
      <c r="DA16" s="704"/>
      <c r="DB16" s="704"/>
      <c r="DC16" s="704"/>
      <c r="DD16" s="704"/>
      <c r="DE16" s="704"/>
      <c r="DF16" s="704"/>
      <c r="DG16" s="704"/>
      <c r="DH16" s="704"/>
      <c r="DI16" s="704"/>
      <c r="DJ16" s="704"/>
      <c r="DK16" s="704"/>
      <c r="DL16" s="704"/>
      <c r="DM16" s="704"/>
      <c r="DN16" s="704"/>
      <c r="DO16" s="704"/>
      <c r="DP16" s="704"/>
      <c r="EC16" s="704"/>
      <c r="ED16" s="704"/>
      <c r="EE16" s="704"/>
      <c r="EF16" s="704"/>
      <c r="EG16" s="704"/>
      <c r="EH16" s="704"/>
      <c r="EI16" s="704"/>
      <c r="EJ16" s="704"/>
      <c r="EK16" s="704"/>
      <c r="EL16" s="704"/>
      <c r="EM16" s="704"/>
      <c r="EN16" s="704"/>
      <c r="EO16" s="704"/>
      <c r="EP16" s="704"/>
      <c r="EQ16" s="704"/>
      <c r="ER16" s="704"/>
      <c r="ES16" s="704"/>
      <c r="ET16" s="704"/>
      <c r="EU16" s="704"/>
      <c r="EV16" s="704"/>
      <c r="EW16" s="704"/>
      <c r="EX16" s="704"/>
      <c r="EY16" s="704"/>
      <c r="EZ16" s="704"/>
      <c r="FA16" s="704"/>
      <c r="FB16" s="704"/>
      <c r="FC16" s="704"/>
      <c r="FD16" s="704"/>
      <c r="FE16" s="704"/>
      <c r="FF16" s="704"/>
      <c r="FG16" s="704"/>
      <c r="FH16" s="704"/>
      <c r="FI16" s="704"/>
      <c r="FJ16" s="704"/>
      <c r="FK16" s="1035"/>
      <c r="FL16" s="704"/>
      <c r="FM16" s="704"/>
      <c r="FN16" s="704"/>
      <c r="FO16" s="704"/>
      <c r="FP16" s="704"/>
      <c r="FQ16" s="704"/>
      <c r="FR16" s="704"/>
      <c r="FS16" s="704"/>
      <c r="FT16" s="704"/>
      <c r="FU16" s="704"/>
      <c r="FV16" s="704"/>
      <c r="FW16" s="704"/>
      <c r="FX16" s="704"/>
      <c r="FY16" s="704"/>
      <c r="FZ16" s="704"/>
      <c r="GA16" s="704"/>
      <c r="GB16" s="704"/>
      <c r="GC16" s="704"/>
      <c r="GD16" s="704"/>
      <c r="GE16" s="704"/>
      <c r="GF16" s="704"/>
      <c r="GG16" s="704"/>
      <c r="GH16" s="704"/>
      <c r="GI16" s="704"/>
      <c r="GJ16" s="704"/>
      <c r="GK16" s="704"/>
      <c r="GL16" s="704"/>
      <c r="GM16" s="704"/>
      <c r="GN16" s="704"/>
      <c r="GO16" s="704"/>
      <c r="GP16" s="704"/>
      <c r="GQ16" s="704"/>
      <c r="GR16" s="704"/>
      <c r="GS16" s="704"/>
      <c r="GT16" s="704"/>
      <c r="GU16" s="704"/>
      <c r="HQ16" s="704"/>
      <c r="HR16" s="704"/>
      <c r="HV16" s="1034"/>
      <c r="HW16" s="1034"/>
      <c r="HX16" s="1034"/>
      <c r="HY16" s="1034"/>
      <c r="HZ16" s="1034"/>
      <c r="IA16" s="1034"/>
      <c r="IB16" s="1034"/>
      <c r="IC16" s="1034"/>
      <c r="ID16" s="1034"/>
      <c r="IE16" s="704"/>
      <c r="IF16" s="704"/>
      <c r="IG16" s="704"/>
      <c r="IH16" s="704"/>
      <c r="II16" s="704"/>
    </row>
    <row r="17" spans="1:243" s="706" customFormat="1" ht="27" customHeight="1" x14ac:dyDescent="0.25">
      <c r="A17" s="1122">
        <v>149</v>
      </c>
      <c r="B17" s="694" t="s">
        <v>1111</v>
      </c>
      <c r="C17" s="697">
        <v>245</v>
      </c>
      <c r="D17" s="697">
        <v>532</v>
      </c>
      <c r="E17" s="719">
        <v>7</v>
      </c>
      <c r="F17" s="696" t="s">
        <v>1121</v>
      </c>
      <c r="G17" s="1037" t="s">
        <v>1479</v>
      </c>
      <c r="H17" s="767" t="s">
        <v>1112</v>
      </c>
      <c r="I17" s="752" t="s">
        <v>1113</v>
      </c>
      <c r="J17" s="761" t="s">
        <v>1114</v>
      </c>
      <c r="K17" s="1062" t="s">
        <v>1115</v>
      </c>
      <c r="L17" s="753" t="s">
        <v>1124</v>
      </c>
      <c r="M17" s="753" t="s">
        <v>1117</v>
      </c>
      <c r="N17" s="753" t="s">
        <v>1118</v>
      </c>
      <c r="O17" s="753" t="s">
        <v>1117</v>
      </c>
      <c r="P17" s="753" t="s">
        <v>1142</v>
      </c>
      <c r="Q17" s="765">
        <v>2</v>
      </c>
      <c r="R17" s="765" t="s">
        <v>1120</v>
      </c>
      <c r="S17" s="755">
        <v>3</v>
      </c>
      <c r="T17" s="763">
        <v>3.3</v>
      </c>
      <c r="U17" s="772">
        <v>41456</v>
      </c>
      <c r="V17" s="771">
        <v>41791</v>
      </c>
      <c r="W17" s="701">
        <v>20</v>
      </c>
      <c r="X17" s="1081"/>
      <c r="Y17" s="1082">
        <v>2000</v>
      </c>
      <c r="Z17" s="1081">
        <f t="shared" si="0"/>
        <v>2000</v>
      </c>
      <c r="AA17" s="868"/>
      <c r="AB17" s="868"/>
      <c r="AC17" s="868"/>
      <c r="AD17" s="868">
        <v>2000</v>
      </c>
      <c r="AE17" s="868"/>
      <c r="AF17" s="868"/>
      <c r="AG17" s="868"/>
      <c r="AH17" s="868"/>
      <c r="AI17" s="868"/>
      <c r="AJ17" s="868"/>
      <c r="AK17" s="868"/>
      <c r="AL17" s="868"/>
      <c r="AM17" s="868">
        <f t="shared" si="1"/>
        <v>2000</v>
      </c>
      <c r="AN17" s="868">
        <f t="shared" si="2"/>
        <v>0</v>
      </c>
      <c r="AO17" s="868"/>
      <c r="AP17" s="868"/>
      <c r="AQ17" s="704"/>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c r="CN17" s="704"/>
      <c r="CO17" s="704"/>
      <c r="CP17" s="704"/>
      <c r="CQ17" s="704"/>
      <c r="CR17" s="704"/>
      <c r="CS17" s="704"/>
      <c r="CT17" s="704"/>
      <c r="CU17" s="704"/>
      <c r="CV17" s="704"/>
      <c r="CW17" s="704"/>
      <c r="CX17" s="704"/>
      <c r="CY17" s="704"/>
      <c r="CZ17" s="704"/>
      <c r="DA17" s="704"/>
      <c r="DB17" s="704"/>
      <c r="DC17" s="704"/>
      <c r="DD17" s="704"/>
      <c r="DE17" s="704"/>
      <c r="DF17" s="704"/>
      <c r="DG17" s="704"/>
      <c r="DH17" s="704"/>
      <c r="DI17" s="704"/>
      <c r="DJ17" s="704"/>
      <c r="DK17" s="704"/>
      <c r="DL17" s="704"/>
      <c r="DM17" s="704"/>
      <c r="DN17" s="704"/>
      <c r="DO17" s="704"/>
      <c r="DP17" s="704"/>
      <c r="EC17" s="704"/>
      <c r="ED17" s="704"/>
      <c r="EE17" s="704"/>
      <c r="EF17" s="704"/>
      <c r="EG17" s="704"/>
      <c r="EH17" s="704"/>
      <c r="EI17" s="704"/>
      <c r="EJ17" s="704"/>
      <c r="EK17" s="704"/>
      <c r="EL17" s="704"/>
      <c r="EM17" s="704"/>
      <c r="EN17" s="704"/>
      <c r="EO17" s="704"/>
      <c r="EP17" s="704"/>
      <c r="EQ17" s="704"/>
      <c r="ER17" s="704"/>
      <c r="ES17" s="704"/>
      <c r="ET17" s="704"/>
      <c r="EU17" s="704"/>
      <c r="EV17" s="704"/>
      <c r="EW17" s="704"/>
      <c r="EX17" s="704"/>
      <c r="EY17" s="704"/>
      <c r="EZ17" s="704"/>
      <c r="FA17" s="704"/>
      <c r="FB17" s="704"/>
      <c r="FC17" s="704"/>
      <c r="FD17" s="704"/>
      <c r="FE17" s="704"/>
      <c r="FF17" s="704"/>
      <c r="FG17" s="704"/>
      <c r="FH17" s="704"/>
      <c r="FI17" s="704"/>
      <c r="FJ17" s="704"/>
      <c r="FK17" s="1034"/>
      <c r="FL17" s="1034"/>
      <c r="FM17" s="1034"/>
      <c r="FN17" s="1034"/>
      <c r="FO17" s="1034"/>
      <c r="FP17" s="1034"/>
      <c r="FQ17" s="1034"/>
      <c r="FR17" s="1034"/>
      <c r="FS17" s="1034"/>
      <c r="FT17" s="1034"/>
      <c r="FU17" s="1034"/>
      <c r="FV17" s="1034"/>
      <c r="FW17" s="1034"/>
      <c r="FX17" s="1034"/>
      <c r="FY17" s="1034"/>
      <c r="FZ17" s="1034"/>
      <c r="GA17" s="1034"/>
      <c r="GB17" s="1034"/>
      <c r="GC17" s="1034"/>
      <c r="GD17" s="1034"/>
      <c r="GE17" s="1034"/>
      <c r="GF17" s="1034"/>
      <c r="GG17" s="1034"/>
      <c r="GH17" s="1034"/>
      <c r="GI17" s="1034"/>
      <c r="GJ17" s="1034"/>
      <c r="GK17" s="1034"/>
      <c r="GL17" s="1034"/>
      <c r="GM17" s="1034"/>
      <c r="GN17" s="1034"/>
      <c r="GO17" s="1034"/>
      <c r="GP17" s="1034"/>
      <c r="GQ17" s="1034"/>
      <c r="GR17" s="1034"/>
      <c r="GS17" s="1034"/>
      <c r="GT17" s="1034"/>
      <c r="GU17" s="1034"/>
      <c r="GV17" s="1034"/>
      <c r="GW17" s="1034"/>
      <c r="GX17" s="1034"/>
      <c r="GY17" s="1034"/>
      <c r="GZ17" s="1034"/>
      <c r="HA17" s="1034"/>
      <c r="HB17" s="1034"/>
      <c r="HC17" s="1034"/>
      <c r="HD17" s="1034"/>
      <c r="HE17" s="1034"/>
      <c r="HF17" s="1034"/>
      <c r="HG17" s="1034"/>
      <c r="HH17" s="1034"/>
      <c r="HI17" s="1034"/>
      <c r="HJ17" s="1034"/>
      <c r="HK17" s="1034"/>
      <c r="HL17" s="1034"/>
      <c r="HM17" s="1034"/>
      <c r="HN17" s="1034"/>
      <c r="HO17" s="1034"/>
      <c r="HP17" s="1034"/>
      <c r="HQ17" s="1034"/>
      <c r="HR17" s="1034"/>
      <c r="HS17" s="1034"/>
      <c r="HT17" s="1034"/>
      <c r="HU17" s="1034"/>
      <c r="HV17" s="704"/>
      <c r="HW17" s="704"/>
      <c r="HX17" s="704"/>
      <c r="HY17" s="704"/>
      <c r="HZ17" s="704"/>
      <c r="IA17" s="704"/>
      <c r="IB17" s="704"/>
      <c r="IC17" s="704"/>
      <c r="ID17" s="1034"/>
      <c r="IE17" s="704"/>
      <c r="IF17" s="704"/>
      <c r="IG17" s="704"/>
      <c r="IH17" s="704"/>
      <c r="II17" s="704"/>
    </row>
    <row r="18" spans="1:243" s="706" customFormat="1" ht="27" customHeight="1" x14ac:dyDescent="0.25">
      <c r="A18" s="691">
        <v>150</v>
      </c>
      <c r="B18" s="694" t="s">
        <v>1111</v>
      </c>
      <c r="C18" s="697">
        <v>245</v>
      </c>
      <c r="D18" s="697">
        <v>532</v>
      </c>
      <c r="E18" s="719">
        <v>8</v>
      </c>
      <c r="F18" s="696" t="s">
        <v>1121</v>
      </c>
      <c r="G18" s="1037" t="s">
        <v>1480</v>
      </c>
      <c r="H18" s="767" t="s">
        <v>1112</v>
      </c>
      <c r="I18" s="752" t="s">
        <v>1113</v>
      </c>
      <c r="J18" s="761" t="s">
        <v>1114</v>
      </c>
      <c r="K18" s="1062" t="s">
        <v>1115</v>
      </c>
      <c r="L18" s="753" t="s">
        <v>1124</v>
      </c>
      <c r="M18" s="753" t="s">
        <v>1117</v>
      </c>
      <c r="N18" s="753" t="s">
        <v>1118</v>
      </c>
      <c r="O18" s="753" t="s">
        <v>1117</v>
      </c>
      <c r="P18" s="753" t="s">
        <v>1142</v>
      </c>
      <c r="Q18" s="765">
        <v>4</v>
      </c>
      <c r="R18" s="765">
        <v>4</v>
      </c>
      <c r="S18" s="755">
        <v>3</v>
      </c>
      <c r="T18" s="763">
        <v>3.3</v>
      </c>
      <c r="U18" s="772">
        <v>41456</v>
      </c>
      <c r="V18" s="771">
        <v>41791</v>
      </c>
      <c r="W18" s="701">
        <v>20</v>
      </c>
      <c r="X18" s="1081"/>
      <c r="Y18" s="1082">
        <v>15000</v>
      </c>
      <c r="Z18" s="1081">
        <f t="shared" si="0"/>
        <v>15000</v>
      </c>
      <c r="AA18" s="868"/>
      <c r="AB18" s="868"/>
      <c r="AC18" s="868"/>
      <c r="AD18" s="868">
        <v>15000</v>
      </c>
      <c r="AE18" s="868"/>
      <c r="AF18" s="868"/>
      <c r="AG18" s="868"/>
      <c r="AH18" s="868"/>
      <c r="AI18" s="868"/>
      <c r="AJ18" s="868"/>
      <c r="AK18" s="868"/>
      <c r="AL18" s="868"/>
      <c r="AM18" s="868">
        <f t="shared" si="1"/>
        <v>15000</v>
      </c>
      <c r="AN18" s="868">
        <f t="shared" si="2"/>
        <v>0</v>
      </c>
      <c r="AO18" s="868"/>
      <c r="AP18" s="868"/>
      <c r="AQ18" s="704"/>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704"/>
      <c r="BX18" s="704"/>
      <c r="BY18" s="704"/>
      <c r="BZ18" s="704"/>
      <c r="CA18" s="704"/>
      <c r="CB18" s="704"/>
      <c r="CC18" s="704"/>
      <c r="CD18" s="704"/>
      <c r="CE18" s="704"/>
      <c r="CF18" s="704"/>
      <c r="CG18" s="704"/>
      <c r="CH18" s="704"/>
      <c r="CI18" s="704"/>
      <c r="CJ18" s="704"/>
      <c r="CK18" s="704"/>
      <c r="CL18" s="704"/>
      <c r="CM18" s="704"/>
      <c r="CN18" s="704"/>
      <c r="CO18" s="704"/>
      <c r="CP18" s="704"/>
      <c r="CQ18" s="704"/>
      <c r="CR18" s="704"/>
      <c r="CS18" s="704"/>
      <c r="CT18" s="704"/>
      <c r="CU18" s="704"/>
      <c r="CV18" s="704"/>
      <c r="CW18" s="704"/>
      <c r="CX18" s="704"/>
      <c r="CY18" s="704"/>
      <c r="CZ18" s="704"/>
      <c r="DA18" s="704"/>
      <c r="DB18" s="704"/>
      <c r="DC18" s="704"/>
      <c r="DD18" s="704"/>
      <c r="DE18" s="704"/>
      <c r="DF18" s="704"/>
      <c r="DG18" s="704"/>
      <c r="DH18" s="704"/>
      <c r="DI18" s="704"/>
      <c r="DJ18" s="704"/>
      <c r="DK18" s="704"/>
      <c r="DL18" s="704"/>
      <c r="DM18" s="704"/>
      <c r="DN18" s="704"/>
      <c r="DO18" s="704"/>
      <c r="DP18" s="704"/>
      <c r="EC18" s="704"/>
      <c r="ED18" s="704"/>
      <c r="EE18" s="704"/>
      <c r="EF18" s="704"/>
      <c r="EG18" s="704"/>
      <c r="EH18" s="704"/>
      <c r="EI18" s="704"/>
      <c r="EJ18" s="704"/>
      <c r="EK18" s="704"/>
      <c r="EL18" s="704"/>
      <c r="EM18" s="704"/>
      <c r="EN18" s="704"/>
      <c r="EO18" s="704"/>
      <c r="EP18" s="704"/>
      <c r="EQ18" s="704"/>
      <c r="ER18" s="704"/>
      <c r="ES18" s="704"/>
      <c r="ET18" s="704"/>
      <c r="EU18" s="704"/>
      <c r="EV18" s="704"/>
      <c r="EW18" s="704"/>
      <c r="EX18" s="704"/>
      <c r="EY18" s="704"/>
      <c r="EZ18" s="704"/>
      <c r="FA18" s="704"/>
      <c r="FB18" s="704"/>
      <c r="FC18" s="704"/>
      <c r="FD18" s="704"/>
      <c r="FE18" s="704"/>
      <c r="FF18" s="704"/>
      <c r="FG18" s="704"/>
      <c r="FH18" s="704"/>
      <c r="FI18" s="704"/>
      <c r="FJ18" s="704"/>
      <c r="FK18" s="1034"/>
      <c r="FL18" s="1034"/>
      <c r="FM18" s="1034"/>
      <c r="FN18" s="1034"/>
      <c r="FO18" s="1034"/>
      <c r="FP18" s="1034"/>
      <c r="FQ18" s="1034"/>
      <c r="FR18" s="1034"/>
      <c r="FS18" s="1034"/>
      <c r="FT18" s="1034"/>
      <c r="FU18" s="1034"/>
      <c r="FV18" s="1034"/>
      <c r="FW18" s="1034"/>
      <c r="FX18" s="1034"/>
      <c r="FY18" s="1034"/>
      <c r="FZ18" s="1034"/>
      <c r="GA18" s="1034"/>
      <c r="GB18" s="1034"/>
      <c r="GC18" s="1034"/>
      <c r="GD18" s="1034"/>
      <c r="GE18" s="1034"/>
      <c r="GF18" s="1034"/>
      <c r="GG18" s="1034"/>
      <c r="GH18" s="1034"/>
      <c r="GI18" s="1034"/>
      <c r="GJ18" s="1034"/>
      <c r="GK18" s="1034"/>
      <c r="GL18" s="1034"/>
      <c r="GM18" s="1034"/>
      <c r="GN18" s="1034"/>
      <c r="GO18" s="1034"/>
      <c r="GP18" s="1034"/>
      <c r="GQ18" s="1034"/>
      <c r="GR18" s="1034"/>
      <c r="GS18" s="1034"/>
      <c r="GT18" s="1034"/>
      <c r="GU18" s="1034"/>
      <c r="GV18" s="1034"/>
      <c r="GW18" s="1034"/>
      <c r="GX18" s="1034"/>
      <c r="GY18" s="1034"/>
      <c r="GZ18" s="1034"/>
      <c r="HA18" s="1034"/>
      <c r="HB18" s="1034"/>
      <c r="HC18" s="1034"/>
      <c r="HD18" s="1034"/>
      <c r="HE18" s="1034"/>
      <c r="HF18" s="1034"/>
      <c r="HG18" s="1034"/>
      <c r="HH18" s="1034"/>
      <c r="HI18" s="1034"/>
      <c r="HJ18" s="1034"/>
      <c r="HK18" s="1034"/>
      <c r="HL18" s="1034"/>
      <c r="HM18" s="1034"/>
      <c r="HN18" s="1034"/>
      <c r="HO18" s="1034"/>
      <c r="HP18" s="1034"/>
      <c r="HQ18" s="1034"/>
      <c r="HR18" s="1034"/>
      <c r="HS18" s="1034"/>
      <c r="HT18" s="1034"/>
      <c r="HU18" s="1034"/>
      <c r="ID18" s="1034"/>
    </row>
    <row r="19" spans="1:243" s="706" customFormat="1" ht="27" customHeight="1" x14ac:dyDescent="0.25">
      <c r="A19" s="691">
        <v>151</v>
      </c>
      <c r="B19" s="694" t="s">
        <v>1111</v>
      </c>
      <c r="C19" s="697">
        <v>245</v>
      </c>
      <c r="D19" s="697">
        <v>532</v>
      </c>
      <c r="E19" s="719">
        <v>9</v>
      </c>
      <c r="F19" s="1037" t="s">
        <v>1481</v>
      </c>
      <c r="G19" s="1037" t="s">
        <v>1480</v>
      </c>
      <c r="H19" s="767" t="s">
        <v>1112</v>
      </c>
      <c r="I19" s="752" t="s">
        <v>1113</v>
      </c>
      <c r="J19" s="761" t="s">
        <v>1114</v>
      </c>
      <c r="K19" s="1062" t="s">
        <v>1115</v>
      </c>
      <c r="L19" s="753" t="s">
        <v>1124</v>
      </c>
      <c r="M19" s="753" t="s">
        <v>1117</v>
      </c>
      <c r="N19" s="753" t="s">
        <v>1118</v>
      </c>
      <c r="O19" s="753" t="s">
        <v>1117</v>
      </c>
      <c r="P19" s="753" t="s">
        <v>1142</v>
      </c>
      <c r="Q19" s="765">
        <v>4</v>
      </c>
      <c r="R19" s="765">
        <v>4</v>
      </c>
      <c r="S19" s="755">
        <v>3</v>
      </c>
      <c r="T19" s="763">
        <v>3.3</v>
      </c>
      <c r="U19" s="772">
        <v>41456</v>
      </c>
      <c r="V19" s="771">
        <v>41791</v>
      </c>
      <c r="W19" s="701">
        <v>5</v>
      </c>
      <c r="X19" s="1081"/>
      <c r="Y19" s="1082">
        <v>25000</v>
      </c>
      <c r="Z19" s="1081">
        <f t="shared" si="0"/>
        <v>25000</v>
      </c>
      <c r="AA19" s="868"/>
      <c r="AB19" s="868"/>
      <c r="AC19" s="868"/>
      <c r="AD19" s="868">
        <v>25000</v>
      </c>
      <c r="AE19" s="868"/>
      <c r="AF19" s="868"/>
      <c r="AG19" s="868"/>
      <c r="AH19" s="868"/>
      <c r="AI19" s="868"/>
      <c r="AJ19" s="868"/>
      <c r="AK19" s="868"/>
      <c r="AL19" s="868"/>
      <c r="AM19" s="868">
        <f t="shared" si="1"/>
        <v>25000</v>
      </c>
      <c r="AN19" s="868">
        <f t="shared" si="2"/>
        <v>0</v>
      </c>
      <c r="AO19" s="868"/>
      <c r="AP19" s="868"/>
      <c r="AQ19" s="704"/>
      <c r="AR19" s="704"/>
      <c r="AS19" s="704"/>
      <c r="AT19" s="704"/>
      <c r="AU19" s="704"/>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4"/>
      <c r="BZ19" s="704"/>
      <c r="CA19" s="704"/>
      <c r="CB19" s="704"/>
      <c r="CC19" s="704"/>
      <c r="CD19" s="704"/>
      <c r="CE19" s="704"/>
      <c r="CF19" s="704"/>
      <c r="CG19" s="704"/>
      <c r="CH19" s="704"/>
      <c r="CI19" s="704"/>
      <c r="CJ19" s="704"/>
      <c r="CK19" s="704"/>
      <c r="CL19" s="704"/>
      <c r="CM19" s="704"/>
      <c r="CN19" s="704"/>
      <c r="CO19" s="704"/>
      <c r="CP19" s="704"/>
      <c r="CQ19" s="704"/>
      <c r="CR19" s="704"/>
      <c r="CS19" s="704"/>
      <c r="CT19" s="704"/>
      <c r="CU19" s="704"/>
      <c r="CV19" s="704"/>
      <c r="CW19" s="704"/>
      <c r="CX19" s="704"/>
      <c r="CY19" s="704"/>
      <c r="CZ19" s="704"/>
      <c r="DA19" s="704"/>
      <c r="DB19" s="704"/>
      <c r="DC19" s="704"/>
      <c r="DD19" s="704"/>
      <c r="DE19" s="704"/>
      <c r="DF19" s="704"/>
      <c r="DG19" s="704"/>
      <c r="DH19" s="704"/>
      <c r="DI19" s="704"/>
      <c r="DJ19" s="704"/>
      <c r="DK19" s="704"/>
      <c r="DL19" s="704"/>
      <c r="DM19" s="704"/>
      <c r="DN19" s="704"/>
      <c r="DO19" s="704"/>
      <c r="DP19" s="704"/>
      <c r="EC19" s="704"/>
      <c r="ED19" s="704"/>
      <c r="EE19" s="704"/>
      <c r="EF19" s="704"/>
      <c r="EG19" s="704"/>
      <c r="EH19" s="704"/>
      <c r="EI19" s="704"/>
      <c r="EJ19" s="704"/>
      <c r="EK19" s="704"/>
      <c r="EL19" s="704"/>
      <c r="EM19" s="704"/>
      <c r="EN19" s="704"/>
      <c r="EO19" s="704"/>
      <c r="EP19" s="704"/>
      <c r="EQ19" s="704"/>
      <c r="ER19" s="704"/>
      <c r="ES19" s="704"/>
      <c r="ET19" s="704"/>
      <c r="EU19" s="704"/>
      <c r="EV19" s="704"/>
      <c r="EW19" s="704"/>
      <c r="EX19" s="704"/>
      <c r="EY19" s="704"/>
      <c r="EZ19" s="704"/>
      <c r="FA19" s="704"/>
      <c r="FB19" s="704"/>
      <c r="FC19" s="704"/>
      <c r="FD19" s="704"/>
      <c r="FE19" s="704"/>
      <c r="FF19" s="704"/>
      <c r="FG19" s="704"/>
      <c r="FH19" s="704"/>
      <c r="FJ19" s="704"/>
      <c r="FK19" s="1034"/>
      <c r="FL19" s="1034"/>
      <c r="FM19" s="1034"/>
      <c r="FN19" s="1034"/>
      <c r="FO19" s="1034"/>
      <c r="FP19" s="1034"/>
      <c r="FQ19" s="1034"/>
      <c r="FR19" s="1034"/>
      <c r="FS19" s="1034"/>
      <c r="FT19" s="1034"/>
      <c r="FU19" s="1034"/>
      <c r="FV19" s="1034"/>
      <c r="FW19" s="1034"/>
      <c r="FX19" s="1034"/>
      <c r="FY19" s="1034"/>
      <c r="FZ19" s="1034"/>
      <c r="GA19" s="1034"/>
      <c r="GB19" s="1034"/>
      <c r="GC19" s="1034"/>
      <c r="GD19" s="1034"/>
      <c r="GE19" s="1034"/>
      <c r="GF19" s="1034"/>
      <c r="GG19" s="1034"/>
      <c r="GH19" s="1034"/>
      <c r="GI19" s="1034"/>
      <c r="HS19" s="1034"/>
      <c r="HT19" s="1034"/>
      <c r="HU19" s="1034"/>
      <c r="HV19" s="1034"/>
      <c r="HW19" s="1034"/>
      <c r="HX19" s="1034"/>
      <c r="HY19" s="1034"/>
      <c r="HZ19" s="1034"/>
      <c r="IA19" s="1034"/>
      <c r="IB19" s="1034"/>
      <c r="IC19" s="1034"/>
      <c r="ID19" s="1034"/>
    </row>
    <row r="20" spans="1:243" s="706" customFormat="1" ht="27" customHeight="1" x14ac:dyDescent="0.25">
      <c r="A20" s="1122">
        <v>152</v>
      </c>
      <c r="B20" s="694" t="s">
        <v>1111</v>
      </c>
      <c r="C20" s="697">
        <v>245</v>
      </c>
      <c r="D20" s="697">
        <v>532</v>
      </c>
      <c r="E20" s="719">
        <v>10</v>
      </c>
      <c r="F20" s="696" t="s">
        <v>1121</v>
      </c>
      <c r="G20" s="1037" t="s">
        <v>1482</v>
      </c>
      <c r="H20" s="767" t="s">
        <v>1112</v>
      </c>
      <c r="I20" s="752" t="s">
        <v>1113</v>
      </c>
      <c r="J20" s="761" t="s">
        <v>1114</v>
      </c>
      <c r="K20" s="1062" t="s">
        <v>1115</v>
      </c>
      <c r="L20" s="753" t="s">
        <v>1124</v>
      </c>
      <c r="M20" s="753" t="s">
        <v>1117</v>
      </c>
      <c r="N20" s="753" t="s">
        <v>1118</v>
      </c>
      <c r="O20" s="753" t="s">
        <v>1117</v>
      </c>
      <c r="P20" s="753" t="s">
        <v>1142</v>
      </c>
      <c r="Q20" s="765">
        <v>2</v>
      </c>
      <c r="R20" s="765">
        <v>2</v>
      </c>
      <c r="S20" s="755">
        <v>3</v>
      </c>
      <c r="T20" s="763">
        <v>3.3</v>
      </c>
      <c r="U20" s="772">
        <v>41456</v>
      </c>
      <c r="V20" s="771">
        <v>41791</v>
      </c>
      <c r="W20" s="701">
        <v>20</v>
      </c>
      <c r="X20" s="1081"/>
      <c r="Y20" s="1082">
        <v>86000</v>
      </c>
      <c r="Z20" s="1081">
        <f t="shared" si="0"/>
        <v>86000</v>
      </c>
      <c r="AA20" s="868"/>
      <c r="AB20" s="868"/>
      <c r="AC20" s="868"/>
      <c r="AD20" s="868">
        <v>86000</v>
      </c>
      <c r="AE20" s="868"/>
      <c r="AF20" s="868"/>
      <c r="AG20" s="868"/>
      <c r="AH20" s="868"/>
      <c r="AI20" s="868"/>
      <c r="AJ20" s="868"/>
      <c r="AK20" s="868"/>
      <c r="AL20" s="868"/>
      <c r="AM20" s="868">
        <f t="shared" si="1"/>
        <v>86000</v>
      </c>
      <c r="AN20" s="868">
        <f t="shared" si="2"/>
        <v>0</v>
      </c>
      <c r="AO20" s="868"/>
      <c r="AP20" s="868"/>
      <c r="AQ20" s="704"/>
      <c r="AR20" s="704"/>
      <c r="AS20" s="704"/>
      <c r="AT20" s="704"/>
      <c r="AU20" s="704"/>
      <c r="AV20" s="704"/>
      <c r="AW20" s="704"/>
      <c r="AX20" s="704"/>
      <c r="AY20" s="704"/>
      <c r="AZ20" s="704"/>
      <c r="BA20" s="704"/>
      <c r="BB20" s="704"/>
      <c r="BC20" s="704"/>
      <c r="BD20" s="704"/>
      <c r="BE20" s="704"/>
      <c r="BF20" s="704"/>
      <c r="BG20" s="704"/>
      <c r="BH20" s="704"/>
      <c r="BI20" s="704"/>
      <c r="BJ20" s="704"/>
      <c r="BK20" s="704"/>
      <c r="BL20" s="704"/>
      <c r="BM20" s="704"/>
      <c r="BN20" s="704"/>
      <c r="BO20" s="704"/>
      <c r="BP20" s="704"/>
      <c r="BQ20" s="704"/>
      <c r="BR20" s="704"/>
      <c r="BS20" s="704"/>
      <c r="BT20" s="704"/>
      <c r="BU20" s="704"/>
      <c r="BV20" s="704"/>
      <c r="BW20" s="704"/>
      <c r="BX20" s="704"/>
      <c r="BY20" s="704"/>
      <c r="BZ20" s="704"/>
      <c r="CA20" s="704"/>
      <c r="CB20" s="704"/>
      <c r="CC20" s="704"/>
      <c r="CD20" s="704"/>
      <c r="CE20" s="704"/>
      <c r="CF20" s="704"/>
      <c r="CG20" s="704"/>
      <c r="CH20" s="704"/>
      <c r="CI20" s="704"/>
      <c r="CJ20" s="704"/>
      <c r="CK20" s="704"/>
      <c r="CL20" s="704"/>
      <c r="CM20" s="704"/>
      <c r="CN20" s="704"/>
      <c r="CO20" s="704"/>
      <c r="CP20" s="704"/>
      <c r="CQ20" s="704"/>
      <c r="CR20" s="704"/>
      <c r="CS20" s="704"/>
      <c r="CT20" s="704"/>
      <c r="CU20" s="704"/>
      <c r="CV20" s="704"/>
      <c r="CW20" s="704"/>
      <c r="CX20" s="704"/>
      <c r="CY20" s="704"/>
      <c r="CZ20" s="704"/>
      <c r="DA20" s="704"/>
      <c r="DB20" s="704"/>
      <c r="DC20" s="704"/>
      <c r="DD20" s="704"/>
      <c r="DE20" s="704"/>
      <c r="DF20" s="704"/>
      <c r="DG20" s="704"/>
      <c r="DH20" s="704"/>
      <c r="DI20" s="704"/>
      <c r="DJ20" s="704"/>
      <c r="DK20" s="704"/>
      <c r="DL20" s="704"/>
      <c r="DM20" s="704"/>
      <c r="DN20" s="704"/>
      <c r="DO20" s="704"/>
      <c r="DP20" s="704"/>
      <c r="EC20" s="704"/>
      <c r="ED20" s="704"/>
      <c r="EE20" s="704"/>
      <c r="EF20" s="704"/>
      <c r="EG20" s="704"/>
      <c r="EH20" s="704"/>
      <c r="EI20" s="704"/>
      <c r="EJ20" s="704"/>
      <c r="EK20" s="704"/>
      <c r="EL20" s="704"/>
      <c r="EM20" s="704"/>
      <c r="EN20" s="704"/>
      <c r="EO20" s="704"/>
      <c r="EP20" s="704"/>
      <c r="EQ20" s="704"/>
      <c r="ER20" s="704"/>
      <c r="ES20" s="704"/>
      <c r="ET20" s="704"/>
      <c r="EU20" s="704"/>
      <c r="EV20" s="704"/>
      <c r="EW20" s="704"/>
      <c r="EX20" s="704"/>
      <c r="EY20" s="704"/>
      <c r="EZ20" s="704"/>
      <c r="FA20" s="704"/>
      <c r="FB20" s="704"/>
      <c r="FC20" s="704"/>
      <c r="FD20" s="704"/>
      <c r="FE20" s="704"/>
      <c r="FF20" s="704"/>
      <c r="FG20" s="704"/>
      <c r="FH20" s="704"/>
      <c r="FI20" s="704"/>
      <c r="FJ20" s="704"/>
      <c r="FK20" s="1034"/>
      <c r="FL20" s="1034"/>
      <c r="FM20" s="1034"/>
      <c r="FN20" s="1034"/>
      <c r="FO20" s="1034"/>
      <c r="FP20" s="1034"/>
      <c r="FQ20" s="1034"/>
      <c r="FR20" s="1034"/>
      <c r="FS20" s="1034"/>
      <c r="FT20" s="1034"/>
      <c r="FU20" s="1034"/>
      <c r="FV20" s="1034"/>
      <c r="FW20" s="1034"/>
      <c r="FX20" s="1034"/>
      <c r="FY20" s="1034"/>
      <c r="FZ20" s="1034"/>
      <c r="GA20" s="1034"/>
      <c r="GB20" s="1034"/>
      <c r="GC20" s="1034"/>
      <c r="GD20" s="1034"/>
      <c r="GE20" s="1034"/>
      <c r="GF20" s="1034"/>
      <c r="GG20" s="1034"/>
      <c r="GH20" s="1034"/>
      <c r="GI20" s="1034"/>
      <c r="HS20" s="1034"/>
      <c r="HT20" s="1034"/>
      <c r="HU20" s="1034"/>
      <c r="HV20" s="1034"/>
      <c r="HW20" s="1034"/>
      <c r="HX20" s="1034"/>
      <c r="HY20" s="1034"/>
      <c r="HZ20" s="1034"/>
      <c r="IA20" s="1034"/>
      <c r="IB20" s="1034"/>
      <c r="IC20" s="1034"/>
      <c r="ID20" s="1034"/>
    </row>
    <row r="21" spans="1:243" s="706" customFormat="1" ht="27" customHeight="1" x14ac:dyDescent="0.25">
      <c r="A21" s="691">
        <v>278</v>
      </c>
      <c r="B21" s="694" t="s">
        <v>1111</v>
      </c>
      <c r="C21" s="721">
        <v>245</v>
      </c>
      <c r="D21" s="721">
        <v>616</v>
      </c>
      <c r="E21" s="719">
        <v>7</v>
      </c>
      <c r="F21" s="1037" t="s">
        <v>1147</v>
      </c>
      <c r="G21" s="1038" t="s">
        <v>1149</v>
      </c>
      <c r="H21" s="767" t="s">
        <v>1127</v>
      </c>
      <c r="I21" s="752" t="s">
        <v>1113</v>
      </c>
      <c r="J21" s="753" t="s">
        <v>1114</v>
      </c>
      <c r="K21" s="753" t="s">
        <v>1115</v>
      </c>
      <c r="L21" s="753" t="s">
        <v>1116</v>
      </c>
      <c r="M21" s="753" t="s">
        <v>1117</v>
      </c>
      <c r="N21" s="753" t="s">
        <v>1118</v>
      </c>
      <c r="O21" s="753" t="s">
        <v>1117</v>
      </c>
      <c r="P21" s="753" t="s">
        <v>1142</v>
      </c>
      <c r="Q21" s="765">
        <v>4</v>
      </c>
      <c r="R21" s="765">
        <v>4</v>
      </c>
      <c r="S21" s="755">
        <v>3</v>
      </c>
      <c r="T21" s="763">
        <v>3.3</v>
      </c>
      <c r="U21" s="757">
        <v>41456</v>
      </c>
      <c r="V21" s="758">
        <v>41791</v>
      </c>
      <c r="W21" s="701">
        <v>20</v>
      </c>
      <c r="X21" s="1081"/>
      <c r="Y21" s="1082">
        <v>123100</v>
      </c>
      <c r="Z21" s="1081">
        <f t="shared" si="0"/>
        <v>123100</v>
      </c>
      <c r="AA21" s="868"/>
      <c r="AB21" s="868"/>
      <c r="AC21" s="868"/>
      <c r="AD21" s="868">
        <v>23100</v>
      </c>
      <c r="AE21" s="868">
        <v>50000</v>
      </c>
      <c r="AF21" s="868">
        <v>50000</v>
      </c>
      <c r="AG21" s="868"/>
      <c r="AH21" s="868"/>
      <c r="AI21" s="868"/>
      <c r="AJ21" s="868"/>
      <c r="AK21" s="868"/>
      <c r="AL21" s="868"/>
      <c r="AM21" s="868">
        <f t="shared" si="1"/>
        <v>123100</v>
      </c>
      <c r="AN21" s="868">
        <f t="shared" si="2"/>
        <v>0</v>
      </c>
      <c r="AO21" s="915">
        <v>208000</v>
      </c>
      <c r="AP21" s="868"/>
      <c r="AQ21" s="704"/>
      <c r="AR21" s="704"/>
      <c r="AS21" s="704"/>
      <c r="AT21" s="704"/>
      <c r="AU21" s="704"/>
      <c r="AV21" s="704"/>
      <c r="AW21" s="704"/>
      <c r="AX21" s="704"/>
      <c r="AY21" s="704"/>
      <c r="AZ21" s="704"/>
      <c r="BA21" s="704"/>
      <c r="BB21" s="704"/>
      <c r="BC21" s="704"/>
      <c r="BD21" s="704"/>
      <c r="BE21" s="704"/>
      <c r="BF21" s="704"/>
      <c r="BG21" s="704"/>
      <c r="BH21" s="704"/>
      <c r="BI21" s="704"/>
      <c r="BJ21" s="704"/>
      <c r="BK21" s="704"/>
      <c r="BL21" s="704"/>
      <c r="BM21" s="704"/>
      <c r="BN21" s="704"/>
      <c r="BO21" s="704"/>
      <c r="BP21" s="704"/>
      <c r="BQ21" s="704"/>
      <c r="BR21" s="704"/>
      <c r="BS21" s="704"/>
      <c r="BT21" s="704"/>
      <c r="BU21" s="704"/>
      <c r="BV21" s="704"/>
      <c r="BW21" s="704"/>
      <c r="BX21" s="704"/>
      <c r="BY21" s="704"/>
      <c r="BZ21" s="704"/>
      <c r="CA21" s="704"/>
      <c r="CB21" s="704"/>
      <c r="CC21" s="704"/>
      <c r="CD21" s="704"/>
      <c r="CE21" s="704"/>
      <c r="CF21" s="704"/>
      <c r="CG21" s="704"/>
      <c r="CH21" s="704"/>
      <c r="CI21" s="704"/>
      <c r="CJ21" s="704"/>
      <c r="CK21" s="704"/>
      <c r="CL21" s="704"/>
      <c r="CM21" s="704"/>
      <c r="CN21" s="704"/>
      <c r="CO21" s="704"/>
      <c r="CP21" s="704"/>
      <c r="CQ21" s="704"/>
      <c r="CR21" s="704"/>
      <c r="CS21" s="704"/>
      <c r="CT21" s="704"/>
      <c r="CU21" s="704"/>
      <c r="CV21" s="704"/>
      <c r="CW21" s="704"/>
      <c r="CX21" s="704"/>
      <c r="CY21" s="704"/>
      <c r="CZ21" s="704"/>
      <c r="DA21" s="704"/>
      <c r="DB21" s="704"/>
      <c r="DC21" s="704"/>
      <c r="DD21" s="704"/>
      <c r="DE21" s="704"/>
      <c r="DF21" s="704"/>
      <c r="DG21" s="704"/>
      <c r="DH21" s="704"/>
      <c r="DI21" s="704"/>
      <c r="DJ21" s="704"/>
      <c r="DK21" s="704"/>
      <c r="DL21" s="704"/>
      <c r="DM21" s="704"/>
      <c r="DN21" s="704"/>
      <c r="DO21" s="704"/>
      <c r="DP21" s="704"/>
      <c r="EC21" s="704"/>
      <c r="ED21" s="704"/>
      <c r="EE21" s="704"/>
      <c r="EF21" s="704"/>
      <c r="EG21" s="704"/>
      <c r="EH21" s="704"/>
      <c r="EI21" s="704"/>
      <c r="EJ21" s="704"/>
      <c r="EK21" s="704"/>
      <c r="EL21" s="704"/>
      <c r="EM21" s="704"/>
      <c r="EN21" s="704"/>
      <c r="EO21" s="704"/>
      <c r="EP21" s="704"/>
      <c r="EQ21" s="704"/>
      <c r="ER21" s="704"/>
      <c r="ES21" s="704"/>
      <c r="ET21" s="704"/>
      <c r="EU21" s="704"/>
      <c r="EV21" s="704"/>
      <c r="EW21" s="704"/>
      <c r="EX21" s="704"/>
      <c r="EY21" s="704"/>
      <c r="EZ21" s="704"/>
      <c r="FA21" s="704"/>
      <c r="FB21" s="704"/>
      <c r="FC21" s="704"/>
      <c r="FD21" s="704"/>
      <c r="FE21" s="704"/>
      <c r="FF21" s="704"/>
      <c r="FG21" s="704"/>
      <c r="FH21" s="704"/>
      <c r="FI21" s="704"/>
      <c r="FJ21" s="704"/>
      <c r="FL21" s="711"/>
      <c r="FM21" s="711"/>
      <c r="FN21" s="711"/>
      <c r="FO21" s="711"/>
      <c r="FP21" s="711"/>
      <c r="FQ21" s="711"/>
      <c r="FR21" s="711"/>
      <c r="FS21" s="711"/>
      <c r="FT21" s="711"/>
      <c r="FU21" s="711"/>
      <c r="FV21" s="711"/>
      <c r="FW21" s="711"/>
      <c r="FX21" s="711"/>
      <c r="FY21" s="711"/>
      <c r="FZ21" s="711"/>
      <c r="GA21" s="711"/>
      <c r="GB21" s="711"/>
      <c r="GC21" s="711"/>
      <c r="GD21" s="711"/>
      <c r="GE21" s="711"/>
      <c r="GF21" s="711"/>
      <c r="GG21" s="711"/>
      <c r="GH21" s="711"/>
      <c r="GI21" s="711"/>
      <c r="GJ21" s="711"/>
      <c r="GK21" s="711"/>
      <c r="GL21" s="711"/>
      <c r="GM21" s="704"/>
      <c r="GN21" s="704"/>
      <c r="GO21" s="704"/>
      <c r="GP21" s="704"/>
      <c r="GQ21" s="704"/>
      <c r="GR21" s="704"/>
      <c r="GS21" s="704"/>
      <c r="GT21" s="704"/>
      <c r="GU21" s="704"/>
      <c r="GV21" s="704"/>
      <c r="GW21" s="704"/>
      <c r="GX21" s="704"/>
      <c r="GY21" s="704"/>
      <c r="GZ21" s="704"/>
      <c r="HA21" s="704"/>
      <c r="HB21" s="704"/>
      <c r="HC21" s="704"/>
      <c r="HD21" s="704"/>
      <c r="HE21" s="704"/>
      <c r="HF21" s="704"/>
      <c r="HG21" s="704"/>
      <c r="HH21" s="704"/>
      <c r="HI21" s="704"/>
      <c r="HJ21" s="704"/>
      <c r="HK21" s="704"/>
      <c r="HL21" s="704"/>
      <c r="HM21" s="704"/>
      <c r="HN21" s="704"/>
      <c r="HO21" s="704"/>
      <c r="HP21" s="704"/>
      <c r="HQ21" s="704"/>
      <c r="HR21" s="704"/>
      <c r="HS21" s="1034"/>
      <c r="HT21" s="1034"/>
      <c r="HU21" s="1034"/>
      <c r="ID21" s="1034"/>
    </row>
    <row r="22" spans="1:243" s="706" customFormat="1" ht="27" customHeight="1" x14ac:dyDescent="0.25">
      <c r="A22" s="691">
        <v>279</v>
      </c>
      <c r="B22" s="694" t="s">
        <v>1111</v>
      </c>
      <c r="C22" s="697">
        <v>245</v>
      </c>
      <c r="D22" s="697">
        <v>616</v>
      </c>
      <c r="E22" s="719">
        <v>9</v>
      </c>
      <c r="F22" s="1037" t="s">
        <v>1147</v>
      </c>
      <c r="G22" s="1037" t="s">
        <v>1150</v>
      </c>
      <c r="H22" s="767" t="s">
        <v>1127</v>
      </c>
      <c r="I22" s="752" t="s">
        <v>1113</v>
      </c>
      <c r="J22" s="753" t="s">
        <v>1114</v>
      </c>
      <c r="K22" s="753" t="s">
        <v>1115</v>
      </c>
      <c r="L22" s="753" t="s">
        <v>1116</v>
      </c>
      <c r="M22" s="753" t="s">
        <v>1117</v>
      </c>
      <c r="N22" s="753" t="s">
        <v>1118</v>
      </c>
      <c r="O22" s="753" t="s">
        <v>1117</v>
      </c>
      <c r="P22" s="753" t="s">
        <v>1142</v>
      </c>
      <c r="Q22" s="765">
        <v>2</v>
      </c>
      <c r="R22" s="765" t="s">
        <v>1120</v>
      </c>
      <c r="S22" s="755">
        <v>3</v>
      </c>
      <c r="T22" s="763">
        <v>3.3</v>
      </c>
      <c r="U22" s="757">
        <v>41456</v>
      </c>
      <c r="V22" s="758">
        <v>41791</v>
      </c>
      <c r="W22" s="701">
        <v>20</v>
      </c>
      <c r="X22" s="1081"/>
      <c r="Y22" s="1082">
        <v>0</v>
      </c>
      <c r="Z22" s="1081">
        <f t="shared" si="0"/>
        <v>0</v>
      </c>
      <c r="AA22" s="868"/>
      <c r="AB22" s="868"/>
      <c r="AC22" s="868"/>
      <c r="AD22" s="868"/>
      <c r="AE22" s="868"/>
      <c r="AF22" s="868"/>
      <c r="AG22" s="868"/>
      <c r="AH22" s="868"/>
      <c r="AI22" s="868"/>
      <c r="AJ22" s="868"/>
      <c r="AK22" s="868"/>
      <c r="AL22" s="868"/>
      <c r="AM22" s="868">
        <f t="shared" si="1"/>
        <v>0</v>
      </c>
      <c r="AN22" s="868">
        <f t="shared" si="2"/>
        <v>0</v>
      </c>
      <c r="AO22" s="915"/>
      <c r="AP22" s="868">
        <v>138000</v>
      </c>
      <c r="AQ22" s="704"/>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c r="CN22" s="704"/>
      <c r="CO22" s="704"/>
      <c r="CP22" s="704"/>
      <c r="CQ22" s="704"/>
      <c r="CR22" s="704"/>
      <c r="CS22" s="704"/>
      <c r="CT22" s="704"/>
      <c r="CU22" s="704"/>
      <c r="CV22" s="704"/>
      <c r="CW22" s="704"/>
      <c r="CX22" s="704"/>
      <c r="CY22" s="704"/>
      <c r="CZ22" s="704"/>
      <c r="DA22" s="704"/>
      <c r="DB22" s="704"/>
      <c r="DC22" s="704"/>
      <c r="DD22" s="704"/>
      <c r="DE22" s="704"/>
      <c r="DF22" s="704"/>
      <c r="DG22" s="704"/>
      <c r="DH22" s="704"/>
      <c r="DI22" s="704"/>
      <c r="DJ22" s="704"/>
      <c r="DK22" s="704"/>
      <c r="DL22" s="704"/>
      <c r="DM22" s="704"/>
      <c r="DN22" s="704"/>
      <c r="DO22" s="704"/>
      <c r="DP22" s="704"/>
      <c r="EC22" s="704"/>
      <c r="ED22" s="704"/>
      <c r="EE22" s="704"/>
      <c r="EF22" s="704"/>
      <c r="EG22" s="704"/>
      <c r="EH22" s="704"/>
      <c r="EI22" s="704"/>
      <c r="EJ22" s="704"/>
      <c r="EK22" s="704"/>
      <c r="EL22" s="704"/>
      <c r="EM22" s="704"/>
      <c r="EN22" s="704"/>
      <c r="EO22" s="704"/>
      <c r="EP22" s="704"/>
      <c r="EQ22" s="704"/>
      <c r="ER22" s="704"/>
      <c r="ES22" s="704"/>
      <c r="ET22" s="704"/>
      <c r="EU22" s="704"/>
      <c r="EV22" s="704"/>
      <c r="EW22" s="704"/>
      <c r="EX22" s="704"/>
      <c r="EY22" s="704"/>
      <c r="EZ22" s="704"/>
      <c r="FA22" s="704"/>
      <c r="FB22" s="704"/>
      <c r="FC22" s="704"/>
      <c r="FD22" s="704"/>
      <c r="FE22" s="704"/>
      <c r="FF22" s="704"/>
      <c r="FG22" s="704"/>
      <c r="FH22" s="704"/>
      <c r="FI22" s="704"/>
      <c r="FJ22" s="704"/>
      <c r="FK22" s="1035"/>
      <c r="FL22" s="704"/>
      <c r="FM22" s="704"/>
      <c r="FN22" s="704"/>
      <c r="FO22" s="704"/>
      <c r="FP22" s="704"/>
      <c r="FQ22" s="704"/>
      <c r="FR22" s="704"/>
      <c r="FS22" s="704"/>
      <c r="FT22" s="704"/>
      <c r="FU22" s="704"/>
      <c r="FV22" s="704"/>
      <c r="FW22" s="704"/>
      <c r="FX22" s="704"/>
      <c r="FY22" s="704"/>
      <c r="FZ22" s="704"/>
      <c r="GA22" s="704"/>
      <c r="GB22" s="704"/>
      <c r="GC22" s="704"/>
      <c r="GD22" s="704"/>
      <c r="GE22" s="704"/>
      <c r="GF22" s="704"/>
      <c r="GG22" s="704"/>
      <c r="GH22" s="704"/>
      <c r="GI22" s="704"/>
      <c r="GJ22" s="704"/>
      <c r="GK22" s="704"/>
      <c r="GL22" s="704"/>
      <c r="GM22" s="704"/>
      <c r="GN22" s="704"/>
      <c r="GO22" s="704"/>
      <c r="GP22" s="704"/>
      <c r="GQ22" s="704"/>
      <c r="GR22" s="704"/>
      <c r="GS22" s="704"/>
      <c r="GT22" s="704"/>
      <c r="GU22" s="704"/>
      <c r="GV22" s="704"/>
      <c r="GW22" s="704"/>
      <c r="GX22" s="704"/>
      <c r="GY22" s="704"/>
      <c r="GZ22" s="704"/>
      <c r="HA22" s="704"/>
      <c r="HB22" s="704"/>
      <c r="HC22" s="704"/>
      <c r="HD22" s="704"/>
      <c r="HE22" s="704"/>
      <c r="HF22" s="704"/>
      <c r="HG22" s="704"/>
      <c r="HH22" s="704"/>
      <c r="HI22" s="704"/>
      <c r="HJ22" s="704"/>
      <c r="HK22" s="704"/>
      <c r="HL22" s="704"/>
      <c r="HM22" s="704"/>
      <c r="HN22" s="704"/>
      <c r="HO22" s="704"/>
      <c r="HP22" s="704"/>
      <c r="HQ22" s="704"/>
      <c r="HR22" s="704"/>
      <c r="HS22" s="1034"/>
      <c r="HT22" s="1034"/>
      <c r="HU22" s="1034"/>
      <c r="HV22" s="1034"/>
      <c r="HW22" s="1034"/>
      <c r="HX22" s="1034"/>
      <c r="HY22" s="1034"/>
      <c r="HZ22" s="1034"/>
      <c r="IA22" s="1034"/>
      <c r="IB22" s="1034"/>
      <c r="IC22" s="1034"/>
      <c r="ID22" s="1034"/>
    </row>
    <row r="23" spans="1:243" s="706" customFormat="1" ht="27" customHeight="1" x14ac:dyDescent="0.25">
      <c r="A23" s="1122">
        <v>280</v>
      </c>
      <c r="B23" s="694" t="s">
        <v>1111</v>
      </c>
      <c r="C23" s="697">
        <v>245</v>
      </c>
      <c r="D23" s="697">
        <v>616</v>
      </c>
      <c r="E23" s="719">
        <v>10</v>
      </c>
      <c r="F23" s="1037" t="s">
        <v>1147</v>
      </c>
      <c r="G23" s="1037" t="s">
        <v>1483</v>
      </c>
      <c r="H23" s="767" t="s">
        <v>1127</v>
      </c>
      <c r="I23" s="752" t="s">
        <v>1113</v>
      </c>
      <c r="J23" s="753" t="s">
        <v>1114</v>
      </c>
      <c r="K23" s="753" t="s">
        <v>1115</v>
      </c>
      <c r="L23" s="753" t="s">
        <v>1116</v>
      </c>
      <c r="M23" s="753" t="s">
        <v>1117</v>
      </c>
      <c r="N23" s="753" t="s">
        <v>1118</v>
      </c>
      <c r="O23" s="753" t="s">
        <v>1117</v>
      </c>
      <c r="P23" s="753" t="s">
        <v>1142</v>
      </c>
      <c r="Q23" s="765">
        <v>4</v>
      </c>
      <c r="R23" s="765" t="s">
        <v>1120</v>
      </c>
      <c r="S23" s="755">
        <v>3</v>
      </c>
      <c r="T23" s="763">
        <v>3.3</v>
      </c>
      <c r="U23" s="771">
        <v>41275</v>
      </c>
      <c r="V23" s="772">
        <v>41791</v>
      </c>
      <c r="W23" s="701">
        <v>20</v>
      </c>
      <c r="X23" s="1081"/>
      <c r="Y23" s="1082">
        <v>41100</v>
      </c>
      <c r="Z23" s="1081">
        <f t="shared" si="0"/>
        <v>41100</v>
      </c>
      <c r="AA23" s="868"/>
      <c r="AB23" s="868"/>
      <c r="AC23" s="868"/>
      <c r="AD23" s="868"/>
      <c r="AE23" s="868">
        <v>41100</v>
      </c>
      <c r="AF23" s="868"/>
      <c r="AG23" s="868"/>
      <c r="AH23" s="868"/>
      <c r="AI23" s="868"/>
      <c r="AJ23" s="868"/>
      <c r="AK23" s="868"/>
      <c r="AL23" s="868"/>
      <c r="AM23" s="868">
        <f t="shared" si="1"/>
        <v>41100</v>
      </c>
      <c r="AN23" s="868">
        <f t="shared" si="2"/>
        <v>0</v>
      </c>
      <c r="AO23" s="868"/>
      <c r="AP23" s="868"/>
      <c r="AQ23" s="704"/>
      <c r="AR23" s="704"/>
      <c r="AS23" s="704"/>
      <c r="AT23" s="704"/>
      <c r="AU23" s="704"/>
      <c r="AV23" s="704"/>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4"/>
      <c r="FI23" s="704"/>
      <c r="FJ23" s="704"/>
      <c r="FK23" s="1034"/>
      <c r="FL23" s="1034"/>
      <c r="FM23" s="1034"/>
      <c r="FN23" s="1034"/>
      <c r="FO23" s="1034"/>
      <c r="FP23" s="1034"/>
      <c r="FQ23" s="1034"/>
      <c r="FR23" s="1034"/>
      <c r="FS23" s="1034"/>
      <c r="FT23" s="1034"/>
      <c r="FU23" s="1034"/>
      <c r="FV23" s="1034"/>
      <c r="FW23" s="1034"/>
      <c r="FX23" s="1034"/>
      <c r="FY23" s="1034"/>
      <c r="FZ23" s="1034"/>
      <c r="GA23" s="1034"/>
      <c r="GB23" s="1034"/>
      <c r="GC23" s="1034"/>
      <c r="GD23" s="1034"/>
      <c r="GE23" s="1034"/>
      <c r="GF23" s="1034"/>
      <c r="GG23" s="1034"/>
      <c r="GH23" s="1034"/>
      <c r="GI23" s="1034"/>
      <c r="GJ23" s="1034"/>
      <c r="GK23" s="1034"/>
      <c r="GL23" s="1034"/>
      <c r="GM23" s="1034"/>
      <c r="GN23" s="1034"/>
      <c r="GO23" s="1034"/>
      <c r="GP23" s="1034"/>
      <c r="GQ23" s="1034"/>
      <c r="GR23" s="1034"/>
      <c r="GS23" s="1034"/>
      <c r="GT23" s="1034"/>
      <c r="GU23" s="1034"/>
      <c r="GV23" s="1034"/>
      <c r="GW23" s="1034"/>
      <c r="GX23" s="1034"/>
      <c r="GY23" s="1034"/>
      <c r="GZ23" s="1034"/>
      <c r="HA23" s="1034"/>
      <c r="HB23" s="1034"/>
      <c r="HC23" s="1034"/>
      <c r="HD23" s="1034"/>
      <c r="HE23" s="1034"/>
      <c r="HF23" s="1034"/>
      <c r="HG23" s="1034"/>
      <c r="HH23" s="1034"/>
      <c r="HI23" s="1034"/>
      <c r="HJ23" s="1034"/>
      <c r="HK23" s="1034"/>
      <c r="HL23" s="1034"/>
      <c r="HM23" s="1034"/>
      <c r="HN23" s="1034"/>
      <c r="HO23" s="1034"/>
      <c r="HP23" s="1034"/>
      <c r="HQ23" s="1034"/>
      <c r="HR23" s="1034"/>
      <c r="HS23" s="814"/>
      <c r="HT23" s="814"/>
      <c r="HU23" s="814"/>
      <c r="HV23" s="1034"/>
      <c r="HW23" s="1034"/>
      <c r="HX23" s="1034"/>
      <c r="HY23" s="1034"/>
      <c r="HZ23" s="1034"/>
      <c r="IA23" s="1034"/>
      <c r="IB23" s="1034"/>
      <c r="IC23" s="1034"/>
      <c r="ID23" s="1034"/>
    </row>
    <row r="24" spans="1:243" s="1034" customFormat="1" ht="27" customHeight="1" x14ac:dyDescent="0.25">
      <c r="A24" s="691">
        <v>371</v>
      </c>
      <c r="B24" s="694" t="s">
        <v>1111</v>
      </c>
      <c r="C24" s="708">
        <v>260</v>
      </c>
      <c r="D24" s="709">
        <v>432</v>
      </c>
      <c r="E24" s="709">
        <v>0</v>
      </c>
      <c r="F24" s="1039" t="s">
        <v>1121</v>
      </c>
      <c r="G24" s="708" t="s">
        <v>1132</v>
      </c>
      <c r="H24" s="761" t="s">
        <v>1133</v>
      </c>
      <c r="I24" s="767" t="s">
        <v>1113</v>
      </c>
      <c r="J24" s="753" t="s">
        <v>1114</v>
      </c>
      <c r="K24" s="761" t="s">
        <v>1115</v>
      </c>
      <c r="L24" s="761" t="s">
        <v>1116</v>
      </c>
      <c r="M24" s="761" t="s">
        <v>1117</v>
      </c>
      <c r="N24" s="753" t="s">
        <v>1118</v>
      </c>
      <c r="O24" s="753" t="s">
        <v>1128</v>
      </c>
      <c r="P24" s="753" t="s">
        <v>1134</v>
      </c>
      <c r="Q24" s="768">
        <v>9</v>
      </c>
      <c r="R24" s="768">
        <v>9</v>
      </c>
      <c r="S24" s="755">
        <v>2</v>
      </c>
      <c r="T24" s="769">
        <v>2.1</v>
      </c>
      <c r="U24" s="757">
        <v>41456</v>
      </c>
      <c r="V24" s="758">
        <v>41791</v>
      </c>
      <c r="W24" s="874">
        <v>20</v>
      </c>
      <c r="X24" s="1081">
        <v>0</v>
      </c>
      <c r="Y24" s="1082">
        <v>1200000</v>
      </c>
      <c r="Z24" s="1081">
        <f t="shared" si="0"/>
        <v>1200000</v>
      </c>
      <c r="AA24" s="868"/>
      <c r="AB24" s="868">
        <v>130400</v>
      </c>
      <c r="AC24" s="868">
        <v>130400</v>
      </c>
      <c r="AD24" s="868">
        <v>130400</v>
      </c>
      <c r="AE24" s="868">
        <v>130400</v>
      </c>
      <c r="AF24" s="868">
        <v>130400</v>
      </c>
      <c r="AG24" s="868">
        <v>130400</v>
      </c>
      <c r="AH24" s="868">
        <v>130400</v>
      </c>
      <c r="AI24" s="868">
        <v>130400</v>
      </c>
      <c r="AJ24" s="868">
        <v>130400</v>
      </c>
      <c r="AK24" s="868">
        <v>26400</v>
      </c>
      <c r="AL24" s="868"/>
      <c r="AM24" s="868">
        <f t="shared" si="1"/>
        <v>1200000</v>
      </c>
      <c r="AN24" s="868">
        <f t="shared" si="2"/>
        <v>0</v>
      </c>
      <c r="AO24" s="915"/>
      <c r="AP24" s="868"/>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4"/>
      <c r="EE24" s="704"/>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4"/>
      <c r="FK24" s="1035"/>
      <c r="FL24" s="704"/>
      <c r="FM24" s="704"/>
      <c r="FN24" s="704"/>
      <c r="FO24" s="704"/>
      <c r="FP24" s="704"/>
      <c r="FQ24" s="704"/>
      <c r="FR24" s="704"/>
      <c r="FS24" s="704"/>
      <c r="FT24" s="704"/>
      <c r="FU24" s="704"/>
      <c r="FV24" s="704"/>
      <c r="FW24" s="704"/>
      <c r="FX24" s="704"/>
      <c r="FY24" s="704"/>
      <c r="FZ24" s="704"/>
      <c r="GA24" s="704"/>
      <c r="GB24" s="704"/>
      <c r="GC24" s="704"/>
      <c r="GD24" s="704"/>
      <c r="GE24" s="704"/>
      <c r="GF24" s="704"/>
      <c r="GG24" s="704"/>
      <c r="GH24" s="704"/>
      <c r="GI24" s="704"/>
      <c r="GJ24" s="704"/>
      <c r="GK24" s="704"/>
      <c r="GL24" s="704"/>
      <c r="GM24" s="706"/>
      <c r="GN24" s="706"/>
      <c r="GO24" s="706"/>
      <c r="GP24" s="706"/>
      <c r="GQ24" s="706"/>
      <c r="GR24" s="706"/>
      <c r="GS24" s="706"/>
      <c r="GT24" s="706"/>
      <c r="GU24" s="706"/>
      <c r="GV24" s="704"/>
      <c r="GW24" s="704"/>
      <c r="GX24" s="704"/>
      <c r="GY24" s="704"/>
      <c r="GZ24" s="704"/>
      <c r="HA24" s="704"/>
      <c r="HB24" s="704"/>
      <c r="HC24" s="704"/>
      <c r="HD24" s="704"/>
      <c r="HE24" s="704"/>
      <c r="HF24" s="704"/>
      <c r="HG24" s="704"/>
      <c r="HH24" s="704"/>
      <c r="HI24" s="704"/>
      <c r="HJ24" s="704"/>
      <c r="HK24" s="704"/>
      <c r="HL24" s="704"/>
      <c r="HM24" s="704"/>
      <c r="HN24" s="704"/>
      <c r="HO24" s="704"/>
      <c r="HP24" s="704"/>
      <c r="HQ24" s="706"/>
      <c r="HR24" s="706"/>
      <c r="IE24" s="706"/>
      <c r="IF24" s="706"/>
      <c r="IG24" s="706"/>
      <c r="IH24" s="706"/>
      <c r="II24" s="706"/>
    </row>
    <row r="25" spans="1:243" s="706" customFormat="1" ht="27" customHeight="1" x14ac:dyDescent="0.25">
      <c r="A25" s="691">
        <v>311</v>
      </c>
      <c r="B25" s="694" t="s">
        <v>1111</v>
      </c>
      <c r="C25" s="696">
        <v>260</v>
      </c>
      <c r="D25" s="697">
        <v>632</v>
      </c>
      <c r="E25" s="707">
        <v>4</v>
      </c>
      <c r="F25" s="1039" t="s">
        <v>1121</v>
      </c>
      <c r="G25" s="708" t="s">
        <v>1132</v>
      </c>
      <c r="H25" s="767" t="s">
        <v>1127</v>
      </c>
      <c r="I25" s="752" t="s">
        <v>1113</v>
      </c>
      <c r="J25" s="761" t="s">
        <v>1114</v>
      </c>
      <c r="K25" s="753" t="s">
        <v>1115</v>
      </c>
      <c r="L25" s="753" t="s">
        <v>1116</v>
      </c>
      <c r="M25" s="753" t="s">
        <v>1117</v>
      </c>
      <c r="N25" s="753" t="s">
        <v>1118</v>
      </c>
      <c r="O25" s="753" t="s">
        <v>1128</v>
      </c>
      <c r="P25" s="753" t="s">
        <v>1134</v>
      </c>
      <c r="Q25" s="761">
        <v>9</v>
      </c>
      <c r="R25" s="761">
        <v>9</v>
      </c>
      <c r="S25" s="755">
        <v>2</v>
      </c>
      <c r="T25" s="769">
        <v>2.1</v>
      </c>
      <c r="U25" s="771">
        <v>41091</v>
      </c>
      <c r="V25" s="772">
        <v>41426</v>
      </c>
      <c r="W25" s="701">
        <v>20</v>
      </c>
      <c r="X25" s="1081"/>
      <c r="Y25" s="1082">
        <v>21600</v>
      </c>
      <c r="Z25" s="1081">
        <f t="shared" si="0"/>
        <v>21600</v>
      </c>
      <c r="AA25" s="868"/>
      <c r="AB25" s="868"/>
      <c r="AC25" s="868">
        <v>21600</v>
      </c>
      <c r="AD25" s="868"/>
      <c r="AE25" s="868"/>
      <c r="AF25" s="868"/>
      <c r="AG25" s="868"/>
      <c r="AH25" s="868"/>
      <c r="AI25" s="868"/>
      <c r="AJ25" s="868"/>
      <c r="AK25" s="868"/>
      <c r="AL25" s="868"/>
      <c r="AM25" s="868">
        <f t="shared" si="1"/>
        <v>21600</v>
      </c>
      <c r="AN25" s="868">
        <f t="shared" si="2"/>
        <v>0</v>
      </c>
      <c r="AO25" s="868"/>
      <c r="AP25" s="868"/>
      <c r="ED25" s="704"/>
      <c r="EE25" s="704"/>
      <c r="FK25" s="1034"/>
      <c r="FL25" s="1034"/>
      <c r="FM25" s="1034"/>
      <c r="FN25" s="1034"/>
      <c r="FO25" s="1034"/>
      <c r="FP25" s="1034"/>
      <c r="FQ25" s="1034"/>
      <c r="FR25" s="1034"/>
      <c r="FS25" s="1034"/>
      <c r="FT25" s="1034"/>
      <c r="FU25" s="1034"/>
      <c r="FV25" s="1034"/>
      <c r="FW25" s="1034"/>
      <c r="FX25" s="1034"/>
      <c r="FY25" s="1034"/>
      <c r="FZ25" s="1034"/>
      <c r="GA25" s="1034"/>
      <c r="GB25" s="1034"/>
      <c r="GC25" s="1034"/>
      <c r="GD25" s="1034"/>
      <c r="GE25" s="1034"/>
      <c r="GF25" s="1034"/>
      <c r="GG25" s="1034"/>
      <c r="GH25" s="1034"/>
      <c r="GI25" s="1034"/>
      <c r="GJ25" s="1034"/>
      <c r="GK25" s="1034"/>
      <c r="GL25" s="1034"/>
      <c r="GM25" s="1034"/>
      <c r="GN25" s="1034"/>
      <c r="GO25" s="1034"/>
      <c r="GP25" s="1034"/>
      <c r="GQ25" s="1034"/>
      <c r="GR25" s="1034"/>
      <c r="GS25" s="1034"/>
      <c r="GT25" s="1034"/>
      <c r="GU25" s="1034"/>
      <c r="GV25" s="1034"/>
      <c r="GW25" s="1034"/>
      <c r="GX25" s="1034"/>
      <c r="GY25" s="1034"/>
      <c r="GZ25" s="1034"/>
      <c r="HA25" s="1034"/>
      <c r="HB25" s="1034"/>
      <c r="HC25" s="1034"/>
      <c r="HD25" s="1034"/>
      <c r="HE25" s="1034"/>
      <c r="HF25" s="1034"/>
      <c r="HG25" s="1034"/>
      <c r="HH25" s="1034"/>
      <c r="HI25" s="1034"/>
      <c r="HJ25" s="1034"/>
      <c r="HK25" s="1034"/>
      <c r="HL25" s="1034"/>
      <c r="HM25" s="1034"/>
      <c r="HN25" s="1034"/>
      <c r="HO25" s="1034"/>
      <c r="HP25" s="1034"/>
      <c r="HQ25" s="1034"/>
      <c r="HR25" s="1034"/>
      <c r="HS25" s="1034"/>
      <c r="HT25" s="1034"/>
      <c r="HU25" s="1034"/>
      <c r="ID25" s="1034"/>
    </row>
    <row r="26" spans="1:243" s="706" customFormat="1" ht="27" customHeight="1" x14ac:dyDescent="0.25">
      <c r="A26" s="1122">
        <v>204</v>
      </c>
      <c r="B26" s="694" t="s">
        <v>1111</v>
      </c>
      <c r="C26" s="697">
        <v>282</v>
      </c>
      <c r="D26" s="697">
        <v>536</v>
      </c>
      <c r="E26" s="698">
        <v>35</v>
      </c>
      <c r="F26" s="1037" t="s">
        <v>1123</v>
      </c>
      <c r="G26" s="1037" t="s">
        <v>1485</v>
      </c>
      <c r="H26" s="767" t="s">
        <v>1112</v>
      </c>
      <c r="I26" s="752" t="s">
        <v>1113</v>
      </c>
      <c r="J26" s="764" t="s">
        <v>1114</v>
      </c>
      <c r="K26" s="761" t="s">
        <v>1151</v>
      </c>
      <c r="L26" s="761" t="s">
        <v>1124</v>
      </c>
      <c r="M26" s="753" t="s">
        <v>1117</v>
      </c>
      <c r="N26" s="753" t="s">
        <v>1118</v>
      </c>
      <c r="O26" s="753" t="s">
        <v>1153</v>
      </c>
      <c r="P26" s="753" t="s">
        <v>1153</v>
      </c>
      <c r="Q26" s="753" t="s">
        <v>1120</v>
      </c>
      <c r="R26" s="753" t="s">
        <v>1120</v>
      </c>
      <c r="S26" s="755">
        <v>4</v>
      </c>
      <c r="T26" s="763">
        <v>4.3</v>
      </c>
      <c r="U26" s="771">
        <v>41091</v>
      </c>
      <c r="V26" s="772">
        <v>41426</v>
      </c>
      <c r="W26" s="874">
        <v>5</v>
      </c>
      <c r="X26" s="1081"/>
      <c r="Y26" s="1082">
        <v>12100</v>
      </c>
      <c r="Z26" s="1081">
        <f t="shared" si="0"/>
        <v>12100</v>
      </c>
      <c r="AA26" s="868">
        <v>3700</v>
      </c>
      <c r="AB26" s="868">
        <v>8400</v>
      </c>
      <c r="AC26" s="868"/>
      <c r="AD26" s="868"/>
      <c r="AE26" s="868"/>
      <c r="AF26" s="868"/>
      <c r="AG26" s="868"/>
      <c r="AH26" s="868"/>
      <c r="AI26" s="868"/>
      <c r="AJ26" s="868"/>
      <c r="AK26" s="868"/>
      <c r="AL26" s="868"/>
      <c r="AM26" s="868">
        <f t="shared" si="1"/>
        <v>12100</v>
      </c>
      <c r="AN26" s="868">
        <f t="shared" si="2"/>
        <v>0</v>
      </c>
      <c r="AO26" s="868"/>
      <c r="AP26" s="868"/>
      <c r="AQ26" s="704"/>
      <c r="AR26" s="704"/>
      <c r="AS26" s="704"/>
      <c r="AT26" s="704"/>
      <c r="AU26" s="704"/>
      <c r="AV26" s="704"/>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c r="CN26" s="704"/>
      <c r="CO26" s="704"/>
      <c r="CP26" s="704"/>
      <c r="CQ26" s="704"/>
      <c r="CR26" s="704"/>
      <c r="CS26" s="704"/>
      <c r="CT26" s="704"/>
      <c r="CU26" s="704"/>
      <c r="CV26" s="704"/>
      <c r="CW26" s="704"/>
      <c r="CX26" s="704"/>
      <c r="CY26" s="704"/>
      <c r="CZ26" s="704"/>
      <c r="DA26" s="704"/>
      <c r="DB26" s="704"/>
      <c r="DC26" s="704"/>
      <c r="DD26" s="704"/>
      <c r="DE26" s="704"/>
      <c r="DF26" s="704"/>
      <c r="DG26" s="704"/>
      <c r="DH26" s="704"/>
      <c r="DI26" s="704"/>
      <c r="DJ26" s="704"/>
      <c r="DK26" s="704"/>
      <c r="DL26" s="704"/>
      <c r="DM26" s="704"/>
      <c r="DN26" s="704"/>
      <c r="DO26" s="704"/>
      <c r="DP26" s="704"/>
      <c r="DQ26" s="704"/>
      <c r="DR26" s="704"/>
      <c r="DS26" s="704"/>
      <c r="DT26" s="704"/>
      <c r="DU26" s="704"/>
      <c r="DV26" s="704"/>
      <c r="DW26" s="704"/>
      <c r="DX26" s="704"/>
      <c r="DY26" s="704"/>
      <c r="DZ26" s="704"/>
      <c r="EA26" s="704"/>
      <c r="EB26" s="704"/>
      <c r="FJ26" s="704"/>
      <c r="HS26" s="1034"/>
      <c r="HT26" s="1034"/>
      <c r="HU26" s="1034"/>
    </row>
    <row r="27" spans="1:243" s="706" customFormat="1" ht="27" customHeight="1" thickBot="1" x14ac:dyDescent="0.3">
      <c r="A27" s="691">
        <v>351</v>
      </c>
      <c r="B27" s="694" t="s">
        <v>1111</v>
      </c>
      <c r="C27" s="697">
        <v>282</v>
      </c>
      <c r="D27" s="697">
        <v>636</v>
      </c>
      <c r="E27" s="698">
        <v>20</v>
      </c>
      <c r="F27" s="1037" t="s">
        <v>1123</v>
      </c>
      <c r="G27" s="1037" t="s">
        <v>1485</v>
      </c>
      <c r="H27" s="767" t="s">
        <v>1127</v>
      </c>
      <c r="I27" s="752" t="s">
        <v>1113</v>
      </c>
      <c r="J27" s="764" t="s">
        <v>1114</v>
      </c>
      <c r="K27" s="761" t="s">
        <v>1151</v>
      </c>
      <c r="L27" s="761" t="s">
        <v>1124</v>
      </c>
      <c r="M27" s="753" t="s">
        <v>1117</v>
      </c>
      <c r="N27" s="753" t="s">
        <v>1118</v>
      </c>
      <c r="O27" s="753" t="s">
        <v>1153</v>
      </c>
      <c r="P27" s="753" t="s">
        <v>1153</v>
      </c>
      <c r="Q27" s="753" t="s">
        <v>1120</v>
      </c>
      <c r="R27" s="753" t="s">
        <v>1120</v>
      </c>
      <c r="S27" s="755">
        <v>4</v>
      </c>
      <c r="T27" s="763">
        <v>4.3</v>
      </c>
      <c r="U27" s="771">
        <v>41091</v>
      </c>
      <c r="V27" s="772">
        <v>41426</v>
      </c>
      <c r="W27" s="874">
        <v>5</v>
      </c>
      <c r="X27" s="1081"/>
      <c r="Y27" s="1082">
        <v>7800</v>
      </c>
      <c r="Z27" s="1081">
        <f t="shared" si="0"/>
        <v>7800</v>
      </c>
      <c r="AA27" s="868">
        <v>900</v>
      </c>
      <c r="AB27" s="868"/>
      <c r="AC27" s="868"/>
      <c r="AD27" s="868">
        <v>6900</v>
      </c>
      <c r="AE27" s="868"/>
      <c r="AF27" s="868"/>
      <c r="AG27" s="868"/>
      <c r="AH27" s="868"/>
      <c r="AI27" s="868"/>
      <c r="AJ27" s="868"/>
      <c r="AK27" s="868"/>
      <c r="AL27" s="868"/>
      <c r="AM27" s="868">
        <f t="shared" si="1"/>
        <v>7800</v>
      </c>
      <c r="AN27" s="868">
        <f t="shared" si="2"/>
        <v>0</v>
      </c>
      <c r="AO27" s="868"/>
      <c r="AP27" s="868"/>
      <c r="AQ27" s="704"/>
      <c r="AR27" s="704"/>
      <c r="AS27" s="704"/>
      <c r="AT27" s="704"/>
      <c r="AU27" s="704"/>
      <c r="AV27" s="704"/>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4"/>
      <c r="CQ27" s="704"/>
      <c r="CR27" s="704"/>
      <c r="CS27" s="704"/>
      <c r="CT27" s="704"/>
      <c r="CU27" s="704"/>
      <c r="CV27" s="704"/>
      <c r="CW27" s="704"/>
      <c r="CX27" s="704"/>
      <c r="CY27" s="704"/>
      <c r="CZ27" s="704"/>
      <c r="DA27" s="704"/>
      <c r="DB27" s="704"/>
      <c r="DC27" s="704"/>
      <c r="DD27" s="704"/>
      <c r="DE27" s="704"/>
      <c r="DF27" s="704"/>
      <c r="DG27" s="704"/>
      <c r="DH27" s="704"/>
      <c r="DI27" s="704"/>
      <c r="DJ27" s="704"/>
      <c r="DK27" s="704"/>
      <c r="DL27" s="704"/>
      <c r="DM27" s="704"/>
      <c r="DN27" s="704"/>
      <c r="DO27" s="704"/>
      <c r="DP27" s="704"/>
      <c r="DQ27" s="704"/>
      <c r="DR27" s="704"/>
      <c r="DS27" s="704"/>
      <c r="DT27" s="704"/>
      <c r="DU27" s="704"/>
      <c r="DV27" s="704"/>
      <c r="DW27" s="704"/>
      <c r="DX27" s="704"/>
      <c r="DY27" s="704"/>
      <c r="DZ27" s="704"/>
      <c r="EA27" s="704"/>
      <c r="EB27" s="704"/>
      <c r="EC27" s="704"/>
      <c r="ED27" s="704"/>
      <c r="EE27" s="704"/>
      <c r="EF27" s="704"/>
      <c r="EG27" s="704"/>
      <c r="EH27" s="704"/>
      <c r="EI27" s="704"/>
      <c r="EJ27" s="704"/>
      <c r="EK27" s="704"/>
      <c r="EL27" s="704"/>
      <c r="EM27" s="704"/>
      <c r="EN27" s="704"/>
      <c r="EO27" s="704"/>
      <c r="EP27" s="704"/>
      <c r="EQ27" s="704"/>
      <c r="ER27" s="704"/>
      <c r="ES27" s="704"/>
      <c r="ET27" s="704"/>
      <c r="EU27" s="704"/>
      <c r="EV27" s="704"/>
      <c r="EW27" s="704"/>
      <c r="EX27" s="704"/>
      <c r="EY27" s="704"/>
      <c r="EZ27" s="704"/>
      <c r="FA27" s="704"/>
      <c r="FB27" s="704"/>
      <c r="FC27" s="704"/>
      <c r="FD27" s="704"/>
      <c r="FE27" s="704"/>
      <c r="FF27" s="704"/>
      <c r="FG27" s="704"/>
      <c r="FH27" s="704"/>
      <c r="FJ27" s="704"/>
    </row>
    <row r="28" spans="1:243" s="814" customFormat="1" ht="30" customHeight="1" thickBot="1" x14ac:dyDescent="0.25">
      <c r="A28" s="1163" t="s">
        <v>1675</v>
      </c>
      <c r="B28" s="1164"/>
      <c r="C28" s="1164"/>
      <c r="D28" s="1164"/>
      <c r="E28" s="1164"/>
      <c r="F28" s="1164"/>
      <c r="G28" s="1164"/>
      <c r="H28" s="800"/>
      <c r="I28" s="800"/>
      <c r="J28" s="1040"/>
      <c r="K28" s="801"/>
      <c r="L28" s="807"/>
      <c r="M28" s="805"/>
      <c r="N28" s="806"/>
      <c r="O28" s="807"/>
      <c r="P28" s="807"/>
      <c r="Q28" s="807"/>
      <c r="R28" s="806"/>
      <c r="S28" s="806"/>
      <c r="T28" s="806"/>
      <c r="U28" s="808"/>
      <c r="V28" s="808"/>
      <c r="W28" s="809"/>
      <c r="X28" s="1084">
        <f>SUM(X3:X27)</f>
        <v>12198500</v>
      </c>
      <c r="Y28" s="1084">
        <f t="shared" ref="Y28:AP28" si="4">SUM(Y3:Y27)</f>
        <v>7071500</v>
      </c>
      <c r="Z28" s="1084">
        <f t="shared" si="4"/>
        <v>19270000</v>
      </c>
      <c r="AA28" s="1084">
        <f t="shared" si="4"/>
        <v>597767</v>
      </c>
      <c r="AB28" s="1084">
        <f t="shared" si="4"/>
        <v>1731967</v>
      </c>
      <c r="AC28" s="1084">
        <f t="shared" si="4"/>
        <v>1941167</v>
      </c>
      <c r="AD28" s="1084">
        <f t="shared" si="4"/>
        <v>2751467</v>
      </c>
      <c r="AE28" s="1084">
        <f t="shared" si="4"/>
        <v>2063067</v>
      </c>
      <c r="AF28" s="1084">
        <f t="shared" si="4"/>
        <v>1919567</v>
      </c>
      <c r="AG28" s="1084">
        <f t="shared" si="4"/>
        <v>1969567</v>
      </c>
      <c r="AH28" s="1084">
        <f t="shared" si="4"/>
        <v>1680631</v>
      </c>
      <c r="AI28" s="1084">
        <f t="shared" si="4"/>
        <v>612200</v>
      </c>
      <c r="AJ28" s="1084">
        <f t="shared" si="4"/>
        <v>1912200</v>
      </c>
      <c r="AK28" s="1084">
        <f t="shared" si="4"/>
        <v>1808200</v>
      </c>
      <c r="AL28" s="1084">
        <f t="shared" si="4"/>
        <v>282200</v>
      </c>
      <c r="AM28" s="1084">
        <f t="shared" si="4"/>
        <v>19270000</v>
      </c>
      <c r="AN28" s="1084">
        <f t="shared" si="4"/>
        <v>0</v>
      </c>
      <c r="AO28" s="1084">
        <f t="shared" si="4"/>
        <v>228000</v>
      </c>
      <c r="AP28" s="1084">
        <f t="shared" si="4"/>
        <v>208000</v>
      </c>
      <c r="AQ28" s="813"/>
      <c r="AR28" s="813"/>
      <c r="AS28" s="813"/>
      <c r="AT28" s="813"/>
      <c r="AU28" s="813"/>
      <c r="AV28" s="813"/>
      <c r="AW28" s="813"/>
      <c r="AX28" s="813"/>
      <c r="AY28" s="813"/>
      <c r="AZ28" s="813"/>
      <c r="BA28" s="813"/>
      <c r="BB28" s="813"/>
      <c r="BC28" s="813"/>
      <c r="BD28" s="813"/>
      <c r="BE28" s="813"/>
      <c r="BF28" s="813"/>
      <c r="BG28" s="813"/>
      <c r="BH28" s="813"/>
      <c r="BI28" s="813"/>
      <c r="BJ28" s="813"/>
      <c r="BK28" s="813"/>
      <c r="BL28" s="813"/>
      <c r="BM28" s="813"/>
      <c r="BN28" s="813"/>
      <c r="BO28" s="813"/>
      <c r="BP28" s="813"/>
      <c r="BQ28" s="813"/>
      <c r="BR28" s="813"/>
      <c r="BS28" s="813"/>
      <c r="BT28" s="813"/>
      <c r="BU28" s="813"/>
      <c r="BV28" s="813"/>
      <c r="BW28" s="813"/>
      <c r="BX28" s="813"/>
      <c r="BY28" s="813"/>
      <c r="BZ28" s="813"/>
      <c r="CA28" s="813"/>
      <c r="CB28" s="813"/>
      <c r="CC28" s="813"/>
      <c r="CD28" s="813"/>
      <c r="CE28" s="813"/>
      <c r="CF28" s="813"/>
      <c r="CG28" s="813"/>
      <c r="CH28" s="813"/>
      <c r="CI28" s="813"/>
      <c r="CJ28" s="813"/>
      <c r="CK28" s="813"/>
      <c r="CL28" s="813"/>
      <c r="CM28" s="813"/>
      <c r="CN28" s="813"/>
      <c r="CO28" s="813"/>
      <c r="CP28" s="813"/>
      <c r="CQ28" s="813"/>
      <c r="CR28" s="813"/>
      <c r="CS28" s="813"/>
      <c r="CT28" s="813"/>
      <c r="CU28" s="813"/>
      <c r="CV28" s="813"/>
      <c r="CW28" s="813"/>
      <c r="CX28" s="813"/>
      <c r="CY28" s="813"/>
      <c r="CZ28" s="813"/>
      <c r="DA28" s="813"/>
      <c r="DB28" s="813"/>
      <c r="DC28" s="813"/>
      <c r="DD28" s="813"/>
      <c r="DE28" s="813"/>
      <c r="DF28" s="813"/>
      <c r="DG28" s="813"/>
      <c r="DH28" s="813"/>
      <c r="DI28" s="813"/>
      <c r="DJ28" s="813"/>
      <c r="DK28" s="813"/>
      <c r="DL28" s="813"/>
      <c r="DM28" s="813"/>
      <c r="DN28" s="813"/>
      <c r="DO28" s="813"/>
      <c r="DP28" s="813"/>
      <c r="DQ28" s="813"/>
      <c r="DR28" s="813"/>
      <c r="DS28" s="813"/>
      <c r="DT28" s="813"/>
      <c r="DU28" s="813"/>
      <c r="DV28" s="813"/>
      <c r="DW28" s="813"/>
      <c r="DX28" s="813"/>
      <c r="DY28" s="813"/>
      <c r="DZ28" s="813"/>
      <c r="EA28" s="813"/>
      <c r="EB28" s="813"/>
      <c r="EC28" s="813"/>
      <c r="ED28" s="813"/>
      <c r="EE28" s="813"/>
      <c r="EF28" s="813"/>
      <c r="EG28" s="813"/>
      <c r="EH28" s="813"/>
      <c r="EI28" s="813"/>
      <c r="EJ28" s="813"/>
      <c r="EK28" s="813"/>
      <c r="EL28" s="813"/>
      <c r="EM28" s="813"/>
      <c r="EN28" s="813"/>
      <c r="EO28" s="813"/>
      <c r="EP28" s="813"/>
      <c r="EQ28" s="813"/>
      <c r="ER28" s="813"/>
      <c r="ES28" s="813"/>
      <c r="ET28" s="813"/>
      <c r="EW28" s="813"/>
      <c r="EX28" s="813"/>
      <c r="EY28" s="813"/>
      <c r="EZ28" s="813"/>
      <c r="FA28" s="813"/>
      <c r="FB28" s="813"/>
      <c r="FC28" s="813"/>
      <c r="FD28" s="813"/>
      <c r="FE28" s="813"/>
      <c r="FF28" s="813"/>
      <c r="FG28" s="813"/>
      <c r="FH28" s="813"/>
      <c r="FI28" s="813"/>
      <c r="FJ28" s="813"/>
      <c r="FK28" s="813"/>
      <c r="FL28" s="813"/>
      <c r="FM28" s="813"/>
      <c r="FN28" s="813"/>
      <c r="FO28" s="813"/>
      <c r="FP28" s="813"/>
      <c r="FQ28" s="813"/>
      <c r="FR28" s="813"/>
      <c r="FS28" s="813"/>
      <c r="FT28" s="813"/>
      <c r="FU28" s="813"/>
      <c r="FV28" s="813"/>
      <c r="FW28" s="813"/>
      <c r="FX28" s="813"/>
      <c r="FY28" s="813"/>
      <c r="FZ28" s="813"/>
      <c r="GB28" s="1041"/>
      <c r="HD28" s="813"/>
      <c r="HE28" s="813"/>
      <c r="HF28" s="813"/>
      <c r="HG28" s="813"/>
      <c r="HH28" s="813"/>
      <c r="HI28" s="813"/>
      <c r="HJ28" s="813"/>
      <c r="HK28" s="813"/>
      <c r="HL28" s="813"/>
      <c r="IH28" s="813"/>
      <c r="II28" s="813"/>
    </row>
    <row r="29" spans="1:243" s="814" customFormat="1" ht="9.75" customHeight="1" x14ac:dyDescent="0.2">
      <c r="A29" s="1129"/>
      <c r="B29" s="796"/>
      <c r="C29" s="798"/>
      <c r="D29" s="798"/>
      <c r="E29" s="799"/>
      <c r="F29" s="800"/>
      <c r="G29" s="801"/>
      <c r="H29" s="800"/>
      <c r="I29" s="800"/>
      <c r="J29" s="1040"/>
      <c r="K29" s="801"/>
      <c r="L29" s="807"/>
      <c r="M29" s="805"/>
      <c r="N29" s="806"/>
      <c r="O29" s="807"/>
      <c r="P29" s="807"/>
      <c r="Q29" s="807"/>
      <c r="R29" s="806"/>
      <c r="S29" s="806"/>
      <c r="T29" s="806"/>
      <c r="U29" s="808"/>
      <c r="V29" s="808"/>
      <c r="W29" s="809"/>
      <c r="X29" s="1085"/>
      <c r="Y29" s="1086"/>
      <c r="Z29" s="1087"/>
      <c r="AA29" s="1088"/>
      <c r="AB29" s="1089"/>
      <c r="AC29" s="1089"/>
      <c r="AD29" s="1089"/>
      <c r="AE29" s="1089"/>
      <c r="AF29" s="1089"/>
      <c r="AG29" s="1089"/>
      <c r="AH29" s="1089"/>
      <c r="AI29" s="1089"/>
      <c r="AJ29" s="1089"/>
      <c r="AK29" s="1089"/>
      <c r="AL29" s="1089"/>
      <c r="AM29" s="1089"/>
      <c r="AN29" s="1089"/>
      <c r="AO29" s="1089"/>
      <c r="AP29" s="1090"/>
      <c r="AQ29" s="813"/>
      <c r="AR29" s="813"/>
      <c r="AS29" s="813"/>
      <c r="AT29" s="813"/>
      <c r="AU29" s="813"/>
      <c r="AV29" s="813"/>
      <c r="AW29" s="813"/>
      <c r="AX29" s="813"/>
      <c r="AY29" s="813"/>
      <c r="AZ29" s="813"/>
      <c r="BA29" s="813"/>
      <c r="BB29" s="813"/>
      <c r="BC29" s="813"/>
      <c r="BD29" s="813"/>
      <c r="BE29" s="813"/>
      <c r="BF29" s="813"/>
      <c r="BG29" s="813"/>
      <c r="BH29" s="813"/>
      <c r="BI29" s="813"/>
      <c r="BJ29" s="813"/>
      <c r="BK29" s="813"/>
      <c r="BL29" s="813"/>
      <c r="BM29" s="813"/>
      <c r="BN29" s="813"/>
      <c r="BO29" s="813"/>
      <c r="BP29" s="813"/>
      <c r="BQ29" s="813"/>
      <c r="BR29" s="813"/>
      <c r="BS29" s="813"/>
      <c r="BT29" s="813"/>
      <c r="BU29" s="813"/>
      <c r="BV29" s="813"/>
      <c r="BW29" s="813"/>
      <c r="BX29" s="813"/>
      <c r="BY29" s="813"/>
      <c r="BZ29" s="813"/>
      <c r="CA29" s="813"/>
      <c r="CB29" s="813"/>
      <c r="CC29" s="813"/>
      <c r="CD29" s="813"/>
      <c r="CE29" s="813"/>
      <c r="CF29" s="813"/>
      <c r="CG29" s="813"/>
      <c r="CH29" s="813"/>
      <c r="CI29" s="813"/>
      <c r="CJ29" s="813"/>
      <c r="CK29" s="813"/>
      <c r="CL29" s="813"/>
      <c r="CM29" s="813"/>
      <c r="CN29" s="813"/>
      <c r="CO29" s="813"/>
      <c r="CP29" s="813"/>
      <c r="CQ29" s="813"/>
      <c r="CR29" s="813"/>
      <c r="CS29" s="813"/>
      <c r="CT29" s="813"/>
      <c r="CU29" s="813"/>
      <c r="CV29" s="813"/>
      <c r="CW29" s="813"/>
      <c r="CX29" s="813"/>
      <c r="CY29" s="813"/>
      <c r="CZ29" s="813"/>
      <c r="DA29" s="813"/>
      <c r="DB29" s="813"/>
      <c r="DC29" s="813"/>
      <c r="DD29" s="813"/>
      <c r="DE29" s="813"/>
      <c r="DF29" s="813"/>
      <c r="DG29" s="813"/>
      <c r="DH29" s="813"/>
      <c r="DI29" s="813"/>
      <c r="DJ29" s="813"/>
      <c r="DK29" s="813"/>
      <c r="DL29" s="813"/>
      <c r="DM29" s="813"/>
      <c r="DN29" s="813"/>
      <c r="DO29" s="813"/>
      <c r="DP29" s="813"/>
      <c r="DQ29" s="813"/>
      <c r="DR29" s="813"/>
      <c r="DS29" s="813"/>
      <c r="DT29" s="813"/>
      <c r="DU29" s="813"/>
      <c r="DV29" s="813"/>
      <c r="DW29" s="813"/>
      <c r="DX29" s="813"/>
      <c r="DY29" s="813"/>
      <c r="DZ29" s="813"/>
      <c r="EA29" s="813"/>
      <c r="EB29" s="813"/>
      <c r="EC29" s="813"/>
      <c r="ED29" s="813"/>
      <c r="EE29" s="813"/>
      <c r="EF29" s="813"/>
      <c r="EG29" s="813"/>
      <c r="EH29" s="813"/>
      <c r="EI29" s="813"/>
      <c r="EJ29" s="813"/>
      <c r="EK29" s="813"/>
      <c r="EL29" s="813"/>
      <c r="EM29" s="813"/>
      <c r="EN29" s="813"/>
      <c r="EO29" s="813"/>
      <c r="EP29" s="813"/>
      <c r="EQ29" s="813"/>
      <c r="ER29" s="813"/>
      <c r="ES29" s="813"/>
      <c r="ET29" s="813"/>
      <c r="EW29" s="813"/>
      <c r="EX29" s="813"/>
      <c r="EY29" s="813"/>
      <c r="EZ29" s="813"/>
      <c r="FA29" s="813"/>
      <c r="FB29" s="813"/>
      <c r="FC29" s="813"/>
      <c r="FD29" s="813"/>
      <c r="FE29" s="813"/>
      <c r="FF29" s="813"/>
      <c r="FG29" s="813"/>
      <c r="FH29" s="813"/>
      <c r="FI29" s="813"/>
      <c r="FJ29" s="813"/>
      <c r="FK29" s="813"/>
      <c r="FL29" s="813"/>
      <c r="FM29" s="813"/>
      <c r="FN29" s="813"/>
      <c r="FO29" s="813"/>
      <c r="FP29" s="813"/>
      <c r="FQ29" s="813"/>
      <c r="FR29" s="813"/>
      <c r="FS29" s="813"/>
      <c r="FT29" s="813"/>
      <c r="FU29" s="813"/>
      <c r="FV29" s="813"/>
      <c r="FW29" s="813"/>
      <c r="FX29" s="813"/>
      <c r="FY29" s="813"/>
      <c r="FZ29" s="813"/>
      <c r="GB29" s="1041"/>
      <c r="HD29" s="813"/>
      <c r="HE29" s="813"/>
      <c r="HF29" s="813"/>
      <c r="HG29" s="813"/>
      <c r="HH29" s="813"/>
      <c r="HI29" s="813"/>
      <c r="HJ29" s="813"/>
      <c r="HK29" s="813"/>
      <c r="HL29" s="813"/>
      <c r="IH29" s="813"/>
      <c r="II29" s="813"/>
    </row>
    <row r="30" spans="1:243" s="828" customFormat="1" ht="30" customHeight="1" x14ac:dyDescent="0.25">
      <c r="A30" s="1166" t="s">
        <v>1676</v>
      </c>
      <c r="B30" s="1167"/>
      <c r="C30" s="1167"/>
      <c r="D30" s="1167"/>
      <c r="E30" s="1167"/>
      <c r="F30" s="1167"/>
      <c r="G30" s="1167"/>
      <c r="H30" s="1167"/>
      <c r="I30" s="1115"/>
      <c r="J30" s="1115"/>
      <c r="K30" s="1115"/>
      <c r="L30" s="1115"/>
      <c r="M30" s="1115"/>
      <c r="N30" s="1115"/>
      <c r="O30" s="1115"/>
      <c r="P30" s="1115"/>
      <c r="Q30" s="1007"/>
      <c r="R30" s="1007"/>
      <c r="S30" s="1007"/>
      <c r="T30" s="1008"/>
      <c r="U30" s="821"/>
      <c r="V30" s="822"/>
      <c r="W30" s="823"/>
      <c r="X30" s="1078"/>
      <c r="Y30" s="1079"/>
      <c r="Z30" s="1079"/>
      <c r="AA30" s="1079"/>
      <c r="AB30" s="1080"/>
      <c r="AC30" s="1080"/>
      <c r="AD30" s="1080"/>
      <c r="AE30" s="1080"/>
      <c r="AF30" s="1080"/>
      <c r="AG30" s="1080"/>
      <c r="AH30" s="1080"/>
      <c r="AI30" s="1080"/>
      <c r="AJ30" s="1080"/>
      <c r="AK30" s="1080"/>
      <c r="AL30" s="1080"/>
      <c r="AM30" s="1080"/>
      <c r="AN30" s="1080"/>
      <c r="AO30" s="1080"/>
      <c r="AP30" s="1091"/>
    </row>
    <row r="31" spans="1:243" s="828" customFormat="1" ht="30" customHeight="1" x14ac:dyDescent="0.25">
      <c r="A31" s="1163" t="s">
        <v>1433</v>
      </c>
      <c r="B31" s="1164"/>
      <c r="C31" s="1164"/>
      <c r="D31" s="1164"/>
      <c r="E31" s="1164"/>
      <c r="F31" s="1164"/>
      <c r="G31" s="1164"/>
      <c r="H31" s="1164"/>
      <c r="I31" s="1007"/>
      <c r="J31" s="1007"/>
      <c r="K31" s="1007"/>
      <c r="L31" s="1007"/>
      <c r="M31" s="1007"/>
      <c r="N31" s="1007"/>
      <c r="O31" s="1007"/>
      <c r="P31" s="1007"/>
      <c r="Q31" s="1115"/>
      <c r="R31" s="1115"/>
      <c r="S31" s="1115"/>
      <c r="T31" s="1116"/>
      <c r="U31" s="821"/>
      <c r="V31" s="822"/>
      <c r="W31" s="823"/>
      <c r="X31" s="1078"/>
      <c r="Y31" s="1079"/>
      <c r="Z31" s="1079"/>
      <c r="AA31" s="1079"/>
      <c r="AB31" s="1080"/>
      <c r="AC31" s="1080"/>
      <c r="AD31" s="1080"/>
      <c r="AE31" s="1080"/>
      <c r="AF31" s="1080"/>
      <c r="AG31" s="1080"/>
      <c r="AH31" s="1080"/>
      <c r="AI31" s="1080"/>
      <c r="AJ31" s="1080"/>
      <c r="AK31" s="1080"/>
      <c r="AL31" s="1080"/>
      <c r="AM31" s="1080"/>
      <c r="AN31" s="1080"/>
      <c r="AO31" s="1080"/>
      <c r="AP31" s="1091"/>
    </row>
    <row r="32" spans="1:243" s="706" customFormat="1" ht="27" customHeight="1" x14ac:dyDescent="0.2">
      <c r="A32" s="1122">
        <v>15</v>
      </c>
      <c r="B32" s="694" t="s">
        <v>1154</v>
      </c>
      <c r="C32" s="696">
        <v>205</v>
      </c>
      <c r="D32" s="697">
        <v>532</v>
      </c>
      <c r="E32" s="707">
        <v>5</v>
      </c>
      <c r="F32" s="696" t="s">
        <v>1121</v>
      </c>
      <c r="G32" s="1042" t="s">
        <v>1157</v>
      </c>
      <c r="H32" s="767" t="s">
        <v>1112</v>
      </c>
      <c r="I32" s="752" t="s">
        <v>1113</v>
      </c>
      <c r="J32" s="753" t="s">
        <v>1139</v>
      </c>
      <c r="K32" s="770" t="s">
        <v>1115</v>
      </c>
      <c r="L32" s="770" t="s">
        <v>1116</v>
      </c>
      <c r="M32" s="753" t="s">
        <v>1140</v>
      </c>
      <c r="N32" s="753" t="s">
        <v>1155</v>
      </c>
      <c r="O32" s="753" t="s">
        <v>1128</v>
      </c>
      <c r="P32" s="753" t="s">
        <v>1134</v>
      </c>
      <c r="Q32" s="765">
        <v>2</v>
      </c>
      <c r="R32" s="765" t="s">
        <v>1120</v>
      </c>
      <c r="S32" s="755">
        <v>1</v>
      </c>
      <c r="T32" s="763">
        <v>1.3</v>
      </c>
      <c r="U32" s="757">
        <v>41456</v>
      </c>
      <c r="V32" s="758">
        <v>41791</v>
      </c>
      <c r="W32" s="701">
        <v>25</v>
      </c>
      <c r="X32" s="1081">
        <v>4550000</v>
      </c>
      <c r="Y32" s="1092"/>
      <c r="Z32" s="1081">
        <f t="shared" ref="Z32:Z63" si="5">Y32+X32</f>
        <v>4550000</v>
      </c>
      <c r="AA32" s="868"/>
      <c r="AB32" s="868">
        <v>758300</v>
      </c>
      <c r="AC32" s="868">
        <v>758300</v>
      </c>
      <c r="AD32" s="868">
        <v>758300</v>
      </c>
      <c r="AE32" s="868">
        <v>758300</v>
      </c>
      <c r="AF32" s="868">
        <v>758300</v>
      </c>
      <c r="AG32" s="868">
        <v>758500</v>
      </c>
      <c r="AH32" s="868"/>
      <c r="AI32" s="868"/>
      <c r="AJ32" s="868"/>
      <c r="AK32" s="868"/>
      <c r="AL32" s="868"/>
      <c r="AM32" s="868">
        <f t="shared" ref="AM32:AM63" si="6">SUM(AA32:AL32)</f>
        <v>4550000</v>
      </c>
      <c r="AN32" s="868">
        <f t="shared" ref="AN32:AN63" si="7">Z32-AM32</f>
        <v>0</v>
      </c>
      <c r="AO32" s="915">
        <f>3500000-774300</f>
        <v>2725700</v>
      </c>
      <c r="AP32" s="868">
        <v>0</v>
      </c>
      <c r="AQ32" s="704"/>
      <c r="AR32" s="704"/>
      <c r="AS32" s="704"/>
      <c r="AT32" s="704"/>
      <c r="AU32" s="704"/>
      <c r="AV32" s="704"/>
      <c r="AW32" s="704"/>
      <c r="AX32" s="704"/>
      <c r="AY32" s="704"/>
      <c r="AZ32" s="704"/>
      <c r="BA32" s="704"/>
      <c r="BB32" s="704"/>
      <c r="BC32" s="704"/>
      <c r="BD32" s="704"/>
      <c r="BE32" s="704"/>
      <c r="BF32" s="704"/>
      <c r="BG32" s="704"/>
      <c r="BH32" s="704"/>
      <c r="BI32" s="704"/>
      <c r="BJ32" s="704"/>
      <c r="BK32" s="704"/>
      <c r="BL32" s="704"/>
      <c r="BM32" s="704"/>
      <c r="BN32" s="704"/>
      <c r="BO32" s="704"/>
      <c r="BP32" s="704"/>
      <c r="BQ32" s="704"/>
      <c r="BR32" s="704"/>
      <c r="BS32" s="704"/>
      <c r="BT32" s="704"/>
      <c r="BU32" s="704"/>
      <c r="BV32" s="704"/>
      <c r="BW32" s="704"/>
      <c r="BX32" s="704"/>
      <c r="BY32" s="704"/>
      <c r="BZ32" s="704"/>
      <c r="CA32" s="704"/>
      <c r="CB32" s="704"/>
      <c r="CC32" s="704"/>
      <c r="CD32" s="704"/>
      <c r="CE32" s="704"/>
      <c r="CF32" s="704"/>
      <c r="CG32" s="704"/>
      <c r="CH32" s="704"/>
      <c r="CI32" s="704"/>
      <c r="CJ32" s="704"/>
      <c r="CK32" s="704"/>
      <c r="CL32" s="704"/>
      <c r="CM32" s="704"/>
      <c r="CN32" s="704"/>
      <c r="CO32" s="704"/>
      <c r="CP32" s="704"/>
      <c r="CQ32" s="704"/>
      <c r="CR32" s="704"/>
      <c r="CS32" s="704"/>
      <c r="CT32" s="704"/>
      <c r="CU32" s="704"/>
      <c r="CV32" s="704"/>
      <c r="CW32" s="704"/>
      <c r="CX32" s="704"/>
      <c r="CY32" s="704"/>
      <c r="CZ32" s="704"/>
      <c r="DA32" s="704"/>
      <c r="DB32" s="704"/>
      <c r="DC32" s="704"/>
      <c r="DD32" s="704"/>
      <c r="DE32" s="704"/>
      <c r="DF32" s="704"/>
      <c r="DG32" s="704"/>
      <c r="DH32" s="704"/>
      <c r="DI32" s="704"/>
      <c r="DJ32" s="704"/>
      <c r="DK32" s="704"/>
      <c r="DL32" s="704"/>
      <c r="DM32" s="704"/>
      <c r="DN32" s="704"/>
      <c r="DO32" s="704"/>
      <c r="DP32" s="704"/>
      <c r="DQ32" s="704"/>
      <c r="DR32" s="704"/>
      <c r="DS32" s="704"/>
      <c r="DT32" s="704"/>
      <c r="DU32" s="704"/>
      <c r="DV32" s="704"/>
      <c r="DW32" s="704"/>
      <c r="DX32" s="704"/>
      <c r="DY32" s="704"/>
      <c r="DZ32" s="704"/>
      <c r="EA32" s="704"/>
      <c r="EB32" s="704"/>
      <c r="ED32" s="704"/>
      <c r="EE32" s="704"/>
      <c r="EF32" s="711"/>
      <c r="EG32" s="711"/>
      <c r="EH32" s="711"/>
      <c r="EI32" s="711"/>
      <c r="EJ32" s="711"/>
      <c r="EK32" s="711"/>
      <c r="EL32" s="711"/>
      <c r="EM32" s="711"/>
      <c r="EN32" s="711"/>
      <c r="EO32" s="711"/>
      <c r="EP32" s="711"/>
      <c r="EQ32" s="711"/>
      <c r="ER32" s="711"/>
      <c r="ES32" s="711"/>
      <c r="ET32" s="711"/>
      <c r="EU32" s="711"/>
      <c r="EV32" s="711"/>
      <c r="EW32" s="711"/>
      <c r="EX32" s="711"/>
      <c r="EY32" s="711"/>
      <c r="EZ32" s="711"/>
      <c r="FA32" s="711"/>
      <c r="FB32" s="711"/>
      <c r="FC32" s="711"/>
      <c r="FD32" s="711"/>
      <c r="FE32" s="711"/>
      <c r="FF32" s="711"/>
      <c r="FG32" s="711"/>
      <c r="FH32" s="711"/>
      <c r="FI32" s="704"/>
      <c r="FJ32" s="704"/>
      <c r="FK32" s="1035"/>
      <c r="FL32" s="704"/>
      <c r="FM32" s="704"/>
      <c r="FN32" s="704"/>
      <c r="FO32" s="704"/>
      <c r="FP32" s="704"/>
      <c r="FQ32" s="704"/>
      <c r="FR32" s="704"/>
      <c r="FS32" s="704"/>
      <c r="FT32" s="704"/>
      <c r="FU32" s="704"/>
      <c r="FV32" s="704"/>
      <c r="FW32" s="704"/>
      <c r="FX32" s="704"/>
      <c r="FY32" s="704"/>
      <c r="FZ32" s="704"/>
      <c r="GA32" s="704"/>
      <c r="GB32" s="704"/>
      <c r="GC32" s="704"/>
      <c r="GD32" s="704"/>
      <c r="GE32" s="704"/>
      <c r="GF32" s="704"/>
      <c r="GG32" s="704"/>
      <c r="GH32" s="704"/>
      <c r="GI32" s="704"/>
      <c r="GJ32" s="704"/>
      <c r="GK32" s="704"/>
      <c r="GL32" s="704"/>
      <c r="GM32" s="704"/>
      <c r="GN32" s="704"/>
      <c r="GO32" s="704"/>
      <c r="GP32" s="704"/>
      <c r="GQ32" s="704"/>
      <c r="GR32" s="704"/>
      <c r="GS32" s="704"/>
      <c r="GT32" s="704"/>
      <c r="GU32" s="704"/>
      <c r="GV32" s="704"/>
      <c r="GW32" s="704"/>
      <c r="GX32" s="704"/>
      <c r="GY32" s="704"/>
      <c r="GZ32" s="704"/>
      <c r="HA32" s="704"/>
      <c r="HB32" s="704"/>
      <c r="HC32" s="704"/>
      <c r="HD32" s="704"/>
      <c r="HE32" s="704"/>
      <c r="HF32" s="704"/>
      <c r="HG32" s="704"/>
      <c r="HH32" s="704"/>
      <c r="HI32" s="704"/>
      <c r="HJ32" s="704"/>
      <c r="HK32" s="704"/>
      <c r="HL32" s="704"/>
      <c r="HM32" s="704"/>
      <c r="HN32" s="704"/>
      <c r="HO32" s="704"/>
      <c r="HP32" s="704"/>
      <c r="HS32" s="704"/>
      <c r="HT32" s="704"/>
      <c r="HU32" s="704"/>
    </row>
    <row r="33" spans="1:237" s="706" customFormat="1" ht="27" customHeight="1" x14ac:dyDescent="0.25">
      <c r="A33" s="691">
        <v>16</v>
      </c>
      <c r="B33" s="694" t="s">
        <v>1154</v>
      </c>
      <c r="C33" s="696">
        <v>205</v>
      </c>
      <c r="D33" s="697">
        <v>532</v>
      </c>
      <c r="E33" s="707">
        <v>7</v>
      </c>
      <c r="F33" s="696" t="s">
        <v>1121</v>
      </c>
      <c r="G33" s="1037" t="s">
        <v>1158</v>
      </c>
      <c r="H33" s="767" t="s">
        <v>1112</v>
      </c>
      <c r="I33" s="752" t="s">
        <v>1113</v>
      </c>
      <c r="J33" s="753" t="s">
        <v>1139</v>
      </c>
      <c r="K33" s="770" t="s">
        <v>1115</v>
      </c>
      <c r="L33" s="770" t="s">
        <v>1116</v>
      </c>
      <c r="M33" s="753" t="s">
        <v>1140</v>
      </c>
      <c r="N33" s="753" t="s">
        <v>1155</v>
      </c>
      <c r="O33" s="753" t="s">
        <v>1128</v>
      </c>
      <c r="P33" s="753" t="s">
        <v>1134</v>
      </c>
      <c r="Q33" s="765">
        <v>2</v>
      </c>
      <c r="R33" s="765" t="s">
        <v>1120</v>
      </c>
      <c r="S33" s="755">
        <v>1</v>
      </c>
      <c r="T33" s="763">
        <v>1.3</v>
      </c>
      <c r="U33" s="757">
        <v>41456</v>
      </c>
      <c r="V33" s="758">
        <v>41791</v>
      </c>
      <c r="W33" s="701">
        <v>25</v>
      </c>
      <c r="X33" s="1081">
        <v>270000</v>
      </c>
      <c r="Y33" s="1082">
        <v>78800</v>
      </c>
      <c r="Z33" s="1081">
        <f t="shared" si="5"/>
        <v>348800</v>
      </c>
      <c r="AA33" s="868"/>
      <c r="AB33" s="868"/>
      <c r="AC33" s="868">
        <v>78800</v>
      </c>
      <c r="AD33" s="868">
        <v>50000</v>
      </c>
      <c r="AE33" s="868">
        <v>100000</v>
      </c>
      <c r="AF33" s="868">
        <v>120000</v>
      </c>
      <c r="AG33" s="868"/>
      <c r="AH33" s="868"/>
      <c r="AI33" s="868"/>
      <c r="AJ33" s="868"/>
      <c r="AK33" s="868"/>
      <c r="AL33" s="868"/>
      <c r="AM33" s="868">
        <f t="shared" si="6"/>
        <v>348800</v>
      </c>
      <c r="AN33" s="868">
        <f t="shared" si="7"/>
        <v>0</v>
      </c>
      <c r="AO33" s="915"/>
      <c r="AP33" s="868"/>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c r="CF33" s="704"/>
      <c r="CG33" s="704"/>
      <c r="CH33" s="704"/>
      <c r="CI33" s="704"/>
      <c r="CJ33" s="704"/>
      <c r="CK33" s="704"/>
      <c r="CL33" s="704"/>
      <c r="CM33" s="704"/>
      <c r="CN33" s="704"/>
      <c r="CO33" s="704"/>
      <c r="CP33" s="704"/>
      <c r="CQ33" s="704"/>
      <c r="CR33" s="704"/>
      <c r="CS33" s="704"/>
      <c r="CT33" s="704"/>
      <c r="CU33" s="704"/>
      <c r="CV33" s="704"/>
      <c r="CW33" s="704"/>
      <c r="CX33" s="704"/>
      <c r="CY33" s="704"/>
      <c r="CZ33" s="704"/>
      <c r="DA33" s="704"/>
      <c r="DB33" s="704"/>
      <c r="DC33" s="704"/>
      <c r="DD33" s="704"/>
      <c r="DE33" s="704"/>
      <c r="DF33" s="704"/>
      <c r="DG33" s="704"/>
      <c r="DH33" s="704"/>
      <c r="DI33" s="704"/>
      <c r="DJ33" s="704"/>
      <c r="DK33" s="704"/>
      <c r="DL33" s="704"/>
      <c r="DM33" s="704"/>
      <c r="DN33" s="704"/>
      <c r="DO33" s="704"/>
      <c r="DP33" s="704"/>
      <c r="DQ33" s="704"/>
      <c r="DR33" s="704"/>
      <c r="DS33" s="704"/>
      <c r="DT33" s="704"/>
      <c r="DU33" s="704"/>
      <c r="DV33" s="704"/>
      <c r="DW33" s="704"/>
      <c r="DX33" s="704"/>
      <c r="DY33" s="704"/>
      <c r="DZ33" s="704"/>
      <c r="EA33" s="704"/>
      <c r="EB33" s="704"/>
      <c r="ED33" s="704"/>
      <c r="EE33" s="704"/>
      <c r="EF33" s="711"/>
      <c r="EG33" s="711"/>
      <c r="EH33" s="711"/>
      <c r="EI33" s="711"/>
      <c r="EJ33" s="711"/>
      <c r="EK33" s="711"/>
      <c r="EL33" s="711"/>
      <c r="EM33" s="711"/>
      <c r="EN33" s="711"/>
      <c r="EO33" s="711"/>
      <c r="EP33" s="711"/>
      <c r="EQ33" s="711"/>
      <c r="ER33" s="711"/>
      <c r="ES33" s="711"/>
      <c r="ET33" s="711"/>
      <c r="EU33" s="711"/>
      <c r="EV33" s="711"/>
      <c r="EW33" s="711"/>
      <c r="EX33" s="711"/>
      <c r="EY33" s="711"/>
      <c r="EZ33" s="711"/>
      <c r="FA33" s="711"/>
      <c r="FB33" s="711"/>
      <c r="FC33" s="711"/>
      <c r="FD33" s="711"/>
      <c r="FE33" s="711"/>
      <c r="FF33" s="711"/>
      <c r="FG33" s="711"/>
      <c r="FH33" s="711"/>
      <c r="FI33" s="704"/>
      <c r="FJ33" s="704"/>
      <c r="FK33" s="1035"/>
      <c r="FL33" s="704"/>
      <c r="FM33" s="704"/>
      <c r="FN33" s="704"/>
      <c r="FO33" s="704"/>
      <c r="FP33" s="704"/>
      <c r="FQ33" s="704"/>
      <c r="FR33" s="704"/>
      <c r="FS33" s="704"/>
      <c r="FT33" s="704"/>
      <c r="FU33" s="704"/>
      <c r="FV33" s="704"/>
      <c r="FW33" s="704"/>
      <c r="FX33" s="704"/>
      <c r="FY33" s="704"/>
      <c r="FZ33" s="704"/>
      <c r="GA33" s="704"/>
      <c r="GB33" s="704"/>
      <c r="GC33" s="704"/>
      <c r="GD33" s="704"/>
      <c r="GE33" s="704"/>
      <c r="GF33" s="704"/>
      <c r="GG33" s="704"/>
      <c r="GH33" s="704"/>
      <c r="GI33" s="704"/>
      <c r="GJ33" s="704"/>
      <c r="GK33" s="704"/>
      <c r="GL33" s="704"/>
      <c r="GM33" s="704"/>
      <c r="GN33" s="704"/>
      <c r="GO33" s="704"/>
      <c r="GP33" s="704"/>
      <c r="GQ33" s="704"/>
      <c r="GR33" s="704"/>
      <c r="GS33" s="704"/>
      <c r="GT33" s="704"/>
      <c r="GU33" s="704"/>
      <c r="GV33" s="704"/>
      <c r="GW33" s="704"/>
      <c r="GX33" s="704"/>
      <c r="GY33" s="704"/>
      <c r="GZ33" s="704"/>
      <c r="HA33" s="704"/>
      <c r="HB33" s="704"/>
      <c r="HC33" s="704"/>
      <c r="HD33" s="704"/>
      <c r="HE33" s="704"/>
      <c r="HF33" s="704"/>
      <c r="HG33" s="704"/>
      <c r="HH33" s="704"/>
      <c r="HI33" s="704"/>
      <c r="HJ33" s="704"/>
      <c r="HK33" s="704"/>
      <c r="HL33" s="704"/>
      <c r="HM33" s="704"/>
      <c r="HN33" s="704"/>
      <c r="HO33" s="704"/>
      <c r="HP33" s="704"/>
      <c r="HQ33" s="704"/>
      <c r="HR33" s="704"/>
      <c r="HS33" s="704"/>
      <c r="HT33" s="704"/>
      <c r="HU33" s="704"/>
      <c r="HV33" s="1034"/>
      <c r="HW33" s="1034"/>
      <c r="HX33" s="1034"/>
      <c r="HY33" s="1034"/>
      <c r="HZ33" s="1034"/>
      <c r="IA33" s="1034"/>
      <c r="IB33" s="1034"/>
      <c r="IC33" s="1034"/>
    </row>
    <row r="34" spans="1:237" s="706" customFormat="1" ht="27" customHeight="1" x14ac:dyDescent="0.2">
      <c r="A34" s="691">
        <v>17</v>
      </c>
      <c r="B34" s="694" t="s">
        <v>1154</v>
      </c>
      <c r="C34" s="696">
        <v>205</v>
      </c>
      <c r="D34" s="697">
        <v>532</v>
      </c>
      <c r="E34" s="707">
        <v>8</v>
      </c>
      <c r="F34" s="696" t="s">
        <v>1121</v>
      </c>
      <c r="G34" s="1042" t="s">
        <v>1159</v>
      </c>
      <c r="H34" s="767" t="s">
        <v>1112</v>
      </c>
      <c r="I34" s="767" t="s">
        <v>1113</v>
      </c>
      <c r="J34" s="753" t="s">
        <v>1139</v>
      </c>
      <c r="K34" s="761" t="s">
        <v>1115</v>
      </c>
      <c r="L34" s="761" t="s">
        <v>1124</v>
      </c>
      <c r="M34" s="753" t="s">
        <v>1140</v>
      </c>
      <c r="N34" s="753" t="s">
        <v>1155</v>
      </c>
      <c r="O34" s="753" t="s">
        <v>1155</v>
      </c>
      <c r="P34" s="753" t="s">
        <v>1156</v>
      </c>
      <c r="Q34" s="753" t="s">
        <v>1160</v>
      </c>
      <c r="R34" s="753" t="s">
        <v>1160</v>
      </c>
      <c r="S34" s="755">
        <v>1</v>
      </c>
      <c r="T34" s="763">
        <v>1.3</v>
      </c>
      <c r="U34" s="771">
        <v>41456</v>
      </c>
      <c r="V34" s="772">
        <v>42522</v>
      </c>
      <c r="W34" s="701">
        <v>25</v>
      </c>
      <c r="X34" s="1081">
        <v>150000</v>
      </c>
      <c r="Y34" s="1092"/>
      <c r="Z34" s="1081">
        <f t="shared" si="5"/>
        <v>150000</v>
      </c>
      <c r="AA34" s="868"/>
      <c r="AB34" s="868"/>
      <c r="AC34" s="868"/>
      <c r="AD34" s="868">
        <v>150000</v>
      </c>
      <c r="AE34" s="868"/>
      <c r="AF34" s="868"/>
      <c r="AG34" s="868"/>
      <c r="AH34" s="868"/>
      <c r="AI34" s="868"/>
      <c r="AJ34" s="868"/>
      <c r="AK34" s="868"/>
      <c r="AL34" s="868"/>
      <c r="AM34" s="868">
        <f t="shared" si="6"/>
        <v>150000</v>
      </c>
      <c r="AN34" s="868">
        <f t="shared" si="7"/>
        <v>0</v>
      </c>
      <c r="AO34" s="915">
        <v>100000</v>
      </c>
      <c r="AP34" s="868">
        <v>50000</v>
      </c>
      <c r="AQ34" s="704"/>
      <c r="AR34" s="704"/>
      <c r="AS34" s="704"/>
      <c r="AT34" s="704"/>
      <c r="AU34" s="704"/>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4"/>
      <c r="BZ34" s="704"/>
      <c r="CA34" s="704"/>
      <c r="CB34" s="704"/>
      <c r="CC34" s="704"/>
      <c r="CD34" s="704"/>
      <c r="CE34" s="704"/>
      <c r="CF34" s="704"/>
      <c r="CG34" s="704"/>
      <c r="CH34" s="704"/>
      <c r="CI34" s="704"/>
      <c r="CJ34" s="704"/>
      <c r="CK34" s="704"/>
      <c r="CL34" s="704"/>
      <c r="CM34" s="704"/>
      <c r="CN34" s="704"/>
      <c r="CO34" s="704"/>
      <c r="CP34" s="704"/>
      <c r="CQ34" s="704"/>
      <c r="CR34" s="704"/>
      <c r="CS34" s="704"/>
      <c r="CT34" s="704"/>
      <c r="CU34" s="704"/>
      <c r="CV34" s="704"/>
      <c r="CW34" s="704"/>
      <c r="CX34" s="704"/>
      <c r="CY34" s="704"/>
      <c r="CZ34" s="704"/>
      <c r="DA34" s="704"/>
      <c r="DB34" s="704"/>
      <c r="DC34" s="704"/>
      <c r="DD34" s="704"/>
      <c r="DE34" s="704"/>
      <c r="DF34" s="704"/>
      <c r="DG34" s="704"/>
      <c r="DH34" s="704"/>
      <c r="DI34" s="704"/>
      <c r="DJ34" s="704"/>
      <c r="DK34" s="704"/>
      <c r="DL34" s="704"/>
      <c r="DM34" s="704"/>
      <c r="DN34" s="704"/>
      <c r="DO34" s="704"/>
      <c r="DP34" s="704"/>
      <c r="DQ34" s="704"/>
      <c r="DR34" s="704"/>
      <c r="DS34" s="704"/>
      <c r="DT34" s="704"/>
      <c r="DU34" s="704"/>
      <c r="DV34" s="704"/>
      <c r="DW34" s="704"/>
      <c r="DX34" s="704"/>
      <c r="DY34" s="704"/>
      <c r="DZ34" s="704"/>
      <c r="EA34" s="704"/>
      <c r="EB34" s="704"/>
      <c r="ED34" s="704"/>
      <c r="EE34" s="704"/>
      <c r="EF34" s="711"/>
      <c r="EG34" s="711"/>
      <c r="EH34" s="711"/>
      <c r="EI34" s="711"/>
      <c r="EJ34" s="711"/>
      <c r="EK34" s="711"/>
      <c r="EL34" s="711"/>
      <c r="EM34" s="711"/>
      <c r="EN34" s="711"/>
      <c r="EO34" s="711"/>
      <c r="EP34" s="711"/>
      <c r="EQ34" s="711"/>
      <c r="ER34" s="711"/>
      <c r="ES34" s="711"/>
      <c r="ET34" s="711"/>
      <c r="EU34" s="711"/>
      <c r="EV34" s="711"/>
      <c r="EW34" s="711"/>
      <c r="EX34" s="711"/>
      <c r="EY34" s="711"/>
      <c r="EZ34" s="711"/>
      <c r="FA34" s="711"/>
      <c r="FB34" s="711"/>
      <c r="FC34" s="711"/>
      <c r="FD34" s="711"/>
      <c r="FE34" s="711"/>
      <c r="FF34" s="711"/>
      <c r="FG34" s="711"/>
      <c r="FH34" s="711"/>
      <c r="FI34" s="704"/>
      <c r="FJ34" s="704"/>
      <c r="FK34" s="1035"/>
      <c r="FL34" s="704"/>
      <c r="FM34" s="704"/>
      <c r="FN34" s="704"/>
      <c r="FO34" s="704"/>
      <c r="FP34" s="704"/>
      <c r="FQ34" s="704"/>
      <c r="FR34" s="704"/>
      <c r="FS34" s="704"/>
      <c r="FT34" s="704"/>
      <c r="FU34" s="704"/>
      <c r="FV34" s="704"/>
      <c r="FW34" s="704"/>
      <c r="FX34" s="704"/>
      <c r="FY34" s="704"/>
      <c r="FZ34" s="704"/>
      <c r="GA34" s="704"/>
      <c r="GB34" s="704"/>
      <c r="GC34" s="704"/>
      <c r="GD34" s="704"/>
      <c r="GE34" s="704"/>
      <c r="GF34" s="704"/>
      <c r="GG34" s="704"/>
      <c r="GH34" s="704"/>
      <c r="GI34" s="704"/>
      <c r="GJ34" s="704"/>
      <c r="GK34" s="704"/>
      <c r="GL34" s="704"/>
      <c r="GM34" s="704"/>
      <c r="GN34" s="704"/>
      <c r="GO34" s="704"/>
      <c r="GP34" s="704"/>
      <c r="GQ34" s="704"/>
      <c r="GR34" s="704"/>
      <c r="GS34" s="704"/>
      <c r="GT34" s="704"/>
      <c r="GU34" s="704"/>
      <c r="GV34" s="704"/>
      <c r="GW34" s="704"/>
      <c r="GX34" s="704"/>
      <c r="GY34" s="704"/>
      <c r="GZ34" s="704"/>
      <c r="HA34" s="704"/>
      <c r="HB34" s="704"/>
      <c r="HC34" s="704"/>
      <c r="HD34" s="704"/>
      <c r="HE34" s="704"/>
      <c r="HF34" s="704"/>
      <c r="HG34" s="704"/>
      <c r="HH34" s="704"/>
      <c r="HI34" s="704"/>
      <c r="HJ34" s="704"/>
      <c r="HK34" s="704"/>
      <c r="HL34" s="704"/>
      <c r="HM34" s="704"/>
      <c r="HN34" s="704"/>
      <c r="HO34" s="704"/>
      <c r="HP34" s="704"/>
      <c r="HQ34" s="704"/>
      <c r="HR34" s="704"/>
      <c r="HS34" s="704"/>
      <c r="HT34" s="704"/>
      <c r="HU34" s="704"/>
      <c r="HV34" s="814"/>
      <c r="HW34" s="814"/>
      <c r="HX34" s="814"/>
      <c r="HY34" s="814"/>
      <c r="HZ34" s="814"/>
      <c r="IA34" s="814"/>
      <c r="IB34" s="814"/>
      <c r="IC34" s="814"/>
    </row>
    <row r="35" spans="1:237" s="706" customFormat="1" ht="27" customHeight="1" x14ac:dyDescent="0.25">
      <c r="A35" s="1122">
        <v>18</v>
      </c>
      <c r="B35" s="694" t="s">
        <v>1154</v>
      </c>
      <c r="C35" s="696">
        <v>205</v>
      </c>
      <c r="D35" s="697">
        <v>532</v>
      </c>
      <c r="E35" s="707">
        <v>9</v>
      </c>
      <c r="F35" s="696" t="s">
        <v>1121</v>
      </c>
      <c r="G35" s="1042" t="s">
        <v>1162</v>
      </c>
      <c r="H35" s="767" t="s">
        <v>1112</v>
      </c>
      <c r="I35" s="767" t="s">
        <v>1113</v>
      </c>
      <c r="J35" s="753" t="s">
        <v>1139</v>
      </c>
      <c r="K35" s="761" t="s">
        <v>1115</v>
      </c>
      <c r="L35" s="761" t="s">
        <v>1116</v>
      </c>
      <c r="M35" s="753" t="s">
        <v>1140</v>
      </c>
      <c r="N35" s="753" t="s">
        <v>1155</v>
      </c>
      <c r="O35" s="753" t="s">
        <v>1155</v>
      </c>
      <c r="P35" s="753" t="s">
        <v>1156</v>
      </c>
      <c r="Q35" s="753" t="s">
        <v>1160</v>
      </c>
      <c r="R35" s="753" t="s">
        <v>1160</v>
      </c>
      <c r="S35" s="755">
        <v>1</v>
      </c>
      <c r="T35" s="763">
        <v>1.3</v>
      </c>
      <c r="U35" s="771">
        <v>41456</v>
      </c>
      <c r="V35" s="772">
        <v>42522</v>
      </c>
      <c r="W35" s="701">
        <v>25</v>
      </c>
      <c r="X35" s="1081">
        <v>200000</v>
      </c>
      <c r="Y35" s="1092"/>
      <c r="Z35" s="1081">
        <f t="shared" si="5"/>
        <v>200000</v>
      </c>
      <c r="AA35" s="868"/>
      <c r="AB35" s="868"/>
      <c r="AC35" s="868"/>
      <c r="AD35" s="868"/>
      <c r="AE35" s="868"/>
      <c r="AF35" s="868">
        <v>50000</v>
      </c>
      <c r="AG35" s="868">
        <v>50000</v>
      </c>
      <c r="AH35" s="868">
        <v>50000</v>
      </c>
      <c r="AI35" s="868">
        <v>50000</v>
      </c>
      <c r="AJ35" s="868"/>
      <c r="AK35" s="868"/>
      <c r="AL35" s="868"/>
      <c r="AM35" s="868">
        <f t="shared" si="6"/>
        <v>200000</v>
      </c>
      <c r="AN35" s="868">
        <f t="shared" si="7"/>
        <v>0</v>
      </c>
      <c r="AO35" s="915"/>
      <c r="AP35" s="868">
        <v>370200</v>
      </c>
      <c r="AQ35" s="704"/>
      <c r="AR35" s="704"/>
      <c r="AS35" s="704"/>
      <c r="AT35" s="704"/>
      <c r="AU35" s="704"/>
      <c r="AV35" s="704"/>
      <c r="AW35" s="704"/>
      <c r="AX35" s="704"/>
      <c r="AY35" s="704"/>
      <c r="AZ35" s="704"/>
      <c r="BA35" s="704"/>
      <c r="BB35" s="704"/>
      <c r="BC35" s="704"/>
      <c r="BD35" s="704"/>
      <c r="BE35" s="704"/>
      <c r="BF35" s="704"/>
      <c r="BG35" s="704"/>
      <c r="BH35" s="704"/>
      <c r="BI35" s="704"/>
      <c r="BJ35" s="704"/>
      <c r="BK35" s="704"/>
      <c r="BL35" s="704"/>
      <c r="BM35" s="704"/>
      <c r="BN35" s="704"/>
      <c r="BO35" s="704"/>
      <c r="BP35" s="704"/>
      <c r="BQ35" s="704"/>
      <c r="BR35" s="704"/>
      <c r="BS35" s="704"/>
      <c r="BT35" s="704"/>
      <c r="BU35" s="704"/>
      <c r="BV35" s="704"/>
      <c r="BW35" s="704"/>
      <c r="BX35" s="704"/>
      <c r="BY35" s="704"/>
      <c r="BZ35" s="704"/>
      <c r="CA35" s="704"/>
      <c r="CB35" s="704"/>
      <c r="CC35" s="704"/>
      <c r="CD35" s="704"/>
      <c r="CE35" s="704"/>
      <c r="CF35" s="704"/>
      <c r="CG35" s="704"/>
      <c r="CH35" s="704"/>
      <c r="CI35" s="704"/>
      <c r="CJ35" s="704"/>
      <c r="CK35" s="704"/>
      <c r="CL35" s="704"/>
      <c r="CM35" s="704"/>
      <c r="CN35" s="704"/>
      <c r="CO35" s="704"/>
      <c r="CP35" s="704"/>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4"/>
      <c r="DX35" s="704"/>
      <c r="DY35" s="704"/>
      <c r="DZ35" s="704"/>
      <c r="EA35" s="704"/>
      <c r="EB35" s="704"/>
      <c r="ED35" s="704"/>
      <c r="EE35" s="704"/>
      <c r="EF35" s="711"/>
      <c r="EG35" s="711"/>
      <c r="EH35" s="711"/>
      <c r="EI35" s="711"/>
      <c r="EJ35" s="711"/>
      <c r="EK35" s="711"/>
      <c r="EL35" s="711"/>
      <c r="EM35" s="711"/>
      <c r="EN35" s="711"/>
      <c r="EO35" s="711"/>
      <c r="EP35" s="711"/>
      <c r="EQ35" s="711"/>
      <c r="ER35" s="711"/>
      <c r="ES35" s="711"/>
      <c r="ET35" s="711"/>
      <c r="EU35" s="711"/>
      <c r="EV35" s="711"/>
      <c r="EW35" s="711"/>
      <c r="EX35" s="711"/>
      <c r="EY35" s="711"/>
      <c r="EZ35" s="711"/>
      <c r="FA35" s="711"/>
      <c r="FB35" s="711"/>
      <c r="FC35" s="711"/>
      <c r="FD35" s="711"/>
      <c r="FE35" s="711"/>
      <c r="FF35" s="711"/>
      <c r="FG35" s="711"/>
      <c r="FH35" s="711"/>
      <c r="FI35" s="704"/>
      <c r="FJ35" s="704"/>
      <c r="FK35" s="1035"/>
      <c r="FL35" s="704"/>
      <c r="FM35" s="704"/>
      <c r="FN35" s="704"/>
      <c r="FO35" s="704"/>
      <c r="FP35" s="704"/>
      <c r="FQ35" s="704"/>
      <c r="FR35" s="704"/>
      <c r="FS35" s="704"/>
      <c r="FT35" s="704"/>
      <c r="FU35" s="704"/>
      <c r="FV35" s="704"/>
      <c r="FW35" s="704"/>
      <c r="FX35" s="704"/>
      <c r="FY35" s="704"/>
      <c r="FZ35" s="704"/>
      <c r="GA35" s="704"/>
      <c r="GB35" s="704"/>
      <c r="GC35" s="704"/>
      <c r="GD35" s="704"/>
      <c r="GE35" s="704"/>
      <c r="GF35" s="704"/>
      <c r="GG35" s="704"/>
      <c r="GH35" s="704"/>
      <c r="GI35" s="704"/>
      <c r="GJ35" s="704"/>
      <c r="GK35" s="704"/>
      <c r="GL35" s="704"/>
      <c r="GM35" s="704"/>
      <c r="GN35" s="704"/>
      <c r="GO35" s="704"/>
      <c r="GP35" s="704"/>
      <c r="GQ35" s="704"/>
      <c r="GR35" s="704"/>
      <c r="GS35" s="704"/>
      <c r="GT35" s="704"/>
      <c r="GU35" s="704"/>
      <c r="GV35" s="704"/>
      <c r="GW35" s="704"/>
      <c r="GX35" s="704"/>
      <c r="GY35" s="704"/>
      <c r="GZ35" s="704"/>
      <c r="HA35" s="704"/>
      <c r="HB35" s="704"/>
      <c r="HC35" s="704"/>
      <c r="HD35" s="704"/>
      <c r="HE35" s="704"/>
      <c r="HF35" s="704"/>
      <c r="HG35" s="704"/>
      <c r="HH35" s="704"/>
      <c r="HI35" s="704"/>
      <c r="HJ35" s="704"/>
      <c r="HK35" s="704"/>
      <c r="HL35" s="704"/>
      <c r="HM35" s="704"/>
      <c r="HN35" s="704"/>
      <c r="HO35" s="704"/>
      <c r="HP35" s="704"/>
      <c r="HQ35" s="704"/>
      <c r="HR35" s="704"/>
      <c r="HS35" s="704"/>
      <c r="HT35" s="704"/>
      <c r="HU35" s="704"/>
      <c r="HV35" s="1034"/>
      <c r="HW35" s="1034"/>
      <c r="HX35" s="1034"/>
      <c r="HY35" s="1034"/>
      <c r="HZ35" s="1034"/>
      <c r="IA35" s="1034"/>
      <c r="IB35" s="1034"/>
      <c r="IC35" s="1034"/>
    </row>
    <row r="36" spans="1:237" s="706" customFormat="1" ht="27" customHeight="1" x14ac:dyDescent="0.2">
      <c r="A36" s="691">
        <v>19</v>
      </c>
      <c r="B36" s="694" t="s">
        <v>1154</v>
      </c>
      <c r="C36" s="696">
        <v>205</v>
      </c>
      <c r="D36" s="697">
        <v>532</v>
      </c>
      <c r="E36" s="707" t="s">
        <v>1122</v>
      </c>
      <c r="F36" s="696" t="s">
        <v>1121</v>
      </c>
      <c r="G36" s="1042" t="s">
        <v>1161</v>
      </c>
      <c r="H36" s="767" t="s">
        <v>1112</v>
      </c>
      <c r="I36" s="767" t="s">
        <v>1113</v>
      </c>
      <c r="J36" s="753" t="s">
        <v>1139</v>
      </c>
      <c r="K36" s="761" t="s">
        <v>1115</v>
      </c>
      <c r="L36" s="761" t="s">
        <v>1116</v>
      </c>
      <c r="M36" s="753" t="s">
        <v>1140</v>
      </c>
      <c r="N36" s="753" t="s">
        <v>1155</v>
      </c>
      <c r="O36" s="753" t="s">
        <v>1155</v>
      </c>
      <c r="P36" s="753" t="s">
        <v>1156</v>
      </c>
      <c r="Q36" s="753" t="s">
        <v>1160</v>
      </c>
      <c r="R36" s="753" t="s">
        <v>1160</v>
      </c>
      <c r="S36" s="755">
        <v>1</v>
      </c>
      <c r="T36" s="763">
        <v>1.3</v>
      </c>
      <c r="U36" s="771">
        <v>41456</v>
      </c>
      <c r="V36" s="772">
        <v>42522</v>
      </c>
      <c r="W36" s="701">
        <v>25</v>
      </c>
      <c r="X36" s="1081"/>
      <c r="Y36" s="1092"/>
      <c r="Z36" s="1081">
        <f t="shared" si="5"/>
        <v>0</v>
      </c>
      <c r="AA36" s="868"/>
      <c r="AB36" s="868"/>
      <c r="AC36" s="868"/>
      <c r="AD36" s="868"/>
      <c r="AE36" s="868"/>
      <c r="AF36" s="868"/>
      <c r="AG36" s="868"/>
      <c r="AH36" s="868"/>
      <c r="AI36" s="868"/>
      <c r="AJ36" s="868"/>
      <c r="AK36" s="868"/>
      <c r="AL36" s="868"/>
      <c r="AM36" s="868">
        <f t="shared" si="6"/>
        <v>0</v>
      </c>
      <c r="AN36" s="868">
        <f t="shared" si="7"/>
        <v>0</v>
      </c>
      <c r="AO36" s="915">
        <v>250000</v>
      </c>
      <c r="AP36" s="868"/>
      <c r="AQ36" s="704"/>
      <c r="AR36" s="704"/>
      <c r="AS36" s="704"/>
      <c r="AT36" s="704"/>
      <c r="AU36" s="704"/>
      <c r="AV36" s="704"/>
      <c r="AW36" s="704"/>
      <c r="AX36" s="704"/>
      <c r="AY36" s="704"/>
      <c r="AZ36" s="704"/>
      <c r="BA36" s="704"/>
      <c r="BB36" s="704"/>
      <c r="BC36" s="704"/>
      <c r="BD36" s="704"/>
      <c r="BE36" s="704"/>
      <c r="BF36" s="704"/>
      <c r="BG36" s="704"/>
      <c r="BH36" s="704"/>
      <c r="BI36" s="704"/>
      <c r="BJ36" s="704"/>
      <c r="BK36" s="704"/>
      <c r="BL36" s="704"/>
      <c r="BM36" s="704"/>
      <c r="BN36" s="704"/>
      <c r="BO36" s="704"/>
      <c r="BP36" s="704"/>
      <c r="BQ36" s="704"/>
      <c r="BR36" s="704"/>
      <c r="BS36" s="704"/>
      <c r="BT36" s="704"/>
      <c r="BU36" s="704"/>
      <c r="BV36" s="704"/>
      <c r="BW36" s="704"/>
      <c r="BX36" s="704"/>
      <c r="BY36" s="704"/>
      <c r="BZ36" s="704"/>
      <c r="CA36" s="704"/>
      <c r="CB36" s="704"/>
      <c r="CC36" s="704"/>
      <c r="CD36" s="704"/>
      <c r="CE36" s="704"/>
      <c r="CF36" s="704"/>
      <c r="CG36" s="704"/>
      <c r="CH36" s="704"/>
      <c r="CI36" s="704"/>
      <c r="CJ36" s="704"/>
      <c r="CK36" s="704"/>
      <c r="CL36" s="704"/>
      <c r="CM36" s="704"/>
      <c r="CN36" s="704"/>
      <c r="CO36" s="704"/>
      <c r="CP36" s="704"/>
      <c r="CQ36" s="704"/>
      <c r="CR36" s="704"/>
      <c r="CS36" s="704"/>
      <c r="CT36" s="704"/>
      <c r="CU36" s="704"/>
      <c r="CV36" s="704"/>
      <c r="CW36" s="704"/>
      <c r="CX36" s="704"/>
      <c r="CY36" s="704"/>
      <c r="CZ36" s="704"/>
      <c r="DA36" s="704"/>
      <c r="DB36" s="704"/>
      <c r="DC36" s="704"/>
      <c r="DD36" s="704"/>
      <c r="DE36" s="704"/>
      <c r="DF36" s="704"/>
      <c r="DG36" s="704"/>
      <c r="DH36" s="704"/>
      <c r="DI36" s="704"/>
      <c r="DJ36" s="704"/>
      <c r="DK36" s="704"/>
      <c r="DL36" s="704"/>
      <c r="DM36" s="704"/>
      <c r="DN36" s="704"/>
      <c r="DO36" s="704"/>
      <c r="DP36" s="704"/>
      <c r="DQ36" s="704"/>
      <c r="DR36" s="704"/>
      <c r="DS36" s="704"/>
      <c r="DT36" s="704"/>
      <c r="DU36" s="704"/>
      <c r="DV36" s="704"/>
      <c r="DW36" s="704"/>
      <c r="DX36" s="704"/>
      <c r="DY36" s="704"/>
      <c r="DZ36" s="704"/>
      <c r="EA36" s="704"/>
      <c r="EB36" s="704"/>
      <c r="ED36" s="704"/>
      <c r="EE36" s="704"/>
      <c r="EF36" s="711"/>
      <c r="EG36" s="711"/>
      <c r="EH36" s="711"/>
      <c r="EI36" s="711"/>
      <c r="EJ36" s="711"/>
      <c r="EK36" s="711"/>
      <c r="EL36" s="711"/>
      <c r="EM36" s="711"/>
      <c r="EN36" s="711"/>
      <c r="EO36" s="711"/>
      <c r="EP36" s="711"/>
      <c r="EQ36" s="711"/>
      <c r="ER36" s="711"/>
      <c r="ES36" s="711"/>
      <c r="ET36" s="711"/>
      <c r="EU36" s="711"/>
      <c r="EV36" s="711"/>
      <c r="EW36" s="711"/>
      <c r="EX36" s="711"/>
      <c r="EY36" s="711"/>
      <c r="EZ36" s="711"/>
      <c r="FA36" s="711"/>
      <c r="FB36" s="711"/>
      <c r="FC36" s="711"/>
      <c r="FD36" s="711"/>
      <c r="FE36" s="711"/>
      <c r="FF36" s="711"/>
      <c r="FG36" s="711"/>
      <c r="FH36" s="711"/>
      <c r="FI36" s="704"/>
      <c r="FJ36" s="704"/>
      <c r="FK36" s="1035"/>
      <c r="FL36" s="704"/>
      <c r="FM36" s="704"/>
      <c r="FN36" s="704"/>
      <c r="FO36" s="704"/>
      <c r="FP36" s="704"/>
      <c r="FQ36" s="704"/>
      <c r="FR36" s="704"/>
      <c r="FS36" s="704"/>
      <c r="FT36" s="704"/>
      <c r="FU36" s="704"/>
      <c r="FV36" s="704"/>
      <c r="FW36" s="704"/>
      <c r="FX36" s="704"/>
      <c r="FY36" s="704"/>
      <c r="FZ36" s="704"/>
      <c r="GA36" s="704"/>
      <c r="GB36" s="704"/>
      <c r="GC36" s="704"/>
      <c r="GD36" s="704"/>
      <c r="GE36" s="704"/>
      <c r="GF36" s="704"/>
      <c r="GG36" s="704"/>
      <c r="GH36" s="704"/>
      <c r="GI36" s="704"/>
      <c r="GJ36" s="704"/>
      <c r="GK36" s="704"/>
      <c r="GL36" s="704"/>
      <c r="GM36" s="704"/>
      <c r="GN36" s="704"/>
      <c r="GO36" s="704"/>
      <c r="GP36" s="704"/>
      <c r="GQ36" s="704"/>
      <c r="GR36" s="704"/>
      <c r="GS36" s="704"/>
      <c r="GT36" s="704"/>
      <c r="GU36" s="704"/>
      <c r="GV36" s="704"/>
      <c r="GW36" s="704"/>
      <c r="GX36" s="704"/>
      <c r="GY36" s="704"/>
      <c r="GZ36" s="704"/>
      <c r="HA36" s="704"/>
      <c r="HB36" s="704"/>
      <c r="HC36" s="704"/>
      <c r="HD36" s="704"/>
      <c r="HE36" s="704"/>
      <c r="HF36" s="704"/>
      <c r="HG36" s="704"/>
      <c r="HH36" s="704"/>
      <c r="HI36" s="704"/>
      <c r="HJ36" s="704"/>
      <c r="HK36" s="704"/>
      <c r="HL36" s="704"/>
      <c r="HM36" s="704"/>
      <c r="HN36" s="704"/>
      <c r="HO36" s="704"/>
      <c r="HP36" s="704"/>
      <c r="HQ36" s="704"/>
      <c r="HR36" s="704"/>
      <c r="HS36" s="704"/>
      <c r="HT36" s="704"/>
      <c r="HU36" s="704"/>
    </row>
    <row r="37" spans="1:237" s="706" customFormat="1" ht="27" customHeight="1" x14ac:dyDescent="0.25">
      <c r="A37" s="691">
        <v>20</v>
      </c>
      <c r="B37" s="694" t="s">
        <v>1154</v>
      </c>
      <c r="C37" s="708">
        <v>205</v>
      </c>
      <c r="D37" s="709">
        <v>536</v>
      </c>
      <c r="E37" s="707">
        <v>28</v>
      </c>
      <c r="F37" s="696" t="s">
        <v>1123</v>
      </c>
      <c r="G37" s="708" t="s">
        <v>1486</v>
      </c>
      <c r="H37" s="767" t="s">
        <v>1112</v>
      </c>
      <c r="I37" s="752" t="s">
        <v>1113</v>
      </c>
      <c r="J37" s="753" t="s">
        <v>1139</v>
      </c>
      <c r="K37" s="753" t="s">
        <v>1115</v>
      </c>
      <c r="L37" s="753" t="s">
        <v>1124</v>
      </c>
      <c r="M37" s="753" t="s">
        <v>1140</v>
      </c>
      <c r="N37" s="753" t="s">
        <v>1155</v>
      </c>
      <c r="O37" s="753" t="s">
        <v>1155</v>
      </c>
      <c r="P37" s="753" t="s">
        <v>1156</v>
      </c>
      <c r="Q37" s="765" t="s">
        <v>1163</v>
      </c>
      <c r="R37" s="765" t="s">
        <v>1120</v>
      </c>
      <c r="S37" s="755">
        <v>1</v>
      </c>
      <c r="T37" s="763">
        <v>1.3</v>
      </c>
      <c r="U37" s="757">
        <v>41091</v>
      </c>
      <c r="V37" s="758">
        <v>42156</v>
      </c>
      <c r="W37" s="874">
        <v>5</v>
      </c>
      <c r="X37" s="1081"/>
      <c r="Y37" s="1082">
        <v>19700</v>
      </c>
      <c r="Z37" s="1081">
        <f t="shared" si="5"/>
        <v>19700</v>
      </c>
      <c r="AA37" s="868"/>
      <c r="AB37" s="868"/>
      <c r="AC37" s="868">
        <v>19700</v>
      </c>
      <c r="AD37" s="868"/>
      <c r="AE37" s="868"/>
      <c r="AF37" s="868"/>
      <c r="AG37" s="868"/>
      <c r="AH37" s="868"/>
      <c r="AI37" s="868"/>
      <c r="AJ37" s="868"/>
      <c r="AK37" s="868"/>
      <c r="AL37" s="868"/>
      <c r="AM37" s="868">
        <f t="shared" si="6"/>
        <v>19700</v>
      </c>
      <c r="AN37" s="868">
        <f t="shared" si="7"/>
        <v>0</v>
      </c>
      <c r="AO37" s="868"/>
      <c r="AP37" s="868"/>
      <c r="AQ37" s="704"/>
      <c r="AR37" s="704"/>
      <c r="AS37" s="704"/>
      <c r="AT37" s="704"/>
      <c r="AU37" s="704"/>
      <c r="AV37" s="704"/>
      <c r="AW37" s="704"/>
      <c r="AX37" s="704"/>
      <c r="AY37" s="704"/>
      <c r="AZ37" s="704"/>
      <c r="BA37" s="704"/>
      <c r="BB37" s="704"/>
      <c r="BC37" s="704"/>
      <c r="BD37" s="704"/>
      <c r="BE37" s="704"/>
      <c r="BF37" s="704"/>
      <c r="BG37" s="704"/>
      <c r="BH37" s="704"/>
      <c r="BI37" s="704"/>
      <c r="BJ37" s="704"/>
      <c r="BK37" s="704"/>
      <c r="BL37" s="704"/>
      <c r="BM37" s="704"/>
      <c r="BN37" s="704"/>
      <c r="BO37" s="704"/>
      <c r="BP37" s="704"/>
      <c r="BQ37" s="704"/>
      <c r="BR37" s="704"/>
      <c r="BS37" s="704"/>
      <c r="BT37" s="704"/>
      <c r="BU37" s="704"/>
      <c r="BV37" s="704"/>
      <c r="BW37" s="704"/>
      <c r="BX37" s="704"/>
      <c r="BY37" s="704"/>
      <c r="BZ37" s="704"/>
      <c r="CA37" s="704"/>
      <c r="CB37" s="704"/>
      <c r="CC37" s="704"/>
      <c r="CD37" s="704"/>
      <c r="CE37" s="704"/>
      <c r="CF37" s="704"/>
      <c r="CG37" s="704"/>
      <c r="CH37" s="704"/>
      <c r="CI37" s="704"/>
      <c r="CJ37" s="704"/>
      <c r="CK37" s="704"/>
      <c r="CL37" s="704"/>
      <c r="CM37" s="704"/>
      <c r="CN37" s="704"/>
      <c r="CO37" s="704"/>
      <c r="CP37" s="704"/>
      <c r="CQ37" s="704"/>
      <c r="CR37" s="704"/>
      <c r="CS37" s="704"/>
      <c r="CT37" s="704"/>
      <c r="CU37" s="704"/>
      <c r="CV37" s="704"/>
      <c r="CW37" s="704"/>
      <c r="CX37" s="704"/>
      <c r="CY37" s="704"/>
      <c r="CZ37" s="704"/>
      <c r="DA37" s="704"/>
      <c r="DB37" s="704"/>
      <c r="DC37" s="704"/>
      <c r="DD37" s="704"/>
      <c r="DE37" s="704"/>
      <c r="DF37" s="704"/>
      <c r="DG37" s="704"/>
      <c r="DH37" s="704"/>
      <c r="DI37" s="704"/>
      <c r="DJ37" s="704"/>
      <c r="DK37" s="704"/>
      <c r="DL37" s="704"/>
      <c r="DM37" s="704"/>
      <c r="DN37" s="704"/>
      <c r="DO37" s="704"/>
      <c r="DP37" s="704"/>
      <c r="DQ37" s="704"/>
      <c r="DR37" s="704"/>
      <c r="DS37" s="704"/>
      <c r="DT37" s="704"/>
      <c r="DU37" s="704"/>
      <c r="DV37" s="704"/>
      <c r="DW37" s="704"/>
      <c r="DX37" s="704"/>
      <c r="DY37" s="704"/>
      <c r="DZ37" s="704"/>
      <c r="EA37" s="704"/>
      <c r="EB37" s="704"/>
      <c r="EC37" s="879"/>
      <c r="ED37" s="704"/>
      <c r="EE37" s="704"/>
      <c r="EF37" s="879"/>
      <c r="EG37" s="879"/>
      <c r="EH37" s="879"/>
      <c r="EI37" s="879"/>
      <c r="EJ37" s="879"/>
      <c r="EK37" s="879"/>
      <c r="EL37" s="879"/>
      <c r="EM37" s="879"/>
      <c r="EN37" s="879"/>
      <c r="EO37" s="879"/>
      <c r="EP37" s="879"/>
      <c r="EQ37" s="879"/>
      <c r="ER37" s="879"/>
      <c r="ES37" s="879"/>
      <c r="ET37" s="879"/>
      <c r="EU37" s="879"/>
      <c r="EV37" s="879"/>
      <c r="EW37" s="879"/>
      <c r="EX37" s="879"/>
      <c r="EY37" s="879"/>
      <c r="EZ37" s="879"/>
      <c r="FA37" s="879"/>
      <c r="FB37" s="879"/>
      <c r="FC37" s="879"/>
      <c r="FD37" s="879"/>
      <c r="FE37" s="879"/>
      <c r="FF37" s="879"/>
      <c r="FG37" s="879"/>
      <c r="FH37" s="879"/>
      <c r="FI37" s="704"/>
      <c r="FJ37" s="704"/>
      <c r="FK37" s="1034"/>
      <c r="FL37" s="1034"/>
      <c r="FM37" s="1034"/>
      <c r="FN37" s="1034"/>
      <c r="FO37" s="1034"/>
      <c r="FP37" s="1034"/>
      <c r="FQ37" s="1034"/>
      <c r="FR37" s="1034"/>
      <c r="FS37" s="1034"/>
      <c r="FT37" s="1034"/>
      <c r="FU37" s="1034"/>
      <c r="FV37" s="1034"/>
      <c r="FW37" s="1034"/>
      <c r="FX37" s="1034"/>
      <c r="FY37" s="1034"/>
      <c r="FZ37" s="1034"/>
      <c r="GA37" s="1034"/>
      <c r="GB37" s="1034"/>
      <c r="GC37" s="1034"/>
      <c r="GD37" s="1034"/>
      <c r="GE37" s="1034"/>
      <c r="GF37" s="1034"/>
      <c r="GG37" s="1034"/>
      <c r="GH37" s="1034"/>
      <c r="GI37" s="1034"/>
      <c r="GJ37" s="1034"/>
      <c r="GK37" s="1034"/>
      <c r="GL37" s="1034"/>
      <c r="GM37" s="1034"/>
      <c r="GN37" s="1034"/>
      <c r="GO37" s="1034"/>
      <c r="GP37" s="1034"/>
      <c r="GQ37" s="1034"/>
      <c r="GR37" s="1034"/>
      <c r="GS37" s="1034"/>
      <c r="GT37" s="1034"/>
      <c r="GU37" s="1034"/>
      <c r="GV37" s="1034"/>
      <c r="GW37" s="1034"/>
      <c r="GX37" s="1034"/>
      <c r="GY37" s="1034"/>
      <c r="GZ37" s="1034"/>
      <c r="HA37" s="1034"/>
      <c r="HB37" s="1034"/>
      <c r="HC37" s="1034"/>
      <c r="HD37" s="1034"/>
      <c r="HE37" s="1034"/>
      <c r="HF37" s="1034"/>
      <c r="HG37" s="1034"/>
      <c r="HH37" s="1034"/>
      <c r="HI37" s="1034"/>
      <c r="HJ37" s="1034"/>
      <c r="HK37" s="1034"/>
      <c r="HL37" s="1034"/>
      <c r="HM37" s="1034"/>
      <c r="HN37" s="1034"/>
      <c r="HO37" s="1034"/>
      <c r="HP37" s="1034"/>
      <c r="HQ37" s="1034"/>
      <c r="HR37" s="1034"/>
      <c r="HS37" s="704"/>
      <c r="HT37" s="704"/>
      <c r="HU37" s="704"/>
    </row>
    <row r="38" spans="1:237" s="706" customFormat="1" ht="27" customHeight="1" x14ac:dyDescent="0.25">
      <c r="A38" s="1122">
        <v>21</v>
      </c>
      <c r="B38" s="694" t="s">
        <v>1154</v>
      </c>
      <c r="C38" s="696">
        <v>205</v>
      </c>
      <c r="D38" s="697">
        <v>536</v>
      </c>
      <c r="E38" s="707">
        <v>31</v>
      </c>
      <c r="F38" s="696" t="s">
        <v>1123</v>
      </c>
      <c r="G38" s="1042" t="s">
        <v>1126</v>
      </c>
      <c r="H38" s="767" t="s">
        <v>1112</v>
      </c>
      <c r="I38" s="767" t="s">
        <v>1113</v>
      </c>
      <c r="J38" s="753" t="s">
        <v>1139</v>
      </c>
      <c r="K38" s="753" t="s">
        <v>1115</v>
      </c>
      <c r="L38" s="753" t="s">
        <v>1124</v>
      </c>
      <c r="M38" s="753" t="s">
        <v>1140</v>
      </c>
      <c r="N38" s="753" t="s">
        <v>1155</v>
      </c>
      <c r="O38" s="753" t="s">
        <v>1155</v>
      </c>
      <c r="P38" s="753" t="s">
        <v>1156</v>
      </c>
      <c r="Q38" s="765" t="s">
        <v>1163</v>
      </c>
      <c r="R38" s="765" t="s">
        <v>1120</v>
      </c>
      <c r="S38" s="755">
        <v>1</v>
      </c>
      <c r="T38" s="763">
        <v>1.3</v>
      </c>
      <c r="U38" s="771">
        <v>41456</v>
      </c>
      <c r="V38" s="758">
        <v>42156</v>
      </c>
      <c r="W38" s="701">
        <v>5</v>
      </c>
      <c r="X38" s="1081">
        <v>130000</v>
      </c>
      <c r="Y38" s="1092"/>
      <c r="Z38" s="1081">
        <f t="shared" si="5"/>
        <v>130000</v>
      </c>
      <c r="AA38" s="868"/>
      <c r="AB38" s="868"/>
      <c r="AC38" s="868"/>
      <c r="AD38" s="868"/>
      <c r="AE38" s="868"/>
      <c r="AF38" s="868"/>
      <c r="AG38" s="868"/>
      <c r="AH38" s="868"/>
      <c r="AI38" s="868"/>
      <c r="AJ38" s="868">
        <v>130000</v>
      </c>
      <c r="AK38" s="868"/>
      <c r="AL38" s="868"/>
      <c r="AM38" s="868">
        <f t="shared" si="6"/>
        <v>130000</v>
      </c>
      <c r="AN38" s="868">
        <f t="shared" si="7"/>
        <v>0</v>
      </c>
      <c r="AO38" s="915">
        <v>150000</v>
      </c>
      <c r="AP38" s="868">
        <v>500000</v>
      </c>
      <c r="AQ38" s="704"/>
      <c r="AR38" s="704"/>
      <c r="AS38" s="704"/>
      <c r="AT38" s="704"/>
      <c r="AU38" s="704"/>
      <c r="AV38" s="704"/>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D38" s="704"/>
      <c r="EE38" s="704"/>
      <c r="EF38" s="711"/>
      <c r="EG38" s="711"/>
      <c r="EH38" s="711"/>
      <c r="EI38" s="711"/>
      <c r="EJ38" s="711"/>
      <c r="EK38" s="711"/>
      <c r="EL38" s="711"/>
      <c r="EM38" s="711"/>
      <c r="EN38" s="711"/>
      <c r="EO38" s="711"/>
      <c r="EP38" s="711"/>
      <c r="EQ38" s="711"/>
      <c r="ER38" s="711"/>
      <c r="ES38" s="711"/>
      <c r="ET38" s="711"/>
      <c r="EU38" s="711"/>
      <c r="EV38" s="711"/>
      <c r="EW38" s="711"/>
      <c r="EX38" s="711"/>
      <c r="EY38" s="711"/>
      <c r="EZ38" s="711"/>
      <c r="FA38" s="711"/>
      <c r="FB38" s="711"/>
      <c r="FC38" s="711"/>
      <c r="FD38" s="711"/>
      <c r="FE38" s="711"/>
      <c r="FF38" s="711"/>
      <c r="FG38" s="711"/>
      <c r="FH38" s="711"/>
      <c r="FI38" s="704"/>
      <c r="FJ38" s="704"/>
      <c r="FK38" s="1035"/>
      <c r="FL38" s="704"/>
      <c r="FM38" s="704"/>
      <c r="FN38" s="704"/>
      <c r="FO38" s="704"/>
      <c r="FP38" s="704"/>
      <c r="FQ38" s="704"/>
      <c r="FR38" s="704"/>
      <c r="FS38" s="704"/>
      <c r="FT38" s="704"/>
      <c r="FU38" s="704"/>
      <c r="FV38" s="704"/>
      <c r="FW38" s="704"/>
      <c r="FX38" s="704"/>
      <c r="FY38" s="704"/>
      <c r="FZ38" s="704"/>
      <c r="GA38" s="704"/>
      <c r="GB38" s="704"/>
      <c r="GC38" s="704"/>
      <c r="GD38" s="704"/>
      <c r="GE38" s="704"/>
      <c r="GF38" s="704"/>
      <c r="GG38" s="704"/>
      <c r="GH38" s="704"/>
      <c r="GI38" s="704"/>
      <c r="GJ38" s="704"/>
      <c r="GK38" s="704"/>
      <c r="GL38" s="704"/>
      <c r="GM38" s="704"/>
      <c r="GN38" s="704"/>
      <c r="GO38" s="704"/>
      <c r="GP38" s="704"/>
      <c r="GQ38" s="704"/>
      <c r="GR38" s="704"/>
      <c r="GS38" s="704"/>
      <c r="GT38" s="704"/>
      <c r="GU38" s="704"/>
      <c r="GV38" s="704"/>
      <c r="GW38" s="704"/>
      <c r="GX38" s="704"/>
      <c r="GY38" s="704"/>
      <c r="GZ38" s="704"/>
      <c r="HA38" s="704"/>
      <c r="HB38" s="704"/>
      <c r="HC38" s="704"/>
      <c r="HD38" s="704"/>
      <c r="HE38" s="704"/>
      <c r="HF38" s="704"/>
      <c r="HG38" s="704"/>
      <c r="HH38" s="704"/>
      <c r="HI38" s="704"/>
      <c r="HJ38" s="704"/>
      <c r="HK38" s="704"/>
      <c r="HL38" s="704"/>
      <c r="HM38" s="704"/>
      <c r="HN38" s="704"/>
      <c r="HO38" s="704"/>
      <c r="HP38" s="704"/>
      <c r="HQ38" s="704"/>
      <c r="HR38" s="704"/>
      <c r="HS38" s="704"/>
      <c r="HT38" s="704"/>
      <c r="HU38" s="704"/>
      <c r="HV38" s="1034"/>
      <c r="HW38" s="1034"/>
      <c r="HX38" s="1034"/>
      <c r="HY38" s="1034"/>
      <c r="HZ38" s="1034"/>
      <c r="IA38" s="1034"/>
      <c r="IB38" s="1034"/>
      <c r="IC38" s="1034"/>
    </row>
    <row r="39" spans="1:237" s="706" customFormat="1" ht="27" customHeight="1" x14ac:dyDescent="0.25">
      <c r="A39" s="691">
        <v>22</v>
      </c>
      <c r="B39" s="694" t="s">
        <v>1154</v>
      </c>
      <c r="C39" s="696">
        <v>205</v>
      </c>
      <c r="D39" s="697">
        <v>544</v>
      </c>
      <c r="E39" s="707">
        <v>2</v>
      </c>
      <c r="F39" s="696" t="s">
        <v>1125</v>
      </c>
      <c r="G39" s="1042" t="s">
        <v>1126</v>
      </c>
      <c r="H39" s="767" t="s">
        <v>1112</v>
      </c>
      <c r="I39" s="767" t="s">
        <v>1113</v>
      </c>
      <c r="J39" s="753" t="s">
        <v>1139</v>
      </c>
      <c r="K39" s="753" t="s">
        <v>1115</v>
      </c>
      <c r="L39" s="753" t="s">
        <v>1124</v>
      </c>
      <c r="M39" s="753" t="s">
        <v>1140</v>
      </c>
      <c r="N39" s="753" t="s">
        <v>1155</v>
      </c>
      <c r="O39" s="753" t="s">
        <v>1155</v>
      </c>
      <c r="P39" s="753" t="s">
        <v>1156</v>
      </c>
      <c r="Q39" s="765" t="s">
        <v>1120</v>
      </c>
      <c r="R39" s="765" t="s">
        <v>1120</v>
      </c>
      <c r="S39" s="755">
        <v>1</v>
      </c>
      <c r="T39" s="763">
        <v>1.3</v>
      </c>
      <c r="U39" s="771">
        <v>41456</v>
      </c>
      <c r="V39" s="758">
        <v>42156</v>
      </c>
      <c r="W39" s="701">
        <v>7</v>
      </c>
      <c r="X39" s="1081">
        <v>20000</v>
      </c>
      <c r="Y39" s="1092"/>
      <c r="Z39" s="1081">
        <f t="shared" si="5"/>
        <v>20000</v>
      </c>
      <c r="AA39" s="868"/>
      <c r="AB39" s="868"/>
      <c r="AC39" s="868"/>
      <c r="AD39" s="868"/>
      <c r="AE39" s="868"/>
      <c r="AF39" s="868">
        <v>20000</v>
      </c>
      <c r="AG39" s="868"/>
      <c r="AH39" s="868"/>
      <c r="AI39" s="868"/>
      <c r="AJ39" s="868"/>
      <c r="AK39" s="868"/>
      <c r="AL39" s="868"/>
      <c r="AM39" s="868">
        <f t="shared" si="6"/>
        <v>20000</v>
      </c>
      <c r="AN39" s="868">
        <f t="shared" si="7"/>
        <v>0</v>
      </c>
      <c r="AO39" s="915"/>
      <c r="AP39" s="868">
        <v>50000</v>
      </c>
      <c r="AQ39" s="704"/>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D39" s="704"/>
      <c r="EE39" s="704"/>
      <c r="EF39" s="711"/>
      <c r="EG39" s="711"/>
      <c r="EH39" s="711"/>
      <c r="EI39" s="711"/>
      <c r="EJ39" s="711"/>
      <c r="EK39" s="711"/>
      <c r="EL39" s="711"/>
      <c r="EM39" s="711"/>
      <c r="EN39" s="711"/>
      <c r="EO39" s="711"/>
      <c r="EP39" s="711"/>
      <c r="EQ39" s="711"/>
      <c r="ER39" s="711"/>
      <c r="ES39" s="711"/>
      <c r="ET39" s="711"/>
      <c r="EU39" s="711"/>
      <c r="EV39" s="711"/>
      <c r="EW39" s="711"/>
      <c r="EX39" s="711"/>
      <c r="EY39" s="711"/>
      <c r="EZ39" s="711"/>
      <c r="FA39" s="711"/>
      <c r="FB39" s="711"/>
      <c r="FC39" s="711"/>
      <c r="FD39" s="711"/>
      <c r="FE39" s="711"/>
      <c r="FF39" s="711"/>
      <c r="FG39" s="711"/>
      <c r="FH39" s="711"/>
      <c r="FI39" s="704"/>
      <c r="FJ39" s="704"/>
      <c r="FK39" s="1035"/>
      <c r="FL39" s="704"/>
      <c r="FM39" s="704"/>
      <c r="FN39" s="704"/>
      <c r="FO39" s="704"/>
      <c r="FP39" s="704"/>
      <c r="FQ39" s="704"/>
      <c r="FR39" s="704"/>
      <c r="FS39" s="704"/>
      <c r="FT39" s="704"/>
      <c r="FU39" s="704"/>
      <c r="FV39" s="704"/>
      <c r="FW39" s="704"/>
      <c r="FX39" s="704"/>
      <c r="FY39" s="704"/>
      <c r="FZ39" s="704"/>
      <c r="GA39" s="704"/>
      <c r="GB39" s="704"/>
      <c r="GC39" s="704"/>
      <c r="GD39" s="704"/>
      <c r="GE39" s="704"/>
      <c r="GF39" s="704"/>
      <c r="GG39" s="704"/>
      <c r="GH39" s="704"/>
      <c r="GI39" s="704"/>
      <c r="GJ39" s="704"/>
      <c r="GK39" s="704"/>
      <c r="GL39" s="704"/>
      <c r="GM39" s="704"/>
      <c r="GN39" s="704"/>
      <c r="GO39" s="704"/>
      <c r="GP39" s="704"/>
      <c r="GQ39" s="704"/>
      <c r="GR39" s="704"/>
      <c r="GS39" s="704"/>
      <c r="GT39" s="704"/>
      <c r="GU39" s="704"/>
      <c r="HQ39" s="704"/>
      <c r="HR39" s="704"/>
      <c r="HS39" s="704"/>
      <c r="HT39" s="704"/>
      <c r="HU39" s="704"/>
      <c r="HV39" s="1034"/>
      <c r="HW39" s="1034"/>
      <c r="HX39" s="1034"/>
      <c r="HY39" s="1034"/>
      <c r="HZ39" s="1034"/>
      <c r="IA39" s="1034"/>
      <c r="IB39" s="1034"/>
      <c r="IC39" s="1034"/>
    </row>
    <row r="40" spans="1:237" s="706" customFormat="1" ht="27" customHeight="1" x14ac:dyDescent="0.2">
      <c r="A40" s="691">
        <v>220</v>
      </c>
      <c r="B40" s="694" t="s">
        <v>1154</v>
      </c>
      <c r="C40" s="696">
        <v>205</v>
      </c>
      <c r="D40" s="697">
        <v>632</v>
      </c>
      <c r="E40" s="707" t="s">
        <v>1122</v>
      </c>
      <c r="F40" s="696" t="s">
        <v>1121</v>
      </c>
      <c r="G40" s="1042" t="s">
        <v>1164</v>
      </c>
      <c r="H40" s="767" t="s">
        <v>1127</v>
      </c>
      <c r="I40" s="767" t="s">
        <v>1113</v>
      </c>
      <c r="J40" s="753" t="s">
        <v>1139</v>
      </c>
      <c r="K40" s="761" t="s">
        <v>1115</v>
      </c>
      <c r="L40" s="761" t="s">
        <v>1116</v>
      </c>
      <c r="M40" s="753" t="s">
        <v>1140</v>
      </c>
      <c r="N40" s="753" t="s">
        <v>1155</v>
      </c>
      <c r="O40" s="753" t="s">
        <v>1155</v>
      </c>
      <c r="P40" s="753" t="s">
        <v>1156</v>
      </c>
      <c r="Q40" s="753" t="s">
        <v>1160</v>
      </c>
      <c r="R40" s="753" t="s">
        <v>1160</v>
      </c>
      <c r="S40" s="755">
        <v>1</v>
      </c>
      <c r="T40" s="763">
        <v>1.3</v>
      </c>
      <c r="U40" s="771">
        <v>41456</v>
      </c>
      <c r="V40" s="772">
        <v>42522</v>
      </c>
      <c r="W40" s="701">
        <v>25</v>
      </c>
      <c r="X40" s="1081"/>
      <c r="Y40" s="1092"/>
      <c r="Z40" s="1081">
        <f t="shared" si="5"/>
        <v>0</v>
      </c>
      <c r="AA40" s="868"/>
      <c r="AB40" s="868"/>
      <c r="AC40" s="868"/>
      <c r="AD40" s="868"/>
      <c r="AE40" s="868"/>
      <c r="AF40" s="868"/>
      <c r="AG40" s="868"/>
      <c r="AH40" s="868"/>
      <c r="AI40" s="868"/>
      <c r="AJ40" s="868"/>
      <c r="AK40" s="868"/>
      <c r="AL40" s="868"/>
      <c r="AM40" s="868">
        <f t="shared" si="6"/>
        <v>0</v>
      </c>
      <c r="AN40" s="868">
        <f t="shared" si="7"/>
        <v>0</v>
      </c>
      <c r="AO40" s="915"/>
      <c r="AP40" s="868">
        <f>450000-370200</f>
        <v>79800</v>
      </c>
      <c r="AQ40" s="704"/>
      <c r="AR40" s="704"/>
      <c r="AS40" s="704"/>
      <c r="AT40" s="704"/>
      <c r="AU40" s="704"/>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D40" s="704"/>
      <c r="EE40" s="704"/>
      <c r="EF40" s="711"/>
      <c r="EG40" s="711"/>
      <c r="EH40" s="711"/>
      <c r="EI40" s="711"/>
      <c r="EJ40" s="711"/>
      <c r="EK40" s="711"/>
      <c r="EL40" s="711"/>
      <c r="EM40" s="711"/>
      <c r="EN40" s="711"/>
      <c r="EO40" s="711"/>
      <c r="EP40" s="711"/>
      <c r="EQ40" s="711"/>
      <c r="ER40" s="711"/>
      <c r="ES40" s="711"/>
      <c r="ET40" s="711"/>
      <c r="EU40" s="711"/>
      <c r="EV40" s="711"/>
      <c r="EW40" s="711"/>
      <c r="EX40" s="711"/>
      <c r="EY40" s="711"/>
      <c r="EZ40" s="711"/>
      <c r="FA40" s="711"/>
      <c r="FB40" s="711"/>
      <c r="FC40" s="711"/>
      <c r="FD40" s="711"/>
      <c r="FE40" s="711"/>
      <c r="FF40" s="711"/>
      <c r="FG40" s="711"/>
      <c r="FH40" s="711"/>
      <c r="FI40" s="704"/>
      <c r="FJ40" s="704"/>
      <c r="FK40" s="1035"/>
      <c r="FL40" s="704"/>
      <c r="FM40" s="704"/>
      <c r="FN40" s="704"/>
      <c r="FO40" s="704"/>
      <c r="FP40" s="704"/>
      <c r="FQ40" s="704"/>
      <c r="FR40" s="704"/>
      <c r="FS40" s="704"/>
      <c r="FT40" s="704"/>
      <c r="FU40" s="704"/>
      <c r="FV40" s="704"/>
      <c r="FW40" s="704"/>
      <c r="FX40" s="704"/>
      <c r="FY40" s="704"/>
      <c r="FZ40" s="704"/>
      <c r="GA40" s="704"/>
      <c r="GB40" s="704"/>
      <c r="GC40" s="704"/>
      <c r="GD40" s="704"/>
      <c r="GE40" s="704"/>
      <c r="GF40" s="704"/>
      <c r="GG40" s="704"/>
      <c r="GH40" s="704"/>
      <c r="GI40" s="704"/>
      <c r="GJ40" s="704"/>
      <c r="GK40" s="704"/>
      <c r="GL40" s="704"/>
      <c r="GM40" s="704"/>
      <c r="GN40" s="704"/>
      <c r="GO40" s="704"/>
      <c r="GP40" s="704"/>
      <c r="GQ40" s="704"/>
      <c r="GR40" s="704"/>
      <c r="GS40" s="704"/>
      <c r="GT40" s="704"/>
      <c r="GU40" s="704"/>
      <c r="GV40" s="704"/>
      <c r="GW40" s="704"/>
      <c r="GX40" s="704"/>
      <c r="GY40" s="704"/>
      <c r="GZ40" s="704"/>
      <c r="HA40" s="704"/>
      <c r="HB40" s="704"/>
      <c r="HC40" s="704"/>
      <c r="HD40" s="704"/>
      <c r="HE40" s="704"/>
      <c r="HF40" s="704"/>
      <c r="HG40" s="704"/>
      <c r="HH40" s="704"/>
      <c r="HI40" s="704"/>
      <c r="HJ40" s="704"/>
      <c r="HK40" s="704"/>
      <c r="HL40" s="704"/>
      <c r="HM40" s="704"/>
      <c r="HN40" s="704"/>
      <c r="HO40" s="704"/>
      <c r="HP40" s="704"/>
      <c r="HQ40" s="704"/>
      <c r="HR40" s="704"/>
      <c r="HS40" s="704"/>
      <c r="HT40" s="704"/>
      <c r="HU40" s="704"/>
    </row>
    <row r="41" spans="1:237" s="706" customFormat="1" ht="27" customHeight="1" x14ac:dyDescent="0.25">
      <c r="A41" s="1122">
        <v>221</v>
      </c>
      <c r="B41" s="694" t="s">
        <v>1154</v>
      </c>
      <c r="C41" s="696">
        <v>205</v>
      </c>
      <c r="D41" s="697">
        <v>632</v>
      </c>
      <c r="E41" s="707" t="s">
        <v>1122</v>
      </c>
      <c r="F41" s="696" t="s">
        <v>1121</v>
      </c>
      <c r="G41" s="1042" t="s">
        <v>1157</v>
      </c>
      <c r="H41" s="767" t="s">
        <v>1127</v>
      </c>
      <c r="I41" s="752" t="s">
        <v>1113</v>
      </c>
      <c r="J41" s="753" t="s">
        <v>1139</v>
      </c>
      <c r="K41" s="770" t="s">
        <v>1115</v>
      </c>
      <c r="L41" s="753" t="s">
        <v>1124</v>
      </c>
      <c r="M41" s="753" t="s">
        <v>1140</v>
      </c>
      <c r="N41" s="753" t="s">
        <v>1155</v>
      </c>
      <c r="O41" s="753" t="s">
        <v>1155</v>
      </c>
      <c r="P41" s="754" t="s">
        <v>1156</v>
      </c>
      <c r="Q41" s="765" t="s">
        <v>1160</v>
      </c>
      <c r="R41" s="765" t="s">
        <v>1160</v>
      </c>
      <c r="S41" s="755">
        <v>1</v>
      </c>
      <c r="T41" s="763">
        <v>1.3</v>
      </c>
      <c r="U41" s="757">
        <v>41456</v>
      </c>
      <c r="V41" s="758">
        <v>41791</v>
      </c>
      <c r="W41" s="701">
        <v>25</v>
      </c>
      <c r="X41" s="1081"/>
      <c r="Y41" s="1092"/>
      <c r="Z41" s="1081">
        <f t="shared" si="5"/>
        <v>0</v>
      </c>
      <c r="AA41" s="868"/>
      <c r="AB41" s="868"/>
      <c r="AC41" s="868"/>
      <c r="AD41" s="868"/>
      <c r="AE41" s="868"/>
      <c r="AF41" s="868"/>
      <c r="AG41" s="868"/>
      <c r="AH41" s="868"/>
      <c r="AI41" s="868"/>
      <c r="AJ41" s="868"/>
      <c r="AK41" s="868"/>
      <c r="AL41" s="868"/>
      <c r="AM41" s="868">
        <f t="shared" si="6"/>
        <v>0</v>
      </c>
      <c r="AN41" s="868">
        <f t="shared" si="7"/>
        <v>0</v>
      </c>
      <c r="AO41" s="915">
        <v>774300</v>
      </c>
      <c r="AP41" s="868">
        <v>3000000</v>
      </c>
      <c r="AQ41" s="704"/>
      <c r="AR41" s="704"/>
      <c r="AS41" s="704"/>
      <c r="AT41" s="704"/>
      <c r="AU41" s="704"/>
      <c r="AV41" s="704"/>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4"/>
      <c r="DE41" s="704"/>
      <c r="DF41" s="704"/>
      <c r="DG41" s="704"/>
      <c r="DH41" s="704"/>
      <c r="DI41" s="704"/>
      <c r="DJ41" s="704"/>
      <c r="DK41" s="704"/>
      <c r="DL41" s="704"/>
      <c r="DM41" s="704"/>
      <c r="DN41" s="704"/>
      <c r="DO41" s="704"/>
      <c r="DP41" s="704"/>
      <c r="DQ41" s="704"/>
      <c r="DR41" s="704"/>
      <c r="DS41" s="704"/>
      <c r="DT41" s="704"/>
      <c r="DU41" s="704"/>
      <c r="DV41" s="704"/>
      <c r="DW41" s="704"/>
      <c r="DX41" s="704"/>
      <c r="DY41" s="704"/>
      <c r="DZ41" s="704"/>
      <c r="EA41" s="704"/>
      <c r="EB41" s="704"/>
      <c r="ED41" s="704"/>
      <c r="EE41" s="704"/>
      <c r="EF41" s="711"/>
      <c r="EG41" s="711"/>
      <c r="EH41" s="711"/>
      <c r="EI41" s="711"/>
      <c r="EJ41" s="711"/>
      <c r="EK41" s="711"/>
      <c r="EL41" s="711"/>
      <c r="EM41" s="711"/>
      <c r="EN41" s="711"/>
      <c r="EO41" s="711"/>
      <c r="EP41" s="711"/>
      <c r="EQ41" s="711"/>
      <c r="ER41" s="711"/>
      <c r="ES41" s="711"/>
      <c r="ET41" s="711"/>
      <c r="EU41" s="711"/>
      <c r="EV41" s="711"/>
      <c r="EW41" s="711"/>
      <c r="EX41" s="711"/>
      <c r="EY41" s="711"/>
      <c r="EZ41" s="711"/>
      <c r="FA41" s="711"/>
      <c r="FB41" s="711"/>
      <c r="FC41" s="711"/>
      <c r="FD41" s="711"/>
      <c r="FE41" s="711"/>
      <c r="FF41" s="711"/>
      <c r="FG41" s="711"/>
      <c r="FH41" s="711"/>
      <c r="FI41" s="704"/>
      <c r="FJ41" s="704"/>
      <c r="FK41" s="1035"/>
      <c r="FL41" s="704"/>
      <c r="FM41" s="704"/>
      <c r="FN41" s="704"/>
      <c r="FO41" s="704"/>
      <c r="FP41" s="704"/>
      <c r="FQ41" s="704"/>
      <c r="FR41" s="704"/>
      <c r="FS41" s="704"/>
      <c r="FT41" s="704"/>
      <c r="FU41" s="704"/>
      <c r="FV41" s="704"/>
      <c r="FW41" s="704"/>
      <c r="FX41" s="704"/>
      <c r="FY41" s="704"/>
      <c r="FZ41" s="704"/>
      <c r="GA41" s="704"/>
      <c r="GB41" s="704"/>
      <c r="GC41" s="704"/>
      <c r="GD41" s="704"/>
      <c r="GE41" s="704"/>
      <c r="GF41" s="704"/>
      <c r="GG41" s="704"/>
      <c r="GH41" s="704"/>
      <c r="GI41" s="704"/>
      <c r="GJ41" s="704"/>
      <c r="GK41" s="704"/>
      <c r="GL41" s="704"/>
      <c r="GM41" s="704"/>
      <c r="GN41" s="704"/>
      <c r="GO41" s="704"/>
      <c r="GP41" s="704"/>
      <c r="GQ41" s="704"/>
      <c r="GR41" s="704"/>
      <c r="GS41" s="704"/>
      <c r="GT41" s="704"/>
      <c r="GU41" s="704"/>
      <c r="HS41" s="704"/>
      <c r="HT41" s="704"/>
      <c r="HU41" s="704"/>
      <c r="HV41" s="1034"/>
      <c r="HW41" s="1034"/>
      <c r="HX41" s="1034"/>
      <c r="HY41" s="1034"/>
      <c r="HZ41" s="1034"/>
      <c r="IA41" s="1034"/>
      <c r="IB41" s="1034"/>
      <c r="IC41" s="1034"/>
    </row>
    <row r="42" spans="1:237" s="706" customFormat="1" ht="27" customHeight="1" x14ac:dyDescent="0.25">
      <c r="A42" s="691">
        <v>222</v>
      </c>
      <c r="B42" s="694" t="s">
        <v>1154</v>
      </c>
      <c r="C42" s="696">
        <v>205</v>
      </c>
      <c r="D42" s="697">
        <v>636</v>
      </c>
      <c r="E42" s="707" t="s">
        <v>1122</v>
      </c>
      <c r="F42" s="696" t="s">
        <v>1123</v>
      </c>
      <c r="G42" s="1042" t="s">
        <v>1165</v>
      </c>
      <c r="H42" s="767" t="s">
        <v>1127</v>
      </c>
      <c r="I42" s="767" t="s">
        <v>1113</v>
      </c>
      <c r="J42" s="753" t="s">
        <v>1139</v>
      </c>
      <c r="K42" s="753" t="s">
        <v>1115</v>
      </c>
      <c r="L42" s="753" t="s">
        <v>1116</v>
      </c>
      <c r="M42" s="753" t="s">
        <v>1140</v>
      </c>
      <c r="N42" s="753" t="s">
        <v>1155</v>
      </c>
      <c r="O42" s="753" t="s">
        <v>1155</v>
      </c>
      <c r="P42" s="753" t="s">
        <v>1156</v>
      </c>
      <c r="Q42" s="765" t="s">
        <v>1163</v>
      </c>
      <c r="R42" s="765" t="s">
        <v>1120</v>
      </c>
      <c r="S42" s="755">
        <v>1</v>
      </c>
      <c r="T42" s="763">
        <v>1.3</v>
      </c>
      <c r="U42" s="757">
        <v>41456</v>
      </c>
      <c r="V42" s="758">
        <v>42156</v>
      </c>
      <c r="W42" s="701">
        <v>5</v>
      </c>
      <c r="X42" s="1081"/>
      <c r="Y42" s="1092"/>
      <c r="Z42" s="1081">
        <f t="shared" si="5"/>
        <v>0</v>
      </c>
      <c r="AA42" s="868"/>
      <c r="AB42" s="868"/>
      <c r="AC42" s="868"/>
      <c r="AD42" s="868"/>
      <c r="AE42" s="868"/>
      <c r="AF42" s="868"/>
      <c r="AG42" s="868"/>
      <c r="AH42" s="868"/>
      <c r="AI42" s="868"/>
      <c r="AJ42" s="868"/>
      <c r="AK42" s="868"/>
      <c r="AL42" s="868"/>
      <c r="AM42" s="868">
        <f t="shared" si="6"/>
        <v>0</v>
      </c>
      <c r="AN42" s="868">
        <f t="shared" si="7"/>
        <v>0</v>
      </c>
      <c r="AO42" s="915"/>
      <c r="AP42" s="868">
        <v>1100000</v>
      </c>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D42" s="704"/>
      <c r="EE42" s="704"/>
      <c r="EF42" s="711"/>
      <c r="EG42" s="711"/>
      <c r="EH42" s="711"/>
      <c r="EI42" s="711"/>
      <c r="EJ42" s="711"/>
      <c r="EK42" s="711"/>
      <c r="EL42" s="711"/>
      <c r="EM42" s="711"/>
      <c r="EN42" s="711"/>
      <c r="EO42" s="711"/>
      <c r="EP42" s="711"/>
      <c r="EQ42" s="711"/>
      <c r="ER42" s="711"/>
      <c r="ES42" s="711"/>
      <c r="ET42" s="711"/>
      <c r="EU42" s="711"/>
      <c r="EV42" s="711"/>
      <c r="EW42" s="711"/>
      <c r="EX42" s="711"/>
      <c r="EY42" s="711"/>
      <c r="EZ42" s="711"/>
      <c r="FA42" s="711"/>
      <c r="FB42" s="711"/>
      <c r="FC42" s="711"/>
      <c r="FD42" s="711"/>
      <c r="FE42" s="711"/>
      <c r="FF42" s="711"/>
      <c r="FG42" s="711"/>
      <c r="FH42" s="711"/>
      <c r="FI42" s="704"/>
      <c r="FJ42" s="704"/>
      <c r="FK42" s="1035"/>
      <c r="FL42" s="704"/>
      <c r="FM42" s="704"/>
      <c r="FN42" s="704"/>
      <c r="FO42" s="704"/>
      <c r="FP42" s="704"/>
      <c r="FQ42" s="704"/>
      <c r="FR42" s="704"/>
      <c r="FS42" s="704"/>
      <c r="FT42" s="704"/>
      <c r="FU42" s="704"/>
      <c r="FV42" s="704"/>
      <c r="FW42" s="704"/>
      <c r="FX42" s="704"/>
      <c r="FY42" s="704"/>
      <c r="FZ42" s="704"/>
      <c r="GA42" s="704"/>
      <c r="GB42" s="704"/>
      <c r="GC42" s="704"/>
      <c r="GD42" s="704"/>
      <c r="GE42" s="704"/>
      <c r="GF42" s="704"/>
      <c r="GG42" s="704"/>
      <c r="GH42" s="704"/>
      <c r="GI42" s="704"/>
      <c r="GJ42" s="704"/>
      <c r="GK42" s="704"/>
      <c r="GL42" s="704"/>
      <c r="GM42" s="704"/>
      <c r="GN42" s="704"/>
      <c r="GO42" s="704"/>
      <c r="GP42" s="704"/>
      <c r="GQ42" s="704"/>
      <c r="GR42" s="704"/>
      <c r="GS42" s="704"/>
      <c r="GT42" s="704"/>
      <c r="GU42" s="704"/>
      <c r="GV42" s="704"/>
      <c r="GW42" s="704"/>
      <c r="GX42" s="704"/>
      <c r="GY42" s="704"/>
      <c r="GZ42" s="704"/>
      <c r="HA42" s="704"/>
      <c r="HB42" s="704"/>
      <c r="HC42" s="704"/>
      <c r="HD42" s="704"/>
      <c r="HE42" s="704"/>
      <c r="HF42" s="704"/>
      <c r="HG42" s="704"/>
      <c r="HH42" s="704"/>
      <c r="HI42" s="704"/>
      <c r="HJ42" s="704"/>
      <c r="HK42" s="704"/>
      <c r="HL42" s="704"/>
      <c r="HM42" s="704"/>
      <c r="HN42" s="704"/>
      <c r="HO42" s="704"/>
      <c r="HP42" s="704"/>
      <c r="HS42" s="704"/>
      <c r="HT42" s="704"/>
      <c r="HU42" s="704"/>
      <c r="HV42" s="1034"/>
      <c r="HW42" s="1034"/>
      <c r="HX42" s="1034"/>
      <c r="HY42" s="1034"/>
      <c r="HZ42" s="1034"/>
      <c r="IA42" s="1034"/>
      <c r="IB42" s="1034"/>
      <c r="IC42" s="1034"/>
    </row>
    <row r="43" spans="1:237" s="706" customFormat="1" ht="27" customHeight="1" x14ac:dyDescent="0.25">
      <c r="A43" s="691">
        <v>23</v>
      </c>
      <c r="B43" s="694" t="s">
        <v>1154</v>
      </c>
      <c r="C43" s="708">
        <v>206</v>
      </c>
      <c r="D43" s="709">
        <v>532</v>
      </c>
      <c r="E43" s="707">
        <v>1</v>
      </c>
      <c r="F43" s="696" t="s">
        <v>1121</v>
      </c>
      <c r="G43" s="708" t="s">
        <v>1167</v>
      </c>
      <c r="H43" s="767" t="s">
        <v>1112</v>
      </c>
      <c r="I43" s="767" t="s">
        <v>1113</v>
      </c>
      <c r="J43" s="753" t="s">
        <v>1139</v>
      </c>
      <c r="K43" s="761" t="s">
        <v>1115</v>
      </c>
      <c r="L43" s="761" t="s">
        <v>1116</v>
      </c>
      <c r="M43" s="753" t="s">
        <v>1140</v>
      </c>
      <c r="N43" s="753" t="s">
        <v>1155</v>
      </c>
      <c r="O43" s="753" t="s">
        <v>1155</v>
      </c>
      <c r="P43" s="753" t="s">
        <v>1166</v>
      </c>
      <c r="Q43" s="753" t="s">
        <v>1160</v>
      </c>
      <c r="R43" s="753" t="s">
        <v>1160</v>
      </c>
      <c r="S43" s="755">
        <v>1</v>
      </c>
      <c r="T43" s="763">
        <v>1.3</v>
      </c>
      <c r="U43" s="771">
        <v>41456</v>
      </c>
      <c r="V43" s="772">
        <v>42522</v>
      </c>
      <c r="W43" s="874">
        <v>25</v>
      </c>
      <c r="X43" s="1081">
        <v>555000</v>
      </c>
      <c r="Y43" s="1081"/>
      <c r="Z43" s="1081">
        <f t="shared" si="5"/>
        <v>555000</v>
      </c>
      <c r="AA43" s="868"/>
      <c r="AB43" s="868"/>
      <c r="AC43" s="868">
        <v>200000</v>
      </c>
      <c r="AD43" s="868">
        <v>200000</v>
      </c>
      <c r="AE43" s="868">
        <v>150000</v>
      </c>
      <c r="AF43" s="868">
        <v>5000</v>
      </c>
      <c r="AG43" s="868"/>
      <c r="AH43" s="868"/>
      <c r="AI43" s="868"/>
      <c r="AJ43" s="868"/>
      <c r="AK43" s="868"/>
      <c r="AL43" s="868"/>
      <c r="AM43" s="868">
        <f t="shared" si="6"/>
        <v>555000</v>
      </c>
      <c r="AN43" s="868">
        <f t="shared" si="7"/>
        <v>0</v>
      </c>
      <c r="AO43" s="915"/>
      <c r="AP43" s="868"/>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5"/>
      <c r="DQ43" s="705"/>
      <c r="DR43" s="705"/>
      <c r="DS43" s="705"/>
      <c r="DT43" s="705"/>
      <c r="DU43" s="705"/>
      <c r="DV43" s="705"/>
      <c r="DW43" s="705"/>
      <c r="DX43" s="705"/>
      <c r="DY43" s="705"/>
      <c r="DZ43" s="705"/>
      <c r="EA43" s="705"/>
      <c r="EB43" s="705"/>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4"/>
      <c r="FI43" s="704"/>
      <c r="FJ43" s="704"/>
      <c r="FK43" s="1035"/>
      <c r="FL43" s="704"/>
      <c r="FM43" s="704"/>
      <c r="FN43" s="704"/>
      <c r="FO43" s="704"/>
      <c r="FP43" s="704"/>
      <c r="FQ43" s="704"/>
      <c r="FR43" s="704"/>
      <c r="FS43" s="704"/>
      <c r="FT43" s="704"/>
      <c r="FU43" s="704"/>
      <c r="FV43" s="704"/>
      <c r="FW43" s="704"/>
      <c r="FX43" s="704"/>
      <c r="FY43" s="704"/>
      <c r="FZ43" s="704"/>
      <c r="GA43" s="704"/>
      <c r="GB43" s="704"/>
      <c r="GC43" s="704"/>
      <c r="GD43" s="704"/>
      <c r="GE43" s="704"/>
      <c r="GF43" s="704"/>
      <c r="GG43" s="704"/>
      <c r="GH43" s="704"/>
      <c r="GI43" s="704"/>
      <c r="GJ43" s="704"/>
      <c r="GK43" s="704"/>
      <c r="GL43" s="704"/>
      <c r="GM43" s="704"/>
      <c r="GN43" s="704"/>
      <c r="GO43" s="704"/>
      <c r="GP43" s="704"/>
      <c r="GQ43" s="704"/>
      <c r="GR43" s="704"/>
      <c r="GS43" s="704"/>
      <c r="GT43" s="704"/>
      <c r="GU43" s="704"/>
      <c r="GV43" s="704"/>
      <c r="GW43" s="704"/>
      <c r="GX43" s="704"/>
      <c r="GY43" s="704"/>
      <c r="GZ43" s="704"/>
      <c r="HA43" s="704"/>
      <c r="HB43" s="704"/>
      <c r="HC43" s="704"/>
      <c r="HD43" s="704"/>
      <c r="HE43" s="704"/>
      <c r="HF43" s="704"/>
      <c r="HG43" s="704"/>
      <c r="HH43" s="704"/>
      <c r="HI43" s="704"/>
      <c r="HJ43" s="704"/>
      <c r="HK43" s="704"/>
      <c r="HL43" s="704"/>
      <c r="HM43" s="704"/>
      <c r="HN43" s="704"/>
      <c r="HO43" s="704"/>
      <c r="HP43" s="704"/>
      <c r="HQ43" s="704"/>
      <c r="HR43" s="704"/>
      <c r="HS43" s="704"/>
      <c r="HT43" s="704"/>
      <c r="HU43" s="704"/>
      <c r="HV43" s="1034"/>
      <c r="HW43" s="1034"/>
      <c r="HX43" s="1034"/>
      <c r="HY43" s="1034"/>
      <c r="HZ43" s="1034"/>
      <c r="IA43" s="1034"/>
      <c r="IB43" s="1034"/>
      <c r="IC43" s="1034"/>
    </row>
    <row r="44" spans="1:237" s="706" customFormat="1" ht="27" customHeight="1" x14ac:dyDescent="0.25">
      <c r="A44" s="1122">
        <v>24</v>
      </c>
      <c r="B44" s="694" t="s">
        <v>1154</v>
      </c>
      <c r="C44" s="708">
        <v>206</v>
      </c>
      <c r="D44" s="709">
        <v>532</v>
      </c>
      <c r="E44" s="707">
        <v>2</v>
      </c>
      <c r="F44" s="696" t="s">
        <v>1121</v>
      </c>
      <c r="G44" s="708" t="s">
        <v>1168</v>
      </c>
      <c r="H44" s="767" t="s">
        <v>1112</v>
      </c>
      <c r="I44" s="767" t="s">
        <v>1113</v>
      </c>
      <c r="J44" s="753" t="s">
        <v>1139</v>
      </c>
      <c r="K44" s="761" t="s">
        <v>1115</v>
      </c>
      <c r="L44" s="761" t="s">
        <v>1116</v>
      </c>
      <c r="M44" s="753" t="s">
        <v>1140</v>
      </c>
      <c r="N44" s="753" t="s">
        <v>1155</v>
      </c>
      <c r="O44" s="753" t="s">
        <v>1155</v>
      </c>
      <c r="P44" s="753" t="s">
        <v>1166</v>
      </c>
      <c r="Q44" s="753" t="s">
        <v>1160</v>
      </c>
      <c r="R44" s="753" t="s">
        <v>1160</v>
      </c>
      <c r="S44" s="755">
        <v>1</v>
      </c>
      <c r="T44" s="763">
        <v>1.3</v>
      </c>
      <c r="U44" s="771">
        <v>41456</v>
      </c>
      <c r="V44" s="772">
        <v>42522</v>
      </c>
      <c r="W44" s="874">
        <v>25</v>
      </c>
      <c r="X44" s="1081">
        <v>500000</v>
      </c>
      <c r="Y44" s="1081"/>
      <c r="Z44" s="1081">
        <f t="shared" si="5"/>
        <v>500000</v>
      </c>
      <c r="AA44" s="868"/>
      <c r="AB44" s="868"/>
      <c r="AC44" s="868"/>
      <c r="AD44" s="868"/>
      <c r="AE44" s="868"/>
      <c r="AF44" s="868"/>
      <c r="AG44" s="868"/>
      <c r="AH44" s="868">
        <v>500000</v>
      </c>
      <c r="AI44" s="868"/>
      <c r="AJ44" s="868"/>
      <c r="AK44" s="868"/>
      <c r="AL44" s="868"/>
      <c r="AM44" s="868">
        <f t="shared" si="6"/>
        <v>500000</v>
      </c>
      <c r="AN44" s="868">
        <f t="shared" si="7"/>
        <v>0</v>
      </c>
      <c r="AO44" s="915">
        <v>2000000</v>
      </c>
      <c r="AP44" s="915">
        <v>2000000</v>
      </c>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4"/>
      <c r="BN44" s="704"/>
      <c r="BO44" s="704"/>
      <c r="BP44" s="704"/>
      <c r="BQ44" s="704"/>
      <c r="BR44" s="704"/>
      <c r="BS44" s="704"/>
      <c r="BT44" s="704"/>
      <c r="BU44" s="704"/>
      <c r="BV44" s="704"/>
      <c r="BW44" s="704"/>
      <c r="BX44" s="704"/>
      <c r="BY44" s="704"/>
      <c r="BZ44" s="704"/>
      <c r="CA44" s="704"/>
      <c r="CB44" s="704"/>
      <c r="CC44" s="704"/>
      <c r="CD44" s="704"/>
      <c r="CE44" s="704"/>
      <c r="CF44" s="704"/>
      <c r="CG44" s="704"/>
      <c r="CH44" s="704"/>
      <c r="CI44" s="704"/>
      <c r="CJ44" s="704"/>
      <c r="CK44" s="704"/>
      <c r="CL44" s="704"/>
      <c r="CM44" s="704"/>
      <c r="CN44" s="704"/>
      <c r="CO44" s="704"/>
      <c r="CP44" s="704"/>
      <c r="CQ44" s="704"/>
      <c r="CR44" s="704"/>
      <c r="CS44" s="704"/>
      <c r="CT44" s="704"/>
      <c r="CU44" s="704"/>
      <c r="CV44" s="704"/>
      <c r="CW44" s="704"/>
      <c r="CX44" s="704"/>
      <c r="CY44" s="704"/>
      <c r="CZ44" s="704"/>
      <c r="DA44" s="704"/>
      <c r="DB44" s="704"/>
      <c r="DC44" s="704"/>
      <c r="DD44" s="704"/>
      <c r="DE44" s="704"/>
      <c r="DF44" s="704"/>
      <c r="DG44" s="704"/>
      <c r="DH44" s="704"/>
      <c r="DI44" s="704"/>
      <c r="DJ44" s="704"/>
      <c r="DK44" s="704"/>
      <c r="DL44" s="704"/>
      <c r="DM44" s="704"/>
      <c r="DN44" s="704"/>
      <c r="DO44" s="704"/>
      <c r="DP44" s="705"/>
      <c r="DQ44" s="705"/>
      <c r="DR44" s="705"/>
      <c r="DS44" s="705"/>
      <c r="DT44" s="705"/>
      <c r="DU44" s="705"/>
      <c r="DV44" s="705"/>
      <c r="DW44" s="705"/>
      <c r="DX44" s="705"/>
      <c r="DY44" s="705"/>
      <c r="DZ44" s="705"/>
      <c r="EA44" s="705"/>
      <c r="EB44" s="705"/>
      <c r="EC44" s="704"/>
      <c r="ED44" s="704"/>
      <c r="EE44" s="704"/>
      <c r="EF44" s="704"/>
      <c r="EG44" s="704"/>
      <c r="EH44" s="704"/>
      <c r="EI44" s="704"/>
      <c r="EJ44" s="704"/>
      <c r="EK44" s="704"/>
      <c r="EL44" s="704"/>
      <c r="EM44" s="704"/>
      <c r="EN44" s="704"/>
      <c r="EO44" s="704"/>
      <c r="EP44" s="704"/>
      <c r="EQ44" s="704"/>
      <c r="ER44" s="704"/>
      <c r="ES44" s="704"/>
      <c r="ET44" s="704"/>
      <c r="EU44" s="704"/>
      <c r="EV44" s="704"/>
      <c r="EW44" s="704"/>
      <c r="EX44" s="704"/>
      <c r="EY44" s="704"/>
      <c r="EZ44" s="704"/>
      <c r="FA44" s="704"/>
      <c r="FB44" s="704"/>
      <c r="FC44" s="704"/>
      <c r="FD44" s="704"/>
      <c r="FE44" s="704"/>
      <c r="FF44" s="704"/>
      <c r="FG44" s="704"/>
      <c r="FH44" s="704"/>
      <c r="FI44" s="704"/>
      <c r="FJ44" s="704"/>
      <c r="FK44" s="1035"/>
      <c r="FL44" s="704"/>
      <c r="FM44" s="704"/>
      <c r="FN44" s="704"/>
      <c r="FO44" s="704"/>
      <c r="FP44" s="704"/>
      <c r="FQ44" s="704"/>
      <c r="FR44" s="704"/>
      <c r="FS44" s="704"/>
      <c r="FT44" s="704"/>
      <c r="FU44" s="704"/>
      <c r="FV44" s="704"/>
      <c r="FW44" s="704"/>
      <c r="FX44" s="704"/>
      <c r="FY44" s="704"/>
      <c r="FZ44" s="704"/>
      <c r="GA44" s="704"/>
      <c r="GB44" s="704"/>
      <c r="GC44" s="704"/>
      <c r="GD44" s="704"/>
      <c r="GE44" s="704"/>
      <c r="GF44" s="704"/>
      <c r="GG44" s="704"/>
      <c r="GH44" s="704"/>
      <c r="GI44" s="704"/>
      <c r="GJ44" s="704"/>
      <c r="GK44" s="704"/>
      <c r="GL44" s="704"/>
      <c r="GM44" s="704"/>
      <c r="GN44" s="704"/>
      <c r="GO44" s="704"/>
      <c r="GP44" s="704"/>
      <c r="GQ44" s="704"/>
      <c r="GR44" s="704"/>
      <c r="GS44" s="704"/>
      <c r="GT44" s="704"/>
      <c r="GU44" s="704"/>
      <c r="GV44" s="704"/>
      <c r="GW44" s="704"/>
      <c r="GX44" s="704"/>
      <c r="GY44" s="704"/>
      <c r="GZ44" s="704"/>
      <c r="HA44" s="704"/>
      <c r="HB44" s="704"/>
      <c r="HC44" s="704"/>
      <c r="HD44" s="704"/>
      <c r="HE44" s="704"/>
      <c r="HF44" s="704"/>
      <c r="HG44" s="704"/>
      <c r="HH44" s="704"/>
      <c r="HI44" s="704"/>
      <c r="HJ44" s="704"/>
      <c r="HK44" s="704"/>
      <c r="HL44" s="704"/>
      <c r="HM44" s="704"/>
      <c r="HN44" s="704"/>
      <c r="HO44" s="704"/>
      <c r="HP44" s="704"/>
      <c r="HS44" s="704"/>
      <c r="HT44" s="704"/>
      <c r="HU44" s="704"/>
      <c r="HV44" s="1034"/>
      <c r="HW44" s="1034"/>
      <c r="HX44" s="1034"/>
      <c r="HY44" s="1034"/>
      <c r="HZ44" s="1034"/>
      <c r="IA44" s="1034"/>
      <c r="IB44" s="1034"/>
      <c r="IC44" s="1034"/>
    </row>
    <row r="45" spans="1:237" s="706" customFormat="1" ht="27" customHeight="1" x14ac:dyDescent="0.25">
      <c r="A45" s="691">
        <v>25</v>
      </c>
      <c r="B45" s="694" t="s">
        <v>1154</v>
      </c>
      <c r="C45" s="708">
        <v>206</v>
      </c>
      <c r="D45" s="709">
        <v>536</v>
      </c>
      <c r="E45" s="707">
        <v>15</v>
      </c>
      <c r="F45" s="696" t="s">
        <v>1123</v>
      </c>
      <c r="G45" s="708" t="s">
        <v>1169</v>
      </c>
      <c r="H45" s="767" t="s">
        <v>1112</v>
      </c>
      <c r="I45" s="752" t="s">
        <v>1113</v>
      </c>
      <c r="J45" s="753" t="s">
        <v>1139</v>
      </c>
      <c r="K45" s="753" t="s">
        <v>1115</v>
      </c>
      <c r="L45" s="753" t="s">
        <v>1124</v>
      </c>
      <c r="M45" s="753" t="s">
        <v>1140</v>
      </c>
      <c r="N45" s="753" t="s">
        <v>1155</v>
      </c>
      <c r="O45" s="753" t="s">
        <v>1155</v>
      </c>
      <c r="P45" s="753" t="s">
        <v>1166</v>
      </c>
      <c r="Q45" s="765">
        <v>2</v>
      </c>
      <c r="R45" s="765" t="s">
        <v>1120</v>
      </c>
      <c r="S45" s="755">
        <v>1</v>
      </c>
      <c r="T45" s="763">
        <v>1.3</v>
      </c>
      <c r="U45" s="771">
        <v>41456</v>
      </c>
      <c r="V45" s="758">
        <v>42156</v>
      </c>
      <c r="W45" s="874">
        <v>7</v>
      </c>
      <c r="X45" s="1081">
        <v>613000</v>
      </c>
      <c r="Y45" s="1082"/>
      <c r="Z45" s="1081">
        <f t="shared" si="5"/>
        <v>613000</v>
      </c>
      <c r="AA45" s="868"/>
      <c r="AB45" s="868"/>
      <c r="AC45" s="868"/>
      <c r="AD45" s="868"/>
      <c r="AE45" s="868"/>
      <c r="AF45" s="868"/>
      <c r="AG45" s="868"/>
      <c r="AH45" s="868"/>
      <c r="AI45" s="868">
        <v>200000</v>
      </c>
      <c r="AJ45" s="868">
        <v>200000</v>
      </c>
      <c r="AK45" s="868">
        <v>200000</v>
      </c>
      <c r="AL45" s="868">
        <v>13000</v>
      </c>
      <c r="AM45" s="868">
        <f t="shared" si="6"/>
        <v>613000</v>
      </c>
      <c r="AN45" s="868">
        <f t="shared" si="7"/>
        <v>0</v>
      </c>
      <c r="AO45" s="915"/>
      <c r="AP45" s="868"/>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704"/>
      <c r="BN45" s="704"/>
      <c r="BO45" s="704"/>
      <c r="BP45" s="704"/>
      <c r="BQ45" s="704"/>
      <c r="BR45" s="704"/>
      <c r="BS45" s="704"/>
      <c r="BT45" s="704"/>
      <c r="BU45" s="704"/>
      <c r="BV45" s="704"/>
      <c r="BW45" s="704"/>
      <c r="BX45" s="704"/>
      <c r="BY45" s="704"/>
      <c r="BZ45" s="704"/>
      <c r="CA45" s="704"/>
      <c r="CB45" s="704"/>
      <c r="CC45" s="704"/>
      <c r="CD45" s="704"/>
      <c r="CE45" s="704"/>
      <c r="CF45" s="704"/>
      <c r="CG45" s="704"/>
      <c r="CH45" s="704"/>
      <c r="CI45" s="704"/>
      <c r="CJ45" s="704"/>
      <c r="CK45" s="704"/>
      <c r="CL45" s="704"/>
      <c r="CM45" s="704"/>
      <c r="CN45" s="704"/>
      <c r="CO45" s="704"/>
      <c r="CP45" s="704"/>
      <c r="CQ45" s="704"/>
      <c r="CR45" s="704"/>
      <c r="CS45" s="704"/>
      <c r="CT45" s="704"/>
      <c r="CU45" s="704"/>
      <c r="CV45" s="704"/>
      <c r="CW45" s="704"/>
      <c r="CX45" s="704"/>
      <c r="CY45" s="704"/>
      <c r="CZ45" s="704"/>
      <c r="DA45" s="704"/>
      <c r="DB45" s="704"/>
      <c r="DC45" s="704"/>
      <c r="DD45" s="704"/>
      <c r="DE45" s="704"/>
      <c r="DF45" s="704"/>
      <c r="DG45" s="704"/>
      <c r="DH45" s="704"/>
      <c r="DI45" s="704"/>
      <c r="DJ45" s="704"/>
      <c r="DK45" s="704"/>
      <c r="DL45" s="704"/>
      <c r="DM45" s="704"/>
      <c r="DN45" s="704"/>
      <c r="DO45" s="704"/>
      <c r="DP45" s="705"/>
      <c r="DQ45" s="705"/>
      <c r="DR45" s="705"/>
      <c r="DS45" s="705"/>
      <c r="DT45" s="705"/>
      <c r="DU45" s="705"/>
      <c r="DV45" s="705"/>
      <c r="DW45" s="705"/>
      <c r="DX45" s="705"/>
      <c r="DY45" s="705"/>
      <c r="DZ45" s="705"/>
      <c r="EA45" s="705"/>
      <c r="EB45" s="705"/>
      <c r="EC45" s="704"/>
      <c r="ED45" s="704"/>
      <c r="EE45" s="704"/>
      <c r="EF45" s="704"/>
      <c r="EG45" s="704"/>
      <c r="EH45" s="704"/>
      <c r="EI45" s="704"/>
      <c r="EJ45" s="704"/>
      <c r="EK45" s="704"/>
      <c r="EL45" s="704"/>
      <c r="EM45" s="704"/>
      <c r="EN45" s="704"/>
      <c r="EO45" s="704"/>
      <c r="EP45" s="704"/>
      <c r="EQ45" s="704"/>
      <c r="ER45" s="704"/>
      <c r="ES45" s="704"/>
      <c r="ET45" s="704"/>
      <c r="EU45" s="704"/>
      <c r="EV45" s="704"/>
      <c r="EW45" s="704"/>
      <c r="EX45" s="704"/>
      <c r="EY45" s="704"/>
      <c r="EZ45" s="704"/>
      <c r="FA45" s="704"/>
      <c r="FB45" s="704"/>
      <c r="FC45" s="704"/>
      <c r="FD45" s="704"/>
      <c r="FE45" s="704"/>
      <c r="FF45" s="704"/>
      <c r="FG45" s="704"/>
      <c r="FH45" s="704"/>
      <c r="FI45" s="704"/>
      <c r="FJ45" s="704"/>
      <c r="FK45" s="1035"/>
      <c r="FL45" s="704"/>
      <c r="FM45" s="704"/>
      <c r="FN45" s="704"/>
      <c r="FO45" s="704"/>
      <c r="FP45" s="704"/>
      <c r="FQ45" s="704"/>
      <c r="FR45" s="704"/>
      <c r="FS45" s="704"/>
      <c r="FT45" s="704"/>
      <c r="FU45" s="704"/>
      <c r="FV45" s="704"/>
      <c r="FW45" s="704"/>
      <c r="FX45" s="704"/>
      <c r="FY45" s="704"/>
      <c r="FZ45" s="704"/>
      <c r="GA45" s="704"/>
      <c r="GB45" s="704"/>
      <c r="GC45" s="704"/>
      <c r="GD45" s="704"/>
      <c r="GE45" s="704"/>
      <c r="GF45" s="704"/>
      <c r="GG45" s="704"/>
      <c r="GH45" s="704"/>
      <c r="GI45" s="704"/>
      <c r="GJ45" s="704"/>
      <c r="GK45" s="704"/>
      <c r="GL45" s="704"/>
      <c r="GM45" s="704"/>
      <c r="GN45" s="704"/>
      <c r="GO45" s="704"/>
      <c r="GP45" s="704"/>
      <c r="GQ45" s="704"/>
      <c r="GR45" s="704"/>
      <c r="GS45" s="704"/>
      <c r="GT45" s="704"/>
      <c r="GU45" s="704"/>
      <c r="GV45" s="704"/>
      <c r="GW45" s="704"/>
      <c r="GX45" s="704"/>
      <c r="GY45" s="704"/>
      <c r="GZ45" s="704"/>
      <c r="HA45" s="704"/>
      <c r="HB45" s="704"/>
      <c r="HC45" s="704"/>
      <c r="HD45" s="704"/>
      <c r="HE45" s="704"/>
      <c r="HF45" s="704"/>
      <c r="HG45" s="704"/>
      <c r="HH45" s="704"/>
      <c r="HI45" s="704"/>
      <c r="HJ45" s="704"/>
      <c r="HK45" s="704"/>
      <c r="HL45" s="704"/>
      <c r="HM45" s="704"/>
      <c r="HN45" s="704"/>
      <c r="HO45" s="704"/>
      <c r="HP45" s="704"/>
      <c r="HQ45" s="704"/>
      <c r="HR45" s="704"/>
      <c r="HS45" s="704"/>
      <c r="HT45" s="704"/>
      <c r="HU45" s="704"/>
      <c r="HV45" s="1034"/>
      <c r="HW45" s="1034"/>
      <c r="HX45" s="1034"/>
      <c r="HY45" s="1034"/>
      <c r="HZ45" s="1034"/>
      <c r="IA45" s="1034"/>
      <c r="IB45" s="1034"/>
      <c r="IC45" s="1034"/>
    </row>
    <row r="46" spans="1:237" s="706" customFormat="1" ht="27" customHeight="1" x14ac:dyDescent="0.25">
      <c r="A46" s="691">
        <v>26</v>
      </c>
      <c r="B46" s="694" t="s">
        <v>1154</v>
      </c>
      <c r="C46" s="708">
        <v>206</v>
      </c>
      <c r="D46" s="709">
        <v>544</v>
      </c>
      <c r="E46" s="707">
        <v>2</v>
      </c>
      <c r="F46" s="696" t="s">
        <v>1125</v>
      </c>
      <c r="G46" s="708" t="s">
        <v>1126</v>
      </c>
      <c r="H46" s="767" t="s">
        <v>1112</v>
      </c>
      <c r="I46" s="767" t="s">
        <v>1113</v>
      </c>
      <c r="J46" s="753" t="s">
        <v>1139</v>
      </c>
      <c r="K46" s="761" t="s">
        <v>1115</v>
      </c>
      <c r="L46" s="761" t="s">
        <v>1124</v>
      </c>
      <c r="M46" s="753" t="s">
        <v>1140</v>
      </c>
      <c r="N46" s="753" t="s">
        <v>1155</v>
      </c>
      <c r="O46" s="753" t="s">
        <v>1155</v>
      </c>
      <c r="P46" s="753" t="s">
        <v>1166</v>
      </c>
      <c r="Q46" s="753" t="s">
        <v>1160</v>
      </c>
      <c r="R46" s="753" t="s">
        <v>1160</v>
      </c>
      <c r="S46" s="755">
        <v>1</v>
      </c>
      <c r="T46" s="763">
        <v>1.3</v>
      </c>
      <c r="U46" s="771">
        <v>41456</v>
      </c>
      <c r="V46" s="772">
        <v>42522</v>
      </c>
      <c r="W46" s="874">
        <v>7</v>
      </c>
      <c r="X46" s="1081">
        <v>41800</v>
      </c>
      <c r="Y46" s="1081"/>
      <c r="Z46" s="1081">
        <f t="shared" si="5"/>
        <v>41800</v>
      </c>
      <c r="AA46" s="868"/>
      <c r="AB46" s="868"/>
      <c r="AC46" s="868"/>
      <c r="AD46" s="868"/>
      <c r="AE46" s="868"/>
      <c r="AF46" s="868"/>
      <c r="AG46" s="868"/>
      <c r="AH46" s="868">
        <v>41800</v>
      </c>
      <c r="AI46" s="868"/>
      <c r="AJ46" s="868"/>
      <c r="AK46" s="868"/>
      <c r="AL46" s="868"/>
      <c r="AM46" s="868">
        <f t="shared" si="6"/>
        <v>41800</v>
      </c>
      <c r="AN46" s="868">
        <f t="shared" si="7"/>
        <v>0</v>
      </c>
      <c r="AO46" s="915"/>
      <c r="AP46" s="868"/>
      <c r="AQ46" s="704"/>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704"/>
      <c r="CH46" s="704"/>
      <c r="CI46" s="704"/>
      <c r="CJ46" s="704"/>
      <c r="CK46" s="704"/>
      <c r="CL46" s="704"/>
      <c r="CM46" s="704"/>
      <c r="CN46" s="704"/>
      <c r="CO46" s="704"/>
      <c r="CP46" s="704"/>
      <c r="CQ46" s="704"/>
      <c r="CR46" s="704"/>
      <c r="CS46" s="704"/>
      <c r="CT46" s="704"/>
      <c r="CU46" s="704"/>
      <c r="CV46" s="704"/>
      <c r="CW46" s="704"/>
      <c r="CX46" s="704"/>
      <c r="CY46" s="704"/>
      <c r="CZ46" s="704"/>
      <c r="DA46" s="704"/>
      <c r="DB46" s="704"/>
      <c r="DC46" s="704"/>
      <c r="DD46" s="704"/>
      <c r="DE46" s="704"/>
      <c r="DF46" s="704"/>
      <c r="DG46" s="704"/>
      <c r="DH46" s="704"/>
      <c r="DI46" s="704"/>
      <c r="DJ46" s="704"/>
      <c r="DK46" s="704"/>
      <c r="DL46" s="704"/>
      <c r="DM46" s="704"/>
      <c r="DN46" s="704"/>
      <c r="DO46" s="704"/>
      <c r="DP46" s="705"/>
      <c r="DQ46" s="705"/>
      <c r="DR46" s="705"/>
      <c r="DS46" s="705"/>
      <c r="DT46" s="705"/>
      <c r="DU46" s="705"/>
      <c r="DV46" s="705"/>
      <c r="DW46" s="705"/>
      <c r="DX46" s="705"/>
      <c r="DY46" s="705"/>
      <c r="DZ46" s="705"/>
      <c r="EA46" s="705"/>
      <c r="EB46" s="705"/>
      <c r="EC46" s="704"/>
      <c r="ED46" s="704"/>
      <c r="EE46" s="704"/>
      <c r="EF46" s="704"/>
      <c r="EG46" s="704"/>
      <c r="EH46" s="704"/>
      <c r="EI46" s="704"/>
      <c r="EJ46" s="704"/>
      <c r="EK46" s="704"/>
      <c r="EL46" s="704"/>
      <c r="EM46" s="704"/>
      <c r="EN46" s="704"/>
      <c r="EO46" s="704"/>
      <c r="EP46" s="704"/>
      <c r="EQ46" s="704"/>
      <c r="ER46" s="704"/>
      <c r="ES46" s="704"/>
      <c r="ET46" s="704"/>
      <c r="EU46" s="704"/>
      <c r="EV46" s="704"/>
      <c r="EW46" s="704"/>
      <c r="EX46" s="704"/>
      <c r="EY46" s="704"/>
      <c r="EZ46" s="704"/>
      <c r="FA46" s="704"/>
      <c r="FB46" s="704"/>
      <c r="FC46" s="704"/>
      <c r="FD46" s="704"/>
      <c r="FE46" s="704"/>
      <c r="FF46" s="704"/>
      <c r="FG46" s="704"/>
      <c r="FH46" s="704"/>
      <c r="FI46" s="704"/>
      <c r="FJ46" s="704"/>
      <c r="FK46" s="1035"/>
      <c r="FL46" s="704"/>
      <c r="FM46" s="704"/>
      <c r="FN46" s="704"/>
      <c r="FO46" s="704"/>
      <c r="FP46" s="704"/>
      <c r="FQ46" s="704"/>
      <c r="FR46" s="704"/>
      <c r="FS46" s="704"/>
      <c r="FT46" s="704"/>
      <c r="FU46" s="704"/>
      <c r="FV46" s="704"/>
      <c r="FW46" s="704"/>
      <c r="FX46" s="704"/>
      <c r="FY46" s="704"/>
      <c r="FZ46" s="704"/>
      <c r="GA46" s="704"/>
      <c r="GB46" s="704"/>
      <c r="GC46" s="704"/>
      <c r="GD46" s="704"/>
      <c r="GE46" s="704"/>
      <c r="GF46" s="704"/>
      <c r="GG46" s="704"/>
      <c r="GH46" s="704"/>
      <c r="GI46" s="704"/>
      <c r="GJ46" s="704"/>
      <c r="GK46" s="704"/>
      <c r="GL46" s="704"/>
      <c r="GM46" s="704"/>
      <c r="GN46" s="704"/>
      <c r="GO46" s="704"/>
      <c r="GP46" s="704"/>
      <c r="GQ46" s="704"/>
      <c r="GR46" s="704"/>
      <c r="GS46" s="704"/>
      <c r="GT46" s="704"/>
      <c r="GU46" s="704"/>
      <c r="GV46" s="704"/>
      <c r="GW46" s="704"/>
      <c r="GX46" s="704"/>
      <c r="GY46" s="704"/>
      <c r="GZ46" s="704"/>
      <c r="HA46" s="704"/>
      <c r="HB46" s="704"/>
      <c r="HC46" s="704"/>
      <c r="HD46" s="704"/>
      <c r="HE46" s="704"/>
      <c r="HF46" s="704"/>
      <c r="HG46" s="704"/>
      <c r="HH46" s="704"/>
      <c r="HI46" s="704"/>
      <c r="HJ46" s="704"/>
      <c r="HK46" s="704"/>
      <c r="HL46" s="704"/>
      <c r="HM46" s="704"/>
      <c r="HN46" s="704"/>
      <c r="HO46" s="704"/>
      <c r="HP46" s="704"/>
      <c r="HQ46" s="704"/>
      <c r="HR46" s="704"/>
      <c r="HS46" s="704"/>
      <c r="HT46" s="704"/>
      <c r="HU46" s="704"/>
      <c r="HV46" s="1034"/>
      <c r="HW46" s="1034"/>
      <c r="HX46" s="1034"/>
      <c r="HY46" s="1034"/>
      <c r="HZ46" s="1034"/>
      <c r="IA46" s="1034"/>
      <c r="IB46" s="1034"/>
      <c r="IC46" s="1034"/>
    </row>
    <row r="47" spans="1:237" s="706" customFormat="1" ht="27" customHeight="1" x14ac:dyDescent="0.25">
      <c r="A47" s="1122">
        <v>27</v>
      </c>
      <c r="B47" s="694" t="s">
        <v>1154</v>
      </c>
      <c r="C47" s="696">
        <v>208</v>
      </c>
      <c r="D47" s="697">
        <v>532</v>
      </c>
      <c r="E47" s="707">
        <v>1</v>
      </c>
      <c r="F47" s="696" t="s">
        <v>1121</v>
      </c>
      <c r="G47" s="696" t="s">
        <v>1171</v>
      </c>
      <c r="H47" s="767" t="s">
        <v>1112</v>
      </c>
      <c r="I47" s="767" t="s">
        <v>1113</v>
      </c>
      <c r="J47" s="753" t="s">
        <v>1139</v>
      </c>
      <c r="K47" s="761" t="s">
        <v>1115</v>
      </c>
      <c r="L47" s="761" t="s">
        <v>1116</v>
      </c>
      <c r="M47" s="753" t="s">
        <v>1140</v>
      </c>
      <c r="N47" s="753" t="s">
        <v>1155</v>
      </c>
      <c r="O47" s="753" t="s">
        <v>1155</v>
      </c>
      <c r="P47" s="753" t="s">
        <v>1170</v>
      </c>
      <c r="Q47" s="753" t="s">
        <v>1160</v>
      </c>
      <c r="R47" s="753" t="s">
        <v>1160</v>
      </c>
      <c r="S47" s="755">
        <v>2</v>
      </c>
      <c r="T47" s="766">
        <v>2.12</v>
      </c>
      <c r="U47" s="771">
        <v>41456</v>
      </c>
      <c r="V47" s="772">
        <v>42522</v>
      </c>
      <c r="W47" s="874">
        <v>5</v>
      </c>
      <c r="X47" s="1081">
        <v>91100</v>
      </c>
      <c r="Y47" s="1081"/>
      <c r="Z47" s="1081">
        <f t="shared" si="5"/>
        <v>91100</v>
      </c>
      <c r="AA47" s="868"/>
      <c r="AB47" s="868"/>
      <c r="AC47" s="868"/>
      <c r="AD47" s="868">
        <v>25000</v>
      </c>
      <c r="AE47" s="868">
        <v>66100</v>
      </c>
      <c r="AF47" s="868"/>
      <c r="AG47" s="868"/>
      <c r="AH47" s="868"/>
      <c r="AI47" s="868"/>
      <c r="AJ47" s="868"/>
      <c r="AK47" s="868"/>
      <c r="AL47" s="868"/>
      <c r="AM47" s="868">
        <f t="shared" si="6"/>
        <v>91100</v>
      </c>
      <c r="AN47" s="868">
        <f t="shared" si="7"/>
        <v>0</v>
      </c>
      <c r="AO47" s="915"/>
      <c r="AP47" s="868"/>
      <c r="AQ47" s="704"/>
      <c r="AR47" s="704"/>
      <c r="AS47" s="704"/>
      <c r="AT47" s="704"/>
      <c r="AU47" s="704"/>
      <c r="AV47" s="704"/>
      <c r="AW47" s="704"/>
      <c r="AX47" s="704"/>
      <c r="AY47" s="704"/>
      <c r="AZ47" s="704"/>
      <c r="BA47" s="704"/>
      <c r="BB47" s="704"/>
      <c r="BC47" s="704"/>
      <c r="BD47" s="704"/>
      <c r="BE47" s="704"/>
      <c r="BF47" s="704"/>
      <c r="BG47" s="704"/>
      <c r="BH47" s="704"/>
      <c r="BI47" s="704"/>
      <c r="BJ47" s="704"/>
      <c r="BK47" s="704"/>
      <c r="BL47" s="704"/>
      <c r="BM47" s="704"/>
      <c r="BN47" s="704"/>
      <c r="BO47" s="704"/>
      <c r="BP47" s="704"/>
      <c r="BQ47" s="704"/>
      <c r="BR47" s="704"/>
      <c r="BS47" s="704"/>
      <c r="BT47" s="704"/>
      <c r="BU47" s="704"/>
      <c r="BV47" s="704"/>
      <c r="BW47" s="704"/>
      <c r="BX47" s="704"/>
      <c r="BY47" s="704"/>
      <c r="BZ47" s="704"/>
      <c r="CA47" s="704"/>
      <c r="CB47" s="704"/>
      <c r="CC47" s="704"/>
      <c r="CD47" s="704"/>
      <c r="CE47" s="704"/>
      <c r="CF47" s="704"/>
      <c r="CG47" s="704"/>
      <c r="CH47" s="704"/>
      <c r="CI47" s="704"/>
      <c r="CJ47" s="704"/>
      <c r="CK47" s="704"/>
      <c r="CL47" s="704"/>
      <c r="CM47" s="704"/>
      <c r="CN47" s="704"/>
      <c r="CO47" s="704"/>
      <c r="CP47" s="704"/>
      <c r="CQ47" s="704"/>
      <c r="CR47" s="704"/>
      <c r="CS47" s="704"/>
      <c r="CT47" s="704"/>
      <c r="CU47" s="704"/>
      <c r="CV47" s="704"/>
      <c r="CW47" s="704"/>
      <c r="CX47" s="704"/>
      <c r="CY47" s="704"/>
      <c r="CZ47" s="704"/>
      <c r="DA47" s="704"/>
      <c r="DB47" s="704"/>
      <c r="DC47" s="704"/>
      <c r="DD47" s="704"/>
      <c r="DE47" s="704"/>
      <c r="DF47" s="704"/>
      <c r="DG47" s="704"/>
      <c r="DH47" s="704"/>
      <c r="DI47" s="704"/>
      <c r="DJ47" s="704"/>
      <c r="DK47" s="704"/>
      <c r="DL47" s="704"/>
      <c r="DM47" s="704"/>
      <c r="DN47" s="704"/>
      <c r="DO47" s="704"/>
      <c r="DP47" s="705"/>
      <c r="DQ47" s="705"/>
      <c r="DR47" s="705"/>
      <c r="DS47" s="705"/>
      <c r="DT47" s="705"/>
      <c r="DU47" s="705"/>
      <c r="DV47" s="705"/>
      <c r="DW47" s="705"/>
      <c r="DX47" s="705"/>
      <c r="DY47" s="705"/>
      <c r="DZ47" s="705"/>
      <c r="EA47" s="705"/>
      <c r="EB47" s="705"/>
      <c r="EC47" s="704"/>
      <c r="EF47" s="704"/>
      <c r="EG47" s="704"/>
      <c r="EH47" s="704"/>
      <c r="EI47" s="704"/>
      <c r="EJ47" s="704"/>
      <c r="EK47" s="704"/>
      <c r="EL47" s="704"/>
      <c r="EM47" s="704"/>
      <c r="EN47" s="704"/>
      <c r="EO47" s="704"/>
      <c r="EP47" s="704"/>
      <c r="EQ47" s="704"/>
      <c r="ER47" s="704"/>
      <c r="ES47" s="704"/>
      <c r="ET47" s="704"/>
      <c r="EU47" s="704"/>
      <c r="EV47" s="704"/>
      <c r="EW47" s="704"/>
      <c r="EX47" s="704"/>
      <c r="EY47" s="704"/>
      <c r="EZ47" s="704"/>
      <c r="FA47" s="704"/>
      <c r="FB47" s="704"/>
      <c r="FC47" s="704"/>
      <c r="FD47" s="704"/>
      <c r="FE47" s="704"/>
      <c r="FF47" s="704"/>
      <c r="FG47" s="704"/>
      <c r="FH47" s="704"/>
      <c r="FI47" s="704"/>
      <c r="FJ47" s="704"/>
      <c r="FK47" s="1035"/>
      <c r="FL47" s="704"/>
      <c r="FM47" s="704"/>
      <c r="FN47" s="704"/>
      <c r="FO47" s="704"/>
      <c r="FP47" s="704"/>
      <c r="FQ47" s="704"/>
      <c r="FR47" s="704"/>
      <c r="FS47" s="704"/>
      <c r="FT47" s="704"/>
      <c r="FU47" s="704"/>
      <c r="FV47" s="704"/>
      <c r="FW47" s="704"/>
      <c r="FX47" s="704"/>
      <c r="FY47" s="704"/>
      <c r="FZ47" s="704"/>
      <c r="GA47" s="704"/>
      <c r="GB47" s="704"/>
      <c r="GC47" s="704"/>
      <c r="GD47" s="704"/>
      <c r="GE47" s="704"/>
      <c r="GF47" s="704"/>
      <c r="GG47" s="704"/>
      <c r="GH47" s="704"/>
      <c r="GI47" s="704"/>
      <c r="GJ47" s="704"/>
      <c r="GK47" s="704"/>
      <c r="GL47" s="704"/>
      <c r="GM47" s="704"/>
      <c r="GN47" s="704"/>
      <c r="GO47" s="704"/>
      <c r="GP47" s="704"/>
      <c r="GQ47" s="704"/>
      <c r="GR47" s="704"/>
      <c r="GS47" s="704"/>
      <c r="GT47" s="704"/>
      <c r="GU47" s="704"/>
      <c r="GV47" s="704"/>
      <c r="GW47" s="704"/>
      <c r="GX47" s="704"/>
      <c r="GY47" s="704"/>
      <c r="GZ47" s="704"/>
      <c r="HA47" s="704"/>
      <c r="HB47" s="704"/>
      <c r="HC47" s="704"/>
      <c r="HD47" s="704"/>
      <c r="HE47" s="704"/>
      <c r="HF47" s="704"/>
      <c r="HG47" s="704"/>
      <c r="HH47" s="704"/>
      <c r="HI47" s="704"/>
      <c r="HJ47" s="704"/>
      <c r="HK47" s="704"/>
      <c r="HL47" s="704"/>
      <c r="HM47" s="704"/>
      <c r="HN47" s="704"/>
      <c r="HO47" s="704"/>
      <c r="HP47" s="704"/>
      <c r="HQ47" s="704"/>
      <c r="HR47" s="704"/>
      <c r="HS47" s="704"/>
      <c r="HT47" s="704"/>
      <c r="HU47" s="704"/>
      <c r="HV47" s="1034"/>
      <c r="HW47" s="1034"/>
      <c r="HX47" s="1034"/>
      <c r="HY47" s="1034"/>
      <c r="HZ47" s="1034"/>
      <c r="IA47" s="1034"/>
      <c r="IB47" s="1034"/>
      <c r="IC47" s="1034"/>
    </row>
    <row r="48" spans="1:237" s="706" customFormat="1" ht="27" customHeight="1" x14ac:dyDescent="0.25">
      <c r="A48" s="691">
        <v>28</v>
      </c>
      <c r="B48" s="694" t="s">
        <v>1154</v>
      </c>
      <c r="C48" s="696">
        <v>208</v>
      </c>
      <c r="D48" s="697">
        <v>536</v>
      </c>
      <c r="E48" s="698">
        <v>0</v>
      </c>
      <c r="F48" s="696" t="s">
        <v>1123</v>
      </c>
      <c r="G48" s="696" t="s">
        <v>1487</v>
      </c>
      <c r="H48" s="767" t="s">
        <v>1112</v>
      </c>
      <c r="I48" s="752" t="s">
        <v>1113</v>
      </c>
      <c r="J48" s="753" t="s">
        <v>1139</v>
      </c>
      <c r="K48" s="753" t="s">
        <v>1151</v>
      </c>
      <c r="L48" s="753" t="s">
        <v>1124</v>
      </c>
      <c r="M48" s="753" t="s">
        <v>1140</v>
      </c>
      <c r="N48" s="753" t="s">
        <v>1155</v>
      </c>
      <c r="O48" s="753" t="s">
        <v>1155</v>
      </c>
      <c r="P48" s="753" t="s">
        <v>1488</v>
      </c>
      <c r="Q48" s="765">
        <v>2</v>
      </c>
      <c r="R48" s="765" t="s">
        <v>1120</v>
      </c>
      <c r="S48" s="755">
        <v>2</v>
      </c>
      <c r="T48" s="766">
        <v>2.12</v>
      </c>
      <c r="U48" s="757">
        <v>41091</v>
      </c>
      <c r="V48" s="758">
        <v>41395</v>
      </c>
      <c r="W48" s="874">
        <v>7</v>
      </c>
      <c r="X48" s="1081"/>
      <c r="Y48" s="1082">
        <v>20800</v>
      </c>
      <c r="Z48" s="1081">
        <f t="shared" si="5"/>
        <v>20800</v>
      </c>
      <c r="AA48" s="868"/>
      <c r="AB48" s="868"/>
      <c r="AC48" s="868"/>
      <c r="AD48" s="868"/>
      <c r="AE48" s="868">
        <v>20800</v>
      </c>
      <c r="AF48" s="868"/>
      <c r="AG48" s="868"/>
      <c r="AH48" s="868"/>
      <c r="AI48" s="868"/>
      <c r="AJ48" s="868"/>
      <c r="AK48" s="868"/>
      <c r="AL48" s="868"/>
      <c r="AM48" s="868">
        <f t="shared" si="6"/>
        <v>20800</v>
      </c>
      <c r="AN48" s="868">
        <f t="shared" si="7"/>
        <v>0</v>
      </c>
      <c r="AO48" s="868"/>
      <c r="AP48" s="868"/>
      <c r="AQ48" s="704"/>
      <c r="AR48" s="704"/>
      <c r="AS48" s="704"/>
      <c r="AT48" s="704"/>
      <c r="AU48" s="704"/>
      <c r="AV48" s="704"/>
      <c r="AW48" s="704"/>
      <c r="AX48" s="704"/>
      <c r="AY48" s="704"/>
      <c r="AZ48" s="704"/>
      <c r="BA48" s="704"/>
      <c r="BB48" s="704"/>
      <c r="BC48" s="704"/>
      <c r="BD48" s="704"/>
      <c r="BE48" s="704"/>
      <c r="BF48" s="704"/>
      <c r="BG48" s="704"/>
      <c r="BH48" s="704"/>
      <c r="BI48" s="704"/>
      <c r="BJ48" s="704"/>
      <c r="BK48" s="704"/>
      <c r="BL48" s="704"/>
      <c r="BM48" s="704"/>
      <c r="BN48" s="704"/>
      <c r="BO48" s="704"/>
      <c r="BP48" s="704"/>
      <c r="BQ48" s="704"/>
      <c r="BR48" s="704"/>
      <c r="BS48" s="704"/>
      <c r="BT48" s="704"/>
      <c r="BU48" s="704"/>
      <c r="BV48" s="704"/>
      <c r="BW48" s="704"/>
      <c r="BX48" s="704"/>
      <c r="BY48" s="704"/>
      <c r="BZ48" s="704"/>
      <c r="CA48" s="704"/>
      <c r="CB48" s="704"/>
      <c r="CC48" s="704"/>
      <c r="CD48" s="704"/>
      <c r="CE48" s="704"/>
      <c r="CF48" s="704"/>
      <c r="CG48" s="704"/>
      <c r="CH48" s="704"/>
      <c r="CI48" s="704"/>
      <c r="CJ48" s="704"/>
      <c r="CK48" s="704"/>
      <c r="CL48" s="704"/>
      <c r="CM48" s="704"/>
      <c r="CN48" s="704"/>
      <c r="CO48" s="704"/>
      <c r="CP48" s="704"/>
      <c r="CQ48" s="704"/>
      <c r="CR48" s="704"/>
      <c r="CS48" s="704"/>
      <c r="CT48" s="704"/>
      <c r="CU48" s="704"/>
      <c r="CV48" s="704"/>
      <c r="CW48" s="704"/>
      <c r="CX48" s="704"/>
      <c r="CY48" s="704"/>
      <c r="CZ48" s="704"/>
      <c r="DA48" s="704"/>
      <c r="DB48" s="704"/>
      <c r="DC48" s="704"/>
      <c r="DD48" s="704"/>
      <c r="DE48" s="704"/>
      <c r="DF48" s="704"/>
      <c r="DG48" s="704"/>
      <c r="DH48" s="704"/>
      <c r="DI48" s="704"/>
      <c r="DJ48" s="704"/>
      <c r="DK48" s="704"/>
      <c r="DL48" s="704"/>
      <c r="DM48" s="704"/>
      <c r="DN48" s="704"/>
      <c r="DO48" s="704"/>
      <c r="DP48" s="705"/>
      <c r="DQ48" s="705"/>
      <c r="DR48" s="705"/>
      <c r="DS48" s="705"/>
      <c r="DT48" s="705"/>
      <c r="DU48" s="705"/>
      <c r="DV48" s="705"/>
      <c r="DW48" s="705"/>
      <c r="DX48" s="705"/>
      <c r="DY48" s="705"/>
      <c r="DZ48" s="705"/>
      <c r="EA48" s="705"/>
      <c r="EB48" s="705"/>
      <c r="EC48" s="704"/>
      <c r="EF48" s="704"/>
      <c r="EG48" s="704"/>
      <c r="EH48" s="704"/>
      <c r="EI48" s="704"/>
      <c r="EJ48" s="704"/>
      <c r="EK48" s="704"/>
      <c r="EL48" s="704"/>
      <c r="EM48" s="704"/>
      <c r="EN48" s="704"/>
      <c r="EO48" s="704"/>
      <c r="EP48" s="704"/>
      <c r="EQ48" s="704"/>
      <c r="ER48" s="704"/>
      <c r="ES48" s="704"/>
      <c r="ET48" s="704"/>
      <c r="EU48" s="704"/>
      <c r="EV48" s="704"/>
      <c r="EW48" s="704"/>
      <c r="EX48" s="704"/>
      <c r="EY48" s="704"/>
      <c r="EZ48" s="704"/>
      <c r="FA48" s="704"/>
      <c r="FB48" s="704"/>
      <c r="FC48" s="704"/>
      <c r="FD48" s="704"/>
      <c r="FE48" s="704"/>
      <c r="FF48" s="704"/>
      <c r="FG48" s="704"/>
      <c r="FH48" s="704"/>
      <c r="FI48" s="704"/>
      <c r="FJ48" s="704"/>
      <c r="FK48" s="1034"/>
      <c r="FL48" s="1034"/>
      <c r="FM48" s="1034"/>
      <c r="FN48" s="1034"/>
      <c r="FO48" s="1034"/>
      <c r="FP48" s="1034"/>
      <c r="FQ48" s="1034"/>
      <c r="FR48" s="1034"/>
      <c r="FS48" s="1034"/>
      <c r="FT48" s="1034"/>
      <c r="FU48" s="1034"/>
      <c r="FV48" s="1034"/>
      <c r="FW48" s="1034"/>
      <c r="FX48" s="1034"/>
      <c r="FY48" s="1034"/>
      <c r="FZ48" s="1034"/>
      <c r="GA48" s="1034"/>
      <c r="GB48" s="1034"/>
      <c r="GC48" s="1034"/>
      <c r="GD48" s="1034"/>
      <c r="GE48" s="1034"/>
      <c r="GF48" s="1034"/>
      <c r="GG48" s="1034"/>
      <c r="GH48" s="1034"/>
      <c r="GI48" s="1034"/>
      <c r="HS48" s="704"/>
      <c r="HT48" s="704"/>
      <c r="HU48" s="704"/>
    </row>
    <row r="49" spans="1:237" s="706" customFormat="1" ht="27" customHeight="1" x14ac:dyDescent="0.25">
      <c r="A49" s="691">
        <v>29</v>
      </c>
      <c r="B49" s="694" t="s">
        <v>1154</v>
      </c>
      <c r="C49" s="696">
        <v>208</v>
      </c>
      <c r="D49" s="697">
        <v>536</v>
      </c>
      <c r="E49" s="707">
        <v>1</v>
      </c>
      <c r="F49" s="696" t="s">
        <v>1123</v>
      </c>
      <c r="G49" s="696" t="s">
        <v>1126</v>
      </c>
      <c r="H49" s="767" t="s">
        <v>1112</v>
      </c>
      <c r="I49" s="752" t="s">
        <v>1113</v>
      </c>
      <c r="J49" s="753" t="s">
        <v>1139</v>
      </c>
      <c r="K49" s="753" t="s">
        <v>1151</v>
      </c>
      <c r="L49" s="753" t="s">
        <v>1124</v>
      </c>
      <c r="M49" s="753" t="s">
        <v>1140</v>
      </c>
      <c r="N49" s="753" t="s">
        <v>1155</v>
      </c>
      <c r="O49" s="753" t="s">
        <v>1155</v>
      </c>
      <c r="P49" s="753" t="s">
        <v>1170</v>
      </c>
      <c r="Q49" s="765">
        <v>2</v>
      </c>
      <c r="R49" s="765" t="s">
        <v>1120</v>
      </c>
      <c r="S49" s="755">
        <v>2</v>
      </c>
      <c r="T49" s="766">
        <v>2.12</v>
      </c>
      <c r="U49" s="771">
        <v>41456</v>
      </c>
      <c r="V49" s="758">
        <v>41760</v>
      </c>
      <c r="W49" s="874">
        <v>7</v>
      </c>
      <c r="X49" s="1081">
        <v>27100</v>
      </c>
      <c r="Y49" s="1081"/>
      <c r="Z49" s="1081">
        <f t="shared" si="5"/>
        <v>27100</v>
      </c>
      <c r="AA49" s="868"/>
      <c r="AB49" s="868"/>
      <c r="AC49" s="868"/>
      <c r="AD49" s="868"/>
      <c r="AE49" s="868"/>
      <c r="AF49" s="868">
        <v>27100</v>
      </c>
      <c r="AG49" s="868"/>
      <c r="AH49" s="868"/>
      <c r="AI49" s="868"/>
      <c r="AJ49" s="868"/>
      <c r="AK49" s="868"/>
      <c r="AL49" s="868"/>
      <c r="AM49" s="868">
        <f t="shared" si="6"/>
        <v>27100</v>
      </c>
      <c r="AN49" s="868">
        <f t="shared" si="7"/>
        <v>0</v>
      </c>
      <c r="AO49" s="915">
        <v>28600</v>
      </c>
      <c r="AP49" s="868">
        <v>30400</v>
      </c>
      <c r="AQ49" s="704"/>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4"/>
      <c r="CH49" s="704"/>
      <c r="CI49" s="704"/>
      <c r="CJ49" s="704"/>
      <c r="CK49" s="704"/>
      <c r="CL49" s="704"/>
      <c r="CM49" s="704"/>
      <c r="CN49" s="704"/>
      <c r="CO49" s="704"/>
      <c r="CP49" s="704"/>
      <c r="CQ49" s="704"/>
      <c r="CR49" s="704"/>
      <c r="CS49" s="704"/>
      <c r="CT49" s="704"/>
      <c r="CU49" s="704"/>
      <c r="CV49" s="704"/>
      <c r="CW49" s="704"/>
      <c r="CX49" s="704"/>
      <c r="CY49" s="704"/>
      <c r="CZ49" s="704"/>
      <c r="DA49" s="704"/>
      <c r="DB49" s="704"/>
      <c r="DC49" s="704"/>
      <c r="DD49" s="704"/>
      <c r="DE49" s="704"/>
      <c r="DF49" s="704"/>
      <c r="DG49" s="704"/>
      <c r="DH49" s="704"/>
      <c r="DI49" s="704"/>
      <c r="DJ49" s="704"/>
      <c r="DK49" s="704"/>
      <c r="DL49" s="704"/>
      <c r="DM49" s="704"/>
      <c r="DN49" s="704"/>
      <c r="DO49" s="704"/>
      <c r="DP49" s="705"/>
      <c r="DQ49" s="705"/>
      <c r="DR49" s="705"/>
      <c r="DS49" s="705"/>
      <c r="DT49" s="705"/>
      <c r="DU49" s="705"/>
      <c r="DV49" s="705"/>
      <c r="DW49" s="705"/>
      <c r="DX49" s="705"/>
      <c r="DY49" s="705"/>
      <c r="DZ49" s="705"/>
      <c r="EA49" s="705"/>
      <c r="EB49" s="705"/>
      <c r="EC49" s="704"/>
      <c r="EF49" s="704"/>
      <c r="EG49" s="704"/>
      <c r="EH49" s="704"/>
      <c r="EI49" s="704"/>
      <c r="EJ49" s="704"/>
      <c r="EK49" s="704"/>
      <c r="EL49" s="704"/>
      <c r="EM49" s="704"/>
      <c r="EN49" s="704"/>
      <c r="EO49" s="704"/>
      <c r="EP49" s="704"/>
      <c r="EQ49" s="704"/>
      <c r="ER49" s="704"/>
      <c r="ES49" s="704"/>
      <c r="ET49" s="704"/>
      <c r="EU49" s="704"/>
      <c r="EV49" s="704"/>
      <c r="EW49" s="704"/>
      <c r="EX49" s="704"/>
      <c r="EY49" s="704"/>
      <c r="EZ49" s="704"/>
      <c r="FA49" s="704"/>
      <c r="FB49" s="704"/>
      <c r="FC49" s="704"/>
      <c r="FD49" s="704"/>
      <c r="FE49" s="704"/>
      <c r="FF49" s="704"/>
      <c r="FG49" s="704"/>
      <c r="FH49" s="704"/>
      <c r="FI49" s="704"/>
      <c r="FJ49" s="704"/>
      <c r="FK49" s="1035"/>
      <c r="FL49" s="704"/>
      <c r="FM49" s="704"/>
      <c r="FN49" s="704"/>
      <c r="FO49" s="704"/>
      <c r="FP49" s="704"/>
      <c r="FQ49" s="704"/>
      <c r="FR49" s="704"/>
      <c r="FS49" s="704"/>
      <c r="FT49" s="704"/>
      <c r="FU49" s="704"/>
      <c r="FV49" s="704"/>
      <c r="FW49" s="704"/>
      <c r="FX49" s="704"/>
      <c r="FY49" s="704"/>
      <c r="FZ49" s="704"/>
      <c r="GA49" s="704"/>
      <c r="GB49" s="704"/>
      <c r="GC49" s="704"/>
      <c r="GD49" s="704"/>
      <c r="GE49" s="704"/>
      <c r="GF49" s="704"/>
      <c r="GG49" s="704"/>
      <c r="GH49" s="704"/>
      <c r="GI49" s="704"/>
      <c r="GJ49" s="704"/>
      <c r="GK49" s="704"/>
      <c r="GL49" s="704"/>
      <c r="GM49" s="704"/>
      <c r="GN49" s="704"/>
      <c r="GO49" s="704"/>
      <c r="GP49" s="704"/>
      <c r="GQ49" s="704"/>
      <c r="GR49" s="704"/>
      <c r="GS49" s="704"/>
      <c r="GT49" s="704"/>
      <c r="GU49" s="704"/>
      <c r="GV49" s="704"/>
      <c r="GW49" s="704"/>
      <c r="GX49" s="704"/>
      <c r="GY49" s="704"/>
      <c r="GZ49" s="704"/>
      <c r="HA49" s="704"/>
      <c r="HB49" s="704"/>
      <c r="HC49" s="704"/>
      <c r="HD49" s="704"/>
      <c r="HE49" s="704"/>
      <c r="HF49" s="704"/>
      <c r="HG49" s="704"/>
      <c r="HH49" s="704"/>
      <c r="HI49" s="704"/>
      <c r="HJ49" s="704"/>
      <c r="HK49" s="704"/>
      <c r="HL49" s="704"/>
      <c r="HM49" s="704"/>
      <c r="HN49" s="704"/>
      <c r="HO49" s="704"/>
      <c r="HP49" s="704"/>
      <c r="HQ49" s="704"/>
      <c r="HR49" s="704"/>
      <c r="HS49" s="704"/>
      <c r="HT49" s="704"/>
      <c r="HU49" s="704"/>
      <c r="HV49" s="1034"/>
      <c r="HW49" s="1034"/>
      <c r="HX49" s="1034"/>
      <c r="HY49" s="1034"/>
      <c r="HZ49" s="1034"/>
      <c r="IA49" s="1034"/>
      <c r="IB49" s="1034"/>
      <c r="IC49" s="1034"/>
    </row>
    <row r="50" spans="1:237" s="706" customFormat="1" ht="27" customHeight="1" x14ac:dyDescent="0.2">
      <c r="A50" s="1122">
        <v>30</v>
      </c>
      <c r="B50" s="694" t="s">
        <v>1154</v>
      </c>
      <c r="C50" s="696">
        <v>208</v>
      </c>
      <c r="D50" s="697">
        <v>536</v>
      </c>
      <c r="E50" s="707">
        <v>2</v>
      </c>
      <c r="F50" s="696" t="s">
        <v>1123</v>
      </c>
      <c r="G50" s="696" t="s">
        <v>1172</v>
      </c>
      <c r="H50" s="767" t="s">
        <v>1112</v>
      </c>
      <c r="I50" s="752" t="s">
        <v>1113</v>
      </c>
      <c r="J50" s="753" t="s">
        <v>1139</v>
      </c>
      <c r="K50" s="753" t="s">
        <v>1115</v>
      </c>
      <c r="L50" s="753" t="s">
        <v>1124</v>
      </c>
      <c r="M50" s="753" t="s">
        <v>1140</v>
      </c>
      <c r="N50" s="753" t="s">
        <v>1155</v>
      </c>
      <c r="O50" s="753" t="s">
        <v>1155</v>
      </c>
      <c r="P50" s="753" t="s">
        <v>1170</v>
      </c>
      <c r="Q50" s="765">
        <v>2</v>
      </c>
      <c r="R50" s="765" t="s">
        <v>1120</v>
      </c>
      <c r="S50" s="755">
        <v>2</v>
      </c>
      <c r="T50" s="766">
        <v>2.12</v>
      </c>
      <c r="U50" s="771">
        <v>41456</v>
      </c>
      <c r="V50" s="758">
        <v>41760</v>
      </c>
      <c r="W50" s="874">
        <v>7</v>
      </c>
      <c r="X50" s="1081">
        <v>4500000</v>
      </c>
      <c r="Y50" s="1081"/>
      <c r="Z50" s="1081">
        <f t="shared" si="5"/>
        <v>4500000</v>
      </c>
      <c r="AA50" s="868"/>
      <c r="AB50" s="868"/>
      <c r="AC50" s="868">
        <v>500000</v>
      </c>
      <c r="AD50" s="868">
        <v>500000</v>
      </c>
      <c r="AE50" s="868">
        <v>500000</v>
      </c>
      <c r="AF50" s="868">
        <v>500000</v>
      </c>
      <c r="AG50" s="868">
        <v>500000</v>
      </c>
      <c r="AH50" s="868">
        <v>500000</v>
      </c>
      <c r="AI50" s="868">
        <v>500000</v>
      </c>
      <c r="AJ50" s="868">
        <v>500000</v>
      </c>
      <c r="AK50" s="868">
        <v>500000</v>
      </c>
      <c r="AL50" s="868"/>
      <c r="AM50" s="868">
        <f t="shared" si="6"/>
        <v>4500000</v>
      </c>
      <c r="AN50" s="868">
        <f t="shared" si="7"/>
        <v>0</v>
      </c>
      <c r="AO50" s="915">
        <v>19800</v>
      </c>
      <c r="AP50" s="868">
        <v>17600</v>
      </c>
      <c r="AQ50" s="704"/>
      <c r="AR50" s="704"/>
      <c r="AS50" s="704"/>
      <c r="AT50" s="704"/>
      <c r="AU50" s="704"/>
      <c r="AV50" s="704"/>
      <c r="AW50" s="704"/>
      <c r="AX50" s="704"/>
      <c r="AY50" s="704"/>
      <c r="AZ50" s="704"/>
      <c r="BA50" s="704"/>
      <c r="BB50" s="704"/>
      <c r="BC50" s="704"/>
      <c r="BD50" s="704"/>
      <c r="BE50" s="704"/>
      <c r="BF50" s="704"/>
      <c r="BG50" s="704"/>
      <c r="BH50" s="704"/>
      <c r="BI50" s="704"/>
      <c r="BJ50" s="704"/>
      <c r="BK50" s="704"/>
      <c r="BL50" s="704"/>
      <c r="BM50" s="704"/>
      <c r="BN50" s="704"/>
      <c r="BO50" s="704"/>
      <c r="BP50" s="704"/>
      <c r="BQ50" s="704"/>
      <c r="BR50" s="704"/>
      <c r="BS50" s="704"/>
      <c r="BT50" s="704"/>
      <c r="BU50" s="704"/>
      <c r="BV50" s="704"/>
      <c r="BW50" s="704"/>
      <c r="BX50" s="704"/>
      <c r="BY50" s="704"/>
      <c r="BZ50" s="704"/>
      <c r="CA50" s="704"/>
      <c r="CB50" s="704"/>
      <c r="CC50" s="704"/>
      <c r="CD50" s="704"/>
      <c r="CE50" s="704"/>
      <c r="CF50" s="704"/>
      <c r="CG50" s="704"/>
      <c r="CH50" s="704"/>
      <c r="CI50" s="704"/>
      <c r="CJ50" s="704"/>
      <c r="CK50" s="704"/>
      <c r="CL50" s="704"/>
      <c r="CM50" s="704"/>
      <c r="CN50" s="704"/>
      <c r="CO50" s="704"/>
      <c r="CP50" s="704"/>
      <c r="CQ50" s="704"/>
      <c r="CR50" s="704"/>
      <c r="CS50" s="704"/>
      <c r="CT50" s="704"/>
      <c r="CU50" s="704"/>
      <c r="CV50" s="704"/>
      <c r="CW50" s="704"/>
      <c r="CX50" s="704"/>
      <c r="CY50" s="704"/>
      <c r="CZ50" s="704"/>
      <c r="DA50" s="704"/>
      <c r="DB50" s="704"/>
      <c r="DC50" s="704"/>
      <c r="DD50" s="704"/>
      <c r="DE50" s="704"/>
      <c r="DF50" s="704"/>
      <c r="DG50" s="704"/>
      <c r="DH50" s="704"/>
      <c r="DI50" s="704"/>
      <c r="DJ50" s="704"/>
      <c r="DK50" s="704"/>
      <c r="DL50" s="704"/>
      <c r="DM50" s="704"/>
      <c r="DN50" s="704"/>
      <c r="DO50" s="704"/>
      <c r="DP50" s="705"/>
      <c r="DQ50" s="705"/>
      <c r="DR50" s="705"/>
      <c r="DS50" s="705"/>
      <c r="DT50" s="705"/>
      <c r="DU50" s="705"/>
      <c r="DV50" s="705"/>
      <c r="DW50" s="705"/>
      <c r="DX50" s="705"/>
      <c r="DY50" s="705"/>
      <c r="DZ50" s="705"/>
      <c r="EA50" s="705"/>
      <c r="EB50" s="705"/>
      <c r="EC50" s="704"/>
      <c r="EF50" s="704"/>
      <c r="EG50" s="704"/>
      <c r="EH50" s="704"/>
      <c r="EI50" s="704"/>
      <c r="EJ50" s="704"/>
      <c r="EK50" s="704"/>
      <c r="EL50" s="704"/>
      <c r="EM50" s="704"/>
      <c r="EN50" s="704"/>
      <c r="EO50" s="704"/>
      <c r="EP50" s="704"/>
      <c r="EQ50" s="704"/>
      <c r="ER50" s="704"/>
      <c r="ES50" s="704"/>
      <c r="ET50" s="704"/>
      <c r="EU50" s="704"/>
      <c r="EV50" s="704"/>
      <c r="EW50" s="704"/>
      <c r="EX50" s="704"/>
      <c r="EY50" s="704"/>
      <c r="EZ50" s="704"/>
      <c r="FA50" s="704"/>
      <c r="FB50" s="704"/>
      <c r="FC50" s="704"/>
      <c r="FD50" s="704"/>
      <c r="FE50" s="704"/>
      <c r="FF50" s="704"/>
      <c r="FG50" s="704"/>
      <c r="FH50" s="704"/>
      <c r="FI50" s="704"/>
      <c r="FJ50" s="704"/>
      <c r="FK50" s="1035"/>
      <c r="FL50" s="704"/>
      <c r="FM50" s="704"/>
      <c r="FN50" s="704"/>
      <c r="FO50" s="704"/>
      <c r="FP50" s="704"/>
      <c r="FQ50" s="704"/>
      <c r="FR50" s="704"/>
      <c r="FS50" s="704"/>
      <c r="FT50" s="704"/>
      <c r="FU50" s="704"/>
      <c r="FV50" s="704"/>
      <c r="FW50" s="704"/>
      <c r="FX50" s="704"/>
      <c r="FY50" s="704"/>
      <c r="FZ50" s="704"/>
      <c r="GA50" s="704"/>
      <c r="GB50" s="704"/>
      <c r="GC50" s="704"/>
      <c r="GD50" s="704"/>
      <c r="GE50" s="704"/>
      <c r="GF50" s="704"/>
      <c r="GG50" s="704"/>
      <c r="GH50" s="704"/>
      <c r="GI50" s="704"/>
      <c r="GJ50" s="704"/>
      <c r="GK50" s="704"/>
      <c r="GL50" s="704"/>
      <c r="GM50" s="704"/>
      <c r="GN50" s="704"/>
      <c r="GO50" s="704"/>
      <c r="GP50" s="704"/>
      <c r="GQ50" s="704"/>
      <c r="GR50" s="704"/>
      <c r="GS50" s="704"/>
      <c r="GT50" s="704"/>
      <c r="GU50" s="704"/>
      <c r="GV50" s="704"/>
      <c r="GW50" s="704"/>
      <c r="GX50" s="704"/>
      <c r="GY50" s="704"/>
      <c r="GZ50" s="704"/>
      <c r="HA50" s="704"/>
      <c r="HB50" s="704"/>
      <c r="HC50" s="704"/>
      <c r="HD50" s="704"/>
      <c r="HE50" s="704"/>
      <c r="HF50" s="704"/>
      <c r="HG50" s="704"/>
      <c r="HH50" s="704"/>
      <c r="HI50" s="704"/>
      <c r="HJ50" s="704"/>
      <c r="HK50" s="704"/>
      <c r="HL50" s="704"/>
      <c r="HM50" s="704"/>
      <c r="HN50" s="704"/>
      <c r="HO50" s="704"/>
      <c r="HP50" s="704"/>
      <c r="HS50" s="704"/>
      <c r="HT50" s="704"/>
      <c r="HU50" s="704"/>
    </row>
    <row r="51" spans="1:237" s="706" customFormat="1" ht="27" customHeight="1" x14ac:dyDescent="0.25">
      <c r="A51" s="691">
        <v>31</v>
      </c>
      <c r="B51" s="694" t="s">
        <v>1154</v>
      </c>
      <c r="C51" s="696">
        <v>208</v>
      </c>
      <c r="D51" s="697">
        <v>544</v>
      </c>
      <c r="E51" s="698">
        <v>0</v>
      </c>
      <c r="F51" s="696" t="s">
        <v>1125</v>
      </c>
      <c r="G51" s="696" t="s">
        <v>1489</v>
      </c>
      <c r="H51" s="767" t="s">
        <v>1112</v>
      </c>
      <c r="I51" s="752" t="s">
        <v>1113</v>
      </c>
      <c r="J51" s="753" t="s">
        <v>1139</v>
      </c>
      <c r="K51" s="753" t="s">
        <v>1115</v>
      </c>
      <c r="L51" s="753" t="s">
        <v>1124</v>
      </c>
      <c r="M51" s="753" t="s">
        <v>1140</v>
      </c>
      <c r="N51" s="753" t="s">
        <v>1155</v>
      </c>
      <c r="O51" s="753" t="s">
        <v>1155</v>
      </c>
      <c r="P51" s="753" t="s">
        <v>1488</v>
      </c>
      <c r="Q51" s="765">
        <v>2</v>
      </c>
      <c r="R51" s="765" t="s">
        <v>1120</v>
      </c>
      <c r="S51" s="755">
        <v>2</v>
      </c>
      <c r="T51" s="766">
        <v>2.12</v>
      </c>
      <c r="U51" s="757">
        <v>41091</v>
      </c>
      <c r="V51" s="758">
        <v>41426</v>
      </c>
      <c r="W51" s="874">
        <v>7</v>
      </c>
      <c r="X51" s="1081"/>
      <c r="Y51" s="1082">
        <v>10300</v>
      </c>
      <c r="Z51" s="1081">
        <f t="shared" si="5"/>
        <v>10300</v>
      </c>
      <c r="AA51" s="868"/>
      <c r="AB51" s="868"/>
      <c r="AC51" s="868"/>
      <c r="AD51" s="868">
        <v>10300</v>
      </c>
      <c r="AE51" s="868"/>
      <c r="AF51" s="868"/>
      <c r="AG51" s="868"/>
      <c r="AH51" s="868"/>
      <c r="AI51" s="868"/>
      <c r="AJ51" s="868"/>
      <c r="AK51" s="868"/>
      <c r="AL51" s="868"/>
      <c r="AM51" s="868">
        <f t="shared" si="6"/>
        <v>10300</v>
      </c>
      <c r="AN51" s="868">
        <f t="shared" si="7"/>
        <v>0</v>
      </c>
      <c r="AO51" s="868"/>
      <c r="AP51" s="868"/>
      <c r="AQ51" s="704"/>
      <c r="AR51" s="704"/>
      <c r="AS51" s="704"/>
      <c r="AT51" s="704"/>
      <c r="AU51" s="704"/>
      <c r="AV51" s="704"/>
      <c r="AW51" s="704"/>
      <c r="AX51" s="704"/>
      <c r="AY51" s="704"/>
      <c r="AZ51" s="704"/>
      <c r="BA51" s="704"/>
      <c r="BB51" s="704"/>
      <c r="BC51" s="704"/>
      <c r="BD51" s="704"/>
      <c r="BE51" s="704"/>
      <c r="BF51" s="704"/>
      <c r="BG51" s="704"/>
      <c r="BH51" s="704"/>
      <c r="BI51" s="704"/>
      <c r="BJ51" s="704"/>
      <c r="BK51" s="704"/>
      <c r="BL51" s="704"/>
      <c r="BM51" s="704"/>
      <c r="BN51" s="704"/>
      <c r="BO51" s="704"/>
      <c r="BP51" s="704"/>
      <c r="BQ51" s="704"/>
      <c r="BR51" s="704"/>
      <c r="BS51" s="704"/>
      <c r="BT51" s="704"/>
      <c r="BU51" s="704"/>
      <c r="BV51" s="704"/>
      <c r="BW51" s="704"/>
      <c r="BX51" s="704"/>
      <c r="BY51" s="704"/>
      <c r="BZ51" s="704"/>
      <c r="CA51" s="704"/>
      <c r="CB51" s="704"/>
      <c r="CC51" s="704"/>
      <c r="CD51" s="704"/>
      <c r="CE51" s="704"/>
      <c r="CF51" s="704"/>
      <c r="CG51" s="704"/>
      <c r="CH51" s="704"/>
      <c r="CI51" s="704"/>
      <c r="CJ51" s="704"/>
      <c r="CK51" s="704"/>
      <c r="CL51" s="704"/>
      <c r="CM51" s="704"/>
      <c r="CN51" s="704"/>
      <c r="CO51" s="704"/>
      <c r="CP51" s="704"/>
      <c r="CQ51" s="704"/>
      <c r="CR51" s="704"/>
      <c r="CS51" s="704"/>
      <c r="CT51" s="704"/>
      <c r="CU51" s="704"/>
      <c r="CV51" s="704"/>
      <c r="CW51" s="704"/>
      <c r="CX51" s="704"/>
      <c r="CY51" s="704"/>
      <c r="CZ51" s="704"/>
      <c r="DA51" s="704"/>
      <c r="DB51" s="704"/>
      <c r="DC51" s="704"/>
      <c r="DD51" s="704"/>
      <c r="DE51" s="704"/>
      <c r="DF51" s="704"/>
      <c r="DG51" s="704"/>
      <c r="DH51" s="704"/>
      <c r="DI51" s="704"/>
      <c r="DJ51" s="704"/>
      <c r="DK51" s="704"/>
      <c r="DL51" s="704"/>
      <c r="DM51" s="704"/>
      <c r="DN51" s="704"/>
      <c r="DO51" s="704"/>
      <c r="DP51" s="705"/>
      <c r="DQ51" s="705"/>
      <c r="DR51" s="705"/>
      <c r="DS51" s="705"/>
      <c r="DT51" s="705"/>
      <c r="DU51" s="705"/>
      <c r="DV51" s="705"/>
      <c r="DW51" s="705"/>
      <c r="DX51" s="705"/>
      <c r="DY51" s="705"/>
      <c r="DZ51" s="705"/>
      <c r="EA51" s="705"/>
      <c r="EB51" s="705"/>
      <c r="EC51" s="704"/>
      <c r="EF51" s="704"/>
      <c r="EG51" s="704"/>
      <c r="EH51" s="704"/>
      <c r="EI51" s="704"/>
      <c r="EJ51" s="704"/>
      <c r="EK51" s="704"/>
      <c r="EL51" s="704"/>
      <c r="EM51" s="704"/>
      <c r="EN51" s="704"/>
      <c r="EO51" s="704"/>
      <c r="EP51" s="704"/>
      <c r="EQ51" s="704"/>
      <c r="ER51" s="704"/>
      <c r="ES51" s="704"/>
      <c r="ET51" s="704"/>
      <c r="EU51" s="704"/>
      <c r="EV51" s="704"/>
      <c r="EW51" s="704"/>
      <c r="EX51" s="704"/>
      <c r="EY51" s="704"/>
      <c r="EZ51" s="704"/>
      <c r="FA51" s="704"/>
      <c r="FB51" s="704"/>
      <c r="FC51" s="704"/>
      <c r="FD51" s="704"/>
      <c r="FE51" s="704"/>
      <c r="FF51" s="704"/>
      <c r="FG51" s="704"/>
      <c r="FH51" s="704"/>
      <c r="FI51" s="704"/>
      <c r="FJ51" s="704"/>
      <c r="FK51" s="1034"/>
      <c r="FL51" s="1034"/>
      <c r="FM51" s="1034"/>
      <c r="FN51" s="1034"/>
      <c r="FO51" s="1034"/>
      <c r="FP51" s="1034"/>
      <c r="FQ51" s="1034"/>
      <c r="FR51" s="1034"/>
      <c r="FS51" s="1034"/>
      <c r="FT51" s="1034"/>
      <c r="FU51" s="1034"/>
      <c r="FV51" s="1034"/>
      <c r="FW51" s="1034"/>
      <c r="FX51" s="1034"/>
      <c r="FY51" s="1034"/>
      <c r="FZ51" s="1034"/>
      <c r="GA51" s="1034"/>
      <c r="GB51" s="1034"/>
      <c r="GC51" s="1034"/>
      <c r="GD51" s="1034"/>
      <c r="GE51" s="1034"/>
      <c r="GF51" s="1034"/>
      <c r="GG51" s="1034"/>
      <c r="GH51" s="1034"/>
      <c r="GI51" s="1034"/>
      <c r="HS51" s="704"/>
      <c r="HT51" s="704"/>
      <c r="HU51" s="704"/>
    </row>
    <row r="52" spans="1:237" s="706" customFormat="1" ht="27" customHeight="1" x14ac:dyDescent="0.2">
      <c r="A52" s="691">
        <v>32</v>
      </c>
      <c r="B52" s="694" t="s">
        <v>1154</v>
      </c>
      <c r="C52" s="696">
        <v>208</v>
      </c>
      <c r="D52" s="697">
        <v>544</v>
      </c>
      <c r="E52" s="707">
        <v>1</v>
      </c>
      <c r="F52" s="696" t="s">
        <v>1125</v>
      </c>
      <c r="G52" s="696" t="s">
        <v>1173</v>
      </c>
      <c r="H52" s="767" t="s">
        <v>1112</v>
      </c>
      <c r="I52" s="752" t="s">
        <v>1113</v>
      </c>
      <c r="J52" s="753" t="s">
        <v>1139</v>
      </c>
      <c r="K52" s="753" t="s">
        <v>1115</v>
      </c>
      <c r="L52" s="753" t="s">
        <v>1124</v>
      </c>
      <c r="M52" s="753" t="s">
        <v>1140</v>
      </c>
      <c r="N52" s="753" t="s">
        <v>1155</v>
      </c>
      <c r="O52" s="753" t="s">
        <v>1155</v>
      </c>
      <c r="P52" s="753" t="s">
        <v>1170</v>
      </c>
      <c r="Q52" s="765" t="s">
        <v>1120</v>
      </c>
      <c r="R52" s="765" t="s">
        <v>1120</v>
      </c>
      <c r="S52" s="755">
        <v>2</v>
      </c>
      <c r="T52" s="766">
        <v>2.12</v>
      </c>
      <c r="U52" s="771">
        <v>41456</v>
      </c>
      <c r="V52" s="758">
        <v>41791</v>
      </c>
      <c r="W52" s="874">
        <v>7</v>
      </c>
      <c r="X52" s="1081">
        <v>10000</v>
      </c>
      <c r="Y52" s="1081"/>
      <c r="Z52" s="1081">
        <f t="shared" si="5"/>
        <v>10000</v>
      </c>
      <c r="AA52" s="868"/>
      <c r="AB52" s="868"/>
      <c r="AC52" s="868"/>
      <c r="AD52" s="868">
        <v>10000</v>
      </c>
      <c r="AE52" s="868"/>
      <c r="AF52" s="868"/>
      <c r="AG52" s="868"/>
      <c r="AH52" s="868"/>
      <c r="AI52" s="868"/>
      <c r="AJ52" s="868"/>
      <c r="AK52" s="868"/>
      <c r="AL52" s="868"/>
      <c r="AM52" s="868">
        <f t="shared" si="6"/>
        <v>10000</v>
      </c>
      <c r="AN52" s="868">
        <f t="shared" si="7"/>
        <v>0</v>
      </c>
      <c r="AO52" s="915">
        <v>10600</v>
      </c>
      <c r="AP52" s="868">
        <v>11000</v>
      </c>
      <c r="AQ52" s="704"/>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704"/>
      <c r="BN52" s="704"/>
      <c r="BO52" s="704"/>
      <c r="BP52" s="704"/>
      <c r="BQ52" s="704"/>
      <c r="BR52" s="704"/>
      <c r="BS52" s="704"/>
      <c r="BT52" s="704"/>
      <c r="BU52" s="704"/>
      <c r="BV52" s="704"/>
      <c r="BW52" s="704"/>
      <c r="BX52" s="704"/>
      <c r="BY52" s="704"/>
      <c r="BZ52" s="704"/>
      <c r="CA52" s="704"/>
      <c r="CB52" s="704"/>
      <c r="CC52" s="704"/>
      <c r="CD52" s="704"/>
      <c r="CE52" s="704"/>
      <c r="CF52" s="704"/>
      <c r="CG52" s="704"/>
      <c r="CH52" s="704"/>
      <c r="CI52" s="704"/>
      <c r="CJ52" s="704"/>
      <c r="CK52" s="704"/>
      <c r="CL52" s="704"/>
      <c r="CM52" s="704"/>
      <c r="CN52" s="704"/>
      <c r="CO52" s="704"/>
      <c r="CP52" s="704"/>
      <c r="CQ52" s="704"/>
      <c r="CR52" s="704"/>
      <c r="CS52" s="704"/>
      <c r="CT52" s="704"/>
      <c r="CU52" s="704"/>
      <c r="CV52" s="704"/>
      <c r="CW52" s="704"/>
      <c r="CX52" s="704"/>
      <c r="CY52" s="704"/>
      <c r="CZ52" s="704"/>
      <c r="DA52" s="704"/>
      <c r="DB52" s="704"/>
      <c r="DC52" s="704"/>
      <c r="DD52" s="704"/>
      <c r="DE52" s="704"/>
      <c r="DF52" s="704"/>
      <c r="DG52" s="704"/>
      <c r="DH52" s="704"/>
      <c r="DI52" s="704"/>
      <c r="DJ52" s="704"/>
      <c r="DK52" s="704"/>
      <c r="DL52" s="704"/>
      <c r="DM52" s="704"/>
      <c r="DN52" s="704"/>
      <c r="DO52" s="704"/>
      <c r="DP52" s="705"/>
      <c r="DQ52" s="705"/>
      <c r="DR52" s="705"/>
      <c r="DS52" s="705"/>
      <c r="DT52" s="705"/>
      <c r="DU52" s="705"/>
      <c r="DV52" s="705"/>
      <c r="DW52" s="705"/>
      <c r="DX52" s="705"/>
      <c r="DY52" s="705"/>
      <c r="DZ52" s="705"/>
      <c r="EA52" s="705"/>
      <c r="EB52" s="705"/>
      <c r="EC52" s="704"/>
      <c r="EF52" s="704"/>
      <c r="EG52" s="704"/>
      <c r="EH52" s="704"/>
      <c r="EI52" s="704"/>
      <c r="EJ52" s="704"/>
      <c r="EK52" s="704"/>
      <c r="EL52" s="704"/>
      <c r="EM52" s="704"/>
      <c r="EN52" s="704"/>
      <c r="EO52" s="704"/>
      <c r="EP52" s="704"/>
      <c r="EQ52" s="704"/>
      <c r="ER52" s="704"/>
      <c r="ES52" s="704"/>
      <c r="ET52" s="704"/>
      <c r="EU52" s="704"/>
      <c r="EV52" s="704"/>
      <c r="EW52" s="704"/>
      <c r="EX52" s="704"/>
      <c r="EY52" s="704"/>
      <c r="EZ52" s="704"/>
      <c r="FA52" s="704"/>
      <c r="FB52" s="704"/>
      <c r="FC52" s="704"/>
      <c r="FD52" s="704"/>
      <c r="FE52" s="704"/>
      <c r="FF52" s="704"/>
      <c r="FG52" s="704"/>
      <c r="FH52" s="704"/>
      <c r="FI52" s="704"/>
      <c r="FJ52" s="704"/>
      <c r="FK52" s="1035"/>
      <c r="FL52" s="704"/>
      <c r="FM52" s="704"/>
      <c r="FN52" s="704"/>
      <c r="FO52" s="704"/>
      <c r="FP52" s="704"/>
      <c r="FQ52" s="704"/>
      <c r="FR52" s="704"/>
      <c r="FS52" s="704"/>
      <c r="FT52" s="704"/>
      <c r="FU52" s="704"/>
      <c r="FV52" s="704"/>
      <c r="FW52" s="704"/>
      <c r="FX52" s="704"/>
      <c r="FY52" s="704"/>
      <c r="FZ52" s="704"/>
      <c r="GA52" s="704"/>
      <c r="GB52" s="704"/>
      <c r="GC52" s="704"/>
      <c r="GD52" s="704"/>
      <c r="GE52" s="704"/>
      <c r="GF52" s="704"/>
      <c r="GG52" s="704"/>
      <c r="GH52" s="704"/>
      <c r="GI52" s="704"/>
      <c r="GJ52" s="704"/>
      <c r="GK52" s="704"/>
      <c r="GL52" s="704"/>
      <c r="GM52" s="704"/>
      <c r="GN52" s="704"/>
      <c r="GO52" s="704"/>
      <c r="GP52" s="704"/>
      <c r="GQ52" s="704"/>
      <c r="GR52" s="704"/>
      <c r="GS52" s="704"/>
      <c r="GT52" s="704"/>
      <c r="GU52" s="704"/>
      <c r="HQ52" s="704"/>
      <c r="HR52" s="704"/>
    </row>
    <row r="53" spans="1:237" s="706" customFormat="1" ht="27" customHeight="1" x14ac:dyDescent="0.25">
      <c r="A53" s="1122">
        <v>33</v>
      </c>
      <c r="B53" s="694" t="s">
        <v>1154</v>
      </c>
      <c r="C53" s="696">
        <v>209</v>
      </c>
      <c r="D53" s="697">
        <v>532</v>
      </c>
      <c r="E53" s="707">
        <v>1</v>
      </c>
      <c r="F53" s="696" t="s">
        <v>1121</v>
      </c>
      <c r="G53" s="696" t="s">
        <v>1176</v>
      </c>
      <c r="H53" s="767" t="s">
        <v>1112</v>
      </c>
      <c r="I53" s="767" t="s">
        <v>1113</v>
      </c>
      <c r="J53" s="753" t="s">
        <v>1139</v>
      </c>
      <c r="K53" s="761" t="s">
        <v>1115</v>
      </c>
      <c r="L53" s="761" t="s">
        <v>1116</v>
      </c>
      <c r="M53" s="753" t="s">
        <v>1140</v>
      </c>
      <c r="N53" s="753" t="s">
        <v>1155</v>
      </c>
      <c r="O53" s="753" t="s">
        <v>1155</v>
      </c>
      <c r="P53" s="773" t="s">
        <v>1174</v>
      </c>
      <c r="Q53" s="753" t="s">
        <v>1160</v>
      </c>
      <c r="R53" s="753" t="s">
        <v>1160</v>
      </c>
      <c r="S53" s="755">
        <v>2</v>
      </c>
      <c r="T53" s="766">
        <v>2.12</v>
      </c>
      <c r="U53" s="771">
        <v>41456</v>
      </c>
      <c r="V53" s="772">
        <v>42522</v>
      </c>
      <c r="W53" s="874">
        <v>25</v>
      </c>
      <c r="X53" s="1081">
        <v>15000</v>
      </c>
      <c r="Y53" s="1081"/>
      <c r="Z53" s="1081">
        <f t="shared" si="5"/>
        <v>15000</v>
      </c>
      <c r="AA53" s="868"/>
      <c r="AB53" s="868"/>
      <c r="AC53" s="868"/>
      <c r="AD53" s="868"/>
      <c r="AE53" s="868"/>
      <c r="AF53" s="868"/>
      <c r="AG53" s="868">
        <v>15000</v>
      </c>
      <c r="AH53" s="868"/>
      <c r="AI53" s="868"/>
      <c r="AJ53" s="868"/>
      <c r="AK53" s="868"/>
      <c r="AL53" s="868"/>
      <c r="AM53" s="868">
        <f t="shared" si="6"/>
        <v>15000</v>
      </c>
      <c r="AN53" s="868">
        <f t="shared" si="7"/>
        <v>0</v>
      </c>
      <c r="AO53" s="915">
        <v>15800</v>
      </c>
      <c r="AP53" s="868">
        <v>16800</v>
      </c>
      <c r="AQ53" s="704"/>
      <c r="AR53" s="704"/>
      <c r="AS53" s="704"/>
      <c r="AT53" s="704"/>
      <c r="AU53" s="704"/>
      <c r="AV53" s="704"/>
      <c r="AW53" s="704"/>
      <c r="AX53" s="704"/>
      <c r="AY53" s="704"/>
      <c r="AZ53" s="704"/>
      <c r="BA53" s="704"/>
      <c r="BB53" s="704"/>
      <c r="BC53" s="704"/>
      <c r="BD53" s="704"/>
      <c r="BE53" s="704"/>
      <c r="BF53" s="704"/>
      <c r="BG53" s="704"/>
      <c r="BH53" s="704"/>
      <c r="BI53" s="704"/>
      <c r="BJ53" s="704"/>
      <c r="BK53" s="704"/>
      <c r="BL53" s="704"/>
      <c r="BM53" s="704"/>
      <c r="BN53" s="704"/>
      <c r="BO53" s="704"/>
      <c r="BP53" s="704"/>
      <c r="BQ53" s="704"/>
      <c r="BR53" s="704"/>
      <c r="BS53" s="704"/>
      <c r="BT53" s="704"/>
      <c r="BU53" s="704"/>
      <c r="BV53" s="704"/>
      <c r="BW53" s="704"/>
      <c r="BX53" s="704"/>
      <c r="BY53" s="704"/>
      <c r="BZ53" s="704"/>
      <c r="CA53" s="704"/>
      <c r="CB53" s="704"/>
      <c r="CC53" s="704"/>
      <c r="CD53" s="704"/>
      <c r="CE53" s="704"/>
      <c r="CF53" s="704"/>
      <c r="CG53" s="704"/>
      <c r="CH53" s="704"/>
      <c r="CI53" s="704"/>
      <c r="CJ53" s="704"/>
      <c r="CK53" s="704"/>
      <c r="CL53" s="704"/>
      <c r="CM53" s="704"/>
      <c r="CN53" s="704"/>
      <c r="CO53" s="704"/>
      <c r="CP53" s="704"/>
      <c r="CQ53" s="704"/>
      <c r="CR53" s="704"/>
      <c r="CS53" s="704"/>
      <c r="CT53" s="704"/>
      <c r="CU53" s="704"/>
      <c r="CV53" s="704"/>
      <c r="CW53" s="704"/>
      <c r="CX53" s="704"/>
      <c r="CY53" s="704"/>
      <c r="CZ53" s="704"/>
      <c r="DA53" s="704"/>
      <c r="DB53" s="704"/>
      <c r="DC53" s="704"/>
      <c r="DD53" s="704"/>
      <c r="DE53" s="704"/>
      <c r="DF53" s="704"/>
      <c r="DG53" s="704"/>
      <c r="DH53" s="704"/>
      <c r="DI53" s="704"/>
      <c r="DJ53" s="704"/>
      <c r="DK53" s="704"/>
      <c r="DL53" s="704"/>
      <c r="DM53" s="704"/>
      <c r="DN53" s="704"/>
      <c r="DO53" s="704"/>
      <c r="DP53" s="704"/>
      <c r="DQ53" s="704"/>
      <c r="DR53" s="704"/>
      <c r="DS53" s="704"/>
      <c r="DT53" s="704"/>
      <c r="DU53" s="704"/>
      <c r="DV53" s="704"/>
      <c r="DW53" s="704"/>
      <c r="DX53" s="704"/>
      <c r="DY53" s="704"/>
      <c r="DZ53" s="704"/>
      <c r="EA53" s="704"/>
      <c r="EB53" s="704"/>
      <c r="EC53" s="705"/>
      <c r="ED53" s="704"/>
      <c r="EE53" s="704"/>
      <c r="EF53" s="705"/>
      <c r="EG53" s="705"/>
      <c r="EH53" s="705"/>
      <c r="EI53" s="705"/>
      <c r="EJ53" s="705"/>
      <c r="EK53" s="705"/>
      <c r="EL53" s="705"/>
      <c r="EM53" s="705"/>
      <c r="EN53" s="705"/>
      <c r="EO53" s="705"/>
      <c r="EP53" s="705"/>
      <c r="EQ53" s="705"/>
      <c r="ER53" s="705"/>
      <c r="ES53" s="705"/>
      <c r="ET53" s="705"/>
      <c r="EU53" s="705"/>
      <c r="EV53" s="705"/>
      <c r="EW53" s="705"/>
      <c r="EX53" s="705"/>
      <c r="EY53" s="705"/>
      <c r="EZ53" s="705"/>
      <c r="FA53" s="705"/>
      <c r="FB53" s="705"/>
      <c r="FC53" s="705"/>
      <c r="FD53" s="705"/>
      <c r="FE53" s="705"/>
      <c r="FF53" s="705"/>
      <c r="FG53" s="705"/>
      <c r="FH53" s="705"/>
      <c r="FJ53" s="704"/>
      <c r="FK53" s="1035"/>
      <c r="FL53" s="704"/>
      <c r="FM53" s="704"/>
      <c r="FN53" s="704"/>
      <c r="FO53" s="704"/>
      <c r="FP53" s="704"/>
      <c r="FQ53" s="704"/>
      <c r="FR53" s="704"/>
      <c r="FS53" s="704"/>
      <c r="FT53" s="704"/>
      <c r="FU53" s="704"/>
      <c r="FV53" s="704"/>
      <c r="FW53" s="704"/>
      <c r="FX53" s="704"/>
      <c r="FY53" s="704"/>
      <c r="FZ53" s="704"/>
      <c r="GA53" s="704"/>
      <c r="GB53" s="704"/>
      <c r="GC53" s="704"/>
      <c r="GD53" s="704"/>
      <c r="GE53" s="704"/>
      <c r="GF53" s="704"/>
      <c r="GG53" s="704"/>
      <c r="GH53" s="704"/>
      <c r="GI53" s="704"/>
      <c r="GJ53" s="704"/>
      <c r="GK53" s="704"/>
      <c r="GL53" s="704"/>
      <c r="GM53" s="704"/>
      <c r="GN53" s="704"/>
      <c r="GO53" s="704"/>
      <c r="GP53" s="704"/>
      <c r="GQ53" s="704"/>
      <c r="GR53" s="704"/>
      <c r="GS53" s="704"/>
      <c r="GT53" s="704"/>
      <c r="GU53" s="704"/>
      <c r="HQ53" s="704"/>
      <c r="HR53" s="704"/>
      <c r="HV53" s="1034"/>
      <c r="HW53" s="1034"/>
      <c r="HX53" s="1034"/>
      <c r="HY53" s="1034"/>
      <c r="HZ53" s="1034"/>
      <c r="IA53" s="1034"/>
      <c r="IB53" s="1034"/>
      <c r="IC53" s="1034"/>
    </row>
    <row r="54" spans="1:237" s="706" customFormat="1" ht="27" customHeight="1" x14ac:dyDescent="0.25">
      <c r="A54" s="691">
        <v>34</v>
      </c>
      <c r="B54" s="694" t="s">
        <v>1154</v>
      </c>
      <c r="C54" s="696">
        <v>209</v>
      </c>
      <c r="D54" s="697">
        <v>532</v>
      </c>
      <c r="E54" s="707">
        <v>2</v>
      </c>
      <c r="F54" s="696" t="s">
        <v>1121</v>
      </c>
      <c r="G54" s="696" t="s">
        <v>1177</v>
      </c>
      <c r="H54" s="767" t="s">
        <v>1112</v>
      </c>
      <c r="I54" s="767" t="s">
        <v>1113</v>
      </c>
      <c r="J54" s="753" t="s">
        <v>1139</v>
      </c>
      <c r="K54" s="761" t="s">
        <v>1115</v>
      </c>
      <c r="L54" s="761" t="s">
        <v>1116</v>
      </c>
      <c r="M54" s="753" t="s">
        <v>1140</v>
      </c>
      <c r="N54" s="753" t="s">
        <v>1155</v>
      </c>
      <c r="O54" s="753" t="s">
        <v>1155</v>
      </c>
      <c r="P54" s="773" t="s">
        <v>1174</v>
      </c>
      <c r="Q54" s="753" t="s">
        <v>1160</v>
      </c>
      <c r="R54" s="753" t="s">
        <v>1160</v>
      </c>
      <c r="S54" s="755">
        <v>2</v>
      </c>
      <c r="T54" s="766">
        <v>2.12</v>
      </c>
      <c r="U54" s="771">
        <v>41456</v>
      </c>
      <c r="V54" s="772">
        <v>42522</v>
      </c>
      <c r="W54" s="874">
        <v>25</v>
      </c>
      <c r="X54" s="1081">
        <v>360000</v>
      </c>
      <c r="Y54" s="1081"/>
      <c r="Z54" s="1081">
        <f t="shared" si="5"/>
        <v>360000</v>
      </c>
      <c r="AA54" s="868"/>
      <c r="AB54" s="868"/>
      <c r="AC54" s="868"/>
      <c r="AD54" s="868"/>
      <c r="AE54" s="868"/>
      <c r="AF54" s="868"/>
      <c r="AG54" s="868"/>
      <c r="AH54" s="868"/>
      <c r="AI54" s="868">
        <v>360000</v>
      </c>
      <c r="AJ54" s="868"/>
      <c r="AK54" s="868"/>
      <c r="AL54" s="868"/>
      <c r="AM54" s="868">
        <f t="shared" si="6"/>
        <v>360000</v>
      </c>
      <c r="AN54" s="868">
        <f t="shared" si="7"/>
        <v>0</v>
      </c>
      <c r="AO54" s="915">
        <v>266000</v>
      </c>
      <c r="AP54" s="868">
        <v>282000</v>
      </c>
      <c r="AQ54" s="704"/>
      <c r="AR54" s="704"/>
      <c r="AS54" s="704"/>
      <c r="AT54" s="704"/>
      <c r="AU54" s="704"/>
      <c r="AV54" s="704"/>
      <c r="AW54" s="704"/>
      <c r="AX54" s="704"/>
      <c r="AY54" s="704"/>
      <c r="AZ54" s="704"/>
      <c r="BA54" s="704"/>
      <c r="BB54" s="704"/>
      <c r="BC54" s="704"/>
      <c r="BD54" s="704"/>
      <c r="BE54" s="704"/>
      <c r="BF54" s="704"/>
      <c r="BG54" s="704"/>
      <c r="BH54" s="704"/>
      <c r="BI54" s="704"/>
      <c r="BJ54" s="704"/>
      <c r="BK54" s="704"/>
      <c r="BL54" s="704"/>
      <c r="BM54" s="704"/>
      <c r="BN54" s="704"/>
      <c r="BO54" s="704"/>
      <c r="BP54" s="704"/>
      <c r="BQ54" s="704"/>
      <c r="BR54" s="704"/>
      <c r="BS54" s="704"/>
      <c r="BT54" s="704"/>
      <c r="BU54" s="704"/>
      <c r="BV54" s="704"/>
      <c r="BW54" s="704"/>
      <c r="BX54" s="704"/>
      <c r="BY54" s="704"/>
      <c r="BZ54" s="704"/>
      <c r="CA54" s="704"/>
      <c r="CB54" s="704"/>
      <c r="CC54" s="704"/>
      <c r="CD54" s="704"/>
      <c r="CE54" s="704"/>
      <c r="CF54" s="704"/>
      <c r="CG54" s="704"/>
      <c r="CH54" s="704"/>
      <c r="CI54" s="704"/>
      <c r="CJ54" s="704"/>
      <c r="CK54" s="704"/>
      <c r="CL54" s="704"/>
      <c r="CM54" s="704"/>
      <c r="CN54" s="704"/>
      <c r="CO54" s="704"/>
      <c r="CP54" s="704"/>
      <c r="CQ54" s="704"/>
      <c r="CR54" s="704"/>
      <c r="CS54" s="704"/>
      <c r="CT54" s="704"/>
      <c r="CU54" s="704"/>
      <c r="CV54" s="704"/>
      <c r="CW54" s="704"/>
      <c r="CX54" s="704"/>
      <c r="CY54" s="704"/>
      <c r="CZ54" s="704"/>
      <c r="DA54" s="704"/>
      <c r="DB54" s="704"/>
      <c r="DC54" s="704"/>
      <c r="DD54" s="704"/>
      <c r="DE54" s="704"/>
      <c r="DF54" s="704"/>
      <c r="DG54" s="704"/>
      <c r="DH54" s="704"/>
      <c r="DI54" s="704"/>
      <c r="DJ54" s="704"/>
      <c r="DK54" s="704"/>
      <c r="DL54" s="704"/>
      <c r="DM54" s="704"/>
      <c r="DN54" s="704"/>
      <c r="DO54" s="704"/>
      <c r="DP54" s="704"/>
      <c r="DQ54" s="704"/>
      <c r="DR54" s="704"/>
      <c r="DS54" s="704"/>
      <c r="DT54" s="704"/>
      <c r="DU54" s="704"/>
      <c r="DV54" s="704"/>
      <c r="DW54" s="704"/>
      <c r="DX54" s="704"/>
      <c r="DY54" s="704"/>
      <c r="DZ54" s="704"/>
      <c r="EA54" s="704"/>
      <c r="EB54" s="704"/>
      <c r="EC54" s="705"/>
      <c r="ED54" s="704"/>
      <c r="EE54" s="704"/>
      <c r="EF54" s="705"/>
      <c r="EG54" s="705"/>
      <c r="EH54" s="705"/>
      <c r="EI54" s="705"/>
      <c r="EJ54" s="705"/>
      <c r="EK54" s="705"/>
      <c r="EL54" s="705"/>
      <c r="EM54" s="705"/>
      <c r="EN54" s="705"/>
      <c r="EO54" s="705"/>
      <c r="EP54" s="705"/>
      <c r="EQ54" s="705"/>
      <c r="ER54" s="705"/>
      <c r="ES54" s="705"/>
      <c r="ET54" s="705"/>
      <c r="EU54" s="705"/>
      <c r="EV54" s="705"/>
      <c r="EW54" s="705"/>
      <c r="EX54" s="705"/>
      <c r="EY54" s="705"/>
      <c r="EZ54" s="705"/>
      <c r="FA54" s="705"/>
      <c r="FB54" s="705"/>
      <c r="FC54" s="705"/>
      <c r="FD54" s="705"/>
      <c r="FE54" s="705"/>
      <c r="FF54" s="705"/>
      <c r="FG54" s="705"/>
      <c r="FH54" s="705"/>
      <c r="FJ54" s="704"/>
      <c r="FK54" s="1035"/>
      <c r="FL54" s="704"/>
      <c r="FM54" s="704"/>
      <c r="FN54" s="704"/>
      <c r="FO54" s="704"/>
      <c r="FP54" s="704"/>
      <c r="FQ54" s="704"/>
      <c r="FR54" s="704"/>
      <c r="FS54" s="704"/>
      <c r="FT54" s="704"/>
      <c r="FU54" s="704"/>
      <c r="FV54" s="704"/>
      <c r="FW54" s="704"/>
      <c r="FX54" s="704"/>
      <c r="FY54" s="704"/>
      <c r="FZ54" s="704"/>
      <c r="GA54" s="704"/>
      <c r="GB54" s="704"/>
      <c r="GC54" s="704"/>
      <c r="GD54" s="704"/>
      <c r="GE54" s="704"/>
      <c r="GF54" s="704"/>
      <c r="GG54" s="704"/>
      <c r="GH54" s="704"/>
      <c r="GI54" s="704"/>
      <c r="GJ54" s="704"/>
      <c r="GK54" s="704"/>
      <c r="GL54" s="704"/>
      <c r="GM54" s="704"/>
      <c r="GN54" s="704"/>
      <c r="GO54" s="704"/>
      <c r="GP54" s="704"/>
      <c r="GQ54" s="704"/>
      <c r="GR54" s="704"/>
      <c r="GS54" s="704"/>
      <c r="GT54" s="704"/>
      <c r="GU54" s="704"/>
      <c r="HQ54" s="704"/>
      <c r="HR54" s="704"/>
      <c r="HV54" s="1034"/>
      <c r="HW54" s="1034"/>
      <c r="HX54" s="1034"/>
      <c r="HY54" s="1034"/>
      <c r="HZ54" s="1034"/>
      <c r="IA54" s="1034"/>
      <c r="IB54" s="1034"/>
      <c r="IC54" s="1034"/>
    </row>
    <row r="55" spans="1:237" s="706" customFormat="1" ht="27" customHeight="1" x14ac:dyDescent="0.25">
      <c r="A55" s="691">
        <v>35</v>
      </c>
      <c r="B55" s="694" t="s">
        <v>1154</v>
      </c>
      <c r="C55" s="696">
        <v>209</v>
      </c>
      <c r="D55" s="697">
        <v>532</v>
      </c>
      <c r="E55" s="707">
        <v>3</v>
      </c>
      <c r="F55" s="696" t="s">
        <v>1121</v>
      </c>
      <c r="G55" s="696" t="s">
        <v>1175</v>
      </c>
      <c r="H55" s="767" t="s">
        <v>1112</v>
      </c>
      <c r="I55" s="767" t="s">
        <v>1113</v>
      </c>
      <c r="J55" s="753" t="s">
        <v>1139</v>
      </c>
      <c r="K55" s="761" t="s">
        <v>1115</v>
      </c>
      <c r="L55" s="761" t="s">
        <v>1116</v>
      </c>
      <c r="M55" s="753" t="s">
        <v>1140</v>
      </c>
      <c r="N55" s="753" t="s">
        <v>1155</v>
      </c>
      <c r="O55" s="753" t="s">
        <v>1155</v>
      </c>
      <c r="P55" s="773" t="s">
        <v>1174</v>
      </c>
      <c r="Q55" s="753" t="s">
        <v>1160</v>
      </c>
      <c r="R55" s="753" t="s">
        <v>1160</v>
      </c>
      <c r="S55" s="755">
        <v>2</v>
      </c>
      <c r="T55" s="766">
        <v>2.12</v>
      </c>
      <c r="U55" s="771">
        <v>41456</v>
      </c>
      <c r="V55" s="772">
        <v>42522</v>
      </c>
      <c r="W55" s="874">
        <v>25</v>
      </c>
      <c r="X55" s="1081">
        <v>500000</v>
      </c>
      <c r="Y55" s="1081"/>
      <c r="Z55" s="1081">
        <f t="shared" si="5"/>
        <v>500000</v>
      </c>
      <c r="AA55" s="868"/>
      <c r="AB55" s="868"/>
      <c r="AC55" s="868"/>
      <c r="AD55" s="868"/>
      <c r="AE55" s="868"/>
      <c r="AF55" s="868"/>
      <c r="AG55" s="868"/>
      <c r="AH55" s="868"/>
      <c r="AI55" s="868">
        <v>250000</v>
      </c>
      <c r="AJ55" s="868">
        <v>250000</v>
      </c>
      <c r="AK55" s="868"/>
      <c r="AL55" s="868"/>
      <c r="AM55" s="868">
        <f t="shared" si="6"/>
        <v>500000</v>
      </c>
      <c r="AN55" s="868">
        <f t="shared" si="7"/>
        <v>0</v>
      </c>
      <c r="AO55" s="915">
        <v>525000</v>
      </c>
      <c r="AP55" s="868">
        <v>556500</v>
      </c>
      <c r="AQ55" s="704"/>
      <c r="AR55" s="704"/>
      <c r="AS55" s="704"/>
      <c r="AT55" s="704"/>
      <c r="AU55" s="704"/>
      <c r="AV55" s="704"/>
      <c r="AW55" s="704"/>
      <c r="AX55" s="704"/>
      <c r="AY55" s="704"/>
      <c r="AZ55" s="704"/>
      <c r="BA55" s="704"/>
      <c r="BB55" s="704"/>
      <c r="BC55" s="704"/>
      <c r="BD55" s="704"/>
      <c r="BE55" s="704"/>
      <c r="BF55" s="704"/>
      <c r="BG55" s="704"/>
      <c r="BH55" s="704"/>
      <c r="BI55" s="704"/>
      <c r="BJ55" s="704"/>
      <c r="BK55" s="704"/>
      <c r="BL55" s="704"/>
      <c r="BM55" s="704"/>
      <c r="BN55" s="704"/>
      <c r="BO55" s="704"/>
      <c r="BP55" s="704"/>
      <c r="BQ55" s="704"/>
      <c r="BR55" s="704"/>
      <c r="BS55" s="704"/>
      <c r="BT55" s="704"/>
      <c r="BU55" s="704"/>
      <c r="BV55" s="704"/>
      <c r="BW55" s="704"/>
      <c r="BX55" s="704"/>
      <c r="BY55" s="704"/>
      <c r="BZ55" s="704"/>
      <c r="CA55" s="704"/>
      <c r="CB55" s="704"/>
      <c r="CC55" s="704"/>
      <c r="CD55" s="704"/>
      <c r="CE55" s="704"/>
      <c r="CF55" s="704"/>
      <c r="CG55" s="704"/>
      <c r="CH55" s="704"/>
      <c r="CI55" s="704"/>
      <c r="CJ55" s="704"/>
      <c r="CK55" s="704"/>
      <c r="CL55" s="704"/>
      <c r="CM55" s="704"/>
      <c r="CN55" s="704"/>
      <c r="CO55" s="704"/>
      <c r="CP55" s="704"/>
      <c r="CQ55" s="704"/>
      <c r="CR55" s="704"/>
      <c r="CS55" s="704"/>
      <c r="CT55" s="704"/>
      <c r="CU55" s="704"/>
      <c r="CV55" s="704"/>
      <c r="CW55" s="704"/>
      <c r="CX55" s="704"/>
      <c r="CY55" s="704"/>
      <c r="CZ55" s="704"/>
      <c r="DA55" s="704"/>
      <c r="DB55" s="704"/>
      <c r="DC55" s="704"/>
      <c r="DD55" s="704"/>
      <c r="DE55" s="704"/>
      <c r="DF55" s="704"/>
      <c r="DG55" s="704"/>
      <c r="DH55" s="704"/>
      <c r="DI55" s="704"/>
      <c r="DJ55" s="704"/>
      <c r="DK55" s="704"/>
      <c r="DL55" s="704"/>
      <c r="DM55" s="704"/>
      <c r="DN55" s="704"/>
      <c r="DO55" s="704"/>
      <c r="DP55" s="704"/>
      <c r="DQ55" s="704"/>
      <c r="DR55" s="704"/>
      <c r="DS55" s="704"/>
      <c r="DT55" s="704"/>
      <c r="DU55" s="704"/>
      <c r="DV55" s="704"/>
      <c r="DW55" s="704"/>
      <c r="DX55" s="704"/>
      <c r="DY55" s="704"/>
      <c r="DZ55" s="704"/>
      <c r="EA55" s="704"/>
      <c r="EB55" s="704"/>
      <c r="EC55" s="705"/>
      <c r="ED55" s="704"/>
      <c r="EE55" s="704"/>
      <c r="EF55" s="705"/>
      <c r="EG55" s="705"/>
      <c r="EH55" s="705"/>
      <c r="EI55" s="705"/>
      <c r="EJ55" s="705"/>
      <c r="EK55" s="705"/>
      <c r="EL55" s="705"/>
      <c r="EM55" s="705"/>
      <c r="EN55" s="705"/>
      <c r="EO55" s="705"/>
      <c r="EP55" s="705"/>
      <c r="EQ55" s="705"/>
      <c r="ER55" s="705"/>
      <c r="ES55" s="705"/>
      <c r="ET55" s="705"/>
      <c r="EU55" s="705"/>
      <c r="EV55" s="705"/>
      <c r="EW55" s="705"/>
      <c r="EX55" s="705"/>
      <c r="EY55" s="705"/>
      <c r="EZ55" s="705"/>
      <c r="FA55" s="705"/>
      <c r="FB55" s="705"/>
      <c r="FC55" s="705"/>
      <c r="FD55" s="705"/>
      <c r="FE55" s="705"/>
      <c r="FF55" s="705"/>
      <c r="FG55" s="705"/>
      <c r="FH55" s="705"/>
      <c r="FJ55" s="704"/>
      <c r="FK55" s="1035"/>
      <c r="FL55" s="704"/>
      <c r="FM55" s="704"/>
      <c r="FN55" s="704"/>
      <c r="FO55" s="704"/>
      <c r="FP55" s="704"/>
      <c r="FQ55" s="704"/>
      <c r="FR55" s="704"/>
      <c r="FS55" s="704"/>
      <c r="FT55" s="704"/>
      <c r="FU55" s="704"/>
      <c r="FV55" s="704"/>
      <c r="FW55" s="704"/>
      <c r="FX55" s="704"/>
      <c r="FY55" s="704"/>
      <c r="FZ55" s="704"/>
      <c r="GA55" s="704"/>
      <c r="GB55" s="704"/>
      <c r="GC55" s="704"/>
      <c r="GD55" s="704"/>
      <c r="GE55" s="704"/>
      <c r="GF55" s="704"/>
      <c r="GG55" s="704"/>
      <c r="GH55" s="704"/>
      <c r="GI55" s="704"/>
      <c r="GJ55" s="704"/>
      <c r="GK55" s="704"/>
      <c r="GL55" s="704"/>
      <c r="GM55" s="704"/>
      <c r="GN55" s="704"/>
      <c r="GO55" s="704"/>
      <c r="GP55" s="704"/>
      <c r="GQ55" s="704"/>
      <c r="GR55" s="704"/>
      <c r="GS55" s="704"/>
      <c r="GT55" s="704"/>
      <c r="GU55" s="704"/>
      <c r="HS55" s="704"/>
      <c r="HT55" s="704"/>
      <c r="HU55" s="704"/>
      <c r="HV55" s="1034"/>
      <c r="HW55" s="1034"/>
      <c r="HX55" s="1034"/>
      <c r="HY55" s="1034"/>
      <c r="HZ55" s="1034"/>
      <c r="IA55" s="1034"/>
      <c r="IB55" s="1034"/>
      <c r="IC55" s="1034"/>
    </row>
    <row r="56" spans="1:237" s="706" customFormat="1" ht="27" customHeight="1" x14ac:dyDescent="0.25">
      <c r="A56" s="1122">
        <v>36</v>
      </c>
      <c r="B56" s="694" t="s">
        <v>1154</v>
      </c>
      <c r="C56" s="696">
        <v>209</v>
      </c>
      <c r="D56" s="697">
        <v>536</v>
      </c>
      <c r="E56" s="698">
        <v>0</v>
      </c>
      <c r="F56" s="696" t="s">
        <v>1123</v>
      </c>
      <c r="G56" s="696" t="s">
        <v>1178</v>
      </c>
      <c r="H56" s="767" t="s">
        <v>1112</v>
      </c>
      <c r="I56" s="752" t="s">
        <v>1113</v>
      </c>
      <c r="J56" s="753" t="s">
        <v>1139</v>
      </c>
      <c r="K56" s="753" t="s">
        <v>1115</v>
      </c>
      <c r="L56" s="753" t="s">
        <v>1124</v>
      </c>
      <c r="M56" s="753" t="s">
        <v>1140</v>
      </c>
      <c r="N56" s="753" t="s">
        <v>1155</v>
      </c>
      <c r="O56" s="753" t="s">
        <v>1155</v>
      </c>
      <c r="P56" s="773" t="s">
        <v>1174</v>
      </c>
      <c r="Q56" s="765" t="s">
        <v>1120</v>
      </c>
      <c r="R56" s="765" t="s">
        <v>1120</v>
      </c>
      <c r="S56" s="755">
        <v>2</v>
      </c>
      <c r="T56" s="766">
        <v>2.12</v>
      </c>
      <c r="U56" s="771">
        <v>41456</v>
      </c>
      <c r="V56" s="758">
        <v>41791</v>
      </c>
      <c r="W56" s="874">
        <v>5</v>
      </c>
      <c r="X56" s="1081">
        <v>338200</v>
      </c>
      <c r="Y56" s="1082">
        <v>16100</v>
      </c>
      <c r="Z56" s="1081">
        <f t="shared" si="5"/>
        <v>354300</v>
      </c>
      <c r="AA56" s="868"/>
      <c r="AB56" s="868"/>
      <c r="AC56" s="868"/>
      <c r="AD56" s="868"/>
      <c r="AE56" s="868">
        <v>16100</v>
      </c>
      <c r="AF56" s="868">
        <v>50000</v>
      </c>
      <c r="AG56" s="868">
        <f>338200-50000</f>
        <v>288200</v>
      </c>
      <c r="AH56" s="868"/>
      <c r="AI56" s="868"/>
      <c r="AJ56" s="868"/>
      <c r="AK56" s="868"/>
      <c r="AL56" s="868"/>
      <c r="AM56" s="868">
        <f t="shared" si="6"/>
        <v>354300</v>
      </c>
      <c r="AN56" s="868">
        <f t="shared" si="7"/>
        <v>0</v>
      </c>
      <c r="AO56" s="915">
        <v>450100</v>
      </c>
      <c r="AP56" s="868">
        <v>393600</v>
      </c>
      <c r="AQ56" s="704"/>
      <c r="AR56" s="704"/>
      <c r="AS56" s="704"/>
      <c r="AT56" s="704"/>
      <c r="AU56" s="704"/>
      <c r="AV56" s="704"/>
      <c r="AW56" s="704"/>
      <c r="AX56" s="704"/>
      <c r="AY56" s="704"/>
      <c r="AZ56" s="704"/>
      <c r="BA56" s="704"/>
      <c r="BB56" s="704"/>
      <c r="BC56" s="704"/>
      <c r="BD56" s="704"/>
      <c r="BE56" s="704"/>
      <c r="BF56" s="704"/>
      <c r="BG56" s="704"/>
      <c r="BH56" s="704"/>
      <c r="BI56" s="704"/>
      <c r="BJ56" s="704"/>
      <c r="BK56" s="704"/>
      <c r="BL56" s="704"/>
      <c r="BM56" s="704"/>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704"/>
      <c r="DC56" s="704"/>
      <c r="DD56" s="704"/>
      <c r="DE56" s="704"/>
      <c r="DF56" s="704"/>
      <c r="DG56" s="704"/>
      <c r="DH56" s="704"/>
      <c r="DI56" s="704"/>
      <c r="DJ56" s="704"/>
      <c r="DK56" s="704"/>
      <c r="DL56" s="704"/>
      <c r="DM56" s="704"/>
      <c r="DN56" s="704"/>
      <c r="DO56" s="704"/>
      <c r="DP56" s="704"/>
      <c r="DQ56" s="704"/>
      <c r="DR56" s="704"/>
      <c r="DS56" s="704"/>
      <c r="DT56" s="704"/>
      <c r="DU56" s="704"/>
      <c r="DV56" s="704"/>
      <c r="DW56" s="704"/>
      <c r="DX56" s="704"/>
      <c r="DY56" s="704"/>
      <c r="DZ56" s="704"/>
      <c r="EA56" s="704"/>
      <c r="EB56" s="704"/>
      <c r="EC56" s="705"/>
      <c r="ED56" s="704"/>
      <c r="EE56" s="704"/>
      <c r="EF56" s="705"/>
      <c r="EG56" s="705"/>
      <c r="EH56" s="705"/>
      <c r="EI56" s="705"/>
      <c r="EJ56" s="705"/>
      <c r="EK56" s="705"/>
      <c r="EL56" s="705"/>
      <c r="EM56" s="705"/>
      <c r="EN56" s="705"/>
      <c r="EO56" s="705"/>
      <c r="EP56" s="705"/>
      <c r="EQ56" s="705"/>
      <c r="ER56" s="705"/>
      <c r="ES56" s="705"/>
      <c r="ET56" s="705"/>
      <c r="EU56" s="705"/>
      <c r="EV56" s="705"/>
      <c r="EW56" s="705"/>
      <c r="EX56" s="705"/>
      <c r="EY56" s="705"/>
      <c r="EZ56" s="705"/>
      <c r="FA56" s="705"/>
      <c r="FB56" s="705"/>
      <c r="FC56" s="705"/>
      <c r="FD56" s="705"/>
      <c r="FE56" s="705"/>
      <c r="FF56" s="705"/>
      <c r="FG56" s="705"/>
      <c r="FH56" s="705"/>
      <c r="FI56" s="704"/>
      <c r="FJ56" s="704"/>
      <c r="FK56" s="1035"/>
      <c r="FL56" s="704"/>
      <c r="FM56" s="704"/>
      <c r="FN56" s="704"/>
      <c r="FO56" s="704"/>
      <c r="FP56" s="704"/>
      <c r="FQ56" s="704"/>
      <c r="FR56" s="704"/>
      <c r="FS56" s="704"/>
      <c r="FT56" s="704"/>
      <c r="FU56" s="704"/>
      <c r="FV56" s="704"/>
      <c r="FW56" s="704"/>
      <c r="FX56" s="704"/>
      <c r="FY56" s="704"/>
      <c r="FZ56" s="704"/>
      <c r="GA56" s="704"/>
      <c r="GB56" s="704"/>
      <c r="GC56" s="704"/>
      <c r="GD56" s="704"/>
      <c r="GE56" s="704"/>
      <c r="GF56" s="704"/>
      <c r="GG56" s="704"/>
      <c r="GH56" s="704"/>
      <c r="GI56" s="704"/>
      <c r="GJ56" s="704"/>
      <c r="GK56" s="704"/>
      <c r="GL56" s="704"/>
      <c r="GM56" s="704"/>
      <c r="GN56" s="704"/>
      <c r="GO56" s="704"/>
      <c r="GP56" s="704"/>
      <c r="GQ56" s="704"/>
      <c r="GR56" s="704"/>
      <c r="GS56" s="704"/>
      <c r="GT56" s="704"/>
      <c r="GU56" s="704"/>
      <c r="HS56" s="704"/>
      <c r="HT56" s="704"/>
      <c r="HU56" s="704"/>
      <c r="HV56" s="1034"/>
      <c r="HW56" s="1034"/>
      <c r="HX56" s="1034"/>
      <c r="HY56" s="1034"/>
      <c r="HZ56" s="1034"/>
      <c r="IA56" s="1034"/>
      <c r="IB56" s="1034"/>
      <c r="IC56" s="1034"/>
    </row>
    <row r="57" spans="1:237" s="706" customFormat="1" ht="27" customHeight="1" x14ac:dyDescent="0.25">
      <c r="A57" s="691">
        <v>37</v>
      </c>
      <c r="B57" s="694" t="s">
        <v>1154</v>
      </c>
      <c r="C57" s="696">
        <v>209</v>
      </c>
      <c r="D57" s="697">
        <v>544</v>
      </c>
      <c r="E57" s="707">
        <v>1</v>
      </c>
      <c r="F57" s="696" t="s">
        <v>1125</v>
      </c>
      <c r="G57" s="696" t="s">
        <v>1179</v>
      </c>
      <c r="H57" s="767" t="s">
        <v>1112</v>
      </c>
      <c r="I57" s="752" t="s">
        <v>1113</v>
      </c>
      <c r="J57" s="753" t="s">
        <v>1139</v>
      </c>
      <c r="K57" s="753" t="s">
        <v>1115</v>
      </c>
      <c r="L57" s="753" t="s">
        <v>1124</v>
      </c>
      <c r="M57" s="753" t="s">
        <v>1140</v>
      </c>
      <c r="N57" s="753" t="s">
        <v>1155</v>
      </c>
      <c r="O57" s="753" t="s">
        <v>1155</v>
      </c>
      <c r="P57" s="773" t="s">
        <v>1174</v>
      </c>
      <c r="Q57" s="765">
        <v>2</v>
      </c>
      <c r="R57" s="765" t="s">
        <v>1120</v>
      </c>
      <c r="S57" s="755">
        <v>2</v>
      </c>
      <c r="T57" s="766">
        <v>2.12</v>
      </c>
      <c r="U57" s="771">
        <v>41456</v>
      </c>
      <c r="V57" s="758">
        <v>41791</v>
      </c>
      <c r="W57" s="874">
        <v>7</v>
      </c>
      <c r="X57" s="1081">
        <v>70000</v>
      </c>
      <c r="Y57" s="1082">
        <v>7400</v>
      </c>
      <c r="Z57" s="1081">
        <f t="shared" si="5"/>
        <v>77400</v>
      </c>
      <c r="AA57" s="868"/>
      <c r="AB57" s="868"/>
      <c r="AC57" s="868"/>
      <c r="AD57" s="868">
        <v>70000</v>
      </c>
      <c r="AE57" s="868">
        <v>7400</v>
      </c>
      <c r="AF57" s="868"/>
      <c r="AG57" s="868"/>
      <c r="AH57" s="868"/>
      <c r="AI57" s="868"/>
      <c r="AJ57" s="868"/>
      <c r="AK57" s="868"/>
      <c r="AL57" s="868"/>
      <c r="AM57" s="868">
        <f t="shared" si="6"/>
        <v>77400</v>
      </c>
      <c r="AN57" s="868">
        <f t="shared" si="7"/>
        <v>0</v>
      </c>
      <c r="AO57" s="915">
        <v>74800</v>
      </c>
      <c r="AP57" s="868">
        <v>154000</v>
      </c>
      <c r="AQ57" s="704"/>
      <c r="AR57" s="704"/>
      <c r="AS57" s="704"/>
      <c r="AT57" s="704"/>
      <c r="AU57" s="704"/>
      <c r="AV57" s="704"/>
      <c r="AW57" s="704"/>
      <c r="AX57" s="704"/>
      <c r="AY57" s="704"/>
      <c r="AZ57" s="704"/>
      <c r="BA57" s="704"/>
      <c r="BB57" s="704"/>
      <c r="BC57" s="704"/>
      <c r="BD57" s="704"/>
      <c r="BE57" s="704"/>
      <c r="BF57" s="704"/>
      <c r="BG57" s="704"/>
      <c r="BH57" s="704"/>
      <c r="BI57" s="704"/>
      <c r="BJ57" s="704"/>
      <c r="BK57" s="704"/>
      <c r="BL57" s="704"/>
      <c r="BM57" s="704"/>
      <c r="BN57" s="704"/>
      <c r="BO57" s="704"/>
      <c r="BP57" s="704"/>
      <c r="BQ57" s="704"/>
      <c r="BR57" s="704"/>
      <c r="BS57" s="704"/>
      <c r="BT57" s="704"/>
      <c r="BU57" s="704"/>
      <c r="BV57" s="704"/>
      <c r="BW57" s="704"/>
      <c r="BX57" s="704"/>
      <c r="BY57" s="704"/>
      <c r="BZ57" s="704"/>
      <c r="CA57" s="704"/>
      <c r="CB57" s="704"/>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704"/>
      <c r="DA57" s="704"/>
      <c r="DB57" s="704"/>
      <c r="DC57" s="704"/>
      <c r="DD57" s="704"/>
      <c r="DE57" s="704"/>
      <c r="DF57" s="704"/>
      <c r="DG57" s="704"/>
      <c r="DH57" s="704"/>
      <c r="DI57" s="704"/>
      <c r="DJ57" s="704"/>
      <c r="DK57" s="704"/>
      <c r="DL57" s="704"/>
      <c r="DM57" s="704"/>
      <c r="DN57" s="704"/>
      <c r="DO57" s="704"/>
      <c r="DP57" s="704"/>
      <c r="DQ57" s="704"/>
      <c r="DR57" s="704"/>
      <c r="DS57" s="704"/>
      <c r="DT57" s="704"/>
      <c r="DU57" s="704"/>
      <c r="DV57" s="704"/>
      <c r="DW57" s="704"/>
      <c r="DX57" s="704"/>
      <c r="DY57" s="704"/>
      <c r="DZ57" s="704"/>
      <c r="EA57" s="704"/>
      <c r="EB57" s="704"/>
      <c r="EC57" s="705"/>
      <c r="ED57" s="704"/>
      <c r="EE57" s="704"/>
      <c r="EF57" s="705"/>
      <c r="EG57" s="705"/>
      <c r="EH57" s="705"/>
      <c r="EI57" s="705"/>
      <c r="EJ57" s="705"/>
      <c r="EK57" s="705"/>
      <c r="EL57" s="705"/>
      <c r="EM57" s="705"/>
      <c r="EN57" s="705"/>
      <c r="EO57" s="705"/>
      <c r="EP57" s="705"/>
      <c r="EQ57" s="705"/>
      <c r="ER57" s="705"/>
      <c r="ES57" s="705"/>
      <c r="ET57" s="705"/>
      <c r="EU57" s="705"/>
      <c r="EV57" s="705"/>
      <c r="EW57" s="705"/>
      <c r="EX57" s="705"/>
      <c r="EY57" s="705"/>
      <c r="EZ57" s="705"/>
      <c r="FA57" s="705"/>
      <c r="FB57" s="705"/>
      <c r="FC57" s="705"/>
      <c r="FD57" s="705"/>
      <c r="FE57" s="705"/>
      <c r="FF57" s="705"/>
      <c r="FG57" s="705"/>
      <c r="FH57" s="705"/>
      <c r="FI57" s="704"/>
      <c r="FJ57" s="704"/>
      <c r="FK57" s="1035"/>
      <c r="FL57" s="704"/>
      <c r="FM57" s="704"/>
      <c r="FN57" s="704"/>
      <c r="FO57" s="704"/>
      <c r="FP57" s="704"/>
      <c r="FQ57" s="704"/>
      <c r="FR57" s="704"/>
      <c r="FS57" s="704"/>
      <c r="FT57" s="704"/>
      <c r="FU57" s="704"/>
      <c r="FV57" s="704"/>
      <c r="FW57" s="704"/>
      <c r="FX57" s="704"/>
      <c r="FY57" s="704"/>
      <c r="FZ57" s="704"/>
      <c r="GA57" s="704"/>
      <c r="GB57" s="704"/>
      <c r="GC57" s="704"/>
      <c r="GD57" s="704"/>
      <c r="GE57" s="704"/>
      <c r="GF57" s="704"/>
      <c r="GG57" s="704"/>
      <c r="GH57" s="704"/>
      <c r="GI57" s="704"/>
      <c r="GJ57" s="704"/>
      <c r="GK57" s="704"/>
      <c r="GL57" s="704"/>
      <c r="GM57" s="704"/>
      <c r="GN57" s="704"/>
      <c r="GO57" s="704"/>
      <c r="GP57" s="704"/>
      <c r="GQ57" s="704"/>
      <c r="GR57" s="704"/>
      <c r="GS57" s="704"/>
      <c r="GT57" s="704"/>
      <c r="GU57" s="704"/>
      <c r="HQ57" s="704"/>
      <c r="HR57" s="704"/>
      <c r="HS57" s="704"/>
      <c r="HT57" s="704"/>
      <c r="HU57" s="704"/>
      <c r="HV57" s="1034"/>
      <c r="HW57" s="1034"/>
      <c r="HX57" s="1034"/>
      <c r="HY57" s="1034"/>
      <c r="HZ57" s="1034"/>
      <c r="IA57" s="1034"/>
      <c r="IB57" s="1034"/>
      <c r="IC57" s="1034"/>
    </row>
    <row r="58" spans="1:237" s="706" customFormat="1" ht="27" customHeight="1" x14ac:dyDescent="0.25">
      <c r="A58" s="691">
        <v>38</v>
      </c>
      <c r="B58" s="694" t="s">
        <v>1154</v>
      </c>
      <c r="C58" s="696">
        <v>209</v>
      </c>
      <c r="D58" s="697">
        <v>544</v>
      </c>
      <c r="E58" s="707">
        <v>2</v>
      </c>
      <c r="F58" s="696" t="s">
        <v>1125</v>
      </c>
      <c r="G58" s="696" t="s">
        <v>1180</v>
      </c>
      <c r="H58" s="767" t="s">
        <v>1112</v>
      </c>
      <c r="I58" s="752" t="s">
        <v>1113</v>
      </c>
      <c r="J58" s="753" t="s">
        <v>1139</v>
      </c>
      <c r="K58" s="753" t="s">
        <v>1151</v>
      </c>
      <c r="L58" s="753" t="s">
        <v>1124</v>
      </c>
      <c r="M58" s="753" t="s">
        <v>1140</v>
      </c>
      <c r="N58" s="753" t="s">
        <v>1155</v>
      </c>
      <c r="O58" s="753" t="s">
        <v>1155</v>
      </c>
      <c r="P58" s="773" t="s">
        <v>1174</v>
      </c>
      <c r="Q58" s="765">
        <v>23</v>
      </c>
      <c r="R58" s="765" t="s">
        <v>1120</v>
      </c>
      <c r="S58" s="755">
        <v>2</v>
      </c>
      <c r="T58" s="766">
        <v>2.12</v>
      </c>
      <c r="U58" s="771">
        <v>41456</v>
      </c>
      <c r="V58" s="758">
        <v>41791</v>
      </c>
      <c r="W58" s="874">
        <v>7</v>
      </c>
      <c r="X58" s="1081">
        <v>120400</v>
      </c>
      <c r="Y58" s="1082">
        <v>5800</v>
      </c>
      <c r="Z58" s="1081">
        <f t="shared" si="5"/>
        <v>126200</v>
      </c>
      <c r="AA58" s="868"/>
      <c r="AB58" s="868"/>
      <c r="AC58" s="868"/>
      <c r="AD58" s="868"/>
      <c r="AE58" s="868">
        <v>120400</v>
      </c>
      <c r="AF58" s="868">
        <v>5800</v>
      </c>
      <c r="AG58" s="868"/>
      <c r="AH58" s="868"/>
      <c r="AI58" s="868"/>
      <c r="AJ58" s="868"/>
      <c r="AK58" s="868"/>
      <c r="AL58" s="868"/>
      <c r="AM58" s="868">
        <f t="shared" si="6"/>
        <v>126200</v>
      </c>
      <c r="AN58" s="868">
        <f t="shared" si="7"/>
        <v>0</v>
      </c>
      <c r="AO58" s="915">
        <v>188000</v>
      </c>
      <c r="AP58" s="868">
        <v>200200</v>
      </c>
      <c r="AQ58" s="704"/>
      <c r="AR58" s="704"/>
      <c r="AS58" s="704"/>
      <c r="AT58" s="704"/>
      <c r="AU58" s="704"/>
      <c r="AV58" s="704"/>
      <c r="AW58" s="704"/>
      <c r="AX58" s="704"/>
      <c r="AY58" s="704"/>
      <c r="AZ58" s="704"/>
      <c r="BA58" s="704"/>
      <c r="BB58" s="704"/>
      <c r="BC58" s="704"/>
      <c r="BD58" s="704"/>
      <c r="BE58" s="704"/>
      <c r="BF58" s="704"/>
      <c r="BG58" s="704"/>
      <c r="BH58" s="704"/>
      <c r="BI58" s="704"/>
      <c r="BJ58" s="704"/>
      <c r="BK58" s="704"/>
      <c r="BL58" s="704"/>
      <c r="BM58" s="704"/>
      <c r="BN58" s="704"/>
      <c r="BO58" s="704"/>
      <c r="BP58" s="704"/>
      <c r="BQ58" s="704"/>
      <c r="BR58" s="704"/>
      <c r="BS58" s="704"/>
      <c r="BT58" s="704"/>
      <c r="BU58" s="704"/>
      <c r="BV58" s="704"/>
      <c r="BW58" s="704"/>
      <c r="BX58" s="704"/>
      <c r="BY58" s="704"/>
      <c r="BZ58" s="704"/>
      <c r="CA58" s="704"/>
      <c r="CB58" s="704"/>
      <c r="CC58" s="704"/>
      <c r="CD58" s="704"/>
      <c r="CE58" s="704"/>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4"/>
      <c r="DV58" s="704"/>
      <c r="DW58" s="704"/>
      <c r="DX58" s="704"/>
      <c r="DY58" s="704"/>
      <c r="DZ58" s="704"/>
      <c r="EA58" s="704"/>
      <c r="EB58" s="704"/>
      <c r="EC58" s="705"/>
      <c r="ED58" s="704"/>
      <c r="EE58" s="704"/>
      <c r="EF58" s="705"/>
      <c r="EG58" s="705"/>
      <c r="EH58" s="705"/>
      <c r="EI58" s="705"/>
      <c r="EJ58" s="705"/>
      <c r="EK58" s="705"/>
      <c r="EL58" s="705"/>
      <c r="EM58" s="705"/>
      <c r="EN58" s="705"/>
      <c r="EO58" s="705"/>
      <c r="EP58" s="705"/>
      <c r="EQ58" s="705"/>
      <c r="ER58" s="705"/>
      <c r="ES58" s="705"/>
      <c r="ET58" s="705"/>
      <c r="EU58" s="705"/>
      <c r="EV58" s="705"/>
      <c r="EW58" s="705"/>
      <c r="EX58" s="705"/>
      <c r="EY58" s="705"/>
      <c r="EZ58" s="705"/>
      <c r="FA58" s="705"/>
      <c r="FB58" s="705"/>
      <c r="FC58" s="705"/>
      <c r="FD58" s="705"/>
      <c r="FE58" s="705"/>
      <c r="FF58" s="705"/>
      <c r="FG58" s="705"/>
      <c r="FH58" s="705"/>
      <c r="FI58" s="704"/>
      <c r="FJ58" s="704"/>
      <c r="FK58" s="1035"/>
      <c r="FL58" s="704"/>
      <c r="FM58" s="704"/>
      <c r="FN58" s="704"/>
      <c r="FO58" s="704"/>
      <c r="FP58" s="704"/>
      <c r="FQ58" s="704"/>
      <c r="FR58" s="704"/>
      <c r="FS58" s="704"/>
      <c r="FT58" s="704"/>
      <c r="FU58" s="704"/>
      <c r="FV58" s="704"/>
      <c r="FW58" s="704"/>
      <c r="FX58" s="704"/>
      <c r="FY58" s="704"/>
      <c r="FZ58" s="704"/>
      <c r="GA58" s="704"/>
      <c r="GB58" s="704"/>
      <c r="GC58" s="704"/>
      <c r="GD58" s="704"/>
      <c r="GE58" s="704"/>
      <c r="GF58" s="704"/>
      <c r="GG58" s="704"/>
      <c r="GH58" s="704"/>
      <c r="GI58" s="704"/>
      <c r="GJ58" s="704"/>
      <c r="GK58" s="704"/>
      <c r="GL58" s="704"/>
      <c r="GM58" s="704"/>
      <c r="GN58" s="704"/>
      <c r="GO58" s="704"/>
      <c r="GP58" s="704"/>
      <c r="GQ58" s="704"/>
      <c r="GR58" s="704"/>
      <c r="GS58" s="704"/>
      <c r="GT58" s="704"/>
      <c r="GU58" s="704"/>
      <c r="HQ58" s="704"/>
      <c r="HR58" s="704"/>
      <c r="HS58" s="704"/>
      <c r="HT58" s="704"/>
      <c r="HU58" s="704"/>
      <c r="HV58" s="1034"/>
      <c r="HW58" s="1034"/>
      <c r="HX58" s="1034"/>
      <c r="HY58" s="1034"/>
      <c r="HZ58" s="1034"/>
      <c r="IA58" s="1034"/>
      <c r="IB58" s="1034"/>
      <c r="IC58" s="1034"/>
    </row>
    <row r="59" spans="1:237" s="706" customFormat="1" ht="27" customHeight="1" x14ac:dyDescent="0.2">
      <c r="A59" s="1122">
        <v>39</v>
      </c>
      <c r="B59" s="694" t="s">
        <v>1154</v>
      </c>
      <c r="C59" s="696">
        <v>209</v>
      </c>
      <c r="D59" s="697">
        <v>544</v>
      </c>
      <c r="E59" s="707">
        <v>3</v>
      </c>
      <c r="F59" s="696" t="s">
        <v>1125</v>
      </c>
      <c r="G59" s="696" t="s">
        <v>1181</v>
      </c>
      <c r="H59" s="767" t="s">
        <v>1112</v>
      </c>
      <c r="I59" s="752" t="s">
        <v>1113</v>
      </c>
      <c r="J59" s="753" t="s">
        <v>1139</v>
      </c>
      <c r="K59" s="753" t="s">
        <v>1115</v>
      </c>
      <c r="L59" s="753" t="s">
        <v>1124</v>
      </c>
      <c r="M59" s="753" t="s">
        <v>1140</v>
      </c>
      <c r="N59" s="753" t="s">
        <v>1155</v>
      </c>
      <c r="O59" s="753" t="s">
        <v>1155</v>
      </c>
      <c r="P59" s="773" t="s">
        <v>1174</v>
      </c>
      <c r="Q59" s="765">
        <v>1</v>
      </c>
      <c r="R59" s="765">
        <v>1</v>
      </c>
      <c r="S59" s="755">
        <v>2</v>
      </c>
      <c r="T59" s="766">
        <v>2.12</v>
      </c>
      <c r="U59" s="771">
        <v>41456</v>
      </c>
      <c r="V59" s="758">
        <v>41791</v>
      </c>
      <c r="W59" s="874">
        <v>7</v>
      </c>
      <c r="X59" s="1081">
        <v>100900</v>
      </c>
      <c r="Y59" s="1081"/>
      <c r="Z59" s="1081">
        <f t="shared" si="5"/>
        <v>100900</v>
      </c>
      <c r="AA59" s="868"/>
      <c r="AB59" s="868"/>
      <c r="AC59" s="868"/>
      <c r="AD59" s="868"/>
      <c r="AE59" s="868">
        <v>50000</v>
      </c>
      <c r="AF59" s="868">
        <v>50900</v>
      </c>
      <c r="AG59" s="868"/>
      <c r="AH59" s="868"/>
      <c r="AI59" s="868"/>
      <c r="AJ59" s="868"/>
      <c r="AK59" s="868"/>
      <c r="AL59" s="868"/>
      <c r="AM59" s="868">
        <f t="shared" si="6"/>
        <v>100900</v>
      </c>
      <c r="AN59" s="868">
        <f t="shared" si="7"/>
        <v>0</v>
      </c>
      <c r="AO59" s="915">
        <v>106600</v>
      </c>
      <c r="AP59" s="868">
        <v>113600</v>
      </c>
      <c r="AQ59" s="704"/>
      <c r="AR59" s="704"/>
      <c r="AS59" s="704"/>
      <c r="AT59" s="704"/>
      <c r="AU59" s="704"/>
      <c r="AV59" s="704"/>
      <c r="AW59" s="704"/>
      <c r="AX59" s="704"/>
      <c r="AY59" s="704"/>
      <c r="AZ59" s="704"/>
      <c r="BA59" s="704"/>
      <c r="BB59" s="704"/>
      <c r="BC59" s="704"/>
      <c r="BD59" s="704"/>
      <c r="BE59" s="704"/>
      <c r="BF59" s="704"/>
      <c r="BG59" s="704"/>
      <c r="BH59" s="704"/>
      <c r="BI59" s="704"/>
      <c r="BJ59" s="704"/>
      <c r="BK59" s="704"/>
      <c r="BL59" s="704"/>
      <c r="BM59" s="704"/>
      <c r="BN59" s="704"/>
      <c r="BO59" s="704"/>
      <c r="BP59" s="704"/>
      <c r="BQ59" s="704"/>
      <c r="BR59" s="704"/>
      <c r="BS59" s="704"/>
      <c r="BT59" s="704"/>
      <c r="BU59" s="704"/>
      <c r="BV59" s="704"/>
      <c r="BW59" s="704"/>
      <c r="BX59" s="704"/>
      <c r="BY59" s="704"/>
      <c r="BZ59" s="704"/>
      <c r="CA59" s="704"/>
      <c r="CB59" s="704"/>
      <c r="CC59" s="704"/>
      <c r="CD59" s="704"/>
      <c r="CE59" s="704"/>
      <c r="CF59" s="704"/>
      <c r="CG59" s="704"/>
      <c r="CH59" s="704"/>
      <c r="CI59" s="704"/>
      <c r="CJ59" s="704"/>
      <c r="CK59" s="704"/>
      <c r="CL59" s="704"/>
      <c r="CM59" s="704"/>
      <c r="CN59" s="704"/>
      <c r="CO59" s="704"/>
      <c r="CP59" s="704"/>
      <c r="CQ59" s="704"/>
      <c r="CR59" s="704"/>
      <c r="CS59" s="704"/>
      <c r="CT59" s="704"/>
      <c r="CU59" s="704"/>
      <c r="CV59" s="704"/>
      <c r="CW59" s="704"/>
      <c r="CX59" s="704"/>
      <c r="CY59" s="704"/>
      <c r="CZ59" s="704"/>
      <c r="DA59" s="704"/>
      <c r="DB59" s="704"/>
      <c r="DC59" s="704"/>
      <c r="DD59" s="704"/>
      <c r="DE59" s="704"/>
      <c r="DF59" s="704"/>
      <c r="DG59" s="704"/>
      <c r="DH59" s="704"/>
      <c r="DI59" s="704"/>
      <c r="DJ59" s="704"/>
      <c r="DK59" s="704"/>
      <c r="DL59" s="704"/>
      <c r="DM59" s="704"/>
      <c r="DN59" s="704"/>
      <c r="DO59" s="704"/>
      <c r="DP59" s="704"/>
      <c r="DQ59" s="704"/>
      <c r="DR59" s="704"/>
      <c r="DS59" s="704"/>
      <c r="DT59" s="704"/>
      <c r="DU59" s="704"/>
      <c r="DV59" s="704"/>
      <c r="DW59" s="704"/>
      <c r="DX59" s="704"/>
      <c r="DY59" s="704"/>
      <c r="DZ59" s="704"/>
      <c r="EA59" s="704"/>
      <c r="EB59" s="704"/>
      <c r="EC59" s="705"/>
      <c r="ED59" s="704"/>
      <c r="EE59" s="704"/>
      <c r="EF59" s="705"/>
      <c r="EG59" s="705"/>
      <c r="EH59" s="705"/>
      <c r="EI59" s="705"/>
      <c r="EJ59" s="705"/>
      <c r="EK59" s="705"/>
      <c r="EL59" s="705"/>
      <c r="EM59" s="705"/>
      <c r="EN59" s="705"/>
      <c r="EO59" s="705"/>
      <c r="EP59" s="705"/>
      <c r="EQ59" s="705"/>
      <c r="ER59" s="705"/>
      <c r="ES59" s="705"/>
      <c r="ET59" s="705"/>
      <c r="EU59" s="705"/>
      <c r="EV59" s="705"/>
      <c r="EW59" s="705"/>
      <c r="EX59" s="705"/>
      <c r="EY59" s="705"/>
      <c r="EZ59" s="705"/>
      <c r="FA59" s="705"/>
      <c r="FB59" s="705"/>
      <c r="FC59" s="705"/>
      <c r="FD59" s="705"/>
      <c r="FE59" s="705"/>
      <c r="FF59" s="705"/>
      <c r="FG59" s="705"/>
      <c r="FH59" s="705"/>
      <c r="FJ59" s="704"/>
      <c r="FK59" s="1035"/>
      <c r="FL59" s="704"/>
      <c r="FM59" s="704"/>
      <c r="FN59" s="704"/>
      <c r="FO59" s="704"/>
      <c r="FP59" s="704"/>
      <c r="FQ59" s="704"/>
      <c r="FR59" s="704"/>
      <c r="FS59" s="704"/>
      <c r="FT59" s="704"/>
      <c r="FU59" s="704"/>
      <c r="FV59" s="704"/>
      <c r="FW59" s="704"/>
      <c r="FX59" s="704"/>
      <c r="FY59" s="704"/>
      <c r="FZ59" s="704"/>
      <c r="GA59" s="704"/>
      <c r="GB59" s="704"/>
      <c r="GC59" s="704"/>
      <c r="GD59" s="704"/>
      <c r="GE59" s="704"/>
      <c r="GF59" s="704"/>
      <c r="GG59" s="704"/>
      <c r="GH59" s="704"/>
      <c r="GI59" s="704"/>
      <c r="GJ59" s="704"/>
      <c r="GK59" s="704"/>
      <c r="GL59" s="704"/>
      <c r="GM59" s="704"/>
      <c r="GN59" s="704"/>
      <c r="GO59" s="704"/>
      <c r="GP59" s="704"/>
      <c r="GQ59" s="704"/>
      <c r="GR59" s="704"/>
      <c r="GS59" s="704"/>
      <c r="GT59" s="704"/>
      <c r="GU59" s="704"/>
      <c r="HQ59" s="704"/>
      <c r="HR59" s="704"/>
      <c r="HS59" s="704"/>
      <c r="HT59" s="704"/>
      <c r="HU59" s="704"/>
    </row>
    <row r="60" spans="1:237" s="706" customFormat="1" ht="27" customHeight="1" x14ac:dyDescent="0.2">
      <c r="A60" s="691">
        <v>40</v>
      </c>
      <c r="B60" s="694" t="s">
        <v>1154</v>
      </c>
      <c r="C60" s="696">
        <v>212</v>
      </c>
      <c r="D60" s="697">
        <v>532</v>
      </c>
      <c r="E60" s="707">
        <v>3</v>
      </c>
      <c r="F60" s="696" t="s">
        <v>1121</v>
      </c>
      <c r="G60" s="708" t="s">
        <v>1184</v>
      </c>
      <c r="H60" s="767" t="s">
        <v>1112</v>
      </c>
      <c r="I60" s="752" t="s">
        <v>1113</v>
      </c>
      <c r="J60" s="753" t="s">
        <v>1139</v>
      </c>
      <c r="K60" s="753" t="s">
        <v>1115</v>
      </c>
      <c r="L60" s="753" t="s">
        <v>1116</v>
      </c>
      <c r="M60" s="753" t="s">
        <v>1140</v>
      </c>
      <c r="N60" s="753" t="s">
        <v>1155</v>
      </c>
      <c r="O60" s="753" t="s">
        <v>1155</v>
      </c>
      <c r="P60" s="773" t="s">
        <v>1490</v>
      </c>
      <c r="Q60" s="765" t="s">
        <v>1120</v>
      </c>
      <c r="R60" s="765" t="s">
        <v>1120</v>
      </c>
      <c r="S60" s="755">
        <v>1</v>
      </c>
      <c r="T60" s="769">
        <v>1.3</v>
      </c>
      <c r="U60" s="757">
        <v>41456</v>
      </c>
      <c r="V60" s="758">
        <v>41791</v>
      </c>
      <c r="W60" s="874">
        <v>25</v>
      </c>
      <c r="X60" s="1081">
        <v>8000</v>
      </c>
      <c r="Y60" s="1081"/>
      <c r="Z60" s="1081">
        <f t="shared" si="5"/>
        <v>8000</v>
      </c>
      <c r="AA60" s="868"/>
      <c r="AB60" s="868"/>
      <c r="AC60" s="868"/>
      <c r="AD60" s="868"/>
      <c r="AE60" s="868">
        <v>4000</v>
      </c>
      <c r="AF60" s="868">
        <v>4000</v>
      </c>
      <c r="AG60" s="868"/>
      <c r="AH60" s="868"/>
      <c r="AI60" s="868"/>
      <c r="AJ60" s="868"/>
      <c r="AK60" s="868"/>
      <c r="AL60" s="868"/>
      <c r="AM60" s="868">
        <f t="shared" si="6"/>
        <v>8000</v>
      </c>
      <c r="AN60" s="868">
        <f t="shared" si="7"/>
        <v>0</v>
      </c>
      <c r="AO60" s="915"/>
      <c r="AP60" s="868"/>
      <c r="AQ60" s="704"/>
      <c r="AR60" s="704"/>
      <c r="AS60" s="704"/>
      <c r="AT60" s="704"/>
      <c r="AU60" s="704"/>
      <c r="AV60" s="704"/>
      <c r="AW60" s="704"/>
      <c r="AX60" s="704"/>
      <c r="AY60" s="704"/>
      <c r="AZ60" s="704"/>
      <c r="BA60" s="704"/>
      <c r="BB60" s="704"/>
      <c r="BC60" s="704"/>
      <c r="BD60" s="704"/>
      <c r="BE60" s="704"/>
      <c r="BF60" s="704"/>
      <c r="BG60" s="704"/>
      <c r="BH60" s="704"/>
      <c r="BI60" s="704"/>
      <c r="BJ60" s="704"/>
      <c r="BK60" s="704"/>
      <c r="BL60" s="704"/>
      <c r="BM60" s="704"/>
      <c r="BN60" s="704"/>
      <c r="BO60" s="704"/>
      <c r="BP60" s="704"/>
      <c r="BQ60" s="704"/>
      <c r="BR60" s="704"/>
      <c r="BS60" s="704"/>
      <c r="BT60" s="704"/>
      <c r="BU60" s="704"/>
      <c r="BV60" s="704"/>
      <c r="BW60" s="704"/>
      <c r="BX60" s="704"/>
      <c r="BY60" s="704"/>
      <c r="BZ60" s="704"/>
      <c r="CA60" s="704"/>
      <c r="CB60" s="704"/>
      <c r="CC60" s="704"/>
      <c r="CD60" s="704"/>
      <c r="CE60" s="704"/>
      <c r="CF60" s="704"/>
      <c r="CG60" s="704"/>
      <c r="CH60" s="704"/>
      <c r="CI60" s="704"/>
      <c r="CJ60" s="704"/>
      <c r="CK60" s="704"/>
      <c r="CL60" s="704"/>
      <c r="CM60" s="704"/>
      <c r="CN60" s="704"/>
      <c r="CO60" s="704"/>
      <c r="CP60" s="704"/>
      <c r="CQ60" s="704"/>
      <c r="CR60" s="704"/>
      <c r="CS60" s="704"/>
      <c r="CT60" s="704"/>
      <c r="CU60" s="704"/>
      <c r="CV60" s="704"/>
      <c r="CW60" s="704"/>
      <c r="CX60" s="704"/>
      <c r="CY60" s="704"/>
      <c r="CZ60" s="704"/>
      <c r="DA60" s="704"/>
      <c r="DB60" s="704"/>
      <c r="DC60" s="704"/>
      <c r="DD60" s="704"/>
      <c r="DE60" s="704"/>
      <c r="DF60" s="704"/>
      <c r="DG60" s="704"/>
      <c r="DH60" s="704"/>
      <c r="DI60" s="704"/>
      <c r="DJ60" s="704"/>
      <c r="DK60" s="704"/>
      <c r="DL60" s="704"/>
      <c r="DM60" s="704"/>
      <c r="DN60" s="704"/>
      <c r="DO60" s="704"/>
      <c r="DP60" s="704"/>
      <c r="DQ60" s="704"/>
      <c r="DR60" s="704"/>
      <c r="DS60" s="704"/>
      <c r="DT60" s="704"/>
      <c r="DU60" s="704"/>
      <c r="DV60" s="704"/>
      <c r="DW60" s="704"/>
      <c r="DX60" s="704"/>
      <c r="DY60" s="704"/>
      <c r="DZ60" s="704"/>
      <c r="EA60" s="704"/>
      <c r="EB60" s="704"/>
      <c r="EC60" s="705"/>
      <c r="ED60" s="704"/>
      <c r="EE60" s="704"/>
      <c r="EF60" s="705"/>
      <c r="EG60" s="705"/>
      <c r="EH60" s="705"/>
      <c r="EI60" s="705"/>
      <c r="EJ60" s="705"/>
      <c r="EK60" s="705"/>
      <c r="EL60" s="705"/>
      <c r="EM60" s="705"/>
      <c r="EN60" s="705"/>
      <c r="EO60" s="705"/>
      <c r="EP60" s="705"/>
      <c r="EQ60" s="705"/>
      <c r="ER60" s="705"/>
      <c r="ES60" s="705"/>
      <c r="ET60" s="705"/>
      <c r="EU60" s="705"/>
      <c r="EV60" s="705"/>
      <c r="EW60" s="705"/>
      <c r="EX60" s="705"/>
      <c r="EY60" s="705"/>
      <c r="EZ60" s="705"/>
      <c r="FA60" s="705"/>
      <c r="FB60" s="705"/>
      <c r="FC60" s="705"/>
      <c r="FD60" s="705"/>
      <c r="FE60" s="705"/>
      <c r="FF60" s="705"/>
      <c r="FG60" s="705"/>
      <c r="FH60" s="705"/>
      <c r="FJ60" s="704"/>
      <c r="FK60" s="1035"/>
      <c r="FL60" s="704"/>
      <c r="FM60" s="704"/>
      <c r="FN60" s="704"/>
      <c r="FO60" s="704"/>
      <c r="FP60" s="704"/>
      <c r="FQ60" s="704"/>
      <c r="FR60" s="704"/>
      <c r="FS60" s="704"/>
      <c r="FT60" s="704"/>
      <c r="FU60" s="704"/>
      <c r="FV60" s="704"/>
      <c r="FW60" s="704"/>
      <c r="FX60" s="704"/>
      <c r="FY60" s="704"/>
      <c r="FZ60" s="704"/>
      <c r="GA60" s="704"/>
      <c r="GB60" s="704"/>
      <c r="GC60" s="704"/>
      <c r="GD60" s="704"/>
      <c r="GE60" s="704"/>
      <c r="GF60" s="704"/>
      <c r="GG60" s="704"/>
      <c r="GH60" s="704"/>
      <c r="GI60" s="704"/>
      <c r="GJ60" s="704"/>
      <c r="GK60" s="704"/>
      <c r="GL60" s="704"/>
      <c r="GM60" s="704"/>
      <c r="GN60" s="704"/>
      <c r="GO60" s="704"/>
      <c r="GP60" s="704"/>
      <c r="GQ60" s="704"/>
      <c r="GR60" s="704"/>
      <c r="GS60" s="704"/>
      <c r="GT60" s="704"/>
      <c r="GU60" s="704"/>
      <c r="HQ60" s="704"/>
      <c r="HR60" s="704"/>
      <c r="HS60" s="704"/>
      <c r="HT60" s="704"/>
      <c r="HU60" s="704"/>
    </row>
    <row r="61" spans="1:237" s="706" customFormat="1" ht="27" customHeight="1" x14ac:dyDescent="0.25">
      <c r="A61" s="691">
        <v>41</v>
      </c>
      <c r="B61" s="694" t="s">
        <v>1154</v>
      </c>
      <c r="C61" s="696">
        <v>212</v>
      </c>
      <c r="D61" s="697">
        <v>532</v>
      </c>
      <c r="E61" s="707">
        <v>4</v>
      </c>
      <c r="F61" s="696" t="s">
        <v>1121</v>
      </c>
      <c r="G61" s="708" t="s">
        <v>1182</v>
      </c>
      <c r="H61" s="767" t="s">
        <v>1112</v>
      </c>
      <c r="I61" s="752" t="s">
        <v>1113</v>
      </c>
      <c r="J61" s="753" t="s">
        <v>1139</v>
      </c>
      <c r="K61" s="753" t="s">
        <v>1115</v>
      </c>
      <c r="L61" s="753" t="s">
        <v>1124</v>
      </c>
      <c r="M61" s="753" t="s">
        <v>1140</v>
      </c>
      <c r="N61" s="753" t="s">
        <v>1155</v>
      </c>
      <c r="O61" s="753" t="s">
        <v>1155</v>
      </c>
      <c r="P61" s="773" t="s">
        <v>1490</v>
      </c>
      <c r="Q61" s="765" t="s">
        <v>1120</v>
      </c>
      <c r="R61" s="765" t="s">
        <v>1120</v>
      </c>
      <c r="S61" s="755">
        <v>1</v>
      </c>
      <c r="T61" s="769">
        <v>1.3</v>
      </c>
      <c r="U61" s="757">
        <v>41456</v>
      </c>
      <c r="V61" s="758">
        <v>41791</v>
      </c>
      <c r="W61" s="874">
        <v>25</v>
      </c>
      <c r="X61" s="1081">
        <v>58000</v>
      </c>
      <c r="Y61" s="1081"/>
      <c r="Z61" s="1081">
        <f t="shared" si="5"/>
        <v>58000</v>
      </c>
      <c r="AA61" s="868"/>
      <c r="AB61" s="868"/>
      <c r="AC61" s="868"/>
      <c r="AD61" s="868"/>
      <c r="AE61" s="868"/>
      <c r="AF61" s="868"/>
      <c r="AG61" s="868"/>
      <c r="AH61" s="868">
        <v>25000</v>
      </c>
      <c r="AI61" s="868">
        <v>33000</v>
      </c>
      <c r="AJ61" s="868"/>
      <c r="AK61" s="868"/>
      <c r="AL61" s="868"/>
      <c r="AM61" s="868">
        <f t="shared" si="6"/>
        <v>58000</v>
      </c>
      <c r="AN61" s="868">
        <f t="shared" si="7"/>
        <v>0</v>
      </c>
      <c r="AO61" s="915"/>
      <c r="AP61" s="868"/>
      <c r="AQ61" s="704"/>
      <c r="AR61" s="704"/>
      <c r="AS61" s="704"/>
      <c r="AT61" s="704"/>
      <c r="AU61" s="704"/>
      <c r="AV61" s="704"/>
      <c r="AW61" s="704"/>
      <c r="AX61" s="704"/>
      <c r="AY61" s="704"/>
      <c r="AZ61" s="704"/>
      <c r="BA61" s="704"/>
      <c r="BB61" s="704"/>
      <c r="BC61" s="704"/>
      <c r="BD61" s="704"/>
      <c r="BE61" s="704"/>
      <c r="BF61" s="704"/>
      <c r="BG61" s="704"/>
      <c r="BH61" s="704"/>
      <c r="BI61" s="704"/>
      <c r="BJ61" s="704"/>
      <c r="BK61" s="704"/>
      <c r="BL61" s="704"/>
      <c r="BM61" s="704"/>
      <c r="BN61" s="704"/>
      <c r="BO61" s="704"/>
      <c r="BP61" s="704"/>
      <c r="BQ61" s="704"/>
      <c r="BR61" s="704"/>
      <c r="BS61" s="704"/>
      <c r="BT61" s="704"/>
      <c r="BU61" s="704"/>
      <c r="BV61" s="704"/>
      <c r="BW61" s="704"/>
      <c r="BX61" s="704"/>
      <c r="BY61" s="704"/>
      <c r="BZ61" s="704"/>
      <c r="CA61" s="704"/>
      <c r="CB61" s="704"/>
      <c r="CC61" s="704"/>
      <c r="CD61" s="704"/>
      <c r="CE61" s="704"/>
      <c r="CF61" s="704"/>
      <c r="CG61" s="704"/>
      <c r="CH61" s="704"/>
      <c r="CI61" s="704"/>
      <c r="CJ61" s="704"/>
      <c r="CK61" s="704"/>
      <c r="CL61" s="704"/>
      <c r="CM61" s="704"/>
      <c r="CN61" s="704"/>
      <c r="CO61" s="704"/>
      <c r="CP61" s="704"/>
      <c r="CQ61" s="704"/>
      <c r="CR61" s="704"/>
      <c r="CS61" s="704"/>
      <c r="CT61" s="704"/>
      <c r="CU61" s="704"/>
      <c r="CV61" s="704"/>
      <c r="CW61" s="704"/>
      <c r="CX61" s="704"/>
      <c r="CY61" s="704"/>
      <c r="CZ61" s="704"/>
      <c r="DA61" s="704"/>
      <c r="DB61" s="704"/>
      <c r="DC61" s="704"/>
      <c r="DD61" s="704"/>
      <c r="DE61" s="704"/>
      <c r="DF61" s="704"/>
      <c r="DG61" s="704"/>
      <c r="DH61" s="704"/>
      <c r="DI61" s="704"/>
      <c r="DJ61" s="704"/>
      <c r="DK61" s="704"/>
      <c r="DL61" s="704"/>
      <c r="DM61" s="704"/>
      <c r="DN61" s="704"/>
      <c r="DO61" s="704"/>
      <c r="DP61" s="704"/>
      <c r="DQ61" s="704"/>
      <c r="DR61" s="704"/>
      <c r="DS61" s="704"/>
      <c r="DT61" s="704"/>
      <c r="DU61" s="704"/>
      <c r="DV61" s="704"/>
      <c r="DW61" s="704"/>
      <c r="DX61" s="704"/>
      <c r="DY61" s="704"/>
      <c r="DZ61" s="704"/>
      <c r="EA61" s="704"/>
      <c r="EB61" s="704"/>
      <c r="EC61" s="705"/>
      <c r="ED61" s="704"/>
      <c r="EE61" s="704"/>
      <c r="EF61" s="705"/>
      <c r="EG61" s="705"/>
      <c r="EH61" s="705"/>
      <c r="EI61" s="705"/>
      <c r="EJ61" s="705"/>
      <c r="EK61" s="705"/>
      <c r="EL61" s="705"/>
      <c r="EM61" s="705"/>
      <c r="EN61" s="705"/>
      <c r="EO61" s="705"/>
      <c r="EP61" s="705"/>
      <c r="EQ61" s="705"/>
      <c r="ER61" s="705"/>
      <c r="ES61" s="705"/>
      <c r="ET61" s="705"/>
      <c r="EU61" s="705"/>
      <c r="EV61" s="705"/>
      <c r="EW61" s="705"/>
      <c r="EX61" s="705"/>
      <c r="EY61" s="705"/>
      <c r="EZ61" s="705"/>
      <c r="FA61" s="705"/>
      <c r="FB61" s="705"/>
      <c r="FC61" s="705"/>
      <c r="FD61" s="705"/>
      <c r="FE61" s="705"/>
      <c r="FF61" s="705"/>
      <c r="FG61" s="705"/>
      <c r="FH61" s="705"/>
      <c r="FJ61" s="704"/>
      <c r="FK61" s="1035"/>
      <c r="FL61" s="704"/>
      <c r="FM61" s="704"/>
      <c r="FN61" s="704"/>
      <c r="FO61" s="704"/>
      <c r="FP61" s="704"/>
      <c r="FQ61" s="704"/>
      <c r="FR61" s="704"/>
      <c r="FS61" s="704"/>
      <c r="FT61" s="704"/>
      <c r="FU61" s="704"/>
      <c r="FV61" s="704"/>
      <c r="FW61" s="704"/>
      <c r="FX61" s="704"/>
      <c r="FY61" s="704"/>
      <c r="FZ61" s="704"/>
      <c r="GA61" s="704"/>
      <c r="GB61" s="704"/>
      <c r="GC61" s="704"/>
      <c r="GD61" s="704"/>
      <c r="GE61" s="704"/>
      <c r="GF61" s="704"/>
      <c r="GG61" s="704"/>
      <c r="GH61" s="704"/>
      <c r="GI61" s="704"/>
      <c r="GJ61" s="704"/>
      <c r="GK61" s="704"/>
      <c r="GL61" s="704"/>
      <c r="GM61" s="704"/>
      <c r="GN61" s="704"/>
      <c r="GO61" s="704"/>
      <c r="GP61" s="704"/>
      <c r="GQ61" s="704"/>
      <c r="GR61" s="704"/>
      <c r="GS61" s="704"/>
      <c r="GT61" s="704"/>
      <c r="GU61" s="704"/>
      <c r="HQ61" s="704"/>
      <c r="HR61" s="704"/>
      <c r="HS61" s="704"/>
      <c r="HT61" s="704"/>
      <c r="HU61" s="704"/>
      <c r="HV61" s="1034"/>
      <c r="HW61" s="1034"/>
      <c r="HX61" s="1034"/>
      <c r="HY61" s="1034"/>
      <c r="HZ61" s="1034"/>
      <c r="IA61" s="1034"/>
      <c r="IB61" s="1034"/>
      <c r="IC61" s="1034"/>
    </row>
    <row r="62" spans="1:237" s="706" customFormat="1" ht="27" customHeight="1" x14ac:dyDescent="0.2">
      <c r="A62" s="1122">
        <v>42</v>
      </c>
      <c r="B62" s="694" t="s">
        <v>1154</v>
      </c>
      <c r="C62" s="696">
        <v>212</v>
      </c>
      <c r="D62" s="697">
        <v>532</v>
      </c>
      <c r="E62" s="707">
        <v>5</v>
      </c>
      <c r="F62" s="696" t="s">
        <v>1121</v>
      </c>
      <c r="G62" s="708" t="s">
        <v>1185</v>
      </c>
      <c r="H62" s="767" t="s">
        <v>1112</v>
      </c>
      <c r="I62" s="752" t="s">
        <v>1113</v>
      </c>
      <c r="J62" s="753" t="s">
        <v>1139</v>
      </c>
      <c r="K62" s="753" t="s">
        <v>1115</v>
      </c>
      <c r="L62" s="753" t="s">
        <v>1116</v>
      </c>
      <c r="M62" s="753" t="s">
        <v>1140</v>
      </c>
      <c r="N62" s="753" t="s">
        <v>1155</v>
      </c>
      <c r="O62" s="753" t="s">
        <v>1155</v>
      </c>
      <c r="P62" s="773" t="s">
        <v>1490</v>
      </c>
      <c r="Q62" s="765" t="s">
        <v>1120</v>
      </c>
      <c r="R62" s="765" t="s">
        <v>1120</v>
      </c>
      <c r="S62" s="755">
        <v>1</v>
      </c>
      <c r="T62" s="769">
        <v>1.3</v>
      </c>
      <c r="U62" s="757">
        <v>41456</v>
      </c>
      <c r="V62" s="758">
        <v>41791</v>
      </c>
      <c r="W62" s="874">
        <v>7</v>
      </c>
      <c r="X62" s="1081">
        <v>64000</v>
      </c>
      <c r="Y62" s="1081"/>
      <c r="Z62" s="1081">
        <f t="shared" si="5"/>
        <v>64000</v>
      </c>
      <c r="AA62" s="868"/>
      <c r="AB62" s="868"/>
      <c r="AC62" s="868">
        <v>20000</v>
      </c>
      <c r="AD62" s="868">
        <v>44000</v>
      </c>
      <c r="AE62" s="868"/>
      <c r="AF62" s="868"/>
      <c r="AG62" s="868"/>
      <c r="AH62" s="868"/>
      <c r="AI62" s="868"/>
      <c r="AJ62" s="868"/>
      <c r="AK62" s="868"/>
      <c r="AL62" s="868"/>
      <c r="AM62" s="868">
        <f t="shared" si="6"/>
        <v>64000</v>
      </c>
      <c r="AN62" s="868">
        <f t="shared" si="7"/>
        <v>0</v>
      </c>
      <c r="AO62" s="915"/>
      <c r="AP62" s="868"/>
      <c r="AQ62" s="704"/>
      <c r="AR62" s="704"/>
      <c r="AS62" s="704"/>
      <c r="AT62" s="704"/>
      <c r="AU62" s="704"/>
      <c r="AV62" s="704"/>
      <c r="AW62" s="704"/>
      <c r="AX62" s="704"/>
      <c r="AY62" s="704"/>
      <c r="AZ62" s="704"/>
      <c r="BA62" s="704"/>
      <c r="BB62" s="704"/>
      <c r="BC62" s="704"/>
      <c r="BD62" s="704"/>
      <c r="BE62" s="704"/>
      <c r="BF62" s="704"/>
      <c r="BG62" s="704"/>
      <c r="BH62" s="704"/>
      <c r="BI62" s="704"/>
      <c r="BJ62" s="704"/>
      <c r="BK62" s="704"/>
      <c r="BL62" s="704"/>
      <c r="BM62" s="704"/>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704"/>
      <c r="DF62" s="704"/>
      <c r="DG62" s="704"/>
      <c r="DH62" s="704"/>
      <c r="DI62" s="704"/>
      <c r="DJ62" s="704"/>
      <c r="DK62" s="704"/>
      <c r="DL62" s="704"/>
      <c r="DM62" s="704"/>
      <c r="DN62" s="704"/>
      <c r="DO62" s="704"/>
      <c r="DP62" s="704"/>
      <c r="DQ62" s="704"/>
      <c r="DR62" s="704"/>
      <c r="DS62" s="704"/>
      <c r="DT62" s="704"/>
      <c r="DU62" s="704"/>
      <c r="DV62" s="704"/>
      <c r="DW62" s="704"/>
      <c r="DX62" s="704"/>
      <c r="DY62" s="704"/>
      <c r="DZ62" s="704"/>
      <c r="EA62" s="704"/>
      <c r="EB62" s="704"/>
      <c r="EC62" s="705"/>
      <c r="ED62" s="704"/>
      <c r="EE62" s="704"/>
      <c r="EF62" s="705"/>
      <c r="EG62" s="705"/>
      <c r="EH62" s="705"/>
      <c r="EI62" s="705"/>
      <c r="EJ62" s="705"/>
      <c r="EK62" s="705"/>
      <c r="EL62" s="705"/>
      <c r="EM62" s="705"/>
      <c r="EN62" s="705"/>
      <c r="EO62" s="705"/>
      <c r="EP62" s="705"/>
      <c r="EQ62" s="705"/>
      <c r="ER62" s="705"/>
      <c r="ES62" s="705"/>
      <c r="ET62" s="705"/>
      <c r="EU62" s="705"/>
      <c r="EV62" s="705"/>
      <c r="EW62" s="705"/>
      <c r="EX62" s="705"/>
      <c r="EY62" s="705"/>
      <c r="EZ62" s="705"/>
      <c r="FA62" s="705"/>
      <c r="FB62" s="705"/>
      <c r="FC62" s="705"/>
      <c r="FD62" s="705"/>
      <c r="FE62" s="705"/>
      <c r="FF62" s="705"/>
      <c r="FG62" s="705"/>
      <c r="FH62" s="705"/>
      <c r="FJ62" s="704"/>
      <c r="FK62" s="1035"/>
      <c r="FL62" s="704"/>
      <c r="FM62" s="704"/>
      <c r="FN62" s="704"/>
      <c r="FO62" s="704"/>
      <c r="FP62" s="704"/>
      <c r="FQ62" s="704"/>
      <c r="FR62" s="704"/>
      <c r="FS62" s="704"/>
      <c r="FT62" s="704"/>
      <c r="FU62" s="704"/>
      <c r="FV62" s="704"/>
      <c r="FW62" s="704"/>
      <c r="FX62" s="704"/>
      <c r="FY62" s="704"/>
      <c r="FZ62" s="704"/>
      <c r="GA62" s="704"/>
      <c r="GB62" s="704"/>
      <c r="GC62" s="704"/>
      <c r="GD62" s="704"/>
      <c r="GE62" s="704"/>
      <c r="GF62" s="704"/>
      <c r="GG62" s="704"/>
      <c r="GH62" s="704"/>
      <c r="GI62" s="704"/>
      <c r="GJ62" s="704"/>
      <c r="GK62" s="704"/>
      <c r="GL62" s="704"/>
      <c r="GM62" s="704"/>
      <c r="GN62" s="704"/>
      <c r="GO62" s="704"/>
      <c r="GP62" s="704"/>
      <c r="GQ62" s="704"/>
      <c r="GR62" s="704"/>
      <c r="GS62" s="704"/>
      <c r="GT62" s="704"/>
      <c r="GU62" s="704"/>
      <c r="HQ62" s="704"/>
      <c r="HR62" s="704"/>
      <c r="HS62" s="704"/>
      <c r="HT62" s="704"/>
      <c r="HU62" s="704"/>
    </row>
    <row r="63" spans="1:237" s="706" customFormat="1" ht="27" customHeight="1" x14ac:dyDescent="0.25">
      <c r="A63" s="691">
        <v>43</v>
      </c>
      <c r="B63" s="694" t="s">
        <v>1154</v>
      </c>
      <c r="C63" s="696">
        <v>212</v>
      </c>
      <c r="D63" s="697">
        <v>536</v>
      </c>
      <c r="E63" s="707">
        <v>3</v>
      </c>
      <c r="F63" s="696" t="s">
        <v>1123</v>
      </c>
      <c r="G63" s="708" t="s">
        <v>1186</v>
      </c>
      <c r="H63" s="767" t="s">
        <v>1112</v>
      </c>
      <c r="I63" s="752" t="s">
        <v>1113</v>
      </c>
      <c r="J63" s="753" t="s">
        <v>1139</v>
      </c>
      <c r="K63" s="753" t="s">
        <v>1115</v>
      </c>
      <c r="L63" s="753" t="s">
        <v>1124</v>
      </c>
      <c r="M63" s="753" t="s">
        <v>1140</v>
      </c>
      <c r="N63" s="753" t="s">
        <v>1155</v>
      </c>
      <c r="O63" s="753" t="s">
        <v>1155</v>
      </c>
      <c r="P63" s="773" t="s">
        <v>1490</v>
      </c>
      <c r="Q63" s="765" t="s">
        <v>1120</v>
      </c>
      <c r="R63" s="765" t="s">
        <v>1120</v>
      </c>
      <c r="S63" s="755">
        <v>1</v>
      </c>
      <c r="T63" s="769">
        <v>1.3</v>
      </c>
      <c r="U63" s="757">
        <v>41456</v>
      </c>
      <c r="V63" s="758">
        <v>41791</v>
      </c>
      <c r="W63" s="874">
        <v>5</v>
      </c>
      <c r="X63" s="1081">
        <v>46000</v>
      </c>
      <c r="Y63" s="1081"/>
      <c r="Z63" s="1081">
        <f t="shared" si="5"/>
        <v>46000</v>
      </c>
      <c r="AA63" s="868"/>
      <c r="AB63" s="868"/>
      <c r="AC63" s="868"/>
      <c r="AD63" s="868"/>
      <c r="AE63" s="868">
        <v>20000</v>
      </c>
      <c r="AF63" s="868">
        <v>26000</v>
      </c>
      <c r="AG63" s="868"/>
      <c r="AH63" s="868"/>
      <c r="AI63" s="868"/>
      <c r="AJ63" s="868"/>
      <c r="AK63" s="868"/>
      <c r="AL63" s="868"/>
      <c r="AM63" s="868">
        <f t="shared" si="6"/>
        <v>46000</v>
      </c>
      <c r="AN63" s="868">
        <f t="shared" si="7"/>
        <v>0</v>
      </c>
      <c r="AO63" s="915"/>
      <c r="AP63" s="868"/>
      <c r="AQ63" s="704"/>
      <c r="AR63" s="704"/>
      <c r="AS63" s="704"/>
      <c r="AT63" s="704"/>
      <c r="AU63" s="704"/>
      <c r="AV63" s="704"/>
      <c r="AW63" s="704"/>
      <c r="AX63" s="704"/>
      <c r="AY63" s="704"/>
      <c r="AZ63" s="704"/>
      <c r="BA63" s="704"/>
      <c r="BB63" s="704"/>
      <c r="BC63" s="704"/>
      <c r="BD63" s="704"/>
      <c r="BE63" s="704"/>
      <c r="BF63" s="704"/>
      <c r="BG63" s="704"/>
      <c r="BH63" s="704"/>
      <c r="BI63" s="704"/>
      <c r="BJ63" s="704"/>
      <c r="BK63" s="704"/>
      <c r="BL63" s="704"/>
      <c r="BM63" s="704"/>
      <c r="BN63" s="704"/>
      <c r="BO63" s="704"/>
      <c r="BP63" s="704"/>
      <c r="BQ63" s="704"/>
      <c r="BR63" s="704"/>
      <c r="BS63" s="704"/>
      <c r="BT63" s="704"/>
      <c r="BU63" s="704"/>
      <c r="BV63" s="704"/>
      <c r="BW63" s="704"/>
      <c r="BX63" s="704"/>
      <c r="BY63" s="704"/>
      <c r="BZ63" s="704"/>
      <c r="CA63" s="704"/>
      <c r="CB63" s="704"/>
      <c r="CC63" s="704"/>
      <c r="CD63" s="704"/>
      <c r="CE63" s="704"/>
      <c r="CF63" s="704"/>
      <c r="CG63" s="704"/>
      <c r="CH63" s="704"/>
      <c r="CI63" s="704"/>
      <c r="CJ63" s="704"/>
      <c r="CK63" s="704"/>
      <c r="CL63" s="704"/>
      <c r="CM63" s="704"/>
      <c r="CN63" s="704"/>
      <c r="CO63" s="704"/>
      <c r="CP63" s="704"/>
      <c r="CQ63" s="704"/>
      <c r="CR63" s="704"/>
      <c r="CS63" s="704"/>
      <c r="CT63" s="704"/>
      <c r="CU63" s="704"/>
      <c r="CV63" s="704"/>
      <c r="CW63" s="704"/>
      <c r="CX63" s="704"/>
      <c r="CY63" s="704"/>
      <c r="CZ63" s="704"/>
      <c r="DA63" s="704"/>
      <c r="DB63" s="704"/>
      <c r="DC63" s="704"/>
      <c r="DD63" s="704"/>
      <c r="DE63" s="704"/>
      <c r="DF63" s="704"/>
      <c r="DG63" s="704"/>
      <c r="DH63" s="704"/>
      <c r="DI63" s="704"/>
      <c r="DJ63" s="704"/>
      <c r="DK63" s="704"/>
      <c r="DL63" s="704"/>
      <c r="DM63" s="704"/>
      <c r="DN63" s="704"/>
      <c r="DO63" s="704"/>
      <c r="DP63" s="704"/>
      <c r="DQ63" s="704"/>
      <c r="DR63" s="704"/>
      <c r="DS63" s="704"/>
      <c r="DT63" s="704"/>
      <c r="DU63" s="704"/>
      <c r="DV63" s="704"/>
      <c r="DW63" s="704"/>
      <c r="DX63" s="704"/>
      <c r="DY63" s="704"/>
      <c r="DZ63" s="704"/>
      <c r="EA63" s="704"/>
      <c r="EB63" s="704"/>
      <c r="EC63" s="705"/>
      <c r="ED63" s="704"/>
      <c r="EE63" s="704"/>
      <c r="EF63" s="705"/>
      <c r="EG63" s="705"/>
      <c r="EH63" s="705"/>
      <c r="EI63" s="705"/>
      <c r="EJ63" s="705"/>
      <c r="EK63" s="705"/>
      <c r="EL63" s="705"/>
      <c r="EM63" s="705"/>
      <c r="EN63" s="705"/>
      <c r="EO63" s="705"/>
      <c r="EP63" s="705"/>
      <c r="EQ63" s="705"/>
      <c r="ER63" s="705"/>
      <c r="ES63" s="705"/>
      <c r="ET63" s="705"/>
      <c r="EU63" s="705"/>
      <c r="EV63" s="705"/>
      <c r="EW63" s="705"/>
      <c r="EX63" s="705"/>
      <c r="EY63" s="705"/>
      <c r="EZ63" s="705"/>
      <c r="FA63" s="705"/>
      <c r="FB63" s="705"/>
      <c r="FC63" s="705"/>
      <c r="FD63" s="705"/>
      <c r="FE63" s="705"/>
      <c r="FF63" s="705"/>
      <c r="FG63" s="705"/>
      <c r="FH63" s="705"/>
      <c r="FJ63" s="704"/>
      <c r="FK63" s="1035"/>
      <c r="FL63" s="704"/>
      <c r="FM63" s="704"/>
      <c r="FN63" s="704"/>
      <c r="FO63" s="704"/>
      <c r="FP63" s="704"/>
      <c r="FQ63" s="704"/>
      <c r="FR63" s="704"/>
      <c r="FS63" s="704"/>
      <c r="FT63" s="704"/>
      <c r="FU63" s="704"/>
      <c r="FV63" s="704"/>
      <c r="FW63" s="704"/>
      <c r="FX63" s="704"/>
      <c r="FY63" s="704"/>
      <c r="FZ63" s="704"/>
      <c r="GA63" s="704"/>
      <c r="GB63" s="704"/>
      <c r="GC63" s="704"/>
      <c r="GD63" s="704"/>
      <c r="GE63" s="704"/>
      <c r="GF63" s="704"/>
      <c r="GG63" s="704"/>
      <c r="GH63" s="704"/>
      <c r="GI63" s="704"/>
      <c r="GJ63" s="704"/>
      <c r="GK63" s="704"/>
      <c r="GL63" s="704"/>
      <c r="GM63" s="704"/>
      <c r="GN63" s="704"/>
      <c r="GO63" s="704"/>
      <c r="GP63" s="704"/>
      <c r="GQ63" s="704"/>
      <c r="GR63" s="704"/>
      <c r="GS63" s="704"/>
      <c r="GT63" s="704"/>
      <c r="GU63" s="704"/>
      <c r="HQ63" s="704"/>
      <c r="HR63" s="704"/>
      <c r="HS63" s="704"/>
      <c r="HT63" s="704"/>
      <c r="HU63" s="704"/>
      <c r="HV63" s="1034"/>
      <c r="HW63" s="1034"/>
      <c r="HX63" s="1034"/>
      <c r="HY63" s="1034"/>
      <c r="HZ63" s="1034"/>
      <c r="IA63" s="1034"/>
      <c r="IB63" s="1034"/>
      <c r="IC63" s="1034"/>
    </row>
    <row r="64" spans="1:237" s="706" customFormat="1" ht="27" customHeight="1" x14ac:dyDescent="0.25">
      <c r="A64" s="691">
        <v>44</v>
      </c>
      <c r="B64" s="694" t="s">
        <v>1154</v>
      </c>
      <c r="C64" s="696">
        <v>212</v>
      </c>
      <c r="D64" s="697">
        <v>544</v>
      </c>
      <c r="E64" s="707">
        <v>1</v>
      </c>
      <c r="F64" s="696" t="s">
        <v>1125</v>
      </c>
      <c r="G64" s="708" t="s">
        <v>1491</v>
      </c>
      <c r="H64" s="767" t="s">
        <v>1112</v>
      </c>
      <c r="I64" s="752" t="s">
        <v>1113</v>
      </c>
      <c r="J64" s="753" t="s">
        <v>1139</v>
      </c>
      <c r="K64" s="753" t="s">
        <v>1115</v>
      </c>
      <c r="L64" s="753" t="s">
        <v>1124</v>
      </c>
      <c r="M64" s="753" t="s">
        <v>1140</v>
      </c>
      <c r="N64" s="753" t="s">
        <v>1155</v>
      </c>
      <c r="O64" s="753" t="s">
        <v>1155</v>
      </c>
      <c r="P64" s="773" t="s">
        <v>1490</v>
      </c>
      <c r="Q64" s="765" t="s">
        <v>1120</v>
      </c>
      <c r="R64" s="765" t="s">
        <v>1120</v>
      </c>
      <c r="S64" s="755">
        <v>1</v>
      </c>
      <c r="T64" s="769">
        <v>1.3</v>
      </c>
      <c r="U64" s="757">
        <v>41456</v>
      </c>
      <c r="V64" s="758">
        <v>41791</v>
      </c>
      <c r="W64" s="874">
        <v>7</v>
      </c>
      <c r="X64" s="1081">
        <v>0</v>
      </c>
      <c r="Y64" s="1081">
        <v>120000</v>
      </c>
      <c r="Z64" s="1081">
        <f t="shared" ref="Z64:Z86" si="8">Y64+X64</f>
        <v>120000</v>
      </c>
      <c r="AA64" s="868"/>
      <c r="AB64" s="868"/>
      <c r="AC64" s="868">
        <v>120000</v>
      </c>
      <c r="AD64" s="868"/>
      <c r="AE64" s="868"/>
      <c r="AF64" s="868"/>
      <c r="AG64" s="868"/>
      <c r="AH64" s="868"/>
      <c r="AI64" s="868"/>
      <c r="AJ64" s="868"/>
      <c r="AK64" s="868"/>
      <c r="AL64" s="868"/>
      <c r="AM64" s="868">
        <f t="shared" ref="AM64:AM86" si="9">SUM(AA64:AL64)</f>
        <v>120000</v>
      </c>
      <c r="AN64" s="868">
        <f t="shared" ref="AN64:AN86" si="10">Z64-AM64</f>
        <v>0</v>
      </c>
      <c r="AO64" s="915"/>
      <c r="AP64" s="868"/>
      <c r="AQ64" s="704"/>
      <c r="AR64" s="704"/>
      <c r="AS64" s="704"/>
      <c r="AT64" s="704"/>
      <c r="AU64" s="704"/>
      <c r="AV64" s="704"/>
      <c r="AW64" s="704"/>
      <c r="AX64" s="704"/>
      <c r="AY64" s="704"/>
      <c r="AZ64" s="704"/>
      <c r="BA64" s="704"/>
      <c r="BB64" s="704"/>
      <c r="BC64" s="704"/>
      <c r="BD64" s="704"/>
      <c r="BE64" s="704"/>
      <c r="BF64" s="704"/>
      <c r="BG64" s="704"/>
      <c r="BH64" s="704"/>
      <c r="BI64" s="704"/>
      <c r="BJ64" s="704"/>
      <c r="BK64" s="704"/>
      <c r="BL64" s="704"/>
      <c r="BM64" s="704"/>
      <c r="BN64" s="704"/>
      <c r="BO64" s="704"/>
      <c r="BP64" s="704"/>
      <c r="BQ64" s="704"/>
      <c r="BR64" s="704"/>
      <c r="BS64" s="704"/>
      <c r="BT64" s="704"/>
      <c r="BU64" s="704"/>
      <c r="BV64" s="704"/>
      <c r="BW64" s="704"/>
      <c r="BX64" s="704"/>
      <c r="BY64" s="704"/>
      <c r="BZ64" s="704"/>
      <c r="CA64" s="704"/>
      <c r="CB64" s="704"/>
      <c r="CC64" s="704"/>
      <c r="CD64" s="704"/>
      <c r="CE64" s="704"/>
      <c r="CF64" s="704"/>
      <c r="CG64" s="704"/>
      <c r="CH64" s="704"/>
      <c r="CI64" s="704"/>
      <c r="CJ64" s="704"/>
      <c r="CK64" s="704"/>
      <c r="CL64" s="704"/>
      <c r="CM64" s="704"/>
      <c r="CN64" s="704"/>
      <c r="CO64" s="704"/>
      <c r="CP64" s="704"/>
      <c r="CQ64" s="704"/>
      <c r="CR64" s="704"/>
      <c r="CS64" s="704"/>
      <c r="CT64" s="704"/>
      <c r="CU64" s="704"/>
      <c r="CV64" s="704"/>
      <c r="CW64" s="704"/>
      <c r="CX64" s="704"/>
      <c r="CY64" s="704"/>
      <c r="CZ64" s="704"/>
      <c r="DA64" s="704"/>
      <c r="DB64" s="704"/>
      <c r="DC64" s="704"/>
      <c r="DD64" s="704"/>
      <c r="DE64" s="704"/>
      <c r="DF64" s="704"/>
      <c r="DG64" s="704"/>
      <c r="DH64" s="704"/>
      <c r="DI64" s="704"/>
      <c r="DJ64" s="704"/>
      <c r="DK64" s="704"/>
      <c r="DL64" s="704"/>
      <c r="DM64" s="704"/>
      <c r="DN64" s="704"/>
      <c r="DO64" s="704"/>
      <c r="DP64" s="704"/>
      <c r="DQ64" s="704"/>
      <c r="DR64" s="704"/>
      <c r="DS64" s="704"/>
      <c r="DT64" s="704"/>
      <c r="DU64" s="704"/>
      <c r="DV64" s="704"/>
      <c r="DW64" s="704"/>
      <c r="DX64" s="704"/>
      <c r="DY64" s="704"/>
      <c r="DZ64" s="704"/>
      <c r="EA64" s="704"/>
      <c r="EB64" s="704"/>
      <c r="EC64" s="705"/>
      <c r="ED64" s="704"/>
      <c r="EE64" s="704"/>
      <c r="EF64" s="705"/>
      <c r="EG64" s="705"/>
      <c r="EH64" s="705"/>
      <c r="EI64" s="705"/>
      <c r="EJ64" s="705"/>
      <c r="EK64" s="705"/>
      <c r="EL64" s="705"/>
      <c r="EM64" s="705"/>
      <c r="EN64" s="705"/>
      <c r="EO64" s="705"/>
      <c r="EP64" s="705"/>
      <c r="EQ64" s="705"/>
      <c r="ER64" s="705"/>
      <c r="ES64" s="705"/>
      <c r="ET64" s="705"/>
      <c r="EU64" s="705"/>
      <c r="EV64" s="705"/>
      <c r="EW64" s="705"/>
      <c r="EX64" s="705"/>
      <c r="EY64" s="705"/>
      <c r="EZ64" s="705"/>
      <c r="FA64" s="705"/>
      <c r="FB64" s="705"/>
      <c r="FC64" s="705"/>
      <c r="FD64" s="705"/>
      <c r="FE64" s="705"/>
      <c r="FF64" s="705"/>
      <c r="FG64" s="705"/>
      <c r="FH64" s="705"/>
      <c r="FJ64" s="704"/>
      <c r="FK64" s="1035"/>
      <c r="FL64" s="704"/>
      <c r="FM64" s="704"/>
      <c r="FN64" s="704"/>
      <c r="FO64" s="704"/>
      <c r="FP64" s="704"/>
      <c r="FQ64" s="704"/>
      <c r="FR64" s="704"/>
      <c r="FS64" s="704"/>
      <c r="FT64" s="704"/>
      <c r="FU64" s="704"/>
      <c r="FV64" s="704"/>
      <c r="FW64" s="704"/>
      <c r="FX64" s="704"/>
      <c r="FY64" s="704"/>
      <c r="FZ64" s="704"/>
      <c r="GA64" s="704"/>
      <c r="GB64" s="704"/>
      <c r="GC64" s="704"/>
      <c r="GD64" s="704"/>
      <c r="GE64" s="704"/>
      <c r="GF64" s="704"/>
      <c r="GG64" s="704"/>
      <c r="GH64" s="704"/>
      <c r="GI64" s="704"/>
      <c r="GJ64" s="704"/>
      <c r="GK64" s="704"/>
      <c r="GL64" s="704"/>
      <c r="GM64" s="704"/>
      <c r="GN64" s="704"/>
      <c r="GO64" s="704"/>
      <c r="GP64" s="704"/>
      <c r="GQ64" s="704"/>
      <c r="GR64" s="704"/>
      <c r="GS64" s="704"/>
      <c r="GT64" s="704"/>
      <c r="GU64" s="704"/>
      <c r="GV64" s="704"/>
      <c r="GW64" s="704"/>
      <c r="GX64" s="704"/>
      <c r="GY64" s="704"/>
      <c r="GZ64" s="704"/>
      <c r="HA64" s="704"/>
      <c r="HB64" s="704"/>
      <c r="HC64" s="704"/>
      <c r="HD64" s="704"/>
      <c r="HE64" s="704"/>
      <c r="HF64" s="704"/>
      <c r="HG64" s="704"/>
      <c r="HH64" s="704"/>
      <c r="HI64" s="704"/>
      <c r="HJ64" s="704"/>
      <c r="HK64" s="704"/>
      <c r="HL64" s="704"/>
      <c r="HM64" s="704"/>
      <c r="HN64" s="704"/>
      <c r="HO64" s="704"/>
      <c r="HP64" s="704"/>
      <c r="HQ64" s="704"/>
      <c r="HR64" s="704"/>
      <c r="HS64" s="704"/>
      <c r="HT64" s="704"/>
      <c r="HU64" s="704"/>
      <c r="HV64" s="1034"/>
      <c r="HW64" s="1034"/>
      <c r="HX64" s="1034"/>
      <c r="HY64" s="1034"/>
      <c r="HZ64" s="1034"/>
      <c r="IA64" s="1034"/>
      <c r="IB64" s="1034"/>
      <c r="IC64" s="1034"/>
    </row>
    <row r="65" spans="1:243" s="706" customFormat="1" ht="27" customHeight="1" x14ac:dyDescent="0.25">
      <c r="A65" s="1122">
        <v>45</v>
      </c>
      <c r="B65" s="694" t="s">
        <v>1154</v>
      </c>
      <c r="C65" s="696">
        <v>212</v>
      </c>
      <c r="D65" s="697">
        <v>544</v>
      </c>
      <c r="E65" s="707">
        <v>2</v>
      </c>
      <c r="F65" s="696" t="s">
        <v>1125</v>
      </c>
      <c r="G65" s="708" t="s">
        <v>1126</v>
      </c>
      <c r="H65" s="767" t="s">
        <v>1112</v>
      </c>
      <c r="I65" s="752" t="s">
        <v>1113</v>
      </c>
      <c r="J65" s="753" t="s">
        <v>1139</v>
      </c>
      <c r="K65" s="753" t="s">
        <v>1115</v>
      </c>
      <c r="L65" s="753" t="s">
        <v>1124</v>
      </c>
      <c r="M65" s="753" t="s">
        <v>1140</v>
      </c>
      <c r="N65" s="753" t="s">
        <v>1155</v>
      </c>
      <c r="O65" s="753" t="s">
        <v>1155</v>
      </c>
      <c r="P65" s="773" t="s">
        <v>1183</v>
      </c>
      <c r="Q65" s="765" t="s">
        <v>1120</v>
      </c>
      <c r="R65" s="765" t="s">
        <v>1120</v>
      </c>
      <c r="S65" s="755">
        <v>1</v>
      </c>
      <c r="T65" s="769">
        <v>1.3</v>
      </c>
      <c r="U65" s="757">
        <v>41456</v>
      </c>
      <c r="V65" s="758">
        <v>41791</v>
      </c>
      <c r="W65" s="874">
        <v>7</v>
      </c>
      <c r="X65" s="1081">
        <v>59200</v>
      </c>
      <c r="Y65" s="1081"/>
      <c r="Z65" s="1081">
        <f t="shared" si="8"/>
        <v>59200</v>
      </c>
      <c r="AA65" s="868"/>
      <c r="AB65" s="868"/>
      <c r="AC65" s="868"/>
      <c r="AD65" s="868">
        <v>59200</v>
      </c>
      <c r="AE65" s="868"/>
      <c r="AF65" s="868"/>
      <c r="AG65" s="868"/>
      <c r="AH65" s="868"/>
      <c r="AI65" s="868"/>
      <c r="AJ65" s="868"/>
      <c r="AK65" s="868"/>
      <c r="AL65" s="868"/>
      <c r="AM65" s="868">
        <f t="shared" si="9"/>
        <v>59200</v>
      </c>
      <c r="AN65" s="868">
        <f t="shared" si="10"/>
        <v>0</v>
      </c>
      <c r="AO65" s="915"/>
      <c r="AP65" s="868"/>
      <c r="AQ65" s="704"/>
      <c r="AR65" s="704"/>
      <c r="AS65" s="704"/>
      <c r="AT65" s="704"/>
      <c r="AU65" s="704"/>
      <c r="AV65" s="704"/>
      <c r="AW65" s="704"/>
      <c r="AX65" s="704"/>
      <c r="AY65" s="704"/>
      <c r="AZ65" s="704"/>
      <c r="BA65" s="704"/>
      <c r="BB65" s="704"/>
      <c r="BC65" s="704"/>
      <c r="BD65" s="704"/>
      <c r="BE65" s="704"/>
      <c r="BF65" s="704"/>
      <c r="BG65" s="704"/>
      <c r="BH65" s="704"/>
      <c r="BI65" s="704"/>
      <c r="BJ65" s="704"/>
      <c r="BK65" s="704"/>
      <c r="BL65" s="704"/>
      <c r="BM65" s="704"/>
      <c r="BN65" s="704"/>
      <c r="BO65" s="704"/>
      <c r="BP65" s="704"/>
      <c r="BQ65" s="704"/>
      <c r="BR65" s="704"/>
      <c r="BS65" s="704"/>
      <c r="BT65" s="704"/>
      <c r="BU65" s="704"/>
      <c r="BV65" s="704"/>
      <c r="BW65" s="704"/>
      <c r="BX65" s="704"/>
      <c r="BY65" s="704"/>
      <c r="BZ65" s="704"/>
      <c r="CA65" s="704"/>
      <c r="CB65" s="704"/>
      <c r="CC65" s="704"/>
      <c r="CD65" s="704"/>
      <c r="CE65" s="704"/>
      <c r="CF65" s="704"/>
      <c r="CG65" s="704"/>
      <c r="CH65" s="704"/>
      <c r="CI65" s="704"/>
      <c r="CJ65" s="704"/>
      <c r="CK65" s="704"/>
      <c r="CL65" s="704"/>
      <c r="CM65" s="704"/>
      <c r="CN65" s="704"/>
      <c r="CO65" s="704"/>
      <c r="CP65" s="704"/>
      <c r="CQ65" s="704"/>
      <c r="CR65" s="704"/>
      <c r="CS65" s="704"/>
      <c r="CT65" s="704"/>
      <c r="CU65" s="704"/>
      <c r="CV65" s="704"/>
      <c r="CW65" s="704"/>
      <c r="CX65" s="704"/>
      <c r="CY65" s="704"/>
      <c r="CZ65" s="704"/>
      <c r="DA65" s="704"/>
      <c r="DB65" s="704"/>
      <c r="DC65" s="704"/>
      <c r="DD65" s="704"/>
      <c r="DE65" s="704"/>
      <c r="DF65" s="704"/>
      <c r="DG65" s="704"/>
      <c r="DH65" s="704"/>
      <c r="DI65" s="704"/>
      <c r="DJ65" s="704"/>
      <c r="DK65" s="704"/>
      <c r="DL65" s="704"/>
      <c r="DM65" s="704"/>
      <c r="DN65" s="704"/>
      <c r="DO65" s="704"/>
      <c r="DP65" s="704"/>
      <c r="DQ65" s="704"/>
      <c r="DR65" s="704"/>
      <c r="DS65" s="704"/>
      <c r="DT65" s="704"/>
      <c r="DU65" s="704"/>
      <c r="DV65" s="704"/>
      <c r="DW65" s="704"/>
      <c r="DX65" s="704"/>
      <c r="DY65" s="704"/>
      <c r="DZ65" s="704"/>
      <c r="EA65" s="704"/>
      <c r="EB65" s="704"/>
      <c r="EC65" s="705"/>
      <c r="ED65" s="704"/>
      <c r="EE65" s="704"/>
      <c r="EF65" s="705"/>
      <c r="EG65" s="705"/>
      <c r="EH65" s="705"/>
      <c r="EI65" s="705"/>
      <c r="EJ65" s="705"/>
      <c r="EK65" s="705"/>
      <c r="EL65" s="705"/>
      <c r="EM65" s="705"/>
      <c r="EN65" s="705"/>
      <c r="EO65" s="705"/>
      <c r="EP65" s="705"/>
      <c r="EQ65" s="705"/>
      <c r="ER65" s="705"/>
      <c r="ES65" s="705"/>
      <c r="ET65" s="705"/>
      <c r="EU65" s="705"/>
      <c r="EV65" s="705"/>
      <c r="EW65" s="705"/>
      <c r="EX65" s="705"/>
      <c r="EY65" s="705"/>
      <c r="EZ65" s="705"/>
      <c r="FA65" s="705"/>
      <c r="FB65" s="705"/>
      <c r="FC65" s="705"/>
      <c r="FD65" s="705"/>
      <c r="FE65" s="705"/>
      <c r="FF65" s="705"/>
      <c r="FG65" s="705"/>
      <c r="FH65" s="705"/>
      <c r="FJ65" s="704"/>
      <c r="FK65" s="1035"/>
      <c r="FL65" s="704"/>
      <c r="FM65" s="704"/>
      <c r="FN65" s="704"/>
      <c r="FO65" s="704"/>
      <c r="FP65" s="704"/>
      <c r="FQ65" s="704"/>
      <c r="FR65" s="704"/>
      <c r="FS65" s="704"/>
      <c r="FT65" s="704"/>
      <c r="FU65" s="704"/>
      <c r="FV65" s="704"/>
      <c r="FW65" s="704"/>
      <c r="FX65" s="704"/>
      <c r="FY65" s="704"/>
      <c r="FZ65" s="704"/>
      <c r="GA65" s="704"/>
      <c r="GB65" s="704"/>
      <c r="GC65" s="704"/>
      <c r="GD65" s="704"/>
      <c r="GE65" s="704"/>
      <c r="GF65" s="704"/>
      <c r="GG65" s="704"/>
      <c r="GH65" s="704"/>
      <c r="GI65" s="704"/>
      <c r="GJ65" s="704"/>
      <c r="GK65" s="704"/>
      <c r="GL65" s="704"/>
      <c r="GM65" s="704"/>
      <c r="GN65" s="704"/>
      <c r="GO65" s="704"/>
      <c r="GP65" s="704"/>
      <c r="GQ65" s="704"/>
      <c r="GR65" s="704"/>
      <c r="GS65" s="704"/>
      <c r="GT65" s="704"/>
      <c r="GU65" s="704"/>
      <c r="GV65" s="704"/>
      <c r="GW65" s="704"/>
      <c r="GX65" s="704"/>
      <c r="GY65" s="704"/>
      <c r="GZ65" s="704"/>
      <c r="HA65" s="704"/>
      <c r="HB65" s="704"/>
      <c r="HC65" s="704"/>
      <c r="HD65" s="704"/>
      <c r="HE65" s="704"/>
      <c r="HF65" s="704"/>
      <c r="HG65" s="704"/>
      <c r="HH65" s="704"/>
      <c r="HI65" s="704"/>
      <c r="HJ65" s="704"/>
      <c r="HK65" s="704"/>
      <c r="HL65" s="704"/>
      <c r="HM65" s="704"/>
      <c r="HN65" s="704"/>
      <c r="HO65" s="704"/>
      <c r="HP65" s="704"/>
      <c r="HQ65" s="704"/>
      <c r="HR65" s="704"/>
      <c r="HS65" s="704"/>
      <c r="HT65" s="704"/>
      <c r="HU65" s="704"/>
      <c r="HV65" s="1034"/>
      <c r="HW65" s="1034"/>
      <c r="HX65" s="1034"/>
      <c r="HY65" s="1034"/>
      <c r="HZ65" s="1034"/>
      <c r="IA65" s="1034"/>
      <c r="IB65" s="1034"/>
      <c r="IC65" s="1034"/>
    </row>
    <row r="66" spans="1:243" s="706" customFormat="1" ht="27" customHeight="1" x14ac:dyDescent="0.25">
      <c r="A66" s="691">
        <v>57</v>
      </c>
      <c r="B66" s="694" t="s">
        <v>1154</v>
      </c>
      <c r="C66" s="696">
        <v>219</v>
      </c>
      <c r="D66" s="697">
        <v>532</v>
      </c>
      <c r="E66" s="707">
        <v>79</v>
      </c>
      <c r="F66" s="1037" t="s">
        <v>1121</v>
      </c>
      <c r="G66" s="1037" t="s">
        <v>1492</v>
      </c>
      <c r="H66" s="767" t="s">
        <v>1112</v>
      </c>
      <c r="I66" s="752" t="s">
        <v>1113</v>
      </c>
      <c r="J66" s="753" t="s">
        <v>1139</v>
      </c>
      <c r="K66" s="753" t="s">
        <v>1151</v>
      </c>
      <c r="L66" s="753" t="s">
        <v>1116</v>
      </c>
      <c r="M66" s="753" t="s">
        <v>1140</v>
      </c>
      <c r="N66" s="753" t="s">
        <v>1155</v>
      </c>
      <c r="O66" s="753" t="s">
        <v>1128</v>
      </c>
      <c r="P66" s="753" t="s">
        <v>1134</v>
      </c>
      <c r="Q66" s="765">
        <v>9</v>
      </c>
      <c r="R66" s="765" t="s">
        <v>1120</v>
      </c>
      <c r="S66" s="755">
        <v>2</v>
      </c>
      <c r="T66" s="763">
        <v>2.4</v>
      </c>
      <c r="U66" s="757">
        <v>41365</v>
      </c>
      <c r="V66" s="758">
        <v>41426</v>
      </c>
      <c r="W66" s="701">
        <v>25</v>
      </c>
      <c r="X66" s="1081"/>
      <c r="Y66" s="1082">
        <v>280000</v>
      </c>
      <c r="Z66" s="1081">
        <f t="shared" si="8"/>
        <v>280000</v>
      </c>
      <c r="AA66" s="868"/>
      <c r="AB66" s="868"/>
      <c r="AC66" s="868"/>
      <c r="AD66" s="868">
        <v>150000</v>
      </c>
      <c r="AE66" s="868">
        <v>130000</v>
      </c>
      <c r="AF66" s="868"/>
      <c r="AG66" s="868"/>
      <c r="AH66" s="868"/>
      <c r="AI66" s="868"/>
      <c r="AJ66" s="868"/>
      <c r="AK66" s="868"/>
      <c r="AL66" s="868"/>
      <c r="AM66" s="868">
        <f t="shared" si="9"/>
        <v>280000</v>
      </c>
      <c r="AN66" s="868">
        <f t="shared" si="10"/>
        <v>0</v>
      </c>
      <c r="AO66" s="868"/>
      <c r="AP66" s="868"/>
      <c r="AQ66" s="704"/>
      <c r="AR66" s="704"/>
      <c r="AS66" s="704"/>
      <c r="AT66" s="704"/>
      <c r="AU66" s="704"/>
      <c r="AV66" s="704"/>
      <c r="AW66" s="704"/>
      <c r="AX66" s="704"/>
      <c r="AY66" s="704"/>
      <c r="AZ66" s="704"/>
      <c r="BA66" s="704"/>
      <c r="BB66" s="704"/>
      <c r="BC66" s="704"/>
      <c r="BD66" s="704"/>
      <c r="BE66" s="704"/>
      <c r="BF66" s="704"/>
      <c r="BG66" s="704"/>
      <c r="BH66" s="704"/>
      <c r="BI66" s="704"/>
      <c r="BJ66" s="704"/>
      <c r="BK66" s="704"/>
      <c r="BL66" s="704"/>
      <c r="BM66" s="704"/>
      <c r="BN66" s="704"/>
      <c r="BO66" s="704"/>
      <c r="BP66" s="704"/>
      <c r="BQ66" s="704"/>
      <c r="BR66" s="704"/>
      <c r="BS66" s="704"/>
      <c r="BT66" s="704"/>
      <c r="BU66" s="704"/>
      <c r="BV66" s="704"/>
      <c r="BW66" s="704"/>
      <c r="BX66" s="704"/>
      <c r="BY66" s="704"/>
      <c r="BZ66" s="704"/>
      <c r="CA66" s="704"/>
      <c r="CB66" s="704"/>
      <c r="CC66" s="704"/>
      <c r="CD66" s="704"/>
      <c r="CE66" s="704"/>
      <c r="CF66" s="704"/>
      <c r="CG66" s="704"/>
      <c r="CH66" s="704"/>
      <c r="CI66" s="704"/>
      <c r="CJ66" s="704"/>
      <c r="CK66" s="704"/>
      <c r="CL66" s="704"/>
      <c r="CM66" s="704"/>
      <c r="CN66" s="704"/>
      <c r="CO66" s="704"/>
      <c r="CP66" s="704"/>
      <c r="CQ66" s="704"/>
      <c r="CR66" s="704"/>
      <c r="CS66" s="704"/>
      <c r="CT66" s="704"/>
      <c r="CU66" s="704"/>
      <c r="CV66" s="704"/>
      <c r="CW66" s="704"/>
      <c r="CX66" s="704"/>
      <c r="CY66" s="704"/>
      <c r="CZ66" s="704"/>
      <c r="DA66" s="704"/>
      <c r="DB66" s="704"/>
      <c r="DC66" s="704"/>
      <c r="DD66" s="704"/>
      <c r="DE66" s="704"/>
      <c r="DF66" s="704"/>
      <c r="DG66" s="704"/>
      <c r="DH66" s="704"/>
      <c r="DI66" s="704"/>
      <c r="DJ66" s="704"/>
      <c r="DK66" s="704"/>
      <c r="DL66" s="704"/>
      <c r="DM66" s="704"/>
      <c r="DN66" s="704"/>
      <c r="DO66" s="704"/>
      <c r="DP66" s="704"/>
      <c r="EC66" s="705"/>
      <c r="EF66" s="705"/>
      <c r="EG66" s="705"/>
      <c r="EH66" s="705"/>
      <c r="EI66" s="705"/>
      <c r="EJ66" s="705"/>
      <c r="EK66" s="705"/>
      <c r="EL66" s="705"/>
      <c r="EM66" s="705"/>
      <c r="EN66" s="705"/>
      <c r="EO66" s="705"/>
      <c r="EP66" s="705"/>
      <c r="EQ66" s="705"/>
      <c r="ER66" s="705"/>
      <c r="ES66" s="705"/>
      <c r="ET66" s="705"/>
      <c r="EU66" s="705"/>
      <c r="EV66" s="705"/>
      <c r="EW66" s="705"/>
      <c r="EX66" s="705"/>
      <c r="EY66" s="705"/>
      <c r="EZ66" s="705"/>
      <c r="FA66" s="705"/>
      <c r="FB66" s="705"/>
      <c r="FC66" s="705"/>
      <c r="FD66" s="705"/>
      <c r="FE66" s="705"/>
      <c r="FF66" s="705"/>
      <c r="FG66" s="705"/>
      <c r="FH66" s="705"/>
      <c r="FI66" s="704"/>
      <c r="FJ66" s="704"/>
      <c r="FK66" s="1034"/>
      <c r="FL66" s="1034"/>
      <c r="FM66" s="1034"/>
      <c r="FN66" s="1034"/>
      <c r="FO66" s="1034"/>
      <c r="FP66" s="1034"/>
      <c r="FQ66" s="1034"/>
      <c r="FR66" s="1034"/>
      <c r="FS66" s="1034"/>
      <c r="FT66" s="1034"/>
      <c r="FU66" s="1034"/>
      <c r="FV66" s="1034"/>
      <c r="FW66" s="1034"/>
      <c r="FX66" s="1034"/>
      <c r="FY66" s="1034"/>
      <c r="FZ66" s="1034"/>
      <c r="GA66" s="1034"/>
      <c r="GB66" s="1034"/>
      <c r="GC66" s="1034"/>
      <c r="GD66" s="1034"/>
      <c r="GE66" s="1034"/>
      <c r="GF66" s="1034"/>
      <c r="GG66" s="1034"/>
      <c r="GH66" s="1034"/>
      <c r="GI66" s="1034"/>
      <c r="GJ66" s="1034"/>
      <c r="GK66" s="1034"/>
      <c r="GL66" s="1034"/>
      <c r="GM66" s="1034"/>
      <c r="GN66" s="1034"/>
      <c r="GO66" s="1034"/>
      <c r="GP66" s="1034"/>
      <c r="GQ66" s="1034"/>
      <c r="GR66" s="1034"/>
      <c r="GS66" s="1034"/>
      <c r="GT66" s="1034"/>
      <c r="GU66" s="1034"/>
      <c r="GV66" s="1034"/>
      <c r="GW66" s="1034"/>
      <c r="GX66" s="1034"/>
      <c r="GY66" s="1034"/>
      <c r="GZ66" s="1034"/>
      <c r="HA66" s="1034"/>
      <c r="HB66" s="1034"/>
      <c r="HC66" s="1034"/>
      <c r="HD66" s="1034"/>
      <c r="HE66" s="1034"/>
      <c r="HF66" s="1034"/>
      <c r="HG66" s="1034"/>
      <c r="HH66" s="1034"/>
      <c r="HI66" s="1034"/>
      <c r="HJ66" s="1034"/>
      <c r="HK66" s="1034"/>
      <c r="HL66" s="1034"/>
      <c r="HM66" s="1034"/>
      <c r="HN66" s="1034"/>
      <c r="HO66" s="1034"/>
      <c r="HP66" s="1034"/>
      <c r="HQ66" s="1034"/>
      <c r="HR66" s="1034"/>
      <c r="HS66" s="704"/>
      <c r="HT66" s="704"/>
      <c r="HU66" s="704"/>
      <c r="HV66" s="1034"/>
      <c r="HW66" s="1034"/>
      <c r="HX66" s="1034"/>
      <c r="HY66" s="1034"/>
      <c r="HZ66" s="1034"/>
      <c r="IA66" s="1034"/>
      <c r="IB66" s="1034"/>
      <c r="IC66" s="1034"/>
      <c r="ID66" s="1034"/>
    </row>
    <row r="67" spans="1:243" s="706" customFormat="1" ht="27" customHeight="1" x14ac:dyDescent="0.25">
      <c r="A67" s="691">
        <v>66</v>
      </c>
      <c r="B67" s="694" t="s">
        <v>1154</v>
      </c>
      <c r="C67" s="696">
        <v>219</v>
      </c>
      <c r="D67" s="697">
        <v>532</v>
      </c>
      <c r="E67" s="707">
        <v>96</v>
      </c>
      <c r="F67" s="696" t="s">
        <v>1121</v>
      </c>
      <c r="G67" s="696" t="s">
        <v>1187</v>
      </c>
      <c r="H67" s="767" t="s">
        <v>1112</v>
      </c>
      <c r="I67" s="752" t="s">
        <v>1113</v>
      </c>
      <c r="J67" s="753" t="s">
        <v>1139</v>
      </c>
      <c r="K67" s="761" t="s">
        <v>1115</v>
      </c>
      <c r="L67" s="761" t="s">
        <v>1124</v>
      </c>
      <c r="M67" s="753" t="s">
        <v>1140</v>
      </c>
      <c r="N67" s="753" t="s">
        <v>1155</v>
      </c>
      <c r="O67" s="753" t="s">
        <v>1128</v>
      </c>
      <c r="P67" s="753" t="s">
        <v>1129</v>
      </c>
      <c r="Q67" s="765">
        <v>1</v>
      </c>
      <c r="R67" s="753" t="s">
        <v>1120</v>
      </c>
      <c r="S67" s="755">
        <v>2</v>
      </c>
      <c r="T67" s="763">
        <v>2.12</v>
      </c>
      <c r="U67" s="771">
        <v>41456</v>
      </c>
      <c r="V67" s="758">
        <v>41730</v>
      </c>
      <c r="W67" s="701">
        <v>5</v>
      </c>
      <c r="X67" s="1081">
        <v>196000</v>
      </c>
      <c r="Y67" s="1092"/>
      <c r="Z67" s="1081">
        <f t="shared" si="8"/>
        <v>196000</v>
      </c>
      <c r="AA67" s="868"/>
      <c r="AB67" s="868"/>
      <c r="AC67" s="868"/>
      <c r="AD67" s="868"/>
      <c r="AE67" s="868"/>
      <c r="AF67" s="868"/>
      <c r="AG67" s="868">
        <v>196000</v>
      </c>
      <c r="AH67" s="868"/>
      <c r="AI67" s="868"/>
      <c r="AJ67" s="868"/>
      <c r="AK67" s="868"/>
      <c r="AL67" s="868"/>
      <c r="AM67" s="868">
        <f t="shared" si="9"/>
        <v>196000</v>
      </c>
      <c r="AN67" s="868">
        <f t="shared" si="10"/>
        <v>0</v>
      </c>
      <c r="AO67" s="915">
        <v>377800</v>
      </c>
      <c r="AP67" s="868">
        <v>220900</v>
      </c>
      <c r="AQ67" s="704"/>
      <c r="AR67" s="704"/>
      <c r="AS67" s="704"/>
      <c r="AT67" s="704"/>
      <c r="AU67" s="704"/>
      <c r="AV67" s="704"/>
      <c r="AW67" s="704"/>
      <c r="AX67" s="704"/>
      <c r="AY67" s="704"/>
      <c r="AZ67" s="704"/>
      <c r="BA67" s="704"/>
      <c r="BB67" s="704"/>
      <c r="BC67" s="704"/>
      <c r="BD67" s="704"/>
      <c r="BE67" s="704"/>
      <c r="BF67" s="704"/>
      <c r="BG67" s="704"/>
      <c r="BH67" s="704"/>
      <c r="BI67" s="704"/>
      <c r="BJ67" s="704"/>
      <c r="BK67" s="704"/>
      <c r="BL67" s="704"/>
      <c r="BM67" s="704"/>
      <c r="BN67" s="704"/>
      <c r="BO67" s="704"/>
      <c r="BP67" s="704"/>
      <c r="BQ67" s="704"/>
      <c r="BR67" s="704"/>
      <c r="BS67" s="704"/>
      <c r="BT67" s="704"/>
      <c r="BU67" s="704"/>
      <c r="BV67" s="704"/>
      <c r="BW67" s="704"/>
      <c r="BX67" s="704"/>
      <c r="BY67" s="704"/>
      <c r="BZ67" s="704"/>
      <c r="CA67" s="704"/>
      <c r="CB67" s="704"/>
      <c r="CC67" s="704"/>
      <c r="CD67" s="704"/>
      <c r="CE67" s="704"/>
      <c r="CF67" s="704"/>
      <c r="CG67" s="704"/>
      <c r="CH67" s="704"/>
      <c r="CI67" s="704"/>
      <c r="CJ67" s="704"/>
      <c r="CK67" s="704"/>
      <c r="CL67" s="704"/>
      <c r="CM67" s="704"/>
      <c r="CN67" s="704"/>
      <c r="CO67" s="704"/>
      <c r="CP67" s="704"/>
      <c r="CQ67" s="704"/>
      <c r="CR67" s="704"/>
      <c r="CS67" s="704"/>
      <c r="CT67" s="704"/>
      <c r="CU67" s="704"/>
      <c r="CV67" s="704"/>
      <c r="CW67" s="704"/>
      <c r="CX67" s="704"/>
      <c r="CY67" s="704"/>
      <c r="CZ67" s="704"/>
      <c r="DA67" s="704"/>
      <c r="DB67" s="704"/>
      <c r="DC67" s="704"/>
      <c r="DD67" s="704"/>
      <c r="DE67" s="704"/>
      <c r="DF67" s="704"/>
      <c r="DG67" s="704"/>
      <c r="DH67" s="704"/>
      <c r="DI67" s="704"/>
      <c r="DJ67" s="704"/>
      <c r="DK67" s="704"/>
      <c r="DL67" s="704"/>
      <c r="DM67" s="704"/>
      <c r="DN67" s="704"/>
      <c r="DO67" s="704"/>
      <c r="DP67" s="704"/>
      <c r="EC67" s="705"/>
      <c r="EF67" s="705"/>
      <c r="EG67" s="705"/>
      <c r="EH67" s="705"/>
      <c r="EI67" s="705"/>
      <c r="EJ67" s="705"/>
      <c r="EK67" s="705"/>
      <c r="EL67" s="705"/>
      <c r="EM67" s="705"/>
      <c r="EN67" s="705"/>
      <c r="EO67" s="705"/>
      <c r="EP67" s="705"/>
      <c r="EQ67" s="705"/>
      <c r="ER67" s="705"/>
      <c r="ES67" s="705"/>
      <c r="ET67" s="705"/>
      <c r="EU67" s="705"/>
      <c r="EV67" s="705"/>
      <c r="EW67" s="705"/>
      <c r="EX67" s="705"/>
      <c r="EY67" s="705"/>
      <c r="EZ67" s="705"/>
      <c r="FA67" s="705"/>
      <c r="FB67" s="705"/>
      <c r="FC67" s="705"/>
      <c r="FD67" s="705"/>
      <c r="FE67" s="705"/>
      <c r="FF67" s="705"/>
      <c r="FG67" s="705"/>
      <c r="FH67" s="705"/>
      <c r="FI67" s="704"/>
      <c r="FJ67" s="704"/>
      <c r="FK67" s="1035"/>
      <c r="FL67" s="704"/>
      <c r="FM67" s="704"/>
      <c r="FN67" s="704"/>
      <c r="FO67" s="704"/>
      <c r="FP67" s="704"/>
      <c r="FQ67" s="704"/>
      <c r="FR67" s="704"/>
      <c r="FS67" s="704"/>
      <c r="FT67" s="704"/>
      <c r="FU67" s="704"/>
      <c r="FV67" s="704"/>
      <c r="FW67" s="704"/>
      <c r="FX67" s="704"/>
      <c r="FY67" s="704"/>
      <c r="FZ67" s="704"/>
      <c r="GA67" s="704"/>
      <c r="GB67" s="704"/>
      <c r="GC67" s="704"/>
      <c r="GD67" s="704"/>
      <c r="GE67" s="704"/>
      <c r="GF67" s="704"/>
      <c r="GG67" s="704"/>
      <c r="GH67" s="704"/>
      <c r="GI67" s="704"/>
      <c r="GJ67" s="704"/>
      <c r="GK67" s="704"/>
      <c r="GL67" s="704"/>
      <c r="GM67" s="704"/>
      <c r="GN67" s="704"/>
      <c r="GO67" s="704"/>
      <c r="GP67" s="704"/>
      <c r="GQ67" s="704"/>
      <c r="GR67" s="704"/>
      <c r="GS67" s="704"/>
      <c r="GT67" s="704"/>
      <c r="GU67" s="704"/>
      <c r="GV67" s="704"/>
      <c r="GW67" s="704"/>
      <c r="GX67" s="704"/>
      <c r="GY67" s="704"/>
      <c r="GZ67" s="704"/>
      <c r="HA67" s="704"/>
      <c r="HB67" s="704"/>
      <c r="HC67" s="704"/>
      <c r="HD67" s="704"/>
      <c r="HE67" s="704"/>
      <c r="HF67" s="704"/>
      <c r="HG67" s="704"/>
      <c r="HH67" s="704"/>
      <c r="HI67" s="704"/>
      <c r="HJ67" s="704"/>
      <c r="HK67" s="704"/>
      <c r="HL67" s="704"/>
      <c r="HM67" s="704"/>
      <c r="HN67" s="704"/>
      <c r="HO67" s="704"/>
      <c r="HP67" s="704"/>
      <c r="HQ67" s="704"/>
      <c r="HR67" s="704"/>
      <c r="HS67" s="704"/>
      <c r="HT67" s="704"/>
      <c r="HU67" s="704"/>
      <c r="HV67" s="1034"/>
      <c r="HW67" s="1034"/>
      <c r="HX67" s="1034"/>
      <c r="HY67" s="1034"/>
      <c r="HZ67" s="1034"/>
      <c r="IA67" s="1034"/>
      <c r="IB67" s="1034"/>
      <c r="IC67" s="1034"/>
    </row>
    <row r="68" spans="1:243" s="706" customFormat="1" ht="27" customHeight="1" x14ac:dyDescent="0.25">
      <c r="A68" s="1122">
        <v>236</v>
      </c>
      <c r="B68" s="694" t="s">
        <v>1154</v>
      </c>
      <c r="C68" s="696">
        <v>219</v>
      </c>
      <c r="D68" s="697">
        <v>632</v>
      </c>
      <c r="E68" s="707">
        <v>47</v>
      </c>
      <c r="F68" s="696" t="s">
        <v>1121</v>
      </c>
      <c r="G68" s="696" t="s">
        <v>1493</v>
      </c>
      <c r="H68" s="767" t="s">
        <v>1127</v>
      </c>
      <c r="I68" s="752" t="s">
        <v>1113</v>
      </c>
      <c r="J68" s="753" t="s">
        <v>1139</v>
      </c>
      <c r="K68" s="753" t="s">
        <v>1115</v>
      </c>
      <c r="L68" s="753" t="s">
        <v>1116</v>
      </c>
      <c r="M68" s="753" t="s">
        <v>1140</v>
      </c>
      <c r="N68" s="753" t="s">
        <v>1155</v>
      </c>
      <c r="O68" s="753" t="s">
        <v>1128</v>
      </c>
      <c r="P68" s="753" t="s">
        <v>1129</v>
      </c>
      <c r="Q68" s="753" t="s">
        <v>1120</v>
      </c>
      <c r="R68" s="753" t="s">
        <v>1120</v>
      </c>
      <c r="S68" s="755">
        <v>2</v>
      </c>
      <c r="T68" s="916">
        <v>2.12</v>
      </c>
      <c r="U68" s="757">
        <v>41334</v>
      </c>
      <c r="V68" s="771">
        <v>41426</v>
      </c>
      <c r="W68" s="701">
        <v>25</v>
      </c>
      <c r="X68" s="1081"/>
      <c r="Y68" s="1082">
        <v>80000</v>
      </c>
      <c r="Z68" s="1081">
        <f t="shared" si="8"/>
        <v>80000</v>
      </c>
      <c r="AA68" s="868"/>
      <c r="AB68" s="868"/>
      <c r="AC68" s="868">
        <v>40000</v>
      </c>
      <c r="AD68" s="868">
        <v>40000</v>
      </c>
      <c r="AE68" s="868"/>
      <c r="AF68" s="868"/>
      <c r="AG68" s="868"/>
      <c r="AH68" s="868"/>
      <c r="AI68" s="868"/>
      <c r="AJ68" s="868"/>
      <c r="AK68" s="868"/>
      <c r="AL68" s="868"/>
      <c r="AM68" s="868">
        <f t="shared" si="9"/>
        <v>80000</v>
      </c>
      <c r="AN68" s="868">
        <f t="shared" si="10"/>
        <v>0</v>
      </c>
      <c r="AO68" s="868"/>
      <c r="AP68" s="868"/>
      <c r="AQ68" s="704"/>
      <c r="AR68" s="704"/>
      <c r="AS68" s="704"/>
      <c r="AT68" s="704"/>
      <c r="AU68" s="704"/>
      <c r="AV68" s="704"/>
      <c r="AW68" s="704"/>
      <c r="AX68" s="704"/>
      <c r="AY68" s="704"/>
      <c r="AZ68" s="704"/>
      <c r="BA68" s="704"/>
      <c r="BB68" s="704"/>
      <c r="BC68" s="704"/>
      <c r="BD68" s="704"/>
      <c r="BE68" s="704"/>
      <c r="BF68" s="704"/>
      <c r="BG68" s="704"/>
      <c r="BH68" s="704"/>
      <c r="BI68" s="704"/>
      <c r="BJ68" s="704"/>
      <c r="BK68" s="704"/>
      <c r="BL68" s="704"/>
      <c r="BM68" s="704"/>
      <c r="BN68" s="704"/>
      <c r="BO68" s="704"/>
      <c r="BP68" s="704"/>
      <c r="BQ68" s="704"/>
      <c r="BR68" s="704"/>
      <c r="BS68" s="704"/>
      <c r="BT68" s="704"/>
      <c r="BU68" s="704"/>
      <c r="BV68" s="704"/>
      <c r="BW68" s="704"/>
      <c r="BX68" s="704"/>
      <c r="BY68" s="704"/>
      <c r="BZ68" s="704"/>
      <c r="CA68" s="704"/>
      <c r="CB68" s="704"/>
      <c r="CC68" s="704"/>
      <c r="CD68" s="704"/>
      <c r="CE68" s="704"/>
      <c r="CF68" s="704"/>
      <c r="CG68" s="704"/>
      <c r="CH68" s="704"/>
      <c r="CI68" s="704"/>
      <c r="CJ68" s="704"/>
      <c r="CK68" s="704"/>
      <c r="CL68" s="704"/>
      <c r="CM68" s="704"/>
      <c r="CN68" s="704"/>
      <c r="CO68" s="704"/>
      <c r="CP68" s="704"/>
      <c r="CQ68" s="704"/>
      <c r="CR68" s="704"/>
      <c r="CS68" s="704"/>
      <c r="CT68" s="704"/>
      <c r="CU68" s="704"/>
      <c r="CV68" s="704"/>
      <c r="CW68" s="704"/>
      <c r="CX68" s="704"/>
      <c r="CY68" s="704"/>
      <c r="CZ68" s="704"/>
      <c r="DA68" s="704"/>
      <c r="DB68" s="704"/>
      <c r="DC68" s="704"/>
      <c r="DD68" s="704"/>
      <c r="DE68" s="704"/>
      <c r="DF68" s="704"/>
      <c r="DG68" s="704"/>
      <c r="DH68" s="704"/>
      <c r="DI68" s="704"/>
      <c r="DJ68" s="704"/>
      <c r="DK68" s="704"/>
      <c r="DL68" s="704"/>
      <c r="DM68" s="704"/>
      <c r="DN68" s="704"/>
      <c r="DO68" s="704"/>
      <c r="DP68" s="704"/>
      <c r="DQ68" s="704"/>
      <c r="DR68" s="704"/>
      <c r="DS68" s="704"/>
      <c r="DT68" s="704"/>
      <c r="DU68" s="704"/>
      <c r="DV68" s="704"/>
      <c r="DW68" s="704"/>
      <c r="DX68" s="704"/>
      <c r="DY68" s="704"/>
      <c r="DZ68" s="704"/>
      <c r="EA68" s="704"/>
      <c r="EB68" s="704"/>
      <c r="ED68" s="704"/>
      <c r="EE68" s="704"/>
      <c r="EH68" s="704"/>
      <c r="EI68" s="704"/>
      <c r="EJ68" s="704"/>
      <c r="EK68" s="704"/>
      <c r="EL68" s="704"/>
      <c r="EM68" s="704"/>
      <c r="EN68" s="704"/>
      <c r="EO68" s="704"/>
      <c r="EP68" s="704"/>
      <c r="EQ68" s="704"/>
      <c r="ER68" s="704"/>
      <c r="ES68" s="704"/>
      <c r="ET68" s="704"/>
      <c r="EU68" s="704"/>
      <c r="EV68" s="704"/>
      <c r="EW68" s="704"/>
      <c r="EX68" s="704"/>
      <c r="EY68" s="704"/>
      <c r="EZ68" s="704"/>
      <c r="FA68" s="704"/>
      <c r="FB68" s="704"/>
      <c r="FC68" s="704"/>
      <c r="FD68" s="704"/>
      <c r="FE68" s="704"/>
      <c r="FF68" s="704"/>
      <c r="FG68" s="704"/>
      <c r="FH68" s="704"/>
      <c r="FI68" s="704"/>
      <c r="FK68" s="1034"/>
      <c r="FL68" s="1034"/>
      <c r="FM68" s="1034"/>
      <c r="FN68" s="1034"/>
      <c r="FO68" s="1034"/>
      <c r="FP68" s="1034"/>
      <c r="FQ68" s="1034"/>
      <c r="FR68" s="1034"/>
      <c r="FS68" s="1034"/>
      <c r="FT68" s="1034"/>
      <c r="FU68" s="1034"/>
      <c r="FV68" s="1034"/>
      <c r="FW68" s="1034"/>
      <c r="FX68" s="1034"/>
      <c r="FY68" s="1034"/>
      <c r="FZ68" s="1034"/>
      <c r="GA68" s="1034"/>
      <c r="GB68" s="1034"/>
      <c r="GC68" s="1034"/>
      <c r="GD68" s="1034"/>
      <c r="GE68" s="1034"/>
      <c r="GF68" s="1034"/>
      <c r="GG68" s="1034"/>
      <c r="GH68" s="1034"/>
      <c r="GI68" s="1034"/>
      <c r="HS68" s="704"/>
      <c r="HT68" s="704"/>
      <c r="HU68" s="704"/>
      <c r="HV68" s="1034"/>
      <c r="HW68" s="1034"/>
      <c r="HX68" s="1034"/>
      <c r="HY68" s="1034"/>
      <c r="HZ68" s="1034"/>
      <c r="IA68" s="1034"/>
      <c r="IB68" s="1034"/>
      <c r="IC68" s="1034"/>
      <c r="ID68" s="1034"/>
    </row>
    <row r="69" spans="1:243" s="706" customFormat="1" ht="27" customHeight="1" x14ac:dyDescent="0.25">
      <c r="A69" s="691">
        <v>103</v>
      </c>
      <c r="B69" s="694" t="s">
        <v>1154</v>
      </c>
      <c r="C69" s="708">
        <v>233</v>
      </c>
      <c r="D69" s="709">
        <v>532</v>
      </c>
      <c r="E69" s="707">
        <v>8</v>
      </c>
      <c r="F69" s="696" t="s">
        <v>1121</v>
      </c>
      <c r="G69" s="708" t="s">
        <v>1494</v>
      </c>
      <c r="H69" s="767" t="s">
        <v>1112</v>
      </c>
      <c r="I69" s="752" t="s">
        <v>1113</v>
      </c>
      <c r="J69" s="753" t="s">
        <v>1139</v>
      </c>
      <c r="K69" s="761" t="s">
        <v>1115</v>
      </c>
      <c r="L69" s="761" t="s">
        <v>1116</v>
      </c>
      <c r="M69" s="753" t="s">
        <v>1140</v>
      </c>
      <c r="N69" s="753" t="s">
        <v>1155</v>
      </c>
      <c r="O69" s="753" t="s">
        <v>1128</v>
      </c>
      <c r="P69" s="753" t="s">
        <v>1129</v>
      </c>
      <c r="Q69" s="768">
        <v>17</v>
      </c>
      <c r="R69" s="765" t="s">
        <v>1120</v>
      </c>
      <c r="S69" s="755">
        <v>2</v>
      </c>
      <c r="T69" s="763">
        <v>2.4</v>
      </c>
      <c r="U69" s="771">
        <v>41334</v>
      </c>
      <c r="V69" s="771">
        <v>41426</v>
      </c>
      <c r="W69" s="701">
        <v>25</v>
      </c>
      <c r="X69" s="1081"/>
      <c r="Y69" s="1082">
        <v>8000</v>
      </c>
      <c r="Z69" s="1081">
        <f t="shared" si="8"/>
        <v>8000</v>
      </c>
      <c r="AA69" s="868"/>
      <c r="AB69" s="868"/>
      <c r="AC69" s="868"/>
      <c r="AD69" s="868">
        <v>8000</v>
      </c>
      <c r="AE69" s="868"/>
      <c r="AF69" s="868"/>
      <c r="AG69" s="868"/>
      <c r="AH69" s="868"/>
      <c r="AI69" s="868"/>
      <c r="AJ69" s="868"/>
      <c r="AK69" s="868"/>
      <c r="AL69" s="868"/>
      <c r="AM69" s="868">
        <f t="shared" si="9"/>
        <v>8000</v>
      </c>
      <c r="AN69" s="868">
        <f t="shared" si="10"/>
        <v>0</v>
      </c>
      <c r="AO69" s="868"/>
      <c r="AP69" s="868"/>
      <c r="AQ69" s="704"/>
      <c r="AR69" s="704"/>
      <c r="AS69" s="704"/>
      <c r="AT69" s="704"/>
      <c r="AU69" s="704"/>
      <c r="AV69" s="704"/>
      <c r="AW69" s="704"/>
      <c r="AX69" s="704"/>
      <c r="AY69" s="704"/>
      <c r="AZ69" s="704"/>
      <c r="BA69" s="704"/>
      <c r="BB69" s="704"/>
      <c r="BC69" s="704"/>
      <c r="BD69" s="704"/>
      <c r="BE69" s="704"/>
      <c r="BF69" s="704"/>
      <c r="BG69" s="704"/>
      <c r="BH69" s="704"/>
      <c r="BI69" s="704"/>
      <c r="BJ69" s="704"/>
      <c r="BK69" s="704"/>
      <c r="BL69" s="704"/>
      <c r="BM69" s="704"/>
      <c r="BN69" s="704"/>
      <c r="BO69" s="704"/>
      <c r="BP69" s="704"/>
      <c r="BQ69" s="704"/>
      <c r="BR69" s="704"/>
      <c r="BS69" s="704"/>
      <c r="BT69" s="704"/>
      <c r="BU69" s="704"/>
      <c r="BV69" s="704"/>
      <c r="BW69" s="704"/>
      <c r="BX69" s="704"/>
      <c r="BY69" s="704"/>
      <c r="BZ69" s="704"/>
      <c r="CA69" s="704"/>
      <c r="CB69" s="704"/>
      <c r="CC69" s="704"/>
      <c r="CD69" s="704"/>
      <c r="CE69" s="704"/>
      <c r="CF69" s="704"/>
      <c r="CG69" s="704"/>
      <c r="CH69" s="704"/>
      <c r="CI69" s="704"/>
      <c r="CJ69" s="704"/>
      <c r="CK69" s="704"/>
      <c r="CL69" s="704"/>
      <c r="CM69" s="704"/>
      <c r="CN69" s="704"/>
      <c r="CO69" s="704"/>
      <c r="CP69" s="704"/>
      <c r="CQ69" s="704"/>
      <c r="CR69" s="704"/>
      <c r="CS69" s="704"/>
      <c r="CT69" s="704"/>
      <c r="CU69" s="704"/>
      <c r="CV69" s="704"/>
      <c r="CW69" s="704"/>
      <c r="CX69" s="704"/>
      <c r="CY69" s="704"/>
      <c r="CZ69" s="704"/>
      <c r="DA69" s="704"/>
      <c r="DB69" s="704"/>
      <c r="DC69" s="704"/>
      <c r="DD69" s="704"/>
      <c r="DE69" s="704"/>
      <c r="DF69" s="704"/>
      <c r="DG69" s="704"/>
      <c r="DH69" s="704"/>
      <c r="DI69" s="704"/>
      <c r="DJ69" s="704"/>
      <c r="DK69" s="704"/>
      <c r="DL69" s="704"/>
      <c r="DM69" s="704"/>
      <c r="DN69" s="704"/>
      <c r="DO69" s="704"/>
      <c r="DP69" s="704"/>
      <c r="EC69" s="704"/>
      <c r="FI69" s="704"/>
      <c r="FK69" s="1034"/>
      <c r="FL69" s="1034"/>
      <c r="FM69" s="1034"/>
      <c r="FN69" s="1034"/>
      <c r="FO69" s="1034"/>
      <c r="FP69" s="1034"/>
      <c r="FQ69" s="1034"/>
      <c r="FR69" s="1034"/>
      <c r="FS69" s="1034"/>
      <c r="FT69" s="1034"/>
      <c r="FU69" s="1034"/>
      <c r="FV69" s="1034"/>
      <c r="FW69" s="1034"/>
      <c r="FX69" s="1034"/>
      <c r="FY69" s="1034"/>
      <c r="FZ69" s="1034"/>
      <c r="GA69" s="1034"/>
      <c r="GB69" s="1034"/>
      <c r="GC69" s="1034"/>
      <c r="GD69" s="1034"/>
      <c r="GE69" s="1034"/>
      <c r="GF69" s="1034"/>
      <c r="GG69" s="1034"/>
      <c r="GH69" s="1034"/>
      <c r="GI69" s="1034"/>
      <c r="GJ69" s="1034"/>
      <c r="GK69" s="1034"/>
      <c r="GL69" s="1034"/>
      <c r="GM69" s="1034"/>
      <c r="GN69" s="1034"/>
      <c r="GO69" s="1034"/>
      <c r="GP69" s="1034"/>
      <c r="GQ69" s="1034"/>
      <c r="GR69" s="1034"/>
      <c r="GS69" s="1034"/>
      <c r="GT69" s="1034"/>
      <c r="GU69" s="1034"/>
      <c r="GV69" s="1034"/>
      <c r="GW69" s="1034"/>
      <c r="GX69" s="1034"/>
      <c r="GY69" s="1034"/>
      <c r="GZ69" s="1034"/>
      <c r="HA69" s="1034"/>
      <c r="HB69" s="1034"/>
      <c r="HC69" s="1034"/>
      <c r="HD69" s="1034"/>
      <c r="HE69" s="1034"/>
      <c r="HF69" s="1034"/>
      <c r="HG69" s="1034"/>
      <c r="HH69" s="1034"/>
      <c r="HI69" s="1034"/>
      <c r="HJ69" s="1034"/>
      <c r="HK69" s="1034"/>
      <c r="HL69" s="1034"/>
      <c r="HM69" s="1034"/>
      <c r="HN69" s="1034"/>
      <c r="HO69" s="1034"/>
      <c r="HP69" s="1034"/>
      <c r="HQ69" s="1034"/>
      <c r="HR69" s="1034"/>
      <c r="ID69" s="1034"/>
    </row>
    <row r="70" spans="1:243" s="706" customFormat="1" ht="27" customHeight="1" x14ac:dyDescent="0.25">
      <c r="A70" s="691">
        <v>104</v>
      </c>
      <c r="B70" s="694" t="s">
        <v>1154</v>
      </c>
      <c r="C70" s="708">
        <v>233</v>
      </c>
      <c r="D70" s="709">
        <v>532</v>
      </c>
      <c r="E70" s="707">
        <v>9</v>
      </c>
      <c r="F70" s="696" t="s">
        <v>1121</v>
      </c>
      <c r="G70" s="708" t="s">
        <v>1495</v>
      </c>
      <c r="H70" s="767" t="s">
        <v>1112</v>
      </c>
      <c r="I70" s="752" t="s">
        <v>1113</v>
      </c>
      <c r="J70" s="753" t="s">
        <v>1139</v>
      </c>
      <c r="K70" s="761" t="s">
        <v>1115</v>
      </c>
      <c r="L70" s="761" t="s">
        <v>1116</v>
      </c>
      <c r="M70" s="753" t="s">
        <v>1140</v>
      </c>
      <c r="N70" s="753" t="s">
        <v>1155</v>
      </c>
      <c r="O70" s="753" t="s">
        <v>1128</v>
      </c>
      <c r="P70" s="753" t="s">
        <v>1129</v>
      </c>
      <c r="Q70" s="768">
        <v>2</v>
      </c>
      <c r="R70" s="765" t="s">
        <v>1120</v>
      </c>
      <c r="S70" s="755">
        <v>2</v>
      </c>
      <c r="T70" s="763">
        <v>2.4</v>
      </c>
      <c r="U70" s="771">
        <v>41334</v>
      </c>
      <c r="V70" s="771">
        <v>41395</v>
      </c>
      <c r="W70" s="701">
        <v>25</v>
      </c>
      <c r="X70" s="1081"/>
      <c r="Y70" s="1082">
        <v>54000</v>
      </c>
      <c r="Z70" s="1081">
        <f t="shared" si="8"/>
        <v>54000</v>
      </c>
      <c r="AA70" s="868"/>
      <c r="AB70" s="868"/>
      <c r="AC70" s="868">
        <v>54000</v>
      </c>
      <c r="AD70" s="868"/>
      <c r="AE70" s="868"/>
      <c r="AF70" s="868"/>
      <c r="AG70" s="868"/>
      <c r="AH70" s="868"/>
      <c r="AI70" s="868"/>
      <c r="AJ70" s="868"/>
      <c r="AK70" s="868"/>
      <c r="AL70" s="868"/>
      <c r="AM70" s="868">
        <f t="shared" si="9"/>
        <v>54000</v>
      </c>
      <c r="AN70" s="868">
        <f t="shared" si="10"/>
        <v>0</v>
      </c>
      <c r="AO70" s="868"/>
      <c r="AP70" s="868"/>
      <c r="AQ70" s="704"/>
      <c r="AR70" s="704"/>
      <c r="AS70" s="704"/>
      <c r="AT70" s="704"/>
      <c r="AU70" s="704"/>
      <c r="AV70" s="704"/>
      <c r="AW70" s="704"/>
      <c r="AX70" s="704"/>
      <c r="AY70" s="704"/>
      <c r="AZ70" s="704"/>
      <c r="BA70" s="704"/>
      <c r="BB70" s="704"/>
      <c r="BC70" s="704"/>
      <c r="BD70" s="704"/>
      <c r="BE70" s="704"/>
      <c r="BF70" s="704"/>
      <c r="BG70" s="704"/>
      <c r="BH70" s="704"/>
      <c r="BI70" s="704"/>
      <c r="BJ70" s="704"/>
      <c r="BK70" s="704"/>
      <c r="BL70" s="704"/>
      <c r="BM70" s="704"/>
      <c r="BN70" s="704"/>
      <c r="BO70" s="704"/>
      <c r="BP70" s="704"/>
      <c r="BQ70" s="704"/>
      <c r="BR70" s="704"/>
      <c r="BS70" s="704"/>
      <c r="BT70" s="704"/>
      <c r="BU70" s="704"/>
      <c r="BV70" s="704"/>
      <c r="BW70" s="704"/>
      <c r="BX70" s="704"/>
      <c r="BY70" s="704"/>
      <c r="BZ70" s="704"/>
      <c r="CA70" s="704"/>
      <c r="CB70" s="704"/>
      <c r="CC70" s="704"/>
      <c r="CD70" s="704"/>
      <c r="CE70" s="704"/>
      <c r="CF70" s="704"/>
      <c r="CG70" s="704"/>
      <c r="CH70" s="704"/>
      <c r="CI70" s="704"/>
      <c r="CJ70" s="704"/>
      <c r="CK70" s="704"/>
      <c r="CL70" s="704"/>
      <c r="CM70" s="704"/>
      <c r="CN70" s="704"/>
      <c r="CO70" s="704"/>
      <c r="CP70" s="704"/>
      <c r="CQ70" s="704"/>
      <c r="CR70" s="704"/>
      <c r="CS70" s="704"/>
      <c r="CT70" s="704"/>
      <c r="CU70" s="704"/>
      <c r="CV70" s="704"/>
      <c r="CW70" s="704"/>
      <c r="CX70" s="704"/>
      <c r="CY70" s="704"/>
      <c r="CZ70" s="704"/>
      <c r="DA70" s="704"/>
      <c r="DB70" s="704"/>
      <c r="DC70" s="704"/>
      <c r="DD70" s="704"/>
      <c r="DE70" s="704"/>
      <c r="DF70" s="704"/>
      <c r="DG70" s="704"/>
      <c r="DH70" s="704"/>
      <c r="DI70" s="704"/>
      <c r="DJ70" s="704"/>
      <c r="DK70" s="704"/>
      <c r="DL70" s="704"/>
      <c r="DM70" s="704"/>
      <c r="DN70" s="704"/>
      <c r="DO70" s="704"/>
      <c r="DP70" s="704"/>
      <c r="EC70" s="704"/>
      <c r="ED70" s="704"/>
      <c r="EE70" s="704"/>
      <c r="FJ70" s="704"/>
      <c r="FK70" s="1034"/>
      <c r="FL70" s="1034"/>
      <c r="FM70" s="1034"/>
      <c r="FN70" s="1034"/>
      <c r="FO70" s="1034"/>
      <c r="FP70" s="1034"/>
      <c r="FQ70" s="1034"/>
      <c r="FR70" s="1034"/>
      <c r="FS70" s="1034"/>
      <c r="FT70" s="1034"/>
      <c r="FU70" s="1034"/>
      <c r="FV70" s="1034"/>
      <c r="FW70" s="1034"/>
      <c r="FX70" s="1034"/>
      <c r="FY70" s="1034"/>
      <c r="FZ70" s="1034"/>
      <c r="GA70" s="1034"/>
      <c r="GB70" s="1034"/>
      <c r="GC70" s="1034"/>
      <c r="GD70" s="1034"/>
      <c r="GE70" s="1034"/>
      <c r="GF70" s="1034"/>
      <c r="GG70" s="1034"/>
      <c r="GH70" s="1034"/>
      <c r="GI70" s="1034"/>
      <c r="GJ70" s="1034"/>
      <c r="GK70" s="1034"/>
      <c r="GL70" s="1034"/>
      <c r="GM70" s="1034"/>
      <c r="GN70" s="1034"/>
      <c r="GO70" s="1034"/>
      <c r="GP70" s="1034"/>
      <c r="GQ70" s="1034"/>
      <c r="GR70" s="1034"/>
      <c r="GS70" s="1034"/>
      <c r="GT70" s="1034"/>
      <c r="GU70" s="1034"/>
      <c r="GV70" s="1034"/>
      <c r="GW70" s="1034"/>
      <c r="GX70" s="1034"/>
      <c r="GY70" s="1034"/>
      <c r="GZ70" s="1034"/>
      <c r="HA70" s="1034"/>
      <c r="HB70" s="1034"/>
      <c r="HC70" s="1034"/>
      <c r="HD70" s="1034"/>
      <c r="HE70" s="1034"/>
      <c r="HF70" s="1034"/>
      <c r="HG70" s="1034"/>
      <c r="HH70" s="1034"/>
      <c r="HI70" s="1034"/>
      <c r="HJ70" s="1034"/>
      <c r="HK70" s="1034"/>
      <c r="HL70" s="1034"/>
      <c r="HM70" s="1034"/>
      <c r="HN70" s="1034"/>
      <c r="HO70" s="1034"/>
      <c r="HP70" s="1034"/>
      <c r="HQ70" s="1034"/>
      <c r="HR70" s="1034"/>
      <c r="HV70" s="1034"/>
      <c r="HW70" s="1034"/>
      <c r="HX70" s="1034"/>
      <c r="HY70" s="1034"/>
      <c r="HZ70" s="1034"/>
      <c r="IA70" s="1034"/>
      <c r="IB70" s="1034"/>
      <c r="IC70" s="1034"/>
      <c r="ID70" s="1034"/>
    </row>
    <row r="71" spans="1:243" s="1034" customFormat="1" ht="27" customHeight="1" x14ac:dyDescent="0.25">
      <c r="A71" s="1122">
        <v>105</v>
      </c>
      <c r="B71" s="694" t="s">
        <v>1154</v>
      </c>
      <c r="C71" s="708">
        <v>233</v>
      </c>
      <c r="D71" s="709">
        <v>532</v>
      </c>
      <c r="E71" s="697">
        <v>10</v>
      </c>
      <c r="F71" s="696" t="s">
        <v>1121</v>
      </c>
      <c r="G71" s="708" t="s">
        <v>1496</v>
      </c>
      <c r="H71" s="767" t="s">
        <v>1112</v>
      </c>
      <c r="I71" s="752" t="s">
        <v>1113</v>
      </c>
      <c r="J71" s="753" t="s">
        <v>1139</v>
      </c>
      <c r="K71" s="761" t="s">
        <v>1115</v>
      </c>
      <c r="L71" s="761" t="s">
        <v>1124</v>
      </c>
      <c r="M71" s="753" t="s">
        <v>1140</v>
      </c>
      <c r="N71" s="753" t="s">
        <v>1155</v>
      </c>
      <c r="O71" s="753" t="s">
        <v>1128</v>
      </c>
      <c r="P71" s="753" t="s">
        <v>1129</v>
      </c>
      <c r="Q71" s="768">
        <v>2</v>
      </c>
      <c r="R71" s="765" t="s">
        <v>1120</v>
      </c>
      <c r="S71" s="755">
        <v>2</v>
      </c>
      <c r="T71" s="763">
        <v>2.4</v>
      </c>
      <c r="U71" s="771">
        <v>41334</v>
      </c>
      <c r="V71" s="771">
        <v>41365</v>
      </c>
      <c r="W71" s="701">
        <v>5</v>
      </c>
      <c r="X71" s="1081"/>
      <c r="Y71" s="1082">
        <v>6100</v>
      </c>
      <c r="Z71" s="1081">
        <f t="shared" si="8"/>
        <v>6100</v>
      </c>
      <c r="AA71" s="868"/>
      <c r="AB71" s="868"/>
      <c r="AC71" s="868"/>
      <c r="AD71" s="868">
        <v>6100</v>
      </c>
      <c r="AE71" s="868"/>
      <c r="AF71" s="868"/>
      <c r="AG71" s="868"/>
      <c r="AH71" s="868"/>
      <c r="AI71" s="868"/>
      <c r="AJ71" s="868"/>
      <c r="AK71" s="868"/>
      <c r="AL71" s="868"/>
      <c r="AM71" s="868">
        <f t="shared" si="9"/>
        <v>6100</v>
      </c>
      <c r="AN71" s="868">
        <f t="shared" si="10"/>
        <v>0</v>
      </c>
      <c r="AO71" s="868"/>
      <c r="AP71" s="868"/>
      <c r="AQ71" s="704"/>
      <c r="AR71" s="704"/>
      <c r="AS71" s="704"/>
      <c r="AT71" s="704"/>
      <c r="AU71" s="704"/>
      <c r="AV71" s="704"/>
      <c r="AW71" s="704"/>
      <c r="AX71" s="704"/>
      <c r="AY71" s="704"/>
      <c r="AZ71" s="704"/>
      <c r="BA71" s="704"/>
      <c r="BB71" s="704"/>
      <c r="BC71" s="704"/>
      <c r="BD71" s="704"/>
      <c r="BE71" s="704"/>
      <c r="BF71" s="704"/>
      <c r="BG71" s="704"/>
      <c r="BH71" s="704"/>
      <c r="BI71" s="704"/>
      <c r="BJ71" s="704"/>
      <c r="BK71" s="704"/>
      <c r="BL71" s="704"/>
      <c r="BM71" s="704"/>
      <c r="BN71" s="704"/>
      <c r="BO71" s="704"/>
      <c r="BP71" s="704"/>
      <c r="BQ71" s="704"/>
      <c r="BR71" s="704"/>
      <c r="BS71" s="704"/>
      <c r="BT71" s="704"/>
      <c r="BU71" s="704"/>
      <c r="BV71" s="704"/>
      <c r="BW71" s="704"/>
      <c r="BX71" s="704"/>
      <c r="BY71" s="704"/>
      <c r="BZ71" s="704"/>
      <c r="CA71" s="704"/>
      <c r="CB71" s="704"/>
      <c r="CC71" s="704"/>
      <c r="CD71" s="704"/>
      <c r="CE71" s="704"/>
      <c r="CF71" s="704"/>
      <c r="CG71" s="704"/>
      <c r="CH71" s="704"/>
      <c r="CI71" s="704"/>
      <c r="CJ71" s="704"/>
      <c r="CK71" s="704"/>
      <c r="CL71" s="704"/>
      <c r="CM71" s="704"/>
      <c r="CN71" s="704"/>
      <c r="CO71" s="704"/>
      <c r="CP71" s="704"/>
      <c r="CQ71" s="704"/>
      <c r="CR71" s="704"/>
      <c r="CS71" s="704"/>
      <c r="CT71" s="704"/>
      <c r="CU71" s="704"/>
      <c r="CV71" s="704"/>
      <c r="CW71" s="704"/>
      <c r="CX71" s="704"/>
      <c r="CY71" s="704"/>
      <c r="CZ71" s="704"/>
      <c r="DA71" s="704"/>
      <c r="DB71" s="704"/>
      <c r="DC71" s="704"/>
      <c r="DD71" s="704"/>
      <c r="DE71" s="704"/>
      <c r="DF71" s="704"/>
      <c r="DG71" s="704"/>
      <c r="DH71" s="704"/>
      <c r="DI71" s="704"/>
      <c r="DJ71" s="704"/>
      <c r="DK71" s="704"/>
      <c r="DL71" s="704"/>
      <c r="DM71" s="704"/>
      <c r="DN71" s="704"/>
      <c r="DO71" s="704"/>
      <c r="DP71" s="704"/>
      <c r="DQ71" s="706"/>
      <c r="DR71" s="706"/>
      <c r="DS71" s="706"/>
      <c r="DT71" s="706"/>
      <c r="DU71" s="706"/>
      <c r="DV71" s="706"/>
      <c r="DW71" s="706"/>
      <c r="DX71" s="706"/>
      <c r="DY71" s="706"/>
      <c r="DZ71" s="706"/>
      <c r="EA71" s="706"/>
      <c r="EB71" s="706"/>
      <c r="EC71" s="704"/>
      <c r="ED71" s="706"/>
      <c r="EE71" s="706"/>
      <c r="EF71" s="706"/>
      <c r="EG71" s="706"/>
      <c r="EH71" s="706"/>
      <c r="EI71" s="706"/>
      <c r="EJ71" s="706"/>
      <c r="EK71" s="706"/>
      <c r="EL71" s="706"/>
      <c r="EM71" s="706"/>
      <c r="EN71" s="706"/>
      <c r="EO71" s="706"/>
      <c r="EP71" s="706"/>
      <c r="EQ71" s="706"/>
      <c r="ER71" s="706"/>
      <c r="ES71" s="706"/>
      <c r="ET71" s="706"/>
      <c r="EU71" s="706"/>
      <c r="EV71" s="706"/>
      <c r="EW71" s="706"/>
      <c r="EX71" s="706"/>
      <c r="EY71" s="706"/>
      <c r="EZ71" s="706"/>
      <c r="FA71" s="706"/>
      <c r="FB71" s="706"/>
      <c r="FC71" s="706"/>
      <c r="FD71" s="706"/>
      <c r="FE71" s="706"/>
      <c r="FF71" s="706"/>
      <c r="FG71" s="706"/>
      <c r="FH71" s="706"/>
      <c r="FI71" s="706"/>
      <c r="FJ71" s="706"/>
      <c r="HS71" s="706"/>
      <c r="HT71" s="706"/>
      <c r="HU71" s="706"/>
      <c r="HV71" s="706"/>
      <c r="HW71" s="706"/>
      <c r="HX71" s="706"/>
      <c r="HY71" s="706"/>
      <c r="HZ71" s="706"/>
      <c r="IA71" s="706"/>
      <c r="IB71" s="706"/>
      <c r="IC71" s="706"/>
      <c r="IE71" s="706"/>
      <c r="IF71" s="706"/>
      <c r="IG71" s="706"/>
      <c r="IH71" s="706"/>
      <c r="II71" s="706"/>
    </row>
    <row r="72" spans="1:243" s="1034" customFormat="1" ht="27" customHeight="1" x14ac:dyDescent="0.25">
      <c r="A72" s="691">
        <v>106</v>
      </c>
      <c r="B72" s="694" t="s">
        <v>1154</v>
      </c>
      <c r="C72" s="696">
        <v>233</v>
      </c>
      <c r="D72" s="697">
        <v>532</v>
      </c>
      <c r="E72" s="707">
        <v>11</v>
      </c>
      <c r="F72" s="696" t="s">
        <v>1121</v>
      </c>
      <c r="G72" s="708" t="s">
        <v>1191</v>
      </c>
      <c r="H72" s="761" t="s">
        <v>1112</v>
      </c>
      <c r="I72" s="767" t="s">
        <v>1113</v>
      </c>
      <c r="J72" s="753" t="s">
        <v>1139</v>
      </c>
      <c r="K72" s="761" t="s">
        <v>1115</v>
      </c>
      <c r="L72" s="761" t="s">
        <v>1116</v>
      </c>
      <c r="M72" s="753" t="s">
        <v>1140</v>
      </c>
      <c r="N72" s="753" t="s">
        <v>1155</v>
      </c>
      <c r="O72" s="753" t="s">
        <v>1128</v>
      </c>
      <c r="P72" s="753" t="s">
        <v>1129</v>
      </c>
      <c r="Q72" s="753" t="s">
        <v>1160</v>
      </c>
      <c r="R72" s="753" t="s">
        <v>1160</v>
      </c>
      <c r="S72" s="755">
        <v>2</v>
      </c>
      <c r="T72" s="763">
        <v>2.4</v>
      </c>
      <c r="U72" s="771">
        <v>41456</v>
      </c>
      <c r="V72" s="772">
        <v>42522</v>
      </c>
      <c r="W72" s="874">
        <v>25</v>
      </c>
      <c r="X72" s="1081">
        <v>1200000</v>
      </c>
      <c r="Y72" s="1081"/>
      <c r="Z72" s="1081">
        <f t="shared" si="8"/>
        <v>1200000</v>
      </c>
      <c r="AA72" s="868"/>
      <c r="AB72" s="868"/>
      <c r="AC72" s="868"/>
      <c r="AD72" s="868"/>
      <c r="AE72" s="868"/>
      <c r="AF72" s="868">
        <v>600000</v>
      </c>
      <c r="AG72" s="868">
        <v>600000</v>
      </c>
      <c r="AH72" s="868"/>
      <c r="AI72" s="868"/>
      <c r="AJ72" s="868"/>
      <c r="AK72" s="868"/>
      <c r="AL72" s="868"/>
      <c r="AM72" s="868">
        <f t="shared" si="9"/>
        <v>1200000</v>
      </c>
      <c r="AN72" s="868">
        <f t="shared" si="10"/>
        <v>0</v>
      </c>
      <c r="AO72" s="915">
        <v>468000</v>
      </c>
      <c r="AP72" s="868">
        <v>0</v>
      </c>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c r="CB72" s="706"/>
      <c r="CC72" s="706"/>
      <c r="CD72" s="706"/>
      <c r="CE72" s="706"/>
      <c r="CF72" s="706"/>
      <c r="CG72" s="706"/>
      <c r="CH72" s="706"/>
      <c r="CI72" s="706"/>
      <c r="CJ72" s="706"/>
      <c r="CK72" s="706"/>
      <c r="CL72" s="706"/>
      <c r="CM72" s="706"/>
      <c r="CN72" s="706"/>
      <c r="CO72" s="706"/>
      <c r="CP72" s="706"/>
      <c r="CQ72" s="706"/>
      <c r="CR72" s="706"/>
      <c r="CS72" s="706"/>
      <c r="CT72" s="706"/>
      <c r="CU72" s="706"/>
      <c r="CV72" s="706"/>
      <c r="CW72" s="706"/>
      <c r="CX72" s="706"/>
      <c r="CY72" s="706"/>
      <c r="CZ72" s="706"/>
      <c r="DA72" s="706"/>
      <c r="DB72" s="706"/>
      <c r="DC72" s="706"/>
      <c r="DD72" s="706"/>
      <c r="DE72" s="706"/>
      <c r="DF72" s="706"/>
      <c r="DG72" s="706"/>
      <c r="DH72" s="706"/>
      <c r="DI72" s="706"/>
      <c r="DJ72" s="706"/>
      <c r="DK72" s="706"/>
      <c r="DL72" s="706"/>
      <c r="DM72" s="706"/>
      <c r="DN72" s="706"/>
      <c r="DO72" s="706"/>
      <c r="DP72" s="706"/>
      <c r="DQ72" s="706"/>
      <c r="DR72" s="706"/>
      <c r="DS72" s="706"/>
      <c r="DT72" s="706"/>
      <c r="DU72" s="706"/>
      <c r="DV72" s="706"/>
      <c r="DW72" s="706"/>
      <c r="DX72" s="706"/>
      <c r="DY72" s="706"/>
      <c r="DZ72" s="706"/>
      <c r="EA72" s="706"/>
      <c r="EB72" s="706"/>
      <c r="EC72" s="706"/>
      <c r="ED72" s="704"/>
      <c r="EE72" s="704"/>
      <c r="EF72" s="706"/>
      <c r="EG72" s="706"/>
      <c r="EH72" s="706"/>
      <c r="EI72" s="706"/>
      <c r="EJ72" s="706"/>
      <c r="EK72" s="706"/>
      <c r="EL72" s="706"/>
      <c r="EM72" s="706"/>
      <c r="EN72" s="706"/>
      <c r="EO72" s="706"/>
      <c r="EP72" s="706"/>
      <c r="EQ72" s="706"/>
      <c r="ER72" s="706"/>
      <c r="ES72" s="706"/>
      <c r="ET72" s="706"/>
      <c r="EU72" s="706"/>
      <c r="EV72" s="706"/>
      <c r="EW72" s="706"/>
      <c r="EX72" s="706"/>
      <c r="EY72" s="706"/>
      <c r="EZ72" s="706"/>
      <c r="FA72" s="706"/>
      <c r="FB72" s="706"/>
      <c r="FC72" s="706"/>
      <c r="FD72" s="706"/>
      <c r="FE72" s="706"/>
      <c r="FF72" s="706"/>
      <c r="FG72" s="706"/>
      <c r="FH72" s="706"/>
      <c r="FI72" s="706"/>
      <c r="FJ72" s="704"/>
      <c r="FK72" s="1035"/>
      <c r="FL72" s="704"/>
      <c r="FM72" s="704"/>
      <c r="FN72" s="704"/>
      <c r="FO72" s="704"/>
      <c r="FP72" s="704"/>
      <c r="FQ72" s="704"/>
      <c r="FR72" s="704"/>
      <c r="FS72" s="704"/>
      <c r="FT72" s="704"/>
      <c r="FU72" s="704"/>
      <c r="FV72" s="704"/>
      <c r="FW72" s="704"/>
      <c r="FX72" s="704"/>
      <c r="FY72" s="704"/>
      <c r="FZ72" s="704"/>
      <c r="GA72" s="704"/>
      <c r="GB72" s="704"/>
      <c r="GC72" s="704"/>
      <c r="GD72" s="704"/>
      <c r="GE72" s="704"/>
      <c r="GF72" s="704"/>
      <c r="GG72" s="704"/>
      <c r="GH72" s="704"/>
      <c r="GI72" s="704"/>
      <c r="GJ72" s="704"/>
      <c r="GK72" s="704"/>
      <c r="GL72" s="704"/>
      <c r="GM72" s="704"/>
      <c r="GN72" s="704"/>
      <c r="GO72" s="704"/>
      <c r="GP72" s="704"/>
      <c r="GQ72" s="704"/>
      <c r="GR72" s="704"/>
      <c r="GS72" s="704"/>
      <c r="GT72" s="704"/>
      <c r="GU72" s="704"/>
      <c r="GV72" s="706"/>
      <c r="GW72" s="706"/>
      <c r="GX72" s="706"/>
      <c r="GY72" s="706"/>
      <c r="GZ72" s="706"/>
      <c r="HA72" s="706"/>
      <c r="HB72" s="706"/>
      <c r="HC72" s="706"/>
      <c r="HD72" s="706"/>
      <c r="HE72" s="706"/>
      <c r="HF72" s="706"/>
      <c r="HG72" s="706"/>
      <c r="HH72" s="706"/>
      <c r="HI72" s="706"/>
      <c r="HJ72" s="706"/>
      <c r="HK72" s="706"/>
      <c r="HL72" s="706"/>
      <c r="HM72" s="706"/>
      <c r="HN72" s="706"/>
      <c r="HO72" s="706"/>
      <c r="HP72" s="706"/>
      <c r="HQ72" s="706"/>
      <c r="HR72" s="706"/>
      <c r="HS72" s="706"/>
      <c r="HT72" s="706"/>
      <c r="HU72" s="706"/>
    </row>
    <row r="73" spans="1:243" s="1034" customFormat="1" ht="27" customHeight="1" x14ac:dyDescent="0.25">
      <c r="A73" s="691">
        <v>107</v>
      </c>
      <c r="B73" s="694" t="s">
        <v>1154</v>
      </c>
      <c r="C73" s="696">
        <v>233</v>
      </c>
      <c r="D73" s="697">
        <v>532</v>
      </c>
      <c r="E73" s="707">
        <v>12</v>
      </c>
      <c r="F73" s="696" t="s">
        <v>1121</v>
      </c>
      <c r="G73" s="708" t="s">
        <v>1193</v>
      </c>
      <c r="H73" s="761" t="s">
        <v>1112</v>
      </c>
      <c r="I73" s="767" t="s">
        <v>1113</v>
      </c>
      <c r="J73" s="753" t="s">
        <v>1139</v>
      </c>
      <c r="K73" s="761" t="s">
        <v>1115</v>
      </c>
      <c r="L73" s="761" t="s">
        <v>1116</v>
      </c>
      <c r="M73" s="753" t="s">
        <v>1140</v>
      </c>
      <c r="N73" s="753" t="s">
        <v>1155</v>
      </c>
      <c r="O73" s="753" t="s">
        <v>1128</v>
      </c>
      <c r="P73" s="753" t="s">
        <v>1129</v>
      </c>
      <c r="Q73" s="753" t="s">
        <v>1160</v>
      </c>
      <c r="R73" s="753" t="s">
        <v>1160</v>
      </c>
      <c r="S73" s="755">
        <v>2</v>
      </c>
      <c r="T73" s="763">
        <v>2.4</v>
      </c>
      <c r="U73" s="771">
        <v>41456</v>
      </c>
      <c r="V73" s="772">
        <v>42522</v>
      </c>
      <c r="W73" s="874">
        <v>25</v>
      </c>
      <c r="X73" s="1081">
        <v>1200000</v>
      </c>
      <c r="Y73" s="1081"/>
      <c r="Z73" s="1081">
        <f t="shared" si="8"/>
        <v>1200000</v>
      </c>
      <c r="AA73" s="868"/>
      <c r="AB73" s="868"/>
      <c r="AC73" s="868"/>
      <c r="AD73" s="868"/>
      <c r="AE73" s="868">
        <v>600000</v>
      </c>
      <c r="AF73" s="868">
        <v>600000</v>
      </c>
      <c r="AG73" s="868"/>
      <c r="AH73" s="868"/>
      <c r="AI73" s="868"/>
      <c r="AJ73" s="868"/>
      <c r="AK73" s="868"/>
      <c r="AL73" s="868"/>
      <c r="AM73" s="868">
        <f t="shared" si="9"/>
        <v>1200000</v>
      </c>
      <c r="AN73" s="868">
        <f t="shared" si="10"/>
        <v>0</v>
      </c>
      <c r="AO73" s="915">
        <v>800000</v>
      </c>
      <c r="AP73" s="915">
        <v>800000</v>
      </c>
      <c r="AQ73" s="706"/>
      <c r="AR73" s="706"/>
      <c r="AS73" s="706"/>
      <c r="AT73" s="706"/>
      <c r="AU73" s="706"/>
      <c r="AV73" s="706"/>
      <c r="AW73" s="706"/>
      <c r="AX73" s="706"/>
      <c r="AY73" s="706"/>
      <c r="AZ73" s="706"/>
      <c r="BA73" s="706"/>
      <c r="BB73" s="706"/>
      <c r="BC73" s="70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706"/>
      <c r="CU73" s="706"/>
      <c r="CV73" s="706"/>
      <c r="CW73" s="706"/>
      <c r="CX73" s="706"/>
      <c r="CY73" s="706"/>
      <c r="CZ73" s="706"/>
      <c r="DA73" s="706"/>
      <c r="DB73" s="706"/>
      <c r="DC73" s="706"/>
      <c r="DD73" s="706"/>
      <c r="DE73" s="706"/>
      <c r="DF73" s="706"/>
      <c r="DG73" s="706"/>
      <c r="DH73" s="706"/>
      <c r="DI73" s="706"/>
      <c r="DJ73" s="706"/>
      <c r="DK73" s="706"/>
      <c r="DL73" s="706"/>
      <c r="DM73" s="706"/>
      <c r="DN73" s="706"/>
      <c r="DO73" s="706"/>
      <c r="DP73" s="706"/>
      <c r="DQ73" s="706"/>
      <c r="DR73" s="706"/>
      <c r="DS73" s="706"/>
      <c r="DT73" s="706"/>
      <c r="DU73" s="706"/>
      <c r="DV73" s="706"/>
      <c r="DW73" s="706"/>
      <c r="DX73" s="706"/>
      <c r="DY73" s="706"/>
      <c r="DZ73" s="706"/>
      <c r="EA73" s="706"/>
      <c r="EB73" s="706"/>
      <c r="EC73" s="706"/>
      <c r="ED73" s="704"/>
      <c r="EE73" s="704"/>
      <c r="EF73" s="706"/>
      <c r="EG73" s="706"/>
      <c r="EH73" s="706"/>
      <c r="EI73" s="706"/>
      <c r="EJ73" s="706"/>
      <c r="EK73" s="706"/>
      <c r="EL73" s="706"/>
      <c r="EM73" s="706"/>
      <c r="EN73" s="706"/>
      <c r="EO73" s="706"/>
      <c r="EP73" s="706"/>
      <c r="EQ73" s="706"/>
      <c r="ER73" s="706"/>
      <c r="ES73" s="706"/>
      <c r="ET73" s="706"/>
      <c r="EU73" s="706"/>
      <c r="EV73" s="706"/>
      <c r="EW73" s="706"/>
      <c r="EX73" s="706"/>
      <c r="EY73" s="706"/>
      <c r="EZ73" s="706"/>
      <c r="FA73" s="706"/>
      <c r="FB73" s="706"/>
      <c r="FC73" s="706"/>
      <c r="FD73" s="706"/>
      <c r="FE73" s="706"/>
      <c r="FF73" s="706"/>
      <c r="FG73" s="706"/>
      <c r="FH73" s="706"/>
      <c r="FI73" s="706"/>
      <c r="FJ73" s="704"/>
      <c r="FK73" s="1035"/>
      <c r="FL73" s="704"/>
      <c r="FM73" s="704"/>
      <c r="FN73" s="704"/>
      <c r="FO73" s="704"/>
      <c r="FP73" s="704"/>
      <c r="FQ73" s="704"/>
      <c r="FR73" s="704"/>
      <c r="FS73" s="704"/>
      <c r="FT73" s="704"/>
      <c r="FU73" s="704"/>
      <c r="FV73" s="704"/>
      <c r="FW73" s="704"/>
      <c r="FX73" s="704"/>
      <c r="FY73" s="704"/>
      <c r="FZ73" s="704"/>
      <c r="GA73" s="704"/>
      <c r="GB73" s="704"/>
      <c r="GC73" s="704"/>
      <c r="GD73" s="704"/>
      <c r="GE73" s="704"/>
      <c r="GF73" s="704"/>
      <c r="GG73" s="704"/>
      <c r="GH73" s="704"/>
      <c r="GI73" s="704"/>
      <c r="GJ73" s="704"/>
      <c r="GK73" s="704"/>
      <c r="GL73" s="704"/>
      <c r="GM73" s="704"/>
      <c r="GN73" s="704"/>
      <c r="GO73" s="704"/>
      <c r="GP73" s="704"/>
      <c r="GQ73" s="704"/>
      <c r="GR73" s="704"/>
      <c r="GS73" s="704"/>
      <c r="GT73" s="704"/>
      <c r="GU73" s="704"/>
      <c r="GV73" s="706"/>
      <c r="GW73" s="706"/>
      <c r="GX73" s="706"/>
      <c r="GY73" s="706"/>
      <c r="GZ73" s="706"/>
      <c r="HA73" s="706"/>
      <c r="HB73" s="706"/>
      <c r="HC73" s="706"/>
      <c r="HD73" s="706"/>
      <c r="HE73" s="706"/>
      <c r="HF73" s="706"/>
      <c r="HG73" s="706"/>
      <c r="HH73" s="706"/>
      <c r="HI73" s="706"/>
      <c r="HJ73" s="706"/>
      <c r="HK73" s="706"/>
      <c r="HL73" s="706"/>
      <c r="HM73" s="706"/>
      <c r="HN73" s="706"/>
      <c r="HO73" s="706"/>
      <c r="HP73" s="706"/>
      <c r="HQ73" s="706"/>
      <c r="HR73" s="706"/>
      <c r="HS73" s="706"/>
      <c r="HT73" s="706"/>
      <c r="HU73" s="706"/>
    </row>
    <row r="74" spans="1:243" s="1034" customFormat="1" ht="27" customHeight="1" x14ac:dyDescent="0.25">
      <c r="A74" s="1122">
        <v>108</v>
      </c>
      <c r="B74" s="694" t="s">
        <v>1154</v>
      </c>
      <c r="C74" s="696">
        <v>233</v>
      </c>
      <c r="D74" s="697">
        <v>532</v>
      </c>
      <c r="E74" s="707">
        <v>13</v>
      </c>
      <c r="F74" s="696" t="s">
        <v>1121</v>
      </c>
      <c r="G74" s="708" t="s">
        <v>1194</v>
      </c>
      <c r="H74" s="761" t="s">
        <v>1112</v>
      </c>
      <c r="I74" s="767" t="s">
        <v>1113</v>
      </c>
      <c r="J74" s="753" t="s">
        <v>1139</v>
      </c>
      <c r="K74" s="761" t="s">
        <v>1115</v>
      </c>
      <c r="L74" s="761" t="s">
        <v>1116</v>
      </c>
      <c r="M74" s="753" t="s">
        <v>1140</v>
      </c>
      <c r="N74" s="753" t="s">
        <v>1155</v>
      </c>
      <c r="O74" s="753" t="s">
        <v>1128</v>
      </c>
      <c r="P74" s="753" t="s">
        <v>1129</v>
      </c>
      <c r="Q74" s="753" t="s">
        <v>1160</v>
      </c>
      <c r="R74" s="753" t="s">
        <v>1160</v>
      </c>
      <c r="S74" s="755">
        <v>2</v>
      </c>
      <c r="T74" s="763">
        <v>2.4</v>
      </c>
      <c r="U74" s="771">
        <v>41456</v>
      </c>
      <c r="V74" s="772">
        <v>42522</v>
      </c>
      <c r="W74" s="874">
        <v>25</v>
      </c>
      <c r="X74" s="1081">
        <v>1200000</v>
      </c>
      <c r="Y74" s="1081"/>
      <c r="Z74" s="1081">
        <f t="shared" si="8"/>
        <v>1200000</v>
      </c>
      <c r="AA74" s="868"/>
      <c r="AB74" s="868"/>
      <c r="AC74" s="868">
        <v>500000</v>
      </c>
      <c r="AD74" s="868">
        <v>500000</v>
      </c>
      <c r="AE74" s="868">
        <v>200000</v>
      </c>
      <c r="AF74" s="868"/>
      <c r="AG74" s="868"/>
      <c r="AH74" s="868"/>
      <c r="AI74" s="868"/>
      <c r="AJ74" s="868"/>
      <c r="AK74" s="868"/>
      <c r="AL74" s="868"/>
      <c r="AM74" s="868">
        <f t="shared" si="9"/>
        <v>1200000</v>
      </c>
      <c r="AN74" s="868">
        <f t="shared" si="10"/>
        <v>0</v>
      </c>
      <c r="AO74" s="915">
        <v>800000</v>
      </c>
      <c r="AP74" s="915">
        <v>800000</v>
      </c>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6"/>
      <c r="BN74" s="706"/>
      <c r="BO74" s="706"/>
      <c r="BP74" s="706"/>
      <c r="BQ74" s="706"/>
      <c r="BR74" s="706"/>
      <c r="BS74" s="706"/>
      <c r="BT74" s="706"/>
      <c r="BU74" s="706"/>
      <c r="BV74" s="706"/>
      <c r="BW74" s="706"/>
      <c r="BX74" s="706"/>
      <c r="BY74" s="706"/>
      <c r="BZ74" s="706"/>
      <c r="CA74" s="706"/>
      <c r="CB74" s="706"/>
      <c r="CC74" s="706"/>
      <c r="CD74" s="706"/>
      <c r="CE74" s="706"/>
      <c r="CF74" s="706"/>
      <c r="CG74" s="706"/>
      <c r="CH74" s="706"/>
      <c r="CI74" s="706"/>
      <c r="CJ74" s="706"/>
      <c r="CK74" s="706"/>
      <c r="CL74" s="706"/>
      <c r="CM74" s="706"/>
      <c r="CN74" s="706"/>
      <c r="CO74" s="706"/>
      <c r="CP74" s="706"/>
      <c r="CQ74" s="706"/>
      <c r="CR74" s="706"/>
      <c r="CS74" s="706"/>
      <c r="CT74" s="706"/>
      <c r="CU74" s="706"/>
      <c r="CV74" s="706"/>
      <c r="CW74" s="706"/>
      <c r="CX74" s="706"/>
      <c r="CY74" s="706"/>
      <c r="CZ74" s="706"/>
      <c r="DA74" s="706"/>
      <c r="DB74" s="706"/>
      <c r="DC74" s="706"/>
      <c r="DD74" s="706"/>
      <c r="DE74" s="706"/>
      <c r="DF74" s="706"/>
      <c r="DG74" s="706"/>
      <c r="DH74" s="706"/>
      <c r="DI74" s="706"/>
      <c r="DJ74" s="706"/>
      <c r="DK74" s="706"/>
      <c r="DL74" s="706"/>
      <c r="DM74" s="706"/>
      <c r="DN74" s="706"/>
      <c r="DO74" s="706"/>
      <c r="DP74" s="706"/>
      <c r="DQ74" s="706"/>
      <c r="DR74" s="706"/>
      <c r="DS74" s="706"/>
      <c r="DT74" s="706"/>
      <c r="DU74" s="706"/>
      <c r="DV74" s="706"/>
      <c r="DW74" s="706"/>
      <c r="DX74" s="706"/>
      <c r="DY74" s="706"/>
      <c r="DZ74" s="706"/>
      <c r="EA74" s="706"/>
      <c r="EB74" s="706"/>
      <c r="EC74" s="706"/>
      <c r="ED74" s="704"/>
      <c r="EE74" s="704"/>
      <c r="EF74" s="706"/>
      <c r="EG74" s="706"/>
      <c r="EH74" s="706"/>
      <c r="EI74" s="706"/>
      <c r="EJ74" s="706"/>
      <c r="EK74" s="706"/>
      <c r="EL74" s="706"/>
      <c r="EM74" s="706"/>
      <c r="EN74" s="706"/>
      <c r="EO74" s="706"/>
      <c r="EP74" s="706"/>
      <c r="EQ74" s="706"/>
      <c r="ER74" s="706"/>
      <c r="ES74" s="706"/>
      <c r="ET74" s="706"/>
      <c r="EU74" s="706"/>
      <c r="EV74" s="706"/>
      <c r="EW74" s="706"/>
      <c r="EX74" s="706"/>
      <c r="EY74" s="706"/>
      <c r="EZ74" s="706"/>
      <c r="FA74" s="706"/>
      <c r="FB74" s="706"/>
      <c r="FC74" s="706"/>
      <c r="FD74" s="706"/>
      <c r="FE74" s="706"/>
      <c r="FF74" s="706"/>
      <c r="FG74" s="706"/>
      <c r="FH74" s="706"/>
      <c r="FI74" s="706"/>
      <c r="FJ74" s="704"/>
      <c r="FK74" s="1035"/>
      <c r="FL74" s="704"/>
      <c r="FM74" s="704"/>
      <c r="FN74" s="704"/>
      <c r="FO74" s="704"/>
      <c r="FP74" s="704"/>
      <c r="FQ74" s="704"/>
      <c r="FR74" s="704"/>
      <c r="FS74" s="704"/>
      <c r="FT74" s="704"/>
      <c r="FU74" s="704"/>
      <c r="FV74" s="704"/>
      <c r="FW74" s="704"/>
      <c r="FX74" s="704"/>
      <c r="FY74" s="704"/>
      <c r="FZ74" s="704"/>
      <c r="GA74" s="704"/>
      <c r="GB74" s="704"/>
      <c r="GC74" s="704"/>
      <c r="GD74" s="704"/>
      <c r="GE74" s="704"/>
      <c r="GF74" s="704"/>
      <c r="GG74" s="704"/>
      <c r="GH74" s="704"/>
      <c r="GI74" s="704"/>
      <c r="GJ74" s="704"/>
      <c r="GK74" s="704"/>
      <c r="GL74" s="704"/>
      <c r="GM74" s="704"/>
      <c r="GN74" s="704"/>
      <c r="GO74" s="704"/>
      <c r="GP74" s="704"/>
      <c r="GQ74" s="704"/>
      <c r="GR74" s="704"/>
      <c r="GS74" s="704"/>
      <c r="GT74" s="704"/>
      <c r="GU74" s="704"/>
      <c r="GV74" s="706"/>
      <c r="GW74" s="706"/>
      <c r="GX74" s="706"/>
      <c r="GY74" s="706"/>
      <c r="GZ74" s="706"/>
      <c r="HA74" s="706"/>
      <c r="HB74" s="706"/>
      <c r="HC74" s="706"/>
      <c r="HD74" s="706"/>
      <c r="HE74" s="706"/>
      <c r="HF74" s="706"/>
      <c r="HG74" s="706"/>
      <c r="HH74" s="706"/>
      <c r="HI74" s="706"/>
      <c r="HJ74" s="706"/>
      <c r="HK74" s="706"/>
      <c r="HL74" s="706"/>
      <c r="HM74" s="706"/>
      <c r="HN74" s="706"/>
      <c r="HO74" s="706"/>
      <c r="HP74" s="706"/>
      <c r="HQ74" s="706"/>
      <c r="HR74" s="706"/>
      <c r="HS74" s="706"/>
      <c r="HT74" s="706"/>
      <c r="HU74" s="706"/>
    </row>
    <row r="75" spans="1:243" s="706" customFormat="1" ht="27" customHeight="1" x14ac:dyDescent="0.25">
      <c r="A75" s="691">
        <v>109</v>
      </c>
      <c r="B75" s="694" t="s">
        <v>1154</v>
      </c>
      <c r="C75" s="696">
        <v>233</v>
      </c>
      <c r="D75" s="697">
        <v>532</v>
      </c>
      <c r="E75" s="707">
        <v>14</v>
      </c>
      <c r="F75" s="696" t="s">
        <v>1121</v>
      </c>
      <c r="G75" s="708" t="s">
        <v>1195</v>
      </c>
      <c r="H75" s="761" t="s">
        <v>1112</v>
      </c>
      <c r="I75" s="767" t="s">
        <v>1113</v>
      </c>
      <c r="J75" s="753" t="s">
        <v>1139</v>
      </c>
      <c r="K75" s="761" t="s">
        <v>1115</v>
      </c>
      <c r="L75" s="761" t="s">
        <v>1116</v>
      </c>
      <c r="M75" s="753" t="s">
        <v>1140</v>
      </c>
      <c r="N75" s="753" t="s">
        <v>1155</v>
      </c>
      <c r="O75" s="753" t="s">
        <v>1128</v>
      </c>
      <c r="P75" s="753" t="s">
        <v>1129</v>
      </c>
      <c r="Q75" s="753" t="s">
        <v>1160</v>
      </c>
      <c r="R75" s="753" t="s">
        <v>1160</v>
      </c>
      <c r="S75" s="755">
        <v>2</v>
      </c>
      <c r="T75" s="763">
        <v>2.4</v>
      </c>
      <c r="U75" s="771">
        <v>41456</v>
      </c>
      <c r="V75" s="772">
        <v>42522</v>
      </c>
      <c r="W75" s="874">
        <v>25</v>
      </c>
      <c r="X75" s="1081">
        <v>1200000</v>
      </c>
      <c r="Y75" s="1081"/>
      <c r="Z75" s="1081">
        <f t="shared" si="8"/>
        <v>1200000</v>
      </c>
      <c r="AA75" s="868"/>
      <c r="AB75" s="868"/>
      <c r="AC75" s="868">
        <v>500000</v>
      </c>
      <c r="AD75" s="868">
        <v>500000</v>
      </c>
      <c r="AE75" s="868">
        <v>200000</v>
      </c>
      <c r="AF75" s="868"/>
      <c r="AG75" s="868"/>
      <c r="AH75" s="868"/>
      <c r="AI75" s="868"/>
      <c r="AJ75" s="868"/>
      <c r="AK75" s="868"/>
      <c r="AL75" s="868"/>
      <c r="AM75" s="868">
        <f t="shared" si="9"/>
        <v>1200000</v>
      </c>
      <c r="AN75" s="868">
        <f t="shared" si="10"/>
        <v>0</v>
      </c>
      <c r="AO75" s="915">
        <v>800000</v>
      </c>
      <c r="AP75" s="915">
        <v>800000</v>
      </c>
      <c r="ED75" s="704"/>
      <c r="EE75" s="704"/>
      <c r="FJ75" s="704"/>
      <c r="FK75" s="1035"/>
      <c r="FL75" s="704"/>
      <c r="FM75" s="704"/>
      <c r="FN75" s="704"/>
      <c r="FO75" s="704"/>
      <c r="FP75" s="704"/>
      <c r="FQ75" s="704"/>
      <c r="FR75" s="704"/>
      <c r="FS75" s="704"/>
      <c r="FT75" s="704"/>
      <c r="FU75" s="704"/>
      <c r="FV75" s="704"/>
      <c r="FW75" s="704"/>
      <c r="FX75" s="704"/>
      <c r="FY75" s="704"/>
      <c r="FZ75" s="704"/>
      <c r="GA75" s="704"/>
      <c r="GB75" s="704"/>
      <c r="GC75" s="704"/>
      <c r="GD75" s="704"/>
      <c r="GE75" s="704"/>
      <c r="GF75" s="704"/>
      <c r="GG75" s="704"/>
      <c r="GH75" s="704"/>
      <c r="GI75" s="704"/>
      <c r="GJ75" s="704"/>
      <c r="GK75" s="704"/>
      <c r="GL75" s="704"/>
      <c r="GM75" s="704"/>
      <c r="GN75" s="704"/>
      <c r="GO75" s="704"/>
      <c r="GP75" s="704"/>
      <c r="GQ75" s="704"/>
      <c r="GR75" s="704"/>
      <c r="GS75" s="704"/>
      <c r="GT75" s="704"/>
      <c r="GU75" s="704"/>
      <c r="HV75" s="1034"/>
      <c r="HW75" s="1034"/>
      <c r="HX75" s="1034"/>
      <c r="HY75" s="1034"/>
      <c r="HZ75" s="1034"/>
      <c r="IA75" s="1034"/>
      <c r="IB75" s="1034"/>
      <c r="IC75" s="1034"/>
      <c r="ID75" s="1034"/>
      <c r="IE75" s="1034"/>
      <c r="IF75" s="1034"/>
      <c r="IG75" s="1034"/>
      <c r="IH75" s="1034"/>
      <c r="II75" s="1034"/>
    </row>
    <row r="76" spans="1:243" s="1034" customFormat="1" ht="27" customHeight="1" x14ac:dyDescent="0.25">
      <c r="A76" s="691">
        <v>110</v>
      </c>
      <c r="B76" s="694" t="s">
        <v>1154</v>
      </c>
      <c r="C76" s="696">
        <v>233</v>
      </c>
      <c r="D76" s="697">
        <v>532</v>
      </c>
      <c r="E76" s="707">
        <v>15</v>
      </c>
      <c r="F76" s="696" t="s">
        <v>1121</v>
      </c>
      <c r="G76" s="708" t="s">
        <v>1192</v>
      </c>
      <c r="H76" s="761" t="s">
        <v>1112</v>
      </c>
      <c r="I76" s="767" t="s">
        <v>1113</v>
      </c>
      <c r="J76" s="753" t="s">
        <v>1139</v>
      </c>
      <c r="K76" s="761" t="s">
        <v>1115</v>
      </c>
      <c r="L76" s="761" t="s">
        <v>1116</v>
      </c>
      <c r="M76" s="753" t="s">
        <v>1140</v>
      </c>
      <c r="N76" s="753" t="s">
        <v>1155</v>
      </c>
      <c r="O76" s="753" t="s">
        <v>1128</v>
      </c>
      <c r="P76" s="753" t="s">
        <v>1129</v>
      </c>
      <c r="Q76" s="753" t="s">
        <v>1160</v>
      </c>
      <c r="R76" s="753" t="s">
        <v>1160</v>
      </c>
      <c r="S76" s="755">
        <v>2</v>
      </c>
      <c r="T76" s="763">
        <v>2.4</v>
      </c>
      <c r="U76" s="771">
        <v>41456</v>
      </c>
      <c r="V76" s="772">
        <v>42522</v>
      </c>
      <c r="W76" s="874">
        <v>25</v>
      </c>
      <c r="X76" s="1081">
        <v>3000000</v>
      </c>
      <c r="Y76" s="1081"/>
      <c r="Z76" s="1081">
        <f t="shared" si="8"/>
        <v>3000000</v>
      </c>
      <c r="AA76" s="868"/>
      <c r="AB76" s="868"/>
      <c r="AC76" s="868"/>
      <c r="AD76" s="868"/>
      <c r="AE76" s="868"/>
      <c r="AF76" s="868">
        <v>500000</v>
      </c>
      <c r="AG76" s="868">
        <v>500000</v>
      </c>
      <c r="AH76" s="868">
        <v>500000</v>
      </c>
      <c r="AI76" s="868">
        <v>500000</v>
      </c>
      <c r="AJ76" s="868">
        <v>500000</v>
      </c>
      <c r="AK76" s="868">
        <v>500000</v>
      </c>
      <c r="AL76" s="868"/>
      <c r="AM76" s="868">
        <f t="shared" si="9"/>
        <v>3000000</v>
      </c>
      <c r="AN76" s="868">
        <f t="shared" si="10"/>
        <v>0</v>
      </c>
      <c r="AO76" s="915"/>
      <c r="AP76" s="868">
        <v>1500000</v>
      </c>
      <c r="AQ76" s="706"/>
      <c r="AR76" s="706"/>
      <c r="AS76" s="706"/>
      <c r="AT76" s="706"/>
      <c r="AU76" s="706"/>
      <c r="AV76" s="706"/>
      <c r="AW76" s="706"/>
      <c r="AX76" s="706"/>
      <c r="AY76" s="706"/>
      <c r="AZ76" s="706"/>
      <c r="BA76" s="706"/>
      <c r="BB76" s="706"/>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706"/>
      <c r="CU76" s="706"/>
      <c r="CV76" s="706"/>
      <c r="CW76" s="706"/>
      <c r="CX76" s="706"/>
      <c r="CY76" s="706"/>
      <c r="CZ76" s="706"/>
      <c r="DA76" s="706"/>
      <c r="DB76" s="706"/>
      <c r="DC76" s="706"/>
      <c r="DD76" s="706"/>
      <c r="DE76" s="706"/>
      <c r="DF76" s="706"/>
      <c r="DG76" s="706"/>
      <c r="DH76" s="706"/>
      <c r="DI76" s="706"/>
      <c r="DJ76" s="706"/>
      <c r="DK76" s="706"/>
      <c r="DL76" s="706"/>
      <c r="DM76" s="706"/>
      <c r="DN76" s="706"/>
      <c r="DO76" s="706"/>
      <c r="DP76" s="706"/>
      <c r="DQ76" s="706"/>
      <c r="DR76" s="706"/>
      <c r="DS76" s="706"/>
      <c r="DT76" s="706"/>
      <c r="DU76" s="706"/>
      <c r="DV76" s="706"/>
      <c r="DW76" s="706"/>
      <c r="DX76" s="706"/>
      <c r="DY76" s="706"/>
      <c r="DZ76" s="706"/>
      <c r="EA76" s="706"/>
      <c r="EB76" s="706"/>
      <c r="EC76" s="706"/>
      <c r="ED76" s="704"/>
      <c r="EE76" s="704"/>
      <c r="EF76" s="706"/>
      <c r="EG76" s="706"/>
      <c r="EH76" s="706"/>
      <c r="EI76" s="706"/>
      <c r="EJ76" s="706"/>
      <c r="EK76" s="706"/>
      <c r="EL76" s="706"/>
      <c r="EM76" s="706"/>
      <c r="EN76" s="706"/>
      <c r="EO76" s="706"/>
      <c r="EP76" s="706"/>
      <c r="EQ76" s="706"/>
      <c r="ER76" s="706"/>
      <c r="ES76" s="706"/>
      <c r="ET76" s="706"/>
      <c r="EU76" s="706"/>
      <c r="EV76" s="706"/>
      <c r="EW76" s="706"/>
      <c r="EX76" s="706"/>
      <c r="EY76" s="706"/>
      <c r="EZ76" s="706"/>
      <c r="FA76" s="706"/>
      <c r="FB76" s="706"/>
      <c r="FC76" s="706"/>
      <c r="FD76" s="706"/>
      <c r="FE76" s="706"/>
      <c r="FF76" s="706"/>
      <c r="FG76" s="706"/>
      <c r="FH76" s="706"/>
      <c r="FI76" s="706"/>
      <c r="FJ76" s="704"/>
      <c r="FK76" s="1035"/>
      <c r="FL76" s="704"/>
      <c r="FM76" s="704"/>
      <c r="FN76" s="704"/>
      <c r="FO76" s="704"/>
      <c r="FP76" s="704"/>
      <c r="FQ76" s="704"/>
      <c r="FR76" s="704"/>
      <c r="FS76" s="704"/>
      <c r="FT76" s="704"/>
      <c r="FU76" s="704"/>
      <c r="FV76" s="704"/>
      <c r="FW76" s="704"/>
      <c r="FX76" s="704"/>
      <c r="FY76" s="704"/>
      <c r="FZ76" s="704"/>
      <c r="GA76" s="704"/>
      <c r="GB76" s="704"/>
      <c r="GC76" s="704"/>
      <c r="GD76" s="704"/>
      <c r="GE76" s="704"/>
      <c r="GF76" s="704"/>
      <c r="GG76" s="704"/>
      <c r="GH76" s="704"/>
      <c r="GI76" s="704"/>
      <c r="GJ76" s="704"/>
      <c r="GK76" s="704"/>
      <c r="GL76" s="704"/>
      <c r="GM76" s="704"/>
      <c r="GN76" s="704"/>
      <c r="GO76" s="704"/>
      <c r="GP76" s="704"/>
      <c r="GQ76" s="704"/>
      <c r="GR76" s="704"/>
      <c r="GS76" s="704"/>
      <c r="GT76" s="704"/>
      <c r="GU76" s="704"/>
      <c r="GV76" s="704"/>
      <c r="GW76" s="704"/>
      <c r="GX76" s="704"/>
      <c r="GY76" s="704"/>
      <c r="GZ76" s="704"/>
      <c r="HA76" s="704"/>
      <c r="HB76" s="704"/>
      <c r="HC76" s="704"/>
      <c r="HD76" s="704"/>
      <c r="HE76" s="704"/>
      <c r="HF76" s="704"/>
      <c r="HG76" s="704"/>
      <c r="HH76" s="704"/>
      <c r="HI76" s="704"/>
      <c r="HJ76" s="704"/>
      <c r="HK76" s="704"/>
      <c r="HL76" s="704"/>
      <c r="HM76" s="704"/>
      <c r="HN76" s="704"/>
      <c r="HO76" s="704"/>
      <c r="HP76" s="704"/>
      <c r="HQ76" s="706"/>
      <c r="HR76" s="706"/>
      <c r="HS76" s="706"/>
      <c r="HT76" s="706"/>
      <c r="HU76" s="706"/>
      <c r="HV76" s="706"/>
      <c r="HW76" s="706"/>
      <c r="HX76" s="706"/>
      <c r="HY76" s="706"/>
      <c r="HZ76" s="706"/>
      <c r="IA76" s="706"/>
      <c r="IB76" s="706"/>
      <c r="IC76" s="706"/>
      <c r="IE76" s="706"/>
      <c r="IF76" s="706"/>
      <c r="IG76" s="706"/>
      <c r="IH76" s="706"/>
      <c r="II76" s="706"/>
    </row>
    <row r="77" spans="1:243" s="706" customFormat="1" ht="27" customHeight="1" x14ac:dyDescent="0.25">
      <c r="A77" s="1122">
        <v>111</v>
      </c>
      <c r="B77" s="694" t="s">
        <v>1154</v>
      </c>
      <c r="C77" s="696">
        <v>233</v>
      </c>
      <c r="D77" s="697">
        <v>532</v>
      </c>
      <c r="E77" s="707" t="s">
        <v>1122</v>
      </c>
      <c r="F77" s="696" t="s">
        <v>1121</v>
      </c>
      <c r="G77" s="708" t="s">
        <v>1191</v>
      </c>
      <c r="H77" s="767" t="s">
        <v>1112</v>
      </c>
      <c r="I77" s="767" t="s">
        <v>1113</v>
      </c>
      <c r="J77" s="753" t="s">
        <v>1139</v>
      </c>
      <c r="K77" s="761" t="s">
        <v>1115</v>
      </c>
      <c r="L77" s="761" t="s">
        <v>1116</v>
      </c>
      <c r="M77" s="753" t="s">
        <v>1140</v>
      </c>
      <c r="N77" s="753" t="s">
        <v>1155</v>
      </c>
      <c r="O77" s="753" t="s">
        <v>1128</v>
      </c>
      <c r="P77" s="753" t="s">
        <v>1129</v>
      </c>
      <c r="Q77" s="753" t="s">
        <v>1160</v>
      </c>
      <c r="R77" s="753" t="s">
        <v>1160</v>
      </c>
      <c r="S77" s="755">
        <v>2</v>
      </c>
      <c r="T77" s="763">
        <v>2.4</v>
      </c>
      <c r="U77" s="771">
        <v>41456</v>
      </c>
      <c r="V77" s="772">
        <v>42522</v>
      </c>
      <c r="W77" s="701">
        <v>25</v>
      </c>
      <c r="X77" s="1081"/>
      <c r="Y77" s="1092"/>
      <c r="Z77" s="1081">
        <f t="shared" si="8"/>
        <v>0</v>
      </c>
      <c r="AA77" s="868"/>
      <c r="AB77" s="868"/>
      <c r="AC77" s="868"/>
      <c r="AD77" s="868"/>
      <c r="AE77" s="868"/>
      <c r="AF77" s="868"/>
      <c r="AG77" s="868"/>
      <c r="AH77" s="868"/>
      <c r="AI77" s="868"/>
      <c r="AJ77" s="868"/>
      <c r="AK77" s="868"/>
      <c r="AL77" s="868"/>
      <c r="AM77" s="868">
        <f t="shared" si="9"/>
        <v>0</v>
      </c>
      <c r="AN77" s="868">
        <f t="shared" si="10"/>
        <v>0</v>
      </c>
      <c r="AO77" s="915">
        <v>332000</v>
      </c>
      <c r="AP77" s="868">
        <v>332000</v>
      </c>
      <c r="AQ77" s="704"/>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c r="DG77" s="704"/>
      <c r="DH77" s="704"/>
      <c r="DI77" s="704"/>
      <c r="DJ77" s="704"/>
      <c r="DK77" s="704"/>
      <c r="DL77" s="704"/>
      <c r="DM77" s="704"/>
      <c r="DN77" s="704"/>
      <c r="DO77" s="704"/>
      <c r="DP77" s="704"/>
      <c r="FK77" s="1035"/>
      <c r="FL77" s="704"/>
      <c r="FM77" s="704"/>
      <c r="FN77" s="704"/>
      <c r="FO77" s="704"/>
      <c r="FP77" s="704"/>
      <c r="FQ77" s="704"/>
      <c r="FR77" s="704"/>
      <c r="FS77" s="704"/>
      <c r="FT77" s="704"/>
      <c r="FU77" s="704"/>
      <c r="FV77" s="704"/>
      <c r="FW77" s="704"/>
      <c r="FX77" s="704"/>
      <c r="FY77" s="704"/>
      <c r="FZ77" s="704"/>
      <c r="GA77" s="704"/>
      <c r="GB77" s="704"/>
      <c r="GC77" s="704"/>
      <c r="GD77" s="704"/>
      <c r="GE77" s="704"/>
      <c r="GF77" s="704"/>
      <c r="GG77" s="704"/>
      <c r="GH77" s="704"/>
      <c r="GI77" s="704"/>
      <c r="GJ77" s="704"/>
      <c r="GK77" s="704"/>
      <c r="GL77" s="704"/>
      <c r="GM77" s="704"/>
      <c r="GN77" s="704"/>
      <c r="GO77" s="704"/>
      <c r="GP77" s="704"/>
      <c r="GQ77" s="704"/>
      <c r="GR77" s="704"/>
      <c r="GS77" s="704"/>
      <c r="GT77" s="704"/>
      <c r="GU77" s="704"/>
      <c r="GV77" s="704"/>
      <c r="GW77" s="704"/>
      <c r="GX77" s="704"/>
      <c r="GY77" s="704"/>
      <c r="GZ77" s="704"/>
      <c r="HA77" s="704"/>
      <c r="HB77" s="704"/>
      <c r="HC77" s="704"/>
      <c r="HD77" s="704"/>
      <c r="HE77" s="704"/>
      <c r="HF77" s="704"/>
      <c r="HG77" s="704"/>
      <c r="HH77" s="704"/>
      <c r="HI77" s="704"/>
      <c r="HJ77" s="704"/>
      <c r="HK77" s="704"/>
      <c r="HL77" s="704"/>
      <c r="HM77" s="704"/>
      <c r="HN77" s="704"/>
      <c r="HO77" s="704"/>
      <c r="HP77" s="704"/>
      <c r="HQ77" s="704"/>
      <c r="HR77" s="704"/>
      <c r="ID77" s="1034"/>
      <c r="IE77" s="1034"/>
      <c r="IF77" s="1034"/>
      <c r="IG77" s="1034"/>
      <c r="IH77" s="1034"/>
      <c r="II77" s="1034"/>
    </row>
    <row r="78" spans="1:243" s="706" customFormat="1" ht="27" customHeight="1" x14ac:dyDescent="0.25">
      <c r="A78" s="691">
        <v>112</v>
      </c>
      <c r="B78" s="694" t="s">
        <v>1154</v>
      </c>
      <c r="C78" s="708">
        <v>233</v>
      </c>
      <c r="D78" s="709">
        <v>536</v>
      </c>
      <c r="E78" s="697">
        <v>12</v>
      </c>
      <c r="F78" s="696" t="s">
        <v>1123</v>
      </c>
      <c r="G78" s="708" t="s">
        <v>1497</v>
      </c>
      <c r="H78" s="767" t="s">
        <v>1112</v>
      </c>
      <c r="I78" s="752" t="s">
        <v>1113</v>
      </c>
      <c r="J78" s="753" t="s">
        <v>1139</v>
      </c>
      <c r="K78" s="761" t="s">
        <v>1115</v>
      </c>
      <c r="L78" s="761" t="s">
        <v>1124</v>
      </c>
      <c r="M78" s="753" t="s">
        <v>1140</v>
      </c>
      <c r="N78" s="753" t="s">
        <v>1155</v>
      </c>
      <c r="O78" s="753" t="s">
        <v>1155</v>
      </c>
      <c r="P78" s="753" t="s">
        <v>1156</v>
      </c>
      <c r="Q78" s="768">
        <v>2</v>
      </c>
      <c r="R78" s="765" t="s">
        <v>1120</v>
      </c>
      <c r="S78" s="755">
        <v>2</v>
      </c>
      <c r="T78" s="763">
        <v>2.4</v>
      </c>
      <c r="U78" s="757">
        <v>41306</v>
      </c>
      <c r="V78" s="758">
        <v>41426</v>
      </c>
      <c r="W78" s="701">
        <v>5</v>
      </c>
      <c r="X78" s="1081"/>
      <c r="Y78" s="1082">
        <v>33000</v>
      </c>
      <c r="Z78" s="1081">
        <f t="shared" si="8"/>
        <v>33000</v>
      </c>
      <c r="AA78" s="868"/>
      <c r="AB78" s="868"/>
      <c r="AC78" s="868">
        <v>33000</v>
      </c>
      <c r="AD78" s="868"/>
      <c r="AE78" s="868"/>
      <c r="AF78" s="868"/>
      <c r="AG78" s="868"/>
      <c r="AH78" s="868"/>
      <c r="AI78" s="868"/>
      <c r="AJ78" s="868"/>
      <c r="AK78" s="868"/>
      <c r="AL78" s="868"/>
      <c r="AM78" s="868">
        <f t="shared" si="9"/>
        <v>33000</v>
      </c>
      <c r="AN78" s="868">
        <f t="shared" si="10"/>
        <v>0</v>
      </c>
      <c r="AO78" s="868"/>
      <c r="AP78" s="868"/>
      <c r="AQ78" s="704"/>
      <c r="AR78" s="704"/>
      <c r="AS78" s="704"/>
      <c r="AT78" s="704"/>
      <c r="AU78" s="704"/>
      <c r="AV78" s="704"/>
      <c r="AW78" s="704"/>
      <c r="AX78" s="704"/>
      <c r="AY78" s="704"/>
      <c r="AZ78" s="704"/>
      <c r="BA78" s="704"/>
      <c r="BB78" s="704"/>
      <c r="BC78" s="704"/>
      <c r="BD78" s="704"/>
      <c r="BE78" s="704"/>
      <c r="BF78" s="704"/>
      <c r="BG78" s="704"/>
      <c r="BH78" s="704"/>
      <c r="BI78" s="704"/>
      <c r="BJ78" s="704"/>
      <c r="BK78" s="704"/>
      <c r="BL78" s="704"/>
      <c r="BM78" s="704"/>
      <c r="BN78" s="704"/>
      <c r="BO78" s="704"/>
      <c r="BP78" s="704"/>
      <c r="BQ78" s="704"/>
      <c r="BR78" s="704"/>
      <c r="BS78" s="704"/>
      <c r="BT78" s="704"/>
      <c r="BU78" s="704"/>
      <c r="BV78" s="704"/>
      <c r="BW78" s="704"/>
      <c r="BX78" s="704"/>
      <c r="BY78" s="704"/>
      <c r="BZ78" s="704"/>
      <c r="CA78" s="704"/>
      <c r="CB78" s="704"/>
      <c r="CC78" s="704"/>
      <c r="CD78" s="704"/>
      <c r="CE78" s="704"/>
      <c r="CF78" s="704"/>
      <c r="CG78" s="704"/>
      <c r="CH78" s="704"/>
      <c r="CI78" s="704"/>
      <c r="CJ78" s="704"/>
      <c r="CK78" s="704"/>
      <c r="CL78" s="704"/>
      <c r="CM78" s="704"/>
      <c r="CN78" s="704"/>
      <c r="CO78" s="704"/>
      <c r="CP78" s="704"/>
      <c r="CQ78" s="704"/>
      <c r="CR78" s="704"/>
      <c r="CS78" s="704"/>
      <c r="CT78" s="704"/>
      <c r="CU78" s="704"/>
      <c r="CV78" s="704"/>
      <c r="CW78" s="704"/>
      <c r="CX78" s="704"/>
      <c r="CY78" s="704"/>
      <c r="CZ78" s="704"/>
      <c r="DA78" s="704"/>
      <c r="DB78" s="704"/>
      <c r="DC78" s="704"/>
      <c r="DD78" s="704"/>
      <c r="DE78" s="704"/>
      <c r="DF78" s="704"/>
      <c r="DG78" s="704"/>
      <c r="DH78" s="704"/>
      <c r="DI78" s="704"/>
      <c r="DJ78" s="704"/>
      <c r="DK78" s="704"/>
      <c r="DL78" s="704"/>
      <c r="DM78" s="704"/>
      <c r="DN78" s="704"/>
      <c r="DO78" s="704"/>
      <c r="DP78" s="704"/>
      <c r="EC78" s="704"/>
      <c r="EF78" s="704"/>
      <c r="EG78" s="704"/>
      <c r="EH78" s="704"/>
      <c r="EI78" s="704"/>
      <c r="EJ78" s="704"/>
      <c r="EK78" s="704"/>
      <c r="EL78" s="704"/>
      <c r="EM78" s="704"/>
      <c r="EN78" s="704"/>
      <c r="EO78" s="704"/>
      <c r="EP78" s="704"/>
      <c r="EQ78" s="704"/>
      <c r="ER78" s="704"/>
      <c r="ES78" s="704"/>
      <c r="ET78" s="704"/>
      <c r="EU78" s="704"/>
      <c r="EV78" s="704"/>
      <c r="EW78" s="704"/>
      <c r="EX78" s="704"/>
      <c r="EY78" s="704"/>
      <c r="EZ78" s="704"/>
      <c r="FA78" s="704"/>
      <c r="FB78" s="704"/>
      <c r="FC78" s="704"/>
      <c r="FD78" s="704"/>
      <c r="FE78" s="704"/>
      <c r="FF78" s="704"/>
      <c r="FG78" s="704"/>
      <c r="FH78" s="704"/>
      <c r="FI78" s="704"/>
      <c r="FK78" s="1034"/>
      <c r="FL78" s="1034"/>
      <c r="FM78" s="1034"/>
      <c r="FN78" s="1034"/>
      <c r="FO78" s="1034"/>
      <c r="FP78" s="1034"/>
      <c r="FQ78" s="1034"/>
      <c r="FR78" s="1034"/>
      <c r="FS78" s="1034"/>
      <c r="FT78" s="1034"/>
      <c r="FU78" s="1034"/>
      <c r="FV78" s="1034"/>
      <c r="FW78" s="1034"/>
      <c r="FX78" s="1034"/>
      <c r="FY78" s="1034"/>
      <c r="FZ78" s="1034"/>
      <c r="GA78" s="1034"/>
      <c r="GB78" s="1034"/>
      <c r="GC78" s="1034"/>
      <c r="GD78" s="1034"/>
      <c r="GE78" s="1034"/>
      <c r="GF78" s="1034"/>
      <c r="GG78" s="1034"/>
      <c r="GH78" s="1034"/>
      <c r="GI78" s="1034"/>
      <c r="HV78" s="1034"/>
      <c r="HW78" s="1034"/>
      <c r="HX78" s="1034"/>
      <c r="HY78" s="1034"/>
      <c r="HZ78" s="1034"/>
      <c r="IA78" s="1034"/>
      <c r="IB78" s="1034"/>
      <c r="IC78" s="1034"/>
      <c r="ID78" s="1034"/>
    </row>
    <row r="79" spans="1:243" s="1034" customFormat="1" ht="27" customHeight="1" x14ac:dyDescent="0.25">
      <c r="A79" s="691">
        <v>113</v>
      </c>
      <c r="B79" s="694" t="s">
        <v>1154</v>
      </c>
      <c r="C79" s="708">
        <v>233</v>
      </c>
      <c r="D79" s="709">
        <v>536</v>
      </c>
      <c r="E79" s="697">
        <v>13</v>
      </c>
      <c r="F79" s="696" t="s">
        <v>1123</v>
      </c>
      <c r="G79" s="708" t="s">
        <v>1196</v>
      </c>
      <c r="H79" s="767" t="s">
        <v>1112</v>
      </c>
      <c r="I79" s="752" t="s">
        <v>1113</v>
      </c>
      <c r="J79" s="753" t="s">
        <v>1139</v>
      </c>
      <c r="K79" s="761" t="s">
        <v>1151</v>
      </c>
      <c r="L79" s="761" t="s">
        <v>1124</v>
      </c>
      <c r="M79" s="753" t="s">
        <v>1140</v>
      </c>
      <c r="N79" s="753" t="s">
        <v>1155</v>
      </c>
      <c r="O79" s="753" t="s">
        <v>1155</v>
      </c>
      <c r="P79" s="753" t="s">
        <v>1170</v>
      </c>
      <c r="Q79" s="768" t="s">
        <v>1120</v>
      </c>
      <c r="R79" s="765" t="s">
        <v>1120</v>
      </c>
      <c r="S79" s="755">
        <v>2</v>
      </c>
      <c r="T79" s="763">
        <v>2.4</v>
      </c>
      <c r="U79" s="757">
        <v>41699</v>
      </c>
      <c r="V79" s="757">
        <v>5667</v>
      </c>
      <c r="W79" s="874">
        <v>10</v>
      </c>
      <c r="X79" s="1081">
        <v>2200000</v>
      </c>
      <c r="Y79" s="1082">
        <v>900000</v>
      </c>
      <c r="Z79" s="1081">
        <f t="shared" si="8"/>
        <v>3100000</v>
      </c>
      <c r="AA79" s="868"/>
      <c r="AB79" s="868"/>
      <c r="AC79" s="868"/>
      <c r="AD79" s="868"/>
      <c r="AE79" s="868">
        <v>900000</v>
      </c>
      <c r="AF79" s="868">
        <v>500000</v>
      </c>
      <c r="AG79" s="868">
        <v>1700000</v>
      </c>
      <c r="AH79" s="868"/>
      <c r="AI79" s="868"/>
      <c r="AJ79" s="868"/>
      <c r="AK79" s="868"/>
      <c r="AL79" s="868"/>
      <c r="AM79" s="868">
        <f t="shared" si="9"/>
        <v>3100000</v>
      </c>
      <c r="AN79" s="868">
        <f t="shared" si="10"/>
        <v>0</v>
      </c>
      <c r="AO79" s="915">
        <v>3000000</v>
      </c>
      <c r="AP79" s="868"/>
      <c r="AQ79" s="704"/>
      <c r="AR79" s="704"/>
      <c r="AS79" s="704"/>
      <c r="AT79" s="704"/>
      <c r="AU79" s="704"/>
      <c r="AV79" s="704"/>
      <c r="AW79" s="704"/>
      <c r="AX79" s="704"/>
      <c r="AY79" s="704"/>
      <c r="AZ79" s="704"/>
      <c r="BA79" s="704"/>
      <c r="BB79" s="704"/>
      <c r="BC79" s="704"/>
      <c r="BD79" s="704"/>
      <c r="BE79" s="704"/>
      <c r="BF79" s="704"/>
      <c r="BG79" s="704"/>
      <c r="BH79" s="704"/>
      <c r="BI79" s="704"/>
      <c r="BJ79" s="704"/>
      <c r="BK79" s="704"/>
      <c r="BL79" s="704"/>
      <c r="BM79" s="704"/>
      <c r="BN79" s="704"/>
      <c r="BO79" s="704"/>
      <c r="BP79" s="704"/>
      <c r="BQ79" s="704"/>
      <c r="BR79" s="704"/>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6"/>
      <c r="DR79" s="706"/>
      <c r="DS79" s="706"/>
      <c r="DT79" s="706"/>
      <c r="DU79" s="706"/>
      <c r="DV79" s="706"/>
      <c r="DW79" s="706"/>
      <c r="DX79" s="706"/>
      <c r="DY79" s="706"/>
      <c r="DZ79" s="706"/>
      <c r="EA79" s="706"/>
      <c r="EB79" s="706"/>
      <c r="EC79" s="706"/>
      <c r="ED79" s="706"/>
      <c r="EE79" s="706"/>
      <c r="EF79" s="704"/>
      <c r="EG79" s="704"/>
      <c r="EH79" s="704"/>
      <c r="EI79" s="704"/>
      <c r="EJ79" s="704"/>
      <c r="EK79" s="704"/>
      <c r="EL79" s="704"/>
      <c r="EM79" s="704"/>
      <c r="EN79" s="704"/>
      <c r="EO79" s="704"/>
      <c r="EP79" s="704"/>
      <c r="EQ79" s="704"/>
      <c r="ER79" s="704"/>
      <c r="ES79" s="704"/>
      <c r="ET79" s="704"/>
      <c r="EU79" s="704"/>
      <c r="EV79" s="704"/>
      <c r="EW79" s="704"/>
      <c r="EX79" s="704"/>
      <c r="EY79" s="704"/>
      <c r="EZ79" s="704"/>
      <c r="FA79" s="704"/>
      <c r="FB79" s="704"/>
      <c r="FC79" s="704"/>
      <c r="FD79" s="704"/>
      <c r="FE79" s="704"/>
      <c r="FF79" s="704"/>
      <c r="FG79" s="704"/>
      <c r="FH79" s="704"/>
      <c r="FI79" s="706"/>
      <c r="FJ79" s="706"/>
      <c r="FK79" s="706"/>
      <c r="FL79" s="704"/>
      <c r="FM79" s="704"/>
      <c r="FN79" s="704"/>
      <c r="FO79" s="704"/>
      <c r="FP79" s="704"/>
      <c r="FQ79" s="704"/>
      <c r="FR79" s="704"/>
      <c r="FS79" s="704"/>
      <c r="FT79" s="704"/>
      <c r="FU79" s="704"/>
      <c r="FV79" s="704"/>
      <c r="FW79" s="704"/>
      <c r="FX79" s="704"/>
      <c r="FY79" s="704"/>
      <c r="FZ79" s="704"/>
      <c r="GA79" s="704"/>
      <c r="GB79" s="704"/>
      <c r="GC79" s="704"/>
      <c r="GD79" s="704"/>
      <c r="GE79" s="704"/>
      <c r="GF79" s="704"/>
      <c r="GG79" s="704"/>
      <c r="GH79" s="704"/>
      <c r="GI79" s="704"/>
      <c r="GJ79" s="704"/>
      <c r="GK79" s="704"/>
      <c r="GL79" s="704"/>
      <c r="GM79" s="704"/>
      <c r="GN79" s="704"/>
      <c r="GO79" s="704"/>
      <c r="GP79" s="704"/>
      <c r="GQ79" s="704"/>
      <c r="GR79" s="704"/>
      <c r="GS79" s="704"/>
      <c r="GT79" s="704"/>
      <c r="GU79" s="704"/>
      <c r="GV79" s="706"/>
      <c r="GW79" s="706"/>
      <c r="GX79" s="706"/>
      <c r="GY79" s="706"/>
      <c r="GZ79" s="706"/>
      <c r="HA79" s="706"/>
      <c r="HB79" s="706"/>
      <c r="HC79" s="706"/>
      <c r="HD79" s="706"/>
      <c r="HE79" s="706"/>
      <c r="HF79" s="706"/>
      <c r="HG79" s="706"/>
      <c r="HH79" s="706"/>
      <c r="HI79" s="706"/>
      <c r="HJ79" s="706"/>
      <c r="HK79" s="706"/>
      <c r="HL79" s="706"/>
      <c r="HM79" s="706"/>
      <c r="HN79" s="706"/>
      <c r="HO79" s="706"/>
      <c r="HP79" s="706"/>
      <c r="HQ79" s="706"/>
      <c r="HR79" s="706"/>
      <c r="HS79" s="706"/>
      <c r="HT79" s="706"/>
      <c r="HU79" s="706"/>
      <c r="ID79" s="706"/>
      <c r="IE79" s="706"/>
      <c r="IF79" s="706"/>
      <c r="IG79" s="706"/>
      <c r="IH79" s="706"/>
      <c r="II79" s="706"/>
    </row>
    <row r="80" spans="1:243" s="879" customFormat="1" ht="27" customHeight="1" x14ac:dyDescent="0.25">
      <c r="A80" s="1122">
        <v>114</v>
      </c>
      <c r="B80" s="694" t="s">
        <v>1154</v>
      </c>
      <c r="C80" s="708">
        <v>233</v>
      </c>
      <c r="D80" s="709">
        <v>544</v>
      </c>
      <c r="E80" s="707">
        <v>1</v>
      </c>
      <c r="F80" s="696" t="s">
        <v>1125</v>
      </c>
      <c r="G80" s="708" t="s">
        <v>1197</v>
      </c>
      <c r="H80" s="767" t="s">
        <v>1112</v>
      </c>
      <c r="I80" s="752" t="s">
        <v>1113</v>
      </c>
      <c r="J80" s="753" t="s">
        <v>1139</v>
      </c>
      <c r="K80" s="761" t="s">
        <v>1151</v>
      </c>
      <c r="L80" s="761" t="s">
        <v>1124</v>
      </c>
      <c r="M80" s="753" t="s">
        <v>1140</v>
      </c>
      <c r="N80" s="753" t="s">
        <v>1155</v>
      </c>
      <c r="O80" s="753" t="s">
        <v>1155</v>
      </c>
      <c r="P80" s="753" t="s">
        <v>1170</v>
      </c>
      <c r="Q80" s="765">
        <v>2</v>
      </c>
      <c r="R80" s="765" t="s">
        <v>1120</v>
      </c>
      <c r="S80" s="755">
        <v>2</v>
      </c>
      <c r="T80" s="763">
        <v>2.4</v>
      </c>
      <c r="U80" s="771">
        <v>41456</v>
      </c>
      <c r="V80" s="771">
        <v>41791</v>
      </c>
      <c r="W80" s="874">
        <v>7</v>
      </c>
      <c r="X80" s="1081"/>
      <c r="Y80" s="1082">
        <v>20000</v>
      </c>
      <c r="Z80" s="1081">
        <f t="shared" si="8"/>
        <v>20000</v>
      </c>
      <c r="AA80" s="868"/>
      <c r="AB80" s="868"/>
      <c r="AC80" s="868"/>
      <c r="AD80" s="868"/>
      <c r="AE80" s="868">
        <v>20000</v>
      </c>
      <c r="AF80" s="868"/>
      <c r="AG80" s="868"/>
      <c r="AH80" s="868"/>
      <c r="AI80" s="868"/>
      <c r="AJ80" s="868"/>
      <c r="AK80" s="868"/>
      <c r="AL80" s="868"/>
      <c r="AM80" s="868">
        <f t="shared" si="9"/>
        <v>20000</v>
      </c>
      <c r="AN80" s="868">
        <f t="shared" si="10"/>
        <v>0</v>
      </c>
      <c r="AO80" s="915"/>
      <c r="AP80" s="868">
        <v>332000</v>
      </c>
      <c r="AQ80" s="704"/>
      <c r="AR80" s="704"/>
      <c r="AS80" s="704"/>
      <c r="AT80" s="704"/>
      <c r="AU80" s="704"/>
      <c r="AV80" s="704"/>
      <c r="AW80" s="704"/>
      <c r="AX80" s="704"/>
      <c r="AY80" s="704"/>
      <c r="AZ80" s="704"/>
      <c r="BA80" s="704"/>
      <c r="BB80" s="704"/>
      <c r="BC80" s="704"/>
      <c r="BD80" s="704"/>
      <c r="BE80" s="704"/>
      <c r="BF80" s="704"/>
      <c r="BG80" s="704"/>
      <c r="BH80" s="704"/>
      <c r="BI80" s="704"/>
      <c r="BJ80" s="704"/>
      <c r="BK80" s="704"/>
      <c r="BL80" s="704"/>
      <c r="BM80" s="704"/>
      <c r="BN80" s="704"/>
      <c r="BO80" s="704"/>
      <c r="BP80" s="704"/>
      <c r="BQ80" s="7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6"/>
      <c r="DR80" s="706"/>
      <c r="DS80" s="706"/>
      <c r="DT80" s="706"/>
      <c r="DU80" s="706"/>
      <c r="DV80" s="706"/>
      <c r="DW80" s="706"/>
      <c r="DX80" s="706"/>
      <c r="DY80" s="706"/>
      <c r="DZ80" s="706"/>
      <c r="EA80" s="706"/>
      <c r="EB80" s="706"/>
      <c r="EC80" s="706"/>
      <c r="ED80" s="706"/>
      <c r="EE80" s="706"/>
      <c r="EF80" s="704"/>
      <c r="EG80" s="704"/>
      <c r="EH80" s="704"/>
      <c r="EI80" s="704"/>
      <c r="EJ80" s="704"/>
      <c r="EK80" s="704"/>
      <c r="EL80" s="704"/>
      <c r="EM80" s="704"/>
      <c r="EN80" s="704"/>
      <c r="EO80" s="704"/>
      <c r="EP80" s="704"/>
      <c r="EQ80" s="704"/>
      <c r="ER80" s="704"/>
      <c r="ES80" s="704"/>
      <c r="ET80" s="704"/>
      <c r="EU80" s="704"/>
      <c r="EV80" s="704"/>
      <c r="EW80" s="704"/>
      <c r="EX80" s="704"/>
      <c r="EY80" s="704"/>
      <c r="EZ80" s="704"/>
      <c r="FA80" s="704"/>
      <c r="FB80" s="704"/>
      <c r="FC80" s="704"/>
      <c r="FD80" s="704"/>
      <c r="FE80" s="704"/>
      <c r="FF80" s="704"/>
      <c r="FG80" s="704"/>
      <c r="FH80" s="704"/>
      <c r="FI80" s="704"/>
      <c r="FJ80" s="706"/>
      <c r="FK80" s="706"/>
      <c r="FL80" s="704"/>
      <c r="FM80" s="704"/>
      <c r="FN80" s="704"/>
      <c r="FO80" s="704"/>
      <c r="FP80" s="704"/>
      <c r="FQ80" s="704"/>
      <c r="FR80" s="704"/>
      <c r="FS80" s="704"/>
      <c r="FT80" s="704"/>
      <c r="FU80" s="704"/>
      <c r="FV80" s="704"/>
      <c r="FW80" s="704"/>
      <c r="FX80" s="704"/>
      <c r="FY80" s="704"/>
      <c r="FZ80" s="704"/>
      <c r="GA80" s="704"/>
      <c r="GB80" s="704"/>
      <c r="GC80" s="704"/>
      <c r="GD80" s="704"/>
      <c r="GE80" s="704"/>
      <c r="GF80" s="704"/>
      <c r="GG80" s="704"/>
      <c r="GH80" s="704"/>
      <c r="GI80" s="704"/>
      <c r="GJ80" s="704"/>
      <c r="GK80" s="704"/>
      <c r="GL80" s="704"/>
      <c r="GM80" s="704"/>
      <c r="GN80" s="704"/>
      <c r="GO80" s="704"/>
      <c r="GP80" s="704"/>
      <c r="GQ80" s="704"/>
      <c r="GR80" s="704"/>
      <c r="GS80" s="704"/>
      <c r="GT80" s="704"/>
      <c r="GU80" s="704"/>
      <c r="GV80" s="706"/>
      <c r="GW80" s="706"/>
      <c r="GX80" s="706"/>
      <c r="GY80" s="706"/>
      <c r="GZ80" s="706"/>
      <c r="HA80" s="706"/>
      <c r="HB80" s="706"/>
      <c r="HC80" s="706"/>
      <c r="HD80" s="706"/>
      <c r="HE80" s="706"/>
      <c r="HF80" s="706"/>
      <c r="HG80" s="706"/>
      <c r="HH80" s="706"/>
      <c r="HI80" s="706"/>
      <c r="HJ80" s="706"/>
      <c r="HK80" s="706"/>
      <c r="HL80" s="706"/>
      <c r="HM80" s="706"/>
      <c r="HN80" s="706"/>
      <c r="HO80" s="706"/>
      <c r="HP80" s="706"/>
      <c r="HQ80" s="704"/>
      <c r="HR80" s="704"/>
      <c r="HS80" s="1034"/>
      <c r="HT80" s="1034"/>
      <c r="HU80" s="1034"/>
      <c r="HV80" s="1034"/>
      <c r="HW80" s="1034"/>
      <c r="HX80" s="1034"/>
      <c r="HY80" s="1034"/>
      <c r="HZ80" s="1034"/>
      <c r="IA80" s="1034"/>
      <c r="IB80" s="1034"/>
      <c r="IC80" s="1034"/>
      <c r="ID80" s="706"/>
      <c r="IE80" s="1034"/>
      <c r="IF80" s="1034"/>
      <c r="IG80" s="1034"/>
      <c r="IH80" s="1034"/>
      <c r="II80" s="1034"/>
    </row>
    <row r="81" spans="1:243" s="879" customFormat="1" ht="27" customHeight="1" x14ac:dyDescent="0.25">
      <c r="A81" s="691">
        <v>181</v>
      </c>
      <c r="B81" s="694" t="s">
        <v>1154</v>
      </c>
      <c r="C81" s="696">
        <v>271</v>
      </c>
      <c r="D81" s="697">
        <v>500</v>
      </c>
      <c r="E81" s="697">
        <v>322</v>
      </c>
      <c r="F81" s="696" t="s">
        <v>1201</v>
      </c>
      <c r="G81" s="696" t="s">
        <v>1498</v>
      </c>
      <c r="H81" s="767" t="s">
        <v>1112</v>
      </c>
      <c r="I81" s="752" t="s">
        <v>1113</v>
      </c>
      <c r="J81" s="753" t="s">
        <v>1139</v>
      </c>
      <c r="K81" s="761" t="s">
        <v>1115</v>
      </c>
      <c r="L81" s="753" t="s">
        <v>1124</v>
      </c>
      <c r="M81" s="753" t="s">
        <v>1140</v>
      </c>
      <c r="N81" s="753" t="s">
        <v>1155</v>
      </c>
      <c r="O81" s="753" t="s">
        <v>1128</v>
      </c>
      <c r="P81" s="753" t="s">
        <v>1202</v>
      </c>
      <c r="Q81" s="765">
        <v>2</v>
      </c>
      <c r="R81" s="765" t="s">
        <v>1120</v>
      </c>
      <c r="S81" s="755">
        <v>2</v>
      </c>
      <c r="T81" s="769">
        <v>2.6</v>
      </c>
      <c r="U81" s="771">
        <v>41091</v>
      </c>
      <c r="V81" s="772">
        <v>41426</v>
      </c>
      <c r="W81" s="874">
        <v>5</v>
      </c>
      <c r="X81" s="1081"/>
      <c r="Y81" s="1082">
        <v>2010000</v>
      </c>
      <c r="Z81" s="1081">
        <f t="shared" si="8"/>
        <v>2010000</v>
      </c>
      <c r="AA81" s="868"/>
      <c r="AB81" s="868">
        <v>2010000</v>
      </c>
      <c r="AC81" s="868"/>
      <c r="AD81" s="868"/>
      <c r="AE81" s="868"/>
      <c r="AF81" s="868"/>
      <c r="AG81" s="868"/>
      <c r="AH81" s="868"/>
      <c r="AI81" s="868"/>
      <c r="AJ81" s="868"/>
      <c r="AK81" s="868"/>
      <c r="AL81" s="868"/>
      <c r="AM81" s="868">
        <f t="shared" si="9"/>
        <v>2010000</v>
      </c>
      <c r="AN81" s="868">
        <f t="shared" si="10"/>
        <v>0</v>
      </c>
      <c r="AO81" s="868"/>
      <c r="AP81" s="868"/>
      <c r="AQ81" s="704"/>
      <c r="AR81" s="704"/>
      <c r="AS81" s="704"/>
      <c r="AT81" s="704"/>
      <c r="AU81" s="704"/>
      <c r="AV81" s="704"/>
      <c r="AW81" s="704"/>
      <c r="AX81" s="704"/>
      <c r="AY81" s="704"/>
      <c r="AZ81" s="704"/>
      <c r="BA81" s="704"/>
      <c r="BB81" s="704"/>
      <c r="BC81" s="704"/>
      <c r="BD81" s="704"/>
      <c r="BE81" s="704"/>
      <c r="BF81" s="704"/>
      <c r="BG81" s="704"/>
      <c r="BH81" s="704"/>
      <c r="BI81" s="704"/>
      <c r="BJ81" s="704"/>
      <c r="BK81" s="704"/>
      <c r="BL81" s="704"/>
      <c r="BM81" s="704"/>
      <c r="BN81" s="704"/>
      <c r="BO81" s="704"/>
      <c r="BP81" s="704"/>
      <c r="BQ81" s="7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c r="EA81" s="704"/>
      <c r="EB81" s="704"/>
      <c r="EC81" s="706"/>
      <c r="ED81" s="706"/>
      <c r="EE81" s="706"/>
      <c r="EF81" s="704"/>
      <c r="EG81" s="704"/>
      <c r="EH81" s="704"/>
      <c r="EI81" s="704"/>
      <c r="EJ81" s="704"/>
      <c r="EK81" s="704"/>
      <c r="EL81" s="704"/>
      <c r="EM81" s="704"/>
      <c r="EN81" s="704"/>
      <c r="EO81" s="704"/>
      <c r="EP81" s="704"/>
      <c r="EQ81" s="704"/>
      <c r="ER81" s="704"/>
      <c r="ES81" s="704"/>
      <c r="ET81" s="704"/>
      <c r="EU81" s="704"/>
      <c r="EV81" s="704"/>
      <c r="EW81" s="704"/>
      <c r="EX81" s="704"/>
      <c r="EY81" s="704"/>
      <c r="EZ81" s="704"/>
      <c r="FA81" s="704"/>
      <c r="FB81" s="704"/>
      <c r="FC81" s="704"/>
      <c r="FD81" s="704"/>
      <c r="FE81" s="704"/>
      <c r="FF81" s="704"/>
      <c r="FG81" s="704"/>
      <c r="FH81" s="704"/>
      <c r="FI81" s="704"/>
      <c r="FJ81" s="704"/>
      <c r="FK81" s="1034"/>
      <c r="FL81" s="1034"/>
      <c r="FM81" s="1034"/>
      <c r="FN81" s="1034"/>
      <c r="FO81" s="1034"/>
      <c r="FP81" s="1034"/>
      <c r="FQ81" s="1034"/>
      <c r="FR81" s="1034"/>
      <c r="FS81" s="1034"/>
      <c r="FT81" s="1034"/>
      <c r="FU81" s="1034"/>
      <c r="FV81" s="1034"/>
      <c r="FW81" s="1034"/>
      <c r="FX81" s="1034"/>
      <c r="FY81" s="1034"/>
      <c r="FZ81" s="1034"/>
      <c r="GA81" s="1034"/>
      <c r="GB81" s="1034"/>
      <c r="GC81" s="1034"/>
      <c r="GD81" s="1034"/>
      <c r="GE81" s="1034"/>
      <c r="GF81" s="1034"/>
      <c r="GG81" s="1034"/>
      <c r="GH81" s="1034"/>
      <c r="GI81" s="1034"/>
      <c r="GJ81" s="1034"/>
      <c r="GK81" s="1034"/>
      <c r="GL81" s="1034"/>
      <c r="GM81" s="1034"/>
      <c r="GN81" s="1034"/>
      <c r="GO81" s="1034"/>
      <c r="GP81" s="1034"/>
      <c r="GQ81" s="1034"/>
      <c r="GR81" s="1034"/>
      <c r="GS81" s="1034"/>
      <c r="GT81" s="1034"/>
      <c r="GU81" s="1034"/>
      <c r="GV81" s="1034"/>
      <c r="GW81" s="1034"/>
      <c r="GX81" s="1034"/>
      <c r="GY81" s="1034"/>
      <c r="GZ81" s="1034"/>
      <c r="HA81" s="1034"/>
      <c r="HB81" s="1034"/>
      <c r="HC81" s="1034"/>
      <c r="HD81" s="1034"/>
      <c r="HE81" s="1034"/>
      <c r="HF81" s="1034"/>
      <c r="HG81" s="1034"/>
      <c r="HH81" s="1034"/>
      <c r="HI81" s="1034"/>
      <c r="HJ81" s="1034"/>
      <c r="HK81" s="1034"/>
      <c r="HL81" s="1034"/>
      <c r="HM81" s="1034"/>
      <c r="HN81" s="1034"/>
      <c r="HO81" s="1034"/>
      <c r="HP81" s="1034"/>
      <c r="HQ81" s="1034"/>
      <c r="HR81" s="1034"/>
      <c r="HS81" s="1034"/>
      <c r="HT81" s="1034"/>
      <c r="HU81" s="1034"/>
      <c r="HV81" s="706"/>
      <c r="HW81" s="706"/>
      <c r="HX81" s="706"/>
      <c r="HY81" s="706"/>
      <c r="HZ81" s="706"/>
      <c r="IA81" s="706"/>
      <c r="IB81" s="706"/>
      <c r="IC81" s="706"/>
      <c r="ID81" s="1034"/>
    </row>
    <row r="82" spans="1:243" s="1034" customFormat="1" ht="27" customHeight="1" x14ac:dyDescent="0.25">
      <c r="A82" s="691">
        <v>182</v>
      </c>
      <c r="B82" s="694" t="s">
        <v>1154</v>
      </c>
      <c r="C82" s="696">
        <v>271</v>
      </c>
      <c r="D82" s="697">
        <v>500</v>
      </c>
      <c r="E82" s="707" t="s">
        <v>1122</v>
      </c>
      <c r="F82" s="696" t="s">
        <v>1201</v>
      </c>
      <c r="G82" s="696" t="s">
        <v>1203</v>
      </c>
      <c r="H82" s="761" t="s">
        <v>1112</v>
      </c>
      <c r="I82" s="752" t="s">
        <v>1113</v>
      </c>
      <c r="J82" s="753" t="s">
        <v>1139</v>
      </c>
      <c r="K82" s="753" t="s">
        <v>1151</v>
      </c>
      <c r="L82" s="753" t="s">
        <v>1124</v>
      </c>
      <c r="M82" s="753" t="s">
        <v>1140</v>
      </c>
      <c r="N82" s="753" t="s">
        <v>1155</v>
      </c>
      <c r="O82" s="753" t="s">
        <v>1128</v>
      </c>
      <c r="P82" s="753" t="s">
        <v>1202</v>
      </c>
      <c r="Q82" s="765" t="s">
        <v>1120</v>
      </c>
      <c r="R82" s="765" t="s">
        <v>1120</v>
      </c>
      <c r="S82" s="755">
        <v>2</v>
      </c>
      <c r="T82" s="769">
        <v>2.6</v>
      </c>
      <c r="U82" s="771">
        <v>41456</v>
      </c>
      <c r="V82" s="772">
        <v>42156</v>
      </c>
      <c r="W82" s="874">
        <v>7</v>
      </c>
      <c r="X82" s="1081">
        <v>0</v>
      </c>
      <c r="Y82" s="1081"/>
      <c r="Z82" s="1081">
        <f t="shared" si="8"/>
        <v>0</v>
      </c>
      <c r="AA82" s="868"/>
      <c r="AB82" s="868"/>
      <c r="AC82" s="868"/>
      <c r="AD82" s="868"/>
      <c r="AE82" s="868"/>
      <c r="AF82" s="868"/>
      <c r="AG82" s="868"/>
      <c r="AH82" s="868"/>
      <c r="AI82" s="868"/>
      <c r="AJ82" s="868"/>
      <c r="AK82" s="868"/>
      <c r="AL82" s="868"/>
      <c r="AM82" s="868">
        <f t="shared" si="9"/>
        <v>0</v>
      </c>
      <c r="AN82" s="868">
        <f t="shared" si="10"/>
        <v>0</v>
      </c>
      <c r="AO82" s="915">
        <v>4000000</v>
      </c>
      <c r="AP82" s="868">
        <v>4000000</v>
      </c>
      <c r="AQ82" s="706"/>
      <c r="AR82" s="706"/>
      <c r="AS82" s="706"/>
      <c r="AT82" s="706"/>
      <c r="AU82" s="706"/>
      <c r="AV82" s="706"/>
      <c r="AW82" s="706"/>
      <c r="AX82" s="706"/>
      <c r="AY82" s="706"/>
      <c r="AZ82" s="706"/>
      <c r="BA82" s="706"/>
      <c r="BB82" s="706"/>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c r="CB82" s="706"/>
      <c r="CC82" s="706"/>
      <c r="CD82" s="706"/>
      <c r="CE82" s="706"/>
      <c r="CF82" s="706"/>
      <c r="CG82" s="706"/>
      <c r="CH82" s="706"/>
      <c r="CI82" s="706"/>
      <c r="CJ82" s="706"/>
      <c r="CK82" s="706"/>
      <c r="CL82" s="706"/>
      <c r="CM82" s="706"/>
      <c r="CN82" s="706"/>
      <c r="CO82" s="706"/>
      <c r="CP82" s="706"/>
      <c r="CQ82" s="706"/>
      <c r="CR82" s="706"/>
      <c r="CS82" s="706"/>
      <c r="CT82" s="706"/>
      <c r="CU82" s="706"/>
      <c r="CV82" s="706"/>
      <c r="CW82" s="706"/>
      <c r="CX82" s="706"/>
      <c r="CY82" s="706"/>
      <c r="CZ82" s="706"/>
      <c r="DA82" s="706"/>
      <c r="DB82" s="706"/>
      <c r="DC82" s="706"/>
      <c r="DD82" s="706"/>
      <c r="DE82" s="706"/>
      <c r="DF82" s="706"/>
      <c r="DG82" s="706"/>
      <c r="DH82" s="706"/>
      <c r="DI82" s="706"/>
      <c r="DJ82" s="706"/>
      <c r="DK82" s="706"/>
      <c r="DL82" s="706"/>
      <c r="DM82" s="706"/>
      <c r="DN82" s="706"/>
      <c r="DO82" s="706"/>
      <c r="DP82" s="706"/>
      <c r="DQ82" s="706"/>
      <c r="DR82" s="706"/>
      <c r="DS82" s="706"/>
      <c r="DT82" s="706"/>
      <c r="DU82" s="706"/>
      <c r="DV82" s="706"/>
      <c r="DW82" s="706"/>
      <c r="DX82" s="706"/>
      <c r="DY82" s="706"/>
      <c r="DZ82" s="706"/>
      <c r="EA82" s="706"/>
      <c r="EB82" s="706"/>
      <c r="EC82" s="706"/>
      <c r="ED82" s="704"/>
      <c r="EE82" s="704"/>
      <c r="EF82" s="706"/>
      <c r="EG82" s="706"/>
      <c r="EH82" s="706"/>
      <c r="EI82" s="706"/>
      <c r="EJ82" s="706"/>
      <c r="EK82" s="706"/>
      <c r="EL82" s="706"/>
      <c r="EM82" s="706"/>
      <c r="EN82" s="706"/>
      <c r="EO82" s="706"/>
      <c r="EP82" s="706"/>
      <c r="EQ82" s="706"/>
      <c r="ER82" s="706"/>
      <c r="ES82" s="706"/>
      <c r="ET82" s="706"/>
      <c r="EU82" s="706"/>
      <c r="EV82" s="706"/>
      <c r="EW82" s="706"/>
      <c r="EX82" s="706"/>
      <c r="EY82" s="706"/>
      <c r="EZ82" s="706"/>
      <c r="FA82" s="706"/>
      <c r="FB82" s="706"/>
      <c r="FC82" s="706"/>
      <c r="FD82" s="706"/>
      <c r="FE82" s="706"/>
      <c r="FF82" s="706"/>
      <c r="FG82" s="706"/>
      <c r="FH82" s="706"/>
      <c r="FI82" s="706"/>
      <c r="FJ82" s="704"/>
      <c r="FK82" s="1035"/>
      <c r="FL82" s="704"/>
      <c r="FM82" s="704"/>
      <c r="FN82" s="704"/>
      <c r="FO82" s="704"/>
      <c r="FP82" s="704"/>
      <c r="FQ82" s="704"/>
      <c r="FR82" s="704"/>
      <c r="FS82" s="704"/>
      <c r="FT82" s="704"/>
      <c r="FU82" s="704"/>
      <c r="FV82" s="704"/>
      <c r="FW82" s="704"/>
      <c r="FX82" s="704"/>
      <c r="FY82" s="704"/>
      <c r="FZ82" s="704"/>
      <c r="GA82" s="704"/>
      <c r="GB82" s="704"/>
      <c r="GC82" s="704"/>
      <c r="GD82" s="704"/>
      <c r="GE82" s="704"/>
      <c r="GF82" s="704"/>
      <c r="GG82" s="704"/>
      <c r="GH82" s="704"/>
      <c r="GI82" s="704"/>
      <c r="GJ82" s="704"/>
      <c r="GK82" s="704"/>
      <c r="GL82" s="704"/>
      <c r="GM82" s="704"/>
      <c r="GN82" s="704"/>
      <c r="GO82" s="704"/>
      <c r="GP82" s="704"/>
      <c r="GQ82" s="704"/>
      <c r="GR82" s="704"/>
      <c r="GS82" s="704"/>
      <c r="GT82" s="704"/>
      <c r="GU82" s="704"/>
      <c r="GV82" s="706"/>
      <c r="GW82" s="706"/>
      <c r="GX82" s="706"/>
      <c r="GY82" s="706"/>
      <c r="GZ82" s="706"/>
      <c r="HA82" s="706"/>
      <c r="HB82" s="706"/>
      <c r="HC82" s="706"/>
      <c r="HD82" s="706"/>
      <c r="HE82" s="706"/>
      <c r="HF82" s="706"/>
      <c r="HG82" s="706"/>
      <c r="HH82" s="706"/>
      <c r="HI82" s="706"/>
      <c r="HJ82" s="706"/>
      <c r="HK82" s="706"/>
      <c r="HL82" s="706"/>
      <c r="HM82" s="706"/>
      <c r="HN82" s="706"/>
      <c r="HO82" s="706"/>
      <c r="HP82" s="706"/>
      <c r="HQ82" s="706"/>
      <c r="HR82" s="706"/>
      <c r="HV82" s="706"/>
      <c r="HW82" s="706"/>
      <c r="HX82" s="706"/>
      <c r="HY82" s="706"/>
      <c r="HZ82" s="706"/>
      <c r="IA82" s="706"/>
      <c r="IB82" s="706"/>
      <c r="IC82" s="706"/>
      <c r="IE82" s="879"/>
      <c r="IF82" s="879"/>
      <c r="IG82" s="879"/>
      <c r="IH82" s="879"/>
      <c r="II82" s="879"/>
    </row>
    <row r="83" spans="1:243" s="1034" customFormat="1" ht="27" customHeight="1" x14ac:dyDescent="0.25">
      <c r="A83" s="1122">
        <v>327</v>
      </c>
      <c r="B83" s="694" t="s">
        <v>1154</v>
      </c>
      <c r="C83" s="696">
        <v>271</v>
      </c>
      <c r="D83" s="697">
        <v>600</v>
      </c>
      <c r="E83" s="697">
        <v>102</v>
      </c>
      <c r="F83" s="696" t="s">
        <v>1201</v>
      </c>
      <c r="G83" s="696" t="s">
        <v>1499</v>
      </c>
      <c r="H83" s="767" t="s">
        <v>1127</v>
      </c>
      <c r="I83" s="752" t="s">
        <v>1113</v>
      </c>
      <c r="J83" s="917" t="s">
        <v>1139</v>
      </c>
      <c r="K83" s="761" t="s">
        <v>1115</v>
      </c>
      <c r="L83" s="753" t="s">
        <v>1124</v>
      </c>
      <c r="M83" s="753" t="s">
        <v>1140</v>
      </c>
      <c r="N83" s="753" t="s">
        <v>1155</v>
      </c>
      <c r="O83" s="753" t="s">
        <v>1128</v>
      </c>
      <c r="P83" s="753" t="s">
        <v>1202</v>
      </c>
      <c r="Q83" s="765">
        <v>2</v>
      </c>
      <c r="R83" s="765" t="s">
        <v>1120</v>
      </c>
      <c r="S83" s="755">
        <v>2</v>
      </c>
      <c r="T83" s="769">
        <v>2.6</v>
      </c>
      <c r="U83" s="771">
        <v>41091</v>
      </c>
      <c r="V83" s="771">
        <v>41426</v>
      </c>
      <c r="W83" s="874">
        <v>7</v>
      </c>
      <c r="X83" s="1081"/>
      <c r="Y83" s="1082">
        <v>1378100</v>
      </c>
      <c r="Z83" s="1081">
        <f t="shared" si="8"/>
        <v>1378100</v>
      </c>
      <c r="AA83" s="868"/>
      <c r="AB83" s="868">
        <v>1378100</v>
      </c>
      <c r="AC83" s="868"/>
      <c r="AD83" s="868"/>
      <c r="AE83" s="868"/>
      <c r="AF83" s="868"/>
      <c r="AG83" s="868"/>
      <c r="AH83" s="868"/>
      <c r="AI83" s="868"/>
      <c r="AJ83" s="868"/>
      <c r="AK83" s="868"/>
      <c r="AL83" s="868"/>
      <c r="AM83" s="868">
        <f t="shared" si="9"/>
        <v>1378100</v>
      </c>
      <c r="AN83" s="868">
        <f t="shared" si="10"/>
        <v>0</v>
      </c>
      <c r="AO83" s="868"/>
      <c r="AP83" s="868"/>
      <c r="AQ83" s="704"/>
      <c r="AR83" s="704"/>
      <c r="AS83" s="704"/>
      <c r="AT83" s="704"/>
      <c r="AU83" s="704"/>
      <c r="AV83" s="704"/>
      <c r="AW83" s="704"/>
      <c r="AX83" s="704"/>
      <c r="AY83" s="704"/>
      <c r="AZ83" s="704"/>
      <c r="BA83" s="704"/>
      <c r="BB83" s="704"/>
      <c r="BC83" s="704"/>
      <c r="BD83" s="704"/>
      <c r="BE83" s="704"/>
      <c r="BF83" s="704"/>
      <c r="BG83" s="704"/>
      <c r="BH83" s="704"/>
      <c r="BI83" s="704"/>
      <c r="BJ83" s="704"/>
      <c r="BK83" s="704"/>
      <c r="BL83" s="704"/>
      <c r="BM83" s="704"/>
      <c r="BN83" s="704"/>
      <c r="BO83" s="704"/>
      <c r="BP83" s="704"/>
      <c r="BQ83" s="704"/>
      <c r="BR83" s="704"/>
      <c r="BS83" s="704"/>
      <c r="BT83" s="704"/>
      <c r="BU83" s="704"/>
      <c r="BV83" s="704"/>
      <c r="BW83" s="704"/>
      <c r="BX83" s="704"/>
      <c r="BY83" s="704"/>
      <c r="BZ83" s="704"/>
      <c r="CA83" s="704"/>
      <c r="CB83" s="704"/>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4"/>
      <c r="DE83" s="704"/>
      <c r="DF83" s="704"/>
      <c r="DG83" s="704"/>
      <c r="DH83" s="704"/>
      <c r="DI83" s="704"/>
      <c r="DJ83" s="704"/>
      <c r="DK83" s="704"/>
      <c r="DL83" s="704"/>
      <c r="DM83" s="704"/>
      <c r="DN83" s="704"/>
      <c r="DO83" s="704"/>
      <c r="DP83" s="704"/>
      <c r="DQ83" s="704"/>
      <c r="DR83" s="704"/>
      <c r="DS83" s="704"/>
      <c r="DT83" s="704"/>
      <c r="DU83" s="704"/>
      <c r="DV83" s="704"/>
      <c r="DW83" s="704"/>
      <c r="DX83" s="704"/>
      <c r="DY83" s="704"/>
      <c r="DZ83" s="704"/>
      <c r="EA83" s="704"/>
      <c r="EB83" s="704"/>
      <c r="EC83" s="704"/>
      <c r="ED83" s="704"/>
      <c r="EE83" s="704"/>
      <c r="EF83" s="704"/>
      <c r="EG83" s="704"/>
      <c r="EH83" s="704"/>
      <c r="EI83" s="704"/>
      <c r="EJ83" s="704"/>
      <c r="EK83" s="704"/>
      <c r="EL83" s="704"/>
      <c r="EM83" s="704"/>
      <c r="EN83" s="704"/>
      <c r="EO83" s="704"/>
      <c r="EP83" s="704"/>
      <c r="EQ83" s="704"/>
      <c r="ER83" s="704"/>
      <c r="ES83" s="704"/>
      <c r="ET83" s="704"/>
      <c r="EU83" s="704"/>
      <c r="EV83" s="704"/>
      <c r="EW83" s="704"/>
      <c r="EX83" s="704"/>
      <c r="EY83" s="704"/>
      <c r="EZ83" s="704"/>
      <c r="FA83" s="704"/>
      <c r="FB83" s="704"/>
      <c r="FC83" s="704"/>
      <c r="FD83" s="704"/>
      <c r="FE83" s="704"/>
      <c r="FF83" s="704"/>
      <c r="FG83" s="704"/>
      <c r="FH83" s="704"/>
      <c r="FI83" s="704"/>
      <c r="FJ83" s="706"/>
    </row>
    <row r="84" spans="1:243" s="1034" customFormat="1" ht="27" customHeight="1" x14ac:dyDescent="0.25">
      <c r="A84" s="691">
        <v>329</v>
      </c>
      <c r="B84" s="694" t="s">
        <v>1154</v>
      </c>
      <c r="C84" s="696">
        <v>271</v>
      </c>
      <c r="D84" s="697">
        <v>600</v>
      </c>
      <c r="E84" s="707">
        <v>104</v>
      </c>
      <c r="F84" s="1043" t="s">
        <v>1201</v>
      </c>
      <c r="G84" s="691" t="s">
        <v>1204</v>
      </c>
      <c r="H84" s="767" t="s">
        <v>1127</v>
      </c>
      <c r="I84" s="752" t="s">
        <v>1113</v>
      </c>
      <c r="J84" s="917" t="s">
        <v>1139</v>
      </c>
      <c r="K84" s="753" t="s">
        <v>1151</v>
      </c>
      <c r="L84" s="753" t="s">
        <v>1124</v>
      </c>
      <c r="M84" s="753" t="s">
        <v>1140</v>
      </c>
      <c r="N84" s="753" t="s">
        <v>1155</v>
      </c>
      <c r="O84" s="753" t="s">
        <v>1128</v>
      </c>
      <c r="P84" s="753" t="s">
        <v>1202</v>
      </c>
      <c r="Q84" s="765" t="s">
        <v>1120</v>
      </c>
      <c r="R84" s="765" t="s">
        <v>1120</v>
      </c>
      <c r="S84" s="755">
        <v>2</v>
      </c>
      <c r="T84" s="769">
        <v>2.6</v>
      </c>
      <c r="U84" s="771">
        <v>41456</v>
      </c>
      <c r="V84" s="772">
        <v>42156</v>
      </c>
      <c r="W84" s="701">
        <v>7</v>
      </c>
      <c r="X84" s="1081">
        <v>350000</v>
      </c>
      <c r="Y84" s="1092"/>
      <c r="Z84" s="1081">
        <f t="shared" si="8"/>
        <v>350000</v>
      </c>
      <c r="AA84" s="868"/>
      <c r="AB84" s="868"/>
      <c r="AC84" s="868"/>
      <c r="AD84" s="868"/>
      <c r="AE84" s="868">
        <v>350000</v>
      </c>
      <c r="AF84" s="868"/>
      <c r="AG84" s="868"/>
      <c r="AH84" s="868"/>
      <c r="AI84" s="868"/>
      <c r="AJ84" s="868"/>
      <c r="AK84" s="868"/>
      <c r="AL84" s="868"/>
      <c r="AM84" s="868">
        <f t="shared" si="9"/>
        <v>350000</v>
      </c>
      <c r="AN84" s="868">
        <f t="shared" si="10"/>
        <v>0</v>
      </c>
      <c r="AO84" s="915"/>
      <c r="AP84" s="868"/>
      <c r="AQ84" s="704"/>
      <c r="AR84" s="704"/>
      <c r="AS84" s="704"/>
      <c r="AT84" s="704"/>
      <c r="AU84" s="704"/>
      <c r="AV84" s="704"/>
      <c r="AW84" s="704"/>
      <c r="AX84" s="704"/>
      <c r="AY84" s="704"/>
      <c r="AZ84" s="704"/>
      <c r="BA84" s="704"/>
      <c r="BB84" s="704"/>
      <c r="BC84" s="704"/>
      <c r="BD84" s="704"/>
      <c r="BE84" s="704"/>
      <c r="BF84" s="704"/>
      <c r="BG84" s="704"/>
      <c r="BH84" s="704"/>
      <c r="BI84" s="704"/>
      <c r="BJ84" s="704"/>
      <c r="BK84" s="704"/>
      <c r="BL84" s="704"/>
      <c r="BM84" s="704"/>
      <c r="BN84" s="704"/>
      <c r="BO84" s="704"/>
      <c r="BP84" s="704"/>
      <c r="BQ84" s="704"/>
      <c r="BR84" s="704"/>
      <c r="BS84" s="704"/>
      <c r="BT84" s="704"/>
      <c r="BU84" s="704"/>
      <c r="BV84" s="704"/>
      <c r="BW84" s="704"/>
      <c r="BX84" s="704"/>
      <c r="BY84" s="704"/>
      <c r="BZ84" s="704"/>
      <c r="CA84" s="704"/>
      <c r="CB84" s="704"/>
      <c r="CC84" s="704"/>
      <c r="CD84" s="704"/>
      <c r="CE84" s="704"/>
      <c r="CF84" s="704"/>
      <c r="CG84" s="704"/>
      <c r="CH84" s="704"/>
      <c r="CI84" s="704"/>
      <c r="CJ84" s="704"/>
      <c r="CK84" s="704"/>
      <c r="CL84" s="704"/>
      <c r="CM84" s="704"/>
      <c r="CN84" s="704"/>
      <c r="CO84" s="704"/>
      <c r="CP84" s="704"/>
      <c r="CQ84" s="704"/>
      <c r="CR84" s="704"/>
      <c r="CS84" s="704"/>
      <c r="CT84" s="704"/>
      <c r="CU84" s="704"/>
      <c r="CV84" s="704"/>
      <c r="CW84" s="704"/>
      <c r="CX84" s="704"/>
      <c r="CY84" s="704"/>
      <c r="CZ84" s="704"/>
      <c r="DA84" s="704"/>
      <c r="DB84" s="704"/>
      <c r="DC84" s="704"/>
      <c r="DD84" s="704"/>
      <c r="DE84" s="704"/>
      <c r="DF84" s="704"/>
      <c r="DG84" s="704"/>
      <c r="DH84" s="704"/>
      <c r="DI84" s="704"/>
      <c r="DJ84" s="704"/>
      <c r="DK84" s="704"/>
      <c r="DL84" s="704"/>
      <c r="DM84" s="704"/>
      <c r="DN84" s="704"/>
      <c r="DO84" s="704"/>
      <c r="DP84" s="704"/>
      <c r="DQ84" s="704"/>
      <c r="DR84" s="704"/>
      <c r="DS84" s="704"/>
      <c r="DT84" s="704"/>
      <c r="DU84" s="704"/>
      <c r="DV84" s="704"/>
      <c r="DW84" s="704"/>
      <c r="DX84" s="704"/>
      <c r="DY84" s="704"/>
      <c r="DZ84" s="704"/>
      <c r="EA84" s="704"/>
      <c r="EB84" s="704"/>
      <c r="EC84" s="706"/>
      <c r="ED84" s="704"/>
      <c r="EE84" s="704"/>
      <c r="EF84" s="711"/>
      <c r="EG84" s="711"/>
      <c r="EH84" s="711"/>
      <c r="EI84" s="711"/>
      <c r="EJ84" s="711"/>
      <c r="EK84" s="711"/>
      <c r="EL84" s="711"/>
      <c r="EM84" s="711"/>
      <c r="EN84" s="711"/>
      <c r="EO84" s="711"/>
      <c r="EP84" s="711"/>
      <c r="EQ84" s="711"/>
      <c r="ER84" s="711"/>
      <c r="ES84" s="711"/>
      <c r="ET84" s="711"/>
      <c r="EU84" s="711"/>
      <c r="EV84" s="711"/>
      <c r="EW84" s="711"/>
      <c r="EX84" s="711"/>
      <c r="EY84" s="711"/>
      <c r="EZ84" s="711"/>
      <c r="FA84" s="711"/>
      <c r="FB84" s="711"/>
      <c r="FC84" s="711"/>
      <c r="FD84" s="711"/>
      <c r="FE84" s="711"/>
      <c r="FF84" s="711"/>
      <c r="FG84" s="711"/>
      <c r="FH84" s="711"/>
      <c r="FI84" s="704"/>
      <c r="FJ84" s="704"/>
      <c r="FK84" s="1035"/>
      <c r="FL84" s="704"/>
      <c r="FM84" s="704"/>
      <c r="FN84" s="704"/>
      <c r="FO84" s="704"/>
      <c r="FP84" s="704"/>
      <c r="FQ84" s="704"/>
      <c r="FR84" s="704"/>
      <c r="FS84" s="704"/>
      <c r="FT84" s="704"/>
      <c r="FU84" s="704"/>
      <c r="FV84" s="704"/>
      <c r="FW84" s="704"/>
      <c r="FX84" s="704"/>
      <c r="FY84" s="704"/>
      <c r="FZ84" s="704"/>
      <c r="GA84" s="704"/>
      <c r="GB84" s="704"/>
      <c r="GC84" s="704"/>
      <c r="GD84" s="704"/>
      <c r="GE84" s="704"/>
      <c r="GF84" s="704"/>
      <c r="GG84" s="704"/>
      <c r="GH84" s="704"/>
      <c r="GI84" s="704"/>
      <c r="GJ84" s="704"/>
      <c r="GK84" s="704"/>
      <c r="GL84" s="704"/>
      <c r="GM84" s="704"/>
      <c r="GN84" s="704"/>
      <c r="GO84" s="704"/>
      <c r="GP84" s="704"/>
      <c r="GQ84" s="704"/>
      <c r="GR84" s="704"/>
      <c r="GS84" s="704"/>
      <c r="GT84" s="704"/>
      <c r="GU84" s="704"/>
      <c r="GV84" s="704"/>
      <c r="GW84" s="704"/>
      <c r="GX84" s="704"/>
      <c r="GY84" s="704"/>
      <c r="GZ84" s="704"/>
      <c r="HA84" s="704"/>
      <c r="HB84" s="704"/>
      <c r="HC84" s="704"/>
      <c r="HD84" s="704"/>
      <c r="HE84" s="704"/>
      <c r="HF84" s="704"/>
      <c r="HG84" s="704"/>
      <c r="HH84" s="704"/>
      <c r="HI84" s="704"/>
      <c r="HJ84" s="704"/>
      <c r="HK84" s="704"/>
      <c r="HL84" s="704"/>
      <c r="HM84" s="704"/>
      <c r="HN84" s="704"/>
      <c r="HO84" s="704"/>
      <c r="HP84" s="704"/>
      <c r="HQ84" s="706"/>
      <c r="HR84" s="706"/>
    </row>
    <row r="85" spans="1:243" s="1034" customFormat="1" ht="27" customHeight="1" x14ac:dyDescent="0.25">
      <c r="A85" s="691">
        <v>197</v>
      </c>
      <c r="B85" s="694" t="s">
        <v>1154</v>
      </c>
      <c r="C85" s="697">
        <v>282</v>
      </c>
      <c r="D85" s="697">
        <v>532</v>
      </c>
      <c r="E85" s="698">
        <v>23</v>
      </c>
      <c r="F85" s="696" t="s">
        <v>1121</v>
      </c>
      <c r="G85" s="696" t="s">
        <v>1296</v>
      </c>
      <c r="H85" s="767" t="s">
        <v>1112</v>
      </c>
      <c r="I85" s="767" t="s">
        <v>1113</v>
      </c>
      <c r="J85" s="764" t="s">
        <v>1205</v>
      </c>
      <c r="K85" s="761" t="s">
        <v>1115</v>
      </c>
      <c r="L85" s="761" t="s">
        <v>1116</v>
      </c>
      <c r="M85" s="753" t="s">
        <v>1140</v>
      </c>
      <c r="N85" s="753" t="s">
        <v>1155</v>
      </c>
      <c r="O85" s="753" t="s">
        <v>1153</v>
      </c>
      <c r="P85" s="753" t="s">
        <v>1153</v>
      </c>
      <c r="Q85" s="753" t="s">
        <v>1160</v>
      </c>
      <c r="R85" s="753" t="s">
        <v>1160</v>
      </c>
      <c r="S85" s="755">
        <v>4</v>
      </c>
      <c r="T85" s="763">
        <v>4.3</v>
      </c>
      <c r="U85" s="771">
        <v>41456</v>
      </c>
      <c r="V85" s="772">
        <v>42522</v>
      </c>
      <c r="W85" s="874">
        <v>7</v>
      </c>
      <c r="X85" s="1081">
        <v>50000</v>
      </c>
      <c r="Y85" s="1081"/>
      <c r="Z85" s="1081">
        <f t="shared" si="8"/>
        <v>50000</v>
      </c>
      <c r="AA85" s="868"/>
      <c r="AB85" s="868"/>
      <c r="AC85" s="868"/>
      <c r="AD85" s="868"/>
      <c r="AE85" s="868"/>
      <c r="AF85" s="868"/>
      <c r="AG85" s="868">
        <v>25000</v>
      </c>
      <c r="AH85" s="868">
        <v>25000</v>
      </c>
      <c r="AI85" s="868"/>
      <c r="AJ85" s="868"/>
      <c r="AK85" s="868"/>
      <c r="AL85" s="868"/>
      <c r="AM85" s="868">
        <f t="shared" si="9"/>
        <v>50000</v>
      </c>
      <c r="AN85" s="868">
        <f t="shared" si="10"/>
        <v>0</v>
      </c>
      <c r="AO85" s="915"/>
      <c r="AP85" s="868"/>
      <c r="AQ85" s="704"/>
      <c r="AR85" s="704"/>
      <c r="AS85" s="704"/>
      <c r="AT85" s="704"/>
      <c r="AU85" s="704"/>
      <c r="AV85" s="704"/>
      <c r="AW85" s="704"/>
      <c r="AX85" s="704"/>
      <c r="AY85" s="704"/>
      <c r="AZ85" s="704"/>
      <c r="BA85" s="704"/>
      <c r="BB85" s="704"/>
      <c r="BC85" s="704"/>
      <c r="BD85" s="704"/>
      <c r="BE85" s="704"/>
      <c r="BF85" s="704"/>
      <c r="BG85" s="704"/>
      <c r="BH85" s="704"/>
      <c r="BI85" s="704"/>
      <c r="BJ85" s="704"/>
      <c r="BK85" s="704"/>
      <c r="BL85" s="704"/>
      <c r="BM85" s="704"/>
      <c r="BN85" s="704"/>
      <c r="BO85" s="704"/>
      <c r="BP85" s="704"/>
      <c r="BQ85" s="704"/>
      <c r="BR85" s="704"/>
      <c r="BS85" s="704"/>
      <c r="BT85" s="704"/>
      <c r="BU85" s="704"/>
      <c r="BV85" s="704"/>
      <c r="BW85" s="704"/>
      <c r="BX85" s="704"/>
      <c r="BY85" s="704"/>
      <c r="BZ85" s="704"/>
      <c r="CA85" s="704"/>
      <c r="CB85" s="704"/>
      <c r="CC85" s="704"/>
      <c r="CD85" s="704"/>
      <c r="CE85" s="704"/>
      <c r="CF85" s="704"/>
      <c r="CG85" s="704"/>
      <c r="CH85" s="704"/>
      <c r="CI85" s="704"/>
      <c r="CJ85" s="704"/>
      <c r="CK85" s="704"/>
      <c r="CL85" s="704"/>
      <c r="CM85" s="704"/>
      <c r="CN85" s="704"/>
      <c r="CO85" s="704"/>
      <c r="CP85" s="704"/>
      <c r="CQ85" s="704"/>
      <c r="CR85" s="704"/>
      <c r="CS85" s="704"/>
      <c r="CT85" s="704"/>
      <c r="CU85" s="704"/>
      <c r="CV85" s="704"/>
      <c r="CW85" s="704"/>
      <c r="CX85" s="704"/>
      <c r="CY85" s="704"/>
      <c r="CZ85" s="704"/>
      <c r="DA85" s="704"/>
      <c r="DB85" s="704"/>
      <c r="DC85" s="704"/>
      <c r="DD85" s="704"/>
      <c r="DE85" s="704"/>
      <c r="DF85" s="704"/>
      <c r="DG85" s="704"/>
      <c r="DH85" s="704"/>
      <c r="DI85" s="704"/>
      <c r="DJ85" s="704"/>
      <c r="DK85" s="704"/>
      <c r="DL85" s="704"/>
      <c r="DM85" s="704"/>
      <c r="DN85" s="704"/>
      <c r="DO85" s="704"/>
      <c r="DP85" s="704"/>
      <c r="DQ85" s="704"/>
      <c r="DR85" s="704"/>
      <c r="DS85" s="704"/>
      <c r="DT85" s="704"/>
      <c r="DU85" s="704"/>
      <c r="DV85" s="704"/>
      <c r="DW85" s="704"/>
      <c r="DX85" s="704"/>
      <c r="DY85" s="704"/>
      <c r="DZ85" s="704"/>
      <c r="EA85" s="704"/>
      <c r="EB85" s="704"/>
      <c r="EC85" s="706"/>
      <c r="ED85" s="704"/>
      <c r="EE85" s="704"/>
      <c r="EF85" s="704"/>
      <c r="EG85" s="704"/>
      <c r="EH85" s="704"/>
      <c r="EI85" s="704"/>
      <c r="EJ85" s="704"/>
      <c r="EK85" s="704"/>
      <c r="EL85" s="704"/>
      <c r="EM85" s="704"/>
      <c r="EN85" s="704"/>
      <c r="EO85" s="704"/>
      <c r="EP85" s="704"/>
      <c r="EQ85" s="704"/>
      <c r="ER85" s="704"/>
      <c r="ES85" s="704"/>
      <c r="ET85" s="704"/>
      <c r="EU85" s="704"/>
      <c r="EV85" s="704"/>
      <c r="EW85" s="704"/>
      <c r="EX85" s="704"/>
      <c r="EY85" s="704"/>
      <c r="EZ85" s="704"/>
      <c r="FA85" s="704"/>
      <c r="FB85" s="704"/>
      <c r="FC85" s="704"/>
      <c r="FD85" s="704"/>
      <c r="FE85" s="704"/>
      <c r="FF85" s="704"/>
      <c r="FG85" s="704"/>
      <c r="FH85" s="704"/>
      <c r="FI85" s="704"/>
      <c r="FJ85" s="704"/>
      <c r="FK85" s="1035"/>
      <c r="FL85" s="704"/>
      <c r="FM85" s="704"/>
      <c r="FN85" s="704"/>
      <c r="FO85" s="704"/>
      <c r="FP85" s="704"/>
      <c r="FQ85" s="704"/>
      <c r="FR85" s="704"/>
      <c r="FS85" s="704"/>
      <c r="FT85" s="704"/>
      <c r="FU85" s="704"/>
      <c r="FV85" s="704"/>
      <c r="FW85" s="704"/>
      <c r="FX85" s="704"/>
      <c r="FY85" s="704"/>
      <c r="FZ85" s="704"/>
      <c r="GA85" s="704"/>
      <c r="GB85" s="704"/>
      <c r="GC85" s="704"/>
      <c r="GD85" s="704"/>
      <c r="GE85" s="704"/>
      <c r="GF85" s="704"/>
      <c r="GG85" s="704"/>
      <c r="GH85" s="704"/>
      <c r="GI85" s="704"/>
      <c r="GJ85" s="704"/>
      <c r="GK85" s="704"/>
      <c r="GL85" s="704"/>
      <c r="GM85" s="706"/>
      <c r="GN85" s="706"/>
      <c r="GO85" s="706"/>
      <c r="GP85" s="706"/>
      <c r="GQ85" s="706"/>
      <c r="GR85" s="706"/>
      <c r="GS85" s="706"/>
      <c r="GT85" s="706"/>
      <c r="GU85" s="706"/>
      <c r="GV85" s="706"/>
      <c r="GW85" s="706"/>
      <c r="GX85" s="706"/>
      <c r="GY85" s="706"/>
      <c r="GZ85" s="706"/>
      <c r="HA85" s="706"/>
      <c r="HB85" s="706"/>
      <c r="HC85" s="706"/>
      <c r="HD85" s="706"/>
      <c r="HE85" s="706"/>
      <c r="HF85" s="706"/>
      <c r="HG85" s="706"/>
      <c r="HH85" s="706"/>
      <c r="HI85" s="706"/>
      <c r="HJ85" s="706"/>
      <c r="HK85" s="706"/>
      <c r="HL85" s="706"/>
      <c r="HM85" s="706"/>
      <c r="HN85" s="706"/>
      <c r="HO85" s="706"/>
      <c r="HP85" s="706"/>
      <c r="HQ85" s="704"/>
      <c r="HR85" s="704"/>
      <c r="ID85" s="706"/>
    </row>
    <row r="86" spans="1:243" s="1034" customFormat="1" ht="27" customHeight="1" thickBot="1" x14ac:dyDescent="0.3">
      <c r="A86" s="1122">
        <v>202</v>
      </c>
      <c r="B86" s="694" t="s">
        <v>1154</v>
      </c>
      <c r="C86" s="697">
        <v>282</v>
      </c>
      <c r="D86" s="697">
        <v>532</v>
      </c>
      <c r="E86" s="698" t="s">
        <v>1122</v>
      </c>
      <c r="F86" s="696" t="s">
        <v>1121</v>
      </c>
      <c r="G86" s="696" t="s">
        <v>1288</v>
      </c>
      <c r="H86" s="767" t="s">
        <v>1112</v>
      </c>
      <c r="I86" s="767" t="s">
        <v>1113</v>
      </c>
      <c r="J86" s="764" t="s">
        <v>1139</v>
      </c>
      <c r="K86" s="761" t="s">
        <v>1115</v>
      </c>
      <c r="L86" s="761" t="s">
        <v>1116</v>
      </c>
      <c r="M86" s="753" t="s">
        <v>1140</v>
      </c>
      <c r="N86" s="753" t="s">
        <v>1155</v>
      </c>
      <c r="O86" s="753" t="s">
        <v>1153</v>
      </c>
      <c r="P86" s="753" t="s">
        <v>1153</v>
      </c>
      <c r="Q86" s="753" t="s">
        <v>1160</v>
      </c>
      <c r="R86" s="753" t="s">
        <v>1160</v>
      </c>
      <c r="S86" s="755">
        <v>4</v>
      </c>
      <c r="T86" s="763">
        <v>4.3</v>
      </c>
      <c r="U86" s="771">
        <v>41456</v>
      </c>
      <c r="V86" s="772">
        <v>42522</v>
      </c>
      <c r="W86" s="874">
        <v>5</v>
      </c>
      <c r="X86" s="1081"/>
      <c r="Y86" s="1081"/>
      <c r="Z86" s="1081">
        <f t="shared" si="8"/>
        <v>0</v>
      </c>
      <c r="AA86" s="868"/>
      <c r="AB86" s="868"/>
      <c r="AC86" s="868"/>
      <c r="AD86" s="868"/>
      <c r="AE86" s="868"/>
      <c r="AF86" s="868"/>
      <c r="AG86" s="868"/>
      <c r="AH86" s="868"/>
      <c r="AI86" s="868"/>
      <c r="AJ86" s="868"/>
      <c r="AK86" s="868"/>
      <c r="AL86" s="868"/>
      <c r="AM86" s="868">
        <f t="shared" si="9"/>
        <v>0</v>
      </c>
      <c r="AN86" s="868">
        <f t="shared" si="10"/>
        <v>0</v>
      </c>
      <c r="AO86" s="915"/>
      <c r="AP86" s="868">
        <v>250000</v>
      </c>
      <c r="AQ86" s="704"/>
      <c r="AR86" s="704"/>
      <c r="AS86" s="704"/>
      <c r="AT86" s="704"/>
      <c r="AU86" s="704"/>
      <c r="AV86" s="704"/>
      <c r="AW86" s="704"/>
      <c r="AX86" s="704"/>
      <c r="AY86" s="704"/>
      <c r="AZ86" s="704"/>
      <c r="BA86" s="704"/>
      <c r="BB86" s="704"/>
      <c r="BC86" s="704"/>
      <c r="BD86" s="704"/>
      <c r="BE86" s="704"/>
      <c r="BF86" s="704"/>
      <c r="BG86" s="704"/>
      <c r="BH86" s="704"/>
      <c r="BI86" s="704"/>
      <c r="BJ86" s="704"/>
      <c r="BK86" s="704"/>
      <c r="BL86" s="704"/>
      <c r="BM86" s="704"/>
      <c r="BN86" s="704"/>
      <c r="BO86" s="704"/>
      <c r="BP86" s="704"/>
      <c r="BQ86" s="704"/>
      <c r="BR86" s="704"/>
      <c r="BS86" s="704"/>
      <c r="BT86" s="704"/>
      <c r="BU86" s="704"/>
      <c r="BV86" s="704"/>
      <c r="BW86" s="704"/>
      <c r="BX86" s="704"/>
      <c r="BY86" s="704"/>
      <c r="BZ86" s="704"/>
      <c r="CA86" s="704"/>
      <c r="CB86" s="704"/>
      <c r="CC86" s="704"/>
      <c r="CD86" s="704"/>
      <c r="CE86" s="704"/>
      <c r="CF86" s="704"/>
      <c r="CG86" s="704"/>
      <c r="CH86" s="704"/>
      <c r="CI86" s="704"/>
      <c r="CJ86" s="704"/>
      <c r="CK86" s="704"/>
      <c r="CL86" s="704"/>
      <c r="CM86" s="704"/>
      <c r="CN86" s="704"/>
      <c r="CO86" s="704"/>
      <c r="CP86" s="704"/>
      <c r="CQ86" s="704"/>
      <c r="CR86" s="704"/>
      <c r="CS86" s="704"/>
      <c r="CT86" s="704"/>
      <c r="CU86" s="704"/>
      <c r="CV86" s="704"/>
      <c r="CW86" s="704"/>
      <c r="CX86" s="704"/>
      <c r="CY86" s="704"/>
      <c r="CZ86" s="704"/>
      <c r="DA86" s="704"/>
      <c r="DB86" s="704"/>
      <c r="DC86" s="704"/>
      <c r="DD86" s="704"/>
      <c r="DE86" s="704"/>
      <c r="DF86" s="704"/>
      <c r="DG86" s="704"/>
      <c r="DH86" s="704"/>
      <c r="DI86" s="704"/>
      <c r="DJ86" s="704"/>
      <c r="DK86" s="704"/>
      <c r="DL86" s="704"/>
      <c r="DM86" s="704"/>
      <c r="DN86" s="704"/>
      <c r="DO86" s="704"/>
      <c r="DP86" s="704"/>
      <c r="DQ86" s="704"/>
      <c r="DR86" s="704"/>
      <c r="DS86" s="704"/>
      <c r="DT86" s="704"/>
      <c r="DU86" s="704"/>
      <c r="DV86" s="704"/>
      <c r="DW86" s="704"/>
      <c r="DX86" s="704"/>
      <c r="DY86" s="704"/>
      <c r="DZ86" s="704"/>
      <c r="EA86" s="704"/>
      <c r="EB86" s="704"/>
      <c r="EC86" s="706"/>
      <c r="ED86" s="704"/>
      <c r="EE86" s="704"/>
      <c r="EF86" s="704"/>
      <c r="EG86" s="704"/>
      <c r="EH86" s="704"/>
      <c r="EI86" s="704"/>
      <c r="EJ86" s="704"/>
      <c r="EK86" s="704"/>
      <c r="EL86" s="704"/>
      <c r="EM86" s="704"/>
      <c r="EN86" s="704"/>
      <c r="EO86" s="704"/>
      <c r="EP86" s="704"/>
      <c r="EQ86" s="704"/>
      <c r="ER86" s="704"/>
      <c r="ES86" s="704"/>
      <c r="ET86" s="704"/>
      <c r="EU86" s="704"/>
      <c r="EV86" s="704"/>
      <c r="EW86" s="704"/>
      <c r="EX86" s="704"/>
      <c r="EY86" s="704"/>
      <c r="EZ86" s="704"/>
      <c r="FA86" s="704"/>
      <c r="FB86" s="704"/>
      <c r="FC86" s="704"/>
      <c r="FD86" s="704"/>
      <c r="FE86" s="704"/>
      <c r="FF86" s="704"/>
      <c r="FG86" s="704"/>
      <c r="FH86" s="704"/>
      <c r="FI86" s="704"/>
      <c r="FJ86" s="704"/>
      <c r="FK86" s="1035"/>
      <c r="FL86" s="704"/>
      <c r="FM86" s="704"/>
      <c r="FN86" s="704"/>
      <c r="FO86" s="704"/>
      <c r="FP86" s="704"/>
      <c r="FQ86" s="704"/>
      <c r="FR86" s="704"/>
      <c r="FS86" s="704"/>
      <c r="FT86" s="704"/>
      <c r="FU86" s="704"/>
      <c r="FV86" s="704"/>
      <c r="FW86" s="704"/>
      <c r="FX86" s="704"/>
      <c r="FY86" s="704"/>
      <c r="FZ86" s="704"/>
      <c r="GA86" s="704"/>
      <c r="GB86" s="704"/>
      <c r="GC86" s="704"/>
      <c r="GD86" s="704"/>
      <c r="GE86" s="704"/>
      <c r="GF86" s="704"/>
      <c r="GG86" s="704"/>
      <c r="GH86" s="704"/>
      <c r="GI86" s="704"/>
      <c r="GJ86" s="704"/>
      <c r="GK86" s="704"/>
      <c r="GL86" s="704"/>
      <c r="GM86" s="706"/>
      <c r="GN86" s="706"/>
      <c r="GO86" s="706"/>
      <c r="GP86" s="706"/>
      <c r="GQ86" s="706"/>
      <c r="GR86" s="706"/>
      <c r="GS86" s="706"/>
      <c r="GT86" s="706"/>
      <c r="GU86" s="706"/>
      <c r="GV86" s="704"/>
      <c r="GW86" s="704"/>
      <c r="GX86" s="704"/>
      <c r="GY86" s="704"/>
      <c r="GZ86" s="704"/>
      <c r="HA86" s="704"/>
      <c r="HB86" s="704"/>
      <c r="HC86" s="704"/>
      <c r="HD86" s="704"/>
      <c r="HE86" s="704"/>
      <c r="HF86" s="704"/>
      <c r="HG86" s="704"/>
      <c r="HH86" s="704"/>
      <c r="HI86" s="704"/>
      <c r="HJ86" s="704"/>
      <c r="HK86" s="704"/>
      <c r="HL86" s="704"/>
      <c r="HM86" s="704"/>
      <c r="HN86" s="704"/>
      <c r="HO86" s="704"/>
      <c r="HP86" s="704"/>
      <c r="HQ86" s="704"/>
      <c r="HR86" s="704"/>
      <c r="HV86" s="706"/>
      <c r="HW86" s="706"/>
      <c r="HX86" s="706"/>
      <c r="HY86" s="706"/>
      <c r="HZ86" s="706"/>
      <c r="IA86" s="706"/>
      <c r="IB86" s="706"/>
      <c r="IC86" s="706"/>
      <c r="ID86" s="706"/>
    </row>
    <row r="87" spans="1:243" ht="30" customHeight="1" thickBot="1" x14ac:dyDescent="0.25">
      <c r="A87" s="1163" t="s">
        <v>1667</v>
      </c>
      <c r="B87" s="1164"/>
      <c r="C87" s="1164"/>
      <c r="D87" s="1164"/>
      <c r="E87" s="1164"/>
      <c r="F87" s="1164"/>
      <c r="G87" s="1164"/>
      <c r="H87" s="1165"/>
      <c r="I87" s="707"/>
      <c r="J87" s="696"/>
      <c r="K87" s="696"/>
      <c r="L87" s="761"/>
      <c r="M87" s="767"/>
      <c r="N87" s="764"/>
      <c r="O87" s="761"/>
      <c r="P87" s="761"/>
      <c r="Q87" s="753"/>
      <c r="R87" s="753"/>
      <c r="S87" s="753"/>
      <c r="T87" s="753"/>
      <c r="U87" s="753"/>
      <c r="V87" s="753"/>
      <c r="W87" s="755"/>
      <c r="X87" s="1093">
        <f>SUM(X32:X86)</f>
        <v>23993700</v>
      </c>
      <c r="Y87" s="1093">
        <f t="shared" ref="Y87:AP87" si="11">SUM(Y32:Y86)</f>
        <v>5048100</v>
      </c>
      <c r="Z87" s="1093">
        <f t="shared" si="11"/>
        <v>29041800</v>
      </c>
      <c r="AA87" s="1093">
        <f t="shared" si="11"/>
        <v>0</v>
      </c>
      <c r="AB87" s="1093">
        <f t="shared" si="11"/>
        <v>4146400</v>
      </c>
      <c r="AC87" s="1093">
        <f t="shared" si="11"/>
        <v>2823800</v>
      </c>
      <c r="AD87" s="1093">
        <f t="shared" si="11"/>
        <v>3080900</v>
      </c>
      <c r="AE87" s="1093">
        <f t="shared" si="11"/>
        <v>4213100</v>
      </c>
      <c r="AF87" s="1093">
        <f t="shared" si="11"/>
        <v>3817100</v>
      </c>
      <c r="AG87" s="1093">
        <f t="shared" si="11"/>
        <v>4632700</v>
      </c>
      <c r="AH87" s="1093">
        <f t="shared" si="11"/>
        <v>1641800</v>
      </c>
      <c r="AI87" s="1093">
        <f t="shared" si="11"/>
        <v>1893000</v>
      </c>
      <c r="AJ87" s="1093">
        <f t="shared" si="11"/>
        <v>1580000</v>
      </c>
      <c r="AK87" s="1093">
        <f t="shared" si="11"/>
        <v>1200000</v>
      </c>
      <c r="AL87" s="1093">
        <f t="shared" si="11"/>
        <v>13000</v>
      </c>
      <c r="AM87" s="1093">
        <f t="shared" si="11"/>
        <v>29041800</v>
      </c>
      <c r="AN87" s="1093">
        <f t="shared" si="11"/>
        <v>0</v>
      </c>
      <c r="AO87" s="1093">
        <f t="shared" si="11"/>
        <v>18263100</v>
      </c>
      <c r="AP87" s="1093">
        <f t="shared" si="11"/>
        <v>17960600</v>
      </c>
      <c r="AQ87" s="706"/>
      <c r="AR87" s="706"/>
      <c r="AS87" s="706"/>
      <c r="AT87" s="706"/>
      <c r="AU87" s="706"/>
      <c r="AV87" s="706"/>
      <c r="AW87" s="706"/>
      <c r="AX87" s="706"/>
      <c r="AY87" s="706"/>
      <c r="AZ87" s="706"/>
      <c r="BA87" s="706"/>
      <c r="BB87" s="706"/>
      <c r="BC87" s="706"/>
      <c r="BD87" s="706"/>
      <c r="BE87" s="706"/>
      <c r="BF87" s="706"/>
      <c r="BG87" s="706"/>
      <c r="BH87" s="706"/>
      <c r="BI87" s="706"/>
      <c r="BJ87" s="706"/>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6"/>
      <c r="CJ87" s="706"/>
      <c r="CK87" s="706"/>
      <c r="CL87" s="706"/>
      <c r="CM87" s="706"/>
      <c r="CN87" s="706"/>
      <c r="CO87" s="706"/>
      <c r="CP87" s="706"/>
      <c r="CQ87" s="706"/>
      <c r="CR87" s="706"/>
      <c r="CS87" s="706"/>
      <c r="CT87" s="706"/>
      <c r="CU87" s="706"/>
      <c r="CV87" s="706"/>
      <c r="CW87" s="706"/>
      <c r="CX87" s="706"/>
      <c r="CY87" s="706"/>
      <c r="CZ87" s="706"/>
      <c r="DA87" s="706"/>
      <c r="DB87" s="706"/>
      <c r="DC87" s="706"/>
      <c r="DD87" s="706"/>
      <c r="DE87" s="706"/>
      <c r="DF87" s="706"/>
      <c r="DG87" s="706"/>
      <c r="DH87" s="706"/>
      <c r="DI87" s="706"/>
      <c r="DJ87" s="706"/>
      <c r="DK87" s="706"/>
      <c r="DL87" s="706"/>
      <c r="DM87" s="706"/>
      <c r="DN87" s="706"/>
      <c r="DO87" s="706"/>
      <c r="DP87" s="706"/>
      <c r="DQ87" s="706"/>
      <c r="DR87" s="706"/>
      <c r="DS87" s="706"/>
      <c r="DT87" s="706"/>
      <c r="DU87" s="706"/>
      <c r="DV87" s="706"/>
      <c r="DW87" s="706"/>
      <c r="DX87" s="706"/>
      <c r="DY87" s="706"/>
      <c r="DZ87" s="706"/>
      <c r="EA87" s="706"/>
      <c r="EB87" s="706"/>
      <c r="EC87" s="706"/>
      <c r="ED87" s="706"/>
      <c r="EE87" s="706"/>
      <c r="EF87" s="706"/>
      <c r="EG87" s="706"/>
      <c r="EH87" s="706"/>
      <c r="EI87" s="706"/>
      <c r="EJ87" s="706"/>
      <c r="EK87" s="706"/>
      <c r="EL87" s="706"/>
      <c r="EM87" s="706"/>
      <c r="EN87" s="706"/>
      <c r="EO87" s="706"/>
      <c r="EP87" s="706"/>
      <c r="EQ87" s="706"/>
      <c r="ER87" s="706"/>
      <c r="ES87" s="706"/>
      <c r="ET87" s="706"/>
      <c r="EW87" s="706"/>
      <c r="EX87" s="706"/>
      <c r="EY87" s="706"/>
      <c r="EZ87" s="706"/>
      <c r="FA87" s="706"/>
      <c r="FB87" s="706"/>
      <c r="FC87" s="706"/>
      <c r="FD87" s="706"/>
      <c r="FE87" s="706"/>
      <c r="FF87" s="706"/>
      <c r="FG87" s="706"/>
      <c r="FH87" s="706"/>
      <c r="FI87" s="706"/>
      <c r="FJ87" s="706"/>
      <c r="FK87" s="706"/>
      <c r="FL87" s="706"/>
      <c r="FM87" s="706"/>
      <c r="FN87" s="706"/>
      <c r="FO87" s="706"/>
      <c r="FP87" s="706"/>
      <c r="FQ87" s="706"/>
      <c r="FR87" s="706"/>
      <c r="FS87" s="706"/>
      <c r="FT87" s="706"/>
      <c r="FU87" s="706"/>
      <c r="FV87" s="706"/>
      <c r="FW87" s="706"/>
      <c r="FX87" s="706"/>
      <c r="FY87" s="706"/>
      <c r="FZ87" s="706"/>
      <c r="GB87" s="1035"/>
      <c r="HM87" s="706"/>
      <c r="HN87" s="706"/>
      <c r="HO87" s="706"/>
      <c r="HP87" s="706"/>
      <c r="HQ87" s="706"/>
      <c r="HR87" s="706"/>
      <c r="HS87" s="706"/>
      <c r="HT87" s="706"/>
      <c r="HU87" s="706"/>
      <c r="HV87" s="706"/>
      <c r="HW87" s="706"/>
      <c r="HX87" s="706"/>
      <c r="HY87" s="706"/>
      <c r="HZ87" s="706"/>
      <c r="IA87" s="706"/>
      <c r="IB87" s="706"/>
      <c r="IC87" s="706"/>
      <c r="ID87" s="706"/>
      <c r="IE87" s="706"/>
      <c r="IF87" s="706"/>
      <c r="IG87" s="706"/>
    </row>
    <row r="88" spans="1:243" ht="9.75" customHeight="1" x14ac:dyDescent="0.2">
      <c r="A88" s="730"/>
      <c r="B88" s="712"/>
      <c r="C88" s="694"/>
      <c r="D88" s="695"/>
      <c r="E88" s="695"/>
      <c r="F88" s="709"/>
      <c r="G88" s="696"/>
      <c r="H88" s="697"/>
      <c r="I88" s="707"/>
      <c r="J88" s="696"/>
      <c r="K88" s="696"/>
      <c r="L88" s="761"/>
      <c r="M88" s="767"/>
      <c r="N88" s="764"/>
      <c r="O88" s="761"/>
      <c r="P88" s="761"/>
      <c r="Q88" s="753"/>
      <c r="R88" s="753"/>
      <c r="S88" s="753"/>
      <c r="T88" s="753"/>
      <c r="U88" s="753"/>
      <c r="V88" s="753"/>
      <c r="W88" s="755"/>
      <c r="X88" s="1095"/>
      <c r="Y88" s="915"/>
      <c r="Z88" s="1096"/>
      <c r="AA88" s="1097"/>
      <c r="AB88" s="1098"/>
      <c r="AC88" s="1098"/>
      <c r="AD88" s="1098"/>
      <c r="AE88" s="1098"/>
      <c r="AF88" s="1098"/>
      <c r="AG88" s="1098"/>
      <c r="AH88" s="1098"/>
      <c r="AI88" s="1098"/>
      <c r="AJ88" s="1098"/>
      <c r="AK88" s="1098"/>
      <c r="AL88" s="1098"/>
      <c r="AM88" s="1098"/>
      <c r="AN88" s="1098"/>
      <c r="AO88" s="1098"/>
      <c r="AP88" s="1099"/>
      <c r="AQ88" s="706"/>
      <c r="AR88" s="706"/>
      <c r="AS88" s="706"/>
      <c r="AT88" s="706"/>
      <c r="AU88" s="706"/>
      <c r="AV88" s="706"/>
      <c r="AW88" s="706"/>
      <c r="AX88" s="706"/>
      <c r="AY88" s="706"/>
      <c r="AZ88" s="706"/>
      <c r="BA88" s="706"/>
      <c r="BB88" s="706"/>
      <c r="BC88" s="706"/>
      <c r="BD88" s="706"/>
      <c r="BE88" s="706"/>
      <c r="BF88" s="706"/>
      <c r="BG88" s="706"/>
      <c r="BH88" s="706"/>
      <c r="BI88" s="706"/>
      <c r="BJ88" s="706"/>
      <c r="BK88" s="706"/>
      <c r="BL88" s="706"/>
      <c r="BM88" s="706"/>
      <c r="BN88" s="706"/>
      <c r="BO88" s="706"/>
      <c r="BP88" s="706"/>
      <c r="BQ88" s="706"/>
      <c r="BR88" s="706"/>
      <c r="BS88" s="706"/>
      <c r="BT88" s="706"/>
      <c r="BU88" s="706"/>
      <c r="BV88" s="706"/>
      <c r="BW88" s="706"/>
      <c r="BX88" s="706"/>
      <c r="BY88" s="706"/>
      <c r="BZ88" s="706"/>
      <c r="CA88" s="706"/>
      <c r="CB88" s="706"/>
      <c r="CC88" s="706"/>
      <c r="CD88" s="706"/>
      <c r="CE88" s="706"/>
      <c r="CF88" s="706"/>
      <c r="CG88" s="706"/>
      <c r="CH88" s="706"/>
      <c r="CI88" s="706"/>
      <c r="CJ88" s="706"/>
      <c r="CK88" s="706"/>
      <c r="CL88" s="706"/>
      <c r="CM88" s="706"/>
      <c r="CN88" s="706"/>
      <c r="CO88" s="706"/>
      <c r="CP88" s="706"/>
      <c r="CQ88" s="706"/>
      <c r="CR88" s="706"/>
      <c r="CS88" s="706"/>
      <c r="CT88" s="706"/>
      <c r="CU88" s="706"/>
      <c r="CV88" s="706"/>
      <c r="CW88" s="706"/>
      <c r="CX88" s="706"/>
      <c r="CY88" s="706"/>
      <c r="CZ88" s="706"/>
      <c r="DA88" s="706"/>
      <c r="DB88" s="706"/>
      <c r="DC88" s="706"/>
      <c r="DD88" s="706"/>
      <c r="DE88" s="706"/>
      <c r="DF88" s="706"/>
      <c r="DG88" s="706"/>
      <c r="DH88" s="706"/>
      <c r="DI88" s="706"/>
      <c r="DJ88" s="706"/>
      <c r="DK88" s="706"/>
      <c r="DL88" s="706"/>
      <c r="DM88" s="706"/>
      <c r="DN88" s="706"/>
      <c r="DO88" s="706"/>
      <c r="DP88" s="706"/>
      <c r="DQ88" s="706"/>
      <c r="DR88" s="706"/>
      <c r="DS88" s="706"/>
      <c r="DT88" s="706"/>
      <c r="DU88" s="706"/>
      <c r="DV88" s="706"/>
      <c r="DW88" s="706"/>
      <c r="DX88" s="706"/>
      <c r="DY88" s="706"/>
      <c r="DZ88" s="706"/>
      <c r="EA88" s="706"/>
      <c r="EB88" s="706"/>
      <c r="EC88" s="706"/>
      <c r="ED88" s="706"/>
      <c r="EE88" s="706"/>
      <c r="EF88" s="706"/>
      <c r="EG88" s="706"/>
      <c r="EH88" s="706"/>
      <c r="EI88" s="706"/>
      <c r="EJ88" s="706"/>
      <c r="EK88" s="706"/>
      <c r="EL88" s="706"/>
      <c r="EM88" s="706"/>
      <c r="EN88" s="706"/>
      <c r="EO88" s="706"/>
      <c r="EP88" s="706"/>
      <c r="EQ88" s="706"/>
      <c r="ER88" s="706"/>
      <c r="ES88" s="706"/>
      <c r="ET88" s="706"/>
      <c r="EW88" s="706"/>
      <c r="EX88" s="706"/>
      <c r="EY88" s="706"/>
      <c r="EZ88" s="706"/>
      <c r="FA88" s="706"/>
      <c r="FB88" s="706"/>
      <c r="FC88" s="706"/>
      <c r="FD88" s="706"/>
      <c r="FE88" s="706"/>
      <c r="FF88" s="706"/>
      <c r="FG88" s="706"/>
      <c r="FH88" s="706"/>
      <c r="FI88" s="706"/>
      <c r="FJ88" s="706"/>
      <c r="FK88" s="706"/>
      <c r="FL88" s="706"/>
      <c r="FM88" s="706"/>
      <c r="FN88" s="706"/>
      <c r="FO88" s="706"/>
      <c r="FP88" s="706"/>
      <c r="FQ88" s="706"/>
      <c r="FR88" s="706"/>
      <c r="FS88" s="706"/>
      <c r="FT88" s="706"/>
      <c r="FU88" s="706"/>
      <c r="FV88" s="706"/>
      <c r="FW88" s="706"/>
      <c r="FX88" s="706"/>
      <c r="FY88" s="706"/>
      <c r="FZ88" s="706"/>
      <c r="GB88" s="1035"/>
      <c r="HM88" s="706"/>
      <c r="HN88" s="706"/>
      <c r="HO88" s="706"/>
      <c r="HP88" s="706"/>
      <c r="HQ88" s="706"/>
      <c r="HR88" s="706"/>
      <c r="HS88" s="706"/>
      <c r="HT88" s="706"/>
      <c r="HU88" s="706"/>
      <c r="HV88" s="706"/>
      <c r="HW88" s="706"/>
      <c r="HX88" s="706"/>
      <c r="HY88" s="706"/>
      <c r="HZ88" s="706"/>
      <c r="IA88" s="706"/>
      <c r="IB88" s="706"/>
      <c r="IC88" s="706"/>
      <c r="ID88" s="706"/>
      <c r="IE88" s="706"/>
      <c r="IF88" s="706"/>
      <c r="IG88" s="706"/>
    </row>
    <row r="89" spans="1:243" ht="30" customHeight="1" x14ac:dyDescent="0.2">
      <c r="A89" s="1163" t="s">
        <v>1434</v>
      </c>
      <c r="B89" s="1164"/>
      <c r="C89" s="1164"/>
      <c r="D89" s="1164"/>
      <c r="E89" s="1164"/>
      <c r="F89" s="1164"/>
      <c r="G89" s="1164"/>
      <c r="H89" s="1164"/>
      <c r="I89" s="1007"/>
      <c r="J89" s="1007"/>
      <c r="K89" s="1007"/>
      <c r="L89" s="1007"/>
      <c r="M89" s="1007"/>
      <c r="N89" s="1007"/>
      <c r="O89" s="1007"/>
      <c r="P89" s="1008"/>
      <c r="Q89" s="753"/>
      <c r="R89" s="753"/>
      <c r="S89" s="753"/>
      <c r="T89" s="753"/>
      <c r="U89" s="753"/>
      <c r="V89" s="753"/>
      <c r="W89" s="755"/>
      <c r="X89" s="1095"/>
      <c r="Y89" s="915"/>
      <c r="Z89" s="1096"/>
      <c r="AA89" s="1100"/>
      <c r="AB89" s="1098"/>
      <c r="AC89" s="1098"/>
      <c r="AD89" s="1098"/>
      <c r="AE89" s="1098"/>
      <c r="AF89" s="1098"/>
      <c r="AG89" s="1098"/>
      <c r="AH89" s="1098"/>
      <c r="AI89" s="1098"/>
      <c r="AJ89" s="1098"/>
      <c r="AK89" s="1098"/>
      <c r="AL89" s="1098"/>
      <c r="AM89" s="1098"/>
      <c r="AN89" s="1098"/>
      <c r="AO89" s="1098"/>
      <c r="AP89" s="1099"/>
      <c r="AQ89" s="706"/>
      <c r="AR89" s="706"/>
      <c r="AS89" s="706"/>
      <c r="AT89" s="706"/>
      <c r="AU89" s="706"/>
      <c r="AV89" s="706"/>
      <c r="AW89" s="706"/>
      <c r="AX89" s="706"/>
      <c r="AY89" s="706"/>
      <c r="AZ89" s="706"/>
      <c r="BA89" s="706"/>
      <c r="BB89" s="706"/>
      <c r="BC89" s="706"/>
      <c r="BD89" s="706"/>
      <c r="BE89" s="706"/>
      <c r="BF89" s="706"/>
      <c r="BG89" s="706"/>
      <c r="BH89" s="706"/>
      <c r="BI89" s="706"/>
      <c r="BJ89" s="706"/>
      <c r="BK89" s="706"/>
      <c r="BL89" s="706"/>
      <c r="BM89" s="706"/>
      <c r="BN89" s="706"/>
      <c r="BO89" s="706"/>
      <c r="BP89" s="706"/>
      <c r="BQ89" s="706"/>
      <c r="BR89" s="706"/>
      <c r="BS89" s="706"/>
      <c r="BT89" s="706"/>
      <c r="BU89" s="706"/>
      <c r="BV89" s="706"/>
      <c r="BW89" s="706"/>
      <c r="BX89" s="706"/>
      <c r="BY89" s="706"/>
      <c r="BZ89" s="706"/>
      <c r="CA89" s="706"/>
      <c r="CB89" s="706"/>
      <c r="CC89" s="706"/>
      <c r="CD89" s="706"/>
      <c r="CE89" s="706"/>
      <c r="CF89" s="706"/>
      <c r="CG89" s="706"/>
      <c r="CH89" s="706"/>
      <c r="CI89" s="706"/>
      <c r="CJ89" s="706"/>
      <c r="CK89" s="706"/>
      <c r="CL89" s="706"/>
      <c r="CM89" s="706"/>
      <c r="CN89" s="706"/>
      <c r="CO89" s="706"/>
      <c r="CP89" s="706"/>
      <c r="CQ89" s="706"/>
      <c r="CR89" s="706"/>
      <c r="CS89" s="706"/>
      <c r="CT89" s="706"/>
      <c r="CU89" s="706"/>
      <c r="CV89" s="706"/>
      <c r="CW89" s="706"/>
      <c r="CX89" s="706"/>
      <c r="CY89" s="706"/>
      <c r="CZ89" s="706"/>
      <c r="DA89" s="706"/>
      <c r="DB89" s="706"/>
      <c r="DC89" s="706"/>
      <c r="DD89" s="706"/>
      <c r="DE89" s="706"/>
      <c r="DF89" s="706"/>
      <c r="DG89" s="706"/>
      <c r="DH89" s="706"/>
      <c r="DI89" s="706"/>
      <c r="DJ89" s="706"/>
      <c r="DK89" s="706"/>
      <c r="DL89" s="706"/>
      <c r="DM89" s="706"/>
      <c r="DN89" s="706"/>
      <c r="DO89" s="706"/>
      <c r="DP89" s="706"/>
      <c r="DQ89" s="706"/>
      <c r="DR89" s="706"/>
      <c r="DS89" s="706"/>
      <c r="DT89" s="706"/>
      <c r="DU89" s="706"/>
      <c r="DV89" s="706"/>
      <c r="DW89" s="706"/>
      <c r="DX89" s="706"/>
      <c r="DY89" s="706"/>
      <c r="DZ89" s="706"/>
      <c r="EA89" s="706"/>
      <c r="EB89" s="706"/>
      <c r="EC89" s="706"/>
      <c r="ED89" s="706"/>
      <c r="EE89" s="706"/>
      <c r="EF89" s="706"/>
      <c r="EG89" s="706"/>
      <c r="EH89" s="706"/>
      <c r="EI89" s="706"/>
      <c r="EJ89" s="706"/>
      <c r="EK89" s="706"/>
      <c r="EL89" s="706"/>
      <c r="EM89" s="706"/>
      <c r="EN89" s="706"/>
      <c r="EO89" s="706"/>
      <c r="EP89" s="706"/>
      <c r="EQ89" s="706"/>
      <c r="ER89" s="706"/>
      <c r="ES89" s="706"/>
      <c r="ET89" s="706"/>
      <c r="EW89" s="706"/>
      <c r="EX89" s="706"/>
      <c r="EY89" s="706"/>
      <c r="EZ89" s="706"/>
      <c r="FA89" s="706"/>
      <c r="FB89" s="706"/>
      <c r="FC89" s="706"/>
      <c r="FD89" s="706"/>
      <c r="FE89" s="706"/>
      <c r="FF89" s="706"/>
      <c r="FG89" s="706"/>
      <c r="FH89" s="706"/>
      <c r="FI89" s="706"/>
      <c r="FJ89" s="706"/>
      <c r="FK89" s="706"/>
      <c r="FL89" s="706"/>
      <c r="FM89" s="706"/>
      <c r="FN89" s="706"/>
      <c r="FO89" s="706"/>
      <c r="FP89" s="706"/>
      <c r="FQ89" s="706"/>
      <c r="FR89" s="706"/>
      <c r="FS89" s="706"/>
      <c r="FT89" s="706"/>
      <c r="FU89" s="706"/>
      <c r="FV89" s="706"/>
      <c r="FW89" s="706"/>
      <c r="FX89" s="706"/>
      <c r="FY89" s="706"/>
      <c r="FZ89" s="706"/>
      <c r="GB89" s="1035"/>
      <c r="HM89" s="706"/>
      <c r="HN89" s="706"/>
      <c r="HO89" s="706"/>
      <c r="HP89" s="706"/>
      <c r="HQ89" s="706"/>
      <c r="HR89" s="706"/>
      <c r="HS89" s="706"/>
      <c r="HT89" s="706"/>
      <c r="HU89" s="706"/>
      <c r="HV89" s="706"/>
      <c r="HW89" s="706"/>
      <c r="HX89" s="706"/>
      <c r="HY89" s="706"/>
      <c r="HZ89" s="706"/>
      <c r="IA89" s="706"/>
      <c r="IB89" s="706"/>
      <c r="IC89" s="706"/>
      <c r="ID89" s="706"/>
      <c r="IE89" s="706"/>
      <c r="IF89" s="706"/>
      <c r="IG89" s="706"/>
    </row>
    <row r="90" spans="1:243" s="1034" customFormat="1" ht="27" customHeight="1" x14ac:dyDescent="0.25">
      <c r="A90" s="691">
        <v>2</v>
      </c>
      <c r="B90" s="694" t="s">
        <v>1206</v>
      </c>
      <c r="C90" s="725">
        <v>202</v>
      </c>
      <c r="D90" s="724">
        <v>532</v>
      </c>
      <c r="E90" s="707">
        <v>4</v>
      </c>
      <c r="F90" s="696" t="s">
        <v>1121</v>
      </c>
      <c r="G90" s="1042" t="s">
        <v>1207</v>
      </c>
      <c r="H90" s="767" t="s">
        <v>1112</v>
      </c>
      <c r="I90" s="752" t="s">
        <v>1113</v>
      </c>
      <c r="J90" s="753" t="s">
        <v>1139</v>
      </c>
      <c r="K90" s="770" t="s">
        <v>1115</v>
      </c>
      <c r="L90" s="770" t="s">
        <v>1116</v>
      </c>
      <c r="M90" s="753" t="s">
        <v>1140</v>
      </c>
      <c r="N90" s="753" t="s">
        <v>1141</v>
      </c>
      <c r="O90" s="753" t="s">
        <v>1128</v>
      </c>
      <c r="P90" s="753" t="s">
        <v>1134</v>
      </c>
      <c r="Q90" s="765">
        <v>26</v>
      </c>
      <c r="R90" s="765" t="s">
        <v>1120</v>
      </c>
      <c r="S90" s="755">
        <v>2</v>
      </c>
      <c r="T90" s="774">
        <v>2.5</v>
      </c>
      <c r="U90" s="771">
        <v>41456</v>
      </c>
      <c r="V90" s="771">
        <v>41791</v>
      </c>
      <c r="W90" s="918">
        <v>25</v>
      </c>
      <c r="X90" s="1081">
        <v>1000000</v>
      </c>
      <c r="Y90" s="1082">
        <v>167800</v>
      </c>
      <c r="Z90" s="1081">
        <f t="shared" ref="Z90:Z121" si="12">Y90+X90</f>
        <v>1167800</v>
      </c>
      <c r="AA90" s="868"/>
      <c r="AB90" s="868"/>
      <c r="AC90" s="868"/>
      <c r="AD90" s="868">
        <v>500000</v>
      </c>
      <c r="AE90" s="868">
        <v>500000</v>
      </c>
      <c r="AF90" s="868">
        <v>167800</v>
      </c>
      <c r="AG90" s="868"/>
      <c r="AH90" s="868"/>
      <c r="AI90" s="868"/>
      <c r="AJ90" s="868"/>
      <c r="AK90" s="868"/>
      <c r="AL90" s="868"/>
      <c r="AM90" s="868">
        <f t="shared" ref="AM90:AM121" si="13">SUM(AA90:AL90)</f>
        <v>1167800</v>
      </c>
      <c r="AN90" s="868">
        <f t="shared" ref="AN90:AN121" si="14">Z90-AM90</f>
        <v>0</v>
      </c>
      <c r="AO90" s="915">
        <v>1500000</v>
      </c>
      <c r="AP90" s="868">
        <v>1000000</v>
      </c>
      <c r="AQ90" s="704"/>
      <c r="AR90" s="704"/>
      <c r="AS90" s="704"/>
      <c r="AT90" s="704"/>
      <c r="AU90" s="704"/>
      <c r="AV90" s="704"/>
      <c r="AW90" s="704"/>
      <c r="AX90" s="704"/>
      <c r="AY90" s="704"/>
      <c r="AZ90" s="704"/>
      <c r="BA90" s="704"/>
      <c r="BB90" s="704"/>
      <c r="BC90" s="704"/>
      <c r="BD90" s="704"/>
      <c r="BE90" s="704"/>
      <c r="BF90" s="704"/>
      <c r="BG90" s="704"/>
      <c r="BH90" s="704"/>
      <c r="BI90" s="704"/>
      <c r="BJ90" s="704"/>
      <c r="BK90" s="704"/>
      <c r="BL90" s="704"/>
      <c r="BM90" s="704"/>
      <c r="BN90" s="704"/>
      <c r="BO90" s="704"/>
      <c r="BP90" s="704"/>
      <c r="BQ90" s="704"/>
      <c r="BR90" s="704"/>
      <c r="BS90" s="704"/>
      <c r="BT90" s="704"/>
      <c r="BU90" s="704"/>
      <c r="BV90" s="704"/>
      <c r="BW90" s="704"/>
      <c r="BX90" s="704"/>
      <c r="BY90" s="704"/>
      <c r="BZ90" s="704"/>
      <c r="CA90" s="704"/>
      <c r="CB90" s="704"/>
      <c r="CC90" s="704"/>
      <c r="CD90" s="704"/>
      <c r="CE90" s="704"/>
      <c r="CF90" s="704"/>
      <c r="CG90" s="704"/>
      <c r="CH90" s="704"/>
      <c r="CI90" s="704"/>
      <c r="CJ90" s="704"/>
      <c r="CK90" s="704"/>
      <c r="CL90" s="704"/>
      <c r="CM90" s="704"/>
      <c r="CN90" s="704"/>
      <c r="CO90" s="704"/>
      <c r="CP90" s="704"/>
      <c r="CQ90" s="704"/>
      <c r="CR90" s="704"/>
      <c r="CS90" s="704"/>
      <c r="CT90" s="704"/>
      <c r="CU90" s="704"/>
      <c r="CV90" s="704"/>
      <c r="CW90" s="704"/>
      <c r="CX90" s="704"/>
      <c r="CY90" s="704"/>
      <c r="CZ90" s="704"/>
      <c r="DA90" s="704"/>
      <c r="DB90" s="704"/>
      <c r="DC90" s="704"/>
      <c r="DD90" s="704"/>
      <c r="DE90" s="704"/>
      <c r="DF90" s="704"/>
      <c r="DG90" s="704"/>
      <c r="DH90" s="704"/>
      <c r="DI90" s="704"/>
      <c r="DJ90" s="704"/>
      <c r="DK90" s="704"/>
      <c r="DL90" s="704"/>
      <c r="DM90" s="704"/>
      <c r="DN90" s="704"/>
      <c r="DO90" s="704"/>
      <c r="DP90" s="704"/>
      <c r="DQ90" s="704"/>
      <c r="DR90" s="704"/>
      <c r="DS90" s="704"/>
      <c r="DT90" s="704"/>
      <c r="DU90" s="704"/>
      <c r="DV90" s="704"/>
      <c r="DW90" s="704"/>
      <c r="DX90" s="704"/>
      <c r="DY90" s="704"/>
      <c r="DZ90" s="704"/>
      <c r="EA90" s="704"/>
      <c r="EB90" s="704"/>
      <c r="EC90" s="704"/>
      <c r="ED90" s="704"/>
      <c r="EE90" s="704"/>
      <c r="EF90" s="704"/>
      <c r="EG90" s="704"/>
      <c r="EH90" s="704"/>
      <c r="EI90" s="704"/>
      <c r="EJ90" s="704"/>
      <c r="EK90" s="704"/>
      <c r="EL90" s="704"/>
      <c r="EM90" s="704"/>
      <c r="EN90" s="704"/>
      <c r="EO90" s="704"/>
      <c r="EP90" s="704"/>
      <c r="EQ90" s="704"/>
      <c r="ER90" s="704"/>
      <c r="ES90" s="704"/>
      <c r="ET90" s="704"/>
      <c r="EU90" s="704"/>
      <c r="EV90" s="704"/>
      <c r="EW90" s="704"/>
      <c r="EX90" s="704"/>
      <c r="EY90" s="704"/>
      <c r="EZ90" s="704"/>
      <c r="FA90" s="704"/>
      <c r="FB90" s="704"/>
      <c r="FC90" s="704"/>
      <c r="FD90" s="704"/>
      <c r="FE90" s="704"/>
      <c r="FF90" s="704"/>
      <c r="FG90" s="704"/>
      <c r="FH90" s="704"/>
      <c r="FI90" s="704"/>
      <c r="FJ90" s="704"/>
      <c r="FK90" s="1035"/>
      <c r="FL90" s="706"/>
      <c r="FM90" s="706"/>
      <c r="FN90" s="706"/>
      <c r="FO90" s="706"/>
      <c r="FP90" s="706"/>
      <c r="FQ90" s="706"/>
      <c r="FR90" s="706"/>
      <c r="FS90" s="706"/>
      <c r="FT90" s="706"/>
      <c r="FU90" s="706"/>
      <c r="FV90" s="706"/>
      <c r="FW90" s="706"/>
      <c r="FX90" s="706"/>
      <c r="FY90" s="706"/>
      <c r="FZ90" s="706"/>
      <c r="GA90" s="706"/>
      <c r="GB90" s="706"/>
      <c r="GC90" s="706"/>
      <c r="GD90" s="706"/>
      <c r="GE90" s="706"/>
      <c r="GF90" s="706"/>
      <c r="GG90" s="706"/>
      <c r="GH90" s="706"/>
      <c r="GI90" s="706"/>
      <c r="GJ90" s="706"/>
      <c r="GK90" s="706"/>
      <c r="GL90" s="706"/>
      <c r="GM90" s="704"/>
      <c r="GN90" s="704"/>
      <c r="GO90" s="704"/>
      <c r="GP90" s="704"/>
      <c r="GQ90" s="704"/>
      <c r="GR90" s="704"/>
      <c r="GS90" s="704"/>
      <c r="GT90" s="704"/>
      <c r="GU90" s="704"/>
      <c r="GV90" s="706"/>
      <c r="GW90" s="706"/>
      <c r="GX90" s="706"/>
      <c r="GY90" s="706"/>
      <c r="GZ90" s="706"/>
      <c r="HA90" s="706"/>
      <c r="HB90" s="706"/>
      <c r="HC90" s="706"/>
      <c r="HD90" s="706"/>
      <c r="HE90" s="706"/>
      <c r="HF90" s="706"/>
      <c r="HG90" s="706"/>
      <c r="HH90" s="706"/>
      <c r="HI90" s="706"/>
      <c r="HJ90" s="706"/>
      <c r="HK90" s="706"/>
      <c r="HL90" s="706"/>
      <c r="HM90" s="706"/>
      <c r="HN90" s="706"/>
      <c r="HO90" s="706"/>
      <c r="HP90" s="706"/>
      <c r="HQ90" s="706"/>
      <c r="HR90" s="706"/>
      <c r="HS90" s="704"/>
      <c r="HT90" s="704"/>
      <c r="HU90" s="704"/>
      <c r="ID90" s="704"/>
    </row>
    <row r="91" spans="1:243" s="1034" customFormat="1" ht="27" customHeight="1" x14ac:dyDescent="0.25">
      <c r="A91" s="691">
        <v>3</v>
      </c>
      <c r="B91" s="694" t="s">
        <v>1206</v>
      </c>
      <c r="C91" s="725">
        <v>202</v>
      </c>
      <c r="D91" s="724">
        <v>532</v>
      </c>
      <c r="E91" s="707">
        <v>5</v>
      </c>
      <c r="F91" s="696" t="s">
        <v>1121</v>
      </c>
      <c r="G91" s="1042" t="s">
        <v>1208</v>
      </c>
      <c r="H91" s="767" t="s">
        <v>1112</v>
      </c>
      <c r="I91" s="752" t="s">
        <v>1113</v>
      </c>
      <c r="J91" s="753" t="s">
        <v>1139</v>
      </c>
      <c r="K91" s="770" t="s">
        <v>1115</v>
      </c>
      <c r="L91" s="770" t="s">
        <v>1116</v>
      </c>
      <c r="M91" s="753" t="s">
        <v>1140</v>
      </c>
      <c r="N91" s="753" t="s">
        <v>1141</v>
      </c>
      <c r="O91" s="753" t="s">
        <v>1128</v>
      </c>
      <c r="P91" s="753" t="s">
        <v>1134</v>
      </c>
      <c r="Q91" s="765">
        <v>14</v>
      </c>
      <c r="R91" s="765" t="s">
        <v>1120</v>
      </c>
      <c r="S91" s="755">
        <v>2</v>
      </c>
      <c r="T91" s="774">
        <v>2.5</v>
      </c>
      <c r="U91" s="771">
        <v>41456</v>
      </c>
      <c r="V91" s="771">
        <v>41791</v>
      </c>
      <c r="W91" s="918">
        <v>25</v>
      </c>
      <c r="X91" s="1081">
        <f>500000-400000</f>
        <v>100000</v>
      </c>
      <c r="Y91" s="1082"/>
      <c r="Z91" s="1081">
        <f t="shared" si="12"/>
        <v>100000</v>
      </c>
      <c r="AA91" s="868"/>
      <c r="AB91" s="868"/>
      <c r="AC91" s="868"/>
      <c r="AD91" s="868">
        <v>50000</v>
      </c>
      <c r="AE91" s="868">
        <v>50000</v>
      </c>
      <c r="AF91" s="868"/>
      <c r="AG91" s="868"/>
      <c r="AH91" s="868"/>
      <c r="AI91" s="868"/>
      <c r="AJ91" s="868"/>
      <c r="AK91" s="868"/>
      <c r="AL91" s="868"/>
      <c r="AM91" s="868">
        <f t="shared" si="13"/>
        <v>100000</v>
      </c>
      <c r="AN91" s="868">
        <f t="shared" si="14"/>
        <v>0</v>
      </c>
      <c r="AO91" s="915">
        <v>500000</v>
      </c>
      <c r="AP91" s="868">
        <v>1000000</v>
      </c>
      <c r="AQ91" s="704"/>
      <c r="AR91" s="704"/>
      <c r="AS91" s="704"/>
      <c r="AT91" s="704"/>
      <c r="AU91" s="704"/>
      <c r="AV91" s="704"/>
      <c r="AW91" s="704"/>
      <c r="AX91" s="704"/>
      <c r="AY91" s="704"/>
      <c r="AZ91" s="704"/>
      <c r="BA91" s="704"/>
      <c r="BB91" s="704"/>
      <c r="BC91" s="704"/>
      <c r="BD91" s="704"/>
      <c r="BE91" s="704"/>
      <c r="BF91" s="704"/>
      <c r="BG91" s="704"/>
      <c r="BH91" s="704"/>
      <c r="BI91" s="704"/>
      <c r="BJ91" s="704"/>
      <c r="BK91" s="704"/>
      <c r="BL91" s="704"/>
      <c r="BM91" s="704"/>
      <c r="BN91" s="704"/>
      <c r="BO91" s="704"/>
      <c r="BP91" s="704"/>
      <c r="BQ91" s="704"/>
      <c r="BR91" s="704"/>
      <c r="BS91" s="704"/>
      <c r="BT91" s="704"/>
      <c r="BU91" s="704"/>
      <c r="BV91" s="704"/>
      <c r="BW91" s="704"/>
      <c r="BX91" s="704"/>
      <c r="BY91" s="704"/>
      <c r="BZ91" s="704"/>
      <c r="CA91" s="704"/>
      <c r="CB91" s="704"/>
      <c r="CC91" s="704"/>
      <c r="CD91" s="704"/>
      <c r="CE91" s="704"/>
      <c r="CF91" s="704"/>
      <c r="CG91" s="704"/>
      <c r="CH91" s="704"/>
      <c r="CI91" s="704"/>
      <c r="CJ91" s="704"/>
      <c r="CK91" s="704"/>
      <c r="CL91" s="704"/>
      <c r="CM91" s="704"/>
      <c r="CN91" s="704"/>
      <c r="CO91" s="704"/>
      <c r="CP91" s="704"/>
      <c r="CQ91" s="704"/>
      <c r="CR91" s="704"/>
      <c r="CS91" s="704"/>
      <c r="CT91" s="704"/>
      <c r="CU91" s="704"/>
      <c r="CV91" s="704"/>
      <c r="CW91" s="704"/>
      <c r="CX91" s="704"/>
      <c r="CY91" s="704"/>
      <c r="CZ91" s="704"/>
      <c r="DA91" s="704"/>
      <c r="DB91" s="704"/>
      <c r="DC91" s="704"/>
      <c r="DD91" s="704"/>
      <c r="DE91" s="704"/>
      <c r="DF91" s="704"/>
      <c r="DG91" s="704"/>
      <c r="DH91" s="704"/>
      <c r="DI91" s="704"/>
      <c r="DJ91" s="704"/>
      <c r="DK91" s="704"/>
      <c r="DL91" s="704"/>
      <c r="DM91" s="704"/>
      <c r="DN91" s="704"/>
      <c r="DO91" s="704"/>
      <c r="DP91" s="704"/>
      <c r="DQ91" s="704"/>
      <c r="DR91" s="704"/>
      <c r="DS91" s="704"/>
      <c r="DT91" s="704"/>
      <c r="DU91" s="704"/>
      <c r="DV91" s="704"/>
      <c r="DW91" s="704"/>
      <c r="DX91" s="704"/>
      <c r="DY91" s="704"/>
      <c r="DZ91" s="704"/>
      <c r="EA91" s="704"/>
      <c r="EB91" s="704"/>
      <c r="EC91" s="704"/>
      <c r="ED91" s="704"/>
      <c r="EE91" s="704"/>
      <c r="EF91" s="704"/>
      <c r="EG91" s="704"/>
      <c r="EH91" s="704"/>
      <c r="EI91" s="704"/>
      <c r="EJ91" s="704"/>
      <c r="EK91" s="704"/>
      <c r="EL91" s="704"/>
      <c r="EM91" s="704"/>
      <c r="EN91" s="704"/>
      <c r="EO91" s="704"/>
      <c r="EP91" s="704"/>
      <c r="EQ91" s="704"/>
      <c r="ER91" s="704"/>
      <c r="ES91" s="704"/>
      <c r="ET91" s="704"/>
      <c r="EU91" s="704"/>
      <c r="EV91" s="704"/>
      <c r="EW91" s="704"/>
      <c r="EX91" s="704"/>
      <c r="EY91" s="704"/>
      <c r="EZ91" s="704"/>
      <c r="FA91" s="704"/>
      <c r="FB91" s="704"/>
      <c r="FC91" s="704"/>
      <c r="FD91" s="704"/>
      <c r="FE91" s="704"/>
      <c r="FF91" s="704"/>
      <c r="FG91" s="704"/>
      <c r="FH91" s="704"/>
      <c r="FI91" s="704"/>
      <c r="FJ91" s="706"/>
      <c r="FK91" s="706"/>
      <c r="FL91" s="706"/>
      <c r="FM91" s="706"/>
      <c r="FN91" s="706"/>
      <c r="FO91" s="706"/>
      <c r="FP91" s="706"/>
      <c r="FQ91" s="706"/>
      <c r="FR91" s="706"/>
      <c r="FS91" s="706"/>
      <c r="FT91" s="706"/>
      <c r="FU91" s="706"/>
      <c r="FV91" s="706"/>
      <c r="FW91" s="706"/>
      <c r="FX91" s="706"/>
      <c r="FY91" s="706"/>
      <c r="FZ91" s="706"/>
      <c r="GA91" s="706"/>
      <c r="GB91" s="706"/>
      <c r="GC91" s="706"/>
      <c r="GD91" s="706"/>
      <c r="GE91" s="706"/>
      <c r="GF91" s="706"/>
      <c r="GG91" s="706"/>
      <c r="GH91" s="706"/>
      <c r="GI91" s="706"/>
      <c r="GJ91" s="706"/>
      <c r="GK91" s="706"/>
      <c r="GL91" s="706"/>
      <c r="GM91" s="704"/>
      <c r="GN91" s="704"/>
      <c r="GO91" s="704"/>
      <c r="GP91" s="704"/>
      <c r="GQ91" s="704"/>
      <c r="GR91" s="704"/>
      <c r="GS91" s="704"/>
      <c r="GT91" s="704"/>
      <c r="GU91" s="704"/>
      <c r="GV91" s="706"/>
      <c r="GW91" s="706"/>
      <c r="GX91" s="706"/>
      <c r="GY91" s="706"/>
      <c r="GZ91" s="706"/>
      <c r="HA91" s="706"/>
      <c r="HB91" s="706"/>
      <c r="HC91" s="706"/>
      <c r="HD91" s="706"/>
      <c r="HE91" s="706"/>
      <c r="HF91" s="706"/>
      <c r="HG91" s="706"/>
      <c r="HH91" s="706"/>
      <c r="HI91" s="706"/>
      <c r="HJ91" s="706"/>
      <c r="HK91" s="706"/>
      <c r="HL91" s="706"/>
      <c r="HM91" s="706"/>
      <c r="HN91" s="706"/>
      <c r="HO91" s="706"/>
      <c r="HP91" s="706"/>
      <c r="HQ91" s="706"/>
      <c r="HR91" s="706"/>
      <c r="HS91" s="704"/>
      <c r="HT91" s="704"/>
      <c r="HU91" s="704"/>
      <c r="ID91" s="704"/>
    </row>
    <row r="92" spans="1:243" s="706" customFormat="1" ht="27" customHeight="1" x14ac:dyDescent="0.25">
      <c r="A92" s="1122">
        <v>4</v>
      </c>
      <c r="B92" s="694" t="s">
        <v>1206</v>
      </c>
      <c r="C92" s="725">
        <v>202</v>
      </c>
      <c r="D92" s="724">
        <v>536</v>
      </c>
      <c r="E92" s="707">
        <v>1</v>
      </c>
      <c r="F92" s="696" t="s">
        <v>1123</v>
      </c>
      <c r="G92" s="1042" t="s">
        <v>1500</v>
      </c>
      <c r="H92" s="767" t="s">
        <v>1112</v>
      </c>
      <c r="I92" s="752" t="s">
        <v>1113</v>
      </c>
      <c r="J92" s="753" t="s">
        <v>1139</v>
      </c>
      <c r="K92" s="770" t="s">
        <v>1115</v>
      </c>
      <c r="L92" s="770" t="s">
        <v>1116</v>
      </c>
      <c r="M92" s="753" t="s">
        <v>1140</v>
      </c>
      <c r="N92" s="753" t="s">
        <v>1141</v>
      </c>
      <c r="O92" s="753" t="s">
        <v>1128</v>
      </c>
      <c r="P92" s="753" t="s">
        <v>1134</v>
      </c>
      <c r="Q92" s="765">
        <v>14</v>
      </c>
      <c r="R92" s="765" t="s">
        <v>1120</v>
      </c>
      <c r="S92" s="755">
        <v>2</v>
      </c>
      <c r="T92" s="774">
        <v>2.5</v>
      </c>
      <c r="U92" s="771">
        <v>41456</v>
      </c>
      <c r="V92" s="771">
        <v>41791</v>
      </c>
      <c r="W92" s="918">
        <v>5</v>
      </c>
      <c r="X92" s="1081"/>
      <c r="Y92" s="1082">
        <v>153000</v>
      </c>
      <c r="Z92" s="1081">
        <f t="shared" si="12"/>
        <v>153000</v>
      </c>
      <c r="AA92" s="868"/>
      <c r="AB92" s="868"/>
      <c r="AC92" s="868"/>
      <c r="AD92" s="868">
        <v>50000</v>
      </c>
      <c r="AE92" s="868">
        <v>50000</v>
      </c>
      <c r="AF92" s="868">
        <v>53000</v>
      </c>
      <c r="AG92" s="868"/>
      <c r="AH92" s="868"/>
      <c r="AI92" s="868"/>
      <c r="AJ92" s="868"/>
      <c r="AK92" s="868"/>
      <c r="AL92" s="868"/>
      <c r="AM92" s="868">
        <f t="shared" si="13"/>
        <v>153000</v>
      </c>
      <c r="AN92" s="868">
        <f t="shared" si="14"/>
        <v>0</v>
      </c>
      <c r="AO92" s="915"/>
      <c r="AP92" s="868"/>
      <c r="AQ92" s="704"/>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P92" s="704"/>
      <c r="BQ92" s="704"/>
      <c r="BR92" s="704"/>
      <c r="BS92" s="704"/>
      <c r="BT92" s="704"/>
      <c r="BU92" s="704"/>
      <c r="BV92" s="704"/>
      <c r="BW92" s="704"/>
      <c r="BX92" s="704"/>
      <c r="BY92" s="704"/>
      <c r="BZ92" s="704"/>
      <c r="CA92" s="704"/>
      <c r="CB92" s="704"/>
      <c r="CC92" s="704"/>
      <c r="CD92" s="704"/>
      <c r="CE92" s="704"/>
      <c r="CF92" s="704"/>
      <c r="CG92" s="704"/>
      <c r="CH92" s="704"/>
      <c r="CI92" s="704"/>
      <c r="CJ92" s="704"/>
      <c r="CK92" s="704"/>
      <c r="CL92" s="704"/>
      <c r="CM92" s="704"/>
      <c r="CN92" s="704"/>
      <c r="CO92" s="704"/>
      <c r="CP92" s="704"/>
      <c r="CQ92" s="704"/>
      <c r="CR92" s="704"/>
      <c r="CS92" s="704"/>
      <c r="CT92" s="704"/>
      <c r="CU92" s="704"/>
      <c r="CV92" s="704"/>
      <c r="CW92" s="704"/>
      <c r="CX92" s="704"/>
      <c r="CY92" s="704"/>
      <c r="CZ92" s="704"/>
      <c r="DA92" s="704"/>
      <c r="DB92" s="704"/>
      <c r="DC92" s="704"/>
      <c r="DD92" s="704"/>
      <c r="DE92" s="704"/>
      <c r="DF92" s="704"/>
      <c r="DG92" s="704"/>
      <c r="DH92" s="704"/>
      <c r="DI92" s="704"/>
      <c r="DJ92" s="704"/>
      <c r="DK92" s="704"/>
      <c r="DL92" s="704"/>
      <c r="DM92" s="704"/>
      <c r="DN92" s="704"/>
      <c r="DO92" s="704"/>
      <c r="DP92" s="704"/>
      <c r="DQ92" s="704"/>
      <c r="DR92" s="704"/>
      <c r="DS92" s="704"/>
      <c r="DT92" s="704"/>
      <c r="DU92" s="704"/>
      <c r="DV92" s="704"/>
      <c r="DW92" s="704"/>
      <c r="DX92" s="704"/>
      <c r="DY92" s="704"/>
      <c r="DZ92" s="704"/>
      <c r="EA92" s="704"/>
      <c r="EB92" s="704"/>
      <c r="EC92" s="704"/>
      <c r="ED92" s="704"/>
      <c r="EE92" s="704"/>
      <c r="EF92" s="704"/>
      <c r="EG92" s="704"/>
      <c r="EH92" s="704"/>
      <c r="EI92" s="704"/>
      <c r="EJ92" s="704"/>
      <c r="EK92" s="704"/>
      <c r="EL92" s="704"/>
      <c r="EM92" s="704"/>
      <c r="EN92" s="704"/>
      <c r="EO92" s="704"/>
      <c r="EP92" s="704"/>
      <c r="EQ92" s="704"/>
      <c r="ER92" s="704"/>
      <c r="ES92" s="704"/>
      <c r="ET92" s="704"/>
      <c r="EU92" s="704"/>
      <c r="EV92" s="704"/>
      <c r="EW92" s="704"/>
      <c r="EX92" s="704"/>
      <c r="EY92" s="704"/>
      <c r="EZ92" s="704"/>
      <c r="FA92" s="704"/>
      <c r="FB92" s="704"/>
      <c r="FC92" s="704"/>
      <c r="FD92" s="704"/>
      <c r="FE92" s="704"/>
      <c r="FF92" s="704"/>
      <c r="FG92" s="704"/>
      <c r="FH92" s="704"/>
      <c r="FI92" s="704"/>
      <c r="GM92" s="704"/>
      <c r="GN92" s="704"/>
      <c r="GO92" s="704"/>
      <c r="GP92" s="704"/>
      <c r="GQ92" s="704"/>
      <c r="GR92" s="704"/>
      <c r="GS92" s="704"/>
      <c r="GT92" s="704"/>
      <c r="GU92" s="704"/>
      <c r="HS92" s="704"/>
      <c r="HT92" s="704"/>
      <c r="HU92" s="704"/>
      <c r="HV92" s="1034"/>
      <c r="HW92" s="1034"/>
      <c r="HX92" s="1034"/>
      <c r="HY92" s="1034"/>
      <c r="HZ92" s="1034"/>
      <c r="IA92" s="1034"/>
      <c r="IB92" s="1034"/>
      <c r="IC92" s="1034"/>
      <c r="ID92" s="704"/>
      <c r="IE92" s="1034"/>
      <c r="IF92" s="1034"/>
      <c r="IG92" s="1034"/>
      <c r="IH92" s="1034"/>
      <c r="II92" s="1034"/>
    </row>
    <row r="93" spans="1:243" s="1034" customFormat="1" ht="27" customHeight="1" x14ac:dyDescent="0.25">
      <c r="A93" s="691">
        <v>5</v>
      </c>
      <c r="B93" s="694" t="s">
        <v>1206</v>
      </c>
      <c r="C93" s="725">
        <v>204</v>
      </c>
      <c r="D93" s="724">
        <v>532</v>
      </c>
      <c r="E93" s="707">
        <v>19</v>
      </c>
      <c r="F93" s="696" t="s">
        <v>1121</v>
      </c>
      <c r="G93" s="1042" t="s">
        <v>1501</v>
      </c>
      <c r="H93" s="767" t="s">
        <v>1112</v>
      </c>
      <c r="I93" s="752" t="s">
        <v>1113</v>
      </c>
      <c r="J93" s="753" t="s">
        <v>1139</v>
      </c>
      <c r="K93" s="770" t="s">
        <v>1151</v>
      </c>
      <c r="L93" s="770" t="s">
        <v>1124</v>
      </c>
      <c r="M93" s="753" t="s">
        <v>1140</v>
      </c>
      <c r="N93" s="753" t="s">
        <v>1141</v>
      </c>
      <c r="O93" s="753" t="s">
        <v>1128</v>
      </c>
      <c r="P93" s="753" t="s">
        <v>1134</v>
      </c>
      <c r="Q93" s="765">
        <v>2</v>
      </c>
      <c r="R93" s="765" t="s">
        <v>1120</v>
      </c>
      <c r="S93" s="755">
        <v>2</v>
      </c>
      <c r="T93" s="775">
        <v>2.11</v>
      </c>
      <c r="U93" s="757">
        <v>41334</v>
      </c>
      <c r="V93" s="758">
        <v>41426</v>
      </c>
      <c r="W93" s="918">
        <v>25</v>
      </c>
      <c r="X93" s="1081"/>
      <c r="Y93" s="1082">
        <v>12500</v>
      </c>
      <c r="Z93" s="1081">
        <f t="shared" si="12"/>
        <v>12500</v>
      </c>
      <c r="AA93" s="868"/>
      <c r="AB93" s="868"/>
      <c r="AC93" s="868">
        <v>12500</v>
      </c>
      <c r="AD93" s="868"/>
      <c r="AE93" s="868"/>
      <c r="AF93" s="868"/>
      <c r="AG93" s="868"/>
      <c r="AH93" s="868"/>
      <c r="AI93" s="868"/>
      <c r="AJ93" s="868"/>
      <c r="AK93" s="868"/>
      <c r="AL93" s="868"/>
      <c r="AM93" s="868">
        <f t="shared" si="13"/>
        <v>12500</v>
      </c>
      <c r="AN93" s="868">
        <f t="shared" si="14"/>
        <v>0</v>
      </c>
      <c r="AO93" s="868"/>
      <c r="AP93" s="868"/>
      <c r="AQ93" s="704"/>
      <c r="AR93" s="704"/>
      <c r="AS93" s="704"/>
      <c r="AT93" s="704"/>
      <c r="AU93" s="704"/>
      <c r="AV93" s="704"/>
      <c r="AW93" s="704"/>
      <c r="AX93" s="704"/>
      <c r="AY93" s="704"/>
      <c r="AZ93" s="704"/>
      <c r="BA93" s="704"/>
      <c r="BB93" s="704"/>
      <c r="BC93" s="704"/>
      <c r="BD93" s="704"/>
      <c r="BE93" s="704"/>
      <c r="BF93" s="704"/>
      <c r="BG93" s="704"/>
      <c r="BH93" s="704"/>
      <c r="BI93" s="704"/>
      <c r="BJ93" s="704"/>
      <c r="BK93" s="704"/>
      <c r="BL93" s="704"/>
      <c r="BM93" s="704"/>
      <c r="BN93" s="704"/>
      <c r="BO93" s="704"/>
      <c r="BP93" s="704"/>
      <c r="BQ93" s="704"/>
      <c r="BR93" s="704"/>
      <c r="BS93" s="704"/>
      <c r="BT93" s="704"/>
      <c r="BU93" s="704"/>
      <c r="BV93" s="704"/>
      <c r="BW93" s="704"/>
      <c r="BX93" s="704"/>
      <c r="BY93" s="704"/>
      <c r="BZ93" s="704"/>
      <c r="CA93" s="704"/>
      <c r="CB93" s="704"/>
      <c r="CC93" s="704"/>
      <c r="CD93" s="704"/>
      <c r="CE93" s="704"/>
      <c r="CF93" s="704"/>
      <c r="CG93" s="704"/>
      <c r="CH93" s="704"/>
      <c r="CI93" s="704"/>
      <c r="CJ93" s="704"/>
      <c r="CK93" s="704"/>
      <c r="CL93" s="704"/>
      <c r="CM93" s="704"/>
      <c r="CN93" s="704"/>
      <c r="CO93" s="704"/>
      <c r="CP93" s="704"/>
      <c r="CQ93" s="704"/>
      <c r="CR93" s="704"/>
      <c r="CS93" s="704"/>
      <c r="CT93" s="704"/>
      <c r="CU93" s="704"/>
      <c r="CV93" s="704"/>
      <c r="CW93" s="704"/>
      <c r="CX93" s="704"/>
      <c r="CY93" s="704"/>
      <c r="CZ93" s="704"/>
      <c r="DA93" s="704"/>
      <c r="DB93" s="704"/>
      <c r="DC93" s="704"/>
      <c r="DD93" s="704"/>
      <c r="DE93" s="704"/>
      <c r="DF93" s="704"/>
      <c r="DG93" s="704"/>
      <c r="DH93" s="704"/>
      <c r="DI93" s="704"/>
      <c r="DJ93" s="704"/>
      <c r="DK93" s="704"/>
      <c r="DL93" s="704"/>
      <c r="DM93" s="704"/>
      <c r="DN93" s="704"/>
      <c r="DO93" s="704"/>
      <c r="DP93" s="704"/>
      <c r="DQ93" s="704"/>
      <c r="DR93" s="704"/>
      <c r="DS93" s="704"/>
      <c r="DT93" s="704"/>
      <c r="DU93" s="704"/>
      <c r="DV93" s="704"/>
      <c r="DW93" s="704"/>
      <c r="DX93" s="704"/>
      <c r="DY93" s="704"/>
      <c r="DZ93" s="704"/>
      <c r="EA93" s="704"/>
      <c r="EB93" s="704"/>
      <c r="EC93" s="704"/>
      <c r="ED93" s="704"/>
      <c r="EE93" s="704"/>
      <c r="EF93" s="706"/>
      <c r="EG93" s="706"/>
      <c r="EH93" s="706"/>
      <c r="EI93" s="706"/>
      <c r="EJ93" s="706"/>
      <c r="EK93" s="706"/>
      <c r="EL93" s="706"/>
      <c r="EM93" s="706"/>
      <c r="EN93" s="706"/>
      <c r="EO93" s="706"/>
      <c r="EP93" s="706"/>
      <c r="EQ93" s="706"/>
      <c r="ER93" s="706"/>
      <c r="ES93" s="706"/>
      <c r="ET93" s="706"/>
      <c r="EU93" s="706"/>
      <c r="EV93" s="706"/>
      <c r="EW93" s="706"/>
      <c r="EX93" s="706"/>
      <c r="EY93" s="706"/>
      <c r="EZ93" s="706"/>
      <c r="FA93" s="706"/>
      <c r="FB93" s="706"/>
      <c r="FC93" s="706"/>
      <c r="FD93" s="706"/>
      <c r="FE93" s="706"/>
      <c r="FF93" s="706"/>
      <c r="FG93" s="706"/>
      <c r="FH93" s="706"/>
      <c r="FI93" s="704"/>
      <c r="FJ93" s="706"/>
      <c r="FK93" s="706"/>
      <c r="FL93" s="706"/>
      <c r="FM93" s="706"/>
      <c r="FN93" s="706"/>
      <c r="FO93" s="706"/>
      <c r="FP93" s="706"/>
      <c r="FQ93" s="706"/>
      <c r="FR93" s="706"/>
      <c r="FS93" s="706"/>
      <c r="FT93" s="706"/>
      <c r="FU93" s="706"/>
      <c r="FV93" s="706"/>
      <c r="FW93" s="706"/>
      <c r="FX93" s="706"/>
      <c r="FY93" s="706"/>
      <c r="FZ93" s="706"/>
      <c r="GA93" s="706"/>
      <c r="GB93" s="706"/>
      <c r="GC93" s="706"/>
      <c r="GD93" s="706"/>
      <c r="GE93" s="706"/>
      <c r="GF93" s="706"/>
      <c r="GG93" s="706"/>
      <c r="GH93" s="706"/>
      <c r="GI93" s="706"/>
      <c r="HS93" s="704"/>
      <c r="HT93" s="704"/>
      <c r="HU93" s="704"/>
      <c r="HV93" s="706"/>
      <c r="HW93" s="706"/>
      <c r="HX93" s="706"/>
      <c r="HY93" s="706"/>
      <c r="HZ93" s="706"/>
      <c r="IA93" s="706"/>
      <c r="IB93" s="706"/>
      <c r="IC93" s="706"/>
      <c r="ID93" s="704"/>
    </row>
    <row r="94" spans="1:243" s="706" customFormat="1" ht="27" customHeight="1" x14ac:dyDescent="0.25">
      <c r="A94" s="691">
        <v>6</v>
      </c>
      <c r="B94" s="694" t="s">
        <v>1206</v>
      </c>
      <c r="C94" s="725">
        <v>204</v>
      </c>
      <c r="D94" s="724">
        <v>532</v>
      </c>
      <c r="E94" s="707">
        <v>20</v>
      </c>
      <c r="F94" s="696" t="s">
        <v>1121</v>
      </c>
      <c r="G94" s="1042" t="s">
        <v>1502</v>
      </c>
      <c r="H94" s="767" t="s">
        <v>1112</v>
      </c>
      <c r="I94" s="752" t="s">
        <v>1113</v>
      </c>
      <c r="J94" s="753" t="s">
        <v>1139</v>
      </c>
      <c r="K94" s="770" t="s">
        <v>1115</v>
      </c>
      <c r="L94" s="770" t="s">
        <v>1124</v>
      </c>
      <c r="M94" s="753" t="s">
        <v>1140</v>
      </c>
      <c r="N94" s="753" t="s">
        <v>1141</v>
      </c>
      <c r="O94" s="753" t="s">
        <v>1128</v>
      </c>
      <c r="P94" s="753" t="s">
        <v>1134</v>
      </c>
      <c r="Q94" s="765">
        <v>2</v>
      </c>
      <c r="R94" s="765" t="s">
        <v>1120</v>
      </c>
      <c r="S94" s="755">
        <v>2</v>
      </c>
      <c r="T94" s="775">
        <v>2.11</v>
      </c>
      <c r="U94" s="757">
        <v>41334</v>
      </c>
      <c r="V94" s="758">
        <v>41426</v>
      </c>
      <c r="W94" s="918">
        <v>5</v>
      </c>
      <c r="X94" s="1081"/>
      <c r="Y94" s="1082">
        <v>60000</v>
      </c>
      <c r="Z94" s="1081">
        <f t="shared" si="12"/>
        <v>60000</v>
      </c>
      <c r="AA94" s="868"/>
      <c r="AB94" s="868"/>
      <c r="AC94" s="868">
        <v>60000</v>
      </c>
      <c r="AD94" s="868"/>
      <c r="AE94" s="868"/>
      <c r="AF94" s="868"/>
      <c r="AG94" s="868"/>
      <c r="AH94" s="868"/>
      <c r="AI94" s="868"/>
      <c r="AJ94" s="868"/>
      <c r="AK94" s="868"/>
      <c r="AL94" s="868"/>
      <c r="AM94" s="868">
        <f t="shared" si="13"/>
        <v>60000</v>
      </c>
      <c r="AN94" s="868">
        <f t="shared" si="14"/>
        <v>0</v>
      </c>
      <c r="AO94" s="868"/>
      <c r="AP94" s="868"/>
      <c r="AQ94" s="704"/>
      <c r="AR94" s="704"/>
      <c r="AS94" s="704"/>
      <c r="AT94" s="704"/>
      <c r="AU94" s="704"/>
      <c r="AV94" s="704"/>
      <c r="AW94" s="704"/>
      <c r="AX94" s="704"/>
      <c r="AY94" s="704"/>
      <c r="AZ94" s="704"/>
      <c r="BA94" s="704"/>
      <c r="BB94" s="704"/>
      <c r="BC94" s="704"/>
      <c r="BD94" s="704"/>
      <c r="BE94" s="704"/>
      <c r="BF94" s="704"/>
      <c r="BG94" s="704"/>
      <c r="BH94" s="704"/>
      <c r="BI94" s="704"/>
      <c r="BJ94" s="704"/>
      <c r="BK94" s="704"/>
      <c r="BL94" s="704"/>
      <c r="BM94" s="704"/>
      <c r="BN94" s="704"/>
      <c r="BO94" s="704"/>
      <c r="BP94" s="704"/>
      <c r="BQ94" s="704"/>
      <c r="BR94" s="704"/>
      <c r="BS94" s="704"/>
      <c r="BT94" s="704"/>
      <c r="BU94" s="704"/>
      <c r="BV94" s="704"/>
      <c r="BW94" s="704"/>
      <c r="BX94" s="704"/>
      <c r="BY94" s="704"/>
      <c r="BZ94" s="704"/>
      <c r="CA94" s="704"/>
      <c r="CB94" s="704"/>
      <c r="CC94" s="704"/>
      <c r="CD94" s="704"/>
      <c r="CE94" s="704"/>
      <c r="CF94" s="704"/>
      <c r="CG94" s="704"/>
      <c r="CH94" s="704"/>
      <c r="CI94" s="704"/>
      <c r="CJ94" s="704"/>
      <c r="CK94" s="704"/>
      <c r="CL94" s="704"/>
      <c r="CM94" s="704"/>
      <c r="CN94" s="704"/>
      <c r="CO94" s="704"/>
      <c r="CP94" s="704"/>
      <c r="CQ94" s="704"/>
      <c r="CR94" s="704"/>
      <c r="CS94" s="704"/>
      <c r="CT94" s="704"/>
      <c r="CU94" s="704"/>
      <c r="CV94" s="704"/>
      <c r="CW94" s="704"/>
      <c r="CX94" s="704"/>
      <c r="CY94" s="704"/>
      <c r="CZ94" s="704"/>
      <c r="DA94" s="704"/>
      <c r="DB94" s="704"/>
      <c r="DC94" s="704"/>
      <c r="DD94" s="704"/>
      <c r="DE94" s="704"/>
      <c r="DF94" s="704"/>
      <c r="DG94" s="704"/>
      <c r="DH94" s="704"/>
      <c r="DI94" s="704"/>
      <c r="DJ94" s="704"/>
      <c r="DK94" s="704"/>
      <c r="DL94" s="704"/>
      <c r="DM94" s="704"/>
      <c r="DN94" s="704"/>
      <c r="DO94" s="704"/>
      <c r="DP94" s="704"/>
      <c r="DQ94" s="704"/>
      <c r="DR94" s="704"/>
      <c r="DS94" s="704"/>
      <c r="DT94" s="704"/>
      <c r="DU94" s="704"/>
      <c r="DV94" s="704"/>
      <c r="DW94" s="704"/>
      <c r="DX94" s="704"/>
      <c r="DY94" s="704"/>
      <c r="DZ94" s="704"/>
      <c r="EA94" s="704"/>
      <c r="EB94" s="704"/>
      <c r="EC94" s="704"/>
      <c r="ED94" s="704"/>
      <c r="EE94" s="704"/>
      <c r="EF94" s="704"/>
      <c r="EG94" s="704"/>
      <c r="GJ94" s="1034"/>
      <c r="GK94" s="1034"/>
      <c r="GL94" s="1034"/>
      <c r="GM94" s="1034"/>
      <c r="GN94" s="1034"/>
      <c r="GO94" s="1034"/>
      <c r="GP94" s="1034"/>
      <c r="GQ94" s="1034"/>
      <c r="GR94" s="1034"/>
      <c r="GS94" s="1034"/>
      <c r="GT94" s="1034"/>
      <c r="GU94" s="1034"/>
      <c r="GV94" s="1034"/>
      <c r="GW94" s="1034"/>
      <c r="GX94" s="1034"/>
      <c r="GY94" s="1034"/>
      <c r="GZ94" s="1034"/>
      <c r="HA94" s="1034"/>
      <c r="HB94" s="1034"/>
      <c r="HC94" s="1034"/>
      <c r="HD94" s="1034"/>
      <c r="HE94" s="1034"/>
      <c r="HF94" s="1034"/>
      <c r="HG94" s="1034"/>
      <c r="HH94" s="1034"/>
      <c r="HI94" s="1034"/>
      <c r="HJ94" s="1034"/>
      <c r="HK94" s="1034"/>
      <c r="HL94" s="1034"/>
      <c r="HM94" s="1034"/>
      <c r="HN94" s="1034"/>
      <c r="HO94" s="1034"/>
      <c r="HP94" s="1034"/>
      <c r="HQ94" s="1034"/>
      <c r="HR94" s="1034"/>
      <c r="HS94" s="704"/>
      <c r="HT94" s="704"/>
      <c r="HU94" s="704"/>
      <c r="HV94" s="1034"/>
      <c r="HW94" s="1034"/>
      <c r="HX94" s="1034"/>
      <c r="HY94" s="1034"/>
      <c r="HZ94" s="1034"/>
      <c r="IA94" s="1034"/>
      <c r="IB94" s="1034"/>
      <c r="IC94" s="1034"/>
      <c r="ID94" s="704"/>
      <c r="IE94" s="1034"/>
      <c r="IF94" s="1034"/>
      <c r="IG94" s="1034"/>
      <c r="IH94" s="1034"/>
      <c r="II94" s="1034"/>
    </row>
    <row r="95" spans="1:243" s="1034" customFormat="1" ht="27" customHeight="1" x14ac:dyDescent="0.25">
      <c r="A95" s="1122">
        <v>7</v>
      </c>
      <c r="B95" s="694" t="s">
        <v>1206</v>
      </c>
      <c r="C95" s="725">
        <v>204</v>
      </c>
      <c r="D95" s="724">
        <v>532</v>
      </c>
      <c r="E95" s="707">
        <v>23</v>
      </c>
      <c r="F95" s="696" t="s">
        <v>1121</v>
      </c>
      <c r="G95" s="1042" t="s">
        <v>1503</v>
      </c>
      <c r="H95" s="767" t="s">
        <v>1112</v>
      </c>
      <c r="I95" s="752" t="s">
        <v>1113</v>
      </c>
      <c r="J95" s="753" t="s">
        <v>1139</v>
      </c>
      <c r="K95" s="770" t="s">
        <v>1151</v>
      </c>
      <c r="L95" s="770" t="s">
        <v>1124</v>
      </c>
      <c r="M95" s="753" t="s">
        <v>1140</v>
      </c>
      <c r="N95" s="753" t="s">
        <v>1141</v>
      </c>
      <c r="O95" s="753" t="s">
        <v>1128</v>
      </c>
      <c r="P95" s="753" t="s">
        <v>1134</v>
      </c>
      <c r="Q95" s="765">
        <v>23</v>
      </c>
      <c r="R95" s="765" t="s">
        <v>1120</v>
      </c>
      <c r="S95" s="755">
        <v>2</v>
      </c>
      <c r="T95" s="775">
        <v>2.11</v>
      </c>
      <c r="U95" s="757">
        <v>41091</v>
      </c>
      <c r="V95" s="758">
        <v>41426</v>
      </c>
      <c r="W95" s="918">
        <v>25</v>
      </c>
      <c r="X95" s="1081"/>
      <c r="Y95" s="1082">
        <v>135500</v>
      </c>
      <c r="Z95" s="1081">
        <f t="shared" si="12"/>
        <v>135500</v>
      </c>
      <c r="AA95" s="868"/>
      <c r="AB95" s="868"/>
      <c r="AC95" s="868">
        <v>35500</v>
      </c>
      <c r="AD95" s="868">
        <v>50000</v>
      </c>
      <c r="AE95" s="868">
        <v>50000</v>
      </c>
      <c r="AF95" s="868"/>
      <c r="AG95" s="868"/>
      <c r="AH95" s="868"/>
      <c r="AI95" s="868"/>
      <c r="AJ95" s="868"/>
      <c r="AK95" s="868"/>
      <c r="AL95" s="868"/>
      <c r="AM95" s="868">
        <f t="shared" si="13"/>
        <v>135500</v>
      </c>
      <c r="AN95" s="868">
        <f t="shared" si="14"/>
        <v>0</v>
      </c>
      <c r="AO95" s="868"/>
      <c r="AP95" s="868"/>
      <c r="AQ95" s="704"/>
      <c r="AR95" s="704"/>
      <c r="AS95" s="704"/>
      <c r="AT95" s="704"/>
      <c r="AU95" s="704"/>
      <c r="AV95" s="704"/>
      <c r="AW95" s="704"/>
      <c r="AX95" s="704"/>
      <c r="AY95" s="704"/>
      <c r="AZ95" s="704"/>
      <c r="BA95" s="704"/>
      <c r="BB95" s="704"/>
      <c r="BC95" s="704"/>
      <c r="BD95" s="704"/>
      <c r="BE95" s="704"/>
      <c r="BF95" s="704"/>
      <c r="BG95" s="704"/>
      <c r="BH95" s="704"/>
      <c r="BI95" s="704"/>
      <c r="BJ95" s="704"/>
      <c r="BK95" s="704"/>
      <c r="BL95" s="704"/>
      <c r="BM95" s="704"/>
      <c r="BN95" s="704"/>
      <c r="BO95" s="704"/>
      <c r="BP95" s="704"/>
      <c r="BQ95" s="704"/>
      <c r="BR95" s="704"/>
      <c r="BS95" s="704"/>
      <c r="BT95" s="704"/>
      <c r="BU95" s="704"/>
      <c r="BV95" s="704"/>
      <c r="BW95" s="704"/>
      <c r="BX95" s="704"/>
      <c r="BY95" s="704"/>
      <c r="BZ95" s="704"/>
      <c r="CA95" s="704"/>
      <c r="CB95" s="704"/>
      <c r="CC95" s="704"/>
      <c r="CD95" s="704"/>
      <c r="CE95" s="704"/>
      <c r="CF95" s="704"/>
      <c r="CG95" s="704"/>
      <c r="CH95" s="704"/>
      <c r="CI95" s="704"/>
      <c r="CJ95" s="704"/>
      <c r="CK95" s="704"/>
      <c r="CL95" s="704"/>
      <c r="CM95" s="704"/>
      <c r="CN95" s="704"/>
      <c r="CO95" s="704"/>
      <c r="CP95" s="704"/>
      <c r="CQ95" s="704"/>
      <c r="CR95" s="704"/>
      <c r="CS95" s="704"/>
      <c r="CT95" s="704"/>
      <c r="CU95" s="704"/>
      <c r="CV95" s="704"/>
      <c r="CW95" s="704"/>
      <c r="CX95" s="704"/>
      <c r="CY95" s="704"/>
      <c r="CZ95" s="704"/>
      <c r="DA95" s="704"/>
      <c r="DB95" s="704"/>
      <c r="DC95" s="704"/>
      <c r="DD95" s="704"/>
      <c r="DE95" s="704"/>
      <c r="DF95" s="704"/>
      <c r="DG95" s="704"/>
      <c r="DH95" s="704"/>
      <c r="DI95" s="704"/>
      <c r="DJ95" s="704"/>
      <c r="DK95" s="704"/>
      <c r="DL95" s="704"/>
      <c r="DM95" s="704"/>
      <c r="DN95" s="704"/>
      <c r="DO95" s="704"/>
      <c r="DP95" s="704"/>
      <c r="DQ95" s="704"/>
      <c r="DR95" s="704"/>
      <c r="DS95" s="704"/>
      <c r="DT95" s="704"/>
      <c r="DU95" s="704"/>
      <c r="DV95" s="704"/>
      <c r="DW95" s="704"/>
      <c r="DX95" s="704"/>
      <c r="DY95" s="704"/>
      <c r="DZ95" s="704"/>
      <c r="EA95" s="704"/>
      <c r="EB95" s="704"/>
      <c r="EC95" s="704"/>
      <c r="ED95" s="706"/>
      <c r="EE95" s="706"/>
      <c r="EF95" s="706"/>
      <c r="EG95" s="706"/>
      <c r="EH95" s="704"/>
      <c r="EI95" s="704"/>
      <c r="EJ95" s="704"/>
      <c r="EK95" s="704"/>
      <c r="EL95" s="704"/>
      <c r="EM95" s="704"/>
      <c r="EN95" s="704"/>
      <c r="EO95" s="704"/>
      <c r="EP95" s="704"/>
      <c r="EQ95" s="704"/>
      <c r="ER95" s="704"/>
      <c r="ES95" s="704"/>
      <c r="ET95" s="704"/>
      <c r="EU95" s="704"/>
      <c r="EV95" s="704"/>
      <c r="EW95" s="704"/>
      <c r="EX95" s="704"/>
      <c r="EY95" s="704"/>
      <c r="EZ95" s="704"/>
      <c r="FA95" s="704"/>
      <c r="FB95" s="704"/>
      <c r="FC95" s="704"/>
      <c r="FD95" s="704"/>
      <c r="FE95" s="704"/>
      <c r="FF95" s="704"/>
      <c r="FG95" s="704"/>
      <c r="FH95" s="704"/>
      <c r="FI95" s="704"/>
      <c r="FJ95" s="704"/>
      <c r="FK95" s="706"/>
      <c r="FL95" s="706"/>
      <c r="FM95" s="706"/>
      <c r="FN95" s="706"/>
      <c r="FO95" s="706"/>
      <c r="FP95" s="706"/>
      <c r="FQ95" s="706"/>
      <c r="FR95" s="706"/>
      <c r="FS95" s="706"/>
      <c r="FT95" s="706"/>
      <c r="FU95" s="706"/>
      <c r="FV95" s="706"/>
      <c r="FW95" s="706"/>
      <c r="FX95" s="706"/>
      <c r="FY95" s="706"/>
      <c r="FZ95" s="706"/>
      <c r="GA95" s="706"/>
      <c r="GB95" s="706"/>
      <c r="GC95" s="706"/>
      <c r="GD95" s="706"/>
      <c r="GE95" s="706"/>
      <c r="GF95" s="706"/>
      <c r="GG95" s="706"/>
      <c r="GH95" s="706"/>
      <c r="GI95" s="706"/>
      <c r="HS95" s="704"/>
      <c r="HT95" s="704"/>
      <c r="HU95" s="704"/>
      <c r="ID95" s="704"/>
      <c r="IE95" s="706"/>
      <c r="IF95" s="706"/>
      <c r="IG95" s="706"/>
      <c r="IH95" s="706"/>
      <c r="II95" s="706"/>
    </row>
    <row r="96" spans="1:243" s="1034" customFormat="1" ht="27" customHeight="1" x14ac:dyDescent="0.25">
      <c r="A96" s="691">
        <v>8</v>
      </c>
      <c r="B96" s="694" t="s">
        <v>1206</v>
      </c>
      <c r="C96" s="725">
        <v>204</v>
      </c>
      <c r="D96" s="725">
        <v>532</v>
      </c>
      <c r="E96" s="707">
        <v>24</v>
      </c>
      <c r="F96" s="696" t="s">
        <v>1121</v>
      </c>
      <c r="G96" s="1042" t="s">
        <v>1504</v>
      </c>
      <c r="H96" s="767" t="s">
        <v>1112</v>
      </c>
      <c r="I96" s="752" t="s">
        <v>1113</v>
      </c>
      <c r="J96" s="753" t="s">
        <v>1139</v>
      </c>
      <c r="K96" s="770" t="s">
        <v>1151</v>
      </c>
      <c r="L96" s="770" t="s">
        <v>1124</v>
      </c>
      <c r="M96" s="753" t="s">
        <v>1140</v>
      </c>
      <c r="N96" s="753" t="s">
        <v>1141</v>
      </c>
      <c r="O96" s="753" t="s">
        <v>1128</v>
      </c>
      <c r="P96" s="753" t="s">
        <v>1134</v>
      </c>
      <c r="Q96" s="765">
        <v>2</v>
      </c>
      <c r="R96" s="765" t="s">
        <v>1120</v>
      </c>
      <c r="S96" s="755">
        <v>2</v>
      </c>
      <c r="T96" s="775">
        <v>2.11</v>
      </c>
      <c r="U96" s="757">
        <v>41091</v>
      </c>
      <c r="V96" s="758">
        <v>41426</v>
      </c>
      <c r="W96" s="918">
        <v>25</v>
      </c>
      <c r="X96" s="1081"/>
      <c r="Y96" s="1082">
        <v>100000</v>
      </c>
      <c r="Z96" s="1081">
        <f t="shared" si="12"/>
        <v>100000</v>
      </c>
      <c r="AA96" s="868"/>
      <c r="AB96" s="868"/>
      <c r="AC96" s="868"/>
      <c r="AD96" s="868">
        <v>50000</v>
      </c>
      <c r="AE96" s="868">
        <v>50000</v>
      </c>
      <c r="AF96" s="868"/>
      <c r="AG96" s="868"/>
      <c r="AH96" s="868"/>
      <c r="AI96" s="868"/>
      <c r="AJ96" s="868"/>
      <c r="AK96" s="868"/>
      <c r="AL96" s="868"/>
      <c r="AM96" s="868">
        <f t="shared" si="13"/>
        <v>100000</v>
      </c>
      <c r="AN96" s="868">
        <f t="shared" si="14"/>
        <v>0</v>
      </c>
      <c r="AO96" s="868"/>
      <c r="AP96" s="868"/>
      <c r="AQ96" s="704"/>
      <c r="AR96" s="704"/>
      <c r="AS96" s="704"/>
      <c r="AT96" s="704"/>
      <c r="AU96" s="704"/>
      <c r="AV96" s="704"/>
      <c r="AW96" s="704"/>
      <c r="AX96" s="704"/>
      <c r="AY96" s="704"/>
      <c r="AZ96" s="704"/>
      <c r="BA96" s="704"/>
      <c r="BB96" s="704"/>
      <c r="BC96" s="704"/>
      <c r="BD96" s="704"/>
      <c r="BE96" s="704"/>
      <c r="BF96" s="704"/>
      <c r="BG96" s="704"/>
      <c r="BH96" s="704"/>
      <c r="BI96" s="704"/>
      <c r="BJ96" s="704"/>
      <c r="BK96" s="704"/>
      <c r="BL96" s="704"/>
      <c r="BM96" s="704"/>
      <c r="BN96" s="704"/>
      <c r="BO96" s="704"/>
      <c r="BP96" s="704"/>
      <c r="BQ96" s="704"/>
      <c r="BR96" s="704"/>
      <c r="BS96" s="704"/>
      <c r="BT96" s="704"/>
      <c r="BU96" s="704"/>
      <c r="BV96" s="704"/>
      <c r="BW96" s="704"/>
      <c r="BX96" s="704"/>
      <c r="BY96" s="704"/>
      <c r="BZ96" s="704"/>
      <c r="CA96" s="704"/>
      <c r="CB96" s="704"/>
      <c r="CC96" s="704"/>
      <c r="CD96" s="704"/>
      <c r="CE96" s="704"/>
      <c r="CF96" s="704"/>
      <c r="CG96" s="704"/>
      <c r="CH96" s="704"/>
      <c r="CI96" s="704"/>
      <c r="CJ96" s="704"/>
      <c r="CK96" s="704"/>
      <c r="CL96" s="704"/>
      <c r="CM96" s="704"/>
      <c r="CN96" s="704"/>
      <c r="CO96" s="704"/>
      <c r="CP96" s="704"/>
      <c r="CQ96" s="704"/>
      <c r="CR96" s="704"/>
      <c r="CS96" s="704"/>
      <c r="CT96" s="704"/>
      <c r="CU96" s="704"/>
      <c r="CV96" s="704"/>
      <c r="CW96" s="704"/>
      <c r="CX96" s="704"/>
      <c r="CY96" s="704"/>
      <c r="CZ96" s="704"/>
      <c r="DA96" s="704"/>
      <c r="DB96" s="704"/>
      <c r="DC96" s="704"/>
      <c r="DD96" s="704"/>
      <c r="DE96" s="704"/>
      <c r="DF96" s="704"/>
      <c r="DG96" s="704"/>
      <c r="DH96" s="704"/>
      <c r="DI96" s="704"/>
      <c r="DJ96" s="704"/>
      <c r="DK96" s="704"/>
      <c r="DL96" s="704"/>
      <c r="DM96" s="704"/>
      <c r="DN96" s="704"/>
      <c r="DO96" s="704"/>
      <c r="DP96" s="704"/>
      <c r="DQ96" s="704"/>
      <c r="DR96" s="704"/>
      <c r="DS96" s="704"/>
      <c r="DT96" s="704"/>
      <c r="DU96" s="704"/>
      <c r="DV96" s="704"/>
      <c r="DW96" s="704"/>
      <c r="DX96" s="704"/>
      <c r="DY96" s="704"/>
      <c r="DZ96" s="704"/>
      <c r="EA96" s="704"/>
      <c r="EB96" s="704"/>
      <c r="EC96" s="704"/>
      <c r="ED96" s="704"/>
      <c r="EE96" s="704"/>
      <c r="EF96" s="704"/>
      <c r="EG96" s="704"/>
      <c r="EH96" s="704"/>
      <c r="EI96" s="704"/>
      <c r="EJ96" s="704"/>
      <c r="EK96" s="704"/>
      <c r="EL96" s="704"/>
      <c r="EM96" s="704"/>
      <c r="EN96" s="704"/>
      <c r="EO96" s="704"/>
      <c r="EP96" s="704"/>
      <c r="EQ96" s="704"/>
      <c r="ER96" s="704"/>
      <c r="ES96" s="704"/>
      <c r="ET96" s="704"/>
      <c r="EU96" s="704"/>
      <c r="EV96" s="704"/>
      <c r="EW96" s="704"/>
      <c r="EX96" s="704"/>
      <c r="EY96" s="704"/>
      <c r="EZ96" s="704"/>
      <c r="FA96" s="704"/>
      <c r="FB96" s="704"/>
      <c r="FC96" s="704"/>
      <c r="FD96" s="704"/>
      <c r="FE96" s="704"/>
      <c r="FF96" s="704"/>
      <c r="FG96" s="704"/>
      <c r="FH96" s="704"/>
      <c r="FI96" s="704"/>
      <c r="FJ96" s="704"/>
      <c r="FK96" s="706"/>
      <c r="FL96" s="706"/>
      <c r="FM96" s="706"/>
      <c r="FN96" s="706"/>
      <c r="FO96" s="706"/>
      <c r="FP96" s="706"/>
      <c r="FQ96" s="706"/>
      <c r="FR96" s="706"/>
      <c r="FS96" s="706"/>
      <c r="FT96" s="706"/>
      <c r="FU96" s="706"/>
      <c r="FV96" s="706"/>
      <c r="FW96" s="706"/>
      <c r="FX96" s="706"/>
      <c r="FY96" s="706"/>
      <c r="FZ96" s="706"/>
      <c r="GA96" s="706"/>
      <c r="GB96" s="706"/>
      <c r="GC96" s="706"/>
      <c r="GD96" s="706"/>
      <c r="GE96" s="706"/>
      <c r="GF96" s="706"/>
      <c r="GG96" s="706"/>
      <c r="GH96" s="706"/>
      <c r="GI96" s="706"/>
      <c r="HS96" s="704"/>
      <c r="HT96" s="704"/>
      <c r="HU96" s="704"/>
      <c r="HV96" s="706"/>
      <c r="HW96" s="706"/>
      <c r="HX96" s="706"/>
      <c r="HY96" s="706"/>
      <c r="HZ96" s="706"/>
      <c r="IA96" s="706"/>
      <c r="IB96" s="706"/>
      <c r="IC96" s="706"/>
      <c r="ID96" s="704"/>
    </row>
    <row r="97" spans="1:243" s="1034" customFormat="1" ht="27" customHeight="1" x14ac:dyDescent="0.25">
      <c r="A97" s="691">
        <v>9</v>
      </c>
      <c r="B97" s="694" t="s">
        <v>1206</v>
      </c>
      <c r="C97" s="725">
        <v>204</v>
      </c>
      <c r="D97" s="724">
        <v>532</v>
      </c>
      <c r="E97" s="707">
        <v>25</v>
      </c>
      <c r="F97" s="696" t="s">
        <v>1121</v>
      </c>
      <c r="G97" s="1042" t="s">
        <v>1505</v>
      </c>
      <c r="H97" s="767" t="s">
        <v>1112</v>
      </c>
      <c r="I97" s="752" t="s">
        <v>1113</v>
      </c>
      <c r="J97" s="753" t="s">
        <v>1139</v>
      </c>
      <c r="K97" s="770" t="s">
        <v>1115</v>
      </c>
      <c r="L97" s="761" t="s">
        <v>1124</v>
      </c>
      <c r="M97" s="753" t="s">
        <v>1140</v>
      </c>
      <c r="N97" s="753" t="s">
        <v>1141</v>
      </c>
      <c r="O97" s="753" t="s">
        <v>1128</v>
      </c>
      <c r="P97" s="753" t="s">
        <v>1129</v>
      </c>
      <c r="Q97" s="765">
        <v>8</v>
      </c>
      <c r="R97" s="765" t="s">
        <v>1120</v>
      </c>
      <c r="S97" s="755">
        <v>2</v>
      </c>
      <c r="T97" s="775">
        <v>2.11</v>
      </c>
      <c r="U97" s="757">
        <v>41334</v>
      </c>
      <c r="V97" s="758">
        <v>41791</v>
      </c>
      <c r="W97" s="701">
        <v>5</v>
      </c>
      <c r="X97" s="1081"/>
      <c r="Y97" s="1082">
        <v>60000</v>
      </c>
      <c r="Z97" s="1081">
        <f t="shared" si="12"/>
        <v>60000</v>
      </c>
      <c r="AA97" s="868"/>
      <c r="AB97" s="868"/>
      <c r="AC97" s="868"/>
      <c r="AD97" s="868">
        <v>30000</v>
      </c>
      <c r="AE97" s="868">
        <v>30000</v>
      </c>
      <c r="AF97" s="868"/>
      <c r="AG97" s="868"/>
      <c r="AH97" s="868"/>
      <c r="AI97" s="868"/>
      <c r="AJ97" s="868"/>
      <c r="AK97" s="868"/>
      <c r="AL97" s="868"/>
      <c r="AM97" s="868">
        <f t="shared" si="13"/>
        <v>60000</v>
      </c>
      <c r="AN97" s="868">
        <f t="shared" si="14"/>
        <v>0</v>
      </c>
      <c r="AO97" s="868"/>
      <c r="AP97" s="868"/>
      <c r="AQ97" s="704"/>
      <c r="AR97" s="704"/>
      <c r="AS97" s="704"/>
      <c r="AT97" s="704"/>
      <c r="AU97" s="704"/>
      <c r="AV97" s="704"/>
      <c r="AW97" s="704"/>
      <c r="AX97" s="704"/>
      <c r="AY97" s="704"/>
      <c r="AZ97" s="704"/>
      <c r="BA97" s="704"/>
      <c r="BB97" s="704"/>
      <c r="BC97" s="704"/>
      <c r="BD97" s="704"/>
      <c r="BE97" s="704"/>
      <c r="BF97" s="704"/>
      <c r="BG97" s="704"/>
      <c r="BH97" s="704"/>
      <c r="BI97" s="704"/>
      <c r="BJ97" s="704"/>
      <c r="BK97" s="704"/>
      <c r="BL97" s="704"/>
      <c r="BM97" s="704"/>
      <c r="BN97" s="704"/>
      <c r="BO97" s="704"/>
      <c r="BP97" s="704"/>
      <c r="BQ97" s="704"/>
      <c r="BR97" s="704"/>
      <c r="BS97" s="704"/>
      <c r="BT97" s="704"/>
      <c r="BU97" s="704"/>
      <c r="BV97" s="704"/>
      <c r="BW97" s="704"/>
      <c r="BX97" s="704"/>
      <c r="BY97" s="704"/>
      <c r="BZ97" s="704"/>
      <c r="CA97" s="704"/>
      <c r="CB97" s="704"/>
      <c r="CC97" s="704"/>
      <c r="CD97" s="704"/>
      <c r="CE97" s="704"/>
      <c r="CF97" s="704"/>
      <c r="CG97" s="704"/>
      <c r="CH97" s="704"/>
      <c r="CI97" s="704"/>
      <c r="CJ97" s="704"/>
      <c r="CK97" s="704"/>
      <c r="CL97" s="704"/>
      <c r="CM97" s="704"/>
      <c r="CN97" s="704"/>
      <c r="CO97" s="704"/>
      <c r="CP97" s="704"/>
      <c r="CQ97" s="704"/>
      <c r="CR97" s="704"/>
      <c r="CS97" s="704"/>
      <c r="CT97" s="704"/>
      <c r="CU97" s="704"/>
      <c r="CV97" s="704"/>
      <c r="CW97" s="704"/>
      <c r="CX97" s="704"/>
      <c r="CY97" s="704"/>
      <c r="CZ97" s="704"/>
      <c r="DA97" s="704"/>
      <c r="DB97" s="704"/>
      <c r="DC97" s="704"/>
      <c r="DD97" s="704"/>
      <c r="DE97" s="704"/>
      <c r="DF97" s="704"/>
      <c r="DG97" s="704"/>
      <c r="DH97" s="704"/>
      <c r="DI97" s="704"/>
      <c r="DJ97" s="704"/>
      <c r="DK97" s="704"/>
      <c r="DL97" s="704"/>
      <c r="DM97" s="704"/>
      <c r="DN97" s="704"/>
      <c r="DO97" s="704"/>
      <c r="DP97" s="704"/>
      <c r="DQ97" s="704"/>
      <c r="DR97" s="704"/>
      <c r="DS97" s="704"/>
      <c r="DT97" s="704"/>
      <c r="DU97" s="704"/>
      <c r="DV97" s="704"/>
      <c r="DW97" s="704"/>
      <c r="DX97" s="704"/>
      <c r="DY97" s="704"/>
      <c r="DZ97" s="704"/>
      <c r="EA97" s="704"/>
      <c r="EB97" s="704"/>
      <c r="EC97" s="704"/>
      <c r="ED97" s="704"/>
      <c r="EE97" s="704"/>
      <c r="EF97" s="704"/>
      <c r="EG97" s="704"/>
      <c r="EH97" s="706"/>
      <c r="EI97" s="706"/>
      <c r="EJ97" s="706"/>
      <c r="EK97" s="706"/>
      <c r="EL97" s="706"/>
      <c r="EM97" s="706"/>
      <c r="EN97" s="706"/>
      <c r="EO97" s="706"/>
      <c r="EP97" s="706"/>
      <c r="EQ97" s="706"/>
      <c r="ER97" s="706"/>
      <c r="ES97" s="706"/>
      <c r="ET97" s="706"/>
      <c r="EU97" s="706"/>
      <c r="EV97" s="706"/>
      <c r="EW97" s="706"/>
      <c r="EX97" s="706"/>
      <c r="EY97" s="706"/>
      <c r="EZ97" s="706"/>
      <c r="FA97" s="706"/>
      <c r="FB97" s="706"/>
      <c r="FC97" s="706"/>
      <c r="FD97" s="706"/>
      <c r="FE97" s="706"/>
      <c r="FF97" s="706"/>
      <c r="FG97" s="706"/>
      <c r="FH97" s="706"/>
      <c r="FI97" s="706"/>
      <c r="FJ97" s="706"/>
      <c r="HS97" s="704"/>
      <c r="HT97" s="704"/>
      <c r="HU97" s="704"/>
      <c r="ID97" s="704"/>
      <c r="IE97" s="706"/>
      <c r="IF97" s="706"/>
      <c r="IG97" s="706"/>
      <c r="IH97" s="706"/>
      <c r="II97" s="706"/>
    </row>
    <row r="98" spans="1:243" s="1034" customFormat="1" ht="27" customHeight="1" x14ac:dyDescent="0.25">
      <c r="A98" s="1122">
        <v>10</v>
      </c>
      <c r="B98" s="694" t="s">
        <v>1206</v>
      </c>
      <c r="C98" s="725">
        <v>204</v>
      </c>
      <c r="D98" s="725">
        <v>544</v>
      </c>
      <c r="E98" s="707">
        <v>5</v>
      </c>
      <c r="F98" s="696" t="s">
        <v>1125</v>
      </c>
      <c r="G98" s="1042" t="s">
        <v>1210</v>
      </c>
      <c r="H98" s="767" t="s">
        <v>1112</v>
      </c>
      <c r="I98" s="752" t="s">
        <v>1113</v>
      </c>
      <c r="J98" s="753" t="s">
        <v>1139</v>
      </c>
      <c r="K98" s="770" t="s">
        <v>1151</v>
      </c>
      <c r="L98" s="770" t="s">
        <v>1124</v>
      </c>
      <c r="M98" s="753" t="s">
        <v>1140</v>
      </c>
      <c r="N98" s="753" t="s">
        <v>1141</v>
      </c>
      <c r="O98" s="753" t="s">
        <v>1141</v>
      </c>
      <c r="P98" s="770" t="s">
        <v>1211</v>
      </c>
      <c r="Q98" s="765">
        <v>17</v>
      </c>
      <c r="R98" s="765" t="s">
        <v>1120</v>
      </c>
      <c r="S98" s="755">
        <v>2</v>
      </c>
      <c r="T98" s="775">
        <v>2.11</v>
      </c>
      <c r="U98" s="771">
        <v>41456</v>
      </c>
      <c r="V98" s="771">
        <v>41791</v>
      </c>
      <c r="W98" s="918">
        <v>7</v>
      </c>
      <c r="X98" s="1081">
        <v>0</v>
      </c>
      <c r="Y98" s="1081">
        <v>7000</v>
      </c>
      <c r="Z98" s="1081">
        <f t="shared" si="12"/>
        <v>7000</v>
      </c>
      <c r="AA98" s="868"/>
      <c r="AB98" s="868"/>
      <c r="AC98" s="868">
        <v>7000</v>
      </c>
      <c r="AD98" s="868"/>
      <c r="AE98" s="868"/>
      <c r="AF98" s="868"/>
      <c r="AG98" s="868"/>
      <c r="AH98" s="868"/>
      <c r="AI98" s="868"/>
      <c r="AJ98" s="868"/>
      <c r="AK98" s="868"/>
      <c r="AL98" s="868"/>
      <c r="AM98" s="868">
        <f t="shared" si="13"/>
        <v>7000</v>
      </c>
      <c r="AN98" s="868">
        <f t="shared" si="14"/>
        <v>0</v>
      </c>
      <c r="AO98" s="868">
        <v>17000</v>
      </c>
      <c r="AP98" s="919"/>
      <c r="AQ98" s="704"/>
      <c r="AR98" s="704"/>
      <c r="AS98" s="704"/>
      <c r="AT98" s="704"/>
      <c r="AU98" s="704"/>
      <c r="AV98" s="704"/>
      <c r="AW98" s="704"/>
      <c r="AX98" s="704"/>
      <c r="AY98" s="704"/>
      <c r="AZ98" s="704"/>
      <c r="BA98" s="704"/>
      <c r="BB98" s="704"/>
      <c r="BC98" s="704"/>
      <c r="BD98" s="704"/>
      <c r="BE98" s="704"/>
      <c r="BF98" s="704"/>
      <c r="BG98" s="704"/>
      <c r="BH98" s="704"/>
      <c r="BI98" s="704"/>
      <c r="BJ98" s="704"/>
      <c r="BK98" s="704"/>
      <c r="BL98" s="704"/>
      <c r="BM98" s="704"/>
      <c r="BN98" s="704"/>
      <c r="BO98" s="704"/>
      <c r="BP98" s="704"/>
      <c r="BQ98" s="704"/>
      <c r="BR98" s="704"/>
      <c r="BS98" s="704"/>
      <c r="BT98" s="704"/>
      <c r="BU98" s="704"/>
      <c r="BV98" s="704"/>
      <c r="BW98" s="704"/>
      <c r="BX98" s="704"/>
      <c r="BY98" s="704"/>
      <c r="BZ98" s="704"/>
      <c r="CA98" s="704"/>
      <c r="CB98" s="704"/>
      <c r="CC98" s="704"/>
      <c r="CD98" s="704"/>
      <c r="CE98" s="704"/>
      <c r="CF98" s="704"/>
      <c r="CG98" s="704"/>
      <c r="CH98" s="704"/>
      <c r="CI98" s="704"/>
      <c r="CJ98" s="704"/>
      <c r="CK98" s="704"/>
      <c r="CL98" s="704"/>
      <c r="CM98" s="704"/>
      <c r="CN98" s="704"/>
      <c r="CO98" s="704"/>
      <c r="CP98" s="704"/>
      <c r="CQ98" s="704"/>
      <c r="CR98" s="704"/>
      <c r="CS98" s="704"/>
      <c r="CT98" s="704"/>
      <c r="CU98" s="704"/>
      <c r="CV98" s="704"/>
      <c r="CW98" s="704"/>
      <c r="CX98" s="704"/>
      <c r="CY98" s="704"/>
      <c r="CZ98" s="704"/>
      <c r="DA98" s="704"/>
      <c r="DB98" s="704"/>
      <c r="DC98" s="704"/>
      <c r="DD98" s="704"/>
      <c r="DE98" s="704"/>
      <c r="DF98" s="704"/>
      <c r="DG98" s="704"/>
      <c r="DH98" s="704"/>
      <c r="DI98" s="704"/>
      <c r="DJ98" s="704"/>
      <c r="DK98" s="704"/>
      <c r="DL98" s="704"/>
      <c r="DM98" s="704"/>
      <c r="DN98" s="704"/>
      <c r="DO98" s="704"/>
      <c r="DP98" s="704"/>
      <c r="DQ98" s="704"/>
      <c r="DR98" s="704"/>
      <c r="DS98" s="704"/>
      <c r="DT98" s="704"/>
      <c r="DU98" s="704"/>
      <c r="DV98" s="704"/>
      <c r="DW98" s="704"/>
      <c r="DX98" s="704"/>
      <c r="DY98" s="704"/>
      <c r="DZ98" s="704"/>
      <c r="EA98" s="704"/>
      <c r="EB98" s="704"/>
      <c r="EC98" s="706"/>
      <c r="ED98" s="706"/>
      <c r="EE98" s="706"/>
      <c r="EF98" s="706"/>
      <c r="EG98" s="706"/>
      <c r="EH98" s="706"/>
      <c r="EI98" s="706"/>
      <c r="EJ98" s="706"/>
      <c r="EK98" s="706"/>
      <c r="EL98" s="706"/>
      <c r="EM98" s="706"/>
      <c r="EN98" s="706"/>
      <c r="EO98" s="706"/>
      <c r="EP98" s="706"/>
      <c r="EQ98" s="706"/>
      <c r="ER98" s="706"/>
      <c r="ES98" s="706"/>
      <c r="ET98" s="706"/>
      <c r="EU98" s="706"/>
      <c r="EV98" s="706"/>
      <c r="EW98" s="706"/>
      <c r="EX98" s="706"/>
      <c r="EY98" s="706"/>
      <c r="EZ98" s="706"/>
      <c r="FA98" s="706"/>
      <c r="FB98" s="706"/>
      <c r="FC98" s="706"/>
      <c r="FD98" s="706"/>
      <c r="FE98" s="706"/>
      <c r="FF98" s="706"/>
      <c r="FG98" s="706"/>
      <c r="FH98" s="706"/>
      <c r="FI98" s="706"/>
      <c r="FJ98" s="704"/>
      <c r="FK98" s="1035"/>
      <c r="FL98" s="704"/>
      <c r="FM98" s="704"/>
      <c r="FN98" s="704"/>
      <c r="FO98" s="704"/>
      <c r="FP98" s="704"/>
      <c r="FQ98" s="704"/>
      <c r="FR98" s="704"/>
      <c r="FS98" s="704"/>
      <c r="FT98" s="704"/>
      <c r="FU98" s="704"/>
      <c r="FV98" s="704"/>
      <c r="FW98" s="704"/>
      <c r="FX98" s="704"/>
      <c r="FY98" s="704"/>
      <c r="FZ98" s="704"/>
      <c r="GA98" s="704"/>
      <c r="GB98" s="704"/>
      <c r="GC98" s="704"/>
      <c r="GD98" s="704"/>
      <c r="GE98" s="704"/>
      <c r="GF98" s="704"/>
      <c r="GG98" s="704"/>
      <c r="GH98" s="704"/>
      <c r="GI98" s="704"/>
      <c r="GJ98" s="704"/>
      <c r="GK98" s="704"/>
      <c r="GL98" s="704"/>
      <c r="GM98" s="704"/>
      <c r="GN98" s="704"/>
      <c r="GO98" s="704"/>
      <c r="GP98" s="704"/>
      <c r="GQ98" s="704"/>
      <c r="GR98" s="704"/>
      <c r="GS98" s="704"/>
      <c r="GT98" s="704"/>
      <c r="GU98" s="704"/>
      <c r="GV98" s="704"/>
      <c r="GW98" s="704"/>
      <c r="GX98" s="704"/>
      <c r="GY98" s="704"/>
      <c r="GZ98" s="704"/>
      <c r="HA98" s="704"/>
      <c r="HB98" s="704"/>
      <c r="HC98" s="704"/>
      <c r="HD98" s="704"/>
      <c r="HE98" s="704"/>
      <c r="HF98" s="704"/>
      <c r="HG98" s="704"/>
      <c r="HH98" s="704"/>
      <c r="HI98" s="704"/>
      <c r="HJ98" s="704"/>
      <c r="HK98" s="704"/>
      <c r="HL98" s="704"/>
      <c r="HM98" s="704"/>
      <c r="HN98" s="704"/>
      <c r="HO98" s="704"/>
      <c r="HP98" s="704"/>
      <c r="HQ98" s="704"/>
      <c r="HR98" s="704"/>
      <c r="HS98" s="814"/>
      <c r="HT98" s="814"/>
      <c r="HU98" s="814"/>
      <c r="HV98" s="706"/>
      <c r="HW98" s="706"/>
      <c r="HX98" s="706"/>
      <c r="HY98" s="706"/>
      <c r="HZ98" s="706"/>
      <c r="IA98" s="706"/>
      <c r="IB98" s="706"/>
      <c r="IC98" s="706"/>
      <c r="ID98" s="704"/>
    </row>
    <row r="99" spans="1:243" s="1034" customFormat="1" ht="27" customHeight="1" x14ac:dyDescent="0.25">
      <c r="A99" s="691">
        <v>11</v>
      </c>
      <c r="B99" s="694" t="s">
        <v>1206</v>
      </c>
      <c r="C99" s="725">
        <v>204</v>
      </c>
      <c r="D99" s="725">
        <v>544</v>
      </c>
      <c r="E99" s="707">
        <v>6</v>
      </c>
      <c r="F99" s="696" t="s">
        <v>1125</v>
      </c>
      <c r="G99" s="1042" t="s">
        <v>1212</v>
      </c>
      <c r="H99" s="767" t="s">
        <v>1112</v>
      </c>
      <c r="I99" s="752" t="s">
        <v>1113</v>
      </c>
      <c r="J99" s="753" t="s">
        <v>1139</v>
      </c>
      <c r="K99" s="770" t="s">
        <v>1151</v>
      </c>
      <c r="L99" s="770" t="s">
        <v>1124</v>
      </c>
      <c r="M99" s="753" t="s">
        <v>1140</v>
      </c>
      <c r="N99" s="753" t="s">
        <v>1141</v>
      </c>
      <c r="O99" s="753" t="s">
        <v>1141</v>
      </c>
      <c r="P99" s="770" t="s">
        <v>1211</v>
      </c>
      <c r="Q99" s="765">
        <v>2</v>
      </c>
      <c r="R99" s="765" t="s">
        <v>1120</v>
      </c>
      <c r="S99" s="755">
        <v>2</v>
      </c>
      <c r="T99" s="775">
        <v>2.11</v>
      </c>
      <c r="U99" s="771">
        <v>41456</v>
      </c>
      <c r="V99" s="758">
        <v>42156</v>
      </c>
      <c r="W99" s="918">
        <v>7</v>
      </c>
      <c r="X99" s="1081">
        <v>0</v>
      </c>
      <c r="Y99" s="1082">
        <v>8100</v>
      </c>
      <c r="Z99" s="1081">
        <f t="shared" si="12"/>
        <v>8100</v>
      </c>
      <c r="AA99" s="868"/>
      <c r="AB99" s="868"/>
      <c r="AC99" s="868">
        <v>8100</v>
      </c>
      <c r="AD99" s="868"/>
      <c r="AE99" s="868"/>
      <c r="AF99" s="868"/>
      <c r="AG99" s="868"/>
      <c r="AH99" s="868"/>
      <c r="AI99" s="868"/>
      <c r="AJ99" s="868"/>
      <c r="AK99" s="868"/>
      <c r="AL99" s="868"/>
      <c r="AM99" s="868">
        <f t="shared" si="13"/>
        <v>8100</v>
      </c>
      <c r="AN99" s="868">
        <f t="shared" si="14"/>
        <v>0</v>
      </c>
      <c r="AO99" s="868">
        <v>16000</v>
      </c>
      <c r="AP99" s="919"/>
      <c r="AQ99" s="704"/>
      <c r="AR99" s="704"/>
      <c r="AS99" s="704"/>
      <c r="AT99" s="704"/>
      <c r="AU99" s="704"/>
      <c r="AV99" s="704"/>
      <c r="AW99" s="704"/>
      <c r="AX99" s="704"/>
      <c r="AY99" s="704"/>
      <c r="AZ99" s="704"/>
      <c r="BA99" s="704"/>
      <c r="BB99" s="704"/>
      <c r="BC99" s="704"/>
      <c r="BD99" s="704"/>
      <c r="BE99" s="704"/>
      <c r="BF99" s="704"/>
      <c r="BG99" s="704"/>
      <c r="BH99" s="704"/>
      <c r="BI99" s="704"/>
      <c r="BJ99" s="704"/>
      <c r="BK99" s="704"/>
      <c r="BL99" s="704"/>
      <c r="BM99" s="704"/>
      <c r="BN99" s="704"/>
      <c r="BO99" s="704"/>
      <c r="BP99" s="704"/>
      <c r="BQ99" s="704"/>
      <c r="BR99" s="704"/>
      <c r="BS99" s="704"/>
      <c r="BT99" s="704"/>
      <c r="BU99" s="704"/>
      <c r="BV99" s="704"/>
      <c r="BW99" s="704"/>
      <c r="BX99" s="704"/>
      <c r="BY99" s="704"/>
      <c r="BZ99" s="704"/>
      <c r="CA99" s="704"/>
      <c r="CB99" s="704"/>
      <c r="CC99" s="704"/>
      <c r="CD99" s="704"/>
      <c r="CE99" s="704"/>
      <c r="CF99" s="704"/>
      <c r="CG99" s="704"/>
      <c r="CH99" s="704"/>
      <c r="CI99" s="704"/>
      <c r="CJ99" s="704"/>
      <c r="CK99" s="704"/>
      <c r="CL99" s="704"/>
      <c r="CM99" s="704"/>
      <c r="CN99" s="704"/>
      <c r="CO99" s="704"/>
      <c r="CP99" s="704"/>
      <c r="CQ99" s="704"/>
      <c r="CR99" s="704"/>
      <c r="CS99" s="704"/>
      <c r="CT99" s="704"/>
      <c r="CU99" s="704"/>
      <c r="CV99" s="704"/>
      <c r="CW99" s="704"/>
      <c r="CX99" s="704"/>
      <c r="CY99" s="704"/>
      <c r="CZ99" s="704"/>
      <c r="DA99" s="704"/>
      <c r="DB99" s="704"/>
      <c r="DC99" s="704"/>
      <c r="DD99" s="704"/>
      <c r="DE99" s="704"/>
      <c r="DF99" s="704"/>
      <c r="DG99" s="704"/>
      <c r="DH99" s="704"/>
      <c r="DI99" s="704"/>
      <c r="DJ99" s="704"/>
      <c r="DK99" s="704"/>
      <c r="DL99" s="704"/>
      <c r="DM99" s="704"/>
      <c r="DN99" s="704"/>
      <c r="DO99" s="704"/>
      <c r="DP99" s="704"/>
      <c r="DQ99" s="704"/>
      <c r="DR99" s="704"/>
      <c r="DS99" s="704"/>
      <c r="DT99" s="704"/>
      <c r="DU99" s="704"/>
      <c r="DV99" s="704"/>
      <c r="DW99" s="704"/>
      <c r="DX99" s="704"/>
      <c r="DY99" s="704"/>
      <c r="DZ99" s="704"/>
      <c r="EA99" s="704"/>
      <c r="EB99" s="704"/>
      <c r="EC99" s="706"/>
      <c r="ED99" s="704"/>
      <c r="EE99" s="704"/>
      <c r="EF99" s="704"/>
      <c r="EG99" s="704"/>
      <c r="EH99" s="706"/>
      <c r="EI99" s="706"/>
      <c r="EJ99" s="706"/>
      <c r="EK99" s="706"/>
      <c r="EL99" s="706"/>
      <c r="EM99" s="706"/>
      <c r="EN99" s="706"/>
      <c r="EO99" s="706"/>
      <c r="EP99" s="706"/>
      <c r="EQ99" s="706"/>
      <c r="ER99" s="706"/>
      <c r="ES99" s="706"/>
      <c r="ET99" s="706"/>
      <c r="EU99" s="706"/>
      <c r="EV99" s="706"/>
      <c r="EW99" s="706"/>
      <c r="EX99" s="706"/>
      <c r="EY99" s="706"/>
      <c r="EZ99" s="706"/>
      <c r="FA99" s="706"/>
      <c r="FB99" s="706"/>
      <c r="FC99" s="706"/>
      <c r="FD99" s="706"/>
      <c r="FE99" s="706"/>
      <c r="FF99" s="706"/>
      <c r="FG99" s="706"/>
      <c r="FH99" s="706"/>
      <c r="FI99" s="706"/>
      <c r="FJ99" s="704"/>
      <c r="FK99" s="1035"/>
      <c r="FL99" s="704"/>
      <c r="FM99" s="704"/>
      <c r="FN99" s="704"/>
      <c r="FO99" s="704"/>
      <c r="FP99" s="704"/>
      <c r="FQ99" s="704"/>
      <c r="FR99" s="704"/>
      <c r="FS99" s="704"/>
      <c r="FT99" s="704"/>
      <c r="FU99" s="704"/>
      <c r="FV99" s="704"/>
      <c r="FW99" s="704"/>
      <c r="FX99" s="704"/>
      <c r="FY99" s="704"/>
      <c r="FZ99" s="704"/>
      <c r="GA99" s="704"/>
      <c r="GB99" s="704"/>
      <c r="GC99" s="704"/>
      <c r="GD99" s="704"/>
      <c r="GE99" s="704"/>
      <c r="GF99" s="704"/>
      <c r="GG99" s="704"/>
      <c r="GH99" s="704"/>
      <c r="GI99" s="704"/>
      <c r="GJ99" s="704"/>
      <c r="GK99" s="704"/>
      <c r="GL99" s="704"/>
      <c r="GM99" s="706"/>
      <c r="GN99" s="706"/>
      <c r="GO99" s="706"/>
      <c r="GP99" s="706"/>
      <c r="GQ99" s="706"/>
      <c r="GR99" s="706"/>
      <c r="GS99" s="706"/>
      <c r="GT99" s="706"/>
      <c r="GU99" s="706"/>
      <c r="GV99" s="704"/>
      <c r="GW99" s="704"/>
      <c r="GX99" s="704"/>
      <c r="GY99" s="704"/>
      <c r="GZ99" s="704"/>
      <c r="HA99" s="704"/>
      <c r="HB99" s="704"/>
      <c r="HC99" s="704"/>
      <c r="HD99" s="704"/>
      <c r="HE99" s="704"/>
      <c r="HF99" s="704"/>
      <c r="HG99" s="704"/>
      <c r="HH99" s="704"/>
      <c r="HI99" s="704"/>
      <c r="HJ99" s="704"/>
      <c r="HK99" s="704"/>
      <c r="HL99" s="704"/>
      <c r="HM99" s="704"/>
      <c r="HN99" s="704"/>
      <c r="HO99" s="704"/>
      <c r="HP99" s="704"/>
      <c r="HQ99" s="704"/>
      <c r="HR99" s="704"/>
      <c r="HS99" s="814"/>
      <c r="HT99" s="814"/>
      <c r="HU99" s="814"/>
      <c r="HV99" s="706"/>
      <c r="HW99" s="706"/>
      <c r="HX99" s="706"/>
      <c r="HY99" s="706"/>
      <c r="HZ99" s="706"/>
      <c r="IA99" s="706"/>
      <c r="IB99" s="706"/>
      <c r="IC99" s="706"/>
      <c r="ID99" s="704"/>
    </row>
    <row r="100" spans="1:243" s="1034" customFormat="1" ht="27" customHeight="1" x14ac:dyDescent="0.25">
      <c r="A100" s="691">
        <v>12</v>
      </c>
      <c r="B100" s="694" t="s">
        <v>1206</v>
      </c>
      <c r="C100" s="725">
        <v>204</v>
      </c>
      <c r="D100" s="725">
        <v>544</v>
      </c>
      <c r="E100" s="707">
        <v>7</v>
      </c>
      <c r="F100" s="696" t="s">
        <v>1125</v>
      </c>
      <c r="G100" s="1042" t="s">
        <v>1213</v>
      </c>
      <c r="H100" s="767" t="s">
        <v>1112</v>
      </c>
      <c r="I100" s="752" t="s">
        <v>1113</v>
      </c>
      <c r="J100" s="753" t="s">
        <v>1139</v>
      </c>
      <c r="K100" s="770" t="s">
        <v>1151</v>
      </c>
      <c r="L100" s="770" t="s">
        <v>1124</v>
      </c>
      <c r="M100" s="753" t="s">
        <v>1140</v>
      </c>
      <c r="N100" s="753" t="s">
        <v>1141</v>
      </c>
      <c r="O100" s="753" t="s">
        <v>1141</v>
      </c>
      <c r="P100" s="770" t="s">
        <v>1211</v>
      </c>
      <c r="Q100" s="765">
        <v>23</v>
      </c>
      <c r="R100" s="765" t="s">
        <v>1120</v>
      </c>
      <c r="S100" s="755">
        <v>2</v>
      </c>
      <c r="T100" s="775">
        <v>2.11</v>
      </c>
      <c r="U100" s="771">
        <v>41456</v>
      </c>
      <c r="V100" s="771">
        <v>41791</v>
      </c>
      <c r="W100" s="918">
        <v>7</v>
      </c>
      <c r="X100" s="1081">
        <v>0</v>
      </c>
      <c r="Y100" s="1082">
        <v>121900</v>
      </c>
      <c r="Z100" s="1081">
        <f t="shared" si="12"/>
        <v>121900</v>
      </c>
      <c r="AA100" s="868"/>
      <c r="AB100" s="868"/>
      <c r="AC100" s="868"/>
      <c r="AD100" s="868">
        <v>71900</v>
      </c>
      <c r="AE100" s="868">
        <v>50000</v>
      </c>
      <c r="AF100" s="868"/>
      <c r="AG100" s="868"/>
      <c r="AH100" s="868"/>
      <c r="AI100" s="868"/>
      <c r="AJ100" s="868"/>
      <c r="AK100" s="868"/>
      <c r="AL100" s="868"/>
      <c r="AM100" s="868">
        <f t="shared" si="13"/>
        <v>121900</v>
      </c>
      <c r="AN100" s="868">
        <f t="shared" si="14"/>
        <v>0</v>
      </c>
      <c r="AO100" s="868">
        <v>10000</v>
      </c>
      <c r="AP100" s="868"/>
      <c r="AQ100" s="704"/>
      <c r="AR100" s="704"/>
      <c r="AS100" s="704"/>
      <c r="AT100" s="704"/>
      <c r="AU100" s="704"/>
      <c r="AV100" s="704"/>
      <c r="AW100" s="704"/>
      <c r="AX100" s="704"/>
      <c r="AY100" s="704"/>
      <c r="AZ100" s="704"/>
      <c r="BA100" s="704"/>
      <c r="BB100" s="704"/>
      <c r="BC100" s="704"/>
      <c r="BD100" s="704"/>
      <c r="BE100" s="704"/>
      <c r="BF100" s="704"/>
      <c r="BG100" s="704"/>
      <c r="BH100" s="704"/>
      <c r="BI100" s="704"/>
      <c r="BJ100" s="704"/>
      <c r="BK100" s="704"/>
      <c r="BL100" s="704"/>
      <c r="BM100" s="704"/>
      <c r="BN100" s="704"/>
      <c r="BO100" s="704"/>
      <c r="BP100" s="704"/>
      <c r="BQ100" s="704"/>
      <c r="BR100" s="704"/>
      <c r="BS100" s="704"/>
      <c r="BT100" s="704"/>
      <c r="BU100" s="704"/>
      <c r="BV100" s="704"/>
      <c r="BW100" s="704"/>
      <c r="BX100" s="704"/>
      <c r="BY100" s="704"/>
      <c r="BZ100" s="704"/>
      <c r="CA100" s="704"/>
      <c r="CB100" s="704"/>
      <c r="CC100" s="704"/>
      <c r="CD100" s="704"/>
      <c r="CE100" s="704"/>
      <c r="CF100" s="704"/>
      <c r="CG100" s="704"/>
      <c r="CH100" s="704"/>
      <c r="CI100" s="704"/>
      <c r="CJ100" s="704"/>
      <c r="CK100" s="704"/>
      <c r="CL100" s="704"/>
      <c r="CM100" s="704"/>
      <c r="CN100" s="704"/>
      <c r="CO100" s="704"/>
      <c r="CP100" s="704"/>
      <c r="CQ100" s="704"/>
      <c r="CR100" s="704"/>
      <c r="CS100" s="704"/>
      <c r="CT100" s="704"/>
      <c r="CU100" s="704"/>
      <c r="CV100" s="704"/>
      <c r="CW100" s="704"/>
      <c r="CX100" s="704"/>
      <c r="CY100" s="704"/>
      <c r="CZ100" s="704"/>
      <c r="DA100" s="704"/>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704"/>
      <c r="DW100" s="704"/>
      <c r="DX100" s="704"/>
      <c r="DY100" s="704"/>
      <c r="DZ100" s="704"/>
      <c r="EA100" s="704"/>
      <c r="EB100" s="704"/>
      <c r="EC100" s="704"/>
      <c r="ED100" s="704"/>
      <c r="EE100" s="704"/>
      <c r="EF100" s="706"/>
      <c r="EG100" s="706"/>
      <c r="EH100" s="706"/>
      <c r="EI100" s="706"/>
      <c r="EJ100" s="706"/>
      <c r="EK100" s="706"/>
      <c r="EL100" s="706"/>
      <c r="EM100" s="706"/>
      <c r="EN100" s="706"/>
      <c r="EO100" s="706"/>
      <c r="EP100" s="706"/>
      <c r="EQ100" s="706"/>
      <c r="ER100" s="706"/>
      <c r="ES100" s="706"/>
      <c r="ET100" s="706"/>
      <c r="EU100" s="706"/>
      <c r="EV100" s="706"/>
      <c r="EW100" s="706"/>
      <c r="EX100" s="706"/>
      <c r="EY100" s="706"/>
      <c r="EZ100" s="706"/>
      <c r="FA100" s="706"/>
      <c r="FB100" s="706"/>
      <c r="FC100" s="706"/>
      <c r="FD100" s="706"/>
      <c r="FE100" s="706"/>
      <c r="FF100" s="706"/>
      <c r="FG100" s="706"/>
      <c r="FH100" s="706"/>
      <c r="FI100" s="704"/>
      <c r="FJ100" s="704"/>
      <c r="FK100" s="1035"/>
      <c r="FL100" s="704"/>
      <c r="FM100" s="704"/>
      <c r="FN100" s="704"/>
      <c r="FO100" s="704"/>
      <c r="FP100" s="704"/>
      <c r="FQ100" s="704"/>
      <c r="FR100" s="704"/>
      <c r="FS100" s="704"/>
      <c r="FT100" s="704"/>
      <c r="FU100" s="704"/>
      <c r="FV100" s="704"/>
      <c r="FW100" s="704"/>
      <c r="FX100" s="704"/>
      <c r="FY100" s="704"/>
      <c r="FZ100" s="704"/>
      <c r="GA100" s="704"/>
      <c r="GB100" s="704"/>
      <c r="GC100" s="704"/>
      <c r="GD100" s="704"/>
      <c r="GE100" s="704"/>
      <c r="GF100" s="704"/>
      <c r="GG100" s="704"/>
      <c r="GH100" s="704"/>
      <c r="GI100" s="704"/>
      <c r="GJ100" s="704"/>
      <c r="GK100" s="704"/>
      <c r="GL100" s="704"/>
      <c r="GM100" s="704"/>
      <c r="GN100" s="704"/>
      <c r="GO100" s="704"/>
      <c r="GP100" s="704"/>
      <c r="GQ100" s="704"/>
      <c r="GR100" s="704"/>
      <c r="GS100" s="704"/>
      <c r="GT100" s="704"/>
      <c r="GU100" s="704"/>
      <c r="GV100" s="704"/>
      <c r="GW100" s="704"/>
      <c r="GX100" s="704"/>
      <c r="GY100" s="704"/>
      <c r="GZ100" s="704"/>
      <c r="HA100" s="704"/>
      <c r="HB100" s="704"/>
      <c r="HC100" s="704"/>
      <c r="HD100" s="704"/>
      <c r="HE100" s="704"/>
      <c r="HF100" s="704"/>
      <c r="HG100" s="704"/>
      <c r="HH100" s="704"/>
      <c r="HI100" s="704"/>
      <c r="HJ100" s="704"/>
      <c r="HK100" s="704"/>
      <c r="HL100" s="704"/>
      <c r="HM100" s="704"/>
      <c r="HN100" s="704"/>
      <c r="HO100" s="704"/>
      <c r="HP100" s="704"/>
      <c r="HQ100" s="704"/>
      <c r="HR100" s="704"/>
      <c r="HS100" s="828"/>
      <c r="HT100" s="828"/>
      <c r="HU100" s="828"/>
      <c r="HV100" s="814"/>
      <c r="HW100" s="814"/>
      <c r="HX100" s="814"/>
      <c r="HY100" s="814"/>
      <c r="HZ100" s="814"/>
      <c r="IA100" s="814"/>
      <c r="IB100" s="814"/>
      <c r="IC100" s="814"/>
      <c r="ID100" s="704"/>
    </row>
    <row r="101" spans="1:243" s="1034" customFormat="1" ht="27" customHeight="1" x14ac:dyDescent="0.25">
      <c r="A101" s="1122">
        <v>13</v>
      </c>
      <c r="B101" s="694" t="s">
        <v>1206</v>
      </c>
      <c r="C101" s="696">
        <v>204</v>
      </c>
      <c r="D101" s="697">
        <v>544</v>
      </c>
      <c r="E101" s="707">
        <v>8</v>
      </c>
      <c r="F101" s="696" t="s">
        <v>1125</v>
      </c>
      <c r="G101" s="1042" t="s">
        <v>1215</v>
      </c>
      <c r="H101" s="761" t="s">
        <v>1112</v>
      </c>
      <c r="I101" s="752" t="s">
        <v>1113</v>
      </c>
      <c r="J101" s="753" t="s">
        <v>1139</v>
      </c>
      <c r="K101" s="770" t="s">
        <v>1115</v>
      </c>
      <c r="L101" s="770" t="s">
        <v>1124</v>
      </c>
      <c r="M101" s="753" t="s">
        <v>1140</v>
      </c>
      <c r="N101" s="753" t="s">
        <v>1141</v>
      </c>
      <c r="O101" s="753" t="s">
        <v>1141</v>
      </c>
      <c r="P101" s="770" t="s">
        <v>1211</v>
      </c>
      <c r="Q101" s="765">
        <v>2</v>
      </c>
      <c r="R101" s="765" t="s">
        <v>1120</v>
      </c>
      <c r="S101" s="755">
        <v>2</v>
      </c>
      <c r="T101" s="775">
        <v>2.11</v>
      </c>
      <c r="U101" s="771">
        <v>41456</v>
      </c>
      <c r="V101" s="758">
        <v>42156</v>
      </c>
      <c r="W101" s="874">
        <v>7</v>
      </c>
      <c r="X101" s="1081"/>
      <c r="Y101" s="1081"/>
      <c r="Z101" s="1081">
        <f t="shared" si="12"/>
        <v>0</v>
      </c>
      <c r="AA101" s="868"/>
      <c r="AB101" s="868"/>
      <c r="AC101" s="868"/>
      <c r="AD101" s="868"/>
      <c r="AE101" s="868"/>
      <c r="AF101" s="868"/>
      <c r="AG101" s="868"/>
      <c r="AH101" s="868"/>
      <c r="AI101" s="868"/>
      <c r="AJ101" s="868"/>
      <c r="AK101" s="868"/>
      <c r="AL101" s="868"/>
      <c r="AM101" s="868">
        <f t="shared" si="13"/>
        <v>0</v>
      </c>
      <c r="AN101" s="868">
        <f t="shared" si="14"/>
        <v>0</v>
      </c>
      <c r="AO101" s="915">
        <v>7000</v>
      </c>
      <c r="AP101" s="868"/>
      <c r="AQ101" s="706"/>
      <c r="AR101" s="706"/>
      <c r="AS101" s="706"/>
      <c r="AT101" s="706"/>
      <c r="AU101" s="706"/>
      <c r="AV101" s="706"/>
      <c r="AW101" s="706"/>
      <c r="AX101" s="706"/>
      <c r="AY101" s="706"/>
      <c r="AZ101" s="706"/>
      <c r="BA101" s="706"/>
      <c r="BB101" s="706"/>
      <c r="BC101" s="706"/>
      <c r="BD101" s="706"/>
      <c r="BE101" s="706"/>
      <c r="BF101" s="706"/>
      <c r="BG101" s="706"/>
      <c r="BH101" s="706"/>
      <c r="BI101" s="706"/>
      <c r="BJ101" s="706"/>
      <c r="BK101" s="706"/>
      <c r="BL101" s="706"/>
      <c r="BM101" s="706"/>
      <c r="BN101" s="706"/>
      <c r="BO101" s="706"/>
      <c r="BP101" s="706"/>
      <c r="BQ101" s="706"/>
      <c r="BR101" s="706"/>
      <c r="BS101" s="706"/>
      <c r="BT101" s="706"/>
      <c r="BU101" s="706"/>
      <c r="BV101" s="706"/>
      <c r="BW101" s="706"/>
      <c r="BX101" s="706"/>
      <c r="BY101" s="706"/>
      <c r="BZ101" s="706"/>
      <c r="CA101" s="706"/>
      <c r="CB101" s="706"/>
      <c r="CC101" s="706"/>
      <c r="CD101" s="706"/>
      <c r="CE101" s="706"/>
      <c r="CF101" s="706"/>
      <c r="CG101" s="706"/>
      <c r="CH101" s="706"/>
      <c r="CI101" s="706"/>
      <c r="CJ101" s="706"/>
      <c r="CK101" s="706"/>
      <c r="CL101" s="706"/>
      <c r="CM101" s="706"/>
      <c r="CN101" s="706"/>
      <c r="CO101" s="706"/>
      <c r="CP101" s="706"/>
      <c r="CQ101" s="706"/>
      <c r="CR101" s="706"/>
      <c r="CS101" s="706"/>
      <c r="CT101" s="706"/>
      <c r="CU101" s="706"/>
      <c r="CV101" s="706"/>
      <c r="CW101" s="706"/>
      <c r="CX101" s="706"/>
      <c r="CY101" s="706"/>
      <c r="CZ101" s="706"/>
      <c r="DA101" s="706"/>
      <c r="DB101" s="706"/>
      <c r="DC101" s="706"/>
      <c r="DD101" s="706"/>
      <c r="DE101" s="706"/>
      <c r="DF101" s="706"/>
      <c r="DG101" s="706"/>
      <c r="DH101" s="706"/>
      <c r="DI101" s="706"/>
      <c r="DJ101" s="706"/>
      <c r="DK101" s="706"/>
      <c r="DL101" s="706"/>
      <c r="DM101" s="706"/>
      <c r="DN101" s="706"/>
      <c r="DO101" s="706"/>
      <c r="DP101" s="706"/>
      <c r="DQ101" s="706"/>
      <c r="DR101" s="706"/>
      <c r="DS101" s="706"/>
      <c r="DT101" s="706"/>
      <c r="DU101" s="706"/>
      <c r="DV101" s="706"/>
      <c r="DW101" s="706"/>
      <c r="DX101" s="706"/>
      <c r="DY101" s="706"/>
      <c r="DZ101" s="706"/>
      <c r="EA101" s="706"/>
      <c r="EB101" s="706"/>
      <c r="EC101" s="706"/>
      <c r="ED101" s="704"/>
      <c r="EE101" s="704"/>
      <c r="EF101" s="706"/>
      <c r="EG101" s="706"/>
      <c r="EH101" s="706"/>
      <c r="EI101" s="706"/>
      <c r="EJ101" s="706"/>
      <c r="EK101" s="706"/>
      <c r="EL101" s="706"/>
      <c r="EM101" s="706"/>
      <c r="EN101" s="706"/>
      <c r="EO101" s="706"/>
      <c r="EP101" s="706"/>
      <c r="EQ101" s="706"/>
      <c r="ER101" s="706"/>
      <c r="ES101" s="706"/>
      <c r="ET101" s="706"/>
      <c r="EU101" s="706"/>
      <c r="EV101" s="706"/>
      <c r="EW101" s="706"/>
      <c r="EX101" s="706"/>
      <c r="EY101" s="706"/>
      <c r="EZ101" s="706"/>
      <c r="FA101" s="706"/>
      <c r="FB101" s="706"/>
      <c r="FC101" s="706"/>
      <c r="FD101" s="706"/>
      <c r="FE101" s="706"/>
      <c r="FF101" s="706"/>
      <c r="FG101" s="706"/>
      <c r="FH101" s="706"/>
      <c r="FI101" s="706"/>
      <c r="FJ101" s="704"/>
      <c r="FK101" s="1035"/>
      <c r="FL101" s="704"/>
      <c r="FM101" s="704"/>
      <c r="FN101" s="704"/>
      <c r="FO101" s="704"/>
      <c r="FP101" s="704"/>
      <c r="FQ101" s="704"/>
      <c r="FR101" s="704"/>
      <c r="FS101" s="704"/>
      <c r="FT101" s="704"/>
      <c r="FU101" s="704"/>
      <c r="FV101" s="704"/>
      <c r="FW101" s="704"/>
      <c r="FX101" s="704"/>
      <c r="FY101" s="704"/>
      <c r="FZ101" s="704"/>
      <c r="GA101" s="704"/>
      <c r="GB101" s="704"/>
      <c r="GC101" s="704"/>
      <c r="GD101" s="704"/>
      <c r="GE101" s="704"/>
      <c r="GF101" s="704"/>
      <c r="GG101" s="704"/>
      <c r="GH101" s="704"/>
      <c r="GI101" s="704"/>
      <c r="GJ101" s="704"/>
      <c r="GK101" s="704"/>
      <c r="GL101" s="704"/>
      <c r="GM101" s="704"/>
      <c r="GN101" s="704"/>
      <c r="GO101" s="704"/>
      <c r="GP101" s="704"/>
      <c r="GQ101" s="704"/>
      <c r="GR101" s="704"/>
      <c r="GS101" s="704"/>
      <c r="GT101" s="704"/>
      <c r="GU101" s="704"/>
      <c r="GV101" s="704"/>
      <c r="GW101" s="704"/>
      <c r="GX101" s="704"/>
      <c r="GY101" s="704"/>
      <c r="GZ101" s="704"/>
      <c r="HA101" s="704"/>
      <c r="HB101" s="704"/>
      <c r="HC101" s="704"/>
      <c r="HD101" s="704"/>
      <c r="HE101" s="704"/>
      <c r="HF101" s="704"/>
      <c r="HG101" s="704"/>
      <c r="HH101" s="704"/>
      <c r="HI101" s="704"/>
      <c r="HJ101" s="704"/>
      <c r="HK101" s="704"/>
      <c r="HL101" s="704"/>
      <c r="HM101" s="704"/>
      <c r="HN101" s="704"/>
      <c r="HO101" s="704"/>
      <c r="HP101" s="704"/>
      <c r="HQ101" s="704"/>
      <c r="HR101" s="704"/>
      <c r="HS101" s="704"/>
      <c r="HT101" s="704"/>
      <c r="HU101" s="704"/>
      <c r="HV101" s="704"/>
      <c r="HW101" s="704"/>
      <c r="HX101" s="704"/>
      <c r="HY101" s="704"/>
      <c r="HZ101" s="704"/>
      <c r="IA101" s="704"/>
      <c r="IB101" s="704"/>
      <c r="IC101" s="704"/>
      <c r="ID101" s="704"/>
    </row>
    <row r="102" spans="1:243" s="1034" customFormat="1" ht="27" customHeight="1" x14ac:dyDescent="0.25">
      <c r="A102" s="691">
        <v>14</v>
      </c>
      <c r="B102" s="694" t="s">
        <v>1206</v>
      </c>
      <c r="C102" s="696">
        <v>204</v>
      </c>
      <c r="D102" s="697">
        <v>544</v>
      </c>
      <c r="E102" s="707">
        <v>9</v>
      </c>
      <c r="F102" s="696" t="s">
        <v>1125</v>
      </c>
      <c r="G102" s="1042" t="s">
        <v>1214</v>
      </c>
      <c r="H102" s="761" t="s">
        <v>1112</v>
      </c>
      <c r="I102" s="752" t="s">
        <v>1113</v>
      </c>
      <c r="J102" s="753" t="s">
        <v>1139</v>
      </c>
      <c r="K102" s="770" t="s">
        <v>1115</v>
      </c>
      <c r="L102" s="770" t="s">
        <v>1124</v>
      </c>
      <c r="M102" s="753" t="s">
        <v>1140</v>
      </c>
      <c r="N102" s="753" t="s">
        <v>1141</v>
      </c>
      <c r="O102" s="753" t="s">
        <v>1141</v>
      </c>
      <c r="P102" s="770" t="s">
        <v>1211</v>
      </c>
      <c r="Q102" s="765" t="s">
        <v>1120</v>
      </c>
      <c r="R102" s="765" t="s">
        <v>1120</v>
      </c>
      <c r="S102" s="755">
        <v>2</v>
      </c>
      <c r="T102" s="775">
        <v>2.11</v>
      </c>
      <c r="U102" s="771">
        <v>41456</v>
      </c>
      <c r="V102" s="758">
        <v>42156</v>
      </c>
      <c r="W102" s="874">
        <v>7</v>
      </c>
      <c r="X102" s="1081">
        <v>0</v>
      </c>
      <c r="Y102" s="1081"/>
      <c r="Z102" s="1081">
        <f t="shared" si="12"/>
        <v>0</v>
      </c>
      <c r="AA102" s="868"/>
      <c r="AB102" s="868"/>
      <c r="AC102" s="868"/>
      <c r="AD102" s="868"/>
      <c r="AE102" s="868"/>
      <c r="AF102" s="868"/>
      <c r="AG102" s="868"/>
      <c r="AH102" s="868"/>
      <c r="AI102" s="868"/>
      <c r="AJ102" s="868"/>
      <c r="AK102" s="868"/>
      <c r="AL102" s="868"/>
      <c r="AM102" s="868">
        <f t="shared" si="13"/>
        <v>0</v>
      </c>
      <c r="AN102" s="868">
        <f t="shared" si="14"/>
        <v>0</v>
      </c>
      <c r="AO102" s="868">
        <v>50000</v>
      </c>
      <c r="AP102" s="868"/>
      <c r="AQ102" s="706"/>
      <c r="AR102" s="706"/>
      <c r="AS102" s="706"/>
      <c r="AT102" s="706"/>
      <c r="AU102" s="706"/>
      <c r="AV102" s="706"/>
      <c r="AW102" s="706"/>
      <c r="AX102" s="706"/>
      <c r="AY102" s="706"/>
      <c r="AZ102" s="706"/>
      <c r="BA102" s="706"/>
      <c r="BB102" s="706"/>
      <c r="BC102" s="706"/>
      <c r="BD102" s="706"/>
      <c r="BE102" s="706"/>
      <c r="BF102" s="706"/>
      <c r="BG102" s="706"/>
      <c r="BH102" s="706"/>
      <c r="BI102" s="706"/>
      <c r="BJ102" s="706"/>
      <c r="BK102" s="706"/>
      <c r="BL102" s="706"/>
      <c r="BM102" s="706"/>
      <c r="BN102" s="706"/>
      <c r="BO102" s="706"/>
      <c r="BP102" s="706"/>
      <c r="BQ102" s="706"/>
      <c r="BR102" s="706"/>
      <c r="BS102" s="706"/>
      <c r="BT102" s="706"/>
      <c r="BU102" s="706"/>
      <c r="BV102" s="706"/>
      <c r="BW102" s="706"/>
      <c r="BX102" s="706"/>
      <c r="BY102" s="706"/>
      <c r="BZ102" s="706"/>
      <c r="CA102" s="706"/>
      <c r="CB102" s="706"/>
      <c r="CC102" s="706"/>
      <c r="CD102" s="706"/>
      <c r="CE102" s="706"/>
      <c r="CF102" s="706"/>
      <c r="CG102" s="706"/>
      <c r="CH102" s="706"/>
      <c r="CI102" s="706"/>
      <c r="CJ102" s="706"/>
      <c r="CK102" s="706"/>
      <c r="CL102" s="706"/>
      <c r="CM102" s="706"/>
      <c r="CN102" s="706"/>
      <c r="CO102" s="706"/>
      <c r="CP102" s="706"/>
      <c r="CQ102" s="706"/>
      <c r="CR102" s="706"/>
      <c r="CS102" s="706"/>
      <c r="CT102" s="706"/>
      <c r="CU102" s="706"/>
      <c r="CV102" s="706"/>
      <c r="CW102" s="706"/>
      <c r="CX102" s="706"/>
      <c r="CY102" s="706"/>
      <c r="CZ102" s="706"/>
      <c r="DA102" s="70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706"/>
      <c r="DW102" s="706"/>
      <c r="DX102" s="706"/>
      <c r="DY102" s="706"/>
      <c r="DZ102" s="706"/>
      <c r="EA102" s="706"/>
      <c r="EB102" s="706"/>
      <c r="EC102" s="706"/>
      <c r="ED102" s="704"/>
      <c r="EE102" s="704"/>
      <c r="EF102" s="706"/>
      <c r="EG102" s="706"/>
      <c r="EH102" s="706"/>
      <c r="EI102" s="706"/>
      <c r="EJ102" s="706"/>
      <c r="EK102" s="706"/>
      <c r="EL102" s="706"/>
      <c r="EM102" s="706"/>
      <c r="EN102" s="706"/>
      <c r="EO102" s="706"/>
      <c r="EP102" s="706"/>
      <c r="EQ102" s="706"/>
      <c r="ER102" s="706"/>
      <c r="ES102" s="706"/>
      <c r="ET102" s="706"/>
      <c r="EU102" s="706"/>
      <c r="EV102" s="706"/>
      <c r="EW102" s="706"/>
      <c r="EX102" s="706"/>
      <c r="EY102" s="706"/>
      <c r="EZ102" s="706"/>
      <c r="FA102" s="706"/>
      <c r="FB102" s="706"/>
      <c r="FC102" s="706"/>
      <c r="FD102" s="706"/>
      <c r="FE102" s="706"/>
      <c r="FF102" s="706"/>
      <c r="FG102" s="706"/>
      <c r="FH102" s="706"/>
      <c r="FI102" s="706"/>
      <c r="FJ102" s="704"/>
      <c r="FK102" s="1035"/>
      <c r="FL102" s="704"/>
      <c r="FM102" s="704"/>
      <c r="FN102" s="704"/>
      <c r="FO102" s="704"/>
      <c r="FP102" s="704"/>
      <c r="FQ102" s="704"/>
      <c r="FR102" s="704"/>
      <c r="FS102" s="704"/>
      <c r="FT102" s="704"/>
      <c r="FU102" s="704"/>
      <c r="FV102" s="704"/>
      <c r="FW102" s="704"/>
      <c r="FX102" s="704"/>
      <c r="FY102" s="704"/>
      <c r="FZ102" s="704"/>
      <c r="GA102" s="704"/>
      <c r="GB102" s="704"/>
      <c r="GC102" s="704"/>
      <c r="GD102" s="704"/>
      <c r="GE102" s="704"/>
      <c r="GF102" s="704"/>
      <c r="GG102" s="704"/>
      <c r="GH102" s="704"/>
      <c r="GI102" s="704"/>
      <c r="GJ102" s="704"/>
      <c r="GK102" s="704"/>
      <c r="GL102" s="704"/>
      <c r="GM102" s="704"/>
      <c r="GN102" s="704"/>
      <c r="GO102" s="704"/>
      <c r="GP102" s="704"/>
      <c r="GQ102" s="704"/>
      <c r="GR102" s="704"/>
      <c r="GS102" s="704"/>
      <c r="GT102" s="704"/>
      <c r="GU102" s="704"/>
      <c r="GV102" s="704"/>
      <c r="GW102" s="704"/>
      <c r="GX102" s="704"/>
      <c r="GY102" s="704"/>
      <c r="GZ102" s="704"/>
      <c r="HA102" s="704"/>
      <c r="HB102" s="704"/>
      <c r="HC102" s="704"/>
      <c r="HD102" s="704"/>
      <c r="HE102" s="704"/>
      <c r="HF102" s="704"/>
      <c r="HG102" s="704"/>
      <c r="HH102" s="704"/>
      <c r="HI102" s="704"/>
      <c r="HJ102" s="704"/>
      <c r="HK102" s="704"/>
      <c r="HL102" s="704"/>
      <c r="HM102" s="704"/>
      <c r="HN102" s="704"/>
      <c r="HO102" s="704"/>
      <c r="HP102" s="704"/>
      <c r="HQ102" s="704"/>
      <c r="HR102" s="704"/>
      <c r="HS102" s="704"/>
      <c r="HT102" s="704"/>
      <c r="HU102" s="704"/>
      <c r="HV102" s="706"/>
      <c r="HW102" s="706"/>
      <c r="HX102" s="706"/>
      <c r="HY102" s="706"/>
      <c r="HZ102" s="706"/>
      <c r="IA102" s="706"/>
      <c r="IB102" s="706"/>
      <c r="IC102" s="706"/>
      <c r="ID102" s="706"/>
    </row>
    <row r="103" spans="1:243" s="1034" customFormat="1" ht="27" customHeight="1" x14ac:dyDescent="0.25">
      <c r="A103" s="691">
        <v>214</v>
      </c>
      <c r="B103" s="694" t="s">
        <v>1206</v>
      </c>
      <c r="C103" s="696">
        <v>204</v>
      </c>
      <c r="D103" s="697">
        <v>632</v>
      </c>
      <c r="E103" s="707">
        <v>2</v>
      </c>
      <c r="F103" s="696" t="s">
        <v>1121</v>
      </c>
      <c r="G103" s="1042" t="s">
        <v>1217</v>
      </c>
      <c r="H103" s="761" t="s">
        <v>1127</v>
      </c>
      <c r="I103" s="767" t="s">
        <v>1113</v>
      </c>
      <c r="J103" s="753" t="s">
        <v>1139</v>
      </c>
      <c r="K103" s="761" t="s">
        <v>1115</v>
      </c>
      <c r="L103" s="761" t="s">
        <v>1124</v>
      </c>
      <c r="M103" s="753" t="s">
        <v>1140</v>
      </c>
      <c r="N103" s="753" t="s">
        <v>1141</v>
      </c>
      <c r="O103" s="753" t="s">
        <v>1128</v>
      </c>
      <c r="P103" s="753" t="s">
        <v>1129</v>
      </c>
      <c r="Q103" s="753" t="s">
        <v>1160</v>
      </c>
      <c r="R103" s="753" t="s">
        <v>1160</v>
      </c>
      <c r="S103" s="755">
        <v>2</v>
      </c>
      <c r="T103" s="775">
        <v>2.11</v>
      </c>
      <c r="U103" s="771">
        <v>41456</v>
      </c>
      <c r="V103" s="772">
        <v>42522</v>
      </c>
      <c r="W103" s="874">
        <v>25</v>
      </c>
      <c r="X103" s="1081">
        <v>100000</v>
      </c>
      <c r="Y103" s="1081"/>
      <c r="Z103" s="1081">
        <f t="shared" si="12"/>
        <v>100000</v>
      </c>
      <c r="AA103" s="868"/>
      <c r="AB103" s="868"/>
      <c r="AC103" s="868"/>
      <c r="AD103" s="868"/>
      <c r="AE103" s="868"/>
      <c r="AF103" s="868"/>
      <c r="AG103" s="868"/>
      <c r="AH103" s="868"/>
      <c r="AI103" s="868">
        <v>50000</v>
      </c>
      <c r="AJ103" s="868"/>
      <c r="AK103" s="868">
        <v>50000</v>
      </c>
      <c r="AL103" s="868"/>
      <c r="AM103" s="868">
        <f t="shared" si="13"/>
        <v>100000</v>
      </c>
      <c r="AN103" s="868">
        <f t="shared" si="14"/>
        <v>0</v>
      </c>
      <c r="AO103" s="915"/>
      <c r="AP103" s="868"/>
      <c r="AQ103" s="706"/>
      <c r="AR103" s="706"/>
      <c r="AS103" s="706"/>
      <c r="AT103" s="706"/>
      <c r="AU103" s="706"/>
      <c r="AV103" s="706"/>
      <c r="AW103" s="706"/>
      <c r="AX103" s="706"/>
      <c r="AY103" s="706"/>
      <c r="AZ103" s="706"/>
      <c r="BA103" s="706"/>
      <c r="BB103" s="706"/>
      <c r="BC103" s="706"/>
      <c r="BD103" s="706"/>
      <c r="BE103" s="706"/>
      <c r="BF103" s="706"/>
      <c r="BG103" s="706"/>
      <c r="BH103" s="706"/>
      <c r="BI103" s="706"/>
      <c r="BJ103" s="706"/>
      <c r="BK103" s="706"/>
      <c r="BL103" s="706"/>
      <c r="BM103" s="706"/>
      <c r="BN103" s="706"/>
      <c r="BO103" s="706"/>
      <c r="BP103" s="706"/>
      <c r="BQ103" s="706"/>
      <c r="BR103" s="706"/>
      <c r="BS103" s="706"/>
      <c r="BT103" s="706"/>
      <c r="BU103" s="706"/>
      <c r="BV103" s="706"/>
      <c r="BW103" s="706"/>
      <c r="BX103" s="706"/>
      <c r="BY103" s="706"/>
      <c r="BZ103" s="706"/>
      <c r="CA103" s="706"/>
      <c r="CB103" s="706"/>
      <c r="CC103" s="706"/>
      <c r="CD103" s="706"/>
      <c r="CE103" s="706"/>
      <c r="CF103" s="706"/>
      <c r="CG103" s="706"/>
      <c r="CH103" s="706"/>
      <c r="CI103" s="706"/>
      <c r="CJ103" s="706"/>
      <c r="CK103" s="706"/>
      <c r="CL103" s="706"/>
      <c r="CM103" s="706"/>
      <c r="CN103" s="706"/>
      <c r="CO103" s="706"/>
      <c r="CP103" s="706"/>
      <c r="CQ103" s="706"/>
      <c r="CR103" s="706"/>
      <c r="CS103" s="706"/>
      <c r="CT103" s="706"/>
      <c r="CU103" s="706"/>
      <c r="CV103" s="706"/>
      <c r="CW103" s="706"/>
      <c r="CX103" s="706"/>
      <c r="CY103" s="706"/>
      <c r="CZ103" s="706"/>
      <c r="DA103" s="706"/>
      <c r="DB103" s="706"/>
      <c r="DC103" s="706"/>
      <c r="DD103" s="706"/>
      <c r="DE103" s="706"/>
      <c r="DF103" s="706"/>
      <c r="DG103" s="706"/>
      <c r="DH103" s="706"/>
      <c r="DI103" s="706"/>
      <c r="DJ103" s="706"/>
      <c r="DK103" s="706"/>
      <c r="DL103" s="706"/>
      <c r="DM103" s="706"/>
      <c r="DN103" s="706"/>
      <c r="DO103" s="706"/>
      <c r="DP103" s="706"/>
      <c r="DQ103" s="706"/>
      <c r="DR103" s="706"/>
      <c r="DS103" s="706"/>
      <c r="DT103" s="706"/>
      <c r="DU103" s="706"/>
      <c r="DV103" s="706"/>
      <c r="DW103" s="706"/>
      <c r="DX103" s="706"/>
      <c r="DY103" s="706"/>
      <c r="DZ103" s="706"/>
      <c r="EA103" s="706"/>
      <c r="EB103" s="706"/>
      <c r="EC103" s="706"/>
      <c r="ED103" s="704"/>
      <c r="EE103" s="704"/>
      <c r="EF103" s="706"/>
      <c r="EG103" s="706"/>
      <c r="EH103" s="706"/>
      <c r="EI103" s="706"/>
      <c r="EJ103" s="706"/>
      <c r="EK103" s="706"/>
      <c r="EL103" s="706"/>
      <c r="EM103" s="706"/>
      <c r="EN103" s="706"/>
      <c r="EO103" s="706"/>
      <c r="EP103" s="706"/>
      <c r="EQ103" s="706"/>
      <c r="ER103" s="706"/>
      <c r="ES103" s="706"/>
      <c r="ET103" s="706"/>
      <c r="EU103" s="706"/>
      <c r="EV103" s="706"/>
      <c r="EW103" s="706"/>
      <c r="EX103" s="706"/>
      <c r="EY103" s="706"/>
      <c r="EZ103" s="706"/>
      <c r="FA103" s="706"/>
      <c r="FB103" s="706"/>
      <c r="FC103" s="706"/>
      <c r="FD103" s="706"/>
      <c r="FE103" s="706"/>
      <c r="FF103" s="706"/>
      <c r="FG103" s="706"/>
      <c r="FH103" s="706"/>
      <c r="FI103" s="706"/>
      <c r="FJ103" s="704"/>
      <c r="FK103" s="1035"/>
      <c r="FL103" s="704"/>
      <c r="FM103" s="704"/>
      <c r="FN103" s="704"/>
      <c r="FO103" s="704"/>
      <c r="FP103" s="704"/>
      <c r="FQ103" s="704"/>
      <c r="FR103" s="704"/>
      <c r="FS103" s="704"/>
      <c r="FT103" s="704"/>
      <c r="FU103" s="704"/>
      <c r="FV103" s="704"/>
      <c r="FW103" s="704"/>
      <c r="FX103" s="704"/>
      <c r="FY103" s="704"/>
      <c r="FZ103" s="704"/>
      <c r="GA103" s="704"/>
      <c r="GB103" s="704"/>
      <c r="GC103" s="704"/>
      <c r="GD103" s="704"/>
      <c r="GE103" s="704"/>
      <c r="GF103" s="704"/>
      <c r="GG103" s="704"/>
      <c r="GH103" s="704"/>
      <c r="GI103" s="704"/>
      <c r="GJ103" s="704"/>
      <c r="GK103" s="704"/>
      <c r="GL103" s="704"/>
      <c r="GM103" s="704"/>
      <c r="GN103" s="704"/>
      <c r="GO103" s="704"/>
      <c r="GP103" s="704"/>
      <c r="GQ103" s="704"/>
      <c r="GR103" s="704"/>
      <c r="GS103" s="704"/>
      <c r="GT103" s="704"/>
      <c r="GU103" s="704"/>
      <c r="GV103" s="704"/>
      <c r="GW103" s="704"/>
      <c r="GX103" s="704"/>
      <c r="GY103" s="704"/>
      <c r="GZ103" s="704"/>
      <c r="HA103" s="704"/>
      <c r="HB103" s="704"/>
      <c r="HC103" s="704"/>
      <c r="HD103" s="704"/>
      <c r="HE103" s="704"/>
      <c r="HF103" s="704"/>
      <c r="HG103" s="704"/>
      <c r="HH103" s="704"/>
      <c r="HI103" s="704"/>
      <c r="HJ103" s="704"/>
      <c r="HK103" s="704"/>
      <c r="HL103" s="704"/>
      <c r="HM103" s="704"/>
      <c r="HN103" s="704"/>
      <c r="HO103" s="704"/>
      <c r="HP103" s="704"/>
      <c r="HQ103" s="706"/>
      <c r="HR103" s="706"/>
      <c r="HS103" s="704"/>
      <c r="HT103" s="704"/>
      <c r="HU103" s="704"/>
      <c r="HV103" s="706"/>
      <c r="HW103" s="706"/>
      <c r="HX103" s="706"/>
      <c r="HY103" s="706"/>
      <c r="HZ103" s="706"/>
      <c r="IA103" s="706"/>
      <c r="IB103" s="706"/>
      <c r="IC103" s="706"/>
      <c r="ID103" s="706"/>
    </row>
    <row r="104" spans="1:243" s="1034" customFormat="1" ht="27" customHeight="1" x14ac:dyDescent="0.25">
      <c r="A104" s="1122">
        <v>215</v>
      </c>
      <c r="B104" s="694" t="s">
        <v>1206</v>
      </c>
      <c r="C104" s="696">
        <v>204</v>
      </c>
      <c r="D104" s="697">
        <v>632</v>
      </c>
      <c r="E104" s="707">
        <v>3</v>
      </c>
      <c r="F104" s="696" t="s">
        <v>1121</v>
      </c>
      <c r="G104" s="1042" t="s">
        <v>1216</v>
      </c>
      <c r="H104" s="761" t="s">
        <v>1127</v>
      </c>
      <c r="I104" s="767" t="s">
        <v>1113</v>
      </c>
      <c r="J104" s="753" t="s">
        <v>1139</v>
      </c>
      <c r="K104" s="761" t="s">
        <v>1115</v>
      </c>
      <c r="L104" s="761" t="s">
        <v>1124</v>
      </c>
      <c r="M104" s="753" t="s">
        <v>1140</v>
      </c>
      <c r="N104" s="753" t="s">
        <v>1141</v>
      </c>
      <c r="O104" s="753" t="s">
        <v>1128</v>
      </c>
      <c r="P104" s="753" t="s">
        <v>1129</v>
      </c>
      <c r="Q104" s="753" t="s">
        <v>1160</v>
      </c>
      <c r="R104" s="753" t="s">
        <v>1160</v>
      </c>
      <c r="S104" s="755">
        <v>2</v>
      </c>
      <c r="T104" s="775">
        <v>2.11</v>
      </c>
      <c r="U104" s="771">
        <v>41456</v>
      </c>
      <c r="V104" s="772">
        <v>42522</v>
      </c>
      <c r="W104" s="874">
        <v>25</v>
      </c>
      <c r="X104" s="1081">
        <v>200000</v>
      </c>
      <c r="Y104" s="1081"/>
      <c r="Z104" s="1081">
        <f t="shared" si="12"/>
        <v>200000</v>
      </c>
      <c r="AA104" s="868"/>
      <c r="AB104" s="868">
        <v>100000</v>
      </c>
      <c r="AC104" s="868">
        <v>100000</v>
      </c>
      <c r="AD104" s="868"/>
      <c r="AE104" s="868"/>
      <c r="AF104" s="868"/>
      <c r="AG104" s="868"/>
      <c r="AH104" s="868"/>
      <c r="AI104" s="868"/>
      <c r="AJ104" s="868"/>
      <c r="AK104" s="868"/>
      <c r="AL104" s="868"/>
      <c r="AM104" s="868">
        <f t="shared" si="13"/>
        <v>200000</v>
      </c>
      <c r="AN104" s="868">
        <f t="shared" si="14"/>
        <v>0</v>
      </c>
      <c r="AO104" s="915"/>
      <c r="AP104" s="868"/>
      <c r="AQ104" s="706"/>
      <c r="AR104" s="706"/>
      <c r="AS104" s="706"/>
      <c r="AT104" s="706"/>
      <c r="AU104" s="706"/>
      <c r="AV104" s="706"/>
      <c r="AW104" s="706"/>
      <c r="AX104" s="706"/>
      <c r="AY104" s="706"/>
      <c r="AZ104" s="706"/>
      <c r="BA104" s="706"/>
      <c r="BB104" s="706"/>
      <c r="BC104" s="706"/>
      <c r="BD104" s="706"/>
      <c r="BE104" s="706"/>
      <c r="BF104" s="706"/>
      <c r="BG104" s="706"/>
      <c r="BH104" s="706"/>
      <c r="BI104" s="706"/>
      <c r="BJ104" s="706"/>
      <c r="BK104" s="706"/>
      <c r="BL104" s="706"/>
      <c r="BM104" s="706"/>
      <c r="BN104" s="706"/>
      <c r="BO104" s="706"/>
      <c r="BP104" s="706"/>
      <c r="BQ104" s="706"/>
      <c r="BR104" s="706"/>
      <c r="BS104" s="706"/>
      <c r="BT104" s="706"/>
      <c r="BU104" s="706"/>
      <c r="BV104" s="706"/>
      <c r="BW104" s="706"/>
      <c r="BX104" s="706"/>
      <c r="BY104" s="706"/>
      <c r="BZ104" s="706"/>
      <c r="CA104" s="706"/>
      <c r="CB104" s="706"/>
      <c r="CC104" s="706"/>
      <c r="CD104" s="706"/>
      <c r="CE104" s="706"/>
      <c r="CF104" s="706"/>
      <c r="CG104" s="706"/>
      <c r="CH104" s="706"/>
      <c r="CI104" s="706"/>
      <c r="CJ104" s="706"/>
      <c r="CK104" s="706"/>
      <c r="CL104" s="706"/>
      <c r="CM104" s="706"/>
      <c r="CN104" s="706"/>
      <c r="CO104" s="706"/>
      <c r="CP104" s="706"/>
      <c r="CQ104" s="706"/>
      <c r="CR104" s="706"/>
      <c r="CS104" s="706"/>
      <c r="CT104" s="706"/>
      <c r="CU104" s="706"/>
      <c r="CV104" s="706"/>
      <c r="CW104" s="706"/>
      <c r="CX104" s="706"/>
      <c r="CY104" s="706"/>
      <c r="CZ104" s="706"/>
      <c r="DA104" s="706"/>
      <c r="DB104" s="706"/>
      <c r="DC104" s="706"/>
      <c r="DD104" s="706"/>
      <c r="DE104" s="706"/>
      <c r="DF104" s="706"/>
      <c r="DG104" s="706"/>
      <c r="DH104" s="706"/>
      <c r="DI104" s="706"/>
      <c r="DJ104" s="706"/>
      <c r="DK104" s="706"/>
      <c r="DL104" s="706"/>
      <c r="DM104" s="706"/>
      <c r="DN104" s="706"/>
      <c r="DO104" s="706"/>
      <c r="DP104" s="706"/>
      <c r="DQ104" s="706"/>
      <c r="DR104" s="706"/>
      <c r="DS104" s="706"/>
      <c r="DT104" s="706"/>
      <c r="DU104" s="706"/>
      <c r="DV104" s="706"/>
      <c r="DW104" s="706"/>
      <c r="DX104" s="706"/>
      <c r="DY104" s="706"/>
      <c r="DZ104" s="706"/>
      <c r="EA104" s="706"/>
      <c r="EB104" s="706"/>
      <c r="EC104" s="706"/>
      <c r="ED104" s="704"/>
      <c r="EE104" s="704"/>
      <c r="EF104" s="706"/>
      <c r="EG104" s="706"/>
      <c r="EH104" s="706"/>
      <c r="EI104" s="706"/>
      <c r="EJ104" s="706"/>
      <c r="EK104" s="706"/>
      <c r="EL104" s="706"/>
      <c r="EM104" s="706"/>
      <c r="EN104" s="706"/>
      <c r="EO104" s="706"/>
      <c r="EP104" s="706"/>
      <c r="EQ104" s="706"/>
      <c r="ER104" s="706"/>
      <c r="ES104" s="706"/>
      <c r="ET104" s="706"/>
      <c r="EU104" s="706"/>
      <c r="EV104" s="706"/>
      <c r="EW104" s="706"/>
      <c r="EX104" s="706"/>
      <c r="EY104" s="706"/>
      <c r="EZ104" s="706"/>
      <c r="FA104" s="706"/>
      <c r="FB104" s="706"/>
      <c r="FC104" s="706"/>
      <c r="FD104" s="706"/>
      <c r="FE104" s="706"/>
      <c r="FF104" s="706"/>
      <c r="FG104" s="706"/>
      <c r="FH104" s="706"/>
      <c r="FI104" s="706"/>
      <c r="FJ104" s="704"/>
      <c r="FK104" s="1035"/>
      <c r="FL104" s="704"/>
      <c r="FM104" s="704"/>
      <c r="FN104" s="704"/>
      <c r="FO104" s="704"/>
      <c r="FP104" s="704"/>
      <c r="FQ104" s="704"/>
      <c r="FR104" s="704"/>
      <c r="FS104" s="704"/>
      <c r="FT104" s="704"/>
      <c r="FU104" s="704"/>
      <c r="FV104" s="704"/>
      <c r="FW104" s="704"/>
      <c r="FX104" s="704"/>
      <c r="FY104" s="704"/>
      <c r="FZ104" s="704"/>
      <c r="GA104" s="704"/>
      <c r="GB104" s="704"/>
      <c r="GC104" s="704"/>
      <c r="GD104" s="704"/>
      <c r="GE104" s="704"/>
      <c r="GF104" s="704"/>
      <c r="GG104" s="704"/>
      <c r="GH104" s="704"/>
      <c r="GI104" s="704"/>
      <c r="GJ104" s="704"/>
      <c r="GK104" s="704"/>
      <c r="GL104" s="704"/>
      <c r="GM104" s="704"/>
      <c r="GN104" s="704"/>
      <c r="GO104" s="704"/>
      <c r="GP104" s="704"/>
      <c r="GQ104" s="704"/>
      <c r="GR104" s="704"/>
      <c r="GS104" s="704"/>
      <c r="GT104" s="704"/>
      <c r="GU104" s="704"/>
      <c r="GV104" s="704"/>
      <c r="GW104" s="704"/>
      <c r="GX104" s="704"/>
      <c r="GY104" s="704"/>
      <c r="GZ104" s="704"/>
      <c r="HA104" s="704"/>
      <c r="HB104" s="704"/>
      <c r="HC104" s="704"/>
      <c r="HD104" s="704"/>
      <c r="HE104" s="704"/>
      <c r="HF104" s="704"/>
      <c r="HG104" s="704"/>
      <c r="HH104" s="704"/>
      <c r="HI104" s="704"/>
      <c r="HJ104" s="704"/>
      <c r="HK104" s="704"/>
      <c r="HL104" s="704"/>
      <c r="HM104" s="704"/>
      <c r="HN104" s="704"/>
      <c r="HO104" s="704"/>
      <c r="HP104" s="704"/>
      <c r="HQ104" s="704"/>
      <c r="HR104" s="704"/>
      <c r="HS104" s="704"/>
      <c r="HT104" s="704"/>
      <c r="HU104" s="704"/>
      <c r="ID104" s="706"/>
    </row>
    <row r="105" spans="1:243" s="1034" customFormat="1" ht="27" customHeight="1" x14ac:dyDescent="0.25">
      <c r="A105" s="691">
        <v>216</v>
      </c>
      <c r="B105" s="694" t="s">
        <v>1206</v>
      </c>
      <c r="C105" s="696">
        <v>204</v>
      </c>
      <c r="D105" s="697">
        <v>632</v>
      </c>
      <c r="E105" s="707">
        <v>4</v>
      </c>
      <c r="F105" s="696" t="s">
        <v>1121</v>
      </c>
      <c r="G105" s="1042" t="s">
        <v>1218</v>
      </c>
      <c r="H105" s="761" t="s">
        <v>1127</v>
      </c>
      <c r="I105" s="767" t="s">
        <v>1113</v>
      </c>
      <c r="J105" s="753" t="s">
        <v>1139</v>
      </c>
      <c r="K105" s="761" t="s">
        <v>1115</v>
      </c>
      <c r="L105" s="761" t="s">
        <v>1116</v>
      </c>
      <c r="M105" s="753" t="s">
        <v>1140</v>
      </c>
      <c r="N105" s="753" t="s">
        <v>1141</v>
      </c>
      <c r="O105" s="753" t="s">
        <v>1128</v>
      </c>
      <c r="P105" s="753" t="s">
        <v>1129</v>
      </c>
      <c r="Q105" s="753" t="s">
        <v>1160</v>
      </c>
      <c r="R105" s="753" t="s">
        <v>1160</v>
      </c>
      <c r="S105" s="755">
        <v>2</v>
      </c>
      <c r="T105" s="775">
        <v>2.11</v>
      </c>
      <c r="U105" s="771">
        <v>41456</v>
      </c>
      <c r="V105" s="772">
        <v>42522</v>
      </c>
      <c r="W105" s="874">
        <v>25</v>
      </c>
      <c r="X105" s="1081">
        <v>1500000</v>
      </c>
      <c r="Y105" s="1081"/>
      <c r="Z105" s="1081">
        <f t="shared" si="12"/>
        <v>1500000</v>
      </c>
      <c r="AA105" s="868"/>
      <c r="AB105" s="868">
        <v>150000</v>
      </c>
      <c r="AC105" s="868">
        <v>150000</v>
      </c>
      <c r="AD105" s="868">
        <v>150000</v>
      </c>
      <c r="AE105" s="868">
        <v>150000</v>
      </c>
      <c r="AF105" s="868">
        <v>150000</v>
      </c>
      <c r="AG105" s="868">
        <v>150000</v>
      </c>
      <c r="AH105" s="868">
        <v>150000</v>
      </c>
      <c r="AI105" s="868">
        <v>150000</v>
      </c>
      <c r="AJ105" s="868">
        <v>150000</v>
      </c>
      <c r="AK105" s="868">
        <v>150000</v>
      </c>
      <c r="AL105" s="868"/>
      <c r="AM105" s="868">
        <f t="shared" si="13"/>
        <v>1500000</v>
      </c>
      <c r="AN105" s="868">
        <f t="shared" si="14"/>
        <v>0</v>
      </c>
      <c r="AO105" s="915"/>
      <c r="AP105" s="868"/>
      <c r="AQ105" s="706"/>
      <c r="AR105" s="706"/>
      <c r="AS105" s="706"/>
      <c r="AT105" s="706"/>
      <c r="AU105" s="706"/>
      <c r="AV105" s="706"/>
      <c r="AW105" s="706"/>
      <c r="AX105" s="706"/>
      <c r="AY105" s="706"/>
      <c r="AZ105" s="706"/>
      <c r="BA105" s="706"/>
      <c r="BB105" s="706"/>
      <c r="BC105" s="706"/>
      <c r="BD105" s="706"/>
      <c r="BE105" s="706"/>
      <c r="BF105" s="706"/>
      <c r="BG105" s="706"/>
      <c r="BH105" s="706"/>
      <c r="BI105" s="706"/>
      <c r="BJ105" s="706"/>
      <c r="BK105" s="706"/>
      <c r="BL105" s="706"/>
      <c r="BM105" s="706"/>
      <c r="BN105" s="706"/>
      <c r="BO105" s="706"/>
      <c r="BP105" s="706"/>
      <c r="BQ105" s="706"/>
      <c r="BR105" s="706"/>
      <c r="BS105" s="706"/>
      <c r="BT105" s="706"/>
      <c r="BU105" s="706"/>
      <c r="BV105" s="706"/>
      <c r="BW105" s="706"/>
      <c r="BX105" s="706"/>
      <c r="BY105" s="706"/>
      <c r="BZ105" s="706"/>
      <c r="CA105" s="706"/>
      <c r="CB105" s="706"/>
      <c r="CC105" s="706"/>
      <c r="CD105" s="706"/>
      <c r="CE105" s="706"/>
      <c r="CF105" s="706"/>
      <c r="CG105" s="706"/>
      <c r="CH105" s="706"/>
      <c r="CI105" s="706"/>
      <c r="CJ105" s="706"/>
      <c r="CK105" s="706"/>
      <c r="CL105" s="706"/>
      <c r="CM105" s="706"/>
      <c r="CN105" s="706"/>
      <c r="CO105" s="706"/>
      <c r="CP105" s="706"/>
      <c r="CQ105" s="706"/>
      <c r="CR105" s="706"/>
      <c r="CS105" s="706"/>
      <c r="CT105" s="706"/>
      <c r="CU105" s="706"/>
      <c r="CV105" s="706"/>
      <c r="CW105" s="706"/>
      <c r="CX105" s="706"/>
      <c r="CY105" s="706"/>
      <c r="CZ105" s="706"/>
      <c r="DA105" s="706"/>
      <c r="DB105" s="706"/>
      <c r="DC105" s="706"/>
      <c r="DD105" s="706"/>
      <c r="DE105" s="706"/>
      <c r="DF105" s="706"/>
      <c r="DG105" s="706"/>
      <c r="DH105" s="706"/>
      <c r="DI105" s="706"/>
      <c r="DJ105" s="706"/>
      <c r="DK105" s="706"/>
      <c r="DL105" s="706"/>
      <c r="DM105" s="706"/>
      <c r="DN105" s="706"/>
      <c r="DO105" s="706"/>
      <c r="DP105" s="706"/>
      <c r="DQ105" s="706"/>
      <c r="DR105" s="706"/>
      <c r="DS105" s="706"/>
      <c r="DT105" s="706"/>
      <c r="DU105" s="706"/>
      <c r="DV105" s="706"/>
      <c r="DW105" s="706"/>
      <c r="DX105" s="706"/>
      <c r="DY105" s="706"/>
      <c r="DZ105" s="706"/>
      <c r="EA105" s="706"/>
      <c r="EB105" s="706"/>
      <c r="EC105" s="706"/>
      <c r="ED105" s="704"/>
      <c r="EE105" s="704"/>
      <c r="EF105" s="706"/>
      <c r="EG105" s="706"/>
      <c r="EH105" s="706"/>
      <c r="EI105" s="706"/>
      <c r="EJ105" s="706"/>
      <c r="EK105" s="706"/>
      <c r="EL105" s="706"/>
      <c r="EM105" s="706"/>
      <c r="EN105" s="706"/>
      <c r="EO105" s="706"/>
      <c r="EP105" s="706"/>
      <c r="EQ105" s="706"/>
      <c r="ER105" s="706"/>
      <c r="ES105" s="706"/>
      <c r="ET105" s="706"/>
      <c r="EU105" s="706"/>
      <c r="EV105" s="706"/>
      <c r="EW105" s="706"/>
      <c r="EX105" s="706"/>
      <c r="EY105" s="706"/>
      <c r="EZ105" s="706"/>
      <c r="FA105" s="706"/>
      <c r="FB105" s="706"/>
      <c r="FC105" s="706"/>
      <c r="FD105" s="706"/>
      <c r="FE105" s="706"/>
      <c r="FF105" s="706"/>
      <c r="FG105" s="706"/>
      <c r="FH105" s="706"/>
      <c r="FI105" s="706"/>
      <c r="FJ105" s="704"/>
      <c r="FK105" s="1035"/>
      <c r="FL105" s="704"/>
      <c r="FM105" s="704"/>
      <c r="FN105" s="704"/>
      <c r="FO105" s="704"/>
      <c r="FP105" s="704"/>
      <c r="FQ105" s="704"/>
      <c r="FR105" s="704"/>
      <c r="FS105" s="704"/>
      <c r="FT105" s="704"/>
      <c r="FU105" s="704"/>
      <c r="FV105" s="704"/>
      <c r="FW105" s="704"/>
      <c r="FX105" s="704"/>
      <c r="FY105" s="704"/>
      <c r="FZ105" s="704"/>
      <c r="GA105" s="704"/>
      <c r="GB105" s="704"/>
      <c r="GC105" s="704"/>
      <c r="GD105" s="704"/>
      <c r="GE105" s="704"/>
      <c r="GF105" s="704"/>
      <c r="GG105" s="704"/>
      <c r="GH105" s="704"/>
      <c r="GI105" s="704"/>
      <c r="GJ105" s="704"/>
      <c r="GK105" s="704"/>
      <c r="GL105" s="704"/>
      <c r="GM105" s="704"/>
      <c r="GN105" s="704"/>
      <c r="GO105" s="704"/>
      <c r="GP105" s="704"/>
      <c r="GQ105" s="704"/>
      <c r="GR105" s="704"/>
      <c r="GS105" s="704"/>
      <c r="GT105" s="704"/>
      <c r="GU105" s="704"/>
      <c r="GV105" s="704"/>
      <c r="GW105" s="704"/>
      <c r="GX105" s="704"/>
      <c r="GY105" s="704"/>
      <c r="GZ105" s="704"/>
      <c r="HA105" s="704"/>
      <c r="HB105" s="704"/>
      <c r="HC105" s="704"/>
      <c r="HD105" s="704"/>
      <c r="HE105" s="704"/>
      <c r="HF105" s="704"/>
      <c r="HG105" s="704"/>
      <c r="HH105" s="704"/>
      <c r="HI105" s="704"/>
      <c r="HJ105" s="704"/>
      <c r="HK105" s="704"/>
      <c r="HL105" s="704"/>
      <c r="HM105" s="704"/>
      <c r="HN105" s="704"/>
      <c r="HO105" s="704"/>
      <c r="HP105" s="704"/>
      <c r="HQ105" s="706"/>
      <c r="HR105" s="706"/>
      <c r="HS105" s="704"/>
      <c r="HT105" s="704"/>
      <c r="HU105" s="704"/>
      <c r="ID105" s="706"/>
    </row>
    <row r="106" spans="1:243" s="1034" customFormat="1" ht="27" customHeight="1" x14ac:dyDescent="0.25">
      <c r="A106" s="691">
        <v>217</v>
      </c>
      <c r="B106" s="694" t="s">
        <v>1206</v>
      </c>
      <c r="C106" s="696">
        <v>204</v>
      </c>
      <c r="D106" s="697">
        <v>632</v>
      </c>
      <c r="E106" s="707">
        <v>5</v>
      </c>
      <c r="F106" s="696" t="s">
        <v>1121</v>
      </c>
      <c r="G106" s="1042" t="s">
        <v>1221</v>
      </c>
      <c r="H106" s="761" t="s">
        <v>1127</v>
      </c>
      <c r="I106" s="767" t="s">
        <v>1113</v>
      </c>
      <c r="J106" s="753" t="s">
        <v>1139</v>
      </c>
      <c r="K106" s="761" t="s">
        <v>1115</v>
      </c>
      <c r="L106" s="761" t="s">
        <v>1116</v>
      </c>
      <c r="M106" s="753" t="s">
        <v>1140</v>
      </c>
      <c r="N106" s="753" t="s">
        <v>1141</v>
      </c>
      <c r="O106" s="753" t="s">
        <v>1128</v>
      </c>
      <c r="P106" s="753" t="s">
        <v>1129</v>
      </c>
      <c r="Q106" s="753" t="s">
        <v>1160</v>
      </c>
      <c r="R106" s="753" t="s">
        <v>1160</v>
      </c>
      <c r="S106" s="755">
        <v>2</v>
      </c>
      <c r="T106" s="775">
        <v>2.11</v>
      </c>
      <c r="U106" s="771">
        <v>41456</v>
      </c>
      <c r="V106" s="772">
        <v>42522</v>
      </c>
      <c r="W106" s="874">
        <v>25</v>
      </c>
      <c r="X106" s="1081">
        <v>1500000</v>
      </c>
      <c r="Y106" s="1081"/>
      <c r="Z106" s="1081">
        <f t="shared" si="12"/>
        <v>1500000</v>
      </c>
      <c r="AA106" s="868"/>
      <c r="AB106" s="868"/>
      <c r="AC106" s="868">
        <v>500000</v>
      </c>
      <c r="AD106" s="868">
        <v>500000</v>
      </c>
      <c r="AE106" s="868">
        <v>500000</v>
      </c>
      <c r="AF106" s="868"/>
      <c r="AG106" s="868"/>
      <c r="AH106" s="868"/>
      <c r="AI106" s="868"/>
      <c r="AJ106" s="868"/>
      <c r="AK106" s="868"/>
      <c r="AL106" s="868"/>
      <c r="AM106" s="868">
        <f t="shared" si="13"/>
        <v>1500000</v>
      </c>
      <c r="AN106" s="868">
        <f t="shared" si="14"/>
        <v>0</v>
      </c>
      <c r="AO106" s="915">
        <v>1300000</v>
      </c>
      <c r="AP106" s="868">
        <v>0</v>
      </c>
      <c r="AQ106" s="706"/>
      <c r="AR106" s="706"/>
      <c r="AS106" s="706"/>
      <c r="AT106" s="706"/>
      <c r="AU106" s="706"/>
      <c r="AV106" s="706"/>
      <c r="AW106" s="706"/>
      <c r="AX106" s="706"/>
      <c r="AY106" s="706"/>
      <c r="AZ106" s="706"/>
      <c r="BA106" s="706"/>
      <c r="BB106" s="706"/>
      <c r="BC106" s="706"/>
      <c r="BD106" s="706"/>
      <c r="BE106" s="706"/>
      <c r="BF106" s="706"/>
      <c r="BG106" s="706"/>
      <c r="BH106" s="706"/>
      <c r="BI106" s="706"/>
      <c r="BJ106" s="706"/>
      <c r="BK106" s="706"/>
      <c r="BL106" s="706"/>
      <c r="BM106" s="706"/>
      <c r="BN106" s="706"/>
      <c r="BO106" s="706"/>
      <c r="BP106" s="706"/>
      <c r="BQ106" s="706"/>
      <c r="BR106" s="706"/>
      <c r="BS106" s="706"/>
      <c r="BT106" s="706"/>
      <c r="BU106" s="706"/>
      <c r="BV106" s="706"/>
      <c r="BW106" s="706"/>
      <c r="BX106" s="706"/>
      <c r="BY106" s="706"/>
      <c r="BZ106" s="706"/>
      <c r="CA106" s="706"/>
      <c r="CB106" s="706"/>
      <c r="CC106" s="706"/>
      <c r="CD106" s="706"/>
      <c r="CE106" s="706"/>
      <c r="CF106" s="706"/>
      <c r="CG106" s="706"/>
      <c r="CH106" s="706"/>
      <c r="CI106" s="706"/>
      <c r="CJ106" s="706"/>
      <c r="CK106" s="706"/>
      <c r="CL106" s="706"/>
      <c r="CM106" s="706"/>
      <c r="CN106" s="706"/>
      <c r="CO106" s="706"/>
      <c r="CP106" s="706"/>
      <c r="CQ106" s="706"/>
      <c r="CR106" s="706"/>
      <c r="CS106" s="706"/>
      <c r="CT106" s="706"/>
      <c r="CU106" s="706"/>
      <c r="CV106" s="706"/>
      <c r="CW106" s="706"/>
      <c r="CX106" s="706"/>
      <c r="CY106" s="706"/>
      <c r="CZ106" s="706"/>
      <c r="DA106" s="706"/>
      <c r="DB106" s="706"/>
      <c r="DC106" s="706"/>
      <c r="DD106" s="706"/>
      <c r="DE106" s="706"/>
      <c r="DF106" s="706"/>
      <c r="DG106" s="706"/>
      <c r="DH106" s="706"/>
      <c r="DI106" s="706"/>
      <c r="DJ106" s="706"/>
      <c r="DK106" s="706"/>
      <c r="DL106" s="706"/>
      <c r="DM106" s="706"/>
      <c r="DN106" s="706"/>
      <c r="DO106" s="706"/>
      <c r="DP106" s="706"/>
      <c r="DQ106" s="706"/>
      <c r="DR106" s="706"/>
      <c r="DS106" s="706"/>
      <c r="DT106" s="706"/>
      <c r="DU106" s="706"/>
      <c r="DV106" s="706"/>
      <c r="DW106" s="706"/>
      <c r="DX106" s="706"/>
      <c r="DY106" s="706"/>
      <c r="DZ106" s="706"/>
      <c r="EA106" s="706"/>
      <c r="EB106" s="706"/>
      <c r="EC106" s="706"/>
      <c r="ED106" s="704"/>
      <c r="EE106" s="704"/>
      <c r="EF106" s="706"/>
      <c r="EG106" s="706"/>
      <c r="EH106" s="706"/>
      <c r="EI106" s="706"/>
      <c r="EJ106" s="706"/>
      <c r="EK106" s="706"/>
      <c r="EL106" s="706"/>
      <c r="EM106" s="706"/>
      <c r="EN106" s="706"/>
      <c r="EO106" s="706"/>
      <c r="EP106" s="706"/>
      <c r="EQ106" s="706"/>
      <c r="ER106" s="706"/>
      <c r="ES106" s="706"/>
      <c r="ET106" s="706"/>
      <c r="EU106" s="706"/>
      <c r="EV106" s="706"/>
      <c r="EW106" s="706"/>
      <c r="EX106" s="706"/>
      <c r="EY106" s="706"/>
      <c r="EZ106" s="706"/>
      <c r="FA106" s="706"/>
      <c r="FB106" s="706"/>
      <c r="FC106" s="706"/>
      <c r="FD106" s="706"/>
      <c r="FE106" s="706"/>
      <c r="FF106" s="706"/>
      <c r="FG106" s="706"/>
      <c r="FH106" s="706"/>
      <c r="FI106" s="706"/>
      <c r="FJ106" s="704"/>
      <c r="FK106" s="1035"/>
      <c r="FL106" s="704"/>
      <c r="FM106" s="704"/>
      <c r="FN106" s="704"/>
      <c r="FO106" s="704"/>
      <c r="FP106" s="704"/>
      <c r="FQ106" s="704"/>
      <c r="FR106" s="704"/>
      <c r="FS106" s="704"/>
      <c r="FT106" s="704"/>
      <c r="FU106" s="704"/>
      <c r="FV106" s="704"/>
      <c r="FW106" s="704"/>
      <c r="FX106" s="704"/>
      <c r="FY106" s="704"/>
      <c r="FZ106" s="704"/>
      <c r="GA106" s="704"/>
      <c r="GB106" s="704"/>
      <c r="GC106" s="704"/>
      <c r="GD106" s="704"/>
      <c r="GE106" s="704"/>
      <c r="GF106" s="704"/>
      <c r="GG106" s="704"/>
      <c r="GH106" s="704"/>
      <c r="GI106" s="704"/>
      <c r="GJ106" s="704"/>
      <c r="GK106" s="704"/>
      <c r="GL106" s="704"/>
      <c r="GM106" s="704"/>
      <c r="GN106" s="704"/>
      <c r="GO106" s="704"/>
      <c r="GP106" s="704"/>
      <c r="GQ106" s="704"/>
      <c r="GR106" s="704"/>
      <c r="GS106" s="704"/>
      <c r="GT106" s="704"/>
      <c r="GU106" s="704"/>
      <c r="GV106" s="704"/>
      <c r="GW106" s="704"/>
      <c r="GX106" s="704"/>
      <c r="GY106" s="704"/>
      <c r="GZ106" s="704"/>
      <c r="HA106" s="704"/>
      <c r="HB106" s="704"/>
      <c r="HC106" s="704"/>
      <c r="HD106" s="704"/>
      <c r="HE106" s="704"/>
      <c r="HF106" s="704"/>
      <c r="HG106" s="704"/>
      <c r="HH106" s="704"/>
      <c r="HI106" s="704"/>
      <c r="HJ106" s="704"/>
      <c r="HK106" s="704"/>
      <c r="HL106" s="704"/>
      <c r="HM106" s="704"/>
      <c r="HN106" s="704"/>
      <c r="HO106" s="704"/>
      <c r="HP106" s="704"/>
      <c r="HQ106" s="706"/>
      <c r="HR106" s="706"/>
      <c r="HS106" s="704"/>
      <c r="HT106" s="704"/>
      <c r="HU106" s="704"/>
      <c r="ID106" s="706"/>
    </row>
    <row r="107" spans="1:243" s="1034" customFormat="1" ht="27" customHeight="1" x14ac:dyDescent="0.25">
      <c r="A107" s="1122">
        <v>218</v>
      </c>
      <c r="B107" s="694" t="s">
        <v>1206</v>
      </c>
      <c r="C107" s="696">
        <v>204</v>
      </c>
      <c r="D107" s="697">
        <v>632</v>
      </c>
      <c r="E107" s="707" t="s">
        <v>1122</v>
      </c>
      <c r="F107" s="696" t="s">
        <v>1121</v>
      </c>
      <c r="G107" s="1042" t="s">
        <v>1220</v>
      </c>
      <c r="H107" s="761" t="s">
        <v>1127</v>
      </c>
      <c r="I107" s="767" t="s">
        <v>1113</v>
      </c>
      <c r="J107" s="753" t="s">
        <v>1139</v>
      </c>
      <c r="K107" s="761" t="s">
        <v>1115</v>
      </c>
      <c r="L107" s="761" t="s">
        <v>1116</v>
      </c>
      <c r="M107" s="753" t="s">
        <v>1140</v>
      </c>
      <c r="N107" s="753" t="s">
        <v>1141</v>
      </c>
      <c r="O107" s="753" t="s">
        <v>1128</v>
      </c>
      <c r="P107" s="753" t="s">
        <v>1129</v>
      </c>
      <c r="Q107" s="753" t="s">
        <v>1160</v>
      </c>
      <c r="R107" s="753" t="s">
        <v>1160</v>
      </c>
      <c r="S107" s="755">
        <v>2</v>
      </c>
      <c r="T107" s="775">
        <v>2.11</v>
      </c>
      <c r="U107" s="771">
        <v>41456</v>
      </c>
      <c r="V107" s="772">
        <v>42522</v>
      </c>
      <c r="W107" s="874">
        <v>25</v>
      </c>
      <c r="X107" s="1081"/>
      <c r="Y107" s="1081"/>
      <c r="Z107" s="1081">
        <f t="shared" si="12"/>
        <v>0</v>
      </c>
      <c r="AA107" s="868"/>
      <c r="AB107" s="868"/>
      <c r="AC107" s="868"/>
      <c r="AD107" s="868"/>
      <c r="AE107" s="868"/>
      <c r="AF107" s="868"/>
      <c r="AG107" s="868"/>
      <c r="AH107" s="868"/>
      <c r="AI107" s="868"/>
      <c r="AJ107" s="868"/>
      <c r="AK107" s="868"/>
      <c r="AL107" s="868"/>
      <c r="AM107" s="868">
        <f t="shared" si="13"/>
        <v>0</v>
      </c>
      <c r="AN107" s="868">
        <f t="shared" si="14"/>
        <v>0</v>
      </c>
      <c r="AO107" s="915"/>
      <c r="AP107" s="868">
        <v>1300000</v>
      </c>
      <c r="AQ107" s="706"/>
      <c r="AR107" s="706"/>
      <c r="AS107" s="706"/>
      <c r="AT107" s="706"/>
      <c r="AU107" s="706"/>
      <c r="AV107" s="706"/>
      <c r="AW107" s="706"/>
      <c r="AX107" s="706"/>
      <c r="AY107" s="706"/>
      <c r="AZ107" s="706"/>
      <c r="BA107" s="706"/>
      <c r="BB107" s="706"/>
      <c r="BC107" s="706"/>
      <c r="BD107" s="706"/>
      <c r="BE107" s="706"/>
      <c r="BF107" s="706"/>
      <c r="BG107" s="706"/>
      <c r="BH107" s="706"/>
      <c r="BI107" s="706"/>
      <c r="BJ107" s="706"/>
      <c r="BK107" s="706"/>
      <c r="BL107" s="706"/>
      <c r="BM107" s="706"/>
      <c r="BN107" s="706"/>
      <c r="BO107" s="706"/>
      <c r="BP107" s="706"/>
      <c r="BQ107" s="706"/>
      <c r="BR107" s="706"/>
      <c r="BS107" s="706"/>
      <c r="BT107" s="706"/>
      <c r="BU107" s="706"/>
      <c r="BV107" s="706"/>
      <c r="BW107" s="706"/>
      <c r="BX107" s="706"/>
      <c r="BY107" s="706"/>
      <c r="BZ107" s="706"/>
      <c r="CA107" s="706"/>
      <c r="CB107" s="706"/>
      <c r="CC107" s="706"/>
      <c r="CD107" s="706"/>
      <c r="CE107" s="706"/>
      <c r="CF107" s="706"/>
      <c r="CG107" s="706"/>
      <c r="CH107" s="706"/>
      <c r="CI107" s="706"/>
      <c r="CJ107" s="706"/>
      <c r="CK107" s="706"/>
      <c r="CL107" s="706"/>
      <c r="CM107" s="706"/>
      <c r="CN107" s="706"/>
      <c r="CO107" s="706"/>
      <c r="CP107" s="706"/>
      <c r="CQ107" s="706"/>
      <c r="CR107" s="706"/>
      <c r="CS107" s="706"/>
      <c r="CT107" s="706"/>
      <c r="CU107" s="706"/>
      <c r="CV107" s="706"/>
      <c r="CW107" s="706"/>
      <c r="CX107" s="706"/>
      <c r="CY107" s="706"/>
      <c r="CZ107" s="706"/>
      <c r="DA107" s="706"/>
      <c r="DB107" s="706"/>
      <c r="DC107" s="706"/>
      <c r="DD107" s="706"/>
      <c r="DE107" s="706"/>
      <c r="DF107" s="706"/>
      <c r="DG107" s="706"/>
      <c r="DH107" s="706"/>
      <c r="DI107" s="706"/>
      <c r="DJ107" s="706"/>
      <c r="DK107" s="706"/>
      <c r="DL107" s="706"/>
      <c r="DM107" s="706"/>
      <c r="DN107" s="706"/>
      <c r="DO107" s="706"/>
      <c r="DP107" s="706"/>
      <c r="DQ107" s="706"/>
      <c r="DR107" s="706"/>
      <c r="DS107" s="706"/>
      <c r="DT107" s="706"/>
      <c r="DU107" s="706"/>
      <c r="DV107" s="706"/>
      <c r="DW107" s="706"/>
      <c r="DX107" s="706"/>
      <c r="DY107" s="706"/>
      <c r="DZ107" s="706"/>
      <c r="EA107" s="706"/>
      <c r="EB107" s="706"/>
      <c r="EC107" s="706"/>
      <c r="ED107" s="704"/>
      <c r="EE107" s="704"/>
      <c r="EF107" s="706"/>
      <c r="EG107" s="706"/>
      <c r="EH107" s="706"/>
      <c r="EI107" s="706"/>
      <c r="EJ107" s="706"/>
      <c r="EK107" s="706"/>
      <c r="EL107" s="706"/>
      <c r="EM107" s="706"/>
      <c r="EN107" s="706"/>
      <c r="EO107" s="706"/>
      <c r="EP107" s="706"/>
      <c r="EQ107" s="706"/>
      <c r="ER107" s="706"/>
      <c r="ES107" s="706"/>
      <c r="ET107" s="706"/>
      <c r="EU107" s="706"/>
      <c r="EV107" s="706"/>
      <c r="EW107" s="706"/>
      <c r="EX107" s="706"/>
      <c r="EY107" s="706"/>
      <c r="EZ107" s="706"/>
      <c r="FA107" s="706"/>
      <c r="FB107" s="706"/>
      <c r="FC107" s="706"/>
      <c r="FD107" s="706"/>
      <c r="FE107" s="706"/>
      <c r="FF107" s="706"/>
      <c r="FG107" s="706"/>
      <c r="FH107" s="706"/>
      <c r="FI107" s="706"/>
      <c r="FJ107" s="704"/>
      <c r="FK107" s="1035"/>
      <c r="FL107" s="704"/>
      <c r="FM107" s="704"/>
      <c r="FN107" s="704"/>
      <c r="FO107" s="704"/>
      <c r="FP107" s="704"/>
      <c r="FQ107" s="704"/>
      <c r="FR107" s="704"/>
      <c r="FS107" s="704"/>
      <c r="FT107" s="704"/>
      <c r="FU107" s="704"/>
      <c r="FV107" s="704"/>
      <c r="FW107" s="704"/>
      <c r="FX107" s="704"/>
      <c r="FY107" s="704"/>
      <c r="FZ107" s="704"/>
      <c r="GA107" s="704"/>
      <c r="GB107" s="704"/>
      <c r="GC107" s="704"/>
      <c r="GD107" s="704"/>
      <c r="GE107" s="704"/>
      <c r="GF107" s="704"/>
      <c r="GG107" s="704"/>
      <c r="GH107" s="704"/>
      <c r="GI107" s="704"/>
      <c r="GJ107" s="704"/>
      <c r="GK107" s="704"/>
      <c r="GL107" s="704"/>
      <c r="GM107" s="704"/>
      <c r="GN107" s="704"/>
      <c r="GO107" s="704"/>
      <c r="GP107" s="704"/>
      <c r="GQ107" s="704"/>
      <c r="GR107" s="704"/>
      <c r="GS107" s="704"/>
      <c r="GT107" s="704"/>
      <c r="GU107" s="704"/>
      <c r="GV107" s="704"/>
      <c r="GW107" s="704"/>
      <c r="GX107" s="704"/>
      <c r="GY107" s="704"/>
      <c r="GZ107" s="704"/>
      <c r="HA107" s="704"/>
      <c r="HB107" s="704"/>
      <c r="HC107" s="704"/>
      <c r="HD107" s="704"/>
      <c r="HE107" s="704"/>
      <c r="HF107" s="704"/>
      <c r="HG107" s="704"/>
      <c r="HH107" s="704"/>
      <c r="HI107" s="704"/>
      <c r="HJ107" s="704"/>
      <c r="HK107" s="704"/>
      <c r="HL107" s="704"/>
      <c r="HM107" s="704"/>
      <c r="HN107" s="704"/>
      <c r="HO107" s="704"/>
      <c r="HP107" s="704"/>
      <c r="HQ107" s="706"/>
      <c r="HR107" s="706"/>
      <c r="HS107" s="704"/>
      <c r="HT107" s="704"/>
      <c r="HU107" s="704"/>
      <c r="ID107" s="706"/>
    </row>
    <row r="108" spans="1:243" s="1034" customFormat="1" ht="27" customHeight="1" x14ac:dyDescent="0.25">
      <c r="A108" s="691">
        <v>219</v>
      </c>
      <c r="B108" s="694" t="s">
        <v>1206</v>
      </c>
      <c r="C108" s="696">
        <v>204</v>
      </c>
      <c r="D108" s="697">
        <v>632</v>
      </c>
      <c r="E108" s="707" t="s">
        <v>1122</v>
      </c>
      <c r="F108" s="696" t="s">
        <v>1121</v>
      </c>
      <c r="G108" s="1042" t="s">
        <v>1219</v>
      </c>
      <c r="H108" s="761" t="s">
        <v>1127</v>
      </c>
      <c r="I108" s="767" t="s">
        <v>1113</v>
      </c>
      <c r="J108" s="753" t="s">
        <v>1139</v>
      </c>
      <c r="K108" s="761" t="s">
        <v>1115</v>
      </c>
      <c r="L108" s="761" t="s">
        <v>1116</v>
      </c>
      <c r="M108" s="753" t="s">
        <v>1140</v>
      </c>
      <c r="N108" s="753" t="s">
        <v>1141</v>
      </c>
      <c r="O108" s="753" t="s">
        <v>1128</v>
      </c>
      <c r="P108" s="753" t="s">
        <v>1129</v>
      </c>
      <c r="Q108" s="753" t="s">
        <v>1160</v>
      </c>
      <c r="R108" s="753" t="s">
        <v>1160</v>
      </c>
      <c r="S108" s="755">
        <v>2</v>
      </c>
      <c r="T108" s="775">
        <v>2.11</v>
      </c>
      <c r="U108" s="771">
        <v>41456</v>
      </c>
      <c r="V108" s="772">
        <v>42522</v>
      </c>
      <c r="W108" s="874">
        <v>25</v>
      </c>
      <c r="X108" s="1081"/>
      <c r="Y108" s="1081"/>
      <c r="Z108" s="1081">
        <f t="shared" si="12"/>
        <v>0</v>
      </c>
      <c r="AA108" s="868"/>
      <c r="AB108" s="868"/>
      <c r="AC108" s="868"/>
      <c r="AD108" s="868"/>
      <c r="AE108" s="868"/>
      <c r="AF108" s="868"/>
      <c r="AG108" s="868"/>
      <c r="AH108" s="868"/>
      <c r="AI108" s="868"/>
      <c r="AJ108" s="868"/>
      <c r="AK108" s="868"/>
      <c r="AL108" s="868"/>
      <c r="AM108" s="868">
        <f t="shared" si="13"/>
        <v>0</v>
      </c>
      <c r="AN108" s="868">
        <f t="shared" si="14"/>
        <v>0</v>
      </c>
      <c r="AO108" s="915">
        <v>1500000</v>
      </c>
      <c r="AP108" s="868"/>
      <c r="AQ108" s="706"/>
      <c r="AR108" s="706"/>
      <c r="AS108" s="706"/>
      <c r="AT108" s="706"/>
      <c r="AU108" s="706"/>
      <c r="AV108" s="706"/>
      <c r="AW108" s="706"/>
      <c r="AX108" s="706"/>
      <c r="AY108" s="706"/>
      <c r="AZ108" s="706"/>
      <c r="BA108" s="706"/>
      <c r="BB108" s="706"/>
      <c r="BC108" s="706"/>
      <c r="BD108" s="706"/>
      <c r="BE108" s="706"/>
      <c r="BF108" s="706"/>
      <c r="BG108" s="706"/>
      <c r="BH108" s="706"/>
      <c r="BI108" s="706"/>
      <c r="BJ108" s="706"/>
      <c r="BK108" s="706"/>
      <c r="BL108" s="706"/>
      <c r="BM108" s="706"/>
      <c r="BN108" s="706"/>
      <c r="BO108" s="706"/>
      <c r="BP108" s="706"/>
      <c r="BQ108" s="706"/>
      <c r="BR108" s="706"/>
      <c r="BS108" s="706"/>
      <c r="BT108" s="706"/>
      <c r="BU108" s="706"/>
      <c r="BV108" s="706"/>
      <c r="BW108" s="706"/>
      <c r="BX108" s="706"/>
      <c r="BY108" s="706"/>
      <c r="BZ108" s="706"/>
      <c r="CA108" s="706"/>
      <c r="CB108" s="706"/>
      <c r="CC108" s="706"/>
      <c r="CD108" s="706"/>
      <c r="CE108" s="706"/>
      <c r="CF108" s="706"/>
      <c r="CG108" s="706"/>
      <c r="CH108" s="706"/>
      <c r="CI108" s="706"/>
      <c r="CJ108" s="706"/>
      <c r="CK108" s="706"/>
      <c r="CL108" s="706"/>
      <c r="CM108" s="706"/>
      <c r="CN108" s="706"/>
      <c r="CO108" s="706"/>
      <c r="CP108" s="706"/>
      <c r="CQ108" s="706"/>
      <c r="CR108" s="706"/>
      <c r="CS108" s="706"/>
      <c r="CT108" s="706"/>
      <c r="CU108" s="706"/>
      <c r="CV108" s="706"/>
      <c r="CW108" s="706"/>
      <c r="CX108" s="706"/>
      <c r="CY108" s="706"/>
      <c r="CZ108" s="706"/>
      <c r="DA108" s="706"/>
      <c r="DB108" s="706"/>
      <c r="DC108" s="706"/>
      <c r="DD108" s="706"/>
      <c r="DE108" s="706"/>
      <c r="DF108" s="706"/>
      <c r="DG108" s="706"/>
      <c r="DH108" s="706"/>
      <c r="DI108" s="706"/>
      <c r="DJ108" s="706"/>
      <c r="DK108" s="706"/>
      <c r="DL108" s="706"/>
      <c r="DM108" s="706"/>
      <c r="DN108" s="706"/>
      <c r="DO108" s="706"/>
      <c r="DP108" s="706"/>
      <c r="DQ108" s="706"/>
      <c r="DR108" s="706"/>
      <c r="DS108" s="706"/>
      <c r="DT108" s="706"/>
      <c r="DU108" s="706"/>
      <c r="DV108" s="706"/>
      <c r="DW108" s="706"/>
      <c r="DX108" s="706"/>
      <c r="DY108" s="706"/>
      <c r="DZ108" s="706"/>
      <c r="EA108" s="706"/>
      <c r="EB108" s="706"/>
      <c r="EC108" s="706"/>
      <c r="ED108" s="704"/>
      <c r="EE108" s="704"/>
      <c r="EF108" s="706"/>
      <c r="EG108" s="706"/>
      <c r="EH108" s="706"/>
      <c r="EI108" s="706"/>
      <c r="EJ108" s="706"/>
      <c r="EK108" s="706"/>
      <c r="EL108" s="706"/>
      <c r="EM108" s="706"/>
      <c r="EN108" s="706"/>
      <c r="EO108" s="706"/>
      <c r="EP108" s="706"/>
      <c r="EQ108" s="706"/>
      <c r="ER108" s="706"/>
      <c r="ES108" s="706"/>
      <c r="ET108" s="706"/>
      <c r="EU108" s="706"/>
      <c r="EV108" s="706"/>
      <c r="EW108" s="706"/>
      <c r="EX108" s="706"/>
      <c r="EY108" s="706"/>
      <c r="EZ108" s="706"/>
      <c r="FA108" s="706"/>
      <c r="FB108" s="706"/>
      <c r="FC108" s="706"/>
      <c r="FD108" s="706"/>
      <c r="FE108" s="706"/>
      <c r="FF108" s="706"/>
      <c r="FG108" s="706"/>
      <c r="FH108" s="706"/>
      <c r="FI108" s="706"/>
      <c r="FJ108" s="704"/>
      <c r="FK108" s="1035"/>
      <c r="FL108" s="704"/>
      <c r="FM108" s="704"/>
      <c r="FN108" s="704"/>
      <c r="FO108" s="704"/>
      <c r="FP108" s="704"/>
      <c r="FQ108" s="704"/>
      <c r="FR108" s="704"/>
      <c r="FS108" s="704"/>
      <c r="FT108" s="704"/>
      <c r="FU108" s="704"/>
      <c r="FV108" s="704"/>
      <c r="FW108" s="704"/>
      <c r="FX108" s="704"/>
      <c r="FY108" s="704"/>
      <c r="FZ108" s="704"/>
      <c r="GA108" s="704"/>
      <c r="GB108" s="704"/>
      <c r="GC108" s="704"/>
      <c r="GD108" s="704"/>
      <c r="GE108" s="704"/>
      <c r="GF108" s="704"/>
      <c r="GG108" s="704"/>
      <c r="GH108" s="704"/>
      <c r="GI108" s="704"/>
      <c r="GJ108" s="704"/>
      <c r="GK108" s="704"/>
      <c r="GL108" s="704"/>
      <c r="GM108" s="704"/>
      <c r="GN108" s="704"/>
      <c r="GO108" s="704"/>
      <c r="GP108" s="704"/>
      <c r="GQ108" s="704"/>
      <c r="GR108" s="704"/>
      <c r="GS108" s="704"/>
      <c r="GT108" s="704"/>
      <c r="GU108" s="704"/>
      <c r="GV108" s="704"/>
      <c r="GW108" s="704"/>
      <c r="GX108" s="704"/>
      <c r="GY108" s="704"/>
      <c r="GZ108" s="704"/>
      <c r="HA108" s="704"/>
      <c r="HB108" s="704"/>
      <c r="HC108" s="704"/>
      <c r="HD108" s="704"/>
      <c r="HE108" s="704"/>
      <c r="HF108" s="704"/>
      <c r="HG108" s="704"/>
      <c r="HH108" s="704"/>
      <c r="HI108" s="704"/>
      <c r="HJ108" s="704"/>
      <c r="HK108" s="704"/>
      <c r="HL108" s="704"/>
      <c r="HM108" s="704"/>
      <c r="HN108" s="704"/>
      <c r="HO108" s="704"/>
      <c r="HP108" s="704"/>
      <c r="HQ108" s="706"/>
      <c r="HR108" s="706"/>
      <c r="HS108" s="704"/>
      <c r="HT108" s="704"/>
      <c r="HU108" s="704"/>
      <c r="ID108" s="706"/>
    </row>
    <row r="109" spans="1:243" s="1034" customFormat="1" ht="27" customHeight="1" x14ac:dyDescent="0.25">
      <c r="A109" s="691">
        <v>49</v>
      </c>
      <c r="B109" s="694" t="s">
        <v>1206</v>
      </c>
      <c r="C109" s="696">
        <v>216</v>
      </c>
      <c r="D109" s="697">
        <v>532</v>
      </c>
      <c r="E109" s="707">
        <v>28</v>
      </c>
      <c r="F109" s="696" t="s">
        <v>1121</v>
      </c>
      <c r="G109" s="1042" t="s">
        <v>1222</v>
      </c>
      <c r="H109" s="767" t="s">
        <v>1112</v>
      </c>
      <c r="I109" s="752" t="s">
        <v>1113</v>
      </c>
      <c r="J109" s="753" t="s">
        <v>1139</v>
      </c>
      <c r="K109" s="770" t="s">
        <v>1115</v>
      </c>
      <c r="L109" s="770" t="s">
        <v>1116</v>
      </c>
      <c r="M109" s="753" t="s">
        <v>1140</v>
      </c>
      <c r="N109" s="753" t="s">
        <v>1141</v>
      </c>
      <c r="O109" s="753" t="s">
        <v>1128</v>
      </c>
      <c r="P109" s="753" t="s">
        <v>1134</v>
      </c>
      <c r="Q109" s="776">
        <v>14</v>
      </c>
      <c r="R109" s="776" t="s">
        <v>1223</v>
      </c>
      <c r="S109" s="755">
        <v>2</v>
      </c>
      <c r="T109" s="775">
        <v>2.11</v>
      </c>
      <c r="U109" s="771">
        <v>41456</v>
      </c>
      <c r="V109" s="758">
        <v>41791</v>
      </c>
      <c r="W109" s="918">
        <v>25</v>
      </c>
      <c r="X109" s="1081">
        <v>550000</v>
      </c>
      <c r="Y109" s="1082">
        <v>5000</v>
      </c>
      <c r="Z109" s="1081">
        <f t="shared" si="12"/>
        <v>555000</v>
      </c>
      <c r="AA109" s="868"/>
      <c r="AB109" s="868"/>
      <c r="AC109" s="868"/>
      <c r="AD109" s="868"/>
      <c r="AE109" s="868"/>
      <c r="AF109" s="868">
        <v>250000</v>
      </c>
      <c r="AG109" s="868">
        <v>250000</v>
      </c>
      <c r="AH109" s="868">
        <v>55000</v>
      </c>
      <c r="AI109" s="868"/>
      <c r="AJ109" s="868"/>
      <c r="AK109" s="868"/>
      <c r="AL109" s="868"/>
      <c r="AM109" s="868">
        <f t="shared" si="13"/>
        <v>555000</v>
      </c>
      <c r="AN109" s="868">
        <f t="shared" si="14"/>
        <v>0</v>
      </c>
      <c r="AO109" s="915">
        <v>400000</v>
      </c>
      <c r="AP109" s="868"/>
      <c r="AQ109" s="704"/>
      <c r="AR109" s="704"/>
      <c r="AS109" s="704"/>
      <c r="AT109" s="704"/>
      <c r="AU109" s="704"/>
      <c r="AV109" s="704"/>
      <c r="AW109" s="704"/>
      <c r="AX109" s="704"/>
      <c r="AY109" s="704"/>
      <c r="AZ109" s="704"/>
      <c r="BA109" s="704"/>
      <c r="BB109" s="704"/>
      <c r="BC109" s="704"/>
      <c r="BD109" s="704"/>
      <c r="BE109" s="704"/>
      <c r="BF109" s="704"/>
      <c r="BG109" s="704"/>
      <c r="BH109" s="704"/>
      <c r="BI109" s="704"/>
      <c r="BJ109" s="704"/>
      <c r="BK109" s="704"/>
      <c r="BL109" s="704"/>
      <c r="BM109" s="704"/>
      <c r="BN109" s="704"/>
      <c r="BO109" s="704"/>
      <c r="BP109" s="704"/>
      <c r="BQ109" s="704"/>
      <c r="BR109" s="704"/>
      <c r="BS109" s="704"/>
      <c r="BT109" s="704"/>
      <c r="BU109" s="704"/>
      <c r="BV109" s="704"/>
      <c r="BW109" s="704"/>
      <c r="BX109" s="704"/>
      <c r="BY109" s="704"/>
      <c r="BZ109" s="704"/>
      <c r="CA109" s="704"/>
      <c r="CB109" s="704"/>
      <c r="CC109" s="704"/>
      <c r="CD109" s="704"/>
      <c r="CE109" s="704"/>
      <c r="CF109" s="704"/>
      <c r="CG109" s="704"/>
      <c r="CH109" s="704"/>
      <c r="CI109" s="704"/>
      <c r="CJ109" s="704"/>
      <c r="CK109" s="704"/>
      <c r="CL109" s="704"/>
      <c r="CM109" s="704"/>
      <c r="CN109" s="704"/>
      <c r="CO109" s="704"/>
      <c r="CP109" s="704"/>
      <c r="CQ109" s="704"/>
      <c r="CR109" s="704"/>
      <c r="CS109" s="704"/>
      <c r="CT109" s="704"/>
      <c r="CU109" s="704"/>
      <c r="CV109" s="704"/>
      <c r="CW109" s="704"/>
      <c r="CX109" s="704"/>
      <c r="CY109" s="704"/>
      <c r="CZ109" s="704"/>
      <c r="DA109" s="704"/>
      <c r="DB109" s="704"/>
      <c r="DC109" s="704"/>
      <c r="DD109" s="704"/>
      <c r="DE109" s="704"/>
      <c r="DF109" s="704"/>
      <c r="DG109" s="704"/>
      <c r="DH109" s="704"/>
      <c r="DI109" s="704"/>
      <c r="DJ109" s="704"/>
      <c r="DK109" s="704"/>
      <c r="DL109" s="704"/>
      <c r="DM109" s="704"/>
      <c r="DN109" s="704"/>
      <c r="DO109" s="704"/>
      <c r="DP109" s="704"/>
      <c r="DQ109" s="704"/>
      <c r="DR109" s="704"/>
      <c r="DS109" s="704"/>
      <c r="DT109" s="704"/>
      <c r="DU109" s="704"/>
      <c r="DV109" s="704"/>
      <c r="DW109" s="704"/>
      <c r="DX109" s="704"/>
      <c r="DY109" s="704"/>
      <c r="DZ109" s="704"/>
      <c r="EA109" s="704"/>
      <c r="EB109" s="704"/>
      <c r="EC109" s="704"/>
      <c r="ED109" s="704"/>
      <c r="EE109" s="704"/>
      <c r="EF109" s="706"/>
      <c r="EG109" s="706"/>
      <c r="EH109" s="706"/>
      <c r="EI109" s="706"/>
      <c r="EJ109" s="706"/>
      <c r="EK109" s="706"/>
      <c r="EL109" s="706"/>
      <c r="EM109" s="706"/>
      <c r="EN109" s="706"/>
      <c r="EO109" s="706"/>
      <c r="EP109" s="706"/>
      <c r="EQ109" s="706"/>
      <c r="ER109" s="706"/>
      <c r="ES109" s="706"/>
      <c r="ET109" s="706"/>
      <c r="EU109" s="706"/>
      <c r="EV109" s="706"/>
      <c r="EW109" s="706"/>
      <c r="EX109" s="706"/>
      <c r="EY109" s="706"/>
      <c r="EZ109" s="706"/>
      <c r="FA109" s="706"/>
      <c r="FB109" s="706"/>
      <c r="FC109" s="706"/>
      <c r="FD109" s="706"/>
      <c r="FE109" s="706"/>
      <c r="FF109" s="706"/>
      <c r="FG109" s="706"/>
      <c r="FH109" s="706"/>
      <c r="FI109" s="704"/>
      <c r="FJ109" s="704"/>
      <c r="FK109" s="1035"/>
      <c r="FL109" s="704"/>
      <c r="FM109" s="704"/>
      <c r="FN109" s="704"/>
      <c r="FO109" s="704"/>
      <c r="FP109" s="704"/>
      <c r="FQ109" s="704"/>
      <c r="FR109" s="704"/>
      <c r="FS109" s="704"/>
      <c r="FT109" s="704"/>
      <c r="FU109" s="704"/>
      <c r="FV109" s="704"/>
      <c r="FW109" s="704"/>
      <c r="FX109" s="704"/>
      <c r="FY109" s="704"/>
      <c r="FZ109" s="704"/>
      <c r="GA109" s="704"/>
      <c r="GB109" s="704"/>
      <c r="GC109" s="704"/>
      <c r="GD109" s="704"/>
      <c r="GE109" s="704"/>
      <c r="GF109" s="704"/>
      <c r="GG109" s="704"/>
      <c r="GH109" s="704"/>
      <c r="GI109" s="704"/>
      <c r="GJ109" s="704"/>
      <c r="GK109" s="704"/>
      <c r="GL109" s="704"/>
      <c r="GM109" s="706"/>
      <c r="GN109" s="706"/>
      <c r="GO109" s="706"/>
      <c r="GP109" s="706"/>
      <c r="GQ109" s="706"/>
      <c r="GR109" s="706"/>
      <c r="GS109" s="706"/>
      <c r="GT109" s="706"/>
      <c r="GU109" s="706"/>
      <c r="GV109" s="704"/>
      <c r="GW109" s="704"/>
      <c r="GX109" s="704"/>
      <c r="GY109" s="704"/>
      <c r="GZ109" s="704"/>
      <c r="HA109" s="704"/>
      <c r="HB109" s="704"/>
      <c r="HC109" s="704"/>
      <c r="HD109" s="704"/>
      <c r="HE109" s="704"/>
      <c r="HF109" s="704"/>
      <c r="HG109" s="704"/>
      <c r="HH109" s="704"/>
      <c r="HI109" s="704"/>
      <c r="HJ109" s="704"/>
      <c r="HK109" s="704"/>
      <c r="HL109" s="704"/>
      <c r="HM109" s="704"/>
      <c r="HN109" s="704"/>
      <c r="HO109" s="704"/>
      <c r="HP109" s="704"/>
      <c r="HQ109" s="704"/>
      <c r="HR109" s="704"/>
      <c r="HS109" s="704"/>
      <c r="HT109" s="704"/>
      <c r="HU109" s="704"/>
      <c r="ID109" s="706"/>
    </row>
    <row r="110" spans="1:243" s="1034" customFormat="1" ht="27" customHeight="1" x14ac:dyDescent="0.25">
      <c r="A110" s="1122">
        <v>50</v>
      </c>
      <c r="B110" s="694" t="s">
        <v>1206</v>
      </c>
      <c r="C110" s="696">
        <v>216</v>
      </c>
      <c r="D110" s="697">
        <v>532</v>
      </c>
      <c r="E110" s="707">
        <v>29</v>
      </c>
      <c r="F110" s="696" t="s">
        <v>1121</v>
      </c>
      <c r="G110" s="1042" t="s">
        <v>1506</v>
      </c>
      <c r="H110" s="767" t="s">
        <v>1112</v>
      </c>
      <c r="I110" s="752" t="s">
        <v>1113</v>
      </c>
      <c r="J110" s="753" t="s">
        <v>1139</v>
      </c>
      <c r="K110" s="770" t="s">
        <v>1115</v>
      </c>
      <c r="L110" s="770" t="s">
        <v>1116</v>
      </c>
      <c r="M110" s="753" t="s">
        <v>1140</v>
      </c>
      <c r="N110" s="753" t="s">
        <v>1141</v>
      </c>
      <c r="O110" s="753" t="s">
        <v>1128</v>
      </c>
      <c r="P110" s="753" t="s">
        <v>1134</v>
      </c>
      <c r="Q110" s="776">
        <v>11</v>
      </c>
      <c r="R110" s="776" t="s">
        <v>1507</v>
      </c>
      <c r="S110" s="755">
        <v>2</v>
      </c>
      <c r="T110" s="775">
        <v>2.11</v>
      </c>
      <c r="U110" s="757">
        <v>41091</v>
      </c>
      <c r="V110" s="758">
        <v>41426</v>
      </c>
      <c r="W110" s="918">
        <v>25</v>
      </c>
      <c r="X110" s="1081"/>
      <c r="Y110" s="1082">
        <v>250000</v>
      </c>
      <c r="Z110" s="1081">
        <f t="shared" si="12"/>
        <v>250000</v>
      </c>
      <c r="AA110" s="868"/>
      <c r="AB110" s="868"/>
      <c r="AC110" s="868"/>
      <c r="AD110" s="868"/>
      <c r="AE110" s="868">
        <v>250000</v>
      </c>
      <c r="AF110" s="868"/>
      <c r="AG110" s="868"/>
      <c r="AH110" s="868"/>
      <c r="AI110" s="868"/>
      <c r="AJ110" s="868"/>
      <c r="AK110" s="868"/>
      <c r="AL110" s="868"/>
      <c r="AM110" s="868">
        <f t="shared" si="13"/>
        <v>250000</v>
      </c>
      <c r="AN110" s="868">
        <f t="shared" si="14"/>
        <v>0</v>
      </c>
      <c r="AO110" s="868"/>
      <c r="AP110" s="868"/>
      <c r="AQ110" s="704"/>
      <c r="AR110" s="704"/>
      <c r="AS110" s="704"/>
      <c r="AT110" s="704"/>
      <c r="AU110" s="704"/>
      <c r="AV110" s="704"/>
      <c r="AW110" s="704"/>
      <c r="AX110" s="704"/>
      <c r="AY110" s="704"/>
      <c r="AZ110" s="704"/>
      <c r="BA110" s="704"/>
      <c r="BB110" s="704"/>
      <c r="BC110" s="704"/>
      <c r="BD110" s="704"/>
      <c r="BE110" s="704"/>
      <c r="BF110" s="704"/>
      <c r="BG110" s="704"/>
      <c r="BH110" s="704"/>
      <c r="BI110" s="704"/>
      <c r="BJ110" s="704"/>
      <c r="BK110" s="704"/>
      <c r="BL110" s="704"/>
      <c r="BM110" s="704"/>
      <c r="BN110" s="704"/>
      <c r="BO110" s="704"/>
      <c r="BP110" s="704"/>
      <c r="BQ110" s="704"/>
      <c r="BR110" s="704"/>
      <c r="BS110" s="704"/>
      <c r="BT110" s="704"/>
      <c r="BU110" s="704"/>
      <c r="BV110" s="704"/>
      <c r="BW110" s="704"/>
      <c r="BX110" s="704"/>
      <c r="BY110" s="704"/>
      <c r="BZ110" s="704"/>
      <c r="CA110" s="704"/>
      <c r="CB110" s="704"/>
      <c r="CC110" s="704"/>
      <c r="CD110" s="704"/>
      <c r="CE110" s="704"/>
      <c r="CF110" s="704"/>
      <c r="CG110" s="704"/>
      <c r="CH110" s="704"/>
      <c r="CI110" s="704"/>
      <c r="CJ110" s="704"/>
      <c r="CK110" s="704"/>
      <c r="CL110" s="704"/>
      <c r="CM110" s="704"/>
      <c r="CN110" s="704"/>
      <c r="CO110" s="704"/>
      <c r="CP110" s="704"/>
      <c r="CQ110" s="704"/>
      <c r="CR110" s="704"/>
      <c r="CS110" s="704"/>
      <c r="CT110" s="704"/>
      <c r="CU110" s="704"/>
      <c r="CV110" s="704"/>
      <c r="CW110" s="704"/>
      <c r="CX110" s="704"/>
      <c r="CY110" s="704"/>
      <c r="CZ110" s="704"/>
      <c r="DA110" s="704"/>
      <c r="DB110" s="704"/>
      <c r="DC110" s="704"/>
      <c r="DD110" s="704"/>
      <c r="DE110" s="704"/>
      <c r="DF110" s="704"/>
      <c r="DG110" s="704"/>
      <c r="DH110" s="704"/>
      <c r="DI110" s="704"/>
      <c r="DJ110" s="704"/>
      <c r="DK110" s="704"/>
      <c r="DL110" s="704"/>
      <c r="DM110" s="704"/>
      <c r="DN110" s="704"/>
      <c r="DO110" s="704"/>
      <c r="DP110" s="704"/>
      <c r="DQ110" s="704"/>
      <c r="DR110" s="704"/>
      <c r="DS110" s="704"/>
      <c r="DT110" s="704"/>
      <c r="DU110" s="704"/>
      <c r="DV110" s="704"/>
      <c r="DW110" s="704"/>
      <c r="DX110" s="704"/>
      <c r="DY110" s="704"/>
      <c r="DZ110" s="704"/>
      <c r="EA110" s="704"/>
      <c r="EB110" s="704"/>
      <c r="EC110" s="706"/>
      <c r="ED110" s="706"/>
      <c r="EE110" s="706"/>
      <c r="EF110" s="706"/>
      <c r="EG110" s="706"/>
      <c r="EH110" s="704"/>
      <c r="EI110" s="704"/>
      <c r="EJ110" s="704"/>
      <c r="EK110" s="704"/>
      <c r="EL110" s="704"/>
      <c r="EM110" s="704"/>
      <c r="EN110" s="704"/>
      <c r="EO110" s="704"/>
      <c r="EP110" s="704"/>
      <c r="EQ110" s="704"/>
      <c r="ER110" s="704"/>
      <c r="ES110" s="704"/>
      <c r="ET110" s="704"/>
      <c r="EU110" s="704"/>
      <c r="EV110" s="704"/>
      <c r="EW110" s="704"/>
      <c r="EX110" s="704"/>
      <c r="EY110" s="704"/>
      <c r="EZ110" s="704"/>
      <c r="FA110" s="704"/>
      <c r="FB110" s="704"/>
      <c r="FC110" s="704"/>
      <c r="FD110" s="704"/>
      <c r="FE110" s="704"/>
      <c r="FF110" s="704"/>
      <c r="FG110" s="704"/>
      <c r="FH110" s="704"/>
      <c r="FI110" s="704"/>
      <c r="FJ110" s="704"/>
      <c r="GJ110" s="706"/>
      <c r="GK110" s="706"/>
      <c r="GL110" s="706"/>
      <c r="GM110" s="706"/>
      <c r="GN110" s="706"/>
      <c r="GO110" s="706"/>
      <c r="GP110" s="706"/>
      <c r="GQ110" s="706"/>
      <c r="GR110" s="706"/>
      <c r="GS110" s="706"/>
      <c r="GT110" s="706"/>
      <c r="GU110" s="706"/>
      <c r="GV110" s="706"/>
      <c r="GW110" s="706"/>
      <c r="GX110" s="706"/>
      <c r="GY110" s="706"/>
      <c r="GZ110" s="706"/>
      <c r="HA110" s="706"/>
      <c r="HB110" s="706"/>
      <c r="HC110" s="706"/>
      <c r="HD110" s="706"/>
      <c r="HE110" s="706"/>
      <c r="HF110" s="706"/>
      <c r="HG110" s="706"/>
      <c r="HH110" s="706"/>
      <c r="HI110" s="706"/>
      <c r="HJ110" s="706"/>
      <c r="HK110" s="706"/>
      <c r="HL110" s="706"/>
      <c r="HM110" s="706"/>
      <c r="HN110" s="706"/>
      <c r="HO110" s="706"/>
      <c r="HP110" s="706"/>
      <c r="HQ110" s="706"/>
      <c r="HR110" s="706"/>
      <c r="HS110" s="704"/>
      <c r="HT110" s="704"/>
      <c r="HU110" s="704"/>
      <c r="ID110" s="706"/>
    </row>
    <row r="111" spans="1:243" s="1034" customFormat="1" ht="27" customHeight="1" x14ac:dyDescent="0.25">
      <c r="A111" s="691">
        <v>51</v>
      </c>
      <c r="B111" s="694" t="s">
        <v>1206</v>
      </c>
      <c r="C111" s="696">
        <v>216</v>
      </c>
      <c r="D111" s="697">
        <v>532</v>
      </c>
      <c r="E111" s="707">
        <v>30</v>
      </c>
      <c r="F111" s="696" t="s">
        <v>1121</v>
      </c>
      <c r="G111" s="1042" t="s">
        <v>1224</v>
      </c>
      <c r="H111" s="767" t="s">
        <v>1112</v>
      </c>
      <c r="I111" s="752" t="s">
        <v>1113</v>
      </c>
      <c r="J111" s="753" t="s">
        <v>1139</v>
      </c>
      <c r="K111" s="770" t="s">
        <v>1115</v>
      </c>
      <c r="L111" s="770" t="s">
        <v>1116</v>
      </c>
      <c r="M111" s="753" t="s">
        <v>1140</v>
      </c>
      <c r="N111" s="753" t="s">
        <v>1141</v>
      </c>
      <c r="O111" s="753" t="s">
        <v>1128</v>
      </c>
      <c r="P111" s="753" t="s">
        <v>1134</v>
      </c>
      <c r="Q111" s="776">
        <v>23</v>
      </c>
      <c r="R111" s="776" t="s">
        <v>1120</v>
      </c>
      <c r="S111" s="755">
        <v>2</v>
      </c>
      <c r="T111" s="775">
        <v>2.11</v>
      </c>
      <c r="U111" s="771">
        <v>41456</v>
      </c>
      <c r="V111" s="758">
        <v>41791</v>
      </c>
      <c r="W111" s="918">
        <v>25</v>
      </c>
      <c r="X111" s="1081"/>
      <c r="Y111" s="1082">
        <v>766100</v>
      </c>
      <c r="Z111" s="1081">
        <f t="shared" si="12"/>
        <v>766100</v>
      </c>
      <c r="AA111" s="868"/>
      <c r="AB111" s="868"/>
      <c r="AC111" s="868"/>
      <c r="AD111" s="868"/>
      <c r="AE111" s="868">
        <v>500000</v>
      </c>
      <c r="AF111" s="868">
        <v>266100</v>
      </c>
      <c r="AG111" s="868"/>
      <c r="AH111" s="868"/>
      <c r="AI111" s="868"/>
      <c r="AJ111" s="868"/>
      <c r="AK111" s="868"/>
      <c r="AL111" s="868"/>
      <c r="AM111" s="868">
        <f t="shared" si="13"/>
        <v>766100</v>
      </c>
      <c r="AN111" s="868">
        <f t="shared" si="14"/>
        <v>0</v>
      </c>
      <c r="AO111" s="915">
        <v>900000</v>
      </c>
      <c r="AP111" s="868"/>
      <c r="AQ111" s="704"/>
      <c r="AR111" s="704"/>
      <c r="AS111" s="704"/>
      <c r="AT111" s="704"/>
      <c r="AU111" s="704"/>
      <c r="AV111" s="704"/>
      <c r="AW111" s="704"/>
      <c r="AX111" s="704"/>
      <c r="AY111" s="704"/>
      <c r="AZ111" s="704"/>
      <c r="BA111" s="704"/>
      <c r="BB111" s="704"/>
      <c r="BC111" s="704"/>
      <c r="BD111" s="704"/>
      <c r="BE111" s="704"/>
      <c r="BF111" s="704"/>
      <c r="BG111" s="704"/>
      <c r="BH111" s="704"/>
      <c r="BI111" s="704"/>
      <c r="BJ111" s="704"/>
      <c r="BK111" s="704"/>
      <c r="BL111" s="704"/>
      <c r="BM111" s="704"/>
      <c r="BN111" s="704"/>
      <c r="BO111" s="704"/>
      <c r="BP111" s="704"/>
      <c r="BQ111" s="704"/>
      <c r="BR111" s="704"/>
      <c r="BS111" s="704"/>
      <c r="BT111" s="704"/>
      <c r="BU111" s="704"/>
      <c r="BV111" s="704"/>
      <c r="BW111" s="704"/>
      <c r="BX111" s="704"/>
      <c r="BY111" s="704"/>
      <c r="BZ111" s="704"/>
      <c r="CA111" s="704"/>
      <c r="CB111" s="704"/>
      <c r="CC111" s="704"/>
      <c r="CD111" s="704"/>
      <c r="CE111" s="704"/>
      <c r="CF111" s="704"/>
      <c r="CG111" s="704"/>
      <c r="CH111" s="704"/>
      <c r="CI111" s="704"/>
      <c r="CJ111" s="704"/>
      <c r="CK111" s="704"/>
      <c r="CL111" s="704"/>
      <c r="CM111" s="704"/>
      <c r="CN111" s="704"/>
      <c r="CO111" s="704"/>
      <c r="CP111" s="704"/>
      <c r="CQ111" s="704"/>
      <c r="CR111" s="704"/>
      <c r="CS111" s="704"/>
      <c r="CT111" s="704"/>
      <c r="CU111" s="704"/>
      <c r="CV111" s="704"/>
      <c r="CW111" s="704"/>
      <c r="CX111" s="704"/>
      <c r="CY111" s="704"/>
      <c r="CZ111" s="704"/>
      <c r="DA111" s="704"/>
      <c r="DB111" s="704"/>
      <c r="DC111" s="704"/>
      <c r="DD111" s="704"/>
      <c r="DE111" s="704"/>
      <c r="DF111" s="704"/>
      <c r="DG111" s="704"/>
      <c r="DH111" s="704"/>
      <c r="DI111" s="704"/>
      <c r="DJ111" s="704"/>
      <c r="DK111" s="704"/>
      <c r="DL111" s="704"/>
      <c r="DM111" s="704"/>
      <c r="DN111" s="704"/>
      <c r="DO111" s="704"/>
      <c r="DP111" s="704"/>
      <c r="DQ111" s="704"/>
      <c r="DR111" s="704"/>
      <c r="DS111" s="704"/>
      <c r="DT111" s="704"/>
      <c r="DU111" s="704"/>
      <c r="DV111" s="704"/>
      <c r="DW111" s="704"/>
      <c r="DX111" s="704"/>
      <c r="DY111" s="704"/>
      <c r="DZ111" s="704"/>
      <c r="EA111" s="704"/>
      <c r="EB111" s="704"/>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4"/>
      <c r="FK111" s="1035"/>
      <c r="FL111" s="704"/>
      <c r="FM111" s="704"/>
      <c r="FN111" s="704"/>
      <c r="FO111" s="704"/>
      <c r="FP111" s="704"/>
      <c r="FQ111" s="704"/>
      <c r="FR111" s="704"/>
      <c r="FS111" s="704"/>
      <c r="FT111" s="704"/>
      <c r="FU111" s="704"/>
      <c r="FV111" s="704"/>
      <c r="FW111" s="704"/>
      <c r="FX111" s="704"/>
      <c r="FY111" s="704"/>
      <c r="FZ111" s="704"/>
      <c r="GA111" s="704"/>
      <c r="GB111" s="704"/>
      <c r="GC111" s="704"/>
      <c r="GD111" s="704"/>
      <c r="GE111" s="704"/>
      <c r="GF111" s="704"/>
      <c r="GG111" s="704"/>
      <c r="GH111" s="704"/>
      <c r="GI111" s="704"/>
      <c r="GJ111" s="704"/>
      <c r="GK111" s="704"/>
      <c r="GL111" s="704"/>
      <c r="GM111" s="706"/>
      <c r="GN111" s="706"/>
      <c r="GO111" s="706"/>
      <c r="GP111" s="706"/>
      <c r="GQ111" s="706"/>
      <c r="GR111" s="706"/>
      <c r="GS111" s="706"/>
      <c r="GT111" s="706"/>
      <c r="GU111" s="706"/>
      <c r="GV111" s="704"/>
      <c r="GW111" s="704"/>
      <c r="GX111" s="704"/>
      <c r="GY111" s="704"/>
      <c r="GZ111" s="704"/>
      <c r="HA111" s="704"/>
      <c r="HB111" s="704"/>
      <c r="HC111" s="704"/>
      <c r="HD111" s="704"/>
      <c r="HE111" s="704"/>
      <c r="HF111" s="704"/>
      <c r="HG111" s="704"/>
      <c r="HH111" s="704"/>
      <c r="HI111" s="704"/>
      <c r="HJ111" s="704"/>
      <c r="HK111" s="704"/>
      <c r="HL111" s="704"/>
      <c r="HM111" s="704"/>
      <c r="HN111" s="704"/>
      <c r="HO111" s="704"/>
      <c r="HP111" s="704"/>
      <c r="HQ111" s="704"/>
      <c r="HR111" s="704"/>
      <c r="HS111" s="704"/>
      <c r="HT111" s="704"/>
      <c r="HU111" s="704"/>
      <c r="ID111" s="706"/>
    </row>
    <row r="112" spans="1:243" s="1034" customFormat="1" ht="27" customHeight="1" x14ac:dyDescent="0.25">
      <c r="A112" s="691">
        <v>52</v>
      </c>
      <c r="B112" s="694" t="s">
        <v>1206</v>
      </c>
      <c r="C112" s="696">
        <v>216</v>
      </c>
      <c r="D112" s="697">
        <v>532</v>
      </c>
      <c r="E112" s="707">
        <v>31</v>
      </c>
      <c r="F112" s="696" t="s">
        <v>1121</v>
      </c>
      <c r="G112" s="1042" t="s">
        <v>1225</v>
      </c>
      <c r="H112" s="767" t="s">
        <v>1112</v>
      </c>
      <c r="I112" s="752" t="s">
        <v>1113</v>
      </c>
      <c r="J112" s="753" t="s">
        <v>1139</v>
      </c>
      <c r="K112" s="770" t="s">
        <v>1151</v>
      </c>
      <c r="L112" s="770" t="s">
        <v>1116</v>
      </c>
      <c r="M112" s="753" t="s">
        <v>1140</v>
      </c>
      <c r="N112" s="753" t="s">
        <v>1141</v>
      </c>
      <c r="O112" s="753" t="s">
        <v>1128</v>
      </c>
      <c r="P112" s="753" t="s">
        <v>1134</v>
      </c>
      <c r="Q112" s="765">
        <v>12</v>
      </c>
      <c r="R112" s="765" t="s">
        <v>1223</v>
      </c>
      <c r="S112" s="755">
        <v>2</v>
      </c>
      <c r="T112" s="775">
        <v>2.11</v>
      </c>
      <c r="U112" s="771">
        <v>41456</v>
      </c>
      <c r="V112" s="771">
        <v>41791</v>
      </c>
      <c r="W112" s="701">
        <v>25</v>
      </c>
      <c r="X112" s="1081">
        <f>350000-107700</f>
        <v>242300</v>
      </c>
      <c r="Y112" s="1082">
        <v>71500</v>
      </c>
      <c r="Z112" s="1081">
        <f t="shared" si="12"/>
        <v>313800</v>
      </c>
      <c r="AA112" s="868">
        <v>10400</v>
      </c>
      <c r="AB112" s="868">
        <v>42300</v>
      </c>
      <c r="AC112" s="868">
        <v>150000</v>
      </c>
      <c r="AD112" s="868">
        <v>50000</v>
      </c>
      <c r="AE112" s="868">
        <v>61100</v>
      </c>
      <c r="AF112" s="868"/>
      <c r="AG112" s="868"/>
      <c r="AH112" s="868"/>
      <c r="AI112" s="868"/>
      <c r="AJ112" s="868"/>
      <c r="AK112" s="868"/>
      <c r="AL112" s="868"/>
      <c r="AM112" s="868">
        <f t="shared" si="13"/>
        <v>313800</v>
      </c>
      <c r="AN112" s="868">
        <f t="shared" si="14"/>
        <v>0</v>
      </c>
      <c r="AO112" s="915"/>
      <c r="AP112" s="868"/>
      <c r="AQ112" s="704"/>
      <c r="AR112" s="704"/>
      <c r="AS112" s="704"/>
      <c r="AT112" s="704"/>
      <c r="AU112" s="704"/>
      <c r="AV112" s="704"/>
      <c r="AW112" s="704"/>
      <c r="AX112" s="704"/>
      <c r="AY112" s="704"/>
      <c r="AZ112" s="704"/>
      <c r="BA112" s="704"/>
      <c r="BB112" s="704"/>
      <c r="BC112" s="704"/>
      <c r="BD112" s="704"/>
      <c r="BE112" s="704"/>
      <c r="BF112" s="704"/>
      <c r="BG112" s="704"/>
      <c r="BH112" s="704"/>
      <c r="BI112" s="704"/>
      <c r="BJ112" s="704"/>
      <c r="BK112" s="704"/>
      <c r="BL112" s="704"/>
      <c r="BM112" s="704"/>
      <c r="BN112" s="704"/>
      <c r="BO112" s="704"/>
      <c r="BP112" s="704"/>
      <c r="BQ112" s="704"/>
      <c r="BR112" s="704"/>
      <c r="BS112" s="704"/>
      <c r="BT112" s="704"/>
      <c r="BU112" s="704"/>
      <c r="BV112" s="704"/>
      <c r="BW112" s="704"/>
      <c r="BX112" s="704"/>
      <c r="BY112" s="704"/>
      <c r="BZ112" s="704"/>
      <c r="CA112" s="704"/>
      <c r="CB112" s="704"/>
      <c r="CC112" s="704"/>
      <c r="CD112" s="704"/>
      <c r="CE112" s="704"/>
      <c r="CF112" s="704"/>
      <c r="CG112" s="704"/>
      <c r="CH112" s="704"/>
      <c r="CI112" s="704"/>
      <c r="CJ112" s="704"/>
      <c r="CK112" s="704"/>
      <c r="CL112" s="704"/>
      <c r="CM112" s="704"/>
      <c r="CN112" s="704"/>
      <c r="CO112" s="704"/>
      <c r="CP112" s="704"/>
      <c r="CQ112" s="704"/>
      <c r="CR112" s="704"/>
      <c r="CS112" s="704"/>
      <c r="CT112" s="704"/>
      <c r="CU112" s="704"/>
      <c r="CV112" s="704"/>
      <c r="CW112" s="704"/>
      <c r="CX112" s="704"/>
      <c r="CY112" s="704"/>
      <c r="CZ112" s="704"/>
      <c r="DA112" s="704"/>
      <c r="DB112" s="704"/>
      <c r="DC112" s="704"/>
      <c r="DD112" s="704"/>
      <c r="DE112" s="704"/>
      <c r="DF112" s="704"/>
      <c r="DG112" s="704"/>
      <c r="DH112" s="704"/>
      <c r="DI112" s="704"/>
      <c r="DJ112" s="704"/>
      <c r="DK112" s="704"/>
      <c r="DL112" s="704"/>
      <c r="DM112" s="704"/>
      <c r="DN112" s="704"/>
      <c r="DO112" s="704"/>
      <c r="DP112" s="704"/>
      <c r="DQ112" s="704"/>
      <c r="DR112" s="704"/>
      <c r="DS112" s="704"/>
      <c r="DT112" s="704"/>
      <c r="DU112" s="704"/>
      <c r="DV112" s="704"/>
      <c r="DW112" s="704"/>
      <c r="DX112" s="704"/>
      <c r="DY112" s="704"/>
      <c r="DZ112" s="704"/>
      <c r="EA112" s="704"/>
      <c r="EB112" s="704"/>
      <c r="EC112" s="706"/>
      <c r="ED112" s="706"/>
      <c r="EE112" s="706"/>
      <c r="EF112" s="706"/>
      <c r="EG112" s="706"/>
      <c r="EH112" s="706"/>
      <c r="EI112" s="706"/>
      <c r="EJ112" s="706"/>
      <c r="EK112" s="706"/>
      <c r="EL112" s="706"/>
      <c r="EM112" s="706"/>
      <c r="EN112" s="706"/>
      <c r="EO112" s="706"/>
      <c r="EP112" s="706"/>
      <c r="EQ112" s="706"/>
      <c r="ER112" s="706"/>
      <c r="ES112" s="706"/>
      <c r="ET112" s="706"/>
      <c r="EU112" s="706"/>
      <c r="EV112" s="706"/>
      <c r="EW112" s="706"/>
      <c r="EX112" s="706"/>
      <c r="EY112" s="706"/>
      <c r="EZ112" s="706"/>
      <c r="FA112" s="706"/>
      <c r="FB112" s="706"/>
      <c r="FC112" s="706"/>
      <c r="FD112" s="706"/>
      <c r="FE112" s="706"/>
      <c r="FF112" s="706"/>
      <c r="FG112" s="706"/>
      <c r="FH112" s="706"/>
      <c r="FI112" s="704"/>
      <c r="FJ112" s="704"/>
      <c r="FK112" s="1035"/>
      <c r="FL112" s="704"/>
      <c r="FM112" s="704"/>
      <c r="FN112" s="704"/>
      <c r="FO112" s="704"/>
      <c r="FP112" s="704"/>
      <c r="FQ112" s="704"/>
      <c r="FR112" s="704"/>
      <c r="FS112" s="704"/>
      <c r="FT112" s="704"/>
      <c r="FU112" s="704"/>
      <c r="FV112" s="704"/>
      <c r="FW112" s="704"/>
      <c r="FX112" s="704"/>
      <c r="FY112" s="704"/>
      <c r="FZ112" s="704"/>
      <c r="GA112" s="704"/>
      <c r="GB112" s="704"/>
      <c r="GC112" s="704"/>
      <c r="GD112" s="704"/>
      <c r="GE112" s="704"/>
      <c r="GF112" s="704"/>
      <c r="GG112" s="704"/>
      <c r="GH112" s="704"/>
      <c r="GI112" s="704"/>
      <c r="GJ112" s="704"/>
      <c r="GK112" s="704"/>
      <c r="GL112" s="704"/>
      <c r="GM112" s="706"/>
      <c r="GN112" s="706"/>
      <c r="GO112" s="706"/>
      <c r="GP112" s="706"/>
      <c r="GQ112" s="706"/>
      <c r="GR112" s="706"/>
      <c r="GS112" s="706"/>
      <c r="GT112" s="706"/>
      <c r="GU112" s="706"/>
      <c r="GV112" s="704"/>
      <c r="GW112" s="704"/>
      <c r="GX112" s="704"/>
      <c r="GY112" s="704"/>
      <c r="GZ112" s="704"/>
      <c r="HA112" s="704"/>
      <c r="HB112" s="704"/>
      <c r="HC112" s="704"/>
      <c r="HD112" s="704"/>
      <c r="HE112" s="704"/>
      <c r="HF112" s="704"/>
      <c r="HG112" s="704"/>
      <c r="HH112" s="704"/>
      <c r="HI112" s="704"/>
      <c r="HJ112" s="704"/>
      <c r="HK112" s="704"/>
      <c r="HL112" s="704"/>
      <c r="HM112" s="704"/>
      <c r="HN112" s="704"/>
      <c r="HO112" s="704"/>
      <c r="HP112" s="704"/>
      <c r="HQ112" s="704"/>
      <c r="HR112" s="704"/>
      <c r="HS112" s="704"/>
      <c r="HT112" s="704"/>
      <c r="HU112" s="704"/>
      <c r="ID112" s="706"/>
    </row>
    <row r="113" spans="1:243" s="1034" customFormat="1" ht="27" customHeight="1" x14ac:dyDescent="0.25">
      <c r="A113" s="1122">
        <v>53</v>
      </c>
      <c r="B113" s="694" t="s">
        <v>1206</v>
      </c>
      <c r="C113" s="696">
        <v>216</v>
      </c>
      <c r="D113" s="697">
        <v>532</v>
      </c>
      <c r="E113" s="707">
        <v>32</v>
      </c>
      <c r="F113" s="696" t="s">
        <v>1121</v>
      </c>
      <c r="G113" s="1042" t="s">
        <v>1508</v>
      </c>
      <c r="H113" s="767" t="s">
        <v>1112</v>
      </c>
      <c r="I113" s="752" t="s">
        <v>1113</v>
      </c>
      <c r="J113" s="753" t="s">
        <v>1139</v>
      </c>
      <c r="K113" s="770" t="s">
        <v>1151</v>
      </c>
      <c r="L113" s="770" t="s">
        <v>1116</v>
      </c>
      <c r="M113" s="753" t="s">
        <v>1140</v>
      </c>
      <c r="N113" s="753" t="s">
        <v>1141</v>
      </c>
      <c r="O113" s="753" t="s">
        <v>1128</v>
      </c>
      <c r="P113" s="753" t="s">
        <v>1134</v>
      </c>
      <c r="Q113" s="776" t="s">
        <v>1120</v>
      </c>
      <c r="R113" s="776" t="s">
        <v>1120</v>
      </c>
      <c r="S113" s="755">
        <v>2</v>
      </c>
      <c r="T113" s="775">
        <v>2.11</v>
      </c>
      <c r="U113" s="757">
        <v>41091</v>
      </c>
      <c r="V113" s="758">
        <v>41426</v>
      </c>
      <c r="W113" s="918">
        <v>25</v>
      </c>
      <c r="X113" s="1081"/>
      <c r="Y113" s="1082">
        <v>93600</v>
      </c>
      <c r="Z113" s="1081">
        <f t="shared" si="12"/>
        <v>93600</v>
      </c>
      <c r="AA113" s="868"/>
      <c r="AB113" s="868">
        <v>93600</v>
      </c>
      <c r="AC113" s="868"/>
      <c r="AD113" s="868"/>
      <c r="AE113" s="868"/>
      <c r="AF113" s="868"/>
      <c r="AG113" s="868"/>
      <c r="AH113" s="868"/>
      <c r="AI113" s="868"/>
      <c r="AJ113" s="868"/>
      <c r="AK113" s="868"/>
      <c r="AL113" s="868"/>
      <c r="AM113" s="868">
        <f t="shared" si="13"/>
        <v>93600</v>
      </c>
      <c r="AN113" s="868">
        <f t="shared" si="14"/>
        <v>0</v>
      </c>
      <c r="AO113" s="868"/>
      <c r="AP113" s="868"/>
      <c r="AQ113" s="704"/>
      <c r="AR113" s="704"/>
      <c r="AS113" s="704"/>
      <c r="AT113" s="704"/>
      <c r="AU113" s="704"/>
      <c r="AV113" s="704"/>
      <c r="AW113" s="704"/>
      <c r="AX113" s="704"/>
      <c r="AY113" s="704"/>
      <c r="AZ113" s="704"/>
      <c r="BA113" s="704"/>
      <c r="BB113" s="704"/>
      <c r="BC113" s="704"/>
      <c r="BD113" s="704"/>
      <c r="BE113" s="704"/>
      <c r="BF113" s="704"/>
      <c r="BG113" s="704"/>
      <c r="BH113" s="704"/>
      <c r="BI113" s="704"/>
      <c r="BJ113" s="704"/>
      <c r="BK113" s="704"/>
      <c r="BL113" s="704"/>
      <c r="BM113" s="704"/>
      <c r="BN113" s="704"/>
      <c r="BO113" s="704"/>
      <c r="BP113" s="704"/>
      <c r="BQ113" s="704"/>
      <c r="BR113" s="704"/>
      <c r="BS113" s="704"/>
      <c r="BT113" s="704"/>
      <c r="BU113" s="704"/>
      <c r="BV113" s="704"/>
      <c r="BW113" s="704"/>
      <c r="BX113" s="704"/>
      <c r="BY113" s="704"/>
      <c r="BZ113" s="704"/>
      <c r="CA113" s="704"/>
      <c r="CB113" s="704"/>
      <c r="CC113" s="704"/>
      <c r="CD113" s="704"/>
      <c r="CE113" s="704"/>
      <c r="CF113" s="704"/>
      <c r="CG113" s="704"/>
      <c r="CH113" s="704"/>
      <c r="CI113" s="704"/>
      <c r="CJ113" s="704"/>
      <c r="CK113" s="704"/>
      <c r="CL113" s="704"/>
      <c r="CM113" s="704"/>
      <c r="CN113" s="704"/>
      <c r="CO113" s="704"/>
      <c r="CP113" s="704"/>
      <c r="CQ113" s="704"/>
      <c r="CR113" s="704"/>
      <c r="CS113" s="704"/>
      <c r="CT113" s="704"/>
      <c r="CU113" s="704"/>
      <c r="CV113" s="704"/>
      <c r="CW113" s="704"/>
      <c r="CX113" s="704"/>
      <c r="CY113" s="704"/>
      <c r="CZ113" s="704"/>
      <c r="DA113" s="704"/>
      <c r="DB113" s="704"/>
      <c r="DC113" s="704"/>
      <c r="DD113" s="704"/>
      <c r="DE113" s="704"/>
      <c r="DF113" s="704"/>
      <c r="DG113" s="704"/>
      <c r="DH113" s="704"/>
      <c r="DI113" s="704"/>
      <c r="DJ113" s="704"/>
      <c r="DK113" s="704"/>
      <c r="DL113" s="704"/>
      <c r="DM113" s="704"/>
      <c r="DN113" s="704"/>
      <c r="DO113" s="704"/>
      <c r="DP113" s="704"/>
      <c r="DQ113" s="704"/>
      <c r="DR113" s="704"/>
      <c r="DS113" s="704"/>
      <c r="DT113" s="704"/>
      <c r="DU113" s="704"/>
      <c r="DV113" s="704"/>
      <c r="DW113" s="704"/>
      <c r="DX113" s="704"/>
      <c r="DY113" s="704"/>
      <c r="DZ113" s="704"/>
      <c r="EA113" s="704"/>
      <c r="EB113" s="704"/>
      <c r="EC113" s="706"/>
      <c r="ED113" s="706"/>
      <c r="EE113" s="706"/>
      <c r="EF113" s="706"/>
      <c r="EG113" s="706"/>
      <c r="EH113" s="706"/>
      <c r="EI113" s="706"/>
      <c r="EJ113" s="706"/>
      <c r="EK113" s="706"/>
      <c r="EL113" s="706"/>
      <c r="EM113" s="706"/>
      <c r="EN113" s="706"/>
      <c r="EO113" s="706"/>
      <c r="EP113" s="706"/>
      <c r="EQ113" s="706"/>
      <c r="ER113" s="706"/>
      <c r="ES113" s="706"/>
      <c r="ET113" s="706"/>
      <c r="EU113" s="706"/>
      <c r="EV113" s="706"/>
      <c r="EW113" s="706"/>
      <c r="EX113" s="706"/>
      <c r="EY113" s="706"/>
      <c r="EZ113" s="706"/>
      <c r="FA113" s="706"/>
      <c r="FB113" s="706"/>
      <c r="FC113" s="706"/>
      <c r="FD113" s="706"/>
      <c r="FE113" s="706"/>
      <c r="FF113" s="706"/>
      <c r="FG113" s="706"/>
      <c r="FH113" s="706"/>
      <c r="FI113" s="704"/>
      <c r="FJ113" s="704"/>
      <c r="HS113" s="704"/>
      <c r="HT113" s="704"/>
      <c r="HU113" s="704"/>
      <c r="HV113" s="706"/>
      <c r="HW113" s="706"/>
      <c r="HX113" s="706"/>
      <c r="HY113" s="706"/>
      <c r="HZ113" s="706"/>
      <c r="IA113" s="706"/>
      <c r="IB113" s="706"/>
      <c r="IC113" s="706"/>
      <c r="ID113" s="706"/>
    </row>
    <row r="114" spans="1:243" s="1034" customFormat="1" ht="27" customHeight="1" x14ac:dyDescent="0.25">
      <c r="A114" s="691">
        <v>54</v>
      </c>
      <c r="B114" s="694" t="s">
        <v>1206</v>
      </c>
      <c r="C114" s="696">
        <v>216</v>
      </c>
      <c r="D114" s="697">
        <v>532</v>
      </c>
      <c r="E114" s="707">
        <v>34</v>
      </c>
      <c r="F114" s="696" t="s">
        <v>1121</v>
      </c>
      <c r="G114" s="1042" t="s">
        <v>1509</v>
      </c>
      <c r="H114" s="767" t="s">
        <v>1112</v>
      </c>
      <c r="I114" s="752" t="s">
        <v>1113</v>
      </c>
      <c r="J114" s="753" t="s">
        <v>1139</v>
      </c>
      <c r="K114" s="770" t="s">
        <v>1115</v>
      </c>
      <c r="L114" s="770" t="s">
        <v>1124</v>
      </c>
      <c r="M114" s="753" t="s">
        <v>1140</v>
      </c>
      <c r="N114" s="753" t="s">
        <v>1141</v>
      </c>
      <c r="O114" s="753" t="s">
        <v>1128</v>
      </c>
      <c r="P114" s="1061" t="s">
        <v>1129</v>
      </c>
      <c r="Q114" s="776" t="s">
        <v>1120</v>
      </c>
      <c r="R114" s="776" t="s">
        <v>1120</v>
      </c>
      <c r="S114" s="755">
        <v>2</v>
      </c>
      <c r="T114" s="775">
        <v>2.11</v>
      </c>
      <c r="U114" s="771">
        <v>41456</v>
      </c>
      <c r="V114" s="771">
        <v>41791</v>
      </c>
      <c r="W114" s="701">
        <v>5</v>
      </c>
      <c r="X114" s="1081"/>
      <c r="Y114" s="1082">
        <v>14500</v>
      </c>
      <c r="Z114" s="1081">
        <f t="shared" si="12"/>
        <v>14500</v>
      </c>
      <c r="AA114" s="868"/>
      <c r="AB114" s="868"/>
      <c r="AC114" s="868">
        <v>14500</v>
      </c>
      <c r="AD114" s="868"/>
      <c r="AE114" s="868"/>
      <c r="AF114" s="868"/>
      <c r="AG114" s="868"/>
      <c r="AH114" s="868"/>
      <c r="AI114" s="868"/>
      <c r="AJ114" s="868"/>
      <c r="AK114" s="868"/>
      <c r="AL114" s="868"/>
      <c r="AM114" s="868">
        <f t="shared" si="13"/>
        <v>14500</v>
      </c>
      <c r="AN114" s="868">
        <f t="shared" si="14"/>
        <v>0</v>
      </c>
      <c r="AO114" s="868"/>
      <c r="AP114" s="868"/>
      <c r="AQ114" s="704"/>
      <c r="AR114" s="704"/>
      <c r="AS114" s="704"/>
      <c r="AT114" s="704"/>
      <c r="AU114" s="704"/>
      <c r="AV114" s="704"/>
      <c r="AW114" s="704"/>
      <c r="AX114" s="704"/>
      <c r="AY114" s="704"/>
      <c r="AZ114" s="704"/>
      <c r="BA114" s="704"/>
      <c r="BB114" s="704"/>
      <c r="BC114" s="704"/>
      <c r="BD114" s="704"/>
      <c r="BE114" s="704"/>
      <c r="BF114" s="704"/>
      <c r="BG114" s="704"/>
      <c r="BH114" s="704"/>
      <c r="BI114" s="704"/>
      <c r="BJ114" s="704"/>
      <c r="BK114" s="704"/>
      <c r="BL114" s="704"/>
      <c r="BM114" s="704"/>
      <c r="BN114" s="704"/>
      <c r="BO114" s="704"/>
      <c r="BP114" s="704"/>
      <c r="BQ114" s="704"/>
      <c r="BR114" s="704"/>
      <c r="BS114" s="704"/>
      <c r="BT114" s="704"/>
      <c r="BU114" s="704"/>
      <c r="BV114" s="704"/>
      <c r="BW114" s="704"/>
      <c r="BX114" s="704"/>
      <c r="BY114" s="704"/>
      <c r="BZ114" s="704"/>
      <c r="CA114" s="704"/>
      <c r="CB114" s="704"/>
      <c r="CC114" s="704"/>
      <c r="CD114" s="704"/>
      <c r="CE114" s="704"/>
      <c r="CF114" s="704"/>
      <c r="CG114" s="704"/>
      <c r="CH114" s="704"/>
      <c r="CI114" s="704"/>
      <c r="CJ114" s="704"/>
      <c r="CK114" s="704"/>
      <c r="CL114" s="704"/>
      <c r="CM114" s="704"/>
      <c r="CN114" s="704"/>
      <c r="CO114" s="704"/>
      <c r="CP114" s="704"/>
      <c r="CQ114" s="704"/>
      <c r="CR114" s="704"/>
      <c r="CS114" s="704"/>
      <c r="CT114" s="704"/>
      <c r="CU114" s="704"/>
      <c r="CV114" s="704"/>
      <c r="CW114" s="704"/>
      <c r="CX114" s="704"/>
      <c r="CY114" s="704"/>
      <c r="CZ114" s="704"/>
      <c r="DA114" s="704"/>
      <c r="DB114" s="704"/>
      <c r="DC114" s="704"/>
      <c r="DD114" s="704"/>
      <c r="DE114" s="704"/>
      <c r="DF114" s="704"/>
      <c r="DG114" s="704"/>
      <c r="DH114" s="704"/>
      <c r="DI114" s="704"/>
      <c r="DJ114" s="704"/>
      <c r="DK114" s="704"/>
      <c r="DL114" s="704"/>
      <c r="DM114" s="704"/>
      <c r="DN114" s="704"/>
      <c r="DO114" s="704"/>
      <c r="DP114" s="704"/>
      <c r="DQ114" s="704"/>
      <c r="DR114" s="704"/>
      <c r="DS114" s="704"/>
      <c r="DT114" s="704"/>
      <c r="DU114" s="704"/>
      <c r="DV114" s="704"/>
      <c r="DW114" s="704"/>
      <c r="DX114" s="704"/>
      <c r="DY114" s="704"/>
      <c r="DZ114" s="704"/>
      <c r="EA114" s="704"/>
      <c r="EB114" s="704"/>
      <c r="EC114" s="706"/>
      <c r="ED114" s="706"/>
      <c r="EE114" s="706"/>
      <c r="EF114" s="706"/>
      <c r="EG114" s="706"/>
      <c r="EH114" s="706"/>
      <c r="EI114" s="706"/>
      <c r="EJ114" s="706"/>
      <c r="EK114" s="706"/>
      <c r="EL114" s="706"/>
      <c r="EM114" s="706"/>
      <c r="EN114" s="706"/>
      <c r="EO114" s="706"/>
      <c r="EP114" s="706"/>
      <c r="EQ114" s="706"/>
      <c r="ER114" s="706"/>
      <c r="ES114" s="706"/>
      <c r="ET114" s="706"/>
      <c r="EU114" s="706"/>
      <c r="EV114" s="706"/>
      <c r="EW114" s="706"/>
      <c r="EX114" s="706"/>
      <c r="EY114" s="706"/>
      <c r="EZ114" s="706"/>
      <c r="FA114" s="706"/>
      <c r="FB114" s="706"/>
      <c r="FC114" s="706"/>
      <c r="FD114" s="706"/>
      <c r="FE114" s="706"/>
      <c r="FF114" s="706"/>
      <c r="FG114" s="706"/>
      <c r="FH114" s="706"/>
      <c r="FI114" s="704"/>
      <c r="FJ114" s="706"/>
      <c r="HS114" s="704"/>
      <c r="HT114" s="704"/>
      <c r="HU114" s="704"/>
      <c r="HV114" s="706"/>
      <c r="HW114" s="706"/>
      <c r="HX114" s="706"/>
      <c r="HY114" s="706"/>
      <c r="HZ114" s="706"/>
      <c r="IA114" s="706"/>
      <c r="IB114" s="706"/>
      <c r="IC114" s="706"/>
    </row>
    <row r="115" spans="1:243" s="1034" customFormat="1" ht="27" customHeight="1" x14ac:dyDescent="0.25">
      <c r="A115" s="691">
        <v>55</v>
      </c>
      <c r="B115" s="694" t="s">
        <v>1206</v>
      </c>
      <c r="C115" s="696">
        <v>216</v>
      </c>
      <c r="D115" s="697">
        <v>536</v>
      </c>
      <c r="E115" s="707">
        <v>1</v>
      </c>
      <c r="F115" s="696" t="s">
        <v>1123</v>
      </c>
      <c r="G115" s="1042" t="s">
        <v>1510</v>
      </c>
      <c r="H115" s="767" t="s">
        <v>1112</v>
      </c>
      <c r="I115" s="752" t="s">
        <v>1113</v>
      </c>
      <c r="J115" s="753" t="s">
        <v>1139</v>
      </c>
      <c r="K115" s="770" t="s">
        <v>1115</v>
      </c>
      <c r="L115" s="770" t="s">
        <v>1124</v>
      </c>
      <c r="M115" s="753" t="s">
        <v>1140</v>
      </c>
      <c r="N115" s="753" t="s">
        <v>1141</v>
      </c>
      <c r="O115" s="753" t="s">
        <v>1141</v>
      </c>
      <c r="P115" s="753" t="s">
        <v>1227</v>
      </c>
      <c r="Q115" s="776" t="s">
        <v>1120</v>
      </c>
      <c r="R115" s="776" t="s">
        <v>1120</v>
      </c>
      <c r="S115" s="755">
        <v>2</v>
      </c>
      <c r="T115" s="775">
        <v>2.11</v>
      </c>
      <c r="U115" s="758">
        <v>41334</v>
      </c>
      <c r="V115" s="771">
        <v>41426</v>
      </c>
      <c r="W115" s="918">
        <v>7</v>
      </c>
      <c r="X115" s="1081"/>
      <c r="Y115" s="1082">
        <v>100000</v>
      </c>
      <c r="Z115" s="1081">
        <f t="shared" si="12"/>
        <v>100000</v>
      </c>
      <c r="AA115" s="868"/>
      <c r="AB115" s="868"/>
      <c r="AC115" s="868"/>
      <c r="AD115" s="868">
        <v>100000</v>
      </c>
      <c r="AE115" s="868"/>
      <c r="AF115" s="868"/>
      <c r="AG115" s="868"/>
      <c r="AH115" s="868"/>
      <c r="AI115" s="868"/>
      <c r="AJ115" s="868"/>
      <c r="AK115" s="868"/>
      <c r="AL115" s="868"/>
      <c r="AM115" s="868">
        <f t="shared" si="13"/>
        <v>100000</v>
      </c>
      <c r="AN115" s="868">
        <f t="shared" si="14"/>
        <v>0</v>
      </c>
      <c r="AO115" s="868"/>
      <c r="AP115" s="868"/>
      <c r="AQ115" s="704"/>
      <c r="AR115" s="704"/>
      <c r="AS115" s="704"/>
      <c r="AT115" s="704"/>
      <c r="AU115" s="704"/>
      <c r="AV115" s="704"/>
      <c r="AW115" s="704"/>
      <c r="AX115" s="704"/>
      <c r="AY115" s="704"/>
      <c r="AZ115" s="704"/>
      <c r="BA115" s="704"/>
      <c r="BB115" s="704"/>
      <c r="BC115" s="704"/>
      <c r="BD115" s="704"/>
      <c r="BE115" s="704"/>
      <c r="BF115" s="704"/>
      <c r="BG115" s="704"/>
      <c r="BH115" s="704"/>
      <c r="BI115" s="704"/>
      <c r="BJ115" s="704"/>
      <c r="BK115" s="704"/>
      <c r="BL115" s="704"/>
      <c r="BM115" s="704"/>
      <c r="BN115" s="704"/>
      <c r="BO115" s="704"/>
      <c r="BP115" s="704"/>
      <c r="BQ115" s="704"/>
      <c r="BR115" s="704"/>
      <c r="BS115" s="704"/>
      <c r="BT115" s="704"/>
      <c r="BU115" s="704"/>
      <c r="BV115" s="704"/>
      <c r="BW115" s="704"/>
      <c r="BX115" s="704"/>
      <c r="BY115" s="704"/>
      <c r="BZ115" s="704"/>
      <c r="CA115" s="704"/>
      <c r="CB115" s="704"/>
      <c r="CC115" s="704"/>
      <c r="CD115" s="704"/>
      <c r="CE115" s="704"/>
      <c r="CF115" s="704"/>
      <c r="CG115" s="704"/>
      <c r="CH115" s="704"/>
      <c r="CI115" s="704"/>
      <c r="CJ115" s="704"/>
      <c r="CK115" s="704"/>
      <c r="CL115" s="704"/>
      <c r="CM115" s="704"/>
      <c r="CN115" s="704"/>
      <c r="CO115" s="704"/>
      <c r="CP115" s="704"/>
      <c r="CQ115" s="704"/>
      <c r="CR115" s="704"/>
      <c r="CS115" s="704"/>
      <c r="CT115" s="704"/>
      <c r="CU115" s="704"/>
      <c r="CV115" s="704"/>
      <c r="CW115" s="704"/>
      <c r="CX115" s="704"/>
      <c r="CY115" s="704"/>
      <c r="CZ115" s="704"/>
      <c r="DA115" s="704"/>
      <c r="DB115" s="704"/>
      <c r="DC115" s="704"/>
      <c r="DD115" s="704"/>
      <c r="DE115" s="704"/>
      <c r="DF115" s="704"/>
      <c r="DG115" s="704"/>
      <c r="DH115" s="704"/>
      <c r="DI115" s="704"/>
      <c r="DJ115" s="704"/>
      <c r="DK115" s="704"/>
      <c r="DL115" s="704"/>
      <c r="DM115" s="704"/>
      <c r="DN115" s="704"/>
      <c r="DO115" s="704"/>
      <c r="DP115" s="704"/>
      <c r="DQ115" s="704"/>
      <c r="DR115" s="704"/>
      <c r="DS115" s="704"/>
      <c r="DT115" s="704"/>
      <c r="DU115" s="704"/>
      <c r="DV115" s="704"/>
      <c r="DW115" s="704"/>
      <c r="DX115" s="704"/>
      <c r="DY115" s="704"/>
      <c r="DZ115" s="704"/>
      <c r="EA115" s="704"/>
      <c r="EB115" s="704"/>
      <c r="EC115" s="706"/>
      <c r="ED115" s="706"/>
      <c r="EE115" s="706"/>
      <c r="EF115" s="706"/>
      <c r="EG115" s="706"/>
      <c r="EH115" s="706"/>
      <c r="EI115" s="706"/>
      <c r="EJ115" s="706"/>
      <c r="EK115" s="706"/>
      <c r="EL115" s="706"/>
      <c r="EM115" s="706"/>
      <c r="EN115" s="706"/>
      <c r="EO115" s="706"/>
      <c r="EP115" s="706"/>
      <c r="EQ115" s="706"/>
      <c r="ER115" s="706"/>
      <c r="ES115" s="706"/>
      <c r="ET115" s="706"/>
      <c r="EU115" s="706"/>
      <c r="EV115" s="706"/>
      <c r="EW115" s="706"/>
      <c r="EX115" s="706"/>
      <c r="EY115" s="706"/>
      <c r="EZ115" s="706"/>
      <c r="FA115" s="706"/>
      <c r="FB115" s="706"/>
      <c r="FC115" s="706"/>
      <c r="FD115" s="706"/>
      <c r="FE115" s="706"/>
      <c r="FF115" s="706"/>
      <c r="FG115" s="706"/>
      <c r="FH115" s="706"/>
      <c r="FI115" s="704"/>
      <c r="FJ115" s="704"/>
      <c r="FK115" s="706"/>
      <c r="FL115" s="706"/>
      <c r="FM115" s="706"/>
      <c r="FN115" s="706"/>
      <c r="FO115" s="706"/>
      <c r="FP115" s="706"/>
      <c r="FQ115" s="706"/>
      <c r="FR115" s="706"/>
      <c r="FS115" s="706"/>
      <c r="FT115" s="706"/>
      <c r="FU115" s="706"/>
      <c r="FV115" s="706"/>
      <c r="FW115" s="706"/>
      <c r="FX115" s="706"/>
      <c r="FY115" s="706"/>
      <c r="FZ115" s="706"/>
      <c r="GA115" s="706"/>
      <c r="GB115" s="706"/>
      <c r="GC115" s="706"/>
      <c r="GD115" s="706"/>
      <c r="GE115" s="706"/>
      <c r="GF115" s="706"/>
      <c r="GG115" s="706"/>
      <c r="GH115" s="706"/>
      <c r="GI115" s="706"/>
      <c r="HS115" s="704"/>
      <c r="HT115" s="704"/>
      <c r="HU115" s="704"/>
      <c r="HV115" s="706"/>
      <c r="HW115" s="706"/>
      <c r="HX115" s="706"/>
      <c r="HY115" s="706"/>
      <c r="HZ115" s="706"/>
      <c r="IA115" s="706"/>
      <c r="IB115" s="706"/>
      <c r="IC115" s="706"/>
    </row>
    <row r="116" spans="1:243" s="1034" customFormat="1" ht="27" customHeight="1" x14ac:dyDescent="0.25">
      <c r="A116" s="1122">
        <v>56</v>
      </c>
      <c r="B116" s="694" t="s">
        <v>1206</v>
      </c>
      <c r="C116" s="696">
        <v>216</v>
      </c>
      <c r="D116" s="697">
        <v>544</v>
      </c>
      <c r="E116" s="707">
        <v>4</v>
      </c>
      <c r="F116" s="696" t="s">
        <v>1125</v>
      </c>
      <c r="G116" s="1042" t="s">
        <v>1126</v>
      </c>
      <c r="H116" s="767" t="s">
        <v>1112</v>
      </c>
      <c r="I116" s="767" t="s">
        <v>1113</v>
      </c>
      <c r="J116" s="753" t="s">
        <v>1139</v>
      </c>
      <c r="K116" s="761" t="s">
        <v>1115</v>
      </c>
      <c r="L116" s="761" t="s">
        <v>1124</v>
      </c>
      <c r="M116" s="753" t="s">
        <v>1140</v>
      </c>
      <c r="N116" s="753" t="s">
        <v>1141</v>
      </c>
      <c r="O116" s="753" t="s">
        <v>1128</v>
      </c>
      <c r="P116" s="753" t="s">
        <v>1227</v>
      </c>
      <c r="Q116" s="753" t="s">
        <v>1160</v>
      </c>
      <c r="R116" s="753" t="s">
        <v>1160</v>
      </c>
      <c r="S116" s="755">
        <v>2</v>
      </c>
      <c r="T116" s="775">
        <v>2.11</v>
      </c>
      <c r="U116" s="771">
        <v>41456</v>
      </c>
      <c r="V116" s="772">
        <v>42522</v>
      </c>
      <c r="W116" s="701">
        <v>5</v>
      </c>
      <c r="X116" s="1081">
        <v>90000</v>
      </c>
      <c r="Y116" s="1092"/>
      <c r="Z116" s="1081">
        <f t="shared" si="12"/>
        <v>90000</v>
      </c>
      <c r="AA116" s="868"/>
      <c r="AB116" s="868"/>
      <c r="AC116" s="868">
        <v>20000</v>
      </c>
      <c r="AD116" s="868">
        <v>20000</v>
      </c>
      <c r="AE116" s="868">
        <v>20000</v>
      </c>
      <c r="AF116" s="868">
        <v>20000</v>
      </c>
      <c r="AG116" s="868">
        <v>10000</v>
      </c>
      <c r="AH116" s="868"/>
      <c r="AI116" s="868"/>
      <c r="AJ116" s="868"/>
      <c r="AK116" s="868"/>
      <c r="AL116" s="868"/>
      <c r="AM116" s="868">
        <f t="shared" si="13"/>
        <v>90000</v>
      </c>
      <c r="AN116" s="868">
        <f t="shared" si="14"/>
        <v>0</v>
      </c>
      <c r="AO116" s="915"/>
      <c r="AP116" s="868"/>
      <c r="AQ116" s="704"/>
      <c r="AR116" s="704"/>
      <c r="AS116" s="704"/>
      <c r="AT116" s="704"/>
      <c r="AU116" s="704"/>
      <c r="AV116" s="704"/>
      <c r="AW116" s="704"/>
      <c r="AX116" s="704"/>
      <c r="AY116" s="704"/>
      <c r="AZ116" s="704"/>
      <c r="BA116" s="704"/>
      <c r="BB116" s="704"/>
      <c r="BC116" s="704"/>
      <c r="BD116" s="704"/>
      <c r="BE116" s="704"/>
      <c r="BF116" s="704"/>
      <c r="BG116" s="704"/>
      <c r="BH116" s="704"/>
      <c r="BI116" s="704"/>
      <c r="BJ116" s="704"/>
      <c r="BK116" s="704"/>
      <c r="BL116" s="704"/>
      <c r="BM116" s="704"/>
      <c r="BN116" s="704"/>
      <c r="BO116" s="704"/>
      <c r="BP116" s="704"/>
      <c r="BQ116" s="704"/>
      <c r="BR116" s="704"/>
      <c r="BS116" s="704"/>
      <c r="BT116" s="704"/>
      <c r="BU116" s="704"/>
      <c r="BV116" s="704"/>
      <c r="BW116" s="704"/>
      <c r="BX116" s="704"/>
      <c r="BY116" s="704"/>
      <c r="BZ116" s="704"/>
      <c r="CA116" s="704"/>
      <c r="CB116" s="704"/>
      <c r="CC116" s="704"/>
      <c r="CD116" s="704"/>
      <c r="CE116" s="704"/>
      <c r="CF116" s="704"/>
      <c r="CG116" s="704"/>
      <c r="CH116" s="704"/>
      <c r="CI116" s="704"/>
      <c r="CJ116" s="704"/>
      <c r="CK116" s="704"/>
      <c r="CL116" s="704"/>
      <c r="CM116" s="704"/>
      <c r="CN116" s="704"/>
      <c r="CO116" s="704"/>
      <c r="CP116" s="704"/>
      <c r="CQ116" s="704"/>
      <c r="CR116" s="704"/>
      <c r="CS116" s="704"/>
      <c r="CT116" s="704"/>
      <c r="CU116" s="704"/>
      <c r="CV116" s="704"/>
      <c r="CW116" s="704"/>
      <c r="CX116" s="704"/>
      <c r="CY116" s="704"/>
      <c r="CZ116" s="704"/>
      <c r="DA116" s="704"/>
      <c r="DB116" s="704"/>
      <c r="DC116" s="704"/>
      <c r="DD116" s="704"/>
      <c r="DE116" s="704"/>
      <c r="DF116" s="704"/>
      <c r="DG116" s="704"/>
      <c r="DH116" s="704"/>
      <c r="DI116" s="704"/>
      <c r="DJ116" s="704"/>
      <c r="DK116" s="704"/>
      <c r="DL116" s="704"/>
      <c r="DM116" s="704"/>
      <c r="DN116" s="704"/>
      <c r="DO116" s="704"/>
      <c r="DP116" s="704"/>
      <c r="DQ116" s="704"/>
      <c r="DR116" s="704"/>
      <c r="DS116" s="704"/>
      <c r="DT116" s="704"/>
      <c r="DU116" s="704"/>
      <c r="DV116" s="704"/>
      <c r="DW116" s="704"/>
      <c r="DX116" s="704"/>
      <c r="DY116" s="704"/>
      <c r="DZ116" s="704"/>
      <c r="EA116" s="704"/>
      <c r="EB116" s="704"/>
      <c r="EC116" s="706"/>
      <c r="ED116" s="706"/>
      <c r="EE116" s="706"/>
      <c r="EF116" s="706"/>
      <c r="EG116" s="706"/>
      <c r="EH116" s="706"/>
      <c r="EI116" s="706"/>
      <c r="EJ116" s="706"/>
      <c r="EK116" s="706"/>
      <c r="EL116" s="706"/>
      <c r="EM116" s="706"/>
      <c r="EN116" s="706"/>
      <c r="EO116" s="706"/>
      <c r="EP116" s="706"/>
      <c r="EQ116" s="706"/>
      <c r="ER116" s="706"/>
      <c r="ES116" s="706"/>
      <c r="ET116" s="706"/>
      <c r="EU116" s="706"/>
      <c r="EV116" s="706"/>
      <c r="EW116" s="706"/>
      <c r="EX116" s="706"/>
      <c r="EY116" s="706"/>
      <c r="EZ116" s="706"/>
      <c r="FA116" s="706"/>
      <c r="FB116" s="706"/>
      <c r="FC116" s="706"/>
      <c r="FD116" s="706"/>
      <c r="FE116" s="706"/>
      <c r="FF116" s="706"/>
      <c r="FG116" s="706"/>
      <c r="FH116" s="706"/>
      <c r="FI116" s="704"/>
      <c r="FJ116" s="706"/>
      <c r="FK116" s="1035"/>
      <c r="FL116" s="704"/>
      <c r="FM116" s="704"/>
      <c r="FN116" s="704"/>
      <c r="FO116" s="704"/>
      <c r="FP116" s="704"/>
      <c r="FQ116" s="704"/>
      <c r="FR116" s="704"/>
      <c r="FS116" s="704"/>
      <c r="FT116" s="704"/>
      <c r="FU116" s="704"/>
      <c r="FV116" s="704"/>
      <c r="FW116" s="704"/>
      <c r="FX116" s="704"/>
      <c r="FY116" s="704"/>
      <c r="FZ116" s="704"/>
      <c r="GA116" s="704"/>
      <c r="GB116" s="704"/>
      <c r="GC116" s="704"/>
      <c r="GD116" s="704"/>
      <c r="GE116" s="704"/>
      <c r="GF116" s="704"/>
      <c r="GG116" s="704"/>
      <c r="GH116" s="704"/>
      <c r="GI116" s="704"/>
      <c r="GJ116" s="704"/>
      <c r="GK116" s="704"/>
      <c r="GL116" s="704"/>
      <c r="GM116" s="706"/>
      <c r="GN116" s="706"/>
      <c r="GO116" s="706"/>
      <c r="GP116" s="706"/>
      <c r="GQ116" s="706"/>
      <c r="GR116" s="706"/>
      <c r="GS116" s="706"/>
      <c r="GT116" s="706"/>
      <c r="GU116" s="706"/>
      <c r="GV116" s="704"/>
      <c r="GW116" s="704"/>
      <c r="GX116" s="704"/>
      <c r="GY116" s="704"/>
      <c r="GZ116" s="704"/>
      <c r="HA116" s="704"/>
      <c r="HB116" s="704"/>
      <c r="HC116" s="704"/>
      <c r="HD116" s="704"/>
      <c r="HE116" s="704"/>
      <c r="HF116" s="704"/>
      <c r="HG116" s="704"/>
      <c r="HH116" s="704"/>
      <c r="HI116" s="704"/>
      <c r="HJ116" s="704"/>
      <c r="HK116" s="704"/>
      <c r="HL116" s="704"/>
      <c r="HM116" s="704"/>
      <c r="HN116" s="704"/>
      <c r="HO116" s="704"/>
      <c r="HP116" s="704"/>
      <c r="HQ116" s="704"/>
      <c r="HR116" s="704"/>
      <c r="HS116" s="704"/>
      <c r="HT116" s="704"/>
      <c r="HU116" s="704"/>
    </row>
    <row r="117" spans="1:243" s="1034" customFormat="1" ht="27" customHeight="1" x14ac:dyDescent="0.25">
      <c r="A117" s="691">
        <v>225</v>
      </c>
      <c r="B117" s="694" t="s">
        <v>1206</v>
      </c>
      <c r="C117" s="696">
        <v>216</v>
      </c>
      <c r="D117" s="697">
        <v>632</v>
      </c>
      <c r="E117" s="707">
        <v>15</v>
      </c>
      <c r="F117" s="696" t="s">
        <v>1121</v>
      </c>
      <c r="G117" s="1042" t="s">
        <v>1225</v>
      </c>
      <c r="H117" s="767" t="s">
        <v>1127</v>
      </c>
      <c r="I117" s="752" t="s">
        <v>1113</v>
      </c>
      <c r="J117" s="753" t="s">
        <v>1139</v>
      </c>
      <c r="K117" s="770" t="s">
        <v>1115</v>
      </c>
      <c r="L117" s="770" t="s">
        <v>1116</v>
      </c>
      <c r="M117" s="753" t="s">
        <v>1140</v>
      </c>
      <c r="N117" s="753" t="s">
        <v>1141</v>
      </c>
      <c r="O117" s="753" t="s">
        <v>1128</v>
      </c>
      <c r="P117" s="753" t="s">
        <v>1227</v>
      </c>
      <c r="Q117" s="753" t="s">
        <v>1160</v>
      </c>
      <c r="R117" s="753" t="s">
        <v>1160</v>
      </c>
      <c r="S117" s="755">
        <v>2</v>
      </c>
      <c r="T117" s="775">
        <v>2.11</v>
      </c>
      <c r="U117" s="771">
        <v>41456</v>
      </c>
      <c r="V117" s="758">
        <v>41791</v>
      </c>
      <c r="W117" s="701">
        <v>25</v>
      </c>
      <c r="X117" s="1081">
        <v>107700</v>
      </c>
      <c r="Y117" s="1092"/>
      <c r="Z117" s="1081">
        <f t="shared" si="12"/>
        <v>107700</v>
      </c>
      <c r="AA117" s="868"/>
      <c r="AB117" s="868"/>
      <c r="AC117" s="868"/>
      <c r="AD117" s="868">
        <v>107700</v>
      </c>
      <c r="AE117" s="868"/>
      <c r="AF117" s="868"/>
      <c r="AG117" s="868"/>
      <c r="AH117" s="868"/>
      <c r="AI117" s="868"/>
      <c r="AJ117" s="868"/>
      <c r="AK117" s="868"/>
      <c r="AL117" s="868"/>
      <c r="AM117" s="868">
        <f t="shared" si="13"/>
        <v>107700</v>
      </c>
      <c r="AN117" s="868">
        <f t="shared" si="14"/>
        <v>0</v>
      </c>
      <c r="AO117" s="915"/>
      <c r="AP117" s="868"/>
      <c r="AQ117" s="704"/>
      <c r="AR117" s="704"/>
      <c r="AS117" s="704"/>
      <c r="AT117" s="704"/>
      <c r="AU117" s="704"/>
      <c r="AV117" s="704"/>
      <c r="AW117" s="704"/>
      <c r="AX117" s="704"/>
      <c r="AY117" s="704"/>
      <c r="AZ117" s="704"/>
      <c r="BA117" s="704"/>
      <c r="BB117" s="704"/>
      <c r="BC117" s="704"/>
      <c r="BD117" s="704"/>
      <c r="BE117" s="704"/>
      <c r="BF117" s="704"/>
      <c r="BG117" s="704"/>
      <c r="BH117" s="704"/>
      <c r="BI117" s="704"/>
      <c r="BJ117" s="704"/>
      <c r="BK117" s="704"/>
      <c r="BL117" s="704"/>
      <c r="BM117" s="704"/>
      <c r="BN117" s="704"/>
      <c r="BO117" s="704"/>
      <c r="BP117" s="704"/>
      <c r="BQ117" s="704"/>
      <c r="BR117" s="704"/>
      <c r="BS117" s="704"/>
      <c r="BT117" s="704"/>
      <c r="BU117" s="704"/>
      <c r="BV117" s="704"/>
      <c r="BW117" s="704"/>
      <c r="BX117" s="704"/>
      <c r="BY117" s="704"/>
      <c r="BZ117" s="704"/>
      <c r="CA117" s="704"/>
      <c r="CB117" s="704"/>
      <c r="CC117" s="704"/>
      <c r="CD117" s="704"/>
      <c r="CE117" s="704"/>
      <c r="CF117" s="704"/>
      <c r="CG117" s="704"/>
      <c r="CH117" s="704"/>
      <c r="CI117" s="704"/>
      <c r="CJ117" s="704"/>
      <c r="CK117" s="704"/>
      <c r="CL117" s="704"/>
      <c r="CM117" s="704"/>
      <c r="CN117" s="704"/>
      <c r="CO117" s="704"/>
      <c r="CP117" s="704"/>
      <c r="CQ117" s="704"/>
      <c r="CR117" s="704"/>
      <c r="CS117" s="704"/>
      <c r="CT117" s="704"/>
      <c r="CU117" s="704"/>
      <c r="CV117" s="704"/>
      <c r="CW117" s="704"/>
      <c r="CX117" s="704"/>
      <c r="CY117" s="704"/>
      <c r="CZ117" s="704"/>
      <c r="DA117" s="704"/>
      <c r="DB117" s="704"/>
      <c r="DC117" s="704"/>
      <c r="DD117" s="704"/>
      <c r="DE117" s="704"/>
      <c r="DF117" s="704"/>
      <c r="DG117" s="704"/>
      <c r="DH117" s="704"/>
      <c r="DI117" s="704"/>
      <c r="DJ117" s="704"/>
      <c r="DK117" s="704"/>
      <c r="DL117" s="704"/>
      <c r="DM117" s="704"/>
      <c r="DN117" s="704"/>
      <c r="DO117" s="704"/>
      <c r="DP117" s="704"/>
      <c r="DQ117" s="704"/>
      <c r="DR117" s="704"/>
      <c r="DS117" s="704"/>
      <c r="DT117" s="704"/>
      <c r="DU117" s="704"/>
      <c r="DV117" s="704"/>
      <c r="DW117" s="704"/>
      <c r="DX117" s="704"/>
      <c r="DY117" s="704"/>
      <c r="DZ117" s="704"/>
      <c r="EA117" s="704"/>
      <c r="EB117" s="704"/>
      <c r="EC117" s="706"/>
      <c r="ED117" s="706"/>
      <c r="EE117" s="706"/>
      <c r="EF117" s="706"/>
      <c r="EG117" s="706"/>
      <c r="EH117" s="706"/>
      <c r="EI117" s="706"/>
      <c r="EJ117" s="706"/>
      <c r="EK117" s="706"/>
      <c r="EL117" s="706"/>
      <c r="EM117" s="706"/>
      <c r="EN117" s="706"/>
      <c r="EO117" s="706"/>
      <c r="EP117" s="706"/>
      <c r="EQ117" s="706"/>
      <c r="ER117" s="706"/>
      <c r="ES117" s="706"/>
      <c r="ET117" s="706"/>
      <c r="EU117" s="706"/>
      <c r="EV117" s="706"/>
      <c r="EW117" s="706"/>
      <c r="EX117" s="706"/>
      <c r="EY117" s="706"/>
      <c r="EZ117" s="706"/>
      <c r="FA117" s="706"/>
      <c r="FB117" s="706"/>
      <c r="FC117" s="706"/>
      <c r="FD117" s="706"/>
      <c r="FE117" s="706"/>
      <c r="FF117" s="706"/>
      <c r="FG117" s="706"/>
      <c r="FH117" s="706"/>
      <c r="FI117" s="704"/>
      <c r="FJ117" s="704"/>
      <c r="FK117" s="1035"/>
      <c r="FL117" s="704"/>
      <c r="FM117" s="704"/>
      <c r="FN117" s="704"/>
      <c r="FO117" s="704"/>
      <c r="FP117" s="704"/>
      <c r="FQ117" s="704"/>
      <c r="FR117" s="704"/>
      <c r="FS117" s="704"/>
      <c r="FT117" s="704"/>
      <c r="FU117" s="704"/>
      <c r="FV117" s="704"/>
      <c r="FW117" s="704"/>
      <c r="FX117" s="704"/>
      <c r="FY117" s="704"/>
      <c r="FZ117" s="704"/>
      <c r="GA117" s="704"/>
      <c r="GB117" s="704"/>
      <c r="GC117" s="704"/>
      <c r="GD117" s="704"/>
      <c r="GE117" s="704"/>
      <c r="GF117" s="704"/>
      <c r="GG117" s="704"/>
      <c r="GH117" s="704"/>
      <c r="GI117" s="704"/>
      <c r="GJ117" s="704"/>
      <c r="GK117" s="704"/>
      <c r="GL117" s="704"/>
      <c r="GM117" s="706"/>
      <c r="GN117" s="706"/>
      <c r="GO117" s="706"/>
      <c r="GP117" s="706"/>
      <c r="GQ117" s="706"/>
      <c r="GR117" s="706"/>
      <c r="GS117" s="706"/>
      <c r="GT117" s="706"/>
      <c r="GU117" s="706"/>
      <c r="GV117" s="704"/>
      <c r="GW117" s="704"/>
      <c r="GX117" s="704"/>
      <c r="GY117" s="704"/>
      <c r="GZ117" s="704"/>
      <c r="HA117" s="704"/>
      <c r="HB117" s="704"/>
      <c r="HC117" s="704"/>
      <c r="HD117" s="704"/>
      <c r="HE117" s="704"/>
      <c r="HF117" s="704"/>
      <c r="HG117" s="704"/>
      <c r="HH117" s="704"/>
      <c r="HI117" s="704"/>
      <c r="HJ117" s="704"/>
      <c r="HK117" s="704"/>
      <c r="HL117" s="704"/>
      <c r="HM117" s="704"/>
      <c r="HN117" s="704"/>
      <c r="HO117" s="704"/>
      <c r="HP117" s="704"/>
      <c r="HQ117" s="704"/>
      <c r="HR117" s="704"/>
      <c r="HS117" s="704"/>
      <c r="HT117" s="704"/>
      <c r="HU117" s="704"/>
      <c r="HV117" s="814"/>
      <c r="HW117" s="814"/>
      <c r="HX117" s="814"/>
      <c r="HY117" s="814"/>
      <c r="HZ117" s="814"/>
      <c r="IA117" s="814"/>
      <c r="IB117" s="814"/>
      <c r="IC117" s="814"/>
    </row>
    <row r="118" spans="1:243" s="706" customFormat="1" ht="27" customHeight="1" x14ac:dyDescent="0.25">
      <c r="A118" s="691">
        <v>226</v>
      </c>
      <c r="B118" s="694" t="s">
        <v>1206</v>
      </c>
      <c r="C118" s="696">
        <v>216</v>
      </c>
      <c r="D118" s="697">
        <v>632</v>
      </c>
      <c r="E118" s="707">
        <v>16</v>
      </c>
      <c r="F118" s="696" t="s">
        <v>1121</v>
      </c>
      <c r="G118" s="1042" t="s">
        <v>1232</v>
      </c>
      <c r="H118" s="767" t="s">
        <v>1127</v>
      </c>
      <c r="I118" s="767" t="s">
        <v>1113</v>
      </c>
      <c r="J118" s="753" t="s">
        <v>1139</v>
      </c>
      <c r="K118" s="761" t="s">
        <v>1115</v>
      </c>
      <c r="L118" s="761" t="s">
        <v>1116</v>
      </c>
      <c r="M118" s="753" t="s">
        <v>1140</v>
      </c>
      <c r="N118" s="753" t="s">
        <v>1141</v>
      </c>
      <c r="O118" s="753" t="s">
        <v>1128</v>
      </c>
      <c r="P118" s="753" t="s">
        <v>1227</v>
      </c>
      <c r="Q118" s="753" t="s">
        <v>1160</v>
      </c>
      <c r="R118" s="753" t="s">
        <v>1160</v>
      </c>
      <c r="S118" s="755">
        <v>2</v>
      </c>
      <c r="T118" s="775">
        <v>2.11</v>
      </c>
      <c r="U118" s="771">
        <v>41456</v>
      </c>
      <c r="V118" s="772">
        <v>42522</v>
      </c>
      <c r="W118" s="701">
        <v>25</v>
      </c>
      <c r="X118" s="1081">
        <v>550000</v>
      </c>
      <c r="Y118" s="1092"/>
      <c r="Z118" s="1081">
        <f t="shared" si="12"/>
        <v>550000</v>
      </c>
      <c r="AA118" s="868"/>
      <c r="AB118" s="868"/>
      <c r="AC118" s="868">
        <v>200000</v>
      </c>
      <c r="AD118" s="868">
        <v>200000</v>
      </c>
      <c r="AE118" s="868">
        <v>150000</v>
      </c>
      <c r="AF118" s="868"/>
      <c r="AG118" s="868"/>
      <c r="AH118" s="868"/>
      <c r="AI118" s="868"/>
      <c r="AJ118" s="868"/>
      <c r="AK118" s="868"/>
      <c r="AL118" s="868"/>
      <c r="AM118" s="868">
        <f t="shared" si="13"/>
        <v>550000</v>
      </c>
      <c r="AN118" s="868">
        <f t="shared" si="14"/>
        <v>0</v>
      </c>
      <c r="AO118" s="915"/>
      <c r="AP118" s="868"/>
      <c r="AQ118" s="704"/>
      <c r="AR118" s="704"/>
      <c r="AS118" s="704"/>
      <c r="AT118" s="704"/>
      <c r="AU118" s="704"/>
      <c r="AV118" s="704"/>
      <c r="AW118" s="704"/>
      <c r="AX118" s="704"/>
      <c r="AY118" s="704"/>
      <c r="AZ118" s="704"/>
      <c r="BA118" s="704"/>
      <c r="BB118" s="704"/>
      <c r="BC118" s="704"/>
      <c r="BD118" s="704"/>
      <c r="BE118" s="704"/>
      <c r="BF118" s="704"/>
      <c r="BG118" s="704"/>
      <c r="BH118" s="704"/>
      <c r="BI118" s="704"/>
      <c r="BJ118" s="704"/>
      <c r="BK118" s="704"/>
      <c r="BL118" s="704"/>
      <c r="BM118" s="704"/>
      <c r="BN118" s="704"/>
      <c r="BO118" s="704"/>
      <c r="BP118" s="704"/>
      <c r="BQ118" s="704"/>
      <c r="BR118" s="704"/>
      <c r="BS118" s="704"/>
      <c r="BT118" s="704"/>
      <c r="BU118" s="704"/>
      <c r="BV118" s="704"/>
      <c r="BW118" s="704"/>
      <c r="BX118" s="704"/>
      <c r="BY118" s="704"/>
      <c r="BZ118" s="704"/>
      <c r="CA118" s="704"/>
      <c r="CB118" s="704"/>
      <c r="CC118" s="704"/>
      <c r="CD118" s="704"/>
      <c r="CE118" s="704"/>
      <c r="CF118" s="704"/>
      <c r="CG118" s="704"/>
      <c r="CH118" s="704"/>
      <c r="CI118" s="704"/>
      <c r="CJ118" s="704"/>
      <c r="CK118" s="704"/>
      <c r="CL118" s="704"/>
      <c r="CM118" s="704"/>
      <c r="CN118" s="704"/>
      <c r="CO118" s="704"/>
      <c r="CP118" s="704"/>
      <c r="CQ118" s="704"/>
      <c r="CR118" s="704"/>
      <c r="CS118" s="704"/>
      <c r="CT118" s="704"/>
      <c r="CU118" s="704"/>
      <c r="CV118" s="704"/>
      <c r="CW118" s="704"/>
      <c r="CX118" s="704"/>
      <c r="CY118" s="704"/>
      <c r="CZ118" s="704"/>
      <c r="DA118" s="704"/>
      <c r="DB118" s="704"/>
      <c r="DC118" s="704"/>
      <c r="DD118" s="704"/>
      <c r="DE118" s="704"/>
      <c r="DF118" s="704"/>
      <c r="DG118" s="704"/>
      <c r="DH118" s="704"/>
      <c r="DI118" s="704"/>
      <c r="DJ118" s="704"/>
      <c r="DK118" s="704"/>
      <c r="DL118" s="704"/>
      <c r="DM118" s="704"/>
      <c r="DN118" s="704"/>
      <c r="DO118" s="704"/>
      <c r="DP118" s="704"/>
      <c r="DQ118" s="704"/>
      <c r="DR118" s="704"/>
      <c r="DS118" s="704"/>
      <c r="DT118" s="704"/>
      <c r="DU118" s="704"/>
      <c r="DV118" s="704"/>
      <c r="DW118" s="704"/>
      <c r="DX118" s="704"/>
      <c r="DY118" s="704"/>
      <c r="DZ118" s="704"/>
      <c r="EA118" s="704"/>
      <c r="EB118" s="704"/>
      <c r="FI118" s="704"/>
      <c r="FK118" s="1035"/>
      <c r="FL118" s="704"/>
      <c r="FM118" s="704"/>
      <c r="FN118" s="704"/>
      <c r="FO118" s="704"/>
      <c r="FP118" s="704"/>
      <c r="FQ118" s="704"/>
      <c r="FR118" s="704"/>
      <c r="FS118" s="704"/>
      <c r="FT118" s="704"/>
      <c r="FU118" s="704"/>
      <c r="FV118" s="704"/>
      <c r="FW118" s="704"/>
      <c r="FX118" s="704"/>
      <c r="FY118" s="704"/>
      <c r="FZ118" s="704"/>
      <c r="GA118" s="704"/>
      <c r="GB118" s="704"/>
      <c r="GC118" s="704"/>
      <c r="GD118" s="704"/>
      <c r="GE118" s="704"/>
      <c r="GF118" s="704"/>
      <c r="GG118" s="704"/>
      <c r="GH118" s="704"/>
      <c r="GI118" s="704"/>
      <c r="GJ118" s="704"/>
      <c r="GK118" s="704"/>
      <c r="GL118" s="704"/>
      <c r="HQ118" s="704"/>
      <c r="HR118" s="704"/>
      <c r="HS118" s="704"/>
      <c r="HT118" s="704"/>
      <c r="HU118" s="704"/>
      <c r="HV118" s="1034"/>
      <c r="HW118" s="1034"/>
      <c r="HX118" s="1034"/>
      <c r="HY118" s="1034"/>
      <c r="HZ118" s="1034"/>
      <c r="IA118" s="1034"/>
      <c r="IB118" s="1034"/>
      <c r="IC118" s="1034"/>
      <c r="IE118" s="1034"/>
      <c r="IF118" s="1034"/>
      <c r="IG118" s="1034"/>
      <c r="IH118" s="1034"/>
      <c r="II118" s="1034"/>
    </row>
    <row r="119" spans="1:243" s="1034" customFormat="1" ht="27" customHeight="1" x14ac:dyDescent="0.25">
      <c r="A119" s="1122">
        <v>227</v>
      </c>
      <c r="B119" s="694" t="s">
        <v>1206</v>
      </c>
      <c r="C119" s="696">
        <v>216</v>
      </c>
      <c r="D119" s="697">
        <v>632</v>
      </c>
      <c r="E119" s="707">
        <v>17</v>
      </c>
      <c r="F119" s="696" t="s">
        <v>1121</v>
      </c>
      <c r="G119" s="1042" t="s">
        <v>1233</v>
      </c>
      <c r="H119" s="767" t="s">
        <v>1127</v>
      </c>
      <c r="I119" s="752" t="s">
        <v>1113</v>
      </c>
      <c r="J119" s="753" t="s">
        <v>1139</v>
      </c>
      <c r="K119" s="770" t="s">
        <v>1115</v>
      </c>
      <c r="L119" s="770" t="s">
        <v>1116</v>
      </c>
      <c r="M119" s="753" t="s">
        <v>1140</v>
      </c>
      <c r="N119" s="753" t="s">
        <v>1141</v>
      </c>
      <c r="O119" s="753" t="s">
        <v>1128</v>
      </c>
      <c r="P119" s="753" t="s">
        <v>1134</v>
      </c>
      <c r="Q119" s="776" t="s">
        <v>1120</v>
      </c>
      <c r="R119" s="776" t="s">
        <v>1120</v>
      </c>
      <c r="S119" s="755">
        <v>2</v>
      </c>
      <c r="T119" s="775">
        <v>2.11</v>
      </c>
      <c r="U119" s="771">
        <v>41456</v>
      </c>
      <c r="V119" s="758">
        <v>41791</v>
      </c>
      <c r="W119" s="701">
        <v>25</v>
      </c>
      <c r="X119" s="1081">
        <v>430000</v>
      </c>
      <c r="Y119" s="1092"/>
      <c r="Z119" s="1081">
        <f t="shared" si="12"/>
        <v>430000</v>
      </c>
      <c r="AA119" s="868"/>
      <c r="AB119" s="868"/>
      <c r="AC119" s="868"/>
      <c r="AD119" s="868">
        <v>430000</v>
      </c>
      <c r="AE119" s="868"/>
      <c r="AF119" s="868"/>
      <c r="AG119" s="868"/>
      <c r="AH119" s="868"/>
      <c r="AI119" s="868"/>
      <c r="AJ119" s="868"/>
      <c r="AK119" s="868"/>
      <c r="AL119" s="868"/>
      <c r="AM119" s="868">
        <f t="shared" si="13"/>
        <v>430000</v>
      </c>
      <c r="AN119" s="868">
        <f t="shared" si="14"/>
        <v>0</v>
      </c>
      <c r="AO119" s="915"/>
      <c r="AP119" s="868">
        <v>500000</v>
      </c>
      <c r="AQ119" s="704"/>
      <c r="AR119" s="704"/>
      <c r="AS119" s="704"/>
      <c r="AT119" s="704"/>
      <c r="AU119" s="704"/>
      <c r="AV119" s="704"/>
      <c r="AW119" s="704"/>
      <c r="AX119" s="704"/>
      <c r="AY119" s="704"/>
      <c r="AZ119" s="704"/>
      <c r="BA119" s="704"/>
      <c r="BB119" s="704"/>
      <c r="BC119" s="704"/>
      <c r="BD119" s="704"/>
      <c r="BE119" s="704"/>
      <c r="BF119" s="704"/>
      <c r="BG119" s="704"/>
      <c r="BH119" s="704"/>
      <c r="BI119" s="704"/>
      <c r="BJ119" s="704"/>
      <c r="BK119" s="704"/>
      <c r="BL119" s="704"/>
      <c r="BM119" s="704"/>
      <c r="BN119" s="704"/>
      <c r="BO119" s="704"/>
      <c r="BP119" s="704"/>
      <c r="BQ119" s="704"/>
      <c r="BR119" s="704"/>
      <c r="BS119" s="704"/>
      <c r="BT119" s="704"/>
      <c r="BU119" s="704"/>
      <c r="BV119" s="704"/>
      <c r="BW119" s="704"/>
      <c r="BX119" s="704"/>
      <c r="BY119" s="704"/>
      <c r="BZ119" s="704"/>
      <c r="CA119" s="704"/>
      <c r="CB119" s="704"/>
      <c r="CC119" s="704"/>
      <c r="CD119" s="704"/>
      <c r="CE119" s="704"/>
      <c r="CF119" s="704"/>
      <c r="CG119" s="704"/>
      <c r="CH119" s="704"/>
      <c r="CI119" s="704"/>
      <c r="CJ119" s="704"/>
      <c r="CK119" s="704"/>
      <c r="CL119" s="704"/>
      <c r="CM119" s="704"/>
      <c r="CN119" s="704"/>
      <c r="CO119" s="704"/>
      <c r="CP119" s="704"/>
      <c r="CQ119" s="704"/>
      <c r="CR119" s="704"/>
      <c r="CS119" s="704"/>
      <c r="CT119" s="704"/>
      <c r="CU119" s="704"/>
      <c r="CV119" s="704"/>
      <c r="CW119" s="704"/>
      <c r="CX119" s="704"/>
      <c r="CY119" s="704"/>
      <c r="CZ119" s="704"/>
      <c r="DA119" s="704"/>
      <c r="DB119" s="704"/>
      <c r="DC119" s="704"/>
      <c r="DD119" s="704"/>
      <c r="DE119" s="704"/>
      <c r="DF119" s="704"/>
      <c r="DG119" s="704"/>
      <c r="DH119" s="704"/>
      <c r="DI119" s="704"/>
      <c r="DJ119" s="704"/>
      <c r="DK119" s="704"/>
      <c r="DL119" s="704"/>
      <c r="DM119" s="704"/>
      <c r="DN119" s="704"/>
      <c r="DO119" s="704"/>
      <c r="DP119" s="704"/>
      <c r="DQ119" s="704"/>
      <c r="DR119" s="704"/>
      <c r="DS119" s="704"/>
      <c r="DT119" s="704"/>
      <c r="DU119" s="704"/>
      <c r="DV119" s="704"/>
      <c r="DW119" s="704"/>
      <c r="DX119" s="704"/>
      <c r="DY119" s="704"/>
      <c r="DZ119" s="704"/>
      <c r="EA119" s="704"/>
      <c r="EB119" s="704"/>
      <c r="EC119" s="706"/>
      <c r="ED119" s="706"/>
      <c r="EE119" s="706"/>
      <c r="EF119" s="706"/>
      <c r="EG119" s="706"/>
      <c r="EH119" s="706"/>
      <c r="EI119" s="706"/>
      <c r="EJ119" s="706"/>
      <c r="EK119" s="706"/>
      <c r="EL119" s="706"/>
      <c r="EM119" s="706"/>
      <c r="EN119" s="706"/>
      <c r="EO119" s="706"/>
      <c r="EP119" s="706"/>
      <c r="EQ119" s="706"/>
      <c r="ER119" s="706"/>
      <c r="ES119" s="706"/>
      <c r="ET119" s="706"/>
      <c r="EU119" s="706"/>
      <c r="EV119" s="706"/>
      <c r="EW119" s="706"/>
      <c r="EX119" s="706"/>
      <c r="EY119" s="706"/>
      <c r="EZ119" s="706"/>
      <c r="FA119" s="706"/>
      <c r="FB119" s="706"/>
      <c r="FC119" s="706"/>
      <c r="FD119" s="706"/>
      <c r="FE119" s="706"/>
      <c r="FF119" s="706"/>
      <c r="FG119" s="706"/>
      <c r="FH119" s="706"/>
      <c r="FI119" s="704"/>
      <c r="FJ119" s="706"/>
      <c r="FK119" s="1035"/>
      <c r="FL119" s="704"/>
      <c r="FM119" s="704"/>
      <c r="FN119" s="704"/>
      <c r="FO119" s="704"/>
      <c r="FP119" s="704"/>
      <c r="FQ119" s="704"/>
      <c r="FR119" s="704"/>
      <c r="FS119" s="704"/>
      <c r="FT119" s="704"/>
      <c r="FU119" s="704"/>
      <c r="FV119" s="704"/>
      <c r="FW119" s="704"/>
      <c r="FX119" s="704"/>
      <c r="FY119" s="704"/>
      <c r="FZ119" s="704"/>
      <c r="GA119" s="704"/>
      <c r="GB119" s="704"/>
      <c r="GC119" s="704"/>
      <c r="GD119" s="704"/>
      <c r="GE119" s="704"/>
      <c r="GF119" s="704"/>
      <c r="GG119" s="704"/>
      <c r="GH119" s="704"/>
      <c r="GI119" s="704"/>
      <c r="GJ119" s="704"/>
      <c r="GK119" s="704"/>
      <c r="GL119" s="704"/>
      <c r="GM119" s="706"/>
      <c r="GN119" s="706"/>
      <c r="GO119" s="706"/>
      <c r="GP119" s="706"/>
      <c r="GQ119" s="706"/>
      <c r="GR119" s="706"/>
      <c r="GS119" s="706"/>
      <c r="GT119" s="706"/>
      <c r="GU119" s="706"/>
      <c r="GV119" s="706"/>
      <c r="GW119" s="706"/>
      <c r="GX119" s="706"/>
      <c r="GY119" s="706"/>
      <c r="GZ119" s="706"/>
      <c r="HA119" s="706"/>
      <c r="HB119" s="706"/>
      <c r="HC119" s="706"/>
      <c r="HD119" s="706"/>
      <c r="HE119" s="706"/>
      <c r="HF119" s="706"/>
      <c r="HG119" s="706"/>
      <c r="HH119" s="706"/>
      <c r="HI119" s="706"/>
      <c r="HJ119" s="706"/>
      <c r="HK119" s="706"/>
      <c r="HL119" s="706"/>
      <c r="HM119" s="706"/>
      <c r="HN119" s="706"/>
      <c r="HO119" s="706"/>
      <c r="HP119" s="706"/>
      <c r="HQ119" s="704"/>
      <c r="HR119" s="704"/>
      <c r="HS119" s="704"/>
      <c r="HT119" s="704"/>
      <c r="HU119" s="704"/>
    </row>
    <row r="120" spans="1:243" s="1034" customFormat="1" ht="27" customHeight="1" x14ac:dyDescent="0.25">
      <c r="A120" s="691">
        <v>228</v>
      </c>
      <c r="B120" s="694" t="s">
        <v>1206</v>
      </c>
      <c r="C120" s="696">
        <v>216</v>
      </c>
      <c r="D120" s="697">
        <v>632</v>
      </c>
      <c r="E120" s="707">
        <v>18</v>
      </c>
      <c r="F120" s="696" t="s">
        <v>1121</v>
      </c>
      <c r="G120" s="1042" t="s">
        <v>1234</v>
      </c>
      <c r="H120" s="767" t="s">
        <v>1127</v>
      </c>
      <c r="I120" s="752" t="s">
        <v>1113</v>
      </c>
      <c r="J120" s="753" t="s">
        <v>1139</v>
      </c>
      <c r="K120" s="770" t="s">
        <v>1151</v>
      </c>
      <c r="L120" s="770" t="s">
        <v>1116</v>
      </c>
      <c r="M120" s="753" t="s">
        <v>1140</v>
      </c>
      <c r="N120" s="753" t="s">
        <v>1141</v>
      </c>
      <c r="O120" s="753" t="s">
        <v>1128</v>
      </c>
      <c r="P120" s="753" t="s">
        <v>1134</v>
      </c>
      <c r="Q120" s="776" t="s">
        <v>1120</v>
      </c>
      <c r="R120" s="776" t="s">
        <v>1120</v>
      </c>
      <c r="S120" s="755">
        <v>2</v>
      </c>
      <c r="T120" s="775">
        <v>2.11</v>
      </c>
      <c r="U120" s="771">
        <v>41456</v>
      </c>
      <c r="V120" s="758">
        <v>41791</v>
      </c>
      <c r="W120" s="701">
        <v>25</v>
      </c>
      <c r="X120" s="1081">
        <v>430000</v>
      </c>
      <c r="Y120" s="1092"/>
      <c r="Z120" s="1081">
        <f t="shared" si="12"/>
        <v>430000</v>
      </c>
      <c r="AA120" s="868"/>
      <c r="AB120" s="868"/>
      <c r="AC120" s="868"/>
      <c r="AD120" s="868"/>
      <c r="AE120" s="868">
        <v>430000</v>
      </c>
      <c r="AF120" s="868"/>
      <c r="AG120" s="868"/>
      <c r="AH120" s="868"/>
      <c r="AI120" s="868"/>
      <c r="AJ120" s="868"/>
      <c r="AK120" s="868"/>
      <c r="AL120" s="868"/>
      <c r="AM120" s="868">
        <f t="shared" si="13"/>
        <v>430000</v>
      </c>
      <c r="AN120" s="868">
        <f t="shared" si="14"/>
        <v>0</v>
      </c>
      <c r="AO120" s="915"/>
      <c r="AP120" s="868">
        <v>500000</v>
      </c>
      <c r="AQ120" s="704"/>
      <c r="AR120" s="704"/>
      <c r="AS120" s="704"/>
      <c r="AT120" s="704"/>
      <c r="AU120" s="704"/>
      <c r="AV120" s="704"/>
      <c r="AW120" s="704"/>
      <c r="AX120" s="704"/>
      <c r="AY120" s="704"/>
      <c r="AZ120" s="704"/>
      <c r="BA120" s="704"/>
      <c r="BB120" s="704"/>
      <c r="BC120" s="704"/>
      <c r="BD120" s="704"/>
      <c r="BE120" s="704"/>
      <c r="BF120" s="704"/>
      <c r="BG120" s="704"/>
      <c r="BH120" s="704"/>
      <c r="BI120" s="704"/>
      <c r="BJ120" s="704"/>
      <c r="BK120" s="704"/>
      <c r="BL120" s="704"/>
      <c r="BM120" s="704"/>
      <c r="BN120" s="704"/>
      <c r="BO120" s="704"/>
      <c r="BP120" s="704"/>
      <c r="BQ120" s="704"/>
      <c r="BR120" s="704"/>
      <c r="BS120" s="704"/>
      <c r="BT120" s="704"/>
      <c r="BU120" s="704"/>
      <c r="BV120" s="704"/>
      <c r="BW120" s="704"/>
      <c r="BX120" s="704"/>
      <c r="BY120" s="704"/>
      <c r="BZ120" s="704"/>
      <c r="CA120" s="704"/>
      <c r="CB120" s="704"/>
      <c r="CC120" s="704"/>
      <c r="CD120" s="704"/>
      <c r="CE120" s="704"/>
      <c r="CF120" s="704"/>
      <c r="CG120" s="704"/>
      <c r="CH120" s="704"/>
      <c r="CI120" s="704"/>
      <c r="CJ120" s="704"/>
      <c r="CK120" s="704"/>
      <c r="CL120" s="704"/>
      <c r="CM120" s="704"/>
      <c r="CN120" s="704"/>
      <c r="CO120" s="704"/>
      <c r="CP120" s="704"/>
      <c r="CQ120" s="704"/>
      <c r="CR120" s="704"/>
      <c r="CS120" s="704"/>
      <c r="CT120" s="704"/>
      <c r="CU120" s="704"/>
      <c r="CV120" s="704"/>
      <c r="CW120" s="704"/>
      <c r="CX120" s="704"/>
      <c r="CY120" s="704"/>
      <c r="CZ120" s="704"/>
      <c r="DA120" s="704"/>
      <c r="DB120" s="704"/>
      <c r="DC120" s="704"/>
      <c r="DD120" s="704"/>
      <c r="DE120" s="704"/>
      <c r="DF120" s="704"/>
      <c r="DG120" s="704"/>
      <c r="DH120" s="704"/>
      <c r="DI120" s="704"/>
      <c r="DJ120" s="704"/>
      <c r="DK120" s="704"/>
      <c r="DL120" s="704"/>
      <c r="DM120" s="704"/>
      <c r="DN120" s="704"/>
      <c r="DO120" s="704"/>
      <c r="DP120" s="704"/>
      <c r="DQ120" s="704"/>
      <c r="DR120" s="704"/>
      <c r="DS120" s="704"/>
      <c r="DT120" s="704"/>
      <c r="DU120" s="704"/>
      <c r="DV120" s="704"/>
      <c r="DW120" s="704"/>
      <c r="DX120" s="704"/>
      <c r="DY120" s="704"/>
      <c r="DZ120" s="704"/>
      <c r="EA120" s="704"/>
      <c r="EB120" s="704"/>
      <c r="EC120" s="706"/>
      <c r="ED120" s="706"/>
      <c r="EE120" s="706"/>
      <c r="EF120" s="706"/>
      <c r="EG120" s="706"/>
      <c r="EH120" s="706"/>
      <c r="EI120" s="706"/>
      <c r="EJ120" s="706"/>
      <c r="EK120" s="706"/>
      <c r="EL120" s="706"/>
      <c r="EM120" s="706"/>
      <c r="EN120" s="706"/>
      <c r="EO120" s="706"/>
      <c r="EP120" s="706"/>
      <c r="EQ120" s="706"/>
      <c r="ER120" s="706"/>
      <c r="ES120" s="706"/>
      <c r="ET120" s="706"/>
      <c r="EU120" s="706"/>
      <c r="EV120" s="706"/>
      <c r="EW120" s="706"/>
      <c r="EX120" s="706"/>
      <c r="EY120" s="706"/>
      <c r="EZ120" s="706"/>
      <c r="FA120" s="706"/>
      <c r="FB120" s="706"/>
      <c r="FC120" s="706"/>
      <c r="FD120" s="706"/>
      <c r="FE120" s="706"/>
      <c r="FF120" s="706"/>
      <c r="FG120" s="706"/>
      <c r="FH120" s="706"/>
      <c r="FI120" s="704"/>
      <c r="FJ120" s="706"/>
      <c r="FK120" s="1035"/>
      <c r="FL120" s="704"/>
      <c r="FM120" s="704"/>
      <c r="FN120" s="704"/>
      <c r="FO120" s="704"/>
      <c r="FP120" s="704"/>
      <c r="FQ120" s="704"/>
      <c r="FR120" s="704"/>
      <c r="FS120" s="704"/>
      <c r="FT120" s="704"/>
      <c r="FU120" s="704"/>
      <c r="FV120" s="704"/>
      <c r="FW120" s="704"/>
      <c r="FX120" s="704"/>
      <c r="FY120" s="704"/>
      <c r="FZ120" s="704"/>
      <c r="GA120" s="704"/>
      <c r="GB120" s="704"/>
      <c r="GC120" s="704"/>
      <c r="GD120" s="704"/>
      <c r="GE120" s="704"/>
      <c r="GF120" s="704"/>
      <c r="GG120" s="704"/>
      <c r="GH120" s="704"/>
      <c r="GI120" s="704"/>
      <c r="GJ120" s="704"/>
      <c r="GK120" s="704"/>
      <c r="GL120" s="704"/>
      <c r="GM120" s="706"/>
      <c r="GN120" s="706"/>
      <c r="GO120" s="706"/>
      <c r="GP120" s="706"/>
      <c r="GQ120" s="706"/>
      <c r="GR120" s="706"/>
      <c r="GS120" s="706"/>
      <c r="GT120" s="706"/>
      <c r="GU120" s="706"/>
      <c r="GV120" s="706"/>
      <c r="GW120" s="706"/>
      <c r="GX120" s="706"/>
      <c r="GY120" s="706"/>
      <c r="GZ120" s="706"/>
      <c r="HA120" s="706"/>
      <c r="HB120" s="706"/>
      <c r="HC120" s="706"/>
      <c r="HD120" s="706"/>
      <c r="HE120" s="706"/>
      <c r="HF120" s="706"/>
      <c r="HG120" s="706"/>
      <c r="HH120" s="706"/>
      <c r="HI120" s="706"/>
      <c r="HJ120" s="706"/>
      <c r="HK120" s="706"/>
      <c r="HL120" s="706"/>
      <c r="HM120" s="706"/>
      <c r="HN120" s="706"/>
      <c r="HO120" s="706"/>
      <c r="HP120" s="706"/>
      <c r="HQ120" s="704"/>
      <c r="HR120" s="704"/>
      <c r="HS120" s="704"/>
      <c r="HT120" s="704"/>
      <c r="HU120" s="704"/>
      <c r="ID120" s="879"/>
    </row>
    <row r="121" spans="1:243" s="706" customFormat="1" ht="27" customHeight="1" x14ac:dyDescent="0.25">
      <c r="A121" s="691">
        <v>229</v>
      </c>
      <c r="B121" s="694" t="s">
        <v>1206</v>
      </c>
      <c r="C121" s="696">
        <v>216</v>
      </c>
      <c r="D121" s="697">
        <v>632</v>
      </c>
      <c r="E121" s="707">
        <v>19</v>
      </c>
      <c r="F121" s="696" t="s">
        <v>1121</v>
      </c>
      <c r="G121" s="1042" t="s">
        <v>1230</v>
      </c>
      <c r="H121" s="767" t="s">
        <v>1127</v>
      </c>
      <c r="I121" s="767" t="s">
        <v>1113</v>
      </c>
      <c r="J121" s="753" t="s">
        <v>1139</v>
      </c>
      <c r="K121" s="761" t="s">
        <v>1115</v>
      </c>
      <c r="L121" s="761" t="s">
        <v>1116</v>
      </c>
      <c r="M121" s="753" t="s">
        <v>1140</v>
      </c>
      <c r="N121" s="753" t="s">
        <v>1141</v>
      </c>
      <c r="O121" s="753" t="s">
        <v>1128</v>
      </c>
      <c r="P121" s="753" t="s">
        <v>1227</v>
      </c>
      <c r="Q121" s="753" t="s">
        <v>1160</v>
      </c>
      <c r="R121" s="753" t="s">
        <v>1160</v>
      </c>
      <c r="S121" s="755">
        <v>2</v>
      </c>
      <c r="T121" s="775">
        <v>2.11</v>
      </c>
      <c r="U121" s="771">
        <v>41456</v>
      </c>
      <c r="V121" s="772">
        <v>42522</v>
      </c>
      <c r="W121" s="701">
        <v>25</v>
      </c>
      <c r="X121" s="1081">
        <v>350000</v>
      </c>
      <c r="Y121" s="1092"/>
      <c r="Z121" s="1081">
        <f t="shared" si="12"/>
        <v>350000</v>
      </c>
      <c r="AA121" s="868"/>
      <c r="AB121" s="868"/>
      <c r="AC121" s="868"/>
      <c r="AD121" s="868">
        <v>200000</v>
      </c>
      <c r="AE121" s="868">
        <v>150000</v>
      </c>
      <c r="AF121" s="868"/>
      <c r="AG121" s="868"/>
      <c r="AH121" s="868"/>
      <c r="AI121" s="868"/>
      <c r="AJ121" s="868"/>
      <c r="AK121" s="868"/>
      <c r="AL121" s="868"/>
      <c r="AM121" s="868">
        <f t="shared" si="13"/>
        <v>350000</v>
      </c>
      <c r="AN121" s="868">
        <f t="shared" si="14"/>
        <v>0</v>
      </c>
      <c r="AO121" s="915">
        <v>900000</v>
      </c>
      <c r="AP121" s="868"/>
      <c r="AQ121" s="704"/>
      <c r="AR121" s="704"/>
      <c r="AS121" s="704"/>
      <c r="AT121" s="704"/>
      <c r="AU121" s="704"/>
      <c r="AV121" s="704"/>
      <c r="AW121" s="704"/>
      <c r="AX121" s="704"/>
      <c r="AY121" s="704"/>
      <c r="AZ121" s="704"/>
      <c r="BA121" s="704"/>
      <c r="BB121" s="704"/>
      <c r="BC121" s="704"/>
      <c r="BD121" s="704"/>
      <c r="BE121" s="704"/>
      <c r="BF121" s="704"/>
      <c r="BG121" s="704"/>
      <c r="BH121" s="704"/>
      <c r="BI121" s="704"/>
      <c r="BJ121" s="704"/>
      <c r="BK121" s="704"/>
      <c r="BL121" s="704"/>
      <c r="BM121" s="704"/>
      <c r="BN121" s="704"/>
      <c r="BO121" s="704"/>
      <c r="BP121" s="704"/>
      <c r="BQ121" s="704"/>
      <c r="BR121" s="704"/>
      <c r="BS121" s="704"/>
      <c r="BT121" s="704"/>
      <c r="BU121" s="704"/>
      <c r="BV121" s="704"/>
      <c r="BW121" s="704"/>
      <c r="BX121" s="704"/>
      <c r="BY121" s="704"/>
      <c r="BZ121" s="704"/>
      <c r="CA121" s="704"/>
      <c r="CB121" s="704"/>
      <c r="CC121" s="704"/>
      <c r="CD121" s="704"/>
      <c r="CE121" s="704"/>
      <c r="CF121" s="704"/>
      <c r="CG121" s="704"/>
      <c r="CH121" s="704"/>
      <c r="CI121" s="704"/>
      <c r="CJ121" s="704"/>
      <c r="CK121" s="704"/>
      <c r="CL121" s="704"/>
      <c r="CM121" s="704"/>
      <c r="CN121" s="704"/>
      <c r="CO121" s="704"/>
      <c r="CP121" s="704"/>
      <c r="CQ121" s="704"/>
      <c r="CR121" s="704"/>
      <c r="CS121" s="704"/>
      <c r="CT121" s="704"/>
      <c r="CU121" s="704"/>
      <c r="CV121" s="704"/>
      <c r="CW121" s="704"/>
      <c r="CX121" s="704"/>
      <c r="CY121" s="704"/>
      <c r="CZ121" s="704"/>
      <c r="DA121" s="704"/>
      <c r="DB121" s="704"/>
      <c r="DC121" s="704"/>
      <c r="DD121" s="704"/>
      <c r="DE121" s="704"/>
      <c r="DF121" s="704"/>
      <c r="DG121" s="704"/>
      <c r="DH121" s="704"/>
      <c r="DI121" s="704"/>
      <c r="DJ121" s="704"/>
      <c r="DK121" s="704"/>
      <c r="DL121" s="704"/>
      <c r="DM121" s="704"/>
      <c r="DN121" s="704"/>
      <c r="DO121" s="704"/>
      <c r="DP121" s="704"/>
      <c r="DQ121" s="704"/>
      <c r="DR121" s="704"/>
      <c r="DS121" s="704"/>
      <c r="DT121" s="704"/>
      <c r="DU121" s="704"/>
      <c r="DV121" s="704"/>
      <c r="DW121" s="704"/>
      <c r="DX121" s="704"/>
      <c r="DY121" s="704"/>
      <c r="DZ121" s="704"/>
      <c r="EA121" s="704"/>
      <c r="EB121" s="704"/>
      <c r="FI121" s="704"/>
      <c r="FK121" s="1035"/>
      <c r="FL121" s="704"/>
      <c r="FM121" s="704"/>
      <c r="FN121" s="704"/>
      <c r="FO121" s="704"/>
      <c r="FP121" s="704"/>
      <c r="FQ121" s="704"/>
      <c r="FR121" s="704"/>
      <c r="FS121" s="704"/>
      <c r="FT121" s="704"/>
      <c r="FU121" s="704"/>
      <c r="FV121" s="704"/>
      <c r="FW121" s="704"/>
      <c r="FX121" s="704"/>
      <c r="FY121" s="704"/>
      <c r="FZ121" s="704"/>
      <c r="GA121" s="704"/>
      <c r="GB121" s="704"/>
      <c r="GC121" s="704"/>
      <c r="GD121" s="704"/>
      <c r="GE121" s="704"/>
      <c r="GF121" s="704"/>
      <c r="GG121" s="704"/>
      <c r="GH121" s="704"/>
      <c r="GI121" s="704"/>
      <c r="GJ121" s="704"/>
      <c r="GK121" s="704"/>
      <c r="GL121" s="704"/>
      <c r="GV121" s="704"/>
      <c r="GW121" s="704"/>
      <c r="GX121" s="704"/>
      <c r="GY121" s="704"/>
      <c r="GZ121" s="704"/>
      <c r="HA121" s="704"/>
      <c r="HB121" s="704"/>
      <c r="HC121" s="704"/>
      <c r="HD121" s="704"/>
      <c r="HE121" s="704"/>
      <c r="HF121" s="704"/>
      <c r="HG121" s="704"/>
      <c r="HH121" s="704"/>
      <c r="HI121" s="704"/>
      <c r="HJ121" s="704"/>
      <c r="HK121" s="704"/>
      <c r="HL121" s="704"/>
      <c r="HM121" s="704"/>
      <c r="HN121" s="704"/>
      <c r="HO121" s="704"/>
      <c r="HP121" s="704"/>
      <c r="HV121" s="1034"/>
      <c r="HW121" s="1034"/>
      <c r="HX121" s="1034"/>
      <c r="HY121" s="1034"/>
      <c r="HZ121" s="1034"/>
      <c r="IA121" s="1034"/>
      <c r="IB121" s="1034"/>
      <c r="IC121" s="1034"/>
      <c r="ID121" s="879"/>
    </row>
    <row r="122" spans="1:243" s="706" customFormat="1" ht="27" customHeight="1" x14ac:dyDescent="0.25">
      <c r="A122" s="1122">
        <v>230</v>
      </c>
      <c r="B122" s="694" t="s">
        <v>1206</v>
      </c>
      <c r="C122" s="696">
        <v>216</v>
      </c>
      <c r="D122" s="697">
        <v>632</v>
      </c>
      <c r="E122" s="707">
        <v>20</v>
      </c>
      <c r="F122" s="696" t="s">
        <v>1121</v>
      </c>
      <c r="G122" s="1042" t="s">
        <v>1229</v>
      </c>
      <c r="H122" s="767" t="s">
        <v>1127</v>
      </c>
      <c r="I122" s="767" t="s">
        <v>1113</v>
      </c>
      <c r="J122" s="753" t="s">
        <v>1139</v>
      </c>
      <c r="K122" s="761" t="s">
        <v>1115</v>
      </c>
      <c r="L122" s="761" t="s">
        <v>1116</v>
      </c>
      <c r="M122" s="753" t="s">
        <v>1140</v>
      </c>
      <c r="N122" s="753" t="s">
        <v>1141</v>
      </c>
      <c r="O122" s="753" t="s">
        <v>1128</v>
      </c>
      <c r="P122" s="753" t="s">
        <v>1227</v>
      </c>
      <c r="Q122" s="753">
        <v>3</v>
      </c>
      <c r="R122" s="753" t="s">
        <v>1160</v>
      </c>
      <c r="S122" s="755">
        <v>2</v>
      </c>
      <c r="T122" s="775">
        <v>2.11</v>
      </c>
      <c r="U122" s="771">
        <v>41456</v>
      </c>
      <c r="V122" s="772">
        <v>42522</v>
      </c>
      <c r="W122" s="701">
        <v>25</v>
      </c>
      <c r="X122" s="1081">
        <v>550000</v>
      </c>
      <c r="Y122" s="1092"/>
      <c r="Z122" s="1081">
        <f t="shared" ref="Z122:Z153" si="15">Y122+X122</f>
        <v>550000</v>
      </c>
      <c r="AA122" s="868"/>
      <c r="AB122" s="868"/>
      <c r="AC122" s="868"/>
      <c r="AD122" s="868"/>
      <c r="AE122" s="868"/>
      <c r="AF122" s="868"/>
      <c r="AG122" s="868">
        <v>250000</v>
      </c>
      <c r="AH122" s="868">
        <v>300000</v>
      </c>
      <c r="AI122" s="868"/>
      <c r="AJ122" s="868"/>
      <c r="AK122" s="868"/>
      <c r="AL122" s="868"/>
      <c r="AM122" s="868">
        <f t="shared" ref="AM122:AM153" si="16">SUM(AA122:AL122)</f>
        <v>550000</v>
      </c>
      <c r="AN122" s="868">
        <f t="shared" ref="AN122:AN153" si="17">Z122-AM122</f>
        <v>0</v>
      </c>
      <c r="AO122" s="915">
        <v>500000</v>
      </c>
      <c r="AP122" s="868"/>
      <c r="AQ122" s="704"/>
      <c r="AR122" s="704"/>
      <c r="AS122" s="704"/>
      <c r="AT122" s="704"/>
      <c r="AU122" s="704"/>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4"/>
      <c r="BZ122" s="704"/>
      <c r="CA122" s="704"/>
      <c r="CB122" s="704"/>
      <c r="CC122" s="704"/>
      <c r="CD122" s="704"/>
      <c r="CE122" s="704"/>
      <c r="CF122" s="704"/>
      <c r="CG122" s="704"/>
      <c r="CH122" s="704"/>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4"/>
      <c r="DT122" s="704"/>
      <c r="DU122" s="704"/>
      <c r="DV122" s="704"/>
      <c r="DW122" s="704"/>
      <c r="DX122" s="704"/>
      <c r="DY122" s="704"/>
      <c r="DZ122" s="704"/>
      <c r="EA122" s="704"/>
      <c r="EB122" s="704"/>
      <c r="FI122" s="704"/>
      <c r="FK122" s="1044"/>
      <c r="FL122" s="704"/>
      <c r="FM122" s="704"/>
      <c r="FN122" s="704"/>
      <c r="FO122" s="704"/>
      <c r="FP122" s="704"/>
      <c r="FQ122" s="704"/>
      <c r="FR122" s="704"/>
      <c r="FS122" s="704"/>
      <c r="FT122" s="704"/>
      <c r="FU122" s="704"/>
      <c r="FV122" s="704"/>
      <c r="FW122" s="704"/>
      <c r="FX122" s="704"/>
      <c r="FY122" s="704"/>
      <c r="FZ122" s="704"/>
      <c r="GA122" s="704"/>
      <c r="GB122" s="704"/>
      <c r="GC122" s="704"/>
      <c r="GD122" s="704"/>
      <c r="GE122" s="704"/>
      <c r="GF122" s="704"/>
      <c r="GG122" s="704"/>
      <c r="GH122" s="704"/>
      <c r="GI122" s="704"/>
      <c r="GJ122" s="704"/>
      <c r="GK122" s="704"/>
      <c r="GL122" s="704"/>
      <c r="GV122" s="704"/>
      <c r="GW122" s="704"/>
      <c r="GX122" s="704"/>
      <c r="GY122" s="704"/>
      <c r="GZ122" s="704"/>
      <c r="HA122" s="704"/>
      <c r="HB122" s="704"/>
      <c r="HC122" s="704"/>
      <c r="HD122" s="704"/>
      <c r="HE122" s="704"/>
      <c r="HF122" s="704"/>
      <c r="HG122" s="704"/>
      <c r="HH122" s="704"/>
      <c r="HI122" s="704"/>
      <c r="HJ122" s="704"/>
      <c r="HK122" s="704"/>
      <c r="HL122" s="704"/>
      <c r="HM122" s="704"/>
      <c r="HN122" s="704"/>
      <c r="HO122" s="704"/>
      <c r="HP122" s="704"/>
      <c r="HV122" s="1034"/>
      <c r="HW122" s="1034"/>
      <c r="HX122" s="1034"/>
      <c r="HY122" s="1034"/>
      <c r="HZ122" s="1034"/>
      <c r="IA122" s="1034"/>
      <c r="IB122" s="1034"/>
      <c r="IC122" s="1034"/>
      <c r="ID122" s="1034"/>
      <c r="IE122" s="1034"/>
      <c r="IF122" s="1034"/>
      <c r="IG122" s="1034"/>
      <c r="IH122" s="1034"/>
      <c r="II122" s="1034"/>
    </row>
    <row r="123" spans="1:243" s="706" customFormat="1" ht="27" customHeight="1" x14ac:dyDescent="0.25">
      <c r="A123" s="691">
        <v>231</v>
      </c>
      <c r="B123" s="694" t="s">
        <v>1206</v>
      </c>
      <c r="C123" s="696">
        <v>216</v>
      </c>
      <c r="D123" s="697">
        <v>632</v>
      </c>
      <c r="E123" s="707" t="s">
        <v>1122</v>
      </c>
      <c r="F123" s="696" t="s">
        <v>1121</v>
      </c>
      <c r="G123" s="1042" t="s">
        <v>1226</v>
      </c>
      <c r="H123" s="767" t="s">
        <v>1127</v>
      </c>
      <c r="I123" s="767" t="s">
        <v>1113</v>
      </c>
      <c r="J123" s="753" t="s">
        <v>1139</v>
      </c>
      <c r="K123" s="761" t="s">
        <v>1115</v>
      </c>
      <c r="L123" s="761" t="s">
        <v>1116</v>
      </c>
      <c r="M123" s="753" t="s">
        <v>1140</v>
      </c>
      <c r="N123" s="753" t="s">
        <v>1141</v>
      </c>
      <c r="O123" s="753" t="s">
        <v>1128</v>
      </c>
      <c r="P123" s="753" t="s">
        <v>1227</v>
      </c>
      <c r="Q123" s="753">
        <v>5</v>
      </c>
      <c r="R123" s="753" t="s">
        <v>1160</v>
      </c>
      <c r="S123" s="755">
        <v>2</v>
      </c>
      <c r="T123" s="775">
        <v>2.11</v>
      </c>
      <c r="U123" s="771">
        <v>41456</v>
      </c>
      <c r="V123" s="772">
        <v>42522</v>
      </c>
      <c r="W123" s="701">
        <v>25</v>
      </c>
      <c r="X123" s="1081"/>
      <c r="Y123" s="1092"/>
      <c r="Z123" s="1081">
        <f t="shared" si="15"/>
        <v>0</v>
      </c>
      <c r="AA123" s="868"/>
      <c r="AB123" s="868"/>
      <c r="AC123" s="868"/>
      <c r="AD123" s="868"/>
      <c r="AE123" s="868"/>
      <c r="AF123" s="868"/>
      <c r="AG123" s="868"/>
      <c r="AH123" s="868"/>
      <c r="AI123" s="868"/>
      <c r="AJ123" s="868"/>
      <c r="AK123" s="868"/>
      <c r="AL123" s="868"/>
      <c r="AM123" s="868">
        <f t="shared" si="16"/>
        <v>0</v>
      </c>
      <c r="AN123" s="868">
        <f t="shared" si="17"/>
        <v>0</v>
      </c>
      <c r="AO123" s="915">
        <v>500000</v>
      </c>
      <c r="AP123" s="868"/>
      <c r="AQ123" s="704"/>
      <c r="AR123" s="704"/>
      <c r="AS123" s="704"/>
      <c r="AT123" s="704"/>
      <c r="AU123" s="704"/>
      <c r="AV123" s="704"/>
      <c r="AW123" s="704"/>
      <c r="AX123" s="704"/>
      <c r="AY123" s="704"/>
      <c r="AZ123" s="704"/>
      <c r="BA123" s="704"/>
      <c r="BB123" s="704"/>
      <c r="BC123" s="704"/>
      <c r="BD123" s="704"/>
      <c r="BE123" s="704"/>
      <c r="BF123" s="704"/>
      <c r="BG123" s="704"/>
      <c r="BH123" s="704"/>
      <c r="BI123" s="704"/>
      <c r="BJ123" s="704"/>
      <c r="BK123" s="704"/>
      <c r="BL123" s="704"/>
      <c r="BM123" s="704"/>
      <c r="BN123" s="704"/>
      <c r="BO123" s="704"/>
      <c r="BP123" s="704"/>
      <c r="BQ123" s="704"/>
      <c r="BR123" s="704"/>
      <c r="BS123" s="704"/>
      <c r="BT123" s="704"/>
      <c r="BU123" s="704"/>
      <c r="BV123" s="704"/>
      <c r="BW123" s="704"/>
      <c r="BX123" s="704"/>
      <c r="BY123" s="704"/>
      <c r="BZ123" s="704"/>
      <c r="CA123" s="704"/>
      <c r="CB123" s="704"/>
      <c r="CC123" s="704"/>
      <c r="CD123" s="704"/>
      <c r="CE123" s="704"/>
      <c r="CF123" s="704"/>
      <c r="CG123" s="704"/>
      <c r="CH123" s="704"/>
      <c r="CI123" s="704"/>
      <c r="CJ123" s="704"/>
      <c r="CK123" s="704"/>
      <c r="CL123" s="704"/>
      <c r="CM123" s="704"/>
      <c r="CN123" s="704"/>
      <c r="CO123" s="704"/>
      <c r="CP123" s="704"/>
      <c r="CQ123" s="704"/>
      <c r="CR123" s="704"/>
      <c r="CS123" s="704"/>
      <c r="CT123" s="704"/>
      <c r="CU123" s="704"/>
      <c r="CV123" s="704"/>
      <c r="CW123" s="704"/>
      <c r="CX123" s="704"/>
      <c r="CY123" s="704"/>
      <c r="CZ123" s="704"/>
      <c r="DA123" s="704"/>
      <c r="DB123" s="704"/>
      <c r="DC123" s="704"/>
      <c r="DD123" s="704"/>
      <c r="DE123" s="704"/>
      <c r="DF123" s="704"/>
      <c r="DG123" s="704"/>
      <c r="DH123" s="704"/>
      <c r="DI123" s="704"/>
      <c r="DJ123" s="704"/>
      <c r="DK123" s="704"/>
      <c r="DL123" s="704"/>
      <c r="DM123" s="704"/>
      <c r="DN123" s="704"/>
      <c r="DO123" s="704"/>
      <c r="DP123" s="704"/>
      <c r="DQ123" s="704"/>
      <c r="DR123" s="704"/>
      <c r="DS123" s="704"/>
      <c r="DT123" s="704"/>
      <c r="DU123" s="704"/>
      <c r="DV123" s="704"/>
      <c r="DW123" s="704"/>
      <c r="DX123" s="704"/>
      <c r="DY123" s="704"/>
      <c r="DZ123" s="704"/>
      <c r="EA123" s="704"/>
      <c r="EB123" s="704"/>
      <c r="FI123" s="704"/>
      <c r="FK123" s="1035"/>
      <c r="FL123" s="704"/>
      <c r="FM123" s="704"/>
      <c r="FN123" s="704"/>
      <c r="FO123" s="704"/>
      <c r="FP123" s="704"/>
      <c r="FQ123" s="704"/>
      <c r="FR123" s="704"/>
      <c r="FS123" s="704"/>
      <c r="FT123" s="704"/>
      <c r="FU123" s="704"/>
      <c r="FV123" s="704"/>
      <c r="FW123" s="704"/>
      <c r="FX123" s="704"/>
      <c r="FY123" s="704"/>
      <c r="FZ123" s="704"/>
      <c r="GA123" s="704"/>
      <c r="GB123" s="704"/>
      <c r="GC123" s="704"/>
      <c r="GD123" s="704"/>
      <c r="GE123" s="704"/>
      <c r="GF123" s="704"/>
      <c r="GG123" s="704"/>
      <c r="GH123" s="704"/>
      <c r="GI123" s="704"/>
      <c r="GJ123" s="704"/>
      <c r="GK123" s="704"/>
      <c r="GL123" s="704"/>
      <c r="GV123" s="704"/>
      <c r="GW123" s="704"/>
      <c r="GX123" s="704"/>
      <c r="GY123" s="704"/>
      <c r="GZ123" s="704"/>
      <c r="HA123" s="704"/>
      <c r="HB123" s="704"/>
      <c r="HC123" s="704"/>
      <c r="HD123" s="704"/>
      <c r="HE123" s="704"/>
      <c r="HF123" s="704"/>
      <c r="HG123" s="704"/>
      <c r="HH123" s="704"/>
      <c r="HI123" s="704"/>
      <c r="HJ123" s="704"/>
      <c r="HK123" s="704"/>
      <c r="HL123" s="704"/>
      <c r="HM123" s="704"/>
      <c r="HN123" s="704"/>
      <c r="HO123" s="704"/>
      <c r="HP123" s="704"/>
      <c r="HQ123" s="704"/>
      <c r="HR123" s="704"/>
      <c r="HS123" s="704"/>
      <c r="HT123" s="704"/>
      <c r="HU123" s="704"/>
      <c r="HV123" s="1034"/>
      <c r="HW123" s="1034"/>
      <c r="HX123" s="1034"/>
      <c r="HY123" s="1034"/>
      <c r="HZ123" s="1034"/>
      <c r="IA123" s="1034"/>
      <c r="IB123" s="1034"/>
      <c r="IC123" s="1034"/>
      <c r="IE123" s="1034"/>
      <c r="IF123" s="1034"/>
      <c r="IG123" s="1034"/>
      <c r="IH123" s="1034"/>
      <c r="II123" s="1034"/>
    </row>
    <row r="124" spans="1:243" s="706" customFormat="1" ht="27" customHeight="1" x14ac:dyDescent="0.25">
      <c r="A124" s="691">
        <v>232</v>
      </c>
      <c r="B124" s="694" t="s">
        <v>1206</v>
      </c>
      <c r="C124" s="696">
        <v>216</v>
      </c>
      <c r="D124" s="697">
        <v>632</v>
      </c>
      <c r="E124" s="707" t="s">
        <v>1122</v>
      </c>
      <c r="F124" s="696" t="s">
        <v>1121</v>
      </c>
      <c r="G124" s="1042" t="s">
        <v>1231</v>
      </c>
      <c r="H124" s="767" t="s">
        <v>1127</v>
      </c>
      <c r="I124" s="767" t="s">
        <v>1113</v>
      </c>
      <c r="J124" s="753" t="s">
        <v>1139</v>
      </c>
      <c r="K124" s="761" t="s">
        <v>1115</v>
      </c>
      <c r="L124" s="761" t="s">
        <v>1116</v>
      </c>
      <c r="M124" s="753" t="s">
        <v>1140</v>
      </c>
      <c r="N124" s="753" t="s">
        <v>1141</v>
      </c>
      <c r="O124" s="753" t="s">
        <v>1128</v>
      </c>
      <c r="P124" s="753" t="s">
        <v>1227</v>
      </c>
      <c r="Q124" s="753">
        <v>30</v>
      </c>
      <c r="R124" s="753" t="s">
        <v>1160</v>
      </c>
      <c r="S124" s="755">
        <v>2</v>
      </c>
      <c r="T124" s="775">
        <v>2.11</v>
      </c>
      <c r="U124" s="771">
        <v>41456</v>
      </c>
      <c r="V124" s="772">
        <v>42522</v>
      </c>
      <c r="W124" s="701">
        <v>25</v>
      </c>
      <c r="X124" s="1081"/>
      <c r="Y124" s="1092"/>
      <c r="Z124" s="1081">
        <f t="shared" si="15"/>
        <v>0</v>
      </c>
      <c r="AA124" s="868"/>
      <c r="AB124" s="868"/>
      <c r="AC124" s="868"/>
      <c r="AD124" s="868"/>
      <c r="AE124" s="868"/>
      <c r="AF124" s="868"/>
      <c r="AG124" s="868"/>
      <c r="AH124" s="868"/>
      <c r="AI124" s="868"/>
      <c r="AJ124" s="868"/>
      <c r="AK124" s="868"/>
      <c r="AL124" s="868"/>
      <c r="AM124" s="868">
        <f t="shared" si="16"/>
        <v>0</v>
      </c>
      <c r="AN124" s="868">
        <f t="shared" si="17"/>
        <v>0</v>
      </c>
      <c r="AO124" s="915"/>
      <c r="AP124" s="868">
        <v>900000</v>
      </c>
      <c r="AQ124" s="704"/>
      <c r="AR124" s="704"/>
      <c r="AS124" s="704"/>
      <c r="AT124" s="704"/>
      <c r="AU124" s="704"/>
      <c r="AV124" s="704"/>
      <c r="AW124" s="704"/>
      <c r="AX124" s="704"/>
      <c r="AY124" s="704"/>
      <c r="AZ124" s="704"/>
      <c r="BA124" s="704"/>
      <c r="BB124" s="704"/>
      <c r="BC124" s="704"/>
      <c r="BD124" s="704"/>
      <c r="BE124" s="704"/>
      <c r="BF124" s="704"/>
      <c r="BG124" s="704"/>
      <c r="BH124" s="704"/>
      <c r="BI124" s="704"/>
      <c r="BJ124" s="704"/>
      <c r="BK124" s="704"/>
      <c r="BL124" s="704"/>
      <c r="BM124" s="704"/>
      <c r="BN124" s="704"/>
      <c r="BO124" s="704"/>
      <c r="BP124" s="704"/>
      <c r="BQ124" s="704"/>
      <c r="BR124" s="704"/>
      <c r="BS124" s="704"/>
      <c r="BT124" s="704"/>
      <c r="BU124" s="704"/>
      <c r="BV124" s="704"/>
      <c r="BW124" s="704"/>
      <c r="BX124" s="704"/>
      <c r="BY124" s="704"/>
      <c r="BZ124" s="704"/>
      <c r="CA124" s="704"/>
      <c r="CB124" s="704"/>
      <c r="CC124" s="704"/>
      <c r="CD124" s="704"/>
      <c r="CE124" s="704"/>
      <c r="CF124" s="704"/>
      <c r="CG124" s="704"/>
      <c r="CH124" s="704"/>
      <c r="CI124" s="704"/>
      <c r="CJ124" s="704"/>
      <c r="CK124" s="704"/>
      <c r="CL124" s="704"/>
      <c r="CM124" s="704"/>
      <c r="CN124" s="704"/>
      <c r="CO124" s="704"/>
      <c r="CP124" s="704"/>
      <c r="CQ124" s="704"/>
      <c r="CR124" s="704"/>
      <c r="CS124" s="704"/>
      <c r="CT124" s="704"/>
      <c r="CU124" s="704"/>
      <c r="CV124" s="704"/>
      <c r="CW124" s="704"/>
      <c r="CX124" s="704"/>
      <c r="CY124" s="704"/>
      <c r="CZ124" s="704"/>
      <c r="DA124" s="704"/>
      <c r="DB124" s="704"/>
      <c r="DC124" s="704"/>
      <c r="DD124" s="704"/>
      <c r="DE124" s="704"/>
      <c r="DF124" s="704"/>
      <c r="DG124" s="704"/>
      <c r="DH124" s="704"/>
      <c r="DI124" s="704"/>
      <c r="DJ124" s="704"/>
      <c r="DK124" s="704"/>
      <c r="DL124" s="704"/>
      <c r="DM124" s="704"/>
      <c r="DN124" s="704"/>
      <c r="DO124" s="704"/>
      <c r="DP124" s="704"/>
      <c r="DQ124" s="704"/>
      <c r="DR124" s="704"/>
      <c r="DS124" s="704"/>
      <c r="DT124" s="704"/>
      <c r="DU124" s="704"/>
      <c r="DV124" s="704"/>
      <c r="DW124" s="704"/>
      <c r="DX124" s="704"/>
      <c r="DY124" s="704"/>
      <c r="DZ124" s="704"/>
      <c r="EA124" s="704"/>
      <c r="EB124" s="704"/>
      <c r="FI124" s="704"/>
      <c r="FK124" s="1035"/>
      <c r="FL124" s="704"/>
      <c r="FM124" s="704"/>
      <c r="FN124" s="704"/>
      <c r="FO124" s="704"/>
      <c r="FP124" s="704"/>
      <c r="FQ124" s="704"/>
      <c r="FR124" s="704"/>
      <c r="FS124" s="704"/>
      <c r="FT124" s="704"/>
      <c r="FU124" s="704"/>
      <c r="FV124" s="704"/>
      <c r="FW124" s="704"/>
      <c r="FX124" s="704"/>
      <c r="FY124" s="704"/>
      <c r="FZ124" s="704"/>
      <c r="GA124" s="704"/>
      <c r="GB124" s="704"/>
      <c r="GC124" s="704"/>
      <c r="GD124" s="704"/>
      <c r="GE124" s="704"/>
      <c r="GF124" s="704"/>
      <c r="GG124" s="704"/>
      <c r="GH124" s="704"/>
      <c r="GI124" s="704"/>
      <c r="GJ124" s="704"/>
      <c r="GK124" s="704"/>
      <c r="GL124" s="704"/>
      <c r="HQ124" s="704"/>
      <c r="HR124" s="704"/>
      <c r="HS124" s="704"/>
      <c r="HT124" s="704"/>
      <c r="HU124" s="704"/>
      <c r="HV124" s="1034"/>
      <c r="HW124" s="1034"/>
      <c r="HX124" s="1034"/>
      <c r="HY124" s="1034"/>
      <c r="HZ124" s="1034"/>
      <c r="IA124" s="1034"/>
      <c r="IB124" s="1034"/>
      <c r="IC124" s="1034"/>
      <c r="ID124" s="1034"/>
    </row>
    <row r="125" spans="1:243" s="706" customFormat="1" ht="27" customHeight="1" x14ac:dyDescent="0.25">
      <c r="A125" s="1122">
        <v>233</v>
      </c>
      <c r="B125" s="694" t="s">
        <v>1206</v>
      </c>
      <c r="C125" s="696">
        <v>216</v>
      </c>
      <c r="D125" s="697">
        <v>632</v>
      </c>
      <c r="E125" s="707" t="s">
        <v>1122</v>
      </c>
      <c r="F125" s="696" t="s">
        <v>1121</v>
      </c>
      <c r="G125" s="696" t="s">
        <v>1228</v>
      </c>
      <c r="H125" s="767" t="s">
        <v>1127</v>
      </c>
      <c r="I125" s="767" t="s">
        <v>1113</v>
      </c>
      <c r="J125" s="753" t="s">
        <v>1139</v>
      </c>
      <c r="K125" s="761" t="s">
        <v>1115</v>
      </c>
      <c r="L125" s="761" t="s">
        <v>1116</v>
      </c>
      <c r="M125" s="753" t="s">
        <v>1140</v>
      </c>
      <c r="N125" s="753" t="s">
        <v>1141</v>
      </c>
      <c r="O125" s="753" t="s">
        <v>1128</v>
      </c>
      <c r="P125" s="753" t="s">
        <v>1227</v>
      </c>
      <c r="Q125" s="753">
        <v>19</v>
      </c>
      <c r="R125" s="753" t="s">
        <v>1160</v>
      </c>
      <c r="S125" s="755">
        <v>2</v>
      </c>
      <c r="T125" s="775">
        <v>2.11</v>
      </c>
      <c r="U125" s="771">
        <v>41456</v>
      </c>
      <c r="V125" s="772">
        <v>42522</v>
      </c>
      <c r="W125" s="701">
        <v>25</v>
      </c>
      <c r="X125" s="1081"/>
      <c r="Y125" s="1092"/>
      <c r="Z125" s="1081">
        <f t="shared" si="15"/>
        <v>0</v>
      </c>
      <c r="AA125" s="868"/>
      <c r="AB125" s="868"/>
      <c r="AC125" s="868"/>
      <c r="AD125" s="868"/>
      <c r="AE125" s="868"/>
      <c r="AF125" s="868"/>
      <c r="AG125" s="868"/>
      <c r="AH125" s="868"/>
      <c r="AI125" s="868"/>
      <c r="AJ125" s="868"/>
      <c r="AK125" s="868"/>
      <c r="AL125" s="868"/>
      <c r="AM125" s="868">
        <f t="shared" si="16"/>
        <v>0</v>
      </c>
      <c r="AN125" s="868">
        <f t="shared" si="17"/>
        <v>0</v>
      </c>
      <c r="AO125" s="915"/>
      <c r="AP125" s="868">
        <v>1000000</v>
      </c>
      <c r="AQ125" s="704"/>
      <c r="AR125" s="704"/>
      <c r="AS125" s="704"/>
      <c r="AT125" s="704"/>
      <c r="AU125" s="704"/>
      <c r="AV125" s="704"/>
      <c r="AW125" s="704"/>
      <c r="AX125" s="704"/>
      <c r="AY125" s="704"/>
      <c r="AZ125" s="704"/>
      <c r="BA125" s="704"/>
      <c r="BB125" s="704"/>
      <c r="BC125" s="704"/>
      <c r="BD125" s="704"/>
      <c r="BE125" s="704"/>
      <c r="BF125" s="704"/>
      <c r="BG125" s="704"/>
      <c r="BH125" s="704"/>
      <c r="BI125" s="704"/>
      <c r="BJ125" s="704"/>
      <c r="BK125" s="704"/>
      <c r="BL125" s="704"/>
      <c r="BM125" s="704"/>
      <c r="BN125" s="704"/>
      <c r="BO125" s="704"/>
      <c r="BP125" s="704"/>
      <c r="BQ125" s="704"/>
      <c r="BR125" s="704"/>
      <c r="BS125" s="704"/>
      <c r="BT125" s="704"/>
      <c r="BU125" s="704"/>
      <c r="BV125" s="704"/>
      <c r="BW125" s="704"/>
      <c r="BX125" s="704"/>
      <c r="BY125" s="704"/>
      <c r="BZ125" s="704"/>
      <c r="CA125" s="704"/>
      <c r="CB125" s="704"/>
      <c r="CC125" s="704"/>
      <c r="CD125" s="704"/>
      <c r="CE125" s="704"/>
      <c r="CF125" s="704"/>
      <c r="CG125" s="704"/>
      <c r="CH125" s="704"/>
      <c r="CI125" s="704"/>
      <c r="CJ125" s="704"/>
      <c r="CK125" s="704"/>
      <c r="CL125" s="704"/>
      <c r="CM125" s="704"/>
      <c r="CN125" s="704"/>
      <c r="CO125" s="704"/>
      <c r="CP125" s="704"/>
      <c r="CQ125" s="704"/>
      <c r="CR125" s="704"/>
      <c r="CS125" s="704"/>
      <c r="CT125" s="704"/>
      <c r="CU125" s="704"/>
      <c r="CV125" s="704"/>
      <c r="CW125" s="704"/>
      <c r="CX125" s="704"/>
      <c r="CY125" s="704"/>
      <c r="CZ125" s="704"/>
      <c r="DA125" s="704"/>
      <c r="DB125" s="704"/>
      <c r="DC125" s="704"/>
      <c r="DD125" s="704"/>
      <c r="DE125" s="704"/>
      <c r="DF125" s="704"/>
      <c r="DG125" s="704"/>
      <c r="DH125" s="704"/>
      <c r="DI125" s="704"/>
      <c r="DJ125" s="704"/>
      <c r="DK125" s="704"/>
      <c r="DL125" s="704"/>
      <c r="DM125" s="704"/>
      <c r="DN125" s="704"/>
      <c r="DO125" s="704"/>
      <c r="DP125" s="704"/>
      <c r="DQ125" s="704"/>
      <c r="DR125" s="704"/>
      <c r="DS125" s="704"/>
      <c r="DT125" s="704"/>
      <c r="DU125" s="704"/>
      <c r="DV125" s="704"/>
      <c r="DW125" s="704"/>
      <c r="DX125" s="704"/>
      <c r="DY125" s="704"/>
      <c r="DZ125" s="704"/>
      <c r="EA125" s="704"/>
      <c r="EB125" s="704"/>
      <c r="FI125" s="704"/>
      <c r="FK125" s="1035"/>
      <c r="FL125" s="704"/>
      <c r="FM125" s="704"/>
      <c r="FN125" s="704"/>
      <c r="FO125" s="704"/>
      <c r="FP125" s="704"/>
      <c r="FQ125" s="704"/>
      <c r="FR125" s="704"/>
      <c r="FS125" s="704"/>
      <c r="FT125" s="704"/>
      <c r="FU125" s="704"/>
      <c r="FV125" s="704"/>
      <c r="FW125" s="704"/>
      <c r="FX125" s="704"/>
      <c r="FY125" s="704"/>
      <c r="FZ125" s="704"/>
      <c r="GA125" s="704"/>
      <c r="GB125" s="704"/>
      <c r="GC125" s="704"/>
      <c r="GD125" s="704"/>
      <c r="GE125" s="704"/>
      <c r="GF125" s="704"/>
      <c r="GG125" s="704"/>
      <c r="GH125" s="704"/>
      <c r="GI125" s="704"/>
      <c r="GJ125" s="704"/>
      <c r="GK125" s="704"/>
      <c r="GL125" s="704"/>
      <c r="GV125" s="704"/>
      <c r="GW125" s="704"/>
      <c r="GX125" s="704"/>
      <c r="GY125" s="704"/>
      <c r="GZ125" s="704"/>
      <c r="HA125" s="704"/>
      <c r="HB125" s="704"/>
      <c r="HC125" s="704"/>
      <c r="HD125" s="704"/>
      <c r="HE125" s="704"/>
      <c r="HF125" s="704"/>
      <c r="HG125" s="704"/>
      <c r="HH125" s="704"/>
      <c r="HI125" s="704"/>
      <c r="HJ125" s="704"/>
      <c r="HK125" s="704"/>
      <c r="HL125" s="704"/>
      <c r="HM125" s="704"/>
      <c r="HN125" s="704"/>
      <c r="HO125" s="704"/>
      <c r="HP125" s="704"/>
      <c r="HQ125" s="704"/>
      <c r="HR125" s="704"/>
      <c r="HS125" s="704"/>
      <c r="HT125" s="704"/>
      <c r="HU125" s="704"/>
      <c r="HV125" s="1034"/>
      <c r="HW125" s="1034"/>
      <c r="HX125" s="1034"/>
      <c r="HY125" s="1034"/>
      <c r="HZ125" s="1034"/>
      <c r="IA125" s="1034"/>
      <c r="IB125" s="1034"/>
      <c r="IC125" s="1034"/>
    </row>
    <row r="126" spans="1:243" s="706" customFormat="1" ht="27" customHeight="1" x14ac:dyDescent="0.25">
      <c r="A126" s="691">
        <v>65</v>
      </c>
      <c r="B126" s="694" t="s">
        <v>1206</v>
      </c>
      <c r="C126" s="696">
        <v>219</v>
      </c>
      <c r="D126" s="697">
        <v>532</v>
      </c>
      <c r="E126" s="707">
        <v>95</v>
      </c>
      <c r="F126" s="696" t="s">
        <v>1121</v>
      </c>
      <c r="G126" s="696" t="s">
        <v>1188</v>
      </c>
      <c r="H126" s="767" t="s">
        <v>1112</v>
      </c>
      <c r="I126" s="767" t="s">
        <v>1113</v>
      </c>
      <c r="J126" s="753" t="s">
        <v>1139</v>
      </c>
      <c r="K126" s="761" t="s">
        <v>1115</v>
      </c>
      <c r="L126" s="761" t="s">
        <v>1124</v>
      </c>
      <c r="M126" s="753" t="s">
        <v>1140</v>
      </c>
      <c r="N126" s="753" t="s">
        <v>1141</v>
      </c>
      <c r="O126" s="753" t="s">
        <v>1141</v>
      </c>
      <c r="P126" s="753" t="s">
        <v>1189</v>
      </c>
      <c r="Q126" s="753" t="s">
        <v>1160</v>
      </c>
      <c r="R126" s="753" t="s">
        <v>1160</v>
      </c>
      <c r="S126" s="755">
        <v>2</v>
      </c>
      <c r="T126" s="766">
        <v>2.11</v>
      </c>
      <c r="U126" s="771">
        <v>41456</v>
      </c>
      <c r="V126" s="772">
        <v>42522</v>
      </c>
      <c r="W126" s="701">
        <v>5</v>
      </c>
      <c r="X126" s="1081">
        <v>30000</v>
      </c>
      <c r="Y126" s="1092"/>
      <c r="Z126" s="1081">
        <f t="shared" si="15"/>
        <v>30000</v>
      </c>
      <c r="AA126" s="868"/>
      <c r="AB126" s="868"/>
      <c r="AC126" s="868"/>
      <c r="AD126" s="868"/>
      <c r="AE126" s="868">
        <v>15000</v>
      </c>
      <c r="AF126" s="868">
        <v>15000</v>
      </c>
      <c r="AG126" s="868"/>
      <c r="AH126" s="868"/>
      <c r="AI126" s="868"/>
      <c r="AJ126" s="868"/>
      <c r="AK126" s="868"/>
      <c r="AL126" s="868"/>
      <c r="AM126" s="868">
        <f t="shared" si="16"/>
        <v>30000</v>
      </c>
      <c r="AN126" s="868">
        <f t="shared" si="17"/>
        <v>0</v>
      </c>
      <c r="AO126" s="915">
        <v>31500</v>
      </c>
      <c r="AP126" s="868">
        <v>33100</v>
      </c>
      <c r="AQ126" s="704"/>
      <c r="AR126" s="704"/>
      <c r="AS126" s="704"/>
      <c r="AT126" s="704"/>
      <c r="AU126" s="704"/>
      <c r="AV126" s="704"/>
      <c r="AW126" s="704"/>
      <c r="AX126" s="704"/>
      <c r="AY126" s="704"/>
      <c r="AZ126" s="704"/>
      <c r="BA126" s="704"/>
      <c r="BB126" s="704"/>
      <c r="BC126" s="704"/>
      <c r="BD126" s="704"/>
      <c r="BE126" s="704"/>
      <c r="BF126" s="704"/>
      <c r="BG126" s="704"/>
      <c r="BH126" s="704"/>
      <c r="BI126" s="704"/>
      <c r="BJ126" s="704"/>
      <c r="BK126" s="704"/>
      <c r="BL126" s="704"/>
      <c r="BM126" s="704"/>
      <c r="BN126" s="704"/>
      <c r="BO126" s="704"/>
      <c r="BP126" s="704"/>
      <c r="BQ126" s="704"/>
      <c r="BR126" s="704"/>
      <c r="BS126" s="704"/>
      <c r="BT126" s="704"/>
      <c r="BU126" s="704"/>
      <c r="BV126" s="704"/>
      <c r="BW126" s="704"/>
      <c r="BX126" s="704"/>
      <c r="BY126" s="704"/>
      <c r="BZ126" s="704"/>
      <c r="CA126" s="704"/>
      <c r="CB126" s="704"/>
      <c r="CC126" s="704"/>
      <c r="CD126" s="704"/>
      <c r="CE126" s="704"/>
      <c r="CF126" s="704"/>
      <c r="CG126" s="704"/>
      <c r="CH126" s="704"/>
      <c r="CI126" s="704"/>
      <c r="CJ126" s="704"/>
      <c r="CK126" s="704"/>
      <c r="CL126" s="704"/>
      <c r="CM126" s="704"/>
      <c r="CN126" s="704"/>
      <c r="CO126" s="704"/>
      <c r="CP126" s="704"/>
      <c r="CQ126" s="704"/>
      <c r="CR126" s="704"/>
      <c r="CS126" s="704"/>
      <c r="CT126" s="704"/>
      <c r="CU126" s="704"/>
      <c r="CV126" s="704"/>
      <c r="CW126" s="704"/>
      <c r="CX126" s="704"/>
      <c r="CY126" s="704"/>
      <c r="CZ126" s="704"/>
      <c r="DA126" s="704"/>
      <c r="DB126" s="704"/>
      <c r="DC126" s="704"/>
      <c r="DD126" s="704"/>
      <c r="DE126" s="704"/>
      <c r="DF126" s="704"/>
      <c r="DG126" s="704"/>
      <c r="DH126" s="704"/>
      <c r="DI126" s="704"/>
      <c r="DJ126" s="704"/>
      <c r="DK126" s="704"/>
      <c r="DL126" s="704"/>
      <c r="DM126" s="704"/>
      <c r="DN126" s="704"/>
      <c r="DO126" s="704"/>
      <c r="DP126" s="704"/>
      <c r="EC126" s="705"/>
      <c r="EF126" s="705"/>
      <c r="EG126" s="705"/>
      <c r="EH126" s="705"/>
      <c r="EI126" s="705"/>
      <c r="EJ126" s="705"/>
      <c r="EK126" s="705"/>
      <c r="EL126" s="705"/>
      <c r="EM126" s="705"/>
      <c r="EN126" s="705"/>
      <c r="EO126" s="705"/>
      <c r="EP126" s="705"/>
      <c r="EQ126" s="705"/>
      <c r="ER126" s="705"/>
      <c r="ES126" s="705"/>
      <c r="ET126" s="705"/>
      <c r="EU126" s="705"/>
      <c r="EV126" s="705"/>
      <c r="EW126" s="705"/>
      <c r="EX126" s="705"/>
      <c r="EY126" s="705"/>
      <c r="EZ126" s="705"/>
      <c r="FA126" s="705"/>
      <c r="FB126" s="705"/>
      <c r="FC126" s="705"/>
      <c r="FD126" s="705"/>
      <c r="FE126" s="705"/>
      <c r="FF126" s="705"/>
      <c r="FG126" s="705"/>
      <c r="FH126" s="705"/>
      <c r="FI126" s="704"/>
      <c r="FJ126" s="704"/>
      <c r="FK126" s="1035"/>
      <c r="FL126" s="704"/>
      <c r="FM126" s="704"/>
      <c r="FN126" s="704"/>
      <c r="FO126" s="704"/>
      <c r="FP126" s="704"/>
      <c r="FQ126" s="704"/>
      <c r="FR126" s="704"/>
      <c r="FS126" s="704"/>
      <c r="FT126" s="704"/>
      <c r="FU126" s="704"/>
      <c r="FV126" s="704"/>
      <c r="FW126" s="704"/>
      <c r="FX126" s="704"/>
      <c r="FY126" s="704"/>
      <c r="FZ126" s="704"/>
      <c r="GA126" s="704"/>
      <c r="GB126" s="704"/>
      <c r="GC126" s="704"/>
      <c r="GD126" s="704"/>
      <c r="GE126" s="704"/>
      <c r="GF126" s="704"/>
      <c r="GG126" s="704"/>
      <c r="GH126" s="704"/>
      <c r="GI126" s="704"/>
      <c r="GJ126" s="704"/>
      <c r="GK126" s="704"/>
      <c r="GL126" s="704"/>
      <c r="GM126" s="704"/>
      <c r="GN126" s="704"/>
      <c r="GO126" s="704"/>
      <c r="GP126" s="704"/>
      <c r="GQ126" s="704"/>
      <c r="GR126" s="704"/>
      <c r="GS126" s="704"/>
      <c r="GT126" s="704"/>
      <c r="GU126" s="704"/>
      <c r="GV126" s="704"/>
      <c r="GW126" s="704"/>
      <c r="GX126" s="704"/>
      <c r="GY126" s="704"/>
      <c r="GZ126" s="704"/>
      <c r="HA126" s="704"/>
      <c r="HB126" s="704"/>
      <c r="HC126" s="704"/>
      <c r="HD126" s="704"/>
      <c r="HE126" s="704"/>
      <c r="HF126" s="704"/>
      <c r="HG126" s="704"/>
      <c r="HH126" s="704"/>
      <c r="HI126" s="704"/>
      <c r="HJ126" s="704"/>
      <c r="HK126" s="704"/>
      <c r="HL126" s="704"/>
      <c r="HM126" s="704"/>
      <c r="HN126" s="704"/>
      <c r="HO126" s="704"/>
      <c r="HP126" s="704"/>
      <c r="HQ126" s="704"/>
      <c r="HR126" s="704"/>
      <c r="HS126" s="704"/>
      <c r="HT126" s="704"/>
      <c r="HU126" s="704"/>
      <c r="HV126" s="1034"/>
      <c r="HW126" s="1034"/>
      <c r="HX126" s="1034"/>
      <c r="HY126" s="1034"/>
      <c r="HZ126" s="1034"/>
      <c r="IA126" s="1034"/>
      <c r="IB126" s="1034"/>
      <c r="IC126" s="1034"/>
      <c r="ID126" s="1034"/>
    </row>
    <row r="127" spans="1:243" s="706" customFormat="1" ht="27" customHeight="1" x14ac:dyDescent="0.25">
      <c r="A127" s="691">
        <v>78</v>
      </c>
      <c r="B127" s="694" t="s">
        <v>1206</v>
      </c>
      <c r="C127" s="708">
        <v>223</v>
      </c>
      <c r="D127" s="709">
        <v>532</v>
      </c>
      <c r="E127" s="707">
        <v>3</v>
      </c>
      <c r="F127" s="696" t="s">
        <v>1235</v>
      </c>
      <c r="G127" s="708" t="s">
        <v>1236</v>
      </c>
      <c r="H127" s="767" t="s">
        <v>1112</v>
      </c>
      <c r="I127" s="752" t="s">
        <v>1113</v>
      </c>
      <c r="J127" s="753" t="s">
        <v>1139</v>
      </c>
      <c r="K127" s="753" t="s">
        <v>1115</v>
      </c>
      <c r="L127" s="761" t="s">
        <v>1116</v>
      </c>
      <c r="M127" s="753" t="s">
        <v>1140</v>
      </c>
      <c r="N127" s="753" t="s">
        <v>1141</v>
      </c>
      <c r="O127" s="753" t="s">
        <v>1141</v>
      </c>
      <c r="P127" s="753" t="s">
        <v>1209</v>
      </c>
      <c r="Q127" s="765" t="s">
        <v>1237</v>
      </c>
      <c r="R127" s="765" t="s">
        <v>1120</v>
      </c>
      <c r="S127" s="755">
        <v>2</v>
      </c>
      <c r="T127" s="766">
        <v>2.11</v>
      </c>
      <c r="U127" s="772">
        <v>41365</v>
      </c>
      <c r="V127" s="771">
        <v>42156</v>
      </c>
      <c r="W127" s="874">
        <v>25</v>
      </c>
      <c r="X127" s="1081">
        <v>800000</v>
      </c>
      <c r="Y127" s="1082">
        <v>100000</v>
      </c>
      <c r="Z127" s="1081">
        <f t="shared" si="15"/>
        <v>900000</v>
      </c>
      <c r="AA127" s="868"/>
      <c r="AB127" s="868"/>
      <c r="AC127" s="868"/>
      <c r="AD127" s="868"/>
      <c r="AE127" s="868"/>
      <c r="AF127" s="868"/>
      <c r="AG127" s="868"/>
      <c r="AH127" s="868">
        <v>500000</v>
      </c>
      <c r="AI127" s="868">
        <v>300000</v>
      </c>
      <c r="AJ127" s="868">
        <v>100000</v>
      </c>
      <c r="AK127" s="868"/>
      <c r="AL127" s="868"/>
      <c r="AM127" s="868">
        <f t="shared" si="16"/>
        <v>900000</v>
      </c>
      <c r="AN127" s="868">
        <f t="shared" si="17"/>
        <v>0</v>
      </c>
      <c r="AO127" s="915">
        <v>1500000</v>
      </c>
      <c r="AP127" s="868">
        <v>2000000</v>
      </c>
      <c r="AQ127" s="704"/>
      <c r="AR127" s="704"/>
      <c r="AS127" s="704"/>
      <c r="AT127" s="704"/>
      <c r="AU127" s="704"/>
      <c r="AV127" s="704"/>
      <c r="AW127" s="704"/>
      <c r="AX127" s="704"/>
      <c r="AY127" s="704"/>
      <c r="AZ127" s="704"/>
      <c r="BA127" s="704"/>
      <c r="BB127" s="704"/>
      <c r="BC127" s="704"/>
      <c r="BD127" s="704"/>
      <c r="BE127" s="704"/>
      <c r="BF127" s="704"/>
      <c r="BG127" s="704"/>
      <c r="BH127" s="704"/>
      <c r="BI127" s="704"/>
      <c r="BJ127" s="704"/>
      <c r="BK127" s="704"/>
      <c r="BL127" s="704"/>
      <c r="BM127" s="704"/>
      <c r="BN127" s="704"/>
      <c r="BO127" s="704"/>
      <c r="BP127" s="704"/>
      <c r="BQ127" s="704"/>
      <c r="BR127" s="704"/>
      <c r="BS127" s="704"/>
      <c r="BT127" s="704"/>
      <c r="BU127" s="704"/>
      <c r="BV127" s="704"/>
      <c r="BW127" s="704"/>
      <c r="BX127" s="704"/>
      <c r="BY127" s="704"/>
      <c r="BZ127" s="704"/>
      <c r="CA127" s="704"/>
      <c r="CB127" s="704"/>
      <c r="CC127" s="704"/>
      <c r="CD127" s="704"/>
      <c r="CE127" s="704"/>
      <c r="CF127" s="704"/>
      <c r="CG127" s="704"/>
      <c r="CH127" s="704"/>
      <c r="CI127" s="704"/>
      <c r="CJ127" s="704"/>
      <c r="CK127" s="704"/>
      <c r="CL127" s="704"/>
      <c r="CM127" s="704"/>
      <c r="CN127" s="704"/>
      <c r="CO127" s="704"/>
      <c r="CP127" s="704"/>
      <c r="CQ127" s="704"/>
      <c r="CR127" s="704"/>
      <c r="CS127" s="704"/>
      <c r="CT127" s="704"/>
      <c r="CU127" s="704"/>
      <c r="CV127" s="704"/>
      <c r="CW127" s="704"/>
      <c r="CX127" s="704"/>
      <c r="CY127" s="704"/>
      <c r="CZ127" s="704"/>
      <c r="DA127" s="704"/>
      <c r="DB127" s="704"/>
      <c r="DC127" s="704"/>
      <c r="DD127" s="704"/>
      <c r="DE127" s="704"/>
      <c r="DF127" s="704"/>
      <c r="DG127" s="704"/>
      <c r="DH127" s="704"/>
      <c r="DI127" s="704"/>
      <c r="DJ127" s="704"/>
      <c r="DK127" s="704"/>
      <c r="DL127" s="704"/>
      <c r="DM127" s="704"/>
      <c r="DN127" s="704"/>
      <c r="DO127" s="704"/>
      <c r="DP127" s="704"/>
      <c r="EC127" s="704"/>
      <c r="ED127" s="704"/>
      <c r="EE127" s="704"/>
      <c r="EF127" s="704"/>
      <c r="EG127" s="704"/>
      <c r="EH127" s="704"/>
      <c r="EI127" s="704"/>
      <c r="EJ127" s="704"/>
      <c r="EK127" s="704"/>
      <c r="EL127" s="704"/>
      <c r="EM127" s="704"/>
      <c r="EN127" s="704"/>
      <c r="EO127" s="704"/>
      <c r="EP127" s="704"/>
      <c r="EQ127" s="704"/>
      <c r="ER127" s="704"/>
      <c r="ES127" s="704"/>
      <c r="ET127" s="704"/>
      <c r="EU127" s="704"/>
      <c r="EV127" s="704"/>
      <c r="EW127" s="704"/>
      <c r="EX127" s="704"/>
      <c r="EY127" s="704"/>
      <c r="EZ127" s="704"/>
      <c r="FA127" s="704"/>
      <c r="FB127" s="704"/>
      <c r="FC127" s="704"/>
      <c r="FD127" s="704"/>
      <c r="FE127" s="704"/>
      <c r="FF127" s="704"/>
      <c r="FG127" s="704"/>
      <c r="FH127" s="704"/>
      <c r="FI127" s="704"/>
      <c r="FJ127" s="704"/>
      <c r="FK127" s="1035"/>
      <c r="FL127" s="704"/>
      <c r="FM127" s="704"/>
      <c r="FN127" s="704"/>
      <c r="FO127" s="704"/>
      <c r="FP127" s="704"/>
      <c r="FQ127" s="704"/>
      <c r="FR127" s="704"/>
      <c r="FS127" s="704"/>
      <c r="FT127" s="704"/>
      <c r="FU127" s="704"/>
      <c r="FV127" s="704"/>
      <c r="FW127" s="704"/>
      <c r="FX127" s="704"/>
      <c r="FY127" s="704"/>
      <c r="FZ127" s="704"/>
      <c r="GA127" s="704"/>
      <c r="GB127" s="704"/>
      <c r="GC127" s="704"/>
      <c r="GD127" s="704"/>
      <c r="GE127" s="704"/>
      <c r="GF127" s="704"/>
      <c r="GG127" s="704"/>
      <c r="GH127" s="704"/>
      <c r="GI127" s="704"/>
      <c r="GJ127" s="704"/>
      <c r="GK127" s="704"/>
      <c r="GL127" s="704"/>
      <c r="GM127" s="704"/>
      <c r="GN127" s="704"/>
      <c r="GO127" s="704"/>
      <c r="GP127" s="704"/>
      <c r="GQ127" s="704"/>
      <c r="GR127" s="704"/>
      <c r="GS127" s="704"/>
      <c r="GT127" s="704"/>
      <c r="GU127" s="704"/>
      <c r="GV127" s="704"/>
      <c r="GW127" s="704"/>
      <c r="GX127" s="704"/>
      <c r="GY127" s="704"/>
      <c r="GZ127" s="704"/>
      <c r="HA127" s="704"/>
      <c r="HB127" s="704"/>
      <c r="HC127" s="704"/>
      <c r="HD127" s="704"/>
      <c r="HE127" s="704"/>
      <c r="HF127" s="704"/>
      <c r="HG127" s="704"/>
      <c r="HH127" s="704"/>
      <c r="HI127" s="704"/>
      <c r="HJ127" s="704"/>
      <c r="HK127" s="704"/>
      <c r="HL127" s="704"/>
      <c r="HM127" s="704"/>
      <c r="HN127" s="704"/>
      <c r="HO127" s="704"/>
      <c r="HP127" s="704"/>
      <c r="HQ127" s="704"/>
      <c r="HR127" s="704"/>
      <c r="HV127" s="1034"/>
      <c r="HW127" s="1034"/>
      <c r="HX127" s="1034"/>
      <c r="HY127" s="1034"/>
      <c r="HZ127" s="1034"/>
      <c r="IA127" s="1034"/>
      <c r="IB127" s="1034"/>
      <c r="IC127" s="1034"/>
    </row>
    <row r="128" spans="1:243" s="706" customFormat="1" ht="27" customHeight="1" x14ac:dyDescent="0.25">
      <c r="A128" s="1122">
        <v>79</v>
      </c>
      <c r="B128" s="694" t="s">
        <v>1206</v>
      </c>
      <c r="C128" s="725">
        <v>223</v>
      </c>
      <c r="D128" s="724">
        <v>532</v>
      </c>
      <c r="E128" s="707">
        <v>4</v>
      </c>
      <c r="F128" s="696" t="s">
        <v>1121</v>
      </c>
      <c r="G128" s="1042" t="s">
        <v>1511</v>
      </c>
      <c r="H128" s="767" t="s">
        <v>1112</v>
      </c>
      <c r="I128" s="752" t="s">
        <v>1113</v>
      </c>
      <c r="J128" s="753" t="s">
        <v>1139</v>
      </c>
      <c r="K128" s="770" t="s">
        <v>1151</v>
      </c>
      <c r="L128" s="770" t="s">
        <v>1116</v>
      </c>
      <c r="M128" s="753" t="s">
        <v>1140</v>
      </c>
      <c r="N128" s="753" t="s">
        <v>1141</v>
      </c>
      <c r="O128" s="753" t="s">
        <v>1141</v>
      </c>
      <c r="P128" s="753" t="s">
        <v>1209</v>
      </c>
      <c r="Q128" s="765" t="s">
        <v>1120</v>
      </c>
      <c r="R128" s="765" t="s">
        <v>1120</v>
      </c>
      <c r="S128" s="755">
        <v>2</v>
      </c>
      <c r="T128" s="766">
        <v>2.11</v>
      </c>
      <c r="U128" s="771">
        <v>41456</v>
      </c>
      <c r="V128" s="771">
        <v>41791</v>
      </c>
      <c r="W128" s="918">
        <v>25</v>
      </c>
      <c r="X128" s="1081">
        <v>400000</v>
      </c>
      <c r="Y128" s="1082"/>
      <c r="Z128" s="1081">
        <f t="shared" si="15"/>
        <v>400000</v>
      </c>
      <c r="AA128" s="868"/>
      <c r="AB128" s="868"/>
      <c r="AC128" s="868"/>
      <c r="AD128" s="868">
        <v>200000</v>
      </c>
      <c r="AE128" s="868">
        <v>200000</v>
      </c>
      <c r="AF128" s="868"/>
      <c r="AG128" s="868"/>
      <c r="AH128" s="868"/>
      <c r="AI128" s="868"/>
      <c r="AJ128" s="868"/>
      <c r="AK128" s="868"/>
      <c r="AL128" s="868"/>
      <c r="AM128" s="868">
        <f t="shared" si="16"/>
        <v>400000</v>
      </c>
      <c r="AN128" s="868">
        <f t="shared" si="17"/>
        <v>0</v>
      </c>
      <c r="AO128" s="915"/>
      <c r="AP128" s="868"/>
      <c r="AQ128" s="704"/>
      <c r="AR128" s="704"/>
      <c r="AS128" s="704"/>
      <c r="AT128" s="704"/>
      <c r="AU128" s="704"/>
      <c r="AV128" s="704"/>
      <c r="AW128" s="704"/>
      <c r="AX128" s="704"/>
      <c r="AY128" s="704"/>
      <c r="AZ128" s="704"/>
      <c r="BA128" s="704"/>
      <c r="BB128" s="704"/>
      <c r="BC128" s="704"/>
      <c r="BD128" s="704"/>
      <c r="BE128" s="704"/>
      <c r="BF128" s="704"/>
      <c r="BG128" s="704"/>
      <c r="BH128" s="704"/>
      <c r="BI128" s="704"/>
      <c r="BJ128" s="704"/>
      <c r="BK128" s="704"/>
      <c r="BL128" s="704"/>
      <c r="BM128" s="704"/>
      <c r="BN128" s="704"/>
      <c r="BO128" s="704"/>
      <c r="BP128" s="704"/>
      <c r="BQ128" s="704"/>
      <c r="BR128" s="704"/>
      <c r="BS128" s="704"/>
      <c r="BT128" s="704"/>
      <c r="BU128" s="704"/>
      <c r="BV128" s="704"/>
      <c r="BW128" s="704"/>
      <c r="BX128" s="704"/>
      <c r="BY128" s="704"/>
      <c r="BZ128" s="704"/>
      <c r="CA128" s="704"/>
      <c r="CB128" s="704"/>
      <c r="CC128" s="704"/>
      <c r="CD128" s="704"/>
      <c r="CE128" s="704"/>
      <c r="CF128" s="704"/>
      <c r="CG128" s="704"/>
      <c r="CH128" s="704"/>
      <c r="CI128" s="704"/>
      <c r="CJ128" s="704"/>
      <c r="CK128" s="704"/>
      <c r="CL128" s="704"/>
      <c r="CM128" s="704"/>
      <c r="CN128" s="704"/>
      <c r="CO128" s="704"/>
      <c r="CP128" s="704"/>
      <c r="CQ128" s="704"/>
      <c r="CR128" s="704"/>
      <c r="CS128" s="704"/>
      <c r="CT128" s="704"/>
      <c r="CU128" s="704"/>
      <c r="CV128" s="704"/>
      <c r="CW128" s="704"/>
      <c r="CX128" s="704"/>
      <c r="CY128" s="704"/>
      <c r="CZ128" s="704"/>
      <c r="DA128" s="704"/>
      <c r="DB128" s="704"/>
      <c r="DC128" s="704"/>
      <c r="DD128" s="704"/>
      <c r="DE128" s="704"/>
      <c r="DF128" s="704"/>
      <c r="DG128" s="704"/>
      <c r="DH128" s="704"/>
      <c r="DI128" s="704"/>
      <c r="DJ128" s="704"/>
      <c r="DK128" s="704"/>
      <c r="DL128" s="704"/>
      <c r="DM128" s="704"/>
      <c r="DN128" s="704"/>
      <c r="DO128" s="704"/>
      <c r="DP128" s="704"/>
      <c r="DQ128" s="704"/>
      <c r="DR128" s="704"/>
      <c r="DS128" s="704"/>
      <c r="DT128" s="704"/>
      <c r="DU128" s="704"/>
      <c r="DV128" s="704"/>
      <c r="DW128" s="704"/>
      <c r="DX128" s="704"/>
      <c r="DY128" s="704"/>
      <c r="DZ128" s="704"/>
      <c r="EA128" s="704"/>
      <c r="EB128" s="704"/>
      <c r="EC128" s="704"/>
      <c r="ED128" s="704"/>
      <c r="EE128" s="704"/>
      <c r="EF128" s="704"/>
      <c r="EG128" s="704"/>
      <c r="EH128" s="704"/>
      <c r="EI128" s="704"/>
      <c r="EJ128" s="704"/>
      <c r="EK128" s="704"/>
      <c r="EL128" s="704"/>
      <c r="EM128" s="704"/>
      <c r="EN128" s="704"/>
      <c r="EO128" s="704"/>
      <c r="EP128" s="704"/>
      <c r="EQ128" s="704"/>
      <c r="ER128" s="704"/>
      <c r="ES128" s="704"/>
      <c r="ET128" s="704"/>
      <c r="EU128" s="704"/>
      <c r="EV128" s="704"/>
      <c r="EW128" s="704"/>
      <c r="EX128" s="704"/>
      <c r="EY128" s="704"/>
      <c r="EZ128" s="704"/>
      <c r="FA128" s="704"/>
      <c r="FB128" s="704"/>
      <c r="FC128" s="704"/>
      <c r="FD128" s="704"/>
      <c r="FE128" s="704"/>
      <c r="FF128" s="704"/>
      <c r="FG128" s="704"/>
      <c r="FH128" s="704"/>
      <c r="FI128" s="704"/>
      <c r="GM128" s="704"/>
      <c r="GN128" s="704"/>
      <c r="GO128" s="704"/>
      <c r="GP128" s="704"/>
      <c r="GQ128" s="704"/>
      <c r="GR128" s="704"/>
      <c r="GS128" s="704"/>
      <c r="GT128" s="704"/>
      <c r="GU128" s="704"/>
      <c r="HV128" s="1034"/>
      <c r="HW128" s="1034"/>
      <c r="HX128" s="1034"/>
      <c r="HY128" s="1034"/>
      <c r="HZ128" s="1034"/>
      <c r="IA128" s="1034"/>
      <c r="IB128" s="1034"/>
      <c r="IC128" s="1034"/>
    </row>
    <row r="129" spans="1:243" s="706" customFormat="1" ht="27" customHeight="1" x14ac:dyDescent="0.25">
      <c r="A129" s="691">
        <v>80</v>
      </c>
      <c r="B129" s="694" t="s">
        <v>1206</v>
      </c>
      <c r="C129" s="696">
        <v>224</v>
      </c>
      <c r="D129" s="697">
        <v>532</v>
      </c>
      <c r="E129" s="707">
        <v>16</v>
      </c>
      <c r="F129" s="696" t="s">
        <v>1235</v>
      </c>
      <c r="G129" s="696" t="s">
        <v>1512</v>
      </c>
      <c r="H129" s="767" t="s">
        <v>1112</v>
      </c>
      <c r="I129" s="752" t="s">
        <v>1113</v>
      </c>
      <c r="J129" s="753" t="s">
        <v>1139</v>
      </c>
      <c r="K129" s="764" t="s">
        <v>1115</v>
      </c>
      <c r="L129" s="764" t="s">
        <v>1116</v>
      </c>
      <c r="M129" s="753" t="s">
        <v>1140</v>
      </c>
      <c r="N129" s="753" t="s">
        <v>1141</v>
      </c>
      <c r="O129" s="753" t="s">
        <v>1141</v>
      </c>
      <c r="P129" s="753" t="s">
        <v>1189</v>
      </c>
      <c r="Q129" s="765" t="s">
        <v>1513</v>
      </c>
      <c r="R129" s="765" t="s">
        <v>1120</v>
      </c>
      <c r="S129" s="755">
        <v>2</v>
      </c>
      <c r="T129" s="766">
        <v>2.11</v>
      </c>
      <c r="U129" s="772">
        <v>41091</v>
      </c>
      <c r="V129" s="771">
        <v>41426</v>
      </c>
      <c r="W129" s="701">
        <v>25</v>
      </c>
      <c r="X129" s="1081"/>
      <c r="Y129" s="1082">
        <v>211200</v>
      </c>
      <c r="Z129" s="1081">
        <f t="shared" si="15"/>
        <v>211200</v>
      </c>
      <c r="AA129" s="868"/>
      <c r="AB129" s="868"/>
      <c r="AC129" s="868"/>
      <c r="AD129" s="868"/>
      <c r="AE129" s="868"/>
      <c r="AF129" s="868"/>
      <c r="AG129" s="868"/>
      <c r="AH129" s="868">
        <v>211200</v>
      </c>
      <c r="AI129" s="868"/>
      <c r="AJ129" s="868"/>
      <c r="AK129" s="868"/>
      <c r="AL129" s="868"/>
      <c r="AM129" s="868">
        <f t="shared" si="16"/>
        <v>211200</v>
      </c>
      <c r="AN129" s="868">
        <f t="shared" si="17"/>
        <v>0</v>
      </c>
      <c r="AO129" s="868"/>
      <c r="AP129" s="868"/>
      <c r="AQ129" s="704"/>
      <c r="AR129" s="704"/>
      <c r="AS129" s="704"/>
      <c r="AT129" s="704"/>
      <c r="AU129" s="704"/>
      <c r="AV129" s="704"/>
      <c r="AW129" s="704"/>
      <c r="AX129" s="704"/>
      <c r="AY129" s="704"/>
      <c r="AZ129" s="704"/>
      <c r="BA129" s="704"/>
      <c r="BB129" s="704"/>
      <c r="BC129" s="704"/>
      <c r="BD129" s="704"/>
      <c r="BE129" s="704"/>
      <c r="BF129" s="704"/>
      <c r="BG129" s="704"/>
      <c r="BH129" s="704"/>
      <c r="BI129" s="704"/>
      <c r="BJ129" s="704"/>
      <c r="BK129" s="704"/>
      <c r="BL129" s="704"/>
      <c r="BM129" s="704"/>
      <c r="BN129" s="704"/>
      <c r="BO129" s="704"/>
      <c r="BP129" s="704"/>
      <c r="BQ129" s="704"/>
      <c r="BR129" s="704"/>
      <c r="BS129" s="704"/>
      <c r="BT129" s="704"/>
      <c r="BU129" s="704"/>
      <c r="BV129" s="704"/>
      <c r="BW129" s="704"/>
      <c r="BX129" s="704"/>
      <c r="BY129" s="704"/>
      <c r="BZ129" s="704"/>
      <c r="CA129" s="704"/>
      <c r="CB129" s="704"/>
      <c r="CC129" s="704"/>
      <c r="CD129" s="704"/>
      <c r="CE129" s="704"/>
      <c r="CF129" s="704"/>
      <c r="CG129" s="704"/>
      <c r="CH129" s="704"/>
      <c r="CI129" s="704"/>
      <c r="CJ129" s="704"/>
      <c r="CK129" s="704"/>
      <c r="CL129" s="704"/>
      <c r="CM129" s="704"/>
      <c r="CN129" s="704"/>
      <c r="CO129" s="704"/>
      <c r="CP129" s="704"/>
      <c r="CQ129" s="704"/>
      <c r="CR129" s="704"/>
      <c r="CS129" s="704"/>
      <c r="CT129" s="704"/>
      <c r="CU129" s="704"/>
      <c r="CV129" s="704"/>
      <c r="CW129" s="704"/>
      <c r="CX129" s="704"/>
      <c r="CY129" s="704"/>
      <c r="CZ129" s="704"/>
      <c r="DA129" s="704"/>
      <c r="DB129" s="704"/>
      <c r="DC129" s="704"/>
      <c r="DD129" s="704"/>
      <c r="DE129" s="704"/>
      <c r="DF129" s="704"/>
      <c r="DG129" s="704"/>
      <c r="DH129" s="704"/>
      <c r="DI129" s="704"/>
      <c r="DJ129" s="704"/>
      <c r="DK129" s="704"/>
      <c r="DL129" s="704"/>
      <c r="DM129" s="704"/>
      <c r="DN129" s="704"/>
      <c r="DO129" s="704"/>
      <c r="DP129" s="704"/>
      <c r="EC129" s="704"/>
      <c r="ED129" s="704"/>
      <c r="EE129" s="704"/>
      <c r="EF129" s="704"/>
      <c r="EG129" s="704"/>
      <c r="EH129" s="704"/>
      <c r="EI129" s="704"/>
      <c r="EJ129" s="704"/>
      <c r="EK129" s="704"/>
      <c r="EL129" s="704"/>
      <c r="EM129" s="704"/>
      <c r="EN129" s="704"/>
      <c r="EO129" s="704"/>
      <c r="EP129" s="704"/>
      <c r="EQ129" s="704"/>
      <c r="ER129" s="704"/>
      <c r="ES129" s="704"/>
      <c r="ET129" s="704"/>
      <c r="EU129" s="704"/>
      <c r="EV129" s="704"/>
      <c r="EW129" s="704"/>
      <c r="EX129" s="704"/>
      <c r="EY129" s="704"/>
      <c r="EZ129" s="704"/>
      <c r="FA129" s="704"/>
      <c r="FB129" s="704"/>
      <c r="FC129" s="704"/>
      <c r="FD129" s="704"/>
      <c r="FE129" s="704"/>
      <c r="FF129" s="704"/>
      <c r="FG129" s="704"/>
      <c r="FH129" s="704"/>
      <c r="FJ129" s="704"/>
      <c r="FK129" s="1034"/>
      <c r="FL129" s="1034"/>
      <c r="FM129" s="1034"/>
      <c r="FN129" s="1034"/>
      <c r="FO129" s="1034"/>
      <c r="FP129" s="1034"/>
      <c r="FQ129" s="1034"/>
      <c r="FR129" s="1034"/>
      <c r="FS129" s="1034"/>
      <c r="FT129" s="1034"/>
      <c r="FU129" s="1034"/>
      <c r="FV129" s="1034"/>
      <c r="FW129" s="1034"/>
      <c r="FX129" s="1034"/>
      <c r="FY129" s="1034"/>
      <c r="FZ129" s="1034"/>
      <c r="GA129" s="1034"/>
      <c r="GB129" s="1034"/>
      <c r="GC129" s="1034"/>
      <c r="GD129" s="1034"/>
      <c r="GE129" s="1034"/>
      <c r="GF129" s="1034"/>
      <c r="GG129" s="1034"/>
      <c r="GH129" s="1034"/>
      <c r="GI129" s="1034"/>
      <c r="GJ129" s="1034"/>
      <c r="GK129" s="1034"/>
      <c r="GL129" s="1034"/>
      <c r="GM129" s="1034"/>
      <c r="GN129" s="1034"/>
      <c r="GO129" s="1034"/>
      <c r="GP129" s="1034"/>
      <c r="GQ129" s="1034"/>
      <c r="GR129" s="1034"/>
      <c r="GS129" s="1034"/>
      <c r="GT129" s="1034"/>
      <c r="GU129" s="1034"/>
      <c r="GV129" s="1034"/>
      <c r="GW129" s="1034"/>
      <c r="GX129" s="1034"/>
      <c r="GY129" s="1034"/>
      <c r="GZ129" s="1034"/>
      <c r="HA129" s="1034"/>
      <c r="HB129" s="1034"/>
      <c r="HC129" s="1034"/>
      <c r="HD129" s="1034"/>
      <c r="HE129" s="1034"/>
      <c r="HF129" s="1034"/>
      <c r="HG129" s="1034"/>
      <c r="HH129" s="1034"/>
      <c r="HI129" s="1034"/>
      <c r="HJ129" s="1034"/>
      <c r="HK129" s="1034"/>
      <c r="HL129" s="1034"/>
      <c r="HM129" s="1034"/>
      <c r="HN129" s="1034"/>
      <c r="HO129" s="1034"/>
      <c r="HP129" s="1034"/>
      <c r="HQ129" s="1034"/>
      <c r="HR129" s="1034"/>
    </row>
    <row r="130" spans="1:243" s="706" customFormat="1" ht="27" customHeight="1" x14ac:dyDescent="0.25">
      <c r="A130" s="691">
        <v>81</v>
      </c>
      <c r="B130" s="694" t="s">
        <v>1206</v>
      </c>
      <c r="C130" s="696">
        <v>224</v>
      </c>
      <c r="D130" s="697">
        <v>532</v>
      </c>
      <c r="E130" s="698">
        <v>17</v>
      </c>
      <c r="F130" s="696" t="s">
        <v>1121</v>
      </c>
      <c r="G130" s="696" t="s">
        <v>1238</v>
      </c>
      <c r="H130" s="767" t="s">
        <v>1112</v>
      </c>
      <c r="I130" s="752" t="s">
        <v>1113</v>
      </c>
      <c r="J130" s="753" t="s">
        <v>1139</v>
      </c>
      <c r="K130" s="764" t="s">
        <v>1151</v>
      </c>
      <c r="L130" s="764" t="s">
        <v>1124</v>
      </c>
      <c r="M130" s="753" t="s">
        <v>1140</v>
      </c>
      <c r="N130" s="753" t="s">
        <v>1141</v>
      </c>
      <c r="O130" s="753" t="s">
        <v>1141</v>
      </c>
      <c r="P130" s="753" t="s">
        <v>1189</v>
      </c>
      <c r="Q130" s="765" t="s">
        <v>1239</v>
      </c>
      <c r="R130" s="765" t="s">
        <v>1120</v>
      </c>
      <c r="S130" s="755">
        <v>2</v>
      </c>
      <c r="T130" s="766">
        <v>2.11</v>
      </c>
      <c r="U130" s="771">
        <v>41456</v>
      </c>
      <c r="V130" s="771">
        <v>42156</v>
      </c>
      <c r="W130" s="701">
        <v>15</v>
      </c>
      <c r="X130" s="1081">
        <v>165000</v>
      </c>
      <c r="Y130" s="1082">
        <v>170000</v>
      </c>
      <c r="Z130" s="1081">
        <f t="shared" si="15"/>
        <v>335000</v>
      </c>
      <c r="AA130" s="868"/>
      <c r="AB130" s="868"/>
      <c r="AC130" s="868"/>
      <c r="AD130" s="868"/>
      <c r="AE130" s="868"/>
      <c r="AF130" s="868"/>
      <c r="AG130" s="868">
        <v>165000</v>
      </c>
      <c r="AH130" s="868">
        <v>125300</v>
      </c>
      <c r="AI130" s="868">
        <v>44700</v>
      </c>
      <c r="AJ130" s="868"/>
      <c r="AK130" s="868"/>
      <c r="AL130" s="868"/>
      <c r="AM130" s="868">
        <f t="shared" si="16"/>
        <v>335000</v>
      </c>
      <c r="AN130" s="868">
        <f t="shared" si="17"/>
        <v>0</v>
      </c>
      <c r="AO130" s="915">
        <v>156900</v>
      </c>
      <c r="AP130" s="868">
        <v>170000</v>
      </c>
      <c r="AQ130" s="704"/>
      <c r="AR130" s="704"/>
      <c r="AS130" s="704"/>
      <c r="AT130" s="704"/>
      <c r="AU130" s="704"/>
      <c r="AV130" s="704"/>
      <c r="AW130" s="704"/>
      <c r="AX130" s="704"/>
      <c r="AY130" s="704"/>
      <c r="AZ130" s="704"/>
      <c r="BA130" s="704"/>
      <c r="BB130" s="704"/>
      <c r="BC130" s="704"/>
      <c r="BD130" s="704"/>
      <c r="BE130" s="704"/>
      <c r="BF130" s="704"/>
      <c r="BG130" s="704"/>
      <c r="BH130" s="704"/>
      <c r="BI130" s="704"/>
      <c r="BJ130" s="704"/>
      <c r="BK130" s="704"/>
      <c r="BL130" s="704"/>
      <c r="BM130" s="704"/>
      <c r="BN130" s="704"/>
      <c r="BO130" s="704"/>
      <c r="BP130" s="704"/>
      <c r="BQ130" s="704"/>
      <c r="BR130" s="704"/>
      <c r="BS130" s="704"/>
      <c r="BT130" s="704"/>
      <c r="BU130" s="704"/>
      <c r="BV130" s="704"/>
      <c r="BW130" s="704"/>
      <c r="BX130" s="704"/>
      <c r="BY130" s="704"/>
      <c r="BZ130" s="704"/>
      <c r="CA130" s="704"/>
      <c r="CB130" s="704"/>
      <c r="CC130" s="704"/>
      <c r="CD130" s="704"/>
      <c r="CE130" s="704"/>
      <c r="CF130" s="704"/>
      <c r="CG130" s="704"/>
      <c r="CH130" s="704"/>
      <c r="CI130" s="704"/>
      <c r="CJ130" s="704"/>
      <c r="CK130" s="704"/>
      <c r="CL130" s="704"/>
      <c r="CM130" s="704"/>
      <c r="CN130" s="704"/>
      <c r="CO130" s="704"/>
      <c r="CP130" s="704"/>
      <c r="CQ130" s="704"/>
      <c r="CR130" s="704"/>
      <c r="CS130" s="704"/>
      <c r="CT130" s="704"/>
      <c r="CU130" s="704"/>
      <c r="CV130" s="704"/>
      <c r="CW130" s="704"/>
      <c r="CX130" s="704"/>
      <c r="CY130" s="704"/>
      <c r="CZ130" s="704"/>
      <c r="DA130" s="704"/>
      <c r="DB130" s="704"/>
      <c r="DC130" s="704"/>
      <c r="DD130" s="704"/>
      <c r="DE130" s="704"/>
      <c r="DF130" s="704"/>
      <c r="DG130" s="704"/>
      <c r="DH130" s="704"/>
      <c r="DI130" s="704"/>
      <c r="DJ130" s="704"/>
      <c r="DK130" s="704"/>
      <c r="DL130" s="704"/>
      <c r="DM130" s="704"/>
      <c r="DN130" s="704"/>
      <c r="DO130" s="704"/>
      <c r="DP130" s="704"/>
      <c r="EC130" s="704"/>
      <c r="ED130" s="704"/>
      <c r="EE130" s="704"/>
      <c r="EF130" s="704"/>
      <c r="EG130" s="704"/>
      <c r="EH130" s="704"/>
      <c r="EI130" s="704"/>
      <c r="EJ130" s="704"/>
      <c r="EK130" s="704"/>
      <c r="EL130" s="704"/>
      <c r="EM130" s="704"/>
      <c r="EN130" s="704"/>
      <c r="EO130" s="704"/>
      <c r="EP130" s="704"/>
      <c r="EQ130" s="704"/>
      <c r="ER130" s="704"/>
      <c r="ES130" s="704"/>
      <c r="ET130" s="704"/>
      <c r="EU130" s="704"/>
      <c r="EV130" s="704"/>
      <c r="EW130" s="704"/>
      <c r="EX130" s="704"/>
      <c r="EY130" s="704"/>
      <c r="EZ130" s="704"/>
      <c r="FA130" s="704"/>
      <c r="FB130" s="704"/>
      <c r="FC130" s="704"/>
      <c r="FD130" s="704"/>
      <c r="FE130" s="704"/>
      <c r="FF130" s="704"/>
      <c r="FG130" s="704"/>
      <c r="FH130" s="704"/>
      <c r="FI130" s="704"/>
      <c r="FJ130" s="704"/>
      <c r="FL130" s="704"/>
      <c r="FM130" s="704"/>
      <c r="FN130" s="704"/>
      <c r="FO130" s="704"/>
      <c r="FP130" s="704"/>
      <c r="FQ130" s="704"/>
      <c r="FR130" s="704"/>
      <c r="FS130" s="704"/>
      <c r="FT130" s="704"/>
      <c r="FU130" s="704"/>
      <c r="FV130" s="704"/>
      <c r="FW130" s="704"/>
      <c r="FX130" s="704"/>
      <c r="FY130" s="704"/>
      <c r="FZ130" s="704"/>
      <c r="GA130" s="704"/>
      <c r="GB130" s="704"/>
      <c r="GC130" s="704"/>
      <c r="GD130" s="704"/>
      <c r="GE130" s="704"/>
      <c r="GF130" s="704"/>
      <c r="GG130" s="704"/>
      <c r="GH130" s="704"/>
      <c r="GI130" s="704"/>
      <c r="GJ130" s="704"/>
      <c r="GK130" s="704"/>
      <c r="GL130" s="704"/>
      <c r="GM130" s="704"/>
      <c r="GN130" s="704"/>
      <c r="GO130" s="704"/>
      <c r="GP130" s="704"/>
      <c r="GQ130" s="704"/>
      <c r="GR130" s="704"/>
      <c r="GS130" s="704"/>
      <c r="GT130" s="704"/>
      <c r="GU130" s="704"/>
      <c r="GV130" s="704"/>
      <c r="GW130" s="704"/>
      <c r="GX130" s="704"/>
      <c r="GY130" s="704"/>
      <c r="GZ130" s="704"/>
      <c r="HA130" s="704"/>
      <c r="HB130" s="704"/>
      <c r="HC130" s="704"/>
      <c r="HD130" s="704"/>
      <c r="HE130" s="704"/>
      <c r="HF130" s="704"/>
      <c r="HG130" s="704"/>
      <c r="HH130" s="704"/>
      <c r="HI130" s="704"/>
      <c r="HJ130" s="704"/>
      <c r="HK130" s="704"/>
      <c r="HL130" s="704"/>
      <c r="HM130" s="704"/>
      <c r="HN130" s="704"/>
      <c r="HO130" s="704"/>
      <c r="HP130" s="704"/>
      <c r="HQ130" s="704"/>
      <c r="HR130" s="704"/>
      <c r="HV130" s="1034"/>
      <c r="HW130" s="1034"/>
      <c r="HX130" s="1034"/>
      <c r="HY130" s="1034"/>
      <c r="HZ130" s="1034"/>
      <c r="IA130" s="1034"/>
      <c r="IB130" s="1034"/>
      <c r="IC130" s="1034"/>
    </row>
    <row r="131" spans="1:243" s="932" customFormat="1" ht="27" customHeight="1" x14ac:dyDescent="0.25">
      <c r="A131" s="1122">
        <v>82</v>
      </c>
      <c r="B131" s="694" t="s">
        <v>1206</v>
      </c>
      <c r="C131" s="1063">
        <v>224</v>
      </c>
      <c r="D131" s="1064">
        <v>532</v>
      </c>
      <c r="E131" s="698">
        <v>18</v>
      </c>
      <c r="F131" s="696" t="s">
        <v>1121</v>
      </c>
      <c r="G131" s="1063" t="s">
        <v>1240</v>
      </c>
      <c r="H131" s="767" t="s">
        <v>1112</v>
      </c>
      <c r="I131" s="752" t="s">
        <v>1113</v>
      </c>
      <c r="J131" s="753" t="s">
        <v>1139</v>
      </c>
      <c r="K131" s="1065" t="s">
        <v>1115</v>
      </c>
      <c r="L131" s="1065" t="s">
        <v>1116</v>
      </c>
      <c r="M131" s="753" t="s">
        <v>1140</v>
      </c>
      <c r="N131" s="753" t="s">
        <v>1141</v>
      </c>
      <c r="O131" s="753" t="s">
        <v>1141</v>
      </c>
      <c r="P131" s="753" t="s">
        <v>1189</v>
      </c>
      <c r="Q131" s="1066">
        <v>17</v>
      </c>
      <c r="R131" s="765" t="s">
        <v>1120</v>
      </c>
      <c r="S131" s="755">
        <v>2</v>
      </c>
      <c r="T131" s="766">
        <v>2.11</v>
      </c>
      <c r="U131" s="771">
        <v>41456</v>
      </c>
      <c r="V131" s="771">
        <v>42156</v>
      </c>
      <c r="W131" s="1067">
        <v>15</v>
      </c>
      <c r="X131" s="1081">
        <v>255000</v>
      </c>
      <c r="Y131" s="1082">
        <v>200000</v>
      </c>
      <c r="Z131" s="1081">
        <f t="shared" si="15"/>
        <v>455000</v>
      </c>
      <c r="AA131" s="868"/>
      <c r="AB131" s="868"/>
      <c r="AC131" s="868"/>
      <c r="AD131" s="868"/>
      <c r="AE131" s="868"/>
      <c r="AF131" s="868"/>
      <c r="AG131" s="868">
        <v>155000</v>
      </c>
      <c r="AH131" s="868">
        <v>100000</v>
      </c>
      <c r="AI131" s="868">
        <v>100000</v>
      </c>
      <c r="AJ131" s="868">
        <v>100000</v>
      </c>
      <c r="AK131" s="868"/>
      <c r="AL131" s="868"/>
      <c r="AM131" s="868">
        <f t="shared" si="16"/>
        <v>455000</v>
      </c>
      <c r="AN131" s="868">
        <f t="shared" si="17"/>
        <v>0</v>
      </c>
      <c r="AO131" s="915">
        <v>250000</v>
      </c>
      <c r="AP131" s="868">
        <v>250000</v>
      </c>
      <c r="AQ131" s="931"/>
      <c r="AR131" s="931"/>
      <c r="AS131" s="931"/>
      <c r="AT131" s="931"/>
      <c r="AU131" s="931"/>
      <c r="AV131" s="931"/>
      <c r="AW131" s="931"/>
      <c r="AX131" s="931"/>
      <c r="AY131" s="931"/>
      <c r="AZ131" s="931"/>
      <c r="BA131" s="931"/>
      <c r="BB131" s="931"/>
      <c r="BC131" s="931"/>
      <c r="BD131" s="931"/>
      <c r="BE131" s="931"/>
      <c r="BF131" s="931"/>
      <c r="BG131" s="931"/>
      <c r="BH131" s="931"/>
      <c r="BI131" s="931"/>
      <c r="BJ131" s="931"/>
      <c r="BK131" s="931"/>
      <c r="BL131" s="931"/>
      <c r="BM131" s="931"/>
      <c r="BN131" s="931"/>
      <c r="BO131" s="931"/>
      <c r="BP131" s="931"/>
      <c r="BQ131" s="931"/>
      <c r="BR131" s="931"/>
      <c r="BS131" s="931"/>
      <c r="BT131" s="931"/>
      <c r="BU131" s="931"/>
      <c r="BV131" s="931"/>
      <c r="BW131" s="931"/>
      <c r="BX131" s="931"/>
      <c r="BY131" s="931"/>
      <c r="BZ131" s="931"/>
      <c r="CA131" s="931"/>
      <c r="CB131" s="931"/>
      <c r="CC131" s="931"/>
      <c r="CD131" s="931"/>
      <c r="CE131" s="931"/>
      <c r="CF131" s="931"/>
      <c r="CG131" s="931"/>
      <c r="CH131" s="931"/>
      <c r="CI131" s="931"/>
      <c r="CJ131" s="931"/>
      <c r="CK131" s="931"/>
      <c r="CL131" s="931"/>
      <c r="CM131" s="931"/>
      <c r="CN131" s="931"/>
      <c r="CO131" s="931"/>
      <c r="CP131" s="931"/>
      <c r="CQ131" s="931"/>
      <c r="CR131" s="931"/>
      <c r="CS131" s="931"/>
      <c r="CT131" s="931"/>
      <c r="CU131" s="931"/>
      <c r="CV131" s="931"/>
      <c r="CW131" s="931"/>
      <c r="CX131" s="931"/>
      <c r="CY131" s="931"/>
      <c r="CZ131" s="931"/>
      <c r="DA131" s="931"/>
      <c r="DB131" s="931"/>
      <c r="DC131" s="931"/>
      <c r="DD131" s="931"/>
      <c r="DE131" s="931"/>
      <c r="DF131" s="931"/>
      <c r="DG131" s="931"/>
      <c r="DH131" s="931"/>
      <c r="DI131" s="931"/>
      <c r="DJ131" s="931"/>
      <c r="DK131" s="931"/>
      <c r="DL131" s="931"/>
      <c r="DM131" s="931"/>
      <c r="DN131" s="931"/>
      <c r="DO131" s="931"/>
      <c r="DP131" s="931"/>
      <c r="EC131" s="931"/>
      <c r="ED131" s="931"/>
      <c r="EE131" s="931"/>
      <c r="EF131" s="931"/>
      <c r="EG131" s="931"/>
      <c r="EH131" s="931"/>
      <c r="EI131" s="931"/>
      <c r="EJ131" s="931"/>
      <c r="EK131" s="931"/>
      <c r="EL131" s="931"/>
      <c r="EM131" s="931"/>
      <c r="EN131" s="931"/>
      <c r="EO131" s="931"/>
      <c r="EP131" s="931"/>
      <c r="EQ131" s="931"/>
      <c r="ER131" s="931"/>
      <c r="ES131" s="931"/>
      <c r="ET131" s="931"/>
      <c r="EU131" s="931"/>
      <c r="EV131" s="931"/>
      <c r="EW131" s="931"/>
      <c r="EX131" s="931"/>
      <c r="EY131" s="931"/>
      <c r="EZ131" s="931"/>
      <c r="FA131" s="931"/>
      <c r="FB131" s="931"/>
      <c r="FC131" s="931"/>
      <c r="FD131" s="931"/>
      <c r="FE131" s="931"/>
      <c r="FF131" s="931"/>
      <c r="FG131" s="931"/>
      <c r="FH131" s="931"/>
      <c r="FI131" s="931"/>
      <c r="FJ131" s="931"/>
      <c r="FK131" s="1045"/>
      <c r="FL131" s="931"/>
      <c r="FM131" s="931"/>
      <c r="FN131" s="931"/>
      <c r="FO131" s="931"/>
      <c r="FP131" s="931"/>
      <c r="FQ131" s="931"/>
      <c r="FR131" s="931"/>
      <c r="FS131" s="931"/>
      <c r="FT131" s="931"/>
      <c r="FU131" s="931"/>
      <c r="FV131" s="931"/>
      <c r="FW131" s="931"/>
      <c r="FX131" s="931"/>
      <c r="FY131" s="931"/>
      <c r="FZ131" s="931"/>
      <c r="GA131" s="931"/>
      <c r="GB131" s="931"/>
      <c r="GC131" s="931"/>
      <c r="GD131" s="931"/>
      <c r="GE131" s="931"/>
      <c r="GF131" s="931"/>
      <c r="GG131" s="931"/>
      <c r="GH131" s="931"/>
      <c r="GI131" s="931"/>
      <c r="GJ131" s="931"/>
      <c r="GK131" s="931"/>
      <c r="GL131" s="931"/>
      <c r="GM131" s="931"/>
      <c r="GN131" s="931"/>
      <c r="GO131" s="931"/>
      <c r="GP131" s="931"/>
      <c r="GQ131" s="931"/>
      <c r="GR131" s="931"/>
      <c r="GS131" s="931"/>
      <c r="GT131" s="931"/>
      <c r="GU131" s="931"/>
      <c r="GV131" s="931"/>
      <c r="GW131" s="931"/>
      <c r="GX131" s="931"/>
      <c r="GY131" s="931"/>
      <c r="GZ131" s="931"/>
      <c r="HA131" s="931"/>
      <c r="HB131" s="931"/>
      <c r="HC131" s="931"/>
      <c r="HD131" s="931"/>
      <c r="HE131" s="931"/>
      <c r="HF131" s="931"/>
      <c r="HG131" s="931"/>
      <c r="HH131" s="931"/>
      <c r="HI131" s="931"/>
      <c r="HJ131" s="931"/>
      <c r="HK131" s="931"/>
      <c r="HL131" s="931"/>
      <c r="HM131" s="931"/>
      <c r="HN131" s="931"/>
      <c r="HO131" s="931"/>
      <c r="HP131" s="931"/>
      <c r="HQ131" s="931"/>
      <c r="HR131" s="931"/>
      <c r="HV131" s="1046"/>
      <c r="HW131" s="1046"/>
      <c r="HX131" s="1046"/>
      <c r="HY131" s="1046"/>
      <c r="HZ131" s="1046"/>
      <c r="IA131" s="1046"/>
      <c r="IB131" s="1046"/>
      <c r="IC131" s="1046"/>
    </row>
    <row r="132" spans="1:243" s="1034" customFormat="1" ht="27" customHeight="1" x14ac:dyDescent="0.25">
      <c r="A132" s="691">
        <v>83</v>
      </c>
      <c r="B132" s="694" t="s">
        <v>1206</v>
      </c>
      <c r="C132" s="1063">
        <v>224</v>
      </c>
      <c r="D132" s="1064">
        <v>532</v>
      </c>
      <c r="E132" s="698">
        <v>19</v>
      </c>
      <c r="F132" s="696" t="s">
        <v>1121</v>
      </c>
      <c r="G132" s="1063" t="s">
        <v>1241</v>
      </c>
      <c r="H132" s="767" t="s">
        <v>1112</v>
      </c>
      <c r="I132" s="752" t="s">
        <v>1113</v>
      </c>
      <c r="J132" s="753" t="s">
        <v>1139</v>
      </c>
      <c r="K132" s="1065" t="s">
        <v>1115</v>
      </c>
      <c r="L132" s="1065" t="s">
        <v>1116</v>
      </c>
      <c r="M132" s="753" t="s">
        <v>1140</v>
      </c>
      <c r="N132" s="753" t="s">
        <v>1141</v>
      </c>
      <c r="O132" s="753" t="s">
        <v>1141</v>
      </c>
      <c r="P132" s="753" t="s">
        <v>1189</v>
      </c>
      <c r="Q132" s="765">
        <v>2</v>
      </c>
      <c r="R132" s="765" t="s">
        <v>1120</v>
      </c>
      <c r="S132" s="755">
        <v>2</v>
      </c>
      <c r="T132" s="766">
        <v>2.11</v>
      </c>
      <c r="U132" s="771">
        <v>41456</v>
      </c>
      <c r="V132" s="771">
        <v>42156</v>
      </c>
      <c r="W132" s="1067">
        <v>15</v>
      </c>
      <c r="X132" s="1081">
        <v>300000</v>
      </c>
      <c r="Y132" s="1082">
        <v>100000</v>
      </c>
      <c r="Z132" s="1081">
        <f t="shared" si="15"/>
        <v>400000</v>
      </c>
      <c r="AA132" s="868"/>
      <c r="AB132" s="868"/>
      <c r="AC132" s="868"/>
      <c r="AD132" s="868"/>
      <c r="AE132" s="868"/>
      <c r="AF132" s="868"/>
      <c r="AG132" s="868">
        <v>300000</v>
      </c>
      <c r="AH132" s="868"/>
      <c r="AI132" s="868">
        <v>100000</v>
      </c>
      <c r="AJ132" s="868"/>
      <c r="AK132" s="868"/>
      <c r="AL132" s="868"/>
      <c r="AM132" s="868">
        <f t="shared" si="16"/>
        <v>400000</v>
      </c>
      <c r="AN132" s="868">
        <f t="shared" si="17"/>
        <v>0</v>
      </c>
      <c r="AO132" s="915">
        <v>300000</v>
      </c>
      <c r="AP132" s="868">
        <v>300000</v>
      </c>
      <c r="AQ132" s="704"/>
      <c r="AR132" s="704"/>
      <c r="AS132" s="704"/>
      <c r="AT132" s="704"/>
      <c r="AU132" s="704"/>
      <c r="AV132" s="704"/>
      <c r="AW132" s="704"/>
      <c r="AX132" s="704"/>
      <c r="AY132" s="704"/>
      <c r="AZ132" s="704"/>
      <c r="BA132" s="704"/>
      <c r="BB132" s="704"/>
      <c r="BC132" s="704"/>
      <c r="BD132" s="704"/>
      <c r="BE132" s="704"/>
      <c r="BF132" s="704"/>
      <c r="BG132" s="704"/>
      <c r="BH132" s="704"/>
      <c r="BI132" s="704"/>
      <c r="BJ132" s="704"/>
      <c r="BK132" s="704"/>
      <c r="BL132" s="704"/>
      <c r="BM132" s="704"/>
      <c r="BN132" s="704"/>
      <c r="BO132" s="704"/>
      <c r="BP132" s="704"/>
      <c r="BQ132" s="704"/>
      <c r="BR132" s="704"/>
      <c r="BS132" s="704"/>
      <c r="BT132" s="704"/>
      <c r="BU132" s="704"/>
      <c r="BV132" s="704"/>
      <c r="BW132" s="704"/>
      <c r="BX132" s="704"/>
      <c r="BY132" s="704"/>
      <c r="BZ132" s="704"/>
      <c r="CA132" s="704"/>
      <c r="CB132" s="704"/>
      <c r="CC132" s="704"/>
      <c r="CD132" s="704"/>
      <c r="CE132" s="704"/>
      <c r="CF132" s="704"/>
      <c r="CG132" s="704"/>
      <c r="CH132" s="704"/>
      <c r="CI132" s="704"/>
      <c r="CJ132" s="704"/>
      <c r="CK132" s="704"/>
      <c r="CL132" s="704"/>
      <c r="CM132" s="704"/>
      <c r="CN132" s="704"/>
      <c r="CO132" s="704"/>
      <c r="CP132" s="704"/>
      <c r="CQ132" s="704"/>
      <c r="CR132" s="704"/>
      <c r="CS132" s="704"/>
      <c r="CT132" s="704"/>
      <c r="CU132" s="704"/>
      <c r="CV132" s="704"/>
      <c r="CW132" s="704"/>
      <c r="CX132" s="704"/>
      <c r="CY132" s="704"/>
      <c r="CZ132" s="704"/>
      <c r="DA132" s="704"/>
      <c r="DB132" s="704"/>
      <c r="DC132" s="704"/>
      <c r="DD132" s="704"/>
      <c r="DE132" s="704"/>
      <c r="DF132" s="704"/>
      <c r="DG132" s="704"/>
      <c r="DH132" s="704"/>
      <c r="DI132" s="704"/>
      <c r="DJ132" s="704"/>
      <c r="DK132" s="704"/>
      <c r="DL132" s="704"/>
      <c r="DM132" s="704"/>
      <c r="DN132" s="704"/>
      <c r="DO132" s="704"/>
      <c r="DP132" s="704"/>
      <c r="DQ132" s="706"/>
      <c r="DR132" s="706"/>
      <c r="DS132" s="706"/>
      <c r="DT132" s="706"/>
      <c r="DU132" s="706"/>
      <c r="DV132" s="706"/>
      <c r="DW132" s="706"/>
      <c r="DX132" s="706"/>
      <c r="DY132" s="706"/>
      <c r="DZ132" s="706"/>
      <c r="EA132" s="706"/>
      <c r="EB132" s="706"/>
      <c r="EC132" s="704"/>
      <c r="ED132" s="704"/>
      <c r="EE132" s="704"/>
      <c r="EF132" s="1068"/>
      <c r="EG132" s="1068"/>
      <c r="EH132" s="704"/>
      <c r="EI132" s="704"/>
      <c r="EJ132" s="704"/>
      <c r="EK132" s="704"/>
      <c r="EL132" s="704"/>
      <c r="EM132" s="704"/>
      <c r="EN132" s="704"/>
      <c r="EO132" s="704"/>
      <c r="EP132" s="704"/>
      <c r="EQ132" s="704"/>
      <c r="ER132" s="704"/>
      <c r="ES132" s="704"/>
      <c r="ET132" s="704"/>
      <c r="EU132" s="704"/>
      <c r="EV132" s="704"/>
      <c r="EW132" s="704"/>
      <c r="EX132" s="704"/>
      <c r="EY132" s="704"/>
      <c r="EZ132" s="704"/>
      <c r="FA132" s="704"/>
      <c r="FB132" s="704"/>
      <c r="FC132" s="704"/>
      <c r="FD132" s="704"/>
      <c r="FE132" s="704"/>
      <c r="FF132" s="704"/>
      <c r="FG132" s="704"/>
      <c r="FH132" s="704"/>
      <c r="FI132" s="704"/>
      <c r="FJ132" s="704"/>
      <c r="FK132" s="1044"/>
      <c r="FL132" s="704"/>
      <c r="FM132" s="704"/>
      <c r="FN132" s="704"/>
      <c r="FO132" s="704"/>
      <c r="FP132" s="704"/>
      <c r="FQ132" s="704"/>
      <c r="FR132" s="704"/>
      <c r="FS132" s="704"/>
      <c r="FT132" s="704"/>
      <c r="FU132" s="704"/>
      <c r="FV132" s="704"/>
      <c r="FW132" s="704"/>
      <c r="FX132" s="704"/>
      <c r="FY132" s="704"/>
      <c r="FZ132" s="704"/>
      <c r="GA132" s="704"/>
      <c r="GB132" s="704"/>
      <c r="GC132" s="704"/>
      <c r="GD132" s="704"/>
      <c r="GE132" s="704"/>
      <c r="GF132" s="704"/>
      <c r="GG132" s="704"/>
      <c r="GH132" s="704"/>
      <c r="GI132" s="704"/>
      <c r="GJ132" s="704"/>
      <c r="GK132" s="704"/>
      <c r="GL132" s="704"/>
      <c r="GM132" s="704"/>
      <c r="GN132" s="704"/>
      <c r="GO132" s="704"/>
      <c r="GP132" s="704"/>
      <c r="GQ132" s="704"/>
      <c r="GR132" s="704"/>
      <c r="GS132" s="704"/>
      <c r="GT132" s="704"/>
      <c r="GU132" s="704"/>
      <c r="GV132" s="704"/>
      <c r="GW132" s="704"/>
      <c r="GX132" s="704"/>
      <c r="GY132" s="704"/>
      <c r="GZ132" s="704"/>
      <c r="HA132" s="704"/>
      <c r="HB132" s="704"/>
      <c r="HC132" s="704"/>
      <c r="HD132" s="704"/>
      <c r="HE132" s="704"/>
      <c r="HF132" s="704"/>
      <c r="HG132" s="704"/>
      <c r="HH132" s="704"/>
      <c r="HI132" s="704"/>
      <c r="HJ132" s="704"/>
      <c r="HK132" s="704"/>
      <c r="HL132" s="704"/>
      <c r="HM132" s="704"/>
      <c r="HN132" s="704"/>
      <c r="HO132" s="704"/>
      <c r="HP132" s="704"/>
      <c r="HQ132" s="704"/>
      <c r="HR132" s="704"/>
      <c r="HS132" s="706"/>
      <c r="HT132" s="706"/>
      <c r="HU132" s="706"/>
      <c r="HV132" s="1047"/>
      <c r="HW132" s="1047"/>
      <c r="HX132" s="1047"/>
      <c r="HY132" s="1047"/>
      <c r="HZ132" s="1047"/>
      <c r="IA132" s="1047"/>
      <c r="IB132" s="1047"/>
      <c r="IC132" s="1047"/>
      <c r="ID132" s="706"/>
      <c r="IE132" s="706"/>
      <c r="IF132" s="706"/>
      <c r="IG132" s="706"/>
      <c r="IH132" s="706"/>
      <c r="II132" s="706"/>
    </row>
    <row r="133" spans="1:243" s="1034" customFormat="1" ht="27" customHeight="1" x14ac:dyDescent="0.25">
      <c r="A133" s="691">
        <v>84</v>
      </c>
      <c r="B133" s="694" t="s">
        <v>1206</v>
      </c>
      <c r="C133" s="1069">
        <v>224</v>
      </c>
      <c r="D133" s="1070">
        <v>532</v>
      </c>
      <c r="E133" s="707">
        <v>20</v>
      </c>
      <c r="F133" s="696" t="s">
        <v>1121</v>
      </c>
      <c r="G133" s="708" t="s">
        <v>1245</v>
      </c>
      <c r="H133" s="767" t="s">
        <v>1112</v>
      </c>
      <c r="I133" s="752" t="s">
        <v>1113</v>
      </c>
      <c r="J133" s="753" t="s">
        <v>1139</v>
      </c>
      <c r="K133" s="1065" t="s">
        <v>1115</v>
      </c>
      <c r="L133" s="1065" t="s">
        <v>1124</v>
      </c>
      <c r="M133" s="753" t="s">
        <v>1140</v>
      </c>
      <c r="N133" s="753" t="s">
        <v>1141</v>
      </c>
      <c r="O133" s="753" t="s">
        <v>1141</v>
      </c>
      <c r="P133" s="753" t="s">
        <v>1189</v>
      </c>
      <c r="Q133" s="765" t="s">
        <v>1120</v>
      </c>
      <c r="R133" s="765" t="s">
        <v>1120</v>
      </c>
      <c r="S133" s="755">
        <v>2</v>
      </c>
      <c r="T133" s="766">
        <v>2.11</v>
      </c>
      <c r="U133" s="771">
        <v>41456</v>
      </c>
      <c r="V133" s="771">
        <v>42156</v>
      </c>
      <c r="W133" s="701">
        <v>5</v>
      </c>
      <c r="X133" s="1081">
        <v>50000</v>
      </c>
      <c r="Y133" s="1092"/>
      <c r="Z133" s="1081">
        <f t="shared" si="15"/>
        <v>50000</v>
      </c>
      <c r="AA133" s="868"/>
      <c r="AB133" s="868"/>
      <c r="AC133" s="868"/>
      <c r="AD133" s="868"/>
      <c r="AE133" s="868">
        <v>25000</v>
      </c>
      <c r="AF133" s="868">
        <v>25000</v>
      </c>
      <c r="AG133" s="868"/>
      <c r="AH133" s="868"/>
      <c r="AI133" s="868"/>
      <c r="AJ133" s="868"/>
      <c r="AK133" s="868"/>
      <c r="AL133" s="868"/>
      <c r="AM133" s="868">
        <f t="shared" si="16"/>
        <v>50000</v>
      </c>
      <c r="AN133" s="868">
        <f t="shared" si="17"/>
        <v>0</v>
      </c>
      <c r="AO133" s="915"/>
      <c r="AP133" s="868"/>
      <c r="AQ133" s="704"/>
      <c r="AR133" s="704"/>
      <c r="AS133" s="704"/>
      <c r="AT133" s="704"/>
      <c r="AU133" s="704"/>
      <c r="AV133" s="704"/>
      <c r="AW133" s="704"/>
      <c r="AX133" s="704"/>
      <c r="AY133" s="704"/>
      <c r="AZ133" s="704"/>
      <c r="BA133" s="704"/>
      <c r="BB133" s="704"/>
      <c r="BC133" s="704"/>
      <c r="BD133" s="704"/>
      <c r="BE133" s="704"/>
      <c r="BF133" s="704"/>
      <c r="BG133" s="704"/>
      <c r="BH133" s="704"/>
      <c r="BI133" s="704"/>
      <c r="BJ133" s="704"/>
      <c r="BK133" s="704"/>
      <c r="BL133" s="704"/>
      <c r="BM133" s="704"/>
      <c r="BN133" s="704"/>
      <c r="BO133" s="704"/>
      <c r="BP133" s="704"/>
      <c r="BQ133" s="704"/>
      <c r="BR133" s="704"/>
      <c r="BS133" s="704"/>
      <c r="BT133" s="704"/>
      <c r="BU133" s="704"/>
      <c r="BV133" s="704"/>
      <c r="BW133" s="704"/>
      <c r="BX133" s="704"/>
      <c r="BY133" s="704"/>
      <c r="BZ133" s="704"/>
      <c r="CA133" s="704"/>
      <c r="CB133" s="704"/>
      <c r="CC133" s="704"/>
      <c r="CD133" s="704"/>
      <c r="CE133" s="704"/>
      <c r="CF133" s="704"/>
      <c r="CG133" s="704"/>
      <c r="CH133" s="704"/>
      <c r="CI133" s="704"/>
      <c r="CJ133" s="704"/>
      <c r="CK133" s="704"/>
      <c r="CL133" s="704"/>
      <c r="CM133" s="704"/>
      <c r="CN133" s="704"/>
      <c r="CO133" s="704"/>
      <c r="CP133" s="704"/>
      <c r="CQ133" s="704"/>
      <c r="CR133" s="704"/>
      <c r="CS133" s="704"/>
      <c r="CT133" s="704"/>
      <c r="CU133" s="704"/>
      <c r="CV133" s="704"/>
      <c r="CW133" s="704"/>
      <c r="CX133" s="704"/>
      <c r="CY133" s="704"/>
      <c r="CZ133" s="704"/>
      <c r="DA133" s="704"/>
      <c r="DB133" s="704"/>
      <c r="DC133" s="704"/>
      <c r="DD133" s="704"/>
      <c r="DE133" s="704"/>
      <c r="DF133" s="704"/>
      <c r="DG133" s="704"/>
      <c r="DH133" s="704"/>
      <c r="DI133" s="704"/>
      <c r="DJ133" s="704"/>
      <c r="DK133" s="704"/>
      <c r="DL133" s="704"/>
      <c r="DM133" s="704"/>
      <c r="DN133" s="704"/>
      <c r="DO133" s="704"/>
      <c r="DP133" s="704"/>
      <c r="DQ133" s="706"/>
      <c r="DR133" s="706"/>
      <c r="DS133" s="706"/>
      <c r="DT133" s="706"/>
      <c r="DU133" s="706"/>
      <c r="DV133" s="706"/>
      <c r="DW133" s="706"/>
      <c r="DX133" s="706"/>
      <c r="DY133" s="706"/>
      <c r="DZ133" s="706"/>
      <c r="EA133" s="706"/>
      <c r="EB133" s="706"/>
      <c r="EC133" s="706"/>
      <c r="ED133" s="704"/>
      <c r="EE133" s="704"/>
      <c r="EF133" s="706"/>
      <c r="EG133" s="706"/>
      <c r="EH133" s="706"/>
      <c r="EI133" s="706"/>
      <c r="EJ133" s="706"/>
      <c r="EK133" s="706"/>
      <c r="EL133" s="706"/>
      <c r="EM133" s="706"/>
      <c r="EN133" s="706"/>
      <c r="EO133" s="706"/>
      <c r="EP133" s="706"/>
      <c r="EQ133" s="706"/>
      <c r="ER133" s="706"/>
      <c r="ES133" s="706"/>
      <c r="ET133" s="706"/>
      <c r="EU133" s="706"/>
      <c r="EV133" s="706"/>
      <c r="EW133" s="706"/>
      <c r="EX133" s="706"/>
      <c r="EY133" s="706"/>
      <c r="EZ133" s="706"/>
      <c r="FA133" s="706"/>
      <c r="FB133" s="706"/>
      <c r="FC133" s="706"/>
      <c r="FD133" s="706"/>
      <c r="FE133" s="706"/>
      <c r="FF133" s="706"/>
      <c r="FG133" s="706"/>
      <c r="FH133" s="706"/>
      <c r="FI133" s="706"/>
      <c r="FJ133" s="704"/>
      <c r="FK133" s="706"/>
      <c r="FL133" s="704"/>
      <c r="FM133" s="704"/>
      <c r="FN133" s="704"/>
      <c r="FO133" s="704"/>
      <c r="FP133" s="704"/>
      <c r="FQ133" s="704"/>
      <c r="FR133" s="704"/>
      <c r="FS133" s="704"/>
      <c r="FT133" s="704"/>
      <c r="FU133" s="704"/>
      <c r="FV133" s="704"/>
      <c r="FW133" s="704"/>
      <c r="FX133" s="704"/>
      <c r="FY133" s="704"/>
      <c r="FZ133" s="704"/>
      <c r="GA133" s="704"/>
      <c r="GB133" s="704"/>
      <c r="GC133" s="704"/>
      <c r="GD133" s="704"/>
      <c r="GE133" s="704"/>
      <c r="GF133" s="704"/>
      <c r="GG133" s="704"/>
      <c r="GH133" s="704"/>
      <c r="GI133" s="704"/>
      <c r="GJ133" s="704"/>
      <c r="GK133" s="704"/>
      <c r="GL133" s="704"/>
      <c r="GM133" s="704"/>
      <c r="GN133" s="704"/>
      <c r="GO133" s="704"/>
      <c r="GP133" s="704"/>
      <c r="GQ133" s="704"/>
      <c r="GR133" s="704"/>
      <c r="GS133" s="704"/>
      <c r="GT133" s="704"/>
      <c r="GU133" s="704"/>
      <c r="GV133" s="704"/>
      <c r="GW133" s="704"/>
      <c r="GX133" s="704"/>
      <c r="GY133" s="704"/>
      <c r="GZ133" s="704"/>
      <c r="HA133" s="704"/>
      <c r="HB133" s="704"/>
      <c r="HC133" s="704"/>
      <c r="HD133" s="704"/>
      <c r="HE133" s="704"/>
      <c r="HF133" s="704"/>
      <c r="HG133" s="704"/>
      <c r="HH133" s="704"/>
      <c r="HI133" s="704"/>
      <c r="HJ133" s="704"/>
      <c r="HK133" s="704"/>
      <c r="HL133" s="704"/>
      <c r="HM133" s="704"/>
      <c r="HN133" s="704"/>
      <c r="HO133" s="704"/>
      <c r="HP133" s="704"/>
      <c r="HQ133" s="704"/>
      <c r="HR133" s="704"/>
      <c r="HS133" s="706"/>
      <c r="HT133" s="706"/>
      <c r="HU133" s="706"/>
      <c r="HV133" s="1047"/>
      <c r="HW133" s="1047"/>
      <c r="HX133" s="1047"/>
      <c r="HY133" s="1047"/>
      <c r="HZ133" s="1047"/>
      <c r="IA133" s="1047"/>
      <c r="IB133" s="1047"/>
      <c r="IC133" s="1047"/>
      <c r="IE133" s="706"/>
      <c r="IF133" s="706"/>
      <c r="IG133" s="706"/>
      <c r="IH133" s="706"/>
      <c r="II133" s="706"/>
    </row>
    <row r="134" spans="1:243" s="1034" customFormat="1" ht="27" customHeight="1" x14ac:dyDescent="0.25">
      <c r="A134" s="1122">
        <v>85</v>
      </c>
      <c r="B134" s="694" t="s">
        <v>1206</v>
      </c>
      <c r="C134" s="1069">
        <v>224</v>
      </c>
      <c r="D134" s="1070">
        <v>532</v>
      </c>
      <c r="E134" s="707">
        <v>21</v>
      </c>
      <c r="F134" s="696" t="s">
        <v>1121</v>
      </c>
      <c r="G134" s="708" t="s">
        <v>1248</v>
      </c>
      <c r="H134" s="767" t="s">
        <v>1112</v>
      </c>
      <c r="I134" s="752" t="s">
        <v>1113</v>
      </c>
      <c r="J134" s="753" t="s">
        <v>1139</v>
      </c>
      <c r="K134" s="1065" t="s">
        <v>1115</v>
      </c>
      <c r="L134" s="1065" t="s">
        <v>1116</v>
      </c>
      <c r="M134" s="753" t="s">
        <v>1140</v>
      </c>
      <c r="N134" s="753" t="s">
        <v>1141</v>
      </c>
      <c r="O134" s="753" t="s">
        <v>1141</v>
      </c>
      <c r="P134" s="753" t="s">
        <v>1189</v>
      </c>
      <c r="Q134" s="765">
        <v>17</v>
      </c>
      <c r="R134" s="765" t="s">
        <v>1120</v>
      </c>
      <c r="S134" s="755">
        <v>2</v>
      </c>
      <c r="T134" s="766">
        <v>2.11</v>
      </c>
      <c r="U134" s="771">
        <v>41456</v>
      </c>
      <c r="V134" s="771">
        <v>42156</v>
      </c>
      <c r="W134" s="701">
        <v>15</v>
      </c>
      <c r="X134" s="1081">
        <v>250000</v>
      </c>
      <c r="Y134" s="1092"/>
      <c r="Z134" s="1081">
        <f t="shared" si="15"/>
        <v>250000</v>
      </c>
      <c r="AA134" s="868"/>
      <c r="AB134" s="868"/>
      <c r="AC134" s="868">
        <v>125000</v>
      </c>
      <c r="AD134" s="868">
        <v>125000</v>
      </c>
      <c r="AE134" s="868"/>
      <c r="AF134" s="868"/>
      <c r="AG134" s="868"/>
      <c r="AH134" s="868"/>
      <c r="AI134" s="868"/>
      <c r="AJ134" s="868"/>
      <c r="AK134" s="868"/>
      <c r="AL134" s="868"/>
      <c r="AM134" s="868">
        <f t="shared" si="16"/>
        <v>250000</v>
      </c>
      <c r="AN134" s="868">
        <f t="shared" si="17"/>
        <v>0</v>
      </c>
      <c r="AO134" s="915"/>
      <c r="AP134" s="868"/>
      <c r="AQ134" s="704"/>
      <c r="AR134" s="704"/>
      <c r="AS134" s="704"/>
      <c r="AT134" s="704"/>
      <c r="AU134" s="704"/>
      <c r="AV134" s="704"/>
      <c r="AW134" s="704"/>
      <c r="AX134" s="704"/>
      <c r="AY134" s="704"/>
      <c r="AZ134" s="704"/>
      <c r="BA134" s="704"/>
      <c r="BB134" s="704"/>
      <c r="BC134" s="704"/>
      <c r="BD134" s="704"/>
      <c r="BE134" s="704"/>
      <c r="BF134" s="704"/>
      <c r="BG134" s="704"/>
      <c r="BH134" s="704"/>
      <c r="BI134" s="704"/>
      <c r="BJ134" s="704"/>
      <c r="BK134" s="704"/>
      <c r="BL134" s="704"/>
      <c r="BM134" s="704"/>
      <c r="BN134" s="704"/>
      <c r="BO134" s="704"/>
      <c r="BP134" s="704"/>
      <c r="BQ134" s="704"/>
      <c r="BR134" s="704"/>
      <c r="BS134" s="704"/>
      <c r="BT134" s="704"/>
      <c r="BU134" s="704"/>
      <c r="BV134" s="704"/>
      <c r="BW134" s="704"/>
      <c r="BX134" s="704"/>
      <c r="BY134" s="704"/>
      <c r="BZ134" s="704"/>
      <c r="CA134" s="704"/>
      <c r="CB134" s="704"/>
      <c r="CC134" s="704"/>
      <c r="CD134" s="704"/>
      <c r="CE134" s="704"/>
      <c r="CF134" s="704"/>
      <c r="CG134" s="704"/>
      <c r="CH134" s="704"/>
      <c r="CI134" s="704"/>
      <c r="CJ134" s="704"/>
      <c r="CK134" s="704"/>
      <c r="CL134" s="704"/>
      <c r="CM134" s="704"/>
      <c r="CN134" s="704"/>
      <c r="CO134" s="704"/>
      <c r="CP134" s="704"/>
      <c r="CQ134" s="704"/>
      <c r="CR134" s="704"/>
      <c r="CS134" s="704"/>
      <c r="CT134" s="704"/>
      <c r="CU134" s="704"/>
      <c r="CV134" s="704"/>
      <c r="CW134" s="704"/>
      <c r="CX134" s="704"/>
      <c r="CY134" s="704"/>
      <c r="CZ134" s="704"/>
      <c r="DA134" s="704"/>
      <c r="DB134" s="704"/>
      <c r="DC134" s="704"/>
      <c r="DD134" s="704"/>
      <c r="DE134" s="704"/>
      <c r="DF134" s="704"/>
      <c r="DG134" s="704"/>
      <c r="DH134" s="704"/>
      <c r="DI134" s="704"/>
      <c r="DJ134" s="704"/>
      <c r="DK134" s="704"/>
      <c r="DL134" s="704"/>
      <c r="DM134" s="704"/>
      <c r="DN134" s="704"/>
      <c r="DO134" s="704"/>
      <c r="DP134" s="704"/>
      <c r="DQ134" s="706"/>
      <c r="DR134" s="706"/>
      <c r="DS134" s="706"/>
      <c r="DT134" s="706"/>
      <c r="DU134" s="706"/>
      <c r="DV134" s="706"/>
      <c r="DW134" s="706"/>
      <c r="DX134" s="706"/>
      <c r="DY134" s="706"/>
      <c r="DZ134" s="706"/>
      <c r="EA134" s="706"/>
      <c r="EB134" s="706"/>
      <c r="EC134" s="706"/>
      <c r="ED134" s="704"/>
      <c r="EE134" s="704"/>
      <c r="EF134" s="706"/>
      <c r="EG134" s="706"/>
      <c r="EH134" s="706"/>
      <c r="EI134" s="706"/>
      <c r="EJ134" s="706"/>
      <c r="EK134" s="706"/>
      <c r="EL134" s="706"/>
      <c r="EM134" s="706"/>
      <c r="EN134" s="706"/>
      <c r="EO134" s="706"/>
      <c r="EP134" s="706"/>
      <c r="EQ134" s="706"/>
      <c r="ER134" s="706"/>
      <c r="ES134" s="706"/>
      <c r="ET134" s="706"/>
      <c r="EU134" s="706"/>
      <c r="EV134" s="706"/>
      <c r="EW134" s="706"/>
      <c r="EX134" s="706"/>
      <c r="EY134" s="706"/>
      <c r="EZ134" s="706"/>
      <c r="FA134" s="706"/>
      <c r="FB134" s="706"/>
      <c r="FC134" s="706"/>
      <c r="FD134" s="706"/>
      <c r="FE134" s="706"/>
      <c r="FF134" s="706"/>
      <c r="FG134" s="706"/>
      <c r="FH134" s="706"/>
      <c r="FI134" s="706"/>
      <c r="FJ134" s="704"/>
      <c r="FK134" s="1035"/>
      <c r="FL134" s="704"/>
      <c r="FM134" s="704"/>
      <c r="FN134" s="704"/>
      <c r="FO134" s="704"/>
      <c r="FP134" s="704"/>
      <c r="FQ134" s="704"/>
      <c r="FR134" s="704"/>
      <c r="FS134" s="704"/>
      <c r="FT134" s="704"/>
      <c r="FU134" s="704"/>
      <c r="FV134" s="704"/>
      <c r="FW134" s="704"/>
      <c r="FX134" s="704"/>
      <c r="FY134" s="704"/>
      <c r="FZ134" s="704"/>
      <c r="GA134" s="704"/>
      <c r="GB134" s="704"/>
      <c r="GC134" s="704"/>
      <c r="GD134" s="704"/>
      <c r="GE134" s="704"/>
      <c r="GF134" s="704"/>
      <c r="GG134" s="704"/>
      <c r="GH134" s="704"/>
      <c r="GI134" s="704"/>
      <c r="GJ134" s="704"/>
      <c r="GK134" s="704"/>
      <c r="GL134" s="704"/>
      <c r="GM134" s="706"/>
      <c r="GN134" s="706"/>
      <c r="GO134" s="706"/>
      <c r="GP134" s="706"/>
      <c r="GQ134" s="706"/>
      <c r="GR134" s="706"/>
      <c r="GS134" s="706"/>
      <c r="GT134" s="706"/>
      <c r="GU134" s="706"/>
      <c r="GV134" s="704"/>
      <c r="GW134" s="704"/>
      <c r="GX134" s="704"/>
      <c r="GY134" s="704"/>
      <c r="GZ134" s="704"/>
      <c r="HA134" s="704"/>
      <c r="HB134" s="704"/>
      <c r="HC134" s="704"/>
      <c r="HD134" s="704"/>
      <c r="HE134" s="704"/>
      <c r="HF134" s="704"/>
      <c r="HG134" s="704"/>
      <c r="HH134" s="704"/>
      <c r="HI134" s="704"/>
      <c r="HJ134" s="704"/>
      <c r="HK134" s="704"/>
      <c r="HL134" s="704"/>
      <c r="HM134" s="704"/>
      <c r="HN134" s="704"/>
      <c r="HO134" s="704"/>
      <c r="HP134" s="704"/>
      <c r="HQ134" s="704"/>
      <c r="HR134" s="704"/>
      <c r="HS134" s="706"/>
      <c r="HT134" s="706"/>
      <c r="HU134" s="706"/>
      <c r="IE134" s="706"/>
      <c r="IF134" s="706"/>
      <c r="IG134" s="706"/>
      <c r="IH134" s="706"/>
      <c r="II134" s="706"/>
    </row>
    <row r="135" spans="1:243" s="1034" customFormat="1" ht="27" customHeight="1" x14ac:dyDescent="0.25">
      <c r="A135" s="691">
        <v>86</v>
      </c>
      <c r="B135" s="694" t="s">
        <v>1206</v>
      </c>
      <c r="C135" s="1069">
        <v>224</v>
      </c>
      <c r="D135" s="1070">
        <v>532</v>
      </c>
      <c r="E135" s="707">
        <v>22</v>
      </c>
      <c r="F135" s="696" t="s">
        <v>1121</v>
      </c>
      <c r="G135" s="708" t="s">
        <v>1250</v>
      </c>
      <c r="H135" s="767" t="s">
        <v>1112</v>
      </c>
      <c r="I135" s="752" t="s">
        <v>1113</v>
      </c>
      <c r="J135" s="753" t="s">
        <v>1139</v>
      </c>
      <c r="K135" s="1065" t="s">
        <v>1115</v>
      </c>
      <c r="L135" s="1065" t="s">
        <v>1116</v>
      </c>
      <c r="M135" s="753" t="s">
        <v>1140</v>
      </c>
      <c r="N135" s="753" t="s">
        <v>1141</v>
      </c>
      <c r="O135" s="753" t="s">
        <v>1141</v>
      </c>
      <c r="P135" s="753" t="s">
        <v>1189</v>
      </c>
      <c r="Q135" s="765">
        <v>20</v>
      </c>
      <c r="R135" s="765" t="s">
        <v>1120</v>
      </c>
      <c r="S135" s="755">
        <v>2</v>
      </c>
      <c r="T135" s="766">
        <v>2.11</v>
      </c>
      <c r="U135" s="771">
        <v>41456</v>
      </c>
      <c r="V135" s="771">
        <v>42156</v>
      </c>
      <c r="W135" s="701">
        <v>15</v>
      </c>
      <c r="X135" s="1081">
        <v>250000</v>
      </c>
      <c r="Y135" s="1092"/>
      <c r="Z135" s="1081">
        <f t="shared" si="15"/>
        <v>250000</v>
      </c>
      <c r="AA135" s="868"/>
      <c r="AB135" s="868"/>
      <c r="AC135" s="868">
        <v>125000</v>
      </c>
      <c r="AD135" s="868">
        <v>125000</v>
      </c>
      <c r="AE135" s="868"/>
      <c r="AF135" s="868"/>
      <c r="AG135" s="868"/>
      <c r="AH135" s="868"/>
      <c r="AI135" s="868"/>
      <c r="AJ135" s="868"/>
      <c r="AK135" s="868"/>
      <c r="AL135" s="868"/>
      <c r="AM135" s="868">
        <f t="shared" si="16"/>
        <v>250000</v>
      </c>
      <c r="AN135" s="868">
        <f t="shared" si="17"/>
        <v>0</v>
      </c>
      <c r="AO135" s="915"/>
      <c r="AP135" s="868"/>
      <c r="AQ135" s="704"/>
      <c r="AR135" s="704"/>
      <c r="AS135" s="704"/>
      <c r="AT135" s="704"/>
      <c r="AU135" s="704"/>
      <c r="AV135" s="704"/>
      <c r="AW135" s="704"/>
      <c r="AX135" s="704"/>
      <c r="AY135" s="704"/>
      <c r="AZ135" s="704"/>
      <c r="BA135" s="704"/>
      <c r="BB135" s="704"/>
      <c r="BC135" s="704"/>
      <c r="BD135" s="704"/>
      <c r="BE135" s="704"/>
      <c r="BF135" s="704"/>
      <c r="BG135" s="704"/>
      <c r="BH135" s="704"/>
      <c r="BI135" s="704"/>
      <c r="BJ135" s="704"/>
      <c r="BK135" s="704"/>
      <c r="BL135" s="704"/>
      <c r="BM135" s="704"/>
      <c r="BN135" s="704"/>
      <c r="BO135" s="704"/>
      <c r="BP135" s="704"/>
      <c r="BQ135" s="704"/>
      <c r="BR135" s="704"/>
      <c r="BS135" s="704"/>
      <c r="BT135" s="704"/>
      <c r="BU135" s="704"/>
      <c r="BV135" s="704"/>
      <c r="BW135" s="704"/>
      <c r="BX135" s="704"/>
      <c r="BY135" s="704"/>
      <c r="BZ135" s="704"/>
      <c r="CA135" s="704"/>
      <c r="CB135" s="704"/>
      <c r="CC135" s="704"/>
      <c r="CD135" s="704"/>
      <c r="CE135" s="704"/>
      <c r="CF135" s="704"/>
      <c r="CG135" s="704"/>
      <c r="CH135" s="704"/>
      <c r="CI135" s="704"/>
      <c r="CJ135" s="704"/>
      <c r="CK135" s="704"/>
      <c r="CL135" s="704"/>
      <c r="CM135" s="704"/>
      <c r="CN135" s="704"/>
      <c r="CO135" s="704"/>
      <c r="CP135" s="704"/>
      <c r="CQ135" s="704"/>
      <c r="CR135" s="704"/>
      <c r="CS135" s="704"/>
      <c r="CT135" s="704"/>
      <c r="CU135" s="704"/>
      <c r="CV135" s="704"/>
      <c r="CW135" s="704"/>
      <c r="CX135" s="704"/>
      <c r="CY135" s="704"/>
      <c r="CZ135" s="704"/>
      <c r="DA135" s="704"/>
      <c r="DB135" s="704"/>
      <c r="DC135" s="704"/>
      <c r="DD135" s="704"/>
      <c r="DE135" s="704"/>
      <c r="DF135" s="704"/>
      <c r="DG135" s="704"/>
      <c r="DH135" s="704"/>
      <c r="DI135" s="704"/>
      <c r="DJ135" s="704"/>
      <c r="DK135" s="704"/>
      <c r="DL135" s="704"/>
      <c r="DM135" s="704"/>
      <c r="DN135" s="704"/>
      <c r="DO135" s="704"/>
      <c r="DP135" s="704"/>
      <c r="DQ135" s="706"/>
      <c r="DR135" s="706"/>
      <c r="DS135" s="706"/>
      <c r="DT135" s="706"/>
      <c r="DU135" s="706"/>
      <c r="DV135" s="706"/>
      <c r="DW135" s="706"/>
      <c r="DX135" s="706"/>
      <c r="DY135" s="706"/>
      <c r="DZ135" s="706"/>
      <c r="EA135" s="706"/>
      <c r="EB135" s="706"/>
      <c r="EC135" s="706"/>
      <c r="ED135" s="704"/>
      <c r="EE135" s="704"/>
      <c r="EF135" s="706"/>
      <c r="EG135" s="706"/>
      <c r="EH135" s="706"/>
      <c r="EI135" s="706"/>
      <c r="EJ135" s="706"/>
      <c r="EK135" s="706"/>
      <c r="EL135" s="706"/>
      <c r="EM135" s="706"/>
      <c r="EN135" s="706"/>
      <c r="EO135" s="706"/>
      <c r="EP135" s="706"/>
      <c r="EQ135" s="706"/>
      <c r="ER135" s="706"/>
      <c r="ES135" s="706"/>
      <c r="ET135" s="706"/>
      <c r="EU135" s="706"/>
      <c r="EV135" s="706"/>
      <c r="EW135" s="706"/>
      <c r="EX135" s="706"/>
      <c r="EY135" s="706"/>
      <c r="EZ135" s="706"/>
      <c r="FA135" s="706"/>
      <c r="FB135" s="706"/>
      <c r="FC135" s="706"/>
      <c r="FD135" s="706"/>
      <c r="FE135" s="706"/>
      <c r="FF135" s="706"/>
      <c r="FG135" s="706"/>
      <c r="FH135" s="706"/>
      <c r="FI135" s="706"/>
      <c r="FJ135" s="704"/>
      <c r="FK135" s="1044"/>
      <c r="FL135" s="704"/>
      <c r="FM135" s="704"/>
      <c r="FN135" s="704"/>
      <c r="FO135" s="704"/>
      <c r="FP135" s="704"/>
      <c r="FQ135" s="704"/>
      <c r="FR135" s="704"/>
      <c r="FS135" s="704"/>
      <c r="FT135" s="704"/>
      <c r="FU135" s="704"/>
      <c r="FV135" s="704"/>
      <c r="FW135" s="704"/>
      <c r="FX135" s="704"/>
      <c r="FY135" s="704"/>
      <c r="FZ135" s="704"/>
      <c r="GA135" s="704"/>
      <c r="GB135" s="704"/>
      <c r="GC135" s="704"/>
      <c r="GD135" s="704"/>
      <c r="GE135" s="704"/>
      <c r="GF135" s="704"/>
      <c r="GG135" s="704"/>
      <c r="GH135" s="704"/>
      <c r="GI135" s="704"/>
      <c r="GJ135" s="704"/>
      <c r="GK135" s="704"/>
      <c r="GL135" s="704"/>
      <c r="GM135" s="706"/>
      <c r="GN135" s="706"/>
      <c r="GO135" s="706"/>
      <c r="GP135" s="706"/>
      <c r="GQ135" s="706"/>
      <c r="GR135" s="706"/>
      <c r="GS135" s="706"/>
      <c r="GT135" s="706"/>
      <c r="GU135" s="706"/>
      <c r="GV135" s="704"/>
      <c r="GW135" s="704"/>
      <c r="GX135" s="704"/>
      <c r="GY135" s="704"/>
      <c r="GZ135" s="704"/>
      <c r="HA135" s="704"/>
      <c r="HB135" s="704"/>
      <c r="HC135" s="704"/>
      <c r="HD135" s="704"/>
      <c r="HE135" s="704"/>
      <c r="HF135" s="704"/>
      <c r="HG135" s="704"/>
      <c r="HH135" s="704"/>
      <c r="HI135" s="704"/>
      <c r="HJ135" s="704"/>
      <c r="HK135" s="704"/>
      <c r="HL135" s="704"/>
      <c r="HM135" s="704"/>
      <c r="HN135" s="704"/>
      <c r="HO135" s="704"/>
      <c r="HP135" s="704"/>
      <c r="HQ135" s="704"/>
      <c r="HR135" s="704"/>
      <c r="HS135" s="706"/>
      <c r="HT135" s="706"/>
      <c r="HU135" s="706"/>
      <c r="HV135" s="1047"/>
      <c r="HW135" s="1047"/>
      <c r="HX135" s="1047"/>
      <c r="HY135" s="1047"/>
      <c r="HZ135" s="1047"/>
      <c r="IA135" s="1047"/>
      <c r="IB135" s="1047"/>
      <c r="IC135" s="1047"/>
      <c r="ID135" s="1047"/>
      <c r="IE135" s="706"/>
      <c r="IF135" s="706"/>
      <c r="IG135" s="706"/>
      <c r="IH135" s="706"/>
      <c r="II135" s="706"/>
    </row>
    <row r="136" spans="1:243" s="1034" customFormat="1" ht="27" customHeight="1" x14ac:dyDescent="0.25">
      <c r="A136" s="691">
        <v>87</v>
      </c>
      <c r="B136" s="694" t="s">
        <v>1206</v>
      </c>
      <c r="C136" s="696">
        <v>224</v>
      </c>
      <c r="D136" s="697">
        <v>532</v>
      </c>
      <c r="E136" s="698">
        <v>23</v>
      </c>
      <c r="F136" s="696" t="s">
        <v>1121</v>
      </c>
      <c r="G136" s="696" t="s">
        <v>1242</v>
      </c>
      <c r="H136" s="767" t="s">
        <v>1112</v>
      </c>
      <c r="I136" s="752" t="s">
        <v>1113</v>
      </c>
      <c r="J136" s="753" t="s">
        <v>1139</v>
      </c>
      <c r="K136" s="1065" t="s">
        <v>1115</v>
      </c>
      <c r="L136" s="1065" t="s">
        <v>1116</v>
      </c>
      <c r="M136" s="753" t="s">
        <v>1140</v>
      </c>
      <c r="N136" s="753" t="s">
        <v>1141</v>
      </c>
      <c r="O136" s="753" t="s">
        <v>1141</v>
      </c>
      <c r="P136" s="753" t="s">
        <v>1189</v>
      </c>
      <c r="Q136" s="765" t="s">
        <v>1120</v>
      </c>
      <c r="R136" s="765" t="s">
        <v>1120</v>
      </c>
      <c r="S136" s="755">
        <v>2</v>
      </c>
      <c r="T136" s="766">
        <v>2.11</v>
      </c>
      <c r="U136" s="771">
        <v>41456</v>
      </c>
      <c r="V136" s="771">
        <v>42156</v>
      </c>
      <c r="W136" s="701">
        <v>10</v>
      </c>
      <c r="X136" s="1081">
        <v>5962400</v>
      </c>
      <c r="Y136" s="1092"/>
      <c r="Z136" s="1081">
        <f t="shared" si="15"/>
        <v>5962400</v>
      </c>
      <c r="AA136" s="868"/>
      <c r="AB136" s="868">
        <v>962400</v>
      </c>
      <c r="AC136" s="868">
        <v>1000000</v>
      </c>
      <c r="AD136" s="868">
        <v>1000000</v>
      </c>
      <c r="AE136" s="868">
        <v>1000000</v>
      </c>
      <c r="AF136" s="868">
        <v>1000000</v>
      </c>
      <c r="AG136" s="868">
        <v>1000000</v>
      </c>
      <c r="AH136" s="868"/>
      <c r="AI136" s="868"/>
      <c r="AJ136" s="868"/>
      <c r="AK136" s="868"/>
      <c r="AL136" s="868"/>
      <c r="AM136" s="868">
        <f t="shared" si="16"/>
        <v>5962400</v>
      </c>
      <c r="AN136" s="868">
        <f t="shared" si="17"/>
        <v>0</v>
      </c>
      <c r="AO136" s="915"/>
      <c r="AP136" s="868"/>
      <c r="AQ136" s="704"/>
      <c r="AR136" s="704"/>
      <c r="AS136" s="704"/>
      <c r="AT136" s="704"/>
      <c r="AU136" s="704"/>
      <c r="AV136" s="704"/>
      <c r="AW136" s="704"/>
      <c r="AX136" s="704"/>
      <c r="AY136" s="704"/>
      <c r="AZ136" s="704"/>
      <c r="BA136" s="704"/>
      <c r="BB136" s="704"/>
      <c r="BC136" s="704"/>
      <c r="BD136" s="704"/>
      <c r="BE136" s="704"/>
      <c r="BF136" s="704"/>
      <c r="BG136" s="704"/>
      <c r="BH136" s="704"/>
      <c r="BI136" s="704"/>
      <c r="BJ136" s="704"/>
      <c r="BK136" s="704"/>
      <c r="BL136" s="704"/>
      <c r="BM136" s="704"/>
      <c r="BN136" s="704"/>
      <c r="BO136" s="704"/>
      <c r="BP136" s="704"/>
      <c r="BQ136" s="704"/>
      <c r="BR136" s="704"/>
      <c r="BS136" s="704"/>
      <c r="BT136" s="704"/>
      <c r="BU136" s="704"/>
      <c r="BV136" s="704"/>
      <c r="BW136" s="704"/>
      <c r="BX136" s="704"/>
      <c r="BY136" s="704"/>
      <c r="BZ136" s="704"/>
      <c r="CA136" s="704"/>
      <c r="CB136" s="704"/>
      <c r="CC136" s="704"/>
      <c r="CD136" s="704"/>
      <c r="CE136" s="704"/>
      <c r="CF136" s="704"/>
      <c r="CG136" s="704"/>
      <c r="CH136" s="704"/>
      <c r="CI136" s="704"/>
      <c r="CJ136" s="704"/>
      <c r="CK136" s="704"/>
      <c r="CL136" s="704"/>
      <c r="CM136" s="704"/>
      <c r="CN136" s="704"/>
      <c r="CO136" s="704"/>
      <c r="CP136" s="704"/>
      <c r="CQ136" s="704"/>
      <c r="CR136" s="704"/>
      <c r="CS136" s="704"/>
      <c r="CT136" s="704"/>
      <c r="CU136" s="704"/>
      <c r="CV136" s="704"/>
      <c r="CW136" s="704"/>
      <c r="CX136" s="704"/>
      <c r="CY136" s="704"/>
      <c r="CZ136" s="704"/>
      <c r="DA136" s="704"/>
      <c r="DB136" s="704"/>
      <c r="DC136" s="704"/>
      <c r="DD136" s="704"/>
      <c r="DE136" s="704"/>
      <c r="DF136" s="704"/>
      <c r="DG136" s="704"/>
      <c r="DH136" s="704"/>
      <c r="DI136" s="704"/>
      <c r="DJ136" s="704"/>
      <c r="DK136" s="704"/>
      <c r="DL136" s="704"/>
      <c r="DM136" s="704"/>
      <c r="DN136" s="704"/>
      <c r="DO136" s="704"/>
      <c r="DP136" s="704"/>
      <c r="DQ136" s="706"/>
      <c r="DR136" s="706"/>
      <c r="DS136" s="706"/>
      <c r="DT136" s="706"/>
      <c r="DU136" s="706"/>
      <c r="DV136" s="706"/>
      <c r="DW136" s="706"/>
      <c r="DX136" s="706"/>
      <c r="DY136" s="706"/>
      <c r="DZ136" s="706"/>
      <c r="EA136" s="706"/>
      <c r="EB136" s="706"/>
      <c r="EC136" s="706"/>
      <c r="ED136" s="704"/>
      <c r="EE136" s="704"/>
      <c r="EF136" s="706"/>
      <c r="EG136" s="706"/>
      <c r="EH136" s="706"/>
      <c r="EI136" s="706"/>
      <c r="EJ136" s="706"/>
      <c r="EK136" s="706"/>
      <c r="EL136" s="706"/>
      <c r="EM136" s="706"/>
      <c r="EN136" s="706"/>
      <c r="EO136" s="706"/>
      <c r="EP136" s="706"/>
      <c r="EQ136" s="706"/>
      <c r="ER136" s="706"/>
      <c r="ES136" s="706"/>
      <c r="ET136" s="706"/>
      <c r="EU136" s="706"/>
      <c r="EV136" s="706"/>
      <c r="EW136" s="706"/>
      <c r="EX136" s="706"/>
      <c r="EY136" s="706"/>
      <c r="EZ136" s="706"/>
      <c r="FA136" s="706"/>
      <c r="FB136" s="706"/>
      <c r="FC136" s="706"/>
      <c r="FD136" s="706"/>
      <c r="FE136" s="706"/>
      <c r="FF136" s="706"/>
      <c r="FG136" s="706"/>
      <c r="FH136" s="706"/>
      <c r="FI136" s="706"/>
      <c r="FJ136" s="704"/>
      <c r="FK136" s="706"/>
      <c r="FL136" s="704"/>
      <c r="FM136" s="704"/>
      <c r="FN136" s="704"/>
      <c r="FO136" s="704"/>
      <c r="FP136" s="704"/>
      <c r="FQ136" s="704"/>
      <c r="FR136" s="704"/>
      <c r="FS136" s="704"/>
      <c r="FT136" s="704"/>
      <c r="FU136" s="704"/>
      <c r="FV136" s="704"/>
      <c r="FW136" s="704"/>
      <c r="FX136" s="704"/>
      <c r="FY136" s="704"/>
      <c r="FZ136" s="704"/>
      <c r="GA136" s="704"/>
      <c r="GB136" s="704"/>
      <c r="GC136" s="704"/>
      <c r="GD136" s="704"/>
      <c r="GE136" s="704"/>
      <c r="GF136" s="704"/>
      <c r="GG136" s="704"/>
      <c r="GH136" s="704"/>
      <c r="GI136" s="704"/>
      <c r="GJ136" s="704"/>
      <c r="GK136" s="704"/>
      <c r="GL136" s="704"/>
      <c r="GM136" s="704"/>
      <c r="GN136" s="704"/>
      <c r="GO136" s="704"/>
      <c r="GP136" s="704"/>
      <c r="GQ136" s="704"/>
      <c r="GR136" s="704"/>
      <c r="GS136" s="704"/>
      <c r="GT136" s="704"/>
      <c r="GU136" s="704"/>
      <c r="GV136" s="704"/>
      <c r="GW136" s="704"/>
      <c r="GX136" s="704"/>
      <c r="GY136" s="704"/>
      <c r="GZ136" s="704"/>
      <c r="HA136" s="704"/>
      <c r="HB136" s="704"/>
      <c r="HC136" s="704"/>
      <c r="HD136" s="704"/>
      <c r="HE136" s="704"/>
      <c r="HF136" s="704"/>
      <c r="HG136" s="704"/>
      <c r="HH136" s="704"/>
      <c r="HI136" s="704"/>
      <c r="HJ136" s="704"/>
      <c r="HK136" s="704"/>
      <c r="HL136" s="704"/>
      <c r="HM136" s="704"/>
      <c r="HN136" s="704"/>
      <c r="HO136" s="704"/>
      <c r="HP136" s="704"/>
      <c r="HQ136" s="706"/>
      <c r="HR136" s="706"/>
      <c r="HS136" s="706"/>
      <c r="HT136" s="706"/>
      <c r="HU136" s="706"/>
      <c r="HV136" s="706"/>
      <c r="HW136" s="706"/>
      <c r="HX136" s="706"/>
      <c r="HY136" s="706"/>
      <c r="HZ136" s="706"/>
      <c r="IA136" s="706"/>
      <c r="IB136" s="706"/>
      <c r="IC136" s="706"/>
      <c r="ID136" s="1047"/>
    </row>
    <row r="137" spans="1:243" s="1034" customFormat="1" ht="27" customHeight="1" x14ac:dyDescent="0.25">
      <c r="A137" s="1122">
        <v>88</v>
      </c>
      <c r="B137" s="694" t="s">
        <v>1206</v>
      </c>
      <c r="C137" s="1069">
        <v>224</v>
      </c>
      <c r="D137" s="1070">
        <v>532</v>
      </c>
      <c r="E137" s="707" t="s">
        <v>1122</v>
      </c>
      <c r="F137" s="696" t="s">
        <v>1121</v>
      </c>
      <c r="G137" s="1069" t="s">
        <v>1243</v>
      </c>
      <c r="H137" s="767" t="s">
        <v>1112</v>
      </c>
      <c r="I137" s="752" t="s">
        <v>1113</v>
      </c>
      <c r="J137" s="753" t="s">
        <v>1139</v>
      </c>
      <c r="K137" s="1065" t="s">
        <v>1115</v>
      </c>
      <c r="L137" s="1065" t="s">
        <v>1116</v>
      </c>
      <c r="M137" s="753" t="s">
        <v>1140</v>
      </c>
      <c r="N137" s="753" t="s">
        <v>1141</v>
      </c>
      <c r="O137" s="753" t="s">
        <v>1141</v>
      </c>
      <c r="P137" s="753" t="s">
        <v>1189</v>
      </c>
      <c r="Q137" s="1066">
        <v>17</v>
      </c>
      <c r="R137" s="765" t="s">
        <v>1120</v>
      </c>
      <c r="S137" s="755">
        <v>2</v>
      </c>
      <c r="T137" s="766">
        <v>2.11</v>
      </c>
      <c r="U137" s="771">
        <v>41456</v>
      </c>
      <c r="V137" s="771">
        <v>42156</v>
      </c>
      <c r="W137" s="701">
        <v>25</v>
      </c>
      <c r="X137" s="1081"/>
      <c r="Y137" s="1092"/>
      <c r="Z137" s="1081">
        <f t="shared" si="15"/>
        <v>0</v>
      </c>
      <c r="AA137" s="868"/>
      <c r="AB137" s="868"/>
      <c r="AC137" s="868"/>
      <c r="AD137" s="868"/>
      <c r="AE137" s="868"/>
      <c r="AF137" s="868"/>
      <c r="AG137" s="868"/>
      <c r="AH137" s="868"/>
      <c r="AI137" s="868"/>
      <c r="AJ137" s="868"/>
      <c r="AK137" s="868"/>
      <c r="AL137" s="868"/>
      <c r="AM137" s="868">
        <f t="shared" si="16"/>
        <v>0</v>
      </c>
      <c r="AN137" s="868">
        <f t="shared" si="17"/>
        <v>0</v>
      </c>
      <c r="AO137" s="915">
        <v>80000</v>
      </c>
      <c r="AP137" s="868"/>
      <c r="AQ137" s="704"/>
      <c r="AR137" s="704"/>
      <c r="AS137" s="704"/>
      <c r="AT137" s="704"/>
      <c r="AU137" s="704"/>
      <c r="AV137" s="704"/>
      <c r="AW137" s="704"/>
      <c r="AX137" s="704"/>
      <c r="AY137" s="704"/>
      <c r="AZ137" s="704"/>
      <c r="BA137" s="704"/>
      <c r="BB137" s="704"/>
      <c r="BC137" s="704"/>
      <c r="BD137" s="704"/>
      <c r="BE137" s="704"/>
      <c r="BF137" s="704"/>
      <c r="BG137" s="704"/>
      <c r="BH137" s="704"/>
      <c r="BI137" s="704"/>
      <c r="BJ137" s="704"/>
      <c r="BK137" s="704"/>
      <c r="BL137" s="704"/>
      <c r="BM137" s="704"/>
      <c r="BN137" s="704"/>
      <c r="BO137" s="704"/>
      <c r="BP137" s="704"/>
      <c r="BQ137" s="704"/>
      <c r="BR137" s="704"/>
      <c r="BS137" s="704"/>
      <c r="BT137" s="704"/>
      <c r="BU137" s="704"/>
      <c r="BV137" s="704"/>
      <c r="BW137" s="704"/>
      <c r="BX137" s="704"/>
      <c r="BY137" s="704"/>
      <c r="BZ137" s="704"/>
      <c r="CA137" s="704"/>
      <c r="CB137" s="704"/>
      <c r="CC137" s="704"/>
      <c r="CD137" s="704"/>
      <c r="CE137" s="704"/>
      <c r="CF137" s="704"/>
      <c r="CG137" s="704"/>
      <c r="CH137" s="704"/>
      <c r="CI137" s="704"/>
      <c r="CJ137" s="704"/>
      <c r="CK137" s="704"/>
      <c r="CL137" s="704"/>
      <c r="CM137" s="704"/>
      <c r="CN137" s="704"/>
      <c r="CO137" s="704"/>
      <c r="CP137" s="704"/>
      <c r="CQ137" s="704"/>
      <c r="CR137" s="704"/>
      <c r="CS137" s="704"/>
      <c r="CT137" s="704"/>
      <c r="CU137" s="704"/>
      <c r="CV137" s="704"/>
      <c r="CW137" s="704"/>
      <c r="CX137" s="704"/>
      <c r="CY137" s="704"/>
      <c r="CZ137" s="704"/>
      <c r="DA137" s="704"/>
      <c r="DB137" s="704"/>
      <c r="DC137" s="704"/>
      <c r="DD137" s="704"/>
      <c r="DE137" s="704"/>
      <c r="DF137" s="704"/>
      <c r="DG137" s="704"/>
      <c r="DH137" s="704"/>
      <c r="DI137" s="704"/>
      <c r="DJ137" s="704"/>
      <c r="DK137" s="704"/>
      <c r="DL137" s="704"/>
      <c r="DM137" s="704"/>
      <c r="DN137" s="704"/>
      <c r="DO137" s="704"/>
      <c r="DP137" s="704"/>
      <c r="DQ137" s="706"/>
      <c r="DR137" s="706"/>
      <c r="DS137" s="706"/>
      <c r="DT137" s="706"/>
      <c r="DU137" s="706"/>
      <c r="DV137" s="706"/>
      <c r="DW137" s="706"/>
      <c r="DX137" s="706"/>
      <c r="DY137" s="706"/>
      <c r="DZ137" s="706"/>
      <c r="EA137" s="706"/>
      <c r="EB137" s="706"/>
      <c r="EC137" s="706"/>
      <c r="ED137" s="704"/>
      <c r="EE137" s="704"/>
      <c r="EF137" s="706"/>
      <c r="EG137" s="706"/>
      <c r="EH137" s="706"/>
      <c r="EI137" s="706"/>
      <c r="EJ137" s="706"/>
      <c r="EK137" s="706"/>
      <c r="EL137" s="706"/>
      <c r="EM137" s="706"/>
      <c r="EN137" s="706"/>
      <c r="EO137" s="706"/>
      <c r="EP137" s="706"/>
      <c r="EQ137" s="706"/>
      <c r="ER137" s="706"/>
      <c r="ES137" s="706"/>
      <c r="ET137" s="706"/>
      <c r="EU137" s="706"/>
      <c r="EV137" s="706"/>
      <c r="EW137" s="706"/>
      <c r="EX137" s="706"/>
      <c r="EY137" s="706"/>
      <c r="EZ137" s="706"/>
      <c r="FA137" s="706"/>
      <c r="FB137" s="706"/>
      <c r="FC137" s="706"/>
      <c r="FD137" s="706"/>
      <c r="FE137" s="706"/>
      <c r="FF137" s="706"/>
      <c r="FG137" s="706"/>
      <c r="FH137" s="706"/>
      <c r="FI137" s="706"/>
      <c r="FJ137" s="704"/>
      <c r="FK137" s="706"/>
      <c r="FL137" s="704"/>
      <c r="FM137" s="704"/>
      <c r="FN137" s="704"/>
      <c r="FO137" s="704"/>
      <c r="FP137" s="704"/>
      <c r="FQ137" s="704"/>
      <c r="FR137" s="704"/>
      <c r="FS137" s="704"/>
      <c r="FT137" s="704"/>
      <c r="FU137" s="704"/>
      <c r="FV137" s="704"/>
      <c r="FW137" s="704"/>
      <c r="FX137" s="704"/>
      <c r="FY137" s="704"/>
      <c r="FZ137" s="704"/>
      <c r="GA137" s="704"/>
      <c r="GB137" s="704"/>
      <c r="GC137" s="704"/>
      <c r="GD137" s="704"/>
      <c r="GE137" s="704"/>
      <c r="GF137" s="704"/>
      <c r="GG137" s="704"/>
      <c r="GH137" s="704"/>
      <c r="GI137" s="704"/>
      <c r="GJ137" s="704"/>
      <c r="GK137" s="704"/>
      <c r="GL137" s="704"/>
      <c r="GM137" s="704"/>
      <c r="GN137" s="704"/>
      <c r="GO137" s="704"/>
      <c r="GP137" s="704"/>
      <c r="GQ137" s="704"/>
      <c r="GR137" s="704"/>
      <c r="GS137" s="704"/>
      <c r="GT137" s="704"/>
      <c r="GU137" s="704"/>
      <c r="GV137" s="704"/>
      <c r="GW137" s="704"/>
      <c r="GX137" s="704"/>
      <c r="GY137" s="704"/>
      <c r="GZ137" s="704"/>
      <c r="HA137" s="704"/>
      <c r="HB137" s="704"/>
      <c r="HC137" s="704"/>
      <c r="HD137" s="704"/>
      <c r="HE137" s="704"/>
      <c r="HF137" s="704"/>
      <c r="HG137" s="704"/>
      <c r="HH137" s="704"/>
      <c r="HI137" s="704"/>
      <c r="HJ137" s="704"/>
      <c r="HK137" s="704"/>
      <c r="HL137" s="704"/>
      <c r="HM137" s="704"/>
      <c r="HN137" s="704"/>
      <c r="HO137" s="704"/>
      <c r="HP137" s="704"/>
      <c r="HQ137" s="704"/>
      <c r="HR137" s="704"/>
      <c r="HS137" s="706"/>
      <c r="HT137" s="706"/>
      <c r="HU137" s="706"/>
      <c r="HV137" s="706"/>
      <c r="HW137" s="706"/>
      <c r="HX137" s="706"/>
      <c r="HY137" s="706"/>
      <c r="HZ137" s="706"/>
      <c r="IA137" s="706"/>
      <c r="IB137" s="706"/>
      <c r="IC137" s="706"/>
    </row>
    <row r="138" spans="1:243" s="1034" customFormat="1" ht="27" customHeight="1" x14ac:dyDescent="0.25">
      <c r="A138" s="691">
        <v>89</v>
      </c>
      <c r="B138" s="694" t="s">
        <v>1206</v>
      </c>
      <c r="C138" s="1069">
        <v>224</v>
      </c>
      <c r="D138" s="1070">
        <v>532</v>
      </c>
      <c r="E138" s="707" t="s">
        <v>1122</v>
      </c>
      <c r="F138" s="696" t="s">
        <v>1121</v>
      </c>
      <c r="G138" s="708" t="s">
        <v>1246</v>
      </c>
      <c r="H138" s="767" t="s">
        <v>1112</v>
      </c>
      <c r="I138" s="752" t="s">
        <v>1113</v>
      </c>
      <c r="J138" s="753" t="s">
        <v>1139</v>
      </c>
      <c r="K138" s="1065" t="s">
        <v>1115</v>
      </c>
      <c r="L138" s="1065" t="s">
        <v>1124</v>
      </c>
      <c r="M138" s="753" t="s">
        <v>1140</v>
      </c>
      <c r="N138" s="753" t="s">
        <v>1141</v>
      </c>
      <c r="O138" s="753" t="s">
        <v>1141</v>
      </c>
      <c r="P138" s="753" t="s">
        <v>1189</v>
      </c>
      <c r="Q138" s="765" t="s">
        <v>1120</v>
      </c>
      <c r="R138" s="765" t="s">
        <v>1120</v>
      </c>
      <c r="S138" s="755">
        <v>2</v>
      </c>
      <c r="T138" s="766">
        <v>2.11</v>
      </c>
      <c r="U138" s="771">
        <v>41456</v>
      </c>
      <c r="V138" s="771">
        <v>42156</v>
      </c>
      <c r="W138" s="701">
        <v>7</v>
      </c>
      <c r="X138" s="1081"/>
      <c r="Y138" s="1092"/>
      <c r="Z138" s="1081">
        <f t="shared" si="15"/>
        <v>0</v>
      </c>
      <c r="AA138" s="868"/>
      <c r="AB138" s="868"/>
      <c r="AC138" s="868"/>
      <c r="AD138" s="868"/>
      <c r="AE138" s="868"/>
      <c r="AF138" s="868"/>
      <c r="AG138" s="868"/>
      <c r="AH138" s="868"/>
      <c r="AI138" s="868"/>
      <c r="AJ138" s="868"/>
      <c r="AK138" s="868"/>
      <c r="AL138" s="868"/>
      <c r="AM138" s="868">
        <f t="shared" si="16"/>
        <v>0</v>
      </c>
      <c r="AN138" s="868">
        <f t="shared" si="17"/>
        <v>0</v>
      </c>
      <c r="AO138" s="915">
        <v>80500</v>
      </c>
      <c r="AP138" s="868"/>
      <c r="AQ138" s="704"/>
      <c r="AR138" s="704"/>
      <c r="AS138" s="704"/>
      <c r="AT138" s="704"/>
      <c r="AU138" s="704"/>
      <c r="AV138" s="704"/>
      <c r="AW138" s="704"/>
      <c r="AX138" s="704"/>
      <c r="AY138" s="704"/>
      <c r="AZ138" s="704"/>
      <c r="BA138" s="704"/>
      <c r="BB138" s="704"/>
      <c r="BC138" s="704"/>
      <c r="BD138" s="704"/>
      <c r="BE138" s="704"/>
      <c r="BF138" s="704"/>
      <c r="BG138" s="704"/>
      <c r="BH138" s="704"/>
      <c r="BI138" s="704"/>
      <c r="BJ138" s="704"/>
      <c r="BK138" s="704"/>
      <c r="BL138" s="704"/>
      <c r="BM138" s="704"/>
      <c r="BN138" s="704"/>
      <c r="BO138" s="704"/>
      <c r="BP138" s="704"/>
      <c r="BQ138" s="704"/>
      <c r="BR138" s="704"/>
      <c r="BS138" s="704"/>
      <c r="BT138" s="704"/>
      <c r="BU138" s="704"/>
      <c r="BV138" s="704"/>
      <c r="BW138" s="704"/>
      <c r="BX138" s="704"/>
      <c r="BY138" s="704"/>
      <c r="BZ138" s="704"/>
      <c r="CA138" s="704"/>
      <c r="CB138" s="704"/>
      <c r="CC138" s="704"/>
      <c r="CD138" s="704"/>
      <c r="CE138" s="704"/>
      <c r="CF138" s="704"/>
      <c r="CG138" s="704"/>
      <c r="CH138" s="704"/>
      <c r="CI138" s="704"/>
      <c r="CJ138" s="704"/>
      <c r="CK138" s="704"/>
      <c r="CL138" s="704"/>
      <c r="CM138" s="704"/>
      <c r="CN138" s="704"/>
      <c r="CO138" s="704"/>
      <c r="CP138" s="704"/>
      <c r="CQ138" s="704"/>
      <c r="CR138" s="704"/>
      <c r="CS138" s="704"/>
      <c r="CT138" s="704"/>
      <c r="CU138" s="704"/>
      <c r="CV138" s="704"/>
      <c r="CW138" s="704"/>
      <c r="CX138" s="704"/>
      <c r="CY138" s="704"/>
      <c r="CZ138" s="704"/>
      <c r="DA138" s="704"/>
      <c r="DB138" s="704"/>
      <c r="DC138" s="704"/>
      <c r="DD138" s="704"/>
      <c r="DE138" s="704"/>
      <c r="DF138" s="704"/>
      <c r="DG138" s="704"/>
      <c r="DH138" s="704"/>
      <c r="DI138" s="704"/>
      <c r="DJ138" s="704"/>
      <c r="DK138" s="704"/>
      <c r="DL138" s="704"/>
      <c r="DM138" s="704"/>
      <c r="DN138" s="704"/>
      <c r="DO138" s="704"/>
      <c r="DP138" s="704"/>
      <c r="DQ138" s="706"/>
      <c r="DR138" s="706"/>
      <c r="DS138" s="706"/>
      <c r="DT138" s="706"/>
      <c r="DU138" s="706"/>
      <c r="DV138" s="706"/>
      <c r="DW138" s="706"/>
      <c r="DX138" s="706"/>
      <c r="DY138" s="706"/>
      <c r="DZ138" s="706"/>
      <c r="EA138" s="706"/>
      <c r="EB138" s="706"/>
      <c r="EC138" s="706"/>
      <c r="ED138" s="704"/>
      <c r="EE138" s="704"/>
      <c r="EF138" s="706"/>
      <c r="EG138" s="706"/>
      <c r="EH138" s="706"/>
      <c r="EI138" s="706"/>
      <c r="EJ138" s="706"/>
      <c r="EK138" s="706"/>
      <c r="EL138" s="706"/>
      <c r="EM138" s="706"/>
      <c r="EN138" s="706"/>
      <c r="EO138" s="706"/>
      <c r="EP138" s="706"/>
      <c r="EQ138" s="706"/>
      <c r="ER138" s="706"/>
      <c r="ES138" s="706"/>
      <c r="ET138" s="706"/>
      <c r="EU138" s="706"/>
      <c r="EV138" s="706"/>
      <c r="EW138" s="706"/>
      <c r="EX138" s="706"/>
      <c r="EY138" s="706"/>
      <c r="EZ138" s="706"/>
      <c r="FA138" s="706"/>
      <c r="FB138" s="706"/>
      <c r="FC138" s="706"/>
      <c r="FD138" s="706"/>
      <c r="FE138" s="706"/>
      <c r="FF138" s="706"/>
      <c r="FG138" s="706"/>
      <c r="FH138" s="706"/>
      <c r="FI138" s="706"/>
      <c r="FJ138" s="704"/>
      <c r="FK138" s="706"/>
      <c r="FL138" s="704"/>
      <c r="FM138" s="704"/>
      <c r="FN138" s="704"/>
      <c r="FO138" s="704"/>
      <c r="FP138" s="704"/>
      <c r="FQ138" s="704"/>
      <c r="FR138" s="704"/>
      <c r="FS138" s="704"/>
      <c r="FT138" s="704"/>
      <c r="FU138" s="704"/>
      <c r="FV138" s="704"/>
      <c r="FW138" s="704"/>
      <c r="FX138" s="704"/>
      <c r="FY138" s="704"/>
      <c r="FZ138" s="704"/>
      <c r="GA138" s="704"/>
      <c r="GB138" s="704"/>
      <c r="GC138" s="704"/>
      <c r="GD138" s="704"/>
      <c r="GE138" s="704"/>
      <c r="GF138" s="704"/>
      <c r="GG138" s="704"/>
      <c r="GH138" s="704"/>
      <c r="GI138" s="704"/>
      <c r="GJ138" s="704"/>
      <c r="GK138" s="704"/>
      <c r="GL138" s="704"/>
      <c r="GM138" s="704"/>
      <c r="GN138" s="704"/>
      <c r="GO138" s="704"/>
      <c r="GP138" s="704"/>
      <c r="GQ138" s="704"/>
      <c r="GR138" s="704"/>
      <c r="GS138" s="704"/>
      <c r="GT138" s="704"/>
      <c r="GU138" s="704"/>
      <c r="GV138" s="704"/>
      <c r="GW138" s="704"/>
      <c r="GX138" s="704"/>
      <c r="GY138" s="704"/>
      <c r="GZ138" s="704"/>
      <c r="HA138" s="704"/>
      <c r="HB138" s="704"/>
      <c r="HC138" s="704"/>
      <c r="HD138" s="704"/>
      <c r="HE138" s="704"/>
      <c r="HF138" s="704"/>
      <c r="HG138" s="704"/>
      <c r="HH138" s="704"/>
      <c r="HI138" s="704"/>
      <c r="HJ138" s="704"/>
      <c r="HK138" s="704"/>
      <c r="HL138" s="704"/>
      <c r="HM138" s="704"/>
      <c r="HN138" s="704"/>
      <c r="HO138" s="704"/>
      <c r="HP138" s="704"/>
      <c r="HQ138" s="704"/>
      <c r="HR138" s="704"/>
      <c r="HS138" s="706"/>
      <c r="HT138" s="706"/>
      <c r="HU138" s="706"/>
      <c r="HV138" s="706"/>
      <c r="HW138" s="706"/>
      <c r="HX138" s="706"/>
      <c r="HY138" s="706"/>
      <c r="HZ138" s="706"/>
      <c r="IA138" s="706"/>
      <c r="IB138" s="706"/>
      <c r="IC138" s="706"/>
    </row>
    <row r="139" spans="1:243" s="1034" customFormat="1" ht="27" customHeight="1" x14ac:dyDescent="0.25">
      <c r="A139" s="691">
        <v>90</v>
      </c>
      <c r="B139" s="694" t="s">
        <v>1206</v>
      </c>
      <c r="C139" s="1069">
        <v>224</v>
      </c>
      <c r="D139" s="1070">
        <v>532</v>
      </c>
      <c r="E139" s="707" t="s">
        <v>1122</v>
      </c>
      <c r="F139" s="696" t="s">
        <v>1121</v>
      </c>
      <c r="G139" s="708" t="s">
        <v>1249</v>
      </c>
      <c r="H139" s="767" t="s">
        <v>1112</v>
      </c>
      <c r="I139" s="752" t="s">
        <v>1113</v>
      </c>
      <c r="J139" s="753" t="s">
        <v>1139</v>
      </c>
      <c r="K139" s="1065" t="s">
        <v>1115</v>
      </c>
      <c r="L139" s="1065" t="s">
        <v>1124</v>
      </c>
      <c r="M139" s="753" t="s">
        <v>1140</v>
      </c>
      <c r="N139" s="753" t="s">
        <v>1141</v>
      </c>
      <c r="O139" s="753" t="s">
        <v>1141</v>
      </c>
      <c r="P139" s="753" t="s">
        <v>1189</v>
      </c>
      <c r="Q139" s="765" t="s">
        <v>1120</v>
      </c>
      <c r="R139" s="765" t="s">
        <v>1120</v>
      </c>
      <c r="S139" s="755">
        <v>2</v>
      </c>
      <c r="T139" s="766">
        <v>2.11</v>
      </c>
      <c r="U139" s="771">
        <v>41456</v>
      </c>
      <c r="V139" s="771">
        <v>42156</v>
      </c>
      <c r="W139" s="701">
        <v>25</v>
      </c>
      <c r="X139" s="1081"/>
      <c r="Y139" s="1092"/>
      <c r="Z139" s="1081">
        <f t="shared" si="15"/>
        <v>0</v>
      </c>
      <c r="AA139" s="868"/>
      <c r="AB139" s="868"/>
      <c r="AC139" s="868"/>
      <c r="AD139" s="868"/>
      <c r="AE139" s="868"/>
      <c r="AF139" s="868"/>
      <c r="AG139" s="868"/>
      <c r="AH139" s="868"/>
      <c r="AI139" s="868"/>
      <c r="AJ139" s="868"/>
      <c r="AK139" s="868"/>
      <c r="AL139" s="868"/>
      <c r="AM139" s="868">
        <f t="shared" si="16"/>
        <v>0</v>
      </c>
      <c r="AN139" s="868">
        <f t="shared" si="17"/>
        <v>0</v>
      </c>
      <c r="AO139" s="915"/>
      <c r="AP139" s="868">
        <v>138900</v>
      </c>
      <c r="AQ139" s="704"/>
      <c r="AR139" s="704"/>
      <c r="AS139" s="704"/>
      <c r="AT139" s="704"/>
      <c r="AU139" s="704"/>
      <c r="AV139" s="704"/>
      <c r="AW139" s="704"/>
      <c r="AX139" s="704"/>
      <c r="AY139" s="704"/>
      <c r="AZ139" s="704"/>
      <c r="BA139" s="704"/>
      <c r="BB139" s="704"/>
      <c r="BC139" s="704"/>
      <c r="BD139" s="704"/>
      <c r="BE139" s="704"/>
      <c r="BF139" s="704"/>
      <c r="BG139" s="704"/>
      <c r="BH139" s="704"/>
      <c r="BI139" s="704"/>
      <c r="BJ139" s="704"/>
      <c r="BK139" s="704"/>
      <c r="BL139" s="704"/>
      <c r="BM139" s="704"/>
      <c r="BN139" s="704"/>
      <c r="BO139" s="704"/>
      <c r="BP139" s="704"/>
      <c r="BQ139" s="704"/>
      <c r="BR139" s="704"/>
      <c r="BS139" s="704"/>
      <c r="BT139" s="704"/>
      <c r="BU139" s="704"/>
      <c r="BV139" s="704"/>
      <c r="BW139" s="704"/>
      <c r="BX139" s="704"/>
      <c r="BY139" s="704"/>
      <c r="BZ139" s="704"/>
      <c r="CA139" s="704"/>
      <c r="CB139" s="704"/>
      <c r="CC139" s="704"/>
      <c r="CD139" s="704"/>
      <c r="CE139" s="704"/>
      <c r="CF139" s="704"/>
      <c r="CG139" s="704"/>
      <c r="CH139" s="704"/>
      <c r="CI139" s="704"/>
      <c r="CJ139" s="704"/>
      <c r="CK139" s="704"/>
      <c r="CL139" s="704"/>
      <c r="CM139" s="704"/>
      <c r="CN139" s="704"/>
      <c r="CO139" s="704"/>
      <c r="CP139" s="704"/>
      <c r="CQ139" s="704"/>
      <c r="CR139" s="704"/>
      <c r="CS139" s="704"/>
      <c r="CT139" s="704"/>
      <c r="CU139" s="704"/>
      <c r="CV139" s="704"/>
      <c r="CW139" s="704"/>
      <c r="CX139" s="704"/>
      <c r="CY139" s="704"/>
      <c r="CZ139" s="704"/>
      <c r="DA139" s="704"/>
      <c r="DB139" s="704"/>
      <c r="DC139" s="704"/>
      <c r="DD139" s="704"/>
      <c r="DE139" s="704"/>
      <c r="DF139" s="704"/>
      <c r="DG139" s="704"/>
      <c r="DH139" s="704"/>
      <c r="DI139" s="704"/>
      <c r="DJ139" s="704"/>
      <c r="DK139" s="704"/>
      <c r="DL139" s="704"/>
      <c r="DM139" s="704"/>
      <c r="DN139" s="704"/>
      <c r="DO139" s="704"/>
      <c r="DP139" s="704"/>
      <c r="DQ139" s="706"/>
      <c r="DR139" s="706"/>
      <c r="DS139" s="706"/>
      <c r="DT139" s="706"/>
      <c r="DU139" s="706"/>
      <c r="DV139" s="706"/>
      <c r="DW139" s="706"/>
      <c r="DX139" s="706"/>
      <c r="DY139" s="706"/>
      <c r="DZ139" s="706"/>
      <c r="EA139" s="706"/>
      <c r="EB139" s="706"/>
      <c r="EC139" s="706"/>
      <c r="ED139" s="704"/>
      <c r="EE139" s="704"/>
      <c r="EF139" s="706"/>
      <c r="EG139" s="706"/>
      <c r="EH139" s="706"/>
      <c r="EI139" s="706"/>
      <c r="EJ139" s="706"/>
      <c r="EK139" s="706"/>
      <c r="EL139" s="706"/>
      <c r="EM139" s="706"/>
      <c r="EN139" s="706"/>
      <c r="EO139" s="706"/>
      <c r="EP139" s="706"/>
      <c r="EQ139" s="706"/>
      <c r="ER139" s="706"/>
      <c r="ES139" s="706"/>
      <c r="ET139" s="706"/>
      <c r="EU139" s="706"/>
      <c r="EV139" s="706"/>
      <c r="EW139" s="706"/>
      <c r="EX139" s="706"/>
      <c r="EY139" s="706"/>
      <c r="EZ139" s="706"/>
      <c r="FA139" s="706"/>
      <c r="FB139" s="706"/>
      <c r="FC139" s="706"/>
      <c r="FD139" s="706"/>
      <c r="FE139" s="706"/>
      <c r="FF139" s="706"/>
      <c r="FG139" s="706"/>
      <c r="FH139" s="706"/>
      <c r="FI139" s="706"/>
      <c r="FJ139" s="704"/>
      <c r="FK139" s="1044"/>
      <c r="FL139" s="704"/>
      <c r="FM139" s="704"/>
      <c r="FN139" s="704"/>
      <c r="FO139" s="704"/>
      <c r="FP139" s="704"/>
      <c r="FQ139" s="704"/>
      <c r="FR139" s="704"/>
      <c r="FS139" s="704"/>
      <c r="FT139" s="704"/>
      <c r="FU139" s="704"/>
      <c r="FV139" s="704"/>
      <c r="FW139" s="704"/>
      <c r="FX139" s="704"/>
      <c r="FY139" s="704"/>
      <c r="FZ139" s="704"/>
      <c r="GA139" s="704"/>
      <c r="GB139" s="704"/>
      <c r="GC139" s="704"/>
      <c r="GD139" s="704"/>
      <c r="GE139" s="704"/>
      <c r="GF139" s="704"/>
      <c r="GG139" s="704"/>
      <c r="GH139" s="704"/>
      <c r="GI139" s="704"/>
      <c r="GJ139" s="704"/>
      <c r="GK139" s="704"/>
      <c r="GL139" s="704"/>
      <c r="GM139" s="706"/>
      <c r="GN139" s="706"/>
      <c r="GO139" s="706"/>
      <c r="GP139" s="706"/>
      <c r="GQ139" s="706"/>
      <c r="GR139" s="706"/>
      <c r="GS139" s="706"/>
      <c r="GT139" s="706"/>
      <c r="GU139" s="706"/>
      <c r="GV139" s="704"/>
      <c r="GW139" s="704"/>
      <c r="GX139" s="704"/>
      <c r="GY139" s="704"/>
      <c r="GZ139" s="704"/>
      <c r="HA139" s="704"/>
      <c r="HB139" s="704"/>
      <c r="HC139" s="704"/>
      <c r="HD139" s="704"/>
      <c r="HE139" s="704"/>
      <c r="HF139" s="704"/>
      <c r="HG139" s="704"/>
      <c r="HH139" s="704"/>
      <c r="HI139" s="704"/>
      <c r="HJ139" s="704"/>
      <c r="HK139" s="704"/>
      <c r="HL139" s="704"/>
      <c r="HM139" s="704"/>
      <c r="HN139" s="704"/>
      <c r="HO139" s="704"/>
      <c r="HP139" s="704"/>
      <c r="HQ139" s="704"/>
      <c r="HR139" s="704"/>
      <c r="HS139" s="706"/>
      <c r="HT139" s="706"/>
      <c r="HU139" s="706"/>
      <c r="HV139" s="1047"/>
      <c r="HW139" s="1047"/>
      <c r="HX139" s="1047"/>
      <c r="HY139" s="1047"/>
      <c r="HZ139" s="1047"/>
      <c r="IA139" s="1047"/>
      <c r="IB139" s="1047"/>
      <c r="IC139" s="1047"/>
      <c r="ID139" s="1047"/>
      <c r="IE139" s="1047"/>
      <c r="IF139" s="1047"/>
      <c r="IG139" s="1047"/>
      <c r="IH139" s="1047"/>
      <c r="II139" s="1047"/>
    </row>
    <row r="140" spans="1:243" s="1034" customFormat="1" ht="27" customHeight="1" x14ac:dyDescent="0.25">
      <c r="A140" s="1122">
        <v>91</v>
      </c>
      <c r="B140" s="694" t="s">
        <v>1206</v>
      </c>
      <c r="C140" s="1069">
        <v>224</v>
      </c>
      <c r="D140" s="1070">
        <v>532</v>
      </c>
      <c r="E140" s="707" t="s">
        <v>1122</v>
      </c>
      <c r="F140" s="696" t="s">
        <v>1121</v>
      </c>
      <c r="G140" s="708" t="s">
        <v>1247</v>
      </c>
      <c r="H140" s="767" t="s">
        <v>1112</v>
      </c>
      <c r="I140" s="752" t="s">
        <v>1113</v>
      </c>
      <c r="J140" s="753" t="s">
        <v>1139</v>
      </c>
      <c r="K140" s="1065" t="s">
        <v>1115</v>
      </c>
      <c r="L140" s="1065" t="s">
        <v>1124</v>
      </c>
      <c r="M140" s="753" t="s">
        <v>1140</v>
      </c>
      <c r="N140" s="753" t="s">
        <v>1141</v>
      </c>
      <c r="O140" s="753" t="s">
        <v>1141</v>
      </c>
      <c r="P140" s="753" t="s">
        <v>1189</v>
      </c>
      <c r="Q140" s="765" t="s">
        <v>1120</v>
      </c>
      <c r="R140" s="765" t="s">
        <v>1120</v>
      </c>
      <c r="S140" s="755">
        <v>2</v>
      </c>
      <c r="T140" s="766">
        <v>2.11</v>
      </c>
      <c r="U140" s="771">
        <v>41456</v>
      </c>
      <c r="V140" s="771">
        <v>42156</v>
      </c>
      <c r="W140" s="701">
        <v>10</v>
      </c>
      <c r="X140" s="1081"/>
      <c r="Y140" s="1092"/>
      <c r="Z140" s="1081">
        <f t="shared" si="15"/>
        <v>0</v>
      </c>
      <c r="AA140" s="868"/>
      <c r="AB140" s="868"/>
      <c r="AC140" s="868"/>
      <c r="AD140" s="868"/>
      <c r="AE140" s="868"/>
      <c r="AF140" s="868"/>
      <c r="AG140" s="868"/>
      <c r="AH140" s="868"/>
      <c r="AI140" s="868"/>
      <c r="AJ140" s="868"/>
      <c r="AK140" s="868"/>
      <c r="AL140" s="868"/>
      <c r="AM140" s="868">
        <f t="shared" si="16"/>
        <v>0</v>
      </c>
      <c r="AN140" s="868">
        <f t="shared" si="17"/>
        <v>0</v>
      </c>
      <c r="AO140" s="915">
        <v>120000</v>
      </c>
      <c r="AP140" s="868">
        <v>160000</v>
      </c>
      <c r="AQ140" s="704"/>
      <c r="AR140" s="704"/>
      <c r="AS140" s="704"/>
      <c r="AT140" s="704"/>
      <c r="AU140" s="704"/>
      <c r="AV140" s="704"/>
      <c r="AW140" s="704"/>
      <c r="AX140" s="704"/>
      <c r="AY140" s="704"/>
      <c r="AZ140" s="704"/>
      <c r="BA140" s="704"/>
      <c r="BB140" s="704"/>
      <c r="BC140" s="704"/>
      <c r="BD140" s="704"/>
      <c r="BE140" s="704"/>
      <c r="BF140" s="704"/>
      <c r="BG140" s="704"/>
      <c r="BH140" s="704"/>
      <c r="BI140" s="704"/>
      <c r="BJ140" s="704"/>
      <c r="BK140" s="704"/>
      <c r="BL140" s="704"/>
      <c r="BM140" s="704"/>
      <c r="BN140" s="704"/>
      <c r="BO140" s="704"/>
      <c r="BP140" s="704"/>
      <c r="BQ140" s="704"/>
      <c r="BR140" s="704"/>
      <c r="BS140" s="704"/>
      <c r="BT140" s="704"/>
      <c r="BU140" s="704"/>
      <c r="BV140" s="704"/>
      <c r="BW140" s="704"/>
      <c r="BX140" s="704"/>
      <c r="BY140" s="704"/>
      <c r="BZ140" s="704"/>
      <c r="CA140" s="704"/>
      <c r="CB140" s="704"/>
      <c r="CC140" s="704"/>
      <c r="CD140" s="704"/>
      <c r="CE140" s="704"/>
      <c r="CF140" s="704"/>
      <c r="CG140" s="704"/>
      <c r="CH140" s="704"/>
      <c r="CI140" s="704"/>
      <c r="CJ140" s="704"/>
      <c r="CK140" s="704"/>
      <c r="CL140" s="704"/>
      <c r="CM140" s="704"/>
      <c r="CN140" s="704"/>
      <c r="CO140" s="704"/>
      <c r="CP140" s="704"/>
      <c r="CQ140" s="704"/>
      <c r="CR140" s="704"/>
      <c r="CS140" s="704"/>
      <c r="CT140" s="704"/>
      <c r="CU140" s="704"/>
      <c r="CV140" s="704"/>
      <c r="CW140" s="704"/>
      <c r="CX140" s="704"/>
      <c r="CY140" s="704"/>
      <c r="CZ140" s="704"/>
      <c r="DA140" s="704"/>
      <c r="DB140" s="704"/>
      <c r="DC140" s="704"/>
      <c r="DD140" s="704"/>
      <c r="DE140" s="704"/>
      <c r="DF140" s="704"/>
      <c r="DG140" s="704"/>
      <c r="DH140" s="704"/>
      <c r="DI140" s="704"/>
      <c r="DJ140" s="704"/>
      <c r="DK140" s="704"/>
      <c r="DL140" s="704"/>
      <c r="DM140" s="704"/>
      <c r="DN140" s="704"/>
      <c r="DO140" s="704"/>
      <c r="DP140" s="704"/>
      <c r="DQ140" s="706"/>
      <c r="DR140" s="706"/>
      <c r="DS140" s="706"/>
      <c r="DT140" s="706"/>
      <c r="DU140" s="706"/>
      <c r="DV140" s="706"/>
      <c r="DW140" s="706"/>
      <c r="DX140" s="706"/>
      <c r="DY140" s="706"/>
      <c r="DZ140" s="706"/>
      <c r="EA140" s="706"/>
      <c r="EB140" s="706"/>
      <c r="EC140" s="706"/>
      <c r="ED140" s="704"/>
      <c r="EE140" s="704"/>
      <c r="EF140" s="706"/>
      <c r="EG140" s="706"/>
      <c r="EH140" s="706"/>
      <c r="EI140" s="706"/>
      <c r="EJ140" s="706"/>
      <c r="EK140" s="706"/>
      <c r="EL140" s="706"/>
      <c r="EM140" s="706"/>
      <c r="EN140" s="706"/>
      <c r="EO140" s="706"/>
      <c r="EP140" s="706"/>
      <c r="EQ140" s="706"/>
      <c r="ER140" s="706"/>
      <c r="ES140" s="706"/>
      <c r="ET140" s="706"/>
      <c r="EU140" s="706"/>
      <c r="EV140" s="706"/>
      <c r="EW140" s="706"/>
      <c r="EX140" s="706"/>
      <c r="EY140" s="706"/>
      <c r="EZ140" s="706"/>
      <c r="FA140" s="706"/>
      <c r="FB140" s="706"/>
      <c r="FC140" s="706"/>
      <c r="FD140" s="706"/>
      <c r="FE140" s="706"/>
      <c r="FF140" s="706"/>
      <c r="FG140" s="706"/>
      <c r="FH140" s="706"/>
      <c r="FI140" s="706"/>
      <c r="FJ140" s="704"/>
      <c r="FK140" s="706"/>
      <c r="FL140" s="704"/>
      <c r="FM140" s="704"/>
      <c r="FN140" s="704"/>
      <c r="FO140" s="704"/>
      <c r="FP140" s="704"/>
      <c r="FQ140" s="704"/>
      <c r="FR140" s="704"/>
      <c r="FS140" s="704"/>
      <c r="FT140" s="704"/>
      <c r="FU140" s="704"/>
      <c r="FV140" s="704"/>
      <c r="FW140" s="704"/>
      <c r="FX140" s="704"/>
      <c r="FY140" s="704"/>
      <c r="FZ140" s="704"/>
      <c r="GA140" s="704"/>
      <c r="GB140" s="704"/>
      <c r="GC140" s="704"/>
      <c r="GD140" s="704"/>
      <c r="GE140" s="704"/>
      <c r="GF140" s="704"/>
      <c r="GG140" s="704"/>
      <c r="GH140" s="704"/>
      <c r="GI140" s="704"/>
      <c r="GJ140" s="704"/>
      <c r="GK140" s="704"/>
      <c r="GL140" s="704"/>
      <c r="GM140" s="704"/>
      <c r="GN140" s="704"/>
      <c r="GO140" s="704"/>
      <c r="GP140" s="704"/>
      <c r="GQ140" s="704"/>
      <c r="GR140" s="704"/>
      <c r="GS140" s="704"/>
      <c r="GT140" s="704"/>
      <c r="GU140" s="704"/>
      <c r="GV140" s="704"/>
      <c r="GW140" s="704"/>
      <c r="GX140" s="704"/>
      <c r="GY140" s="704"/>
      <c r="GZ140" s="704"/>
      <c r="HA140" s="704"/>
      <c r="HB140" s="704"/>
      <c r="HC140" s="704"/>
      <c r="HD140" s="704"/>
      <c r="HE140" s="704"/>
      <c r="HF140" s="704"/>
      <c r="HG140" s="704"/>
      <c r="HH140" s="704"/>
      <c r="HI140" s="704"/>
      <c r="HJ140" s="704"/>
      <c r="HK140" s="704"/>
      <c r="HL140" s="704"/>
      <c r="HM140" s="704"/>
      <c r="HN140" s="704"/>
      <c r="HO140" s="704"/>
      <c r="HP140" s="704"/>
      <c r="HQ140" s="704"/>
      <c r="HR140" s="704"/>
      <c r="HS140" s="706"/>
      <c r="HT140" s="706"/>
      <c r="HU140" s="706"/>
      <c r="HV140" s="706"/>
      <c r="HW140" s="706"/>
      <c r="HX140" s="706"/>
      <c r="HY140" s="706"/>
      <c r="HZ140" s="706"/>
      <c r="IA140" s="706"/>
      <c r="IB140" s="706"/>
      <c r="IC140" s="706"/>
    </row>
    <row r="141" spans="1:243" s="1034" customFormat="1" ht="27" customHeight="1" x14ac:dyDescent="0.25">
      <c r="A141" s="691">
        <v>92</v>
      </c>
      <c r="B141" s="694" t="s">
        <v>1206</v>
      </c>
      <c r="C141" s="1069">
        <v>224</v>
      </c>
      <c r="D141" s="1070">
        <v>532</v>
      </c>
      <c r="E141" s="707" t="s">
        <v>1122</v>
      </c>
      <c r="F141" s="696" t="s">
        <v>1121</v>
      </c>
      <c r="G141" s="708" t="s">
        <v>1244</v>
      </c>
      <c r="H141" s="767" t="s">
        <v>1112</v>
      </c>
      <c r="I141" s="752" t="s">
        <v>1113</v>
      </c>
      <c r="J141" s="753" t="s">
        <v>1139</v>
      </c>
      <c r="K141" s="1065" t="s">
        <v>1115</v>
      </c>
      <c r="L141" s="1065" t="s">
        <v>1116</v>
      </c>
      <c r="M141" s="753" t="s">
        <v>1140</v>
      </c>
      <c r="N141" s="753" t="s">
        <v>1141</v>
      </c>
      <c r="O141" s="753" t="s">
        <v>1141</v>
      </c>
      <c r="P141" s="753" t="s">
        <v>1189</v>
      </c>
      <c r="Q141" s="1066">
        <v>26</v>
      </c>
      <c r="R141" s="765" t="s">
        <v>1120</v>
      </c>
      <c r="S141" s="755">
        <v>2</v>
      </c>
      <c r="T141" s="766">
        <v>2.11</v>
      </c>
      <c r="U141" s="771">
        <v>41456</v>
      </c>
      <c r="V141" s="771">
        <v>42156</v>
      </c>
      <c r="W141" s="701">
        <v>15</v>
      </c>
      <c r="X141" s="1081"/>
      <c r="Y141" s="1092"/>
      <c r="Z141" s="1081">
        <f t="shared" si="15"/>
        <v>0</v>
      </c>
      <c r="AA141" s="868"/>
      <c r="AB141" s="868"/>
      <c r="AC141" s="868"/>
      <c r="AD141" s="868"/>
      <c r="AE141" s="868"/>
      <c r="AF141" s="868"/>
      <c r="AG141" s="868"/>
      <c r="AH141" s="868"/>
      <c r="AI141" s="868"/>
      <c r="AJ141" s="868"/>
      <c r="AK141" s="868"/>
      <c r="AL141" s="868"/>
      <c r="AM141" s="868">
        <f t="shared" si="16"/>
        <v>0</v>
      </c>
      <c r="AN141" s="868">
        <f t="shared" si="17"/>
        <v>0</v>
      </c>
      <c r="AO141" s="915">
        <v>1500000</v>
      </c>
      <c r="AP141" s="868"/>
      <c r="AQ141" s="704"/>
      <c r="AR141" s="704"/>
      <c r="AS141" s="704"/>
      <c r="AT141" s="704"/>
      <c r="AU141" s="704"/>
      <c r="AV141" s="704"/>
      <c r="AW141" s="704"/>
      <c r="AX141" s="704"/>
      <c r="AY141" s="704"/>
      <c r="AZ141" s="704"/>
      <c r="BA141" s="704"/>
      <c r="BB141" s="704"/>
      <c r="BC141" s="704"/>
      <c r="BD141" s="704"/>
      <c r="BE141" s="704"/>
      <c r="BF141" s="704"/>
      <c r="BG141" s="704"/>
      <c r="BH141" s="704"/>
      <c r="BI141" s="704"/>
      <c r="BJ141" s="704"/>
      <c r="BK141" s="704"/>
      <c r="BL141" s="704"/>
      <c r="BM141" s="704"/>
      <c r="BN141" s="704"/>
      <c r="BO141" s="704"/>
      <c r="BP141" s="704"/>
      <c r="BQ141" s="704"/>
      <c r="BR141" s="704"/>
      <c r="BS141" s="704"/>
      <c r="BT141" s="704"/>
      <c r="BU141" s="704"/>
      <c r="BV141" s="704"/>
      <c r="BW141" s="704"/>
      <c r="BX141" s="704"/>
      <c r="BY141" s="704"/>
      <c r="BZ141" s="704"/>
      <c r="CA141" s="704"/>
      <c r="CB141" s="704"/>
      <c r="CC141" s="704"/>
      <c r="CD141" s="704"/>
      <c r="CE141" s="704"/>
      <c r="CF141" s="704"/>
      <c r="CG141" s="704"/>
      <c r="CH141" s="704"/>
      <c r="CI141" s="704"/>
      <c r="CJ141" s="704"/>
      <c r="CK141" s="704"/>
      <c r="CL141" s="704"/>
      <c r="CM141" s="704"/>
      <c r="CN141" s="704"/>
      <c r="CO141" s="704"/>
      <c r="CP141" s="704"/>
      <c r="CQ141" s="704"/>
      <c r="CR141" s="704"/>
      <c r="CS141" s="704"/>
      <c r="CT141" s="704"/>
      <c r="CU141" s="704"/>
      <c r="CV141" s="704"/>
      <c r="CW141" s="704"/>
      <c r="CX141" s="704"/>
      <c r="CY141" s="704"/>
      <c r="CZ141" s="704"/>
      <c r="DA141" s="704"/>
      <c r="DB141" s="704"/>
      <c r="DC141" s="704"/>
      <c r="DD141" s="704"/>
      <c r="DE141" s="704"/>
      <c r="DF141" s="704"/>
      <c r="DG141" s="704"/>
      <c r="DH141" s="704"/>
      <c r="DI141" s="704"/>
      <c r="DJ141" s="704"/>
      <c r="DK141" s="704"/>
      <c r="DL141" s="704"/>
      <c r="DM141" s="704"/>
      <c r="DN141" s="704"/>
      <c r="DO141" s="704"/>
      <c r="DP141" s="704"/>
      <c r="DQ141" s="706"/>
      <c r="DR141" s="706"/>
      <c r="DS141" s="706"/>
      <c r="DT141" s="706"/>
      <c r="DU141" s="706"/>
      <c r="DV141" s="706"/>
      <c r="DW141" s="706"/>
      <c r="DX141" s="706"/>
      <c r="DY141" s="706"/>
      <c r="DZ141" s="706"/>
      <c r="EA141" s="706"/>
      <c r="EB141" s="706"/>
      <c r="EC141" s="706"/>
      <c r="ED141" s="704"/>
      <c r="EE141" s="704"/>
      <c r="EF141" s="706"/>
      <c r="EG141" s="706"/>
      <c r="EH141" s="706"/>
      <c r="EI141" s="706"/>
      <c r="EJ141" s="706"/>
      <c r="EK141" s="706"/>
      <c r="EL141" s="706"/>
      <c r="EM141" s="706"/>
      <c r="EN141" s="706"/>
      <c r="EO141" s="706"/>
      <c r="EP141" s="706"/>
      <c r="EQ141" s="706"/>
      <c r="ER141" s="706"/>
      <c r="ES141" s="706"/>
      <c r="ET141" s="706"/>
      <c r="EU141" s="706"/>
      <c r="EV141" s="706"/>
      <c r="EW141" s="706"/>
      <c r="EX141" s="706"/>
      <c r="EY141" s="706"/>
      <c r="EZ141" s="706"/>
      <c r="FA141" s="706"/>
      <c r="FB141" s="706"/>
      <c r="FC141" s="706"/>
      <c r="FD141" s="706"/>
      <c r="FE141" s="706"/>
      <c r="FF141" s="706"/>
      <c r="FG141" s="706"/>
      <c r="FH141" s="706"/>
      <c r="FI141" s="706"/>
      <c r="FJ141" s="704"/>
      <c r="FK141" s="706"/>
      <c r="FL141" s="704"/>
      <c r="FM141" s="704"/>
      <c r="FN141" s="704"/>
      <c r="FO141" s="704"/>
      <c r="FP141" s="704"/>
      <c r="FQ141" s="704"/>
      <c r="FR141" s="704"/>
      <c r="FS141" s="704"/>
      <c r="FT141" s="704"/>
      <c r="FU141" s="704"/>
      <c r="FV141" s="704"/>
      <c r="FW141" s="704"/>
      <c r="FX141" s="704"/>
      <c r="FY141" s="704"/>
      <c r="FZ141" s="704"/>
      <c r="GA141" s="704"/>
      <c r="GB141" s="704"/>
      <c r="GC141" s="704"/>
      <c r="GD141" s="704"/>
      <c r="GE141" s="704"/>
      <c r="GF141" s="704"/>
      <c r="GG141" s="704"/>
      <c r="GH141" s="704"/>
      <c r="GI141" s="704"/>
      <c r="GJ141" s="704"/>
      <c r="GK141" s="704"/>
      <c r="GL141" s="704"/>
      <c r="GM141" s="704"/>
      <c r="GN141" s="704"/>
      <c r="GO141" s="704"/>
      <c r="GP141" s="704"/>
      <c r="GQ141" s="704"/>
      <c r="GR141" s="704"/>
      <c r="GS141" s="704"/>
      <c r="GT141" s="704"/>
      <c r="GU141" s="704"/>
      <c r="GV141" s="704"/>
      <c r="GW141" s="704"/>
      <c r="GX141" s="704"/>
      <c r="GY141" s="704"/>
      <c r="GZ141" s="704"/>
      <c r="HA141" s="704"/>
      <c r="HB141" s="704"/>
      <c r="HC141" s="704"/>
      <c r="HD141" s="704"/>
      <c r="HE141" s="704"/>
      <c r="HF141" s="704"/>
      <c r="HG141" s="704"/>
      <c r="HH141" s="704"/>
      <c r="HI141" s="704"/>
      <c r="HJ141" s="704"/>
      <c r="HK141" s="704"/>
      <c r="HL141" s="704"/>
      <c r="HM141" s="704"/>
      <c r="HN141" s="704"/>
      <c r="HO141" s="704"/>
      <c r="HP141" s="704"/>
      <c r="HQ141" s="706"/>
      <c r="HR141" s="706"/>
      <c r="HS141" s="706"/>
      <c r="HT141" s="706"/>
      <c r="HU141" s="706"/>
    </row>
    <row r="142" spans="1:243" s="706" customFormat="1" ht="27" customHeight="1" x14ac:dyDescent="0.25">
      <c r="A142" s="691">
        <v>93</v>
      </c>
      <c r="B142" s="694" t="s">
        <v>1206</v>
      </c>
      <c r="C142" s="696">
        <v>224</v>
      </c>
      <c r="D142" s="697">
        <v>536</v>
      </c>
      <c r="E142" s="698">
        <v>0</v>
      </c>
      <c r="F142" s="696" t="s">
        <v>1123</v>
      </c>
      <c r="G142" s="696" t="s">
        <v>1251</v>
      </c>
      <c r="H142" s="767" t="s">
        <v>1112</v>
      </c>
      <c r="I142" s="752" t="s">
        <v>1113</v>
      </c>
      <c r="J142" s="753" t="s">
        <v>1139</v>
      </c>
      <c r="K142" s="764" t="s">
        <v>1151</v>
      </c>
      <c r="L142" s="764" t="s">
        <v>1124</v>
      </c>
      <c r="M142" s="753" t="s">
        <v>1140</v>
      </c>
      <c r="N142" s="753" t="s">
        <v>1141</v>
      </c>
      <c r="O142" s="753" t="s">
        <v>1141</v>
      </c>
      <c r="P142" s="753" t="s">
        <v>1189</v>
      </c>
      <c r="Q142" s="765" t="s">
        <v>1252</v>
      </c>
      <c r="R142" s="765" t="s">
        <v>1120</v>
      </c>
      <c r="S142" s="755">
        <v>2</v>
      </c>
      <c r="T142" s="766">
        <v>2.11</v>
      </c>
      <c r="U142" s="771">
        <v>41456</v>
      </c>
      <c r="V142" s="771">
        <v>42156</v>
      </c>
      <c r="W142" s="701">
        <v>15</v>
      </c>
      <c r="X142" s="1081">
        <v>1250000</v>
      </c>
      <c r="Y142" s="1082">
        <v>360700</v>
      </c>
      <c r="Z142" s="1081">
        <f t="shared" si="15"/>
        <v>1610700</v>
      </c>
      <c r="AA142" s="868"/>
      <c r="AB142" s="868"/>
      <c r="AC142" s="868"/>
      <c r="AD142" s="868"/>
      <c r="AE142" s="868"/>
      <c r="AF142" s="868"/>
      <c r="AG142" s="868"/>
      <c r="AH142" s="868">
        <v>500000</v>
      </c>
      <c r="AI142" s="868">
        <v>250000</v>
      </c>
      <c r="AJ142" s="868">
        <v>250000</v>
      </c>
      <c r="AK142" s="868">
        <v>250000</v>
      </c>
      <c r="AL142" s="868">
        <v>360700</v>
      </c>
      <c r="AM142" s="868">
        <f t="shared" si="16"/>
        <v>1610700</v>
      </c>
      <c r="AN142" s="868">
        <f t="shared" si="17"/>
        <v>0</v>
      </c>
      <c r="AO142" s="915">
        <v>500000</v>
      </c>
      <c r="AP142" s="868">
        <v>500000</v>
      </c>
      <c r="AQ142" s="704"/>
      <c r="AR142" s="704"/>
      <c r="AS142" s="704"/>
      <c r="AT142" s="704"/>
      <c r="AU142" s="704"/>
      <c r="AV142" s="704"/>
      <c r="AW142" s="704"/>
      <c r="AX142" s="704"/>
      <c r="AY142" s="704"/>
      <c r="AZ142" s="704"/>
      <c r="BA142" s="704"/>
      <c r="BB142" s="704"/>
      <c r="BC142" s="704"/>
      <c r="BD142" s="704"/>
      <c r="BE142" s="704"/>
      <c r="BF142" s="704"/>
      <c r="BG142" s="704"/>
      <c r="BH142" s="704"/>
      <c r="BI142" s="704"/>
      <c r="BJ142" s="704"/>
      <c r="BK142" s="704"/>
      <c r="BL142" s="704"/>
      <c r="BM142" s="704"/>
      <c r="BN142" s="704"/>
      <c r="BO142" s="704"/>
      <c r="BP142" s="704"/>
      <c r="BQ142" s="704"/>
      <c r="BR142" s="704"/>
      <c r="BS142" s="704"/>
      <c r="BT142" s="704"/>
      <c r="BU142" s="704"/>
      <c r="BV142" s="704"/>
      <c r="BW142" s="704"/>
      <c r="BX142" s="704"/>
      <c r="BY142" s="704"/>
      <c r="BZ142" s="704"/>
      <c r="CA142" s="704"/>
      <c r="CB142" s="704"/>
      <c r="CC142" s="704"/>
      <c r="CD142" s="704"/>
      <c r="CE142" s="704"/>
      <c r="CF142" s="704"/>
      <c r="CG142" s="704"/>
      <c r="CH142" s="704"/>
      <c r="CI142" s="704"/>
      <c r="CJ142" s="704"/>
      <c r="CK142" s="704"/>
      <c r="CL142" s="704"/>
      <c r="CM142" s="704"/>
      <c r="CN142" s="704"/>
      <c r="CO142" s="704"/>
      <c r="CP142" s="704"/>
      <c r="CQ142" s="704"/>
      <c r="CR142" s="704"/>
      <c r="CS142" s="704"/>
      <c r="CT142" s="704"/>
      <c r="CU142" s="704"/>
      <c r="CV142" s="704"/>
      <c r="CW142" s="704"/>
      <c r="CX142" s="704"/>
      <c r="CY142" s="704"/>
      <c r="CZ142" s="704"/>
      <c r="DA142" s="704"/>
      <c r="DB142" s="704"/>
      <c r="DC142" s="704"/>
      <c r="DD142" s="704"/>
      <c r="DE142" s="704"/>
      <c r="DF142" s="704"/>
      <c r="DG142" s="704"/>
      <c r="DH142" s="704"/>
      <c r="DI142" s="704"/>
      <c r="DJ142" s="704"/>
      <c r="DK142" s="704"/>
      <c r="DL142" s="704"/>
      <c r="DM142" s="704"/>
      <c r="DN142" s="704"/>
      <c r="DO142" s="704"/>
      <c r="DP142" s="704"/>
      <c r="ED142" s="704"/>
      <c r="EE142" s="704"/>
      <c r="FJ142" s="704"/>
      <c r="FK142" s="1035"/>
      <c r="FL142" s="704"/>
      <c r="FM142" s="704"/>
      <c r="FN142" s="704"/>
      <c r="FO142" s="704"/>
      <c r="FP142" s="704"/>
      <c r="FQ142" s="704"/>
      <c r="FR142" s="704"/>
      <c r="FS142" s="704"/>
      <c r="FT142" s="704"/>
      <c r="FU142" s="704"/>
      <c r="FV142" s="704"/>
      <c r="FW142" s="704"/>
      <c r="FX142" s="704"/>
      <c r="FY142" s="704"/>
      <c r="FZ142" s="704"/>
      <c r="GA142" s="704"/>
      <c r="GB142" s="704"/>
      <c r="GC142" s="704"/>
      <c r="GD142" s="704"/>
      <c r="GE142" s="704"/>
      <c r="GF142" s="704"/>
      <c r="GG142" s="704"/>
      <c r="GH142" s="704"/>
      <c r="GI142" s="704"/>
      <c r="GJ142" s="704"/>
      <c r="GK142" s="704"/>
      <c r="GL142" s="704"/>
      <c r="HV142" s="1034"/>
      <c r="HW142" s="1034"/>
      <c r="HX142" s="1034"/>
      <c r="HY142" s="1034"/>
      <c r="HZ142" s="1034"/>
      <c r="IA142" s="1034"/>
      <c r="IB142" s="1034"/>
      <c r="IC142" s="1034"/>
      <c r="ID142" s="1034"/>
      <c r="IE142" s="1034"/>
      <c r="IF142" s="1034"/>
      <c r="IG142" s="1034"/>
      <c r="IH142" s="1034"/>
      <c r="II142" s="1034"/>
    </row>
    <row r="143" spans="1:243" s="706" customFormat="1" ht="27" customHeight="1" x14ac:dyDescent="0.25">
      <c r="A143" s="1122">
        <v>94</v>
      </c>
      <c r="B143" s="694" t="s">
        <v>1206</v>
      </c>
      <c r="C143" s="696">
        <v>224</v>
      </c>
      <c r="D143" s="697">
        <v>544</v>
      </c>
      <c r="E143" s="707">
        <v>1</v>
      </c>
      <c r="F143" s="696" t="s">
        <v>1125</v>
      </c>
      <c r="G143" s="696" t="s">
        <v>1253</v>
      </c>
      <c r="H143" s="767" t="s">
        <v>1112</v>
      </c>
      <c r="I143" s="752" t="s">
        <v>1113</v>
      </c>
      <c r="J143" s="753" t="s">
        <v>1139</v>
      </c>
      <c r="K143" s="764" t="s">
        <v>1151</v>
      </c>
      <c r="L143" s="764" t="s">
        <v>1124</v>
      </c>
      <c r="M143" s="753" t="s">
        <v>1140</v>
      </c>
      <c r="N143" s="753" t="s">
        <v>1141</v>
      </c>
      <c r="O143" s="753" t="s">
        <v>1141</v>
      </c>
      <c r="P143" s="753" t="s">
        <v>1189</v>
      </c>
      <c r="Q143" s="765">
        <v>2</v>
      </c>
      <c r="R143" s="765" t="s">
        <v>1120</v>
      </c>
      <c r="S143" s="755">
        <v>2</v>
      </c>
      <c r="T143" s="766">
        <v>2.11</v>
      </c>
      <c r="U143" s="771">
        <v>41456</v>
      </c>
      <c r="V143" s="771">
        <v>42156</v>
      </c>
      <c r="W143" s="701">
        <v>7</v>
      </c>
      <c r="X143" s="1081"/>
      <c r="Y143" s="1082">
        <v>20000</v>
      </c>
      <c r="Z143" s="1081">
        <f t="shared" si="15"/>
        <v>20000</v>
      </c>
      <c r="AA143" s="868"/>
      <c r="AB143" s="868"/>
      <c r="AC143" s="868"/>
      <c r="AD143" s="868">
        <v>20000</v>
      </c>
      <c r="AE143" s="868"/>
      <c r="AF143" s="868"/>
      <c r="AG143" s="868"/>
      <c r="AH143" s="868"/>
      <c r="AI143" s="868"/>
      <c r="AJ143" s="868"/>
      <c r="AK143" s="868"/>
      <c r="AL143" s="868"/>
      <c r="AM143" s="868">
        <f t="shared" si="16"/>
        <v>20000</v>
      </c>
      <c r="AN143" s="868">
        <f t="shared" si="17"/>
        <v>0</v>
      </c>
      <c r="AO143" s="915"/>
      <c r="AP143" s="868">
        <v>86000</v>
      </c>
      <c r="AQ143" s="704"/>
      <c r="AR143" s="704"/>
      <c r="AS143" s="704"/>
      <c r="AT143" s="704"/>
      <c r="AU143" s="704"/>
      <c r="AV143" s="704"/>
      <c r="AW143" s="704"/>
      <c r="AX143" s="704"/>
      <c r="AY143" s="704"/>
      <c r="AZ143" s="704"/>
      <c r="BA143" s="704"/>
      <c r="BB143" s="704"/>
      <c r="BC143" s="704"/>
      <c r="BD143" s="704"/>
      <c r="BE143" s="704"/>
      <c r="BF143" s="704"/>
      <c r="BG143" s="704"/>
      <c r="BH143" s="704"/>
      <c r="BI143" s="704"/>
      <c r="BJ143" s="704"/>
      <c r="BK143" s="704"/>
      <c r="BL143" s="704"/>
      <c r="BM143" s="704"/>
      <c r="BN143" s="704"/>
      <c r="BO143" s="704"/>
      <c r="BP143" s="704"/>
      <c r="BQ143" s="704"/>
      <c r="BR143" s="704"/>
      <c r="BS143" s="704"/>
      <c r="BT143" s="704"/>
      <c r="BU143" s="704"/>
      <c r="BV143" s="704"/>
      <c r="BW143" s="704"/>
      <c r="BX143" s="704"/>
      <c r="BY143" s="704"/>
      <c r="BZ143" s="704"/>
      <c r="CA143" s="704"/>
      <c r="CB143" s="704"/>
      <c r="CC143" s="704"/>
      <c r="CD143" s="704"/>
      <c r="CE143" s="704"/>
      <c r="CF143" s="704"/>
      <c r="CG143" s="704"/>
      <c r="CH143" s="704"/>
      <c r="CI143" s="704"/>
      <c r="CJ143" s="704"/>
      <c r="CK143" s="704"/>
      <c r="CL143" s="704"/>
      <c r="CM143" s="704"/>
      <c r="CN143" s="704"/>
      <c r="CO143" s="704"/>
      <c r="CP143" s="704"/>
      <c r="CQ143" s="704"/>
      <c r="CR143" s="704"/>
      <c r="CS143" s="704"/>
      <c r="CT143" s="704"/>
      <c r="CU143" s="704"/>
      <c r="CV143" s="704"/>
      <c r="CW143" s="704"/>
      <c r="CX143" s="704"/>
      <c r="CY143" s="704"/>
      <c r="CZ143" s="704"/>
      <c r="DA143" s="704"/>
      <c r="DB143" s="704"/>
      <c r="DC143" s="704"/>
      <c r="DD143" s="704"/>
      <c r="DE143" s="704"/>
      <c r="DF143" s="704"/>
      <c r="DG143" s="704"/>
      <c r="DH143" s="704"/>
      <c r="DI143" s="704"/>
      <c r="DJ143" s="704"/>
      <c r="DK143" s="704"/>
      <c r="DL143" s="704"/>
      <c r="DM143" s="704"/>
      <c r="DN143" s="704"/>
      <c r="DO143" s="704"/>
      <c r="DP143" s="704"/>
      <c r="ED143" s="704"/>
      <c r="EE143" s="704"/>
      <c r="FJ143" s="704"/>
      <c r="FK143" s="1035"/>
      <c r="FL143" s="704"/>
      <c r="FM143" s="704"/>
      <c r="FN143" s="704"/>
      <c r="FO143" s="704"/>
      <c r="FP143" s="704"/>
      <c r="FQ143" s="704"/>
      <c r="FR143" s="704"/>
      <c r="FS143" s="704"/>
      <c r="FT143" s="704"/>
      <c r="FU143" s="704"/>
      <c r="FV143" s="704"/>
      <c r="FW143" s="704"/>
      <c r="FX143" s="704"/>
      <c r="FY143" s="704"/>
      <c r="FZ143" s="704"/>
      <c r="GA143" s="704"/>
      <c r="GB143" s="704"/>
      <c r="GC143" s="704"/>
      <c r="GD143" s="704"/>
      <c r="GE143" s="704"/>
      <c r="GF143" s="704"/>
      <c r="GG143" s="704"/>
      <c r="GH143" s="704"/>
      <c r="GI143" s="704"/>
      <c r="GJ143" s="704"/>
      <c r="GK143" s="704"/>
      <c r="GL143" s="704"/>
      <c r="HQ143" s="704"/>
      <c r="HR143" s="704"/>
      <c r="HV143" s="1034"/>
      <c r="HW143" s="1034"/>
      <c r="HX143" s="1034"/>
      <c r="HY143" s="1034"/>
      <c r="HZ143" s="1034"/>
      <c r="IA143" s="1034"/>
      <c r="IB143" s="1034"/>
      <c r="IC143" s="1034"/>
      <c r="IE143" s="1034"/>
      <c r="IF143" s="1034"/>
      <c r="IG143" s="1034"/>
      <c r="IH143" s="1034"/>
      <c r="II143" s="1034"/>
    </row>
    <row r="144" spans="1:243" s="706" customFormat="1" ht="27" customHeight="1" x14ac:dyDescent="0.25">
      <c r="A144" s="691">
        <v>252</v>
      </c>
      <c r="B144" s="694" t="s">
        <v>1206</v>
      </c>
      <c r="C144" s="1069">
        <v>224</v>
      </c>
      <c r="D144" s="1070">
        <v>632</v>
      </c>
      <c r="E144" s="707">
        <v>15</v>
      </c>
      <c r="F144" s="696" t="s">
        <v>1121</v>
      </c>
      <c r="G144" s="708" t="s">
        <v>1256</v>
      </c>
      <c r="H144" s="767" t="s">
        <v>1127</v>
      </c>
      <c r="I144" s="752" t="s">
        <v>1113</v>
      </c>
      <c r="J144" s="753" t="s">
        <v>1139</v>
      </c>
      <c r="K144" s="1065" t="s">
        <v>1115</v>
      </c>
      <c r="L144" s="1065" t="s">
        <v>1116</v>
      </c>
      <c r="M144" s="753" t="s">
        <v>1140</v>
      </c>
      <c r="N144" s="753" t="s">
        <v>1141</v>
      </c>
      <c r="O144" s="753" t="s">
        <v>1141</v>
      </c>
      <c r="P144" s="753" t="s">
        <v>1189</v>
      </c>
      <c r="Q144" s="765" t="s">
        <v>1120</v>
      </c>
      <c r="R144" s="765" t="s">
        <v>1120</v>
      </c>
      <c r="S144" s="755">
        <v>2</v>
      </c>
      <c r="T144" s="766">
        <v>2.11</v>
      </c>
      <c r="U144" s="771">
        <v>41456</v>
      </c>
      <c r="V144" s="771">
        <v>42156</v>
      </c>
      <c r="W144" s="701">
        <v>15</v>
      </c>
      <c r="X144" s="1081">
        <v>180000</v>
      </c>
      <c r="Y144" s="1092"/>
      <c r="Z144" s="1081">
        <f t="shared" si="15"/>
        <v>180000</v>
      </c>
      <c r="AA144" s="868"/>
      <c r="AB144" s="868"/>
      <c r="AC144" s="868">
        <v>25000</v>
      </c>
      <c r="AD144" s="868">
        <v>25000</v>
      </c>
      <c r="AE144" s="868">
        <v>25000</v>
      </c>
      <c r="AF144" s="868">
        <v>25000</v>
      </c>
      <c r="AG144" s="868">
        <v>80000</v>
      </c>
      <c r="AH144" s="868"/>
      <c r="AI144" s="868"/>
      <c r="AJ144" s="868"/>
      <c r="AK144" s="868"/>
      <c r="AL144" s="868"/>
      <c r="AM144" s="868">
        <f t="shared" si="16"/>
        <v>180000</v>
      </c>
      <c r="AN144" s="868">
        <f t="shared" si="17"/>
        <v>0</v>
      </c>
      <c r="AO144" s="915"/>
      <c r="AP144" s="868"/>
      <c r="AQ144" s="704"/>
      <c r="AR144" s="704"/>
      <c r="AS144" s="704"/>
      <c r="AT144" s="704"/>
      <c r="AU144" s="704"/>
      <c r="AV144" s="704"/>
      <c r="AW144" s="704"/>
      <c r="AX144" s="704"/>
      <c r="AY144" s="704"/>
      <c r="AZ144" s="704"/>
      <c r="BA144" s="704"/>
      <c r="BB144" s="704"/>
      <c r="BC144" s="704"/>
      <c r="BD144" s="704"/>
      <c r="BE144" s="704"/>
      <c r="BF144" s="704"/>
      <c r="BG144" s="704"/>
      <c r="BH144" s="704"/>
      <c r="BI144" s="704"/>
      <c r="BJ144" s="704"/>
      <c r="BK144" s="704"/>
      <c r="BL144" s="704"/>
      <c r="BM144" s="704"/>
      <c r="BN144" s="704"/>
      <c r="BO144" s="704"/>
      <c r="BP144" s="704"/>
      <c r="BQ144" s="704"/>
      <c r="BR144" s="704"/>
      <c r="BS144" s="704"/>
      <c r="BT144" s="704"/>
      <c r="BU144" s="704"/>
      <c r="BV144" s="704"/>
      <c r="BW144" s="704"/>
      <c r="BX144" s="704"/>
      <c r="BY144" s="704"/>
      <c r="BZ144" s="704"/>
      <c r="CA144" s="704"/>
      <c r="CB144" s="704"/>
      <c r="CC144" s="704"/>
      <c r="CD144" s="704"/>
      <c r="CE144" s="704"/>
      <c r="CF144" s="704"/>
      <c r="CG144" s="704"/>
      <c r="CH144" s="704"/>
      <c r="CI144" s="704"/>
      <c r="CJ144" s="704"/>
      <c r="CK144" s="704"/>
      <c r="CL144" s="704"/>
      <c r="CM144" s="704"/>
      <c r="CN144" s="704"/>
      <c r="CO144" s="704"/>
      <c r="CP144" s="704"/>
      <c r="CQ144" s="704"/>
      <c r="CR144" s="704"/>
      <c r="CS144" s="704"/>
      <c r="CT144" s="704"/>
      <c r="CU144" s="704"/>
      <c r="CV144" s="704"/>
      <c r="CW144" s="704"/>
      <c r="CX144" s="704"/>
      <c r="CY144" s="704"/>
      <c r="CZ144" s="704"/>
      <c r="DA144" s="704"/>
      <c r="DB144" s="704"/>
      <c r="DC144" s="704"/>
      <c r="DD144" s="704"/>
      <c r="DE144" s="704"/>
      <c r="DF144" s="704"/>
      <c r="DG144" s="704"/>
      <c r="DH144" s="704"/>
      <c r="DI144" s="704"/>
      <c r="DJ144" s="704"/>
      <c r="DK144" s="704"/>
      <c r="DL144" s="704"/>
      <c r="DM144" s="704"/>
      <c r="DN144" s="704"/>
      <c r="DO144" s="704"/>
      <c r="DP144" s="704"/>
      <c r="ED144" s="704"/>
      <c r="EE144" s="704"/>
      <c r="FJ144" s="704"/>
      <c r="FL144" s="704"/>
      <c r="FM144" s="704"/>
      <c r="FN144" s="704"/>
      <c r="FO144" s="704"/>
      <c r="FP144" s="704"/>
      <c r="FQ144" s="704"/>
      <c r="FR144" s="704"/>
      <c r="FS144" s="704"/>
      <c r="FT144" s="704"/>
      <c r="FU144" s="704"/>
      <c r="FV144" s="704"/>
      <c r="FW144" s="704"/>
      <c r="FX144" s="704"/>
      <c r="FY144" s="704"/>
      <c r="FZ144" s="704"/>
      <c r="GA144" s="704"/>
      <c r="GB144" s="704"/>
      <c r="GC144" s="704"/>
      <c r="GD144" s="704"/>
      <c r="GE144" s="704"/>
      <c r="GF144" s="704"/>
      <c r="GG144" s="704"/>
      <c r="GH144" s="704"/>
      <c r="GI144" s="704"/>
      <c r="GJ144" s="704"/>
      <c r="GK144" s="704"/>
      <c r="GL144" s="704"/>
      <c r="GM144" s="704"/>
      <c r="GN144" s="704"/>
      <c r="GO144" s="704"/>
      <c r="GP144" s="704"/>
      <c r="GQ144" s="704"/>
      <c r="GR144" s="704"/>
      <c r="GS144" s="704"/>
      <c r="GT144" s="704"/>
      <c r="GU144" s="704"/>
      <c r="GV144" s="704"/>
      <c r="GW144" s="704"/>
      <c r="GX144" s="704"/>
      <c r="GY144" s="704"/>
      <c r="GZ144" s="704"/>
      <c r="HA144" s="704"/>
      <c r="HB144" s="704"/>
      <c r="HC144" s="704"/>
      <c r="HD144" s="704"/>
      <c r="HE144" s="704"/>
      <c r="HF144" s="704"/>
      <c r="HG144" s="704"/>
      <c r="HH144" s="704"/>
      <c r="HI144" s="704"/>
      <c r="HJ144" s="704"/>
      <c r="HK144" s="704"/>
      <c r="HL144" s="704"/>
      <c r="HM144" s="704"/>
      <c r="HN144" s="704"/>
      <c r="HO144" s="704"/>
      <c r="HP144" s="704"/>
      <c r="HQ144" s="704"/>
      <c r="HR144" s="704"/>
      <c r="IE144" s="1034"/>
      <c r="IF144" s="1034"/>
      <c r="IG144" s="1034"/>
      <c r="IH144" s="1034"/>
      <c r="II144" s="1034"/>
    </row>
    <row r="145" spans="1:243" s="706" customFormat="1" ht="27" customHeight="1" x14ac:dyDescent="0.25">
      <c r="A145" s="691">
        <v>253</v>
      </c>
      <c r="B145" s="694" t="s">
        <v>1206</v>
      </c>
      <c r="C145" s="1069">
        <v>224</v>
      </c>
      <c r="D145" s="1070">
        <v>632</v>
      </c>
      <c r="E145" s="707">
        <v>16</v>
      </c>
      <c r="F145" s="696" t="s">
        <v>1121</v>
      </c>
      <c r="G145" s="1069" t="s">
        <v>1255</v>
      </c>
      <c r="H145" s="767" t="s">
        <v>1127</v>
      </c>
      <c r="I145" s="752" t="s">
        <v>1113</v>
      </c>
      <c r="J145" s="753" t="s">
        <v>1139</v>
      </c>
      <c r="K145" s="1065" t="s">
        <v>1115</v>
      </c>
      <c r="L145" s="1065" t="s">
        <v>1116</v>
      </c>
      <c r="M145" s="753" t="s">
        <v>1140</v>
      </c>
      <c r="N145" s="753" t="s">
        <v>1141</v>
      </c>
      <c r="O145" s="753" t="s">
        <v>1141</v>
      </c>
      <c r="P145" s="753" t="s">
        <v>1189</v>
      </c>
      <c r="Q145" s="765" t="s">
        <v>1120</v>
      </c>
      <c r="R145" s="765" t="s">
        <v>1120</v>
      </c>
      <c r="S145" s="755">
        <v>2</v>
      </c>
      <c r="T145" s="766">
        <v>2.11</v>
      </c>
      <c r="U145" s="771">
        <v>41456</v>
      </c>
      <c r="V145" s="771">
        <v>42156</v>
      </c>
      <c r="W145" s="701">
        <v>15</v>
      </c>
      <c r="X145" s="1081">
        <v>150000</v>
      </c>
      <c r="Y145" s="1092"/>
      <c r="Z145" s="1081">
        <f t="shared" si="15"/>
        <v>150000</v>
      </c>
      <c r="AA145" s="868"/>
      <c r="AB145" s="868"/>
      <c r="AC145" s="868"/>
      <c r="AD145" s="868"/>
      <c r="AE145" s="868"/>
      <c r="AF145" s="868">
        <v>150000</v>
      </c>
      <c r="AG145" s="868"/>
      <c r="AH145" s="868"/>
      <c r="AI145" s="868"/>
      <c r="AJ145" s="868"/>
      <c r="AK145" s="868"/>
      <c r="AL145" s="868"/>
      <c r="AM145" s="868">
        <f t="shared" si="16"/>
        <v>150000</v>
      </c>
      <c r="AN145" s="868">
        <f t="shared" si="17"/>
        <v>0</v>
      </c>
      <c r="AO145" s="868">
        <v>150000</v>
      </c>
      <c r="AP145" s="868">
        <v>150000</v>
      </c>
      <c r="AQ145" s="704"/>
      <c r="AR145" s="704"/>
      <c r="AS145" s="704"/>
      <c r="AT145" s="704"/>
      <c r="AU145" s="704"/>
      <c r="AV145" s="704"/>
      <c r="AW145" s="704"/>
      <c r="AX145" s="704"/>
      <c r="AY145" s="704"/>
      <c r="AZ145" s="704"/>
      <c r="BA145" s="704"/>
      <c r="BB145" s="704"/>
      <c r="BC145" s="704"/>
      <c r="BD145" s="704"/>
      <c r="BE145" s="704"/>
      <c r="BF145" s="704"/>
      <c r="BG145" s="704"/>
      <c r="BH145" s="704"/>
      <c r="BI145" s="704"/>
      <c r="BJ145" s="704"/>
      <c r="BK145" s="704"/>
      <c r="BL145" s="704"/>
      <c r="BM145" s="704"/>
      <c r="BN145" s="704"/>
      <c r="BO145" s="704"/>
      <c r="BP145" s="704"/>
      <c r="BQ145" s="704"/>
      <c r="BR145" s="704"/>
      <c r="BS145" s="704"/>
      <c r="BT145" s="704"/>
      <c r="BU145" s="704"/>
      <c r="BV145" s="704"/>
      <c r="BW145" s="704"/>
      <c r="BX145" s="704"/>
      <c r="BY145" s="704"/>
      <c r="BZ145" s="704"/>
      <c r="CA145" s="704"/>
      <c r="CB145" s="704"/>
      <c r="CC145" s="704"/>
      <c r="CD145" s="704"/>
      <c r="CE145" s="704"/>
      <c r="CF145" s="704"/>
      <c r="CG145" s="704"/>
      <c r="CH145" s="704"/>
      <c r="CI145" s="704"/>
      <c r="CJ145" s="704"/>
      <c r="CK145" s="704"/>
      <c r="CL145" s="704"/>
      <c r="CM145" s="704"/>
      <c r="CN145" s="704"/>
      <c r="CO145" s="704"/>
      <c r="CP145" s="704"/>
      <c r="CQ145" s="704"/>
      <c r="CR145" s="704"/>
      <c r="CS145" s="704"/>
      <c r="CT145" s="704"/>
      <c r="CU145" s="704"/>
      <c r="CV145" s="704"/>
      <c r="CW145" s="704"/>
      <c r="CX145" s="704"/>
      <c r="CY145" s="704"/>
      <c r="CZ145" s="704"/>
      <c r="DA145" s="704"/>
      <c r="DB145" s="704"/>
      <c r="DC145" s="704"/>
      <c r="DD145" s="704"/>
      <c r="DE145" s="704"/>
      <c r="DF145" s="704"/>
      <c r="DG145" s="704"/>
      <c r="DH145" s="704"/>
      <c r="DI145" s="704"/>
      <c r="DJ145" s="704"/>
      <c r="DK145" s="704"/>
      <c r="DL145" s="704"/>
      <c r="DM145" s="704"/>
      <c r="DN145" s="704"/>
      <c r="DO145" s="704"/>
      <c r="DP145" s="704"/>
      <c r="ED145" s="704"/>
      <c r="EE145" s="704"/>
      <c r="FJ145" s="704"/>
      <c r="FL145" s="704"/>
      <c r="FM145" s="704"/>
      <c r="FN145" s="704"/>
      <c r="FO145" s="704"/>
      <c r="FP145" s="704"/>
      <c r="FQ145" s="704"/>
      <c r="FR145" s="704"/>
      <c r="FS145" s="704"/>
      <c r="FT145" s="704"/>
      <c r="FU145" s="704"/>
      <c r="FV145" s="704"/>
      <c r="FW145" s="704"/>
      <c r="FX145" s="704"/>
      <c r="FY145" s="704"/>
      <c r="FZ145" s="704"/>
      <c r="GA145" s="704"/>
      <c r="GB145" s="704"/>
      <c r="GC145" s="704"/>
      <c r="GD145" s="704"/>
      <c r="GE145" s="704"/>
      <c r="GF145" s="704"/>
      <c r="GG145" s="704"/>
      <c r="GH145" s="704"/>
      <c r="GI145" s="704"/>
      <c r="GJ145" s="704"/>
      <c r="GK145" s="704"/>
      <c r="GL145" s="704"/>
      <c r="GM145" s="704"/>
      <c r="GN145" s="704"/>
      <c r="GO145" s="704"/>
      <c r="GP145" s="704"/>
      <c r="GQ145" s="704"/>
      <c r="GR145" s="704"/>
      <c r="GS145" s="704"/>
      <c r="GT145" s="704"/>
      <c r="GU145" s="704"/>
      <c r="GV145" s="704"/>
      <c r="GW145" s="704"/>
      <c r="GX145" s="704"/>
      <c r="GY145" s="704"/>
      <c r="GZ145" s="704"/>
      <c r="HA145" s="704"/>
      <c r="HB145" s="704"/>
      <c r="HC145" s="704"/>
      <c r="HD145" s="704"/>
      <c r="HE145" s="704"/>
      <c r="HF145" s="704"/>
      <c r="HG145" s="704"/>
      <c r="HH145" s="704"/>
      <c r="HI145" s="704"/>
      <c r="HJ145" s="704"/>
      <c r="HK145" s="704"/>
      <c r="HL145" s="704"/>
      <c r="HM145" s="704"/>
      <c r="HN145" s="704"/>
      <c r="HO145" s="704"/>
      <c r="HP145" s="704"/>
      <c r="HQ145" s="704"/>
      <c r="HR145" s="704"/>
      <c r="HV145" s="1034"/>
      <c r="HW145" s="1034"/>
      <c r="HX145" s="1034"/>
      <c r="HY145" s="1034"/>
      <c r="HZ145" s="1034"/>
      <c r="IA145" s="1034"/>
      <c r="IB145" s="1034"/>
      <c r="IC145" s="1034"/>
      <c r="IE145" s="1034"/>
      <c r="IF145" s="1034"/>
      <c r="IG145" s="1034"/>
      <c r="IH145" s="1034"/>
      <c r="II145" s="1034"/>
    </row>
    <row r="146" spans="1:243" s="706" customFormat="1" ht="27" customHeight="1" x14ac:dyDescent="0.25">
      <c r="A146" s="1122">
        <v>254</v>
      </c>
      <c r="B146" s="694" t="s">
        <v>1206</v>
      </c>
      <c r="C146" s="1069">
        <v>224</v>
      </c>
      <c r="D146" s="1070">
        <v>632</v>
      </c>
      <c r="E146" s="707">
        <v>17</v>
      </c>
      <c r="F146" s="696" t="s">
        <v>1121</v>
      </c>
      <c r="G146" s="708" t="s">
        <v>1257</v>
      </c>
      <c r="H146" s="767" t="s">
        <v>1127</v>
      </c>
      <c r="I146" s="752" t="s">
        <v>1113</v>
      </c>
      <c r="J146" s="753" t="s">
        <v>1139</v>
      </c>
      <c r="K146" s="1065" t="s">
        <v>1151</v>
      </c>
      <c r="L146" s="1065" t="s">
        <v>1116</v>
      </c>
      <c r="M146" s="753" t="s">
        <v>1140</v>
      </c>
      <c r="N146" s="753" t="s">
        <v>1141</v>
      </c>
      <c r="O146" s="753" t="s">
        <v>1141</v>
      </c>
      <c r="P146" s="753" t="s">
        <v>1189</v>
      </c>
      <c r="Q146" s="765" t="s">
        <v>1120</v>
      </c>
      <c r="R146" s="765" t="s">
        <v>1120</v>
      </c>
      <c r="S146" s="755">
        <v>2</v>
      </c>
      <c r="T146" s="766">
        <v>2.11</v>
      </c>
      <c r="U146" s="771">
        <v>41456</v>
      </c>
      <c r="V146" s="771">
        <v>42156</v>
      </c>
      <c r="W146" s="701">
        <v>25</v>
      </c>
      <c r="X146" s="1081">
        <v>300000</v>
      </c>
      <c r="Y146" s="1092"/>
      <c r="Z146" s="1081">
        <f t="shared" si="15"/>
        <v>300000</v>
      </c>
      <c r="AA146" s="868"/>
      <c r="AB146" s="868"/>
      <c r="AC146" s="868"/>
      <c r="AD146" s="868"/>
      <c r="AE146" s="868">
        <v>150000</v>
      </c>
      <c r="AF146" s="868">
        <v>150000</v>
      </c>
      <c r="AG146" s="868"/>
      <c r="AH146" s="868"/>
      <c r="AI146" s="868"/>
      <c r="AJ146" s="868"/>
      <c r="AK146" s="868"/>
      <c r="AL146" s="868"/>
      <c r="AM146" s="868">
        <f t="shared" si="16"/>
        <v>300000</v>
      </c>
      <c r="AN146" s="868">
        <f t="shared" si="17"/>
        <v>0</v>
      </c>
      <c r="AO146" s="915"/>
      <c r="AP146" s="868"/>
      <c r="AQ146" s="704"/>
      <c r="AR146" s="704"/>
      <c r="AS146" s="704"/>
      <c r="AT146" s="704"/>
      <c r="AU146" s="704"/>
      <c r="AV146" s="704"/>
      <c r="AW146" s="704"/>
      <c r="AX146" s="704"/>
      <c r="AY146" s="704"/>
      <c r="AZ146" s="704"/>
      <c r="BA146" s="704"/>
      <c r="BB146" s="704"/>
      <c r="BC146" s="704"/>
      <c r="BD146" s="704"/>
      <c r="BE146" s="704"/>
      <c r="BF146" s="704"/>
      <c r="BG146" s="704"/>
      <c r="BH146" s="704"/>
      <c r="BI146" s="704"/>
      <c r="BJ146" s="704"/>
      <c r="BK146" s="704"/>
      <c r="BL146" s="704"/>
      <c r="BM146" s="704"/>
      <c r="BN146" s="704"/>
      <c r="BO146" s="704"/>
      <c r="BP146" s="704"/>
      <c r="BQ146" s="704"/>
      <c r="BR146" s="704"/>
      <c r="BS146" s="704"/>
      <c r="BT146" s="704"/>
      <c r="BU146" s="704"/>
      <c r="BV146" s="704"/>
      <c r="BW146" s="704"/>
      <c r="BX146" s="704"/>
      <c r="BY146" s="704"/>
      <c r="BZ146" s="704"/>
      <c r="CA146" s="704"/>
      <c r="CB146" s="704"/>
      <c r="CC146" s="704"/>
      <c r="CD146" s="704"/>
      <c r="CE146" s="704"/>
      <c r="CF146" s="704"/>
      <c r="CG146" s="704"/>
      <c r="CH146" s="704"/>
      <c r="CI146" s="704"/>
      <c r="CJ146" s="704"/>
      <c r="CK146" s="704"/>
      <c r="CL146" s="704"/>
      <c r="CM146" s="704"/>
      <c r="CN146" s="704"/>
      <c r="CO146" s="704"/>
      <c r="CP146" s="704"/>
      <c r="CQ146" s="704"/>
      <c r="CR146" s="704"/>
      <c r="CS146" s="704"/>
      <c r="CT146" s="704"/>
      <c r="CU146" s="704"/>
      <c r="CV146" s="704"/>
      <c r="CW146" s="704"/>
      <c r="CX146" s="704"/>
      <c r="CY146" s="704"/>
      <c r="CZ146" s="704"/>
      <c r="DA146" s="704"/>
      <c r="DB146" s="704"/>
      <c r="DC146" s="704"/>
      <c r="DD146" s="704"/>
      <c r="DE146" s="704"/>
      <c r="DF146" s="704"/>
      <c r="DG146" s="704"/>
      <c r="DH146" s="704"/>
      <c r="DI146" s="704"/>
      <c r="DJ146" s="704"/>
      <c r="DK146" s="704"/>
      <c r="DL146" s="704"/>
      <c r="DM146" s="704"/>
      <c r="DN146" s="704"/>
      <c r="DO146" s="704"/>
      <c r="DP146" s="704"/>
      <c r="ED146" s="704"/>
      <c r="EE146" s="704"/>
      <c r="FJ146" s="704"/>
      <c r="FK146" s="1035"/>
      <c r="FL146" s="704"/>
      <c r="FM146" s="704"/>
      <c r="FN146" s="704"/>
      <c r="FO146" s="704"/>
      <c r="FP146" s="704"/>
      <c r="FQ146" s="704"/>
      <c r="FR146" s="704"/>
      <c r="FS146" s="704"/>
      <c r="FT146" s="704"/>
      <c r="FU146" s="704"/>
      <c r="FV146" s="704"/>
      <c r="FW146" s="704"/>
      <c r="FX146" s="704"/>
      <c r="FY146" s="704"/>
      <c r="FZ146" s="704"/>
      <c r="GA146" s="704"/>
      <c r="GB146" s="704"/>
      <c r="GC146" s="704"/>
      <c r="GD146" s="704"/>
      <c r="GE146" s="704"/>
      <c r="GF146" s="704"/>
      <c r="GG146" s="704"/>
      <c r="GH146" s="704"/>
      <c r="GI146" s="704"/>
      <c r="GJ146" s="704"/>
      <c r="GK146" s="704"/>
      <c r="GL146" s="704"/>
      <c r="GV146" s="704"/>
      <c r="GW146" s="704"/>
      <c r="GX146" s="704"/>
      <c r="GY146" s="704"/>
      <c r="GZ146" s="704"/>
      <c r="HA146" s="704"/>
      <c r="HB146" s="704"/>
      <c r="HC146" s="704"/>
      <c r="HD146" s="704"/>
      <c r="HE146" s="704"/>
      <c r="HF146" s="704"/>
      <c r="HG146" s="704"/>
      <c r="HH146" s="704"/>
      <c r="HI146" s="704"/>
      <c r="HJ146" s="704"/>
      <c r="HK146" s="704"/>
      <c r="HL146" s="704"/>
      <c r="HM146" s="704"/>
      <c r="HN146" s="704"/>
      <c r="HO146" s="704"/>
      <c r="HP146" s="704"/>
      <c r="HQ146" s="704"/>
      <c r="HR146" s="704"/>
      <c r="HV146" s="1034"/>
      <c r="HW146" s="1034"/>
      <c r="HX146" s="1034"/>
      <c r="HY146" s="1034"/>
      <c r="HZ146" s="1034"/>
      <c r="IA146" s="1034"/>
      <c r="IB146" s="1034"/>
      <c r="IC146" s="1034"/>
    </row>
    <row r="147" spans="1:243" s="706" customFormat="1" ht="27" customHeight="1" x14ac:dyDescent="0.25">
      <c r="A147" s="691">
        <v>255</v>
      </c>
      <c r="B147" s="694" t="s">
        <v>1206</v>
      </c>
      <c r="C147" s="1063">
        <v>224</v>
      </c>
      <c r="D147" s="1064">
        <v>632</v>
      </c>
      <c r="E147" s="698">
        <v>18</v>
      </c>
      <c r="F147" s="696" t="s">
        <v>1121</v>
      </c>
      <c r="G147" s="1063" t="s">
        <v>1254</v>
      </c>
      <c r="H147" s="767" t="s">
        <v>1127</v>
      </c>
      <c r="I147" s="752" t="s">
        <v>1113</v>
      </c>
      <c r="J147" s="753" t="s">
        <v>1139</v>
      </c>
      <c r="K147" s="1065" t="s">
        <v>1115</v>
      </c>
      <c r="L147" s="1065" t="s">
        <v>1116</v>
      </c>
      <c r="M147" s="753" t="s">
        <v>1140</v>
      </c>
      <c r="N147" s="753" t="s">
        <v>1141</v>
      </c>
      <c r="O147" s="753" t="s">
        <v>1141</v>
      </c>
      <c r="P147" s="753" t="s">
        <v>1189</v>
      </c>
      <c r="Q147" s="765" t="s">
        <v>1120</v>
      </c>
      <c r="R147" s="765" t="s">
        <v>1120</v>
      </c>
      <c r="S147" s="755">
        <v>2</v>
      </c>
      <c r="T147" s="766">
        <v>2.11</v>
      </c>
      <c r="U147" s="771">
        <v>41456</v>
      </c>
      <c r="V147" s="771">
        <v>42156</v>
      </c>
      <c r="W147" s="701">
        <v>15</v>
      </c>
      <c r="X147" s="1081">
        <v>940000</v>
      </c>
      <c r="Y147" s="1092"/>
      <c r="Z147" s="1081">
        <f t="shared" si="15"/>
        <v>940000</v>
      </c>
      <c r="AA147" s="868"/>
      <c r="AB147" s="868">
        <v>0</v>
      </c>
      <c r="AC147" s="868"/>
      <c r="AD147" s="868"/>
      <c r="AE147" s="868"/>
      <c r="AF147" s="868"/>
      <c r="AG147" s="868"/>
      <c r="AH147" s="868">
        <v>400000</v>
      </c>
      <c r="AI147" s="868">
        <v>540000</v>
      </c>
      <c r="AJ147" s="868"/>
      <c r="AK147" s="868"/>
      <c r="AL147" s="868"/>
      <c r="AM147" s="868">
        <f t="shared" si="16"/>
        <v>940000</v>
      </c>
      <c r="AN147" s="868">
        <f t="shared" si="17"/>
        <v>0</v>
      </c>
      <c r="AO147" s="868">
        <v>940000</v>
      </c>
      <c r="AP147" s="868">
        <v>940000</v>
      </c>
      <c r="AQ147" s="704"/>
      <c r="AR147" s="704"/>
      <c r="AS147" s="704"/>
      <c r="AT147" s="704"/>
      <c r="AU147" s="704"/>
      <c r="AV147" s="704"/>
      <c r="AW147" s="704"/>
      <c r="AX147" s="704"/>
      <c r="AY147" s="704"/>
      <c r="AZ147" s="704"/>
      <c r="BA147" s="704"/>
      <c r="BB147" s="704"/>
      <c r="BC147" s="704"/>
      <c r="BD147" s="704"/>
      <c r="BE147" s="704"/>
      <c r="BF147" s="704"/>
      <c r="BG147" s="704"/>
      <c r="BH147" s="704"/>
      <c r="BI147" s="704"/>
      <c r="BJ147" s="704"/>
      <c r="BK147" s="704"/>
      <c r="BL147" s="704"/>
      <c r="BM147" s="704"/>
      <c r="BN147" s="704"/>
      <c r="BO147" s="704"/>
      <c r="BP147" s="704"/>
      <c r="BQ147" s="704"/>
      <c r="BR147" s="704"/>
      <c r="BS147" s="704"/>
      <c r="BT147" s="704"/>
      <c r="BU147" s="704"/>
      <c r="BV147" s="704"/>
      <c r="BW147" s="704"/>
      <c r="BX147" s="704"/>
      <c r="BY147" s="704"/>
      <c r="BZ147" s="704"/>
      <c r="CA147" s="704"/>
      <c r="CB147" s="704"/>
      <c r="CC147" s="704"/>
      <c r="CD147" s="704"/>
      <c r="CE147" s="704"/>
      <c r="CF147" s="704"/>
      <c r="CG147" s="704"/>
      <c r="CH147" s="704"/>
      <c r="CI147" s="704"/>
      <c r="CJ147" s="704"/>
      <c r="CK147" s="704"/>
      <c r="CL147" s="704"/>
      <c r="CM147" s="704"/>
      <c r="CN147" s="704"/>
      <c r="CO147" s="704"/>
      <c r="CP147" s="704"/>
      <c r="CQ147" s="704"/>
      <c r="CR147" s="704"/>
      <c r="CS147" s="704"/>
      <c r="CT147" s="704"/>
      <c r="CU147" s="704"/>
      <c r="CV147" s="704"/>
      <c r="CW147" s="704"/>
      <c r="CX147" s="704"/>
      <c r="CY147" s="704"/>
      <c r="CZ147" s="704"/>
      <c r="DA147" s="704"/>
      <c r="DB147" s="704"/>
      <c r="DC147" s="704"/>
      <c r="DD147" s="704"/>
      <c r="DE147" s="704"/>
      <c r="DF147" s="704"/>
      <c r="DG147" s="704"/>
      <c r="DH147" s="704"/>
      <c r="DI147" s="704"/>
      <c r="DJ147" s="704"/>
      <c r="DK147" s="704"/>
      <c r="DL147" s="704"/>
      <c r="DM147" s="704"/>
      <c r="DN147" s="704"/>
      <c r="DO147" s="704"/>
      <c r="DP147" s="704"/>
      <c r="ED147" s="704"/>
      <c r="EE147" s="704"/>
      <c r="FJ147" s="704"/>
      <c r="FL147" s="704"/>
      <c r="FM147" s="704"/>
      <c r="FN147" s="704"/>
      <c r="FO147" s="704"/>
      <c r="FP147" s="704"/>
      <c r="FQ147" s="704"/>
      <c r="FR147" s="704"/>
      <c r="FS147" s="704"/>
      <c r="FT147" s="704"/>
      <c r="FU147" s="704"/>
      <c r="FV147" s="704"/>
      <c r="FW147" s="704"/>
      <c r="FX147" s="704"/>
      <c r="FY147" s="704"/>
      <c r="FZ147" s="704"/>
      <c r="GA147" s="704"/>
      <c r="GB147" s="704"/>
      <c r="GC147" s="704"/>
      <c r="GD147" s="704"/>
      <c r="GE147" s="704"/>
      <c r="GF147" s="704"/>
      <c r="GG147" s="704"/>
      <c r="GH147" s="704"/>
      <c r="GI147" s="704"/>
      <c r="GJ147" s="704"/>
      <c r="GK147" s="704"/>
      <c r="GL147" s="704"/>
      <c r="GM147" s="704"/>
      <c r="GN147" s="704"/>
      <c r="GO147" s="704"/>
      <c r="GP147" s="704"/>
      <c r="GQ147" s="704"/>
      <c r="GR147" s="704"/>
      <c r="GS147" s="704"/>
      <c r="GT147" s="704"/>
      <c r="GU147" s="704"/>
      <c r="HV147" s="1034"/>
      <c r="HW147" s="1034"/>
      <c r="HX147" s="1034"/>
      <c r="HY147" s="1034"/>
      <c r="HZ147" s="1034"/>
      <c r="IA147" s="1034"/>
      <c r="IB147" s="1034"/>
      <c r="IC147" s="1034"/>
    </row>
    <row r="148" spans="1:243" s="706" customFormat="1" ht="27" customHeight="1" x14ac:dyDescent="0.25">
      <c r="A148" s="691">
        <v>256</v>
      </c>
      <c r="B148" s="694" t="s">
        <v>1206</v>
      </c>
      <c r="C148" s="1071">
        <v>224</v>
      </c>
      <c r="D148" s="1072">
        <v>636</v>
      </c>
      <c r="E148" s="707">
        <v>2</v>
      </c>
      <c r="F148" s="696" t="s">
        <v>1123</v>
      </c>
      <c r="G148" s="1071" t="s">
        <v>1514</v>
      </c>
      <c r="H148" s="767" t="s">
        <v>1127</v>
      </c>
      <c r="I148" s="752" t="s">
        <v>1113</v>
      </c>
      <c r="J148" s="753" t="s">
        <v>1139</v>
      </c>
      <c r="K148" s="1073" t="s">
        <v>1115</v>
      </c>
      <c r="L148" s="1073" t="s">
        <v>1124</v>
      </c>
      <c r="M148" s="753" t="s">
        <v>1140</v>
      </c>
      <c r="N148" s="753" t="s">
        <v>1141</v>
      </c>
      <c r="O148" s="753" t="s">
        <v>1141</v>
      </c>
      <c r="P148" s="753" t="s">
        <v>1189</v>
      </c>
      <c r="Q148" s="765">
        <v>2</v>
      </c>
      <c r="R148" s="765" t="s">
        <v>1120</v>
      </c>
      <c r="S148" s="755">
        <v>2</v>
      </c>
      <c r="T148" s="766">
        <v>2.11</v>
      </c>
      <c r="U148" s="771">
        <v>41091</v>
      </c>
      <c r="V148" s="771">
        <v>41426</v>
      </c>
      <c r="W148" s="1074">
        <v>5</v>
      </c>
      <c r="X148" s="1081"/>
      <c r="Y148" s="1082">
        <v>167900</v>
      </c>
      <c r="Z148" s="1081">
        <f t="shared" si="15"/>
        <v>167900</v>
      </c>
      <c r="AA148" s="868"/>
      <c r="AB148" s="868">
        <v>148600</v>
      </c>
      <c r="AC148" s="868"/>
      <c r="AD148" s="868"/>
      <c r="AE148" s="868">
        <v>19300</v>
      </c>
      <c r="AF148" s="868"/>
      <c r="AG148" s="868"/>
      <c r="AH148" s="868"/>
      <c r="AI148" s="868"/>
      <c r="AJ148" s="868"/>
      <c r="AK148" s="868"/>
      <c r="AL148" s="868"/>
      <c r="AM148" s="868">
        <f t="shared" si="16"/>
        <v>167900</v>
      </c>
      <c r="AN148" s="868">
        <f t="shared" si="17"/>
        <v>0</v>
      </c>
      <c r="AO148" s="868"/>
      <c r="AP148" s="868"/>
      <c r="AQ148" s="704"/>
      <c r="AR148" s="704"/>
      <c r="AS148" s="704"/>
      <c r="AT148" s="704"/>
      <c r="AU148" s="704"/>
      <c r="AV148" s="704"/>
      <c r="AW148" s="704"/>
      <c r="AX148" s="704"/>
      <c r="AY148" s="704"/>
      <c r="AZ148" s="704"/>
      <c r="BA148" s="704"/>
      <c r="BB148" s="704"/>
      <c r="BC148" s="704"/>
      <c r="BD148" s="704"/>
      <c r="BE148" s="704"/>
      <c r="BF148" s="704"/>
      <c r="BG148" s="704"/>
      <c r="BH148" s="704"/>
      <c r="BI148" s="704"/>
      <c r="BJ148" s="704"/>
      <c r="BK148" s="704"/>
      <c r="BL148" s="704"/>
      <c r="BM148" s="704"/>
      <c r="BN148" s="704"/>
      <c r="BO148" s="704"/>
      <c r="BP148" s="704"/>
      <c r="BQ148" s="704"/>
      <c r="BR148" s="704"/>
      <c r="BS148" s="704"/>
      <c r="BT148" s="704"/>
      <c r="BU148" s="704"/>
      <c r="BV148" s="704"/>
      <c r="BW148" s="704"/>
      <c r="BX148" s="704"/>
      <c r="BY148" s="704"/>
      <c r="BZ148" s="704"/>
      <c r="CA148" s="704"/>
      <c r="CB148" s="704"/>
      <c r="CC148" s="704"/>
      <c r="CD148" s="704"/>
      <c r="CE148" s="704"/>
      <c r="CF148" s="704"/>
      <c r="CG148" s="704"/>
      <c r="CH148" s="704"/>
      <c r="CI148" s="704"/>
      <c r="CJ148" s="704"/>
      <c r="CK148" s="704"/>
      <c r="CL148" s="704"/>
      <c r="CM148" s="704"/>
      <c r="CN148" s="704"/>
      <c r="CO148" s="704"/>
      <c r="CP148" s="704"/>
      <c r="CQ148" s="704"/>
      <c r="CR148" s="704"/>
      <c r="CS148" s="704"/>
      <c r="CT148" s="704"/>
      <c r="CU148" s="704"/>
      <c r="CV148" s="704"/>
      <c r="CW148" s="704"/>
      <c r="CX148" s="704"/>
      <c r="CY148" s="704"/>
      <c r="CZ148" s="704"/>
      <c r="DA148" s="704"/>
      <c r="DB148" s="704"/>
      <c r="DC148" s="704"/>
      <c r="DD148" s="704"/>
      <c r="DE148" s="704"/>
      <c r="DF148" s="704"/>
      <c r="DG148" s="704"/>
      <c r="DH148" s="704"/>
      <c r="DI148" s="704"/>
      <c r="DJ148" s="704"/>
      <c r="DK148" s="704"/>
      <c r="DL148" s="704"/>
      <c r="DM148" s="704"/>
      <c r="DN148" s="704"/>
      <c r="DO148" s="704"/>
      <c r="DP148" s="704"/>
      <c r="DQ148" s="704"/>
      <c r="DR148" s="704"/>
      <c r="DS148" s="704"/>
      <c r="DT148" s="704"/>
      <c r="DU148" s="704"/>
      <c r="DV148" s="704"/>
      <c r="DW148" s="704"/>
      <c r="DX148" s="704"/>
      <c r="DY148" s="704"/>
      <c r="DZ148" s="704"/>
      <c r="EA148" s="704"/>
      <c r="EB148" s="704"/>
      <c r="ED148" s="704"/>
      <c r="EE148" s="704"/>
      <c r="FI148" s="704"/>
      <c r="FJ148" s="704"/>
      <c r="GJ148" s="1034"/>
      <c r="GK148" s="1034"/>
      <c r="GL148" s="1034"/>
      <c r="GM148" s="1034"/>
      <c r="GN148" s="1034"/>
      <c r="GO148" s="1034"/>
      <c r="GP148" s="1034"/>
      <c r="GQ148" s="1034"/>
      <c r="GR148" s="1034"/>
      <c r="GS148" s="1034"/>
      <c r="GT148" s="1034"/>
      <c r="GU148" s="1034"/>
      <c r="GV148" s="1034"/>
      <c r="GW148" s="1034"/>
      <c r="GX148" s="1034"/>
      <c r="GY148" s="1034"/>
      <c r="GZ148" s="1034"/>
      <c r="HA148" s="1034"/>
      <c r="HB148" s="1034"/>
      <c r="HC148" s="1034"/>
      <c r="HD148" s="1034"/>
      <c r="HE148" s="1034"/>
      <c r="HF148" s="1034"/>
      <c r="HG148" s="1034"/>
      <c r="HH148" s="1034"/>
      <c r="HI148" s="1034"/>
      <c r="HJ148" s="1034"/>
      <c r="HK148" s="1034"/>
      <c r="HL148" s="1034"/>
      <c r="HM148" s="1034"/>
      <c r="HN148" s="1034"/>
      <c r="HO148" s="1034"/>
      <c r="HP148" s="1034"/>
      <c r="HQ148" s="1034"/>
      <c r="HR148" s="1034"/>
    </row>
    <row r="149" spans="1:243" s="1034" customFormat="1" ht="27" customHeight="1" x14ac:dyDescent="0.25">
      <c r="A149" s="1122">
        <v>95</v>
      </c>
      <c r="B149" s="694" t="s">
        <v>1206</v>
      </c>
      <c r="C149" s="696">
        <v>227</v>
      </c>
      <c r="D149" s="697">
        <v>532</v>
      </c>
      <c r="E149" s="707">
        <v>15</v>
      </c>
      <c r="F149" s="696" t="s">
        <v>1121</v>
      </c>
      <c r="G149" s="696" t="s">
        <v>1260</v>
      </c>
      <c r="H149" s="767" t="s">
        <v>1112</v>
      </c>
      <c r="I149" s="752" t="s">
        <v>1113</v>
      </c>
      <c r="J149" s="753" t="s">
        <v>1139</v>
      </c>
      <c r="K149" s="764" t="s">
        <v>1115</v>
      </c>
      <c r="L149" s="764" t="s">
        <v>1124</v>
      </c>
      <c r="M149" s="753" t="s">
        <v>1140</v>
      </c>
      <c r="N149" s="753" t="s">
        <v>1141</v>
      </c>
      <c r="O149" s="753" t="s">
        <v>1189</v>
      </c>
      <c r="P149" s="753" t="s">
        <v>1259</v>
      </c>
      <c r="Q149" s="765">
        <v>2</v>
      </c>
      <c r="R149" s="765" t="s">
        <v>1120</v>
      </c>
      <c r="S149" s="755">
        <v>2</v>
      </c>
      <c r="T149" s="766">
        <v>2.11</v>
      </c>
      <c r="U149" s="771">
        <v>41456</v>
      </c>
      <c r="V149" s="771">
        <v>42156</v>
      </c>
      <c r="W149" s="701">
        <v>25</v>
      </c>
      <c r="X149" s="1081">
        <v>3000</v>
      </c>
      <c r="Y149" s="1092"/>
      <c r="Z149" s="1081">
        <f t="shared" si="15"/>
        <v>3000</v>
      </c>
      <c r="AA149" s="868"/>
      <c r="AB149" s="868"/>
      <c r="AC149" s="868"/>
      <c r="AD149" s="868">
        <v>3000</v>
      </c>
      <c r="AE149" s="868"/>
      <c r="AF149" s="868"/>
      <c r="AG149" s="868"/>
      <c r="AH149" s="868"/>
      <c r="AI149" s="868"/>
      <c r="AJ149" s="868"/>
      <c r="AK149" s="868"/>
      <c r="AL149" s="868"/>
      <c r="AM149" s="868">
        <f t="shared" si="16"/>
        <v>3000</v>
      </c>
      <c r="AN149" s="868">
        <f t="shared" si="17"/>
        <v>0</v>
      </c>
      <c r="AO149" s="915">
        <v>3000</v>
      </c>
      <c r="AP149" s="868"/>
      <c r="AQ149" s="704"/>
      <c r="AR149" s="704"/>
      <c r="AS149" s="704"/>
      <c r="AT149" s="704"/>
      <c r="AU149" s="704"/>
      <c r="AV149" s="704"/>
      <c r="AW149" s="704"/>
      <c r="AX149" s="704"/>
      <c r="AY149" s="704"/>
      <c r="AZ149" s="704"/>
      <c r="BA149" s="704"/>
      <c r="BB149" s="704"/>
      <c r="BC149" s="704"/>
      <c r="BD149" s="704"/>
      <c r="BE149" s="704"/>
      <c r="BF149" s="704"/>
      <c r="BG149" s="704"/>
      <c r="BH149" s="704"/>
      <c r="BI149" s="704"/>
      <c r="BJ149" s="704"/>
      <c r="BK149" s="704"/>
      <c r="BL149" s="704"/>
      <c r="BM149" s="704"/>
      <c r="BN149" s="704"/>
      <c r="BO149" s="704"/>
      <c r="BP149" s="704"/>
      <c r="BQ149" s="704"/>
      <c r="BR149" s="704"/>
      <c r="BS149" s="704"/>
      <c r="BT149" s="704"/>
      <c r="BU149" s="704"/>
      <c r="BV149" s="704"/>
      <c r="BW149" s="704"/>
      <c r="BX149" s="704"/>
      <c r="BY149" s="704"/>
      <c r="BZ149" s="704"/>
      <c r="CA149" s="704"/>
      <c r="CB149" s="704"/>
      <c r="CC149" s="704"/>
      <c r="CD149" s="704"/>
      <c r="CE149" s="704"/>
      <c r="CF149" s="704"/>
      <c r="CG149" s="704"/>
      <c r="CH149" s="704"/>
      <c r="CI149" s="704"/>
      <c r="CJ149" s="704"/>
      <c r="CK149" s="704"/>
      <c r="CL149" s="704"/>
      <c r="CM149" s="704"/>
      <c r="CN149" s="704"/>
      <c r="CO149" s="704"/>
      <c r="CP149" s="704"/>
      <c r="CQ149" s="704"/>
      <c r="CR149" s="704"/>
      <c r="CS149" s="704"/>
      <c r="CT149" s="704"/>
      <c r="CU149" s="704"/>
      <c r="CV149" s="704"/>
      <c r="CW149" s="704"/>
      <c r="CX149" s="704"/>
      <c r="CY149" s="704"/>
      <c r="CZ149" s="704"/>
      <c r="DA149" s="704"/>
      <c r="DB149" s="704"/>
      <c r="DC149" s="704"/>
      <c r="DD149" s="704"/>
      <c r="DE149" s="704"/>
      <c r="DF149" s="704"/>
      <c r="DG149" s="704"/>
      <c r="DH149" s="704"/>
      <c r="DI149" s="704"/>
      <c r="DJ149" s="704"/>
      <c r="DK149" s="704"/>
      <c r="DL149" s="704"/>
      <c r="DM149" s="704"/>
      <c r="DN149" s="704"/>
      <c r="DO149" s="704"/>
      <c r="DP149" s="704"/>
      <c r="DQ149" s="706"/>
      <c r="DR149" s="706"/>
      <c r="DS149" s="706"/>
      <c r="DT149" s="706"/>
      <c r="DU149" s="706"/>
      <c r="DV149" s="706"/>
      <c r="DW149" s="706"/>
      <c r="DX149" s="706"/>
      <c r="DY149" s="706"/>
      <c r="DZ149" s="706"/>
      <c r="EA149" s="706"/>
      <c r="EB149" s="706"/>
      <c r="EC149" s="706"/>
      <c r="ED149" s="704"/>
      <c r="EE149" s="704"/>
      <c r="EF149" s="706"/>
      <c r="EG149" s="706"/>
      <c r="EH149" s="706"/>
      <c r="EI149" s="706"/>
      <c r="EJ149" s="706"/>
      <c r="EK149" s="706"/>
      <c r="EL149" s="706"/>
      <c r="EM149" s="706"/>
      <c r="EN149" s="706"/>
      <c r="EO149" s="706"/>
      <c r="EP149" s="706"/>
      <c r="EQ149" s="706"/>
      <c r="ER149" s="706"/>
      <c r="ES149" s="706"/>
      <c r="ET149" s="706"/>
      <c r="EU149" s="706"/>
      <c r="EV149" s="706"/>
      <c r="EW149" s="706"/>
      <c r="EX149" s="706"/>
      <c r="EY149" s="706"/>
      <c r="EZ149" s="706"/>
      <c r="FA149" s="706"/>
      <c r="FB149" s="706"/>
      <c r="FC149" s="706"/>
      <c r="FD149" s="706"/>
      <c r="FE149" s="706"/>
      <c r="FF149" s="706"/>
      <c r="FG149" s="706"/>
      <c r="FH149" s="706"/>
      <c r="FI149" s="704"/>
      <c r="FJ149" s="704"/>
      <c r="FK149" s="1035"/>
      <c r="FL149" s="704"/>
      <c r="FM149" s="704"/>
      <c r="FN149" s="704"/>
      <c r="FO149" s="704"/>
      <c r="FP149" s="704"/>
      <c r="FQ149" s="704"/>
      <c r="FR149" s="704"/>
      <c r="FS149" s="704"/>
      <c r="FT149" s="704"/>
      <c r="FU149" s="704"/>
      <c r="FV149" s="704"/>
      <c r="FW149" s="704"/>
      <c r="FX149" s="704"/>
      <c r="FY149" s="704"/>
      <c r="FZ149" s="704"/>
      <c r="GA149" s="704"/>
      <c r="GB149" s="704"/>
      <c r="GC149" s="704"/>
      <c r="GD149" s="704"/>
      <c r="GE149" s="704"/>
      <c r="GF149" s="704"/>
      <c r="GG149" s="704"/>
      <c r="GH149" s="704"/>
      <c r="GI149" s="704"/>
      <c r="GJ149" s="704"/>
      <c r="GK149" s="704"/>
      <c r="GL149" s="704"/>
      <c r="GM149" s="704"/>
      <c r="GN149" s="704"/>
      <c r="GO149" s="704"/>
      <c r="GP149" s="704"/>
      <c r="GQ149" s="704"/>
      <c r="GR149" s="704"/>
      <c r="GS149" s="704"/>
      <c r="GT149" s="704"/>
      <c r="GU149" s="704"/>
      <c r="GV149" s="704"/>
      <c r="GW149" s="704"/>
      <c r="GX149" s="704"/>
      <c r="GY149" s="704"/>
      <c r="GZ149" s="704"/>
      <c r="HA149" s="704"/>
      <c r="HB149" s="704"/>
      <c r="HC149" s="704"/>
      <c r="HD149" s="704"/>
      <c r="HE149" s="704"/>
      <c r="HF149" s="704"/>
      <c r="HG149" s="704"/>
      <c r="HH149" s="704"/>
      <c r="HI149" s="704"/>
      <c r="HJ149" s="704"/>
      <c r="HK149" s="704"/>
      <c r="HL149" s="704"/>
      <c r="HM149" s="704"/>
      <c r="HN149" s="704"/>
      <c r="HO149" s="704"/>
      <c r="HP149" s="704"/>
      <c r="HQ149" s="704"/>
      <c r="HR149" s="704"/>
      <c r="HS149" s="706"/>
      <c r="HT149" s="706"/>
      <c r="HU149" s="706"/>
      <c r="HV149" s="706"/>
      <c r="HW149" s="706"/>
      <c r="HX149" s="706"/>
      <c r="HY149" s="706"/>
      <c r="HZ149" s="706"/>
      <c r="IA149" s="706"/>
      <c r="IB149" s="706"/>
      <c r="IC149" s="706"/>
      <c r="IE149" s="706"/>
      <c r="IF149" s="706"/>
      <c r="IG149" s="706"/>
      <c r="IH149" s="706"/>
      <c r="II149" s="706"/>
    </row>
    <row r="150" spans="1:243" s="1034" customFormat="1" ht="27" customHeight="1" x14ac:dyDescent="0.25">
      <c r="A150" s="691">
        <v>96</v>
      </c>
      <c r="B150" s="694" t="s">
        <v>1206</v>
      </c>
      <c r="C150" s="696">
        <v>227</v>
      </c>
      <c r="D150" s="697">
        <v>532</v>
      </c>
      <c r="E150" s="707">
        <v>16</v>
      </c>
      <c r="F150" s="696" t="s">
        <v>1121</v>
      </c>
      <c r="G150" s="696" t="s">
        <v>1261</v>
      </c>
      <c r="H150" s="767" t="s">
        <v>1112</v>
      </c>
      <c r="I150" s="752" t="s">
        <v>1113</v>
      </c>
      <c r="J150" s="753" t="s">
        <v>1139</v>
      </c>
      <c r="K150" s="764" t="s">
        <v>1115</v>
      </c>
      <c r="L150" s="764" t="s">
        <v>1124</v>
      </c>
      <c r="M150" s="753" t="s">
        <v>1140</v>
      </c>
      <c r="N150" s="753" t="s">
        <v>1141</v>
      </c>
      <c r="O150" s="753" t="s">
        <v>1189</v>
      </c>
      <c r="P150" s="753" t="s">
        <v>1259</v>
      </c>
      <c r="Q150" s="765">
        <v>2</v>
      </c>
      <c r="R150" s="765" t="s">
        <v>1120</v>
      </c>
      <c r="S150" s="755">
        <v>2</v>
      </c>
      <c r="T150" s="766">
        <v>2.11</v>
      </c>
      <c r="U150" s="771">
        <v>41456</v>
      </c>
      <c r="V150" s="771">
        <v>42156</v>
      </c>
      <c r="W150" s="701">
        <v>25</v>
      </c>
      <c r="X150" s="1081">
        <v>10000</v>
      </c>
      <c r="Y150" s="1092"/>
      <c r="Z150" s="1081">
        <f t="shared" si="15"/>
        <v>10000</v>
      </c>
      <c r="AA150" s="868"/>
      <c r="AB150" s="868"/>
      <c r="AC150" s="868"/>
      <c r="AD150" s="868"/>
      <c r="AE150" s="868"/>
      <c r="AF150" s="868">
        <v>10000</v>
      </c>
      <c r="AG150" s="868"/>
      <c r="AH150" s="868"/>
      <c r="AI150" s="868"/>
      <c r="AJ150" s="868"/>
      <c r="AK150" s="868"/>
      <c r="AL150" s="868"/>
      <c r="AM150" s="868">
        <f t="shared" si="16"/>
        <v>10000</v>
      </c>
      <c r="AN150" s="868">
        <f t="shared" si="17"/>
        <v>0</v>
      </c>
      <c r="AO150" s="915">
        <v>15000</v>
      </c>
      <c r="AP150" s="915">
        <v>15000</v>
      </c>
      <c r="AQ150" s="704"/>
      <c r="AR150" s="704"/>
      <c r="AS150" s="704"/>
      <c r="AT150" s="704"/>
      <c r="AU150" s="704"/>
      <c r="AV150" s="704"/>
      <c r="AW150" s="704"/>
      <c r="AX150" s="704"/>
      <c r="AY150" s="704"/>
      <c r="AZ150" s="704"/>
      <c r="BA150" s="704"/>
      <c r="BB150" s="704"/>
      <c r="BC150" s="704"/>
      <c r="BD150" s="704"/>
      <c r="BE150" s="704"/>
      <c r="BF150" s="704"/>
      <c r="BG150" s="704"/>
      <c r="BH150" s="704"/>
      <c r="BI150" s="704"/>
      <c r="BJ150" s="704"/>
      <c r="BK150" s="704"/>
      <c r="BL150" s="704"/>
      <c r="BM150" s="704"/>
      <c r="BN150" s="704"/>
      <c r="BO150" s="704"/>
      <c r="BP150" s="704"/>
      <c r="BQ150" s="704"/>
      <c r="BR150" s="704"/>
      <c r="BS150" s="704"/>
      <c r="BT150" s="704"/>
      <c r="BU150" s="704"/>
      <c r="BV150" s="704"/>
      <c r="BW150" s="704"/>
      <c r="BX150" s="704"/>
      <c r="BY150" s="704"/>
      <c r="BZ150" s="704"/>
      <c r="CA150" s="704"/>
      <c r="CB150" s="704"/>
      <c r="CC150" s="704"/>
      <c r="CD150" s="704"/>
      <c r="CE150" s="704"/>
      <c r="CF150" s="704"/>
      <c r="CG150" s="704"/>
      <c r="CH150" s="704"/>
      <c r="CI150" s="704"/>
      <c r="CJ150" s="704"/>
      <c r="CK150" s="704"/>
      <c r="CL150" s="704"/>
      <c r="CM150" s="704"/>
      <c r="CN150" s="704"/>
      <c r="CO150" s="704"/>
      <c r="CP150" s="704"/>
      <c r="CQ150" s="704"/>
      <c r="CR150" s="704"/>
      <c r="CS150" s="704"/>
      <c r="CT150" s="704"/>
      <c r="CU150" s="704"/>
      <c r="CV150" s="704"/>
      <c r="CW150" s="704"/>
      <c r="CX150" s="704"/>
      <c r="CY150" s="704"/>
      <c r="CZ150" s="704"/>
      <c r="DA150" s="704"/>
      <c r="DB150" s="704"/>
      <c r="DC150" s="704"/>
      <c r="DD150" s="704"/>
      <c r="DE150" s="704"/>
      <c r="DF150" s="704"/>
      <c r="DG150" s="704"/>
      <c r="DH150" s="704"/>
      <c r="DI150" s="704"/>
      <c r="DJ150" s="704"/>
      <c r="DK150" s="704"/>
      <c r="DL150" s="704"/>
      <c r="DM150" s="704"/>
      <c r="DN150" s="704"/>
      <c r="DO150" s="704"/>
      <c r="DP150" s="704"/>
      <c r="DQ150" s="706"/>
      <c r="DR150" s="706"/>
      <c r="DS150" s="706"/>
      <c r="DT150" s="706"/>
      <c r="DU150" s="706"/>
      <c r="DV150" s="706"/>
      <c r="DW150" s="706"/>
      <c r="DX150" s="706"/>
      <c r="DY150" s="706"/>
      <c r="DZ150" s="706"/>
      <c r="EA150" s="706"/>
      <c r="EB150" s="706"/>
      <c r="EC150" s="706"/>
      <c r="ED150" s="704"/>
      <c r="EE150" s="704"/>
      <c r="EF150" s="706"/>
      <c r="EG150" s="706"/>
      <c r="EH150" s="706"/>
      <c r="EI150" s="706"/>
      <c r="EJ150" s="706"/>
      <c r="EK150" s="706"/>
      <c r="EL150" s="706"/>
      <c r="EM150" s="706"/>
      <c r="EN150" s="706"/>
      <c r="EO150" s="706"/>
      <c r="EP150" s="706"/>
      <c r="EQ150" s="706"/>
      <c r="ER150" s="706"/>
      <c r="ES150" s="706"/>
      <c r="ET150" s="706"/>
      <c r="EU150" s="706"/>
      <c r="EV150" s="706"/>
      <c r="EW150" s="706"/>
      <c r="EX150" s="706"/>
      <c r="EY150" s="706"/>
      <c r="EZ150" s="706"/>
      <c r="FA150" s="706"/>
      <c r="FB150" s="706"/>
      <c r="FC150" s="706"/>
      <c r="FD150" s="706"/>
      <c r="FE150" s="706"/>
      <c r="FF150" s="706"/>
      <c r="FG150" s="706"/>
      <c r="FH150" s="706"/>
      <c r="FI150" s="704"/>
      <c r="FJ150" s="704"/>
      <c r="FK150" s="1035"/>
      <c r="FL150" s="704"/>
      <c r="FM150" s="704"/>
      <c r="FN150" s="704"/>
      <c r="FO150" s="704"/>
      <c r="FP150" s="704"/>
      <c r="FQ150" s="704"/>
      <c r="FR150" s="704"/>
      <c r="FS150" s="704"/>
      <c r="FT150" s="704"/>
      <c r="FU150" s="704"/>
      <c r="FV150" s="704"/>
      <c r="FW150" s="704"/>
      <c r="FX150" s="704"/>
      <c r="FY150" s="704"/>
      <c r="FZ150" s="704"/>
      <c r="GA150" s="704"/>
      <c r="GB150" s="704"/>
      <c r="GC150" s="704"/>
      <c r="GD150" s="704"/>
      <c r="GE150" s="704"/>
      <c r="GF150" s="704"/>
      <c r="GG150" s="704"/>
      <c r="GH150" s="704"/>
      <c r="GI150" s="704"/>
      <c r="GJ150" s="704"/>
      <c r="GK150" s="704"/>
      <c r="GL150" s="704"/>
      <c r="GM150" s="704"/>
      <c r="GN150" s="704"/>
      <c r="GO150" s="704"/>
      <c r="GP150" s="704"/>
      <c r="GQ150" s="704"/>
      <c r="GR150" s="704"/>
      <c r="GS150" s="704"/>
      <c r="GT150" s="704"/>
      <c r="GU150" s="704"/>
      <c r="GV150" s="704"/>
      <c r="GW150" s="704"/>
      <c r="GX150" s="704"/>
      <c r="GY150" s="704"/>
      <c r="GZ150" s="704"/>
      <c r="HA150" s="704"/>
      <c r="HB150" s="704"/>
      <c r="HC150" s="704"/>
      <c r="HD150" s="704"/>
      <c r="HE150" s="704"/>
      <c r="HF150" s="704"/>
      <c r="HG150" s="704"/>
      <c r="HH150" s="704"/>
      <c r="HI150" s="704"/>
      <c r="HJ150" s="704"/>
      <c r="HK150" s="704"/>
      <c r="HL150" s="704"/>
      <c r="HM150" s="704"/>
      <c r="HN150" s="704"/>
      <c r="HO150" s="704"/>
      <c r="HP150" s="704"/>
      <c r="HQ150" s="704"/>
      <c r="HR150" s="704"/>
      <c r="HS150" s="706"/>
      <c r="HT150" s="706"/>
      <c r="HU150" s="706"/>
      <c r="HV150" s="706"/>
      <c r="HW150" s="706"/>
      <c r="HX150" s="706"/>
      <c r="HY150" s="706"/>
      <c r="HZ150" s="706"/>
      <c r="IA150" s="706"/>
      <c r="IB150" s="706"/>
      <c r="IC150" s="706"/>
      <c r="IE150" s="706"/>
      <c r="IF150" s="706"/>
      <c r="IG150" s="706"/>
      <c r="IH150" s="706"/>
      <c r="II150" s="706"/>
    </row>
    <row r="151" spans="1:243" s="1034" customFormat="1" ht="27" customHeight="1" x14ac:dyDescent="0.25">
      <c r="A151" s="691">
        <v>97</v>
      </c>
      <c r="B151" s="694" t="s">
        <v>1206</v>
      </c>
      <c r="C151" s="696">
        <v>227</v>
      </c>
      <c r="D151" s="697">
        <v>532</v>
      </c>
      <c r="E151" s="707">
        <v>17</v>
      </c>
      <c r="F151" s="696" t="s">
        <v>1121</v>
      </c>
      <c r="G151" s="696" t="s">
        <v>1258</v>
      </c>
      <c r="H151" s="767" t="s">
        <v>1112</v>
      </c>
      <c r="I151" s="752" t="s">
        <v>1113</v>
      </c>
      <c r="J151" s="753" t="s">
        <v>1139</v>
      </c>
      <c r="K151" s="764" t="s">
        <v>1115</v>
      </c>
      <c r="L151" s="764" t="s">
        <v>1116</v>
      </c>
      <c r="M151" s="753" t="s">
        <v>1140</v>
      </c>
      <c r="N151" s="753" t="s">
        <v>1141</v>
      </c>
      <c r="O151" s="753" t="s">
        <v>1189</v>
      </c>
      <c r="P151" s="753" t="s">
        <v>1259</v>
      </c>
      <c r="Q151" s="765">
        <v>2</v>
      </c>
      <c r="R151" s="765" t="s">
        <v>1120</v>
      </c>
      <c r="S151" s="755">
        <v>2</v>
      </c>
      <c r="T151" s="766">
        <v>2.11</v>
      </c>
      <c r="U151" s="771">
        <v>41456</v>
      </c>
      <c r="V151" s="771">
        <v>42156</v>
      </c>
      <c r="W151" s="701">
        <v>25</v>
      </c>
      <c r="X151" s="1081">
        <v>500000</v>
      </c>
      <c r="Y151" s="1092"/>
      <c r="Z151" s="1081">
        <f t="shared" si="15"/>
        <v>500000</v>
      </c>
      <c r="AA151" s="868"/>
      <c r="AB151" s="868"/>
      <c r="AC151" s="868"/>
      <c r="AD151" s="868"/>
      <c r="AE151" s="868">
        <v>150000</v>
      </c>
      <c r="AF151" s="868">
        <v>350000</v>
      </c>
      <c r="AG151" s="868"/>
      <c r="AH151" s="868"/>
      <c r="AI151" s="868"/>
      <c r="AJ151" s="868"/>
      <c r="AK151" s="868"/>
      <c r="AL151" s="868"/>
      <c r="AM151" s="868">
        <f t="shared" si="16"/>
        <v>500000</v>
      </c>
      <c r="AN151" s="868">
        <f t="shared" si="17"/>
        <v>0</v>
      </c>
      <c r="AO151" s="868">
        <v>400000</v>
      </c>
      <c r="AP151" s="868">
        <v>400000</v>
      </c>
      <c r="AQ151" s="704"/>
      <c r="AR151" s="704"/>
      <c r="AS151" s="704"/>
      <c r="AT151" s="704"/>
      <c r="AU151" s="704"/>
      <c r="AV151" s="704"/>
      <c r="AW151" s="704"/>
      <c r="AX151" s="704"/>
      <c r="AY151" s="704"/>
      <c r="AZ151" s="704"/>
      <c r="BA151" s="704"/>
      <c r="BB151" s="704"/>
      <c r="BC151" s="704"/>
      <c r="BD151" s="704"/>
      <c r="BE151" s="704"/>
      <c r="BF151" s="704"/>
      <c r="BG151" s="704"/>
      <c r="BH151" s="704"/>
      <c r="BI151" s="704"/>
      <c r="BJ151" s="704"/>
      <c r="BK151" s="704"/>
      <c r="BL151" s="704"/>
      <c r="BM151" s="704"/>
      <c r="BN151" s="704"/>
      <c r="BO151" s="704"/>
      <c r="BP151" s="704"/>
      <c r="BQ151" s="704"/>
      <c r="BR151" s="704"/>
      <c r="BS151" s="704"/>
      <c r="BT151" s="704"/>
      <c r="BU151" s="704"/>
      <c r="BV151" s="704"/>
      <c r="BW151" s="704"/>
      <c r="BX151" s="704"/>
      <c r="BY151" s="704"/>
      <c r="BZ151" s="704"/>
      <c r="CA151" s="704"/>
      <c r="CB151" s="704"/>
      <c r="CC151" s="704"/>
      <c r="CD151" s="704"/>
      <c r="CE151" s="704"/>
      <c r="CF151" s="704"/>
      <c r="CG151" s="704"/>
      <c r="CH151" s="704"/>
      <c r="CI151" s="704"/>
      <c r="CJ151" s="704"/>
      <c r="CK151" s="704"/>
      <c r="CL151" s="704"/>
      <c r="CM151" s="704"/>
      <c r="CN151" s="704"/>
      <c r="CO151" s="704"/>
      <c r="CP151" s="704"/>
      <c r="CQ151" s="704"/>
      <c r="CR151" s="704"/>
      <c r="CS151" s="704"/>
      <c r="CT151" s="704"/>
      <c r="CU151" s="704"/>
      <c r="CV151" s="704"/>
      <c r="CW151" s="704"/>
      <c r="CX151" s="704"/>
      <c r="CY151" s="704"/>
      <c r="CZ151" s="704"/>
      <c r="DA151" s="704"/>
      <c r="DB151" s="704"/>
      <c r="DC151" s="704"/>
      <c r="DD151" s="704"/>
      <c r="DE151" s="704"/>
      <c r="DF151" s="704"/>
      <c r="DG151" s="704"/>
      <c r="DH151" s="704"/>
      <c r="DI151" s="704"/>
      <c r="DJ151" s="704"/>
      <c r="DK151" s="704"/>
      <c r="DL151" s="704"/>
      <c r="DM151" s="704"/>
      <c r="DN151" s="704"/>
      <c r="DO151" s="704"/>
      <c r="DP151" s="704"/>
      <c r="DQ151" s="706"/>
      <c r="DR151" s="706"/>
      <c r="DS151" s="706"/>
      <c r="DT151" s="706"/>
      <c r="DU151" s="706"/>
      <c r="DV151" s="706"/>
      <c r="DW151" s="706"/>
      <c r="DX151" s="706"/>
      <c r="DY151" s="706"/>
      <c r="DZ151" s="706"/>
      <c r="EA151" s="706"/>
      <c r="EB151" s="706"/>
      <c r="EC151" s="706"/>
      <c r="ED151" s="704"/>
      <c r="EE151" s="704"/>
      <c r="EF151" s="706"/>
      <c r="EG151" s="706"/>
      <c r="EH151" s="706"/>
      <c r="EI151" s="706"/>
      <c r="EJ151" s="706"/>
      <c r="EK151" s="706"/>
      <c r="EL151" s="706"/>
      <c r="EM151" s="706"/>
      <c r="EN151" s="706"/>
      <c r="EO151" s="706"/>
      <c r="EP151" s="706"/>
      <c r="EQ151" s="706"/>
      <c r="ER151" s="706"/>
      <c r="ES151" s="706"/>
      <c r="ET151" s="706"/>
      <c r="EU151" s="706"/>
      <c r="EV151" s="706"/>
      <c r="EW151" s="706"/>
      <c r="EX151" s="706"/>
      <c r="EY151" s="706"/>
      <c r="EZ151" s="706"/>
      <c r="FA151" s="706"/>
      <c r="FB151" s="706"/>
      <c r="FC151" s="706"/>
      <c r="FD151" s="706"/>
      <c r="FE151" s="706"/>
      <c r="FF151" s="706"/>
      <c r="FG151" s="706"/>
      <c r="FH151" s="706"/>
      <c r="FI151" s="704"/>
      <c r="FJ151" s="704"/>
      <c r="FK151" s="1035"/>
      <c r="FL151" s="704"/>
      <c r="FM151" s="704"/>
      <c r="FN151" s="704"/>
      <c r="FO151" s="704"/>
      <c r="FP151" s="704"/>
      <c r="FQ151" s="704"/>
      <c r="FR151" s="704"/>
      <c r="FS151" s="704"/>
      <c r="FT151" s="704"/>
      <c r="FU151" s="704"/>
      <c r="FV151" s="704"/>
      <c r="FW151" s="704"/>
      <c r="FX151" s="704"/>
      <c r="FY151" s="704"/>
      <c r="FZ151" s="704"/>
      <c r="GA151" s="704"/>
      <c r="GB151" s="704"/>
      <c r="GC151" s="704"/>
      <c r="GD151" s="704"/>
      <c r="GE151" s="704"/>
      <c r="GF151" s="704"/>
      <c r="GG151" s="704"/>
      <c r="GH151" s="704"/>
      <c r="GI151" s="704"/>
      <c r="GJ151" s="704"/>
      <c r="GK151" s="704"/>
      <c r="GL151" s="704"/>
      <c r="GM151" s="704"/>
      <c r="GN151" s="704"/>
      <c r="GO151" s="704"/>
      <c r="GP151" s="704"/>
      <c r="GQ151" s="704"/>
      <c r="GR151" s="704"/>
      <c r="GS151" s="704"/>
      <c r="GT151" s="704"/>
      <c r="GU151" s="704"/>
      <c r="GV151" s="704"/>
      <c r="GW151" s="704"/>
      <c r="GX151" s="704"/>
      <c r="GY151" s="704"/>
      <c r="GZ151" s="704"/>
      <c r="HA151" s="704"/>
      <c r="HB151" s="704"/>
      <c r="HC151" s="704"/>
      <c r="HD151" s="704"/>
      <c r="HE151" s="704"/>
      <c r="HF151" s="704"/>
      <c r="HG151" s="704"/>
      <c r="HH151" s="704"/>
      <c r="HI151" s="704"/>
      <c r="HJ151" s="704"/>
      <c r="HK151" s="704"/>
      <c r="HL151" s="704"/>
      <c r="HM151" s="704"/>
      <c r="HN151" s="704"/>
      <c r="HO151" s="704"/>
      <c r="HP151" s="704"/>
      <c r="HQ151" s="706"/>
      <c r="HR151" s="706"/>
      <c r="HS151" s="706"/>
      <c r="HT151" s="706"/>
      <c r="HU151" s="706"/>
      <c r="IE151" s="706"/>
      <c r="IF151" s="706"/>
      <c r="IG151" s="706"/>
      <c r="IH151" s="706"/>
      <c r="II151" s="706"/>
    </row>
    <row r="152" spans="1:243" s="1034" customFormat="1" ht="27" customHeight="1" x14ac:dyDescent="0.25">
      <c r="A152" s="1122">
        <v>98</v>
      </c>
      <c r="B152" s="694" t="s">
        <v>1206</v>
      </c>
      <c r="C152" s="696">
        <v>227</v>
      </c>
      <c r="D152" s="697">
        <v>536</v>
      </c>
      <c r="E152" s="698">
        <v>0</v>
      </c>
      <c r="F152" s="696" t="s">
        <v>1123</v>
      </c>
      <c r="G152" s="696" t="s">
        <v>1262</v>
      </c>
      <c r="H152" s="767" t="s">
        <v>1112</v>
      </c>
      <c r="I152" s="752" t="s">
        <v>1113</v>
      </c>
      <c r="J152" s="753" t="s">
        <v>1139</v>
      </c>
      <c r="K152" s="764" t="s">
        <v>1151</v>
      </c>
      <c r="L152" s="764" t="s">
        <v>1124</v>
      </c>
      <c r="M152" s="753" t="s">
        <v>1140</v>
      </c>
      <c r="N152" s="753" t="s">
        <v>1141</v>
      </c>
      <c r="O152" s="753" t="s">
        <v>1141</v>
      </c>
      <c r="P152" s="753" t="s">
        <v>1189</v>
      </c>
      <c r="Q152" s="765">
        <v>2</v>
      </c>
      <c r="R152" s="765" t="s">
        <v>1120</v>
      </c>
      <c r="S152" s="755">
        <v>2</v>
      </c>
      <c r="T152" s="766">
        <v>2.11</v>
      </c>
      <c r="U152" s="771">
        <v>41456</v>
      </c>
      <c r="V152" s="771">
        <v>42156</v>
      </c>
      <c r="W152" s="701">
        <v>5</v>
      </c>
      <c r="X152" s="1081">
        <v>30000</v>
      </c>
      <c r="Y152" s="1082">
        <v>38900</v>
      </c>
      <c r="Z152" s="1081">
        <f t="shared" si="15"/>
        <v>68900</v>
      </c>
      <c r="AA152" s="868"/>
      <c r="AB152" s="868"/>
      <c r="AC152" s="868">
        <v>30000</v>
      </c>
      <c r="AD152" s="868">
        <v>38900</v>
      </c>
      <c r="AE152" s="868"/>
      <c r="AF152" s="868"/>
      <c r="AG152" s="868"/>
      <c r="AH152" s="868"/>
      <c r="AI152" s="868"/>
      <c r="AJ152" s="868"/>
      <c r="AK152" s="868"/>
      <c r="AL152" s="868"/>
      <c r="AM152" s="868">
        <f t="shared" si="16"/>
        <v>68900</v>
      </c>
      <c r="AN152" s="868">
        <f t="shared" si="17"/>
        <v>0</v>
      </c>
      <c r="AO152" s="915">
        <v>100000</v>
      </c>
      <c r="AP152" s="868">
        <v>150000</v>
      </c>
      <c r="AQ152" s="704"/>
      <c r="AR152" s="704"/>
      <c r="AS152" s="704"/>
      <c r="AT152" s="704"/>
      <c r="AU152" s="704"/>
      <c r="AV152" s="704"/>
      <c r="AW152" s="704"/>
      <c r="AX152" s="704"/>
      <c r="AY152" s="704"/>
      <c r="AZ152" s="704"/>
      <c r="BA152" s="704"/>
      <c r="BB152" s="704"/>
      <c r="BC152" s="704"/>
      <c r="BD152" s="704"/>
      <c r="BE152" s="704"/>
      <c r="BF152" s="704"/>
      <c r="BG152" s="704"/>
      <c r="BH152" s="704"/>
      <c r="BI152" s="704"/>
      <c r="BJ152" s="704"/>
      <c r="BK152" s="704"/>
      <c r="BL152" s="704"/>
      <c r="BM152" s="704"/>
      <c r="BN152" s="704"/>
      <c r="BO152" s="704"/>
      <c r="BP152" s="704"/>
      <c r="BQ152" s="704"/>
      <c r="BR152" s="704"/>
      <c r="BS152" s="704"/>
      <c r="BT152" s="704"/>
      <c r="BU152" s="704"/>
      <c r="BV152" s="704"/>
      <c r="BW152" s="704"/>
      <c r="BX152" s="704"/>
      <c r="BY152" s="704"/>
      <c r="BZ152" s="704"/>
      <c r="CA152" s="704"/>
      <c r="CB152" s="704"/>
      <c r="CC152" s="704"/>
      <c r="CD152" s="704"/>
      <c r="CE152" s="704"/>
      <c r="CF152" s="704"/>
      <c r="CG152" s="704"/>
      <c r="CH152" s="704"/>
      <c r="CI152" s="704"/>
      <c r="CJ152" s="704"/>
      <c r="CK152" s="704"/>
      <c r="CL152" s="704"/>
      <c r="CM152" s="704"/>
      <c r="CN152" s="704"/>
      <c r="CO152" s="704"/>
      <c r="CP152" s="704"/>
      <c r="CQ152" s="704"/>
      <c r="CR152" s="704"/>
      <c r="CS152" s="704"/>
      <c r="CT152" s="704"/>
      <c r="CU152" s="704"/>
      <c r="CV152" s="704"/>
      <c r="CW152" s="704"/>
      <c r="CX152" s="704"/>
      <c r="CY152" s="704"/>
      <c r="CZ152" s="704"/>
      <c r="DA152" s="704"/>
      <c r="DB152" s="704"/>
      <c r="DC152" s="704"/>
      <c r="DD152" s="704"/>
      <c r="DE152" s="704"/>
      <c r="DF152" s="704"/>
      <c r="DG152" s="704"/>
      <c r="DH152" s="704"/>
      <c r="DI152" s="704"/>
      <c r="DJ152" s="704"/>
      <c r="DK152" s="704"/>
      <c r="DL152" s="704"/>
      <c r="DM152" s="704"/>
      <c r="DN152" s="704"/>
      <c r="DO152" s="704"/>
      <c r="DP152" s="704"/>
      <c r="DQ152" s="706"/>
      <c r="DR152" s="706"/>
      <c r="DS152" s="706"/>
      <c r="DT152" s="706"/>
      <c r="DU152" s="706"/>
      <c r="DV152" s="706"/>
      <c r="DW152" s="706"/>
      <c r="DX152" s="706"/>
      <c r="DY152" s="706"/>
      <c r="DZ152" s="706"/>
      <c r="EA152" s="706"/>
      <c r="EB152" s="706"/>
      <c r="EC152" s="706"/>
      <c r="ED152" s="704"/>
      <c r="EE152" s="704"/>
      <c r="EF152" s="706"/>
      <c r="EG152" s="706"/>
      <c r="EH152" s="706"/>
      <c r="EI152" s="706"/>
      <c r="EJ152" s="706"/>
      <c r="EK152" s="706"/>
      <c r="EL152" s="706"/>
      <c r="EM152" s="706"/>
      <c r="EN152" s="706"/>
      <c r="EO152" s="706"/>
      <c r="EP152" s="706"/>
      <c r="EQ152" s="706"/>
      <c r="ER152" s="706"/>
      <c r="ES152" s="706"/>
      <c r="ET152" s="706"/>
      <c r="EU152" s="706"/>
      <c r="EV152" s="706"/>
      <c r="EW152" s="706"/>
      <c r="EX152" s="706"/>
      <c r="EY152" s="706"/>
      <c r="EZ152" s="706"/>
      <c r="FA152" s="706"/>
      <c r="FB152" s="706"/>
      <c r="FC152" s="706"/>
      <c r="FD152" s="706"/>
      <c r="FE152" s="706"/>
      <c r="FF152" s="706"/>
      <c r="FG152" s="706"/>
      <c r="FH152" s="706"/>
      <c r="FI152" s="704"/>
      <c r="FJ152" s="704"/>
      <c r="FK152" s="1035"/>
      <c r="FL152" s="704"/>
      <c r="FM152" s="704"/>
      <c r="FN152" s="704"/>
      <c r="FO152" s="704"/>
      <c r="FP152" s="704"/>
      <c r="FQ152" s="704"/>
      <c r="FR152" s="704"/>
      <c r="FS152" s="704"/>
      <c r="FT152" s="704"/>
      <c r="FU152" s="704"/>
      <c r="FV152" s="704"/>
      <c r="FW152" s="704"/>
      <c r="FX152" s="704"/>
      <c r="FY152" s="704"/>
      <c r="FZ152" s="704"/>
      <c r="GA152" s="704"/>
      <c r="GB152" s="704"/>
      <c r="GC152" s="704"/>
      <c r="GD152" s="704"/>
      <c r="GE152" s="704"/>
      <c r="GF152" s="704"/>
      <c r="GG152" s="704"/>
      <c r="GH152" s="704"/>
      <c r="GI152" s="704"/>
      <c r="GJ152" s="704"/>
      <c r="GK152" s="704"/>
      <c r="GL152" s="704"/>
      <c r="GM152" s="704"/>
      <c r="GN152" s="704"/>
      <c r="GO152" s="704"/>
      <c r="GP152" s="704"/>
      <c r="GQ152" s="704"/>
      <c r="GR152" s="704"/>
      <c r="GS152" s="704"/>
      <c r="GT152" s="704"/>
      <c r="GU152" s="704"/>
      <c r="GV152" s="704"/>
      <c r="GW152" s="704"/>
      <c r="GX152" s="704"/>
      <c r="GY152" s="704"/>
      <c r="GZ152" s="704"/>
      <c r="HA152" s="704"/>
      <c r="HB152" s="704"/>
      <c r="HC152" s="704"/>
      <c r="HD152" s="704"/>
      <c r="HE152" s="704"/>
      <c r="HF152" s="704"/>
      <c r="HG152" s="704"/>
      <c r="HH152" s="704"/>
      <c r="HI152" s="704"/>
      <c r="HJ152" s="704"/>
      <c r="HK152" s="704"/>
      <c r="HL152" s="704"/>
      <c r="HM152" s="704"/>
      <c r="HN152" s="704"/>
      <c r="HO152" s="704"/>
      <c r="HP152" s="704"/>
      <c r="HQ152" s="704"/>
      <c r="HR152" s="704"/>
      <c r="HS152" s="706"/>
      <c r="HT152" s="706"/>
      <c r="HU152" s="706"/>
    </row>
    <row r="153" spans="1:243" s="1034" customFormat="1" ht="27" customHeight="1" x14ac:dyDescent="0.25">
      <c r="A153" s="691">
        <v>99</v>
      </c>
      <c r="B153" s="694" t="s">
        <v>1206</v>
      </c>
      <c r="C153" s="696">
        <v>227</v>
      </c>
      <c r="D153" s="697">
        <v>544</v>
      </c>
      <c r="E153" s="707">
        <v>1</v>
      </c>
      <c r="F153" s="696" t="s">
        <v>1125</v>
      </c>
      <c r="G153" s="696" t="s">
        <v>1263</v>
      </c>
      <c r="H153" s="767" t="s">
        <v>1112</v>
      </c>
      <c r="I153" s="752" t="s">
        <v>1113</v>
      </c>
      <c r="J153" s="753" t="s">
        <v>1139</v>
      </c>
      <c r="K153" s="764" t="s">
        <v>1151</v>
      </c>
      <c r="L153" s="764" t="s">
        <v>1124</v>
      </c>
      <c r="M153" s="753" t="s">
        <v>1140</v>
      </c>
      <c r="N153" s="753" t="s">
        <v>1141</v>
      </c>
      <c r="O153" s="753" t="s">
        <v>1189</v>
      </c>
      <c r="P153" s="753" t="s">
        <v>1259</v>
      </c>
      <c r="Q153" s="765">
        <v>2</v>
      </c>
      <c r="R153" s="765" t="s">
        <v>1120</v>
      </c>
      <c r="S153" s="755">
        <v>2</v>
      </c>
      <c r="T153" s="766">
        <v>2.11</v>
      </c>
      <c r="U153" s="771">
        <v>41456</v>
      </c>
      <c r="V153" s="771">
        <v>41791</v>
      </c>
      <c r="W153" s="701">
        <v>25</v>
      </c>
      <c r="X153" s="1081">
        <v>0</v>
      </c>
      <c r="Y153" s="1092"/>
      <c r="Z153" s="1081">
        <f t="shared" si="15"/>
        <v>0</v>
      </c>
      <c r="AA153" s="868"/>
      <c r="AB153" s="868"/>
      <c r="AC153" s="868"/>
      <c r="AD153" s="868"/>
      <c r="AE153" s="868"/>
      <c r="AF153" s="868"/>
      <c r="AG153" s="868"/>
      <c r="AH153" s="868"/>
      <c r="AI153" s="868"/>
      <c r="AJ153" s="868"/>
      <c r="AK153" s="868"/>
      <c r="AL153" s="868"/>
      <c r="AM153" s="868">
        <f t="shared" si="16"/>
        <v>0</v>
      </c>
      <c r="AN153" s="868">
        <f t="shared" si="17"/>
        <v>0</v>
      </c>
      <c r="AO153" s="915">
        <v>10000</v>
      </c>
      <c r="AP153" s="915">
        <v>10000</v>
      </c>
      <c r="AQ153" s="704"/>
      <c r="AR153" s="704"/>
      <c r="AS153" s="704"/>
      <c r="AT153" s="704"/>
      <c r="AU153" s="704"/>
      <c r="AV153" s="704"/>
      <c r="AW153" s="704"/>
      <c r="AX153" s="704"/>
      <c r="AY153" s="704"/>
      <c r="AZ153" s="704"/>
      <c r="BA153" s="704"/>
      <c r="BB153" s="704"/>
      <c r="BC153" s="704"/>
      <c r="BD153" s="704"/>
      <c r="BE153" s="704"/>
      <c r="BF153" s="704"/>
      <c r="BG153" s="704"/>
      <c r="BH153" s="704"/>
      <c r="BI153" s="704"/>
      <c r="BJ153" s="704"/>
      <c r="BK153" s="704"/>
      <c r="BL153" s="704"/>
      <c r="BM153" s="704"/>
      <c r="BN153" s="704"/>
      <c r="BO153" s="704"/>
      <c r="BP153" s="704"/>
      <c r="BQ153" s="704"/>
      <c r="BR153" s="704"/>
      <c r="BS153" s="704"/>
      <c r="BT153" s="704"/>
      <c r="BU153" s="704"/>
      <c r="BV153" s="704"/>
      <c r="BW153" s="704"/>
      <c r="BX153" s="704"/>
      <c r="BY153" s="704"/>
      <c r="BZ153" s="704"/>
      <c r="CA153" s="704"/>
      <c r="CB153" s="704"/>
      <c r="CC153" s="704"/>
      <c r="CD153" s="704"/>
      <c r="CE153" s="704"/>
      <c r="CF153" s="704"/>
      <c r="CG153" s="704"/>
      <c r="CH153" s="704"/>
      <c r="CI153" s="704"/>
      <c r="CJ153" s="704"/>
      <c r="CK153" s="704"/>
      <c r="CL153" s="704"/>
      <c r="CM153" s="704"/>
      <c r="CN153" s="704"/>
      <c r="CO153" s="704"/>
      <c r="CP153" s="704"/>
      <c r="CQ153" s="704"/>
      <c r="CR153" s="704"/>
      <c r="CS153" s="704"/>
      <c r="CT153" s="704"/>
      <c r="CU153" s="704"/>
      <c r="CV153" s="704"/>
      <c r="CW153" s="704"/>
      <c r="CX153" s="704"/>
      <c r="CY153" s="704"/>
      <c r="CZ153" s="704"/>
      <c r="DA153" s="704"/>
      <c r="DB153" s="704"/>
      <c r="DC153" s="704"/>
      <c r="DD153" s="704"/>
      <c r="DE153" s="704"/>
      <c r="DF153" s="704"/>
      <c r="DG153" s="704"/>
      <c r="DH153" s="704"/>
      <c r="DI153" s="704"/>
      <c r="DJ153" s="704"/>
      <c r="DK153" s="704"/>
      <c r="DL153" s="704"/>
      <c r="DM153" s="704"/>
      <c r="DN153" s="704"/>
      <c r="DO153" s="704"/>
      <c r="DP153" s="704"/>
      <c r="DQ153" s="706"/>
      <c r="DR153" s="706"/>
      <c r="DS153" s="706"/>
      <c r="DT153" s="706"/>
      <c r="DU153" s="706"/>
      <c r="DV153" s="706"/>
      <c r="DW153" s="706"/>
      <c r="DX153" s="706"/>
      <c r="DY153" s="706"/>
      <c r="DZ153" s="706"/>
      <c r="EA153" s="706"/>
      <c r="EB153" s="706"/>
      <c r="EC153" s="706"/>
      <c r="ED153" s="704"/>
      <c r="EE153" s="704"/>
      <c r="EF153" s="706"/>
      <c r="EG153" s="706"/>
      <c r="EH153" s="706"/>
      <c r="EI153" s="706"/>
      <c r="EJ153" s="706"/>
      <c r="EK153" s="706"/>
      <c r="EL153" s="706"/>
      <c r="EM153" s="706"/>
      <c r="EN153" s="706"/>
      <c r="EO153" s="706"/>
      <c r="EP153" s="706"/>
      <c r="EQ153" s="706"/>
      <c r="ER153" s="706"/>
      <c r="ES153" s="706"/>
      <c r="ET153" s="706"/>
      <c r="EU153" s="706"/>
      <c r="EV153" s="706"/>
      <c r="EW153" s="706"/>
      <c r="EX153" s="706"/>
      <c r="EY153" s="706"/>
      <c r="EZ153" s="706"/>
      <c r="FA153" s="706"/>
      <c r="FB153" s="706"/>
      <c r="FC153" s="706"/>
      <c r="FD153" s="706"/>
      <c r="FE153" s="706"/>
      <c r="FF153" s="706"/>
      <c r="FG153" s="706"/>
      <c r="FH153" s="706"/>
      <c r="FI153" s="704"/>
      <c r="FJ153" s="704"/>
      <c r="FK153" s="1035"/>
      <c r="FL153" s="704"/>
      <c r="FM153" s="704"/>
      <c r="FN153" s="704"/>
      <c r="FO153" s="704"/>
      <c r="FP153" s="704"/>
      <c r="FQ153" s="704"/>
      <c r="FR153" s="704"/>
      <c r="FS153" s="704"/>
      <c r="FT153" s="704"/>
      <c r="FU153" s="704"/>
      <c r="FV153" s="704"/>
      <c r="FW153" s="704"/>
      <c r="FX153" s="704"/>
      <c r="FY153" s="704"/>
      <c r="FZ153" s="704"/>
      <c r="GA153" s="704"/>
      <c r="GB153" s="704"/>
      <c r="GC153" s="704"/>
      <c r="GD153" s="704"/>
      <c r="GE153" s="704"/>
      <c r="GF153" s="704"/>
      <c r="GG153" s="704"/>
      <c r="GH153" s="704"/>
      <c r="GI153" s="704"/>
      <c r="GJ153" s="704"/>
      <c r="GK153" s="704"/>
      <c r="GL153" s="704"/>
      <c r="GM153" s="704"/>
      <c r="GN153" s="704"/>
      <c r="GO153" s="704"/>
      <c r="GP153" s="704"/>
      <c r="GQ153" s="704"/>
      <c r="GR153" s="704"/>
      <c r="GS153" s="704"/>
      <c r="GT153" s="704"/>
      <c r="GU153" s="704"/>
      <c r="GV153" s="704"/>
      <c r="GW153" s="704"/>
      <c r="GX153" s="704"/>
      <c r="GY153" s="704"/>
      <c r="GZ153" s="704"/>
      <c r="HA153" s="704"/>
      <c r="HB153" s="704"/>
      <c r="HC153" s="704"/>
      <c r="HD153" s="704"/>
      <c r="HE153" s="704"/>
      <c r="HF153" s="704"/>
      <c r="HG153" s="704"/>
      <c r="HH153" s="704"/>
      <c r="HI153" s="704"/>
      <c r="HJ153" s="704"/>
      <c r="HK153" s="704"/>
      <c r="HL153" s="704"/>
      <c r="HM153" s="704"/>
      <c r="HN153" s="704"/>
      <c r="HO153" s="704"/>
      <c r="HP153" s="704"/>
      <c r="HQ153" s="704"/>
      <c r="HR153" s="704"/>
      <c r="HS153" s="706"/>
      <c r="HT153" s="706"/>
      <c r="HU153" s="706"/>
      <c r="HV153" s="706"/>
      <c r="HW153" s="706"/>
      <c r="HX153" s="706"/>
      <c r="HY153" s="706"/>
      <c r="HZ153" s="706"/>
      <c r="IA153" s="706"/>
      <c r="IB153" s="706"/>
      <c r="IC153" s="706"/>
    </row>
    <row r="154" spans="1:243" s="1034" customFormat="1" ht="27" customHeight="1" x14ac:dyDescent="0.25">
      <c r="A154" s="691">
        <v>100</v>
      </c>
      <c r="B154" s="694" t="s">
        <v>1206</v>
      </c>
      <c r="C154" s="696">
        <v>227</v>
      </c>
      <c r="D154" s="697">
        <v>544</v>
      </c>
      <c r="E154" s="707">
        <v>2</v>
      </c>
      <c r="F154" s="696" t="s">
        <v>1125</v>
      </c>
      <c r="G154" s="696" t="s">
        <v>1264</v>
      </c>
      <c r="H154" s="767" t="s">
        <v>1112</v>
      </c>
      <c r="I154" s="752" t="s">
        <v>1113</v>
      </c>
      <c r="J154" s="753" t="s">
        <v>1139</v>
      </c>
      <c r="K154" s="764" t="s">
        <v>1151</v>
      </c>
      <c r="L154" s="764" t="s">
        <v>1124</v>
      </c>
      <c r="M154" s="753" t="s">
        <v>1140</v>
      </c>
      <c r="N154" s="753" t="s">
        <v>1141</v>
      </c>
      <c r="O154" s="753" t="s">
        <v>1189</v>
      </c>
      <c r="P154" s="753" t="s">
        <v>1259</v>
      </c>
      <c r="Q154" s="765">
        <v>2</v>
      </c>
      <c r="R154" s="765" t="s">
        <v>1120</v>
      </c>
      <c r="S154" s="755">
        <v>2</v>
      </c>
      <c r="T154" s="766">
        <v>2.11</v>
      </c>
      <c r="U154" s="771">
        <v>41456</v>
      </c>
      <c r="V154" s="771">
        <v>41791</v>
      </c>
      <c r="W154" s="701">
        <v>7</v>
      </c>
      <c r="X154" s="1081">
        <v>30000</v>
      </c>
      <c r="Y154" s="1092"/>
      <c r="Z154" s="1081">
        <f t="shared" ref="Z154:Z183" si="18">Y154+X154</f>
        <v>30000</v>
      </c>
      <c r="AA154" s="868"/>
      <c r="AB154" s="868"/>
      <c r="AC154" s="868"/>
      <c r="AD154" s="868"/>
      <c r="AE154" s="868"/>
      <c r="AF154" s="868">
        <v>15000</v>
      </c>
      <c r="AG154" s="868">
        <v>15000</v>
      </c>
      <c r="AH154" s="868"/>
      <c r="AI154" s="868"/>
      <c r="AJ154" s="868"/>
      <c r="AK154" s="868"/>
      <c r="AL154" s="868"/>
      <c r="AM154" s="868">
        <f t="shared" ref="AM154:AM183" si="19">SUM(AA154:AL154)</f>
        <v>30000</v>
      </c>
      <c r="AN154" s="868">
        <f t="shared" ref="AN154:AN183" si="20">Z154-AM154</f>
        <v>0</v>
      </c>
      <c r="AO154" s="915">
        <v>10000</v>
      </c>
      <c r="AP154" s="868">
        <v>10000</v>
      </c>
      <c r="AQ154" s="704"/>
      <c r="AR154" s="704"/>
      <c r="AS154" s="704"/>
      <c r="AT154" s="704"/>
      <c r="AU154" s="704"/>
      <c r="AV154" s="704"/>
      <c r="AW154" s="704"/>
      <c r="AX154" s="704"/>
      <c r="AY154" s="704"/>
      <c r="AZ154" s="704"/>
      <c r="BA154" s="704"/>
      <c r="BB154" s="704"/>
      <c r="BC154" s="704"/>
      <c r="BD154" s="704"/>
      <c r="BE154" s="704"/>
      <c r="BF154" s="704"/>
      <c r="BG154" s="704"/>
      <c r="BH154" s="704"/>
      <c r="BI154" s="704"/>
      <c r="BJ154" s="704"/>
      <c r="BK154" s="704"/>
      <c r="BL154" s="704"/>
      <c r="BM154" s="704"/>
      <c r="BN154" s="704"/>
      <c r="BO154" s="704"/>
      <c r="BP154" s="704"/>
      <c r="BQ154" s="704"/>
      <c r="BR154" s="704"/>
      <c r="BS154" s="704"/>
      <c r="BT154" s="704"/>
      <c r="BU154" s="704"/>
      <c r="BV154" s="704"/>
      <c r="BW154" s="704"/>
      <c r="BX154" s="704"/>
      <c r="BY154" s="704"/>
      <c r="BZ154" s="704"/>
      <c r="CA154" s="704"/>
      <c r="CB154" s="704"/>
      <c r="CC154" s="704"/>
      <c r="CD154" s="704"/>
      <c r="CE154" s="704"/>
      <c r="CF154" s="704"/>
      <c r="CG154" s="704"/>
      <c r="CH154" s="704"/>
      <c r="CI154" s="704"/>
      <c r="CJ154" s="704"/>
      <c r="CK154" s="704"/>
      <c r="CL154" s="704"/>
      <c r="CM154" s="704"/>
      <c r="CN154" s="704"/>
      <c r="CO154" s="704"/>
      <c r="CP154" s="704"/>
      <c r="CQ154" s="704"/>
      <c r="CR154" s="704"/>
      <c r="CS154" s="704"/>
      <c r="CT154" s="704"/>
      <c r="CU154" s="704"/>
      <c r="CV154" s="704"/>
      <c r="CW154" s="704"/>
      <c r="CX154" s="704"/>
      <c r="CY154" s="704"/>
      <c r="CZ154" s="704"/>
      <c r="DA154" s="704"/>
      <c r="DB154" s="704"/>
      <c r="DC154" s="704"/>
      <c r="DD154" s="704"/>
      <c r="DE154" s="704"/>
      <c r="DF154" s="704"/>
      <c r="DG154" s="704"/>
      <c r="DH154" s="704"/>
      <c r="DI154" s="704"/>
      <c r="DJ154" s="704"/>
      <c r="DK154" s="704"/>
      <c r="DL154" s="704"/>
      <c r="DM154" s="704"/>
      <c r="DN154" s="704"/>
      <c r="DO154" s="704"/>
      <c r="DP154" s="704"/>
      <c r="DQ154" s="706"/>
      <c r="DR154" s="706"/>
      <c r="DS154" s="706"/>
      <c r="DT154" s="706"/>
      <c r="DU154" s="706"/>
      <c r="DV154" s="706"/>
      <c r="DW154" s="706"/>
      <c r="DX154" s="706"/>
      <c r="DY154" s="706"/>
      <c r="DZ154" s="706"/>
      <c r="EA154" s="706"/>
      <c r="EB154" s="706"/>
      <c r="EC154" s="706"/>
      <c r="ED154" s="704"/>
      <c r="EE154" s="704"/>
      <c r="EF154" s="706"/>
      <c r="EG154" s="706"/>
      <c r="EH154" s="706"/>
      <c r="EI154" s="706"/>
      <c r="EJ154" s="706"/>
      <c r="EK154" s="706"/>
      <c r="EL154" s="706"/>
      <c r="EM154" s="706"/>
      <c r="EN154" s="706"/>
      <c r="EO154" s="706"/>
      <c r="EP154" s="706"/>
      <c r="EQ154" s="706"/>
      <c r="ER154" s="706"/>
      <c r="ES154" s="706"/>
      <c r="ET154" s="706"/>
      <c r="EU154" s="706"/>
      <c r="EV154" s="706"/>
      <c r="EW154" s="706"/>
      <c r="EX154" s="706"/>
      <c r="EY154" s="706"/>
      <c r="EZ154" s="706"/>
      <c r="FA154" s="706"/>
      <c r="FB154" s="706"/>
      <c r="FC154" s="706"/>
      <c r="FD154" s="706"/>
      <c r="FE154" s="706"/>
      <c r="FF154" s="706"/>
      <c r="FG154" s="706"/>
      <c r="FH154" s="706"/>
      <c r="FI154" s="704"/>
      <c r="FJ154" s="704"/>
      <c r="FK154" s="1035"/>
      <c r="FL154" s="704"/>
      <c r="FM154" s="704"/>
      <c r="FN154" s="704"/>
      <c r="FO154" s="704"/>
      <c r="FP154" s="704"/>
      <c r="FQ154" s="704"/>
      <c r="FR154" s="704"/>
      <c r="FS154" s="704"/>
      <c r="FT154" s="704"/>
      <c r="FU154" s="704"/>
      <c r="FV154" s="704"/>
      <c r="FW154" s="704"/>
      <c r="FX154" s="704"/>
      <c r="FY154" s="704"/>
      <c r="FZ154" s="704"/>
      <c r="GA154" s="704"/>
      <c r="GB154" s="704"/>
      <c r="GC154" s="704"/>
      <c r="GD154" s="704"/>
      <c r="GE154" s="704"/>
      <c r="GF154" s="704"/>
      <c r="GG154" s="704"/>
      <c r="GH154" s="704"/>
      <c r="GI154" s="704"/>
      <c r="GJ154" s="704"/>
      <c r="GK154" s="704"/>
      <c r="GL154" s="704"/>
      <c r="GM154" s="704"/>
      <c r="GN154" s="704"/>
      <c r="GO154" s="704"/>
      <c r="GP154" s="704"/>
      <c r="GQ154" s="704"/>
      <c r="GR154" s="704"/>
      <c r="GS154" s="704"/>
      <c r="GT154" s="704"/>
      <c r="GU154" s="704"/>
      <c r="GV154" s="704"/>
      <c r="GW154" s="704"/>
      <c r="GX154" s="704"/>
      <c r="GY154" s="704"/>
      <c r="GZ154" s="704"/>
      <c r="HA154" s="704"/>
      <c r="HB154" s="704"/>
      <c r="HC154" s="704"/>
      <c r="HD154" s="704"/>
      <c r="HE154" s="704"/>
      <c r="HF154" s="704"/>
      <c r="HG154" s="704"/>
      <c r="HH154" s="704"/>
      <c r="HI154" s="704"/>
      <c r="HJ154" s="704"/>
      <c r="HK154" s="704"/>
      <c r="HL154" s="704"/>
      <c r="HM154" s="704"/>
      <c r="HN154" s="704"/>
      <c r="HO154" s="704"/>
      <c r="HP154" s="704"/>
      <c r="HQ154" s="704"/>
      <c r="HR154" s="704"/>
      <c r="HS154" s="706"/>
      <c r="HT154" s="706"/>
      <c r="HU154" s="706"/>
    </row>
    <row r="155" spans="1:243" s="814" customFormat="1" ht="27" customHeight="1" x14ac:dyDescent="0.25">
      <c r="A155" s="1122">
        <v>257</v>
      </c>
      <c r="B155" s="694" t="s">
        <v>1206</v>
      </c>
      <c r="C155" s="696">
        <v>227</v>
      </c>
      <c r="D155" s="697">
        <v>636</v>
      </c>
      <c r="E155" s="707">
        <v>3</v>
      </c>
      <c r="F155" s="696" t="s">
        <v>1123</v>
      </c>
      <c r="G155" s="696" t="s">
        <v>1515</v>
      </c>
      <c r="H155" s="767" t="s">
        <v>1127</v>
      </c>
      <c r="I155" s="752" t="s">
        <v>1113</v>
      </c>
      <c r="J155" s="753" t="s">
        <v>1139</v>
      </c>
      <c r="K155" s="764" t="s">
        <v>1151</v>
      </c>
      <c r="L155" s="764" t="s">
        <v>1124</v>
      </c>
      <c r="M155" s="753" t="s">
        <v>1140</v>
      </c>
      <c r="N155" s="753" t="s">
        <v>1141</v>
      </c>
      <c r="O155" s="753" t="s">
        <v>1189</v>
      </c>
      <c r="P155" s="753" t="s">
        <v>1259</v>
      </c>
      <c r="Q155" s="765">
        <v>2</v>
      </c>
      <c r="R155" s="765" t="s">
        <v>1120</v>
      </c>
      <c r="S155" s="755">
        <v>2</v>
      </c>
      <c r="T155" s="766">
        <v>2.11</v>
      </c>
      <c r="U155" s="771">
        <v>41091</v>
      </c>
      <c r="V155" s="771">
        <v>41426</v>
      </c>
      <c r="W155" s="701">
        <v>5</v>
      </c>
      <c r="X155" s="1081"/>
      <c r="Y155" s="1082">
        <v>3900</v>
      </c>
      <c r="Z155" s="1081">
        <f t="shared" si="18"/>
        <v>3900</v>
      </c>
      <c r="AA155" s="868"/>
      <c r="AB155" s="868"/>
      <c r="AC155" s="868"/>
      <c r="AD155" s="868">
        <v>3900</v>
      </c>
      <c r="AE155" s="868"/>
      <c r="AF155" s="868"/>
      <c r="AG155" s="868"/>
      <c r="AH155" s="868"/>
      <c r="AI155" s="868"/>
      <c r="AJ155" s="868"/>
      <c r="AK155" s="868"/>
      <c r="AL155" s="868"/>
      <c r="AM155" s="868">
        <f t="shared" si="19"/>
        <v>3900</v>
      </c>
      <c r="AN155" s="868">
        <f t="shared" si="20"/>
        <v>0</v>
      </c>
      <c r="AO155" s="868"/>
      <c r="AP155" s="868"/>
      <c r="AQ155" s="704"/>
      <c r="AR155" s="704"/>
      <c r="AS155" s="704"/>
      <c r="AT155" s="704"/>
      <c r="AU155" s="704"/>
      <c r="AV155" s="704"/>
      <c r="AW155" s="704"/>
      <c r="AX155" s="704"/>
      <c r="AY155" s="704"/>
      <c r="AZ155" s="704"/>
      <c r="BA155" s="704"/>
      <c r="BB155" s="704"/>
      <c r="BC155" s="704"/>
      <c r="BD155" s="704"/>
      <c r="BE155" s="704"/>
      <c r="BF155" s="704"/>
      <c r="BG155" s="704"/>
      <c r="BH155" s="704"/>
      <c r="BI155" s="704"/>
      <c r="BJ155" s="704"/>
      <c r="BK155" s="704"/>
      <c r="BL155" s="704"/>
      <c r="BM155" s="704"/>
      <c r="BN155" s="704"/>
      <c r="BO155" s="704"/>
      <c r="BP155" s="704"/>
      <c r="BQ155" s="704"/>
      <c r="BR155" s="704"/>
      <c r="BS155" s="704"/>
      <c r="BT155" s="704"/>
      <c r="BU155" s="704"/>
      <c r="BV155" s="704"/>
      <c r="BW155" s="704"/>
      <c r="BX155" s="704"/>
      <c r="BY155" s="704"/>
      <c r="BZ155" s="704"/>
      <c r="CA155" s="704"/>
      <c r="CB155" s="704"/>
      <c r="CC155" s="704"/>
      <c r="CD155" s="704"/>
      <c r="CE155" s="704"/>
      <c r="CF155" s="704"/>
      <c r="CG155" s="704"/>
      <c r="CH155" s="704"/>
      <c r="CI155" s="704"/>
      <c r="CJ155" s="704"/>
      <c r="CK155" s="704"/>
      <c r="CL155" s="704"/>
      <c r="CM155" s="704"/>
      <c r="CN155" s="704"/>
      <c r="CO155" s="704"/>
      <c r="CP155" s="704"/>
      <c r="CQ155" s="704"/>
      <c r="CR155" s="704"/>
      <c r="CS155" s="704"/>
      <c r="CT155" s="704"/>
      <c r="CU155" s="704"/>
      <c r="CV155" s="704"/>
      <c r="CW155" s="704"/>
      <c r="CX155" s="704"/>
      <c r="CY155" s="704"/>
      <c r="CZ155" s="704"/>
      <c r="DA155" s="704"/>
      <c r="DB155" s="704"/>
      <c r="DC155" s="704"/>
      <c r="DD155" s="704"/>
      <c r="DE155" s="704"/>
      <c r="DF155" s="704"/>
      <c r="DG155" s="704"/>
      <c r="DH155" s="704"/>
      <c r="DI155" s="704"/>
      <c r="DJ155" s="704"/>
      <c r="DK155" s="704"/>
      <c r="DL155" s="704"/>
      <c r="DM155" s="704"/>
      <c r="DN155" s="704"/>
      <c r="DO155" s="704"/>
      <c r="DP155" s="704"/>
      <c r="DQ155" s="706"/>
      <c r="DR155" s="706"/>
      <c r="DS155" s="706"/>
      <c r="DT155" s="706"/>
      <c r="DU155" s="706"/>
      <c r="DV155" s="706"/>
      <c r="DW155" s="706"/>
      <c r="DX155" s="706"/>
      <c r="DY155" s="706"/>
      <c r="DZ155" s="706"/>
      <c r="EA155" s="706"/>
      <c r="EB155" s="706"/>
      <c r="EC155" s="706"/>
      <c r="ED155" s="704"/>
      <c r="EE155" s="704"/>
      <c r="EF155" s="706"/>
      <c r="EG155" s="706"/>
      <c r="EH155" s="706"/>
      <c r="EI155" s="706"/>
      <c r="EJ155" s="706"/>
      <c r="EK155" s="706"/>
      <c r="EL155" s="706"/>
      <c r="EM155" s="706"/>
      <c r="EN155" s="706"/>
      <c r="EO155" s="706"/>
      <c r="EP155" s="706"/>
      <c r="EQ155" s="706"/>
      <c r="ER155" s="706"/>
      <c r="ES155" s="706"/>
      <c r="ET155" s="706"/>
      <c r="EU155" s="706"/>
      <c r="EV155" s="706"/>
      <c r="EW155" s="706"/>
      <c r="EX155" s="706"/>
      <c r="EY155" s="706"/>
      <c r="EZ155" s="706"/>
      <c r="FA155" s="706"/>
      <c r="FB155" s="706"/>
      <c r="FC155" s="706"/>
      <c r="FD155" s="706"/>
      <c r="FE155" s="706"/>
      <c r="FF155" s="706"/>
      <c r="FG155" s="706"/>
      <c r="FH155" s="706"/>
      <c r="FI155" s="706"/>
      <c r="FJ155" s="704"/>
      <c r="FK155" s="706"/>
      <c r="FL155" s="706"/>
      <c r="FM155" s="706"/>
      <c r="FN155" s="706"/>
      <c r="FO155" s="706"/>
      <c r="FP155" s="706"/>
      <c r="FQ155" s="706"/>
      <c r="FR155" s="706"/>
      <c r="FS155" s="706"/>
      <c r="FT155" s="706"/>
      <c r="FU155" s="706"/>
      <c r="FV155" s="706"/>
      <c r="FW155" s="706"/>
      <c r="FX155" s="706"/>
      <c r="FY155" s="706"/>
      <c r="FZ155" s="706"/>
      <c r="GA155" s="706"/>
      <c r="GB155" s="706"/>
      <c r="GC155" s="706"/>
      <c r="GD155" s="706"/>
      <c r="GE155" s="706"/>
      <c r="GF155" s="706"/>
      <c r="GG155" s="706"/>
      <c r="GH155" s="706"/>
      <c r="GI155" s="706"/>
      <c r="GJ155" s="706"/>
      <c r="GK155" s="706"/>
      <c r="GL155" s="706"/>
      <c r="GM155" s="706"/>
      <c r="GN155" s="706"/>
      <c r="GO155" s="706"/>
      <c r="GP155" s="706"/>
      <c r="GQ155" s="706"/>
      <c r="GR155" s="706"/>
      <c r="GS155" s="706"/>
      <c r="GT155" s="706"/>
      <c r="GU155" s="706"/>
      <c r="GV155" s="706"/>
      <c r="GW155" s="706"/>
      <c r="GX155" s="706"/>
      <c r="GY155" s="706"/>
      <c r="GZ155" s="706"/>
      <c r="HA155" s="706"/>
      <c r="HB155" s="706"/>
      <c r="HC155" s="706"/>
      <c r="HD155" s="706"/>
      <c r="HE155" s="706"/>
      <c r="HF155" s="706"/>
      <c r="HG155" s="706"/>
      <c r="HH155" s="706"/>
      <c r="HI155" s="706"/>
      <c r="HJ155" s="706"/>
      <c r="HK155" s="706"/>
      <c r="HL155" s="706"/>
      <c r="HM155" s="706"/>
      <c r="HN155" s="706"/>
      <c r="HO155" s="706"/>
      <c r="HP155" s="706"/>
      <c r="HQ155" s="706"/>
      <c r="HR155" s="706"/>
      <c r="HS155" s="706"/>
      <c r="HT155" s="706"/>
      <c r="HU155" s="706"/>
      <c r="HV155" s="706"/>
      <c r="HW155" s="706"/>
      <c r="HX155" s="706"/>
      <c r="HY155" s="706"/>
      <c r="HZ155" s="706"/>
      <c r="IA155" s="706"/>
      <c r="IB155" s="706"/>
      <c r="IC155" s="706"/>
      <c r="IE155" s="1034"/>
      <c r="IF155" s="1034"/>
      <c r="IG155" s="1034"/>
      <c r="IH155" s="1034"/>
      <c r="II155" s="1034"/>
    </row>
    <row r="156" spans="1:243" s="1034" customFormat="1" ht="27" customHeight="1" x14ac:dyDescent="0.25">
      <c r="A156" s="691">
        <v>126</v>
      </c>
      <c r="B156" s="694" t="s">
        <v>1206</v>
      </c>
      <c r="C156" s="696">
        <v>242</v>
      </c>
      <c r="D156" s="697">
        <v>532</v>
      </c>
      <c r="E156" s="698">
        <v>29</v>
      </c>
      <c r="F156" s="696" t="s">
        <v>1235</v>
      </c>
      <c r="G156" s="696" t="s">
        <v>1265</v>
      </c>
      <c r="H156" s="767" t="s">
        <v>1112</v>
      </c>
      <c r="I156" s="752" t="s">
        <v>1113</v>
      </c>
      <c r="J156" s="753" t="s">
        <v>1139</v>
      </c>
      <c r="K156" s="777" t="s">
        <v>1151</v>
      </c>
      <c r="L156" s="777" t="s">
        <v>1124</v>
      </c>
      <c r="M156" s="753" t="s">
        <v>1140</v>
      </c>
      <c r="N156" s="753" t="s">
        <v>1141</v>
      </c>
      <c r="O156" s="753" t="s">
        <v>1189</v>
      </c>
      <c r="P156" s="753" t="s">
        <v>1259</v>
      </c>
      <c r="Q156" s="765" t="s">
        <v>1163</v>
      </c>
      <c r="R156" s="765" t="s">
        <v>1120</v>
      </c>
      <c r="S156" s="755">
        <v>2</v>
      </c>
      <c r="T156" s="766">
        <v>2.11</v>
      </c>
      <c r="U156" s="771">
        <v>41456</v>
      </c>
      <c r="V156" s="771">
        <v>41791</v>
      </c>
      <c r="W156" s="701">
        <v>15</v>
      </c>
      <c r="X156" s="1081">
        <v>150000</v>
      </c>
      <c r="Y156" s="1082"/>
      <c r="Z156" s="1081">
        <f t="shared" si="18"/>
        <v>150000</v>
      </c>
      <c r="AA156" s="941"/>
      <c r="AB156" s="941"/>
      <c r="AC156" s="941"/>
      <c r="AD156" s="1095">
        <v>150000</v>
      </c>
      <c r="AE156" s="1095"/>
      <c r="AF156" s="941"/>
      <c r="AG156" s="941"/>
      <c r="AH156" s="941"/>
      <c r="AI156" s="941"/>
      <c r="AJ156" s="941"/>
      <c r="AK156" s="941"/>
      <c r="AL156" s="941"/>
      <c r="AM156" s="868">
        <f t="shared" si="19"/>
        <v>150000</v>
      </c>
      <c r="AN156" s="868">
        <f t="shared" si="20"/>
        <v>0</v>
      </c>
      <c r="AO156" s="915">
        <v>150000</v>
      </c>
      <c r="AP156" s="941">
        <v>150000</v>
      </c>
      <c r="AQ156" s="706"/>
      <c r="AR156" s="706"/>
      <c r="AS156" s="706"/>
      <c r="AT156" s="706"/>
      <c r="AU156" s="706"/>
      <c r="AV156" s="706"/>
      <c r="AW156" s="706"/>
      <c r="AX156" s="706"/>
      <c r="AY156" s="706"/>
      <c r="AZ156" s="706"/>
      <c r="BA156" s="706"/>
      <c r="BB156" s="706"/>
      <c r="BC156" s="706"/>
      <c r="BD156" s="706"/>
      <c r="BE156" s="706"/>
      <c r="BF156" s="706"/>
      <c r="BG156" s="706"/>
      <c r="BH156" s="706"/>
      <c r="BI156" s="706"/>
      <c r="BJ156" s="706"/>
      <c r="BK156" s="706"/>
      <c r="BL156" s="706"/>
      <c r="BM156" s="706"/>
      <c r="BN156" s="706"/>
      <c r="BO156" s="706"/>
      <c r="BP156" s="706"/>
      <c r="BQ156" s="706"/>
      <c r="BR156" s="706"/>
      <c r="BS156" s="706"/>
      <c r="BT156" s="706"/>
      <c r="BU156" s="706"/>
      <c r="BV156" s="706"/>
      <c r="BW156" s="706"/>
      <c r="BX156" s="706"/>
      <c r="BY156" s="706"/>
      <c r="BZ156" s="706"/>
      <c r="CA156" s="706"/>
      <c r="CB156" s="706"/>
      <c r="CC156" s="706"/>
      <c r="CD156" s="706"/>
      <c r="CE156" s="706"/>
      <c r="CF156" s="706"/>
      <c r="CG156" s="706"/>
      <c r="CH156" s="706"/>
      <c r="CI156" s="706"/>
      <c r="CJ156" s="706"/>
      <c r="CK156" s="706"/>
      <c r="CL156" s="706"/>
      <c r="CM156" s="706"/>
      <c r="CN156" s="706"/>
      <c r="CO156" s="706"/>
      <c r="CP156" s="706"/>
      <c r="CQ156" s="706"/>
      <c r="CR156" s="706"/>
      <c r="CS156" s="706"/>
      <c r="CT156" s="706"/>
      <c r="CU156" s="706"/>
      <c r="CV156" s="706"/>
      <c r="CW156" s="706"/>
      <c r="CX156" s="706"/>
      <c r="CY156" s="706"/>
      <c r="CZ156" s="706"/>
      <c r="DA156" s="706"/>
      <c r="DB156" s="706"/>
      <c r="DC156" s="706"/>
      <c r="DD156" s="706"/>
      <c r="DE156" s="706"/>
      <c r="DF156" s="706"/>
      <c r="DG156" s="706"/>
      <c r="DH156" s="706"/>
      <c r="DI156" s="706"/>
      <c r="DJ156" s="706"/>
      <c r="DK156" s="706"/>
      <c r="DL156" s="706"/>
      <c r="DM156" s="706"/>
      <c r="DN156" s="706"/>
      <c r="DO156" s="706"/>
      <c r="DP156" s="706"/>
      <c r="DQ156" s="706"/>
      <c r="DR156" s="706"/>
      <c r="DS156" s="706"/>
      <c r="DT156" s="706"/>
      <c r="DU156" s="706"/>
      <c r="DV156" s="706"/>
      <c r="DW156" s="706"/>
      <c r="DX156" s="706"/>
      <c r="DY156" s="706"/>
      <c r="DZ156" s="706"/>
      <c r="EA156" s="706"/>
      <c r="EB156" s="706"/>
      <c r="EC156" s="706"/>
      <c r="ED156" s="706"/>
      <c r="EE156" s="706"/>
      <c r="EF156" s="706"/>
      <c r="EG156" s="706"/>
      <c r="EH156" s="706"/>
      <c r="EI156" s="706"/>
      <c r="EJ156" s="706"/>
      <c r="EK156" s="706"/>
      <c r="EL156" s="706"/>
      <c r="EM156" s="706"/>
      <c r="EN156" s="706"/>
      <c r="EO156" s="706"/>
      <c r="EP156" s="706"/>
      <c r="EQ156" s="706"/>
      <c r="ER156" s="704"/>
      <c r="ES156" s="704"/>
      <c r="ET156" s="704"/>
      <c r="EU156" s="704"/>
      <c r="EV156" s="704"/>
      <c r="EW156" s="704"/>
      <c r="EX156" s="704"/>
      <c r="EY156" s="704"/>
      <c r="EZ156" s="704"/>
      <c r="FA156" s="704"/>
      <c r="FB156" s="704"/>
      <c r="FC156" s="704"/>
      <c r="FD156" s="706"/>
      <c r="FE156" s="706"/>
      <c r="FF156" s="706"/>
      <c r="FG156" s="706"/>
      <c r="FH156" s="706"/>
      <c r="FI156" s="706"/>
      <c r="FJ156" s="706"/>
      <c r="FK156" s="706"/>
      <c r="FL156" s="706"/>
      <c r="FM156" s="706"/>
      <c r="FN156" s="706"/>
      <c r="FO156" s="706"/>
      <c r="FP156" s="706"/>
      <c r="FQ156" s="706"/>
      <c r="FR156" s="706"/>
      <c r="FS156" s="706"/>
      <c r="FT156" s="706"/>
      <c r="FU156" s="706"/>
      <c r="FV156" s="706"/>
      <c r="FW156" s="706"/>
      <c r="FX156" s="706"/>
      <c r="FY156" s="706"/>
      <c r="FZ156" s="706"/>
      <c r="GA156" s="706"/>
      <c r="GB156" s="706"/>
      <c r="GC156" s="706"/>
      <c r="GD156" s="706"/>
      <c r="GE156" s="706"/>
      <c r="GF156" s="706"/>
      <c r="GG156" s="706"/>
      <c r="GH156" s="706"/>
      <c r="GI156" s="706"/>
      <c r="GJ156" s="704"/>
      <c r="GK156" s="704"/>
      <c r="GL156" s="1035"/>
      <c r="GM156" s="706"/>
      <c r="GN156" s="706"/>
      <c r="GO156" s="706"/>
      <c r="GP156" s="706"/>
      <c r="GQ156" s="706"/>
      <c r="GR156" s="706"/>
      <c r="GS156" s="706"/>
      <c r="GT156" s="706"/>
      <c r="GU156" s="706"/>
      <c r="GV156" s="704"/>
      <c r="GW156" s="704"/>
      <c r="GX156" s="704"/>
      <c r="GY156" s="704"/>
      <c r="GZ156" s="704"/>
      <c r="HA156" s="704"/>
      <c r="HB156" s="704"/>
      <c r="HC156" s="704"/>
      <c r="HD156" s="704"/>
      <c r="HE156" s="704"/>
      <c r="HF156" s="704"/>
      <c r="HG156" s="704"/>
      <c r="HH156" s="704"/>
      <c r="HI156" s="704"/>
      <c r="HJ156" s="704"/>
      <c r="HK156" s="704"/>
      <c r="HL156" s="704"/>
      <c r="HM156" s="704"/>
      <c r="HN156" s="704"/>
      <c r="HO156" s="704"/>
      <c r="HP156" s="704"/>
      <c r="HQ156" s="704"/>
      <c r="HR156" s="704"/>
      <c r="HV156" s="814"/>
      <c r="HW156" s="814"/>
      <c r="HX156" s="814"/>
      <c r="HY156" s="814"/>
      <c r="HZ156" s="814"/>
      <c r="IA156" s="814"/>
      <c r="IB156" s="814"/>
      <c r="IC156" s="814"/>
    </row>
    <row r="157" spans="1:243" s="814" customFormat="1" ht="27" customHeight="1" x14ac:dyDescent="0.25">
      <c r="A157" s="691">
        <v>127</v>
      </c>
      <c r="B157" s="694" t="s">
        <v>1206</v>
      </c>
      <c r="C157" s="696">
        <v>242</v>
      </c>
      <c r="D157" s="697">
        <v>532</v>
      </c>
      <c r="E157" s="707">
        <v>31</v>
      </c>
      <c r="F157" s="696" t="s">
        <v>1121</v>
      </c>
      <c r="G157" s="696" t="s">
        <v>1267</v>
      </c>
      <c r="H157" s="767" t="s">
        <v>1112</v>
      </c>
      <c r="I157" s="752" t="s">
        <v>1113</v>
      </c>
      <c r="J157" s="753" t="s">
        <v>1139</v>
      </c>
      <c r="K157" s="764" t="s">
        <v>1151</v>
      </c>
      <c r="L157" s="764" t="s">
        <v>1124</v>
      </c>
      <c r="M157" s="753" t="s">
        <v>1140</v>
      </c>
      <c r="N157" s="753" t="s">
        <v>1141</v>
      </c>
      <c r="O157" s="753" t="s">
        <v>1189</v>
      </c>
      <c r="P157" s="753" t="s">
        <v>1259</v>
      </c>
      <c r="Q157" s="765" t="s">
        <v>1266</v>
      </c>
      <c r="R157" s="765" t="s">
        <v>1120</v>
      </c>
      <c r="S157" s="755">
        <v>2</v>
      </c>
      <c r="T157" s="766">
        <v>2.11</v>
      </c>
      <c r="U157" s="771">
        <v>41456</v>
      </c>
      <c r="V157" s="771">
        <v>42156</v>
      </c>
      <c r="W157" s="701">
        <v>5</v>
      </c>
      <c r="X157" s="1081">
        <v>20000</v>
      </c>
      <c r="Y157" s="1092"/>
      <c r="Z157" s="1081">
        <f t="shared" si="18"/>
        <v>20000</v>
      </c>
      <c r="AA157" s="868"/>
      <c r="AB157" s="868"/>
      <c r="AC157" s="868"/>
      <c r="AD157" s="868"/>
      <c r="AE157" s="868">
        <v>20000</v>
      </c>
      <c r="AF157" s="868"/>
      <c r="AG157" s="868"/>
      <c r="AH157" s="868"/>
      <c r="AI157" s="868"/>
      <c r="AJ157" s="868"/>
      <c r="AK157" s="868"/>
      <c r="AL157" s="868"/>
      <c r="AM157" s="868">
        <f t="shared" si="19"/>
        <v>20000</v>
      </c>
      <c r="AN157" s="868">
        <f t="shared" si="20"/>
        <v>0</v>
      </c>
      <c r="AO157" s="868">
        <v>20000</v>
      </c>
      <c r="AP157" s="868">
        <v>20000</v>
      </c>
      <c r="AQ157" s="706"/>
      <c r="AR157" s="706"/>
      <c r="AS157" s="706"/>
      <c r="AT157" s="706"/>
      <c r="AU157" s="706"/>
      <c r="AV157" s="706"/>
      <c r="AW157" s="706"/>
      <c r="AX157" s="706"/>
      <c r="AY157" s="706"/>
      <c r="AZ157" s="706"/>
      <c r="BA157" s="706"/>
      <c r="BB157" s="706"/>
      <c r="BC157" s="706"/>
      <c r="BD157" s="706"/>
      <c r="BE157" s="706"/>
      <c r="BF157" s="706"/>
      <c r="BG157" s="706"/>
      <c r="BH157" s="706"/>
      <c r="BI157" s="706"/>
      <c r="BJ157" s="706"/>
      <c r="BK157" s="706"/>
      <c r="BL157" s="706"/>
      <c r="BM157" s="706"/>
      <c r="BN157" s="706"/>
      <c r="BO157" s="706"/>
      <c r="BP157" s="706"/>
      <c r="BQ157" s="706"/>
      <c r="BR157" s="706"/>
      <c r="BS157" s="706"/>
      <c r="BT157" s="706"/>
      <c r="BU157" s="706"/>
      <c r="BV157" s="706"/>
      <c r="BW157" s="706"/>
      <c r="BX157" s="706"/>
      <c r="BY157" s="706"/>
      <c r="BZ157" s="706"/>
      <c r="CA157" s="706"/>
      <c r="CB157" s="706"/>
      <c r="CC157" s="706"/>
      <c r="CD157" s="706"/>
      <c r="CE157" s="706"/>
      <c r="CF157" s="706"/>
      <c r="CG157" s="706"/>
      <c r="CH157" s="706"/>
      <c r="CI157" s="706"/>
      <c r="CJ157" s="706"/>
      <c r="CK157" s="706"/>
      <c r="CL157" s="706"/>
      <c r="CM157" s="706"/>
      <c r="CN157" s="706"/>
      <c r="CO157" s="706"/>
      <c r="CP157" s="706"/>
      <c r="CQ157" s="706"/>
      <c r="CR157" s="706"/>
      <c r="CS157" s="706"/>
      <c r="CT157" s="706"/>
      <c r="CU157" s="706"/>
      <c r="CV157" s="706"/>
      <c r="CW157" s="706"/>
      <c r="CX157" s="706"/>
      <c r="CY157" s="706"/>
      <c r="CZ157" s="706"/>
      <c r="DA157" s="706"/>
      <c r="DB157" s="706"/>
      <c r="DC157" s="706"/>
      <c r="DD157" s="706"/>
      <c r="DE157" s="706"/>
      <c r="DF157" s="706"/>
      <c r="DG157" s="706"/>
      <c r="DH157" s="706"/>
      <c r="DI157" s="706"/>
      <c r="DJ157" s="706"/>
      <c r="DK157" s="706"/>
      <c r="DL157" s="706"/>
      <c r="DM157" s="706"/>
      <c r="DN157" s="706"/>
      <c r="DO157" s="706"/>
      <c r="DP157" s="706"/>
      <c r="DQ157" s="704"/>
      <c r="DR157" s="704"/>
      <c r="DS157" s="704"/>
      <c r="DT157" s="704"/>
      <c r="DU157" s="704"/>
      <c r="DV157" s="704"/>
      <c r="DW157" s="704"/>
      <c r="DX157" s="704"/>
      <c r="DY157" s="704"/>
      <c r="DZ157" s="704"/>
      <c r="EA157" s="704"/>
      <c r="EB157" s="704"/>
      <c r="EC157" s="706"/>
      <c r="ED157" s="704"/>
      <c r="EE157" s="704"/>
      <c r="EF157" s="706"/>
      <c r="EG157" s="706"/>
      <c r="EH157" s="706"/>
      <c r="EI157" s="706"/>
      <c r="EJ157" s="706"/>
      <c r="EK157" s="706"/>
      <c r="EL157" s="706"/>
      <c r="EM157" s="706"/>
      <c r="EN157" s="706"/>
      <c r="EO157" s="706"/>
      <c r="EP157" s="706"/>
      <c r="EQ157" s="706"/>
      <c r="ER157" s="706"/>
      <c r="ES157" s="706"/>
      <c r="ET157" s="706"/>
      <c r="EU157" s="706"/>
      <c r="EV157" s="706"/>
      <c r="EW157" s="706"/>
      <c r="EX157" s="706"/>
      <c r="EY157" s="706"/>
      <c r="EZ157" s="706"/>
      <c r="FA157" s="706"/>
      <c r="FB157" s="706"/>
      <c r="FC157" s="706"/>
      <c r="FD157" s="706"/>
      <c r="FE157" s="706"/>
      <c r="FF157" s="706"/>
      <c r="FG157" s="706"/>
      <c r="FH157" s="706"/>
      <c r="FI157" s="706"/>
      <c r="FJ157" s="704"/>
      <c r="FK157" s="1035"/>
      <c r="FL157" s="706"/>
      <c r="FM157" s="706"/>
      <c r="FN157" s="706"/>
      <c r="FO157" s="706"/>
      <c r="FP157" s="706"/>
      <c r="FQ157" s="706"/>
      <c r="FR157" s="706"/>
      <c r="FS157" s="706"/>
      <c r="FT157" s="706"/>
      <c r="FU157" s="706"/>
      <c r="FV157" s="706"/>
      <c r="FW157" s="706"/>
      <c r="FX157" s="706"/>
      <c r="FY157" s="706"/>
      <c r="FZ157" s="706"/>
      <c r="GA157" s="706"/>
      <c r="GB157" s="706"/>
      <c r="GC157" s="706"/>
      <c r="GD157" s="706"/>
      <c r="GE157" s="706"/>
      <c r="GF157" s="706"/>
      <c r="GG157" s="706"/>
      <c r="GH157" s="706"/>
      <c r="GI157" s="706"/>
      <c r="GJ157" s="706"/>
      <c r="GK157" s="706"/>
      <c r="GL157" s="706"/>
      <c r="GM157" s="706"/>
      <c r="GN157" s="706"/>
      <c r="GO157" s="706"/>
      <c r="GP157" s="706"/>
      <c r="GQ157" s="706"/>
      <c r="GR157" s="706"/>
      <c r="GS157" s="706"/>
      <c r="GT157" s="706"/>
      <c r="GU157" s="706"/>
      <c r="GV157" s="704"/>
      <c r="GW157" s="704"/>
      <c r="GX157" s="704"/>
      <c r="GY157" s="704"/>
      <c r="GZ157" s="704"/>
      <c r="HA157" s="704"/>
      <c r="HB157" s="704"/>
      <c r="HC157" s="704"/>
      <c r="HD157" s="704"/>
      <c r="HE157" s="704"/>
      <c r="HF157" s="704"/>
      <c r="HG157" s="704"/>
      <c r="HH157" s="704"/>
      <c r="HI157" s="704"/>
      <c r="HJ157" s="704"/>
      <c r="HK157" s="704"/>
      <c r="HL157" s="704"/>
      <c r="HM157" s="704"/>
      <c r="HN157" s="704"/>
      <c r="HO157" s="704"/>
      <c r="HP157" s="704"/>
      <c r="HQ157" s="704"/>
      <c r="HR157" s="704"/>
      <c r="HS157" s="1034"/>
      <c r="HT157" s="1034"/>
      <c r="HU157" s="1034"/>
      <c r="HV157" s="1034"/>
      <c r="HW157" s="1034"/>
      <c r="HX157" s="1034"/>
      <c r="HY157" s="1034"/>
      <c r="HZ157" s="1034"/>
      <c r="IA157" s="1034"/>
      <c r="IB157" s="1034"/>
      <c r="IC157" s="1034"/>
      <c r="ID157" s="1034"/>
    </row>
    <row r="158" spans="1:243" s="1034" customFormat="1" ht="27" customHeight="1" x14ac:dyDescent="0.25">
      <c r="A158" s="1122">
        <v>128</v>
      </c>
      <c r="B158" s="694" t="s">
        <v>1206</v>
      </c>
      <c r="C158" s="696">
        <v>242</v>
      </c>
      <c r="D158" s="697">
        <v>532</v>
      </c>
      <c r="E158" s="707">
        <v>33</v>
      </c>
      <c r="F158" s="696" t="s">
        <v>1121</v>
      </c>
      <c r="G158" s="696" t="s">
        <v>1518</v>
      </c>
      <c r="H158" s="767" t="s">
        <v>1112</v>
      </c>
      <c r="I158" s="752" t="s">
        <v>1113</v>
      </c>
      <c r="J158" s="753" t="s">
        <v>1139</v>
      </c>
      <c r="K158" s="764" t="s">
        <v>1115</v>
      </c>
      <c r="L158" s="764" t="s">
        <v>1124</v>
      </c>
      <c r="M158" s="753" t="s">
        <v>1140</v>
      </c>
      <c r="N158" s="753" t="s">
        <v>1141</v>
      </c>
      <c r="O158" s="753" t="s">
        <v>1189</v>
      </c>
      <c r="P158" s="753" t="s">
        <v>1259</v>
      </c>
      <c r="Q158" s="765">
        <v>15</v>
      </c>
      <c r="R158" s="765" t="s">
        <v>1120</v>
      </c>
      <c r="S158" s="755">
        <v>2</v>
      </c>
      <c r="T158" s="766">
        <v>2.11</v>
      </c>
      <c r="U158" s="771">
        <v>41275</v>
      </c>
      <c r="V158" s="771">
        <v>41426</v>
      </c>
      <c r="W158" s="701">
        <v>15</v>
      </c>
      <c r="X158" s="1081"/>
      <c r="Y158" s="1082">
        <v>200000</v>
      </c>
      <c r="Z158" s="1081">
        <f t="shared" si="18"/>
        <v>200000</v>
      </c>
      <c r="AA158" s="868"/>
      <c r="AB158" s="868"/>
      <c r="AC158" s="868">
        <v>50000</v>
      </c>
      <c r="AD158" s="868">
        <v>50000</v>
      </c>
      <c r="AE158" s="868">
        <v>50000</v>
      </c>
      <c r="AF158" s="868">
        <v>50000</v>
      </c>
      <c r="AG158" s="868"/>
      <c r="AH158" s="868"/>
      <c r="AI158" s="868"/>
      <c r="AJ158" s="868"/>
      <c r="AK158" s="868"/>
      <c r="AL158" s="868"/>
      <c r="AM158" s="868">
        <f t="shared" si="19"/>
        <v>200000</v>
      </c>
      <c r="AN158" s="868">
        <f t="shared" si="20"/>
        <v>0</v>
      </c>
      <c r="AO158" s="868"/>
      <c r="AP158" s="868"/>
      <c r="AQ158" s="706"/>
      <c r="AR158" s="706"/>
      <c r="AS158" s="706"/>
      <c r="AT158" s="706"/>
      <c r="AU158" s="706"/>
      <c r="AV158" s="706"/>
      <c r="AW158" s="706"/>
      <c r="AX158" s="706"/>
      <c r="AY158" s="706"/>
      <c r="AZ158" s="706"/>
      <c r="BA158" s="706"/>
      <c r="BB158" s="706"/>
      <c r="BC158" s="706"/>
      <c r="BD158" s="706"/>
      <c r="BE158" s="706"/>
      <c r="BF158" s="706"/>
      <c r="BG158" s="706"/>
      <c r="BH158" s="706"/>
      <c r="BI158" s="706"/>
      <c r="BJ158" s="706"/>
      <c r="BK158" s="706"/>
      <c r="BL158" s="706"/>
      <c r="BM158" s="706"/>
      <c r="BN158" s="706"/>
      <c r="BO158" s="706"/>
      <c r="BP158" s="706"/>
      <c r="BQ158" s="706"/>
      <c r="BR158" s="706"/>
      <c r="BS158" s="706"/>
      <c r="BT158" s="706"/>
      <c r="BU158" s="706"/>
      <c r="BV158" s="706"/>
      <c r="BW158" s="706"/>
      <c r="BX158" s="706"/>
      <c r="BY158" s="706"/>
      <c r="BZ158" s="706"/>
      <c r="CA158" s="706"/>
      <c r="CB158" s="706"/>
      <c r="CC158" s="706"/>
      <c r="CD158" s="706"/>
      <c r="CE158" s="706"/>
      <c r="CF158" s="706"/>
      <c r="CG158" s="706"/>
      <c r="CH158" s="706"/>
      <c r="CI158" s="706"/>
      <c r="CJ158" s="706"/>
      <c r="CK158" s="706"/>
      <c r="CL158" s="706"/>
      <c r="CM158" s="706"/>
      <c r="CN158" s="706"/>
      <c r="CO158" s="706"/>
      <c r="CP158" s="706"/>
      <c r="CQ158" s="706"/>
      <c r="CR158" s="706"/>
      <c r="CS158" s="706"/>
      <c r="CT158" s="706"/>
      <c r="CU158" s="706"/>
      <c r="CV158" s="706"/>
      <c r="CW158" s="706"/>
      <c r="CX158" s="706"/>
      <c r="CY158" s="706"/>
      <c r="CZ158" s="706"/>
      <c r="DA158" s="706"/>
      <c r="DB158" s="706"/>
      <c r="DC158" s="706"/>
      <c r="DD158" s="706"/>
      <c r="DE158" s="706"/>
      <c r="DF158" s="706"/>
      <c r="DG158" s="706"/>
      <c r="DH158" s="706"/>
      <c r="DI158" s="706"/>
      <c r="DJ158" s="706"/>
      <c r="DK158" s="706"/>
      <c r="DL158" s="706"/>
      <c r="DM158" s="706"/>
      <c r="DN158" s="706"/>
      <c r="DO158" s="706"/>
      <c r="DP158" s="706"/>
      <c r="DQ158" s="704"/>
      <c r="DR158" s="704"/>
      <c r="DS158" s="704"/>
      <c r="DT158" s="704"/>
      <c r="DU158" s="704"/>
      <c r="DV158" s="704"/>
      <c r="DW158" s="704"/>
      <c r="DX158" s="704"/>
      <c r="DY158" s="704"/>
      <c r="DZ158" s="704"/>
      <c r="EA158" s="704"/>
      <c r="EB158" s="704"/>
      <c r="EC158" s="706"/>
      <c r="ED158" s="704"/>
      <c r="EE158" s="704"/>
      <c r="EF158" s="706"/>
      <c r="EG158" s="706"/>
      <c r="EH158" s="704"/>
      <c r="EI158" s="704"/>
      <c r="EJ158" s="704"/>
      <c r="EK158" s="704"/>
      <c r="EL158" s="704"/>
      <c r="EM158" s="704"/>
      <c r="EN158" s="704"/>
      <c r="EO158" s="704"/>
      <c r="EP158" s="704"/>
      <c r="EQ158" s="704"/>
      <c r="ER158" s="704"/>
      <c r="ES158" s="704"/>
      <c r="ET158" s="704"/>
      <c r="EU158" s="704"/>
      <c r="EV158" s="704"/>
      <c r="EW158" s="704"/>
      <c r="EX158" s="704"/>
      <c r="EY158" s="704"/>
      <c r="EZ158" s="704"/>
      <c r="FA158" s="704"/>
      <c r="FB158" s="704"/>
      <c r="FC158" s="704"/>
      <c r="FD158" s="704"/>
      <c r="FE158" s="704"/>
      <c r="FF158" s="704"/>
      <c r="FG158" s="704"/>
      <c r="FH158" s="704"/>
      <c r="FI158" s="706"/>
      <c r="FJ158" s="706"/>
      <c r="FK158" s="706"/>
      <c r="FL158" s="706"/>
      <c r="FM158" s="706"/>
      <c r="FN158" s="706"/>
      <c r="FO158" s="706"/>
      <c r="FP158" s="706"/>
      <c r="FQ158" s="706"/>
      <c r="FR158" s="706"/>
      <c r="FS158" s="706"/>
      <c r="FT158" s="706"/>
      <c r="FU158" s="706"/>
      <c r="FV158" s="706"/>
      <c r="FW158" s="706"/>
      <c r="FX158" s="706"/>
      <c r="FY158" s="706"/>
      <c r="FZ158" s="706"/>
      <c r="GA158" s="706"/>
      <c r="GB158" s="706"/>
      <c r="GC158" s="706"/>
      <c r="GD158" s="706"/>
      <c r="GE158" s="706"/>
      <c r="GF158" s="706"/>
      <c r="GG158" s="706"/>
      <c r="GH158" s="706"/>
      <c r="GI158" s="706"/>
      <c r="GJ158" s="1047"/>
      <c r="GK158" s="1047"/>
      <c r="GL158" s="1047"/>
      <c r="GM158" s="1047"/>
      <c r="GN158" s="1047"/>
      <c r="GO158" s="1047"/>
      <c r="GP158" s="1047"/>
      <c r="GQ158" s="1047"/>
      <c r="GR158" s="1047"/>
      <c r="GS158" s="1047"/>
      <c r="GT158" s="1047"/>
      <c r="GU158" s="1047"/>
      <c r="GV158" s="1047"/>
      <c r="GW158" s="1047"/>
      <c r="GX158" s="1047"/>
      <c r="GY158" s="1047"/>
      <c r="GZ158" s="1047"/>
      <c r="HA158" s="1047"/>
      <c r="HB158" s="1047"/>
      <c r="HC158" s="1047"/>
      <c r="HD158" s="1047"/>
      <c r="HE158" s="1047"/>
      <c r="HF158" s="1047"/>
      <c r="HG158" s="1047"/>
      <c r="HH158" s="1047"/>
      <c r="HI158" s="1047"/>
      <c r="HJ158" s="1047"/>
      <c r="HK158" s="1047"/>
      <c r="HL158" s="1047"/>
      <c r="HM158" s="1047"/>
      <c r="HN158" s="1047"/>
      <c r="HO158" s="1047"/>
      <c r="HP158" s="1047"/>
      <c r="HQ158" s="1047"/>
      <c r="HR158" s="1047"/>
      <c r="HS158" s="1047"/>
      <c r="HT158" s="1047"/>
      <c r="HU158" s="1047"/>
      <c r="HV158" s="1047"/>
      <c r="HW158" s="1047"/>
      <c r="HX158" s="1047"/>
      <c r="HY158" s="1047"/>
      <c r="HZ158" s="1047"/>
      <c r="IA158" s="1047"/>
      <c r="IB158" s="1047"/>
      <c r="IC158" s="1047"/>
      <c r="ID158" s="1047"/>
    </row>
    <row r="159" spans="1:243" s="1034" customFormat="1" ht="27" customHeight="1" x14ac:dyDescent="0.25">
      <c r="A159" s="691">
        <v>129</v>
      </c>
      <c r="B159" s="694" t="s">
        <v>1206</v>
      </c>
      <c r="C159" s="696">
        <v>242</v>
      </c>
      <c r="D159" s="697">
        <v>532</v>
      </c>
      <c r="E159" s="707">
        <v>34</v>
      </c>
      <c r="F159" s="696" t="s">
        <v>1121</v>
      </c>
      <c r="G159" s="696" t="s">
        <v>1519</v>
      </c>
      <c r="H159" s="767" t="s">
        <v>1112</v>
      </c>
      <c r="I159" s="752" t="s">
        <v>1113</v>
      </c>
      <c r="J159" s="753" t="s">
        <v>1139</v>
      </c>
      <c r="K159" s="764" t="s">
        <v>1115</v>
      </c>
      <c r="L159" s="764" t="s">
        <v>1124</v>
      </c>
      <c r="M159" s="753" t="s">
        <v>1140</v>
      </c>
      <c r="N159" s="753" t="s">
        <v>1141</v>
      </c>
      <c r="O159" s="753" t="s">
        <v>1189</v>
      </c>
      <c r="P159" s="753" t="s">
        <v>1259</v>
      </c>
      <c r="Q159" s="765">
        <v>2</v>
      </c>
      <c r="R159" s="765" t="s">
        <v>1120</v>
      </c>
      <c r="S159" s="755">
        <v>2</v>
      </c>
      <c r="T159" s="766">
        <v>2.11</v>
      </c>
      <c r="U159" s="771">
        <v>41275</v>
      </c>
      <c r="V159" s="771">
        <v>41426</v>
      </c>
      <c r="W159" s="701">
        <v>15</v>
      </c>
      <c r="X159" s="1081"/>
      <c r="Y159" s="1082">
        <v>300000</v>
      </c>
      <c r="Z159" s="1081">
        <f t="shared" si="18"/>
        <v>300000</v>
      </c>
      <c r="AA159" s="868"/>
      <c r="AB159" s="868"/>
      <c r="AC159" s="868">
        <v>50000</v>
      </c>
      <c r="AD159" s="868">
        <v>50000</v>
      </c>
      <c r="AE159" s="868">
        <v>50000</v>
      </c>
      <c r="AF159" s="868">
        <v>50000</v>
      </c>
      <c r="AG159" s="868">
        <v>50000</v>
      </c>
      <c r="AH159" s="868">
        <v>50000</v>
      </c>
      <c r="AI159" s="868"/>
      <c r="AJ159" s="868"/>
      <c r="AK159" s="868"/>
      <c r="AL159" s="868"/>
      <c r="AM159" s="868">
        <f t="shared" si="19"/>
        <v>300000</v>
      </c>
      <c r="AN159" s="868">
        <f t="shared" si="20"/>
        <v>0</v>
      </c>
      <c r="AO159" s="868"/>
      <c r="AP159" s="868"/>
      <c r="AQ159" s="706"/>
      <c r="AR159" s="706"/>
      <c r="AS159" s="706"/>
      <c r="AT159" s="706"/>
      <c r="AU159" s="706"/>
      <c r="AV159" s="706"/>
      <c r="AW159" s="706"/>
      <c r="AX159" s="706"/>
      <c r="AY159" s="706"/>
      <c r="AZ159" s="706"/>
      <c r="BA159" s="706"/>
      <c r="BB159" s="706"/>
      <c r="BC159" s="706"/>
      <c r="BD159" s="706"/>
      <c r="BE159" s="706"/>
      <c r="BF159" s="706"/>
      <c r="BG159" s="706"/>
      <c r="BH159" s="706"/>
      <c r="BI159" s="706"/>
      <c r="BJ159" s="706"/>
      <c r="BK159" s="706"/>
      <c r="BL159" s="706"/>
      <c r="BM159" s="706"/>
      <c r="BN159" s="706"/>
      <c r="BO159" s="706"/>
      <c r="BP159" s="706"/>
      <c r="BQ159" s="706"/>
      <c r="BR159" s="706"/>
      <c r="BS159" s="706"/>
      <c r="BT159" s="706"/>
      <c r="BU159" s="706"/>
      <c r="BV159" s="706"/>
      <c r="BW159" s="706"/>
      <c r="BX159" s="706"/>
      <c r="BY159" s="706"/>
      <c r="BZ159" s="706"/>
      <c r="CA159" s="706"/>
      <c r="CB159" s="706"/>
      <c r="CC159" s="706"/>
      <c r="CD159" s="706"/>
      <c r="CE159" s="706"/>
      <c r="CF159" s="706"/>
      <c r="CG159" s="706"/>
      <c r="CH159" s="706"/>
      <c r="CI159" s="706"/>
      <c r="CJ159" s="706"/>
      <c r="CK159" s="706"/>
      <c r="CL159" s="706"/>
      <c r="CM159" s="706"/>
      <c r="CN159" s="706"/>
      <c r="CO159" s="706"/>
      <c r="CP159" s="706"/>
      <c r="CQ159" s="706"/>
      <c r="CR159" s="706"/>
      <c r="CS159" s="706"/>
      <c r="CT159" s="706"/>
      <c r="CU159" s="706"/>
      <c r="CV159" s="706"/>
      <c r="CW159" s="706"/>
      <c r="CX159" s="706"/>
      <c r="CY159" s="706"/>
      <c r="CZ159" s="706"/>
      <c r="DA159" s="706"/>
      <c r="DB159" s="706"/>
      <c r="DC159" s="706"/>
      <c r="DD159" s="706"/>
      <c r="DE159" s="706"/>
      <c r="DF159" s="706"/>
      <c r="DG159" s="706"/>
      <c r="DH159" s="706"/>
      <c r="DI159" s="706"/>
      <c r="DJ159" s="706"/>
      <c r="DK159" s="706"/>
      <c r="DL159" s="706"/>
      <c r="DM159" s="706"/>
      <c r="DN159" s="706"/>
      <c r="DO159" s="706"/>
      <c r="DP159" s="706"/>
      <c r="DQ159" s="704"/>
      <c r="DR159" s="704"/>
      <c r="DS159" s="704"/>
      <c r="DT159" s="704"/>
      <c r="DU159" s="704"/>
      <c r="DV159" s="704"/>
      <c r="DW159" s="704"/>
      <c r="DX159" s="704"/>
      <c r="DY159" s="704"/>
      <c r="DZ159" s="704"/>
      <c r="EA159" s="704"/>
      <c r="EB159" s="704"/>
      <c r="EC159" s="706"/>
      <c r="ED159" s="704"/>
      <c r="EE159" s="704"/>
      <c r="EF159" s="706"/>
      <c r="EG159" s="706"/>
      <c r="EH159" s="704"/>
      <c r="EI159" s="704"/>
      <c r="EJ159" s="704"/>
      <c r="EK159" s="704"/>
      <c r="EL159" s="704"/>
      <c r="EM159" s="704"/>
      <c r="EN159" s="704"/>
      <c r="EO159" s="704"/>
      <c r="EP159" s="704"/>
      <c r="EQ159" s="704"/>
      <c r="ER159" s="704"/>
      <c r="ES159" s="704"/>
      <c r="ET159" s="704"/>
      <c r="EU159" s="704"/>
      <c r="EV159" s="704"/>
      <c r="EW159" s="704"/>
      <c r="EX159" s="704"/>
      <c r="EY159" s="704"/>
      <c r="EZ159" s="704"/>
      <c r="FA159" s="704"/>
      <c r="FB159" s="704"/>
      <c r="FC159" s="704"/>
      <c r="FD159" s="704"/>
      <c r="FE159" s="704"/>
      <c r="FF159" s="704"/>
      <c r="FG159" s="704"/>
      <c r="FH159" s="704"/>
      <c r="FI159" s="704"/>
      <c r="FJ159" s="706"/>
      <c r="FK159" s="706"/>
      <c r="FL159" s="706"/>
      <c r="FM159" s="706"/>
      <c r="FN159" s="706"/>
      <c r="FO159" s="706"/>
      <c r="FP159" s="706"/>
      <c r="FQ159" s="706"/>
      <c r="FR159" s="706"/>
      <c r="FS159" s="706"/>
      <c r="FT159" s="706"/>
      <c r="FU159" s="706"/>
      <c r="FV159" s="706"/>
      <c r="FW159" s="706"/>
      <c r="FX159" s="706"/>
      <c r="FY159" s="706"/>
      <c r="FZ159" s="706"/>
      <c r="GA159" s="706"/>
      <c r="GB159" s="706"/>
      <c r="GC159" s="706"/>
      <c r="GD159" s="706"/>
      <c r="GE159" s="706"/>
      <c r="GF159" s="706"/>
      <c r="GG159" s="706"/>
      <c r="GH159" s="706"/>
      <c r="GI159" s="706"/>
      <c r="HS159" s="706"/>
      <c r="HT159" s="706"/>
      <c r="HU159" s="706"/>
      <c r="IE159" s="814"/>
      <c r="IF159" s="814"/>
      <c r="IG159" s="814"/>
      <c r="IH159" s="814"/>
      <c r="II159" s="814"/>
    </row>
    <row r="160" spans="1:243" s="1034" customFormat="1" ht="27" customHeight="1" x14ac:dyDescent="0.25">
      <c r="A160" s="691">
        <v>130</v>
      </c>
      <c r="B160" s="694" t="s">
        <v>1206</v>
      </c>
      <c r="C160" s="696">
        <v>242</v>
      </c>
      <c r="D160" s="697">
        <v>532</v>
      </c>
      <c r="E160" s="698">
        <v>35</v>
      </c>
      <c r="F160" s="696" t="s">
        <v>1121</v>
      </c>
      <c r="G160" s="696" t="s">
        <v>1268</v>
      </c>
      <c r="H160" s="767" t="s">
        <v>1112</v>
      </c>
      <c r="I160" s="752" t="s">
        <v>1113</v>
      </c>
      <c r="J160" s="753" t="s">
        <v>1139</v>
      </c>
      <c r="K160" s="764" t="s">
        <v>1151</v>
      </c>
      <c r="L160" s="764" t="s">
        <v>1124</v>
      </c>
      <c r="M160" s="753" t="s">
        <v>1140</v>
      </c>
      <c r="N160" s="753" t="s">
        <v>1141</v>
      </c>
      <c r="O160" s="753" t="s">
        <v>1189</v>
      </c>
      <c r="P160" s="753" t="s">
        <v>1259</v>
      </c>
      <c r="Q160" s="765" t="s">
        <v>1120</v>
      </c>
      <c r="R160" s="765" t="s">
        <v>1120</v>
      </c>
      <c r="S160" s="755">
        <v>2</v>
      </c>
      <c r="T160" s="766">
        <v>2.11</v>
      </c>
      <c r="U160" s="771">
        <v>41456</v>
      </c>
      <c r="V160" s="771">
        <v>42156</v>
      </c>
      <c r="W160" s="701">
        <v>25</v>
      </c>
      <c r="X160" s="1081">
        <v>3000</v>
      </c>
      <c r="Y160" s="1092"/>
      <c r="Z160" s="1081">
        <f t="shared" si="18"/>
        <v>3000</v>
      </c>
      <c r="AA160" s="868"/>
      <c r="AB160" s="868"/>
      <c r="AC160" s="868"/>
      <c r="AD160" s="868"/>
      <c r="AE160" s="868">
        <v>3000</v>
      </c>
      <c r="AF160" s="868"/>
      <c r="AG160" s="868"/>
      <c r="AH160" s="868"/>
      <c r="AI160" s="868"/>
      <c r="AJ160" s="868"/>
      <c r="AK160" s="868"/>
      <c r="AL160" s="868"/>
      <c r="AM160" s="868">
        <f t="shared" si="19"/>
        <v>3000</v>
      </c>
      <c r="AN160" s="868">
        <f t="shared" si="20"/>
        <v>0</v>
      </c>
      <c r="AO160" s="915">
        <v>3200</v>
      </c>
      <c r="AP160" s="868">
        <v>3300</v>
      </c>
      <c r="AQ160" s="706"/>
      <c r="AR160" s="706"/>
      <c r="AS160" s="706"/>
      <c r="AT160" s="706"/>
      <c r="AU160" s="706"/>
      <c r="AV160" s="706"/>
      <c r="AW160" s="706"/>
      <c r="AX160" s="706"/>
      <c r="AY160" s="706"/>
      <c r="AZ160" s="706"/>
      <c r="BA160" s="706"/>
      <c r="BB160" s="706"/>
      <c r="BC160" s="706"/>
      <c r="BD160" s="706"/>
      <c r="BE160" s="706"/>
      <c r="BF160" s="706"/>
      <c r="BG160" s="706"/>
      <c r="BH160" s="706"/>
      <c r="BI160" s="706"/>
      <c r="BJ160" s="706"/>
      <c r="BK160" s="706"/>
      <c r="BL160" s="706"/>
      <c r="BM160" s="706"/>
      <c r="BN160" s="706"/>
      <c r="BO160" s="706"/>
      <c r="BP160" s="706"/>
      <c r="BQ160" s="706"/>
      <c r="BR160" s="706"/>
      <c r="BS160" s="706"/>
      <c r="BT160" s="706"/>
      <c r="BU160" s="706"/>
      <c r="BV160" s="706"/>
      <c r="BW160" s="706"/>
      <c r="BX160" s="706"/>
      <c r="BY160" s="706"/>
      <c r="BZ160" s="706"/>
      <c r="CA160" s="706"/>
      <c r="CB160" s="706"/>
      <c r="CC160" s="706"/>
      <c r="CD160" s="706"/>
      <c r="CE160" s="706"/>
      <c r="CF160" s="706"/>
      <c r="CG160" s="706"/>
      <c r="CH160" s="706"/>
      <c r="CI160" s="706"/>
      <c r="CJ160" s="706"/>
      <c r="CK160" s="706"/>
      <c r="CL160" s="706"/>
      <c r="CM160" s="706"/>
      <c r="CN160" s="706"/>
      <c r="CO160" s="706"/>
      <c r="CP160" s="706"/>
      <c r="CQ160" s="706"/>
      <c r="CR160" s="706"/>
      <c r="CS160" s="706"/>
      <c r="CT160" s="706"/>
      <c r="CU160" s="706"/>
      <c r="CV160" s="706"/>
      <c r="CW160" s="706"/>
      <c r="CX160" s="706"/>
      <c r="CY160" s="706"/>
      <c r="CZ160" s="706"/>
      <c r="DA160" s="706"/>
      <c r="DB160" s="706"/>
      <c r="DC160" s="706"/>
      <c r="DD160" s="706"/>
      <c r="DE160" s="706"/>
      <c r="DF160" s="706"/>
      <c r="DG160" s="706"/>
      <c r="DH160" s="706"/>
      <c r="DI160" s="706"/>
      <c r="DJ160" s="706"/>
      <c r="DK160" s="706"/>
      <c r="DL160" s="706"/>
      <c r="DM160" s="706"/>
      <c r="DN160" s="706"/>
      <c r="DO160" s="706"/>
      <c r="DP160" s="706"/>
      <c r="DQ160" s="704"/>
      <c r="DR160" s="704"/>
      <c r="DS160" s="704"/>
      <c r="DT160" s="704"/>
      <c r="DU160" s="704"/>
      <c r="DV160" s="704"/>
      <c r="DW160" s="704"/>
      <c r="DX160" s="704"/>
      <c r="DY160" s="704"/>
      <c r="DZ160" s="704"/>
      <c r="EA160" s="704"/>
      <c r="EB160" s="704"/>
      <c r="EC160" s="704"/>
      <c r="ED160" s="704"/>
      <c r="EE160" s="704"/>
      <c r="EF160" s="704"/>
      <c r="EG160" s="704"/>
      <c r="EH160" s="704"/>
      <c r="EI160" s="704"/>
      <c r="EJ160" s="704"/>
      <c r="EK160" s="704"/>
      <c r="EL160" s="704"/>
      <c r="EM160" s="704"/>
      <c r="EN160" s="704"/>
      <c r="EO160" s="704"/>
      <c r="EP160" s="704"/>
      <c r="EQ160" s="704"/>
      <c r="ER160" s="704"/>
      <c r="ES160" s="704"/>
      <c r="ET160" s="704"/>
      <c r="EU160" s="704"/>
      <c r="EV160" s="704"/>
      <c r="EW160" s="704"/>
      <c r="EX160" s="704"/>
      <c r="EY160" s="704"/>
      <c r="EZ160" s="704"/>
      <c r="FA160" s="704"/>
      <c r="FB160" s="704"/>
      <c r="FC160" s="704"/>
      <c r="FD160" s="704"/>
      <c r="FE160" s="704"/>
      <c r="FF160" s="704"/>
      <c r="FG160" s="704"/>
      <c r="FH160" s="704"/>
      <c r="FI160" s="704"/>
      <c r="FJ160" s="706"/>
      <c r="FK160" s="706"/>
      <c r="FL160" s="706"/>
      <c r="FM160" s="706"/>
      <c r="FN160" s="706"/>
      <c r="FO160" s="706"/>
      <c r="FP160" s="706"/>
      <c r="FQ160" s="706"/>
      <c r="FR160" s="706"/>
      <c r="FS160" s="706"/>
      <c r="FT160" s="706"/>
      <c r="FU160" s="706"/>
      <c r="FV160" s="706"/>
      <c r="FW160" s="706"/>
      <c r="FX160" s="706"/>
      <c r="FY160" s="706"/>
      <c r="FZ160" s="706"/>
      <c r="GA160" s="706"/>
      <c r="GB160" s="706"/>
      <c r="GC160" s="706"/>
      <c r="GD160" s="706"/>
      <c r="GE160" s="706"/>
      <c r="GF160" s="706"/>
      <c r="GG160" s="706"/>
      <c r="GH160" s="706"/>
      <c r="GI160" s="706"/>
      <c r="GJ160" s="706"/>
      <c r="GK160" s="706"/>
      <c r="GL160" s="706"/>
      <c r="GM160" s="704"/>
      <c r="GN160" s="704"/>
      <c r="GO160" s="704"/>
      <c r="GP160" s="704"/>
      <c r="GQ160" s="704"/>
      <c r="GR160" s="704"/>
      <c r="GS160" s="704"/>
      <c r="GT160" s="704"/>
      <c r="GU160" s="704"/>
      <c r="GV160" s="704"/>
      <c r="GW160" s="704"/>
      <c r="GX160" s="704"/>
      <c r="GY160" s="704"/>
      <c r="GZ160" s="704"/>
      <c r="HA160" s="704"/>
      <c r="HB160" s="704"/>
      <c r="HC160" s="704"/>
      <c r="HD160" s="704"/>
      <c r="HE160" s="704"/>
      <c r="HF160" s="704"/>
      <c r="HG160" s="704"/>
      <c r="HH160" s="704"/>
      <c r="HI160" s="704"/>
      <c r="HJ160" s="704"/>
      <c r="HK160" s="704"/>
      <c r="HL160" s="704"/>
      <c r="HM160" s="704"/>
      <c r="HN160" s="704"/>
      <c r="HO160" s="704"/>
      <c r="HP160" s="704"/>
      <c r="HQ160" s="704"/>
      <c r="HR160" s="704"/>
      <c r="HS160" s="706"/>
      <c r="HT160" s="706"/>
      <c r="HU160" s="706"/>
      <c r="HV160" s="706"/>
      <c r="HW160" s="706"/>
      <c r="HX160" s="706"/>
      <c r="HY160" s="706"/>
      <c r="HZ160" s="706"/>
      <c r="IA160" s="706"/>
      <c r="IB160" s="706"/>
      <c r="IC160" s="706"/>
      <c r="ID160" s="1047"/>
      <c r="IE160" s="1047"/>
      <c r="IF160" s="1047"/>
      <c r="IG160" s="1047"/>
      <c r="IH160" s="1047"/>
      <c r="II160" s="1047"/>
    </row>
    <row r="161" spans="1:243" s="1034" customFormat="1" ht="27" customHeight="1" x14ac:dyDescent="0.25">
      <c r="A161" s="1122">
        <v>131</v>
      </c>
      <c r="B161" s="694" t="s">
        <v>1206</v>
      </c>
      <c r="C161" s="696">
        <v>242</v>
      </c>
      <c r="D161" s="697">
        <v>532</v>
      </c>
      <c r="E161" s="698">
        <v>36</v>
      </c>
      <c r="F161" s="696" t="s">
        <v>1121</v>
      </c>
      <c r="G161" s="696" t="s">
        <v>1269</v>
      </c>
      <c r="H161" s="767" t="s">
        <v>1112</v>
      </c>
      <c r="I161" s="752" t="s">
        <v>1113</v>
      </c>
      <c r="J161" s="753" t="s">
        <v>1139</v>
      </c>
      <c r="K161" s="764" t="s">
        <v>1151</v>
      </c>
      <c r="L161" s="764" t="s">
        <v>1124</v>
      </c>
      <c r="M161" s="753" t="s">
        <v>1140</v>
      </c>
      <c r="N161" s="753" t="s">
        <v>1141</v>
      </c>
      <c r="O161" s="753" t="s">
        <v>1189</v>
      </c>
      <c r="P161" s="753" t="s">
        <v>1259</v>
      </c>
      <c r="Q161" s="765" t="s">
        <v>1120</v>
      </c>
      <c r="R161" s="765" t="s">
        <v>1120</v>
      </c>
      <c r="S161" s="755">
        <v>2</v>
      </c>
      <c r="T161" s="766">
        <v>2.11</v>
      </c>
      <c r="U161" s="771">
        <v>41456</v>
      </c>
      <c r="V161" s="771">
        <v>42156</v>
      </c>
      <c r="W161" s="701">
        <v>25</v>
      </c>
      <c r="X161" s="1081">
        <v>5000</v>
      </c>
      <c r="Y161" s="1092"/>
      <c r="Z161" s="1081">
        <f t="shared" si="18"/>
        <v>5000</v>
      </c>
      <c r="AA161" s="868"/>
      <c r="AB161" s="868"/>
      <c r="AC161" s="868"/>
      <c r="AD161" s="868">
        <v>2500</v>
      </c>
      <c r="AE161" s="868">
        <v>2500</v>
      </c>
      <c r="AF161" s="868"/>
      <c r="AG161" s="868"/>
      <c r="AH161" s="868"/>
      <c r="AI161" s="868"/>
      <c r="AJ161" s="868"/>
      <c r="AK161" s="868"/>
      <c r="AL161" s="868"/>
      <c r="AM161" s="868">
        <f t="shared" si="19"/>
        <v>5000</v>
      </c>
      <c r="AN161" s="868">
        <f t="shared" si="20"/>
        <v>0</v>
      </c>
      <c r="AO161" s="868">
        <v>5000</v>
      </c>
      <c r="AP161" s="868">
        <v>5000</v>
      </c>
      <c r="AQ161" s="706"/>
      <c r="AR161" s="706"/>
      <c r="AS161" s="706"/>
      <c r="AT161" s="706"/>
      <c r="AU161" s="706"/>
      <c r="AV161" s="706"/>
      <c r="AW161" s="706"/>
      <c r="AX161" s="706"/>
      <c r="AY161" s="706"/>
      <c r="AZ161" s="706"/>
      <c r="BA161" s="706"/>
      <c r="BB161" s="706"/>
      <c r="BC161" s="706"/>
      <c r="BD161" s="706"/>
      <c r="BE161" s="706"/>
      <c r="BF161" s="706"/>
      <c r="BG161" s="706"/>
      <c r="BH161" s="706"/>
      <c r="BI161" s="706"/>
      <c r="BJ161" s="706"/>
      <c r="BK161" s="706"/>
      <c r="BL161" s="706"/>
      <c r="BM161" s="706"/>
      <c r="BN161" s="706"/>
      <c r="BO161" s="706"/>
      <c r="BP161" s="706"/>
      <c r="BQ161" s="706"/>
      <c r="BR161" s="706"/>
      <c r="BS161" s="706"/>
      <c r="BT161" s="706"/>
      <c r="BU161" s="706"/>
      <c r="BV161" s="706"/>
      <c r="BW161" s="706"/>
      <c r="BX161" s="706"/>
      <c r="BY161" s="706"/>
      <c r="BZ161" s="706"/>
      <c r="CA161" s="706"/>
      <c r="CB161" s="706"/>
      <c r="CC161" s="706"/>
      <c r="CD161" s="706"/>
      <c r="CE161" s="706"/>
      <c r="CF161" s="706"/>
      <c r="CG161" s="706"/>
      <c r="CH161" s="706"/>
      <c r="CI161" s="706"/>
      <c r="CJ161" s="706"/>
      <c r="CK161" s="706"/>
      <c r="CL161" s="706"/>
      <c r="CM161" s="706"/>
      <c r="CN161" s="706"/>
      <c r="CO161" s="706"/>
      <c r="CP161" s="706"/>
      <c r="CQ161" s="706"/>
      <c r="CR161" s="706"/>
      <c r="CS161" s="706"/>
      <c r="CT161" s="706"/>
      <c r="CU161" s="706"/>
      <c r="CV161" s="706"/>
      <c r="CW161" s="706"/>
      <c r="CX161" s="706"/>
      <c r="CY161" s="706"/>
      <c r="CZ161" s="706"/>
      <c r="DA161" s="706"/>
      <c r="DB161" s="706"/>
      <c r="DC161" s="706"/>
      <c r="DD161" s="706"/>
      <c r="DE161" s="706"/>
      <c r="DF161" s="706"/>
      <c r="DG161" s="706"/>
      <c r="DH161" s="706"/>
      <c r="DI161" s="706"/>
      <c r="DJ161" s="706"/>
      <c r="DK161" s="706"/>
      <c r="DL161" s="706"/>
      <c r="DM161" s="706"/>
      <c r="DN161" s="706"/>
      <c r="DO161" s="706"/>
      <c r="DP161" s="706"/>
      <c r="DQ161" s="704"/>
      <c r="DR161" s="704"/>
      <c r="DS161" s="704"/>
      <c r="DT161" s="704"/>
      <c r="DU161" s="704"/>
      <c r="DV161" s="704"/>
      <c r="DW161" s="704"/>
      <c r="DX161" s="704"/>
      <c r="DY161" s="704"/>
      <c r="DZ161" s="704"/>
      <c r="EA161" s="704"/>
      <c r="EB161" s="704"/>
      <c r="EC161" s="704"/>
      <c r="ED161" s="704"/>
      <c r="EE161" s="704"/>
      <c r="EF161" s="704"/>
      <c r="EG161" s="704"/>
      <c r="EH161" s="704"/>
      <c r="EI161" s="704"/>
      <c r="EJ161" s="704"/>
      <c r="EK161" s="704"/>
      <c r="EL161" s="704"/>
      <c r="EM161" s="704"/>
      <c r="EN161" s="704"/>
      <c r="EO161" s="704"/>
      <c r="EP161" s="704"/>
      <c r="EQ161" s="704"/>
      <c r="ER161" s="704"/>
      <c r="ES161" s="704"/>
      <c r="ET161" s="704"/>
      <c r="EU161" s="704"/>
      <c r="EV161" s="704"/>
      <c r="EW161" s="704"/>
      <c r="EX161" s="704"/>
      <c r="EY161" s="704"/>
      <c r="EZ161" s="704"/>
      <c r="FA161" s="704"/>
      <c r="FB161" s="704"/>
      <c r="FC161" s="704"/>
      <c r="FD161" s="704"/>
      <c r="FE161" s="704"/>
      <c r="FF161" s="704"/>
      <c r="FG161" s="704"/>
      <c r="FH161" s="704"/>
      <c r="FI161" s="704"/>
      <c r="FJ161" s="706"/>
      <c r="FK161" s="706"/>
      <c r="FL161" s="706"/>
      <c r="FM161" s="706"/>
      <c r="FN161" s="706"/>
      <c r="FO161" s="706"/>
      <c r="FP161" s="706"/>
      <c r="FQ161" s="706"/>
      <c r="FR161" s="706"/>
      <c r="FS161" s="706"/>
      <c r="FT161" s="706"/>
      <c r="FU161" s="706"/>
      <c r="FV161" s="706"/>
      <c r="FW161" s="706"/>
      <c r="FX161" s="706"/>
      <c r="FY161" s="706"/>
      <c r="FZ161" s="706"/>
      <c r="GA161" s="706"/>
      <c r="GB161" s="706"/>
      <c r="GC161" s="706"/>
      <c r="GD161" s="706"/>
      <c r="GE161" s="706"/>
      <c r="GF161" s="706"/>
      <c r="GG161" s="706"/>
      <c r="GH161" s="706"/>
      <c r="GI161" s="706"/>
      <c r="GJ161" s="706"/>
      <c r="GK161" s="706"/>
      <c r="GL161" s="706"/>
      <c r="GM161" s="704"/>
      <c r="GN161" s="704"/>
      <c r="GO161" s="704"/>
      <c r="GP161" s="704"/>
      <c r="GQ161" s="704"/>
      <c r="GR161" s="704"/>
      <c r="GS161" s="704"/>
      <c r="GT161" s="704"/>
      <c r="GU161" s="704"/>
      <c r="GV161" s="704"/>
      <c r="GW161" s="704"/>
      <c r="GX161" s="704"/>
      <c r="GY161" s="704"/>
      <c r="GZ161" s="704"/>
      <c r="HA161" s="704"/>
      <c r="HB161" s="704"/>
      <c r="HC161" s="704"/>
      <c r="HD161" s="704"/>
      <c r="HE161" s="704"/>
      <c r="HF161" s="704"/>
      <c r="HG161" s="704"/>
      <c r="HH161" s="704"/>
      <c r="HI161" s="704"/>
      <c r="HJ161" s="704"/>
      <c r="HK161" s="704"/>
      <c r="HL161" s="704"/>
      <c r="HM161" s="704"/>
      <c r="HN161" s="704"/>
      <c r="HO161" s="704"/>
      <c r="HP161" s="704"/>
      <c r="HQ161" s="704"/>
      <c r="HR161" s="704"/>
      <c r="HS161" s="706"/>
      <c r="HT161" s="706"/>
      <c r="HU161" s="706"/>
      <c r="HV161" s="706"/>
      <c r="HW161" s="706"/>
      <c r="HX161" s="706"/>
      <c r="HY161" s="706"/>
      <c r="HZ161" s="706"/>
      <c r="IA161" s="706"/>
      <c r="IB161" s="706"/>
      <c r="IC161" s="706"/>
    </row>
    <row r="162" spans="1:243" s="1034" customFormat="1" ht="27" customHeight="1" x14ac:dyDescent="0.25">
      <c r="A162" s="691">
        <v>132</v>
      </c>
      <c r="B162" s="694" t="s">
        <v>1206</v>
      </c>
      <c r="C162" s="696">
        <v>242</v>
      </c>
      <c r="D162" s="697">
        <v>532</v>
      </c>
      <c r="E162" s="698">
        <v>37</v>
      </c>
      <c r="F162" s="696" t="s">
        <v>1121</v>
      </c>
      <c r="G162" s="696" t="s">
        <v>1274</v>
      </c>
      <c r="H162" s="767" t="s">
        <v>1112</v>
      </c>
      <c r="I162" s="752" t="s">
        <v>1113</v>
      </c>
      <c r="J162" s="753" t="s">
        <v>1139</v>
      </c>
      <c r="K162" s="764" t="s">
        <v>1151</v>
      </c>
      <c r="L162" s="764" t="s">
        <v>1124</v>
      </c>
      <c r="M162" s="753" t="s">
        <v>1140</v>
      </c>
      <c r="N162" s="753" t="s">
        <v>1141</v>
      </c>
      <c r="O162" s="753" t="s">
        <v>1189</v>
      </c>
      <c r="P162" s="753" t="s">
        <v>1259</v>
      </c>
      <c r="Q162" s="765" t="s">
        <v>1120</v>
      </c>
      <c r="R162" s="765" t="s">
        <v>1120</v>
      </c>
      <c r="S162" s="755">
        <v>2</v>
      </c>
      <c r="T162" s="766">
        <v>2.11</v>
      </c>
      <c r="U162" s="771">
        <v>41456</v>
      </c>
      <c r="V162" s="771">
        <v>42156</v>
      </c>
      <c r="W162" s="701">
        <v>15</v>
      </c>
      <c r="X162" s="1081">
        <v>13000</v>
      </c>
      <c r="Y162" s="1092"/>
      <c r="Z162" s="1081">
        <f t="shared" si="18"/>
        <v>13000</v>
      </c>
      <c r="AA162" s="868"/>
      <c r="AB162" s="868"/>
      <c r="AC162" s="868"/>
      <c r="AD162" s="868"/>
      <c r="AE162" s="868"/>
      <c r="AF162" s="868"/>
      <c r="AG162" s="868">
        <v>13000</v>
      </c>
      <c r="AH162" s="868"/>
      <c r="AI162" s="868"/>
      <c r="AJ162" s="868"/>
      <c r="AK162" s="868"/>
      <c r="AL162" s="868"/>
      <c r="AM162" s="868">
        <f t="shared" si="19"/>
        <v>13000</v>
      </c>
      <c r="AN162" s="868">
        <f t="shared" si="20"/>
        <v>0</v>
      </c>
      <c r="AO162" s="868">
        <v>10000</v>
      </c>
      <c r="AP162" s="868">
        <v>10000</v>
      </c>
      <c r="AQ162" s="706"/>
      <c r="AR162" s="706"/>
      <c r="AS162" s="706"/>
      <c r="AT162" s="706"/>
      <c r="AU162" s="706"/>
      <c r="AV162" s="706"/>
      <c r="AW162" s="706"/>
      <c r="AX162" s="706"/>
      <c r="AY162" s="706"/>
      <c r="AZ162" s="706"/>
      <c r="BA162" s="706"/>
      <c r="BB162" s="706"/>
      <c r="BC162" s="706"/>
      <c r="BD162" s="706"/>
      <c r="BE162" s="706"/>
      <c r="BF162" s="706"/>
      <c r="BG162" s="706"/>
      <c r="BH162" s="706"/>
      <c r="BI162" s="706"/>
      <c r="BJ162" s="706"/>
      <c r="BK162" s="706"/>
      <c r="BL162" s="706"/>
      <c r="BM162" s="706"/>
      <c r="BN162" s="706"/>
      <c r="BO162" s="706"/>
      <c r="BP162" s="706"/>
      <c r="BQ162" s="706"/>
      <c r="BR162" s="706"/>
      <c r="BS162" s="706"/>
      <c r="BT162" s="706"/>
      <c r="BU162" s="706"/>
      <c r="BV162" s="706"/>
      <c r="BW162" s="706"/>
      <c r="BX162" s="706"/>
      <c r="BY162" s="706"/>
      <c r="BZ162" s="706"/>
      <c r="CA162" s="706"/>
      <c r="CB162" s="706"/>
      <c r="CC162" s="706"/>
      <c r="CD162" s="706"/>
      <c r="CE162" s="706"/>
      <c r="CF162" s="706"/>
      <c r="CG162" s="706"/>
      <c r="CH162" s="706"/>
      <c r="CI162" s="706"/>
      <c r="CJ162" s="706"/>
      <c r="CK162" s="706"/>
      <c r="CL162" s="706"/>
      <c r="CM162" s="706"/>
      <c r="CN162" s="706"/>
      <c r="CO162" s="706"/>
      <c r="CP162" s="706"/>
      <c r="CQ162" s="706"/>
      <c r="CR162" s="706"/>
      <c r="CS162" s="706"/>
      <c r="CT162" s="706"/>
      <c r="CU162" s="706"/>
      <c r="CV162" s="706"/>
      <c r="CW162" s="706"/>
      <c r="CX162" s="706"/>
      <c r="CY162" s="706"/>
      <c r="CZ162" s="706"/>
      <c r="DA162" s="706"/>
      <c r="DB162" s="706"/>
      <c r="DC162" s="706"/>
      <c r="DD162" s="706"/>
      <c r="DE162" s="706"/>
      <c r="DF162" s="706"/>
      <c r="DG162" s="706"/>
      <c r="DH162" s="706"/>
      <c r="DI162" s="706"/>
      <c r="DJ162" s="706"/>
      <c r="DK162" s="706"/>
      <c r="DL162" s="706"/>
      <c r="DM162" s="706"/>
      <c r="DN162" s="706"/>
      <c r="DO162" s="706"/>
      <c r="DP162" s="706"/>
      <c r="DQ162" s="704"/>
      <c r="DR162" s="704"/>
      <c r="DS162" s="704"/>
      <c r="DT162" s="704"/>
      <c r="DU162" s="704"/>
      <c r="DV162" s="704"/>
      <c r="DW162" s="704"/>
      <c r="DX162" s="704"/>
      <c r="DY162" s="704"/>
      <c r="DZ162" s="704"/>
      <c r="EA162" s="704"/>
      <c r="EB162" s="704"/>
      <c r="EC162" s="704"/>
      <c r="ED162" s="704"/>
      <c r="EE162" s="704"/>
      <c r="EF162" s="704"/>
      <c r="EG162" s="704"/>
      <c r="EH162" s="704"/>
      <c r="EI162" s="704"/>
      <c r="EJ162" s="704"/>
      <c r="EK162" s="704"/>
      <c r="EL162" s="704"/>
      <c r="EM162" s="704"/>
      <c r="EN162" s="704"/>
      <c r="EO162" s="704"/>
      <c r="EP162" s="704"/>
      <c r="EQ162" s="704"/>
      <c r="ER162" s="704"/>
      <c r="ES162" s="704"/>
      <c r="ET162" s="704"/>
      <c r="EU162" s="704"/>
      <c r="EV162" s="704"/>
      <c r="EW162" s="704"/>
      <c r="EX162" s="704"/>
      <c r="EY162" s="704"/>
      <c r="EZ162" s="704"/>
      <c r="FA162" s="704"/>
      <c r="FB162" s="704"/>
      <c r="FC162" s="704"/>
      <c r="FD162" s="704"/>
      <c r="FE162" s="704"/>
      <c r="FF162" s="704"/>
      <c r="FG162" s="704"/>
      <c r="FH162" s="704"/>
      <c r="FI162" s="704"/>
      <c r="FJ162" s="706"/>
      <c r="FK162" s="706"/>
      <c r="FL162" s="706"/>
      <c r="FM162" s="706"/>
      <c r="FN162" s="706"/>
      <c r="FO162" s="706"/>
      <c r="FP162" s="706"/>
      <c r="FQ162" s="706"/>
      <c r="FR162" s="706"/>
      <c r="FS162" s="706"/>
      <c r="FT162" s="706"/>
      <c r="FU162" s="706"/>
      <c r="FV162" s="706"/>
      <c r="FW162" s="706"/>
      <c r="FX162" s="706"/>
      <c r="FY162" s="706"/>
      <c r="FZ162" s="706"/>
      <c r="GA162" s="706"/>
      <c r="GB162" s="706"/>
      <c r="GC162" s="706"/>
      <c r="GD162" s="706"/>
      <c r="GE162" s="706"/>
      <c r="GF162" s="706"/>
      <c r="GG162" s="706"/>
      <c r="GH162" s="706"/>
      <c r="GI162" s="706"/>
      <c r="GJ162" s="706"/>
      <c r="GK162" s="706"/>
      <c r="GL162" s="706"/>
      <c r="GM162" s="704"/>
      <c r="GN162" s="704"/>
      <c r="GO162" s="704"/>
      <c r="GP162" s="704"/>
      <c r="GQ162" s="704"/>
      <c r="GR162" s="704"/>
      <c r="GS162" s="704"/>
      <c r="GT162" s="704"/>
      <c r="GU162" s="704"/>
      <c r="GV162" s="704"/>
      <c r="GW162" s="704"/>
      <c r="GX162" s="704"/>
      <c r="GY162" s="704"/>
      <c r="GZ162" s="704"/>
      <c r="HA162" s="704"/>
      <c r="HB162" s="704"/>
      <c r="HC162" s="704"/>
      <c r="HD162" s="704"/>
      <c r="HE162" s="704"/>
      <c r="HF162" s="704"/>
      <c r="HG162" s="704"/>
      <c r="HH162" s="704"/>
      <c r="HI162" s="704"/>
      <c r="HJ162" s="704"/>
      <c r="HK162" s="704"/>
      <c r="HL162" s="704"/>
      <c r="HM162" s="704"/>
      <c r="HN162" s="704"/>
      <c r="HO162" s="704"/>
      <c r="HP162" s="704"/>
      <c r="HQ162" s="704"/>
      <c r="HR162" s="704"/>
      <c r="HS162" s="706"/>
      <c r="HT162" s="706"/>
      <c r="HU162" s="706"/>
      <c r="HV162" s="706"/>
      <c r="HW162" s="706"/>
      <c r="HX162" s="706"/>
      <c r="HY162" s="706"/>
      <c r="HZ162" s="706"/>
      <c r="IA162" s="706"/>
      <c r="IB162" s="706"/>
      <c r="IC162" s="706"/>
    </row>
    <row r="163" spans="1:243" s="1034" customFormat="1" ht="27" customHeight="1" x14ac:dyDescent="0.25">
      <c r="A163" s="691">
        <v>133</v>
      </c>
      <c r="B163" s="694" t="s">
        <v>1206</v>
      </c>
      <c r="C163" s="696">
        <v>242</v>
      </c>
      <c r="D163" s="697">
        <v>532</v>
      </c>
      <c r="E163" s="698">
        <v>38</v>
      </c>
      <c r="F163" s="696" t="s">
        <v>1121</v>
      </c>
      <c r="G163" s="696" t="s">
        <v>1271</v>
      </c>
      <c r="H163" s="767" t="s">
        <v>1112</v>
      </c>
      <c r="I163" s="752" t="s">
        <v>1113</v>
      </c>
      <c r="J163" s="753" t="s">
        <v>1139</v>
      </c>
      <c r="K163" s="764" t="s">
        <v>1151</v>
      </c>
      <c r="L163" s="764" t="s">
        <v>1124</v>
      </c>
      <c r="M163" s="753" t="s">
        <v>1140</v>
      </c>
      <c r="N163" s="753" t="s">
        <v>1141</v>
      </c>
      <c r="O163" s="753" t="s">
        <v>1189</v>
      </c>
      <c r="P163" s="753" t="s">
        <v>1259</v>
      </c>
      <c r="Q163" s="765" t="s">
        <v>1120</v>
      </c>
      <c r="R163" s="765" t="s">
        <v>1120</v>
      </c>
      <c r="S163" s="755">
        <v>2</v>
      </c>
      <c r="T163" s="766">
        <v>2.11</v>
      </c>
      <c r="U163" s="771">
        <v>41456</v>
      </c>
      <c r="V163" s="771">
        <v>42156</v>
      </c>
      <c r="W163" s="701">
        <v>15</v>
      </c>
      <c r="X163" s="1081">
        <v>25000</v>
      </c>
      <c r="Y163" s="1092"/>
      <c r="Z163" s="1081">
        <f t="shared" si="18"/>
        <v>25000</v>
      </c>
      <c r="AA163" s="868"/>
      <c r="AB163" s="868"/>
      <c r="AC163" s="868"/>
      <c r="AD163" s="868"/>
      <c r="AE163" s="868"/>
      <c r="AF163" s="868">
        <v>25000</v>
      </c>
      <c r="AG163" s="868"/>
      <c r="AH163" s="868"/>
      <c r="AI163" s="868"/>
      <c r="AJ163" s="868"/>
      <c r="AK163" s="868"/>
      <c r="AL163" s="868"/>
      <c r="AM163" s="868">
        <f t="shared" si="19"/>
        <v>25000</v>
      </c>
      <c r="AN163" s="868">
        <f t="shared" si="20"/>
        <v>0</v>
      </c>
      <c r="AO163" s="868">
        <v>20000</v>
      </c>
      <c r="AP163" s="868">
        <v>20000</v>
      </c>
      <c r="AQ163" s="706"/>
      <c r="AR163" s="706"/>
      <c r="AS163" s="706"/>
      <c r="AT163" s="706"/>
      <c r="AU163" s="706"/>
      <c r="AV163" s="706"/>
      <c r="AW163" s="706"/>
      <c r="AX163" s="706"/>
      <c r="AY163" s="706"/>
      <c r="AZ163" s="706"/>
      <c r="BA163" s="706"/>
      <c r="BB163" s="706"/>
      <c r="BC163" s="706"/>
      <c r="BD163" s="706"/>
      <c r="BE163" s="706"/>
      <c r="BF163" s="706"/>
      <c r="BG163" s="706"/>
      <c r="BH163" s="706"/>
      <c r="BI163" s="706"/>
      <c r="BJ163" s="706"/>
      <c r="BK163" s="706"/>
      <c r="BL163" s="706"/>
      <c r="BM163" s="706"/>
      <c r="BN163" s="706"/>
      <c r="BO163" s="706"/>
      <c r="BP163" s="706"/>
      <c r="BQ163" s="706"/>
      <c r="BR163" s="706"/>
      <c r="BS163" s="706"/>
      <c r="BT163" s="706"/>
      <c r="BU163" s="706"/>
      <c r="BV163" s="706"/>
      <c r="BW163" s="706"/>
      <c r="BX163" s="706"/>
      <c r="BY163" s="706"/>
      <c r="BZ163" s="706"/>
      <c r="CA163" s="706"/>
      <c r="CB163" s="706"/>
      <c r="CC163" s="706"/>
      <c r="CD163" s="706"/>
      <c r="CE163" s="706"/>
      <c r="CF163" s="706"/>
      <c r="CG163" s="706"/>
      <c r="CH163" s="706"/>
      <c r="CI163" s="706"/>
      <c r="CJ163" s="706"/>
      <c r="CK163" s="706"/>
      <c r="CL163" s="706"/>
      <c r="CM163" s="706"/>
      <c r="CN163" s="706"/>
      <c r="CO163" s="706"/>
      <c r="CP163" s="706"/>
      <c r="CQ163" s="706"/>
      <c r="CR163" s="706"/>
      <c r="CS163" s="706"/>
      <c r="CT163" s="706"/>
      <c r="CU163" s="706"/>
      <c r="CV163" s="706"/>
      <c r="CW163" s="706"/>
      <c r="CX163" s="706"/>
      <c r="CY163" s="706"/>
      <c r="CZ163" s="706"/>
      <c r="DA163" s="706"/>
      <c r="DB163" s="706"/>
      <c r="DC163" s="706"/>
      <c r="DD163" s="706"/>
      <c r="DE163" s="706"/>
      <c r="DF163" s="706"/>
      <c r="DG163" s="706"/>
      <c r="DH163" s="706"/>
      <c r="DI163" s="706"/>
      <c r="DJ163" s="706"/>
      <c r="DK163" s="706"/>
      <c r="DL163" s="706"/>
      <c r="DM163" s="706"/>
      <c r="DN163" s="706"/>
      <c r="DO163" s="706"/>
      <c r="DP163" s="706"/>
      <c r="DQ163" s="704"/>
      <c r="DR163" s="704"/>
      <c r="DS163" s="704"/>
      <c r="DT163" s="704"/>
      <c r="DU163" s="704"/>
      <c r="DV163" s="704"/>
      <c r="DW163" s="704"/>
      <c r="DX163" s="704"/>
      <c r="DY163" s="704"/>
      <c r="DZ163" s="704"/>
      <c r="EA163" s="704"/>
      <c r="EB163" s="704"/>
      <c r="EC163" s="704"/>
      <c r="ED163" s="704"/>
      <c r="EE163" s="704"/>
      <c r="EF163" s="704"/>
      <c r="EG163" s="704"/>
      <c r="EH163" s="704"/>
      <c r="EI163" s="704"/>
      <c r="EJ163" s="704"/>
      <c r="EK163" s="704"/>
      <c r="EL163" s="704"/>
      <c r="EM163" s="704"/>
      <c r="EN163" s="704"/>
      <c r="EO163" s="704"/>
      <c r="EP163" s="704"/>
      <c r="EQ163" s="704"/>
      <c r="ER163" s="704"/>
      <c r="ES163" s="704"/>
      <c r="ET163" s="704"/>
      <c r="EU163" s="704"/>
      <c r="EV163" s="704"/>
      <c r="EW163" s="704"/>
      <c r="EX163" s="704"/>
      <c r="EY163" s="704"/>
      <c r="EZ163" s="704"/>
      <c r="FA163" s="704"/>
      <c r="FB163" s="704"/>
      <c r="FC163" s="704"/>
      <c r="FD163" s="704"/>
      <c r="FE163" s="704"/>
      <c r="FF163" s="704"/>
      <c r="FG163" s="704"/>
      <c r="FH163" s="704"/>
      <c r="FI163" s="704"/>
      <c r="FJ163" s="706"/>
      <c r="FK163" s="706"/>
      <c r="FL163" s="706"/>
      <c r="FM163" s="706"/>
      <c r="FN163" s="706"/>
      <c r="FO163" s="706"/>
      <c r="FP163" s="706"/>
      <c r="FQ163" s="706"/>
      <c r="FR163" s="706"/>
      <c r="FS163" s="706"/>
      <c r="FT163" s="706"/>
      <c r="FU163" s="706"/>
      <c r="FV163" s="706"/>
      <c r="FW163" s="706"/>
      <c r="FX163" s="706"/>
      <c r="FY163" s="706"/>
      <c r="FZ163" s="706"/>
      <c r="GA163" s="706"/>
      <c r="GB163" s="706"/>
      <c r="GC163" s="706"/>
      <c r="GD163" s="706"/>
      <c r="GE163" s="706"/>
      <c r="GF163" s="706"/>
      <c r="GG163" s="706"/>
      <c r="GH163" s="706"/>
      <c r="GI163" s="706"/>
      <c r="GJ163" s="706"/>
      <c r="GK163" s="706"/>
      <c r="GL163" s="706"/>
      <c r="GM163" s="704"/>
      <c r="GN163" s="704"/>
      <c r="GO163" s="704"/>
      <c r="GP163" s="704"/>
      <c r="GQ163" s="704"/>
      <c r="GR163" s="704"/>
      <c r="GS163" s="704"/>
      <c r="GT163" s="704"/>
      <c r="GU163" s="704"/>
      <c r="GV163" s="704"/>
      <c r="GW163" s="704"/>
      <c r="GX163" s="704"/>
      <c r="GY163" s="704"/>
      <c r="GZ163" s="704"/>
      <c r="HA163" s="704"/>
      <c r="HB163" s="704"/>
      <c r="HC163" s="704"/>
      <c r="HD163" s="704"/>
      <c r="HE163" s="704"/>
      <c r="HF163" s="704"/>
      <c r="HG163" s="704"/>
      <c r="HH163" s="704"/>
      <c r="HI163" s="704"/>
      <c r="HJ163" s="704"/>
      <c r="HK163" s="704"/>
      <c r="HL163" s="704"/>
      <c r="HM163" s="704"/>
      <c r="HN163" s="704"/>
      <c r="HO163" s="704"/>
      <c r="HP163" s="704"/>
      <c r="HQ163" s="704"/>
      <c r="HR163" s="704"/>
      <c r="HS163" s="706"/>
      <c r="HT163" s="706"/>
      <c r="HU163" s="706"/>
    </row>
    <row r="164" spans="1:243" s="1034" customFormat="1" ht="27" customHeight="1" x14ac:dyDescent="0.25">
      <c r="A164" s="1122">
        <v>134</v>
      </c>
      <c r="B164" s="694" t="s">
        <v>1206</v>
      </c>
      <c r="C164" s="696">
        <v>242</v>
      </c>
      <c r="D164" s="697">
        <v>532</v>
      </c>
      <c r="E164" s="698">
        <v>39</v>
      </c>
      <c r="F164" s="696" t="s">
        <v>1121</v>
      </c>
      <c r="G164" s="696" t="s">
        <v>1276</v>
      </c>
      <c r="H164" s="767" t="s">
        <v>1112</v>
      </c>
      <c r="I164" s="752" t="s">
        <v>1113</v>
      </c>
      <c r="J164" s="753" t="s">
        <v>1139</v>
      </c>
      <c r="K164" s="764" t="s">
        <v>1151</v>
      </c>
      <c r="L164" s="764" t="s">
        <v>1124</v>
      </c>
      <c r="M164" s="753" t="s">
        <v>1140</v>
      </c>
      <c r="N164" s="753" t="s">
        <v>1141</v>
      </c>
      <c r="O164" s="753" t="s">
        <v>1189</v>
      </c>
      <c r="P164" s="753" t="s">
        <v>1259</v>
      </c>
      <c r="Q164" s="765" t="s">
        <v>1120</v>
      </c>
      <c r="R164" s="765" t="s">
        <v>1120</v>
      </c>
      <c r="S164" s="755">
        <v>2</v>
      </c>
      <c r="T164" s="766">
        <v>2.11</v>
      </c>
      <c r="U164" s="771">
        <v>41456</v>
      </c>
      <c r="V164" s="771">
        <v>42156</v>
      </c>
      <c r="W164" s="701">
        <v>25</v>
      </c>
      <c r="X164" s="1081">
        <v>30000</v>
      </c>
      <c r="Y164" s="1092"/>
      <c r="Z164" s="1081">
        <f t="shared" si="18"/>
        <v>30000</v>
      </c>
      <c r="AA164" s="868"/>
      <c r="AB164" s="868"/>
      <c r="AC164" s="868"/>
      <c r="AD164" s="868"/>
      <c r="AE164" s="868"/>
      <c r="AF164" s="868">
        <v>15000</v>
      </c>
      <c r="AG164" s="868">
        <v>15000</v>
      </c>
      <c r="AH164" s="868"/>
      <c r="AI164" s="868"/>
      <c r="AJ164" s="868"/>
      <c r="AK164" s="868"/>
      <c r="AL164" s="868"/>
      <c r="AM164" s="868">
        <f t="shared" si="19"/>
        <v>30000</v>
      </c>
      <c r="AN164" s="868">
        <f t="shared" si="20"/>
        <v>0</v>
      </c>
      <c r="AO164" s="868">
        <v>10000</v>
      </c>
      <c r="AP164" s="868">
        <v>15000</v>
      </c>
      <c r="AQ164" s="706"/>
      <c r="AR164" s="706"/>
      <c r="AS164" s="706"/>
      <c r="AT164" s="706"/>
      <c r="AU164" s="706"/>
      <c r="AV164" s="706"/>
      <c r="AW164" s="706"/>
      <c r="AX164" s="706"/>
      <c r="AY164" s="706"/>
      <c r="AZ164" s="706"/>
      <c r="BA164" s="706"/>
      <c r="BB164" s="706"/>
      <c r="BC164" s="706"/>
      <c r="BD164" s="706"/>
      <c r="BE164" s="706"/>
      <c r="BF164" s="706"/>
      <c r="BG164" s="706"/>
      <c r="BH164" s="706"/>
      <c r="BI164" s="706"/>
      <c r="BJ164" s="706"/>
      <c r="BK164" s="706"/>
      <c r="BL164" s="706"/>
      <c r="BM164" s="706"/>
      <c r="BN164" s="706"/>
      <c r="BO164" s="706"/>
      <c r="BP164" s="706"/>
      <c r="BQ164" s="706"/>
      <c r="BR164" s="706"/>
      <c r="BS164" s="706"/>
      <c r="BT164" s="706"/>
      <c r="BU164" s="706"/>
      <c r="BV164" s="706"/>
      <c r="BW164" s="706"/>
      <c r="BX164" s="706"/>
      <c r="BY164" s="706"/>
      <c r="BZ164" s="706"/>
      <c r="CA164" s="706"/>
      <c r="CB164" s="706"/>
      <c r="CC164" s="706"/>
      <c r="CD164" s="706"/>
      <c r="CE164" s="706"/>
      <c r="CF164" s="706"/>
      <c r="CG164" s="706"/>
      <c r="CH164" s="706"/>
      <c r="CI164" s="706"/>
      <c r="CJ164" s="706"/>
      <c r="CK164" s="706"/>
      <c r="CL164" s="706"/>
      <c r="CM164" s="706"/>
      <c r="CN164" s="706"/>
      <c r="CO164" s="706"/>
      <c r="CP164" s="706"/>
      <c r="CQ164" s="706"/>
      <c r="CR164" s="706"/>
      <c r="CS164" s="706"/>
      <c r="CT164" s="706"/>
      <c r="CU164" s="706"/>
      <c r="CV164" s="706"/>
      <c r="CW164" s="706"/>
      <c r="CX164" s="706"/>
      <c r="CY164" s="706"/>
      <c r="CZ164" s="706"/>
      <c r="DA164" s="706"/>
      <c r="DB164" s="706"/>
      <c r="DC164" s="706"/>
      <c r="DD164" s="706"/>
      <c r="DE164" s="706"/>
      <c r="DF164" s="706"/>
      <c r="DG164" s="706"/>
      <c r="DH164" s="706"/>
      <c r="DI164" s="706"/>
      <c r="DJ164" s="706"/>
      <c r="DK164" s="706"/>
      <c r="DL164" s="706"/>
      <c r="DM164" s="706"/>
      <c r="DN164" s="706"/>
      <c r="DO164" s="706"/>
      <c r="DP164" s="706"/>
      <c r="DQ164" s="704"/>
      <c r="DR164" s="704"/>
      <c r="DS164" s="704"/>
      <c r="DT164" s="704"/>
      <c r="DU164" s="704"/>
      <c r="DV164" s="704"/>
      <c r="DW164" s="704"/>
      <c r="DX164" s="704"/>
      <c r="DY164" s="704"/>
      <c r="DZ164" s="704"/>
      <c r="EA164" s="704"/>
      <c r="EB164" s="704"/>
      <c r="EC164" s="704"/>
      <c r="ED164" s="704"/>
      <c r="EE164" s="704"/>
      <c r="EF164" s="704"/>
      <c r="EG164" s="704"/>
      <c r="EH164" s="704"/>
      <c r="EI164" s="704"/>
      <c r="EJ164" s="704"/>
      <c r="EK164" s="704"/>
      <c r="EL164" s="704"/>
      <c r="EM164" s="704"/>
      <c r="EN164" s="704"/>
      <c r="EO164" s="704"/>
      <c r="EP164" s="704"/>
      <c r="EQ164" s="704"/>
      <c r="ER164" s="704"/>
      <c r="ES164" s="704"/>
      <c r="ET164" s="704"/>
      <c r="EU164" s="704"/>
      <c r="EV164" s="704"/>
      <c r="EW164" s="704"/>
      <c r="EX164" s="704"/>
      <c r="EY164" s="704"/>
      <c r="EZ164" s="704"/>
      <c r="FA164" s="704"/>
      <c r="FB164" s="704"/>
      <c r="FC164" s="704"/>
      <c r="FD164" s="704"/>
      <c r="FE164" s="704"/>
      <c r="FF164" s="704"/>
      <c r="FG164" s="704"/>
      <c r="FH164" s="704"/>
      <c r="FI164" s="704"/>
      <c r="FJ164" s="706"/>
      <c r="FK164" s="706"/>
      <c r="FL164" s="706"/>
      <c r="FM164" s="706"/>
      <c r="FN164" s="706"/>
      <c r="FO164" s="706"/>
      <c r="FP164" s="706"/>
      <c r="FQ164" s="706"/>
      <c r="FR164" s="706"/>
      <c r="FS164" s="706"/>
      <c r="FT164" s="706"/>
      <c r="FU164" s="706"/>
      <c r="FV164" s="706"/>
      <c r="FW164" s="706"/>
      <c r="FX164" s="706"/>
      <c r="FY164" s="706"/>
      <c r="FZ164" s="706"/>
      <c r="GA164" s="706"/>
      <c r="GB164" s="706"/>
      <c r="GC164" s="706"/>
      <c r="GD164" s="706"/>
      <c r="GE164" s="706"/>
      <c r="GF164" s="706"/>
      <c r="GG164" s="706"/>
      <c r="GH164" s="706"/>
      <c r="GI164" s="706"/>
      <c r="GJ164" s="706"/>
      <c r="GK164" s="706"/>
      <c r="GL164" s="706"/>
      <c r="GM164" s="704"/>
      <c r="GN164" s="704"/>
      <c r="GO164" s="704"/>
      <c r="GP164" s="704"/>
      <c r="GQ164" s="704"/>
      <c r="GR164" s="704"/>
      <c r="GS164" s="704"/>
      <c r="GT164" s="704"/>
      <c r="GU164" s="704"/>
      <c r="GV164" s="704"/>
      <c r="GW164" s="704"/>
      <c r="GX164" s="704"/>
      <c r="GY164" s="704"/>
      <c r="GZ164" s="704"/>
      <c r="HA164" s="704"/>
      <c r="HB164" s="704"/>
      <c r="HC164" s="704"/>
      <c r="HD164" s="704"/>
      <c r="HE164" s="704"/>
      <c r="HF164" s="704"/>
      <c r="HG164" s="704"/>
      <c r="HH164" s="704"/>
      <c r="HI164" s="704"/>
      <c r="HJ164" s="704"/>
      <c r="HK164" s="704"/>
      <c r="HL164" s="704"/>
      <c r="HM164" s="704"/>
      <c r="HN164" s="704"/>
      <c r="HO164" s="704"/>
      <c r="HP164" s="704"/>
      <c r="HQ164" s="704"/>
      <c r="HR164" s="704"/>
      <c r="HS164" s="706"/>
      <c r="HT164" s="706"/>
      <c r="HU164" s="706"/>
      <c r="HV164" s="706"/>
      <c r="HW164" s="706"/>
      <c r="HX164" s="706"/>
      <c r="HY164" s="706"/>
      <c r="HZ164" s="706"/>
      <c r="IA164" s="706"/>
      <c r="IB164" s="706"/>
      <c r="IC164" s="706"/>
    </row>
    <row r="165" spans="1:243" s="1034" customFormat="1" ht="27" customHeight="1" x14ac:dyDescent="0.25">
      <c r="A165" s="691">
        <v>135</v>
      </c>
      <c r="B165" s="694" t="s">
        <v>1206</v>
      </c>
      <c r="C165" s="696">
        <v>242</v>
      </c>
      <c r="D165" s="697">
        <v>532</v>
      </c>
      <c r="E165" s="698">
        <v>40</v>
      </c>
      <c r="F165" s="696" t="s">
        <v>1121</v>
      </c>
      <c r="G165" s="696" t="s">
        <v>1277</v>
      </c>
      <c r="H165" s="767" t="s">
        <v>1112</v>
      </c>
      <c r="I165" s="752" t="s">
        <v>1113</v>
      </c>
      <c r="J165" s="753" t="s">
        <v>1139</v>
      </c>
      <c r="K165" s="764" t="s">
        <v>1151</v>
      </c>
      <c r="L165" s="764" t="s">
        <v>1124</v>
      </c>
      <c r="M165" s="753" t="s">
        <v>1140</v>
      </c>
      <c r="N165" s="753" t="s">
        <v>1141</v>
      </c>
      <c r="O165" s="753" t="s">
        <v>1189</v>
      </c>
      <c r="P165" s="753" t="s">
        <v>1259</v>
      </c>
      <c r="Q165" s="765" t="s">
        <v>1120</v>
      </c>
      <c r="R165" s="765" t="s">
        <v>1120</v>
      </c>
      <c r="S165" s="755">
        <v>2</v>
      </c>
      <c r="T165" s="766">
        <v>2.11</v>
      </c>
      <c r="U165" s="771">
        <v>41456</v>
      </c>
      <c r="V165" s="771">
        <v>42156</v>
      </c>
      <c r="W165" s="701">
        <v>15</v>
      </c>
      <c r="X165" s="1081">
        <v>45000</v>
      </c>
      <c r="Y165" s="1092"/>
      <c r="Z165" s="1081">
        <f t="shared" si="18"/>
        <v>45000</v>
      </c>
      <c r="AA165" s="868"/>
      <c r="AB165" s="868"/>
      <c r="AC165" s="868"/>
      <c r="AD165" s="868"/>
      <c r="AE165" s="868"/>
      <c r="AF165" s="868">
        <v>25000.3</v>
      </c>
      <c r="AG165" s="868">
        <v>20000</v>
      </c>
      <c r="AH165" s="868"/>
      <c r="AI165" s="868"/>
      <c r="AJ165" s="868"/>
      <c r="AK165" s="868"/>
      <c r="AL165" s="868"/>
      <c r="AM165" s="868">
        <f t="shared" si="19"/>
        <v>45000.3</v>
      </c>
      <c r="AN165" s="868">
        <f t="shared" si="20"/>
        <v>-0.30000000000291038</v>
      </c>
      <c r="AO165" s="868">
        <v>50000</v>
      </c>
      <c r="AP165" s="868">
        <v>50000</v>
      </c>
      <c r="AQ165" s="706"/>
      <c r="AR165" s="706"/>
      <c r="AS165" s="706"/>
      <c r="AT165" s="706"/>
      <c r="AU165" s="706"/>
      <c r="AV165" s="706"/>
      <c r="AW165" s="706"/>
      <c r="AX165" s="706"/>
      <c r="AY165" s="706"/>
      <c r="AZ165" s="706"/>
      <c r="BA165" s="706"/>
      <c r="BB165" s="706"/>
      <c r="BC165" s="706"/>
      <c r="BD165" s="706"/>
      <c r="BE165" s="706"/>
      <c r="BF165" s="706"/>
      <c r="BG165" s="706"/>
      <c r="BH165" s="706"/>
      <c r="BI165" s="706"/>
      <c r="BJ165" s="706"/>
      <c r="BK165" s="706"/>
      <c r="BL165" s="706"/>
      <c r="BM165" s="706"/>
      <c r="BN165" s="706"/>
      <c r="BO165" s="706"/>
      <c r="BP165" s="706"/>
      <c r="BQ165" s="706"/>
      <c r="BR165" s="706"/>
      <c r="BS165" s="706"/>
      <c r="BT165" s="706"/>
      <c r="BU165" s="706"/>
      <c r="BV165" s="706"/>
      <c r="BW165" s="706"/>
      <c r="BX165" s="706"/>
      <c r="BY165" s="706"/>
      <c r="BZ165" s="706"/>
      <c r="CA165" s="706"/>
      <c r="CB165" s="706"/>
      <c r="CC165" s="706"/>
      <c r="CD165" s="706"/>
      <c r="CE165" s="706"/>
      <c r="CF165" s="706"/>
      <c r="CG165" s="706"/>
      <c r="CH165" s="706"/>
      <c r="CI165" s="706"/>
      <c r="CJ165" s="706"/>
      <c r="CK165" s="706"/>
      <c r="CL165" s="706"/>
      <c r="CM165" s="706"/>
      <c r="CN165" s="706"/>
      <c r="CO165" s="706"/>
      <c r="CP165" s="706"/>
      <c r="CQ165" s="706"/>
      <c r="CR165" s="706"/>
      <c r="CS165" s="706"/>
      <c r="CT165" s="706"/>
      <c r="CU165" s="706"/>
      <c r="CV165" s="706"/>
      <c r="CW165" s="706"/>
      <c r="CX165" s="706"/>
      <c r="CY165" s="706"/>
      <c r="CZ165" s="706"/>
      <c r="DA165" s="706"/>
      <c r="DB165" s="706"/>
      <c r="DC165" s="706"/>
      <c r="DD165" s="706"/>
      <c r="DE165" s="706"/>
      <c r="DF165" s="706"/>
      <c r="DG165" s="706"/>
      <c r="DH165" s="706"/>
      <c r="DI165" s="706"/>
      <c r="DJ165" s="706"/>
      <c r="DK165" s="706"/>
      <c r="DL165" s="706"/>
      <c r="DM165" s="706"/>
      <c r="DN165" s="706"/>
      <c r="DO165" s="706"/>
      <c r="DP165" s="706"/>
      <c r="DQ165" s="704"/>
      <c r="DR165" s="704"/>
      <c r="DS165" s="704"/>
      <c r="DT165" s="704"/>
      <c r="DU165" s="704"/>
      <c r="DV165" s="704"/>
      <c r="DW165" s="704"/>
      <c r="DX165" s="704"/>
      <c r="DY165" s="704"/>
      <c r="DZ165" s="704"/>
      <c r="EA165" s="704"/>
      <c r="EB165" s="704"/>
      <c r="EC165" s="704"/>
      <c r="ED165" s="704"/>
      <c r="EE165" s="704"/>
      <c r="EF165" s="704"/>
      <c r="EG165" s="704"/>
      <c r="EH165" s="704"/>
      <c r="EI165" s="704"/>
      <c r="EJ165" s="704"/>
      <c r="EK165" s="704"/>
      <c r="EL165" s="704"/>
      <c r="EM165" s="704"/>
      <c r="EN165" s="704"/>
      <c r="EO165" s="704"/>
      <c r="EP165" s="704"/>
      <c r="EQ165" s="704"/>
      <c r="ER165" s="704"/>
      <c r="ES165" s="704"/>
      <c r="ET165" s="704"/>
      <c r="EU165" s="704"/>
      <c r="EV165" s="704"/>
      <c r="EW165" s="704"/>
      <c r="EX165" s="704"/>
      <c r="EY165" s="704"/>
      <c r="EZ165" s="704"/>
      <c r="FA165" s="704"/>
      <c r="FB165" s="704"/>
      <c r="FC165" s="704"/>
      <c r="FD165" s="704"/>
      <c r="FE165" s="704"/>
      <c r="FF165" s="704"/>
      <c r="FG165" s="704"/>
      <c r="FH165" s="704"/>
      <c r="FI165" s="704"/>
      <c r="FJ165" s="706"/>
      <c r="FK165" s="706"/>
      <c r="FL165" s="706"/>
      <c r="FM165" s="706"/>
      <c r="FN165" s="706"/>
      <c r="FO165" s="706"/>
      <c r="FP165" s="706"/>
      <c r="FQ165" s="706"/>
      <c r="FR165" s="706"/>
      <c r="FS165" s="706"/>
      <c r="FT165" s="706"/>
      <c r="FU165" s="706"/>
      <c r="FV165" s="706"/>
      <c r="FW165" s="706"/>
      <c r="FX165" s="706"/>
      <c r="FY165" s="706"/>
      <c r="FZ165" s="706"/>
      <c r="GA165" s="706"/>
      <c r="GB165" s="706"/>
      <c r="GC165" s="706"/>
      <c r="GD165" s="706"/>
      <c r="GE165" s="706"/>
      <c r="GF165" s="706"/>
      <c r="GG165" s="706"/>
      <c r="GH165" s="706"/>
      <c r="GI165" s="706"/>
      <c r="GJ165" s="706"/>
      <c r="GK165" s="706"/>
      <c r="GL165" s="706"/>
      <c r="GM165" s="704"/>
      <c r="GN165" s="704"/>
      <c r="GO165" s="704"/>
      <c r="GP165" s="704"/>
      <c r="GQ165" s="704"/>
      <c r="GR165" s="704"/>
      <c r="GS165" s="704"/>
      <c r="GT165" s="704"/>
      <c r="GU165" s="704"/>
      <c r="GV165" s="704"/>
      <c r="GW165" s="704"/>
      <c r="GX165" s="704"/>
      <c r="GY165" s="704"/>
      <c r="GZ165" s="704"/>
      <c r="HA165" s="704"/>
      <c r="HB165" s="704"/>
      <c r="HC165" s="704"/>
      <c r="HD165" s="704"/>
      <c r="HE165" s="704"/>
      <c r="HF165" s="704"/>
      <c r="HG165" s="704"/>
      <c r="HH165" s="704"/>
      <c r="HI165" s="704"/>
      <c r="HJ165" s="704"/>
      <c r="HK165" s="704"/>
      <c r="HL165" s="704"/>
      <c r="HM165" s="704"/>
      <c r="HN165" s="704"/>
      <c r="HO165" s="704"/>
      <c r="HP165" s="704"/>
      <c r="HQ165" s="704"/>
      <c r="HR165" s="704"/>
      <c r="HS165" s="706"/>
      <c r="HT165" s="706"/>
      <c r="HU165" s="706"/>
    </row>
    <row r="166" spans="1:243" s="1034" customFormat="1" ht="27" customHeight="1" x14ac:dyDescent="0.25">
      <c r="A166" s="691">
        <v>136</v>
      </c>
      <c r="B166" s="694" t="s">
        <v>1206</v>
      </c>
      <c r="C166" s="696">
        <v>242</v>
      </c>
      <c r="D166" s="697">
        <v>532</v>
      </c>
      <c r="E166" s="698">
        <v>41</v>
      </c>
      <c r="F166" s="696" t="s">
        <v>1121</v>
      </c>
      <c r="G166" s="696" t="s">
        <v>1273</v>
      </c>
      <c r="H166" s="767" t="s">
        <v>1112</v>
      </c>
      <c r="I166" s="752" t="s">
        <v>1113</v>
      </c>
      <c r="J166" s="753" t="s">
        <v>1139</v>
      </c>
      <c r="K166" s="764" t="s">
        <v>1151</v>
      </c>
      <c r="L166" s="764" t="s">
        <v>1124</v>
      </c>
      <c r="M166" s="753" t="s">
        <v>1140</v>
      </c>
      <c r="N166" s="753" t="s">
        <v>1141</v>
      </c>
      <c r="O166" s="753" t="s">
        <v>1189</v>
      </c>
      <c r="P166" s="753" t="s">
        <v>1259</v>
      </c>
      <c r="Q166" s="765" t="s">
        <v>1120</v>
      </c>
      <c r="R166" s="765" t="s">
        <v>1120</v>
      </c>
      <c r="S166" s="755">
        <v>2</v>
      </c>
      <c r="T166" s="766">
        <v>2.11</v>
      </c>
      <c r="U166" s="771">
        <v>41456</v>
      </c>
      <c r="V166" s="771">
        <v>42156</v>
      </c>
      <c r="W166" s="701">
        <v>25</v>
      </c>
      <c r="X166" s="1081">
        <v>50000</v>
      </c>
      <c r="Y166" s="1092"/>
      <c r="Z166" s="1081">
        <f t="shared" si="18"/>
        <v>50000</v>
      </c>
      <c r="AA166" s="868"/>
      <c r="AB166" s="868"/>
      <c r="AC166" s="868">
        <v>50000</v>
      </c>
      <c r="AD166" s="868"/>
      <c r="AE166" s="868"/>
      <c r="AF166" s="868"/>
      <c r="AG166" s="868"/>
      <c r="AH166" s="868"/>
      <c r="AI166" s="868"/>
      <c r="AJ166" s="868"/>
      <c r="AK166" s="868"/>
      <c r="AL166" s="868"/>
      <c r="AM166" s="868">
        <f t="shared" si="19"/>
        <v>50000</v>
      </c>
      <c r="AN166" s="868">
        <f t="shared" si="20"/>
        <v>0</v>
      </c>
      <c r="AO166" s="868">
        <v>50000</v>
      </c>
      <c r="AP166" s="868">
        <v>50000</v>
      </c>
      <c r="AQ166" s="706"/>
      <c r="AR166" s="706"/>
      <c r="AS166" s="706"/>
      <c r="AT166" s="706"/>
      <c r="AU166" s="706"/>
      <c r="AV166" s="706"/>
      <c r="AW166" s="706"/>
      <c r="AX166" s="706"/>
      <c r="AY166" s="706"/>
      <c r="AZ166" s="706"/>
      <c r="BA166" s="706"/>
      <c r="BB166" s="706"/>
      <c r="BC166" s="706"/>
      <c r="BD166" s="706"/>
      <c r="BE166" s="706"/>
      <c r="BF166" s="706"/>
      <c r="BG166" s="706"/>
      <c r="BH166" s="706"/>
      <c r="BI166" s="706"/>
      <c r="BJ166" s="706"/>
      <c r="BK166" s="706"/>
      <c r="BL166" s="706"/>
      <c r="BM166" s="706"/>
      <c r="BN166" s="706"/>
      <c r="BO166" s="706"/>
      <c r="BP166" s="706"/>
      <c r="BQ166" s="706"/>
      <c r="BR166" s="706"/>
      <c r="BS166" s="706"/>
      <c r="BT166" s="706"/>
      <c r="BU166" s="706"/>
      <c r="BV166" s="706"/>
      <c r="BW166" s="706"/>
      <c r="BX166" s="706"/>
      <c r="BY166" s="706"/>
      <c r="BZ166" s="706"/>
      <c r="CA166" s="706"/>
      <c r="CB166" s="706"/>
      <c r="CC166" s="706"/>
      <c r="CD166" s="706"/>
      <c r="CE166" s="706"/>
      <c r="CF166" s="706"/>
      <c r="CG166" s="706"/>
      <c r="CH166" s="706"/>
      <c r="CI166" s="706"/>
      <c r="CJ166" s="706"/>
      <c r="CK166" s="706"/>
      <c r="CL166" s="706"/>
      <c r="CM166" s="706"/>
      <c r="CN166" s="706"/>
      <c r="CO166" s="706"/>
      <c r="CP166" s="706"/>
      <c r="CQ166" s="706"/>
      <c r="CR166" s="706"/>
      <c r="CS166" s="706"/>
      <c r="CT166" s="706"/>
      <c r="CU166" s="706"/>
      <c r="CV166" s="706"/>
      <c r="CW166" s="706"/>
      <c r="CX166" s="706"/>
      <c r="CY166" s="706"/>
      <c r="CZ166" s="706"/>
      <c r="DA166" s="706"/>
      <c r="DB166" s="706"/>
      <c r="DC166" s="706"/>
      <c r="DD166" s="706"/>
      <c r="DE166" s="706"/>
      <c r="DF166" s="706"/>
      <c r="DG166" s="706"/>
      <c r="DH166" s="706"/>
      <c r="DI166" s="706"/>
      <c r="DJ166" s="706"/>
      <c r="DK166" s="706"/>
      <c r="DL166" s="706"/>
      <c r="DM166" s="706"/>
      <c r="DN166" s="706"/>
      <c r="DO166" s="706"/>
      <c r="DP166" s="706"/>
      <c r="DQ166" s="704"/>
      <c r="DR166" s="704"/>
      <c r="DS166" s="704"/>
      <c r="DT166" s="704"/>
      <c r="DU166" s="704"/>
      <c r="DV166" s="704"/>
      <c r="DW166" s="704"/>
      <c r="DX166" s="704"/>
      <c r="DY166" s="704"/>
      <c r="DZ166" s="704"/>
      <c r="EA166" s="704"/>
      <c r="EB166" s="704"/>
      <c r="EC166" s="704"/>
      <c r="ED166" s="704"/>
      <c r="EE166" s="704"/>
      <c r="EF166" s="704"/>
      <c r="EG166" s="704"/>
      <c r="EH166" s="704"/>
      <c r="EI166" s="704"/>
      <c r="EJ166" s="704"/>
      <c r="EK166" s="704"/>
      <c r="EL166" s="704"/>
      <c r="EM166" s="704"/>
      <c r="EN166" s="704"/>
      <c r="EO166" s="704"/>
      <c r="EP166" s="704"/>
      <c r="EQ166" s="704"/>
      <c r="ER166" s="704"/>
      <c r="ES166" s="704"/>
      <c r="ET166" s="704"/>
      <c r="EU166" s="704"/>
      <c r="EV166" s="704"/>
      <c r="EW166" s="704"/>
      <c r="EX166" s="704"/>
      <c r="EY166" s="704"/>
      <c r="EZ166" s="704"/>
      <c r="FA166" s="704"/>
      <c r="FB166" s="704"/>
      <c r="FC166" s="704"/>
      <c r="FD166" s="704"/>
      <c r="FE166" s="704"/>
      <c r="FF166" s="704"/>
      <c r="FG166" s="704"/>
      <c r="FH166" s="704"/>
      <c r="FI166" s="704"/>
      <c r="FJ166" s="706"/>
      <c r="FK166" s="706"/>
      <c r="FL166" s="706"/>
      <c r="FM166" s="706"/>
      <c r="FN166" s="706"/>
      <c r="FO166" s="706"/>
      <c r="FP166" s="706"/>
      <c r="FQ166" s="706"/>
      <c r="FR166" s="706"/>
      <c r="FS166" s="706"/>
      <c r="FT166" s="706"/>
      <c r="FU166" s="706"/>
      <c r="FV166" s="706"/>
      <c r="FW166" s="706"/>
      <c r="FX166" s="706"/>
      <c r="FY166" s="706"/>
      <c r="FZ166" s="706"/>
      <c r="GA166" s="706"/>
      <c r="GB166" s="706"/>
      <c r="GC166" s="706"/>
      <c r="GD166" s="706"/>
      <c r="GE166" s="706"/>
      <c r="GF166" s="706"/>
      <c r="GG166" s="706"/>
      <c r="GH166" s="706"/>
      <c r="GI166" s="706"/>
      <c r="GJ166" s="706"/>
      <c r="GK166" s="706"/>
      <c r="GL166" s="706"/>
      <c r="GM166" s="704"/>
      <c r="GN166" s="704"/>
      <c r="GO166" s="704"/>
      <c r="GP166" s="704"/>
      <c r="GQ166" s="704"/>
      <c r="GR166" s="704"/>
      <c r="GS166" s="704"/>
      <c r="GT166" s="704"/>
      <c r="GU166" s="704"/>
      <c r="GV166" s="704"/>
      <c r="GW166" s="704"/>
      <c r="GX166" s="704"/>
      <c r="GY166" s="704"/>
      <c r="GZ166" s="704"/>
      <c r="HA166" s="704"/>
      <c r="HB166" s="704"/>
      <c r="HC166" s="704"/>
      <c r="HD166" s="704"/>
      <c r="HE166" s="704"/>
      <c r="HF166" s="704"/>
      <c r="HG166" s="704"/>
      <c r="HH166" s="704"/>
      <c r="HI166" s="704"/>
      <c r="HJ166" s="704"/>
      <c r="HK166" s="704"/>
      <c r="HL166" s="704"/>
      <c r="HM166" s="704"/>
      <c r="HN166" s="704"/>
      <c r="HO166" s="704"/>
      <c r="HP166" s="704"/>
      <c r="HQ166" s="704"/>
      <c r="HR166" s="704"/>
      <c r="HS166" s="706"/>
      <c r="HT166" s="706"/>
      <c r="HU166" s="706"/>
    </row>
    <row r="167" spans="1:243" s="1034" customFormat="1" ht="27" customHeight="1" x14ac:dyDescent="0.25">
      <c r="A167" s="1122">
        <v>137</v>
      </c>
      <c r="B167" s="694" t="s">
        <v>1206</v>
      </c>
      <c r="C167" s="696">
        <v>242</v>
      </c>
      <c r="D167" s="697">
        <v>532</v>
      </c>
      <c r="E167" s="698">
        <v>42</v>
      </c>
      <c r="F167" s="696" t="s">
        <v>1121</v>
      </c>
      <c r="G167" s="696" t="s">
        <v>1272</v>
      </c>
      <c r="H167" s="767" t="s">
        <v>1112</v>
      </c>
      <c r="I167" s="752" t="s">
        <v>1113</v>
      </c>
      <c r="J167" s="753" t="s">
        <v>1139</v>
      </c>
      <c r="K167" s="764" t="s">
        <v>1151</v>
      </c>
      <c r="L167" s="764" t="s">
        <v>1124</v>
      </c>
      <c r="M167" s="753" t="s">
        <v>1140</v>
      </c>
      <c r="N167" s="753" t="s">
        <v>1141</v>
      </c>
      <c r="O167" s="753" t="s">
        <v>1189</v>
      </c>
      <c r="P167" s="753" t="s">
        <v>1259</v>
      </c>
      <c r="Q167" s="765" t="s">
        <v>1120</v>
      </c>
      <c r="R167" s="765" t="s">
        <v>1120</v>
      </c>
      <c r="S167" s="755">
        <v>2</v>
      </c>
      <c r="T167" s="766">
        <v>2.11</v>
      </c>
      <c r="U167" s="771">
        <v>41456</v>
      </c>
      <c r="V167" s="771">
        <v>42156</v>
      </c>
      <c r="W167" s="701">
        <v>25</v>
      </c>
      <c r="X167" s="1081">
        <v>100000</v>
      </c>
      <c r="Y167" s="1092"/>
      <c r="Z167" s="1081">
        <f t="shared" si="18"/>
        <v>100000</v>
      </c>
      <c r="AA167" s="868"/>
      <c r="AB167" s="868"/>
      <c r="AC167" s="868"/>
      <c r="AD167" s="868"/>
      <c r="AE167" s="868"/>
      <c r="AF167" s="868"/>
      <c r="AG167" s="868"/>
      <c r="AH167" s="868"/>
      <c r="AI167" s="868"/>
      <c r="AJ167" s="868">
        <v>50000</v>
      </c>
      <c r="AK167" s="868"/>
      <c r="AL167" s="868">
        <v>50000</v>
      </c>
      <c r="AM167" s="868">
        <f t="shared" si="19"/>
        <v>100000</v>
      </c>
      <c r="AN167" s="868">
        <f t="shared" si="20"/>
        <v>0</v>
      </c>
      <c r="AO167" s="868"/>
      <c r="AP167" s="868">
        <v>0</v>
      </c>
      <c r="AQ167" s="706"/>
      <c r="AR167" s="706"/>
      <c r="AS167" s="706"/>
      <c r="AT167" s="706"/>
      <c r="AU167" s="706"/>
      <c r="AV167" s="706"/>
      <c r="AW167" s="706"/>
      <c r="AX167" s="706"/>
      <c r="AY167" s="706"/>
      <c r="AZ167" s="706"/>
      <c r="BA167" s="706"/>
      <c r="BB167" s="706"/>
      <c r="BC167" s="706"/>
      <c r="BD167" s="706"/>
      <c r="BE167" s="706"/>
      <c r="BF167" s="706"/>
      <c r="BG167" s="706"/>
      <c r="BH167" s="706"/>
      <c r="BI167" s="706"/>
      <c r="BJ167" s="706"/>
      <c r="BK167" s="706"/>
      <c r="BL167" s="706"/>
      <c r="BM167" s="706"/>
      <c r="BN167" s="706"/>
      <c r="BO167" s="706"/>
      <c r="BP167" s="706"/>
      <c r="BQ167" s="706"/>
      <c r="BR167" s="706"/>
      <c r="BS167" s="706"/>
      <c r="BT167" s="706"/>
      <c r="BU167" s="706"/>
      <c r="BV167" s="706"/>
      <c r="BW167" s="706"/>
      <c r="BX167" s="706"/>
      <c r="BY167" s="706"/>
      <c r="BZ167" s="706"/>
      <c r="CA167" s="706"/>
      <c r="CB167" s="706"/>
      <c r="CC167" s="706"/>
      <c r="CD167" s="706"/>
      <c r="CE167" s="706"/>
      <c r="CF167" s="706"/>
      <c r="CG167" s="706"/>
      <c r="CH167" s="706"/>
      <c r="CI167" s="706"/>
      <c r="CJ167" s="706"/>
      <c r="CK167" s="706"/>
      <c r="CL167" s="706"/>
      <c r="CM167" s="706"/>
      <c r="CN167" s="706"/>
      <c r="CO167" s="706"/>
      <c r="CP167" s="706"/>
      <c r="CQ167" s="706"/>
      <c r="CR167" s="706"/>
      <c r="CS167" s="706"/>
      <c r="CT167" s="706"/>
      <c r="CU167" s="706"/>
      <c r="CV167" s="706"/>
      <c r="CW167" s="706"/>
      <c r="CX167" s="706"/>
      <c r="CY167" s="706"/>
      <c r="CZ167" s="706"/>
      <c r="DA167" s="706"/>
      <c r="DB167" s="706"/>
      <c r="DC167" s="706"/>
      <c r="DD167" s="706"/>
      <c r="DE167" s="706"/>
      <c r="DF167" s="706"/>
      <c r="DG167" s="706"/>
      <c r="DH167" s="706"/>
      <c r="DI167" s="706"/>
      <c r="DJ167" s="706"/>
      <c r="DK167" s="706"/>
      <c r="DL167" s="706"/>
      <c r="DM167" s="706"/>
      <c r="DN167" s="706"/>
      <c r="DO167" s="706"/>
      <c r="DP167" s="706"/>
      <c r="DQ167" s="704"/>
      <c r="DR167" s="704"/>
      <c r="DS167" s="704"/>
      <c r="DT167" s="704"/>
      <c r="DU167" s="704"/>
      <c r="DV167" s="704"/>
      <c r="DW167" s="704"/>
      <c r="DX167" s="704"/>
      <c r="DY167" s="704"/>
      <c r="DZ167" s="704"/>
      <c r="EA167" s="704"/>
      <c r="EB167" s="704"/>
      <c r="EC167" s="704"/>
      <c r="ED167" s="704"/>
      <c r="EE167" s="704"/>
      <c r="EF167" s="704"/>
      <c r="EG167" s="704"/>
      <c r="EH167" s="704"/>
      <c r="EI167" s="704"/>
      <c r="EJ167" s="704"/>
      <c r="EK167" s="704"/>
      <c r="EL167" s="704"/>
      <c r="EM167" s="704"/>
      <c r="EN167" s="704"/>
      <c r="EO167" s="704"/>
      <c r="EP167" s="704"/>
      <c r="EQ167" s="704"/>
      <c r="ER167" s="704"/>
      <c r="ES167" s="704"/>
      <c r="ET167" s="704"/>
      <c r="EU167" s="704"/>
      <c r="EV167" s="704"/>
      <c r="EW167" s="704"/>
      <c r="EX167" s="704"/>
      <c r="EY167" s="704"/>
      <c r="EZ167" s="704"/>
      <c r="FA167" s="704"/>
      <c r="FB167" s="704"/>
      <c r="FC167" s="704"/>
      <c r="FD167" s="704"/>
      <c r="FE167" s="704"/>
      <c r="FF167" s="704"/>
      <c r="FG167" s="704"/>
      <c r="FH167" s="704"/>
      <c r="FI167" s="704"/>
      <c r="FJ167" s="706"/>
      <c r="FK167" s="706"/>
      <c r="FL167" s="706"/>
      <c r="FM167" s="706"/>
      <c r="FN167" s="706"/>
      <c r="FO167" s="706"/>
      <c r="FP167" s="706"/>
      <c r="FQ167" s="706"/>
      <c r="FR167" s="706"/>
      <c r="FS167" s="706"/>
      <c r="FT167" s="706"/>
      <c r="FU167" s="706"/>
      <c r="FV167" s="706"/>
      <c r="FW167" s="706"/>
      <c r="FX167" s="706"/>
      <c r="FY167" s="706"/>
      <c r="FZ167" s="706"/>
      <c r="GA167" s="706"/>
      <c r="GB167" s="706"/>
      <c r="GC167" s="706"/>
      <c r="GD167" s="706"/>
      <c r="GE167" s="706"/>
      <c r="GF167" s="706"/>
      <c r="GG167" s="706"/>
      <c r="GH167" s="706"/>
      <c r="GI167" s="706"/>
      <c r="GJ167" s="706"/>
      <c r="GK167" s="706"/>
      <c r="GL167" s="706"/>
      <c r="GM167" s="704"/>
      <c r="GN167" s="704"/>
      <c r="GO167" s="704"/>
      <c r="GP167" s="704"/>
      <c r="GQ167" s="704"/>
      <c r="GR167" s="704"/>
      <c r="GS167" s="704"/>
      <c r="GT167" s="704"/>
      <c r="GU167" s="704"/>
      <c r="GV167" s="704"/>
      <c r="GW167" s="704"/>
      <c r="GX167" s="704"/>
      <c r="GY167" s="704"/>
      <c r="GZ167" s="704"/>
      <c r="HA167" s="704"/>
      <c r="HB167" s="704"/>
      <c r="HC167" s="704"/>
      <c r="HD167" s="704"/>
      <c r="HE167" s="704"/>
      <c r="HF167" s="704"/>
      <c r="HG167" s="704"/>
      <c r="HH167" s="704"/>
      <c r="HI167" s="704"/>
      <c r="HJ167" s="704"/>
      <c r="HK167" s="704"/>
      <c r="HL167" s="704"/>
      <c r="HM167" s="704"/>
      <c r="HN167" s="704"/>
      <c r="HO167" s="704"/>
      <c r="HP167" s="704"/>
      <c r="HQ167" s="706"/>
      <c r="HR167" s="706"/>
      <c r="HS167" s="706"/>
      <c r="HT167" s="706"/>
      <c r="HU167" s="706"/>
      <c r="HV167" s="706"/>
      <c r="HW167" s="706"/>
      <c r="HX167" s="706"/>
      <c r="HY167" s="706"/>
      <c r="HZ167" s="706"/>
      <c r="IA167" s="706"/>
      <c r="IB167" s="706"/>
      <c r="IC167" s="706"/>
    </row>
    <row r="168" spans="1:243" s="1034" customFormat="1" ht="27" customHeight="1" x14ac:dyDescent="0.25">
      <c r="A168" s="691">
        <v>138</v>
      </c>
      <c r="B168" s="694" t="s">
        <v>1206</v>
      </c>
      <c r="C168" s="696">
        <v>242</v>
      </c>
      <c r="D168" s="697">
        <v>532</v>
      </c>
      <c r="E168" s="698">
        <v>43</v>
      </c>
      <c r="F168" s="696" t="s">
        <v>1121</v>
      </c>
      <c r="G168" s="696" t="s">
        <v>1270</v>
      </c>
      <c r="H168" s="767" t="s">
        <v>1112</v>
      </c>
      <c r="I168" s="752" t="s">
        <v>1113</v>
      </c>
      <c r="J168" s="753" t="s">
        <v>1139</v>
      </c>
      <c r="K168" s="764" t="s">
        <v>1151</v>
      </c>
      <c r="L168" s="764" t="s">
        <v>1124</v>
      </c>
      <c r="M168" s="753" t="s">
        <v>1140</v>
      </c>
      <c r="N168" s="753" t="s">
        <v>1141</v>
      </c>
      <c r="O168" s="753" t="s">
        <v>1189</v>
      </c>
      <c r="P168" s="753" t="s">
        <v>1259</v>
      </c>
      <c r="Q168" s="765" t="s">
        <v>1120</v>
      </c>
      <c r="R168" s="765" t="s">
        <v>1120</v>
      </c>
      <c r="S168" s="755">
        <v>2</v>
      </c>
      <c r="T168" s="766">
        <v>2.11</v>
      </c>
      <c r="U168" s="771">
        <v>41456</v>
      </c>
      <c r="V168" s="771">
        <v>42156</v>
      </c>
      <c r="W168" s="701">
        <v>15</v>
      </c>
      <c r="X168" s="1081">
        <v>200000</v>
      </c>
      <c r="Y168" s="1092"/>
      <c r="Z168" s="1081">
        <f t="shared" si="18"/>
        <v>200000</v>
      </c>
      <c r="AA168" s="868"/>
      <c r="AB168" s="868"/>
      <c r="AC168" s="868">
        <v>50000</v>
      </c>
      <c r="AD168" s="868">
        <v>50000</v>
      </c>
      <c r="AE168" s="868">
        <v>50000</v>
      </c>
      <c r="AF168" s="868">
        <v>50000</v>
      </c>
      <c r="AG168" s="868"/>
      <c r="AH168" s="868"/>
      <c r="AI168" s="868"/>
      <c r="AJ168" s="868"/>
      <c r="AK168" s="868"/>
      <c r="AL168" s="868"/>
      <c r="AM168" s="868">
        <f t="shared" si="19"/>
        <v>200000</v>
      </c>
      <c r="AN168" s="868">
        <f t="shared" si="20"/>
        <v>0</v>
      </c>
      <c r="AO168" s="868">
        <v>250000</v>
      </c>
      <c r="AP168" s="868">
        <v>300000</v>
      </c>
      <c r="AQ168" s="706"/>
      <c r="AR168" s="706"/>
      <c r="AS168" s="706"/>
      <c r="AT168" s="706"/>
      <c r="AU168" s="706"/>
      <c r="AV168" s="706"/>
      <c r="AW168" s="706"/>
      <c r="AX168" s="706"/>
      <c r="AY168" s="706"/>
      <c r="AZ168" s="706"/>
      <c r="BA168" s="706"/>
      <c r="BB168" s="706"/>
      <c r="BC168" s="706"/>
      <c r="BD168" s="706"/>
      <c r="BE168" s="706"/>
      <c r="BF168" s="706"/>
      <c r="BG168" s="706"/>
      <c r="BH168" s="706"/>
      <c r="BI168" s="706"/>
      <c r="BJ168" s="706"/>
      <c r="BK168" s="706"/>
      <c r="BL168" s="706"/>
      <c r="BM168" s="706"/>
      <c r="BN168" s="706"/>
      <c r="BO168" s="706"/>
      <c r="BP168" s="706"/>
      <c r="BQ168" s="706"/>
      <c r="BR168" s="706"/>
      <c r="BS168" s="706"/>
      <c r="BT168" s="706"/>
      <c r="BU168" s="706"/>
      <c r="BV168" s="706"/>
      <c r="BW168" s="706"/>
      <c r="BX168" s="706"/>
      <c r="BY168" s="706"/>
      <c r="BZ168" s="706"/>
      <c r="CA168" s="706"/>
      <c r="CB168" s="706"/>
      <c r="CC168" s="706"/>
      <c r="CD168" s="706"/>
      <c r="CE168" s="706"/>
      <c r="CF168" s="706"/>
      <c r="CG168" s="706"/>
      <c r="CH168" s="706"/>
      <c r="CI168" s="706"/>
      <c r="CJ168" s="706"/>
      <c r="CK168" s="706"/>
      <c r="CL168" s="706"/>
      <c r="CM168" s="706"/>
      <c r="CN168" s="706"/>
      <c r="CO168" s="706"/>
      <c r="CP168" s="706"/>
      <c r="CQ168" s="706"/>
      <c r="CR168" s="706"/>
      <c r="CS168" s="706"/>
      <c r="CT168" s="706"/>
      <c r="CU168" s="706"/>
      <c r="CV168" s="706"/>
      <c r="CW168" s="706"/>
      <c r="CX168" s="706"/>
      <c r="CY168" s="706"/>
      <c r="CZ168" s="706"/>
      <c r="DA168" s="706"/>
      <c r="DB168" s="706"/>
      <c r="DC168" s="706"/>
      <c r="DD168" s="706"/>
      <c r="DE168" s="706"/>
      <c r="DF168" s="706"/>
      <c r="DG168" s="706"/>
      <c r="DH168" s="706"/>
      <c r="DI168" s="706"/>
      <c r="DJ168" s="706"/>
      <c r="DK168" s="706"/>
      <c r="DL168" s="706"/>
      <c r="DM168" s="706"/>
      <c r="DN168" s="706"/>
      <c r="DO168" s="706"/>
      <c r="DP168" s="706"/>
      <c r="DQ168" s="704"/>
      <c r="DR168" s="704"/>
      <c r="DS168" s="704"/>
      <c r="DT168" s="704"/>
      <c r="DU168" s="704"/>
      <c r="DV168" s="704"/>
      <c r="DW168" s="704"/>
      <c r="DX168" s="704"/>
      <c r="DY168" s="704"/>
      <c r="DZ168" s="704"/>
      <c r="EA168" s="704"/>
      <c r="EB168" s="704"/>
      <c r="EC168" s="704"/>
      <c r="ED168" s="704"/>
      <c r="EE168" s="704"/>
      <c r="EF168" s="704"/>
      <c r="EG168" s="704"/>
      <c r="EH168" s="704"/>
      <c r="EI168" s="704"/>
      <c r="EJ168" s="704"/>
      <c r="EK168" s="704"/>
      <c r="EL168" s="704"/>
      <c r="EM168" s="704"/>
      <c r="EN168" s="704"/>
      <c r="EO168" s="704"/>
      <c r="EP168" s="704"/>
      <c r="EQ168" s="704"/>
      <c r="ER168" s="704"/>
      <c r="ES168" s="704"/>
      <c r="ET168" s="704"/>
      <c r="EU168" s="704"/>
      <c r="EV168" s="704"/>
      <c r="EW168" s="704"/>
      <c r="EX168" s="704"/>
      <c r="EY168" s="704"/>
      <c r="EZ168" s="704"/>
      <c r="FA168" s="704"/>
      <c r="FB168" s="704"/>
      <c r="FC168" s="704"/>
      <c r="FD168" s="704"/>
      <c r="FE168" s="704"/>
      <c r="FF168" s="704"/>
      <c r="FG168" s="704"/>
      <c r="FH168" s="704"/>
      <c r="FI168" s="704"/>
      <c r="FJ168" s="706"/>
      <c r="FK168" s="706"/>
      <c r="FL168" s="706"/>
      <c r="FM168" s="706"/>
      <c r="FN168" s="706"/>
      <c r="FO168" s="706"/>
      <c r="FP168" s="706"/>
      <c r="FQ168" s="706"/>
      <c r="FR168" s="706"/>
      <c r="FS168" s="706"/>
      <c r="FT168" s="706"/>
      <c r="FU168" s="706"/>
      <c r="FV168" s="706"/>
      <c r="FW168" s="706"/>
      <c r="FX168" s="706"/>
      <c r="FY168" s="706"/>
      <c r="FZ168" s="706"/>
      <c r="GA168" s="706"/>
      <c r="GB168" s="706"/>
      <c r="GC168" s="706"/>
      <c r="GD168" s="706"/>
      <c r="GE168" s="706"/>
      <c r="GF168" s="706"/>
      <c r="GG168" s="706"/>
      <c r="GH168" s="706"/>
      <c r="GI168" s="706"/>
      <c r="GJ168" s="706"/>
      <c r="GK168" s="706"/>
      <c r="GL168" s="706"/>
      <c r="GM168" s="704"/>
      <c r="GN168" s="704"/>
      <c r="GO168" s="704"/>
      <c r="GP168" s="704"/>
      <c r="GQ168" s="704"/>
      <c r="GR168" s="704"/>
      <c r="GS168" s="704"/>
      <c r="GT168" s="704"/>
      <c r="GU168" s="704"/>
      <c r="GV168" s="704"/>
      <c r="GW168" s="704"/>
      <c r="GX168" s="704"/>
      <c r="GY168" s="704"/>
      <c r="GZ168" s="704"/>
      <c r="HA168" s="704"/>
      <c r="HB168" s="704"/>
      <c r="HC168" s="704"/>
      <c r="HD168" s="704"/>
      <c r="HE168" s="704"/>
      <c r="HF168" s="704"/>
      <c r="HG168" s="704"/>
      <c r="HH168" s="704"/>
      <c r="HI168" s="704"/>
      <c r="HJ168" s="704"/>
      <c r="HK168" s="704"/>
      <c r="HL168" s="704"/>
      <c r="HM168" s="704"/>
      <c r="HN168" s="704"/>
      <c r="HO168" s="704"/>
      <c r="HP168" s="704"/>
      <c r="HQ168" s="704"/>
      <c r="HR168" s="704"/>
    </row>
    <row r="169" spans="1:243" s="1034" customFormat="1" ht="27" customHeight="1" x14ac:dyDescent="0.25">
      <c r="A169" s="691">
        <v>139</v>
      </c>
      <c r="B169" s="694" t="s">
        <v>1206</v>
      </c>
      <c r="C169" s="696">
        <v>242</v>
      </c>
      <c r="D169" s="697">
        <v>532</v>
      </c>
      <c r="E169" s="698" t="s">
        <v>1122</v>
      </c>
      <c r="F169" s="696" t="s">
        <v>1121</v>
      </c>
      <c r="G169" s="696" t="s">
        <v>1275</v>
      </c>
      <c r="H169" s="767" t="s">
        <v>1112</v>
      </c>
      <c r="I169" s="752" t="s">
        <v>1113</v>
      </c>
      <c r="J169" s="753" t="s">
        <v>1139</v>
      </c>
      <c r="K169" s="764" t="s">
        <v>1151</v>
      </c>
      <c r="L169" s="764" t="s">
        <v>1124</v>
      </c>
      <c r="M169" s="753" t="s">
        <v>1140</v>
      </c>
      <c r="N169" s="753" t="s">
        <v>1141</v>
      </c>
      <c r="O169" s="753" t="s">
        <v>1189</v>
      </c>
      <c r="P169" s="753" t="s">
        <v>1259</v>
      </c>
      <c r="Q169" s="765" t="s">
        <v>1120</v>
      </c>
      <c r="R169" s="765" t="s">
        <v>1120</v>
      </c>
      <c r="S169" s="755">
        <v>2</v>
      </c>
      <c r="T169" s="766">
        <v>2.11</v>
      </c>
      <c r="U169" s="771">
        <v>41456</v>
      </c>
      <c r="V169" s="771">
        <v>42156</v>
      </c>
      <c r="W169" s="701">
        <v>25</v>
      </c>
      <c r="X169" s="1081"/>
      <c r="Y169" s="1092"/>
      <c r="Z169" s="1081">
        <f t="shared" si="18"/>
        <v>0</v>
      </c>
      <c r="AA169" s="868"/>
      <c r="AB169" s="868"/>
      <c r="AC169" s="868"/>
      <c r="AD169" s="868"/>
      <c r="AE169" s="868"/>
      <c r="AF169" s="868"/>
      <c r="AG169" s="868"/>
      <c r="AH169" s="868"/>
      <c r="AI169" s="868"/>
      <c r="AJ169" s="868"/>
      <c r="AK169" s="868"/>
      <c r="AL169" s="868"/>
      <c r="AM169" s="868">
        <f t="shared" si="19"/>
        <v>0</v>
      </c>
      <c r="AN169" s="868">
        <f t="shared" si="20"/>
        <v>0</v>
      </c>
      <c r="AO169" s="868">
        <v>10000</v>
      </c>
      <c r="AP169" s="868">
        <v>10000</v>
      </c>
      <c r="AQ169" s="706"/>
      <c r="AR169" s="706"/>
      <c r="AS169" s="706"/>
      <c r="AT169" s="706"/>
      <c r="AU169" s="706"/>
      <c r="AV169" s="706"/>
      <c r="AW169" s="706"/>
      <c r="AX169" s="706"/>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706"/>
      <c r="BT169" s="706"/>
      <c r="BU169" s="706"/>
      <c r="BV169" s="706"/>
      <c r="BW169" s="706"/>
      <c r="BX169" s="706"/>
      <c r="BY169" s="706"/>
      <c r="BZ169" s="706"/>
      <c r="CA169" s="706"/>
      <c r="CB169" s="706"/>
      <c r="CC169" s="706"/>
      <c r="CD169" s="706"/>
      <c r="CE169" s="706"/>
      <c r="CF169" s="706"/>
      <c r="CG169" s="706"/>
      <c r="CH169" s="706"/>
      <c r="CI169" s="706"/>
      <c r="CJ169" s="706"/>
      <c r="CK169" s="706"/>
      <c r="CL169" s="706"/>
      <c r="CM169" s="706"/>
      <c r="CN169" s="706"/>
      <c r="CO169" s="706"/>
      <c r="CP169" s="706"/>
      <c r="CQ169" s="706"/>
      <c r="CR169" s="706"/>
      <c r="CS169" s="706"/>
      <c r="CT169" s="706"/>
      <c r="CU169" s="706"/>
      <c r="CV169" s="706"/>
      <c r="CW169" s="706"/>
      <c r="CX169" s="706"/>
      <c r="CY169" s="706"/>
      <c r="CZ169" s="706"/>
      <c r="DA169" s="706"/>
      <c r="DB169" s="706"/>
      <c r="DC169" s="706"/>
      <c r="DD169" s="706"/>
      <c r="DE169" s="706"/>
      <c r="DF169" s="706"/>
      <c r="DG169" s="706"/>
      <c r="DH169" s="706"/>
      <c r="DI169" s="706"/>
      <c r="DJ169" s="706"/>
      <c r="DK169" s="706"/>
      <c r="DL169" s="706"/>
      <c r="DM169" s="706"/>
      <c r="DN169" s="706"/>
      <c r="DO169" s="706"/>
      <c r="DP169" s="706"/>
      <c r="DQ169" s="704"/>
      <c r="DR169" s="704"/>
      <c r="DS169" s="704"/>
      <c r="DT169" s="704"/>
      <c r="DU169" s="704"/>
      <c r="DV169" s="704"/>
      <c r="DW169" s="704"/>
      <c r="DX169" s="704"/>
      <c r="DY169" s="704"/>
      <c r="DZ169" s="704"/>
      <c r="EA169" s="704"/>
      <c r="EB169" s="704"/>
      <c r="EC169" s="704"/>
      <c r="ED169" s="704"/>
      <c r="EE169" s="704"/>
      <c r="EF169" s="704"/>
      <c r="EG169" s="704"/>
      <c r="EH169" s="704"/>
      <c r="EI169" s="704"/>
      <c r="EJ169" s="704"/>
      <c r="EK169" s="704"/>
      <c r="EL169" s="704"/>
      <c r="EM169" s="704"/>
      <c r="EN169" s="704"/>
      <c r="EO169" s="704"/>
      <c r="EP169" s="704"/>
      <c r="EQ169" s="704"/>
      <c r="ER169" s="704"/>
      <c r="ES169" s="704"/>
      <c r="ET169" s="704"/>
      <c r="EU169" s="704"/>
      <c r="EV169" s="704"/>
      <c r="EW169" s="704"/>
      <c r="EX169" s="704"/>
      <c r="EY169" s="704"/>
      <c r="EZ169" s="704"/>
      <c r="FA169" s="704"/>
      <c r="FB169" s="704"/>
      <c r="FC169" s="704"/>
      <c r="FD169" s="704"/>
      <c r="FE169" s="704"/>
      <c r="FF169" s="704"/>
      <c r="FG169" s="704"/>
      <c r="FH169" s="704"/>
      <c r="FI169" s="704"/>
      <c r="FJ169" s="706"/>
      <c r="FK169" s="706"/>
      <c r="FL169" s="706"/>
      <c r="FM169" s="706"/>
      <c r="FN169" s="706"/>
      <c r="FO169" s="706"/>
      <c r="FP169" s="706"/>
      <c r="FQ169" s="706"/>
      <c r="FR169" s="706"/>
      <c r="FS169" s="706"/>
      <c r="FT169" s="706"/>
      <c r="FU169" s="706"/>
      <c r="FV169" s="706"/>
      <c r="FW169" s="706"/>
      <c r="FX169" s="706"/>
      <c r="FY169" s="706"/>
      <c r="FZ169" s="706"/>
      <c r="GA169" s="706"/>
      <c r="GB169" s="706"/>
      <c r="GC169" s="706"/>
      <c r="GD169" s="706"/>
      <c r="GE169" s="706"/>
      <c r="GF169" s="706"/>
      <c r="GG169" s="706"/>
      <c r="GH169" s="706"/>
      <c r="GI169" s="706"/>
      <c r="GJ169" s="706"/>
      <c r="GK169" s="706"/>
      <c r="GL169" s="706"/>
      <c r="GM169" s="704"/>
      <c r="GN169" s="704"/>
      <c r="GO169" s="704"/>
      <c r="GP169" s="704"/>
      <c r="GQ169" s="704"/>
      <c r="GR169" s="704"/>
      <c r="GS169" s="704"/>
      <c r="GT169" s="704"/>
      <c r="GU169" s="704"/>
      <c r="GV169" s="704"/>
      <c r="GW169" s="704"/>
      <c r="GX169" s="704"/>
      <c r="GY169" s="704"/>
      <c r="GZ169" s="704"/>
      <c r="HA169" s="704"/>
      <c r="HB169" s="704"/>
      <c r="HC169" s="704"/>
      <c r="HD169" s="704"/>
      <c r="HE169" s="704"/>
      <c r="HF169" s="704"/>
      <c r="HG169" s="704"/>
      <c r="HH169" s="704"/>
      <c r="HI169" s="704"/>
      <c r="HJ169" s="704"/>
      <c r="HK169" s="704"/>
      <c r="HL169" s="704"/>
      <c r="HM169" s="704"/>
      <c r="HN169" s="704"/>
      <c r="HO169" s="704"/>
      <c r="HP169" s="704"/>
      <c r="HQ169" s="704"/>
      <c r="HR169" s="704"/>
      <c r="HS169" s="706"/>
      <c r="HT169" s="706"/>
      <c r="HU169" s="706"/>
      <c r="HV169" s="706"/>
      <c r="HW169" s="706"/>
      <c r="HX169" s="706"/>
      <c r="HY169" s="706"/>
      <c r="HZ169" s="706"/>
      <c r="IA169" s="706"/>
      <c r="IB169" s="706"/>
      <c r="IC169" s="706"/>
    </row>
    <row r="170" spans="1:243" s="706" customFormat="1" ht="27" customHeight="1" x14ac:dyDescent="0.25">
      <c r="A170" s="1122">
        <v>140</v>
      </c>
      <c r="B170" s="694" t="s">
        <v>1206</v>
      </c>
      <c r="C170" s="696">
        <v>242</v>
      </c>
      <c r="D170" s="697">
        <v>532</v>
      </c>
      <c r="E170" s="698" t="s">
        <v>1122</v>
      </c>
      <c r="F170" s="696" t="s">
        <v>1121</v>
      </c>
      <c r="G170" s="696" t="s">
        <v>1278</v>
      </c>
      <c r="H170" s="767" t="s">
        <v>1112</v>
      </c>
      <c r="I170" s="752" t="s">
        <v>1113</v>
      </c>
      <c r="J170" s="753" t="s">
        <v>1139</v>
      </c>
      <c r="K170" s="764" t="s">
        <v>1151</v>
      </c>
      <c r="L170" s="764" t="s">
        <v>1124</v>
      </c>
      <c r="M170" s="753" t="s">
        <v>1140</v>
      </c>
      <c r="N170" s="753" t="s">
        <v>1141</v>
      </c>
      <c r="O170" s="753" t="s">
        <v>1189</v>
      </c>
      <c r="P170" s="753" t="s">
        <v>1259</v>
      </c>
      <c r="Q170" s="765" t="s">
        <v>1120</v>
      </c>
      <c r="R170" s="765" t="s">
        <v>1120</v>
      </c>
      <c r="S170" s="755">
        <v>2</v>
      </c>
      <c r="T170" s="766">
        <v>2.11</v>
      </c>
      <c r="U170" s="771">
        <v>41456</v>
      </c>
      <c r="V170" s="771">
        <v>42156</v>
      </c>
      <c r="W170" s="701">
        <v>25</v>
      </c>
      <c r="X170" s="1081"/>
      <c r="Y170" s="1092"/>
      <c r="Z170" s="1081">
        <f t="shared" si="18"/>
        <v>0</v>
      </c>
      <c r="AA170" s="868"/>
      <c r="AB170" s="868"/>
      <c r="AC170" s="868"/>
      <c r="AD170" s="868"/>
      <c r="AE170" s="868"/>
      <c r="AF170" s="868"/>
      <c r="AG170" s="868"/>
      <c r="AH170" s="868"/>
      <c r="AI170" s="868"/>
      <c r="AJ170" s="868"/>
      <c r="AK170" s="868"/>
      <c r="AL170" s="868"/>
      <c r="AM170" s="868">
        <f t="shared" si="19"/>
        <v>0</v>
      </c>
      <c r="AN170" s="868">
        <f t="shared" si="20"/>
        <v>0</v>
      </c>
      <c r="AO170" s="868">
        <v>10000</v>
      </c>
      <c r="AP170" s="868">
        <v>10000</v>
      </c>
      <c r="DQ170" s="704"/>
      <c r="DR170" s="704"/>
      <c r="DS170" s="704"/>
      <c r="DT170" s="704"/>
      <c r="DU170" s="704"/>
      <c r="DV170" s="704"/>
      <c r="DW170" s="704"/>
      <c r="DX170" s="704"/>
      <c r="DY170" s="704"/>
      <c r="DZ170" s="704"/>
      <c r="EA170" s="704"/>
      <c r="EB170" s="704"/>
      <c r="EC170" s="704"/>
      <c r="ED170" s="704"/>
      <c r="EE170" s="704"/>
      <c r="EF170" s="704"/>
      <c r="EG170" s="704"/>
      <c r="EH170" s="704"/>
      <c r="EI170" s="704"/>
      <c r="EJ170" s="704"/>
      <c r="EK170" s="704"/>
      <c r="EL170" s="704"/>
      <c r="EM170" s="704"/>
      <c r="EN170" s="704"/>
      <c r="EO170" s="704"/>
      <c r="EP170" s="704"/>
      <c r="EQ170" s="704"/>
      <c r="ER170" s="704"/>
      <c r="ES170" s="704"/>
      <c r="ET170" s="704"/>
      <c r="EU170" s="704"/>
      <c r="EV170" s="704"/>
      <c r="EW170" s="704"/>
      <c r="EX170" s="704"/>
      <c r="EY170" s="704"/>
      <c r="EZ170" s="704"/>
      <c r="FA170" s="704"/>
      <c r="FB170" s="704"/>
      <c r="FC170" s="704"/>
      <c r="FD170" s="704"/>
      <c r="FE170" s="704"/>
      <c r="FF170" s="704"/>
      <c r="FG170" s="704"/>
      <c r="FH170" s="704"/>
      <c r="FI170" s="704"/>
      <c r="GM170" s="704"/>
      <c r="GN170" s="704"/>
      <c r="GO170" s="704"/>
      <c r="GP170" s="704"/>
      <c r="GQ170" s="704"/>
      <c r="GR170" s="704"/>
      <c r="GS170" s="704"/>
      <c r="GT170" s="704"/>
      <c r="GU170" s="704"/>
      <c r="GV170" s="704"/>
      <c r="GW170" s="704"/>
      <c r="GX170" s="704"/>
      <c r="GY170" s="704"/>
      <c r="GZ170" s="704"/>
      <c r="HA170" s="704"/>
      <c r="HB170" s="704"/>
      <c r="HC170" s="704"/>
      <c r="HD170" s="704"/>
      <c r="HE170" s="704"/>
      <c r="HF170" s="704"/>
      <c r="HG170" s="704"/>
      <c r="HH170" s="704"/>
      <c r="HI170" s="704"/>
      <c r="HJ170" s="704"/>
      <c r="HK170" s="704"/>
      <c r="HL170" s="704"/>
      <c r="HM170" s="704"/>
      <c r="HN170" s="704"/>
      <c r="HO170" s="704"/>
      <c r="HP170" s="704"/>
      <c r="HQ170" s="704"/>
      <c r="HR170" s="704"/>
      <c r="ID170" s="1034"/>
      <c r="IE170" s="1034"/>
      <c r="IF170" s="1034"/>
      <c r="IG170" s="1034"/>
      <c r="IH170" s="1034"/>
      <c r="II170" s="1034"/>
    </row>
    <row r="171" spans="1:243" s="706" customFormat="1" ht="27" customHeight="1" x14ac:dyDescent="0.25">
      <c r="A171" s="691">
        <v>141</v>
      </c>
      <c r="B171" s="694" t="s">
        <v>1206</v>
      </c>
      <c r="C171" s="696">
        <v>242</v>
      </c>
      <c r="D171" s="697">
        <v>536</v>
      </c>
      <c r="E171" s="707">
        <v>3</v>
      </c>
      <c r="F171" s="696" t="s">
        <v>1123</v>
      </c>
      <c r="G171" s="696" t="s">
        <v>1279</v>
      </c>
      <c r="H171" s="767" t="s">
        <v>1112</v>
      </c>
      <c r="I171" s="752" t="s">
        <v>1113</v>
      </c>
      <c r="J171" s="753" t="s">
        <v>1139</v>
      </c>
      <c r="K171" s="764" t="s">
        <v>1151</v>
      </c>
      <c r="L171" s="764" t="s">
        <v>1124</v>
      </c>
      <c r="M171" s="753" t="s">
        <v>1140</v>
      </c>
      <c r="N171" s="753" t="s">
        <v>1141</v>
      </c>
      <c r="O171" s="753" t="s">
        <v>1189</v>
      </c>
      <c r="P171" s="753" t="s">
        <v>1259</v>
      </c>
      <c r="Q171" s="765" t="s">
        <v>1266</v>
      </c>
      <c r="R171" s="765" t="s">
        <v>1120</v>
      </c>
      <c r="S171" s="755">
        <v>2</v>
      </c>
      <c r="T171" s="766">
        <v>2.11</v>
      </c>
      <c r="U171" s="771">
        <v>41456</v>
      </c>
      <c r="V171" s="771">
        <v>42156</v>
      </c>
      <c r="W171" s="701">
        <v>5</v>
      </c>
      <c r="X171" s="1081">
        <v>100000</v>
      </c>
      <c r="Y171" s="1092"/>
      <c r="Z171" s="1081">
        <f t="shared" si="18"/>
        <v>100000</v>
      </c>
      <c r="AA171" s="868"/>
      <c r="AB171" s="868"/>
      <c r="AC171" s="868">
        <v>50000</v>
      </c>
      <c r="AD171" s="868">
        <v>50000</v>
      </c>
      <c r="AE171" s="868"/>
      <c r="AF171" s="868"/>
      <c r="AG171" s="868"/>
      <c r="AH171" s="868"/>
      <c r="AI171" s="868"/>
      <c r="AJ171" s="868"/>
      <c r="AK171" s="868"/>
      <c r="AL171" s="868"/>
      <c r="AM171" s="868">
        <f t="shared" si="19"/>
        <v>100000</v>
      </c>
      <c r="AN171" s="868">
        <f t="shared" si="20"/>
        <v>0</v>
      </c>
      <c r="AO171" s="868">
        <v>100000</v>
      </c>
      <c r="AP171" s="868">
        <v>100000</v>
      </c>
      <c r="DQ171" s="704"/>
      <c r="DR171" s="704"/>
      <c r="DS171" s="704"/>
      <c r="DT171" s="704"/>
      <c r="DU171" s="704"/>
      <c r="DV171" s="704"/>
      <c r="DW171" s="704"/>
      <c r="DX171" s="704"/>
      <c r="DY171" s="704"/>
      <c r="DZ171" s="704"/>
      <c r="EA171" s="704"/>
      <c r="EB171" s="704"/>
      <c r="EC171" s="704"/>
      <c r="ED171" s="704"/>
      <c r="EE171" s="704"/>
      <c r="EF171" s="704"/>
      <c r="EG171" s="704"/>
      <c r="EH171" s="704"/>
      <c r="EI171" s="704"/>
      <c r="EJ171" s="704"/>
      <c r="EK171" s="704"/>
      <c r="EL171" s="704"/>
      <c r="EM171" s="704"/>
      <c r="EN171" s="704"/>
      <c r="EO171" s="704"/>
      <c r="EP171" s="704"/>
      <c r="EQ171" s="704"/>
      <c r="ER171" s="704"/>
      <c r="ES171" s="704"/>
      <c r="ET171" s="704"/>
      <c r="EU171" s="704"/>
      <c r="EV171" s="704"/>
      <c r="EW171" s="704"/>
      <c r="EX171" s="704"/>
      <c r="EY171" s="704"/>
      <c r="EZ171" s="704"/>
      <c r="FA171" s="704"/>
      <c r="FB171" s="704"/>
      <c r="FC171" s="704"/>
      <c r="FD171" s="704"/>
      <c r="FE171" s="704"/>
      <c r="FF171" s="704"/>
      <c r="FG171" s="704"/>
      <c r="FH171" s="704"/>
      <c r="FI171" s="704"/>
      <c r="GM171" s="704"/>
      <c r="GN171" s="704"/>
      <c r="GO171" s="704"/>
      <c r="GP171" s="704"/>
      <c r="GQ171" s="704"/>
      <c r="GR171" s="704"/>
      <c r="GS171" s="704"/>
      <c r="GT171" s="704"/>
      <c r="GU171" s="704"/>
      <c r="GV171" s="704"/>
      <c r="GW171" s="704"/>
      <c r="GX171" s="704"/>
      <c r="GY171" s="704"/>
      <c r="GZ171" s="704"/>
      <c r="HA171" s="704"/>
      <c r="HB171" s="704"/>
      <c r="HC171" s="704"/>
      <c r="HD171" s="704"/>
      <c r="HE171" s="704"/>
      <c r="HF171" s="704"/>
      <c r="HG171" s="704"/>
      <c r="HH171" s="704"/>
      <c r="HI171" s="704"/>
      <c r="HJ171" s="704"/>
      <c r="HK171" s="704"/>
      <c r="HL171" s="704"/>
      <c r="HM171" s="704"/>
      <c r="HN171" s="704"/>
      <c r="HO171" s="704"/>
      <c r="HP171" s="704"/>
      <c r="HQ171" s="704"/>
      <c r="HR171" s="704"/>
      <c r="HS171" s="1034"/>
      <c r="HT171" s="1034"/>
      <c r="HU171" s="1034"/>
      <c r="ID171" s="1034"/>
      <c r="IE171" s="1034"/>
      <c r="IF171" s="1034"/>
      <c r="IG171" s="1034"/>
      <c r="IH171" s="1034"/>
      <c r="II171" s="1034"/>
    </row>
    <row r="172" spans="1:243" s="1034" customFormat="1" ht="27" customHeight="1" x14ac:dyDescent="0.25">
      <c r="A172" s="691">
        <v>142</v>
      </c>
      <c r="B172" s="694" t="s">
        <v>1206</v>
      </c>
      <c r="C172" s="696">
        <v>242</v>
      </c>
      <c r="D172" s="697">
        <v>544</v>
      </c>
      <c r="E172" s="698">
        <v>0</v>
      </c>
      <c r="F172" s="696" t="s">
        <v>1125</v>
      </c>
      <c r="G172" s="696" t="s">
        <v>1520</v>
      </c>
      <c r="H172" s="767" t="s">
        <v>1112</v>
      </c>
      <c r="I172" s="752" t="s">
        <v>1113</v>
      </c>
      <c r="J172" s="753" t="s">
        <v>1139</v>
      </c>
      <c r="K172" s="764" t="s">
        <v>1151</v>
      </c>
      <c r="L172" s="764" t="s">
        <v>1124</v>
      </c>
      <c r="M172" s="753" t="s">
        <v>1140</v>
      </c>
      <c r="N172" s="753" t="s">
        <v>1141</v>
      </c>
      <c r="O172" s="753" t="s">
        <v>1189</v>
      </c>
      <c r="P172" s="753" t="s">
        <v>1259</v>
      </c>
      <c r="Q172" s="765" t="s">
        <v>1266</v>
      </c>
      <c r="R172" s="765" t="s">
        <v>1120</v>
      </c>
      <c r="S172" s="755">
        <v>2</v>
      </c>
      <c r="T172" s="766">
        <v>2.11</v>
      </c>
      <c r="U172" s="771">
        <v>41091</v>
      </c>
      <c r="V172" s="771">
        <v>42156</v>
      </c>
      <c r="W172" s="701">
        <v>7</v>
      </c>
      <c r="X172" s="1081"/>
      <c r="Y172" s="1082">
        <v>25700</v>
      </c>
      <c r="Z172" s="1081">
        <f t="shared" si="18"/>
        <v>25700</v>
      </c>
      <c r="AA172" s="868"/>
      <c r="AB172" s="868"/>
      <c r="AC172" s="868"/>
      <c r="AD172" s="868">
        <v>15700</v>
      </c>
      <c r="AE172" s="868">
        <v>10000</v>
      </c>
      <c r="AF172" s="868"/>
      <c r="AG172" s="868"/>
      <c r="AH172" s="868"/>
      <c r="AI172" s="868"/>
      <c r="AJ172" s="868"/>
      <c r="AK172" s="868"/>
      <c r="AL172" s="868"/>
      <c r="AM172" s="868">
        <f t="shared" si="19"/>
        <v>25700</v>
      </c>
      <c r="AN172" s="868">
        <f t="shared" si="20"/>
        <v>0</v>
      </c>
      <c r="AO172" s="868"/>
      <c r="AP172" s="868"/>
      <c r="AQ172" s="706"/>
      <c r="AR172" s="706"/>
      <c r="AS172" s="706"/>
      <c r="AT172" s="706"/>
      <c r="AU172" s="706"/>
      <c r="AV172" s="706"/>
      <c r="AW172" s="706"/>
      <c r="AX172" s="706"/>
      <c r="AY172" s="706"/>
      <c r="AZ172" s="706"/>
      <c r="BA172" s="706"/>
      <c r="BB172" s="706"/>
      <c r="BC172" s="706"/>
      <c r="BD172" s="706"/>
      <c r="BE172" s="706"/>
      <c r="BF172" s="706"/>
      <c r="BG172" s="706"/>
      <c r="BH172" s="706"/>
      <c r="BI172" s="706"/>
      <c r="BJ172" s="706"/>
      <c r="BK172" s="706"/>
      <c r="BL172" s="706"/>
      <c r="BM172" s="706"/>
      <c r="BN172" s="706"/>
      <c r="BO172" s="706"/>
      <c r="BP172" s="706"/>
      <c r="BQ172" s="706"/>
      <c r="BR172" s="706"/>
      <c r="BS172" s="706"/>
      <c r="BT172" s="706"/>
      <c r="BU172" s="706"/>
      <c r="BV172" s="706"/>
      <c r="BW172" s="706"/>
      <c r="BX172" s="706"/>
      <c r="BY172" s="706"/>
      <c r="BZ172" s="706"/>
      <c r="CA172" s="706"/>
      <c r="CB172" s="706"/>
      <c r="CC172" s="706"/>
      <c r="CD172" s="706"/>
      <c r="CE172" s="706"/>
      <c r="CF172" s="706"/>
      <c r="CG172" s="706"/>
      <c r="CH172" s="706"/>
      <c r="CI172" s="706"/>
      <c r="CJ172" s="706"/>
      <c r="CK172" s="706"/>
      <c r="CL172" s="706"/>
      <c r="CM172" s="706"/>
      <c r="CN172" s="706"/>
      <c r="CO172" s="706"/>
      <c r="CP172" s="706"/>
      <c r="CQ172" s="706"/>
      <c r="CR172" s="706"/>
      <c r="CS172" s="706"/>
      <c r="CT172" s="706"/>
      <c r="CU172" s="706"/>
      <c r="CV172" s="706"/>
      <c r="CW172" s="706"/>
      <c r="CX172" s="706"/>
      <c r="CY172" s="706"/>
      <c r="CZ172" s="706"/>
      <c r="DA172" s="706"/>
      <c r="DB172" s="706"/>
      <c r="DC172" s="706"/>
      <c r="DD172" s="706"/>
      <c r="DE172" s="706"/>
      <c r="DF172" s="706"/>
      <c r="DG172" s="706"/>
      <c r="DH172" s="706"/>
      <c r="DI172" s="706"/>
      <c r="DJ172" s="706"/>
      <c r="DK172" s="706"/>
      <c r="DL172" s="706"/>
      <c r="DM172" s="706"/>
      <c r="DN172" s="706"/>
      <c r="DO172" s="706"/>
      <c r="DP172" s="706"/>
      <c r="DQ172" s="704"/>
      <c r="DR172" s="704"/>
      <c r="DS172" s="704"/>
      <c r="DT172" s="704"/>
      <c r="DU172" s="704"/>
      <c r="DV172" s="704"/>
      <c r="DW172" s="704"/>
      <c r="DX172" s="704"/>
      <c r="DY172" s="704"/>
      <c r="DZ172" s="704"/>
      <c r="EA172" s="704"/>
      <c r="EB172" s="704"/>
      <c r="EC172" s="704"/>
      <c r="ED172" s="704"/>
      <c r="EE172" s="704"/>
      <c r="EF172" s="704"/>
      <c r="EG172" s="704"/>
      <c r="EH172" s="704"/>
      <c r="EI172" s="704"/>
      <c r="EJ172" s="704"/>
      <c r="EK172" s="704"/>
      <c r="EL172" s="704"/>
      <c r="EM172" s="704"/>
      <c r="EN172" s="704"/>
      <c r="EO172" s="704"/>
      <c r="EP172" s="704"/>
      <c r="EQ172" s="704"/>
      <c r="ER172" s="704"/>
      <c r="ES172" s="704"/>
      <c r="ET172" s="704"/>
      <c r="EU172" s="704"/>
      <c r="EV172" s="704"/>
      <c r="EW172" s="704"/>
      <c r="EX172" s="704"/>
      <c r="EY172" s="704"/>
      <c r="EZ172" s="704"/>
      <c r="FA172" s="704"/>
      <c r="FB172" s="704"/>
      <c r="FC172" s="704"/>
      <c r="FD172" s="704"/>
      <c r="FE172" s="704"/>
      <c r="FF172" s="704"/>
      <c r="FG172" s="704"/>
      <c r="FH172" s="704"/>
      <c r="FI172" s="704"/>
      <c r="FJ172" s="706"/>
      <c r="FK172" s="706"/>
      <c r="FL172" s="706"/>
      <c r="FM172" s="706"/>
      <c r="FN172" s="706"/>
      <c r="FO172" s="706"/>
      <c r="FP172" s="706"/>
      <c r="FQ172" s="706"/>
      <c r="FR172" s="706"/>
      <c r="FS172" s="706"/>
      <c r="FT172" s="706"/>
      <c r="FU172" s="706"/>
      <c r="FV172" s="706"/>
      <c r="FW172" s="706"/>
      <c r="FX172" s="706"/>
      <c r="FY172" s="706"/>
      <c r="FZ172" s="706"/>
      <c r="GA172" s="706"/>
      <c r="GB172" s="706"/>
      <c r="GC172" s="706"/>
      <c r="GD172" s="706"/>
      <c r="GE172" s="706"/>
      <c r="GF172" s="706"/>
      <c r="GG172" s="706"/>
      <c r="GH172" s="706"/>
      <c r="GI172" s="706"/>
      <c r="GJ172" s="1047"/>
      <c r="GK172" s="1047"/>
      <c r="GL172" s="1047"/>
      <c r="GM172" s="1047"/>
      <c r="GN172" s="1047"/>
      <c r="GO172" s="1047"/>
      <c r="GP172" s="1047"/>
      <c r="GQ172" s="1047"/>
      <c r="GR172" s="1047"/>
      <c r="GS172" s="1047"/>
      <c r="GT172" s="1047"/>
      <c r="GU172" s="1047"/>
      <c r="GV172" s="1047"/>
      <c r="GW172" s="1047"/>
      <c r="GX172" s="1047"/>
      <c r="GY172" s="1047"/>
      <c r="GZ172" s="1047"/>
      <c r="HA172" s="1047"/>
      <c r="HB172" s="1047"/>
      <c r="HC172" s="1047"/>
      <c r="HD172" s="1047"/>
      <c r="HE172" s="1047"/>
      <c r="HF172" s="1047"/>
      <c r="HG172" s="1047"/>
      <c r="HH172" s="1047"/>
      <c r="HI172" s="1047"/>
      <c r="HJ172" s="1047"/>
      <c r="HK172" s="1047"/>
      <c r="HL172" s="1047"/>
      <c r="HM172" s="1047"/>
      <c r="HN172" s="1047"/>
      <c r="HO172" s="1047"/>
      <c r="HP172" s="1047"/>
      <c r="HQ172" s="1047"/>
      <c r="HR172" s="1047"/>
      <c r="HV172" s="706"/>
      <c r="HW172" s="706"/>
      <c r="HX172" s="706"/>
      <c r="HY172" s="706"/>
      <c r="HZ172" s="706"/>
      <c r="IA172" s="706"/>
      <c r="IB172" s="706"/>
      <c r="IC172" s="706"/>
      <c r="IE172" s="706"/>
      <c r="IF172" s="706"/>
      <c r="IG172" s="706"/>
      <c r="IH172" s="706"/>
      <c r="II172" s="706"/>
    </row>
    <row r="173" spans="1:243" s="1034" customFormat="1" ht="27" customHeight="1" x14ac:dyDescent="0.25">
      <c r="A173" s="1122">
        <v>143</v>
      </c>
      <c r="B173" s="694" t="s">
        <v>1206</v>
      </c>
      <c r="C173" s="696">
        <v>242</v>
      </c>
      <c r="D173" s="697">
        <v>544</v>
      </c>
      <c r="E173" s="707">
        <v>1</v>
      </c>
      <c r="F173" s="696" t="s">
        <v>1125</v>
      </c>
      <c r="G173" s="696" t="s">
        <v>1280</v>
      </c>
      <c r="H173" s="767" t="s">
        <v>1112</v>
      </c>
      <c r="I173" s="752" t="s">
        <v>1113</v>
      </c>
      <c r="J173" s="753" t="s">
        <v>1139</v>
      </c>
      <c r="K173" s="764" t="s">
        <v>1151</v>
      </c>
      <c r="L173" s="764" t="s">
        <v>1124</v>
      </c>
      <c r="M173" s="753" t="s">
        <v>1140</v>
      </c>
      <c r="N173" s="753" t="s">
        <v>1141</v>
      </c>
      <c r="O173" s="753" t="s">
        <v>1189</v>
      </c>
      <c r="P173" s="753" t="s">
        <v>1259</v>
      </c>
      <c r="Q173" s="765" t="s">
        <v>1266</v>
      </c>
      <c r="R173" s="765" t="s">
        <v>1120</v>
      </c>
      <c r="S173" s="755">
        <v>2</v>
      </c>
      <c r="T173" s="766">
        <v>2.11</v>
      </c>
      <c r="U173" s="771">
        <v>41456</v>
      </c>
      <c r="V173" s="771">
        <v>42156</v>
      </c>
      <c r="W173" s="701">
        <v>7</v>
      </c>
      <c r="X173" s="1081">
        <v>30000</v>
      </c>
      <c r="Y173" s="1092"/>
      <c r="Z173" s="1081">
        <f t="shared" si="18"/>
        <v>30000</v>
      </c>
      <c r="AA173" s="868"/>
      <c r="AB173" s="868"/>
      <c r="AC173" s="868"/>
      <c r="AD173" s="868"/>
      <c r="AE173" s="868">
        <v>15000</v>
      </c>
      <c r="AF173" s="868">
        <v>15000</v>
      </c>
      <c r="AG173" s="868"/>
      <c r="AH173" s="868"/>
      <c r="AI173" s="868"/>
      <c r="AJ173" s="868"/>
      <c r="AK173" s="868"/>
      <c r="AL173" s="868"/>
      <c r="AM173" s="868">
        <f t="shared" si="19"/>
        <v>30000</v>
      </c>
      <c r="AN173" s="868">
        <f t="shared" si="20"/>
        <v>0</v>
      </c>
      <c r="AO173" s="868">
        <v>30000</v>
      </c>
      <c r="AP173" s="868">
        <v>30000</v>
      </c>
      <c r="AQ173" s="706"/>
      <c r="AR173" s="706"/>
      <c r="AS173" s="706"/>
      <c r="AT173" s="706"/>
      <c r="AU173" s="706"/>
      <c r="AV173" s="706"/>
      <c r="AW173" s="706"/>
      <c r="AX173" s="706"/>
      <c r="AY173" s="706"/>
      <c r="AZ173" s="706"/>
      <c r="BA173" s="706"/>
      <c r="BB173" s="706"/>
      <c r="BC173" s="706"/>
      <c r="BD173" s="706"/>
      <c r="BE173" s="706"/>
      <c r="BF173" s="706"/>
      <c r="BG173" s="706"/>
      <c r="BH173" s="706"/>
      <c r="BI173" s="706"/>
      <c r="BJ173" s="706"/>
      <c r="BK173" s="706"/>
      <c r="BL173" s="706"/>
      <c r="BM173" s="706"/>
      <c r="BN173" s="706"/>
      <c r="BO173" s="706"/>
      <c r="BP173" s="706"/>
      <c r="BQ173" s="706"/>
      <c r="BR173" s="706"/>
      <c r="BS173" s="706"/>
      <c r="BT173" s="706"/>
      <c r="BU173" s="706"/>
      <c r="BV173" s="706"/>
      <c r="BW173" s="706"/>
      <c r="BX173" s="706"/>
      <c r="BY173" s="706"/>
      <c r="BZ173" s="706"/>
      <c r="CA173" s="706"/>
      <c r="CB173" s="706"/>
      <c r="CC173" s="706"/>
      <c r="CD173" s="706"/>
      <c r="CE173" s="706"/>
      <c r="CF173" s="706"/>
      <c r="CG173" s="706"/>
      <c r="CH173" s="706"/>
      <c r="CI173" s="706"/>
      <c r="CJ173" s="706"/>
      <c r="CK173" s="706"/>
      <c r="CL173" s="706"/>
      <c r="CM173" s="706"/>
      <c r="CN173" s="706"/>
      <c r="CO173" s="706"/>
      <c r="CP173" s="706"/>
      <c r="CQ173" s="706"/>
      <c r="CR173" s="706"/>
      <c r="CS173" s="706"/>
      <c r="CT173" s="706"/>
      <c r="CU173" s="706"/>
      <c r="CV173" s="706"/>
      <c r="CW173" s="706"/>
      <c r="CX173" s="706"/>
      <c r="CY173" s="706"/>
      <c r="CZ173" s="706"/>
      <c r="DA173" s="706"/>
      <c r="DB173" s="706"/>
      <c r="DC173" s="706"/>
      <c r="DD173" s="706"/>
      <c r="DE173" s="706"/>
      <c r="DF173" s="706"/>
      <c r="DG173" s="706"/>
      <c r="DH173" s="706"/>
      <c r="DI173" s="706"/>
      <c r="DJ173" s="706"/>
      <c r="DK173" s="706"/>
      <c r="DL173" s="706"/>
      <c r="DM173" s="706"/>
      <c r="DN173" s="706"/>
      <c r="DO173" s="706"/>
      <c r="DP173" s="706"/>
      <c r="DQ173" s="704"/>
      <c r="DR173" s="704"/>
      <c r="DS173" s="704"/>
      <c r="DT173" s="704"/>
      <c r="DU173" s="704"/>
      <c r="DV173" s="704"/>
      <c r="DW173" s="704"/>
      <c r="DX173" s="704"/>
      <c r="DY173" s="704"/>
      <c r="DZ173" s="704"/>
      <c r="EA173" s="704"/>
      <c r="EB173" s="704"/>
      <c r="EC173" s="704"/>
      <c r="ED173" s="704"/>
      <c r="EE173" s="704"/>
      <c r="EF173" s="704"/>
      <c r="EG173" s="704"/>
      <c r="EH173" s="704"/>
      <c r="EI173" s="704"/>
      <c r="EJ173" s="704"/>
      <c r="EK173" s="704"/>
      <c r="EL173" s="704"/>
      <c r="EM173" s="704"/>
      <c r="EN173" s="704"/>
      <c r="EO173" s="704"/>
      <c r="EP173" s="704"/>
      <c r="EQ173" s="704"/>
      <c r="ER173" s="704"/>
      <c r="ES173" s="704"/>
      <c r="ET173" s="704"/>
      <c r="EU173" s="704"/>
      <c r="EV173" s="704"/>
      <c r="EW173" s="704"/>
      <c r="EX173" s="704"/>
      <c r="EY173" s="704"/>
      <c r="EZ173" s="704"/>
      <c r="FA173" s="704"/>
      <c r="FB173" s="704"/>
      <c r="FC173" s="704"/>
      <c r="FD173" s="704"/>
      <c r="FE173" s="704"/>
      <c r="FF173" s="704"/>
      <c r="FG173" s="704"/>
      <c r="FH173" s="704"/>
      <c r="FI173" s="704"/>
      <c r="FJ173" s="706"/>
      <c r="FK173" s="706"/>
      <c r="FL173" s="706"/>
      <c r="FM173" s="706"/>
      <c r="FN173" s="706"/>
      <c r="FO173" s="706"/>
      <c r="FP173" s="706"/>
      <c r="FQ173" s="706"/>
      <c r="FR173" s="706"/>
      <c r="FS173" s="706"/>
      <c r="FT173" s="706"/>
      <c r="FU173" s="706"/>
      <c r="FV173" s="706"/>
      <c r="FW173" s="706"/>
      <c r="FX173" s="706"/>
      <c r="FY173" s="706"/>
      <c r="FZ173" s="706"/>
      <c r="GA173" s="706"/>
      <c r="GB173" s="706"/>
      <c r="GC173" s="706"/>
      <c r="GD173" s="706"/>
      <c r="GE173" s="706"/>
      <c r="GF173" s="706"/>
      <c r="GG173" s="706"/>
      <c r="GH173" s="706"/>
      <c r="GI173" s="706"/>
      <c r="GJ173" s="706"/>
      <c r="GK173" s="706"/>
      <c r="GL173" s="706"/>
      <c r="GM173" s="704"/>
      <c r="GN173" s="704"/>
      <c r="GO173" s="704"/>
      <c r="GP173" s="704"/>
      <c r="GQ173" s="704"/>
      <c r="GR173" s="704"/>
      <c r="GS173" s="704"/>
      <c r="GT173" s="704"/>
      <c r="GU173" s="704"/>
      <c r="GV173" s="704"/>
      <c r="GW173" s="704"/>
      <c r="GX173" s="704"/>
      <c r="GY173" s="704"/>
      <c r="GZ173" s="704"/>
      <c r="HA173" s="704"/>
      <c r="HB173" s="704"/>
      <c r="HC173" s="704"/>
      <c r="HD173" s="704"/>
      <c r="HE173" s="704"/>
      <c r="HF173" s="704"/>
      <c r="HG173" s="704"/>
      <c r="HH173" s="704"/>
      <c r="HI173" s="704"/>
      <c r="HJ173" s="704"/>
      <c r="HK173" s="704"/>
      <c r="HL173" s="704"/>
      <c r="HM173" s="704"/>
      <c r="HN173" s="704"/>
      <c r="HO173" s="704"/>
      <c r="HP173" s="704"/>
      <c r="HQ173" s="704"/>
      <c r="HR173" s="704"/>
      <c r="IE173" s="706"/>
      <c r="IF173" s="706"/>
      <c r="IG173" s="706"/>
      <c r="IH173" s="706"/>
      <c r="II173" s="706"/>
    </row>
    <row r="174" spans="1:243" s="706" customFormat="1" ht="27" customHeight="1" x14ac:dyDescent="0.25">
      <c r="A174" s="691">
        <v>144</v>
      </c>
      <c r="B174" s="694" t="s">
        <v>1206</v>
      </c>
      <c r="C174" s="696">
        <v>242</v>
      </c>
      <c r="D174" s="697">
        <v>632</v>
      </c>
      <c r="E174" s="698">
        <v>10</v>
      </c>
      <c r="F174" s="696" t="s">
        <v>1121</v>
      </c>
      <c r="G174" s="696" t="s">
        <v>1281</v>
      </c>
      <c r="H174" s="767" t="s">
        <v>1112</v>
      </c>
      <c r="I174" s="752" t="s">
        <v>1113</v>
      </c>
      <c r="J174" s="753" t="s">
        <v>1139</v>
      </c>
      <c r="K174" s="764" t="s">
        <v>1115</v>
      </c>
      <c r="L174" s="764" t="s">
        <v>1124</v>
      </c>
      <c r="M174" s="753" t="s">
        <v>1140</v>
      </c>
      <c r="N174" s="753" t="s">
        <v>1141</v>
      </c>
      <c r="O174" s="753" t="s">
        <v>1189</v>
      </c>
      <c r="P174" s="753" t="s">
        <v>1259</v>
      </c>
      <c r="Q174" s="765" t="s">
        <v>1120</v>
      </c>
      <c r="R174" s="765" t="s">
        <v>1120</v>
      </c>
      <c r="S174" s="755">
        <v>2</v>
      </c>
      <c r="T174" s="766">
        <v>2.11</v>
      </c>
      <c r="U174" s="771">
        <v>41456</v>
      </c>
      <c r="V174" s="771">
        <v>42156</v>
      </c>
      <c r="W174" s="701">
        <v>25</v>
      </c>
      <c r="X174" s="1081">
        <v>500000</v>
      </c>
      <c r="Y174" s="1092"/>
      <c r="Z174" s="1081">
        <f t="shared" si="18"/>
        <v>500000</v>
      </c>
      <c r="AA174" s="868"/>
      <c r="AB174" s="868"/>
      <c r="AC174" s="868"/>
      <c r="AD174" s="868"/>
      <c r="AE174" s="868"/>
      <c r="AF174" s="868">
        <v>250000</v>
      </c>
      <c r="AG174" s="868">
        <v>250000</v>
      </c>
      <c r="AH174" s="868"/>
      <c r="AI174" s="868"/>
      <c r="AJ174" s="868"/>
      <c r="AK174" s="868"/>
      <c r="AL174" s="868"/>
      <c r="AM174" s="868">
        <f t="shared" si="19"/>
        <v>500000</v>
      </c>
      <c r="AN174" s="868">
        <f t="shared" si="20"/>
        <v>0</v>
      </c>
      <c r="AO174" s="868">
        <v>300000</v>
      </c>
      <c r="AP174" s="868">
        <v>300000</v>
      </c>
      <c r="DQ174" s="704"/>
      <c r="DR174" s="704"/>
      <c r="DS174" s="704"/>
      <c r="DT174" s="704"/>
      <c r="DU174" s="704"/>
      <c r="DV174" s="704"/>
      <c r="DW174" s="704"/>
      <c r="DX174" s="704"/>
      <c r="DY174" s="704"/>
      <c r="DZ174" s="704"/>
      <c r="EA174" s="704"/>
      <c r="EB174" s="704"/>
      <c r="EC174" s="704"/>
      <c r="ED174" s="704"/>
      <c r="EE174" s="704"/>
      <c r="EF174" s="704"/>
      <c r="EG174" s="704"/>
      <c r="EH174" s="704"/>
      <c r="EI174" s="704"/>
      <c r="EJ174" s="704"/>
      <c r="EK174" s="704"/>
      <c r="EL174" s="704"/>
      <c r="EM174" s="704"/>
      <c r="EN174" s="704"/>
      <c r="EO174" s="704"/>
      <c r="EP174" s="704"/>
      <c r="EQ174" s="704"/>
      <c r="ER174" s="704"/>
      <c r="ES174" s="704"/>
      <c r="ET174" s="704"/>
      <c r="EU174" s="704"/>
      <c r="EV174" s="704"/>
      <c r="EW174" s="704"/>
      <c r="EX174" s="704"/>
      <c r="EY174" s="704"/>
      <c r="EZ174" s="704"/>
      <c r="FA174" s="704"/>
      <c r="FB174" s="704"/>
      <c r="FC174" s="704"/>
      <c r="FD174" s="704"/>
      <c r="FE174" s="704"/>
      <c r="FF174" s="704"/>
      <c r="FG174" s="704"/>
      <c r="FH174" s="704"/>
      <c r="FI174" s="704"/>
      <c r="GM174" s="704"/>
      <c r="GN174" s="704"/>
      <c r="GO174" s="704"/>
      <c r="GP174" s="704"/>
      <c r="GQ174" s="704"/>
      <c r="GR174" s="704"/>
      <c r="GS174" s="704"/>
      <c r="GT174" s="704"/>
      <c r="GU174" s="704"/>
      <c r="GV174" s="704"/>
      <c r="GW174" s="704"/>
      <c r="GX174" s="704"/>
      <c r="GY174" s="704"/>
      <c r="GZ174" s="704"/>
      <c r="HA174" s="704"/>
      <c r="HB174" s="704"/>
      <c r="HC174" s="704"/>
      <c r="HD174" s="704"/>
      <c r="HE174" s="704"/>
      <c r="HF174" s="704"/>
      <c r="HG174" s="704"/>
      <c r="HH174" s="704"/>
      <c r="HI174" s="704"/>
      <c r="HJ174" s="704"/>
      <c r="HK174" s="704"/>
      <c r="HL174" s="704"/>
      <c r="HM174" s="704"/>
      <c r="HN174" s="704"/>
      <c r="HO174" s="704"/>
      <c r="HP174" s="704"/>
      <c r="HS174" s="1034"/>
      <c r="HT174" s="1034"/>
      <c r="HU174" s="1034"/>
      <c r="HV174" s="1034"/>
      <c r="HW174" s="1034"/>
      <c r="HX174" s="1034"/>
      <c r="HY174" s="1034"/>
      <c r="HZ174" s="1034"/>
      <c r="IA174" s="1034"/>
      <c r="IB174" s="1034"/>
      <c r="IC174" s="1034"/>
      <c r="ID174" s="1034"/>
      <c r="IE174" s="1034"/>
      <c r="IF174" s="1034"/>
      <c r="IG174" s="1034"/>
      <c r="IH174" s="1034"/>
      <c r="II174" s="1034"/>
    </row>
    <row r="175" spans="1:243" s="706" customFormat="1" ht="27" customHeight="1" x14ac:dyDescent="0.25">
      <c r="A175" s="691">
        <v>185</v>
      </c>
      <c r="B175" s="694" t="s">
        <v>1206</v>
      </c>
      <c r="C175" s="696">
        <v>273</v>
      </c>
      <c r="D175" s="697">
        <v>536</v>
      </c>
      <c r="E175" s="707">
        <v>3</v>
      </c>
      <c r="F175" s="696" t="s">
        <v>1123</v>
      </c>
      <c r="G175" s="696" t="s">
        <v>1282</v>
      </c>
      <c r="H175" s="767" t="s">
        <v>1112</v>
      </c>
      <c r="I175" s="752" t="s">
        <v>1113</v>
      </c>
      <c r="J175" s="753" t="s">
        <v>1139</v>
      </c>
      <c r="K175" s="753" t="s">
        <v>1151</v>
      </c>
      <c r="L175" s="753" t="s">
        <v>1124</v>
      </c>
      <c r="M175" s="753" t="s">
        <v>1140</v>
      </c>
      <c r="N175" s="753" t="s">
        <v>1141</v>
      </c>
      <c r="O175" s="753" t="s">
        <v>1141</v>
      </c>
      <c r="P175" s="753" t="s">
        <v>1209</v>
      </c>
      <c r="Q175" s="765">
        <v>17</v>
      </c>
      <c r="R175" s="765" t="s">
        <v>1120</v>
      </c>
      <c r="S175" s="755">
        <v>2</v>
      </c>
      <c r="T175" s="766">
        <v>2.11</v>
      </c>
      <c r="U175" s="771">
        <v>41456</v>
      </c>
      <c r="V175" s="772">
        <v>42156</v>
      </c>
      <c r="W175" s="701">
        <v>5</v>
      </c>
      <c r="X175" s="1081">
        <v>250000</v>
      </c>
      <c r="Y175" s="1082">
        <v>222100</v>
      </c>
      <c r="Z175" s="1081">
        <f t="shared" si="18"/>
        <v>472100</v>
      </c>
      <c r="AA175" s="868"/>
      <c r="AB175" s="868"/>
      <c r="AC175" s="868"/>
      <c r="AD175" s="868">
        <v>250000</v>
      </c>
      <c r="AE175" s="868">
        <v>222100</v>
      </c>
      <c r="AF175" s="868"/>
      <c r="AG175" s="868"/>
      <c r="AH175" s="868"/>
      <c r="AI175" s="868"/>
      <c r="AJ175" s="868"/>
      <c r="AK175" s="868"/>
      <c r="AL175" s="868"/>
      <c r="AM175" s="868">
        <f t="shared" si="19"/>
        <v>472100</v>
      </c>
      <c r="AN175" s="868">
        <f t="shared" si="20"/>
        <v>0</v>
      </c>
      <c r="AO175" s="915">
        <v>250000</v>
      </c>
      <c r="AP175" s="868">
        <v>300000</v>
      </c>
      <c r="AQ175" s="704"/>
      <c r="AR175" s="704"/>
      <c r="AS175" s="704"/>
      <c r="AT175" s="704"/>
      <c r="AU175" s="704"/>
      <c r="AV175" s="704"/>
      <c r="AW175" s="704"/>
      <c r="AX175" s="704"/>
      <c r="AY175" s="704"/>
      <c r="AZ175" s="704"/>
      <c r="BA175" s="704"/>
      <c r="BB175" s="704"/>
      <c r="BC175" s="704"/>
      <c r="BD175" s="704"/>
      <c r="BE175" s="704"/>
      <c r="BF175" s="704"/>
      <c r="BG175" s="704"/>
      <c r="BH175" s="704"/>
      <c r="BI175" s="704"/>
      <c r="BJ175" s="704"/>
      <c r="BK175" s="704"/>
      <c r="BL175" s="704"/>
      <c r="BM175" s="704"/>
      <c r="BN175" s="704"/>
      <c r="BO175" s="704"/>
      <c r="BP175" s="704"/>
      <c r="BQ175" s="704"/>
      <c r="BR175" s="704"/>
      <c r="BS175" s="704"/>
      <c r="BT175" s="704"/>
      <c r="BU175" s="704"/>
      <c r="BV175" s="704"/>
      <c r="BW175" s="704"/>
      <c r="BX175" s="704"/>
      <c r="BY175" s="704"/>
      <c r="BZ175" s="704"/>
      <c r="CA175" s="704"/>
      <c r="CB175" s="704"/>
      <c r="CC175" s="704"/>
      <c r="CD175" s="704"/>
      <c r="CE175" s="704"/>
      <c r="CF175" s="704"/>
      <c r="CG175" s="704"/>
      <c r="CH175" s="704"/>
      <c r="CI175" s="704"/>
      <c r="CJ175" s="704"/>
      <c r="CK175" s="704"/>
      <c r="CL175" s="704"/>
      <c r="CM175" s="704"/>
      <c r="CN175" s="704"/>
      <c r="CO175" s="704"/>
      <c r="CP175" s="704"/>
      <c r="CQ175" s="704"/>
      <c r="CR175" s="704"/>
      <c r="CS175" s="704"/>
      <c r="CT175" s="704"/>
      <c r="CU175" s="704"/>
      <c r="CV175" s="704"/>
      <c r="CW175" s="704"/>
      <c r="CX175" s="704"/>
      <c r="CY175" s="704"/>
      <c r="CZ175" s="704"/>
      <c r="DA175" s="704"/>
      <c r="DB175" s="704"/>
      <c r="DC175" s="704"/>
      <c r="DD175" s="704"/>
      <c r="DE175" s="704"/>
      <c r="DF175" s="704"/>
      <c r="DG175" s="704"/>
      <c r="DH175" s="704"/>
      <c r="DI175" s="704"/>
      <c r="DJ175" s="704"/>
      <c r="DK175" s="704"/>
      <c r="DL175" s="704"/>
      <c r="DM175" s="704"/>
      <c r="DN175" s="704"/>
      <c r="DO175" s="704"/>
      <c r="DP175" s="704"/>
      <c r="EC175" s="704"/>
      <c r="ED175" s="704"/>
      <c r="EE175" s="704"/>
      <c r="EF175" s="704"/>
      <c r="EG175" s="704"/>
      <c r="EH175" s="704"/>
      <c r="EI175" s="704"/>
      <c r="EJ175" s="704"/>
      <c r="EK175" s="704"/>
      <c r="EL175" s="704"/>
      <c r="EM175" s="704"/>
      <c r="EN175" s="704"/>
      <c r="EO175" s="704"/>
      <c r="EP175" s="704"/>
      <c r="EQ175" s="704"/>
      <c r="ER175" s="704"/>
      <c r="ES175" s="704"/>
      <c r="ET175" s="704"/>
      <c r="EU175" s="704"/>
      <c r="EV175" s="704"/>
      <c r="EW175" s="704"/>
      <c r="EX175" s="704"/>
      <c r="EY175" s="704"/>
      <c r="EZ175" s="704"/>
      <c r="FA175" s="704"/>
      <c r="FB175" s="704"/>
      <c r="FC175" s="704"/>
      <c r="FD175" s="704"/>
      <c r="FE175" s="704"/>
      <c r="FF175" s="704"/>
      <c r="FG175" s="704"/>
      <c r="FH175" s="704"/>
      <c r="FL175" s="704"/>
      <c r="FM175" s="704"/>
      <c r="FN175" s="704"/>
      <c r="FO175" s="704"/>
      <c r="FP175" s="704"/>
      <c r="FQ175" s="704"/>
      <c r="FR175" s="704"/>
      <c r="FS175" s="704"/>
      <c r="FT175" s="704"/>
      <c r="FU175" s="704"/>
      <c r="FV175" s="704"/>
      <c r="FW175" s="704"/>
      <c r="FX175" s="704"/>
      <c r="FY175" s="704"/>
      <c r="FZ175" s="704"/>
      <c r="GA175" s="704"/>
      <c r="GB175" s="704"/>
      <c r="GC175" s="704"/>
      <c r="GD175" s="704"/>
      <c r="GE175" s="704"/>
      <c r="GF175" s="704"/>
      <c r="GG175" s="704"/>
      <c r="GH175" s="704"/>
      <c r="GI175" s="704"/>
      <c r="GJ175" s="704"/>
      <c r="GK175" s="704"/>
      <c r="GL175" s="704"/>
      <c r="GM175" s="704"/>
      <c r="GN175" s="704"/>
      <c r="GO175" s="704"/>
      <c r="GP175" s="704"/>
      <c r="GQ175" s="704"/>
      <c r="GR175" s="704"/>
      <c r="GS175" s="704"/>
      <c r="GT175" s="704"/>
      <c r="GU175" s="704"/>
      <c r="GV175" s="704"/>
      <c r="GW175" s="704"/>
      <c r="GX175" s="704"/>
      <c r="GY175" s="704"/>
      <c r="GZ175" s="704"/>
      <c r="HA175" s="704"/>
      <c r="HB175" s="704"/>
      <c r="HC175" s="704"/>
      <c r="HD175" s="704"/>
      <c r="HE175" s="704"/>
      <c r="HF175" s="704"/>
      <c r="HG175" s="704"/>
      <c r="HH175" s="704"/>
      <c r="HI175" s="704"/>
      <c r="HJ175" s="704"/>
      <c r="HK175" s="704"/>
      <c r="HL175" s="704"/>
      <c r="HM175" s="704"/>
      <c r="HN175" s="704"/>
      <c r="HO175" s="704"/>
      <c r="HP175" s="704"/>
      <c r="HQ175" s="704"/>
      <c r="HR175" s="704"/>
      <c r="HS175" s="1034"/>
      <c r="HT175" s="1034"/>
      <c r="HU175" s="1034"/>
      <c r="HV175" s="1034"/>
      <c r="HW175" s="1034"/>
      <c r="HX175" s="1034"/>
      <c r="HY175" s="1034"/>
      <c r="HZ175" s="1034"/>
      <c r="IA175" s="1034"/>
      <c r="IB175" s="1034"/>
      <c r="IC175" s="1034"/>
      <c r="ID175" s="1034"/>
      <c r="IE175" s="1034"/>
      <c r="IF175" s="1034"/>
      <c r="IG175" s="1034"/>
      <c r="IH175" s="1034"/>
      <c r="II175" s="1034"/>
    </row>
    <row r="176" spans="1:243" s="706" customFormat="1" ht="27" customHeight="1" x14ac:dyDescent="0.25">
      <c r="A176" s="1122">
        <v>186</v>
      </c>
      <c r="B176" s="694" t="s">
        <v>1206</v>
      </c>
      <c r="C176" s="696">
        <v>273</v>
      </c>
      <c r="D176" s="697">
        <v>536</v>
      </c>
      <c r="E176" s="707">
        <v>10</v>
      </c>
      <c r="F176" s="696" t="s">
        <v>1123</v>
      </c>
      <c r="G176" s="696" t="s">
        <v>1283</v>
      </c>
      <c r="H176" s="767" t="s">
        <v>1112</v>
      </c>
      <c r="I176" s="752" t="s">
        <v>1113</v>
      </c>
      <c r="J176" s="753" t="s">
        <v>1139</v>
      </c>
      <c r="K176" s="753" t="s">
        <v>1115</v>
      </c>
      <c r="L176" s="753" t="s">
        <v>1124</v>
      </c>
      <c r="M176" s="753" t="s">
        <v>1140</v>
      </c>
      <c r="N176" s="753" t="s">
        <v>1141</v>
      </c>
      <c r="O176" s="753" t="s">
        <v>1141</v>
      </c>
      <c r="P176" s="753" t="s">
        <v>1209</v>
      </c>
      <c r="Q176" s="765">
        <v>18</v>
      </c>
      <c r="R176" s="765" t="s">
        <v>1120</v>
      </c>
      <c r="S176" s="755">
        <v>2</v>
      </c>
      <c r="T176" s="766">
        <v>2.11</v>
      </c>
      <c r="U176" s="771">
        <v>41456</v>
      </c>
      <c r="V176" s="772">
        <v>41791</v>
      </c>
      <c r="W176" s="701">
        <v>5</v>
      </c>
      <c r="X176" s="1081">
        <v>200000</v>
      </c>
      <c r="Y176" s="1082">
        <v>104700</v>
      </c>
      <c r="Z176" s="1081">
        <f t="shared" si="18"/>
        <v>304700</v>
      </c>
      <c r="AA176" s="868"/>
      <c r="AB176" s="868"/>
      <c r="AC176" s="868"/>
      <c r="AD176" s="868"/>
      <c r="AE176" s="868"/>
      <c r="AF176" s="868"/>
      <c r="AG176" s="868"/>
      <c r="AH176" s="868">
        <v>104700</v>
      </c>
      <c r="AI176" s="868">
        <v>200000</v>
      </c>
      <c r="AJ176" s="868"/>
      <c r="AK176" s="868"/>
      <c r="AL176" s="868"/>
      <c r="AM176" s="868">
        <f t="shared" si="19"/>
        <v>304700</v>
      </c>
      <c r="AN176" s="868">
        <f t="shared" si="20"/>
        <v>0</v>
      </c>
      <c r="AO176" s="915">
        <v>250000</v>
      </c>
      <c r="AP176" s="868">
        <v>200000</v>
      </c>
      <c r="AQ176" s="704"/>
      <c r="AR176" s="704"/>
      <c r="AS176" s="704"/>
      <c r="AT176" s="704"/>
      <c r="AU176" s="704"/>
      <c r="AV176" s="704"/>
      <c r="AW176" s="704"/>
      <c r="AX176" s="704"/>
      <c r="AY176" s="704"/>
      <c r="AZ176" s="704"/>
      <c r="BA176" s="704"/>
      <c r="BB176" s="704"/>
      <c r="BC176" s="704"/>
      <c r="BD176" s="704"/>
      <c r="BE176" s="704"/>
      <c r="BF176" s="704"/>
      <c r="BG176" s="704"/>
      <c r="BH176" s="704"/>
      <c r="BI176" s="704"/>
      <c r="BJ176" s="704"/>
      <c r="BK176" s="704"/>
      <c r="BL176" s="704"/>
      <c r="BM176" s="704"/>
      <c r="BN176" s="704"/>
      <c r="BO176" s="704"/>
      <c r="BP176" s="704"/>
      <c r="BQ176" s="704"/>
      <c r="BR176" s="704"/>
      <c r="BS176" s="704"/>
      <c r="BT176" s="704"/>
      <c r="BU176" s="704"/>
      <c r="BV176" s="704"/>
      <c r="BW176" s="704"/>
      <c r="BX176" s="704"/>
      <c r="BY176" s="704"/>
      <c r="BZ176" s="704"/>
      <c r="CA176" s="704"/>
      <c r="CB176" s="704"/>
      <c r="CC176" s="704"/>
      <c r="CD176" s="704"/>
      <c r="CE176" s="704"/>
      <c r="CF176" s="704"/>
      <c r="CG176" s="704"/>
      <c r="CH176" s="704"/>
      <c r="CI176" s="704"/>
      <c r="CJ176" s="704"/>
      <c r="CK176" s="704"/>
      <c r="CL176" s="704"/>
      <c r="CM176" s="704"/>
      <c r="CN176" s="704"/>
      <c r="CO176" s="704"/>
      <c r="CP176" s="704"/>
      <c r="CQ176" s="704"/>
      <c r="CR176" s="704"/>
      <c r="CS176" s="704"/>
      <c r="CT176" s="704"/>
      <c r="CU176" s="704"/>
      <c r="CV176" s="704"/>
      <c r="CW176" s="704"/>
      <c r="CX176" s="704"/>
      <c r="CY176" s="704"/>
      <c r="CZ176" s="704"/>
      <c r="DA176" s="704"/>
      <c r="DB176" s="704"/>
      <c r="DC176" s="704"/>
      <c r="DD176" s="704"/>
      <c r="DE176" s="704"/>
      <c r="DF176" s="704"/>
      <c r="DG176" s="704"/>
      <c r="DH176" s="704"/>
      <c r="DI176" s="704"/>
      <c r="DJ176" s="704"/>
      <c r="DK176" s="704"/>
      <c r="DL176" s="704"/>
      <c r="DM176" s="704"/>
      <c r="DN176" s="704"/>
      <c r="DO176" s="704"/>
      <c r="DP176" s="704"/>
      <c r="EC176" s="704"/>
      <c r="ED176" s="704"/>
      <c r="EE176" s="704"/>
      <c r="EF176" s="704"/>
      <c r="EG176" s="704"/>
      <c r="EH176" s="704"/>
      <c r="EI176" s="704"/>
      <c r="EJ176" s="704"/>
      <c r="EK176" s="704"/>
      <c r="EL176" s="704"/>
      <c r="EM176" s="704"/>
      <c r="EN176" s="704"/>
      <c r="EO176" s="704"/>
      <c r="EP176" s="704"/>
      <c r="EQ176" s="704"/>
      <c r="ER176" s="704"/>
      <c r="ES176" s="704"/>
      <c r="ET176" s="704"/>
      <c r="EU176" s="704"/>
      <c r="EV176" s="704"/>
      <c r="EW176" s="704"/>
      <c r="EX176" s="704"/>
      <c r="EY176" s="704"/>
      <c r="EZ176" s="704"/>
      <c r="FA176" s="704"/>
      <c r="FB176" s="704"/>
      <c r="FC176" s="704"/>
      <c r="FD176" s="704"/>
      <c r="FE176" s="704"/>
      <c r="FF176" s="704"/>
      <c r="FG176" s="704"/>
      <c r="FH176" s="704"/>
      <c r="FI176" s="704"/>
      <c r="FL176" s="704"/>
      <c r="FM176" s="704"/>
      <c r="FN176" s="704"/>
      <c r="FO176" s="704"/>
      <c r="FP176" s="704"/>
      <c r="FQ176" s="704"/>
      <c r="FR176" s="704"/>
      <c r="FS176" s="704"/>
      <c r="FT176" s="704"/>
      <c r="FU176" s="704"/>
      <c r="FV176" s="704"/>
      <c r="FW176" s="704"/>
      <c r="FX176" s="704"/>
      <c r="FY176" s="704"/>
      <c r="FZ176" s="704"/>
      <c r="GA176" s="704"/>
      <c r="GB176" s="704"/>
      <c r="GC176" s="704"/>
      <c r="GD176" s="704"/>
      <c r="GE176" s="704"/>
      <c r="GF176" s="704"/>
      <c r="GG176" s="704"/>
      <c r="GH176" s="704"/>
      <c r="GI176" s="704"/>
      <c r="GJ176" s="704"/>
      <c r="GK176" s="704"/>
      <c r="GL176" s="704"/>
      <c r="GM176" s="704"/>
      <c r="GN176" s="704"/>
      <c r="GO176" s="704"/>
      <c r="GP176" s="704"/>
      <c r="GQ176" s="704"/>
      <c r="GR176" s="704"/>
      <c r="GS176" s="704"/>
      <c r="GT176" s="704"/>
      <c r="GU176" s="704"/>
      <c r="GV176" s="704"/>
      <c r="GW176" s="704"/>
      <c r="GX176" s="704"/>
      <c r="GY176" s="704"/>
      <c r="GZ176" s="704"/>
      <c r="HA176" s="704"/>
      <c r="HB176" s="704"/>
      <c r="HC176" s="704"/>
      <c r="HD176" s="704"/>
      <c r="HE176" s="704"/>
      <c r="HF176" s="704"/>
      <c r="HG176" s="704"/>
      <c r="HH176" s="704"/>
      <c r="HI176" s="704"/>
      <c r="HJ176" s="704"/>
      <c r="HK176" s="704"/>
      <c r="HL176" s="704"/>
      <c r="HM176" s="704"/>
      <c r="HN176" s="704"/>
      <c r="HO176" s="704"/>
      <c r="HP176" s="704"/>
      <c r="HQ176" s="704"/>
      <c r="HR176" s="704"/>
      <c r="HV176" s="1034"/>
      <c r="HW176" s="1034"/>
      <c r="HX176" s="1034"/>
      <c r="HY176" s="1034"/>
      <c r="HZ176" s="1034"/>
      <c r="IA176" s="1034"/>
      <c r="IB176" s="1034"/>
      <c r="IC176" s="1034"/>
      <c r="ID176" s="1034"/>
    </row>
    <row r="177" spans="1:243" s="706" customFormat="1" ht="27" customHeight="1" x14ac:dyDescent="0.25">
      <c r="A177" s="691">
        <v>334</v>
      </c>
      <c r="B177" s="694" t="s">
        <v>1206</v>
      </c>
      <c r="C177" s="697">
        <v>273</v>
      </c>
      <c r="D177" s="697">
        <v>632</v>
      </c>
      <c r="E177" s="707">
        <v>2</v>
      </c>
      <c r="F177" s="696" t="s">
        <v>1121</v>
      </c>
      <c r="G177" s="696" t="s">
        <v>1285</v>
      </c>
      <c r="H177" s="767" t="s">
        <v>1127</v>
      </c>
      <c r="I177" s="767" t="s">
        <v>1113</v>
      </c>
      <c r="J177" s="753" t="s">
        <v>1139</v>
      </c>
      <c r="K177" s="761" t="s">
        <v>1115</v>
      </c>
      <c r="L177" s="761" t="s">
        <v>1116</v>
      </c>
      <c r="M177" s="753" t="s">
        <v>1140</v>
      </c>
      <c r="N177" s="753" t="s">
        <v>1141</v>
      </c>
      <c r="O177" s="753" t="s">
        <v>1141</v>
      </c>
      <c r="P177" s="753" t="s">
        <v>1209</v>
      </c>
      <c r="Q177" s="765">
        <v>17</v>
      </c>
      <c r="R177" s="753" t="s">
        <v>1160</v>
      </c>
      <c r="S177" s="755">
        <v>2</v>
      </c>
      <c r="T177" s="766">
        <v>2.11</v>
      </c>
      <c r="U177" s="771">
        <v>41456</v>
      </c>
      <c r="V177" s="772">
        <v>42522</v>
      </c>
      <c r="W177" s="874">
        <v>25</v>
      </c>
      <c r="X177" s="1081">
        <v>500000</v>
      </c>
      <c r="Y177" s="1081"/>
      <c r="Z177" s="1081">
        <f t="shared" si="18"/>
        <v>500000</v>
      </c>
      <c r="AA177" s="868"/>
      <c r="AB177" s="868"/>
      <c r="AC177" s="868"/>
      <c r="AD177" s="868"/>
      <c r="AE177" s="868"/>
      <c r="AF177" s="868"/>
      <c r="AG177" s="868">
        <v>500000</v>
      </c>
      <c r="AH177" s="868"/>
      <c r="AI177" s="868"/>
      <c r="AJ177" s="868"/>
      <c r="AK177" s="868"/>
      <c r="AL177" s="868"/>
      <c r="AM177" s="868">
        <f t="shared" si="19"/>
        <v>500000</v>
      </c>
      <c r="AN177" s="868">
        <f t="shared" si="20"/>
        <v>0</v>
      </c>
      <c r="AO177" s="915">
        <v>400000</v>
      </c>
      <c r="AP177" s="868"/>
      <c r="AQ177" s="704"/>
      <c r="AR177" s="704"/>
      <c r="AS177" s="704"/>
      <c r="AT177" s="704"/>
      <c r="AU177" s="704"/>
      <c r="AV177" s="704"/>
      <c r="AW177" s="704"/>
      <c r="AX177" s="704"/>
      <c r="AY177" s="704"/>
      <c r="AZ177" s="704"/>
      <c r="BA177" s="704"/>
      <c r="BB177" s="704"/>
      <c r="BC177" s="704"/>
      <c r="BD177" s="704"/>
      <c r="BE177" s="704"/>
      <c r="BF177" s="704"/>
      <c r="BG177" s="704"/>
      <c r="BH177" s="704"/>
      <c r="BI177" s="704"/>
      <c r="BJ177" s="704"/>
      <c r="BK177" s="704"/>
      <c r="BL177" s="704"/>
      <c r="BM177" s="704"/>
      <c r="BN177" s="704"/>
      <c r="BO177" s="704"/>
      <c r="BP177" s="704"/>
      <c r="BQ177" s="704"/>
      <c r="BR177" s="704"/>
      <c r="BS177" s="704"/>
      <c r="BT177" s="704"/>
      <c r="BU177" s="704"/>
      <c r="BV177" s="704"/>
      <c r="BW177" s="704"/>
      <c r="BX177" s="704"/>
      <c r="BY177" s="704"/>
      <c r="BZ177" s="704"/>
      <c r="CA177" s="704"/>
      <c r="CB177" s="704"/>
      <c r="CC177" s="704"/>
      <c r="CD177" s="704"/>
      <c r="CE177" s="704"/>
      <c r="CF177" s="704"/>
      <c r="CG177" s="704"/>
      <c r="CH177" s="704"/>
      <c r="CI177" s="704"/>
      <c r="CJ177" s="704"/>
      <c r="CK177" s="704"/>
      <c r="CL177" s="704"/>
      <c r="CM177" s="704"/>
      <c r="CN177" s="704"/>
      <c r="CO177" s="704"/>
      <c r="CP177" s="704"/>
      <c r="CQ177" s="704"/>
      <c r="CR177" s="704"/>
      <c r="CS177" s="704"/>
      <c r="CT177" s="704"/>
      <c r="CU177" s="704"/>
      <c r="CV177" s="704"/>
      <c r="CW177" s="704"/>
      <c r="CX177" s="704"/>
      <c r="CY177" s="704"/>
      <c r="CZ177" s="704"/>
      <c r="DA177" s="704"/>
      <c r="DB177" s="704"/>
      <c r="DC177" s="704"/>
      <c r="DD177" s="704"/>
      <c r="DE177" s="704"/>
      <c r="DF177" s="704"/>
      <c r="DG177" s="704"/>
      <c r="DH177" s="704"/>
      <c r="DI177" s="704"/>
      <c r="DJ177" s="704"/>
      <c r="DK177" s="704"/>
      <c r="DL177" s="704"/>
      <c r="DM177" s="704"/>
      <c r="DN177" s="704"/>
      <c r="DO177" s="704"/>
      <c r="DP177" s="704"/>
      <c r="EC177" s="704"/>
      <c r="ED177" s="704"/>
      <c r="EE177" s="704"/>
      <c r="EF177" s="704"/>
      <c r="EG177" s="704"/>
      <c r="EH177" s="704"/>
      <c r="EI177" s="704"/>
      <c r="EJ177" s="704"/>
      <c r="EK177" s="704"/>
      <c r="EL177" s="704"/>
      <c r="EM177" s="704"/>
      <c r="EN177" s="704"/>
      <c r="EO177" s="704"/>
      <c r="EP177" s="704"/>
      <c r="EQ177" s="704"/>
      <c r="ER177" s="704"/>
      <c r="ES177" s="704"/>
      <c r="ET177" s="704"/>
      <c r="EU177" s="704"/>
      <c r="EV177" s="704"/>
      <c r="EW177" s="704"/>
      <c r="EX177" s="704"/>
      <c r="EY177" s="704"/>
      <c r="EZ177" s="704"/>
      <c r="FA177" s="704"/>
      <c r="FB177" s="704"/>
      <c r="FC177" s="704"/>
      <c r="FD177" s="704"/>
      <c r="FE177" s="704"/>
      <c r="FF177" s="704"/>
      <c r="FG177" s="704"/>
      <c r="FH177" s="704"/>
      <c r="FI177" s="704"/>
      <c r="FK177" s="1035"/>
      <c r="FL177" s="704"/>
      <c r="FM177" s="704"/>
      <c r="FN177" s="704"/>
      <c r="FO177" s="704"/>
      <c r="FP177" s="704"/>
      <c r="FQ177" s="704"/>
      <c r="FR177" s="704"/>
      <c r="FS177" s="704"/>
      <c r="FT177" s="704"/>
      <c r="FU177" s="704"/>
      <c r="FV177" s="704"/>
      <c r="FW177" s="704"/>
      <c r="FX177" s="704"/>
      <c r="FY177" s="704"/>
      <c r="FZ177" s="704"/>
      <c r="GA177" s="704"/>
      <c r="GB177" s="704"/>
      <c r="GC177" s="704"/>
      <c r="GD177" s="704"/>
      <c r="GE177" s="704"/>
      <c r="GF177" s="704"/>
      <c r="GG177" s="704"/>
      <c r="GH177" s="704"/>
      <c r="GI177" s="704"/>
      <c r="GJ177" s="704"/>
      <c r="GK177" s="704"/>
      <c r="GL177" s="704"/>
      <c r="GV177" s="704"/>
      <c r="GW177" s="704"/>
      <c r="GX177" s="704"/>
      <c r="GY177" s="704"/>
      <c r="GZ177" s="704"/>
      <c r="HA177" s="704"/>
      <c r="HB177" s="704"/>
      <c r="HC177" s="704"/>
      <c r="HD177" s="704"/>
      <c r="HE177" s="704"/>
      <c r="HF177" s="704"/>
      <c r="HG177" s="704"/>
      <c r="HH177" s="704"/>
      <c r="HI177" s="704"/>
      <c r="HJ177" s="704"/>
      <c r="HK177" s="704"/>
      <c r="HL177" s="704"/>
      <c r="HM177" s="704"/>
      <c r="HN177" s="704"/>
      <c r="HO177" s="704"/>
      <c r="HP177" s="704"/>
      <c r="HQ177" s="704"/>
      <c r="HR177" s="704"/>
      <c r="HS177" s="1034"/>
      <c r="HT177" s="1034"/>
      <c r="HU177" s="1034"/>
      <c r="HV177" s="1034"/>
      <c r="HW177" s="1034"/>
      <c r="HX177" s="1034"/>
      <c r="HY177" s="1034"/>
      <c r="HZ177" s="1034"/>
      <c r="IA177" s="1034"/>
      <c r="IB177" s="1034"/>
      <c r="IC177" s="1034"/>
      <c r="ID177" s="1034"/>
    </row>
    <row r="178" spans="1:243" s="706" customFormat="1" ht="27" customHeight="1" x14ac:dyDescent="0.25">
      <c r="A178" s="691">
        <v>335</v>
      </c>
      <c r="B178" s="694" t="s">
        <v>1206</v>
      </c>
      <c r="C178" s="697">
        <v>273</v>
      </c>
      <c r="D178" s="697">
        <v>636</v>
      </c>
      <c r="E178" s="707">
        <v>2</v>
      </c>
      <c r="F178" s="1037" t="s">
        <v>1123</v>
      </c>
      <c r="G178" s="1037" t="s">
        <v>1286</v>
      </c>
      <c r="H178" s="767" t="s">
        <v>1127</v>
      </c>
      <c r="I178" s="752" t="s">
        <v>1113</v>
      </c>
      <c r="J178" s="753" t="s">
        <v>1139</v>
      </c>
      <c r="K178" s="761" t="s">
        <v>1151</v>
      </c>
      <c r="L178" s="761" t="s">
        <v>1124</v>
      </c>
      <c r="M178" s="753" t="s">
        <v>1140</v>
      </c>
      <c r="N178" s="753" t="s">
        <v>1141</v>
      </c>
      <c r="O178" s="753" t="s">
        <v>1141</v>
      </c>
      <c r="P178" s="753" t="s">
        <v>1209</v>
      </c>
      <c r="Q178" s="765" t="s">
        <v>1284</v>
      </c>
      <c r="R178" s="765" t="s">
        <v>1120</v>
      </c>
      <c r="S178" s="755">
        <v>2</v>
      </c>
      <c r="T178" s="766">
        <v>2.11</v>
      </c>
      <c r="U178" s="771">
        <v>41091</v>
      </c>
      <c r="V178" s="772">
        <v>41426</v>
      </c>
      <c r="W178" s="874">
        <v>5</v>
      </c>
      <c r="X178" s="1081"/>
      <c r="Y178" s="1082">
        <v>448000</v>
      </c>
      <c r="Z178" s="1081">
        <f t="shared" si="18"/>
        <v>448000</v>
      </c>
      <c r="AA178" s="868"/>
      <c r="AB178" s="868"/>
      <c r="AC178" s="868"/>
      <c r="AD178" s="868">
        <v>448000</v>
      </c>
      <c r="AE178" s="868"/>
      <c r="AF178" s="868"/>
      <c r="AG178" s="868"/>
      <c r="AH178" s="868"/>
      <c r="AI178" s="868"/>
      <c r="AJ178" s="868"/>
      <c r="AK178" s="868"/>
      <c r="AL178" s="868"/>
      <c r="AM178" s="868">
        <f t="shared" si="19"/>
        <v>448000</v>
      </c>
      <c r="AN178" s="868">
        <f t="shared" si="20"/>
        <v>0</v>
      </c>
      <c r="AO178" s="868"/>
      <c r="AP178" s="868"/>
      <c r="AQ178" s="704"/>
      <c r="AR178" s="704"/>
      <c r="AS178" s="704"/>
      <c r="AT178" s="704"/>
      <c r="AU178" s="704"/>
      <c r="AV178" s="704"/>
      <c r="AW178" s="704"/>
      <c r="AX178" s="704"/>
      <c r="AY178" s="704"/>
      <c r="AZ178" s="704"/>
      <c r="BA178" s="704"/>
      <c r="BB178" s="704"/>
      <c r="BC178" s="704"/>
      <c r="BD178" s="704"/>
      <c r="BE178" s="704"/>
      <c r="BF178" s="704"/>
      <c r="BG178" s="704"/>
      <c r="BH178" s="704"/>
      <c r="BI178" s="704"/>
      <c r="BJ178" s="704"/>
      <c r="BK178" s="704"/>
      <c r="BL178" s="704"/>
      <c r="BM178" s="704"/>
      <c r="BN178" s="704"/>
      <c r="BO178" s="704"/>
      <c r="BP178" s="704"/>
      <c r="BQ178" s="704"/>
      <c r="BR178" s="704"/>
      <c r="BS178" s="704"/>
      <c r="BT178" s="704"/>
      <c r="BU178" s="704"/>
      <c r="BV178" s="704"/>
      <c r="BW178" s="704"/>
      <c r="BX178" s="704"/>
      <c r="BY178" s="704"/>
      <c r="BZ178" s="704"/>
      <c r="CA178" s="704"/>
      <c r="CB178" s="704"/>
      <c r="CC178" s="704"/>
      <c r="CD178" s="704"/>
      <c r="CE178" s="704"/>
      <c r="CF178" s="704"/>
      <c r="CG178" s="704"/>
      <c r="CH178" s="704"/>
      <c r="CI178" s="704"/>
      <c r="CJ178" s="704"/>
      <c r="CK178" s="704"/>
      <c r="CL178" s="704"/>
      <c r="CM178" s="704"/>
      <c r="CN178" s="704"/>
      <c r="CO178" s="704"/>
      <c r="CP178" s="704"/>
      <c r="CQ178" s="704"/>
      <c r="CR178" s="704"/>
      <c r="CS178" s="704"/>
      <c r="CT178" s="704"/>
      <c r="CU178" s="704"/>
      <c r="CV178" s="704"/>
      <c r="CW178" s="704"/>
      <c r="CX178" s="704"/>
      <c r="CY178" s="704"/>
      <c r="CZ178" s="704"/>
      <c r="DA178" s="704"/>
      <c r="DB178" s="704"/>
      <c r="DC178" s="704"/>
      <c r="DD178" s="704"/>
      <c r="DE178" s="704"/>
      <c r="DF178" s="704"/>
      <c r="DG178" s="704"/>
      <c r="DH178" s="704"/>
      <c r="DI178" s="704"/>
      <c r="DJ178" s="704"/>
      <c r="DK178" s="704"/>
      <c r="DL178" s="704"/>
      <c r="DM178" s="704"/>
      <c r="DN178" s="704"/>
      <c r="DO178" s="704"/>
      <c r="DP178" s="704"/>
      <c r="EC178" s="704"/>
      <c r="EF178" s="704"/>
      <c r="EG178" s="704"/>
      <c r="EH178" s="704"/>
      <c r="EI178" s="704"/>
      <c r="EJ178" s="704"/>
      <c r="EK178" s="704"/>
      <c r="EL178" s="704"/>
      <c r="EM178" s="704"/>
      <c r="EN178" s="704"/>
      <c r="EO178" s="704"/>
      <c r="EP178" s="704"/>
      <c r="EQ178" s="704"/>
      <c r="ER178" s="704"/>
      <c r="ES178" s="704"/>
      <c r="ET178" s="704"/>
      <c r="EU178" s="704"/>
      <c r="EV178" s="704"/>
      <c r="EW178" s="704"/>
      <c r="EX178" s="704"/>
      <c r="EY178" s="704"/>
      <c r="EZ178" s="704"/>
      <c r="FA178" s="704"/>
      <c r="FB178" s="704"/>
      <c r="FC178" s="704"/>
      <c r="FD178" s="704"/>
      <c r="FE178" s="704"/>
      <c r="FF178" s="704"/>
      <c r="FG178" s="704"/>
      <c r="FH178" s="704"/>
      <c r="FK178" s="1034"/>
      <c r="FL178" s="1034"/>
      <c r="FM178" s="1034"/>
      <c r="FN178" s="1034"/>
      <c r="FO178" s="1034"/>
      <c r="FP178" s="1034"/>
      <c r="FQ178" s="1034"/>
      <c r="FR178" s="1034"/>
      <c r="FS178" s="1034"/>
      <c r="FT178" s="1034"/>
      <c r="FU178" s="1034"/>
      <c r="FV178" s="1034"/>
      <c r="FW178" s="1034"/>
      <c r="FX178" s="1034"/>
      <c r="FY178" s="1034"/>
      <c r="FZ178" s="1034"/>
      <c r="GA178" s="1034"/>
      <c r="GB178" s="1034"/>
      <c r="GC178" s="1034"/>
      <c r="GD178" s="1034"/>
      <c r="GE178" s="1034"/>
      <c r="GF178" s="1034"/>
      <c r="GG178" s="1034"/>
      <c r="GH178" s="1034"/>
      <c r="GI178" s="1034"/>
      <c r="GJ178" s="1034"/>
      <c r="GK178" s="1034"/>
      <c r="GL178" s="1034"/>
      <c r="GM178" s="1034"/>
      <c r="GN178" s="1034"/>
      <c r="GO178" s="1034"/>
      <c r="GP178" s="1034"/>
      <c r="GQ178" s="1034"/>
      <c r="GR178" s="1034"/>
      <c r="GS178" s="1034"/>
      <c r="GT178" s="1034"/>
      <c r="GU178" s="1034"/>
      <c r="GV178" s="1034"/>
      <c r="GW178" s="1034"/>
      <c r="GX178" s="1034"/>
      <c r="GY178" s="1034"/>
      <c r="GZ178" s="1034"/>
      <c r="HA178" s="1034"/>
      <c r="HB178" s="1034"/>
      <c r="HC178" s="1034"/>
      <c r="HD178" s="1034"/>
      <c r="HE178" s="1034"/>
      <c r="HF178" s="1034"/>
      <c r="HG178" s="1034"/>
      <c r="HH178" s="1034"/>
      <c r="HI178" s="1034"/>
      <c r="HJ178" s="1034"/>
      <c r="HK178" s="1034"/>
      <c r="HL178" s="1034"/>
      <c r="HM178" s="1034"/>
      <c r="HN178" s="1034"/>
      <c r="HO178" s="1034"/>
      <c r="HP178" s="1034"/>
      <c r="HQ178" s="1034"/>
      <c r="HR178" s="1034"/>
      <c r="HS178" s="1034"/>
      <c r="HT178" s="1034"/>
      <c r="HU178" s="1034"/>
      <c r="HV178" s="1034"/>
      <c r="HW178" s="1034"/>
      <c r="HX178" s="1034"/>
      <c r="HY178" s="1034"/>
      <c r="HZ178" s="1034"/>
      <c r="IA178" s="1034"/>
      <c r="IB178" s="1034"/>
      <c r="IC178" s="1034"/>
      <c r="ID178" s="1034"/>
    </row>
    <row r="179" spans="1:243" s="706" customFormat="1" ht="27" customHeight="1" x14ac:dyDescent="0.25">
      <c r="A179" s="1122">
        <v>336</v>
      </c>
      <c r="B179" s="694" t="s">
        <v>1206</v>
      </c>
      <c r="C179" s="697">
        <v>273</v>
      </c>
      <c r="D179" s="697">
        <v>636</v>
      </c>
      <c r="E179" s="707">
        <v>2</v>
      </c>
      <c r="F179" s="1037" t="s">
        <v>1123</v>
      </c>
      <c r="G179" s="1037" t="s">
        <v>1286</v>
      </c>
      <c r="H179" s="767" t="s">
        <v>1127</v>
      </c>
      <c r="I179" s="752" t="s">
        <v>1113</v>
      </c>
      <c r="J179" s="753" t="s">
        <v>1139</v>
      </c>
      <c r="K179" s="761" t="s">
        <v>1151</v>
      </c>
      <c r="L179" s="761" t="s">
        <v>1124</v>
      </c>
      <c r="M179" s="753" t="s">
        <v>1140</v>
      </c>
      <c r="N179" s="753" t="s">
        <v>1141</v>
      </c>
      <c r="O179" s="753" t="s">
        <v>1141</v>
      </c>
      <c r="P179" s="753" t="s">
        <v>1209</v>
      </c>
      <c r="Q179" s="765" t="s">
        <v>1284</v>
      </c>
      <c r="R179" s="765" t="s">
        <v>1120</v>
      </c>
      <c r="S179" s="755">
        <v>2</v>
      </c>
      <c r="T179" s="766">
        <v>2.11</v>
      </c>
      <c r="U179" s="771">
        <v>41456</v>
      </c>
      <c r="V179" s="772">
        <v>41791</v>
      </c>
      <c r="W179" s="874">
        <v>5</v>
      </c>
      <c r="X179" s="1081">
        <v>500000</v>
      </c>
      <c r="Y179" s="1081"/>
      <c r="Z179" s="1081">
        <f t="shared" si="18"/>
        <v>500000</v>
      </c>
      <c r="AA179" s="868"/>
      <c r="AB179" s="868"/>
      <c r="AC179" s="868"/>
      <c r="AD179" s="868"/>
      <c r="AE179" s="868"/>
      <c r="AF179" s="868"/>
      <c r="AG179" s="868"/>
      <c r="AH179" s="868"/>
      <c r="AI179" s="868"/>
      <c r="AJ179" s="941">
        <v>250000</v>
      </c>
      <c r="AK179" s="941">
        <v>250000</v>
      </c>
      <c r="AL179" s="868"/>
      <c r="AM179" s="868">
        <f t="shared" si="19"/>
        <v>500000</v>
      </c>
      <c r="AN179" s="868">
        <f t="shared" si="20"/>
        <v>0</v>
      </c>
      <c r="AO179" s="915">
        <v>1000000</v>
      </c>
      <c r="AP179" s="868">
        <v>1500000</v>
      </c>
      <c r="AQ179" s="704"/>
      <c r="AR179" s="704"/>
      <c r="AS179" s="704"/>
      <c r="AT179" s="704"/>
      <c r="AU179" s="704"/>
      <c r="AV179" s="704"/>
      <c r="AW179" s="704"/>
      <c r="AX179" s="704"/>
      <c r="AY179" s="704"/>
      <c r="AZ179" s="704"/>
      <c r="BA179" s="704"/>
      <c r="BB179" s="704"/>
      <c r="BC179" s="704"/>
      <c r="BD179" s="704"/>
      <c r="BE179" s="704"/>
      <c r="BF179" s="704"/>
      <c r="BG179" s="704"/>
      <c r="BH179" s="704"/>
      <c r="BI179" s="704"/>
      <c r="BJ179" s="704"/>
      <c r="BK179" s="704"/>
      <c r="BL179" s="704"/>
      <c r="BM179" s="704"/>
      <c r="BN179" s="704"/>
      <c r="BO179" s="704"/>
      <c r="BP179" s="704"/>
      <c r="BQ179" s="704"/>
      <c r="BR179" s="704"/>
      <c r="BS179" s="704"/>
      <c r="BT179" s="704"/>
      <c r="BU179" s="704"/>
      <c r="BV179" s="704"/>
      <c r="BW179" s="704"/>
      <c r="BX179" s="704"/>
      <c r="BY179" s="704"/>
      <c r="BZ179" s="704"/>
      <c r="CA179" s="704"/>
      <c r="CB179" s="704"/>
      <c r="CC179" s="704"/>
      <c r="CD179" s="704"/>
      <c r="CE179" s="704"/>
      <c r="CF179" s="704"/>
      <c r="CG179" s="704"/>
      <c r="CH179" s="704"/>
      <c r="CI179" s="704"/>
      <c r="CJ179" s="704"/>
      <c r="CK179" s="704"/>
      <c r="CL179" s="704"/>
      <c r="CM179" s="704"/>
      <c r="CN179" s="704"/>
      <c r="CO179" s="704"/>
      <c r="CP179" s="704"/>
      <c r="CQ179" s="704"/>
      <c r="CR179" s="704"/>
      <c r="CS179" s="704"/>
      <c r="CT179" s="704"/>
      <c r="CU179" s="704"/>
      <c r="CV179" s="704"/>
      <c r="CW179" s="704"/>
      <c r="CX179" s="704"/>
      <c r="CY179" s="704"/>
      <c r="CZ179" s="704"/>
      <c r="DA179" s="704"/>
      <c r="DB179" s="704"/>
      <c r="DC179" s="704"/>
      <c r="DD179" s="704"/>
      <c r="DE179" s="704"/>
      <c r="DF179" s="704"/>
      <c r="DG179" s="704"/>
      <c r="DH179" s="704"/>
      <c r="DI179" s="704"/>
      <c r="DJ179" s="704"/>
      <c r="DK179" s="704"/>
      <c r="DL179" s="704"/>
      <c r="DM179" s="704"/>
      <c r="DN179" s="704"/>
      <c r="DO179" s="704"/>
      <c r="DP179" s="704"/>
      <c r="EC179" s="704"/>
      <c r="EF179" s="704"/>
      <c r="EG179" s="704"/>
      <c r="EH179" s="704"/>
      <c r="EI179" s="704"/>
      <c r="EJ179" s="704"/>
      <c r="EK179" s="704"/>
      <c r="EL179" s="704"/>
      <c r="EM179" s="704"/>
      <c r="EN179" s="704"/>
      <c r="EO179" s="704"/>
      <c r="EP179" s="704"/>
      <c r="EQ179" s="704"/>
      <c r="ER179" s="704"/>
      <c r="ES179" s="704"/>
      <c r="ET179" s="704"/>
      <c r="EU179" s="704"/>
      <c r="EV179" s="704"/>
      <c r="EW179" s="704"/>
      <c r="EX179" s="704"/>
      <c r="EY179" s="704"/>
      <c r="EZ179" s="704"/>
      <c r="FA179" s="704"/>
      <c r="FB179" s="704"/>
      <c r="FC179" s="704"/>
      <c r="FD179" s="704"/>
      <c r="FE179" s="704"/>
      <c r="FF179" s="704"/>
      <c r="FG179" s="704"/>
      <c r="FH179" s="704"/>
      <c r="FK179" s="1035"/>
      <c r="FL179" s="704"/>
      <c r="FM179" s="704"/>
      <c r="FN179" s="704"/>
      <c r="FO179" s="704"/>
      <c r="FP179" s="704"/>
      <c r="FQ179" s="704"/>
      <c r="FR179" s="704"/>
      <c r="FS179" s="704"/>
      <c r="FT179" s="704"/>
      <c r="FU179" s="704"/>
      <c r="FV179" s="704"/>
      <c r="FW179" s="704"/>
      <c r="FX179" s="704"/>
      <c r="FY179" s="704"/>
      <c r="FZ179" s="704"/>
      <c r="GA179" s="704"/>
      <c r="GB179" s="704"/>
      <c r="GC179" s="704"/>
      <c r="GD179" s="704"/>
      <c r="GE179" s="704"/>
      <c r="GF179" s="704"/>
      <c r="GG179" s="704"/>
      <c r="GH179" s="704"/>
      <c r="GI179" s="704"/>
      <c r="GJ179" s="704"/>
      <c r="GK179" s="704"/>
      <c r="GL179" s="704"/>
      <c r="GV179" s="704"/>
      <c r="GW179" s="704"/>
      <c r="GX179" s="704"/>
      <c r="GY179" s="704"/>
      <c r="GZ179" s="704"/>
      <c r="HA179" s="704"/>
      <c r="HB179" s="704"/>
      <c r="HC179" s="704"/>
      <c r="HD179" s="704"/>
      <c r="HE179" s="704"/>
      <c r="HF179" s="704"/>
      <c r="HG179" s="704"/>
      <c r="HH179" s="704"/>
      <c r="HI179" s="704"/>
      <c r="HJ179" s="704"/>
      <c r="HK179" s="704"/>
      <c r="HL179" s="704"/>
      <c r="HM179" s="704"/>
      <c r="HN179" s="704"/>
      <c r="HO179" s="704"/>
      <c r="HP179" s="704"/>
      <c r="HS179" s="1034"/>
      <c r="HT179" s="1034"/>
      <c r="HU179" s="1034"/>
      <c r="HV179" s="1034"/>
      <c r="HW179" s="1034"/>
      <c r="HX179" s="1034"/>
      <c r="HY179" s="1034"/>
      <c r="HZ179" s="1034"/>
      <c r="IA179" s="1034"/>
      <c r="IB179" s="1034"/>
      <c r="IC179" s="1034"/>
      <c r="ID179" s="1034"/>
    </row>
    <row r="180" spans="1:243" s="706" customFormat="1" ht="27" customHeight="1" x14ac:dyDescent="0.25">
      <c r="A180" s="691">
        <v>337</v>
      </c>
      <c r="B180" s="694" t="s">
        <v>1206</v>
      </c>
      <c r="C180" s="697">
        <v>273</v>
      </c>
      <c r="D180" s="697">
        <v>636</v>
      </c>
      <c r="E180" s="707">
        <v>3</v>
      </c>
      <c r="F180" s="1037" t="s">
        <v>1123</v>
      </c>
      <c r="G180" s="1037" t="s">
        <v>1282</v>
      </c>
      <c r="H180" s="767" t="s">
        <v>1127</v>
      </c>
      <c r="I180" s="752" t="s">
        <v>1113</v>
      </c>
      <c r="J180" s="753" t="s">
        <v>1139</v>
      </c>
      <c r="K180" s="761" t="s">
        <v>1151</v>
      </c>
      <c r="L180" s="761" t="s">
        <v>1124</v>
      </c>
      <c r="M180" s="753" t="s">
        <v>1140</v>
      </c>
      <c r="N180" s="753" t="s">
        <v>1141</v>
      </c>
      <c r="O180" s="753" t="s">
        <v>1141</v>
      </c>
      <c r="P180" s="753" t="s">
        <v>1209</v>
      </c>
      <c r="Q180" s="765" t="s">
        <v>1284</v>
      </c>
      <c r="R180" s="765" t="s">
        <v>1120</v>
      </c>
      <c r="S180" s="755">
        <v>2</v>
      </c>
      <c r="T180" s="766">
        <v>2.11</v>
      </c>
      <c r="U180" s="771">
        <v>41091</v>
      </c>
      <c r="V180" s="772">
        <v>41426</v>
      </c>
      <c r="W180" s="874">
        <v>5</v>
      </c>
      <c r="X180" s="1081"/>
      <c r="Y180" s="1082">
        <v>60000</v>
      </c>
      <c r="Z180" s="1081">
        <f t="shared" si="18"/>
        <v>60000</v>
      </c>
      <c r="AA180" s="868"/>
      <c r="AB180" s="868"/>
      <c r="AC180" s="868">
        <v>60000</v>
      </c>
      <c r="AD180" s="868"/>
      <c r="AE180" s="868"/>
      <c r="AF180" s="868"/>
      <c r="AG180" s="868"/>
      <c r="AH180" s="868"/>
      <c r="AI180" s="868"/>
      <c r="AJ180" s="868"/>
      <c r="AK180" s="868"/>
      <c r="AL180" s="868"/>
      <c r="AM180" s="868">
        <f t="shared" si="19"/>
        <v>60000</v>
      </c>
      <c r="AN180" s="868">
        <f t="shared" si="20"/>
        <v>0</v>
      </c>
      <c r="AO180" s="868"/>
      <c r="AP180" s="868"/>
      <c r="AQ180" s="704"/>
      <c r="AR180" s="704"/>
      <c r="AS180" s="704"/>
      <c r="AT180" s="704"/>
      <c r="AU180" s="704"/>
      <c r="AV180" s="704"/>
      <c r="AW180" s="704"/>
      <c r="AX180" s="704"/>
      <c r="AY180" s="704"/>
      <c r="AZ180" s="704"/>
      <c r="BA180" s="704"/>
      <c r="BB180" s="704"/>
      <c r="BC180" s="704"/>
      <c r="BD180" s="704"/>
      <c r="BE180" s="704"/>
      <c r="BF180" s="704"/>
      <c r="BG180" s="704"/>
      <c r="BH180" s="704"/>
      <c r="BI180" s="704"/>
      <c r="BJ180" s="704"/>
      <c r="BK180" s="704"/>
      <c r="BL180" s="704"/>
      <c r="BM180" s="704"/>
      <c r="BN180" s="704"/>
      <c r="BO180" s="704"/>
      <c r="BP180" s="704"/>
      <c r="BQ180" s="704"/>
      <c r="BR180" s="704"/>
      <c r="BS180" s="704"/>
      <c r="BT180" s="704"/>
      <c r="BU180" s="704"/>
      <c r="BV180" s="704"/>
      <c r="BW180" s="704"/>
      <c r="BX180" s="704"/>
      <c r="BY180" s="704"/>
      <c r="BZ180" s="704"/>
      <c r="CA180" s="704"/>
      <c r="CB180" s="704"/>
      <c r="CC180" s="704"/>
      <c r="CD180" s="704"/>
      <c r="CE180" s="704"/>
      <c r="CF180" s="704"/>
      <c r="CG180" s="704"/>
      <c r="CH180" s="704"/>
      <c r="CI180" s="704"/>
      <c r="CJ180" s="704"/>
      <c r="CK180" s="704"/>
      <c r="CL180" s="704"/>
      <c r="CM180" s="704"/>
      <c r="CN180" s="704"/>
      <c r="CO180" s="704"/>
      <c r="CP180" s="704"/>
      <c r="CQ180" s="704"/>
      <c r="CR180" s="704"/>
      <c r="CS180" s="704"/>
      <c r="CT180" s="704"/>
      <c r="CU180" s="704"/>
      <c r="CV180" s="704"/>
      <c r="CW180" s="704"/>
      <c r="CX180" s="704"/>
      <c r="CY180" s="704"/>
      <c r="CZ180" s="704"/>
      <c r="DA180" s="704"/>
      <c r="DB180" s="704"/>
      <c r="DC180" s="704"/>
      <c r="DD180" s="704"/>
      <c r="DE180" s="704"/>
      <c r="DF180" s="704"/>
      <c r="DG180" s="704"/>
      <c r="DH180" s="704"/>
      <c r="DI180" s="704"/>
      <c r="DJ180" s="704"/>
      <c r="DK180" s="704"/>
      <c r="DL180" s="704"/>
      <c r="DM180" s="704"/>
      <c r="DN180" s="704"/>
      <c r="DO180" s="704"/>
      <c r="DP180" s="704"/>
      <c r="EF180" s="704"/>
      <c r="EG180" s="704"/>
      <c r="EH180" s="704"/>
      <c r="EI180" s="704"/>
      <c r="EJ180" s="704"/>
      <c r="EK180" s="704"/>
      <c r="EL180" s="704"/>
      <c r="EM180" s="704"/>
      <c r="EN180" s="704"/>
      <c r="EO180" s="704"/>
      <c r="EP180" s="704"/>
      <c r="EQ180" s="704"/>
      <c r="ER180" s="704"/>
      <c r="ES180" s="704"/>
      <c r="ET180" s="704"/>
      <c r="EU180" s="704"/>
      <c r="EV180" s="704"/>
      <c r="EW180" s="704"/>
      <c r="EX180" s="704"/>
      <c r="EY180" s="704"/>
      <c r="EZ180" s="704"/>
      <c r="FA180" s="704"/>
      <c r="FB180" s="704"/>
      <c r="FC180" s="704"/>
      <c r="FD180" s="704"/>
      <c r="FE180" s="704"/>
      <c r="FF180" s="704"/>
      <c r="FG180" s="704"/>
      <c r="FH180" s="704"/>
      <c r="FI180" s="704"/>
      <c r="FK180" s="1034"/>
      <c r="FL180" s="1034"/>
      <c r="FM180" s="1034"/>
      <c r="FN180" s="1034"/>
      <c r="FO180" s="1034"/>
      <c r="FP180" s="1034"/>
      <c r="FQ180" s="1034"/>
      <c r="FR180" s="1034"/>
      <c r="FS180" s="1034"/>
      <c r="FT180" s="1034"/>
      <c r="FU180" s="1034"/>
      <c r="FV180" s="1034"/>
      <c r="FW180" s="1034"/>
      <c r="FX180" s="1034"/>
      <c r="FY180" s="1034"/>
      <c r="FZ180" s="1034"/>
      <c r="GA180" s="1034"/>
      <c r="GB180" s="1034"/>
      <c r="GC180" s="1034"/>
      <c r="GD180" s="1034"/>
      <c r="GE180" s="1034"/>
      <c r="GF180" s="1034"/>
      <c r="GG180" s="1034"/>
      <c r="GH180" s="1034"/>
      <c r="GI180" s="1034"/>
      <c r="GJ180" s="1034"/>
      <c r="GK180" s="1034"/>
      <c r="GL180" s="1034"/>
      <c r="GM180" s="1034"/>
      <c r="GN180" s="1034"/>
      <c r="GO180" s="1034"/>
      <c r="GP180" s="1034"/>
      <c r="GQ180" s="1034"/>
      <c r="GR180" s="1034"/>
      <c r="GS180" s="1034"/>
      <c r="GT180" s="1034"/>
      <c r="GU180" s="1034"/>
      <c r="GV180" s="1034"/>
      <c r="GW180" s="1034"/>
      <c r="GX180" s="1034"/>
      <c r="GY180" s="1034"/>
      <c r="GZ180" s="1034"/>
      <c r="HA180" s="1034"/>
      <c r="HB180" s="1034"/>
      <c r="HC180" s="1034"/>
      <c r="HD180" s="1034"/>
      <c r="HE180" s="1034"/>
      <c r="HF180" s="1034"/>
      <c r="HG180" s="1034"/>
      <c r="HH180" s="1034"/>
      <c r="HI180" s="1034"/>
      <c r="HJ180" s="1034"/>
      <c r="HK180" s="1034"/>
      <c r="HL180" s="1034"/>
      <c r="HM180" s="1034"/>
      <c r="HN180" s="1034"/>
      <c r="HO180" s="1034"/>
      <c r="HP180" s="1034"/>
      <c r="HQ180" s="1034"/>
      <c r="HR180" s="1034"/>
      <c r="HS180" s="1034"/>
      <c r="HT180" s="1034"/>
      <c r="HU180" s="1034"/>
      <c r="HV180" s="1034"/>
      <c r="HW180" s="1034"/>
      <c r="HX180" s="1034"/>
      <c r="HY180" s="1034"/>
      <c r="HZ180" s="1034"/>
      <c r="IA180" s="1034"/>
      <c r="IB180" s="1034"/>
      <c r="IC180" s="1034"/>
      <c r="ID180" s="1034"/>
    </row>
    <row r="181" spans="1:243" s="706" customFormat="1" ht="27" customHeight="1" x14ac:dyDescent="0.25">
      <c r="A181" s="691">
        <v>338</v>
      </c>
      <c r="B181" s="694" t="s">
        <v>1206</v>
      </c>
      <c r="C181" s="697">
        <v>273</v>
      </c>
      <c r="D181" s="697">
        <v>636</v>
      </c>
      <c r="E181" s="707">
        <v>5</v>
      </c>
      <c r="F181" s="1037" t="s">
        <v>1123</v>
      </c>
      <c r="G181" s="1037" t="s">
        <v>1287</v>
      </c>
      <c r="H181" s="767" t="s">
        <v>1127</v>
      </c>
      <c r="I181" s="752" t="s">
        <v>1113</v>
      </c>
      <c r="J181" s="753" t="s">
        <v>1139</v>
      </c>
      <c r="K181" s="761" t="s">
        <v>1151</v>
      </c>
      <c r="L181" s="761" t="s">
        <v>1124</v>
      </c>
      <c r="M181" s="753" t="s">
        <v>1140</v>
      </c>
      <c r="N181" s="753" t="s">
        <v>1141</v>
      </c>
      <c r="O181" s="753" t="s">
        <v>1141</v>
      </c>
      <c r="P181" s="753" t="s">
        <v>1209</v>
      </c>
      <c r="Q181" s="765" t="s">
        <v>1284</v>
      </c>
      <c r="R181" s="765" t="s">
        <v>1120</v>
      </c>
      <c r="S181" s="755">
        <v>2</v>
      </c>
      <c r="T181" s="766">
        <v>2.11</v>
      </c>
      <c r="U181" s="771">
        <v>41456</v>
      </c>
      <c r="V181" s="772">
        <v>41791</v>
      </c>
      <c r="W181" s="874">
        <v>5</v>
      </c>
      <c r="X181" s="1081">
        <v>400000</v>
      </c>
      <c r="Y181" s="1082">
        <v>12700</v>
      </c>
      <c r="Z181" s="1081">
        <f t="shared" si="18"/>
        <v>412700</v>
      </c>
      <c r="AA181" s="868"/>
      <c r="AB181" s="868"/>
      <c r="AC181" s="868"/>
      <c r="AD181" s="868">
        <v>12700</v>
      </c>
      <c r="AE181" s="868">
        <v>200000</v>
      </c>
      <c r="AF181" s="868">
        <v>200000</v>
      </c>
      <c r="AG181" s="868"/>
      <c r="AH181" s="868"/>
      <c r="AI181" s="868"/>
      <c r="AJ181" s="868"/>
      <c r="AK181" s="868"/>
      <c r="AL181" s="868"/>
      <c r="AM181" s="868">
        <f t="shared" si="19"/>
        <v>412700</v>
      </c>
      <c r="AN181" s="868">
        <f t="shared" si="20"/>
        <v>0</v>
      </c>
      <c r="AO181" s="915">
        <v>380000</v>
      </c>
      <c r="AP181" s="868">
        <v>400000</v>
      </c>
      <c r="AQ181" s="704"/>
      <c r="AR181" s="704"/>
      <c r="AS181" s="704"/>
      <c r="AT181" s="704"/>
      <c r="AU181" s="704"/>
      <c r="AV181" s="704"/>
      <c r="AW181" s="704"/>
      <c r="AX181" s="704"/>
      <c r="AY181" s="704"/>
      <c r="AZ181" s="704"/>
      <c r="BA181" s="704"/>
      <c r="BB181" s="704"/>
      <c r="BC181" s="704"/>
      <c r="BD181" s="704"/>
      <c r="BE181" s="704"/>
      <c r="BF181" s="704"/>
      <c r="BG181" s="704"/>
      <c r="BH181" s="704"/>
      <c r="BI181" s="704"/>
      <c r="BJ181" s="704"/>
      <c r="BK181" s="704"/>
      <c r="BL181" s="704"/>
      <c r="BM181" s="704"/>
      <c r="BN181" s="704"/>
      <c r="BO181" s="704"/>
      <c r="BP181" s="704"/>
      <c r="BQ181" s="704"/>
      <c r="BR181" s="704"/>
      <c r="BS181" s="704"/>
      <c r="BT181" s="704"/>
      <c r="BU181" s="704"/>
      <c r="BV181" s="704"/>
      <c r="BW181" s="704"/>
      <c r="BX181" s="704"/>
      <c r="BY181" s="704"/>
      <c r="BZ181" s="704"/>
      <c r="CA181" s="704"/>
      <c r="CB181" s="704"/>
      <c r="CC181" s="704"/>
      <c r="CD181" s="704"/>
      <c r="CE181" s="704"/>
      <c r="CF181" s="704"/>
      <c r="CG181" s="704"/>
      <c r="CH181" s="704"/>
      <c r="CI181" s="704"/>
      <c r="CJ181" s="704"/>
      <c r="CK181" s="704"/>
      <c r="CL181" s="704"/>
      <c r="CM181" s="704"/>
      <c r="CN181" s="704"/>
      <c r="CO181" s="704"/>
      <c r="CP181" s="704"/>
      <c r="CQ181" s="704"/>
      <c r="CR181" s="704"/>
      <c r="CS181" s="704"/>
      <c r="CT181" s="704"/>
      <c r="CU181" s="704"/>
      <c r="CV181" s="704"/>
      <c r="CW181" s="704"/>
      <c r="CX181" s="704"/>
      <c r="CY181" s="704"/>
      <c r="CZ181" s="704"/>
      <c r="DA181" s="704"/>
      <c r="DB181" s="704"/>
      <c r="DC181" s="704"/>
      <c r="DD181" s="704"/>
      <c r="DE181" s="704"/>
      <c r="DF181" s="704"/>
      <c r="DG181" s="704"/>
      <c r="DH181" s="704"/>
      <c r="DI181" s="704"/>
      <c r="DJ181" s="704"/>
      <c r="DK181" s="704"/>
      <c r="DL181" s="704"/>
      <c r="DM181" s="704"/>
      <c r="DN181" s="704"/>
      <c r="DO181" s="704"/>
      <c r="DP181" s="704"/>
      <c r="EC181" s="704"/>
      <c r="FK181" s="1035"/>
      <c r="FL181" s="704"/>
      <c r="FM181" s="704"/>
      <c r="FN181" s="704"/>
      <c r="FO181" s="704"/>
      <c r="FP181" s="704"/>
      <c r="FQ181" s="704"/>
      <c r="FR181" s="704"/>
      <c r="FS181" s="704"/>
      <c r="FT181" s="704"/>
      <c r="FU181" s="704"/>
      <c r="FV181" s="704"/>
      <c r="FW181" s="704"/>
      <c r="FX181" s="704"/>
      <c r="FY181" s="704"/>
      <c r="FZ181" s="704"/>
      <c r="GA181" s="704"/>
      <c r="GB181" s="704"/>
      <c r="GC181" s="704"/>
      <c r="GD181" s="704"/>
      <c r="GE181" s="704"/>
      <c r="GF181" s="704"/>
      <c r="GG181" s="704"/>
      <c r="GH181" s="704"/>
      <c r="GI181" s="704"/>
      <c r="GJ181" s="704"/>
      <c r="GK181" s="704"/>
      <c r="GL181" s="704"/>
      <c r="GV181" s="704"/>
      <c r="GW181" s="704"/>
      <c r="GX181" s="704"/>
      <c r="GY181" s="704"/>
      <c r="GZ181" s="704"/>
      <c r="HA181" s="704"/>
      <c r="HB181" s="704"/>
      <c r="HC181" s="704"/>
      <c r="HD181" s="704"/>
      <c r="HE181" s="704"/>
      <c r="HF181" s="704"/>
      <c r="HG181" s="704"/>
      <c r="HH181" s="704"/>
      <c r="HI181" s="704"/>
      <c r="HJ181" s="704"/>
      <c r="HK181" s="704"/>
      <c r="HL181" s="704"/>
      <c r="HM181" s="704"/>
      <c r="HN181" s="704"/>
      <c r="HO181" s="704"/>
      <c r="HP181" s="704"/>
      <c r="HS181" s="1034"/>
      <c r="HT181" s="1034"/>
      <c r="HU181" s="1034"/>
      <c r="HV181" s="1034"/>
      <c r="HW181" s="1034"/>
      <c r="HX181" s="1034"/>
      <c r="HY181" s="1034"/>
      <c r="HZ181" s="1034"/>
      <c r="IA181" s="1034"/>
      <c r="IB181" s="1034"/>
      <c r="IC181" s="1034"/>
      <c r="ID181" s="1034"/>
    </row>
    <row r="182" spans="1:243" s="706" customFormat="1" ht="27" customHeight="1" x14ac:dyDescent="0.25">
      <c r="A182" s="1122">
        <v>339</v>
      </c>
      <c r="B182" s="694" t="s">
        <v>1206</v>
      </c>
      <c r="C182" s="697">
        <v>273</v>
      </c>
      <c r="D182" s="697">
        <v>644</v>
      </c>
      <c r="E182" s="707">
        <v>1</v>
      </c>
      <c r="F182" s="1037" t="s">
        <v>1125</v>
      </c>
      <c r="G182" s="696" t="s">
        <v>1521</v>
      </c>
      <c r="H182" s="767" t="s">
        <v>1127</v>
      </c>
      <c r="I182" s="752" t="s">
        <v>1113</v>
      </c>
      <c r="J182" s="753" t="s">
        <v>1139</v>
      </c>
      <c r="K182" s="761" t="s">
        <v>1115</v>
      </c>
      <c r="L182" s="761" t="s">
        <v>1124</v>
      </c>
      <c r="M182" s="753" t="s">
        <v>1140</v>
      </c>
      <c r="N182" s="753" t="s">
        <v>1141</v>
      </c>
      <c r="O182" s="753" t="s">
        <v>1141</v>
      </c>
      <c r="P182" s="753" t="s">
        <v>1209</v>
      </c>
      <c r="Q182" s="765" t="s">
        <v>1522</v>
      </c>
      <c r="R182" s="780" t="s">
        <v>1120</v>
      </c>
      <c r="S182" s="755">
        <v>2</v>
      </c>
      <c r="T182" s="766">
        <v>2.11</v>
      </c>
      <c r="U182" s="771">
        <v>41306</v>
      </c>
      <c r="V182" s="772">
        <v>41426</v>
      </c>
      <c r="W182" s="874">
        <v>7</v>
      </c>
      <c r="X182" s="1081"/>
      <c r="Y182" s="1082">
        <v>1100</v>
      </c>
      <c r="Z182" s="1081">
        <f t="shared" si="18"/>
        <v>1100</v>
      </c>
      <c r="AA182" s="868"/>
      <c r="AB182" s="868"/>
      <c r="AC182" s="868">
        <v>1100</v>
      </c>
      <c r="AD182" s="868"/>
      <c r="AE182" s="868"/>
      <c r="AF182" s="868"/>
      <c r="AG182" s="868"/>
      <c r="AH182" s="868"/>
      <c r="AI182" s="868"/>
      <c r="AJ182" s="868"/>
      <c r="AK182" s="868"/>
      <c r="AL182" s="868"/>
      <c r="AM182" s="868">
        <f t="shared" si="19"/>
        <v>1100</v>
      </c>
      <c r="AN182" s="868">
        <f t="shared" si="20"/>
        <v>0</v>
      </c>
      <c r="AO182" s="868"/>
      <c r="AP182" s="868"/>
      <c r="AQ182" s="704"/>
      <c r="AR182" s="704"/>
      <c r="AS182" s="704"/>
      <c r="AT182" s="704"/>
      <c r="AU182" s="704"/>
      <c r="AV182" s="704"/>
      <c r="AW182" s="704"/>
      <c r="AX182" s="704"/>
      <c r="AY182" s="704"/>
      <c r="AZ182" s="704"/>
      <c r="BA182" s="704"/>
      <c r="BB182" s="704"/>
      <c r="BC182" s="704"/>
      <c r="BD182" s="704"/>
      <c r="BE182" s="704"/>
      <c r="BF182" s="704"/>
      <c r="BG182" s="704"/>
      <c r="BH182" s="704"/>
      <c r="BI182" s="704"/>
      <c r="BJ182" s="704"/>
      <c r="BK182" s="704"/>
      <c r="BL182" s="704"/>
      <c r="BM182" s="704"/>
      <c r="BN182" s="704"/>
      <c r="BO182" s="704"/>
      <c r="BP182" s="704"/>
      <c r="BQ182" s="704"/>
      <c r="BR182" s="704"/>
      <c r="BS182" s="704"/>
      <c r="BT182" s="704"/>
      <c r="BU182" s="704"/>
      <c r="BV182" s="704"/>
      <c r="BW182" s="704"/>
      <c r="BX182" s="704"/>
      <c r="BY182" s="704"/>
      <c r="BZ182" s="704"/>
      <c r="CA182" s="704"/>
      <c r="CB182" s="704"/>
      <c r="CC182" s="704"/>
      <c r="CD182" s="704"/>
      <c r="CE182" s="704"/>
      <c r="CF182" s="704"/>
      <c r="CG182" s="704"/>
      <c r="CH182" s="704"/>
      <c r="CI182" s="704"/>
      <c r="CJ182" s="704"/>
      <c r="CK182" s="704"/>
      <c r="CL182" s="704"/>
      <c r="CM182" s="704"/>
      <c r="CN182" s="704"/>
      <c r="CO182" s="704"/>
      <c r="CP182" s="704"/>
      <c r="CQ182" s="704"/>
      <c r="CR182" s="704"/>
      <c r="CS182" s="704"/>
      <c r="CT182" s="704"/>
      <c r="CU182" s="704"/>
      <c r="CV182" s="704"/>
      <c r="CW182" s="704"/>
      <c r="CX182" s="704"/>
      <c r="CY182" s="704"/>
      <c r="CZ182" s="704"/>
      <c r="DA182" s="704"/>
      <c r="DB182" s="704"/>
      <c r="DC182" s="704"/>
      <c r="DD182" s="704"/>
      <c r="DE182" s="704"/>
      <c r="DF182" s="704"/>
      <c r="DG182" s="704"/>
      <c r="DH182" s="704"/>
      <c r="DI182" s="704"/>
      <c r="DJ182" s="704"/>
      <c r="DK182" s="704"/>
      <c r="DL182" s="704"/>
      <c r="DM182" s="704"/>
      <c r="DN182" s="704"/>
      <c r="DO182" s="704"/>
      <c r="DP182" s="704"/>
      <c r="EC182" s="704"/>
      <c r="EF182" s="704"/>
      <c r="EG182" s="704"/>
      <c r="EH182" s="704"/>
      <c r="EI182" s="704"/>
      <c r="EJ182" s="704"/>
      <c r="EK182" s="704"/>
      <c r="EL182" s="704"/>
      <c r="EM182" s="704"/>
      <c r="EN182" s="704"/>
      <c r="EO182" s="704"/>
      <c r="EP182" s="704"/>
      <c r="EQ182" s="704"/>
      <c r="ER182" s="704"/>
      <c r="ES182" s="704"/>
      <c r="ET182" s="704"/>
      <c r="EU182" s="704"/>
      <c r="EV182" s="704"/>
      <c r="EW182" s="704"/>
      <c r="EX182" s="704"/>
      <c r="EY182" s="704"/>
      <c r="EZ182" s="704"/>
      <c r="FA182" s="704"/>
      <c r="FB182" s="704"/>
      <c r="FC182" s="704"/>
      <c r="FD182" s="704"/>
      <c r="FE182" s="704"/>
      <c r="FF182" s="704"/>
      <c r="FG182" s="704"/>
      <c r="FH182" s="704"/>
      <c r="FI182" s="704"/>
      <c r="FK182" s="1034"/>
      <c r="FL182" s="1034"/>
      <c r="FM182" s="1034"/>
      <c r="FN182" s="1034"/>
      <c r="FO182" s="1034"/>
      <c r="FP182" s="1034"/>
      <c r="FQ182" s="1034"/>
      <c r="FR182" s="1034"/>
      <c r="FS182" s="1034"/>
      <c r="FT182" s="1034"/>
      <c r="FU182" s="1034"/>
      <c r="FV182" s="1034"/>
      <c r="FW182" s="1034"/>
      <c r="FX182" s="1034"/>
      <c r="FY182" s="1034"/>
      <c r="FZ182" s="1034"/>
      <c r="GA182" s="1034"/>
      <c r="GB182" s="1034"/>
      <c r="GC182" s="1034"/>
      <c r="GD182" s="1034"/>
      <c r="GE182" s="1034"/>
      <c r="GF182" s="1034"/>
      <c r="GG182" s="1034"/>
      <c r="GH182" s="1034"/>
      <c r="GI182" s="1034"/>
      <c r="GJ182" s="1034"/>
      <c r="GK182" s="1034"/>
      <c r="GL182" s="1034"/>
      <c r="GM182" s="1034"/>
      <c r="GN182" s="1034"/>
      <c r="GO182" s="1034"/>
      <c r="GP182" s="1034"/>
      <c r="GQ182" s="1034"/>
      <c r="GR182" s="1034"/>
      <c r="GS182" s="1034"/>
      <c r="GT182" s="1034"/>
      <c r="GU182" s="1034"/>
      <c r="GV182" s="1034"/>
      <c r="GW182" s="1034"/>
      <c r="GX182" s="1034"/>
      <c r="GY182" s="1034"/>
      <c r="GZ182" s="1034"/>
      <c r="HA182" s="1034"/>
      <c r="HB182" s="1034"/>
      <c r="HC182" s="1034"/>
      <c r="HD182" s="1034"/>
      <c r="HE182" s="1034"/>
      <c r="HF182" s="1034"/>
      <c r="HG182" s="1034"/>
      <c r="HH182" s="1034"/>
      <c r="HI182" s="1034"/>
      <c r="HJ182" s="1034"/>
      <c r="HK182" s="1034"/>
      <c r="HL182" s="1034"/>
      <c r="HM182" s="1034"/>
      <c r="HN182" s="1034"/>
      <c r="HO182" s="1034"/>
      <c r="HP182" s="1034"/>
      <c r="HQ182" s="1034"/>
      <c r="HR182" s="1034"/>
      <c r="HS182" s="1034"/>
      <c r="HT182" s="1034"/>
      <c r="HU182" s="1034"/>
      <c r="HV182" s="704"/>
      <c r="HW182" s="704"/>
      <c r="HX182" s="704"/>
      <c r="HY182" s="704"/>
      <c r="HZ182" s="704"/>
      <c r="IA182" s="704"/>
      <c r="IB182" s="704"/>
      <c r="IC182" s="704"/>
      <c r="ID182" s="1034"/>
    </row>
    <row r="183" spans="1:243" s="706" customFormat="1" ht="27" customHeight="1" thickBot="1" x14ac:dyDescent="0.3">
      <c r="A183" s="691">
        <v>347</v>
      </c>
      <c r="B183" s="694" t="s">
        <v>1206</v>
      </c>
      <c r="C183" s="697">
        <v>282</v>
      </c>
      <c r="D183" s="697">
        <v>632</v>
      </c>
      <c r="E183" s="698">
        <v>35</v>
      </c>
      <c r="F183" s="696" t="s">
        <v>1121</v>
      </c>
      <c r="G183" s="696" t="s">
        <v>1289</v>
      </c>
      <c r="H183" s="767" t="s">
        <v>1127</v>
      </c>
      <c r="I183" s="767" t="s">
        <v>1113</v>
      </c>
      <c r="J183" s="764" t="s">
        <v>1139</v>
      </c>
      <c r="K183" s="761" t="s">
        <v>1115</v>
      </c>
      <c r="L183" s="761" t="s">
        <v>1116</v>
      </c>
      <c r="M183" s="753" t="s">
        <v>1140</v>
      </c>
      <c r="N183" s="753" t="s">
        <v>1141</v>
      </c>
      <c r="O183" s="753" t="s">
        <v>1153</v>
      </c>
      <c r="P183" s="753" t="s">
        <v>1153</v>
      </c>
      <c r="Q183" s="753" t="s">
        <v>1160</v>
      </c>
      <c r="R183" s="753" t="s">
        <v>1160</v>
      </c>
      <c r="S183" s="755">
        <v>4</v>
      </c>
      <c r="T183" s="763">
        <v>4.3</v>
      </c>
      <c r="U183" s="771">
        <v>41456</v>
      </c>
      <c r="V183" s="772">
        <v>42522</v>
      </c>
      <c r="W183" s="874">
        <v>5</v>
      </c>
      <c r="X183" s="1081">
        <v>250000</v>
      </c>
      <c r="Y183" s="1081"/>
      <c r="Z183" s="1081">
        <f t="shared" si="18"/>
        <v>250000</v>
      </c>
      <c r="AA183" s="868"/>
      <c r="AB183" s="868"/>
      <c r="AC183" s="868"/>
      <c r="AD183" s="868"/>
      <c r="AE183" s="868">
        <v>250000</v>
      </c>
      <c r="AF183" s="868"/>
      <c r="AG183" s="868"/>
      <c r="AH183" s="868">
        <v>0</v>
      </c>
      <c r="AI183" s="868"/>
      <c r="AJ183" s="868"/>
      <c r="AK183" s="868"/>
      <c r="AL183" s="868"/>
      <c r="AM183" s="868">
        <f t="shared" si="19"/>
        <v>250000</v>
      </c>
      <c r="AN183" s="868">
        <f t="shared" si="20"/>
        <v>0</v>
      </c>
      <c r="AO183" s="915">
        <v>262500</v>
      </c>
      <c r="AP183" s="868">
        <v>275600</v>
      </c>
      <c r="AQ183" s="704"/>
      <c r="AR183" s="704"/>
      <c r="AS183" s="704"/>
      <c r="AT183" s="704"/>
      <c r="AU183" s="704"/>
      <c r="AV183" s="704"/>
      <c r="AW183" s="704"/>
      <c r="AX183" s="704"/>
      <c r="AY183" s="704"/>
      <c r="AZ183" s="704"/>
      <c r="BA183" s="704"/>
      <c r="BB183" s="704"/>
      <c r="BC183" s="704"/>
      <c r="BD183" s="704"/>
      <c r="BE183" s="704"/>
      <c r="BF183" s="704"/>
      <c r="BG183" s="704"/>
      <c r="BH183" s="704"/>
      <c r="BI183" s="704"/>
      <c r="BJ183" s="704"/>
      <c r="BK183" s="704"/>
      <c r="BL183" s="704"/>
      <c r="BM183" s="704"/>
      <c r="BN183" s="704"/>
      <c r="BO183" s="704"/>
      <c r="BP183" s="704"/>
      <c r="BQ183" s="704"/>
      <c r="BR183" s="704"/>
      <c r="BS183" s="704"/>
      <c r="BT183" s="704"/>
      <c r="BU183" s="704"/>
      <c r="BV183" s="704"/>
      <c r="BW183" s="704"/>
      <c r="BX183" s="704"/>
      <c r="BY183" s="704"/>
      <c r="BZ183" s="704"/>
      <c r="CA183" s="704"/>
      <c r="CB183" s="704"/>
      <c r="CC183" s="704"/>
      <c r="CD183" s="704"/>
      <c r="CE183" s="704"/>
      <c r="CF183" s="704"/>
      <c r="CG183" s="704"/>
      <c r="CH183" s="704"/>
      <c r="CI183" s="704"/>
      <c r="CJ183" s="704"/>
      <c r="CK183" s="704"/>
      <c r="CL183" s="704"/>
      <c r="CM183" s="704"/>
      <c r="CN183" s="704"/>
      <c r="CO183" s="704"/>
      <c r="CP183" s="704"/>
      <c r="CQ183" s="704"/>
      <c r="CR183" s="704"/>
      <c r="CS183" s="704"/>
      <c r="CT183" s="704"/>
      <c r="CU183" s="704"/>
      <c r="CV183" s="704"/>
      <c r="CW183" s="704"/>
      <c r="CX183" s="704"/>
      <c r="CY183" s="704"/>
      <c r="CZ183" s="704"/>
      <c r="DA183" s="704"/>
      <c r="DB183" s="704"/>
      <c r="DC183" s="704"/>
      <c r="DD183" s="704"/>
      <c r="DE183" s="704"/>
      <c r="DF183" s="704"/>
      <c r="DG183" s="704"/>
      <c r="DH183" s="704"/>
      <c r="DI183" s="704"/>
      <c r="DJ183" s="704"/>
      <c r="DK183" s="704"/>
      <c r="DL183" s="704"/>
      <c r="DM183" s="704"/>
      <c r="DN183" s="704"/>
      <c r="DO183" s="704"/>
      <c r="DP183" s="704"/>
      <c r="DQ183" s="704"/>
      <c r="DR183" s="704"/>
      <c r="DS183" s="704"/>
      <c r="DT183" s="704"/>
      <c r="DU183" s="704"/>
      <c r="DV183" s="704"/>
      <c r="DW183" s="704"/>
      <c r="DX183" s="704"/>
      <c r="DY183" s="704"/>
      <c r="DZ183" s="704"/>
      <c r="EA183" s="704"/>
      <c r="EB183" s="704"/>
      <c r="ED183" s="704"/>
      <c r="EE183" s="704"/>
      <c r="EF183" s="704"/>
      <c r="EG183" s="704"/>
      <c r="EH183" s="704"/>
      <c r="EI183" s="704"/>
      <c r="EJ183" s="704"/>
      <c r="EK183" s="704"/>
      <c r="EL183" s="704"/>
      <c r="EM183" s="704"/>
      <c r="EN183" s="704"/>
      <c r="EO183" s="704"/>
      <c r="EP183" s="704"/>
      <c r="EQ183" s="704"/>
      <c r="ER183" s="704"/>
      <c r="ES183" s="704"/>
      <c r="ET183" s="704"/>
      <c r="EU183" s="704"/>
      <c r="EV183" s="704"/>
      <c r="EW183" s="704"/>
      <c r="EX183" s="704"/>
      <c r="EY183" s="704"/>
      <c r="EZ183" s="704"/>
      <c r="FA183" s="704"/>
      <c r="FB183" s="704"/>
      <c r="FC183" s="704"/>
      <c r="FD183" s="704"/>
      <c r="FE183" s="704"/>
      <c r="FF183" s="704"/>
      <c r="FG183" s="704"/>
      <c r="FH183" s="704"/>
      <c r="FI183" s="704"/>
      <c r="FJ183" s="704"/>
      <c r="FK183" s="1035"/>
      <c r="FL183" s="704"/>
      <c r="FM183" s="704"/>
      <c r="FN183" s="704"/>
      <c r="FO183" s="704"/>
      <c r="FP183" s="704"/>
      <c r="FQ183" s="704"/>
      <c r="FR183" s="704"/>
      <c r="FS183" s="704"/>
      <c r="FT183" s="704"/>
      <c r="FU183" s="704"/>
      <c r="FV183" s="704"/>
      <c r="FW183" s="704"/>
      <c r="FX183" s="704"/>
      <c r="FY183" s="704"/>
      <c r="FZ183" s="704"/>
      <c r="GA183" s="704"/>
      <c r="GB183" s="704"/>
      <c r="GC183" s="704"/>
      <c r="GD183" s="704"/>
      <c r="GE183" s="704"/>
      <c r="GF183" s="704"/>
      <c r="GG183" s="704"/>
      <c r="GH183" s="704"/>
      <c r="GI183" s="704"/>
      <c r="GJ183" s="704"/>
      <c r="GK183" s="704"/>
      <c r="GL183" s="704"/>
      <c r="GV183" s="704"/>
      <c r="GW183" s="704"/>
      <c r="GX183" s="704"/>
      <c r="GY183" s="704"/>
      <c r="GZ183" s="704"/>
      <c r="HA183" s="704"/>
      <c r="HB183" s="704"/>
      <c r="HC183" s="704"/>
      <c r="HD183" s="704"/>
      <c r="HE183" s="704"/>
      <c r="HF183" s="704"/>
      <c r="HG183" s="704"/>
      <c r="HH183" s="704"/>
      <c r="HI183" s="704"/>
      <c r="HJ183" s="704"/>
      <c r="HK183" s="704"/>
      <c r="HL183" s="704"/>
      <c r="HM183" s="704"/>
      <c r="HN183" s="704"/>
      <c r="HO183" s="704"/>
      <c r="HP183" s="704"/>
      <c r="HQ183" s="704"/>
      <c r="HR183" s="704"/>
      <c r="HV183" s="1034"/>
      <c r="HW183" s="1034"/>
      <c r="HX183" s="1034"/>
      <c r="HY183" s="1034"/>
      <c r="HZ183" s="1034"/>
      <c r="IA183" s="1034"/>
      <c r="IB183" s="1034"/>
      <c r="IC183" s="1034"/>
    </row>
    <row r="184" spans="1:243" ht="30" customHeight="1" thickBot="1" x14ac:dyDescent="0.25">
      <c r="A184" s="1163" t="s">
        <v>1668</v>
      </c>
      <c r="B184" s="1164"/>
      <c r="C184" s="1164"/>
      <c r="D184" s="1164"/>
      <c r="E184" s="1164"/>
      <c r="F184" s="1164"/>
      <c r="G184" s="1164"/>
      <c r="H184" s="1165"/>
      <c r="I184" s="767"/>
      <c r="J184" s="764"/>
      <c r="K184" s="761"/>
      <c r="L184" s="761"/>
      <c r="M184" s="753"/>
      <c r="N184" s="753"/>
      <c r="O184" s="753"/>
      <c r="P184" s="753"/>
      <c r="Q184" s="753"/>
      <c r="R184" s="753"/>
      <c r="S184" s="755"/>
      <c r="T184" s="763"/>
      <c r="U184" s="771"/>
      <c r="V184" s="772"/>
      <c r="W184" s="829"/>
      <c r="X184" s="1094">
        <f>SUM(X90:X183)</f>
        <v>22926400</v>
      </c>
      <c r="Y184" s="1094">
        <f t="shared" ref="Y184:AP184" si="21">SUM(Y90:Y183)</f>
        <v>4873400</v>
      </c>
      <c r="Z184" s="1094">
        <f t="shared" si="21"/>
        <v>27799800</v>
      </c>
      <c r="AA184" s="1094">
        <f t="shared" si="21"/>
        <v>10400</v>
      </c>
      <c r="AB184" s="1094">
        <f t="shared" si="21"/>
        <v>1496900</v>
      </c>
      <c r="AC184" s="1094">
        <f t="shared" si="21"/>
        <v>2873700</v>
      </c>
      <c r="AD184" s="1094">
        <f t="shared" si="21"/>
        <v>5179300</v>
      </c>
      <c r="AE184" s="1094">
        <f t="shared" si="21"/>
        <v>5448000</v>
      </c>
      <c r="AF184" s="1094">
        <f t="shared" si="21"/>
        <v>3326900.3</v>
      </c>
      <c r="AG184" s="1094">
        <f t="shared" si="21"/>
        <v>3223000</v>
      </c>
      <c r="AH184" s="1094">
        <f t="shared" si="21"/>
        <v>2496200</v>
      </c>
      <c r="AI184" s="1094">
        <f t="shared" si="21"/>
        <v>1734700</v>
      </c>
      <c r="AJ184" s="1094">
        <f t="shared" si="21"/>
        <v>900000</v>
      </c>
      <c r="AK184" s="1094">
        <f t="shared" si="21"/>
        <v>700000</v>
      </c>
      <c r="AL184" s="1094">
        <f t="shared" si="21"/>
        <v>410700</v>
      </c>
      <c r="AM184" s="1094">
        <f t="shared" si="21"/>
        <v>27799800.300000001</v>
      </c>
      <c r="AN184" s="1094">
        <f t="shared" si="21"/>
        <v>-0.30000000000291038</v>
      </c>
      <c r="AO184" s="1094">
        <f t="shared" si="21"/>
        <v>17807600</v>
      </c>
      <c r="AP184" s="1094">
        <f t="shared" si="21"/>
        <v>15261900</v>
      </c>
      <c r="EP184" s="706"/>
      <c r="FX184" s="1035"/>
      <c r="GZ184" s="706"/>
      <c r="HA184" s="706"/>
      <c r="HB184" s="706"/>
      <c r="HC184" s="706"/>
      <c r="HD184" s="706"/>
      <c r="HE184" s="706"/>
      <c r="HF184" s="706"/>
      <c r="HG184" s="706"/>
      <c r="HH184" s="706"/>
    </row>
    <row r="185" spans="1:243" ht="9.75" customHeight="1" thickBot="1" x14ac:dyDescent="0.25">
      <c r="A185" s="834"/>
      <c r="B185" s="835"/>
      <c r="C185" s="836"/>
      <c r="D185" s="836"/>
      <c r="E185" s="837"/>
      <c r="F185" s="1048"/>
      <c r="G185" s="696"/>
      <c r="H185" s="767"/>
      <c r="I185" s="767"/>
      <c r="J185" s="764"/>
      <c r="K185" s="761"/>
      <c r="L185" s="761"/>
      <c r="M185" s="753"/>
      <c r="N185" s="753"/>
      <c r="O185" s="753"/>
      <c r="P185" s="753"/>
      <c r="Q185" s="753"/>
      <c r="R185" s="753"/>
      <c r="S185" s="755"/>
      <c r="T185" s="763"/>
      <c r="U185" s="771"/>
      <c r="V185" s="772"/>
      <c r="W185" s="829"/>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EP185" s="706"/>
      <c r="FX185" s="1035"/>
      <c r="GZ185" s="706"/>
      <c r="HA185" s="706"/>
      <c r="HB185" s="706"/>
      <c r="HC185" s="706"/>
      <c r="HD185" s="706"/>
      <c r="HE185" s="706"/>
      <c r="HF185" s="706"/>
      <c r="HG185" s="706"/>
      <c r="HH185" s="706"/>
    </row>
    <row r="186" spans="1:243" ht="30" customHeight="1" thickBot="1" x14ac:dyDescent="0.25">
      <c r="A186" s="1121" t="s">
        <v>1435</v>
      </c>
      <c r="B186" s="1114"/>
      <c r="C186" s="1114"/>
      <c r="D186" s="1114"/>
      <c r="E186" s="1114"/>
      <c r="F186" s="1114"/>
      <c r="G186" s="1114"/>
      <c r="H186" s="1117"/>
      <c r="I186" s="767"/>
      <c r="J186" s="764"/>
      <c r="K186" s="761"/>
      <c r="L186" s="761"/>
      <c r="M186" s="753"/>
      <c r="N186" s="753"/>
      <c r="O186" s="753"/>
      <c r="P186" s="753"/>
      <c r="Q186" s="753"/>
      <c r="R186" s="753"/>
      <c r="S186" s="755"/>
      <c r="T186" s="763"/>
      <c r="U186" s="771"/>
      <c r="V186" s="772"/>
      <c r="W186" s="829"/>
      <c r="X186" s="1094">
        <f>X184+X87</f>
        <v>46920100</v>
      </c>
      <c r="Y186" s="1094">
        <f t="shared" ref="Y186:AP186" si="22">Y184+Y87</f>
        <v>9921500</v>
      </c>
      <c r="Z186" s="1094">
        <f t="shared" si="22"/>
        <v>56841600</v>
      </c>
      <c r="AA186" s="1094">
        <f t="shared" si="22"/>
        <v>10400</v>
      </c>
      <c r="AB186" s="1094">
        <f t="shared" si="22"/>
        <v>5643300</v>
      </c>
      <c r="AC186" s="1094">
        <f t="shared" si="22"/>
        <v>5697500</v>
      </c>
      <c r="AD186" s="1094">
        <f t="shared" si="22"/>
        <v>8260200</v>
      </c>
      <c r="AE186" s="1094">
        <f t="shared" si="22"/>
        <v>9661100</v>
      </c>
      <c r="AF186" s="1094">
        <f t="shared" si="22"/>
        <v>7144000.2999999998</v>
      </c>
      <c r="AG186" s="1094">
        <f t="shared" si="22"/>
        <v>7855700</v>
      </c>
      <c r="AH186" s="1094">
        <f t="shared" si="22"/>
        <v>4138000</v>
      </c>
      <c r="AI186" s="1094">
        <f t="shared" si="22"/>
        <v>3627700</v>
      </c>
      <c r="AJ186" s="1094">
        <f t="shared" si="22"/>
        <v>2480000</v>
      </c>
      <c r="AK186" s="1094">
        <f t="shared" si="22"/>
        <v>1900000</v>
      </c>
      <c r="AL186" s="1094">
        <f t="shared" si="22"/>
        <v>423700</v>
      </c>
      <c r="AM186" s="1094">
        <f t="shared" si="22"/>
        <v>56841600.299999997</v>
      </c>
      <c r="AN186" s="1094">
        <f t="shared" si="22"/>
        <v>-0.30000000000291038</v>
      </c>
      <c r="AO186" s="1094">
        <f t="shared" si="22"/>
        <v>36070700</v>
      </c>
      <c r="AP186" s="1094">
        <f t="shared" si="22"/>
        <v>33222500</v>
      </c>
      <c r="EP186" s="706"/>
      <c r="FX186" s="1035"/>
      <c r="GZ186" s="706"/>
      <c r="HA186" s="706"/>
      <c r="HB186" s="706"/>
      <c r="HC186" s="706"/>
      <c r="HD186" s="706"/>
      <c r="HE186" s="706"/>
      <c r="HF186" s="706"/>
      <c r="HG186" s="706"/>
      <c r="HH186" s="706"/>
    </row>
    <row r="187" spans="1:243" ht="9.75" customHeight="1" x14ac:dyDescent="0.2">
      <c r="A187" s="747"/>
      <c r="B187" s="709"/>
      <c r="C187" s="697"/>
      <c r="D187" s="697"/>
      <c r="E187" s="698"/>
      <c r="F187" s="696"/>
      <c r="G187" s="696"/>
      <c r="H187" s="767"/>
      <c r="I187" s="767"/>
      <c r="J187" s="764"/>
      <c r="K187" s="761"/>
      <c r="L187" s="761"/>
      <c r="M187" s="753"/>
      <c r="N187" s="753"/>
      <c r="O187" s="753"/>
      <c r="P187" s="753"/>
      <c r="Q187" s="753"/>
      <c r="R187" s="753"/>
      <c r="S187" s="755"/>
      <c r="T187" s="763"/>
      <c r="U187" s="771"/>
      <c r="V187" s="772"/>
      <c r="W187" s="710"/>
      <c r="X187" s="1059"/>
      <c r="Y187" s="868"/>
      <c r="Z187" s="868"/>
      <c r="AA187" s="868"/>
      <c r="AB187" s="868"/>
      <c r="AC187" s="868"/>
      <c r="AD187" s="868"/>
      <c r="AE187" s="868"/>
      <c r="AF187" s="868"/>
      <c r="AG187" s="868"/>
      <c r="AH187" s="868"/>
      <c r="AI187" s="868"/>
      <c r="AJ187" s="868"/>
      <c r="AK187" s="868"/>
      <c r="AL187" s="915"/>
      <c r="AM187" s="868"/>
      <c r="EP187" s="706"/>
      <c r="FX187" s="1035"/>
      <c r="GZ187" s="706"/>
      <c r="HA187" s="706"/>
      <c r="HB187" s="706"/>
      <c r="HC187" s="706"/>
      <c r="HD187" s="706"/>
      <c r="HE187" s="706"/>
      <c r="HF187" s="706"/>
      <c r="HG187" s="706"/>
      <c r="HH187" s="706"/>
    </row>
    <row r="188" spans="1:243" ht="34.5" customHeight="1" x14ac:dyDescent="0.2">
      <c r="A188" s="1166" t="s">
        <v>1677</v>
      </c>
      <c r="B188" s="1167"/>
      <c r="C188" s="1167"/>
      <c r="D188" s="1167"/>
      <c r="E188" s="1167"/>
      <c r="F188" s="1167"/>
      <c r="G188" s="1167"/>
      <c r="H188" s="1167"/>
      <c r="I188" s="1115"/>
      <c r="J188" s="1115"/>
      <c r="K188" s="1115"/>
      <c r="L188" s="1115"/>
      <c r="M188" s="1115"/>
      <c r="N188" s="1115"/>
      <c r="O188" s="1115"/>
      <c r="P188" s="1116"/>
      <c r="Q188" s="753"/>
      <c r="R188" s="753"/>
      <c r="S188" s="755"/>
      <c r="T188" s="763"/>
      <c r="U188" s="771"/>
      <c r="V188" s="772"/>
      <c r="W188" s="710"/>
      <c r="X188" s="1059"/>
      <c r="Y188" s="868"/>
      <c r="Z188" s="868"/>
      <c r="AA188" s="868"/>
      <c r="AB188" s="868"/>
      <c r="AC188" s="868"/>
      <c r="AD188" s="868"/>
      <c r="AE188" s="868"/>
      <c r="AF188" s="868"/>
      <c r="AG188" s="868"/>
      <c r="AH188" s="868"/>
      <c r="AI188" s="868"/>
      <c r="AJ188" s="868"/>
      <c r="AK188" s="868"/>
      <c r="AL188" s="915"/>
      <c r="AM188" s="868"/>
      <c r="AO188" s="868"/>
      <c r="AP188" s="868"/>
      <c r="EP188" s="706"/>
      <c r="FX188" s="1035"/>
      <c r="GZ188" s="706"/>
      <c r="HA188" s="706"/>
      <c r="HB188" s="706"/>
      <c r="HC188" s="706"/>
      <c r="HD188" s="706"/>
      <c r="HE188" s="706"/>
      <c r="HF188" s="706"/>
      <c r="HG188" s="706"/>
      <c r="HH188" s="706"/>
    </row>
    <row r="189" spans="1:243" s="854" customFormat="1" ht="30" customHeight="1" x14ac:dyDescent="0.2">
      <c r="A189" s="1157" t="s">
        <v>1437</v>
      </c>
      <c r="B189" s="1158"/>
      <c r="C189" s="1158"/>
      <c r="D189" s="1158"/>
      <c r="E189" s="1158"/>
      <c r="F189" s="1158"/>
      <c r="G189" s="1158"/>
      <c r="H189" s="1159"/>
      <c r="I189" s="841"/>
      <c r="J189" s="842"/>
      <c r="K189" s="843"/>
      <c r="L189" s="843"/>
      <c r="M189" s="844"/>
      <c r="N189" s="844"/>
      <c r="O189" s="844"/>
      <c r="P189" s="844"/>
      <c r="Q189" s="844"/>
      <c r="R189" s="844"/>
      <c r="S189" s="845"/>
      <c r="T189" s="846"/>
      <c r="U189" s="847"/>
      <c r="V189" s="848"/>
      <c r="W189" s="849"/>
      <c r="X189" s="1102"/>
      <c r="Y189" s="1103"/>
      <c r="Z189" s="1103"/>
      <c r="AA189" s="1103"/>
      <c r="AB189" s="1103"/>
      <c r="AC189" s="1103"/>
      <c r="AD189" s="1103"/>
      <c r="AE189" s="1103"/>
      <c r="AF189" s="1103"/>
      <c r="AG189" s="1103"/>
      <c r="AH189" s="1103"/>
      <c r="AI189" s="1103"/>
      <c r="AJ189" s="1103"/>
      <c r="AK189" s="1103"/>
      <c r="AL189" s="1104"/>
      <c r="AM189" s="1103"/>
      <c r="AN189" s="1105"/>
      <c r="AO189" s="1103"/>
      <c r="AP189" s="1103"/>
      <c r="EP189" s="855"/>
      <c r="FX189" s="1049"/>
      <c r="GZ189" s="855"/>
      <c r="HA189" s="855"/>
      <c r="HB189" s="855"/>
      <c r="HC189" s="855"/>
      <c r="HD189" s="855"/>
      <c r="HE189" s="855"/>
      <c r="HF189" s="855"/>
      <c r="HG189" s="855"/>
      <c r="HH189" s="855"/>
    </row>
    <row r="190" spans="1:243" s="706" customFormat="1" ht="27" customHeight="1" x14ac:dyDescent="0.25">
      <c r="A190" s="691">
        <v>1</v>
      </c>
      <c r="B190" s="694" t="s">
        <v>1290</v>
      </c>
      <c r="C190" s="696">
        <v>201</v>
      </c>
      <c r="D190" s="697">
        <v>536</v>
      </c>
      <c r="E190" s="707">
        <v>1</v>
      </c>
      <c r="F190" s="696" t="s">
        <v>1123</v>
      </c>
      <c r="G190" s="696" t="s">
        <v>1292</v>
      </c>
      <c r="H190" s="761" t="s">
        <v>1112</v>
      </c>
      <c r="I190" s="767" t="s">
        <v>1113</v>
      </c>
      <c r="J190" s="753" t="s">
        <v>1293</v>
      </c>
      <c r="K190" s="761" t="s">
        <v>1115</v>
      </c>
      <c r="L190" s="761" t="s">
        <v>1116</v>
      </c>
      <c r="M190" s="753" t="s">
        <v>1152</v>
      </c>
      <c r="N190" s="753" t="s">
        <v>1152</v>
      </c>
      <c r="O190" s="753" t="s">
        <v>1153</v>
      </c>
      <c r="P190" s="753" t="s">
        <v>1291</v>
      </c>
      <c r="Q190" s="753" t="s">
        <v>1120</v>
      </c>
      <c r="R190" s="753" t="s">
        <v>1160</v>
      </c>
      <c r="S190" s="755">
        <v>1</v>
      </c>
      <c r="T190" s="763">
        <v>1.2</v>
      </c>
      <c r="U190" s="771">
        <v>41456</v>
      </c>
      <c r="V190" s="772">
        <v>42522</v>
      </c>
      <c r="W190" s="874">
        <v>7</v>
      </c>
      <c r="X190" s="1081">
        <v>136000</v>
      </c>
      <c r="Y190" s="1081"/>
      <c r="Z190" s="1081">
        <f t="shared" ref="Z190:Z214" si="23">Y190+X190</f>
        <v>136000</v>
      </c>
      <c r="AA190" s="868"/>
      <c r="AB190" s="868"/>
      <c r="AC190" s="868">
        <v>18000</v>
      </c>
      <c r="AD190" s="868">
        <v>25000</v>
      </c>
      <c r="AE190" s="868">
        <v>25000</v>
      </c>
      <c r="AF190" s="868">
        <v>18000</v>
      </c>
      <c r="AG190" s="868">
        <v>25000</v>
      </c>
      <c r="AH190" s="868">
        <v>25000</v>
      </c>
      <c r="AI190" s="868"/>
      <c r="AJ190" s="868"/>
      <c r="AK190" s="868"/>
      <c r="AL190" s="868"/>
      <c r="AM190" s="868">
        <f t="shared" ref="AM190:AM214" si="24">SUM(AA190:AL190)</f>
        <v>136000</v>
      </c>
      <c r="AN190" s="868">
        <f t="shared" ref="AN190:AN214" si="25">Z190-AM190</f>
        <v>0</v>
      </c>
      <c r="AO190" s="915">
        <v>0</v>
      </c>
      <c r="AP190" s="868">
        <v>0</v>
      </c>
      <c r="ED190" s="704"/>
      <c r="EE190" s="704"/>
      <c r="FJ190" s="704"/>
      <c r="FK190" s="1035"/>
      <c r="FL190" s="704"/>
      <c r="FM190" s="704"/>
      <c r="FN190" s="704"/>
      <c r="FO190" s="704"/>
      <c r="FP190" s="704"/>
      <c r="FQ190" s="704"/>
      <c r="FR190" s="704"/>
      <c r="FS190" s="704"/>
      <c r="FT190" s="704"/>
      <c r="FU190" s="704"/>
      <c r="FV190" s="704"/>
      <c r="FW190" s="704"/>
      <c r="FX190" s="704"/>
      <c r="FY190" s="704"/>
      <c r="FZ190" s="704"/>
      <c r="GA190" s="704"/>
      <c r="GB190" s="704"/>
      <c r="GC190" s="704"/>
      <c r="GD190" s="704"/>
      <c r="GE190" s="704"/>
      <c r="GF190" s="704"/>
      <c r="GG190" s="704"/>
      <c r="GH190" s="704"/>
      <c r="GI190" s="704"/>
      <c r="GJ190" s="704"/>
      <c r="GK190" s="704"/>
      <c r="GL190" s="704"/>
      <c r="GM190" s="704"/>
      <c r="GN190" s="704"/>
      <c r="GO190" s="704"/>
      <c r="GP190" s="704"/>
      <c r="GQ190" s="704"/>
      <c r="GR190" s="704"/>
      <c r="GS190" s="704"/>
      <c r="GT190" s="704"/>
      <c r="GU190" s="704"/>
      <c r="HQ190" s="704"/>
      <c r="HR190" s="704"/>
      <c r="HS190" s="704"/>
      <c r="HT190" s="704"/>
      <c r="HU190" s="704"/>
      <c r="HV190" s="1034"/>
      <c r="HW190" s="1034"/>
      <c r="HX190" s="1034"/>
      <c r="HY190" s="1034"/>
      <c r="HZ190" s="1034"/>
      <c r="IA190" s="1034"/>
      <c r="IB190" s="1034"/>
      <c r="IC190" s="1034"/>
      <c r="ID190" s="704"/>
    </row>
    <row r="191" spans="1:243" s="814" customFormat="1" ht="27" customHeight="1" x14ac:dyDescent="0.25">
      <c r="A191" s="1122">
        <v>67</v>
      </c>
      <c r="B191" s="694" t="s">
        <v>1290</v>
      </c>
      <c r="C191" s="696">
        <v>219</v>
      </c>
      <c r="D191" s="697">
        <v>532</v>
      </c>
      <c r="E191" s="707">
        <v>97</v>
      </c>
      <c r="F191" s="696" t="s">
        <v>1121</v>
      </c>
      <c r="G191" s="1037" t="s">
        <v>1523</v>
      </c>
      <c r="H191" s="767" t="s">
        <v>1112</v>
      </c>
      <c r="I191" s="752" t="s">
        <v>1113</v>
      </c>
      <c r="J191" s="753" t="s">
        <v>1293</v>
      </c>
      <c r="K191" s="753" t="s">
        <v>1151</v>
      </c>
      <c r="L191" s="753" t="s">
        <v>1116</v>
      </c>
      <c r="M191" s="753" t="s">
        <v>1152</v>
      </c>
      <c r="N191" s="753" t="s">
        <v>1153</v>
      </c>
      <c r="O191" s="753" t="s">
        <v>1153</v>
      </c>
      <c r="P191" s="753" t="s">
        <v>1153</v>
      </c>
      <c r="Q191" s="765" t="s">
        <v>1120</v>
      </c>
      <c r="R191" s="765" t="s">
        <v>1120</v>
      </c>
      <c r="S191" s="755">
        <v>4</v>
      </c>
      <c r="T191" s="763">
        <v>4.5</v>
      </c>
      <c r="U191" s="757">
        <v>41456</v>
      </c>
      <c r="V191" s="758">
        <v>41791</v>
      </c>
      <c r="W191" s="701">
        <v>25</v>
      </c>
      <c r="X191" s="1081">
        <v>1000000</v>
      </c>
      <c r="Y191" s="1082"/>
      <c r="Z191" s="1081">
        <f t="shared" si="23"/>
        <v>1000000</v>
      </c>
      <c r="AA191" s="868"/>
      <c r="AB191" s="868"/>
      <c r="AC191" s="868">
        <v>250000</v>
      </c>
      <c r="AD191" s="868">
        <v>250000</v>
      </c>
      <c r="AE191" s="868">
        <v>250000</v>
      </c>
      <c r="AF191" s="868">
        <v>250000</v>
      </c>
      <c r="AG191" s="868"/>
      <c r="AH191" s="868"/>
      <c r="AI191" s="868"/>
      <c r="AJ191" s="868"/>
      <c r="AK191" s="868"/>
      <c r="AL191" s="868"/>
      <c r="AM191" s="868">
        <f t="shared" si="24"/>
        <v>1000000</v>
      </c>
      <c r="AN191" s="868">
        <f t="shared" si="25"/>
        <v>0</v>
      </c>
      <c r="AO191" s="868"/>
      <c r="AP191" s="868"/>
      <c r="AQ191" s="704"/>
      <c r="AR191" s="704"/>
      <c r="AS191" s="704"/>
      <c r="AT191" s="704"/>
      <c r="AU191" s="704"/>
      <c r="AV191" s="704"/>
      <c r="AW191" s="704"/>
      <c r="AX191" s="704"/>
      <c r="AY191" s="704"/>
      <c r="AZ191" s="704"/>
      <c r="BA191" s="704"/>
      <c r="BB191" s="704"/>
      <c r="BC191" s="704"/>
      <c r="BD191" s="704"/>
      <c r="BE191" s="704"/>
      <c r="BF191" s="704"/>
      <c r="BG191" s="704"/>
      <c r="BH191" s="704"/>
      <c r="BI191" s="704"/>
      <c r="BJ191" s="704"/>
      <c r="BK191" s="704"/>
      <c r="BL191" s="704"/>
      <c r="BM191" s="704"/>
      <c r="BN191" s="704"/>
      <c r="BO191" s="704"/>
      <c r="BP191" s="704"/>
      <c r="BQ191" s="704"/>
      <c r="BR191" s="704"/>
      <c r="BS191" s="704"/>
      <c r="BT191" s="704"/>
      <c r="BU191" s="704"/>
      <c r="BV191" s="704"/>
      <c r="BW191" s="704"/>
      <c r="BX191" s="704"/>
      <c r="BY191" s="704"/>
      <c r="BZ191" s="704"/>
      <c r="CA191" s="704"/>
      <c r="CB191" s="704"/>
      <c r="CC191" s="704"/>
      <c r="CD191" s="704"/>
      <c r="CE191" s="704"/>
      <c r="CF191" s="704"/>
      <c r="CG191" s="704"/>
      <c r="CH191" s="704"/>
      <c r="CI191" s="704"/>
      <c r="CJ191" s="704"/>
      <c r="CK191" s="704"/>
      <c r="CL191" s="704"/>
      <c r="CM191" s="704"/>
      <c r="CN191" s="704"/>
      <c r="CO191" s="704"/>
      <c r="CP191" s="704"/>
      <c r="CQ191" s="704"/>
      <c r="CR191" s="704"/>
      <c r="CS191" s="704"/>
      <c r="CT191" s="704"/>
      <c r="CU191" s="704"/>
      <c r="CV191" s="704"/>
      <c r="CW191" s="704"/>
      <c r="CX191" s="704"/>
      <c r="CY191" s="704"/>
      <c r="CZ191" s="704"/>
      <c r="DA191" s="704"/>
      <c r="DB191" s="704"/>
      <c r="DC191" s="704"/>
      <c r="DD191" s="704"/>
      <c r="DE191" s="704"/>
      <c r="DF191" s="704"/>
      <c r="DG191" s="704"/>
      <c r="DH191" s="704"/>
      <c r="DI191" s="704"/>
      <c r="DJ191" s="704"/>
      <c r="DK191" s="704"/>
      <c r="DL191" s="704"/>
      <c r="DM191" s="704"/>
      <c r="DN191" s="704"/>
      <c r="DO191" s="704"/>
      <c r="DP191" s="704"/>
      <c r="DQ191" s="706"/>
      <c r="DR191" s="706"/>
      <c r="DS191" s="706"/>
      <c r="DT191" s="706"/>
      <c r="DU191" s="706"/>
      <c r="DV191" s="706"/>
      <c r="DW191" s="706"/>
      <c r="DX191" s="706"/>
      <c r="DY191" s="706"/>
      <c r="DZ191" s="706"/>
      <c r="EA191" s="706"/>
      <c r="EB191" s="706"/>
      <c r="EC191" s="704"/>
      <c r="ED191" s="704"/>
      <c r="EE191" s="704"/>
      <c r="EF191" s="706"/>
      <c r="EG191" s="706"/>
      <c r="EH191" s="706"/>
      <c r="EI191" s="706"/>
      <c r="EJ191" s="706"/>
      <c r="EK191" s="706"/>
      <c r="EL191" s="706"/>
      <c r="EM191" s="706"/>
      <c r="EN191" s="706"/>
      <c r="EO191" s="706"/>
      <c r="EP191" s="706"/>
      <c r="EQ191" s="706"/>
      <c r="ER191" s="706"/>
      <c r="ES191" s="706"/>
      <c r="ET191" s="706"/>
      <c r="EU191" s="706"/>
      <c r="EV191" s="706"/>
      <c r="EW191" s="706"/>
      <c r="EX191" s="706"/>
      <c r="EY191" s="706"/>
      <c r="EZ191" s="706"/>
      <c r="FA191" s="706"/>
      <c r="FB191" s="706"/>
      <c r="FC191" s="706"/>
      <c r="FD191" s="706"/>
      <c r="FE191" s="706"/>
      <c r="FF191" s="706"/>
      <c r="FG191" s="706"/>
      <c r="FH191" s="706"/>
      <c r="FI191" s="704"/>
      <c r="FJ191" s="706"/>
      <c r="FK191" s="1034"/>
      <c r="FL191" s="1034"/>
      <c r="FM191" s="1034"/>
      <c r="FN191" s="1034"/>
      <c r="FO191" s="1034"/>
      <c r="FP191" s="1034"/>
      <c r="FQ191" s="1034"/>
      <c r="FR191" s="1034"/>
      <c r="FS191" s="1034"/>
      <c r="FT191" s="1034"/>
      <c r="FU191" s="1034"/>
      <c r="FV191" s="1034"/>
      <c r="FW191" s="1034"/>
      <c r="FX191" s="1034"/>
      <c r="FY191" s="1034"/>
      <c r="FZ191" s="1034"/>
      <c r="GA191" s="1034"/>
      <c r="GB191" s="1034"/>
      <c r="GC191" s="1034"/>
      <c r="GD191" s="1034"/>
      <c r="GE191" s="1034"/>
      <c r="GF191" s="1034"/>
      <c r="GG191" s="1034"/>
      <c r="GH191" s="1034"/>
      <c r="GI191" s="1034"/>
      <c r="GJ191" s="1034"/>
      <c r="GK191" s="1034"/>
      <c r="GL191" s="1034"/>
      <c r="GM191" s="1034"/>
      <c r="GN191" s="1034"/>
      <c r="GO191" s="1034"/>
      <c r="GP191" s="1034"/>
      <c r="GQ191" s="1034"/>
      <c r="GR191" s="1034"/>
      <c r="GS191" s="1034"/>
      <c r="GT191" s="1034"/>
      <c r="GU191" s="1034"/>
      <c r="GV191" s="1034"/>
      <c r="GW191" s="1034"/>
      <c r="GX191" s="1034"/>
      <c r="GY191" s="1034"/>
      <c r="GZ191" s="1034"/>
      <c r="HA191" s="1034"/>
      <c r="HB191" s="1034"/>
      <c r="HC191" s="1034"/>
      <c r="HD191" s="1034"/>
      <c r="HE191" s="1034"/>
      <c r="HF191" s="1034"/>
      <c r="HG191" s="1034"/>
      <c r="HH191" s="1034"/>
      <c r="HI191" s="1034"/>
      <c r="HJ191" s="1034"/>
      <c r="HK191" s="1034"/>
      <c r="HL191" s="1034"/>
      <c r="HM191" s="1034"/>
      <c r="HN191" s="1034"/>
      <c r="HO191" s="1034"/>
      <c r="HP191" s="1034"/>
      <c r="HQ191" s="1034"/>
      <c r="HR191" s="1034"/>
      <c r="HS191" s="704"/>
      <c r="HT191" s="704"/>
      <c r="HU191" s="704"/>
      <c r="HV191" s="1034"/>
      <c r="HW191" s="1034"/>
      <c r="HX191" s="1034"/>
      <c r="HY191" s="1034"/>
      <c r="HZ191" s="1034"/>
      <c r="IA191" s="1034"/>
      <c r="IB191" s="1034"/>
      <c r="IC191" s="1034"/>
      <c r="ID191" s="1034"/>
      <c r="IE191" s="706"/>
      <c r="IF191" s="706"/>
      <c r="IG191" s="706"/>
      <c r="IH191" s="706"/>
      <c r="II191" s="706"/>
    </row>
    <row r="192" spans="1:243" s="1034" customFormat="1" ht="27" customHeight="1" x14ac:dyDescent="0.25">
      <c r="A192" s="691">
        <v>101</v>
      </c>
      <c r="B192" s="694" t="s">
        <v>1290</v>
      </c>
      <c r="C192" s="696">
        <v>230</v>
      </c>
      <c r="D192" s="697">
        <v>536</v>
      </c>
      <c r="E192" s="707">
        <v>10</v>
      </c>
      <c r="F192" s="696" t="s">
        <v>1123</v>
      </c>
      <c r="G192" s="696" t="s">
        <v>1294</v>
      </c>
      <c r="H192" s="761" t="s">
        <v>1112</v>
      </c>
      <c r="I192" s="767" t="s">
        <v>1113</v>
      </c>
      <c r="J192" s="764" t="s">
        <v>1205</v>
      </c>
      <c r="K192" s="761" t="s">
        <v>1115</v>
      </c>
      <c r="L192" s="761" t="s">
        <v>1116</v>
      </c>
      <c r="M192" s="753" t="s">
        <v>1152</v>
      </c>
      <c r="N192" s="753" t="s">
        <v>1153</v>
      </c>
      <c r="O192" s="753" t="s">
        <v>1153</v>
      </c>
      <c r="P192" s="753" t="s">
        <v>1291</v>
      </c>
      <c r="Q192" s="753" t="s">
        <v>1160</v>
      </c>
      <c r="R192" s="753" t="s">
        <v>1160</v>
      </c>
      <c r="S192" s="755">
        <v>1</v>
      </c>
      <c r="T192" s="763">
        <v>1.5</v>
      </c>
      <c r="U192" s="771">
        <v>41456</v>
      </c>
      <c r="V192" s="772">
        <v>42522</v>
      </c>
      <c r="W192" s="874">
        <v>5</v>
      </c>
      <c r="X192" s="1081">
        <f>98000+75000</f>
        <v>173000</v>
      </c>
      <c r="Y192" s="1081"/>
      <c r="Z192" s="1081">
        <f t="shared" si="23"/>
        <v>173000</v>
      </c>
      <c r="AA192" s="868"/>
      <c r="AB192" s="868"/>
      <c r="AC192" s="868">
        <v>13000</v>
      </c>
      <c r="AD192" s="868">
        <v>20000</v>
      </c>
      <c r="AE192" s="868">
        <v>20000</v>
      </c>
      <c r="AF192" s="868">
        <v>20000</v>
      </c>
      <c r="AG192" s="868">
        <v>25000</v>
      </c>
      <c r="AH192" s="868">
        <v>25000</v>
      </c>
      <c r="AI192" s="868">
        <v>25000</v>
      </c>
      <c r="AJ192" s="868">
        <v>25000</v>
      </c>
      <c r="AK192" s="868"/>
      <c r="AL192" s="868"/>
      <c r="AM192" s="868">
        <f t="shared" si="24"/>
        <v>173000</v>
      </c>
      <c r="AN192" s="868">
        <f t="shared" si="25"/>
        <v>0</v>
      </c>
      <c r="AO192" s="915">
        <v>0</v>
      </c>
      <c r="AP192" s="868">
        <v>0</v>
      </c>
      <c r="AQ192" s="706"/>
      <c r="AR192" s="706"/>
      <c r="AS192" s="706"/>
      <c r="AT192" s="706"/>
      <c r="AU192" s="706"/>
      <c r="AV192" s="706"/>
      <c r="AW192" s="706"/>
      <c r="AX192" s="706"/>
      <c r="AY192" s="706"/>
      <c r="AZ192" s="706"/>
      <c r="BA192" s="706"/>
      <c r="BB192" s="706"/>
      <c r="BC192" s="706"/>
      <c r="BD192" s="706"/>
      <c r="BE192" s="706"/>
      <c r="BF192" s="706"/>
      <c r="BG192" s="706"/>
      <c r="BH192" s="706"/>
      <c r="BI192" s="706"/>
      <c r="BJ192" s="706"/>
      <c r="BK192" s="706"/>
      <c r="BL192" s="706"/>
      <c r="BM192" s="706"/>
      <c r="BN192" s="706"/>
      <c r="BO192" s="706"/>
      <c r="BP192" s="706"/>
      <c r="BQ192" s="706"/>
      <c r="BR192" s="706"/>
      <c r="BS192" s="706"/>
      <c r="BT192" s="706"/>
      <c r="BU192" s="706"/>
      <c r="BV192" s="706"/>
      <c r="BW192" s="706"/>
      <c r="BX192" s="706"/>
      <c r="BY192" s="706"/>
      <c r="BZ192" s="706"/>
      <c r="CA192" s="706"/>
      <c r="CB192" s="706"/>
      <c r="CC192" s="706"/>
      <c r="CD192" s="706"/>
      <c r="CE192" s="706"/>
      <c r="CF192" s="706"/>
      <c r="CG192" s="706"/>
      <c r="CH192" s="706"/>
      <c r="CI192" s="706"/>
      <c r="CJ192" s="706"/>
      <c r="CK192" s="706"/>
      <c r="CL192" s="706"/>
      <c r="CM192" s="706"/>
      <c r="CN192" s="706"/>
      <c r="CO192" s="706"/>
      <c r="CP192" s="706"/>
      <c r="CQ192" s="706"/>
      <c r="CR192" s="706"/>
      <c r="CS192" s="706"/>
      <c r="CT192" s="706"/>
      <c r="CU192" s="706"/>
      <c r="CV192" s="706"/>
      <c r="CW192" s="706"/>
      <c r="CX192" s="706"/>
      <c r="CY192" s="706"/>
      <c r="CZ192" s="706"/>
      <c r="DA192" s="706"/>
      <c r="DB192" s="706"/>
      <c r="DC192" s="706"/>
      <c r="DD192" s="706"/>
      <c r="DE192" s="706"/>
      <c r="DF192" s="706"/>
      <c r="DG192" s="706"/>
      <c r="DH192" s="706"/>
      <c r="DI192" s="706"/>
      <c r="DJ192" s="706"/>
      <c r="DK192" s="706"/>
      <c r="DL192" s="706"/>
      <c r="DM192" s="706"/>
      <c r="DN192" s="706"/>
      <c r="DO192" s="706"/>
      <c r="DP192" s="706"/>
      <c r="DQ192" s="706"/>
      <c r="DR192" s="706"/>
      <c r="DS192" s="706"/>
      <c r="DT192" s="706"/>
      <c r="DU192" s="706"/>
      <c r="DV192" s="706"/>
      <c r="DW192" s="706"/>
      <c r="DX192" s="706"/>
      <c r="DY192" s="706"/>
      <c r="DZ192" s="706"/>
      <c r="EA192" s="706"/>
      <c r="EB192" s="706"/>
      <c r="EC192" s="706"/>
      <c r="ED192" s="704"/>
      <c r="EE192" s="704"/>
      <c r="EF192" s="706"/>
      <c r="EG192" s="706"/>
      <c r="EH192" s="706"/>
      <c r="EI192" s="706"/>
      <c r="EJ192" s="706"/>
      <c r="EK192" s="706"/>
      <c r="EL192" s="706"/>
      <c r="EM192" s="706"/>
      <c r="EN192" s="706"/>
      <c r="EO192" s="706"/>
      <c r="EP192" s="706"/>
      <c r="EQ192" s="706"/>
      <c r="ER192" s="706"/>
      <c r="ES192" s="706"/>
      <c r="ET192" s="706"/>
      <c r="EU192" s="706"/>
      <c r="EV192" s="706"/>
      <c r="EW192" s="706"/>
      <c r="EX192" s="706"/>
      <c r="EY192" s="706"/>
      <c r="EZ192" s="706"/>
      <c r="FA192" s="706"/>
      <c r="FB192" s="706"/>
      <c r="FC192" s="706"/>
      <c r="FD192" s="706"/>
      <c r="FE192" s="706"/>
      <c r="FF192" s="706"/>
      <c r="FG192" s="706"/>
      <c r="FH192" s="706"/>
      <c r="FI192" s="706"/>
      <c r="FJ192" s="704"/>
      <c r="FK192" s="1035"/>
      <c r="FL192" s="704"/>
      <c r="FM192" s="704"/>
      <c r="FN192" s="704"/>
      <c r="FO192" s="704"/>
      <c r="FP192" s="704"/>
      <c r="FQ192" s="704"/>
      <c r="FR192" s="704"/>
      <c r="FS192" s="704"/>
      <c r="FT192" s="704"/>
      <c r="FU192" s="704"/>
      <c r="FV192" s="704"/>
      <c r="FW192" s="704"/>
      <c r="FX192" s="704"/>
      <c r="FY192" s="704"/>
      <c r="FZ192" s="704"/>
      <c r="GA192" s="704"/>
      <c r="GB192" s="704"/>
      <c r="GC192" s="704"/>
      <c r="GD192" s="704"/>
      <c r="GE192" s="704"/>
      <c r="GF192" s="704"/>
      <c r="GG192" s="704"/>
      <c r="GH192" s="704"/>
      <c r="GI192" s="704"/>
      <c r="GJ192" s="704"/>
      <c r="GK192" s="704"/>
      <c r="GL192" s="704"/>
      <c r="GM192" s="704"/>
      <c r="GN192" s="704"/>
      <c r="GO192" s="704"/>
      <c r="GP192" s="704"/>
      <c r="GQ192" s="704"/>
      <c r="GR192" s="704"/>
      <c r="GS192" s="704"/>
      <c r="GT192" s="704"/>
      <c r="GU192" s="704"/>
      <c r="GV192" s="704"/>
      <c r="GW192" s="704"/>
      <c r="GX192" s="704"/>
      <c r="GY192" s="704"/>
      <c r="GZ192" s="704"/>
      <c r="HA192" s="704"/>
      <c r="HB192" s="704"/>
      <c r="HC192" s="704"/>
      <c r="HD192" s="704"/>
      <c r="HE192" s="704"/>
      <c r="HF192" s="704"/>
      <c r="HG192" s="704"/>
      <c r="HH192" s="704"/>
      <c r="HI192" s="704"/>
      <c r="HJ192" s="704"/>
      <c r="HK192" s="704"/>
      <c r="HL192" s="704"/>
      <c r="HM192" s="704"/>
      <c r="HN192" s="704"/>
      <c r="HO192" s="704"/>
      <c r="HP192" s="704"/>
      <c r="HQ192" s="704"/>
      <c r="HR192" s="704"/>
      <c r="HS192" s="706"/>
      <c r="HT192" s="706"/>
      <c r="HU192" s="706"/>
      <c r="HV192" s="706"/>
      <c r="HW192" s="706"/>
      <c r="HX192" s="706"/>
      <c r="HY192" s="706"/>
      <c r="HZ192" s="706"/>
      <c r="IA192" s="706"/>
      <c r="IB192" s="706"/>
      <c r="IC192" s="706"/>
      <c r="IE192" s="706"/>
      <c r="IF192" s="706"/>
      <c r="IG192" s="706"/>
      <c r="IH192" s="706"/>
      <c r="II192" s="706"/>
    </row>
    <row r="193" spans="1:243" s="1034" customFormat="1" ht="27" customHeight="1" x14ac:dyDescent="0.25">
      <c r="A193" s="691">
        <v>102</v>
      </c>
      <c r="B193" s="694" t="s">
        <v>1290</v>
      </c>
      <c r="C193" s="696">
        <v>230</v>
      </c>
      <c r="D193" s="697">
        <v>544</v>
      </c>
      <c r="E193" s="707">
        <v>1</v>
      </c>
      <c r="F193" s="1037" t="s">
        <v>1125</v>
      </c>
      <c r="G193" s="696" t="s">
        <v>1524</v>
      </c>
      <c r="H193" s="767" t="s">
        <v>1112</v>
      </c>
      <c r="I193" s="752" t="s">
        <v>1113</v>
      </c>
      <c r="J193" s="764" t="s">
        <v>1205</v>
      </c>
      <c r="K193" s="761" t="s">
        <v>1115</v>
      </c>
      <c r="L193" s="761" t="s">
        <v>1116</v>
      </c>
      <c r="M193" s="753" t="s">
        <v>1152</v>
      </c>
      <c r="N193" s="753" t="s">
        <v>1153</v>
      </c>
      <c r="O193" s="753" t="s">
        <v>1153</v>
      </c>
      <c r="P193" s="753" t="s">
        <v>1525</v>
      </c>
      <c r="Q193" s="753" t="s">
        <v>1120</v>
      </c>
      <c r="R193" s="753" t="s">
        <v>1120</v>
      </c>
      <c r="S193" s="755">
        <v>1</v>
      </c>
      <c r="T193" s="763">
        <v>1.5</v>
      </c>
      <c r="U193" s="771">
        <v>41091</v>
      </c>
      <c r="V193" s="772">
        <v>41426</v>
      </c>
      <c r="W193" s="874">
        <v>7</v>
      </c>
      <c r="X193" s="1081"/>
      <c r="Y193" s="1082">
        <v>52000</v>
      </c>
      <c r="Z193" s="1081">
        <f t="shared" si="23"/>
        <v>52000</v>
      </c>
      <c r="AA193" s="868"/>
      <c r="AB193" s="868"/>
      <c r="AC193" s="868"/>
      <c r="AD193" s="868">
        <v>20000</v>
      </c>
      <c r="AE193" s="868">
        <v>32000</v>
      </c>
      <c r="AF193" s="868"/>
      <c r="AG193" s="868"/>
      <c r="AH193" s="868"/>
      <c r="AI193" s="868"/>
      <c r="AJ193" s="868"/>
      <c r="AK193" s="868"/>
      <c r="AL193" s="868"/>
      <c r="AM193" s="868">
        <f t="shared" si="24"/>
        <v>52000</v>
      </c>
      <c r="AN193" s="868">
        <f t="shared" si="25"/>
        <v>0</v>
      </c>
      <c r="AO193" s="868"/>
      <c r="AP193" s="868"/>
      <c r="AQ193" s="704"/>
      <c r="AR193" s="704"/>
      <c r="AS193" s="704"/>
      <c r="AT193" s="704"/>
      <c r="AU193" s="704"/>
      <c r="AV193" s="704"/>
      <c r="AW193" s="704"/>
      <c r="AX193" s="704"/>
      <c r="AY193" s="704"/>
      <c r="AZ193" s="704"/>
      <c r="BA193" s="704"/>
      <c r="BB193" s="704"/>
      <c r="BC193" s="704"/>
      <c r="BD193" s="704"/>
      <c r="BE193" s="704"/>
      <c r="BF193" s="704"/>
      <c r="BG193" s="704"/>
      <c r="BH193" s="704"/>
      <c r="BI193" s="704"/>
      <c r="BJ193" s="704"/>
      <c r="BK193" s="704"/>
      <c r="BL193" s="704"/>
      <c r="BM193" s="704"/>
      <c r="BN193" s="704"/>
      <c r="BO193" s="704"/>
      <c r="BP193" s="704"/>
      <c r="BQ193" s="704"/>
      <c r="BR193" s="704"/>
      <c r="BS193" s="704"/>
      <c r="BT193" s="704"/>
      <c r="BU193" s="704"/>
      <c r="BV193" s="704"/>
      <c r="BW193" s="704"/>
      <c r="BX193" s="704"/>
      <c r="BY193" s="704"/>
      <c r="BZ193" s="704"/>
      <c r="CA193" s="704"/>
      <c r="CB193" s="704"/>
      <c r="CC193" s="704"/>
      <c r="CD193" s="704"/>
      <c r="CE193" s="704"/>
      <c r="CF193" s="704"/>
      <c r="CG193" s="704"/>
      <c r="CH193" s="704"/>
      <c r="CI193" s="704"/>
      <c r="CJ193" s="704"/>
      <c r="CK193" s="704"/>
      <c r="CL193" s="704"/>
      <c r="CM193" s="704"/>
      <c r="CN193" s="704"/>
      <c r="CO193" s="704"/>
      <c r="CP193" s="704"/>
      <c r="CQ193" s="704"/>
      <c r="CR193" s="704"/>
      <c r="CS193" s="704"/>
      <c r="CT193" s="704"/>
      <c r="CU193" s="704"/>
      <c r="CV193" s="704"/>
      <c r="CW193" s="704"/>
      <c r="CX193" s="704"/>
      <c r="CY193" s="704"/>
      <c r="CZ193" s="704"/>
      <c r="DA193" s="704"/>
      <c r="DB193" s="704"/>
      <c r="DC193" s="704"/>
      <c r="DD193" s="704"/>
      <c r="DE193" s="704"/>
      <c r="DF193" s="704"/>
      <c r="DG193" s="704"/>
      <c r="DH193" s="704"/>
      <c r="DI193" s="704"/>
      <c r="DJ193" s="704"/>
      <c r="DK193" s="704"/>
      <c r="DL193" s="704"/>
      <c r="DM193" s="704"/>
      <c r="DN193" s="704"/>
      <c r="DO193" s="704"/>
      <c r="DP193" s="704"/>
      <c r="DQ193" s="704"/>
      <c r="DR193" s="704"/>
      <c r="DS193" s="704"/>
      <c r="DT193" s="704"/>
      <c r="DU193" s="704"/>
      <c r="DV193" s="704"/>
      <c r="DW193" s="704"/>
      <c r="DX193" s="704"/>
      <c r="DY193" s="704"/>
      <c r="DZ193" s="704"/>
      <c r="EA193" s="704"/>
      <c r="EB193" s="704"/>
      <c r="EC193" s="706"/>
      <c r="ED193" s="706"/>
      <c r="EE193" s="706"/>
      <c r="EF193" s="706"/>
      <c r="EG193" s="706"/>
      <c r="EH193" s="706"/>
      <c r="EI193" s="706"/>
      <c r="EJ193" s="706"/>
      <c r="EK193" s="706"/>
      <c r="EL193" s="706"/>
      <c r="EM193" s="706"/>
      <c r="EN193" s="706"/>
      <c r="EO193" s="706"/>
      <c r="EP193" s="706"/>
      <c r="EQ193" s="706"/>
      <c r="ER193" s="706"/>
      <c r="ES193" s="706"/>
      <c r="ET193" s="706"/>
      <c r="EU193" s="706"/>
      <c r="EV193" s="706"/>
      <c r="EW193" s="706"/>
      <c r="EX193" s="706"/>
      <c r="EY193" s="706"/>
      <c r="EZ193" s="706"/>
      <c r="FA193" s="706"/>
      <c r="FB193" s="706"/>
      <c r="FC193" s="706"/>
      <c r="FD193" s="706"/>
      <c r="FE193" s="706"/>
      <c r="FF193" s="706"/>
      <c r="FG193" s="706"/>
      <c r="FH193" s="706"/>
      <c r="FI193" s="706"/>
      <c r="FJ193" s="704"/>
      <c r="HS193" s="706"/>
      <c r="HT193" s="706"/>
      <c r="HU193" s="706"/>
      <c r="IE193" s="814"/>
      <c r="IF193" s="814"/>
      <c r="IG193" s="814"/>
      <c r="IH193" s="814"/>
      <c r="II193" s="814"/>
    </row>
    <row r="194" spans="1:243" s="706" customFormat="1" ht="27" customHeight="1" x14ac:dyDescent="0.25">
      <c r="A194" s="1122">
        <v>193</v>
      </c>
      <c r="B194" s="694" t="s">
        <v>1290</v>
      </c>
      <c r="C194" s="696">
        <v>282</v>
      </c>
      <c r="D194" s="697">
        <v>532</v>
      </c>
      <c r="E194" s="698">
        <v>16</v>
      </c>
      <c r="F194" s="696" t="s">
        <v>1121</v>
      </c>
      <c r="G194" s="696" t="s">
        <v>1295</v>
      </c>
      <c r="H194" s="767" t="s">
        <v>1112</v>
      </c>
      <c r="I194" s="752" t="s">
        <v>1113</v>
      </c>
      <c r="J194" s="764" t="s">
        <v>1205</v>
      </c>
      <c r="K194" s="777" t="s">
        <v>1115</v>
      </c>
      <c r="L194" s="777" t="s">
        <v>1116</v>
      </c>
      <c r="M194" s="753" t="s">
        <v>1152</v>
      </c>
      <c r="N194" s="753" t="s">
        <v>1153</v>
      </c>
      <c r="O194" s="753" t="s">
        <v>1153</v>
      </c>
      <c r="P194" s="753" t="s">
        <v>1153</v>
      </c>
      <c r="Q194" s="753" t="s">
        <v>1120</v>
      </c>
      <c r="R194" s="753" t="s">
        <v>1120</v>
      </c>
      <c r="S194" s="755">
        <v>4</v>
      </c>
      <c r="T194" s="763">
        <v>4.3</v>
      </c>
      <c r="U194" s="771">
        <v>41456</v>
      </c>
      <c r="V194" s="772">
        <v>41791</v>
      </c>
      <c r="W194" s="874">
        <v>5</v>
      </c>
      <c r="X194" s="1081">
        <v>9000</v>
      </c>
      <c r="Y194" s="1082">
        <v>6100</v>
      </c>
      <c r="Z194" s="1081">
        <f t="shared" si="23"/>
        <v>15100</v>
      </c>
      <c r="AA194" s="868"/>
      <c r="AB194" s="868"/>
      <c r="AC194" s="868">
        <v>15100</v>
      </c>
      <c r="AD194" s="868"/>
      <c r="AE194" s="868"/>
      <c r="AF194" s="868"/>
      <c r="AG194" s="868"/>
      <c r="AH194" s="868"/>
      <c r="AI194" s="868"/>
      <c r="AJ194" s="868"/>
      <c r="AK194" s="868"/>
      <c r="AL194" s="868"/>
      <c r="AM194" s="868">
        <f t="shared" si="24"/>
        <v>15100</v>
      </c>
      <c r="AN194" s="868">
        <f t="shared" si="25"/>
        <v>0</v>
      </c>
      <c r="AO194" s="915">
        <v>13500</v>
      </c>
      <c r="AP194" s="868">
        <v>13700</v>
      </c>
      <c r="AQ194" s="704"/>
      <c r="AR194" s="704"/>
      <c r="AS194" s="704"/>
      <c r="AT194" s="704"/>
      <c r="AU194" s="704"/>
      <c r="AV194" s="704"/>
      <c r="AW194" s="704"/>
      <c r="AX194" s="704"/>
      <c r="AY194" s="704"/>
      <c r="AZ194" s="704"/>
      <c r="BA194" s="704"/>
      <c r="BB194" s="704"/>
      <c r="BC194" s="704"/>
      <c r="BD194" s="704"/>
      <c r="BE194" s="704"/>
      <c r="BF194" s="704"/>
      <c r="BG194" s="704"/>
      <c r="BH194" s="704"/>
      <c r="BI194" s="704"/>
      <c r="BJ194" s="704"/>
      <c r="BK194" s="704"/>
      <c r="BL194" s="704"/>
      <c r="BM194" s="704"/>
      <c r="BN194" s="704"/>
      <c r="BO194" s="704"/>
      <c r="BP194" s="704"/>
      <c r="BQ194" s="704"/>
      <c r="BR194" s="704"/>
      <c r="BS194" s="704"/>
      <c r="BT194" s="704"/>
      <c r="BU194" s="704"/>
      <c r="BV194" s="704"/>
      <c r="BW194" s="704"/>
      <c r="BX194" s="704"/>
      <c r="BY194" s="704"/>
      <c r="BZ194" s="704"/>
      <c r="CA194" s="704"/>
      <c r="CB194" s="704"/>
      <c r="CC194" s="704"/>
      <c r="CD194" s="704"/>
      <c r="CE194" s="704"/>
      <c r="CF194" s="704"/>
      <c r="CG194" s="704"/>
      <c r="CH194" s="704"/>
      <c r="CI194" s="704"/>
      <c r="CJ194" s="704"/>
      <c r="CK194" s="704"/>
      <c r="CL194" s="704"/>
      <c r="CM194" s="704"/>
      <c r="CN194" s="704"/>
      <c r="CO194" s="704"/>
      <c r="CP194" s="704"/>
      <c r="CQ194" s="704"/>
      <c r="CR194" s="704"/>
      <c r="CS194" s="704"/>
      <c r="CT194" s="704"/>
      <c r="CU194" s="704"/>
      <c r="CV194" s="704"/>
      <c r="CW194" s="704"/>
      <c r="CX194" s="704"/>
      <c r="CY194" s="704"/>
      <c r="CZ194" s="704"/>
      <c r="DA194" s="704"/>
      <c r="DB194" s="704"/>
      <c r="DC194" s="704"/>
      <c r="DD194" s="704"/>
      <c r="DE194" s="704"/>
      <c r="DF194" s="704"/>
      <c r="DG194" s="704"/>
      <c r="DH194" s="704"/>
      <c r="DI194" s="704"/>
      <c r="DJ194" s="704"/>
      <c r="DK194" s="704"/>
      <c r="DL194" s="704"/>
      <c r="DM194" s="704"/>
      <c r="DN194" s="704"/>
      <c r="DO194" s="704"/>
      <c r="DP194" s="704"/>
      <c r="ED194" s="704"/>
      <c r="EE194" s="704"/>
      <c r="EF194" s="704"/>
      <c r="EG194" s="704"/>
      <c r="EH194" s="704"/>
      <c r="EI194" s="704"/>
      <c r="EJ194" s="704"/>
      <c r="EK194" s="704"/>
      <c r="EL194" s="704"/>
      <c r="EM194" s="704"/>
      <c r="EN194" s="704"/>
      <c r="EO194" s="704"/>
      <c r="EP194" s="704"/>
      <c r="EQ194" s="704"/>
      <c r="ER194" s="704"/>
      <c r="ES194" s="704"/>
      <c r="ET194" s="704"/>
      <c r="EU194" s="704"/>
      <c r="EV194" s="704"/>
      <c r="EW194" s="704"/>
      <c r="EX194" s="704"/>
      <c r="EY194" s="704"/>
      <c r="EZ194" s="704"/>
      <c r="FA194" s="704"/>
      <c r="FB194" s="704"/>
      <c r="FC194" s="704"/>
      <c r="FD194" s="704"/>
      <c r="FE194" s="704"/>
      <c r="FF194" s="704"/>
      <c r="FG194" s="704"/>
      <c r="FH194" s="704"/>
      <c r="FI194" s="704"/>
      <c r="FJ194" s="704"/>
      <c r="FK194" s="1035"/>
      <c r="FL194" s="704"/>
      <c r="FM194" s="704"/>
      <c r="FN194" s="704"/>
      <c r="FO194" s="704"/>
      <c r="FP194" s="704"/>
      <c r="FQ194" s="704"/>
      <c r="FR194" s="704"/>
      <c r="FS194" s="704"/>
      <c r="FT194" s="704"/>
      <c r="FU194" s="704"/>
      <c r="FV194" s="704"/>
      <c r="FW194" s="704"/>
      <c r="FX194" s="704"/>
      <c r="FY194" s="704"/>
      <c r="FZ194" s="704"/>
      <c r="GA194" s="704"/>
      <c r="GB194" s="704"/>
      <c r="GC194" s="704"/>
      <c r="GD194" s="704"/>
      <c r="GE194" s="704"/>
      <c r="GF194" s="704"/>
      <c r="GG194" s="704"/>
      <c r="GH194" s="704"/>
      <c r="GI194" s="704"/>
      <c r="GJ194" s="704"/>
      <c r="GK194" s="704"/>
      <c r="GL194" s="704"/>
      <c r="GV194" s="704"/>
      <c r="GW194" s="704"/>
      <c r="GX194" s="704"/>
      <c r="GY194" s="704"/>
      <c r="GZ194" s="704"/>
      <c r="HA194" s="704"/>
      <c r="HB194" s="704"/>
      <c r="HC194" s="704"/>
      <c r="HD194" s="704"/>
      <c r="HE194" s="704"/>
      <c r="HF194" s="704"/>
      <c r="HG194" s="704"/>
      <c r="HH194" s="704"/>
      <c r="HI194" s="704"/>
      <c r="HJ194" s="704"/>
      <c r="HK194" s="704"/>
      <c r="HL194" s="704"/>
      <c r="HM194" s="704"/>
      <c r="HN194" s="704"/>
      <c r="HO194" s="704"/>
      <c r="HP194" s="704"/>
      <c r="HQ194" s="704"/>
      <c r="HR194" s="704"/>
      <c r="HS194" s="1034"/>
      <c r="HT194" s="1034"/>
      <c r="HU194" s="1034"/>
      <c r="HV194" s="1034"/>
      <c r="HW194" s="1034"/>
      <c r="HX194" s="1034"/>
      <c r="HY194" s="1034"/>
      <c r="HZ194" s="1034"/>
      <c r="IA194" s="1034"/>
      <c r="IB194" s="1034"/>
      <c r="IC194" s="1034"/>
      <c r="IE194" s="1034"/>
      <c r="IF194" s="1034"/>
      <c r="IG194" s="1034"/>
      <c r="IH194" s="1034"/>
      <c r="II194" s="1034"/>
    </row>
    <row r="195" spans="1:243" s="706" customFormat="1" ht="27" customHeight="1" x14ac:dyDescent="0.25">
      <c r="A195" s="691">
        <v>194</v>
      </c>
      <c r="B195" s="694" t="s">
        <v>1290</v>
      </c>
      <c r="C195" s="696">
        <v>282</v>
      </c>
      <c r="D195" s="697">
        <v>532</v>
      </c>
      <c r="E195" s="728">
        <v>17</v>
      </c>
      <c r="F195" s="696" t="s">
        <v>1121</v>
      </c>
      <c r="G195" s="1039" t="s">
        <v>1526</v>
      </c>
      <c r="H195" s="767" t="s">
        <v>1112</v>
      </c>
      <c r="I195" s="752" t="s">
        <v>1113</v>
      </c>
      <c r="J195" s="761" t="s">
        <v>1527</v>
      </c>
      <c r="K195" s="761" t="s">
        <v>1115</v>
      </c>
      <c r="L195" s="761" t="s">
        <v>1116</v>
      </c>
      <c r="M195" s="753" t="s">
        <v>1152</v>
      </c>
      <c r="N195" s="764" t="s">
        <v>1128</v>
      </c>
      <c r="O195" s="753" t="s">
        <v>1153</v>
      </c>
      <c r="P195" s="753" t="s">
        <v>1153</v>
      </c>
      <c r="Q195" s="765" t="s">
        <v>1120</v>
      </c>
      <c r="R195" s="765" t="s">
        <v>1120</v>
      </c>
      <c r="S195" s="755">
        <v>4</v>
      </c>
      <c r="T195" s="763">
        <v>4.3</v>
      </c>
      <c r="U195" s="771">
        <v>41091</v>
      </c>
      <c r="V195" s="772">
        <v>41426</v>
      </c>
      <c r="W195" s="874">
        <v>7</v>
      </c>
      <c r="X195" s="1081"/>
      <c r="Y195" s="1082">
        <v>6000</v>
      </c>
      <c r="Z195" s="1081">
        <f t="shared" si="23"/>
        <v>6000</v>
      </c>
      <c r="AA195" s="868"/>
      <c r="AB195" s="868"/>
      <c r="AC195" s="868">
        <v>6000</v>
      </c>
      <c r="AD195" s="868"/>
      <c r="AE195" s="868"/>
      <c r="AF195" s="868"/>
      <c r="AG195" s="868"/>
      <c r="AH195" s="868"/>
      <c r="AI195" s="868"/>
      <c r="AJ195" s="868"/>
      <c r="AK195" s="868"/>
      <c r="AL195" s="868"/>
      <c r="AM195" s="868">
        <f t="shared" si="24"/>
        <v>6000</v>
      </c>
      <c r="AN195" s="868">
        <f t="shared" si="25"/>
        <v>0</v>
      </c>
      <c r="AO195" s="868"/>
      <c r="AP195" s="868"/>
      <c r="AQ195" s="704"/>
      <c r="AR195" s="704"/>
      <c r="AS195" s="704"/>
      <c r="AT195" s="704"/>
      <c r="AU195" s="704"/>
      <c r="AV195" s="704"/>
      <c r="AW195" s="704"/>
      <c r="AX195" s="704"/>
      <c r="AY195" s="704"/>
      <c r="AZ195" s="704"/>
      <c r="BA195" s="704"/>
      <c r="BB195" s="704"/>
      <c r="BC195" s="704"/>
      <c r="BD195" s="704"/>
      <c r="BE195" s="704"/>
      <c r="BF195" s="704"/>
      <c r="BG195" s="704"/>
      <c r="BH195" s="704"/>
      <c r="BI195" s="704"/>
      <c r="BJ195" s="704"/>
      <c r="BK195" s="704"/>
      <c r="BL195" s="704"/>
      <c r="BM195" s="704"/>
      <c r="BN195" s="704"/>
      <c r="BO195" s="704"/>
      <c r="BP195" s="704"/>
      <c r="BQ195" s="704"/>
      <c r="BR195" s="704"/>
      <c r="BS195" s="704"/>
      <c r="BT195" s="704"/>
      <c r="BU195" s="704"/>
      <c r="BV195" s="704"/>
      <c r="BW195" s="704"/>
      <c r="BX195" s="704"/>
      <c r="BY195" s="704"/>
      <c r="BZ195" s="704"/>
      <c r="CA195" s="704"/>
      <c r="CB195" s="704"/>
      <c r="CC195" s="704"/>
      <c r="CD195" s="704"/>
      <c r="CE195" s="704"/>
      <c r="CF195" s="704"/>
      <c r="CG195" s="704"/>
      <c r="CH195" s="704"/>
      <c r="CI195" s="704"/>
      <c r="CJ195" s="704"/>
      <c r="CK195" s="704"/>
      <c r="CL195" s="704"/>
      <c r="CM195" s="704"/>
      <c r="CN195" s="704"/>
      <c r="CO195" s="704"/>
      <c r="CP195" s="704"/>
      <c r="CQ195" s="704"/>
      <c r="CR195" s="704"/>
      <c r="CS195" s="704"/>
      <c r="CT195" s="704"/>
      <c r="CU195" s="704"/>
      <c r="CV195" s="704"/>
      <c r="CW195" s="704"/>
      <c r="CX195" s="704"/>
      <c r="CY195" s="704"/>
      <c r="CZ195" s="704"/>
      <c r="DA195" s="704"/>
      <c r="DB195" s="704"/>
      <c r="DC195" s="704"/>
      <c r="DD195" s="704"/>
      <c r="DE195" s="704"/>
      <c r="DF195" s="704"/>
      <c r="DG195" s="704"/>
      <c r="DH195" s="704"/>
      <c r="DI195" s="704"/>
      <c r="DJ195" s="704"/>
      <c r="DK195" s="704"/>
      <c r="DL195" s="704"/>
      <c r="DM195" s="704"/>
      <c r="DN195" s="704"/>
      <c r="DO195" s="704"/>
      <c r="DP195" s="704"/>
      <c r="DQ195" s="704"/>
      <c r="DR195" s="704"/>
      <c r="DS195" s="704"/>
      <c r="DT195" s="704"/>
      <c r="DU195" s="704"/>
      <c r="DV195" s="704"/>
      <c r="DW195" s="704"/>
      <c r="DX195" s="704"/>
      <c r="DY195" s="704"/>
      <c r="DZ195" s="704"/>
      <c r="EA195" s="704"/>
      <c r="EB195" s="704"/>
      <c r="ED195" s="704"/>
      <c r="EE195" s="704"/>
      <c r="FJ195" s="704"/>
      <c r="GJ195" s="814"/>
      <c r="GK195" s="814"/>
      <c r="GL195" s="814"/>
      <c r="GM195" s="814"/>
      <c r="GN195" s="814"/>
      <c r="GO195" s="814"/>
      <c r="GP195" s="814"/>
      <c r="GQ195" s="814"/>
      <c r="GR195" s="814"/>
      <c r="GS195" s="814"/>
      <c r="GT195" s="814"/>
      <c r="GU195" s="814"/>
      <c r="GV195" s="814"/>
      <c r="GW195" s="814"/>
      <c r="GX195" s="814"/>
      <c r="GY195" s="814"/>
      <c r="GZ195" s="814"/>
      <c r="HA195" s="814"/>
      <c r="HB195" s="814"/>
      <c r="HC195" s="814"/>
      <c r="HD195" s="814"/>
      <c r="HE195" s="814"/>
      <c r="HF195" s="814"/>
      <c r="HG195" s="814"/>
      <c r="HH195" s="814"/>
      <c r="HI195" s="814"/>
      <c r="HJ195" s="814"/>
      <c r="HK195" s="814"/>
      <c r="HL195" s="814"/>
      <c r="HM195" s="814"/>
      <c r="HN195" s="814"/>
      <c r="HO195" s="814"/>
      <c r="HP195" s="814"/>
      <c r="HQ195" s="814"/>
      <c r="HR195" s="814"/>
      <c r="HS195" s="1034"/>
      <c r="HT195" s="1034"/>
      <c r="HU195" s="1034"/>
      <c r="IE195" s="1034"/>
      <c r="IF195" s="1034"/>
      <c r="IG195" s="1034"/>
      <c r="IH195" s="1034"/>
      <c r="II195" s="1034"/>
    </row>
    <row r="196" spans="1:243" s="706" customFormat="1" ht="27" customHeight="1" x14ac:dyDescent="0.25">
      <c r="A196" s="691">
        <v>195</v>
      </c>
      <c r="B196" s="694" t="s">
        <v>1290</v>
      </c>
      <c r="C196" s="696">
        <v>282</v>
      </c>
      <c r="D196" s="697">
        <v>532</v>
      </c>
      <c r="E196" s="728">
        <v>18</v>
      </c>
      <c r="F196" s="696" t="s">
        <v>1121</v>
      </c>
      <c r="G196" s="1039" t="s">
        <v>1528</v>
      </c>
      <c r="H196" s="767" t="s">
        <v>1112</v>
      </c>
      <c r="I196" s="752" t="s">
        <v>1113</v>
      </c>
      <c r="J196" s="764" t="s">
        <v>1205</v>
      </c>
      <c r="K196" s="777" t="s">
        <v>1151</v>
      </c>
      <c r="L196" s="777" t="s">
        <v>1116</v>
      </c>
      <c r="M196" s="753" t="s">
        <v>1152</v>
      </c>
      <c r="N196" s="753" t="s">
        <v>1153</v>
      </c>
      <c r="O196" s="753" t="s">
        <v>1153</v>
      </c>
      <c r="P196" s="753" t="s">
        <v>1153</v>
      </c>
      <c r="Q196" s="753" t="s">
        <v>1120</v>
      </c>
      <c r="R196" s="753" t="s">
        <v>1120</v>
      </c>
      <c r="S196" s="755">
        <v>4</v>
      </c>
      <c r="T196" s="763">
        <v>4.3</v>
      </c>
      <c r="U196" s="771">
        <v>41091</v>
      </c>
      <c r="V196" s="772">
        <v>41426</v>
      </c>
      <c r="W196" s="874">
        <v>5</v>
      </c>
      <c r="X196" s="1081"/>
      <c r="Y196" s="1082">
        <v>1112200</v>
      </c>
      <c r="Z196" s="1081">
        <f t="shared" si="23"/>
        <v>1112200</v>
      </c>
      <c r="AA196" s="868">
        <v>1112200</v>
      </c>
      <c r="AB196" s="868"/>
      <c r="AC196" s="868"/>
      <c r="AD196" s="868"/>
      <c r="AE196" s="868"/>
      <c r="AF196" s="868"/>
      <c r="AG196" s="868"/>
      <c r="AH196" s="868"/>
      <c r="AI196" s="868"/>
      <c r="AJ196" s="868"/>
      <c r="AK196" s="868"/>
      <c r="AL196" s="868"/>
      <c r="AM196" s="868">
        <f t="shared" si="24"/>
        <v>1112200</v>
      </c>
      <c r="AN196" s="868">
        <f t="shared" si="25"/>
        <v>0</v>
      </c>
      <c r="AO196" s="868"/>
      <c r="AP196" s="868"/>
      <c r="AQ196" s="704"/>
      <c r="AR196" s="704"/>
      <c r="AS196" s="704"/>
      <c r="AT196" s="704"/>
      <c r="AU196" s="704"/>
      <c r="AV196" s="704"/>
      <c r="AW196" s="704"/>
      <c r="AX196" s="704"/>
      <c r="AY196" s="704"/>
      <c r="AZ196" s="704"/>
      <c r="BA196" s="704"/>
      <c r="BB196" s="704"/>
      <c r="BC196" s="704"/>
      <c r="BD196" s="704"/>
      <c r="BE196" s="704"/>
      <c r="BF196" s="704"/>
      <c r="BG196" s="704"/>
      <c r="BH196" s="704"/>
      <c r="BI196" s="704"/>
      <c r="BJ196" s="704"/>
      <c r="BK196" s="704"/>
      <c r="BL196" s="704"/>
      <c r="BM196" s="704"/>
      <c r="BN196" s="704"/>
      <c r="BO196" s="704"/>
      <c r="BP196" s="704"/>
      <c r="BQ196" s="704"/>
      <c r="BR196" s="704"/>
      <c r="BS196" s="704"/>
      <c r="BT196" s="704"/>
      <c r="BU196" s="704"/>
      <c r="BV196" s="704"/>
      <c r="BW196" s="704"/>
      <c r="BX196" s="704"/>
      <c r="BY196" s="704"/>
      <c r="BZ196" s="704"/>
      <c r="CA196" s="704"/>
      <c r="CB196" s="704"/>
      <c r="CC196" s="704"/>
      <c r="CD196" s="704"/>
      <c r="CE196" s="704"/>
      <c r="CF196" s="704"/>
      <c r="CG196" s="704"/>
      <c r="CH196" s="704"/>
      <c r="CI196" s="704"/>
      <c r="CJ196" s="704"/>
      <c r="CK196" s="704"/>
      <c r="CL196" s="704"/>
      <c r="CM196" s="704"/>
      <c r="CN196" s="704"/>
      <c r="CO196" s="704"/>
      <c r="CP196" s="704"/>
      <c r="CQ196" s="704"/>
      <c r="CR196" s="704"/>
      <c r="CS196" s="704"/>
      <c r="CT196" s="704"/>
      <c r="CU196" s="704"/>
      <c r="CV196" s="704"/>
      <c r="CW196" s="704"/>
      <c r="CX196" s="704"/>
      <c r="CY196" s="704"/>
      <c r="CZ196" s="704"/>
      <c r="DA196" s="704"/>
      <c r="DB196" s="704"/>
      <c r="DC196" s="704"/>
      <c r="DD196" s="704"/>
      <c r="DE196" s="704"/>
      <c r="DF196" s="704"/>
      <c r="DG196" s="704"/>
      <c r="DH196" s="704"/>
      <c r="DI196" s="704"/>
      <c r="DJ196" s="704"/>
      <c r="DK196" s="704"/>
      <c r="DL196" s="704"/>
      <c r="DM196" s="704"/>
      <c r="DN196" s="704"/>
      <c r="DO196" s="704"/>
      <c r="DP196" s="704"/>
      <c r="ED196" s="704"/>
      <c r="EE196" s="704"/>
      <c r="FJ196" s="704"/>
      <c r="HS196" s="1034"/>
      <c r="HT196" s="1034"/>
      <c r="HU196" s="1034"/>
    </row>
    <row r="197" spans="1:243" s="1034" customFormat="1" ht="27" customHeight="1" x14ac:dyDescent="0.25">
      <c r="A197" s="1122">
        <v>196</v>
      </c>
      <c r="B197" s="694" t="s">
        <v>1290</v>
      </c>
      <c r="C197" s="696">
        <v>282</v>
      </c>
      <c r="D197" s="697">
        <v>532</v>
      </c>
      <c r="E197" s="728">
        <v>19</v>
      </c>
      <c r="F197" s="696" t="s">
        <v>1121</v>
      </c>
      <c r="G197" s="1039" t="s">
        <v>1529</v>
      </c>
      <c r="H197" s="767" t="s">
        <v>1112</v>
      </c>
      <c r="I197" s="752" t="s">
        <v>1113</v>
      </c>
      <c r="J197" s="764" t="s">
        <v>1205</v>
      </c>
      <c r="K197" s="777" t="s">
        <v>1151</v>
      </c>
      <c r="L197" s="777" t="s">
        <v>1116</v>
      </c>
      <c r="M197" s="753" t="s">
        <v>1152</v>
      </c>
      <c r="N197" s="753" t="s">
        <v>1153</v>
      </c>
      <c r="O197" s="753" t="s">
        <v>1153</v>
      </c>
      <c r="P197" s="753" t="s">
        <v>1153</v>
      </c>
      <c r="Q197" s="753" t="s">
        <v>1120</v>
      </c>
      <c r="R197" s="753" t="s">
        <v>1120</v>
      </c>
      <c r="S197" s="755">
        <v>4</v>
      </c>
      <c r="T197" s="763">
        <v>4.3</v>
      </c>
      <c r="U197" s="771">
        <v>41091</v>
      </c>
      <c r="V197" s="772">
        <v>41426</v>
      </c>
      <c r="W197" s="874">
        <v>7</v>
      </c>
      <c r="X197" s="1081"/>
      <c r="Y197" s="1082">
        <v>1400000</v>
      </c>
      <c r="Z197" s="1081">
        <f t="shared" si="23"/>
        <v>1400000</v>
      </c>
      <c r="AA197" s="868">
        <v>1400000</v>
      </c>
      <c r="AB197" s="868"/>
      <c r="AC197" s="868"/>
      <c r="AD197" s="868"/>
      <c r="AE197" s="868"/>
      <c r="AF197" s="868"/>
      <c r="AG197" s="868"/>
      <c r="AH197" s="868"/>
      <c r="AI197" s="868"/>
      <c r="AJ197" s="868"/>
      <c r="AK197" s="868"/>
      <c r="AL197" s="868"/>
      <c r="AM197" s="868">
        <f t="shared" si="24"/>
        <v>1400000</v>
      </c>
      <c r="AN197" s="868">
        <f t="shared" si="25"/>
        <v>0</v>
      </c>
      <c r="AO197" s="868"/>
      <c r="AP197" s="868"/>
      <c r="AQ197" s="706"/>
      <c r="AR197" s="706"/>
      <c r="AS197" s="706"/>
      <c r="AT197" s="706"/>
      <c r="AU197" s="706"/>
      <c r="AV197" s="706"/>
      <c r="AW197" s="706"/>
      <c r="AX197" s="706"/>
      <c r="AY197" s="706"/>
      <c r="AZ197" s="706"/>
      <c r="BA197" s="706"/>
      <c r="BB197" s="706"/>
      <c r="BC197" s="706"/>
      <c r="BD197" s="706"/>
      <c r="BE197" s="706"/>
      <c r="BF197" s="706"/>
      <c r="BG197" s="706"/>
      <c r="BH197" s="706"/>
      <c r="BI197" s="706"/>
      <c r="BJ197" s="706"/>
      <c r="BK197" s="706"/>
      <c r="BL197" s="706"/>
      <c r="BM197" s="706"/>
      <c r="BN197" s="706"/>
      <c r="BO197" s="706"/>
      <c r="BP197" s="706"/>
      <c r="BQ197" s="706"/>
      <c r="BR197" s="706"/>
      <c r="BS197" s="706"/>
      <c r="BT197" s="706"/>
      <c r="BU197" s="706"/>
      <c r="BV197" s="706"/>
      <c r="BW197" s="706"/>
      <c r="BX197" s="706"/>
      <c r="BY197" s="706"/>
      <c r="BZ197" s="706"/>
      <c r="CA197" s="706"/>
      <c r="CB197" s="706"/>
      <c r="CC197" s="706"/>
      <c r="CD197" s="706"/>
      <c r="CE197" s="706"/>
      <c r="CF197" s="706"/>
      <c r="CG197" s="706"/>
      <c r="CH197" s="706"/>
      <c r="CI197" s="706"/>
      <c r="CJ197" s="706"/>
      <c r="CK197" s="706"/>
      <c r="CL197" s="706"/>
      <c r="CM197" s="706"/>
      <c r="CN197" s="706"/>
      <c r="CO197" s="706"/>
      <c r="CP197" s="706"/>
      <c r="CQ197" s="706"/>
      <c r="CR197" s="706"/>
      <c r="CS197" s="706"/>
      <c r="CT197" s="706"/>
      <c r="CU197" s="706"/>
      <c r="CV197" s="706"/>
      <c r="CW197" s="706"/>
      <c r="CX197" s="706"/>
      <c r="CY197" s="706"/>
      <c r="CZ197" s="706"/>
      <c r="DA197" s="706"/>
      <c r="DB197" s="706"/>
      <c r="DC197" s="706"/>
      <c r="DD197" s="706"/>
      <c r="DE197" s="706"/>
      <c r="DF197" s="706"/>
      <c r="DG197" s="706"/>
      <c r="DH197" s="706"/>
      <c r="DI197" s="706"/>
      <c r="DJ197" s="706"/>
      <c r="DK197" s="706"/>
      <c r="DL197" s="706"/>
      <c r="DM197" s="706"/>
      <c r="DN197" s="706"/>
      <c r="DO197" s="706"/>
      <c r="DP197" s="706"/>
      <c r="DQ197" s="704"/>
      <c r="DR197" s="704"/>
      <c r="DS197" s="704"/>
      <c r="DT197" s="704"/>
      <c r="DU197" s="704"/>
      <c r="DV197" s="704"/>
      <c r="DW197" s="704"/>
      <c r="DX197" s="704"/>
      <c r="DY197" s="704"/>
      <c r="DZ197" s="704"/>
      <c r="EA197" s="704"/>
      <c r="EB197" s="704"/>
      <c r="EC197" s="706"/>
      <c r="ED197" s="704"/>
      <c r="EE197" s="704"/>
      <c r="EF197" s="706"/>
      <c r="EG197" s="706"/>
      <c r="EH197" s="706"/>
      <c r="EI197" s="706"/>
      <c r="EJ197" s="706"/>
      <c r="EK197" s="706"/>
      <c r="EL197" s="706"/>
      <c r="EM197" s="706"/>
      <c r="EN197" s="706"/>
      <c r="EO197" s="706"/>
      <c r="EP197" s="706"/>
      <c r="EQ197" s="706"/>
      <c r="ER197" s="706"/>
      <c r="ES197" s="706"/>
      <c r="ET197" s="706"/>
      <c r="EU197" s="706"/>
      <c r="EV197" s="706"/>
      <c r="EW197" s="706"/>
      <c r="EX197" s="706"/>
      <c r="EY197" s="706"/>
      <c r="EZ197" s="706"/>
      <c r="FA197" s="706"/>
      <c r="FB197" s="706"/>
      <c r="FC197" s="706"/>
      <c r="FD197" s="706"/>
      <c r="FE197" s="706"/>
      <c r="FF197" s="706"/>
      <c r="FG197" s="706"/>
      <c r="FH197" s="706"/>
      <c r="FI197" s="706"/>
      <c r="FJ197" s="704"/>
      <c r="FK197" s="706"/>
      <c r="FL197" s="706"/>
      <c r="FM197" s="706"/>
      <c r="FN197" s="706"/>
      <c r="FO197" s="706"/>
      <c r="FP197" s="706"/>
      <c r="FQ197" s="706"/>
      <c r="FR197" s="706"/>
      <c r="FS197" s="706"/>
      <c r="FT197" s="706"/>
      <c r="FU197" s="706"/>
      <c r="FV197" s="706"/>
      <c r="FW197" s="706"/>
      <c r="FX197" s="706"/>
      <c r="FY197" s="706"/>
      <c r="FZ197" s="706"/>
      <c r="GA197" s="706"/>
      <c r="GB197" s="706"/>
      <c r="GC197" s="706"/>
      <c r="GD197" s="706"/>
      <c r="GE197" s="706"/>
      <c r="GF197" s="706"/>
      <c r="GG197" s="706"/>
      <c r="GH197" s="706"/>
      <c r="GI197" s="706"/>
      <c r="GJ197" s="706"/>
      <c r="GK197" s="706"/>
      <c r="GL197" s="706"/>
      <c r="GM197" s="706"/>
      <c r="GN197" s="706"/>
      <c r="GO197" s="706"/>
      <c r="GP197" s="706"/>
      <c r="GQ197" s="706"/>
      <c r="GR197" s="706"/>
      <c r="GS197" s="706"/>
      <c r="GT197" s="706"/>
      <c r="GU197" s="706"/>
      <c r="GV197" s="706"/>
      <c r="GW197" s="706"/>
      <c r="GX197" s="706"/>
      <c r="GY197" s="706"/>
      <c r="GZ197" s="706"/>
      <c r="HA197" s="706"/>
      <c r="HB197" s="706"/>
      <c r="HC197" s="706"/>
      <c r="HD197" s="706"/>
      <c r="HE197" s="706"/>
      <c r="HF197" s="706"/>
      <c r="HG197" s="706"/>
      <c r="HH197" s="706"/>
      <c r="HI197" s="706"/>
      <c r="HJ197" s="706"/>
      <c r="HK197" s="706"/>
      <c r="HL197" s="706"/>
      <c r="HM197" s="706"/>
      <c r="HN197" s="706"/>
      <c r="HO197" s="706"/>
      <c r="HP197" s="706"/>
      <c r="HQ197" s="706"/>
      <c r="HR197" s="706"/>
      <c r="ID197" s="706"/>
      <c r="IE197" s="706"/>
      <c r="IF197" s="706"/>
      <c r="IG197" s="706"/>
      <c r="IH197" s="706"/>
      <c r="II197" s="706"/>
    </row>
    <row r="198" spans="1:243" s="1034" customFormat="1" ht="27" customHeight="1" x14ac:dyDescent="0.25">
      <c r="A198" s="691">
        <v>198</v>
      </c>
      <c r="B198" s="694" t="s">
        <v>1290</v>
      </c>
      <c r="C198" s="696">
        <v>282</v>
      </c>
      <c r="D198" s="697">
        <v>532</v>
      </c>
      <c r="E198" s="698">
        <v>24</v>
      </c>
      <c r="F198" s="696" t="s">
        <v>1121</v>
      </c>
      <c r="G198" s="696" t="s">
        <v>1297</v>
      </c>
      <c r="H198" s="767" t="s">
        <v>1112</v>
      </c>
      <c r="I198" s="767" t="s">
        <v>1113</v>
      </c>
      <c r="J198" s="764" t="s">
        <v>1205</v>
      </c>
      <c r="K198" s="761" t="s">
        <v>1115</v>
      </c>
      <c r="L198" s="761" t="s">
        <v>1116</v>
      </c>
      <c r="M198" s="753" t="s">
        <v>1152</v>
      </c>
      <c r="N198" s="753" t="s">
        <v>1153</v>
      </c>
      <c r="O198" s="753" t="s">
        <v>1153</v>
      </c>
      <c r="P198" s="753" t="s">
        <v>1153</v>
      </c>
      <c r="Q198" s="753" t="s">
        <v>1160</v>
      </c>
      <c r="R198" s="753" t="s">
        <v>1160</v>
      </c>
      <c r="S198" s="755">
        <v>4</v>
      </c>
      <c r="T198" s="763">
        <v>4.3</v>
      </c>
      <c r="U198" s="771">
        <v>41456</v>
      </c>
      <c r="V198" s="772">
        <v>42522</v>
      </c>
      <c r="W198" s="874">
        <v>7</v>
      </c>
      <c r="X198" s="1081">
        <v>50000</v>
      </c>
      <c r="Y198" s="1081"/>
      <c r="Z198" s="1081">
        <f t="shared" si="23"/>
        <v>50000</v>
      </c>
      <c r="AA198" s="868"/>
      <c r="AB198" s="868"/>
      <c r="AC198" s="868"/>
      <c r="AD198" s="868">
        <v>50000</v>
      </c>
      <c r="AE198" s="868"/>
      <c r="AF198" s="868"/>
      <c r="AG198" s="868"/>
      <c r="AH198" s="868"/>
      <c r="AI198" s="868"/>
      <c r="AJ198" s="868"/>
      <c r="AK198" s="868"/>
      <c r="AL198" s="868"/>
      <c r="AM198" s="868">
        <f t="shared" si="24"/>
        <v>50000</v>
      </c>
      <c r="AN198" s="868">
        <f t="shared" si="25"/>
        <v>0</v>
      </c>
      <c r="AO198" s="915">
        <v>106000</v>
      </c>
      <c r="AP198" s="868">
        <v>112400</v>
      </c>
      <c r="AQ198" s="704"/>
      <c r="AR198" s="704"/>
      <c r="AS198" s="704"/>
      <c r="AT198" s="704"/>
      <c r="AU198" s="704"/>
      <c r="AV198" s="704"/>
      <c r="AW198" s="704"/>
      <c r="AX198" s="704"/>
      <c r="AY198" s="704"/>
      <c r="AZ198" s="704"/>
      <c r="BA198" s="704"/>
      <c r="BB198" s="704"/>
      <c r="BC198" s="704"/>
      <c r="BD198" s="704"/>
      <c r="BE198" s="704"/>
      <c r="BF198" s="704"/>
      <c r="BG198" s="704"/>
      <c r="BH198" s="704"/>
      <c r="BI198" s="704"/>
      <c r="BJ198" s="704"/>
      <c r="BK198" s="704"/>
      <c r="BL198" s="704"/>
      <c r="BM198" s="704"/>
      <c r="BN198" s="704"/>
      <c r="BO198" s="704"/>
      <c r="BP198" s="704"/>
      <c r="BQ198" s="704"/>
      <c r="BR198" s="704"/>
      <c r="BS198" s="704"/>
      <c r="BT198" s="704"/>
      <c r="BU198" s="704"/>
      <c r="BV198" s="704"/>
      <c r="BW198" s="704"/>
      <c r="BX198" s="704"/>
      <c r="BY198" s="704"/>
      <c r="BZ198" s="704"/>
      <c r="CA198" s="704"/>
      <c r="CB198" s="704"/>
      <c r="CC198" s="704"/>
      <c r="CD198" s="704"/>
      <c r="CE198" s="704"/>
      <c r="CF198" s="704"/>
      <c r="CG198" s="704"/>
      <c r="CH198" s="704"/>
      <c r="CI198" s="704"/>
      <c r="CJ198" s="704"/>
      <c r="CK198" s="704"/>
      <c r="CL198" s="704"/>
      <c r="CM198" s="704"/>
      <c r="CN198" s="704"/>
      <c r="CO198" s="704"/>
      <c r="CP198" s="704"/>
      <c r="CQ198" s="704"/>
      <c r="CR198" s="704"/>
      <c r="CS198" s="704"/>
      <c r="CT198" s="704"/>
      <c r="CU198" s="704"/>
      <c r="CV198" s="704"/>
      <c r="CW198" s="704"/>
      <c r="CX198" s="704"/>
      <c r="CY198" s="704"/>
      <c r="CZ198" s="704"/>
      <c r="DA198" s="704"/>
      <c r="DB198" s="704"/>
      <c r="DC198" s="704"/>
      <c r="DD198" s="704"/>
      <c r="DE198" s="704"/>
      <c r="DF198" s="704"/>
      <c r="DG198" s="704"/>
      <c r="DH198" s="704"/>
      <c r="DI198" s="704"/>
      <c r="DJ198" s="704"/>
      <c r="DK198" s="704"/>
      <c r="DL198" s="704"/>
      <c r="DM198" s="704"/>
      <c r="DN198" s="704"/>
      <c r="DO198" s="704"/>
      <c r="DP198" s="704"/>
      <c r="DQ198" s="706"/>
      <c r="DR198" s="706"/>
      <c r="DS198" s="706"/>
      <c r="DT198" s="706"/>
      <c r="DU198" s="706"/>
      <c r="DV198" s="706"/>
      <c r="DW198" s="706"/>
      <c r="DX198" s="706"/>
      <c r="DY198" s="706"/>
      <c r="DZ198" s="706"/>
      <c r="EA198" s="706"/>
      <c r="EB198" s="706"/>
      <c r="EC198" s="706"/>
      <c r="ED198" s="704"/>
      <c r="EE198" s="704"/>
      <c r="EF198" s="704"/>
      <c r="EG198" s="704"/>
      <c r="EH198" s="704"/>
      <c r="EI198" s="704"/>
      <c r="EJ198" s="704"/>
      <c r="EK198" s="704"/>
      <c r="EL198" s="704"/>
      <c r="EM198" s="704"/>
      <c r="EN198" s="704"/>
      <c r="EO198" s="704"/>
      <c r="EP198" s="704"/>
      <c r="EQ198" s="704"/>
      <c r="ER198" s="704"/>
      <c r="ES198" s="704"/>
      <c r="ET198" s="704"/>
      <c r="EU198" s="704"/>
      <c r="EV198" s="704"/>
      <c r="EW198" s="704"/>
      <c r="EX198" s="704"/>
      <c r="EY198" s="704"/>
      <c r="EZ198" s="704"/>
      <c r="FA198" s="704"/>
      <c r="FB198" s="704"/>
      <c r="FC198" s="704"/>
      <c r="FD198" s="704"/>
      <c r="FE198" s="704"/>
      <c r="FF198" s="704"/>
      <c r="FG198" s="704"/>
      <c r="FH198" s="704"/>
      <c r="FI198" s="704"/>
      <c r="FJ198" s="704"/>
      <c r="FK198" s="1035"/>
      <c r="FL198" s="704"/>
      <c r="FM198" s="704"/>
      <c r="FN198" s="704"/>
      <c r="FO198" s="704"/>
      <c r="FP198" s="704"/>
      <c r="FQ198" s="704"/>
      <c r="FR198" s="704"/>
      <c r="FS198" s="704"/>
      <c r="FT198" s="704"/>
      <c r="FU198" s="704"/>
      <c r="FV198" s="704"/>
      <c r="FW198" s="704"/>
      <c r="FX198" s="704"/>
      <c r="FY198" s="704"/>
      <c r="FZ198" s="704"/>
      <c r="GA198" s="704"/>
      <c r="GB198" s="704"/>
      <c r="GC198" s="704"/>
      <c r="GD198" s="704"/>
      <c r="GE198" s="704"/>
      <c r="GF198" s="704"/>
      <c r="GG198" s="704"/>
      <c r="GH198" s="704"/>
      <c r="GI198" s="704"/>
      <c r="GJ198" s="704"/>
      <c r="GK198" s="704"/>
      <c r="GL198" s="704"/>
      <c r="GM198" s="706"/>
      <c r="GN198" s="706"/>
      <c r="GO198" s="706"/>
      <c r="GP198" s="706"/>
      <c r="GQ198" s="706"/>
      <c r="GR198" s="706"/>
      <c r="GS198" s="706"/>
      <c r="GT198" s="706"/>
      <c r="GU198" s="706"/>
      <c r="GV198" s="706"/>
      <c r="GW198" s="706"/>
      <c r="GX198" s="706"/>
      <c r="GY198" s="706"/>
      <c r="GZ198" s="706"/>
      <c r="HA198" s="706"/>
      <c r="HB198" s="706"/>
      <c r="HC198" s="706"/>
      <c r="HD198" s="706"/>
      <c r="HE198" s="706"/>
      <c r="HF198" s="706"/>
      <c r="HG198" s="706"/>
      <c r="HH198" s="706"/>
      <c r="HI198" s="706"/>
      <c r="HJ198" s="706"/>
      <c r="HK198" s="706"/>
      <c r="HL198" s="706"/>
      <c r="HM198" s="706"/>
      <c r="HN198" s="706"/>
      <c r="HO198" s="706"/>
      <c r="HP198" s="706"/>
      <c r="HQ198" s="704"/>
      <c r="HR198" s="704"/>
      <c r="ID198" s="706"/>
      <c r="IE198" s="706"/>
      <c r="IF198" s="706"/>
      <c r="IG198" s="706"/>
      <c r="IH198" s="706"/>
      <c r="II198" s="706"/>
    </row>
    <row r="199" spans="1:243" s="1034" customFormat="1" ht="27" customHeight="1" x14ac:dyDescent="0.25">
      <c r="A199" s="691">
        <v>199</v>
      </c>
      <c r="B199" s="694" t="s">
        <v>1290</v>
      </c>
      <c r="C199" s="696">
        <v>282</v>
      </c>
      <c r="D199" s="697">
        <v>532</v>
      </c>
      <c r="E199" s="698">
        <v>25</v>
      </c>
      <c r="F199" s="696" t="s">
        <v>1121</v>
      </c>
      <c r="G199" s="1039" t="s">
        <v>1299</v>
      </c>
      <c r="H199" s="767" t="s">
        <v>1112</v>
      </c>
      <c r="I199" s="767" t="s">
        <v>1113</v>
      </c>
      <c r="J199" s="764" t="s">
        <v>1205</v>
      </c>
      <c r="K199" s="761" t="s">
        <v>1115</v>
      </c>
      <c r="L199" s="761" t="s">
        <v>1116</v>
      </c>
      <c r="M199" s="753" t="s">
        <v>1152</v>
      </c>
      <c r="N199" s="753" t="s">
        <v>1153</v>
      </c>
      <c r="O199" s="753" t="s">
        <v>1153</v>
      </c>
      <c r="P199" s="753" t="s">
        <v>1153</v>
      </c>
      <c r="Q199" s="753" t="s">
        <v>1160</v>
      </c>
      <c r="R199" s="753" t="s">
        <v>1160</v>
      </c>
      <c r="S199" s="755">
        <v>4</v>
      </c>
      <c r="T199" s="763">
        <v>4.3</v>
      </c>
      <c r="U199" s="771">
        <v>41456</v>
      </c>
      <c r="V199" s="772">
        <v>42522</v>
      </c>
      <c r="W199" s="874">
        <v>7</v>
      </c>
      <c r="X199" s="1081">
        <v>211000</v>
      </c>
      <c r="Y199" s="1081"/>
      <c r="Z199" s="1081">
        <f t="shared" si="23"/>
        <v>211000</v>
      </c>
      <c r="AA199" s="868"/>
      <c r="AB199" s="868"/>
      <c r="AC199" s="868"/>
      <c r="AD199" s="868"/>
      <c r="AE199" s="868"/>
      <c r="AF199" s="868"/>
      <c r="AG199" s="868"/>
      <c r="AH199" s="868"/>
      <c r="AI199" s="868"/>
      <c r="AJ199" s="868">
        <v>211000</v>
      </c>
      <c r="AK199" s="868"/>
      <c r="AL199" s="868"/>
      <c r="AM199" s="868">
        <f t="shared" si="24"/>
        <v>211000</v>
      </c>
      <c r="AN199" s="868">
        <f t="shared" si="25"/>
        <v>0</v>
      </c>
      <c r="AO199" s="915">
        <v>222600</v>
      </c>
      <c r="AP199" s="868">
        <v>230000</v>
      </c>
      <c r="AQ199" s="704"/>
      <c r="AR199" s="704"/>
      <c r="AS199" s="704"/>
      <c r="AT199" s="704"/>
      <c r="AU199" s="704"/>
      <c r="AV199" s="704"/>
      <c r="AW199" s="704"/>
      <c r="AX199" s="704"/>
      <c r="AY199" s="704"/>
      <c r="AZ199" s="704"/>
      <c r="BA199" s="704"/>
      <c r="BB199" s="704"/>
      <c r="BC199" s="704"/>
      <c r="BD199" s="704"/>
      <c r="BE199" s="704"/>
      <c r="BF199" s="704"/>
      <c r="BG199" s="704"/>
      <c r="BH199" s="704"/>
      <c r="BI199" s="704"/>
      <c r="BJ199" s="704"/>
      <c r="BK199" s="704"/>
      <c r="BL199" s="704"/>
      <c r="BM199" s="704"/>
      <c r="BN199" s="704"/>
      <c r="BO199" s="704"/>
      <c r="BP199" s="704"/>
      <c r="BQ199" s="704"/>
      <c r="BR199" s="704"/>
      <c r="BS199" s="704"/>
      <c r="BT199" s="704"/>
      <c r="BU199" s="704"/>
      <c r="BV199" s="704"/>
      <c r="BW199" s="704"/>
      <c r="BX199" s="704"/>
      <c r="BY199" s="704"/>
      <c r="BZ199" s="704"/>
      <c r="CA199" s="704"/>
      <c r="CB199" s="704"/>
      <c r="CC199" s="704"/>
      <c r="CD199" s="704"/>
      <c r="CE199" s="704"/>
      <c r="CF199" s="704"/>
      <c r="CG199" s="704"/>
      <c r="CH199" s="704"/>
      <c r="CI199" s="704"/>
      <c r="CJ199" s="704"/>
      <c r="CK199" s="704"/>
      <c r="CL199" s="704"/>
      <c r="CM199" s="704"/>
      <c r="CN199" s="704"/>
      <c r="CO199" s="704"/>
      <c r="CP199" s="704"/>
      <c r="CQ199" s="704"/>
      <c r="CR199" s="704"/>
      <c r="CS199" s="704"/>
      <c r="CT199" s="704"/>
      <c r="CU199" s="704"/>
      <c r="CV199" s="704"/>
      <c r="CW199" s="704"/>
      <c r="CX199" s="704"/>
      <c r="CY199" s="704"/>
      <c r="CZ199" s="704"/>
      <c r="DA199" s="704"/>
      <c r="DB199" s="704"/>
      <c r="DC199" s="704"/>
      <c r="DD199" s="704"/>
      <c r="DE199" s="704"/>
      <c r="DF199" s="704"/>
      <c r="DG199" s="704"/>
      <c r="DH199" s="704"/>
      <c r="DI199" s="704"/>
      <c r="DJ199" s="704"/>
      <c r="DK199" s="704"/>
      <c r="DL199" s="704"/>
      <c r="DM199" s="704"/>
      <c r="DN199" s="704"/>
      <c r="DO199" s="704"/>
      <c r="DP199" s="704"/>
      <c r="DQ199" s="706"/>
      <c r="DR199" s="706"/>
      <c r="DS199" s="706"/>
      <c r="DT199" s="706"/>
      <c r="DU199" s="706"/>
      <c r="DV199" s="706"/>
      <c r="DW199" s="706"/>
      <c r="DX199" s="706"/>
      <c r="DY199" s="706"/>
      <c r="DZ199" s="706"/>
      <c r="EA199" s="706"/>
      <c r="EB199" s="706"/>
      <c r="EC199" s="706"/>
      <c r="ED199" s="704"/>
      <c r="EE199" s="704"/>
      <c r="EF199" s="704"/>
      <c r="EG199" s="704"/>
      <c r="EH199" s="704"/>
      <c r="EI199" s="704"/>
      <c r="EJ199" s="704"/>
      <c r="EK199" s="704"/>
      <c r="EL199" s="704"/>
      <c r="EM199" s="704"/>
      <c r="EN199" s="704"/>
      <c r="EO199" s="704"/>
      <c r="EP199" s="704"/>
      <c r="EQ199" s="704"/>
      <c r="ER199" s="704"/>
      <c r="ES199" s="704"/>
      <c r="ET199" s="704"/>
      <c r="EU199" s="704"/>
      <c r="EV199" s="704"/>
      <c r="EW199" s="704"/>
      <c r="EX199" s="704"/>
      <c r="EY199" s="704"/>
      <c r="EZ199" s="704"/>
      <c r="FA199" s="704"/>
      <c r="FB199" s="704"/>
      <c r="FC199" s="704"/>
      <c r="FD199" s="704"/>
      <c r="FE199" s="704"/>
      <c r="FF199" s="704"/>
      <c r="FG199" s="704"/>
      <c r="FH199" s="704"/>
      <c r="FI199" s="704"/>
      <c r="FJ199" s="704"/>
      <c r="FK199" s="1035"/>
      <c r="FL199" s="704"/>
      <c r="FM199" s="704"/>
      <c r="FN199" s="704"/>
      <c r="FO199" s="704"/>
      <c r="FP199" s="704"/>
      <c r="FQ199" s="704"/>
      <c r="FR199" s="704"/>
      <c r="FS199" s="704"/>
      <c r="FT199" s="704"/>
      <c r="FU199" s="704"/>
      <c r="FV199" s="704"/>
      <c r="FW199" s="704"/>
      <c r="FX199" s="704"/>
      <c r="FY199" s="704"/>
      <c r="FZ199" s="704"/>
      <c r="GA199" s="704"/>
      <c r="GB199" s="704"/>
      <c r="GC199" s="704"/>
      <c r="GD199" s="704"/>
      <c r="GE199" s="704"/>
      <c r="GF199" s="704"/>
      <c r="GG199" s="704"/>
      <c r="GH199" s="704"/>
      <c r="GI199" s="704"/>
      <c r="GJ199" s="704"/>
      <c r="GK199" s="704"/>
      <c r="GL199" s="704"/>
      <c r="GM199" s="706"/>
      <c r="GN199" s="706"/>
      <c r="GO199" s="706"/>
      <c r="GP199" s="706"/>
      <c r="GQ199" s="706"/>
      <c r="GR199" s="706"/>
      <c r="GS199" s="706"/>
      <c r="GT199" s="706"/>
      <c r="GU199" s="706"/>
      <c r="GV199" s="706"/>
      <c r="GW199" s="706"/>
      <c r="GX199" s="706"/>
      <c r="GY199" s="706"/>
      <c r="GZ199" s="706"/>
      <c r="HA199" s="706"/>
      <c r="HB199" s="706"/>
      <c r="HC199" s="706"/>
      <c r="HD199" s="706"/>
      <c r="HE199" s="706"/>
      <c r="HF199" s="706"/>
      <c r="HG199" s="706"/>
      <c r="HH199" s="706"/>
      <c r="HI199" s="706"/>
      <c r="HJ199" s="706"/>
      <c r="HK199" s="706"/>
      <c r="HL199" s="706"/>
      <c r="HM199" s="706"/>
      <c r="HN199" s="706"/>
      <c r="HO199" s="706"/>
      <c r="HP199" s="706"/>
      <c r="HQ199" s="704"/>
      <c r="HR199" s="704"/>
      <c r="ID199" s="706"/>
    </row>
    <row r="200" spans="1:243" s="1034" customFormat="1" ht="27" customHeight="1" x14ac:dyDescent="0.25">
      <c r="A200" s="1122">
        <v>200</v>
      </c>
      <c r="B200" s="694" t="s">
        <v>1290</v>
      </c>
      <c r="C200" s="696">
        <v>282</v>
      </c>
      <c r="D200" s="697">
        <v>532</v>
      </c>
      <c r="E200" s="707">
        <v>26</v>
      </c>
      <c r="F200" s="696" t="s">
        <v>1121</v>
      </c>
      <c r="G200" s="696" t="s">
        <v>1530</v>
      </c>
      <c r="H200" s="761" t="s">
        <v>1112</v>
      </c>
      <c r="I200" s="767" t="s">
        <v>1113</v>
      </c>
      <c r="J200" s="764" t="s">
        <v>1205</v>
      </c>
      <c r="K200" s="761" t="s">
        <v>1151</v>
      </c>
      <c r="L200" s="761" t="s">
        <v>1116</v>
      </c>
      <c r="M200" s="753" t="s">
        <v>1152</v>
      </c>
      <c r="N200" s="753" t="s">
        <v>1153</v>
      </c>
      <c r="O200" s="753" t="s">
        <v>1153</v>
      </c>
      <c r="P200" s="753" t="s">
        <v>1153</v>
      </c>
      <c r="Q200" s="753" t="s">
        <v>1160</v>
      </c>
      <c r="R200" s="753" t="s">
        <v>1160</v>
      </c>
      <c r="S200" s="755">
        <v>4</v>
      </c>
      <c r="T200" s="763">
        <v>4.3</v>
      </c>
      <c r="U200" s="771">
        <v>41456</v>
      </c>
      <c r="V200" s="771">
        <v>41791</v>
      </c>
      <c r="W200" s="874">
        <v>5</v>
      </c>
      <c r="X200" s="1081">
        <f>54900+535100</f>
        <v>590000</v>
      </c>
      <c r="Y200" s="1081"/>
      <c r="Z200" s="1081">
        <f t="shared" si="23"/>
        <v>590000</v>
      </c>
      <c r="AA200" s="868"/>
      <c r="AB200" s="868"/>
      <c r="AC200" s="868">
        <v>250000</v>
      </c>
      <c r="AD200" s="868">
        <v>250000</v>
      </c>
      <c r="AE200" s="868">
        <v>90000</v>
      </c>
      <c r="AF200" s="868"/>
      <c r="AG200" s="868"/>
      <c r="AH200" s="868"/>
      <c r="AI200" s="868"/>
      <c r="AJ200" s="868"/>
      <c r="AK200" s="868"/>
      <c r="AL200" s="868"/>
      <c r="AM200" s="868">
        <f t="shared" si="24"/>
        <v>590000</v>
      </c>
      <c r="AN200" s="868">
        <f t="shared" si="25"/>
        <v>0</v>
      </c>
      <c r="AO200" s="915"/>
      <c r="AP200" s="868"/>
      <c r="AQ200" s="706"/>
      <c r="AR200" s="706"/>
      <c r="AS200" s="706"/>
      <c r="AT200" s="706"/>
      <c r="AU200" s="706"/>
      <c r="AV200" s="706"/>
      <c r="AW200" s="706"/>
      <c r="AX200" s="706"/>
      <c r="AY200" s="706"/>
      <c r="AZ200" s="706"/>
      <c r="BA200" s="706"/>
      <c r="BB200" s="706"/>
      <c r="BC200" s="706"/>
      <c r="BD200" s="706"/>
      <c r="BE200" s="706"/>
      <c r="BF200" s="706"/>
      <c r="BG200" s="706"/>
      <c r="BH200" s="706"/>
      <c r="BI200" s="706"/>
      <c r="BJ200" s="706"/>
      <c r="BK200" s="706"/>
      <c r="BL200" s="706"/>
      <c r="BM200" s="706"/>
      <c r="BN200" s="706"/>
      <c r="BO200" s="706"/>
      <c r="BP200" s="706"/>
      <c r="BQ200" s="706"/>
      <c r="BR200" s="706"/>
      <c r="BS200" s="706"/>
      <c r="BT200" s="706"/>
      <c r="BU200" s="706"/>
      <c r="BV200" s="706"/>
      <c r="BW200" s="706"/>
      <c r="BX200" s="706"/>
      <c r="BY200" s="706"/>
      <c r="BZ200" s="706"/>
      <c r="CA200" s="706"/>
      <c r="CB200" s="706"/>
      <c r="CC200" s="706"/>
      <c r="CD200" s="706"/>
      <c r="CE200" s="706"/>
      <c r="CF200" s="706"/>
      <c r="CG200" s="706"/>
      <c r="CH200" s="706"/>
      <c r="CI200" s="706"/>
      <c r="CJ200" s="706"/>
      <c r="CK200" s="706"/>
      <c r="CL200" s="706"/>
      <c r="CM200" s="706"/>
      <c r="CN200" s="706"/>
      <c r="CO200" s="706"/>
      <c r="CP200" s="706"/>
      <c r="CQ200" s="706"/>
      <c r="CR200" s="706"/>
      <c r="CS200" s="706"/>
      <c r="CT200" s="706"/>
      <c r="CU200" s="706"/>
      <c r="CV200" s="706"/>
      <c r="CW200" s="706"/>
      <c r="CX200" s="706"/>
      <c r="CY200" s="706"/>
      <c r="CZ200" s="706"/>
      <c r="DA200" s="706"/>
      <c r="DB200" s="706"/>
      <c r="DC200" s="706"/>
      <c r="DD200" s="706"/>
      <c r="DE200" s="706"/>
      <c r="DF200" s="706"/>
      <c r="DG200" s="706"/>
      <c r="DH200" s="706"/>
      <c r="DI200" s="706"/>
      <c r="DJ200" s="706"/>
      <c r="DK200" s="706"/>
      <c r="DL200" s="706"/>
      <c r="DM200" s="706"/>
      <c r="DN200" s="706"/>
      <c r="DO200" s="706"/>
      <c r="DP200" s="706"/>
      <c r="DQ200" s="706"/>
      <c r="DR200" s="706"/>
      <c r="DS200" s="706"/>
      <c r="DT200" s="706"/>
      <c r="DU200" s="706"/>
      <c r="DV200" s="706"/>
      <c r="DW200" s="706"/>
      <c r="DX200" s="706"/>
      <c r="DY200" s="706"/>
      <c r="DZ200" s="706"/>
      <c r="EA200" s="706"/>
      <c r="EB200" s="706"/>
      <c r="EC200" s="706"/>
      <c r="ED200" s="704"/>
      <c r="EE200" s="704"/>
      <c r="EF200" s="706"/>
      <c r="EG200" s="706"/>
      <c r="EH200" s="706"/>
      <c r="EI200" s="706"/>
      <c r="EJ200" s="706"/>
      <c r="EK200" s="706"/>
      <c r="EL200" s="706"/>
      <c r="EM200" s="706"/>
      <c r="EN200" s="706"/>
      <c r="EO200" s="706"/>
      <c r="EP200" s="706"/>
      <c r="EQ200" s="706"/>
      <c r="ER200" s="706"/>
      <c r="ES200" s="706"/>
      <c r="ET200" s="706"/>
      <c r="EU200" s="706"/>
      <c r="EV200" s="706"/>
      <c r="EW200" s="706"/>
      <c r="EX200" s="706"/>
      <c r="EY200" s="706"/>
      <c r="EZ200" s="706"/>
      <c r="FA200" s="706"/>
      <c r="FB200" s="706"/>
      <c r="FC200" s="706"/>
      <c r="FD200" s="706"/>
      <c r="FE200" s="706"/>
      <c r="FF200" s="706"/>
      <c r="FG200" s="706"/>
      <c r="FH200" s="706"/>
      <c r="FI200" s="706"/>
      <c r="FJ200" s="704"/>
      <c r="FK200" s="1035"/>
      <c r="FL200" s="704"/>
      <c r="FM200" s="704"/>
      <c r="FN200" s="704"/>
      <c r="FO200" s="704"/>
      <c r="FP200" s="704"/>
      <c r="FQ200" s="704"/>
      <c r="FR200" s="704"/>
      <c r="FS200" s="704"/>
      <c r="FT200" s="704"/>
      <c r="FU200" s="704"/>
      <c r="FV200" s="704"/>
      <c r="FW200" s="704"/>
      <c r="FX200" s="704"/>
      <c r="FY200" s="704"/>
      <c r="FZ200" s="704"/>
      <c r="GA200" s="704"/>
      <c r="GB200" s="704"/>
      <c r="GC200" s="704"/>
      <c r="GD200" s="704"/>
      <c r="GE200" s="704"/>
      <c r="GF200" s="704"/>
      <c r="GG200" s="704"/>
      <c r="GH200" s="704"/>
      <c r="GI200" s="704"/>
      <c r="GJ200" s="704"/>
      <c r="GK200" s="704"/>
      <c r="GL200" s="704"/>
      <c r="GM200" s="704"/>
      <c r="GN200" s="704"/>
      <c r="GO200" s="704"/>
      <c r="GP200" s="704"/>
      <c r="GQ200" s="704"/>
      <c r="GR200" s="704"/>
      <c r="GS200" s="704"/>
      <c r="GT200" s="704"/>
      <c r="GU200" s="704"/>
      <c r="GV200" s="706"/>
      <c r="GW200" s="706"/>
      <c r="GX200" s="706"/>
      <c r="GY200" s="706"/>
      <c r="GZ200" s="706"/>
      <c r="HA200" s="706"/>
      <c r="HB200" s="706"/>
      <c r="HC200" s="706"/>
      <c r="HD200" s="706"/>
      <c r="HE200" s="706"/>
      <c r="HF200" s="706"/>
      <c r="HG200" s="706"/>
      <c r="HH200" s="706"/>
      <c r="HI200" s="706"/>
      <c r="HJ200" s="706"/>
      <c r="HK200" s="706"/>
      <c r="HL200" s="706"/>
      <c r="HM200" s="706"/>
      <c r="HN200" s="706"/>
      <c r="HO200" s="706"/>
      <c r="HP200" s="706"/>
      <c r="HQ200" s="704"/>
      <c r="HR200" s="704"/>
      <c r="ID200" s="706"/>
    </row>
    <row r="201" spans="1:243" s="1034" customFormat="1" ht="27" customHeight="1" x14ac:dyDescent="0.25">
      <c r="A201" s="691">
        <v>201</v>
      </c>
      <c r="B201" s="694" t="s">
        <v>1290</v>
      </c>
      <c r="C201" s="696">
        <v>282</v>
      </c>
      <c r="D201" s="697">
        <v>532</v>
      </c>
      <c r="E201" s="728">
        <v>27</v>
      </c>
      <c r="F201" s="1037" t="s">
        <v>1121</v>
      </c>
      <c r="G201" s="1050" t="s">
        <v>1315</v>
      </c>
      <c r="H201" s="767" t="s">
        <v>1112</v>
      </c>
      <c r="I201" s="752" t="s">
        <v>1113</v>
      </c>
      <c r="J201" s="764" t="s">
        <v>1309</v>
      </c>
      <c r="K201" s="753" t="s">
        <v>1115</v>
      </c>
      <c r="L201" s="764" t="s">
        <v>1116</v>
      </c>
      <c r="M201" s="753" t="s">
        <v>1152</v>
      </c>
      <c r="N201" s="753" t="s">
        <v>1153</v>
      </c>
      <c r="O201" s="753" t="s">
        <v>1153</v>
      </c>
      <c r="P201" s="753" t="s">
        <v>1153</v>
      </c>
      <c r="Q201" s="753" t="s">
        <v>1120</v>
      </c>
      <c r="R201" s="753" t="s">
        <v>1120</v>
      </c>
      <c r="S201" s="755">
        <v>4</v>
      </c>
      <c r="T201" s="778">
        <v>4.3</v>
      </c>
      <c r="U201" s="771">
        <v>41456</v>
      </c>
      <c r="V201" s="772">
        <v>41791</v>
      </c>
      <c r="W201" s="701">
        <v>7</v>
      </c>
      <c r="X201" s="1081">
        <v>1000000</v>
      </c>
      <c r="Y201" s="1092"/>
      <c r="Z201" s="1081">
        <f t="shared" si="23"/>
        <v>1000000</v>
      </c>
      <c r="AA201" s="868"/>
      <c r="AB201" s="868"/>
      <c r="AC201" s="868"/>
      <c r="AD201" s="868"/>
      <c r="AE201" s="868">
        <v>500000</v>
      </c>
      <c r="AF201" s="868">
        <v>500000</v>
      </c>
      <c r="AG201" s="868"/>
      <c r="AH201" s="868"/>
      <c r="AI201" s="868"/>
      <c r="AJ201" s="868"/>
      <c r="AK201" s="868"/>
      <c r="AL201" s="868"/>
      <c r="AM201" s="868">
        <f t="shared" si="24"/>
        <v>1000000</v>
      </c>
      <c r="AN201" s="868">
        <f t="shared" si="25"/>
        <v>0</v>
      </c>
      <c r="AO201" s="1051">
        <v>15000000</v>
      </c>
      <c r="AP201" s="1051">
        <v>25000000</v>
      </c>
      <c r="AQ201" s="704"/>
      <c r="AR201" s="704"/>
      <c r="AS201" s="704"/>
      <c r="AT201" s="704"/>
      <c r="AU201" s="704"/>
      <c r="AV201" s="704"/>
      <c r="AW201" s="704"/>
      <c r="AX201" s="704"/>
      <c r="AY201" s="704"/>
      <c r="AZ201" s="704"/>
      <c r="BA201" s="704"/>
      <c r="BB201" s="704"/>
      <c r="BC201" s="704"/>
      <c r="BD201" s="704"/>
      <c r="BE201" s="704"/>
      <c r="BF201" s="704"/>
      <c r="BG201" s="704"/>
      <c r="BH201" s="704"/>
      <c r="BI201" s="704"/>
      <c r="BJ201" s="704"/>
      <c r="BK201" s="704"/>
      <c r="BL201" s="704"/>
      <c r="BM201" s="704"/>
      <c r="BN201" s="704"/>
      <c r="BO201" s="704"/>
      <c r="BP201" s="704"/>
      <c r="BQ201" s="704"/>
      <c r="BR201" s="704"/>
      <c r="BS201" s="704"/>
      <c r="BT201" s="704"/>
      <c r="BU201" s="704"/>
      <c r="BV201" s="704"/>
      <c r="BW201" s="704"/>
      <c r="BX201" s="704"/>
      <c r="BY201" s="704"/>
      <c r="BZ201" s="704"/>
      <c r="CA201" s="704"/>
      <c r="CB201" s="704"/>
      <c r="CC201" s="704"/>
      <c r="CD201" s="704"/>
      <c r="CE201" s="704"/>
      <c r="CF201" s="704"/>
      <c r="CG201" s="704"/>
      <c r="CH201" s="704"/>
      <c r="CI201" s="704"/>
      <c r="CJ201" s="704"/>
      <c r="CK201" s="704"/>
      <c r="CL201" s="704"/>
      <c r="CM201" s="704"/>
      <c r="CN201" s="704"/>
      <c r="CO201" s="704"/>
      <c r="CP201" s="704"/>
      <c r="CQ201" s="704"/>
      <c r="CR201" s="704"/>
      <c r="CS201" s="704"/>
      <c r="CT201" s="704"/>
      <c r="CU201" s="704"/>
      <c r="CV201" s="704"/>
      <c r="CW201" s="704"/>
      <c r="CX201" s="704"/>
      <c r="CY201" s="704"/>
      <c r="CZ201" s="704"/>
      <c r="DA201" s="704"/>
      <c r="DB201" s="704"/>
      <c r="DC201" s="704"/>
      <c r="DD201" s="704"/>
      <c r="DE201" s="704"/>
      <c r="DF201" s="704"/>
      <c r="DG201" s="704"/>
      <c r="DH201" s="704"/>
      <c r="DI201" s="704"/>
      <c r="DJ201" s="704"/>
      <c r="DK201" s="704"/>
      <c r="DL201" s="704"/>
      <c r="DM201" s="704"/>
      <c r="DN201" s="704"/>
      <c r="DO201" s="704"/>
      <c r="DP201" s="704"/>
      <c r="DQ201" s="706"/>
      <c r="DR201" s="706"/>
      <c r="DS201" s="706"/>
      <c r="DT201" s="706"/>
      <c r="DU201" s="706"/>
      <c r="DV201" s="706"/>
      <c r="DW201" s="706"/>
      <c r="DX201" s="706"/>
      <c r="DY201" s="706"/>
      <c r="DZ201" s="706"/>
      <c r="EA201" s="706"/>
      <c r="EB201" s="706"/>
      <c r="EC201" s="706"/>
      <c r="ED201" s="704"/>
      <c r="EE201" s="704"/>
      <c r="EF201" s="706"/>
      <c r="EG201" s="706"/>
      <c r="EH201" s="706"/>
      <c r="EI201" s="706"/>
      <c r="EJ201" s="706"/>
      <c r="EK201" s="706"/>
      <c r="EL201" s="706"/>
      <c r="EM201" s="706"/>
      <c r="EN201" s="706"/>
      <c r="EO201" s="706"/>
      <c r="EP201" s="706"/>
      <c r="EQ201" s="706"/>
      <c r="ER201" s="706"/>
      <c r="ES201" s="706"/>
      <c r="ET201" s="706"/>
      <c r="EU201" s="706"/>
      <c r="EV201" s="706"/>
      <c r="EW201" s="706"/>
      <c r="EX201" s="706"/>
      <c r="EY201" s="706"/>
      <c r="EZ201" s="706"/>
      <c r="FA201" s="706"/>
      <c r="FB201" s="706"/>
      <c r="FC201" s="706"/>
      <c r="FD201" s="706"/>
      <c r="FE201" s="706"/>
      <c r="FF201" s="706"/>
      <c r="FG201" s="706"/>
      <c r="FH201" s="706"/>
      <c r="FI201" s="704"/>
      <c r="FJ201" s="704"/>
      <c r="FK201" s="1035"/>
      <c r="FL201" s="704"/>
      <c r="FM201" s="704"/>
      <c r="FN201" s="704"/>
      <c r="FO201" s="704"/>
      <c r="FP201" s="704"/>
      <c r="FQ201" s="704"/>
      <c r="FR201" s="704"/>
      <c r="FS201" s="704"/>
      <c r="FT201" s="704"/>
      <c r="FU201" s="704"/>
      <c r="FV201" s="704"/>
      <c r="FW201" s="704"/>
      <c r="FX201" s="704"/>
      <c r="FY201" s="704"/>
      <c r="FZ201" s="704"/>
      <c r="GA201" s="704"/>
      <c r="GB201" s="704"/>
      <c r="GC201" s="704"/>
      <c r="GD201" s="704"/>
      <c r="GE201" s="704"/>
      <c r="GF201" s="704"/>
      <c r="GG201" s="704"/>
      <c r="GH201" s="704"/>
      <c r="GI201" s="704"/>
      <c r="GJ201" s="704"/>
      <c r="GK201" s="704"/>
      <c r="GL201" s="704"/>
      <c r="GM201" s="704"/>
      <c r="GN201" s="704"/>
      <c r="GO201" s="704"/>
      <c r="GP201" s="704"/>
      <c r="GQ201" s="704"/>
      <c r="GR201" s="704"/>
      <c r="GS201" s="704"/>
      <c r="GT201" s="704"/>
      <c r="GU201" s="704"/>
      <c r="GV201" s="704"/>
      <c r="GW201" s="704"/>
      <c r="GX201" s="704"/>
      <c r="GY201" s="704"/>
      <c r="GZ201" s="704"/>
      <c r="HA201" s="704"/>
      <c r="HB201" s="704"/>
      <c r="HC201" s="704"/>
      <c r="HD201" s="704"/>
      <c r="HE201" s="704"/>
      <c r="HF201" s="704"/>
      <c r="HG201" s="704"/>
      <c r="HH201" s="704"/>
      <c r="HI201" s="704"/>
      <c r="HJ201" s="704"/>
      <c r="HK201" s="704"/>
      <c r="HL201" s="704"/>
      <c r="HM201" s="704"/>
      <c r="HN201" s="704"/>
      <c r="HO201" s="704"/>
      <c r="HP201" s="704"/>
      <c r="HQ201" s="706"/>
      <c r="HR201" s="706"/>
      <c r="HV201" s="706"/>
      <c r="HW201" s="706"/>
      <c r="HX201" s="706"/>
      <c r="HY201" s="706"/>
      <c r="HZ201" s="706"/>
      <c r="IA201" s="706"/>
      <c r="IB201" s="706"/>
      <c r="IC201" s="706"/>
      <c r="ID201" s="706"/>
    </row>
    <row r="202" spans="1:243" s="814" customFormat="1" ht="27" customHeight="1" x14ac:dyDescent="0.25">
      <c r="A202" s="691">
        <v>203</v>
      </c>
      <c r="B202" s="694" t="s">
        <v>1290</v>
      </c>
      <c r="C202" s="696">
        <v>282</v>
      </c>
      <c r="D202" s="697">
        <v>532</v>
      </c>
      <c r="E202" s="698" t="s">
        <v>1122</v>
      </c>
      <c r="F202" s="696" t="s">
        <v>1121</v>
      </c>
      <c r="G202" s="696" t="s">
        <v>1298</v>
      </c>
      <c r="H202" s="767" t="s">
        <v>1112</v>
      </c>
      <c r="I202" s="767" t="s">
        <v>1113</v>
      </c>
      <c r="J202" s="764" t="s">
        <v>1205</v>
      </c>
      <c r="K202" s="761" t="s">
        <v>1115</v>
      </c>
      <c r="L202" s="761" t="s">
        <v>1116</v>
      </c>
      <c r="M202" s="753" t="s">
        <v>1152</v>
      </c>
      <c r="N202" s="753" t="s">
        <v>1153</v>
      </c>
      <c r="O202" s="753" t="s">
        <v>1153</v>
      </c>
      <c r="P202" s="753" t="s">
        <v>1153</v>
      </c>
      <c r="Q202" s="753" t="s">
        <v>1160</v>
      </c>
      <c r="R202" s="753" t="s">
        <v>1160</v>
      </c>
      <c r="S202" s="755">
        <v>4</v>
      </c>
      <c r="T202" s="763">
        <v>4.3</v>
      </c>
      <c r="U202" s="771">
        <v>41456</v>
      </c>
      <c r="V202" s="772">
        <v>42522</v>
      </c>
      <c r="W202" s="874">
        <v>5</v>
      </c>
      <c r="X202" s="1081">
        <v>0</v>
      </c>
      <c r="Y202" s="1081"/>
      <c r="Z202" s="1081">
        <f t="shared" si="23"/>
        <v>0</v>
      </c>
      <c r="AA202" s="868"/>
      <c r="AB202" s="868"/>
      <c r="AC202" s="868"/>
      <c r="AD202" s="868"/>
      <c r="AE202" s="868"/>
      <c r="AF202" s="868"/>
      <c r="AG202" s="868"/>
      <c r="AH202" s="868"/>
      <c r="AI202" s="868"/>
      <c r="AJ202" s="868"/>
      <c r="AK202" s="868"/>
      <c r="AL202" s="868"/>
      <c r="AM202" s="868">
        <f t="shared" si="24"/>
        <v>0</v>
      </c>
      <c r="AN202" s="868">
        <f t="shared" si="25"/>
        <v>0</v>
      </c>
      <c r="AO202" s="915">
        <v>1600000</v>
      </c>
      <c r="AP202" s="868"/>
      <c r="AQ202" s="704"/>
      <c r="AR202" s="704"/>
      <c r="AS202" s="704"/>
      <c r="AT202" s="704"/>
      <c r="AU202" s="704"/>
      <c r="AV202" s="704"/>
      <c r="AW202" s="704"/>
      <c r="AX202" s="704"/>
      <c r="AY202" s="704"/>
      <c r="AZ202" s="704"/>
      <c r="BA202" s="704"/>
      <c r="BB202" s="704"/>
      <c r="BC202" s="704"/>
      <c r="BD202" s="704"/>
      <c r="BE202" s="704"/>
      <c r="BF202" s="704"/>
      <c r="BG202" s="704"/>
      <c r="BH202" s="704"/>
      <c r="BI202" s="704"/>
      <c r="BJ202" s="704"/>
      <c r="BK202" s="704"/>
      <c r="BL202" s="704"/>
      <c r="BM202" s="704"/>
      <c r="BN202" s="704"/>
      <c r="BO202" s="704"/>
      <c r="BP202" s="704"/>
      <c r="BQ202" s="704"/>
      <c r="BR202" s="704"/>
      <c r="BS202" s="704"/>
      <c r="BT202" s="704"/>
      <c r="BU202" s="704"/>
      <c r="BV202" s="704"/>
      <c r="BW202" s="704"/>
      <c r="BX202" s="704"/>
      <c r="BY202" s="704"/>
      <c r="BZ202" s="704"/>
      <c r="CA202" s="704"/>
      <c r="CB202" s="704"/>
      <c r="CC202" s="704"/>
      <c r="CD202" s="704"/>
      <c r="CE202" s="704"/>
      <c r="CF202" s="704"/>
      <c r="CG202" s="704"/>
      <c r="CH202" s="704"/>
      <c r="CI202" s="704"/>
      <c r="CJ202" s="704"/>
      <c r="CK202" s="704"/>
      <c r="CL202" s="704"/>
      <c r="CM202" s="704"/>
      <c r="CN202" s="704"/>
      <c r="CO202" s="704"/>
      <c r="CP202" s="704"/>
      <c r="CQ202" s="704"/>
      <c r="CR202" s="704"/>
      <c r="CS202" s="704"/>
      <c r="CT202" s="704"/>
      <c r="CU202" s="704"/>
      <c r="CV202" s="704"/>
      <c r="CW202" s="704"/>
      <c r="CX202" s="704"/>
      <c r="CY202" s="704"/>
      <c r="CZ202" s="704"/>
      <c r="DA202" s="704"/>
      <c r="DB202" s="704"/>
      <c r="DC202" s="704"/>
      <c r="DD202" s="704"/>
      <c r="DE202" s="704"/>
      <c r="DF202" s="704"/>
      <c r="DG202" s="704"/>
      <c r="DH202" s="704"/>
      <c r="DI202" s="704"/>
      <c r="DJ202" s="704"/>
      <c r="DK202" s="704"/>
      <c r="DL202" s="704"/>
      <c r="DM202" s="704"/>
      <c r="DN202" s="704"/>
      <c r="DO202" s="704"/>
      <c r="DP202" s="704"/>
      <c r="DQ202" s="706"/>
      <c r="DR202" s="706"/>
      <c r="DS202" s="706"/>
      <c r="DT202" s="706"/>
      <c r="DU202" s="706"/>
      <c r="DV202" s="706"/>
      <c r="DW202" s="706"/>
      <c r="DX202" s="706"/>
      <c r="DY202" s="706"/>
      <c r="DZ202" s="706"/>
      <c r="EA202" s="706"/>
      <c r="EB202" s="706"/>
      <c r="EC202" s="706"/>
      <c r="ED202" s="704"/>
      <c r="EE202" s="704"/>
      <c r="EF202" s="704"/>
      <c r="EG202" s="704"/>
      <c r="EH202" s="704"/>
      <c r="EI202" s="704"/>
      <c r="EJ202" s="704"/>
      <c r="EK202" s="704"/>
      <c r="EL202" s="704"/>
      <c r="EM202" s="704"/>
      <c r="EN202" s="704"/>
      <c r="EO202" s="704"/>
      <c r="EP202" s="704"/>
      <c r="EQ202" s="704"/>
      <c r="ER202" s="704"/>
      <c r="ES202" s="704"/>
      <c r="ET202" s="704"/>
      <c r="EU202" s="704"/>
      <c r="EV202" s="704"/>
      <c r="EW202" s="704"/>
      <c r="EX202" s="704"/>
      <c r="EY202" s="704"/>
      <c r="EZ202" s="704"/>
      <c r="FA202" s="704"/>
      <c r="FB202" s="704"/>
      <c r="FC202" s="704"/>
      <c r="FD202" s="704"/>
      <c r="FE202" s="704"/>
      <c r="FF202" s="704"/>
      <c r="FG202" s="704"/>
      <c r="FH202" s="704"/>
      <c r="FI202" s="704"/>
      <c r="FJ202" s="704"/>
      <c r="FK202" s="1035"/>
      <c r="FL202" s="704"/>
      <c r="FM202" s="704"/>
      <c r="FN202" s="704"/>
      <c r="FO202" s="704"/>
      <c r="FP202" s="704"/>
      <c r="FQ202" s="704"/>
      <c r="FR202" s="704"/>
      <c r="FS202" s="704"/>
      <c r="FT202" s="704"/>
      <c r="FU202" s="704"/>
      <c r="FV202" s="704"/>
      <c r="FW202" s="704"/>
      <c r="FX202" s="704"/>
      <c r="FY202" s="704"/>
      <c r="FZ202" s="704"/>
      <c r="GA202" s="704"/>
      <c r="GB202" s="704"/>
      <c r="GC202" s="704"/>
      <c r="GD202" s="704"/>
      <c r="GE202" s="704"/>
      <c r="GF202" s="704"/>
      <c r="GG202" s="704"/>
      <c r="GH202" s="704"/>
      <c r="GI202" s="704"/>
      <c r="GJ202" s="704"/>
      <c r="GK202" s="704"/>
      <c r="GL202" s="704"/>
      <c r="GM202" s="706"/>
      <c r="GN202" s="706"/>
      <c r="GO202" s="706"/>
      <c r="GP202" s="706"/>
      <c r="GQ202" s="706"/>
      <c r="GR202" s="706"/>
      <c r="GS202" s="706"/>
      <c r="GT202" s="706"/>
      <c r="GU202" s="706"/>
      <c r="GV202" s="706"/>
      <c r="GW202" s="706"/>
      <c r="GX202" s="706"/>
      <c r="GY202" s="706"/>
      <c r="GZ202" s="706"/>
      <c r="HA202" s="706"/>
      <c r="HB202" s="706"/>
      <c r="HC202" s="706"/>
      <c r="HD202" s="706"/>
      <c r="HE202" s="706"/>
      <c r="HF202" s="706"/>
      <c r="HG202" s="706"/>
      <c r="HH202" s="706"/>
      <c r="HI202" s="706"/>
      <c r="HJ202" s="706"/>
      <c r="HK202" s="706"/>
      <c r="HL202" s="706"/>
      <c r="HM202" s="706"/>
      <c r="HN202" s="706"/>
      <c r="HO202" s="706"/>
      <c r="HP202" s="706"/>
      <c r="HQ202" s="706"/>
      <c r="HR202" s="706"/>
      <c r="HS202" s="1034"/>
      <c r="HT202" s="1034"/>
      <c r="HU202" s="1034"/>
      <c r="HV202" s="1034"/>
      <c r="HW202" s="1034"/>
      <c r="HX202" s="1034"/>
      <c r="HY202" s="1034"/>
      <c r="HZ202" s="1034"/>
      <c r="IA202" s="1034"/>
      <c r="IB202" s="1034"/>
      <c r="IC202" s="1034"/>
      <c r="ID202" s="1034"/>
      <c r="IE202" s="1034"/>
      <c r="IF202" s="1034"/>
      <c r="IG202" s="1034"/>
      <c r="IH202" s="1034"/>
      <c r="II202" s="1034"/>
    </row>
    <row r="203" spans="1:243" s="1034" customFormat="1" ht="27" customHeight="1" x14ac:dyDescent="0.25">
      <c r="A203" s="1122">
        <v>205</v>
      </c>
      <c r="B203" s="694" t="s">
        <v>1290</v>
      </c>
      <c r="C203" s="696">
        <v>282</v>
      </c>
      <c r="D203" s="697">
        <v>536</v>
      </c>
      <c r="E203" s="707">
        <v>43</v>
      </c>
      <c r="F203" s="696" t="s">
        <v>1123</v>
      </c>
      <c r="G203" s="696" t="s">
        <v>1300</v>
      </c>
      <c r="H203" s="767" t="s">
        <v>1112</v>
      </c>
      <c r="I203" s="752" t="s">
        <v>1113</v>
      </c>
      <c r="J203" s="764" t="s">
        <v>1205</v>
      </c>
      <c r="K203" s="753" t="s">
        <v>1151</v>
      </c>
      <c r="L203" s="753" t="s">
        <v>1116</v>
      </c>
      <c r="M203" s="753" t="s">
        <v>1152</v>
      </c>
      <c r="N203" s="753" t="s">
        <v>1153</v>
      </c>
      <c r="O203" s="753" t="s">
        <v>1153</v>
      </c>
      <c r="P203" s="753" t="s">
        <v>1153</v>
      </c>
      <c r="Q203" s="753" t="s">
        <v>1120</v>
      </c>
      <c r="R203" s="753" t="s">
        <v>1120</v>
      </c>
      <c r="S203" s="755">
        <v>4</v>
      </c>
      <c r="T203" s="763">
        <v>4.3</v>
      </c>
      <c r="U203" s="771">
        <v>41456</v>
      </c>
      <c r="V203" s="772">
        <v>41791</v>
      </c>
      <c r="W203" s="874">
        <v>5</v>
      </c>
      <c r="X203" s="1081">
        <f>2814300+19900</f>
        <v>2834200</v>
      </c>
      <c r="Y203" s="1082">
        <v>300700</v>
      </c>
      <c r="Z203" s="1081">
        <f t="shared" si="23"/>
        <v>3134900</v>
      </c>
      <c r="AA203" s="868">
        <v>231900</v>
      </c>
      <c r="AB203" s="868">
        <v>234200</v>
      </c>
      <c r="AC203" s="868">
        <v>500000</v>
      </c>
      <c r="AD203" s="868">
        <v>500000</v>
      </c>
      <c r="AE203" s="868">
        <v>500000</v>
      </c>
      <c r="AF203" s="868">
        <v>500000</v>
      </c>
      <c r="AG203" s="868">
        <v>600000</v>
      </c>
      <c r="AH203" s="868">
        <v>68800</v>
      </c>
      <c r="AI203" s="868"/>
      <c r="AJ203" s="868"/>
      <c r="AK203" s="868"/>
      <c r="AL203" s="868"/>
      <c r="AM203" s="868">
        <f t="shared" si="24"/>
        <v>3134900</v>
      </c>
      <c r="AN203" s="868">
        <f t="shared" si="25"/>
        <v>0</v>
      </c>
      <c r="AO203" s="915">
        <v>1300000</v>
      </c>
      <c r="AP203" s="868">
        <v>1780300</v>
      </c>
      <c r="AQ203" s="704"/>
      <c r="AR203" s="704"/>
      <c r="AS203" s="704"/>
      <c r="AT203" s="704"/>
      <c r="AU203" s="704"/>
      <c r="AV203" s="704"/>
      <c r="AW203" s="704"/>
      <c r="AX203" s="704"/>
      <c r="AY203" s="704"/>
      <c r="AZ203" s="704"/>
      <c r="BA203" s="704"/>
      <c r="BB203" s="704"/>
      <c r="BC203" s="704"/>
      <c r="BD203" s="704"/>
      <c r="BE203" s="704"/>
      <c r="BF203" s="704"/>
      <c r="BG203" s="704"/>
      <c r="BH203" s="704"/>
      <c r="BI203" s="704"/>
      <c r="BJ203" s="704"/>
      <c r="BK203" s="704"/>
      <c r="BL203" s="704"/>
      <c r="BM203" s="704"/>
      <c r="BN203" s="704"/>
      <c r="BO203" s="704"/>
      <c r="BP203" s="704"/>
      <c r="BQ203" s="704"/>
      <c r="BR203" s="704"/>
      <c r="BS203" s="704"/>
      <c r="BT203" s="704"/>
      <c r="BU203" s="704"/>
      <c r="BV203" s="704"/>
      <c r="BW203" s="704"/>
      <c r="BX203" s="704"/>
      <c r="BY203" s="704"/>
      <c r="BZ203" s="704"/>
      <c r="CA203" s="704"/>
      <c r="CB203" s="704"/>
      <c r="CC203" s="704"/>
      <c r="CD203" s="704"/>
      <c r="CE203" s="704"/>
      <c r="CF203" s="704"/>
      <c r="CG203" s="704"/>
      <c r="CH203" s="704"/>
      <c r="CI203" s="704"/>
      <c r="CJ203" s="704"/>
      <c r="CK203" s="704"/>
      <c r="CL203" s="704"/>
      <c r="CM203" s="704"/>
      <c r="CN203" s="704"/>
      <c r="CO203" s="704"/>
      <c r="CP203" s="704"/>
      <c r="CQ203" s="704"/>
      <c r="CR203" s="704"/>
      <c r="CS203" s="704"/>
      <c r="CT203" s="704"/>
      <c r="CU203" s="704"/>
      <c r="CV203" s="704"/>
      <c r="CW203" s="704"/>
      <c r="CX203" s="704"/>
      <c r="CY203" s="704"/>
      <c r="CZ203" s="704"/>
      <c r="DA203" s="704"/>
      <c r="DB203" s="704"/>
      <c r="DC203" s="704"/>
      <c r="DD203" s="704"/>
      <c r="DE203" s="704"/>
      <c r="DF203" s="704"/>
      <c r="DG203" s="704"/>
      <c r="DH203" s="704"/>
      <c r="DI203" s="704"/>
      <c r="DJ203" s="704"/>
      <c r="DK203" s="704"/>
      <c r="DL203" s="704"/>
      <c r="DM203" s="704"/>
      <c r="DN203" s="704"/>
      <c r="DO203" s="704"/>
      <c r="DP203" s="704"/>
      <c r="DQ203" s="704"/>
      <c r="DR203" s="704"/>
      <c r="DS203" s="704"/>
      <c r="DT203" s="704"/>
      <c r="DU203" s="704"/>
      <c r="DV203" s="704"/>
      <c r="DW203" s="704"/>
      <c r="DX203" s="704"/>
      <c r="DY203" s="704"/>
      <c r="DZ203" s="704"/>
      <c r="EA203" s="704"/>
      <c r="EB203" s="704"/>
      <c r="EC203" s="704"/>
      <c r="ED203" s="704"/>
      <c r="EE203" s="704"/>
      <c r="EF203" s="706"/>
      <c r="EG203" s="706"/>
      <c r="EH203" s="706"/>
      <c r="EI203" s="706"/>
      <c r="EJ203" s="706"/>
      <c r="EK203" s="706"/>
      <c r="EL203" s="706"/>
      <c r="EM203" s="706"/>
      <c r="EN203" s="706"/>
      <c r="EO203" s="706"/>
      <c r="EP203" s="706"/>
      <c r="EQ203" s="706"/>
      <c r="ER203" s="706"/>
      <c r="ES203" s="706"/>
      <c r="ET203" s="706"/>
      <c r="EU203" s="706"/>
      <c r="EV203" s="706"/>
      <c r="EW203" s="706"/>
      <c r="EX203" s="706"/>
      <c r="EY203" s="706"/>
      <c r="EZ203" s="706"/>
      <c r="FA203" s="706"/>
      <c r="FB203" s="706"/>
      <c r="FC203" s="706"/>
      <c r="FD203" s="706"/>
      <c r="FE203" s="706"/>
      <c r="FF203" s="706"/>
      <c r="FG203" s="706"/>
      <c r="FH203" s="706"/>
      <c r="FI203" s="704"/>
      <c r="FJ203" s="706"/>
      <c r="FK203" s="1035"/>
      <c r="FL203" s="706"/>
      <c r="FM203" s="706"/>
      <c r="FN203" s="706"/>
      <c r="FO203" s="706"/>
      <c r="FP203" s="706"/>
      <c r="FQ203" s="706"/>
      <c r="FR203" s="706"/>
      <c r="FS203" s="706"/>
      <c r="FT203" s="706"/>
      <c r="FU203" s="706"/>
      <c r="FV203" s="706"/>
      <c r="FW203" s="706"/>
      <c r="FX203" s="706"/>
      <c r="FY203" s="706"/>
      <c r="FZ203" s="706"/>
      <c r="GA203" s="706"/>
      <c r="GB203" s="706"/>
      <c r="GC203" s="706"/>
      <c r="GD203" s="706"/>
      <c r="GE203" s="706"/>
      <c r="GF203" s="706"/>
      <c r="GG203" s="706"/>
      <c r="GH203" s="706"/>
      <c r="GI203" s="706"/>
      <c r="GJ203" s="706"/>
      <c r="GK203" s="706"/>
      <c r="GL203" s="706"/>
      <c r="GM203" s="706"/>
      <c r="GN203" s="706"/>
      <c r="GO203" s="706"/>
      <c r="GP203" s="706"/>
      <c r="GQ203" s="706"/>
      <c r="GR203" s="706"/>
      <c r="GS203" s="706"/>
      <c r="GT203" s="706"/>
      <c r="GU203" s="706"/>
      <c r="GV203" s="706"/>
      <c r="GW203" s="706"/>
      <c r="GX203" s="706"/>
      <c r="GY203" s="706"/>
      <c r="GZ203" s="706"/>
      <c r="HA203" s="706"/>
      <c r="HB203" s="706"/>
      <c r="HC203" s="706"/>
      <c r="HD203" s="706"/>
      <c r="HE203" s="706"/>
      <c r="HF203" s="706"/>
      <c r="HG203" s="706"/>
      <c r="HH203" s="706"/>
      <c r="HI203" s="706"/>
      <c r="HJ203" s="706"/>
      <c r="HK203" s="706"/>
      <c r="HL203" s="706"/>
      <c r="HM203" s="706"/>
      <c r="HN203" s="706"/>
      <c r="HO203" s="706"/>
      <c r="HP203" s="706"/>
      <c r="HQ203" s="706"/>
      <c r="HR203" s="706"/>
      <c r="HS203" s="706"/>
      <c r="HT203" s="706"/>
      <c r="HU203" s="706"/>
      <c r="HV203" s="706"/>
      <c r="HW203" s="706"/>
      <c r="HX203" s="706"/>
      <c r="HY203" s="706"/>
      <c r="HZ203" s="706"/>
      <c r="IA203" s="706"/>
      <c r="IB203" s="706"/>
      <c r="IC203" s="706"/>
      <c r="ID203" s="706"/>
    </row>
    <row r="204" spans="1:243" s="1034" customFormat="1" ht="27" customHeight="1" x14ac:dyDescent="0.25">
      <c r="A204" s="691">
        <v>208</v>
      </c>
      <c r="B204" s="694" t="s">
        <v>1290</v>
      </c>
      <c r="C204" s="696">
        <v>282</v>
      </c>
      <c r="D204" s="697">
        <v>536</v>
      </c>
      <c r="E204" s="697">
        <v>56</v>
      </c>
      <c r="F204" s="1037" t="s">
        <v>1123</v>
      </c>
      <c r="G204" s="696" t="s">
        <v>1300</v>
      </c>
      <c r="H204" s="767" t="s">
        <v>1112</v>
      </c>
      <c r="I204" s="752" t="s">
        <v>1113</v>
      </c>
      <c r="J204" s="764" t="s">
        <v>1205</v>
      </c>
      <c r="K204" s="761" t="s">
        <v>1151</v>
      </c>
      <c r="L204" s="761" t="s">
        <v>1116</v>
      </c>
      <c r="M204" s="753" t="s">
        <v>1152</v>
      </c>
      <c r="N204" s="753" t="s">
        <v>1153</v>
      </c>
      <c r="O204" s="753" t="s">
        <v>1153</v>
      </c>
      <c r="P204" s="753" t="s">
        <v>1153</v>
      </c>
      <c r="Q204" s="753" t="s">
        <v>1120</v>
      </c>
      <c r="R204" s="753" t="s">
        <v>1120</v>
      </c>
      <c r="S204" s="755">
        <v>4</v>
      </c>
      <c r="T204" s="763">
        <v>4.3</v>
      </c>
      <c r="U204" s="771">
        <v>41091</v>
      </c>
      <c r="V204" s="772">
        <v>41426</v>
      </c>
      <c r="W204" s="874">
        <v>5</v>
      </c>
      <c r="X204" s="1081"/>
      <c r="Y204" s="1082">
        <f>50900+29000</f>
        <v>79900</v>
      </c>
      <c r="Z204" s="1081">
        <f t="shared" si="23"/>
        <v>79900</v>
      </c>
      <c r="AA204" s="868">
        <v>50900</v>
      </c>
      <c r="AB204" s="868"/>
      <c r="AC204" s="868">
        <v>29000</v>
      </c>
      <c r="AD204" s="868"/>
      <c r="AE204" s="868"/>
      <c r="AF204" s="868"/>
      <c r="AG204" s="868"/>
      <c r="AH204" s="868"/>
      <c r="AI204" s="868"/>
      <c r="AJ204" s="868"/>
      <c r="AK204" s="868"/>
      <c r="AL204" s="868"/>
      <c r="AM204" s="868">
        <f t="shared" si="24"/>
        <v>79900</v>
      </c>
      <c r="AN204" s="868">
        <f t="shared" si="25"/>
        <v>0</v>
      </c>
      <c r="AO204" s="868"/>
      <c r="AP204" s="868"/>
      <c r="AQ204" s="704"/>
      <c r="AR204" s="704"/>
      <c r="AS204" s="704"/>
      <c r="AT204" s="704"/>
      <c r="AU204" s="704"/>
      <c r="AV204" s="704"/>
      <c r="AW204" s="704"/>
      <c r="AX204" s="704"/>
      <c r="AY204" s="704"/>
      <c r="AZ204" s="704"/>
      <c r="BA204" s="704"/>
      <c r="BB204" s="704"/>
      <c r="BC204" s="704"/>
      <c r="BD204" s="704"/>
      <c r="BE204" s="704"/>
      <c r="BF204" s="704"/>
      <c r="BG204" s="704"/>
      <c r="BH204" s="704"/>
      <c r="BI204" s="704"/>
      <c r="BJ204" s="704"/>
      <c r="BK204" s="704"/>
      <c r="BL204" s="704"/>
      <c r="BM204" s="704"/>
      <c r="BN204" s="704"/>
      <c r="BO204" s="704"/>
      <c r="BP204" s="704"/>
      <c r="BQ204" s="704"/>
      <c r="BR204" s="704"/>
      <c r="BS204" s="704"/>
      <c r="BT204" s="704"/>
      <c r="BU204" s="704"/>
      <c r="BV204" s="704"/>
      <c r="BW204" s="704"/>
      <c r="BX204" s="704"/>
      <c r="BY204" s="704"/>
      <c r="BZ204" s="704"/>
      <c r="CA204" s="704"/>
      <c r="CB204" s="704"/>
      <c r="CC204" s="704"/>
      <c r="CD204" s="704"/>
      <c r="CE204" s="704"/>
      <c r="CF204" s="704"/>
      <c r="CG204" s="704"/>
      <c r="CH204" s="704"/>
      <c r="CI204" s="704"/>
      <c r="CJ204" s="704"/>
      <c r="CK204" s="704"/>
      <c r="CL204" s="704"/>
      <c r="CM204" s="704"/>
      <c r="CN204" s="704"/>
      <c r="CO204" s="704"/>
      <c r="CP204" s="704"/>
      <c r="CQ204" s="704"/>
      <c r="CR204" s="704"/>
      <c r="CS204" s="704"/>
      <c r="CT204" s="704"/>
      <c r="CU204" s="704"/>
      <c r="CV204" s="704"/>
      <c r="CW204" s="704"/>
      <c r="CX204" s="704"/>
      <c r="CY204" s="704"/>
      <c r="CZ204" s="704"/>
      <c r="DA204" s="704"/>
      <c r="DB204" s="704"/>
      <c r="DC204" s="704"/>
      <c r="DD204" s="704"/>
      <c r="DE204" s="704"/>
      <c r="DF204" s="704"/>
      <c r="DG204" s="704"/>
      <c r="DH204" s="704"/>
      <c r="DI204" s="704"/>
      <c r="DJ204" s="704"/>
      <c r="DK204" s="704"/>
      <c r="DL204" s="704"/>
      <c r="DM204" s="704"/>
      <c r="DN204" s="704"/>
      <c r="DO204" s="704"/>
      <c r="DP204" s="704"/>
      <c r="DQ204" s="704"/>
      <c r="DR204" s="704"/>
      <c r="DS204" s="704"/>
      <c r="DT204" s="704"/>
      <c r="DU204" s="704"/>
      <c r="DV204" s="704"/>
      <c r="DW204" s="704"/>
      <c r="DX204" s="704"/>
      <c r="DY204" s="704"/>
      <c r="DZ204" s="704"/>
      <c r="EA204" s="704"/>
      <c r="EB204" s="704"/>
      <c r="EC204" s="706"/>
      <c r="ED204" s="706"/>
      <c r="EE204" s="706"/>
      <c r="EF204" s="706"/>
      <c r="EG204" s="706"/>
      <c r="EH204" s="706"/>
      <c r="EI204" s="706"/>
      <c r="EJ204" s="706"/>
      <c r="EK204" s="706"/>
      <c r="EL204" s="706"/>
      <c r="EM204" s="706"/>
      <c r="EN204" s="706"/>
      <c r="EO204" s="706"/>
      <c r="EP204" s="706"/>
      <c r="EQ204" s="706"/>
      <c r="ER204" s="706"/>
      <c r="ES204" s="706"/>
      <c r="ET204" s="706"/>
      <c r="EU204" s="706"/>
      <c r="EV204" s="706"/>
      <c r="EW204" s="706"/>
      <c r="EX204" s="706"/>
      <c r="EY204" s="706"/>
      <c r="EZ204" s="706"/>
      <c r="FA204" s="706"/>
      <c r="FB204" s="706"/>
      <c r="FC204" s="706"/>
      <c r="FD204" s="706"/>
      <c r="FE204" s="706"/>
      <c r="FF204" s="706"/>
      <c r="FG204" s="706"/>
      <c r="FH204" s="706"/>
      <c r="FI204" s="704"/>
      <c r="FJ204" s="704"/>
      <c r="FK204" s="706"/>
      <c r="FL204" s="706"/>
      <c r="FM204" s="706"/>
      <c r="FN204" s="706"/>
      <c r="FO204" s="706"/>
      <c r="FP204" s="706"/>
      <c r="FQ204" s="706"/>
      <c r="FR204" s="706"/>
      <c r="FS204" s="706"/>
      <c r="FT204" s="706"/>
      <c r="FU204" s="706"/>
      <c r="FV204" s="706"/>
      <c r="FW204" s="706"/>
      <c r="FX204" s="706"/>
      <c r="FY204" s="706"/>
      <c r="FZ204" s="706"/>
      <c r="GA204" s="706"/>
      <c r="GB204" s="706"/>
      <c r="GC204" s="706"/>
      <c r="GD204" s="706"/>
      <c r="GE204" s="706"/>
      <c r="GF204" s="706"/>
      <c r="GG204" s="706"/>
      <c r="GH204" s="706"/>
      <c r="GI204" s="706"/>
      <c r="HS204" s="706"/>
      <c r="HT204" s="706"/>
      <c r="HU204" s="706"/>
      <c r="IE204" s="814"/>
      <c r="IF204" s="814"/>
      <c r="IG204" s="814"/>
      <c r="IH204" s="814"/>
      <c r="II204" s="814"/>
    </row>
    <row r="205" spans="1:243" s="1034" customFormat="1" ht="27" customHeight="1" x14ac:dyDescent="0.25">
      <c r="A205" s="691">
        <v>209</v>
      </c>
      <c r="B205" s="694" t="s">
        <v>1290</v>
      </c>
      <c r="C205" s="696">
        <v>282</v>
      </c>
      <c r="D205" s="697">
        <v>536</v>
      </c>
      <c r="E205" s="697">
        <v>58</v>
      </c>
      <c r="F205" s="1037" t="s">
        <v>1123</v>
      </c>
      <c r="G205" s="696" t="s">
        <v>1524</v>
      </c>
      <c r="H205" s="767" t="s">
        <v>1112</v>
      </c>
      <c r="I205" s="752" t="s">
        <v>1113</v>
      </c>
      <c r="J205" s="764" t="s">
        <v>1205</v>
      </c>
      <c r="K205" s="761" t="s">
        <v>1115</v>
      </c>
      <c r="L205" s="761" t="s">
        <v>1124</v>
      </c>
      <c r="M205" s="753" t="s">
        <v>1152</v>
      </c>
      <c r="N205" s="753" t="s">
        <v>1153</v>
      </c>
      <c r="O205" s="753" t="s">
        <v>1153</v>
      </c>
      <c r="P205" s="753" t="s">
        <v>1153</v>
      </c>
      <c r="Q205" s="753" t="s">
        <v>1120</v>
      </c>
      <c r="R205" s="753" t="s">
        <v>1120</v>
      </c>
      <c r="S205" s="755">
        <v>4</v>
      </c>
      <c r="T205" s="763">
        <v>4.3</v>
      </c>
      <c r="U205" s="771">
        <v>41091</v>
      </c>
      <c r="V205" s="772">
        <v>41426</v>
      </c>
      <c r="W205" s="874">
        <v>5</v>
      </c>
      <c r="X205" s="1081"/>
      <c r="Y205" s="1082">
        <v>598000</v>
      </c>
      <c r="Z205" s="1081">
        <f t="shared" si="23"/>
        <v>598000</v>
      </c>
      <c r="AA205" s="868">
        <v>598000</v>
      </c>
      <c r="AB205" s="868"/>
      <c r="AC205" s="868"/>
      <c r="AD205" s="868"/>
      <c r="AE205" s="868"/>
      <c r="AF205" s="868"/>
      <c r="AG205" s="868"/>
      <c r="AH205" s="868"/>
      <c r="AI205" s="868"/>
      <c r="AJ205" s="868"/>
      <c r="AK205" s="868"/>
      <c r="AL205" s="868"/>
      <c r="AM205" s="868">
        <f t="shared" si="24"/>
        <v>598000</v>
      </c>
      <c r="AN205" s="868">
        <f t="shared" si="25"/>
        <v>0</v>
      </c>
      <c r="AO205" s="868"/>
      <c r="AP205" s="868"/>
      <c r="AQ205" s="704"/>
      <c r="AR205" s="704"/>
      <c r="AS205" s="704"/>
      <c r="AT205" s="704"/>
      <c r="AU205" s="704"/>
      <c r="AV205" s="704"/>
      <c r="AW205" s="704"/>
      <c r="AX205" s="704"/>
      <c r="AY205" s="704"/>
      <c r="AZ205" s="704"/>
      <c r="BA205" s="704"/>
      <c r="BB205" s="704"/>
      <c r="BC205" s="704"/>
      <c r="BD205" s="704"/>
      <c r="BE205" s="704"/>
      <c r="BF205" s="704"/>
      <c r="BG205" s="704"/>
      <c r="BH205" s="704"/>
      <c r="BI205" s="704"/>
      <c r="BJ205" s="704"/>
      <c r="BK205" s="704"/>
      <c r="BL205" s="704"/>
      <c r="BM205" s="704"/>
      <c r="BN205" s="704"/>
      <c r="BO205" s="704"/>
      <c r="BP205" s="704"/>
      <c r="BQ205" s="704"/>
      <c r="BR205" s="704"/>
      <c r="BS205" s="704"/>
      <c r="BT205" s="704"/>
      <c r="BU205" s="704"/>
      <c r="BV205" s="704"/>
      <c r="BW205" s="704"/>
      <c r="BX205" s="704"/>
      <c r="BY205" s="704"/>
      <c r="BZ205" s="704"/>
      <c r="CA205" s="704"/>
      <c r="CB205" s="704"/>
      <c r="CC205" s="704"/>
      <c r="CD205" s="704"/>
      <c r="CE205" s="704"/>
      <c r="CF205" s="704"/>
      <c r="CG205" s="704"/>
      <c r="CH205" s="704"/>
      <c r="CI205" s="704"/>
      <c r="CJ205" s="704"/>
      <c r="CK205" s="704"/>
      <c r="CL205" s="704"/>
      <c r="CM205" s="704"/>
      <c r="CN205" s="704"/>
      <c r="CO205" s="704"/>
      <c r="CP205" s="704"/>
      <c r="CQ205" s="704"/>
      <c r="CR205" s="704"/>
      <c r="CS205" s="704"/>
      <c r="CT205" s="704"/>
      <c r="CU205" s="704"/>
      <c r="CV205" s="704"/>
      <c r="CW205" s="704"/>
      <c r="CX205" s="704"/>
      <c r="CY205" s="704"/>
      <c r="CZ205" s="704"/>
      <c r="DA205" s="704"/>
      <c r="DB205" s="704"/>
      <c r="DC205" s="704"/>
      <c r="DD205" s="704"/>
      <c r="DE205" s="704"/>
      <c r="DF205" s="704"/>
      <c r="DG205" s="704"/>
      <c r="DH205" s="704"/>
      <c r="DI205" s="704"/>
      <c r="DJ205" s="704"/>
      <c r="DK205" s="704"/>
      <c r="DL205" s="704"/>
      <c r="DM205" s="704"/>
      <c r="DN205" s="704"/>
      <c r="DO205" s="704"/>
      <c r="DP205" s="704"/>
      <c r="DQ205" s="704"/>
      <c r="DR205" s="704"/>
      <c r="DS205" s="704"/>
      <c r="DT205" s="704"/>
      <c r="DU205" s="704"/>
      <c r="DV205" s="704"/>
      <c r="DW205" s="704"/>
      <c r="DX205" s="704"/>
      <c r="DY205" s="704"/>
      <c r="DZ205" s="704"/>
      <c r="EA205" s="704"/>
      <c r="EB205" s="704"/>
      <c r="EC205" s="706"/>
      <c r="ED205" s="706"/>
      <c r="EE205" s="706"/>
      <c r="EF205" s="706"/>
      <c r="EG205" s="706"/>
      <c r="EH205" s="706"/>
      <c r="EI205" s="706"/>
      <c r="EJ205" s="706"/>
      <c r="EK205" s="706"/>
      <c r="EL205" s="706"/>
      <c r="EM205" s="706"/>
      <c r="EN205" s="706"/>
      <c r="EO205" s="706"/>
      <c r="EP205" s="706"/>
      <c r="EQ205" s="706"/>
      <c r="ER205" s="706"/>
      <c r="ES205" s="706"/>
      <c r="ET205" s="706"/>
      <c r="EU205" s="706"/>
      <c r="EV205" s="706"/>
      <c r="EW205" s="706"/>
      <c r="EX205" s="706"/>
      <c r="EY205" s="706"/>
      <c r="EZ205" s="706"/>
      <c r="FA205" s="706"/>
      <c r="FB205" s="706"/>
      <c r="FC205" s="706"/>
      <c r="FD205" s="706"/>
      <c r="FE205" s="706"/>
      <c r="FF205" s="706"/>
      <c r="FG205" s="706"/>
      <c r="FH205" s="706"/>
      <c r="FI205" s="704"/>
      <c r="FJ205" s="704"/>
      <c r="FK205" s="706"/>
      <c r="FL205" s="706"/>
      <c r="FM205" s="706"/>
      <c r="FN205" s="706"/>
      <c r="FO205" s="706"/>
      <c r="FP205" s="706"/>
      <c r="FQ205" s="706"/>
      <c r="FR205" s="706"/>
      <c r="FS205" s="706"/>
      <c r="FT205" s="706"/>
      <c r="FU205" s="706"/>
      <c r="FV205" s="706"/>
      <c r="FW205" s="706"/>
      <c r="FX205" s="706"/>
      <c r="FY205" s="706"/>
      <c r="FZ205" s="706"/>
      <c r="GA205" s="706"/>
      <c r="GB205" s="706"/>
      <c r="GC205" s="706"/>
      <c r="GD205" s="706"/>
      <c r="GE205" s="706"/>
      <c r="GF205" s="706"/>
      <c r="GG205" s="706"/>
      <c r="GH205" s="706"/>
      <c r="GI205" s="706"/>
      <c r="HS205" s="706"/>
      <c r="HT205" s="706"/>
      <c r="HU205" s="706"/>
      <c r="ID205" s="706"/>
    </row>
    <row r="206" spans="1:243" s="1034" customFormat="1" ht="27" customHeight="1" x14ac:dyDescent="0.25">
      <c r="A206" s="1122">
        <v>210</v>
      </c>
      <c r="B206" s="694" t="s">
        <v>1290</v>
      </c>
      <c r="C206" s="696">
        <v>282</v>
      </c>
      <c r="D206" s="697">
        <v>536</v>
      </c>
      <c r="E206" s="697">
        <v>59</v>
      </c>
      <c r="F206" s="1037" t="s">
        <v>1123</v>
      </c>
      <c r="G206" s="696" t="s">
        <v>1531</v>
      </c>
      <c r="H206" s="767" t="s">
        <v>1112</v>
      </c>
      <c r="I206" s="752" t="s">
        <v>1113</v>
      </c>
      <c r="J206" s="764" t="s">
        <v>1205</v>
      </c>
      <c r="K206" s="761" t="s">
        <v>1115</v>
      </c>
      <c r="L206" s="761" t="s">
        <v>1124</v>
      </c>
      <c r="M206" s="753" t="s">
        <v>1152</v>
      </c>
      <c r="N206" s="753" t="s">
        <v>1153</v>
      </c>
      <c r="O206" s="753" t="s">
        <v>1153</v>
      </c>
      <c r="P206" s="753" t="s">
        <v>1153</v>
      </c>
      <c r="Q206" s="753" t="s">
        <v>1120</v>
      </c>
      <c r="R206" s="753" t="s">
        <v>1120</v>
      </c>
      <c r="S206" s="755">
        <v>4</v>
      </c>
      <c r="T206" s="763">
        <v>4.3</v>
      </c>
      <c r="U206" s="771">
        <v>41456</v>
      </c>
      <c r="V206" s="772">
        <v>41791</v>
      </c>
      <c r="W206" s="874">
        <v>5</v>
      </c>
      <c r="X206" s="1081"/>
      <c r="Y206" s="1082">
        <v>800</v>
      </c>
      <c r="Z206" s="1081">
        <f t="shared" si="23"/>
        <v>800</v>
      </c>
      <c r="AA206" s="868"/>
      <c r="AB206" s="868">
        <v>800</v>
      </c>
      <c r="AC206" s="868"/>
      <c r="AD206" s="868"/>
      <c r="AE206" s="868"/>
      <c r="AF206" s="868"/>
      <c r="AG206" s="868"/>
      <c r="AH206" s="868"/>
      <c r="AI206" s="868"/>
      <c r="AJ206" s="868"/>
      <c r="AK206" s="868"/>
      <c r="AL206" s="868"/>
      <c r="AM206" s="868">
        <f t="shared" si="24"/>
        <v>800</v>
      </c>
      <c r="AN206" s="868">
        <f t="shared" si="25"/>
        <v>0</v>
      </c>
      <c r="AO206" s="868"/>
      <c r="AP206" s="868"/>
      <c r="AQ206" s="704"/>
      <c r="AR206" s="704"/>
      <c r="AS206" s="704"/>
      <c r="AT206" s="704"/>
      <c r="AU206" s="704"/>
      <c r="AV206" s="704"/>
      <c r="AW206" s="704"/>
      <c r="AX206" s="704"/>
      <c r="AY206" s="704"/>
      <c r="AZ206" s="704"/>
      <c r="BA206" s="704"/>
      <c r="BB206" s="704"/>
      <c r="BC206" s="704"/>
      <c r="BD206" s="704"/>
      <c r="BE206" s="704"/>
      <c r="BF206" s="704"/>
      <c r="BG206" s="704"/>
      <c r="BH206" s="704"/>
      <c r="BI206" s="704"/>
      <c r="BJ206" s="704"/>
      <c r="BK206" s="704"/>
      <c r="BL206" s="704"/>
      <c r="BM206" s="704"/>
      <c r="BN206" s="704"/>
      <c r="BO206" s="704"/>
      <c r="BP206" s="704"/>
      <c r="BQ206" s="704"/>
      <c r="BR206" s="704"/>
      <c r="BS206" s="704"/>
      <c r="BT206" s="704"/>
      <c r="BU206" s="704"/>
      <c r="BV206" s="704"/>
      <c r="BW206" s="704"/>
      <c r="BX206" s="704"/>
      <c r="BY206" s="704"/>
      <c r="BZ206" s="704"/>
      <c r="CA206" s="704"/>
      <c r="CB206" s="704"/>
      <c r="CC206" s="704"/>
      <c r="CD206" s="704"/>
      <c r="CE206" s="704"/>
      <c r="CF206" s="704"/>
      <c r="CG206" s="704"/>
      <c r="CH206" s="704"/>
      <c r="CI206" s="704"/>
      <c r="CJ206" s="704"/>
      <c r="CK206" s="704"/>
      <c r="CL206" s="704"/>
      <c r="CM206" s="704"/>
      <c r="CN206" s="704"/>
      <c r="CO206" s="704"/>
      <c r="CP206" s="704"/>
      <c r="CQ206" s="704"/>
      <c r="CR206" s="704"/>
      <c r="CS206" s="704"/>
      <c r="CT206" s="704"/>
      <c r="CU206" s="704"/>
      <c r="CV206" s="704"/>
      <c r="CW206" s="704"/>
      <c r="CX206" s="704"/>
      <c r="CY206" s="704"/>
      <c r="CZ206" s="704"/>
      <c r="DA206" s="704"/>
      <c r="DB206" s="704"/>
      <c r="DC206" s="704"/>
      <c r="DD206" s="704"/>
      <c r="DE206" s="704"/>
      <c r="DF206" s="704"/>
      <c r="DG206" s="704"/>
      <c r="DH206" s="704"/>
      <c r="DI206" s="704"/>
      <c r="DJ206" s="704"/>
      <c r="DK206" s="704"/>
      <c r="DL206" s="704"/>
      <c r="DM206" s="704"/>
      <c r="DN206" s="704"/>
      <c r="DO206" s="704"/>
      <c r="DP206" s="704"/>
      <c r="DQ206" s="704"/>
      <c r="DR206" s="704"/>
      <c r="DS206" s="704"/>
      <c r="DT206" s="704"/>
      <c r="DU206" s="704"/>
      <c r="DV206" s="704"/>
      <c r="DW206" s="704"/>
      <c r="DX206" s="704"/>
      <c r="DY206" s="704"/>
      <c r="DZ206" s="704"/>
      <c r="EA206" s="704"/>
      <c r="EB206" s="704"/>
      <c r="EC206" s="706"/>
      <c r="ED206" s="706"/>
      <c r="EE206" s="706"/>
      <c r="EF206" s="706"/>
      <c r="EG206" s="706"/>
      <c r="EH206" s="706"/>
      <c r="EI206" s="706"/>
      <c r="EJ206" s="706"/>
      <c r="EK206" s="706"/>
      <c r="EL206" s="706"/>
      <c r="EM206" s="706"/>
      <c r="EN206" s="706"/>
      <c r="EO206" s="706"/>
      <c r="EP206" s="706"/>
      <c r="EQ206" s="706"/>
      <c r="ER206" s="706"/>
      <c r="ES206" s="706"/>
      <c r="ET206" s="706"/>
      <c r="EU206" s="706"/>
      <c r="EV206" s="706"/>
      <c r="EW206" s="706"/>
      <c r="EX206" s="706"/>
      <c r="EY206" s="706"/>
      <c r="EZ206" s="706"/>
      <c r="FA206" s="706"/>
      <c r="FB206" s="706"/>
      <c r="FC206" s="706"/>
      <c r="FD206" s="706"/>
      <c r="FE206" s="706"/>
      <c r="FF206" s="706"/>
      <c r="FG206" s="706"/>
      <c r="FH206" s="706"/>
      <c r="FI206" s="704"/>
      <c r="FJ206" s="704"/>
      <c r="FK206" s="706"/>
      <c r="FL206" s="706"/>
      <c r="FM206" s="706"/>
      <c r="FN206" s="706"/>
      <c r="FO206" s="706"/>
      <c r="FP206" s="706"/>
      <c r="FQ206" s="706"/>
      <c r="FR206" s="706"/>
      <c r="FS206" s="706"/>
      <c r="FT206" s="706"/>
      <c r="FU206" s="706"/>
      <c r="FV206" s="706"/>
      <c r="FW206" s="706"/>
      <c r="FX206" s="706"/>
      <c r="FY206" s="706"/>
      <c r="FZ206" s="706"/>
      <c r="GA206" s="706"/>
      <c r="GB206" s="706"/>
      <c r="GC206" s="706"/>
      <c r="GD206" s="706"/>
      <c r="GE206" s="706"/>
      <c r="GF206" s="706"/>
      <c r="GG206" s="706"/>
      <c r="GH206" s="706"/>
      <c r="GI206" s="706"/>
      <c r="HS206" s="706"/>
      <c r="HT206" s="706"/>
      <c r="HU206" s="706"/>
      <c r="HV206" s="704"/>
      <c r="HW206" s="704"/>
      <c r="HX206" s="704"/>
      <c r="HY206" s="704"/>
      <c r="HZ206" s="704"/>
      <c r="IA206" s="704"/>
      <c r="IB206" s="704"/>
      <c r="IC206" s="704"/>
      <c r="ID206" s="706"/>
    </row>
    <row r="207" spans="1:243" s="1034" customFormat="1" ht="27" customHeight="1" x14ac:dyDescent="0.25">
      <c r="A207" s="691">
        <v>212</v>
      </c>
      <c r="B207" s="694" t="s">
        <v>1290</v>
      </c>
      <c r="C207" s="696">
        <v>282</v>
      </c>
      <c r="D207" s="697">
        <v>544</v>
      </c>
      <c r="E207" s="707">
        <v>1</v>
      </c>
      <c r="F207" s="696" t="s">
        <v>1125</v>
      </c>
      <c r="G207" s="1039" t="s">
        <v>1301</v>
      </c>
      <c r="H207" s="767" t="s">
        <v>1112</v>
      </c>
      <c r="I207" s="767" t="s">
        <v>1113</v>
      </c>
      <c r="J207" s="764" t="s">
        <v>1205</v>
      </c>
      <c r="K207" s="761" t="s">
        <v>1151</v>
      </c>
      <c r="L207" s="761" t="s">
        <v>1124</v>
      </c>
      <c r="M207" s="753" t="s">
        <v>1152</v>
      </c>
      <c r="N207" s="753" t="s">
        <v>1153</v>
      </c>
      <c r="O207" s="753" t="s">
        <v>1153</v>
      </c>
      <c r="P207" s="753" t="s">
        <v>1153</v>
      </c>
      <c r="Q207" s="753" t="s">
        <v>1160</v>
      </c>
      <c r="R207" s="753" t="s">
        <v>1160</v>
      </c>
      <c r="S207" s="755">
        <v>4</v>
      </c>
      <c r="T207" s="763">
        <v>4.3</v>
      </c>
      <c r="U207" s="771">
        <v>41456</v>
      </c>
      <c r="V207" s="772">
        <v>42522</v>
      </c>
      <c r="W207" s="874">
        <v>7</v>
      </c>
      <c r="X207" s="1081">
        <v>16700</v>
      </c>
      <c r="Y207" s="1081"/>
      <c r="Z207" s="1081">
        <f t="shared" si="23"/>
        <v>16700</v>
      </c>
      <c r="AA207" s="868"/>
      <c r="AB207" s="868">
        <v>16700</v>
      </c>
      <c r="AC207" s="868"/>
      <c r="AD207" s="868"/>
      <c r="AE207" s="868"/>
      <c r="AF207" s="868"/>
      <c r="AG207" s="868"/>
      <c r="AH207" s="868"/>
      <c r="AI207" s="868"/>
      <c r="AJ207" s="868"/>
      <c r="AK207" s="868"/>
      <c r="AL207" s="868"/>
      <c r="AM207" s="868">
        <f t="shared" si="24"/>
        <v>16700</v>
      </c>
      <c r="AN207" s="868">
        <f t="shared" si="25"/>
        <v>0</v>
      </c>
      <c r="AO207" s="915"/>
      <c r="AP207" s="868"/>
      <c r="AQ207" s="704"/>
      <c r="AR207" s="704"/>
      <c r="AS207" s="704"/>
      <c r="AT207" s="704"/>
      <c r="AU207" s="704"/>
      <c r="AV207" s="704"/>
      <c r="AW207" s="704"/>
      <c r="AX207" s="704"/>
      <c r="AY207" s="704"/>
      <c r="AZ207" s="704"/>
      <c r="BA207" s="704"/>
      <c r="BB207" s="704"/>
      <c r="BC207" s="704"/>
      <c r="BD207" s="704"/>
      <c r="BE207" s="704"/>
      <c r="BF207" s="704"/>
      <c r="BG207" s="704"/>
      <c r="BH207" s="704"/>
      <c r="BI207" s="704"/>
      <c r="BJ207" s="704"/>
      <c r="BK207" s="704"/>
      <c r="BL207" s="704"/>
      <c r="BM207" s="704"/>
      <c r="BN207" s="704"/>
      <c r="BO207" s="704"/>
      <c r="BP207" s="704"/>
      <c r="BQ207" s="704"/>
      <c r="BR207" s="704"/>
      <c r="BS207" s="704"/>
      <c r="BT207" s="704"/>
      <c r="BU207" s="704"/>
      <c r="BV207" s="704"/>
      <c r="BW207" s="704"/>
      <c r="BX207" s="704"/>
      <c r="BY207" s="704"/>
      <c r="BZ207" s="704"/>
      <c r="CA207" s="704"/>
      <c r="CB207" s="704"/>
      <c r="CC207" s="704"/>
      <c r="CD207" s="704"/>
      <c r="CE207" s="704"/>
      <c r="CF207" s="704"/>
      <c r="CG207" s="704"/>
      <c r="CH207" s="704"/>
      <c r="CI207" s="704"/>
      <c r="CJ207" s="704"/>
      <c r="CK207" s="704"/>
      <c r="CL207" s="704"/>
      <c r="CM207" s="704"/>
      <c r="CN207" s="704"/>
      <c r="CO207" s="704"/>
      <c r="CP207" s="704"/>
      <c r="CQ207" s="704"/>
      <c r="CR207" s="704"/>
      <c r="CS207" s="704"/>
      <c r="CT207" s="704"/>
      <c r="CU207" s="704"/>
      <c r="CV207" s="704"/>
      <c r="CW207" s="704"/>
      <c r="CX207" s="704"/>
      <c r="CY207" s="704"/>
      <c r="CZ207" s="704"/>
      <c r="DA207" s="704"/>
      <c r="DB207" s="704"/>
      <c r="DC207" s="704"/>
      <c r="DD207" s="704"/>
      <c r="DE207" s="704"/>
      <c r="DF207" s="704"/>
      <c r="DG207" s="704"/>
      <c r="DH207" s="704"/>
      <c r="DI207" s="704"/>
      <c r="DJ207" s="704"/>
      <c r="DK207" s="704"/>
      <c r="DL207" s="704"/>
      <c r="DM207" s="704"/>
      <c r="DN207" s="704"/>
      <c r="DO207" s="704"/>
      <c r="DP207" s="704"/>
      <c r="DQ207" s="706"/>
      <c r="DR207" s="706"/>
      <c r="DS207" s="706"/>
      <c r="DT207" s="706"/>
      <c r="DU207" s="706"/>
      <c r="DV207" s="706"/>
      <c r="DW207" s="706"/>
      <c r="DX207" s="706"/>
      <c r="DY207" s="706"/>
      <c r="DZ207" s="706"/>
      <c r="EA207" s="706"/>
      <c r="EB207" s="706"/>
      <c r="EC207" s="706"/>
      <c r="ED207" s="704"/>
      <c r="EE207" s="704"/>
      <c r="EF207" s="704"/>
      <c r="EG207" s="704"/>
      <c r="EH207" s="704"/>
      <c r="EI207" s="704"/>
      <c r="EJ207" s="704"/>
      <c r="EK207" s="704"/>
      <c r="EL207" s="704"/>
      <c r="EM207" s="704"/>
      <c r="EN207" s="704"/>
      <c r="EO207" s="704"/>
      <c r="EP207" s="704"/>
      <c r="EQ207" s="704"/>
      <c r="ER207" s="704"/>
      <c r="ES207" s="704"/>
      <c r="ET207" s="704"/>
      <c r="EU207" s="704"/>
      <c r="EV207" s="704"/>
      <c r="EW207" s="704"/>
      <c r="EX207" s="704"/>
      <c r="EY207" s="704"/>
      <c r="EZ207" s="704"/>
      <c r="FA207" s="704"/>
      <c r="FB207" s="704"/>
      <c r="FC207" s="704"/>
      <c r="FD207" s="704"/>
      <c r="FE207" s="704"/>
      <c r="FF207" s="704"/>
      <c r="FG207" s="704"/>
      <c r="FH207" s="704"/>
      <c r="FI207" s="704"/>
      <c r="FJ207" s="704"/>
      <c r="FK207" s="1035"/>
      <c r="FL207" s="704"/>
      <c r="FM207" s="704"/>
      <c r="FN207" s="704"/>
      <c r="FO207" s="704"/>
      <c r="FP207" s="704"/>
      <c r="FQ207" s="704"/>
      <c r="FR207" s="704"/>
      <c r="FS207" s="704"/>
      <c r="FT207" s="704"/>
      <c r="FU207" s="704"/>
      <c r="FV207" s="704"/>
      <c r="FW207" s="704"/>
      <c r="FX207" s="704"/>
      <c r="FY207" s="704"/>
      <c r="FZ207" s="704"/>
      <c r="GA207" s="704"/>
      <c r="GB207" s="704"/>
      <c r="GC207" s="704"/>
      <c r="GD207" s="704"/>
      <c r="GE207" s="704"/>
      <c r="GF207" s="704"/>
      <c r="GG207" s="704"/>
      <c r="GH207" s="704"/>
      <c r="GI207" s="704"/>
      <c r="GJ207" s="704"/>
      <c r="GK207" s="704"/>
      <c r="GL207" s="704"/>
      <c r="GM207" s="706"/>
      <c r="GN207" s="706"/>
      <c r="GO207" s="706"/>
      <c r="GP207" s="706"/>
      <c r="GQ207" s="706"/>
      <c r="GR207" s="706"/>
      <c r="GS207" s="706"/>
      <c r="GT207" s="706"/>
      <c r="GU207" s="706"/>
      <c r="GV207" s="704"/>
      <c r="GW207" s="704"/>
      <c r="GX207" s="704"/>
      <c r="GY207" s="704"/>
      <c r="GZ207" s="704"/>
      <c r="HA207" s="704"/>
      <c r="HB207" s="704"/>
      <c r="HC207" s="704"/>
      <c r="HD207" s="704"/>
      <c r="HE207" s="704"/>
      <c r="HF207" s="704"/>
      <c r="HG207" s="704"/>
      <c r="HH207" s="704"/>
      <c r="HI207" s="704"/>
      <c r="HJ207" s="704"/>
      <c r="HK207" s="704"/>
      <c r="HL207" s="704"/>
      <c r="HM207" s="704"/>
      <c r="HN207" s="704"/>
      <c r="HO207" s="704"/>
      <c r="HP207" s="704"/>
      <c r="HQ207" s="704"/>
      <c r="HR207" s="704"/>
      <c r="HS207" s="706"/>
      <c r="HT207" s="706"/>
      <c r="HU207" s="706"/>
      <c r="HV207" s="706"/>
      <c r="HW207" s="706"/>
      <c r="HX207" s="706"/>
      <c r="HY207" s="706"/>
      <c r="HZ207" s="706"/>
      <c r="IA207" s="706"/>
      <c r="IB207" s="706"/>
      <c r="IC207" s="706"/>
      <c r="ID207" s="706"/>
    </row>
    <row r="208" spans="1:243" s="1034" customFormat="1" ht="27" customHeight="1" x14ac:dyDescent="0.25">
      <c r="A208" s="691">
        <v>343</v>
      </c>
      <c r="B208" s="694" t="s">
        <v>1290</v>
      </c>
      <c r="C208" s="696">
        <v>282</v>
      </c>
      <c r="D208" s="697">
        <v>632</v>
      </c>
      <c r="E208" s="728">
        <v>25</v>
      </c>
      <c r="F208" s="696" t="s">
        <v>1121</v>
      </c>
      <c r="G208" s="1039" t="s">
        <v>1528</v>
      </c>
      <c r="H208" s="767" t="s">
        <v>1127</v>
      </c>
      <c r="I208" s="752" t="s">
        <v>1113</v>
      </c>
      <c r="J208" s="764" t="s">
        <v>1205</v>
      </c>
      <c r="K208" s="777" t="s">
        <v>1151</v>
      </c>
      <c r="L208" s="777" t="s">
        <v>1116</v>
      </c>
      <c r="M208" s="753" t="s">
        <v>1152</v>
      </c>
      <c r="N208" s="753" t="s">
        <v>1153</v>
      </c>
      <c r="O208" s="753" t="s">
        <v>1153</v>
      </c>
      <c r="P208" s="753" t="s">
        <v>1153</v>
      </c>
      <c r="Q208" s="753" t="s">
        <v>1120</v>
      </c>
      <c r="R208" s="753" t="s">
        <v>1120</v>
      </c>
      <c r="S208" s="755">
        <v>4</v>
      </c>
      <c r="T208" s="763">
        <v>4.3</v>
      </c>
      <c r="U208" s="771">
        <v>41091</v>
      </c>
      <c r="V208" s="772">
        <v>41426</v>
      </c>
      <c r="W208" s="874">
        <v>5</v>
      </c>
      <c r="X208" s="1081"/>
      <c r="Y208" s="1082">
        <v>62800</v>
      </c>
      <c r="Z208" s="1081">
        <f t="shared" si="23"/>
        <v>62800</v>
      </c>
      <c r="AA208" s="868">
        <v>62800</v>
      </c>
      <c r="AB208" s="868"/>
      <c r="AC208" s="868"/>
      <c r="AD208" s="868"/>
      <c r="AE208" s="868"/>
      <c r="AF208" s="868"/>
      <c r="AG208" s="868"/>
      <c r="AH208" s="868"/>
      <c r="AI208" s="868"/>
      <c r="AJ208" s="868"/>
      <c r="AK208" s="868"/>
      <c r="AL208" s="868"/>
      <c r="AM208" s="868">
        <f t="shared" si="24"/>
        <v>62800</v>
      </c>
      <c r="AN208" s="868">
        <f t="shared" si="25"/>
        <v>0</v>
      </c>
      <c r="AO208" s="868"/>
      <c r="AP208" s="868"/>
      <c r="AQ208" s="704"/>
      <c r="AR208" s="704"/>
      <c r="AS208" s="704"/>
      <c r="AT208" s="704"/>
      <c r="AU208" s="704"/>
      <c r="AV208" s="704"/>
      <c r="AW208" s="704"/>
      <c r="AX208" s="704"/>
      <c r="AY208" s="704"/>
      <c r="AZ208" s="704"/>
      <c r="BA208" s="704"/>
      <c r="BB208" s="704"/>
      <c r="BC208" s="704"/>
      <c r="BD208" s="704"/>
      <c r="BE208" s="704"/>
      <c r="BF208" s="704"/>
      <c r="BG208" s="704"/>
      <c r="BH208" s="704"/>
      <c r="BI208" s="704"/>
      <c r="BJ208" s="704"/>
      <c r="BK208" s="704"/>
      <c r="BL208" s="704"/>
      <c r="BM208" s="704"/>
      <c r="BN208" s="704"/>
      <c r="BO208" s="704"/>
      <c r="BP208" s="704"/>
      <c r="BQ208" s="704"/>
      <c r="BR208" s="704"/>
      <c r="BS208" s="704"/>
      <c r="BT208" s="704"/>
      <c r="BU208" s="704"/>
      <c r="BV208" s="704"/>
      <c r="BW208" s="704"/>
      <c r="BX208" s="704"/>
      <c r="BY208" s="704"/>
      <c r="BZ208" s="704"/>
      <c r="CA208" s="704"/>
      <c r="CB208" s="704"/>
      <c r="CC208" s="704"/>
      <c r="CD208" s="704"/>
      <c r="CE208" s="704"/>
      <c r="CF208" s="704"/>
      <c r="CG208" s="704"/>
      <c r="CH208" s="704"/>
      <c r="CI208" s="704"/>
      <c r="CJ208" s="704"/>
      <c r="CK208" s="704"/>
      <c r="CL208" s="704"/>
      <c r="CM208" s="704"/>
      <c r="CN208" s="704"/>
      <c r="CO208" s="704"/>
      <c r="CP208" s="704"/>
      <c r="CQ208" s="704"/>
      <c r="CR208" s="704"/>
      <c r="CS208" s="704"/>
      <c r="CT208" s="704"/>
      <c r="CU208" s="704"/>
      <c r="CV208" s="704"/>
      <c r="CW208" s="704"/>
      <c r="CX208" s="704"/>
      <c r="CY208" s="704"/>
      <c r="CZ208" s="704"/>
      <c r="DA208" s="704"/>
      <c r="DB208" s="704"/>
      <c r="DC208" s="704"/>
      <c r="DD208" s="704"/>
      <c r="DE208" s="704"/>
      <c r="DF208" s="704"/>
      <c r="DG208" s="704"/>
      <c r="DH208" s="704"/>
      <c r="DI208" s="704"/>
      <c r="DJ208" s="704"/>
      <c r="DK208" s="704"/>
      <c r="DL208" s="704"/>
      <c r="DM208" s="704"/>
      <c r="DN208" s="704"/>
      <c r="DO208" s="704"/>
      <c r="DP208" s="704"/>
      <c r="DQ208" s="704"/>
      <c r="DR208" s="704"/>
      <c r="DS208" s="704"/>
      <c r="DT208" s="704"/>
      <c r="DU208" s="704"/>
      <c r="DV208" s="704"/>
      <c r="DW208" s="704"/>
      <c r="DX208" s="704"/>
      <c r="DY208" s="704"/>
      <c r="DZ208" s="704"/>
      <c r="EA208" s="704"/>
      <c r="EB208" s="704"/>
      <c r="EC208" s="706"/>
      <c r="ED208" s="879"/>
      <c r="EE208" s="879"/>
      <c r="EF208" s="704"/>
      <c r="EG208" s="704"/>
      <c r="EH208" s="704"/>
      <c r="EI208" s="704"/>
      <c r="EJ208" s="704"/>
      <c r="EK208" s="704"/>
      <c r="EL208" s="704"/>
      <c r="EM208" s="704"/>
      <c r="EN208" s="704"/>
      <c r="EO208" s="704"/>
      <c r="EP208" s="704"/>
      <c r="EQ208" s="704"/>
      <c r="ER208" s="704"/>
      <c r="ES208" s="704"/>
      <c r="ET208" s="704"/>
      <c r="EU208" s="704"/>
      <c r="EV208" s="704"/>
      <c r="EW208" s="704"/>
      <c r="EX208" s="704"/>
      <c r="EY208" s="704"/>
      <c r="EZ208" s="704"/>
      <c r="FA208" s="704"/>
      <c r="FB208" s="704"/>
      <c r="FC208" s="704"/>
      <c r="FD208" s="704"/>
      <c r="FE208" s="704"/>
      <c r="FF208" s="704"/>
      <c r="FG208" s="704"/>
      <c r="FH208" s="704"/>
      <c r="FI208" s="706"/>
      <c r="FJ208" s="704"/>
      <c r="FK208" s="706"/>
      <c r="FL208" s="706"/>
      <c r="FM208" s="706"/>
      <c r="FN208" s="706"/>
      <c r="FO208" s="706"/>
      <c r="FP208" s="706"/>
      <c r="FQ208" s="706"/>
      <c r="FR208" s="706"/>
      <c r="FS208" s="706"/>
      <c r="FT208" s="706"/>
      <c r="FU208" s="706"/>
      <c r="FV208" s="706"/>
      <c r="FW208" s="706"/>
      <c r="FX208" s="706"/>
      <c r="FY208" s="706"/>
      <c r="FZ208" s="706"/>
      <c r="GA208" s="706"/>
      <c r="GB208" s="706"/>
      <c r="GC208" s="706"/>
      <c r="GD208" s="706"/>
      <c r="GE208" s="706"/>
      <c r="GF208" s="706"/>
      <c r="GG208" s="706"/>
      <c r="GH208" s="706"/>
      <c r="GI208" s="706"/>
      <c r="HS208" s="706"/>
      <c r="HT208" s="706"/>
      <c r="HU208" s="706"/>
      <c r="HV208" s="706"/>
      <c r="HW208" s="706"/>
      <c r="HX208" s="706"/>
      <c r="HY208" s="706"/>
      <c r="HZ208" s="706"/>
      <c r="IA208" s="706"/>
      <c r="IB208" s="706"/>
      <c r="IC208" s="706"/>
    </row>
    <row r="209" spans="1:238" s="1034" customFormat="1" ht="27" customHeight="1" x14ac:dyDescent="0.25">
      <c r="A209" s="1122">
        <v>344</v>
      </c>
      <c r="B209" s="694" t="s">
        <v>1290</v>
      </c>
      <c r="C209" s="696">
        <v>282</v>
      </c>
      <c r="D209" s="697">
        <v>632</v>
      </c>
      <c r="E209" s="728">
        <v>29</v>
      </c>
      <c r="F209" s="696" t="s">
        <v>1121</v>
      </c>
      <c r="G209" s="1039" t="s">
        <v>1299</v>
      </c>
      <c r="H209" s="767" t="s">
        <v>1127</v>
      </c>
      <c r="I209" s="752" t="s">
        <v>1113</v>
      </c>
      <c r="J209" s="764" t="s">
        <v>1205</v>
      </c>
      <c r="K209" s="777" t="s">
        <v>1115</v>
      </c>
      <c r="L209" s="777" t="s">
        <v>1116</v>
      </c>
      <c r="M209" s="753" t="s">
        <v>1152</v>
      </c>
      <c r="N209" s="753" t="s">
        <v>1153</v>
      </c>
      <c r="O209" s="753" t="s">
        <v>1153</v>
      </c>
      <c r="P209" s="753" t="s">
        <v>1153</v>
      </c>
      <c r="Q209" s="753" t="s">
        <v>1120</v>
      </c>
      <c r="R209" s="753" t="s">
        <v>1120</v>
      </c>
      <c r="S209" s="755">
        <v>4</v>
      </c>
      <c r="T209" s="763">
        <v>4.3</v>
      </c>
      <c r="U209" s="771">
        <v>41456</v>
      </c>
      <c r="V209" s="772">
        <v>42156</v>
      </c>
      <c r="W209" s="874">
        <v>7</v>
      </c>
      <c r="X209" s="1081"/>
      <c r="Y209" s="1082"/>
      <c r="Z209" s="1081">
        <f t="shared" si="23"/>
        <v>0</v>
      </c>
      <c r="AA209" s="868"/>
      <c r="AB209" s="868"/>
      <c r="AC209" s="868"/>
      <c r="AD209" s="868"/>
      <c r="AE209" s="868"/>
      <c r="AF209" s="868"/>
      <c r="AG209" s="868"/>
      <c r="AH209" s="868"/>
      <c r="AI209" s="868"/>
      <c r="AJ209" s="868"/>
      <c r="AK209" s="868"/>
      <c r="AL209" s="868"/>
      <c r="AM209" s="868">
        <f t="shared" si="24"/>
        <v>0</v>
      </c>
      <c r="AN209" s="868">
        <f t="shared" si="25"/>
        <v>0</v>
      </c>
      <c r="AO209" s="915"/>
      <c r="AP209" s="868">
        <v>525600</v>
      </c>
      <c r="AQ209" s="706"/>
      <c r="AR209" s="706"/>
      <c r="AS209" s="706"/>
      <c r="AT209" s="706"/>
      <c r="AU209" s="706"/>
      <c r="AV209" s="706"/>
      <c r="AW209" s="706"/>
      <c r="AX209" s="706"/>
      <c r="AY209" s="706"/>
      <c r="AZ209" s="706"/>
      <c r="BA209" s="706"/>
      <c r="BB209" s="706"/>
      <c r="BC209" s="706"/>
      <c r="BD209" s="706"/>
      <c r="BE209" s="706"/>
      <c r="BF209" s="706"/>
      <c r="BG209" s="706"/>
      <c r="BH209" s="706"/>
      <c r="BI209" s="706"/>
      <c r="BJ209" s="706"/>
      <c r="BK209" s="706"/>
      <c r="BL209" s="706"/>
      <c r="BM209" s="706"/>
      <c r="BN209" s="706"/>
      <c r="BO209" s="706"/>
      <c r="BP209" s="706"/>
      <c r="BQ209" s="706"/>
      <c r="BR209" s="706"/>
      <c r="BS209" s="706"/>
      <c r="BT209" s="706"/>
      <c r="BU209" s="706"/>
      <c r="BV209" s="706"/>
      <c r="BW209" s="706"/>
      <c r="BX209" s="706"/>
      <c r="BY209" s="706"/>
      <c r="BZ209" s="706"/>
      <c r="CA209" s="706"/>
      <c r="CB209" s="706"/>
      <c r="CC209" s="706"/>
      <c r="CD209" s="706"/>
      <c r="CE209" s="706"/>
      <c r="CF209" s="706"/>
      <c r="CG209" s="706"/>
      <c r="CH209" s="706"/>
      <c r="CI209" s="706"/>
      <c r="CJ209" s="706"/>
      <c r="CK209" s="706"/>
      <c r="CL209" s="706"/>
      <c r="CM209" s="706"/>
      <c r="CN209" s="706"/>
      <c r="CO209" s="706"/>
      <c r="CP209" s="706"/>
      <c r="CQ209" s="706"/>
      <c r="CR209" s="706"/>
      <c r="CS209" s="706"/>
      <c r="CT209" s="706"/>
      <c r="CU209" s="706"/>
      <c r="CV209" s="706"/>
      <c r="CW209" s="706"/>
      <c r="CX209" s="706"/>
      <c r="CY209" s="706"/>
      <c r="CZ209" s="706"/>
      <c r="DA209" s="706"/>
      <c r="DB209" s="706"/>
      <c r="DC209" s="706"/>
      <c r="DD209" s="706"/>
      <c r="DE209" s="706"/>
      <c r="DF209" s="706"/>
      <c r="DG209" s="706"/>
      <c r="DH209" s="706"/>
      <c r="DI209" s="706"/>
      <c r="DJ209" s="706"/>
      <c r="DK209" s="706"/>
      <c r="DL209" s="706"/>
      <c r="DM209" s="706"/>
      <c r="DN209" s="706"/>
      <c r="DO209" s="706"/>
      <c r="DP209" s="706"/>
      <c r="DQ209" s="704"/>
      <c r="DR209" s="704"/>
      <c r="DS209" s="704"/>
      <c r="DT209" s="704"/>
      <c r="DU209" s="704"/>
      <c r="DV209" s="704"/>
      <c r="DW209" s="704"/>
      <c r="DX209" s="704"/>
      <c r="DY209" s="704"/>
      <c r="DZ209" s="704"/>
      <c r="EA209" s="704"/>
      <c r="EB209" s="704"/>
      <c r="EC209" s="704"/>
      <c r="ED209" s="711"/>
      <c r="EE209" s="711"/>
      <c r="EF209" s="706"/>
      <c r="EG209" s="706"/>
      <c r="EH209" s="706"/>
      <c r="EI209" s="706"/>
      <c r="EJ209" s="706"/>
      <c r="EK209" s="706"/>
      <c r="EL209" s="706"/>
      <c r="EM209" s="706"/>
      <c r="EN209" s="706"/>
      <c r="EO209" s="706"/>
      <c r="EP209" s="706"/>
      <c r="EQ209" s="706"/>
      <c r="ER209" s="706"/>
      <c r="ES209" s="706"/>
      <c r="ET209" s="706"/>
      <c r="EU209" s="706"/>
      <c r="EV209" s="706"/>
      <c r="EW209" s="706"/>
      <c r="EX209" s="706"/>
      <c r="EY209" s="706"/>
      <c r="EZ209" s="706"/>
      <c r="FA209" s="706"/>
      <c r="FB209" s="706"/>
      <c r="FC209" s="706"/>
      <c r="FD209" s="706"/>
      <c r="FE209" s="706"/>
      <c r="FF209" s="706"/>
      <c r="FG209" s="706"/>
      <c r="FH209" s="706"/>
      <c r="FI209" s="704"/>
      <c r="FJ209" s="704"/>
      <c r="FK209" s="706"/>
      <c r="FL209" s="706"/>
      <c r="FM209" s="706"/>
      <c r="FN209" s="706"/>
      <c r="FO209" s="706"/>
      <c r="FP209" s="706"/>
      <c r="FQ209" s="706"/>
      <c r="FR209" s="706"/>
      <c r="FS209" s="706"/>
      <c r="FT209" s="706"/>
      <c r="FU209" s="706"/>
      <c r="FV209" s="706"/>
      <c r="FW209" s="706"/>
      <c r="FX209" s="706"/>
      <c r="FY209" s="706"/>
      <c r="FZ209" s="706"/>
      <c r="GA209" s="706"/>
      <c r="GB209" s="706"/>
      <c r="GC209" s="706"/>
      <c r="GD209" s="706"/>
      <c r="GE209" s="706"/>
      <c r="GF209" s="706"/>
      <c r="GG209" s="706"/>
      <c r="GH209" s="706"/>
      <c r="GI209" s="706"/>
      <c r="GJ209" s="706"/>
      <c r="GK209" s="706"/>
      <c r="GL209" s="706"/>
      <c r="GM209" s="706"/>
      <c r="GN209" s="706"/>
      <c r="GO209" s="706"/>
      <c r="GP209" s="706"/>
      <c r="GQ209" s="706"/>
      <c r="GR209" s="706"/>
      <c r="GS209" s="706"/>
      <c r="GT209" s="706"/>
      <c r="GU209" s="706"/>
      <c r="GV209" s="706"/>
      <c r="GW209" s="706"/>
      <c r="GX209" s="706"/>
      <c r="GY209" s="706"/>
      <c r="GZ209" s="706"/>
      <c r="HA209" s="706"/>
      <c r="HB209" s="706"/>
      <c r="HC209" s="706"/>
      <c r="HD209" s="706"/>
      <c r="HE209" s="706"/>
      <c r="HF209" s="706"/>
      <c r="HG209" s="706"/>
      <c r="HH209" s="706"/>
      <c r="HI209" s="706"/>
      <c r="HJ209" s="706"/>
      <c r="HK209" s="706"/>
      <c r="HL209" s="706"/>
      <c r="HM209" s="706"/>
      <c r="HN209" s="706"/>
      <c r="HO209" s="706"/>
      <c r="HP209" s="706"/>
      <c r="HQ209" s="704"/>
      <c r="HR209" s="704"/>
      <c r="HS209" s="706"/>
      <c r="HT209" s="706"/>
      <c r="HU209" s="706"/>
      <c r="ID209" s="706"/>
    </row>
    <row r="210" spans="1:238" s="1034" customFormat="1" ht="27" customHeight="1" x14ac:dyDescent="0.25">
      <c r="A210" s="691">
        <v>345</v>
      </c>
      <c r="B210" s="694" t="s">
        <v>1290</v>
      </c>
      <c r="C210" s="696">
        <v>282</v>
      </c>
      <c r="D210" s="697">
        <v>632</v>
      </c>
      <c r="E210" s="728">
        <v>30</v>
      </c>
      <c r="F210" s="696" t="s">
        <v>1121</v>
      </c>
      <c r="G210" s="1039" t="s">
        <v>1532</v>
      </c>
      <c r="H210" s="767" t="s">
        <v>1127</v>
      </c>
      <c r="I210" s="752" t="s">
        <v>1113</v>
      </c>
      <c r="J210" s="764" t="s">
        <v>1205</v>
      </c>
      <c r="K210" s="777" t="s">
        <v>1151</v>
      </c>
      <c r="L210" s="777" t="s">
        <v>1116</v>
      </c>
      <c r="M210" s="753" t="s">
        <v>1152</v>
      </c>
      <c r="N210" s="753" t="s">
        <v>1153</v>
      </c>
      <c r="O210" s="753" t="s">
        <v>1153</v>
      </c>
      <c r="P210" s="753" t="s">
        <v>1153</v>
      </c>
      <c r="Q210" s="753" t="s">
        <v>1120</v>
      </c>
      <c r="R210" s="753" t="s">
        <v>1120</v>
      </c>
      <c r="S210" s="755">
        <v>4</v>
      </c>
      <c r="T210" s="763">
        <v>4.3</v>
      </c>
      <c r="U210" s="771">
        <v>41091</v>
      </c>
      <c r="V210" s="772">
        <v>41426</v>
      </c>
      <c r="W210" s="874">
        <v>7</v>
      </c>
      <c r="X210" s="1081"/>
      <c r="Y210" s="1082">
        <v>161600</v>
      </c>
      <c r="Z210" s="1081">
        <f t="shared" si="23"/>
        <v>161600</v>
      </c>
      <c r="AA210" s="868">
        <v>84200</v>
      </c>
      <c r="AB210" s="868"/>
      <c r="AC210" s="868"/>
      <c r="AD210" s="868"/>
      <c r="AE210" s="868"/>
      <c r="AF210" s="868">
        <v>77400</v>
      </c>
      <c r="AG210" s="868"/>
      <c r="AH210" s="868"/>
      <c r="AI210" s="868"/>
      <c r="AJ210" s="868"/>
      <c r="AK210" s="868"/>
      <c r="AL210" s="868"/>
      <c r="AM210" s="868">
        <f t="shared" si="24"/>
        <v>161600</v>
      </c>
      <c r="AN210" s="868">
        <f t="shared" si="25"/>
        <v>0</v>
      </c>
      <c r="AO210" s="868"/>
      <c r="AP210" s="868"/>
      <c r="AQ210" s="704"/>
      <c r="AR210" s="704"/>
      <c r="AS210" s="704"/>
      <c r="AT210" s="704"/>
      <c r="AU210" s="704"/>
      <c r="AV210" s="704"/>
      <c r="AW210" s="704"/>
      <c r="AX210" s="704"/>
      <c r="AY210" s="704"/>
      <c r="AZ210" s="704"/>
      <c r="BA210" s="704"/>
      <c r="BB210" s="704"/>
      <c r="BC210" s="704"/>
      <c r="BD210" s="704"/>
      <c r="BE210" s="704"/>
      <c r="BF210" s="704"/>
      <c r="BG210" s="704"/>
      <c r="BH210" s="704"/>
      <c r="BI210" s="704"/>
      <c r="BJ210" s="704"/>
      <c r="BK210" s="704"/>
      <c r="BL210" s="704"/>
      <c r="BM210" s="704"/>
      <c r="BN210" s="704"/>
      <c r="BO210" s="704"/>
      <c r="BP210" s="704"/>
      <c r="BQ210" s="704"/>
      <c r="BR210" s="704"/>
      <c r="BS210" s="704"/>
      <c r="BT210" s="704"/>
      <c r="BU210" s="704"/>
      <c r="BV210" s="704"/>
      <c r="BW210" s="704"/>
      <c r="BX210" s="704"/>
      <c r="BY210" s="704"/>
      <c r="BZ210" s="704"/>
      <c r="CA210" s="704"/>
      <c r="CB210" s="704"/>
      <c r="CC210" s="704"/>
      <c r="CD210" s="704"/>
      <c r="CE210" s="704"/>
      <c r="CF210" s="704"/>
      <c r="CG210" s="704"/>
      <c r="CH210" s="704"/>
      <c r="CI210" s="704"/>
      <c r="CJ210" s="704"/>
      <c r="CK210" s="704"/>
      <c r="CL210" s="704"/>
      <c r="CM210" s="704"/>
      <c r="CN210" s="704"/>
      <c r="CO210" s="704"/>
      <c r="CP210" s="704"/>
      <c r="CQ210" s="704"/>
      <c r="CR210" s="704"/>
      <c r="CS210" s="704"/>
      <c r="CT210" s="704"/>
      <c r="CU210" s="704"/>
      <c r="CV210" s="704"/>
      <c r="CW210" s="704"/>
      <c r="CX210" s="704"/>
      <c r="CY210" s="704"/>
      <c r="CZ210" s="704"/>
      <c r="DA210" s="704"/>
      <c r="DB210" s="704"/>
      <c r="DC210" s="704"/>
      <c r="DD210" s="704"/>
      <c r="DE210" s="704"/>
      <c r="DF210" s="704"/>
      <c r="DG210" s="704"/>
      <c r="DH210" s="704"/>
      <c r="DI210" s="704"/>
      <c r="DJ210" s="704"/>
      <c r="DK210" s="704"/>
      <c r="DL210" s="704"/>
      <c r="DM210" s="704"/>
      <c r="DN210" s="704"/>
      <c r="DO210" s="704"/>
      <c r="DP210" s="704"/>
      <c r="DQ210" s="704"/>
      <c r="DR210" s="704"/>
      <c r="DS210" s="704"/>
      <c r="DT210" s="704"/>
      <c r="DU210" s="704"/>
      <c r="DV210" s="704"/>
      <c r="DW210" s="704"/>
      <c r="DX210" s="704"/>
      <c r="DY210" s="704"/>
      <c r="DZ210" s="704"/>
      <c r="EA210" s="704"/>
      <c r="EB210" s="704"/>
      <c r="EC210" s="704"/>
      <c r="ED210" s="879"/>
      <c r="EE210" s="879"/>
      <c r="EF210" s="706"/>
      <c r="EG210" s="706"/>
      <c r="EH210" s="704"/>
      <c r="EI210" s="704"/>
      <c r="EJ210" s="704"/>
      <c r="EK210" s="704"/>
      <c r="EL210" s="704"/>
      <c r="EM210" s="704"/>
      <c r="EN210" s="704"/>
      <c r="EO210" s="704"/>
      <c r="EP210" s="704"/>
      <c r="EQ210" s="704"/>
      <c r="ER210" s="704"/>
      <c r="ES210" s="704"/>
      <c r="ET210" s="704"/>
      <c r="EU210" s="704"/>
      <c r="EV210" s="704"/>
      <c r="EW210" s="704"/>
      <c r="EX210" s="704"/>
      <c r="EY210" s="704"/>
      <c r="EZ210" s="704"/>
      <c r="FA210" s="704"/>
      <c r="FB210" s="704"/>
      <c r="FC210" s="704"/>
      <c r="FD210" s="704"/>
      <c r="FE210" s="704"/>
      <c r="FF210" s="704"/>
      <c r="FG210" s="704"/>
      <c r="FH210" s="704"/>
      <c r="FI210" s="704"/>
      <c r="FJ210" s="704"/>
      <c r="FK210" s="706"/>
      <c r="FL210" s="706"/>
      <c r="FM210" s="706"/>
      <c r="FN210" s="706"/>
      <c r="FO210" s="706"/>
      <c r="FP210" s="706"/>
      <c r="FQ210" s="706"/>
      <c r="FR210" s="706"/>
      <c r="FS210" s="706"/>
      <c r="FT210" s="706"/>
      <c r="FU210" s="706"/>
      <c r="FV210" s="706"/>
      <c r="FW210" s="706"/>
      <c r="FX210" s="706"/>
      <c r="FY210" s="706"/>
      <c r="FZ210" s="706"/>
      <c r="GA210" s="706"/>
      <c r="GB210" s="706"/>
      <c r="GC210" s="706"/>
      <c r="GD210" s="706"/>
      <c r="GE210" s="706"/>
      <c r="GF210" s="706"/>
      <c r="GG210" s="706"/>
      <c r="GH210" s="706"/>
      <c r="GI210" s="706"/>
      <c r="GJ210" s="706"/>
      <c r="GK210" s="706"/>
      <c r="GL210" s="706"/>
      <c r="GM210" s="706"/>
      <c r="GN210" s="706"/>
      <c r="GO210" s="706"/>
      <c r="GP210" s="706"/>
      <c r="GQ210" s="706"/>
      <c r="GR210" s="706"/>
      <c r="GS210" s="706"/>
      <c r="GT210" s="706"/>
      <c r="GU210" s="706"/>
      <c r="GV210" s="706"/>
      <c r="GW210" s="706"/>
      <c r="GX210" s="706"/>
      <c r="GY210" s="706"/>
      <c r="GZ210" s="706"/>
      <c r="HA210" s="706"/>
      <c r="HB210" s="706"/>
      <c r="HC210" s="706"/>
      <c r="HD210" s="706"/>
      <c r="HE210" s="706"/>
      <c r="HF210" s="706"/>
      <c r="HG210" s="706"/>
      <c r="HH210" s="706"/>
      <c r="HI210" s="706"/>
      <c r="HJ210" s="706"/>
      <c r="HK210" s="706"/>
      <c r="HL210" s="706"/>
      <c r="HM210" s="706"/>
      <c r="HN210" s="706"/>
      <c r="HO210" s="706"/>
      <c r="HP210" s="706"/>
      <c r="HQ210" s="706"/>
      <c r="HR210" s="706"/>
      <c r="HS210" s="706"/>
      <c r="HT210" s="706"/>
      <c r="HU210" s="706"/>
      <c r="HV210" s="706"/>
      <c r="HW210" s="706"/>
      <c r="HX210" s="706"/>
      <c r="HY210" s="706"/>
      <c r="HZ210" s="706"/>
      <c r="IA210" s="706"/>
      <c r="IB210" s="706"/>
      <c r="IC210" s="706"/>
      <c r="ID210" s="706"/>
    </row>
    <row r="211" spans="1:238" s="1034" customFormat="1" ht="27" customHeight="1" x14ac:dyDescent="0.25">
      <c r="A211" s="691">
        <v>346</v>
      </c>
      <c r="B211" s="694" t="s">
        <v>1290</v>
      </c>
      <c r="C211" s="696">
        <v>282</v>
      </c>
      <c r="D211" s="697">
        <v>632</v>
      </c>
      <c r="E211" s="728">
        <v>34</v>
      </c>
      <c r="F211" s="1037" t="s">
        <v>1121</v>
      </c>
      <c r="G211" s="1037" t="s">
        <v>1302</v>
      </c>
      <c r="H211" s="767" t="s">
        <v>1127</v>
      </c>
      <c r="I211" s="752" t="s">
        <v>1113</v>
      </c>
      <c r="J211" s="764" t="s">
        <v>1205</v>
      </c>
      <c r="K211" s="777" t="s">
        <v>1115</v>
      </c>
      <c r="L211" s="777" t="s">
        <v>1116</v>
      </c>
      <c r="M211" s="753" t="s">
        <v>1152</v>
      </c>
      <c r="N211" s="753" t="s">
        <v>1153</v>
      </c>
      <c r="O211" s="753" t="s">
        <v>1153</v>
      </c>
      <c r="P211" s="753" t="s">
        <v>1153</v>
      </c>
      <c r="Q211" s="753" t="s">
        <v>1120</v>
      </c>
      <c r="R211" s="753" t="s">
        <v>1120</v>
      </c>
      <c r="S211" s="755">
        <v>4</v>
      </c>
      <c r="T211" s="763">
        <v>4.3</v>
      </c>
      <c r="U211" s="771">
        <v>41456</v>
      </c>
      <c r="V211" s="772">
        <v>41426</v>
      </c>
      <c r="W211" s="874">
        <v>5</v>
      </c>
      <c r="X211" s="1081"/>
      <c r="Y211" s="1082">
        <v>938800</v>
      </c>
      <c r="Z211" s="1081">
        <f t="shared" si="23"/>
        <v>938800</v>
      </c>
      <c r="AA211" s="868"/>
      <c r="AB211" s="868"/>
      <c r="AC211" s="868"/>
      <c r="AD211" s="868"/>
      <c r="AE211" s="868"/>
      <c r="AF211" s="868">
        <v>938800</v>
      </c>
      <c r="AG211" s="868"/>
      <c r="AH211" s="868"/>
      <c r="AI211" s="868"/>
      <c r="AJ211" s="868"/>
      <c r="AK211" s="868"/>
      <c r="AL211" s="868"/>
      <c r="AM211" s="868">
        <f t="shared" si="24"/>
        <v>938800</v>
      </c>
      <c r="AN211" s="868">
        <f t="shared" si="25"/>
        <v>0</v>
      </c>
      <c r="AO211" s="915">
        <v>262500</v>
      </c>
      <c r="AP211" s="868"/>
      <c r="AQ211" s="706"/>
      <c r="AR211" s="706"/>
      <c r="AS211" s="706"/>
      <c r="AT211" s="706"/>
      <c r="AU211" s="706"/>
      <c r="AV211" s="706"/>
      <c r="AW211" s="706"/>
      <c r="AX211" s="706"/>
      <c r="AY211" s="706"/>
      <c r="AZ211" s="706"/>
      <c r="BA211" s="706"/>
      <c r="BB211" s="706"/>
      <c r="BC211" s="706"/>
      <c r="BD211" s="706"/>
      <c r="BE211" s="706"/>
      <c r="BF211" s="706"/>
      <c r="BG211" s="706"/>
      <c r="BH211" s="706"/>
      <c r="BI211" s="706"/>
      <c r="BJ211" s="706"/>
      <c r="BK211" s="706"/>
      <c r="BL211" s="706"/>
      <c r="BM211" s="706"/>
      <c r="BN211" s="706"/>
      <c r="BO211" s="706"/>
      <c r="BP211" s="706"/>
      <c r="BQ211" s="706"/>
      <c r="BR211" s="706"/>
      <c r="BS211" s="706"/>
      <c r="BT211" s="706"/>
      <c r="BU211" s="706"/>
      <c r="BV211" s="706"/>
      <c r="BW211" s="706"/>
      <c r="BX211" s="706"/>
      <c r="BY211" s="706"/>
      <c r="BZ211" s="706"/>
      <c r="CA211" s="706"/>
      <c r="CB211" s="706"/>
      <c r="CC211" s="706"/>
      <c r="CD211" s="706"/>
      <c r="CE211" s="706"/>
      <c r="CF211" s="706"/>
      <c r="CG211" s="706"/>
      <c r="CH211" s="706"/>
      <c r="CI211" s="706"/>
      <c r="CJ211" s="706"/>
      <c r="CK211" s="706"/>
      <c r="CL211" s="706"/>
      <c r="CM211" s="706"/>
      <c r="CN211" s="706"/>
      <c r="CO211" s="706"/>
      <c r="CP211" s="706"/>
      <c r="CQ211" s="706"/>
      <c r="CR211" s="706"/>
      <c r="CS211" s="706"/>
      <c r="CT211" s="706"/>
      <c r="CU211" s="706"/>
      <c r="CV211" s="706"/>
      <c r="CW211" s="706"/>
      <c r="CX211" s="706"/>
      <c r="CY211" s="706"/>
      <c r="CZ211" s="706"/>
      <c r="DA211" s="706"/>
      <c r="DB211" s="706"/>
      <c r="DC211" s="706"/>
      <c r="DD211" s="706"/>
      <c r="DE211" s="706"/>
      <c r="DF211" s="706"/>
      <c r="DG211" s="706"/>
      <c r="DH211" s="706"/>
      <c r="DI211" s="706"/>
      <c r="DJ211" s="706"/>
      <c r="DK211" s="706"/>
      <c r="DL211" s="706"/>
      <c r="DM211" s="706"/>
      <c r="DN211" s="706"/>
      <c r="DO211" s="706"/>
      <c r="DP211" s="706"/>
      <c r="DQ211" s="704"/>
      <c r="DR211" s="704"/>
      <c r="DS211" s="704"/>
      <c r="DT211" s="704"/>
      <c r="DU211" s="704"/>
      <c r="DV211" s="704"/>
      <c r="DW211" s="704"/>
      <c r="DX211" s="704"/>
      <c r="DY211" s="704"/>
      <c r="DZ211" s="704"/>
      <c r="EA211" s="704"/>
      <c r="EB211" s="704"/>
      <c r="EC211" s="704"/>
      <c r="ED211" s="711"/>
      <c r="EE211" s="711"/>
      <c r="EF211" s="706"/>
      <c r="EG211" s="706"/>
      <c r="EH211" s="704"/>
      <c r="EI211" s="704"/>
      <c r="EJ211" s="704"/>
      <c r="EK211" s="704"/>
      <c r="EL211" s="704"/>
      <c r="EM211" s="704"/>
      <c r="EN211" s="704"/>
      <c r="EO211" s="704"/>
      <c r="EP211" s="704"/>
      <c r="EQ211" s="704"/>
      <c r="ER211" s="704"/>
      <c r="ES211" s="704"/>
      <c r="ET211" s="704"/>
      <c r="EU211" s="704"/>
      <c r="EV211" s="704"/>
      <c r="EW211" s="704"/>
      <c r="EX211" s="704"/>
      <c r="EY211" s="704"/>
      <c r="EZ211" s="704"/>
      <c r="FA211" s="704"/>
      <c r="FB211" s="704"/>
      <c r="FC211" s="704"/>
      <c r="FD211" s="704"/>
      <c r="FE211" s="704"/>
      <c r="FF211" s="704"/>
      <c r="FG211" s="704"/>
      <c r="FH211" s="704"/>
      <c r="FI211" s="706"/>
      <c r="FJ211" s="704"/>
      <c r="FK211" s="706"/>
      <c r="FL211" s="706"/>
      <c r="FM211" s="706"/>
      <c r="FN211" s="706"/>
      <c r="FO211" s="706"/>
      <c r="FP211" s="706"/>
      <c r="FQ211" s="706"/>
      <c r="FR211" s="706"/>
      <c r="FS211" s="706"/>
      <c r="FT211" s="706"/>
      <c r="FU211" s="706"/>
      <c r="FV211" s="706"/>
      <c r="FW211" s="706"/>
      <c r="FX211" s="706"/>
      <c r="FY211" s="706"/>
      <c r="FZ211" s="706"/>
      <c r="GA211" s="706"/>
      <c r="GB211" s="706"/>
      <c r="GC211" s="706"/>
      <c r="GD211" s="706"/>
      <c r="GE211" s="706"/>
      <c r="GF211" s="706"/>
      <c r="GG211" s="706"/>
      <c r="GH211" s="706"/>
      <c r="GI211" s="706"/>
      <c r="GJ211" s="706"/>
      <c r="GK211" s="706"/>
      <c r="GL211" s="706"/>
      <c r="GM211" s="706"/>
      <c r="GN211" s="706"/>
      <c r="GO211" s="706"/>
      <c r="GP211" s="706"/>
      <c r="GQ211" s="706"/>
      <c r="GR211" s="706"/>
      <c r="GS211" s="706"/>
      <c r="GT211" s="706"/>
      <c r="GU211" s="706"/>
      <c r="GV211" s="704"/>
      <c r="GW211" s="704"/>
      <c r="GX211" s="704"/>
      <c r="GY211" s="704"/>
      <c r="GZ211" s="704"/>
      <c r="HA211" s="704"/>
      <c r="HB211" s="704"/>
      <c r="HC211" s="704"/>
      <c r="HD211" s="704"/>
      <c r="HE211" s="704"/>
      <c r="HF211" s="704"/>
      <c r="HG211" s="704"/>
      <c r="HH211" s="704"/>
      <c r="HI211" s="704"/>
      <c r="HJ211" s="704"/>
      <c r="HK211" s="704"/>
      <c r="HL211" s="704"/>
      <c r="HM211" s="704"/>
      <c r="HN211" s="704"/>
      <c r="HO211" s="704"/>
      <c r="HP211" s="704"/>
      <c r="HQ211" s="704"/>
      <c r="HR211" s="704"/>
      <c r="ID211" s="706"/>
    </row>
    <row r="212" spans="1:238" s="1034" customFormat="1" ht="27" customHeight="1" x14ac:dyDescent="0.25">
      <c r="A212" s="1122">
        <v>348</v>
      </c>
      <c r="B212" s="694" t="s">
        <v>1290</v>
      </c>
      <c r="C212" s="696">
        <v>282</v>
      </c>
      <c r="D212" s="697">
        <v>632</v>
      </c>
      <c r="E212" s="698">
        <v>36</v>
      </c>
      <c r="F212" s="696" t="s">
        <v>1121</v>
      </c>
      <c r="G212" s="1039" t="s">
        <v>1303</v>
      </c>
      <c r="H212" s="767" t="s">
        <v>1127</v>
      </c>
      <c r="I212" s="767" t="s">
        <v>1113</v>
      </c>
      <c r="J212" s="764" t="s">
        <v>1205</v>
      </c>
      <c r="K212" s="761" t="s">
        <v>1115</v>
      </c>
      <c r="L212" s="761" t="s">
        <v>1116</v>
      </c>
      <c r="M212" s="753" t="s">
        <v>1152</v>
      </c>
      <c r="N212" s="753" t="s">
        <v>1153</v>
      </c>
      <c r="O212" s="753" t="s">
        <v>1153</v>
      </c>
      <c r="P212" s="753" t="s">
        <v>1153</v>
      </c>
      <c r="Q212" s="753" t="s">
        <v>1160</v>
      </c>
      <c r="R212" s="753" t="s">
        <v>1160</v>
      </c>
      <c r="S212" s="755">
        <v>4</v>
      </c>
      <c r="T212" s="763">
        <v>4.3</v>
      </c>
      <c r="U212" s="771">
        <v>41456</v>
      </c>
      <c r="V212" s="772">
        <v>42522</v>
      </c>
      <c r="W212" s="874">
        <v>5</v>
      </c>
      <c r="X212" s="1081">
        <v>2900000</v>
      </c>
      <c r="Y212" s="1081"/>
      <c r="Z212" s="1081">
        <f t="shared" si="23"/>
        <v>2900000</v>
      </c>
      <c r="AA212" s="868"/>
      <c r="AB212" s="868"/>
      <c r="AC212" s="868"/>
      <c r="AD212" s="868"/>
      <c r="AE212" s="868">
        <v>0</v>
      </c>
      <c r="AF212" s="868">
        <v>2900000</v>
      </c>
      <c r="AG212" s="868"/>
      <c r="AH212" s="868"/>
      <c r="AI212" s="868"/>
      <c r="AJ212" s="868"/>
      <c r="AK212" s="868"/>
      <c r="AL212" s="868"/>
      <c r="AM212" s="868">
        <f t="shared" si="24"/>
        <v>2900000</v>
      </c>
      <c r="AN212" s="868">
        <f t="shared" si="25"/>
        <v>0</v>
      </c>
      <c r="AO212" s="915">
        <v>3200000</v>
      </c>
      <c r="AP212" s="868">
        <v>3500000</v>
      </c>
      <c r="AQ212" s="704"/>
      <c r="AR212" s="704"/>
      <c r="AS212" s="704"/>
      <c r="AT212" s="704"/>
      <c r="AU212" s="704"/>
      <c r="AV212" s="704"/>
      <c r="AW212" s="704"/>
      <c r="AX212" s="704"/>
      <c r="AY212" s="704"/>
      <c r="AZ212" s="704"/>
      <c r="BA212" s="704"/>
      <c r="BB212" s="704"/>
      <c r="BC212" s="704"/>
      <c r="BD212" s="704"/>
      <c r="BE212" s="704"/>
      <c r="BF212" s="704"/>
      <c r="BG212" s="704"/>
      <c r="BH212" s="704"/>
      <c r="BI212" s="704"/>
      <c r="BJ212" s="704"/>
      <c r="BK212" s="704"/>
      <c r="BL212" s="704"/>
      <c r="BM212" s="704"/>
      <c r="BN212" s="704"/>
      <c r="BO212" s="704"/>
      <c r="BP212" s="704"/>
      <c r="BQ212" s="704"/>
      <c r="BR212" s="704"/>
      <c r="BS212" s="704"/>
      <c r="BT212" s="704"/>
      <c r="BU212" s="704"/>
      <c r="BV212" s="704"/>
      <c r="BW212" s="704"/>
      <c r="BX212" s="704"/>
      <c r="BY212" s="704"/>
      <c r="BZ212" s="704"/>
      <c r="CA212" s="704"/>
      <c r="CB212" s="704"/>
      <c r="CC212" s="704"/>
      <c r="CD212" s="704"/>
      <c r="CE212" s="704"/>
      <c r="CF212" s="704"/>
      <c r="CG212" s="704"/>
      <c r="CH212" s="704"/>
      <c r="CI212" s="704"/>
      <c r="CJ212" s="704"/>
      <c r="CK212" s="704"/>
      <c r="CL212" s="704"/>
      <c r="CM212" s="704"/>
      <c r="CN212" s="704"/>
      <c r="CO212" s="704"/>
      <c r="CP212" s="704"/>
      <c r="CQ212" s="704"/>
      <c r="CR212" s="704"/>
      <c r="CS212" s="704"/>
      <c r="CT212" s="704"/>
      <c r="CU212" s="704"/>
      <c r="CV212" s="704"/>
      <c r="CW212" s="704"/>
      <c r="CX212" s="704"/>
      <c r="CY212" s="704"/>
      <c r="CZ212" s="704"/>
      <c r="DA212" s="704"/>
      <c r="DB212" s="704"/>
      <c r="DC212" s="704"/>
      <c r="DD212" s="704"/>
      <c r="DE212" s="704"/>
      <c r="DF212" s="704"/>
      <c r="DG212" s="704"/>
      <c r="DH212" s="704"/>
      <c r="DI212" s="704"/>
      <c r="DJ212" s="704"/>
      <c r="DK212" s="704"/>
      <c r="DL212" s="704"/>
      <c r="DM212" s="704"/>
      <c r="DN212" s="704"/>
      <c r="DO212" s="704"/>
      <c r="DP212" s="704"/>
      <c r="DQ212" s="706"/>
      <c r="DR212" s="706"/>
      <c r="DS212" s="706"/>
      <c r="DT212" s="706"/>
      <c r="DU212" s="706"/>
      <c r="DV212" s="706"/>
      <c r="DW212" s="706"/>
      <c r="DX212" s="706"/>
      <c r="DY212" s="706"/>
      <c r="DZ212" s="706"/>
      <c r="EA212" s="706"/>
      <c r="EB212" s="706"/>
      <c r="EC212" s="706"/>
      <c r="ED212" s="704"/>
      <c r="EE212" s="704"/>
      <c r="EF212" s="704"/>
      <c r="EG212" s="704"/>
      <c r="EH212" s="704"/>
      <c r="EI212" s="704"/>
      <c r="EJ212" s="704"/>
      <c r="EK212" s="704"/>
      <c r="EL212" s="704"/>
      <c r="EM212" s="704"/>
      <c r="EN212" s="704"/>
      <c r="EO212" s="704"/>
      <c r="EP212" s="704"/>
      <c r="EQ212" s="704"/>
      <c r="ER212" s="704"/>
      <c r="ES212" s="704"/>
      <c r="ET212" s="704"/>
      <c r="EU212" s="704"/>
      <c r="EV212" s="704"/>
      <c r="EW212" s="704"/>
      <c r="EX212" s="704"/>
      <c r="EY212" s="704"/>
      <c r="EZ212" s="704"/>
      <c r="FA212" s="704"/>
      <c r="FB212" s="704"/>
      <c r="FC212" s="704"/>
      <c r="FD212" s="704"/>
      <c r="FE212" s="704"/>
      <c r="FF212" s="704"/>
      <c r="FG212" s="704"/>
      <c r="FH212" s="704"/>
      <c r="FI212" s="704"/>
      <c r="FJ212" s="704"/>
      <c r="FK212" s="1035"/>
      <c r="FL212" s="704"/>
      <c r="FM212" s="704"/>
      <c r="FN212" s="704"/>
      <c r="FO212" s="704"/>
      <c r="FP212" s="704"/>
      <c r="FQ212" s="704"/>
      <c r="FR212" s="704"/>
      <c r="FS212" s="704"/>
      <c r="FT212" s="704"/>
      <c r="FU212" s="704"/>
      <c r="FV212" s="704"/>
      <c r="FW212" s="704"/>
      <c r="FX212" s="704"/>
      <c r="FY212" s="704"/>
      <c r="FZ212" s="704"/>
      <c r="GA212" s="704"/>
      <c r="GB212" s="704"/>
      <c r="GC212" s="704"/>
      <c r="GD212" s="704"/>
      <c r="GE212" s="704"/>
      <c r="GF212" s="704"/>
      <c r="GG212" s="704"/>
      <c r="GH212" s="704"/>
      <c r="GI212" s="704"/>
      <c r="GJ212" s="704"/>
      <c r="GK212" s="704"/>
      <c r="GL212" s="704"/>
      <c r="GM212" s="706"/>
      <c r="GN212" s="706"/>
      <c r="GO212" s="706"/>
      <c r="GP212" s="706"/>
      <c r="GQ212" s="706"/>
      <c r="GR212" s="706"/>
      <c r="GS212" s="706"/>
      <c r="GT212" s="706"/>
      <c r="GU212" s="706"/>
      <c r="GV212" s="704"/>
      <c r="GW212" s="704"/>
      <c r="GX212" s="704"/>
      <c r="GY212" s="704"/>
      <c r="GZ212" s="704"/>
      <c r="HA212" s="704"/>
      <c r="HB212" s="704"/>
      <c r="HC212" s="704"/>
      <c r="HD212" s="704"/>
      <c r="HE212" s="704"/>
      <c r="HF212" s="704"/>
      <c r="HG212" s="704"/>
      <c r="HH212" s="704"/>
      <c r="HI212" s="704"/>
      <c r="HJ212" s="704"/>
      <c r="HK212" s="704"/>
      <c r="HL212" s="704"/>
      <c r="HM212" s="704"/>
      <c r="HN212" s="704"/>
      <c r="HO212" s="704"/>
      <c r="HP212" s="704"/>
      <c r="HQ212" s="706"/>
      <c r="HR212" s="706"/>
      <c r="HS212" s="706"/>
      <c r="HT212" s="706"/>
      <c r="HU212" s="706"/>
      <c r="HV212" s="706"/>
      <c r="HW212" s="706"/>
      <c r="HX212" s="706"/>
      <c r="HY212" s="706"/>
      <c r="HZ212" s="706"/>
      <c r="IA212" s="706"/>
      <c r="IB212" s="706"/>
      <c r="IC212" s="706"/>
      <c r="ID212" s="706"/>
    </row>
    <row r="213" spans="1:238" s="1034" customFormat="1" ht="27" customHeight="1" x14ac:dyDescent="0.25">
      <c r="A213" s="691">
        <v>350</v>
      </c>
      <c r="B213" s="694" t="s">
        <v>1290</v>
      </c>
      <c r="C213" s="697">
        <v>282</v>
      </c>
      <c r="D213" s="697">
        <v>636</v>
      </c>
      <c r="E213" s="707">
        <v>18</v>
      </c>
      <c r="F213" s="1037" t="s">
        <v>1123</v>
      </c>
      <c r="G213" s="1037" t="s">
        <v>1304</v>
      </c>
      <c r="H213" s="767" t="s">
        <v>1127</v>
      </c>
      <c r="I213" s="752" t="s">
        <v>1113</v>
      </c>
      <c r="J213" s="764" t="s">
        <v>1205</v>
      </c>
      <c r="K213" s="761" t="s">
        <v>1151</v>
      </c>
      <c r="L213" s="761" t="s">
        <v>1116</v>
      </c>
      <c r="M213" s="753" t="s">
        <v>1152</v>
      </c>
      <c r="N213" s="753" t="s">
        <v>1153</v>
      </c>
      <c r="O213" s="753" t="s">
        <v>1153</v>
      </c>
      <c r="P213" s="753" t="s">
        <v>1533</v>
      </c>
      <c r="Q213" s="753" t="s">
        <v>1120</v>
      </c>
      <c r="R213" s="753" t="s">
        <v>1120</v>
      </c>
      <c r="S213" s="755">
        <v>4</v>
      </c>
      <c r="T213" s="763">
        <v>4.3</v>
      </c>
      <c r="U213" s="771">
        <v>41091</v>
      </c>
      <c r="V213" s="772">
        <v>42156</v>
      </c>
      <c r="W213" s="874">
        <v>5</v>
      </c>
      <c r="X213" s="1081"/>
      <c r="Y213" s="1082">
        <v>143400</v>
      </c>
      <c r="Z213" s="1081">
        <f t="shared" si="23"/>
        <v>143400</v>
      </c>
      <c r="AA213" s="868">
        <v>39900</v>
      </c>
      <c r="AB213" s="868"/>
      <c r="AC213" s="868"/>
      <c r="AD213" s="868">
        <v>50000</v>
      </c>
      <c r="AE213" s="868">
        <v>53500</v>
      </c>
      <c r="AF213" s="868"/>
      <c r="AG213" s="868"/>
      <c r="AH213" s="868"/>
      <c r="AI213" s="868"/>
      <c r="AJ213" s="868"/>
      <c r="AK213" s="868"/>
      <c r="AL213" s="868"/>
      <c r="AM213" s="868">
        <f t="shared" si="24"/>
        <v>143400</v>
      </c>
      <c r="AN213" s="868">
        <f t="shared" si="25"/>
        <v>0</v>
      </c>
      <c r="AO213" s="868"/>
      <c r="AP213" s="868"/>
      <c r="AQ213" s="704"/>
      <c r="AR213" s="704"/>
      <c r="AS213" s="704"/>
      <c r="AT213" s="704"/>
      <c r="AU213" s="704"/>
      <c r="AV213" s="704"/>
      <c r="AW213" s="704"/>
      <c r="AX213" s="704"/>
      <c r="AY213" s="704"/>
      <c r="AZ213" s="704"/>
      <c r="BA213" s="704"/>
      <c r="BB213" s="704"/>
      <c r="BC213" s="704"/>
      <c r="BD213" s="704"/>
      <c r="BE213" s="704"/>
      <c r="BF213" s="704"/>
      <c r="BG213" s="704"/>
      <c r="BH213" s="704"/>
      <c r="BI213" s="704"/>
      <c r="BJ213" s="704"/>
      <c r="BK213" s="704"/>
      <c r="BL213" s="704"/>
      <c r="BM213" s="704"/>
      <c r="BN213" s="704"/>
      <c r="BO213" s="704"/>
      <c r="BP213" s="704"/>
      <c r="BQ213" s="704"/>
      <c r="BR213" s="704"/>
      <c r="BS213" s="704"/>
      <c r="BT213" s="704"/>
      <c r="BU213" s="704"/>
      <c r="BV213" s="704"/>
      <c r="BW213" s="704"/>
      <c r="BX213" s="704"/>
      <c r="BY213" s="704"/>
      <c r="BZ213" s="704"/>
      <c r="CA213" s="704"/>
      <c r="CB213" s="704"/>
      <c r="CC213" s="704"/>
      <c r="CD213" s="704"/>
      <c r="CE213" s="704"/>
      <c r="CF213" s="704"/>
      <c r="CG213" s="704"/>
      <c r="CH213" s="704"/>
      <c r="CI213" s="704"/>
      <c r="CJ213" s="704"/>
      <c r="CK213" s="704"/>
      <c r="CL213" s="704"/>
      <c r="CM213" s="704"/>
      <c r="CN213" s="704"/>
      <c r="CO213" s="704"/>
      <c r="CP213" s="704"/>
      <c r="CQ213" s="704"/>
      <c r="CR213" s="704"/>
      <c r="CS213" s="704"/>
      <c r="CT213" s="704"/>
      <c r="CU213" s="704"/>
      <c r="CV213" s="704"/>
      <c r="CW213" s="704"/>
      <c r="CX213" s="704"/>
      <c r="CY213" s="704"/>
      <c r="CZ213" s="704"/>
      <c r="DA213" s="704"/>
      <c r="DB213" s="704"/>
      <c r="DC213" s="704"/>
      <c r="DD213" s="704"/>
      <c r="DE213" s="704"/>
      <c r="DF213" s="704"/>
      <c r="DG213" s="704"/>
      <c r="DH213" s="704"/>
      <c r="DI213" s="704"/>
      <c r="DJ213" s="704"/>
      <c r="DK213" s="704"/>
      <c r="DL213" s="704"/>
      <c r="DM213" s="704"/>
      <c r="DN213" s="704"/>
      <c r="DO213" s="704"/>
      <c r="DP213" s="704"/>
      <c r="DQ213" s="704"/>
      <c r="DR213" s="704"/>
      <c r="DS213" s="704"/>
      <c r="DT213" s="704"/>
      <c r="DU213" s="704"/>
      <c r="DV213" s="704"/>
      <c r="DW213" s="704"/>
      <c r="DX213" s="704"/>
      <c r="DY213" s="704"/>
      <c r="DZ213" s="704"/>
      <c r="EA213" s="704"/>
      <c r="EB213" s="704"/>
      <c r="EC213" s="704"/>
      <c r="ED213" s="704"/>
      <c r="EE213" s="704"/>
      <c r="EF213" s="704"/>
      <c r="EG213" s="704"/>
      <c r="EH213" s="704"/>
      <c r="EI213" s="704"/>
      <c r="EJ213" s="704"/>
      <c r="EK213" s="704"/>
      <c r="EL213" s="704"/>
      <c r="EM213" s="704"/>
      <c r="EN213" s="704"/>
      <c r="EO213" s="704"/>
      <c r="EP213" s="704"/>
      <c r="EQ213" s="704"/>
      <c r="ER213" s="704"/>
      <c r="ES213" s="704"/>
      <c r="ET213" s="704"/>
      <c r="EU213" s="704"/>
      <c r="EV213" s="704"/>
      <c r="EW213" s="704"/>
      <c r="EX213" s="704"/>
      <c r="EY213" s="704"/>
      <c r="EZ213" s="704"/>
      <c r="FA213" s="704"/>
      <c r="FB213" s="704"/>
      <c r="FC213" s="704"/>
      <c r="FD213" s="704"/>
      <c r="FE213" s="704"/>
      <c r="FF213" s="704"/>
      <c r="FG213" s="704"/>
      <c r="FH213" s="704"/>
      <c r="FI213" s="704"/>
      <c r="FJ213" s="706"/>
      <c r="FK213" s="706"/>
      <c r="FL213" s="706"/>
      <c r="FM213" s="706"/>
      <c r="FN213" s="706"/>
      <c r="FO213" s="706"/>
      <c r="FP213" s="706"/>
      <c r="FQ213" s="706"/>
      <c r="FR213" s="706"/>
      <c r="FS213" s="706"/>
      <c r="FT213" s="706"/>
      <c r="FU213" s="706"/>
      <c r="FV213" s="706"/>
      <c r="FW213" s="706"/>
      <c r="FX213" s="706"/>
      <c r="FY213" s="706"/>
      <c r="FZ213" s="706"/>
      <c r="GA213" s="706"/>
      <c r="GB213" s="706"/>
      <c r="GC213" s="706"/>
      <c r="GD213" s="706"/>
      <c r="GE213" s="706"/>
      <c r="GF213" s="706"/>
      <c r="GG213" s="706"/>
      <c r="GH213" s="706"/>
      <c r="GI213" s="706"/>
      <c r="HS213" s="706"/>
      <c r="HT213" s="706"/>
      <c r="HU213" s="706"/>
      <c r="ID213" s="706"/>
    </row>
    <row r="214" spans="1:238" s="1034" customFormat="1" ht="27" customHeight="1" thickBot="1" x14ac:dyDescent="0.3">
      <c r="A214" s="691">
        <v>352</v>
      </c>
      <c r="B214" s="694" t="s">
        <v>1290</v>
      </c>
      <c r="C214" s="697">
        <v>282</v>
      </c>
      <c r="D214" s="697">
        <v>636</v>
      </c>
      <c r="E214" s="707">
        <v>22</v>
      </c>
      <c r="F214" s="1037" t="s">
        <v>1123</v>
      </c>
      <c r="G214" s="1037" t="s">
        <v>1304</v>
      </c>
      <c r="H214" s="767" t="s">
        <v>1127</v>
      </c>
      <c r="I214" s="767" t="s">
        <v>1113</v>
      </c>
      <c r="J214" s="764" t="s">
        <v>1205</v>
      </c>
      <c r="K214" s="761" t="s">
        <v>1115</v>
      </c>
      <c r="L214" s="761" t="s">
        <v>1124</v>
      </c>
      <c r="M214" s="753" t="s">
        <v>1152</v>
      </c>
      <c r="N214" s="753" t="s">
        <v>1153</v>
      </c>
      <c r="O214" s="753" t="s">
        <v>1153</v>
      </c>
      <c r="P214" s="753" t="s">
        <v>1153</v>
      </c>
      <c r="Q214" s="753" t="s">
        <v>1160</v>
      </c>
      <c r="R214" s="753" t="s">
        <v>1160</v>
      </c>
      <c r="S214" s="755">
        <v>4</v>
      </c>
      <c r="T214" s="763">
        <v>4.3</v>
      </c>
      <c r="U214" s="771">
        <v>41456</v>
      </c>
      <c r="V214" s="772">
        <v>42522</v>
      </c>
      <c r="W214" s="874">
        <v>5</v>
      </c>
      <c r="X214" s="1081">
        <v>165000</v>
      </c>
      <c r="Y214" s="1081"/>
      <c r="Z214" s="1081">
        <f t="shared" si="23"/>
        <v>165000</v>
      </c>
      <c r="AA214" s="868"/>
      <c r="AB214" s="868"/>
      <c r="AC214" s="868"/>
      <c r="AD214" s="868"/>
      <c r="AE214" s="868">
        <v>165000</v>
      </c>
      <c r="AF214" s="868"/>
      <c r="AG214" s="868"/>
      <c r="AH214" s="868"/>
      <c r="AI214" s="868"/>
      <c r="AJ214" s="868"/>
      <c r="AK214" s="868"/>
      <c r="AL214" s="868"/>
      <c r="AM214" s="868">
        <f t="shared" si="24"/>
        <v>165000</v>
      </c>
      <c r="AN214" s="868">
        <f t="shared" si="25"/>
        <v>0</v>
      </c>
      <c r="AO214" s="915">
        <v>109400</v>
      </c>
      <c r="AP214" s="868">
        <v>60000</v>
      </c>
      <c r="AQ214" s="704"/>
      <c r="AR214" s="704"/>
      <c r="AS214" s="704"/>
      <c r="AT214" s="704"/>
      <c r="AU214" s="704"/>
      <c r="AV214" s="704"/>
      <c r="AW214" s="704"/>
      <c r="AX214" s="704"/>
      <c r="AY214" s="704"/>
      <c r="AZ214" s="704"/>
      <c r="BA214" s="704"/>
      <c r="BB214" s="704"/>
      <c r="BC214" s="704"/>
      <c r="BD214" s="704"/>
      <c r="BE214" s="704"/>
      <c r="BF214" s="704"/>
      <c r="BG214" s="704"/>
      <c r="BH214" s="704"/>
      <c r="BI214" s="704"/>
      <c r="BJ214" s="704"/>
      <c r="BK214" s="704"/>
      <c r="BL214" s="704"/>
      <c r="BM214" s="704"/>
      <c r="BN214" s="704"/>
      <c r="BO214" s="704"/>
      <c r="BP214" s="704"/>
      <c r="BQ214" s="704"/>
      <c r="BR214" s="704"/>
      <c r="BS214" s="704"/>
      <c r="BT214" s="704"/>
      <c r="BU214" s="704"/>
      <c r="BV214" s="704"/>
      <c r="BW214" s="704"/>
      <c r="BX214" s="704"/>
      <c r="BY214" s="704"/>
      <c r="BZ214" s="704"/>
      <c r="CA214" s="704"/>
      <c r="CB214" s="704"/>
      <c r="CC214" s="704"/>
      <c r="CD214" s="704"/>
      <c r="CE214" s="704"/>
      <c r="CF214" s="704"/>
      <c r="CG214" s="704"/>
      <c r="CH214" s="704"/>
      <c r="CI214" s="704"/>
      <c r="CJ214" s="704"/>
      <c r="CK214" s="704"/>
      <c r="CL214" s="704"/>
      <c r="CM214" s="704"/>
      <c r="CN214" s="704"/>
      <c r="CO214" s="704"/>
      <c r="CP214" s="704"/>
      <c r="CQ214" s="704"/>
      <c r="CR214" s="704"/>
      <c r="CS214" s="704"/>
      <c r="CT214" s="704"/>
      <c r="CU214" s="704"/>
      <c r="CV214" s="704"/>
      <c r="CW214" s="704"/>
      <c r="CX214" s="704"/>
      <c r="CY214" s="704"/>
      <c r="CZ214" s="704"/>
      <c r="DA214" s="704"/>
      <c r="DB214" s="704"/>
      <c r="DC214" s="704"/>
      <c r="DD214" s="704"/>
      <c r="DE214" s="704"/>
      <c r="DF214" s="704"/>
      <c r="DG214" s="704"/>
      <c r="DH214" s="704"/>
      <c r="DI214" s="704"/>
      <c r="DJ214" s="704"/>
      <c r="DK214" s="704"/>
      <c r="DL214" s="704"/>
      <c r="DM214" s="704"/>
      <c r="DN214" s="704"/>
      <c r="DO214" s="704"/>
      <c r="DP214" s="704"/>
      <c r="DQ214" s="704"/>
      <c r="DR214" s="704"/>
      <c r="DS214" s="704"/>
      <c r="DT214" s="704"/>
      <c r="DU214" s="704"/>
      <c r="DV214" s="704"/>
      <c r="DW214" s="704"/>
      <c r="DX214" s="704"/>
      <c r="DY214" s="704"/>
      <c r="DZ214" s="704"/>
      <c r="EA214" s="704"/>
      <c r="EB214" s="704"/>
      <c r="EC214" s="704"/>
      <c r="ED214" s="704"/>
      <c r="EE214" s="704"/>
      <c r="EF214" s="704"/>
      <c r="EG214" s="704"/>
      <c r="EH214" s="704"/>
      <c r="EI214" s="704"/>
      <c r="EJ214" s="704"/>
      <c r="EK214" s="704"/>
      <c r="EL214" s="704"/>
      <c r="EM214" s="704"/>
      <c r="EN214" s="704"/>
      <c r="EO214" s="704"/>
      <c r="EP214" s="704"/>
      <c r="EQ214" s="704"/>
      <c r="ER214" s="704"/>
      <c r="ES214" s="704"/>
      <c r="ET214" s="704"/>
      <c r="EU214" s="704"/>
      <c r="EV214" s="704"/>
      <c r="EW214" s="704"/>
      <c r="EX214" s="704"/>
      <c r="EY214" s="704"/>
      <c r="EZ214" s="704"/>
      <c r="FA214" s="704"/>
      <c r="FB214" s="704"/>
      <c r="FC214" s="704"/>
      <c r="FD214" s="704"/>
      <c r="FE214" s="704"/>
      <c r="FF214" s="704"/>
      <c r="FG214" s="704"/>
      <c r="FH214" s="704"/>
      <c r="FI214" s="704"/>
      <c r="FJ214" s="706"/>
      <c r="FK214" s="706"/>
      <c r="FL214" s="704"/>
      <c r="FM214" s="704"/>
      <c r="FN214" s="704"/>
      <c r="FO214" s="704"/>
      <c r="FP214" s="704"/>
      <c r="FQ214" s="704"/>
      <c r="FR214" s="704"/>
      <c r="FS214" s="704"/>
      <c r="FT214" s="704"/>
      <c r="FU214" s="704"/>
      <c r="FV214" s="704"/>
      <c r="FW214" s="704"/>
      <c r="FX214" s="704"/>
      <c r="FY214" s="704"/>
      <c r="FZ214" s="704"/>
      <c r="GA214" s="704"/>
      <c r="GB214" s="704"/>
      <c r="GC214" s="704"/>
      <c r="GD214" s="704"/>
      <c r="GE214" s="704"/>
      <c r="GF214" s="704"/>
      <c r="GG214" s="704"/>
      <c r="GH214" s="704"/>
      <c r="GI214" s="704"/>
      <c r="GJ214" s="704"/>
      <c r="GK214" s="704"/>
      <c r="GL214" s="704"/>
      <c r="GM214" s="706"/>
      <c r="GN214" s="706"/>
      <c r="GO214" s="706"/>
      <c r="GP214" s="706"/>
      <c r="GQ214" s="706"/>
      <c r="GR214" s="706"/>
      <c r="GS214" s="706"/>
      <c r="GT214" s="706"/>
      <c r="GU214" s="706"/>
      <c r="GV214" s="704"/>
      <c r="GW214" s="704"/>
      <c r="GX214" s="704"/>
      <c r="GY214" s="704"/>
      <c r="GZ214" s="704"/>
      <c r="HA214" s="704"/>
      <c r="HB214" s="704"/>
      <c r="HC214" s="704"/>
      <c r="HD214" s="704"/>
      <c r="HE214" s="704"/>
      <c r="HF214" s="704"/>
      <c r="HG214" s="704"/>
      <c r="HH214" s="704"/>
      <c r="HI214" s="704"/>
      <c r="HJ214" s="704"/>
      <c r="HK214" s="704"/>
      <c r="HL214" s="704"/>
      <c r="HM214" s="704"/>
      <c r="HN214" s="704"/>
      <c r="HO214" s="704"/>
      <c r="HP214" s="704"/>
      <c r="HQ214" s="704"/>
      <c r="HR214" s="704"/>
      <c r="HS214" s="706"/>
      <c r="HT214" s="706"/>
      <c r="HU214" s="706"/>
      <c r="HV214" s="706"/>
      <c r="HW214" s="706"/>
      <c r="HX214" s="706"/>
      <c r="HY214" s="706"/>
      <c r="HZ214" s="706"/>
      <c r="IA214" s="706"/>
      <c r="IB214" s="706"/>
      <c r="IC214" s="706"/>
      <c r="ID214" s="706"/>
    </row>
    <row r="215" spans="1:238" ht="23.1" customHeight="1" thickBot="1" x14ac:dyDescent="0.3">
      <c r="A215" s="1157" t="s">
        <v>1669</v>
      </c>
      <c r="B215" s="1158"/>
      <c r="C215" s="1158"/>
      <c r="D215" s="1158"/>
      <c r="E215" s="1158"/>
      <c r="F215" s="1158"/>
      <c r="G215" s="1158"/>
      <c r="H215" s="1159"/>
      <c r="I215" s="767"/>
      <c r="J215" s="764"/>
      <c r="K215" s="761"/>
      <c r="L215" s="761"/>
      <c r="M215" s="753"/>
      <c r="N215" s="753"/>
      <c r="O215" s="753"/>
      <c r="P215" s="753"/>
      <c r="Q215" s="753"/>
      <c r="R215" s="753"/>
      <c r="S215" s="755"/>
      <c r="T215" s="763"/>
      <c r="U215" s="771"/>
      <c r="V215" s="772"/>
      <c r="W215" s="829"/>
      <c r="X215" s="1094">
        <f>SUM(X190:X214)</f>
        <v>9084900</v>
      </c>
      <c r="Y215" s="1094">
        <f t="shared" ref="Y215:AP215" si="26">SUM(Y190:Y214)</f>
        <v>4862300</v>
      </c>
      <c r="Z215" s="1094">
        <f t="shared" si="26"/>
        <v>13947200</v>
      </c>
      <c r="AA215" s="1094">
        <f t="shared" si="26"/>
        <v>3579900</v>
      </c>
      <c r="AB215" s="1094">
        <f t="shared" si="26"/>
        <v>251700</v>
      </c>
      <c r="AC215" s="1094">
        <f t="shared" si="26"/>
        <v>1081100</v>
      </c>
      <c r="AD215" s="1094">
        <f t="shared" si="26"/>
        <v>1165000</v>
      </c>
      <c r="AE215" s="1094">
        <f t="shared" si="26"/>
        <v>1635500</v>
      </c>
      <c r="AF215" s="1094">
        <f t="shared" si="26"/>
        <v>5204200</v>
      </c>
      <c r="AG215" s="1094">
        <f t="shared" si="26"/>
        <v>650000</v>
      </c>
      <c r="AH215" s="1094">
        <f t="shared" si="26"/>
        <v>118800</v>
      </c>
      <c r="AI215" s="1094">
        <f t="shared" si="26"/>
        <v>25000</v>
      </c>
      <c r="AJ215" s="1094">
        <f t="shared" si="26"/>
        <v>236000</v>
      </c>
      <c r="AK215" s="1094">
        <f t="shared" si="26"/>
        <v>0</v>
      </c>
      <c r="AL215" s="1094">
        <f t="shared" si="26"/>
        <v>0</v>
      </c>
      <c r="AM215" s="1094">
        <f t="shared" si="26"/>
        <v>13947200</v>
      </c>
      <c r="AN215" s="1094">
        <f t="shared" si="26"/>
        <v>0</v>
      </c>
      <c r="AO215" s="1094">
        <f t="shared" si="26"/>
        <v>21814000</v>
      </c>
      <c r="AP215" s="1094">
        <f t="shared" si="26"/>
        <v>31222000</v>
      </c>
      <c r="FW215" s="706"/>
      <c r="FX215" s="706"/>
      <c r="GZ215" s="706"/>
      <c r="HA215" s="706"/>
      <c r="HB215" s="706"/>
      <c r="HC215" s="706"/>
      <c r="HD215" s="706"/>
      <c r="HE215" s="706"/>
      <c r="HF215" s="706"/>
      <c r="HG215" s="706"/>
      <c r="HH215" s="706"/>
    </row>
    <row r="216" spans="1:238" ht="9.75" customHeight="1" x14ac:dyDescent="0.25">
      <c r="A216" s="730"/>
      <c r="B216" s="709"/>
      <c r="C216" s="697"/>
      <c r="D216" s="697"/>
      <c r="E216" s="707"/>
      <c r="F216" s="1037"/>
      <c r="G216" s="1037"/>
      <c r="H216" s="767"/>
      <c r="I216" s="767"/>
      <c r="J216" s="764"/>
      <c r="K216" s="761"/>
      <c r="L216" s="761"/>
      <c r="M216" s="753"/>
      <c r="N216" s="753"/>
      <c r="O216" s="753"/>
      <c r="P216" s="753"/>
      <c r="Q216" s="753"/>
      <c r="R216" s="753"/>
      <c r="S216" s="755"/>
      <c r="T216" s="763"/>
      <c r="U216" s="771"/>
      <c r="V216" s="772"/>
      <c r="W216" s="710"/>
      <c r="X216" s="1059"/>
      <c r="Y216" s="868"/>
      <c r="Z216" s="868"/>
      <c r="AA216" s="868"/>
      <c r="AB216" s="868"/>
      <c r="AC216" s="868"/>
      <c r="AD216" s="868"/>
      <c r="AE216" s="868"/>
      <c r="AF216" s="868"/>
      <c r="AG216" s="868"/>
      <c r="AH216" s="868"/>
      <c r="AI216" s="868"/>
      <c r="AJ216" s="868"/>
      <c r="AK216" s="868"/>
      <c r="AL216" s="915"/>
      <c r="AM216" s="868"/>
      <c r="AO216" s="868"/>
      <c r="AP216" s="868"/>
      <c r="FW216" s="706"/>
      <c r="FX216" s="706"/>
      <c r="GZ216" s="706"/>
      <c r="HA216" s="706"/>
      <c r="HB216" s="706"/>
      <c r="HC216" s="706"/>
      <c r="HD216" s="706"/>
      <c r="HE216" s="706"/>
      <c r="HF216" s="706"/>
      <c r="HG216" s="706"/>
      <c r="HH216" s="706"/>
    </row>
    <row r="217" spans="1:238" ht="30" customHeight="1" x14ac:dyDescent="0.25">
      <c r="A217" s="1157" t="s">
        <v>1438</v>
      </c>
      <c r="B217" s="1158"/>
      <c r="C217" s="1158"/>
      <c r="D217" s="1158"/>
      <c r="E217" s="1158"/>
      <c r="F217" s="1158"/>
      <c r="G217" s="1158"/>
      <c r="H217" s="1159"/>
      <c r="I217" s="767"/>
      <c r="J217" s="764"/>
      <c r="K217" s="761"/>
      <c r="L217" s="761"/>
      <c r="M217" s="753"/>
      <c r="N217" s="753"/>
      <c r="O217" s="753"/>
      <c r="P217" s="753"/>
      <c r="Q217" s="753"/>
      <c r="R217" s="753"/>
      <c r="S217" s="755"/>
      <c r="T217" s="763"/>
      <c r="U217" s="771"/>
      <c r="V217" s="772"/>
      <c r="W217" s="710"/>
      <c r="X217" s="868"/>
      <c r="Y217" s="868"/>
      <c r="Z217" s="868"/>
      <c r="AA217" s="868"/>
      <c r="AB217" s="868"/>
      <c r="AC217" s="868"/>
      <c r="AD217" s="868"/>
      <c r="AE217" s="868"/>
      <c r="AF217" s="868"/>
      <c r="AG217" s="868"/>
      <c r="AH217" s="868"/>
      <c r="AI217" s="868"/>
      <c r="AJ217" s="868"/>
      <c r="AK217" s="868"/>
      <c r="AL217" s="915"/>
      <c r="AM217" s="868"/>
      <c r="AO217" s="868"/>
      <c r="AP217" s="868"/>
      <c r="FW217" s="706"/>
      <c r="FX217" s="706"/>
      <c r="GZ217" s="706"/>
      <c r="HA217" s="706"/>
      <c r="HB217" s="706"/>
      <c r="HC217" s="706"/>
      <c r="HD217" s="706"/>
      <c r="HE217" s="706"/>
      <c r="HF217" s="706"/>
      <c r="HG217" s="706"/>
      <c r="HH217" s="706"/>
    </row>
    <row r="218" spans="1:238" s="1034" customFormat="1" ht="27" customHeight="1" x14ac:dyDescent="0.25">
      <c r="A218" s="1122">
        <v>48</v>
      </c>
      <c r="B218" s="694" t="s">
        <v>1305</v>
      </c>
      <c r="C218" s="696">
        <v>214</v>
      </c>
      <c r="D218" s="697">
        <v>536</v>
      </c>
      <c r="E218" s="707">
        <v>1</v>
      </c>
      <c r="F218" s="696" t="s">
        <v>1123</v>
      </c>
      <c r="G218" s="696" t="s">
        <v>1307</v>
      </c>
      <c r="H218" s="761" t="s">
        <v>1112</v>
      </c>
      <c r="I218" s="767" t="s">
        <v>1113</v>
      </c>
      <c r="J218" s="764" t="s">
        <v>1205</v>
      </c>
      <c r="K218" s="761" t="s">
        <v>1115</v>
      </c>
      <c r="L218" s="761" t="s">
        <v>1116</v>
      </c>
      <c r="M218" s="753" t="s">
        <v>1152</v>
      </c>
      <c r="N218" s="753" t="s">
        <v>1306</v>
      </c>
      <c r="O218" s="753" t="s">
        <v>1306</v>
      </c>
      <c r="P218" s="753" t="s">
        <v>1306</v>
      </c>
      <c r="Q218" s="753" t="s">
        <v>1120</v>
      </c>
      <c r="R218" s="753" t="s">
        <v>1160</v>
      </c>
      <c r="S218" s="755">
        <v>4</v>
      </c>
      <c r="T218" s="769">
        <v>4.4000000000000004</v>
      </c>
      <c r="U218" s="771">
        <v>41456</v>
      </c>
      <c r="V218" s="772">
        <v>42522</v>
      </c>
      <c r="W218" s="874">
        <v>5</v>
      </c>
      <c r="X218" s="1081">
        <v>15000</v>
      </c>
      <c r="Y218" s="1081"/>
      <c r="Z218" s="1081">
        <f>Y218+X218</f>
        <v>15000</v>
      </c>
      <c r="AA218" s="868"/>
      <c r="AB218" s="868"/>
      <c r="AC218" s="868"/>
      <c r="AD218" s="868"/>
      <c r="AE218" s="868">
        <v>15000</v>
      </c>
      <c r="AF218" s="868"/>
      <c r="AG218" s="868"/>
      <c r="AH218" s="868"/>
      <c r="AI218" s="868"/>
      <c r="AJ218" s="868"/>
      <c r="AK218" s="868"/>
      <c r="AL218" s="868"/>
      <c r="AM218" s="868">
        <f>SUM(AA218:AL218)</f>
        <v>15000</v>
      </c>
      <c r="AN218" s="868">
        <f>Z218-AM218</f>
        <v>0</v>
      </c>
      <c r="AO218" s="915">
        <v>109000</v>
      </c>
      <c r="AP218" s="868">
        <v>99000</v>
      </c>
      <c r="AQ218" s="706"/>
      <c r="AR218" s="706"/>
      <c r="AS218" s="706"/>
      <c r="AT218" s="706"/>
      <c r="AU218" s="706"/>
      <c r="AV218" s="706"/>
      <c r="AW218" s="706"/>
      <c r="AX218" s="706"/>
      <c r="AY218" s="706"/>
      <c r="AZ218" s="706"/>
      <c r="BA218" s="706"/>
      <c r="BB218" s="706"/>
      <c r="BC218" s="706"/>
      <c r="BD218" s="706"/>
      <c r="BE218" s="706"/>
      <c r="BF218" s="706"/>
      <c r="BG218" s="706"/>
      <c r="BH218" s="706"/>
      <c r="BI218" s="706"/>
      <c r="BJ218" s="706"/>
      <c r="BK218" s="706"/>
      <c r="BL218" s="706"/>
      <c r="BM218" s="706"/>
      <c r="BN218" s="706"/>
      <c r="BO218" s="706"/>
      <c r="BP218" s="706"/>
      <c r="BQ218" s="706"/>
      <c r="BR218" s="706"/>
      <c r="BS218" s="706"/>
      <c r="BT218" s="706"/>
      <c r="BU218" s="706"/>
      <c r="BV218" s="706"/>
      <c r="BW218" s="706"/>
      <c r="BX218" s="706"/>
      <c r="BY218" s="706"/>
      <c r="BZ218" s="706"/>
      <c r="CA218" s="706"/>
      <c r="CB218" s="706"/>
      <c r="CC218" s="706"/>
      <c r="CD218" s="706"/>
      <c r="CE218" s="706"/>
      <c r="CF218" s="706"/>
      <c r="CG218" s="706"/>
      <c r="CH218" s="706"/>
      <c r="CI218" s="706"/>
      <c r="CJ218" s="706"/>
      <c r="CK218" s="706"/>
      <c r="CL218" s="706"/>
      <c r="CM218" s="706"/>
      <c r="CN218" s="706"/>
      <c r="CO218" s="706"/>
      <c r="CP218" s="706"/>
      <c r="CQ218" s="706"/>
      <c r="CR218" s="706"/>
      <c r="CS218" s="706"/>
      <c r="CT218" s="706"/>
      <c r="CU218" s="706"/>
      <c r="CV218" s="706"/>
      <c r="CW218" s="706"/>
      <c r="CX218" s="706"/>
      <c r="CY218" s="706"/>
      <c r="CZ218" s="706"/>
      <c r="DA218" s="706"/>
      <c r="DB218" s="706"/>
      <c r="DC218" s="706"/>
      <c r="DD218" s="706"/>
      <c r="DE218" s="706"/>
      <c r="DF218" s="706"/>
      <c r="DG218" s="706"/>
      <c r="DH218" s="706"/>
      <c r="DI218" s="706"/>
      <c r="DJ218" s="706"/>
      <c r="DK218" s="706"/>
      <c r="DL218" s="706"/>
      <c r="DM218" s="706"/>
      <c r="DN218" s="706"/>
      <c r="DO218" s="706"/>
      <c r="DP218" s="706"/>
      <c r="DQ218" s="706"/>
      <c r="DR218" s="706"/>
      <c r="DS218" s="706"/>
      <c r="DT218" s="706"/>
      <c r="DU218" s="706"/>
      <c r="DV218" s="706"/>
      <c r="DW218" s="706"/>
      <c r="DX218" s="706"/>
      <c r="DY218" s="706"/>
      <c r="DZ218" s="706"/>
      <c r="EA218" s="706"/>
      <c r="EB218" s="706"/>
      <c r="EC218" s="706"/>
      <c r="ED218" s="704"/>
      <c r="EE218" s="704"/>
      <c r="EF218" s="706"/>
      <c r="EG218" s="706"/>
      <c r="EH218" s="706"/>
      <c r="EI218" s="706"/>
      <c r="EJ218" s="706"/>
      <c r="EK218" s="706"/>
      <c r="EL218" s="706"/>
      <c r="EM218" s="706"/>
      <c r="EN218" s="706"/>
      <c r="EO218" s="706"/>
      <c r="EP218" s="706"/>
      <c r="EQ218" s="706"/>
      <c r="ER218" s="706"/>
      <c r="ES218" s="706"/>
      <c r="ET218" s="706"/>
      <c r="EU218" s="706"/>
      <c r="EV218" s="706"/>
      <c r="EW218" s="706"/>
      <c r="EX218" s="706"/>
      <c r="EY218" s="706"/>
      <c r="EZ218" s="706"/>
      <c r="FA218" s="706"/>
      <c r="FB218" s="706"/>
      <c r="FC218" s="706"/>
      <c r="FD218" s="706"/>
      <c r="FE218" s="706"/>
      <c r="FF218" s="706"/>
      <c r="FG218" s="706"/>
      <c r="FH218" s="706"/>
      <c r="FI218" s="706"/>
      <c r="FJ218" s="704"/>
      <c r="FK218" s="1035"/>
      <c r="FL218" s="704"/>
      <c r="FM218" s="704"/>
      <c r="FN218" s="704"/>
      <c r="FO218" s="704"/>
      <c r="FP218" s="704"/>
      <c r="FQ218" s="704"/>
      <c r="FR218" s="704"/>
      <c r="FS218" s="704"/>
      <c r="FT218" s="704"/>
      <c r="FU218" s="704"/>
      <c r="FV218" s="704"/>
      <c r="FW218" s="704"/>
      <c r="FX218" s="704"/>
      <c r="FY218" s="704"/>
      <c r="FZ218" s="704"/>
      <c r="GA218" s="704"/>
      <c r="GB218" s="704"/>
      <c r="GC218" s="704"/>
      <c r="GD218" s="704"/>
      <c r="GE218" s="704"/>
      <c r="GF218" s="704"/>
      <c r="GG218" s="704"/>
      <c r="GH218" s="704"/>
      <c r="GI218" s="704"/>
      <c r="GJ218" s="704"/>
      <c r="GK218" s="704"/>
      <c r="GL218" s="704"/>
      <c r="GM218" s="704"/>
      <c r="GN218" s="704"/>
      <c r="GO218" s="704"/>
      <c r="GP218" s="704"/>
      <c r="GQ218" s="704"/>
      <c r="GR218" s="704"/>
      <c r="GS218" s="704"/>
      <c r="GT218" s="704"/>
      <c r="GU218" s="704"/>
      <c r="GV218" s="704"/>
      <c r="GW218" s="704"/>
      <c r="GX218" s="704"/>
      <c r="GY218" s="704"/>
      <c r="GZ218" s="704"/>
      <c r="HA218" s="704"/>
      <c r="HB218" s="704"/>
      <c r="HC218" s="704"/>
      <c r="HD218" s="704"/>
      <c r="HE218" s="704"/>
      <c r="HF218" s="704"/>
      <c r="HG218" s="704"/>
      <c r="HH218" s="704"/>
      <c r="HI218" s="704"/>
      <c r="HJ218" s="704"/>
      <c r="HK218" s="704"/>
      <c r="HL218" s="704"/>
      <c r="HM218" s="704"/>
      <c r="HN218" s="704"/>
      <c r="HO218" s="704"/>
      <c r="HP218" s="704"/>
      <c r="HQ218" s="704"/>
      <c r="HR218" s="704"/>
      <c r="HS218" s="704"/>
      <c r="HT218" s="704"/>
      <c r="HU218" s="704"/>
      <c r="HV218" s="706"/>
      <c r="HW218" s="706"/>
      <c r="HX218" s="706"/>
      <c r="HY218" s="706"/>
      <c r="HZ218" s="706"/>
      <c r="IA218" s="706"/>
      <c r="IB218" s="706"/>
      <c r="IC218" s="706"/>
      <c r="ID218" s="706"/>
    </row>
    <row r="219" spans="1:238" s="1034" customFormat="1" ht="27" customHeight="1" x14ac:dyDescent="0.25">
      <c r="A219" s="691">
        <v>190</v>
      </c>
      <c r="B219" s="694" t="s">
        <v>1305</v>
      </c>
      <c r="C219" s="697">
        <v>277</v>
      </c>
      <c r="D219" s="697">
        <v>536</v>
      </c>
      <c r="E219" s="707">
        <v>2</v>
      </c>
      <c r="F219" s="696" t="s">
        <v>1123</v>
      </c>
      <c r="G219" s="696" t="s">
        <v>1534</v>
      </c>
      <c r="H219" s="767" t="s">
        <v>1112</v>
      </c>
      <c r="I219" s="752" t="s">
        <v>1113</v>
      </c>
      <c r="J219" s="753" t="s">
        <v>1205</v>
      </c>
      <c r="K219" s="753" t="s">
        <v>1115</v>
      </c>
      <c r="L219" s="753" t="s">
        <v>1124</v>
      </c>
      <c r="M219" s="753" t="s">
        <v>1152</v>
      </c>
      <c r="N219" s="753" t="s">
        <v>1306</v>
      </c>
      <c r="O219" s="753" t="s">
        <v>1306</v>
      </c>
      <c r="P219" s="753" t="s">
        <v>1306</v>
      </c>
      <c r="Q219" s="753" t="s">
        <v>1120</v>
      </c>
      <c r="R219" s="753" t="s">
        <v>1120</v>
      </c>
      <c r="S219" s="755">
        <v>4</v>
      </c>
      <c r="T219" s="769">
        <v>4.4000000000000004</v>
      </c>
      <c r="U219" s="771">
        <v>41091</v>
      </c>
      <c r="V219" s="772">
        <v>41426</v>
      </c>
      <c r="W219" s="874">
        <v>5</v>
      </c>
      <c r="X219" s="1081"/>
      <c r="Y219" s="1082">
        <v>5100</v>
      </c>
      <c r="Z219" s="1081">
        <f>Y219+X219</f>
        <v>5100</v>
      </c>
      <c r="AA219" s="868"/>
      <c r="AB219" s="868"/>
      <c r="AC219" s="868">
        <v>5100</v>
      </c>
      <c r="AD219" s="868"/>
      <c r="AE219" s="868"/>
      <c r="AF219" s="868"/>
      <c r="AG219" s="868"/>
      <c r="AH219" s="868"/>
      <c r="AI219" s="868"/>
      <c r="AJ219" s="868"/>
      <c r="AK219" s="868"/>
      <c r="AL219" s="868"/>
      <c r="AM219" s="868">
        <f>SUM(AA219:AL219)</f>
        <v>5100</v>
      </c>
      <c r="AN219" s="868">
        <f>Z219-AM219</f>
        <v>0</v>
      </c>
      <c r="AO219" s="868"/>
      <c r="AP219" s="868"/>
      <c r="AQ219" s="704"/>
      <c r="AR219" s="704"/>
      <c r="AS219" s="704"/>
      <c r="AT219" s="704"/>
      <c r="AU219" s="704"/>
      <c r="AV219" s="704"/>
      <c r="AW219" s="704"/>
      <c r="AX219" s="704"/>
      <c r="AY219" s="704"/>
      <c r="AZ219" s="704"/>
      <c r="BA219" s="704"/>
      <c r="BB219" s="704"/>
      <c r="BC219" s="704"/>
      <c r="BD219" s="704"/>
      <c r="BE219" s="704"/>
      <c r="BF219" s="704"/>
      <c r="BG219" s="704"/>
      <c r="BH219" s="704"/>
      <c r="BI219" s="704"/>
      <c r="BJ219" s="704"/>
      <c r="BK219" s="704"/>
      <c r="BL219" s="704"/>
      <c r="BM219" s="704"/>
      <c r="BN219" s="704"/>
      <c r="BO219" s="704"/>
      <c r="BP219" s="704"/>
      <c r="BQ219" s="704"/>
      <c r="BR219" s="704"/>
      <c r="BS219" s="704"/>
      <c r="BT219" s="704"/>
      <c r="BU219" s="704"/>
      <c r="BV219" s="704"/>
      <c r="BW219" s="704"/>
      <c r="BX219" s="704"/>
      <c r="BY219" s="704"/>
      <c r="BZ219" s="704"/>
      <c r="CA219" s="704"/>
      <c r="CB219" s="704"/>
      <c r="CC219" s="704"/>
      <c r="CD219" s="704"/>
      <c r="CE219" s="704"/>
      <c r="CF219" s="704"/>
      <c r="CG219" s="704"/>
      <c r="CH219" s="704"/>
      <c r="CI219" s="704"/>
      <c r="CJ219" s="704"/>
      <c r="CK219" s="704"/>
      <c r="CL219" s="704"/>
      <c r="CM219" s="704"/>
      <c r="CN219" s="704"/>
      <c r="CO219" s="704"/>
      <c r="CP219" s="704"/>
      <c r="CQ219" s="704"/>
      <c r="CR219" s="704"/>
      <c r="CS219" s="704"/>
      <c r="CT219" s="704"/>
      <c r="CU219" s="704"/>
      <c r="CV219" s="704"/>
      <c r="CW219" s="704"/>
      <c r="CX219" s="704"/>
      <c r="CY219" s="704"/>
      <c r="CZ219" s="704"/>
      <c r="DA219" s="704"/>
      <c r="DB219" s="704"/>
      <c r="DC219" s="704"/>
      <c r="DD219" s="704"/>
      <c r="DE219" s="704"/>
      <c r="DF219" s="704"/>
      <c r="DG219" s="704"/>
      <c r="DH219" s="704"/>
      <c r="DI219" s="704"/>
      <c r="DJ219" s="704"/>
      <c r="DK219" s="704"/>
      <c r="DL219" s="704"/>
      <c r="DM219" s="704"/>
      <c r="DN219" s="704"/>
      <c r="DO219" s="704"/>
      <c r="DP219" s="704"/>
      <c r="DQ219" s="706"/>
      <c r="DR219" s="706"/>
      <c r="DS219" s="706"/>
      <c r="DT219" s="706"/>
      <c r="DU219" s="706"/>
      <c r="DV219" s="706"/>
      <c r="DW219" s="706"/>
      <c r="DX219" s="706"/>
      <c r="DY219" s="706"/>
      <c r="DZ219" s="706"/>
      <c r="EA219" s="706"/>
      <c r="EB219" s="706"/>
      <c r="EC219" s="704"/>
      <c r="ED219" s="706"/>
      <c r="EE219" s="706"/>
      <c r="EF219" s="704"/>
      <c r="EG219" s="704"/>
      <c r="EH219" s="704"/>
      <c r="EI219" s="704"/>
      <c r="EJ219" s="704"/>
      <c r="EK219" s="704"/>
      <c r="EL219" s="704"/>
      <c r="EM219" s="704"/>
      <c r="EN219" s="704"/>
      <c r="EO219" s="704"/>
      <c r="EP219" s="704"/>
      <c r="EQ219" s="704"/>
      <c r="ER219" s="704"/>
      <c r="ES219" s="704"/>
      <c r="ET219" s="704"/>
      <c r="EU219" s="704"/>
      <c r="EV219" s="704"/>
      <c r="EW219" s="704"/>
      <c r="EX219" s="704"/>
      <c r="EY219" s="704"/>
      <c r="EZ219" s="704"/>
      <c r="FA219" s="704"/>
      <c r="FB219" s="704"/>
      <c r="FC219" s="704"/>
      <c r="FD219" s="704"/>
      <c r="FE219" s="704"/>
      <c r="FF219" s="704"/>
      <c r="FG219" s="704"/>
      <c r="FH219" s="704"/>
      <c r="FI219" s="704"/>
      <c r="FJ219" s="706"/>
      <c r="HV219" s="706"/>
      <c r="HW219" s="706"/>
      <c r="HX219" s="706"/>
      <c r="HY219" s="706"/>
      <c r="HZ219" s="706"/>
      <c r="IA219" s="706"/>
      <c r="IB219" s="706"/>
      <c r="IC219" s="706"/>
      <c r="ID219" s="706"/>
    </row>
    <row r="220" spans="1:238" s="1034" customFormat="1" ht="27" customHeight="1" x14ac:dyDescent="0.25">
      <c r="A220" s="691">
        <v>191</v>
      </c>
      <c r="B220" s="694" t="s">
        <v>1305</v>
      </c>
      <c r="C220" s="697">
        <v>277</v>
      </c>
      <c r="D220" s="697">
        <v>536</v>
      </c>
      <c r="E220" s="707">
        <v>3</v>
      </c>
      <c r="F220" s="696" t="s">
        <v>1123</v>
      </c>
      <c r="G220" s="696" t="s">
        <v>1535</v>
      </c>
      <c r="H220" s="767" t="s">
        <v>1112</v>
      </c>
      <c r="I220" s="752" t="s">
        <v>1113</v>
      </c>
      <c r="J220" s="753" t="s">
        <v>1205</v>
      </c>
      <c r="K220" s="753" t="s">
        <v>1115</v>
      </c>
      <c r="L220" s="753" t="s">
        <v>1124</v>
      </c>
      <c r="M220" s="753" t="s">
        <v>1152</v>
      </c>
      <c r="N220" s="753" t="s">
        <v>1306</v>
      </c>
      <c r="O220" s="753" t="s">
        <v>1306</v>
      </c>
      <c r="P220" s="753" t="s">
        <v>1306</v>
      </c>
      <c r="Q220" s="753" t="s">
        <v>1120</v>
      </c>
      <c r="R220" s="753" t="s">
        <v>1120</v>
      </c>
      <c r="S220" s="755">
        <v>4</v>
      </c>
      <c r="T220" s="769">
        <v>4.4000000000000004</v>
      </c>
      <c r="U220" s="771">
        <v>41091</v>
      </c>
      <c r="V220" s="772">
        <v>41426</v>
      </c>
      <c r="W220" s="874">
        <v>5</v>
      </c>
      <c r="X220" s="1081"/>
      <c r="Y220" s="1082">
        <v>14400</v>
      </c>
      <c r="Z220" s="1081">
        <f>Y220+X220</f>
        <v>14400</v>
      </c>
      <c r="AA220" s="868"/>
      <c r="AB220" s="868"/>
      <c r="AC220" s="868">
        <v>14400</v>
      </c>
      <c r="AD220" s="868"/>
      <c r="AE220" s="868"/>
      <c r="AF220" s="868"/>
      <c r="AG220" s="868"/>
      <c r="AH220" s="868"/>
      <c r="AI220" s="868"/>
      <c r="AJ220" s="868"/>
      <c r="AK220" s="868"/>
      <c r="AL220" s="868"/>
      <c r="AM220" s="868">
        <f>SUM(AA220:AL220)</f>
        <v>14400</v>
      </c>
      <c r="AN220" s="868">
        <f>Z220-AM220</f>
        <v>0</v>
      </c>
      <c r="AO220" s="868"/>
      <c r="AP220" s="868"/>
      <c r="AQ220" s="704"/>
      <c r="AR220" s="704"/>
      <c r="AS220" s="704"/>
      <c r="AT220" s="704"/>
      <c r="AU220" s="704"/>
      <c r="AV220" s="704"/>
      <c r="AW220" s="704"/>
      <c r="AX220" s="704"/>
      <c r="AY220" s="704"/>
      <c r="AZ220" s="704"/>
      <c r="BA220" s="704"/>
      <c r="BB220" s="704"/>
      <c r="BC220" s="704"/>
      <c r="BD220" s="704"/>
      <c r="BE220" s="704"/>
      <c r="BF220" s="704"/>
      <c r="BG220" s="704"/>
      <c r="BH220" s="704"/>
      <c r="BI220" s="704"/>
      <c r="BJ220" s="704"/>
      <c r="BK220" s="704"/>
      <c r="BL220" s="704"/>
      <c r="BM220" s="704"/>
      <c r="BN220" s="704"/>
      <c r="BO220" s="704"/>
      <c r="BP220" s="704"/>
      <c r="BQ220" s="704"/>
      <c r="BR220" s="704"/>
      <c r="BS220" s="704"/>
      <c r="BT220" s="704"/>
      <c r="BU220" s="704"/>
      <c r="BV220" s="704"/>
      <c r="BW220" s="704"/>
      <c r="BX220" s="704"/>
      <c r="BY220" s="704"/>
      <c r="BZ220" s="704"/>
      <c r="CA220" s="704"/>
      <c r="CB220" s="704"/>
      <c r="CC220" s="704"/>
      <c r="CD220" s="704"/>
      <c r="CE220" s="704"/>
      <c r="CF220" s="704"/>
      <c r="CG220" s="704"/>
      <c r="CH220" s="704"/>
      <c r="CI220" s="704"/>
      <c r="CJ220" s="704"/>
      <c r="CK220" s="704"/>
      <c r="CL220" s="704"/>
      <c r="CM220" s="704"/>
      <c r="CN220" s="704"/>
      <c r="CO220" s="704"/>
      <c r="CP220" s="704"/>
      <c r="CQ220" s="704"/>
      <c r="CR220" s="704"/>
      <c r="CS220" s="704"/>
      <c r="CT220" s="704"/>
      <c r="CU220" s="704"/>
      <c r="CV220" s="704"/>
      <c r="CW220" s="704"/>
      <c r="CX220" s="704"/>
      <c r="CY220" s="704"/>
      <c r="CZ220" s="704"/>
      <c r="DA220" s="704"/>
      <c r="DB220" s="704"/>
      <c r="DC220" s="704"/>
      <c r="DD220" s="704"/>
      <c r="DE220" s="704"/>
      <c r="DF220" s="704"/>
      <c r="DG220" s="704"/>
      <c r="DH220" s="704"/>
      <c r="DI220" s="704"/>
      <c r="DJ220" s="704"/>
      <c r="DK220" s="704"/>
      <c r="DL220" s="704"/>
      <c r="DM220" s="704"/>
      <c r="DN220" s="704"/>
      <c r="DO220" s="704"/>
      <c r="DP220" s="704"/>
      <c r="DQ220" s="706"/>
      <c r="DR220" s="706"/>
      <c r="DS220" s="706"/>
      <c r="DT220" s="706"/>
      <c r="DU220" s="706"/>
      <c r="DV220" s="706"/>
      <c r="DW220" s="706"/>
      <c r="DX220" s="706"/>
      <c r="DY220" s="706"/>
      <c r="DZ220" s="706"/>
      <c r="EA220" s="706"/>
      <c r="EB220" s="706"/>
      <c r="EC220" s="704"/>
      <c r="ED220" s="706"/>
      <c r="EE220" s="706"/>
      <c r="EF220" s="704"/>
      <c r="EG220" s="704"/>
      <c r="EH220" s="704"/>
      <c r="EI220" s="704"/>
      <c r="EJ220" s="704"/>
      <c r="EK220" s="704"/>
      <c r="EL220" s="704"/>
      <c r="EM220" s="704"/>
      <c r="EN220" s="704"/>
      <c r="EO220" s="704"/>
      <c r="EP220" s="704"/>
      <c r="EQ220" s="704"/>
      <c r="ER220" s="704"/>
      <c r="ES220" s="704"/>
      <c r="ET220" s="704"/>
      <c r="EU220" s="704"/>
      <c r="EV220" s="704"/>
      <c r="EW220" s="704"/>
      <c r="EX220" s="704"/>
      <c r="EY220" s="704"/>
      <c r="EZ220" s="704"/>
      <c r="FA220" s="704"/>
      <c r="FB220" s="704"/>
      <c r="FC220" s="704"/>
      <c r="FD220" s="704"/>
      <c r="FE220" s="704"/>
      <c r="FF220" s="704"/>
      <c r="FG220" s="704"/>
      <c r="FH220" s="704"/>
      <c r="FI220" s="704"/>
      <c r="FJ220" s="706"/>
      <c r="FK220" s="1047"/>
      <c r="FL220" s="1047"/>
      <c r="FM220" s="1047"/>
      <c r="FN220" s="1047"/>
      <c r="FO220" s="1047"/>
      <c r="FP220" s="1047"/>
      <c r="FQ220" s="1047"/>
      <c r="FR220" s="1047"/>
      <c r="FS220" s="1047"/>
      <c r="FT220" s="1047"/>
      <c r="FU220" s="1047"/>
      <c r="FV220" s="1047"/>
      <c r="FW220" s="1047"/>
      <c r="FX220" s="1047"/>
      <c r="FY220" s="1047"/>
      <c r="FZ220" s="1047"/>
      <c r="GA220" s="1047"/>
      <c r="GB220" s="1047"/>
      <c r="GC220" s="1047"/>
      <c r="GD220" s="1047"/>
      <c r="GE220" s="1047"/>
      <c r="GF220" s="1047"/>
      <c r="GG220" s="1047"/>
      <c r="GH220" s="1047"/>
      <c r="GI220" s="1047"/>
      <c r="GJ220" s="706"/>
      <c r="GK220" s="706"/>
      <c r="GL220" s="706"/>
      <c r="GM220" s="706"/>
      <c r="GN220" s="706"/>
      <c r="GO220" s="706"/>
      <c r="GP220" s="706"/>
      <c r="GQ220" s="706"/>
      <c r="GR220" s="706"/>
      <c r="GS220" s="706"/>
      <c r="GT220" s="706"/>
      <c r="GU220" s="706"/>
      <c r="GV220" s="706"/>
      <c r="GW220" s="706"/>
      <c r="GX220" s="706"/>
      <c r="GY220" s="706"/>
      <c r="GZ220" s="706"/>
      <c r="HA220" s="706"/>
      <c r="HB220" s="706"/>
      <c r="HC220" s="706"/>
      <c r="HD220" s="706"/>
      <c r="HE220" s="706"/>
      <c r="HF220" s="706"/>
      <c r="HG220" s="706"/>
      <c r="HH220" s="706"/>
      <c r="HI220" s="706"/>
      <c r="HJ220" s="706"/>
      <c r="HK220" s="706"/>
      <c r="HL220" s="706"/>
      <c r="HM220" s="706"/>
      <c r="HN220" s="706"/>
      <c r="HO220" s="706"/>
      <c r="HP220" s="706"/>
      <c r="HQ220" s="706"/>
      <c r="HR220" s="706"/>
      <c r="HV220" s="706"/>
      <c r="HW220" s="706"/>
      <c r="HX220" s="706"/>
      <c r="HY220" s="706"/>
      <c r="HZ220" s="706"/>
      <c r="IA220" s="706"/>
      <c r="IB220" s="706"/>
      <c r="IC220" s="706"/>
      <c r="ID220" s="706"/>
    </row>
    <row r="221" spans="1:238" s="1034" customFormat="1" ht="27" customHeight="1" thickBot="1" x14ac:dyDescent="0.3">
      <c r="A221" s="1122">
        <v>342</v>
      </c>
      <c r="B221" s="694" t="s">
        <v>1305</v>
      </c>
      <c r="C221" s="697">
        <v>277</v>
      </c>
      <c r="D221" s="697">
        <v>636</v>
      </c>
      <c r="E221" s="698">
        <v>0</v>
      </c>
      <c r="F221" s="1037" t="s">
        <v>1123</v>
      </c>
      <c r="G221" s="1037" t="s">
        <v>1536</v>
      </c>
      <c r="H221" s="767" t="s">
        <v>1127</v>
      </c>
      <c r="I221" s="752" t="s">
        <v>1113</v>
      </c>
      <c r="J221" s="753" t="s">
        <v>1205</v>
      </c>
      <c r="K221" s="753" t="s">
        <v>1115</v>
      </c>
      <c r="L221" s="753" t="s">
        <v>1124</v>
      </c>
      <c r="M221" s="753" t="s">
        <v>1152</v>
      </c>
      <c r="N221" s="753" t="s">
        <v>1306</v>
      </c>
      <c r="O221" s="753" t="s">
        <v>1306</v>
      </c>
      <c r="P221" s="753" t="s">
        <v>1306</v>
      </c>
      <c r="Q221" s="753" t="s">
        <v>1120</v>
      </c>
      <c r="R221" s="753" t="s">
        <v>1120</v>
      </c>
      <c r="S221" s="755">
        <v>4</v>
      </c>
      <c r="T221" s="769">
        <v>4.4000000000000004</v>
      </c>
      <c r="U221" s="771">
        <v>41091</v>
      </c>
      <c r="V221" s="772">
        <v>41426</v>
      </c>
      <c r="W221" s="874">
        <v>5</v>
      </c>
      <c r="X221" s="1081"/>
      <c r="Y221" s="1082">
        <v>1600</v>
      </c>
      <c r="Z221" s="1081">
        <f>Y221+X221</f>
        <v>1600</v>
      </c>
      <c r="AA221" s="868"/>
      <c r="AB221" s="868"/>
      <c r="AC221" s="868">
        <v>1600</v>
      </c>
      <c r="AD221" s="868"/>
      <c r="AE221" s="868"/>
      <c r="AF221" s="868"/>
      <c r="AG221" s="868"/>
      <c r="AH221" s="868"/>
      <c r="AI221" s="868"/>
      <c r="AJ221" s="868"/>
      <c r="AK221" s="868"/>
      <c r="AL221" s="868"/>
      <c r="AM221" s="868">
        <f>SUM(AA221:AL221)</f>
        <v>1600</v>
      </c>
      <c r="AN221" s="868">
        <f>Z221-AM221</f>
        <v>0</v>
      </c>
      <c r="AO221" s="868"/>
      <c r="AP221" s="868"/>
      <c r="AQ221" s="704"/>
      <c r="AR221" s="704"/>
      <c r="AS221" s="704"/>
      <c r="AT221" s="704"/>
      <c r="AU221" s="704"/>
      <c r="AV221" s="704"/>
      <c r="AW221" s="704"/>
      <c r="AX221" s="704"/>
      <c r="AY221" s="704"/>
      <c r="AZ221" s="704"/>
      <c r="BA221" s="704"/>
      <c r="BB221" s="704"/>
      <c r="BC221" s="704"/>
      <c r="BD221" s="704"/>
      <c r="BE221" s="704"/>
      <c r="BF221" s="704"/>
      <c r="BG221" s="704"/>
      <c r="BH221" s="704"/>
      <c r="BI221" s="704"/>
      <c r="BJ221" s="704"/>
      <c r="BK221" s="704"/>
      <c r="BL221" s="704"/>
      <c r="BM221" s="704"/>
      <c r="BN221" s="704"/>
      <c r="BO221" s="704"/>
      <c r="BP221" s="704"/>
      <c r="BQ221" s="704"/>
      <c r="BR221" s="704"/>
      <c r="BS221" s="704"/>
      <c r="BT221" s="704"/>
      <c r="BU221" s="704"/>
      <c r="BV221" s="704"/>
      <c r="BW221" s="704"/>
      <c r="BX221" s="704"/>
      <c r="BY221" s="704"/>
      <c r="BZ221" s="704"/>
      <c r="CA221" s="704"/>
      <c r="CB221" s="704"/>
      <c r="CC221" s="704"/>
      <c r="CD221" s="704"/>
      <c r="CE221" s="704"/>
      <c r="CF221" s="704"/>
      <c r="CG221" s="704"/>
      <c r="CH221" s="704"/>
      <c r="CI221" s="704"/>
      <c r="CJ221" s="704"/>
      <c r="CK221" s="704"/>
      <c r="CL221" s="704"/>
      <c r="CM221" s="704"/>
      <c r="CN221" s="704"/>
      <c r="CO221" s="704"/>
      <c r="CP221" s="704"/>
      <c r="CQ221" s="704"/>
      <c r="CR221" s="704"/>
      <c r="CS221" s="704"/>
      <c r="CT221" s="704"/>
      <c r="CU221" s="704"/>
      <c r="CV221" s="704"/>
      <c r="CW221" s="704"/>
      <c r="CX221" s="704"/>
      <c r="CY221" s="704"/>
      <c r="CZ221" s="704"/>
      <c r="DA221" s="704"/>
      <c r="DB221" s="704"/>
      <c r="DC221" s="704"/>
      <c r="DD221" s="704"/>
      <c r="DE221" s="704"/>
      <c r="DF221" s="704"/>
      <c r="DG221" s="704"/>
      <c r="DH221" s="704"/>
      <c r="DI221" s="704"/>
      <c r="DJ221" s="704"/>
      <c r="DK221" s="704"/>
      <c r="DL221" s="704"/>
      <c r="DM221" s="704"/>
      <c r="DN221" s="704"/>
      <c r="DO221" s="704"/>
      <c r="DP221" s="704"/>
      <c r="DQ221" s="706"/>
      <c r="DR221" s="706"/>
      <c r="DS221" s="706"/>
      <c r="DT221" s="706"/>
      <c r="DU221" s="706"/>
      <c r="DV221" s="706"/>
      <c r="DW221" s="706"/>
      <c r="DX221" s="706"/>
      <c r="DY221" s="706"/>
      <c r="DZ221" s="706"/>
      <c r="EA221" s="706"/>
      <c r="EB221" s="706"/>
      <c r="EC221" s="704"/>
      <c r="ED221" s="706"/>
      <c r="EE221" s="706"/>
      <c r="EF221" s="704"/>
      <c r="EG221" s="704"/>
      <c r="EH221" s="704"/>
      <c r="EI221" s="704"/>
      <c r="EJ221" s="704"/>
      <c r="EK221" s="704"/>
      <c r="EL221" s="704"/>
      <c r="EM221" s="704"/>
      <c r="EN221" s="704"/>
      <c r="EO221" s="704"/>
      <c r="EP221" s="704"/>
      <c r="EQ221" s="704"/>
      <c r="ER221" s="704"/>
      <c r="ES221" s="704"/>
      <c r="ET221" s="704"/>
      <c r="EU221" s="704"/>
      <c r="EV221" s="704"/>
      <c r="EW221" s="704"/>
      <c r="EX221" s="704"/>
      <c r="EY221" s="704"/>
      <c r="EZ221" s="704"/>
      <c r="FA221" s="704"/>
      <c r="FB221" s="704"/>
      <c r="FC221" s="704"/>
      <c r="FD221" s="704"/>
      <c r="FE221" s="704"/>
      <c r="FF221" s="704"/>
      <c r="FG221" s="704"/>
      <c r="FH221" s="704"/>
      <c r="FI221" s="704"/>
      <c r="FJ221" s="704"/>
      <c r="GJ221" s="706"/>
      <c r="GK221" s="706"/>
      <c r="GL221" s="706"/>
      <c r="GM221" s="706"/>
      <c r="GN221" s="706"/>
      <c r="GO221" s="706"/>
      <c r="GP221" s="706"/>
      <c r="GQ221" s="706"/>
      <c r="GR221" s="706"/>
      <c r="GS221" s="706"/>
      <c r="GT221" s="706"/>
      <c r="GU221" s="706"/>
      <c r="GV221" s="706"/>
      <c r="GW221" s="706"/>
      <c r="GX221" s="706"/>
      <c r="GY221" s="706"/>
      <c r="GZ221" s="706"/>
      <c r="HA221" s="706"/>
      <c r="HB221" s="706"/>
      <c r="HC221" s="706"/>
      <c r="HD221" s="706"/>
      <c r="HE221" s="706"/>
      <c r="HF221" s="706"/>
      <c r="HG221" s="706"/>
      <c r="HH221" s="706"/>
      <c r="HI221" s="706"/>
      <c r="HJ221" s="706"/>
      <c r="HK221" s="706"/>
      <c r="HL221" s="706"/>
      <c r="HM221" s="706"/>
      <c r="HN221" s="706"/>
      <c r="HO221" s="706"/>
      <c r="HP221" s="706"/>
      <c r="HQ221" s="706"/>
      <c r="HR221" s="706"/>
      <c r="HV221" s="704"/>
      <c r="HW221" s="704"/>
      <c r="HX221" s="704"/>
      <c r="HY221" s="704"/>
      <c r="HZ221" s="704"/>
      <c r="IA221" s="704"/>
      <c r="IB221" s="704"/>
      <c r="IC221" s="704"/>
      <c r="ID221" s="706"/>
    </row>
    <row r="222" spans="1:238" ht="30" customHeight="1" thickBot="1" x14ac:dyDescent="0.25">
      <c r="A222" s="1157" t="s">
        <v>1670</v>
      </c>
      <c r="B222" s="1158"/>
      <c r="C222" s="1158"/>
      <c r="D222" s="1158"/>
      <c r="E222" s="1158"/>
      <c r="F222" s="1158"/>
      <c r="G222" s="1159"/>
      <c r="H222" s="761"/>
      <c r="I222" s="767"/>
      <c r="J222" s="764"/>
      <c r="K222" s="761"/>
      <c r="L222" s="761"/>
      <c r="M222" s="753"/>
      <c r="N222" s="753"/>
      <c r="O222" s="753"/>
      <c r="P222" s="753"/>
      <c r="Q222" s="753"/>
      <c r="R222" s="753"/>
      <c r="S222" s="755"/>
      <c r="T222" s="769"/>
      <c r="U222" s="771"/>
      <c r="V222" s="772"/>
      <c r="W222" s="829"/>
      <c r="X222" s="1094">
        <f>SUM(X218:X221)</f>
        <v>15000</v>
      </c>
      <c r="Y222" s="1094">
        <f t="shared" ref="Y222:AP222" si="27">SUM(Y218:Y221)</f>
        <v>21100</v>
      </c>
      <c r="Z222" s="1094">
        <f t="shared" si="27"/>
        <v>36100</v>
      </c>
      <c r="AA222" s="1094">
        <f t="shared" si="27"/>
        <v>0</v>
      </c>
      <c r="AB222" s="1094">
        <f t="shared" si="27"/>
        <v>0</v>
      </c>
      <c r="AC222" s="1094">
        <f t="shared" si="27"/>
        <v>21100</v>
      </c>
      <c r="AD222" s="1094">
        <f t="shared" si="27"/>
        <v>0</v>
      </c>
      <c r="AE222" s="1094">
        <f t="shared" si="27"/>
        <v>15000</v>
      </c>
      <c r="AF222" s="1094">
        <f t="shared" si="27"/>
        <v>0</v>
      </c>
      <c r="AG222" s="1094">
        <f t="shared" si="27"/>
        <v>0</v>
      </c>
      <c r="AH222" s="1094">
        <f t="shared" si="27"/>
        <v>0</v>
      </c>
      <c r="AI222" s="1094">
        <f t="shared" si="27"/>
        <v>0</v>
      </c>
      <c r="AJ222" s="1094">
        <f t="shared" si="27"/>
        <v>0</v>
      </c>
      <c r="AK222" s="1094">
        <f t="shared" si="27"/>
        <v>0</v>
      </c>
      <c r="AL222" s="1094">
        <f t="shared" si="27"/>
        <v>0</v>
      </c>
      <c r="AM222" s="1094">
        <f t="shared" si="27"/>
        <v>36100</v>
      </c>
      <c r="AN222" s="1094">
        <f t="shared" si="27"/>
        <v>0</v>
      </c>
      <c r="AO222" s="1094">
        <f t="shared" si="27"/>
        <v>109000</v>
      </c>
      <c r="AP222" s="1094">
        <f t="shared" si="27"/>
        <v>99000</v>
      </c>
      <c r="AQ222" s="706"/>
      <c r="AR222" s="706"/>
      <c r="AS222" s="706"/>
      <c r="AT222" s="706"/>
      <c r="AU222" s="706"/>
      <c r="AV222" s="706"/>
      <c r="AW222" s="706"/>
      <c r="AX222" s="706"/>
      <c r="AY222" s="706"/>
      <c r="AZ222" s="706"/>
      <c r="BA222" s="706"/>
      <c r="BB222" s="706"/>
      <c r="BC222" s="706"/>
      <c r="BD222" s="706"/>
      <c r="BE222" s="706"/>
      <c r="BF222" s="706"/>
      <c r="BG222" s="706"/>
      <c r="BH222" s="706"/>
      <c r="BI222" s="706"/>
      <c r="BJ222" s="706"/>
      <c r="BK222" s="706"/>
      <c r="BL222" s="706"/>
      <c r="BM222" s="706"/>
      <c r="BN222" s="706"/>
      <c r="BO222" s="706"/>
      <c r="BP222" s="706"/>
      <c r="BQ222" s="706"/>
      <c r="BR222" s="706"/>
      <c r="BS222" s="706"/>
      <c r="BT222" s="706"/>
      <c r="BU222" s="706"/>
      <c r="BV222" s="706"/>
      <c r="BW222" s="706"/>
      <c r="BX222" s="706"/>
      <c r="BY222" s="706"/>
      <c r="BZ222" s="706"/>
      <c r="CA222" s="706"/>
      <c r="CB222" s="706"/>
      <c r="CC222" s="706"/>
      <c r="CD222" s="706"/>
      <c r="CE222" s="706"/>
      <c r="CF222" s="706"/>
      <c r="CG222" s="706"/>
      <c r="CH222" s="706"/>
      <c r="CI222" s="706"/>
      <c r="CJ222" s="706"/>
      <c r="CK222" s="706"/>
      <c r="CL222" s="706"/>
      <c r="CM222" s="706"/>
      <c r="CN222" s="706"/>
      <c r="CO222" s="706"/>
      <c r="CP222" s="706"/>
      <c r="CQ222" s="706"/>
      <c r="CR222" s="706"/>
      <c r="CS222" s="706"/>
      <c r="CT222" s="706"/>
      <c r="CU222" s="706"/>
      <c r="CV222" s="706"/>
      <c r="CW222" s="706"/>
      <c r="CX222" s="706"/>
      <c r="CY222" s="706"/>
      <c r="CZ222" s="706"/>
      <c r="DA222" s="706"/>
      <c r="DB222" s="706"/>
      <c r="DC222" s="706"/>
      <c r="DD222" s="706"/>
      <c r="DE222" s="706"/>
      <c r="DF222" s="706"/>
      <c r="DG222" s="706"/>
      <c r="DH222" s="706"/>
      <c r="DI222" s="706"/>
      <c r="DJ222" s="706"/>
      <c r="DK222" s="706"/>
      <c r="DL222" s="706"/>
      <c r="DM222" s="706"/>
      <c r="DN222" s="706"/>
      <c r="DO222" s="706"/>
      <c r="DP222" s="706"/>
      <c r="DQ222" s="706"/>
      <c r="DR222" s="706"/>
      <c r="DS222" s="706"/>
      <c r="DT222" s="706"/>
      <c r="DU222" s="706"/>
      <c r="DV222" s="706"/>
      <c r="DW222" s="706"/>
      <c r="DX222" s="706"/>
      <c r="DY222" s="706"/>
      <c r="DZ222" s="706"/>
      <c r="EA222" s="706"/>
      <c r="EB222" s="706"/>
      <c r="EC222" s="706"/>
      <c r="ED222" s="706"/>
      <c r="EE222" s="706"/>
      <c r="EF222" s="706"/>
      <c r="EG222" s="706"/>
      <c r="EH222" s="706"/>
      <c r="EI222" s="706"/>
      <c r="EJ222" s="706"/>
      <c r="EK222" s="706"/>
      <c r="EL222" s="706"/>
      <c r="EM222" s="706"/>
      <c r="EN222" s="706"/>
      <c r="EO222" s="706"/>
      <c r="EP222" s="706"/>
      <c r="ES222" s="706"/>
      <c r="ET222" s="706"/>
      <c r="EU222" s="706"/>
      <c r="EV222" s="706"/>
      <c r="EW222" s="706"/>
      <c r="EX222" s="706"/>
      <c r="EY222" s="706"/>
      <c r="EZ222" s="706"/>
      <c r="FA222" s="706"/>
      <c r="FB222" s="706"/>
      <c r="FC222" s="706"/>
      <c r="FD222" s="706"/>
      <c r="FE222" s="706"/>
      <c r="FF222" s="706"/>
      <c r="FG222" s="706"/>
      <c r="FH222" s="706"/>
      <c r="FI222" s="706"/>
      <c r="FJ222" s="706"/>
      <c r="FK222" s="706"/>
      <c r="FL222" s="706"/>
      <c r="FM222" s="706"/>
      <c r="FN222" s="706"/>
      <c r="FO222" s="706"/>
      <c r="FP222" s="706"/>
      <c r="FQ222" s="706"/>
      <c r="FR222" s="706"/>
      <c r="FS222" s="706"/>
      <c r="FT222" s="706"/>
      <c r="FU222" s="706"/>
      <c r="FV222" s="706"/>
      <c r="FX222" s="1035"/>
    </row>
    <row r="223" spans="1:238" ht="10.15" customHeight="1" thickBot="1" x14ac:dyDescent="0.25">
      <c r="A223" s="730"/>
      <c r="B223" s="709"/>
      <c r="C223" s="696"/>
      <c r="D223" s="697"/>
      <c r="E223" s="707"/>
      <c r="F223" s="696"/>
      <c r="G223" s="696"/>
      <c r="H223" s="761"/>
      <c r="I223" s="767"/>
      <c r="J223" s="764"/>
      <c r="K223" s="761"/>
      <c r="L223" s="761"/>
      <c r="M223" s="753"/>
      <c r="N223" s="753"/>
      <c r="O223" s="753"/>
      <c r="P223" s="753"/>
      <c r="Q223" s="753"/>
      <c r="R223" s="753"/>
      <c r="S223" s="755"/>
      <c r="T223" s="769"/>
      <c r="U223" s="771"/>
      <c r="V223" s="772"/>
      <c r="W223" s="710"/>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706"/>
      <c r="AR223" s="706"/>
      <c r="AS223" s="706"/>
      <c r="AT223" s="706"/>
      <c r="AU223" s="706"/>
      <c r="AV223" s="706"/>
      <c r="AW223" s="706"/>
      <c r="AX223" s="706"/>
      <c r="AY223" s="706"/>
      <c r="AZ223" s="706"/>
      <c r="BA223" s="706"/>
      <c r="BB223" s="706"/>
      <c r="BC223" s="706"/>
      <c r="BD223" s="706"/>
      <c r="BE223" s="706"/>
      <c r="BF223" s="706"/>
      <c r="BG223" s="706"/>
      <c r="BH223" s="706"/>
      <c r="BI223" s="706"/>
      <c r="BJ223" s="706"/>
      <c r="BK223" s="706"/>
      <c r="BL223" s="706"/>
      <c r="BM223" s="706"/>
      <c r="BN223" s="706"/>
      <c r="BO223" s="706"/>
      <c r="BP223" s="706"/>
      <c r="BQ223" s="706"/>
      <c r="BR223" s="706"/>
      <c r="BS223" s="706"/>
      <c r="BT223" s="706"/>
      <c r="BU223" s="706"/>
      <c r="BV223" s="706"/>
      <c r="BW223" s="706"/>
      <c r="BX223" s="706"/>
      <c r="BY223" s="706"/>
      <c r="BZ223" s="706"/>
      <c r="CA223" s="706"/>
      <c r="CB223" s="706"/>
      <c r="CC223" s="706"/>
      <c r="CD223" s="706"/>
      <c r="CE223" s="706"/>
      <c r="CF223" s="706"/>
      <c r="CG223" s="706"/>
      <c r="CH223" s="706"/>
      <c r="CI223" s="706"/>
      <c r="CJ223" s="706"/>
      <c r="CK223" s="706"/>
      <c r="CL223" s="706"/>
      <c r="CM223" s="706"/>
      <c r="CN223" s="706"/>
      <c r="CO223" s="706"/>
      <c r="CP223" s="706"/>
      <c r="CQ223" s="706"/>
      <c r="CR223" s="706"/>
      <c r="CS223" s="706"/>
      <c r="CT223" s="706"/>
      <c r="CU223" s="706"/>
      <c r="CV223" s="706"/>
      <c r="CW223" s="706"/>
      <c r="CX223" s="706"/>
      <c r="CY223" s="706"/>
      <c r="CZ223" s="706"/>
      <c r="DA223" s="706"/>
      <c r="DB223" s="706"/>
      <c r="DC223" s="706"/>
      <c r="DD223" s="706"/>
      <c r="DE223" s="706"/>
      <c r="DF223" s="706"/>
      <c r="DG223" s="706"/>
      <c r="DH223" s="706"/>
      <c r="DI223" s="706"/>
      <c r="DJ223" s="706"/>
      <c r="DK223" s="706"/>
      <c r="DL223" s="706"/>
      <c r="DM223" s="706"/>
      <c r="DN223" s="706"/>
      <c r="DO223" s="706"/>
      <c r="DP223" s="706"/>
      <c r="DQ223" s="706"/>
      <c r="DR223" s="706"/>
      <c r="DS223" s="706"/>
      <c r="DT223" s="706"/>
      <c r="DU223" s="706"/>
      <c r="DV223" s="706"/>
      <c r="DW223" s="706"/>
      <c r="DX223" s="706"/>
      <c r="DY223" s="706"/>
      <c r="DZ223" s="706"/>
      <c r="EA223" s="706"/>
      <c r="EB223" s="706"/>
      <c r="EC223" s="706"/>
      <c r="ED223" s="706"/>
      <c r="EE223" s="706"/>
      <c r="EF223" s="706"/>
      <c r="EG223" s="706"/>
      <c r="EH223" s="706"/>
      <c r="EI223" s="706"/>
      <c r="EJ223" s="706"/>
      <c r="EK223" s="706"/>
      <c r="EL223" s="706"/>
      <c r="EM223" s="706"/>
      <c r="EN223" s="706"/>
      <c r="EO223" s="706"/>
      <c r="EP223" s="706"/>
      <c r="ES223" s="706"/>
      <c r="ET223" s="706"/>
      <c r="EU223" s="706"/>
      <c r="EV223" s="706"/>
      <c r="EW223" s="706"/>
      <c r="EX223" s="706"/>
      <c r="EY223" s="706"/>
      <c r="EZ223" s="706"/>
      <c r="FA223" s="706"/>
      <c r="FB223" s="706"/>
      <c r="FC223" s="706"/>
      <c r="FD223" s="706"/>
      <c r="FE223" s="706"/>
      <c r="FF223" s="706"/>
      <c r="FG223" s="706"/>
      <c r="FH223" s="706"/>
      <c r="FI223" s="706"/>
      <c r="FJ223" s="706"/>
      <c r="FK223" s="706"/>
      <c r="FL223" s="706"/>
      <c r="FM223" s="706"/>
      <c r="FN223" s="706"/>
      <c r="FO223" s="706"/>
      <c r="FP223" s="706"/>
      <c r="FQ223" s="706"/>
      <c r="FR223" s="706"/>
      <c r="FS223" s="706"/>
      <c r="FT223" s="706"/>
      <c r="FU223" s="706"/>
      <c r="FV223" s="706"/>
      <c r="FX223" s="1035"/>
    </row>
    <row r="224" spans="1:238" ht="30" customHeight="1" thickBot="1" x14ac:dyDescent="0.25">
      <c r="A224" s="1113" t="s">
        <v>1439</v>
      </c>
      <c r="B224" s="1114"/>
      <c r="C224" s="1114"/>
      <c r="D224" s="1114"/>
      <c r="E224" s="1114"/>
      <c r="F224" s="1114"/>
      <c r="G224" s="1114"/>
      <c r="H224" s="1117"/>
      <c r="I224" s="767"/>
      <c r="J224" s="764"/>
      <c r="K224" s="761"/>
      <c r="L224" s="761"/>
      <c r="M224" s="753"/>
      <c r="N224" s="753"/>
      <c r="O224" s="753"/>
      <c r="P224" s="753"/>
      <c r="Q224" s="753"/>
      <c r="R224" s="753"/>
      <c r="S224" s="755"/>
      <c r="T224" s="769"/>
      <c r="U224" s="771"/>
      <c r="V224" s="772"/>
      <c r="W224" s="829"/>
      <c r="X224" s="1094">
        <f>X222+X215</f>
        <v>9099900</v>
      </c>
      <c r="Y224" s="1094">
        <f t="shared" ref="Y224:AP224" si="28">Y222+Y215</f>
        <v>4883400</v>
      </c>
      <c r="Z224" s="1094">
        <f t="shared" si="28"/>
        <v>13983300</v>
      </c>
      <c r="AA224" s="1094">
        <f t="shared" si="28"/>
        <v>3579900</v>
      </c>
      <c r="AB224" s="1094">
        <f t="shared" si="28"/>
        <v>251700</v>
      </c>
      <c r="AC224" s="1094">
        <f t="shared" si="28"/>
        <v>1102200</v>
      </c>
      <c r="AD224" s="1094">
        <f t="shared" si="28"/>
        <v>1165000</v>
      </c>
      <c r="AE224" s="1094">
        <f t="shared" si="28"/>
        <v>1650500</v>
      </c>
      <c r="AF224" s="1094">
        <f t="shared" si="28"/>
        <v>5204200</v>
      </c>
      <c r="AG224" s="1094">
        <f t="shared" si="28"/>
        <v>650000</v>
      </c>
      <c r="AH224" s="1094">
        <f t="shared" si="28"/>
        <v>118800</v>
      </c>
      <c r="AI224" s="1094">
        <f t="shared" si="28"/>
        <v>25000</v>
      </c>
      <c r="AJ224" s="1094">
        <f t="shared" si="28"/>
        <v>236000</v>
      </c>
      <c r="AK224" s="1094">
        <f t="shared" si="28"/>
        <v>0</v>
      </c>
      <c r="AL224" s="1094">
        <f t="shared" si="28"/>
        <v>0</v>
      </c>
      <c r="AM224" s="1094">
        <f t="shared" si="28"/>
        <v>13983300</v>
      </c>
      <c r="AN224" s="1094">
        <f t="shared" si="28"/>
        <v>0</v>
      </c>
      <c r="AO224" s="1094">
        <f t="shared" si="28"/>
        <v>21923000</v>
      </c>
      <c r="AP224" s="1094">
        <f t="shared" si="28"/>
        <v>31321000</v>
      </c>
      <c r="AQ224" s="706"/>
      <c r="AR224" s="706"/>
      <c r="AS224" s="706"/>
      <c r="AT224" s="706"/>
      <c r="AU224" s="706"/>
      <c r="AV224" s="706"/>
      <c r="AW224" s="706"/>
      <c r="AX224" s="706"/>
      <c r="AY224" s="706"/>
      <c r="AZ224" s="706"/>
      <c r="BA224" s="706"/>
      <c r="BB224" s="706"/>
      <c r="BC224" s="706"/>
      <c r="BD224" s="706"/>
      <c r="BE224" s="706"/>
      <c r="BF224" s="706"/>
      <c r="BG224" s="706"/>
      <c r="BH224" s="706"/>
      <c r="BI224" s="706"/>
      <c r="BJ224" s="706"/>
      <c r="BK224" s="706"/>
      <c r="BL224" s="706"/>
      <c r="BM224" s="706"/>
      <c r="BN224" s="706"/>
      <c r="BO224" s="706"/>
      <c r="BP224" s="706"/>
      <c r="BQ224" s="706"/>
      <c r="BR224" s="706"/>
      <c r="BS224" s="706"/>
      <c r="BT224" s="706"/>
      <c r="BU224" s="706"/>
      <c r="BV224" s="706"/>
      <c r="BW224" s="706"/>
      <c r="BX224" s="706"/>
      <c r="BY224" s="706"/>
      <c r="BZ224" s="706"/>
      <c r="CA224" s="706"/>
      <c r="CB224" s="706"/>
      <c r="CC224" s="706"/>
      <c r="CD224" s="706"/>
      <c r="CE224" s="706"/>
      <c r="CF224" s="706"/>
      <c r="CG224" s="706"/>
      <c r="CH224" s="706"/>
      <c r="CI224" s="706"/>
      <c r="CJ224" s="706"/>
      <c r="CK224" s="706"/>
      <c r="CL224" s="706"/>
      <c r="CM224" s="706"/>
      <c r="CN224" s="706"/>
      <c r="CO224" s="706"/>
      <c r="CP224" s="706"/>
      <c r="CQ224" s="706"/>
      <c r="CR224" s="706"/>
      <c r="CS224" s="706"/>
      <c r="CT224" s="706"/>
      <c r="CU224" s="706"/>
      <c r="CV224" s="706"/>
      <c r="CW224" s="706"/>
      <c r="CX224" s="706"/>
      <c r="CY224" s="706"/>
      <c r="CZ224" s="706"/>
      <c r="DA224" s="706"/>
      <c r="DB224" s="706"/>
      <c r="DC224" s="706"/>
      <c r="DD224" s="706"/>
      <c r="DE224" s="706"/>
      <c r="DF224" s="706"/>
      <c r="DG224" s="706"/>
      <c r="DH224" s="706"/>
      <c r="DI224" s="706"/>
      <c r="DJ224" s="706"/>
      <c r="DK224" s="706"/>
      <c r="DL224" s="706"/>
      <c r="DM224" s="706"/>
      <c r="DN224" s="706"/>
      <c r="DO224" s="706"/>
      <c r="DP224" s="706"/>
      <c r="DQ224" s="706"/>
      <c r="DR224" s="706"/>
      <c r="DS224" s="706"/>
      <c r="DT224" s="706"/>
      <c r="DU224" s="706"/>
      <c r="DV224" s="706"/>
      <c r="DW224" s="706"/>
      <c r="DX224" s="706"/>
      <c r="DY224" s="706"/>
      <c r="DZ224" s="706"/>
      <c r="EA224" s="706"/>
      <c r="EB224" s="706"/>
      <c r="EC224" s="706"/>
      <c r="ED224" s="706"/>
      <c r="EE224" s="706"/>
      <c r="EF224" s="706"/>
      <c r="EG224" s="706"/>
      <c r="EH224" s="706"/>
      <c r="EI224" s="706"/>
      <c r="EJ224" s="706"/>
      <c r="EK224" s="706"/>
      <c r="EL224" s="706"/>
      <c r="EM224" s="706"/>
      <c r="EN224" s="706"/>
      <c r="EO224" s="706"/>
      <c r="EP224" s="706"/>
      <c r="ES224" s="706"/>
      <c r="ET224" s="706"/>
      <c r="EU224" s="706"/>
      <c r="EV224" s="706"/>
      <c r="EW224" s="706"/>
      <c r="EX224" s="706"/>
      <c r="EY224" s="706"/>
      <c r="EZ224" s="706"/>
      <c r="FA224" s="706"/>
      <c r="FB224" s="706"/>
      <c r="FC224" s="706"/>
      <c r="FD224" s="706"/>
      <c r="FE224" s="706"/>
      <c r="FF224" s="706"/>
      <c r="FG224" s="706"/>
      <c r="FH224" s="706"/>
      <c r="FI224" s="706"/>
      <c r="FJ224" s="706"/>
      <c r="FK224" s="706"/>
      <c r="FL224" s="706"/>
      <c r="FM224" s="706"/>
      <c r="FN224" s="706"/>
      <c r="FO224" s="706"/>
      <c r="FP224" s="706"/>
      <c r="FQ224" s="706"/>
      <c r="FR224" s="706"/>
      <c r="FS224" s="706"/>
      <c r="FT224" s="706"/>
      <c r="FU224" s="706"/>
      <c r="FV224" s="706"/>
      <c r="FX224" s="1035"/>
    </row>
    <row r="225" spans="1:243" ht="9.75" customHeight="1" x14ac:dyDescent="0.2">
      <c r="A225" s="730"/>
      <c r="B225" s="709"/>
      <c r="C225" s="696"/>
      <c r="D225" s="697"/>
      <c r="E225" s="707"/>
      <c r="F225" s="696"/>
      <c r="G225" s="696"/>
      <c r="H225" s="761"/>
      <c r="I225" s="767"/>
      <c r="J225" s="764"/>
      <c r="K225" s="761"/>
      <c r="L225" s="761"/>
      <c r="M225" s="753"/>
      <c r="N225" s="753"/>
      <c r="O225" s="753"/>
      <c r="P225" s="753"/>
      <c r="Q225" s="753"/>
      <c r="R225" s="753"/>
      <c r="S225" s="755"/>
      <c r="T225" s="769"/>
      <c r="U225" s="771"/>
      <c r="V225" s="772"/>
      <c r="W225" s="710"/>
      <c r="X225" s="1059"/>
      <c r="Y225" s="868"/>
      <c r="Z225" s="868"/>
      <c r="AA225" s="868"/>
      <c r="AB225" s="868"/>
      <c r="AC225" s="868"/>
      <c r="AD225" s="868"/>
      <c r="AE225" s="868"/>
      <c r="AF225" s="868"/>
      <c r="AG225" s="868"/>
      <c r="AH225" s="868"/>
      <c r="AI225" s="868"/>
      <c r="AJ225" s="868"/>
      <c r="AK225" s="868"/>
      <c r="AL225" s="915"/>
      <c r="AM225" s="868"/>
      <c r="AN225" s="868"/>
      <c r="AO225" s="868"/>
      <c r="AP225" s="868"/>
      <c r="AQ225" s="706"/>
      <c r="AR225" s="706"/>
      <c r="AS225" s="706"/>
      <c r="AT225" s="706"/>
      <c r="AU225" s="706"/>
      <c r="AV225" s="706"/>
      <c r="AW225" s="706"/>
      <c r="AX225" s="706"/>
      <c r="AY225" s="706"/>
      <c r="AZ225" s="706"/>
      <c r="BA225" s="706"/>
      <c r="BB225" s="706"/>
      <c r="BC225" s="706"/>
      <c r="BD225" s="706"/>
      <c r="BE225" s="706"/>
      <c r="BF225" s="706"/>
      <c r="BG225" s="706"/>
      <c r="BH225" s="706"/>
      <c r="BI225" s="706"/>
      <c r="BJ225" s="706"/>
      <c r="BK225" s="706"/>
      <c r="BL225" s="706"/>
      <c r="BM225" s="706"/>
      <c r="BN225" s="706"/>
      <c r="BO225" s="706"/>
      <c r="BP225" s="706"/>
      <c r="BQ225" s="706"/>
      <c r="BR225" s="706"/>
      <c r="BS225" s="706"/>
      <c r="BT225" s="706"/>
      <c r="BU225" s="706"/>
      <c r="BV225" s="706"/>
      <c r="BW225" s="706"/>
      <c r="BX225" s="706"/>
      <c r="BY225" s="706"/>
      <c r="BZ225" s="706"/>
      <c r="CA225" s="706"/>
      <c r="CB225" s="706"/>
      <c r="CC225" s="706"/>
      <c r="CD225" s="706"/>
      <c r="CE225" s="706"/>
      <c r="CF225" s="706"/>
      <c r="CG225" s="706"/>
      <c r="CH225" s="706"/>
      <c r="CI225" s="706"/>
      <c r="CJ225" s="706"/>
      <c r="CK225" s="706"/>
      <c r="CL225" s="706"/>
      <c r="CM225" s="706"/>
      <c r="CN225" s="706"/>
      <c r="CO225" s="706"/>
      <c r="CP225" s="706"/>
      <c r="CQ225" s="706"/>
      <c r="CR225" s="706"/>
      <c r="CS225" s="706"/>
      <c r="CT225" s="706"/>
      <c r="CU225" s="706"/>
      <c r="CV225" s="706"/>
      <c r="CW225" s="706"/>
      <c r="CX225" s="706"/>
      <c r="CY225" s="706"/>
      <c r="CZ225" s="706"/>
      <c r="DA225" s="706"/>
      <c r="DB225" s="706"/>
      <c r="DC225" s="706"/>
      <c r="DD225" s="706"/>
      <c r="DE225" s="706"/>
      <c r="DF225" s="706"/>
      <c r="DG225" s="706"/>
      <c r="DH225" s="706"/>
      <c r="DI225" s="706"/>
      <c r="DJ225" s="706"/>
      <c r="DK225" s="706"/>
      <c r="DL225" s="706"/>
      <c r="DM225" s="706"/>
      <c r="DN225" s="706"/>
      <c r="DO225" s="706"/>
      <c r="DP225" s="706"/>
      <c r="DQ225" s="706"/>
      <c r="DR225" s="706"/>
      <c r="DS225" s="706"/>
      <c r="DT225" s="706"/>
      <c r="DU225" s="706"/>
      <c r="DV225" s="706"/>
      <c r="DW225" s="706"/>
      <c r="DX225" s="706"/>
      <c r="DY225" s="706"/>
      <c r="DZ225" s="706"/>
      <c r="EA225" s="706"/>
      <c r="EB225" s="706"/>
      <c r="EC225" s="706"/>
      <c r="ED225" s="706"/>
      <c r="EE225" s="706"/>
      <c r="EF225" s="706"/>
      <c r="EG225" s="706"/>
      <c r="EH225" s="706"/>
      <c r="EI225" s="706"/>
      <c r="EJ225" s="706"/>
      <c r="EK225" s="706"/>
      <c r="EL225" s="706"/>
      <c r="EM225" s="706"/>
      <c r="EN225" s="706"/>
      <c r="EO225" s="706"/>
      <c r="EP225" s="706"/>
      <c r="ES225" s="706"/>
      <c r="ET225" s="706"/>
      <c r="EU225" s="706"/>
      <c r="EV225" s="706"/>
      <c r="EW225" s="706"/>
      <c r="EX225" s="706"/>
      <c r="EY225" s="706"/>
      <c r="EZ225" s="706"/>
      <c r="FA225" s="706"/>
      <c r="FB225" s="706"/>
      <c r="FC225" s="706"/>
      <c r="FD225" s="706"/>
      <c r="FE225" s="706"/>
      <c r="FF225" s="706"/>
      <c r="FG225" s="706"/>
      <c r="FH225" s="706"/>
      <c r="FI225" s="706"/>
      <c r="FJ225" s="706"/>
      <c r="FK225" s="706"/>
      <c r="FL225" s="706"/>
      <c r="FM225" s="706"/>
      <c r="FN225" s="706"/>
      <c r="FO225" s="706"/>
      <c r="FP225" s="706"/>
      <c r="FQ225" s="706"/>
      <c r="FR225" s="706"/>
      <c r="FS225" s="706"/>
      <c r="FT225" s="706"/>
      <c r="FU225" s="706"/>
      <c r="FV225" s="706"/>
      <c r="FX225" s="1035"/>
    </row>
    <row r="226" spans="1:243" ht="37.5" customHeight="1" x14ac:dyDescent="0.2">
      <c r="A226" s="1166" t="s">
        <v>1671</v>
      </c>
      <c r="B226" s="1167"/>
      <c r="C226" s="1167"/>
      <c r="D226" s="1167"/>
      <c r="E226" s="1167"/>
      <c r="F226" s="1167"/>
      <c r="G226" s="1167"/>
      <c r="H226" s="1167"/>
      <c r="I226" s="1115"/>
      <c r="J226" s="1115"/>
      <c r="K226" s="1115"/>
      <c r="L226" s="1115"/>
      <c r="M226" s="1115"/>
      <c r="N226" s="1115"/>
      <c r="O226" s="1115"/>
      <c r="P226" s="1116"/>
      <c r="Q226" s="753"/>
      <c r="R226" s="753"/>
      <c r="S226" s="755"/>
      <c r="T226" s="769"/>
      <c r="U226" s="771"/>
      <c r="V226" s="772"/>
      <c r="W226" s="710"/>
      <c r="X226" s="868"/>
      <c r="Y226" s="868"/>
      <c r="Z226" s="868"/>
      <c r="AA226" s="868"/>
      <c r="AB226" s="868"/>
      <c r="AC226" s="868"/>
      <c r="AD226" s="868"/>
      <c r="AE226" s="868"/>
      <c r="AF226" s="868"/>
      <c r="AG226" s="868"/>
      <c r="AH226" s="868"/>
      <c r="AI226" s="868"/>
      <c r="AJ226" s="868"/>
      <c r="AK226" s="868"/>
      <c r="AL226" s="915"/>
      <c r="AM226" s="868"/>
      <c r="AN226" s="868"/>
      <c r="AO226" s="868"/>
      <c r="AP226" s="868"/>
      <c r="AQ226" s="706"/>
      <c r="AR226" s="706"/>
      <c r="AS226" s="706"/>
      <c r="AT226" s="706"/>
      <c r="AU226" s="706"/>
      <c r="AV226" s="706"/>
      <c r="AW226" s="706"/>
      <c r="AX226" s="706"/>
      <c r="AY226" s="706"/>
      <c r="AZ226" s="706"/>
      <c r="BA226" s="706"/>
      <c r="BB226" s="706"/>
      <c r="BC226" s="706"/>
      <c r="BD226" s="706"/>
      <c r="BE226" s="706"/>
      <c r="BF226" s="706"/>
      <c r="BG226" s="706"/>
      <c r="BH226" s="706"/>
      <c r="BI226" s="706"/>
      <c r="BJ226" s="706"/>
      <c r="BK226" s="706"/>
      <c r="BL226" s="706"/>
      <c r="BM226" s="706"/>
      <c r="BN226" s="706"/>
      <c r="BO226" s="706"/>
      <c r="BP226" s="706"/>
      <c r="BQ226" s="706"/>
      <c r="BR226" s="706"/>
      <c r="BS226" s="706"/>
      <c r="BT226" s="706"/>
      <c r="BU226" s="706"/>
      <c r="BV226" s="706"/>
      <c r="BW226" s="706"/>
      <c r="BX226" s="706"/>
      <c r="BY226" s="706"/>
      <c r="BZ226" s="706"/>
      <c r="CA226" s="706"/>
      <c r="CB226" s="706"/>
      <c r="CC226" s="706"/>
      <c r="CD226" s="706"/>
      <c r="CE226" s="706"/>
      <c r="CF226" s="706"/>
      <c r="CG226" s="706"/>
      <c r="CH226" s="706"/>
      <c r="CI226" s="706"/>
      <c r="CJ226" s="706"/>
      <c r="CK226" s="706"/>
      <c r="CL226" s="706"/>
      <c r="CM226" s="706"/>
      <c r="CN226" s="706"/>
      <c r="CO226" s="706"/>
      <c r="CP226" s="706"/>
      <c r="CQ226" s="706"/>
      <c r="CR226" s="706"/>
      <c r="CS226" s="706"/>
      <c r="CT226" s="706"/>
      <c r="CU226" s="706"/>
      <c r="CV226" s="706"/>
      <c r="CW226" s="706"/>
      <c r="CX226" s="706"/>
      <c r="CY226" s="706"/>
      <c r="CZ226" s="706"/>
      <c r="DA226" s="706"/>
      <c r="DB226" s="706"/>
      <c r="DC226" s="706"/>
      <c r="DD226" s="706"/>
      <c r="DE226" s="706"/>
      <c r="DF226" s="706"/>
      <c r="DG226" s="706"/>
      <c r="DH226" s="706"/>
      <c r="DI226" s="706"/>
      <c r="DJ226" s="706"/>
      <c r="DK226" s="706"/>
      <c r="DL226" s="706"/>
      <c r="DM226" s="706"/>
      <c r="DN226" s="706"/>
      <c r="DO226" s="706"/>
      <c r="DP226" s="706"/>
      <c r="DQ226" s="706"/>
      <c r="DR226" s="706"/>
      <c r="DS226" s="706"/>
      <c r="DT226" s="706"/>
      <c r="DU226" s="706"/>
      <c r="DV226" s="706"/>
      <c r="DW226" s="706"/>
      <c r="DX226" s="706"/>
      <c r="DY226" s="706"/>
      <c r="DZ226" s="706"/>
      <c r="EA226" s="706"/>
      <c r="EB226" s="706"/>
      <c r="EC226" s="706"/>
      <c r="ED226" s="706"/>
      <c r="EE226" s="706"/>
      <c r="EF226" s="706"/>
      <c r="EG226" s="706"/>
      <c r="EH226" s="706"/>
      <c r="EI226" s="706"/>
      <c r="EJ226" s="706"/>
      <c r="EK226" s="706"/>
      <c r="EL226" s="706"/>
      <c r="EM226" s="706"/>
      <c r="EN226" s="706"/>
      <c r="EO226" s="706"/>
      <c r="EP226" s="706"/>
      <c r="ES226" s="706"/>
      <c r="ET226" s="706"/>
      <c r="EU226" s="706"/>
      <c r="EV226" s="706"/>
      <c r="EW226" s="706"/>
      <c r="EX226" s="706"/>
      <c r="EY226" s="706"/>
      <c r="EZ226" s="706"/>
      <c r="FA226" s="706"/>
      <c r="FB226" s="706"/>
      <c r="FC226" s="706"/>
      <c r="FD226" s="706"/>
      <c r="FE226" s="706"/>
      <c r="FF226" s="706"/>
      <c r="FG226" s="706"/>
      <c r="FH226" s="706"/>
      <c r="FI226" s="706"/>
      <c r="FJ226" s="706"/>
      <c r="FK226" s="706"/>
      <c r="FL226" s="706"/>
      <c r="FM226" s="706"/>
      <c r="FN226" s="706"/>
      <c r="FO226" s="706"/>
      <c r="FP226" s="706"/>
      <c r="FQ226" s="706"/>
      <c r="FR226" s="706"/>
      <c r="FS226" s="706"/>
      <c r="FT226" s="706"/>
      <c r="FU226" s="706"/>
      <c r="FV226" s="706"/>
      <c r="FX226" s="1035"/>
    </row>
    <row r="227" spans="1:243" s="1034" customFormat="1" ht="27" customHeight="1" x14ac:dyDescent="0.25">
      <c r="A227" s="1122">
        <v>234</v>
      </c>
      <c r="B227" s="694" t="s">
        <v>1308</v>
      </c>
      <c r="C227" s="696">
        <v>219</v>
      </c>
      <c r="D227" s="697">
        <v>632</v>
      </c>
      <c r="E227" s="707">
        <v>40</v>
      </c>
      <c r="F227" s="696" t="s">
        <v>1121</v>
      </c>
      <c r="G227" s="696" t="s">
        <v>1537</v>
      </c>
      <c r="H227" s="767" t="s">
        <v>1127</v>
      </c>
      <c r="I227" s="752" t="s">
        <v>1113</v>
      </c>
      <c r="J227" s="753" t="s">
        <v>1309</v>
      </c>
      <c r="K227" s="753" t="s">
        <v>1151</v>
      </c>
      <c r="L227" s="753" t="s">
        <v>1116</v>
      </c>
      <c r="M227" s="753" t="s">
        <v>1310</v>
      </c>
      <c r="N227" s="753" t="s">
        <v>1311</v>
      </c>
      <c r="O227" s="753" t="s">
        <v>1128</v>
      </c>
      <c r="P227" s="753" t="s">
        <v>1134</v>
      </c>
      <c r="Q227" s="753" t="s">
        <v>1120</v>
      </c>
      <c r="R227" s="753" t="s">
        <v>1120</v>
      </c>
      <c r="S227" s="755">
        <v>5</v>
      </c>
      <c r="T227" s="916">
        <v>5.0999999999999996</v>
      </c>
      <c r="U227" s="757">
        <v>41091</v>
      </c>
      <c r="V227" s="758">
        <v>41426</v>
      </c>
      <c r="W227" s="701">
        <v>25</v>
      </c>
      <c r="X227" s="1081"/>
      <c r="Y227" s="1082">
        <v>673700</v>
      </c>
      <c r="Z227" s="1081">
        <f t="shared" ref="Z227:Z234" si="29">Y227+X227</f>
        <v>673700</v>
      </c>
      <c r="AA227" s="868"/>
      <c r="AB227" s="868">
        <v>50000</v>
      </c>
      <c r="AC227" s="868">
        <v>50000</v>
      </c>
      <c r="AD227" s="868">
        <v>50000</v>
      </c>
      <c r="AE227" s="868">
        <v>50000</v>
      </c>
      <c r="AF227" s="868">
        <v>50000</v>
      </c>
      <c r="AG227" s="868">
        <v>50000</v>
      </c>
      <c r="AH227" s="868">
        <v>50000</v>
      </c>
      <c r="AI227" s="868">
        <v>50000</v>
      </c>
      <c r="AJ227" s="868">
        <v>73700</v>
      </c>
      <c r="AK227" s="868">
        <v>50000</v>
      </c>
      <c r="AL227" s="868">
        <v>150000</v>
      </c>
      <c r="AM227" s="868">
        <f t="shared" ref="AM227:AM234" si="30">SUM(AA227:AL227)</f>
        <v>673700</v>
      </c>
      <c r="AN227" s="868">
        <f t="shared" ref="AN227:AN234" si="31">Z227-AM227</f>
        <v>0</v>
      </c>
      <c r="AO227" s="868"/>
      <c r="AP227" s="868"/>
      <c r="AQ227" s="704"/>
      <c r="AR227" s="704"/>
      <c r="AS227" s="704"/>
      <c r="AT227" s="704"/>
      <c r="AU227" s="704"/>
      <c r="AV227" s="704"/>
      <c r="AW227" s="704"/>
      <c r="AX227" s="704"/>
      <c r="AY227" s="704"/>
      <c r="AZ227" s="704"/>
      <c r="BA227" s="704"/>
      <c r="BB227" s="704"/>
      <c r="BC227" s="704"/>
      <c r="BD227" s="704"/>
      <c r="BE227" s="704"/>
      <c r="BF227" s="704"/>
      <c r="BG227" s="704"/>
      <c r="BH227" s="704"/>
      <c r="BI227" s="704"/>
      <c r="BJ227" s="704"/>
      <c r="BK227" s="704"/>
      <c r="BL227" s="704"/>
      <c r="BM227" s="704"/>
      <c r="BN227" s="704"/>
      <c r="BO227" s="704"/>
      <c r="BP227" s="704"/>
      <c r="BQ227" s="704"/>
      <c r="BR227" s="704"/>
      <c r="BS227" s="704"/>
      <c r="BT227" s="704"/>
      <c r="BU227" s="704"/>
      <c r="BV227" s="704"/>
      <c r="BW227" s="704"/>
      <c r="BX227" s="704"/>
      <c r="BY227" s="704"/>
      <c r="BZ227" s="704"/>
      <c r="CA227" s="704"/>
      <c r="CB227" s="704"/>
      <c r="CC227" s="704"/>
      <c r="CD227" s="704"/>
      <c r="CE227" s="704"/>
      <c r="CF227" s="704"/>
      <c r="CG227" s="704"/>
      <c r="CH227" s="704"/>
      <c r="CI227" s="704"/>
      <c r="CJ227" s="704"/>
      <c r="CK227" s="704"/>
      <c r="CL227" s="704"/>
      <c r="CM227" s="704"/>
      <c r="CN227" s="704"/>
      <c r="CO227" s="704"/>
      <c r="CP227" s="704"/>
      <c r="CQ227" s="704"/>
      <c r="CR227" s="704"/>
      <c r="CS227" s="704"/>
      <c r="CT227" s="704"/>
      <c r="CU227" s="704"/>
      <c r="CV227" s="704"/>
      <c r="CW227" s="704"/>
      <c r="CX227" s="704"/>
      <c r="CY227" s="704"/>
      <c r="CZ227" s="704"/>
      <c r="DA227" s="704"/>
      <c r="DB227" s="704"/>
      <c r="DC227" s="704"/>
      <c r="DD227" s="704"/>
      <c r="DE227" s="704"/>
      <c r="DF227" s="704"/>
      <c r="DG227" s="704"/>
      <c r="DH227" s="704"/>
      <c r="DI227" s="704"/>
      <c r="DJ227" s="704"/>
      <c r="DK227" s="704"/>
      <c r="DL227" s="704"/>
      <c r="DM227" s="704"/>
      <c r="DN227" s="704"/>
      <c r="DO227" s="704"/>
      <c r="DP227" s="704"/>
      <c r="DQ227" s="704"/>
      <c r="DR227" s="704"/>
      <c r="DS227" s="704"/>
      <c r="DT227" s="704"/>
      <c r="DU227" s="704"/>
      <c r="DV227" s="704"/>
      <c r="DW227" s="704"/>
      <c r="DX227" s="704"/>
      <c r="DY227" s="704"/>
      <c r="DZ227" s="704"/>
      <c r="EA227" s="704"/>
      <c r="EB227" s="704"/>
      <c r="EC227" s="704"/>
      <c r="ED227" s="706"/>
      <c r="EE227" s="706"/>
      <c r="EF227" s="704"/>
      <c r="EG227" s="704"/>
      <c r="EH227" s="704"/>
      <c r="EI227" s="704"/>
      <c r="EJ227" s="704"/>
      <c r="EK227" s="704"/>
      <c r="EL227" s="704"/>
      <c r="EM227" s="704"/>
      <c r="EN227" s="704"/>
      <c r="EO227" s="704"/>
      <c r="EP227" s="704"/>
      <c r="EQ227" s="704"/>
      <c r="ER227" s="704"/>
      <c r="ES227" s="704"/>
      <c r="ET227" s="704"/>
      <c r="EU227" s="704"/>
      <c r="EV227" s="704"/>
      <c r="EW227" s="704"/>
      <c r="EX227" s="704"/>
      <c r="EY227" s="704"/>
      <c r="EZ227" s="704"/>
      <c r="FA227" s="704"/>
      <c r="FB227" s="704"/>
      <c r="FC227" s="704"/>
      <c r="FD227" s="704"/>
      <c r="FE227" s="704"/>
      <c r="FF227" s="704"/>
      <c r="FG227" s="704"/>
      <c r="FH227" s="704"/>
      <c r="FI227" s="706"/>
      <c r="FJ227" s="704"/>
      <c r="FK227" s="706"/>
      <c r="FL227" s="706"/>
      <c r="FM227" s="706"/>
      <c r="FN227" s="706"/>
      <c r="FO227" s="706"/>
      <c r="FP227" s="706"/>
      <c r="FQ227" s="706"/>
      <c r="FR227" s="706"/>
      <c r="FS227" s="706"/>
      <c r="FT227" s="706"/>
      <c r="FU227" s="706"/>
      <c r="FV227" s="706"/>
      <c r="FW227" s="706"/>
      <c r="FX227" s="706"/>
      <c r="FY227" s="706"/>
      <c r="FZ227" s="706"/>
      <c r="GA227" s="706"/>
      <c r="GB227" s="706"/>
      <c r="GC227" s="706"/>
      <c r="GD227" s="706"/>
      <c r="GE227" s="706"/>
      <c r="GF227" s="706"/>
      <c r="GG227" s="706"/>
      <c r="GH227" s="706"/>
      <c r="GI227" s="706"/>
      <c r="HS227" s="704"/>
      <c r="HT227" s="704"/>
      <c r="HU227" s="704"/>
    </row>
    <row r="228" spans="1:243" s="1034" customFormat="1" ht="27" customHeight="1" x14ac:dyDescent="0.25">
      <c r="A228" s="691">
        <v>235</v>
      </c>
      <c r="B228" s="694" t="s">
        <v>1308</v>
      </c>
      <c r="C228" s="696">
        <v>219</v>
      </c>
      <c r="D228" s="697">
        <v>632</v>
      </c>
      <c r="E228" s="707">
        <v>46</v>
      </c>
      <c r="F228" s="696" t="s">
        <v>1121</v>
      </c>
      <c r="G228" s="696" t="s">
        <v>1538</v>
      </c>
      <c r="H228" s="767" t="s">
        <v>1127</v>
      </c>
      <c r="I228" s="752" t="s">
        <v>1113</v>
      </c>
      <c r="J228" s="761" t="s">
        <v>1309</v>
      </c>
      <c r="K228" s="753" t="s">
        <v>1115</v>
      </c>
      <c r="L228" s="753" t="s">
        <v>1116</v>
      </c>
      <c r="M228" s="753" t="s">
        <v>1310</v>
      </c>
      <c r="N228" s="753" t="s">
        <v>1539</v>
      </c>
      <c r="O228" s="753" t="s">
        <v>1539</v>
      </c>
      <c r="P228" s="753" t="s">
        <v>1129</v>
      </c>
      <c r="Q228" s="753" t="s">
        <v>1120</v>
      </c>
      <c r="R228" s="753" t="s">
        <v>1120</v>
      </c>
      <c r="S228" s="755">
        <v>5</v>
      </c>
      <c r="T228" s="763">
        <v>5.0999999999999996</v>
      </c>
      <c r="U228" s="757">
        <v>41334</v>
      </c>
      <c r="V228" s="771">
        <v>41426</v>
      </c>
      <c r="W228" s="874">
        <v>5</v>
      </c>
      <c r="X228" s="1081"/>
      <c r="Y228" s="1082">
        <v>10000</v>
      </c>
      <c r="Z228" s="1081">
        <f t="shared" si="29"/>
        <v>10000</v>
      </c>
      <c r="AA228" s="868"/>
      <c r="AB228" s="868"/>
      <c r="AC228" s="868">
        <v>10000</v>
      </c>
      <c r="AD228" s="868"/>
      <c r="AE228" s="868"/>
      <c r="AF228" s="868"/>
      <c r="AG228" s="868"/>
      <c r="AH228" s="868"/>
      <c r="AI228" s="868"/>
      <c r="AJ228" s="868"/>
      <c r="AK228" s="868"/>
      <c r="AL228" s="868"/>
      <c r="AM228" s="868">
        <f t="shared" si="30"/>
        <v>10000</v>
      </c>
      <c r="AN228" s="868">
        <f t="shared" si="31"/>
        <v>0</v>
      </c>
      <c r="AO228" s="868"/>
      <c r="AP228" s="868"/>
      <c r="AQ228" s="704"/>
      <c r="AR228" s="704"/>
      <c r="AS228" s="704"/>
      <c r="AT228" s="704"/>
      <c r="AU228" s="704"/>
      <c r="AV228" s="704"/>
      <c r="AW228" s="704"/>
      <c r="AX228" s="704"/>
      <c r="AY228" s="704"/>
      <c r="AZ228" s="704"/>
      <c r="BA228" s="704"/>
      <c r="BB228" s="704"/>
      <c r="BC228" s="704"/>
      <c r="BD228" s="704"/>
      <c r="BE228" s="704"/>
      <c r="BF228" s="704"/>
      <c r="BG228" s="704"/>
      <c r="BH228" s="704"/>
      <c r="BI228" s="704"/>
      <c r="BJ228" s="704"/>
      <c r="BK228" s="704"/>
      <c r="BL228" s="704"/>
      <c r="BM228" s="704"/>
      <c r="BN228" s="704"/>
      <c r="BO228" s="704"/>
      <c r="BP228" s="704"/>
      <c r="BQ228" s="704"/>
      <c r="BR228" s="704"/>
      <c r="BS228" s="704"/>
      <c r="BT228" s="704"/>
      <c r="BU228" s="704"/>
      <c r="BV228" s="704"/>
      <c r="BW228" s="704"/>
      <c r="BX228" s="704"/>
      <c r="BY228" s="704"/>
      <c r="BZ228" s="704"/>
      <c r="CA228" s="704"/>
      <c r="CB228" s="704"/>
      <c r="CC228" s="704"/>
      <c r="CD228" s="704"/>
      <c r="CE228" s="704"/>
      <c r="CF228" s="704"/>
      <c r="CG228" s="704"/>
      <c r="CH228" s="704"/>
      <c r="CI228" s="704"/>
      <c r="CJ228" s="704"/>
      <c r="CK228" s="704"/>
      <c r="CL228" s="704"/>
      <c r="CM228" s="704"/>
      <c r="CN228" s="704"/>
      <c r="CO228" s="704"/>
      <c r="CP228" s="704"/>
      <c r="CQ228" s="704"/>
      <c r="CR228" s="704"/>
      <c r="CS228" s="704"/>
      <c r="CT228" s="704"/>
      <c r="CU228" s="704"/>
      <c r="CV228" s="704"/>
      <c r="CW228" s="704"/>
      <c r="CX228" s="704"/>
      <c r="CY228" s="704"/>
      <c r="CZ228" s="704"/>
      <c r="DA228" s="704"/>
      <c r="DB228" s="704"/>
      <c r="DC228" s="704"/>
      <c r="DD228" s="704"/>
      <c r="DE228" s="704"/>
      <c r="DF228" s="704"/>
      <c r="DG228" s="704"/>
      <c r="DH228" s="704"/>
      <c r="DI228" s="704"/>
      <c r="DJ228" s="704"/>
      <c r="DK228" s="704"/>
      <c r="DL228" s="704"/>
      <c r="DM228" s="704"/>
      <c r="DN228" s="704"/>
      <c r="DO228" s="704"/>
      <c r="DP228" s="704"/>
      <c r="DQ228" s="706"/>
      <c r="DR228" s="706"/>
      <c r="DS228" s="706"/>
      <c r="DT228" s="706"/>
      <c r="DU228" s="706"/>
      <c r="DV228" s="706"/>
      <c r="DW228" s="706"/>
      <c r="DX228" s="706"/>
      <c r="DY228" s="706"/>
      <c r="DZ228" s="706"/>
      <c r="EA228" s="706"/>
      <c r="EB228" s="706"/>
      <c r="EC228" s="706"/>
      <c r="ED228" s="706"/>
      <c r="EE228" s="706"/>
      <c r="EF228" s="704"/>
      <c r="EG228" s="704"/>
      <c r="EH228" s="704"/>
      <c r="EI228" s="704"/>
      <c r="EJ228" s="704"/>
      <c r="EK228" s="704"/>
      <c r="EL228" s="704"/>
      <c r="EM228" s="704"/>
      <c r="EN228" s="704"/>
      <c r="EO228" s="704"/>
      <c r="EP228" s="704"/>
      <c r="EQ228" s="704"/>
      <c r="ER228" s="704"/>
      <c r="ES228" s="704"/>
      <c r="ET228" s="704"/>
      <c r="EU228" s="704"/>
      <c r="EV228" s="704"/>
      <c r="EW228" s="704"/>
      <c r="EX228" s="704"/>
      <c r="EY228" s="704"/>
      <c r="EZ228" s="704"/>
      <c r="FA228" s="704"/>
      <c r="FB228" s="704"/>
      <c r="FC228" s="704"/>
      <c r="FD228" s="704"/>
      <c r="FE228" s="704"/>
      <c r="FF228" s="704"/>
      <c r="FG228" s="704"/>
      <c r="FH228" s="704"/>
      <c r="FI228" s="706"/>
      <c r="FJ228" s="704"/>
      <c r="HS228" s="704"/>
      <c r="HT228" s="704"/>
      <c r="HU228" s="704"/>
      <c r="HV228" s="706"/>
      <c r="HW228" s="706"/>
      <c r="HX228" s="706"/>
      <c r="HY228" s="706"/>
      <c r="HZ228" s="706"/>
      <c r="IA228" s="706"/>
      <c r="IB228" s="706"/>
      <c r="IC228" s="706"/>
    </row>
    <row r="229" spans="1:243" s="1034" customFormat="1" ht="27" customHeight="1" x14ac:dyDescent="0.25">
      <c r="A229" s="691">
        <v>119</v>
      </c>
      <c r="B229" s="694" t="s">
        <v>1308</v>
      </c>
      <c r="C229" s="696">
        <v>240</v>
      </c>
      <c r="D229" s="697">
        <v>532</v>
      </c>
      <c r="E229" s="707">
        <v>6</v>
      </c>
      <c r="F229" s="696" t="s">
        <v>1121</v>
      </c>
      <c r="G229" s="696" t="s">
        <v>1542</v>
      </c>
      <c r="H229" s="767" t="s">
        <v>1112</v>
      </c>
      <c r="I229" s="752" t="s">
        <v>1113</v>
      </c>
      <c r="J229" s="753" t="s">
        <v>1309</v>
      </c>
      <c r="K229" s="753" t="s">
        <v>1115</v>
      </c>
      <c r="L229" s="753" t="s">
        <v>1116</v>
      </c>
      <c r="M229" s="753" t="s">
        <v>1310</v>
      </c>
      <c r="N229" s="764" t="s">
        <v>1311</v>
      </c>
      <c r="O229" s="764" t="s">
        <v>1311</v>
      </c>
      <c r="P229" s="753" t="s">
        <v>1543</v>
      </c>
      <c r="Q229" s="753" t="s">
        <v>1120</v>
      </c>
      <c r="R229" s="753" t="s">
        <v>1120</v>
      </c>
      <c r="S229" s="755">
        <v>5</v>
      </c>
      <c r="T229" s="778">
        <v>5.0999999999999996</v>
      </c>
      <c r="U229" s="772">
        <v>41275</v>
      </c>
      <c r="V229" s="771">
        <v>41426</v>
      </c>
      <c r="W229" s="701">
        <v>25</v>
      </c>
      <c r="X229" s="1081">
        <f>3000000-1000000</f>
        <v>2000000</v>
      </c>
      <c r="Y229" s="1082">
        <v>1901600</v>
      </c>
      <c r="Z229" s="1081">
        <f t="shared" si="29"/>
        <v>3901600</v>
      </c>
      <c r="AA229" s="868"/>
      <c r="AB229" s="868">
        <v>390000</v>
      </c>
      <c r="AC229" s="868">
        <v>390000</v>
      </c>
      <c r="AD229" s="868">
        <v>390000</v>
      </c>
      <c r="AE229" s="868">
        <v>390000</v>
      </c>
      <c r="AF229" s="868">
        <v>390000</v>
      </c>
      <c r="AG229" s="868">
        <v>390000</v>
      </c>
      <c r="AH229" s="868">
        <v>390000</v>
      </c>
      <c r="AI229" s="868">
        <v>390000</v>
      </c>
      <c r="AJ229" s="868">
        <v>390000</v>
      </c>
      <c r="AK229" s="868">
        <v>391600</v>
      </c>
      <c r="AL229" s="868"/>
      <c r="AM229" s="868">
        <f t="shared" si="30"/>
        <v>3901600</v>
      </c>
      <c r="AN229" s="868">
        <f t="shared" si="31"/>
        <v>0</v>
      </c>
      <c r="AO229" s="868"/>
      <c r="AP229" s="868"/>
      <c r="AQ229" s="704"/>
      <c r="AR229" s="704"/>
      <c r="AS229" s="704"/>
      <c r="AT229" s="704"/>
      <c r="AU229" s="704"/>
      <c r="AV229" s="704"/>
      <c r="AW229" s="704"/>
      <c r="AX229" s="704"/>
      <c r="AY229" s="704"/>
      <c r="AZ229" s="704"/>
      <c r="BA229" s="704"/>
      <c r="BB229" s="704"/>
      <c r="BC229" s="704"/>
      <c r="BD229" s="704"/>
      <c r="BE229" s="704"/>
      <c r="BF229" s="704"/>
      <c r="BG229" s="704"/>
      <c r="BH229" s="704"/>
      <c r="BI229" s="704"/>
      <c r="BJ229" s="704"/>
      <c r="BK229" s="704"/>
      <c r="BL229" s="704"/>
      <c r="BM229" s="704"/>
      <c r="BN229" s="704"/>
      <c r="BO229" s="704"/>
      <c r="BP229" s="704"/>
      <c r="BQ229" s="704"/>
      <c r="BR229" s="704"/>
      <c r="BS229" s="704"/>
      <c r="BT229" s="704"/>
      <c r="BU229" s="704"/>
      <c r="BV229" s="704"/>
      <c r="BW229" s="704"/>
      <c r="BX229" s="704"/>
      <c r="BY229" s="704"/>
      <c r="BZ229" s="704"/>
      <c r="CA229" s="704"/>
      <c r="CB229" s="704"/>
      <c r="CC229" s="704"/>
      <c r="CD229" s="704"/>
      <c r="CE229" s="704"/>
      <c r="CF229" s="704"/>
      <c r="CG229" s="704"/>
      <c r="CH229" s="704"/>
      <c r="CI229" s="704"/>
      <c r="CJ229" s="704"/>
      <c r="CK229" s="704"/>
      <c r="CL229" s="704"/>
      <c r="CM229" s="704"/>
      <c r="CN229" s="704"/>
      <c r="CO229" s="704"/>
      <c r="CP229" s="704"/>
      <c r="CQ229" s="704"/>
      <c r="CR229" s="704"/>
      <c r="CS229" s="704"/>
      <c r="CT229" s="704"/>
      <c r="CU229" s="704"/>
      <c r="CV229" s="704"/>
      <c r="CW229" s="704"/>
      <c r="CX229" s="704"/>
      <c r="CY229" s="704"/>
      <c r="CZ229" s="704"/>
      <c r="DA229" s="704"/>
      <c r="DB229" s="704"/>
      <c r="DC229" s="704"/>
      <c r="DD229" s="704"/>
      <c r="DE229" s="704"/>
      <c r="DF229" s="704"/>
      <c r="DG229" s="704"/>
      <c r="DH229" s="704"/>
      <c r="DI229" s="704"/>
      <c r="DJ229" s="704"/>
      <c r="DK229" s="704"/>
      <c r="DL229" s="704"/>
      <c r="DM229" s="704"/>
      <c r="DN229" s="704"/>
      <c r="DO229" s="704"/>
      <c r="DP229" s="704"/>
      <c r="DQ229" s="704"/>
      <c r="DR229" s="704"/>
      <c r="DS229" s="704"/>
      <c r="DT229" s="704"/>
      <c r="DU229" s="704"/>
      <c r="DV229" s="704"/>
      <c r="DW229" s="704"/>
      <c r="DX229" s="704"/>
      <c r="DY229" s="704"/>
      <c r="DZ229" s="704"/>
      <c r="EA229" s="704"/>
      <c r="EB229" s="704"/>
      <c r="EC229" s="706"/>
      <c r="ED229" s="704"/>
      <c r="EE229" s="704"/>
      <c r="EF229" s="704"/>
      <c r="EG229" s="704"/>
      <c r="EH229" s="704"/>
      <c r="EI229" s="704"/>
      <c r="EJ229" s="704"/>
      <c r="EK229" s="704"/>
      <c r="EL229" s="704"/>
      <c r="EM229" s="704"/>
      <c r="EN229" s="704"/>
      <c r="EO229" s="704"/>
      <c r="EP229" s="704"/>
      <c r="EQ229" s="704"/>
      <c r="ER229" s="704"/>
      <c r="ES229" s="704"/>
      <c r="ET229" s="704"/>
      <c r="EU229" s="704"/>
      <c r="EV229" s="704"/>
      <c r="EW229" s="704"/>
      <c r="EX229" s="704"/>
      <c r="EY229" s="704"/>
      <c r="EZ229" s="704"/>
      <c r="FA229" s="704"/>
      <c r="FB229" s="704"/>
      <c r="FC229" s="704"/>
      <c r="FD229" s="704"/>
      <c r="FE229" s="704"/>
      <c r="FF229" s="704"/>
      <c r="FG229" s="704"/>
      <c r="FH229" s="704"/>
      <c r="FI229" s="706"/>
      <c r="FJ229" s="704"/>
      <c r="GJ229" s="706"/>
      <c r="GK229" s="706"/>
      <c r="GL229" s="706"/>
      <c r="GM229" s="706"/>
      <c r="GN229" s="706"/>
      <c r="GO229" s="706"/>
      <c r="GP229" s="706"/>
      <c r="GQ229" s="706"/>
      <c r="GR229" s="706"/>
      <c r="GS229" s="706"/>
      <c r="GT229" s="706"/>
      <c r="GU229" s="706"/>
      <c r="GV229" s="706"/>
      <c r="GW229" s="706"/>
      <c r="GX229" s="706"/>
      <c r="GY229" s="706"/>
      <c r="GZ229" s="706"/>
      <c r="HA229" s="706"/>
      <c r="HB229" s="706"/>
      <c r="HC229" s="706"/>
      <c r="HD229" s="706"/>
      <c r="HE229" s="706"/>
      <c r="HF229" s="706"/>
      <c r="HG229" s="706"/>
      <c r="HH229" s="706"/>
      <c r="HI229" s="706"/>
      <c r="HJ229" s="706"/>
      <c r="HK229" s="706"/>
      <c r="HL229" s="706"/>
      <c r="HM229" s="706"/>
      <c r="HN229" s="706"/>
      <c r="HO229" s="706"/>
      <c r="HP229" s="706"/>
      <c r="HQ229" s="706"/>
      <c r="HR229" s="706"/>
      <c r="HV229" s="706"/>
      <c r="HW229" s="706"/>
      <c r="HX229" s="706"/>
      <c r="HY229" s="706"/>
      <c r="HZ229" s="706"/>
      <c r="IA229" s="706"/>
      <c r="IB229" s="706"/>
      <c r="IC229" s="706"/>
      <c r="ID229" s="706"/>
    </row>
    <row r="230" spans="1:243" s="1034" customFormat="1" ht="27" customHeight="1" x14ac:dyDescent="0.25">
      <c r="A230" s="1122">
        <v>120</v>
      </c>
      <c r="B230" s="694" t="s">
        <v>1308</v>
      </c>
      <c r="C230" s="696">
        <v>240</v>
      </c>
      <c r="D230" s="697">
        <v>532</v>
      </c>
      <c r="E230" s="707">
        <v>7</v>
      </c>
      <c r="F230" s="696" t="s">
        <v>1121</v>
      </c>
      <c r="G230" s="696" t="s">
        <v>1314</v>
      </c>
      <c r="H230" s="761" t="s">
        <v>1112</v>
      </c>
      <c r="I230" s="767" t="s">
        <v>1113</v>
      </c>
      <c r="J230" s="753" t="s">
        <v>1309</v>
      </c>
      <c r="K230" s="761" t="s">
        <v>1115</v>
      </c>
      <c r="L230" s="761" t="s">
        <v>1116</v>
      </c>
      <c r="M230" s="753" t="s">
        <v>1310</v>
      </c>
      <c r="N230" s="764" t="s">
        <v>1311</v>
      </c>
      <c r="O230" s="764" t="s">
        <v>1311</v>
      </c>
      <c r="P230" s="753" t="s">
        <v>1313</v>
      </c>
      <c r="Q230" s="753" t="s">
        <v>1160</v>
      </c>
      <c r="R230" s="753" t="s">
        <v>1160</v>
      </c>
      <c r="S230" s="755">
        <v>5</v>
      </c>
      <c r="T230" s="778">
        <v>5.0999999999999996</v>
      </c>
      <c r="U230" s="771">
        <v>41456</v>
      </c>
      <c r="V230" s="772">
        <v>42522</v>
      </c>
      <c r="W230" s="874">
        <v>25</v>
      </c>
      <c r="X230" s="1081">
        <v>789000</v>
      </c>
      <c r="Y230" s="1081"/>
      <c r="Z230" s="1081">
        <f t="shared" si="29"/>
        <v>789000</v>
      </c>
      <c r="AA230" s="868"/>
      <c r="AB230" s="868"/>
      <c r="AC230" s="868"/>
      <c r="AD230" s="868"/>
      <c r="AE230" s="868"/>
      <c r="AF230" s="868"/>
      <c r="AG230" s="868"/>
      <c r="AH230" s="868"/>
      <c r="AI230" s="868"/>
      <c r="AJ230" s="868"/>
      <c r="AK230" s="868"/>
      <c r="AL230" s="868">
        <v>789000</v>
      </c>
      <c r="AM230" s="868">
        <f t="shared" si="30"/>
        <v>789000</v>
      </c>
      <c r="AN230" s="868">
        <f t="shared" si="31"/>
        <v>0</v>
      </c>
      <c r="AO230" s="915">
        <v>605000</v>
      </c>
      <c r="AP230" s="868">
        <v>552000</v>
      </c>
      <c r="AQ230" s="706"/>
      <c r="AR230" s="706"/>
      <c r="AS230" s="706"/>
      <c r="AT230" s="706"/>
      <c r="AU230" s="706"/>
      <c r="AV230" s="706"/>
      <c r="AW230" s="706"/>
      <c r="AX230" s="706"/>
      <c r="AY230" s="706"/>
      <c r="AZ230" s="706"/>
      <c r="BA230" s="706"/>
      <c r="BB230" s="706"/>
      <c r="BC230" s="706"/>
      <c r="BD230" s="706"/>
      <c r="BE230" s="706"/>
      <c r="BF230" s="706"/>
      <c r="BG230" s="706"/>
      <c r="BH230" s="706"/>
      <c r="BI230" s="706"/>
      <c r="BJ230" s="706"/>
      <c r="BK230" s="706"/>
      <c r="BL230" s="706"/>
      <c r="BM230" s="706"/>
      <c r="BN230" s="706"/>
      <c r="BO230" s="706"/>
      <c r="BP230" s="706"/>
      <c r="BQ230" s="706"/>
      <c r="BR230" s="706"/>
      <c r="BS230" s="706"/>
      <c r="BT230" s="706"/>
      <c r="BU230" s="706"/>
      <c r="BV230" s="706"/>
      <c r="BW230" s="706"/>
      <c r="BX230" s="706"/>
      <c r="BY230" s="706"/>
      <c r="BZ230" s="706"/>
      <c r="CA230" s="706"/>
      <c r="CB230" s="706"/>
      <c r="CC230" s="706"/>
      <c r="CD230" s="706"/>
      <c r="CE230" s="706"/>
      <c r="CF230" s="706"/>
      <c r="CG230" s="706"/>
      <c r="CH230" s="706"/>
      <c r="CI230" s="706"/>
      <c r="CJ230" s="706"/>
      <c r="CK230" s="706"/>
      <c r="CL230" s="706"/>
      <c r="CM230" s="706"/>
      <c r="CN230" s="706"/>
      <c r="CO230" s="706"/>
      <c r="CP230" s="706"/>
      <c r="CQ230" s="706"/>
      <c r="CR230" s="706"/>
      <c r="CS230" s="706"/>
      <c r="CT230" s="706"/>
      <c r="CU230" s="706"/>
      <c r="CV230" s="706"/>
      <c r="CW230" s="706"/>
      <c r="CX230" s="706"/>
      <c r="CY230" s="706"/>
      <c r="CZ230" s="706"/>
      <c r="DA230" s="706"/>
      <c r="DB230" s="706"/>
      <c r="DC230" s="706"/>
      <c r="DD230" s="706"/>
      <c r="DE230" s="706"/>
      <c r="DF230" s="706"/>
      <c r="DG230" s="706"/>
      <c r="DH230" s="706"/>
      <c r="DI230" s="706"/>
      <c r="DJ230" s="706"/>
      <c r="DK230" s="706"/>
      <c r="DL230" s="706"/>
      <c r="DM230" s="706"/>
      <c r="DN230" s="706"/>
      <c r="DO230" s="706"/>
      <c r="DP230" s="706"/>
      <c r="DQ230" s="706"/>
      <c r="DR230" s="706"/>
      <c r="DS230" s="706"/>
      <c r="DT230" s="706"/>
      <c r="DU230" s="706"/>
      <c r="DV230" s="706"/>
      <c r="DW230" s="706"/>
      <c r="DX230" s="706"/>
      <c r="DY230" s="706"/>
      <c r="DZ230" s="706"/>
      <c r="EA230" s="706"/>
      <c r="EB230" s="706"/>
      <c r="EC230" s="706"/>
      <c r="ED230" s="704"/>
      <c r="EE230" s="704"/>
      <c r="EF230" s="706"/>
      <c r="EG230" s="706"/>
      <c r="EH230" s="706"/>
      <c r="EI230" s="706"/>
      <c r="EJ230" s="706"/>
      <c r="EK230" s="706"/>
      <c r="EL230" s="706"/>
      <c r="EM230" s="706"/>
      <c r="EN230" s="706"/>
      <c r="EO230" s="706"/>
      <c r="EP230" s="706"/>
      <c r="EQ230" s="706"/>
      <c r="ER230" s="706"/>
      <c r="ES230" s="706"/>
      <c r="ET230" s="706"/>
      <c r="EU230" s="706"/>
      <c r="EV230" s="706"/>
      <c r="EW230" s="706"/>
      <c r="EX230" s="706"/>
      <c r="EY230" s="706"/>
      <c r="EZ230" s="706"/>
      <c r="FA230" s="706"/>
      <c r="FB230" s="706"/>
      <c r="FC230" s="706"/>
      <c r="FD230" s="706"/>
      <c r="FE230" s="706"/>
      <c r="FF230" s="706"/>
      <c r="FG230" s="706"/>
      <c r="FH230" s="706"/>
      <c r="FI230" s="706"/>
      <c r="FJ230" s="704"/>
      <c r="FK230" s="1035"/>
      <c r="FL230" s="704"/>
      <c r="FM230" s="704"/>
      <c r="FN230" s="704"/>
      <c r="FO230" s="704"/>
      <c r="FP230" s="704"/>
      <c r="FQ230" s="704"/>
      <c r="FR230" s="704"/>
      <c r="FS230" s="704"/>
      <c r="FT230" s="704"/>
      <c r="FU230" s="704"/>
      <c r="FV230" s="704"/>
      <c r="FW230" s="704"/>
      <c r="FX230" s="704"/>
      <c r="FY230" s="704"/>
      <c r="FZ230" s="704"/>
      <c r="GA230" s="704"/>
      <c r="GB230" s="704"/>
      <c r="GC230" s="704"/>
      <c r="GD230" s="704"/>
      <c r="GE230" s="704"/>
      <c r="GF230" s="704"/>
      <c r="GG230" s="704"/>
      <c r="GH230" s="704"/>
      <c r="GI230" s="704"/>
      <c r="GJ230" s="704"/>
      <c r="GK230" s="704"/>
      <c r="GL230" s="704"/>
      <c r="GM230" s="704"/>
      <c r="GN230" s="704"/>
      <c r="GO230" s="704"/>
      <c r="GP230" s="704"/>
      <c r="GQ230" s="704"/>
      <c r="GR230" s="704"/>
      <c r="GS230" s="704"/>
      <c r="GT230" s="704"/>
      <c r="GU230" s="704"/>
      <c r="GV230" s="704"/>
      <c r="GW230" s="704"/>
      <c r="GX230" s="704"/>
      <c r="GY230" s="704"/>
      <c r="GZ230" s="704"/>
      <c r="HA230" s="704"/>
      <c r="HB230" s="704"/>
      <c r="HC230" s="704"/>
      <c r="HD230" s="704"/>
      <c r="HE230" s="704"/>
      <c r="HF230" s="704"/>
      <c r="HG230" s="704"/>
      <c r="HH230" s="704"/>
      <c r="HI230" s="704"/>
      <c r="HJ230" s="704"/>
      <c r="HK230" s="704"/>
      <c r="HL230" s="704"/>
      <c r="HM230" s="704"/>
      <c r="HN230" s="704"/>
      <c r="HO230" s="704"/>
      <c r="HP230" s="704"/>
      <c r="HQ230" s="706"/>
      <c r="HR230" s="706"/>
      <c r="ID230" s="706"/>
    </row>
    <row r="231" spans="1:243" s="1034" customFormat="1" ht="27" customHeight="1" x14ac:dyDescent="0.25">
      <c r="A231" s="691">
        <v>121</v>
      </c>
      <c r="B231" s="694" t="s">
        <v>1308</v>
      </c>
      <c r="C231" s="696">
        <v>240</v>
      </c>
      <c r="D231" s="697">
        <v>544</v>
      </c>
      <c r="E231" s="707">
        <v>3</v>
      </c>
      <c r="F231" s="696" t="s">
        <v>1125</v>
      </c>
      <c r="G231" s="696" t="s">
        <v>1544</v>
      </c>
      <c r="H231" s="767" t="s">
        <v>1112</v>
      </c>
      <c r="I231" s="752" t="s">
        <v>1113</v>
      </c>
      <c r="J231" s="764" t="s">
        <v>1309</v>
      </c>
      <c r="K231" s="753" t="s">
        <v>1151</v>
      </c>
      <c r="L231" s="753" t="s">
        <v>1124</v>
      </c>
      <c r="M231" s="753" t="s">
        <v>1310</v>
      </c>
      <c r="N231" s="753" t="s">
        <v>1539</v>
      </c>
      <c r="O231" s="753" t="s">
        <v>1539</v>
      </c>
      <c r="P231" s="753" t="s">
        <v>1545</v>
      </c>
      <c r="Q231" s="753" t="s">
        <v>1120</v>
      </c>
      <c r="R231" s="753" t="s">
        <v>1120</v>
      </c>
      <c r="S231" s="755">
        <v>5</v>
      </c>
      <c r="T231" s="778">
        <v>5.0999999999999996</v>
      </c>
      <c r="U231" s="772">
        <v>41091</v>
      </c>
      <c r="V231" s="771">
        <v>41426</v>
      </c>
      <c r="W231" s="874">
        <v>7</v>
      </c>
      <c r="X231" s="1081"/>
      <c r="Y231" s="1082">
        <v>32200</v>
      </c>
      <c r="Z231" s="1081">
        <f t="shared" si="29"/>
        <v>32200</v>
      </c>
      <c r="AA231" s="868"/>
      <c r="AB231" s="868">
        <v>5000</v>
      </c>
      <c r="AC231" s="868">
        <v>5000</v>
      </c>
      <c r="AD231" s="868">
        <v>10000</v>
      </c>
      <c r="AE231" s="868">
        <v>12200</v>
      </c>
      <c r="AF231" s="868"/>
      <c r="AG231" s="868"/>
      <c r="AH231" s="868"/>
      <c r="AI231" s="868"/>
      <c r="AJ231" s="868"/>
      <c r="AK231" s="868"/>
      <c r="AL231" s="868"/>
      <c r="AM231" s="868">
        <f t="shared" si="30"/>
        <v>32200</v>
      </c>
      <c r="AN231" s="868">
        <f t="shared" si="31"/>
        <v>0</v>
      </c>
      <c r="AO231" s="868"/>
      <c r="AP231" s="868"/>
      <c r="AQ231" s="704"/>
      <c r="AR231" s="704"/>
      <c r="AS231" s="704"/>
      <c r="AT231" s="704"/>
      <c r="AU231" s="704"/>
      <c r="AV231" s="704"/>
      <c r="AW231" s="704"/>
      <c r="AX231" s="704"/>
      <c r="AY231" s="704"/>
      <c r="AZ231" s="704"/>
      <c r="BA231" s="704"/>
      <c r="BB231" s="704"/>
      <c r="BC231" s="704"/>
      <c r="BD231" s="704"/>
      <c r="BE231" s="704"/>
      <c r="BF231" s="704"/>
      <c r="BG231" s="704"/>
      <c r="BH231" s="704"/>
      <c r="BI231" s="704"/>
      <c r="BJ231" s="704"/>
      <c r="BK231" s="704"/>
      <c r="BL231" s="704"/>
      <c r="BM231" s="704"/>
      <c r="BN231" s="704"/>
      <c r="BO231" s="704"/>
      <c r="BP231" s="704"/>
      <c r="BQ231" s="704"/>
      <c r="BR231" s="704"/>
      <c r="BS231" s="704"/>
      <c r="BT231" s="704"/>
      <c r="BU231" s="704"/>
      <c r="BV231" s="704"/>
      <c r="BW231" s="704"/>
      <c r="BX231" s="704"/>
      <c r="BY231" s="704"/>
      <c r="BZ231" s="704"/>
      <c r="CA231" s="704"/>
      <c r="CB231" s="704"/>
      <c r="CC231" s="704"/>
      <c r="CD231" s="704"/>
      <c r="CE231" s="704"/>
      <c r="CF231" s="704"/>
      <c r="CG231" s="704"/>
      <c r="CH231" s="704"/>
      <c r="CI231" s="704"/>
      <c r="CJ231" s="704"/>
      <c r="CK231" s="704"/>
      <c r="CL231" s="704"/>
      <c r="CM231" s="704"/>
      <c r="CN231" s="704"/>
      <c r="CO231" s="704"/>
      <c r="CP231" s="704"/>
      <c r="CQ231" s="704"/>
      <c r="CR231" s="704"/>
      <c r="CS231" s="704"/>
      <c r="CT231" s="704"/>
      <c r="CU231" s="704"/>
      <c r="CV231" s="704"/>
      <c r="CW231" s="704"/>
      <c r="CX231" s="704"/>
      <c r="CY231" s="704"/>
      <c r="CZ231" s="704"/>
      <c r="DA231" s="704"/>
      <c r="DB231" s="704"/>
      <c r="DC231" s="704"/>
      <c r="DD231" s="704"/>
      <c r="DE231" s="704"/>
      <c r="DF231" s="704"/>
      <c r="DG231" s="704"/>
      <c r="DH231" s="704"/>
      <c r="DI231" s="704"/>
      <c r="DJ231" s="704"/>
      <c r="DK231" s="704"/>
      <c r="DL231" s="704"/>
      <c r="DM231" s="704"/>
      <c r="DN231" s="704"/>
      <c r="DO231" s="704"/>
      <c r="DP231" s="704"/>
      <c r="DQ231" s="706"/>
      <c r="DR231" s="706"/>
      <c r="DS231" s="706"/>
      <c r="DT231" s="706"/>
      <c r="DU231" s="706"/>
      <c r="DV231" s="706"/>
      <c r="DW231" s="706"/>
      <c r="DX231" s="706"/>
      <c r="DY231" s="706"/>
      <c r="DZ231" s="706"/>
      <c r="EA231" s="706"/>
      <c r="EB231" s="706"/>
      <c r="EC231" s="706"/>
      <c r="ED231" s="704"/>
      <c r="EE231" s="704"/>
      <c r="EF231" s="706"/>
      <c r="EG231" s="706"/>
      <c r="EH231" s="706"/>
      <c r="EI231" s="706"/>
      <c r="EJ231" s="706"/>
      <c r="EK231" s="706"/>
      <c r="EL231" s="706"/>
      <c r="EM231" s="706"/>
      <c r="EN231" s="706"/>
      <c r="EO231" s="706"/>
      <c r="EP231" s="706"/>
      <c r="EQ231" s="706"/>
      <c r="ER231" s="706"/>
      <c r="ES231" s="706"/>
      <c r="ET231" s="706"/>
      <c r="EU231" s="706"/>
      <c r="EV231" s="706"/>
      <c r="EW231" s="706"/>
      <c r="EX231" s="706"/>
      <c r="EY231" s="706"/>
      <c r="EZ231" s="706"/>
      <c r="FA231" s="706"/>
      <c r="FB231" s="706"/>
      <c r="FC231" s="706"/>
      <c r="FD231" s="706"/>
      <c r="FE231" s="706"/>
      <c r="FF231" s="706"/>
      <c r="FG231" s="706"/>
      <c r="FH231" s="706"/>
      <c r="FI231" s="704"/>
      <c r="FJ231" s="704"/>
    </row>
    <row r="232" spans="1:243" s="1034" customFormat="1" ht="27" customHeight="1" x14ac:dyDescent="0.25">
      <c r="A232" s="691">
        <v>122</v>
      </c>
      <c r="B232" s="694" t="s">
        <v>1308</v>
      </c>
      <c r="C232" s="696">
        <v>240</v>
      </c>
      <c r="D232" s="697">
        <v>544</v>
      </c>
      <c r="E232" s="707">
        <v>4</v>
      </c>
      <c r="F232" s="696" t="s">
        <v>1125</v>
      </c>
      <c r="G232" s="696" t="s">
        <v>1546</v>
      </c>
      <c r="H232" s="767" t="s">
        <v>1112</v>
      </c>
      <c r="I232" s="752" t="s">
        <v>1113</v>
      </c>
      <c r="J232" s="764" t="s">
        <v>1309</v>
      </c>
      <c r="K232" s="753" t="s">
        <v>1151</v>
      </c>
      <c r="L232" s="753" t="s">
        <v>1124</v>
      </c>
      <c r="M232" s="753" t="s">
        <v>1310</v>
      </c>
      <c r="N232" s="777" t="s">
        <v>1311</v>
      </c>
      <c r="O232" s="753" t="s">
        <v>1311</v>
      </c>
      <c r="P232" s="753" t="s">
        <v>1547</v>
      </c>
      <c r="Q232" s="753" t="s">
        <v>1120</v>
      </c>
      <c r="R232" s="753" t="s">
        <v>1120</v>
      </c>
      <c r="S232" s="755">
        <v>5</v>
      </c>
      <c r="T232" s="778">
        <v>5.0999999999999996</v>
      </c>
      <c r="U232" s="772">
        <v>41091</v>
      </c>
      <c r="V232" s="771">
        <v>41426</v>
      </c>
      <c r="W232" s="874">
        <v>7</v>
      </c>
      <c r="X232" s="1081"/>
      <c r="Y232" s="1082">
        <f>67600+17100-25000-32000</f>
        <v>27700</v>
      </c>
      <c r="Z232" s="1081">
        <f t="shared" si="29"/>
        <v>27700</v>
      </c>
      <c r="AA232" s="868"/>
      <c r="AB232" s="868">
        <v>5000</v>
      </c>
      <c r="AC232" s="868">
        <v>5000</v>
      </c>
      <c r="AD232" s="868">
        <v>10000</v>
      </c>
      <c r="AE232" s="868">
        <v>7700</v>
      </c>
      <c r="AF232" s="868"/>
      <c r="AG232" s="868"/>
      <c r="AH232" s="868"/>
      <c r="AI232" s="868"/>
      <c r="AJ232" s="868"/>
      <c r="AK232" s="868"/>
      <c r="AL232" s="868"/>
      <c r="AM232" s="868">
        <f t="shared" si="30"/>
        <v>27700</v>
      </c>
      <c r="AN232" s="868">
        <f t="shared" si="31"/>
        <v>0</v>
      </c>
      <c r="AO232" s="868"/>
      <c r="AP232" s="868"/>
      <c r="AQ232" s="704"/>
      <c r="AR232" s="704"/>
      <c r="AS232" s="704"/>
      <c r="AT232" s="704"/>
      <c r="AU232" s="704"/>
      <c r="AV232" s="704"/>
      <c r="AW232" s="704"/>
      <c r="AX232" s="704"/>
      <c r="AY232" s="704"/>
      <c r="AZ232" s="704"/>
      <c r="BA232" s="704"/>
      <c r="BB232" s="704"/>
      <c r="BC232" s="704"/>
      <c r="BD232" s="704"/>
      <c r="BE232" s="704"/>
      <c r="BF232" s="704"/>
      <c r="BG232" s="704"/>
      <c r="BH232" s="704"/>
      <c r="BI232" s="704"/>
      <c r="BJ232" s="704"/>
      <c r="BK232" s="704"/>
      <c r="BL232" s="704"/>
      <c r="BM232" s="704"/>
      <c r="BN232" s="704"/>
      <c r="BO232" s="704"/>
      <c r="BP232" s="704"/>
      <c r="BQ232" s="704"/>
      <c r="BR232" s="704"/>
      <c r="BS232" s="704"/>
      <c r="BT232" s="704"/>
      <c r="BU232" s="704"/>
      <c r="BV232" s="704"/>
      <c r="BW232" s="704"/>
      <c r="BX232" s="704"/>
      <c r="BY232" s="704"/>
      <c r="BZ232" s="704"/>
      <c r="CA232" s="704"/>
      <c r="CB232" s="704"/>
      <c r="CC232" s="704"/>
      <c r="CD232" s="704"/>
      <c r="CE232" s="704"/>
      <c r="CF232" s="704"/>
      <c r="CG232" s="704"/>
      <c r="CH232" s="704"/>
      <c r="CI232" s="704"/>
      <c r="CJ232" s="704"/>
      <c r="CK232" s="704"/>
      <c r="CL232" s="704"/>
      <c r="CM232" s="704"/>
      <c r="CN232" s="704"/>
      <c r="CO232" s="704"/>
      <c r="CP232" s="704"/>
      <c r="CQ232" s="704"/>
      <c r="CR232" s="704"/>
      <c r="CS232" s="704"/>
      <c r="CT232" s="704"/>
      <c r="CU232" s="704"/>
      <c r="CV232" s="704"/>
      <c r="CW232" s="704"/>
      <c r="CX232" s="704"/>
      <c r="CY232" s="704"/>
      <c r="CZ232" s="704"/>
      <c r="DA232" s="704"/>
      <c r="DB232" s="704"/>
      <c r="DC232" s="704"/>
      <c r="DD232" s="704"/>
      <c r="DE232" s="704"/>
      <c r="DF232" s="704"/>
      <c r="DG232" s="704"/>
      <c r="DH232" s="704"/>
      <c r="DI232" s="704"/>
      <c r="DJ232" s="704"/>
      <c r="DK232" s="704"/>
      <c r="DL232" s="704"/>
      <c r="DM232" s="704"/>
      <c r="DN232" s="704"/>
      <c r="DO232" s="704"/>
      <c r="DP232" s="704"/>
      <c r="DQ232" s="706"/>
      <c r="DR232" s="706"/>
      <c r="DS232" s="706"/>
      <c r="DT232" s="706"/>
      <c r="DU232" s="706"/>
      <c r="DV232" s="706"/>
      <c r="DW232" s="706"/>
      <c r="DX232" s="706"/>
      <c r="DY232" s="706"/>
      <c r="DZ232" s="706"/>
      <c r="EA232" s="706"/>
      <c r="EB232" s="706"/>
      <c r="EC232" s="706"/>
      <c r="ED232" s="704"/>
      <c r="EE232" s="704"/>
      <c r="EF232" s="706"/>
      <c r="EG232" s="706"/>
      <c r="EH232" s="706"/>
      <c r="EI232" s="706"/>
      <c r="EJ232" s="706"/>
      <c r="EK232" s="706"/>
      <c r="EL232" s="706"/>
      <c r="EM232" s="706"/>
      <c r="EN232" s="706"/>
      <c r="EO232" s="706"/>
      <c r="EP232" s="706"/>
      <c r="EQ232" s="706"/>
      <c r="ER232" s="706"/>
      <c r="ES232" s="706"/>
      <c r="ET232" s="706"/>
      <c r="EU232" s="706"/>
      <c r="EV232" s="706"/>
      <c r="EW232" s="706"/>
      <c r="EX232" s="706"/>
      <c r="EY232" s="706"/>
      <c r="EZ232" s="706"/>
      <c r="FA232" s="706"/>
      <c r="FB232" s="706"/>
      <c r="FC232" s="706"/>
      <c r="FD232" s="706"/>
      <c r="FE232" s="706"/>
      <c r="FF232" s="706"/>
      <c r="FG232" s="706"/>
      <c r="FH232" s="706"/>
      <c r="FI232" s="704"/>
      <c r="FJ232" s="704"/>
      <c r="HV232" s="706"/>
      <c r="HW232" s="706"/>
      <c r="HX232" s="706"/>
      <c r="HY232" s="706"/>
      <c r="HZ232" s="706"/>
      <c r="IA232" s="706"/>
      <c r="IB232" s="706"/>
      <c r="IC232" s="706"/>
    </row>
    <row r="233" spans="1:243" s="1034" customFormat="1" ht="27" customHeight="1" x14ac:dyDescent="0.25">
      <c r="A233" s="1122">
        <v>175</v>
      </c>
      <c r="B233" s="694" t="s">
        <v>1308</v>
      </c>
      <c r="C233" s="696">
        <v>266</v>
      </c>
      <c r="D233" s="697">
        <v>544</v>
      </c>
      <c r="E233" s="707">
        <v>1</v>
      </c>
      <c r="F233" s="696" t="s">
        <v>1125</v>
      </c>
      <c r="G233" s="696" t="s">
        <v>1548</v>
      </c>
      <c r="H233" s="767" t="s">
        <v>1112</v>
      </c>
      <c r="I233" s="752" t="s">
        <v>1113</v>
      </c>
      <c r="J233" s="764" t="s">
        <v>1309</v>
      </c>
      <c r="K233" s="753" t="s">
        <v>1151</v>
      </c>
      <c r="L233" s="753" t="s">
        <v>1124</v>
      </c>
      <c r="M233" s="753" t="s">
        <v>1310</v>
      </c>
      <c r="N233" s="777" t="s">
        <v>1311</v>
      </c>
      <c r="O233" s="753" t="s">
        <v>1311</v>
      </c>
      <c r="P233" s="753" t="s">
        <v>1541</v>
      </c>
      <c r="Q233" s="753" t="s">
        <v>1120</v>
      </c>
      <c r="R233" s="753" t="s">
        <v>1120</v>
      </c>
      <c r="S233" s="755">
        <v>5</v>
      </c>
      <c r="T233" s="778">
        <v>5.0999999999999996</v>
      </c>
      <c r="U233" s="772">
        <v>41091</v>
      </c>
      <c r="V233" s="771">
        <v>41426</v>
      </c>
      <c r="W233" s="874">
        <v>7</v>
      </c>
      <c r="X233" s="1081"/>
      <c r="Y233" s="1082">
        <v>0</v>
      </c>
      <c r="Z233" s="1081">
        <f t="shared" si="29"/>
        <v>0</v>
      </c>
      <c r="AA233" s="868"/>
      <c r="AB233" s="868"/>
      <c r="AC233" s="868"/>
      <c r="AD233" s="868"/>
      <c r="AE233" s="868"/>
      <c r="AF233" s="868"/>
      <c r="AG233" s="868"/>
      <c r="AH233" s="868"/>
      <c r="AI233" s="868"/>
      <c r="AJ233" s="868"/>
      <c r="AK233" s="868"/>
      <c r="AL233" s="868"/>
      <c r="AM233" s="868">
        <f t="shared" si="30"/>
        <v>0</v>
      </c>
      <c r="AN233" s="868">
        <f t="shared" si="31"/>
        <v>0</v>
      </c>
      <c r="AO233" s="868"/>
      <c r="AP233" s="868"/>
      <c r="AQ233" s="704"/>
      <c r="AR233" s="704"/>
      <c r="AS233" s="704"/>
      <c r="AT233" s="704"/>
      <c r="AU233" s="704"/>
      <c r="AV233" s="704"/>
      <c r="AW233" s="704"/>
      <c r="AX233" s="704"/>
      <c r="AY233" s="704"/>
      <c r="AZ233" s="704"/>
      <c r="BA233" s="704"/>
      <c r="BB233" s="704"/>
      <c r="BC233" s="704"/>
      <c r="BD233" s="704"/>
      <c r="BE233" s="704"/>
      <c r="BF233" s="704"/>
      <c r="BG233" s="704"/>
      <c r="BH233" s="704"/>
      <c r="BI233" s="704"/>
      <c r="BJ233" s="704"/>
      <c r="BK233" s="704"/>
      <c r="BL233" s="704"/>
      <c r="BM233" s="704"/>
      <c r="BN233" s="704"/>
      <c r="BO233" s="704"/>
      <c r="BP233" s="704"/>
      <c r="BQ233" s="704"/>
      <c r="BR233" s="704"/>
      <c r="BS233" s="704"/>
      <c r="BT233" s="704"/>
      <c r="BU233" s="704"/>
      <c r="BV233" s="704"/>
      <c r="BW233" s="704"/>
      <c r="BX233" s="704"/>
      <c r="BY233" s="704"/>
      <c r="BZ233" s="704"/>
      <c r="CA233" s="704"/>
      <c r="CB233" s="704"/>
      <c r="CC233" s="704"/>
      <c r="CD233" s="704"/>
      <c r="CE233" s="704"/>
      <c r="CF233" s="704"/>
      <c r="CG233" s="704"/>
      <c r="CH233" s="704"/>
      <c r="CI233" s="704"/>
      <c r="CJ233" s="704"/>
      <c r="CK233" s="704"/>
      <c r="CL233" s="704"/>
      <c r="CM233" s="704"/>
      <c r="CN233" s="704"/>
      <c r="CO233" s="704"/>
      <c r="CP233" s="704"/>
      <c r="CQ233" s="704"/>
      <c r="CR233" s="704"/>
      <c r="CS233" s="704"/>
      <c r="CT233" s="704"/>
      <c r="CU233" s="704"/>
      <c r="CV233" s="704"/>
      <c r="CW233" s="704"/>
      <c r="CX233" s="704"/>
      <c r="CY233" s="704"/>
      <c r="CZ233" s="704"/>
      <c r="DA233" s="704"/>
      <c r="DB233" s="704"/>
      <c r="DC233" s="704"/>
      <c r="DD233" s="704"/>
      <c r="DE233" s="704"/>
      <c r="DF233" s="704"/>
      <c r="DG233" s="704"/>
      <c r="DH233" s="704"/>
      <c r="DI233" s="704"/>
      <c r="DJ233" s="704"/>
      <c r="DK233" s="704"/>
      <c r="DL233" s="704"/>
      <c r="DM233" s="704"/>
      <c r="DN233" s="704"/>
      <c r="DO233" s="704"/>
      <c r="DP233" s="704"/>
      <c r="DQ233" s="706"/>
      <c r="DR233" s="706"/>
      <c r="DS233" s="706"/>
      <c r="DT233" s="706"/>
      <c r="DU233" s="706"/>
      <c r="DV233" s="706"/>
      <c r="DW233" s="706"/>
      <c r="DX233" s="706"/>
      <c r="DY233" s="706"/>
      <c r="DZ233" s="706"/>
      <c r="EA233" s="706"/>
      <c r="EB233" s="706"/>
      <c r="EC233" s="706"/>
      <c r="ED233" s="704"/>
      <c r="EE233" s="704"/>
      <c r="EF233" s="706"/>
      <c r="EG233" s="706"/>
      <c r="EH233" s="706"/>
      <c r="EI233" s="706"/>
      <c r="EJ233" s="706"/>
      <c r="EK233" s="706"/>
      <c r="EL233" s="706"/>
      <c r="EM233" s="706"/>
      <c r="EN233" s="706"/>
      <c r="EO233" s="706"/>
      <c r="EP233" s="706"/>
      <c r="EQ233" s="706"/>
      <c r="ER233" s="706"/>
      <c r="ES233" s="706"/>
      <c r="ET233" s="706"/>
      <c r="EU233" s="706"/>
      <c r="EV233" s="706"/>
      <c r="EW233" s="706"/>
      <c r="EX233" s="706"/>
      <c r="EY233" s="706"/>
      <c r="EZ233" s="706"/>
      <c r="FA233" s="706"/>
      <c r="FB233" s="706"/>
      <c r="FC233" s="706"/>
      <c r="FD233" s="706"/>
      <c r="FE233" s="706"/>
      <c r="FF233" s="706"/>
      <c r="FG233" s="706"/>
      <c r="FH233" s="706"/>
      <c r="FI233" s="704"/>
      <c r="FJ233" s="704"/>
      <c r="HV233" s="706"/>
      <c r="HW233" s="706"/>
      <c r="HX233" s="706"/>
      <c r="HY233" s="706"/>
      <c r="HZ233" s="706"/>
      <c r="IA233" s="706"/>
      <c r="IB233" s="706"/>
      <c r="IC233" s="706"/>
    </row>
    <row r="234" spans="1:243" s="1034" customFormat="1" ht="27" customHeight="1" thickBot="1" x14ac:dyDescent="0.3">
      <c r="A234" s="691">
        <v>211</v>
      </c>
      <c r="B234" s="694" t="s">
        <v>1308</v>
      </c>
      <c r="C234" s="696">
        <v>282</v>
      </c>
      <c r="D234" s="697">
        <v>536</v>
      </c>
      <c r="E234" s="697">
        <v>60</v>
      </c>
      <c r="F234" s="1037" t="s">
        <v>1123</v>
      </c>
      <c r="G234" s="696" t="s">
        <v>1549</v>
      </c>
      <c r="H234" s="767" t="s">
        <v>1112</v>
      </c>
      <c r="I234" s="752" t="s">
        <v>1113</v>
      </c>
      <c r="J234" s="764" t="s">
        <v>1309</v>
      </c>
      <c r="K234" s="761" t="s">
        <v>1151</v>
      </c>
      <c r="L234" s="761" t="s">
        <v>1124</v>
      </c>
      <c r="M234" s="753" t="s">
        <v>1310</v>
      </c>
      <c r="N234" s="753" t="s">
        <v>1311</v>
      </c>
      <c r="O234" s="753" t="s">
        <v>1153</v>
      </c>
      <c r="P234" s="753" t="s">
        <v>1153</v>
      </c>
      <c r="Q234" s="753" t="s">
        <v>1160</v>
      </c>
      <c r="R234" s="753" t="s">
        <v>1160</v>
      </c>
      <c r="S234" s="755">
        <v>4</v>
      </c>
      <c r="T234" s="763">
        <v>4.3</v>
      </c>
      <c r="U234" s="771">
        <v>41456</v>
      </c>
      <c r="V234" s="772">
        <v>41609</v>
      </c>
      <c r="W234" s="874">
        <v>5</v>
      </c>
      <c r="X234" s="1130"/>
      <c r="Y234" s="1082">
        <v>142000</v>
      </c>
      <c r="Z234" s="1081">
        <f t="shared" si="29"/>
        <v>142000</v>
      </c>
      <c r="AA234" s="868"/>
      <c r="AB234" s="868"/>
      <c r="AC234" s="868">
        <v>142000</v>
      </c>
      <c r="AD234" s="868"/>
      <c r="AE234" s="868"/>
      <c r="AF234" s="868"/>
      <c r="AG234" s="868"/>
      <c r="AH234" s="868"/>
      <c r="AI234" s="868"/>
      <c r="AJ234" s="868"/>
      <c r="AK234" s="868"/>
      <c r="AL234" s="868"/>
      <c r="AM234" s="868">
        <f t="shared" si="30"/>
        <v>142000</v>
      </c>
      <c r="AN234" s="868">
        <f t="shared" si="31"/>
        <v>0</v>
      </c>
      <c r="AO234" s="868"/>
      <c r="AP234" s="868"/>
      <c r="AQ234" s="704"/>
      <c r="AR234" s="704"/>
      <c r="AS234" s="704"/>
      <c r="AT234" s="704"/>
      <c r="AU234" s="704"/>
      <c r="AV234" s="704"/>
      <c r="AW234" s="704"/>
      <c r="AX234" s="704"/>
      <c r="AY234" s="704"/>
      <c r="AZ234" s="704"/>
      <c r="BA234" s="704"/>
      <c r="BB234" s="704"/>
      <c r="BC234" s="704"/>
      <c r="BD234" s="704"/>
      <c r="BE234" s="704"/>
      <c r="BF234" s="704"/>
      <c r="BG234" s="704"/>
      <c r="BH234" s="704"/>
      <c r="BI234" s="704"/>
      <c r="BJ234" s="704"/>
      <c r="BK234" s="704"/>
      <c r="BL234" s="704"/>
      <c r="BM234" s="704"/>
      <c r="BN234" s="704"/>
      <c r="BO234" s="704"/>
      <c r="BP234" s="704"/>
      <c r="BQ234" s="704"/>
      <c r="BR234" s="704"/>
      <c r="BS234" s="704"/>
      <c r="BT234" s="704"/>
      <c r="BU234" s="704"/>
      <c r="BV234" s="704"/>
      <c r="BW234" s="704"/>
      <c r="BX234" s="704"/>
      <c r="BY234" s="704"/>
      <c r="BZ234" s="704"/>
      <c r="CA234" s="704"/>
      <c r="CB234" s="704"/>
      <c r="CC234" s="704"/>
      <c r="CD234" s="704"/>
      <c r="CE234" s="704"/>
      <c r="CF234" s="704"/>
      <c r="CG234" s="704"/>
      <c r="CH234" s="704"/>
      <c r="CI234" s="704"/>
      <c r="CJ234" s="704"/>
      <c r="CK234" s="704"/>
      <c r="CL234" s="704"/>
      <c r="CM234" s="704"/>
      <c r="CN234" s="704"/>
      <c r="CO234" s="704"/>
      <c r="CP234" s="704"/>
      <c r="CQ234" s="704"/>
      <c r="CR234" s="704"/>
      <c r="CS234" s="704"/>
      <c r="CT234" s="704"/>
      <c r="CU234" s="704"/>
      <c r="CV234" s="704"/>
      <c r="CW234" s="704"/>
      <c r="CX234" s="704"/>
      <c r="CY234" s="704"/>
      <c r="CZ234" s="704"/>
      <c r="DA234" s="704"/>
      <c r="DB234" s="704"/>
      <c r="DC234" s="704"/>
      <c r="DD234" s="704"/>
      <c r="DE234" s="704"/>
      <c r="DF234" s="704"/>
      <c r="DG234" s="704"/>
      <c r="DH234" s="704"/>
      <c r="DI234" s="704"/>
      <c r="DJ234" s="704"/>
      <c r="DK234" s="704"/>
      <c r="DL234" s="704"/>
      <c r="DM234" s="704"/>
      <c r="DN234" s="704"/>
      <c r="DO234" s="704"/>
      <c r="DP234" s="704"/>
      <c r="DQ234" s="704"/>
      <c r="DR234" s="704"/>
      <c r="DS234" s="704"/>
      <c r="DT234" s="704"/>
      <c r="DU234" s="704"/>
      <c r="DV234" s="704"/>
      <c r="DW234" s="704"/>
      <c r="DX234" s="704"/>
      <c r="DY234" s="704"/>
      <c r="DZ234" s="704"/>
      <c r="EA234" s="704"/>
      <c r="EB234" s="704"/>
      <c r="EC234" s="706"/>
      <c r="ED234" s="706"/>
      <c r="EE234" s="706"/>
      <c r="EF234" s="706"/>
      <c r="EG234" s="706"/>
      <c r="EH234" s="706"/>
      <c r="EI234" s="706"/>
      <c r="EJ234" s="706"/>
      <c r="EK234" s="706"/>
      <c r="EL234" s="706"/>
      <c r="EM234" s="706"/>
      <c r="EN234" s="706"/>
      <c r="EO234" s="706"/>
      <c r="EP234" s="706"/>
      <c r="EQ234" s="706"/>
      <c r="ER234" s="706"/>
      <c r="ES234" s="706"/>
      <c r="ET234" s="706"/>
      <c r="EU234" s="706"/>
      <c r="EV234" s="706"/>
      <c r="EW234" s="706"/>
      <c r="EX234" s="706"/>
      <c r="EY234" s="706"/>
      <c r="EZ234" s="706"/>
      <c r="FA234" s="706"/>
      <c r="FB234" s="706"/>
      <c r="FC234" s="706"/>
      <c r="FD234" s="706"/>
      <c r="FE234" s="706"/>
      <c r="FF234" s="706"/>
      <c r="FG234" s="706"/>
      <c r="FH234" s="706"/>
      <c r="FI234" s="704"/>
      <c r="FJ234" s="704"/>
      <c r="FK234" s="706"/>
      <c r="FL234" s="706"/>
      <c r="FM234" s="706"/>
      <c r="FN234" s="706"/>
      <c r="FO234" s="706"/>
      <c r="FP234" s="706"/>
      <c r="FQ234" s="706"/>
      <c r="FR234" s="706"/>
      <c r="FS234" s="706"/>
      <c r="FT234" s="706"/>
      <c r="FU234" s="706"/>
      <c r="FV234" s="706"/>
      <c r="FW234" s="706"/>
      <c r="FX234" s="706"/>
      <c r="FY234" s="706"/>
      <c r="FZ234" s="706"/>
      <c r="GA234" s="706"/>
      <c r="GB234" s="706"/>
      <c r="GC234" s="706"/>
      <c r="GD234" s="706"/>
      <c r="GE234" s="706"/>
      <c r="GF234" s="706"/>
      <c r="GG234" s="706"/>
      <c r="GH234" s="706"/>
      <c r="GI234" s="706"/>
      <c r="HS234" s="706"/>
      <c r="HT234" s="706"/>
      <c r="HU234" s="706"/>
      <c r="ID234" s="706"/>
    </row>
    <row r="235" spans="1:243" s="1034" customFormat="1" ht="27" customHeight="1" thickBot="1" x14ac:dyDescent="0.3">
      <c r="A235" s="1163" t="s">
        <v>1672</v>
      </c>
      <c r="B235" s="1164"/>
      <c r="C235" s="1164"/>
      <c r="D235" s="1164"/>
      <c r="E235" s="1164"/>
      <c r="F235" s="1164"/>
      <c r="G235" s="1164"/>
      <c r="H235" s="1165"/>
      <c r="I235" s="752"/>
      <c r="J235" s="764"/>
      <c r="K235" s="753"/>
      <c r="L235" s="764"/>
      <c r="M235" s="753"/>
      <c r="N235" s="753"/>
      <c r="O235" s="753"/>
      <c r="P235" s="753"/>
      <c r="Q235" s="753"/>
      <c r="R235" s="753"/>
      <c r="S235" s="755"/>
      <c r="T235" s="778"/>
      <c r="U235" s="771"/>
      <c r="V235" s="772"/>
      <c r="W235" s="858"/>
      <c r="X235" s="1094">
        <f>SUM(X227:X234)</f>
        <v>2789000</v>
      </c>
      <c r="Y235" s="1094">
        <f t="shared" ref="Y235:AP235" si="32">SUM(Y227:Y234)</f>
        <v>2787200</v>
      </c>
      <c r="Z235" s="1094">
        <f t="shared" si="32"/>
        <v>5576200</v>
      </c>
      <c r="AA235" s="1094">
        <f t="shared" si="32"/>
        <v>0</v>
      </c>
      <c r="AB235" s="1094">
        <f t="shared" si="32"/>
        <v>450000</v>
      </c>
      <c r="AC235" s="1094">
        <f t="shared" si="32"/>
        <v>602000</v>
      </c>
      <c r="AD235" s="1094">
        <f t="shared" si="32"/>
        <v>460000</v>
      </c>
      <c r="AE235" s="1094">
        <f t="shared" si="32"/>
        <v>459900</v>
      </c>
      <c r="AF235" s="1094">
        <f t="shared" si="32"/>
        <v>440000</v>
      </c>
      <c r="AG235" s="1094">
        <f t="shared" si="32"/>
        <v>440000</v>
      </c>
      <c r="AH235" s="1094">
        <f t="shared" si="32"/>
        <v>440000</v>
      </c>
      <c r="AI235" s="1094">
        <f t="shared" si="32"/>
        <v>440000</v>
      </c>
      <c r="AJ235" s="1094">
        <f t="shared" si="32"/>
        <v>463700</v>
      </c>
      <c r="AK235" s="1094">
        <f t="shared" si="32"/>
        <v>441600</v>
      </c>
      <c r="AL235" s="1094">
        <f t="shared" si="32"/>
        <v>939000</v>
      </c>
      <c r="AM235" s="1094">
        <f t="shared" si="32"/>
        <v>5576200</v>
      </c>
      <c r="AN235" s="1094">
        <f t="shared" si="32"/>
        <v>0</v>
      </c>
      <c r="AO235" s="1094">
        <f t="shared" si="32"/>
        <v>605000</v>
      </c>
      <c r="AP235" s="1094">
        <f t="shared" si="32"/>
        <v>552000</v>
      </c>
      <c r="AQ235" s="704"/>
      <c r="AR235" s="704"/>
      <c r="AS235" s="704"/>
      <c r="AT235" s="704"/>
      <c r="AU235" s="704"/>
      <c r="AV235" s="704"/>
      <c r="AW235" s="704"/>
      <c r="AX235" s="704"/>
      <c r="AY235" s="704"/>
      <c r="AZ235" s="704"/>
      <c r="BA235" s="704"/>
      <c r="BB235" s="704"/>
      <c r="BC235" s="704"/>
      <c r="BD235" s="704"/>
      <c r="BE235" s="704"/>
      <c r="BF235" s="704"/>
      <c r="BG235" s="704"/>
      <c r="BH235" s="704"/>
      <c r="BI235" s="704"/>
      <c r="BJ235" s="704"/>
      <c r="BK235" s="704"/>
      <c r="BL235" s="704"/>
      <c r="BM235" s="704"/>
      <c r="BN235" s="704"/>
      <c r="BO235" s="704"/>
      <c r="BP235" s="704"/>
      <c r="BQ235" s="704"/>
      <c r="BR235" s="704"/>
      <c r="BS235" s="704"/>
      <c r="BT235" s="704"/>
      <c r="BU235" s="704"/>
      <c r="BV235" s="704"/>
      <c r="BW235" s="704"/>
      <c r="BX235" s="704"/>
      <c r="BY235" s="704"/>
      <c r="BZ235" s="704"/>
      <c r="CA235" s="704"/>
      <c r="CB235" s="704"/>
      <c r="CC235" s="704"/>
      <c r="CD235" s="704"/>
      <c r="CE235" s="704"/>
      <c r="CF235" s="704"/>
      <c r="CG235" s="704"/>
      <c r="CH235" s="704"/>
      <c r="CI235" s="704"/>
      <c r="CJ235" s="704"/>
      <c r="CK235" s="704"/>
      <c r="CL235" s="704"/>
      <c r="CM235" s="704"/>
      <c r="CN235" s="704"/>
      <c r="CO235" s="704"/>
      <c r="CP235" s="704"/>
      <c r="CQ235" s="704"/>
      <c r="CR235" s="704"/>
      <c r="CS235" s="704"/>
      <c r="CT235" s="704"/>
      <c r="CU235" s="704"/>
      <c r="CV235" s="704"/>
      <c r="CW235" s="704"/>
      <c r="CX235" s="704"/>
      <c r="CY235" s="704"/>
      <c r="CZ235" s="704"/>
      <c r="DA235" s="704"/>
      <c r="DB235" s="704"/>
      <c r="DC235" s="704"/>
      <c r="DD235" s="704"/>
      <c r="DE235" s="704"/>
      <c r="DF235" s="704"/>
      <c r="DG235" s="704"/>
      <c r="DH235" s="704"/>
      <c r="DI235" s="704"/>
      <c r="DJ235" s="704"/>
      <c r="DK235" s="704"/>
      <c r="DL235" s="704"/>
      <c r="DM235" s="704"/>
      <c r="DN235" s="704"/>
      <c r="DO235" s="704"/>
      <c r="DP235" s="704"/>
      <c r="DQ235" s="704"/>
      <c r="DR235" s="704"/>
      <c r="DS235" s="704"/>
      <c r="DT235" s="704"/>
      <c r="DU235" s="704"/>
      <c r="DV235" s="704"/>
      <c r="DW235" s="704"/>
      <c r="DX235" s="704"/>
      <c r="DY235" s="704"/>
      <c r="DZ235" s="704"/>
      <c r="EA235" s="704"/>
      <c r="EB235" s="704"/>
      <c r="EC235" s="704"/>
      <c r="ED235" s="706"/>
      <c r="EE235" s="706"/>
      <c r="EF235" s="706"/>
      <c r="EG235" s="706"/>
      <c r="EH235" s="706"/>
      <c r="EI235" s="706"/>
      <c r="EJ235" s="706"/>
      <c r="EK235" s="706"/>
      <c r="EL235" s="706"/>
      <c r="EM235" s="706"/>
      <c r="EN235" s="706"/>
      <c r="EO235" s="706"/>
      <c r="EP235" s="706"/>
      <c r="EQ235" s="704"/>
      <c r="ER235" s="704"/>
      <c r="ES235" s="706"/>
      <c r="ET235" s="706"/>
      <c r="EU235" s="706"/>
      <c r="EV235" s="706"/>
      <c r="EW235" s="706"/>
      <c r="EX235" s="706"/>
      <c r="EY235" s="706"/>
      <c r="EZ235" s="706"/>
      <c r="FA235" s="706"/>
      <c r="FB235" s="706"/>
      <c r="FC235" s="706"/>
      <c r="FD235" s="706"/>
      <c r="FE235" s="706"/>
      <c r="FF235" s="706"/>
      <c r="FG235" s="706"/>
      <c r="FH235" s="706"/>
      <c r="FI235" s="706"/>
      <c r="FJ235" s="706"/>
      <c r="FK235" s="706"/>
      <c r="FL235" s="706"/>
      <c r="FM235" s="706"/>
      <c r="FN235" s="706"/>
      <c r="FO235" s="706"/>
      <c r="FP235" s="706"/>
      <c r="FQ235" s="706"/>
      <c r="FR235" s="706"/>
      <c r="FS235" s="706"/>
      <c r="FT235" s="706"/>
      <c r="FU235" s="706"/>
      <c r="FV235" s="704"/>
      <c r="FW235" s="704"/>
      <c r="FX235" s="1035"/>
      <c r="FY235" s="704"/>
      <c r="FZ235" s="704"/>
      <c r="GA235" s="704"/>
      <c r="GB235" s="704"/>
      <c r="GC235" s="704"/>
      <c r="GD235" s="704"/>
      <c r="GE235" s="704"/>
      <c r="GF235" s="704"/>
      <c r="GG235" s="704"/>
      <c r="GH235" s="704"/>
      <c r="GI235" s="704"/>
      <c r="GJ235" s="704"/>
      <c r="GK235" s="704"/>
      <c r="GL235" s="704"/>
      <c r="GM235" s="704"/>
      <c r="GN235" s="704"/>
      <c r="GO235" s="704"/>
      <c r="GP235" s="704"/>
      <c r="GQ235" s="704"/>
      <c r="GR235" s="704"/>
      <c r="GS235" s="704"/>
      <c r="GT235" s="704"/>
      <c r="GU235" s="704"/>
      <c r="GV235" s="704"/>
      <c r="GW235" s="704"/>
      <c r="GX235" s="704"/>
      <c r="GY235" s="704"/>
      <c r="GZ235" s="704"/>
      <c r="HA235" s="704"/>
      <c r="HB235" s="704"/>
      <c r="HC235" s="704"/>
      <c r="HD235" s="704"/>
      <c r="HE235" s="704"/>
      <c r="HF235" s="704"/>
      <c r="HG235" s="704"/>
      <c r="HH235" s="704"/>
      <c r="HI235" s="704"/>
      <c r="HJ235" s="704"/>
      <c r="HK235" s="704"/>
      <c r="HL235" s="704"/>
      <c r="HM235" s="704"/>
      <c r="HN235" s="704"/>
      <c r="HO235" s="704"/>
      <c r="HP235" s="704"/>
      <c r="HQ235" s="704"/>
      <c r="HR235" s="704"/>
      <c r="HS235" s="704"/>
      <c r="HT235" s="704"/>
      <c r="HU235" s="704"/>
      <c r="HV235" s="704"/>
      <c r="HW235" s="704"/>
      <c r="HX235" s="704"/>
      <c r="HY235" s="704"/>
      <c r="HZ235" s="704"/>
      <c r="IA235" s="704"/>
      <c r="IB235" s="704"/>
      <c r="IC235" s="704"/>
      <c r="ID235" s="706"/>
      <c r="IE235" s="706"/>
      <c r="IF235" s="704"/>
      <c r="IG235" s="704"/>
      <c r="IH235" s="704"/>
      <c r="II235" s="704"/>
    </row>
    <row r="236" spans="1:243" s="1034" customFormat="1" ht="27" customHeight="1" x14ac:dyDescent="0.25">
      <c r="A236" s="1123"/>
      <c r="B236" s="713"/>
      <c r="C236" s="696"/>
      <c r="D236" s="697"/>
      <c r="E236" s="728"/>
      <c r="F236" s="1037"/>
      <c r="G236" s="1050"/>
      <c r="H236" s="767"/>
      <c r="I236" s="752"/>
      <c r="J236" s="764"/>
      <c r="K236" s="753"/>
      <c r="L236" s="764"/>
      <c r="M236" s="753"/>
      <c r="N236" s="753"/>
      <c r="O236" s="753"/>
      <c r="P236" s="753"/>
      <c r="Q236" s="753"/>
      <c r="R236" s="753"/>
      <c r="S236" s="755"/>
      <c r="T236" s="778"/>
      <c r="U236" s="771"/>
      <c r="V236" s="772"/>
      <c r="W236" s="701"/>
      <c r="X236" s="1059"/>
      <c r="Y236" s="868"/>
      <c r="Z236" s="868"/>
      <c r="AA236" s="868"/>
      <c r="AB236" s="868"/>
      <c r="AC236" s="868"/>
      <c r="AD236" s="868"/>
      <c r="AE236" s="868"/>
      <c r="AF236" s="868"/>
      <c r="AG236" s="868"/>
      <c r="AH236" s="868"/>
      <c r="AI236" s="868"/>
      <c r="AJ236" s="868"/>
      <c r="AK236" s="868"/>
      <c r="AL236" s="1051"/>
      <c r="AM236" s="1051"/>
      <c r="AN236" s="868"/>
      <c r="AO236" s="868"/>
      <c r="AP236" s="868"/>
      <c r="AQ236" s="704"/>
      <c r="AR236" s="704"/>
      <c r="AS236" s="704"/>
      <c r="AT236" s="704"/>
      <c r="AU236" s="704"/>
      <c r="AV236" s="704"/>
      <c r="AW236" s="704"/>
      <c r="AX236" s="704"/>
      <c r="AY236" s="704"/>
      <c r="AZ236" s="704"/>
      <c r="BA236" s="704"/>
      <c r="BB236" s="704"/>
      <c r="BC236" s="704"/>
      <c r="BD236" s="704"/>
      <c r="BE236" s="704"/>
      <c r="BF236" s="704"/>
      <c r="BG236" s="704"/>
      <c r="BH236" s="704"/>
      <c r="BI236" s="704"/>
      <c r="BJ236" s="704"/>
      <c r="BK236" s="704"/>
      <c r="BL236" s="704"/>
      <c r="BM236" s="704"/>
      <c r="BN236" s="704"/>
      <c r="BO236" s="704"/>
      <c r="BP236" s="704"/>
      <c r="BQ236" s="704"/>
      <c r="BR236" s="704"/>
      <c r="BS236" s="704"/>
      <c r="BT236" s="704"/>
      <c r="BU236" s="704"/>
      <c r="BV236" s="704"/>
      <c r="BW236" s="704"/>
      <c r="BX236" s="704"/>
      <c r="BY236" s="704"/>
      <c r="BZ236" s="704"/>
      <c r="CA236" s="704"/>
      <c r="CB236" s="704"/>
      <c r="CC236" s="704"/>
      <c r="CD236" s="704"/>
      <c r="CE236" s="704"/>
      <c r="CF236" s="704"/>
      <c r="CG236" s="704"/>
      <c r="CH236" s="704"/>
      <c r="CI236" s="704"/>
      <c r="CJ236" s="704"/>
      <c r="CK236" s="704"/>
      <c r="CL236" s="704"/>
      <c r="CM236" s="704"/>
      <c r="CN236" s="704"/>
      <c r="CO236" s="704"/>
      <c r="CP236" s="704"/>
      <c r="CQ236" s="704"/>
      <c r="CR236" s="704"/>
      <c r="CS236" s="704"/>
      <c r="CT236" s="704"/>
      <c r="CU236" s="704"/>
      <c r="CV236" s="704"/>
      <c r="CW236" s="704"/>
      <c r="CX236" s="704"/>
      <c r="CY236" s="704"/>
      <c r="CZ236" s="704"/>
      <c r="DA236" s="704"/>
      <c r="DB236" s="704"/>
      <c r="DC236" s="704"/>
      <c r="DD236" s="704"/>
      <c r="DE236" s="704"/>
      <c r="DF236" s="704"/>
      <c r="DG236" s="704"/>
      <c r="DH236" s="704"/>
      <c r="DI236" s="704"/>
      <c r="DJ236" s="704"/>
      <c r="DK236" s="704"/>
      <c r="DL236" s="704"/>
      <c r="DM236" s="704"/>
      <c r="DN236" s="704"/>
      <c r="DO236" s="704"/>
      <c r="DP236" s="704"/>
      <c r="DQ236" s="704"/>
      <c r="DR236" s="704"/>
      <c r="DS236" s="704"/>
      <c r="DT236" s="704"/>
      <c r="DU236" s="704"/>
      <c r="DV236" s="704"/>
      <c r="DW236" s="704"/>
      <c r="DX236" s="704"/>
      <c r="DY236" s="704"/>
      <c r="DZ236" s="704"/>
      <c r="EA236" s="704"/>
      <c r="EB236" s="704"/>
      <c r="EC236" s="704"/>
      <c r="ED236" s="706"/>
      <c r="EE236" s="706"/>
      <c r="EF236" s="706"/>
      <c r="EG236" s="706"/>
      <c r="EH236" s="706"/>
      <c r="EI236" s="706"/>
      <c r="EJ236" s="706"/>
      <c r="EK236" s="706"/>
      <c r="EL236" s="706"/>
      <c r="EM236" s="706"/>
      <c r="EN236" s="706"/>
      <c r="EO236" s="706"/>
      <c r="EP236" s="706"/>
      <c r="EQ236" s="704"/>
      <c r="ER236" s="704"/>
      <c r="ES236" s="706"/>
      <c r="ET236" s="706"/>
      <c r="EU236" s="706"/>
      <c r="EV236" s="706"/>
      <c r="EW236" s="706"/>
      <c r="EX236" s="706"/>
      <c r="EY236" s="706"/>
      <c r="EZ236" s="706"/>
      <c r="FA236" s="706"/>
      <c r="FB236" s="706"/>
      <c r="FC236" s="706"/>
      <c r="FD236" s="706"/>
      <c r="FE236" s="706"/>
      <c r="FF236" s="706"/>
      <c r="FG236" s="706"/>
      <c r="FH236" s="706"/>
      <c r="FI236" s="706"/>
      <c r="FJ236" s="706"/>
      <c r="FK236" s="706"/>
      <c r="FL236" s="706"/>
      <c r="FM236" s="706"/>
      <c r="FN236" s="706"/>
      <c r="FO236" s="706"/>
      <c r="FP236" s="706"/>
      <c r="FQ236" s="706"/>
      <c r="FR236" s="706"/>
      <c r="FS236" s="706"/>
      <c r="FT236" s="706"/>
      <c r="FU236" s="706"/>
      <c r="FV236" s="704"/>
      <c r="FW236" s="704"/>
      <c r="FX236" s="1035"/>
      <c r="FY236" s="704"/>
      <c r="FZ236" s="704"/>
      <c r="GA236" s="704"/>
      <c r="GB236" s="704"/>
      <c r="GC236" s="704"/>
      <c r="GD236" s="704"/>
      <c r="GE236" s="704"/>
      <c r="GF236" s="704"/>
      <c r="GG236" s="704"/>
      <c r="GH236" s="704"/>
      <c r="GI236" s="704"/>
      <c r="GJ236" s="704"/>
      <c r="GK236" s="704"/>
      <c r="GL236" s="704"/>
      <c r="GM236" s="704"/>
      <c r="GN236" s="704"/>
      <c r="GO236" s="704"/>
      <c r="GP236" s="704"/>
      <c r="GQ236" s="704"/>
      <c r="GR236" s="704"/>
      <c r="GS236" s="704"/>
      <c r="GT236" s="704"/>
      <c r="GU236" s="704"/>
      <c r="GV236" s="704"/>
      <c r="GW236" s="704"/>
      <c r="GX236" s="704"/>
      <c r="GY236" s="704"/>
      <c r="GZ236" s="704"/>
      <c r="HA236" s="704"/>
      <c r="HB236" s="704"/>
      <c r="HC236" s="704"/>
      <c r="HD236" s="704"/>
      <c r="HE236" s="704"/>
      <c r="HF236" s="704"/>
      <c r="HG236" s="704"/>
      <c r="HH236" s="704"/>
      <c r="HI236" s="704"/>
      <c r="HJ236" s="704"/>
      <c r="HK236" s="704"/>
      <c r="HL236" s="704"/>
      <c r="HM236" s="704"/>
      <c r="HN236" s="704"/>
      <c r="HO236" s="704"/>
      <c r="HP236" s="704"/>
      <c r="HQ236" s="704"/>
      <c r="HR236" s="704"/>
      <c r="HS236" s="704"/>
      <c r="HT236" s="704"/>
      <c r="HU236" s="704"/>
      <c r="HV236" s="704"/>
      <c r="HW236" s="704"/>
      <c r="HX236" s="704"/>
      <c r="HY236" s="704"/>
      <c r="HZ236" s="704"/>
      <c r="IA236" s="704"/>
      <c r="IB236" s="704"/>
      <c r="IC236" s="704"/>
      <c r="ID236" s="706"/>
      <c r="IE236" s="706"/>
      <c r="IF236" s="704"/>
      <c r="IG236" s="704"/>
      <c r="IH236" s="704"/>
      <c r="II236" s="704"/>
    </row>
    <row r="237" spans="1:243" s="1034" customFormat="1" ht="41.25" customHeight="1" x14ac:dyDescent="0.25">
      <c r="A237" s="1166" t="s">
        <v>1673</v>
      </c>
      <c r="B237" s="1167"/>
      <c r="C237" s="1167"/>
      <c r="D237" s="1167"/>
      <c r="E237" s="1167"/>
      <c r="F237" s="1167"/>
      <c r="G237" s="1167"/>
      <c r="H237" s="1171"/>
      <c r="I237" s="1124"/>
      <c r="J237" s="1124"/>
      <c r="K237" s="1124"/>
      <c r="L237" s="1124"/>
      <c r="M237" s="1124"/>
      <c r="N237" s="1124"/>
      <c r="O237" s="1124"/>
      <c r="P237" s="1124"/>
      <c r="Q237" s="753"/>
      <c r="R237" s="753"/>
      <c r="S237" s="755"/>
      <c r="T237" s="778"/>
      <c r="U237" s="771"/>
      <c r="V237" s="772"/>
      <c r="W237" s="701"/>
      <c r="X237" s="868"/>
      <c r="Y237" s="868"/>
      <c r="Z237" s="868"/>
      <c r="AA237" s="868"/>
      <c r="AB237" s="868"/>
      <c r="AC237" s="868"/>
      <c r="AD237" s="868"/>
      <c r="AE237" s="868"/>
      <c r="AF237" s="868"/>
      <c r="AG237" s="868"/>
      <c r="AH237" s="868"/>
      <c r="AI237" s="868"/>
      <c r="AJ237" s="868"/>
      <c r="AK237" s="868"/>
      <c r="AL237" s="1051"/>
      <c r="AM237" s="1051"/>
      <c r="AN237" s="868"/>
      <c r="AO237" s="868"/>
      <c r="AP237" s="868"/>
      <c r="AQ237" s="704"/>
      <c r="AR237" s="704"/>
      <c r="AS237" s="704"/>
      <c r="AT237" s="704"/>
      <c r="AU237" s="704"/>
      <c r="AV237" s="704"/>
      <c r="AW237" s="704"/>
      <c r="AX237" s="704"/>
      <c r="AY237" s="704"/>
      <c r="AZ237" s="704"/>
      <c r="BA237" s="704"/>
      <c r="BB237" s="704"/>
      <c r="BC237" s="704"/>
      <c r="BD237" s="704"/>
      <c r="BE237" s="704"/>
      <c r="BF237" s="704"/>
      <c r="BG237" s="704"/>
      <c r="BH237" s="704"/>
      <c r="BI237" s="704"/>
      <c r="BJ237" s="704"/>
      <c r="BK237" s="704"/>
      <c r="BL237" s="704"/>
      <c r="BM237" s="704"/>
      <c r="BN237" s="704"/>
      <c r="BO237" s="704"/>
      <c r="BP237" s="704"/>
      <c r="BQ237" s="704"/>
      <c r="BR237" s="704"/>
      <c r="BS237" s="704"/>
      <c r="BT237" s="704"/>
      <c r="BU237" s="704"/>
      <c r="BV237" s="704"/>
      <c r="BW237" s="704"/>
      <c r="BX237" s="704"/>
      <c r="BY237" s="704"/>
      <c r="BZ237" s="704"/>
      <c r="CA237" s="704"/>
      <c r="CB237" s="704"/>
      <c r="CC237" s="704"/>
      <c r="CD237" s="704"/>
      <c r="CE237" s="704"/>
      <c r="CF237" s="704"/>
      <c r="CG237" s="704"/>
      <c r="CH237" s="704"/>
      <c r="CI237" s="704"/>
      <c r="CJ237" s="704"/>
      <c r="CK237" s="704"/>
      <c r="CL237" s="704"/>
      <c r="CM237" s="704"/>
      <c r="CN237" s="704"/>
      <c r="CO237" s="704"/>
      <c r="CP237" s="704"/>
      <c r="CQ237" s="704"/>
      <c r="CR237" s="704"/>
      <c r="CS237" s="704"/>
      <c r="CT237" s="704"/>
      <c r="CU237" s="704"/>
      <c r="CV237" s="704"/>
      <c r="CW237" s="704"/>
      <c r="CX237" s="704"/>
      <c r="CY237" s="704"/>
      <c r="CZ237" s="704"/>
      <c r="DA237" s="704"/>
      <c r="DB237" s="704"/>
      <c r="DC237" s="704"/>
      <c r="DD237" s="704"/>
      <c r="DE237" s="704"/>
      <c r="DF237" s="704"/>
      <c r="DG237" s="704"/>
      <c r="DH237" s="704"/>
      <c r="DI237" s="704"/>
      <c r="DJ237" s="704"/>
      <c r="DK237" s="704"/>
      <c r="DL237" s="704"/>
      <c r="DM237" s="704"/>
      <c r="DN237" s="704"/>
      <c r="DO237" s="704"/>
      <c r="DP237" s="704"/>
      <c r="DQ237" s="704"/>
      <c r="DR237" s="704"/>
      <c r="DS237" s="704"/>
      <c r="DT237" s="704"/>
      <c r="DU237" s="704"/>
      <c r="DV237" s="704"/>
      <c r="DW237" s="704"/>
      <c r="DX237" s="704"/>
      <c r="DY237" s="704"/>
      <c r="DZ237" s="704"/>
      <c r="EA237" s="704"/>
      <c r="EB237" s="704"/>
      <c r="EC237" s="704"/>
      <c r="ED237" s="706"/>
      <c r="EE237" s="706"/>
      <c r="EF237" s="706"/>
      <c r="EG237" s="706"/>
      <c r="EH237" s="706"/>
      <c r="EI237" s="706"/>
      <c r="EJ237" s="706"/>
      <c r="EK237" s="706"/>
      <c r="EL237" s="706"/>
      <c r="EM237" s="706"/>
      <c r="EN237" s="706"/>
      <c r="EO237" s="706"/>
      <c r="EP237" s="706"/>
      <c r="EQ237" s="704"/>
      <c r="ER237" s="704"/>
      <c r="ES237" s="706"/>
      <c r="ET237" s="706"/>
      <c r="EU237" s="706"/>
      <c r="EV237" s="706"/>
      <c r="EW237" s="706"/>
      <c r="EX237" s="706"/>
      <c r="EY237" s="706"/>
      <c r="EZ237" s="706"/>
      <c r="FA237" s="706"/>
      <c r="FB237" s="706"/>
      <c r="FC237" s="706"/>
      <c r="FD237" s="706"/>
      <c r="FE237" s="706"/>
      <c r="FF237" s="706"/>
      <c r="FG237" s="706"/>
      <c r="FH237" s="706"/>
      <c r="FI237" s="706"/>
      <c r="FJ237" s="706"/>
      <c r="FK237" s="706"/>
      <c r="FL237" s="706"/>
      <c r="FM237" s="706"/>
      <c r="FN237" s="706"/>
      <c r="FO237" s="706"/>
      <c r="FP237" s="706"/>
      <c r="FQ237" s="706"/>
      <c r="FR237" s="706"/>
      <c r="FS237" s="706"/>
      <c r="FT237" s="706"/>
      <c r="FU237" s="706"/>
      <c r="FV237" s="704"/>
      <c r="FW237" s="704"/>
      <c r="FX237" s="1035"/>
      <c r="FY237" s="704"/>
      <c r="FZ237" s="704"/>
      <c r="GA237" s="704"/>
      <c r="GB237" s="704"/>
      <c r="GC237" s="704"/>
      <c r="GD237" s="704"/>
      <c r="GE237" s="704"/>
      <c r="GF237" s="704"/>
      <c r="GG237" s="704"/>
      <c r="GH237" s="704"/>
      <c r="GI237" s="704"/>
      <c r="GJ237" s="704"/>
      <c r="GK237" s="704"/>
      <c r="GL237" s="704"/>
      <c r="GM237" s="704"/>
      <c r="GN237" s="704"/>
      <c r="GO237" s="704"/>
      <c r="GP237" s="704"/>
      <c r="GQ237" s="704"/>
      <c r="GR237" s="704"/>
      <c r="GS237" s="704"/>
      <c r="GT237" s="704"/>
      <c r="GU237" s="704"/>
      <c r="GV237" s="704"/>
      <c r="GW237" s="704"/>
      <c r="GX237" s="704"/>
      <c r="GY237" s="704"/>
      <c r="GZ237" s="704"/>
      <c r="HA237" s="704"/>
      <c r="HB237" s="704"/>
      <c r="HC237" s="704"/>
      <c r="HD237" s="704"/>
      <c r="HE237" s="704"/>
      <c r="HF237" s="704"/>
      <c r="HG237" s="704"/>
      <c r="HH237" s="704"/>
      <c r="HI237" s="704"/>
      <c r="HJ237" s="704"/>
      <c r="HK237" s="704"/>
      <c r="HL237" s="704"/>
      <c r="HM237" s="704"/>
      <c r="HN237" s="704"/>
      <c r="HO237" s="704"/>
      <c r="HP237" s="704"/>
      <c r="HQ237" s="704"/>
      <c r="HR237" s="704"/>
      <c r="HS237" s="704"/>
      <c r="HT237" s="704"/>
      <c r="HU237" s="704"/>
      <c r="HV237" s="704"/>
      <c r="HW237" s="704"/>
      <c r="HX237" s="704"/>
      <c r="HY237" s="704"/>
      <c r="HZ237" s="704"/>
      <c r="IA237" s="704"/>
      <c r="IB237" s="704"/>
      <c r="IC237" s="704"/>
      <c r="ID237" s="706"/>
      <c r="IE237" s="706"/>
      <c r="IF237" s="704"/>
      <c r="IG237" s="704"/>
      <c r="IH237" s="704"/>
      <c r="II237" s="704"/>
    </row>
    <row r="238" spans="1:243" ht="30" customHeight="1" x14ac:dyDescent="0.2">
      <c r="A238" s="1157" t="s">
        <v>1443</v>
      </c>
      <c r="B238" s="1158"/>
      <c r="C238" s="1158"/>
      <c r="D238" s="1158"/>
      <c r="E238" s="1158"/>
      <c r="F238" s="1158"/>
      <c r="G238" s="1158"/>
      <c r="H238" s="1159"/>
      <c r="I238" s="1124"/>
      <c r="J238" s="1124"/>
      <c r="K238" s="1124"/>
      <c r="L238" s="1124"/>
      <c r="M238" s="1124"/>
      <c r="N238" s="1124"/>
      <c r="O238" s="1124"/>
      <c r="P238" s="1124"/>
      <c r="Q238" s="753"/>
      <c r="R238" s="753"/>
      <c r="S238" s="755"/>
      <c r="T238" s="778"/>
      <c r="U238" s="771"/>
      <c r="V238" s="772"/>
      <c r="W238" s="858"/>
      <c r="X238" s="868"/>
      <c r="Y238" s="868"/>
      <c r="Z238" s="868"/>
      <c r="AA238" s="868"/>
      <c r="AB238" s="868"/>
      <c r="AC238" s="868"/>
      <c r="AD238" s="868"/>
      <c r="AE238" s="868"/>
      <c r="AF238" s="868"/>
      <c r="AG238" s="868"/>
      <c r="AH238" s="868"/>
      <c r="AI238" s="868"/>
      <c r="AJ238" s="868"/>
      <c r="AK238" s="868"/>
      <c r="AL238" s="868"/>
      <c r="AM238" s="868"/>
      <c r="AN238" s="868"/>
      <c r="AO238" s="868"/>
      <c r="AP238" s="868"/>
      <c r="ED238" s="706"/>
      <c r="EE238" s="706"/>
      <c r="EF238" s="706"/>
      <c r="EG238" s="706"/>
      <c r="EH238" s="706"/>
      <c r="EI238" s="706"/>
      <c r="EJ238" s="706"/>
      <c r="EK238" s="706"/>
      <c r="EL238" s="706"/>
      <c r="EM238" s="706"/>
      <c r="EN238" s="706"/>
      <c r="EO238" s="706"/>
      <c r="EP238" s="706"/>
      <c r="ES238" s="706"/>
      <c r="ET238" s="706"/>
      <c r="EU238" s="706"/>
      <c r="EV238" s="706"/>
      <c r="EW238" s="706"/>
      <c r="EX238" s="706"/>
      <c r="EY238" s="706"/>
      <c r="EZ238" s="706"/>
      <c r="FA238" s="706"/>
      <c r="FB238" s="706"/>
      <c r="FC238" s="706"/>
      <c r="FD238" s="706"/>
      <c r="FE238" s="706"/>
      <c r="FF238" s="706"/>
      <c r="FG238" s="706"/>
      <c r="FH238" s="706"/>
      <c r="FI238" s="706"/>
      <c r="FJ238" s="706"/>
      <c r="FK238" s="706"/>
      <c r="FL238" s="706"/>
      <c r="FM238" s="706"/>
      <c r="FN238" s="706"/>
      <c r="FO238" s="706"/>
      <c r="FP238" s="706"/>
      <c r="FQ238" s="706"/>
      <c r="FR238" s="706"/>
      <c r="FS238" s="706"/>
      <c r="FT238" s="706"/>
      <c r="FU238" s="706"/>
      <c r="FX238" s="1035"/>
      <c r="ID238" s="706"/>
      <c r="IE238" s="706"/>
    </row>
    <row r="239" spans="1:243" ht="27" customHeight="1" x14ac:dyDescent="0.25">
      <c r="A239" s="691">
        <v>61</v>
      </c>
      <c r="B239" s="694" t="s">
        <v>1316</v>
      </c>
      <c r="C239" s="708">
        <v>219</v>
      </c>
      <c r="D239" s="709">
        <v>532</v>
      </c>
      <c r="E239" s="707">
        <v>89</v>
      </c>
      <c r="F239" s="1036" t="s">
        <v>1121</v>
      </c>
      <c r="G239" s="708" t="s">
        <v>1552</v>
      </c>
      <c r="H239" s="767" t="s">
        <v>1112</v>
      </c>
      <c r="I239" s="752" t="s">
        <v>1113</v>
      </c>
      <c r="J239" s="761" t="s">
        <v>1135</v>
      </c>
      <c r="K239" s="761" t="s">
        <v>1151</v>
      </c>
      <c r="L239" s="761" t="s">
        <v>1124</v>
      </c>
      <c r="M239" s="753" t="s">
        <v>1199</v>
      </c>
      <c r="N239" s="753" t="s">
        <v>1317</v>
      </c>
      <c r="O239" s="1126" t="s">
        <v>1128</v>
      </c>
      <c r="P239" s="753" t="s">
        <v>1129</v>
      </c>
      <c r="Q239" s="753" t="s">
        <v>1120</v>
      </c>
      <c r="R239" s="753" t="s">
        <v>1120</v>
      </c>
      <c r="S239" s="755">
        <v>2</v>
      </c>
      <c r="T239" s="763">
        <v>2.2000000000000002</v>
      </c>
      <c r="U239" s="772">
        <v>41091</v>
      </c>
      <c r="V239" s="771">
        <v>41426</v>
      </c>
      <c r="W239" s="874">
        <v>5</v>
      </c>
      <c r="X239" s="1127"/>
      <c r="Y239" s="1082">
        <v>39900</v>
      </c>
      <c r="Z239" s="1081">
        <f t="shared" ref="Z239:Z284" si="33">Y239+X239</f>
        <v>39900</v>
      </c>
      <c r="AA239" s="868"/>
      <c r="AB239" s="868"/>
      <c r="AC239" s="868">
        <v>39900</v>
      </c>
      <c r="AD239" s="868"/>
      <c r="AE239" s="868"/>
      <c r="AF239" s="868"/>
      <c r="AG239" s="868"/>
      <c r="AH239" s="868"/>
      <c r="AI239" s="868"/>
      <c r="AJ239" s="868"/>
      <c r="AK239" s="868"/>
      <c r="AL239" s="868"/>
      <c r="AM239" s="868">
        <f t="shared" ref="AM239:AM284" si="34">SUM(AA239:AL239)</f>
        <v>39900</v>
      </c>
      <c r="AN239" s="906">
        <f t="shared" ref="AN239:AN284" si="35">Z239-AM239</f>
        <v>0</v>
      </c>
      <c r="AO239" s="868"/>
      <c r="AP239" s="868"/>
      <c r="DQ239" s="706"/>
      <c r="DR239" s="706"/>
      <c r="DS239" s="706"/>
      <c r="DT239" s="706"/>
      <c r="DU239" s="706"/>
      <c r="DV239" s="706"/>
      <c r="DW239" s="706"/>
      <c r="DX239" s="706"/>
      <c r="DY239" s="706"/>
      <c r="DZ239" s="706"/>
      <c r="EA239" s="706"/>
      <c r="EB239" s="706"/>
      <c r="FJ239" s="706"/>
      <c r="FK239" s="706"/>
      <c r="FL239" s="706"/>
      <c r="FM239" s="706"/>
      <c r="FN239" s="706"/>
      <c r="FO239" s="706"/>
      <c r="FP239" s="706"/>
      <c r="FQ239" s="706"/>
      <c r="FR239" s="706"/>
      <c r="FS239" s="706"/>
      <c r="FT239" s="706"/>
      <c r="FU239" s="706"/>
      <c r="FV239" s="706"/>
      <c r="FW239" s="706"/>
      <c r="FX239" s="706"/>
      <c r="FY239" s="706"/>
      <c r="FZ239" s="706"/>
      <c r="GA239" s="706"/>
      <c r="GB239" s="706"/>
      <c r="GC239" s="706"/>
      <c r="GD239" s="706"/>
      <c r="GE239" s="706"/>
      <c r="GF239" s="706"/>
      <c r="GG239" s="706"/>
      <c r="GH239" s="706"/>
      <c r="GI239" s="706"/>
      <c r="GJ239" s="1034"/>
      <c r="GK239" s="1034"/>
      <c r="GL239" s="1034"/>
      <c r="GM239" s="1034"/>
      <c r="GN239" s="1034"/>
      <c r="GO239" s="1034"/>
      <c r="GP239" s="1034"/>
      <c r="GQ239" s="1034"/>
      <c r="GR239" s="1034"/>
      <c r="GS239" s="1034"/>
      <c r="GT239" s="1034"/>
      <c r="GU239" s="1034"/>
      <c r="GV239" s="1034"/>
      <c r="GW239" s="1034"/>
      <c r="GX239" s="1034"/>
      <c r="GY239" s="1034"/>
      <c r="GZ239" s="1034"/>
      <c r="HA239" s="1034"/>
      <c r="HB239" s="1034"/>
      <c r="HC239" s="1034"/>
      <c r="HD239" s="1034"/>
      <c r="HE239" s="1034"/>
      <c r="HF239" s="1034"/>
      <c r="HG239" s="1034"/>
      <c r="HH239" s="1034"/>
      <c r="HI239" s="1034"/>
      <c r="HJ239" s="1034"/>
      <c r="HK239" s="1034"/>
      <c r="HL239" s="1034"/>
      <c r="HM239" s="1034"/>
      <c r="HN239" s="1034"/>
      <c r="HO239" s="1034"/>
      <c r="HP239" s="1034"/>
      <c r="HQ239" s="1034"/>
      <c r="HR239" s="1034"/>
      <c r="HV239" s="1034"/>
      <c r="HW239" s="1034"/>
      <c r="HX239" s="1034"/>
      <c r="HY239" s="1034"/>
      <c r="HZ239" s="1034"/>
      <c r="IA239" s="1034"/>
      <c r="IB239" s="1034"/>
      <c r="IC239" s="1034"/>
      <c r="ID239" s="1034"/>
      <c r="IE239" s="1034"/>
      <c r="IF239" s="1034"/>
      <c r="IG239" s="1034"/>
      <c r="IH239" s="1034"/>
      <c r="II239" s="1034"/>
    </row>
    <row r="240" spans="1:243" ht="27" customHeight="1" x14ac:dyDescent="0.25">
      <c r="A240" s="691">
        <v>62</v>
      </c>
      <c r="B240" s="694" t="s">
        <v>1316</v>
      </c>
      <c r="C240" s="708">
        <v>219</v>
      </c>
      <c r="D240" s="709">
        <v>532</v>
      </c>
      <c r="E240" s="707">
        <v>91</v>
      </c>
      <c r="F240" s="1036" t="s">
        <v>1121</v>
      </c>
      <c r="G240" s="708" t="s">
        <v>1553</v>
      </c>
      <c r="H240" s="767" t="s">
        <v>1112</v>
      </c>
      <c r="I240" s="752" t="s">
        <v>1113</v>
      </c>
      <c r="J240" s="761" t="s">
        <v>1135</v>
      </c>
      <c r="K240" s="761" t="s">
        <v>1115</v>
      </c>
      <c r="L240" s="761" t="s">
        <v>1124</v>
      </c>
      <c r="M240" s="753" t="s">
        <v>1199</v>
      </c>
      <c r="N240" s="753" t="s">
        <v>1317</v>
      </c>
      <c r="O240" s="1125" t="s">
        <v>1128</v>
      </c>
      <c r="P240" s="1126" t="s">
        <v>1129</v>
      </c>
      <c r="Q240" s="753" t="s">
        <v>1120</v>
      </c>
      <c r="R240" s="753" t="s">
        <v>1120</v>
      </c>
      <c r="S240" s="755">
        <v>2</v>
      </c>
      <c r="T240" s="763">
        <v>2.2000000000000002</v>
      </c>
      <c r="U240" s="772">
        <v>41091</v>
      </c>
      <c r="V240" s="771">
        <v>41426</v>
      </c>
      <c r="W240" s="874">
        <v>5</v>
      </c>
      <c r="X240" s="1127"/>
      <c r="Y240" s="1082">
        <v>1700</v>
      </c>
      <c r="Z240" s="1081">
        <f t="shared" si="33"/>
        <v>1700</v>
      </c>
      <c r="AA240" s="868"/>
      <c r="AB240" s="868"/>
      <c r="AC240" s="868">
        <v>1700</v>
      </c>
      <c r="AD240" s="868"/>
      <c r="AE240" s="868"/>
      <c r="AF240" s="868"/>
      <c r="AG240" s="868"/>
      <c r="AH240" s="868"/>
      <c r="AI240" s="868"/>
      <c r="AJ240" s="868"/>
      <c r="AK240" s="868"/>
      <c r="AL240" s="868"/>
      <c r="AM240" s="868">
        <f t="shared" si="34"/>
        <v>1700</v>
      </c>
      <c r="AN240" s="906">
        <f t="shared" si="35"/>
        <v>0</v>
      </c>
      <c r="AO240" s="868"/>
      <c r="AP240" s="868"/>
      <c r="DQ240" s="706"/>
      <c r="DR240" s="706"/>
      <c r="DS240" s="706"/>
      <c r="DT240" s="706"/>
      <c r="DU240" s="706"/>
      <c r="DV240" s="706"/>
      <c r="DW240" s="706"/>
      <c r="DX240" s="706"/>
      <c r="DY240" s="706"/>
      <c r="DZ240" s="706"/>
      <c r="EA240" s="706"/>
      <c r="EB240" s="706"/>
      <c r="FJ240" s="706"/>
      <c r="FK240" s="706"/>
      <c r="FL240" s="706"/>
      <c r="FM240" s="706"/>
      <c r="FN240" s="706"/>
      <c r="FO240" s="706"/>
      <c r="FP240" s="706"/>
      <c r="FQ240" s="706"/>
      <c r="FR240" s="706"/>
      <c r="FS240" s="706"/>
      <c r="FT240" s="706"/>
      <c r="FU240" s="706"/>
      <c r="FV240" s="706"/>
      <c r="FW240" s="706"/>
      <c r="FX240" s="706"/>
      <c r="FY240" s="706"/>
      <c r="FZ240" s="706"/>
      <c r="GA240" s="706"/>
      <c r="GB240" s="706"/>
      <c r="GC240" s="706"/>
      <c r="GD240" s="706"/>
      <c r="GE240" s="706"/>
      <c r="GF240" s="706"/>
      <c r="GG240" s="706"/>
      <c r="GH240" s="706"/>
      <c r="GI240" s="706"/>
      <c r="GJ240" s="1034"/>
      <c r="GK240" s="1034"/>
      <c r="GL240" s="1034"/>
      <c r="GM240" s="1034"/>
      <c r="GN240" s="1034"/>
      <c r="GO240" s="1034"/>
      <c r="GP240" s="1034"/>
      <c r="GQ240" s="1034"/>
      <c r="GR240" s="1034"/>
      <c r="GS240" s="1034"/>
      <c r="GT240" s="1034"/>
      <c r="GU240" s="1034"/>
      <c r="GV240" s="1034"/>
      <c r="GW240" s="1034"/>
      <c r="GX240" s="1034"/>
      <c r="GY240" s="1034"/>
      <c r="GZ240" s="1034"/>
      <c r="HA240" s="1034"/>
      <c r="HB240" s="1034"/>
      <c r="HC240" s="1034"/>
      <c r="HD240" s="1034"/>
      <c r="HE240" s="1034"/>
      <c r="HF240" s="1034"/>
      <c r="HG240" s="1034"/>
      <c r="HH240" s="1034"/>
      <c r="HI240" s="1034"/>
      <c r="HJ240" s="1034"/>
      <c r="HK240" s="1034"/>
      <c r="HL240" s="1034"/>
      <c r="HM240" s="1034"/>
      <c r="HN240" s="1034"/>
      <c r="HO240" s="1034"/>
      <c r="HP240" s="1034"/>
      <c r="HQ240" s="1034"/>
      <c r="HR240" s="1034"/>
      <c r="ID240" s="1034"/>
      <c r="IE240" s="1034"/>
      <c r="IF240" s="1034"/>
      <c r="IG240" s="1034"/>
      <c r="IH240" s="1034"/>
      <c r="II240" s="1034"/>
    </row>
    <row r="241" spans="1:243" ht="27" customHeight="1" x14ac:dyDescent="0.25">
      <c r="A241" s="691">
        <v>123</v>
      </c>
      <c r="B241" s="694" t="s">
        <v>1316</v>
      </c>
      <c r="C241" s="696">
        <v>241</v>
      </c>
      <c r="D241" s="697">
        <v>576</v>
      </c>
      <c r="E241" s="707">
        <v>20</v>
      </c>
      <c r="F241" s="696" t="s">
        <v>1319</v>
      </c>
      <c r="G241" s="696" t="s">
        <v>1320</v>
      </c>
      <c r="H241" s="767" t="s">
        <v>1112</v>
      </c>
      <c r="I241" s="752" t="s">
        <v>1113</v>
      </c>
      <c r="J241" s="761" t="s">
        <v>1135</v>
      </c>
      <c r="K241" s="777" t="s">
        <v>1115</v>
      </c>
      <c r="L241" s="777" t="s">
        <v>1116</v>
      </c>
      <c r="M241" s="753" t="s">
        <v>1199</v>
      </c>
      <c r="N241" s="753" t="s">
        <v>1317</v>
      </c>
      <c r="O241" s="1125" t="s">
        <v>1317</v>
      </c>
      <c r="P241" s="1126" t="s">
        <v>1554</v>
      </c>
      <c r="Q241" s="765" t="s">
        <v>1321</v>
      </c>
      <c r="R241" s="765" t="s">
        <v>1321</v>
      </c>
      <c r="S241" s="755">
        <v>2</v>
      </c>
      <c r="T241" s="769">
        <v>2.2000000000000002</v>
      </c>
      <c r="U241" s="771">
        <v>41640</v>
      </c>
      <c r="V241" s="771">
        <v>41791</v>
      </c>
      <c r="W241" s="701">
        <v>15</v>
      </c>
      <c r="X241" s="1127">
        <v>1000000</v>
      </c>
      <c r="Y241" s="1082">
        <v>1360500</v>
      </c>
      <c r="Z241" s="1081">
        <f t="shared" si="33"/>
        <v>2360500</v>
      </c>
      <c r="AA241" s="868">
        <v>360541</v>
      </c>
      <c r="AB241" s="868">
        <v>250000</v>
      </c>
      <c r="AC241" s="868">
        <v>500000</v>
      </c>
      <c r="AD241" s="868">
        <f>152000+250000</f>
        <v>402000</v>
      </c>
      <c r="AE241" s="868">
        <v>152000</v>
      </c>
      <c r="AF241" s="868">
        <v>152000</v>
      </c>
      <c r="AG241" s="868">
        <v>152000</v>
      </c>
      <c r="AH241" s="868">
        <v>152000</v>
      </c>
      <c r="AI241" s="868">
        <v>152000</v>
      </c>
      <c r="AJ241" s="868">
        <v>87959</v>
      </c>
      <c r="AK241" s="868"/>
      <c r="AL241" s="868"/>
      <c r="AM241" s="868">
        <f t="shared" si="34"/>
        <v>2360500</v>
      </c>
      <c r="AN241" s="906">
        <f t="shared" si="35"/>
        <v>0</v>
      </c>
      <c r="AO241" s="915">
        <v>0</v>
      </c>
      <c r="AP241" s="943">
        <f>1100000-534500</f>
        <v>565500</v>
      </c>
      <c r="EC241" s="706"/>
      <c r="EF241" s="706"/>
      <c r="EG241" s="706"/>
      <c r="EH241" s="706"/>
      <c r="EI241" s="706"/>
      <c r="EJ241" s="706"/>
      <c r="EK241" s="706"/>
      <c r="EL241" s="706"/>
      <c r="EM241" s="706"/>
      <c r="EN241" s="706"/>
      <c r="EO241" s="706"/>
      <c r="EP241" s="706"/>
      <c r="EQ241" s="706"/>
      <c r="ER241" s="706"/>
      <c r="ES241" s="706"/>
      <c r="ET241" s="706"/>
      <c r="EU241" s="706"/>
      <c r="EV241" s="706"/>
      <c r="EW241" s="706"/>
      <c r="EX241" s="706"/>
      <c r="EY241" s="706"/>
      <c r="EZ241" s="706"/>
      <c r="FA241" s="706"/>
      <c r="FB241" s="706"/>
      <c r="FC241" s="706"/>
      <c r="FD241" s="706"/>
      <c r="FE241" s="706"/>
      <c r="FF241" s="706"/>
      <c r="FG241" s="706"/>
      <c r="FH241" s="706"/>
      <c r="FI241" s="706"/>
      <c r="FK241" s="1044"/>
      <c r="GM241" s="706"/>
      <c r="GN241" s="706"/>
      <c r="GO241" s="706"/>
      <c r="GP241" s="706"/>
      <c r="GQ241" s="706"/>
      <c r="GR241" s="706"/>
      <c r="GS241" s="706"/>
      <c r="GT241" s="706"/>
      <c r="GU241" s="706"/>
      <c r="HQ241" s="706"/>
      <c r="HR241" s="706"/>
      <c r="HS241" s="1047"/>
      <c r="HT241" s="1047"/>
      <c r="HU241" s="1047"/>
      <c r="HV241" s="706"/>
      <c r="HW241" s="706"/>
      <c r="HX241" s="706"/>
      <c r="HY241" s="706"/>
      <c r="HZ241" s="706"/>
      <c r="IA241" s="706"/>
      <c r="IB241" s="706"/>
      <c r="IC241" s="706"/>
      <c r="ID241" s="1047"/>
      <c r="IE241" s="1034"/>
      <c r="IF241" s="1034"/>
      <c r="IG241" s="1034"/>
      <c r="IH241" s="1034"/>
      <c r="II241" s="1034"/>
    </row>
    <row r="242" spans="1:243" s="1034" customFormat="1" ht="27" customHeight="1" x14ac:dyDescent="0.25">
      <c r="A242" s="1122">
        <v>124</v>
      </c>
      <c r="B242" s="694" t="s">
        <v>1316</v>
      </c>
      <c r="C242" s="696">
        <v>241</v>
      </c>
      <c r="D242" s="697">
        <v>576</v>
      </c>
      <c r="E242" s="697">
        <v>21</v>
      </c>
      <c r="F242" s="696" t="s">
        <v>1319</v>
      </c>
      <c r="G242" s="696" t="s">
        <v>1555</v>
      </c>
      <c r="H242" s="767" t="s">
        <v>1112</v>
      </c>
      <c r="I242" s="752" t="s">
        <v>1113</v>
      </c>
      <c r="J242" s="761" t="s">
        <v>1135</v>
      </c>
      <c r="K242" s="777" t="s">
        <v>1151</v>
      </c>
      <c r="L242" s="777" t="s">
        <v>1116</v>
      </c>
      <c r="M242" s="753" t="s">
        <v>1199</v>
      </c>
      <c r="N242" s="753" t="s">
        <v>1317</v>
      </c>
      <c r="O242" s="753" t="s">
        <v>1317</v>
      </c>
      <c r="P242" s="753" t="s">
        <v>1556</v>
      </c>
      <c r="Q242" s="753" t="s">
        <v>1557</v>
      </c>
      <c r="R242" s="753" t="s">
        <v>1557</v>
      </c>
      <c r="S242" s="755">
        <v>2</v>
      </c>
      <c r="T242" s="763">
        <v>2.2000000000000002</v>
      </c>
      <c r="U242" s="771">
        <v>41091</v>
      </c>
      <c r="V242" s="757">
        <v>41426</v>
      </c>
      <c r="W242" s="701">
        <v>15</v>
      </c>
      <c r="X242" s="1081"/>
      <c r="Y242" s="1082">
        <v>7800</v>
      </c>
      <c r="Z242" s="1081">
        <f t="shared" si="33"/>
        <v>7800</v>
      </c>
      <c r="AA242" s="868"/>
      <c r="AB242" s="868">
        <v>7800</v>
      </c>
      <c r="AC242" s="868"/>
      <c r="AD242" s="868"/>
      <c r="AE242" s="868"/>
      <c r="AF242" s="868"/>
      <c r="AG242" s="868"/>
      <c r="AH242" s="868"/>
      <c r="AI242" s="868"/>
      <c r="AJ242" s="868"/>
      <c r="AK242" s="868"/>
      <c r="AL242" s="868"/>
      <c r="AM242" s="868">
        <f t="shared" si="34"/>
        <v>7800</v>
      </c>
      <c r="AN242" s="868">
        <f t="shared" si="35"/>
        <v>0</v>
      </c>
      <c r="AO242" s="868"/>
      <c r="AP242" s="868"/>
      <c r="AQ242" s="704"/>
      <c r="AR242" s="704"/>
      <c r="AS242" s="704"/>
      <c r="AT242" s="704"/>
      <c r="AU242" s="704"/>
      <c r="AV242" s="704"/>
      <c r="AW242" s="704"/>
      <c r="AX242" s="704"/>
      <c r="AY242" s="704"/>
      <c r="AZ242" s="704"/>
      <c r="BA242" s="704"/>
      <c r="BB242" s="704"/>
      <c r="BC242" s="704"/>
      <c r="BD242" s="704"/>
      <c r="BE242" s="704"/>
      <c r="BF242" s="704"/>
      <c r="BG242" s="704"/>
      <c r="BH242" s="704"/>
      <c r="BI242" s="704"/>
      <c r="BJ242" s="704"/>
      <c r="BK242" s="704"/>
      <c r="BL242" s="704"/>
      <c r="BM242" s="704"/>
      <c r="BN242" s="704"/>
      <c r="BO242" s="704"/>
      <c r="BP242" s="704"/>
      <c r="BQ242" s="704"/>
      <c r="BR242" s="704"/>
      <c r="BS242" s="704"/>
      <c r="BT242" s="704"/>
      <c r="BU242" s="704"/>
      <c r="BV242" s="704"/>
      <c r="BW242" s="704"/>
      <c r="BX242" s="704"/>
      <c r="BY242" s="704"/>
      <c r="BZ242" s="704"/>
      <c r="CA242" s="704"/>
      <c r="CB242" s="704"/>
      <c r="CC242" s="704"/>
      <c r="CD242" s="704"/>
      <c r="CE242" s="704"/>
      <c r="CF242" s="704"/>
      <c r="CG242" s="704"/>
      <c r="CH242" s="704"/>
      <c r="CI242" s="704"/>
      <c r="CJ242" s="704"/>
      <c r="CK242" s="704"/>
      <c r="CL242" s="704"/>
      <c r="CM242" s="704"/>
      <c r="CN242" s="704"/>
      <c r="CO242" s="704"/>
      <c r="CP242" s="704"/>
      <c r="CQ242" s="704"/>
      <c r="CR242" s="704"/>
      <c r="CS242" s="704"/>
      <c r="CT242" s="704"/>
      <c r="CU242" s="704"/>
      <c r="CV242" s="704"/>
      <c r="CW242" s="704"/>
      <c r="CX242" s="704"/>
      <c r="CY242" s="704"/>
      <c r="CZ242" s="704"/>
      <c r="DA242" s="704"/>
      <c r="DB242" s="704"/>
      <c r="DC242" s="704"/>
      <c r="DD242" s="704"/>
      <c r="DE242" s="704"/>
      <c r="DF242" s="704"/>
      <c r="DG242" s="704"/>
      <c r="DH242" s="704"/>
      <c r="DI242" s="704"/>
      <c r="DJ242" s="704"/>
      <c r="DK242" s="704"/>
      <c r="DL242" s="704"/>
      <c r="DM242" s="704"/>
      <c r="DN242" s="704"/>
      <c r="DO242" s="704"/>
      <c r="DP242" s="704"/>
      <c r="DQ242" s="704"/>
      <c r="DR242" s="704"/>
      <c r="DS242" s="704"/>
      <c r="DT242" s="704"/>
      <c r="DU242" s="704"/>
      <c r="DV242" s="704"/>
      <c r="DW242" s="704"/>
      <c r="DX242" s="704"/>
      <c r="DY242" s="704"/>
      <c r="DZ242" s="704"/>
      <c r="EA242" s="704"/>
      <c r="EB242" s="704"/>
      <c r="EC242" s="706"/>
      <c r="ED242" s="704"/>
      <c r="EE242" s="704"/>
      <c r="EF242" s="704"/>
      <c r="EG242" s="704"/>
      <c r="EH242" s="706"/>
      <c r="EI242" s="706"/>
      <c r="EJ242" s="706"/>
      <c r="EK242" s="706"/>
      <c r="EL242" s="706"/>
      <c r="EM242" s="706"/>
      <c r="EN242" s="706"/>
      <c r="EO242" s="706"/>
      <c r="EP242" s="706"/>
      <c r="EQ242" s="706"/>
      <c r="ER242" s="706"/>
      <c r="ES242" s="706"/>
      <c r="ET242" s="706"/>
      <c r="EU242" s="706"/>
      <c r="EV242" s="706"/>
      <c r="EW242" s="706"/>
      <c r="EX242" s="706"/>
      <c r="EY242" s="706"/>
      <c r="EZ242" s="706"/>
      <c r="FA242" s="706"/>
      <c r="FB242" s="706"/>
      <c r="FC242" s="706"/>
      <c r="FD242" s="706"/>
      <c r="FE242" s="706"/>
      <c r="FF242" s="706"/>
      <c r="FG242" s="706"/>
      <c r="FH242" s="706"/>
      <c r="FI242" s="704"/>
      <c r="FJ242" s="704"/>
      <c r="HV242" s="706"/>
      <c r="HW242" s="706"/>
      <c r="HX242" s="706"/>
      <c r="HY242" s="706"/>
      <c r="HZ242" s="706"/>
      <c r="IA242" s="706"/>
      <c r="IB242" s="706"/>
      <c r="IC242" s="706"/>
    </row>
    <row r="243" spans="1:243" s="1034" customFormat="1" ht="27" customHeight="1" x14ac:dyDescent="0.25">
      <c r="A243" s="691">
        <v>125</v>
      </c>
      <c r="B243" s="694" t="s">
        <v>1316</v>
      </c>
      <c r="C243" s="696">
        <v>241</v>
      </c>
      <c r="D243" s="697">
        <v>576</v>
      </c>
      <c r="E243" s="707">
        <v>22</v>
      </c>
      <c r="F243" s="696" t="s">
        <v>1319</v>
      </c>
      <c r="G243" s="696" t="s">
        <v>1558</v>
      </c>
      <c r="H243" s="767" t="s">
        <v>1112</v>
      </c>
      <c r="I243" s="752" t="s">
        <v>1113</v>
      </c>
      <c r="J243" s="761" t="s">
        <v>1135</v>
      </c>
      <c r="K243" s="777" t="s">
        <v>1151</v>
      </c>
      <c r="L243" s="777" t="s">
        <v>1116</v>
      </c>
      <c r="M243" s="753" t="s">
        <v>1199</v>
      </c>
      <c r="N243" s="753" t="s">
        <v>1317</v>
      </c>
      <c r="O243" s="753" t="s">
        <v>1317</v>
      </c>
      <c r="P243" s="753" t="s">
        <v>1556</v>
      </c>
      <c r="Q243" s="753">
        <v>9</v>
      </c>
      <c r="R243" s="765">
        <v>9</v>
      </c>
      <c r="S243" s="755">
        <v>2</v>
      </c>
      <c r="T243" s="763">
        <v>2.2000000000000002</v>
      </c>
      <c r="U243" s="757">
        <v>41091</v>
      </c>
      <c r="V243" s="757">
        <v>41426</v>
      </c>
      <c r="W243" s="701">
        <v>15</v>
      </c>
      <c r="X243" s="1081"/>
      <c r="Y243" s="1082">
        <v>13900</v>
      </c>
      <c r="Z243" s="1081">
        <f t="shared" si="33"/>
        <v>13900</v>
      </c>
      <c r="AA243" s="868"/>
      <c r="AB243" s="868"/>
      <c r="AC243" s="868">
        <v>13900</v>
      </c>
      <c r="AD243" s="868"/>
      <c r="AE243" s="868"/>
      <c r="AF243" s="868"/>
      <c r="AG243" s="868"/>
      <c r="AH243" s="868"/>
      <c r="AI243" s="868"/>
      <c r="AJ243" s="868"/>
      <c r="AK243" s="868"/>
      <c r="AL243" s="868"/>
      <c r="AM243" s="868">
        <f t="shared" si="34"/>
        <v>13900</v>
      </c>
      <c r="AN243" s="868">
        <f t="shared" si="35"/>
        <v>0</v>
      </c>
      <c r="AO243" s="868"/>
      <c r="AP243" s="868"/>
      <c r="AQ243" s="704"/>
      <c r="AR243" s="704"/>
      <c r="AS243" s="704"/>
      <c r="AT243" s="704"/>
      <c r="AU243" s="704"/>
      <c r="AV243" s="704"/>
      <c r="AW243" s="704"/>
      <c r="AX243" s="704"/>
      <c r="AY243" s="704"/>
      <c r="AZ243" s="704"/>
      <c r="BA243" s="704"/>
      <c r="BB243" s="704"/>
      <c r="BC243" s="704"/>
      <c r="BD243" s="704"/>
      <c r="BE243" s="704"/>
      <c r="BF243" s="704"/>
      <c r="BG243" s="704"/>
      <c r="BH243" s="704"/>
      <c r="BI243" s="704"/>
      <c r="BJ243" s="704"/>
      <c r="BK243" s="704"/>
      <c r="BL243" s="704"/>
      <c r="BM243" s="704"/>
      <c r="BN243" s="704"/>
      <c r="BO243" s="704"/>
      <c r="BP243" s="704"/>
      <c r="BQ243" s="704"/>
      <c r="BR243" s="704"/>
      <c r="BS243" s="704"/>
      <c r="BT243" s="704"/>
      <c r="BU243" s="704"/>
      <c r="BV243" s="704"/>
      <c r="BW243" s="704"/>
      <c r="BX243" s="704"/>
      <c r="BY243" s="704"/>
      <c r="BZ243" s="704"/>
      <c r="CA243" s="704"/>
      <c r="CB243" s="704"/>
      <c r="CC243" s="704"/>
      <c r="CD243" s="704"/>
      <c r="CE243" s="704"/>
      <c r="CF243" s="704"/>
      <c r="CG243" s="704"/>
      <c r="CH243" s="704"/>
      <c r="CI243" s="704"/>
      <c r="CJ243" s="704"/>
      <c r="CK243" s="704"/>
      <c r="CL243" s="704"/>
      <c r="CM243" s="704"/>
      <c r="CN243" s="704"/>
      <c r="CO243" s="704"/>
      <c r="CP243" s="704"/>
      <c r="CQ243" s="704"/>
      <c r="CR243" s="704"/>
      <c r="CS243" s="704"/>
      <c r="CT243" s="704"/>
      <c r="CU243" s="704"/>
      <c r="CV243" s="704"/>
      <c r="CW243" s="704"/>
      <c r="CX243" s="704"/>
      <c r="CY243" s="704"/>
      <c r="CZ243" s="704"/>
      <c r="DA243" s="704"/>
      <c r="DB243" s="704"/>
      <c r="DC243" s="704"/>
      <c r="DD243" s="704"/>
      <c r="DE243" s="704"/>
      <c r="DF243" s="704"/>
      <c r="DG243" s="704"/>
      <c r="DH243" s="704"/>
      <c r="DI243" s="704"/>
      <c r="DJ243" s="704"/>
      <c r="DK243" s="704"/>
      <c r="DL243" s="704"/>
      <c r="DM243" s="704"/>
      <c r="DN243" s="704"/>
      <c r="DO243" s="704"/>
      <c r="DP243" s="704"/>
      <c r="DQ243" s="704"/>
      <c r="DR243" s="704"/>
      <c r="DS243" s="704"/>
      <c r="DT243" s="704"/>
      <c r="DU243" s="704"/>
      <c r="DV243" s="704"/>
      <c r="DW243" s="704"/>
      <c r="DX243" s="704"/>
      <c r="DY243" s="704"/>
      <c r="DZ243" s="704"/>
      <c r="EA243" s="704"/>
      <c r="EB243" s="704"/>
      <c r="EC243" s="706"/>
      <c r="ED243" s="704"/>
      <c r="EE243" s="704"/>
      <c r="EF243" s="706"/>
      <c r="EG243" s="706"/>
      <c r="EH243" s="704"/>
      <c r="EI243" s="704"/>
      <c r="EJ243" s="704"/>
      <c r="EK243" s="704"/>
      <c r="EL243" s="704"/>
      <c r="EM243" s="704"/>
      <c r="EN243" s="704"/>
      <c r="EO243" s="704"/>
      <c r="EP243" s="704"/>
      <c r="EQ243" s="704"/>
      <c r="ER243" s="704"/>
      <c r="ES243" s="704"/>
      <c r="ET243" s="704"/>
      <c r="EU243" s="704"/>
      <c r="EV243" s="704"/>
      <c r="EW243" s="704"/>
      <c r="EX243" s="704"/>
      <c r="EY243" s="704"/>
      <c r="EZ243" s="704"/>
      <c r="FA243" s="704"/>
      <c r="FB243" s="704"/>
      <c r="FC243" s="704"/>
      <c r="FD243" s="704"/>
      <c r="FE243" s="704"/>
      <c r="FF243" s="704"/>
      <c r="FG243" s="704"/>
      <c r="FH243" s="704"/>
      <c r="FI243" s="704"/>
      <c r="FJ243" s="704"/>
      <c r="HV243" s="706"/>
      <c r="HW243" s="706"/>
      <c r="HX243" s="706"/>
      <c r="HY243" s="706"/>
      <c r="HZ243" s="706"/>
      <c r="IA243" s="706"/>
      <c r="IB243" s="706"/>
      <c r="IC243" s="706"/>
    </row>
    <row r="244" spans="1:243" s="1034" customFormat="1" ht="27" customHeight="1" x14ac:dyDescent="0.25">
      <c r="A244" s="691">
        <v>268</v>
      </c>
      <c r="B244" s="694" t="s">
        <v>1316</v>
      </c>
      <c r="C244" s="696">
        <v>241</v>
      </c>
      <c r="D244" s="697">
        <v>676</v>
      </c>
      <c r="E244" s="707">
        <v>1</v>
      </c>
      <c r="F244" s="696" t="s">
        <v>1319</v>
      </c>
      <c r="G244" s="696" t="s">
        <v>1325</v>
      </c>
      <c r="H244" s="767" t="s">
        <v>1127</v>
      </c>
      <c r="I244" s="752" t="s">
        <v>1113</v>
      </c>
      <c r="J244" s="761" t="s">
        <v>1135</v>
      </c>
      <c r="K244" s="777" t="s">
        <v>1115</v>
      </c>
      <c r="L244" s="777" t="s">
        <v>1116</v>
      </c>
      <c r="M244" s="753" t="s">
        <v>1199</v>
      </c>
      <c r="N244" s="753" t="s">
        <v>1317</v>
      </c>
      <c r="O244" s="753" t="s">
        <v>1317</v>
      </c>
      <c r="P244" s="753" t="s">
        <v>1554</v>
      </c>
      <c r="Q244" s="753" t="s">
        <v>1120</v>
      </c>
      <c r="R244" s="765" t="s">
        <v>1120</v>
      </c>
      <c r="S244" s="755">
        <v>2</v>
      </c>
      <c r="T244" s="769">
        <v>2.2000000000000002</v>
      </c>
      <c r="U244" s="771">
        <v>41456</v>
      </c>
      <c r="V244" s="771">
        <v>41791</v>
      </c>
      <c r="W244" s="701">
        <v>15</v>
      </c>
      <c r="X244" s="1081">
        <v>500000</v>
      </c>
      <c r="Y244" s="1092"/>
      <c r="Z244" s="1081">
        <f t="shared" si="33"/>
        <v>500000</v>
      </c>
      <c r="AA244" s="868"/>
      <c r="AB244" s="868">
        <v>50000</v>
      </c>
      <c r="AC244" s="868">
        <v>50000</v>
      </c>
      <c r="AD244" s="868">
        <v>50000</v>
      </c>
      <c r="AE244" s="868">
        <v>50000</v>
      </c>
      <c r="AF244" s="868">
        <v>50000</v>
      </c>
      <c r="AG244" s="868">
        <v>50000</v>
      </c>
      <c r="AH244" s="868">
        <v>50000</v>
      </c>
      <c r="AI244" s="868">
        <v>50000</v>
      </c>
      <c r="AJ244" s="868">
        <v>50000</v>
      </c>
      <c r="AK244" s="868">
        <v>50000</v>
      </c>
      <c r="AL244" s="868"/>
      <c r="AM244" s="868">
        <f t="shared" si="34"/>
        <v>500000</v>
      </c>
      <c r="AN244" s="868">
        <f t="shared" si="35"/>
        <v>0</v>
      </c>
      <c r="AO244" s="915">
        <v>0</v>
      </c>
      <c r="AP244" s="868">
        <v>700000</v>
      </c>
      <c r="AQ244" s="704"/>
      <c r="AR244" s="704"/>
      <c r="AS244" s="704"/>
      <c r="AT244" s="704"/>
      <c r="AU244" s="704"/>
      <c r="AV244" s="704"/>
      <c r="AW244" s="704"/>
      <c r="AX244" s="704"/>
      <c r="AY244" s="704"/>
      <c r="AZ244" s="704"/>
      <c r="BA244" s="704"/>
      <c r="BB244" s="704"/>
      <c r="BC244" s="704"/>
      <c r="BD244" s="704"/>
      <c r="BE244" s="704"/>
      <c r="BF244" s="704"/>
      <c r="BG244" s="704"/>
      <c r="BH244" s="704"/>
      <c r="BI244" s="704"/>
      <c r="BJ244" s="704"/>
      <c r="BK244" s="704"/>
      <c r="BL244" s="704"/>
      <c r="BM244" s="704"/>
      <c r="BN244" s="704"/>
      <c r="BO244" s="704"/>
      <c r="BP244" s="704"/>
      <c r="BQ244" s="704"/>
      <c r="BR244" s="704"/>
      <c r="BS244" s="704"/>
      <c r="BT244" s="704"/>
      <c r="BU244" s="704"/>
      <c r="BV244" s="704"/>
      <c r="BW244" s="704"/>
      <c r="BX244" s="704"/>
      <c r="BY244" s="704"/>
      <c r="BZ244" s="704"/>
      <c r="CA244" s="704"/>
      <c r="CB244" s="704"/>
      <c r="CC244" s="704"/>
      <c r="CD244" s="704"/>
      <c r="CE244" s="704"/>
      <c r="CF244" s="704"/>
      <c r="CG244" s="704"/>
      <c r="CH244" s="704"/>
      <c r="CI244" s="704"/>
      <c r="CJ244" s="704"/>
      <c r="CK244" s="704"/>
      <c r="CL244" s="704"/>
      <c r="CM244" s="704"/>
      <c r="CN244" s="704"/>
      <c r="CO244" s="704"/>
      <c r="CP244" s="704"/>
      <c r="CQ244" s="704"/>
      <c r="CR244" s="704"/>
      <c r="CS244" s="704"/>
      <c r="CT244" s="704"/>
      <c r="CU244" s="704"/>
      <c r="CV244" s="704"/>
      <c r="CW244" s="704"/>
      <c r="CX244" s="704"/>
      <c r="CY244" s="704"/>
      <c r="CZ244" s="704"/>
      <c r="DA244" s="704"/>
      <c r="DB244" s="704"/>
      <c r="DC244" s="704"/>
      <c r="DD244" s="704"/>
      <c r="DE244" s="704"/>
      <c r="DF244" s="704"/>
      <c r="DG244" s="704"/>
      <c r="DH244" s="704"/>
      <c r="DI244" s="704"/>
      <c r="DJ244" s="704"/>
      <c r="DK244" s="704"/>
      <c r="DL244" s="704"/>
      <c r="DM244" s="704"/>
      <c r="DN244" s="704"/>
      <c r="DO244" s="704"/>
      <c r="DP244" s="704"/>
      <c r="DQ244" s="704"/>
      <c r="DR244" s="704"/>
      <c r="DS244" s="704"/>
      <c r="DT244" s="704"/>
      <c r="DU244" s="704"/>
      <c r="DV244" s="704"/>
      <c r="DW244" s="704"/>
      <c r="DX244" s="704"/>
      <c r="DY244" s="704"/>
      <c r="DZ244" s="704"/>
      <c r="EA244" s="704"/>
      <c r="EB244" s="704"/>
      <c r="EC244" s="711"/>
      <c r="ED244" s="704"/>
      <c r="EE244" s="704"/>
      <c r="EF244" s="706"/>
      <c r="EG244" s="706"/>
      <c r="EH244" s="706"/>
      <c r="EI244" s="706"/>
      <c r="EJ244" s="706"/>
      <c r="EK244" s="706"/>
      <c r="EL244" s="706"/>
      <c r="EM244" s="706"/>
      <c r="EN244" s="706"/>
      <c r="EO244" s="706"/>
      <c r="EP244" s="706"/>
      <c r="EQ244" s="706"/>
      <c r="ER244" s="706"/>
      <c r="ES244" s="706"/>
      <c r="ET244" s="706"/>
      <c r="EU244" s="706"/>
      <c r="EV244" s="706"/>
      <c r="EW244" s="706"/>
      <c r="EX244" s="706"/>
      <c r="EY244" s="706"/>
      <c r="EZ244" s="706"/>
      <c r="FA244" s="706"/>
      <c r="FB244" s="706"/>
      <c r="FC244" s="706"/>
      <c r="FD244" s="706"/>
      <c r="FE244" s="706"/>
      <c r="FF244" s="706"/>
      <c r="FG244" s="706"/>
      <c r="FH244" s="706"/>
      <c r="FI244" s="704"/>
      <c r="FJ244" s="704"/>
      <c r="FK244" s="1035"/>
      <c r="FL244" s="704"/>
      <c r="FM244" s="704"/>
      <c r="FN244" s="704"/>
      <c r="FO244" s="704"/>
      <c r="FP244" s="704"/>
      <c r="FQ244" s="704"/>
      <c r="FR244" s="704"/>
      <c r="FS244" s="704"/>
      <c r="FT244" s="704"/>
      <c r="FU244" s="704"/>
      <c r="FV244" s="704"/>
      <c r="FW244" s="704"/>
      <c r="FX244" s="704"/>
      <c r="FY244" s="704"/>
      <c r="FZ244" s="704"/>
      <c r="GA244" s="704"/>
      <c r="GB244" s="704"/>
      <c r="GC244" s="704"/>
      <c r="GD244" s="704"/>
      <c r="GE244" s="704"/>
      <c r="GF244" s="704"/>
      <c r="GG244" s="704"/>
      <c r="GH244" s="704"/>
      <c r="GI244" s="704"/>
      <c r="GJ244" s="704"/>
      <c r="GK244" s="704"/>
      <c r="GL244" s="704"/>
      <c r="GM244" s="704"/>
      <c r="GN244" s="704"/>
      <c r="GO244" s="704"/>
      <c r="GP244" s="704"/>
      <c r="GQ244" s="704"/>
      <c r="GR244" s="704"/>
      <c r="GS244" s="704"/>
      <c r="GT244" s="704"/>
      <c r="GU244" s="704"/>
      <c r="GV244" s="704"/>
      <c r="GW244" s="704"/>
      <c r="GX244" s="704"/>
      <c r="GY244" s="704"/>
      <c r="GZ244" s="704"/>
      <c r="HA244" s="704"/>
      <c r="HB244" s="704"/>
      <c r="HC244" s="704"/>
      <c r="HD244" s="704"/>
      <c r="HE244" s="704"/>
      <c r="HF244" s="704"/>
      <c r="HG244" s="704"/>
      <c r="HH244" s="704"/>
      <c r="HI244" s="704"/>
      <c r="HJ244" s="704"/>
      <c r="HK244" s="704"/>
      <c r="HL244" s="704"/>
      <c r="HM244" s="704"/>
      <c r="HN244" s="704"/>
      <c r="HO244" s="704"/>
      <c r="HP244" s="704"/>
      <c r="HQ244" s="706"/>
      <c r="HR244" s="706"/>
      <c r="ID244" s="814"/>
    </row>
    <row r="245" spans="1:243" s="1034" customFormat="1" ht="27" customHeight="1" x14ac:dyDescent="0.25">
      <c r="A245" s="1122">
        <v>269</v>
      </c>
      <c r="B245" s="694" t="s">
        <v>1316</v>
      </c>
      <c r="C245" s="697">
        <v>241</v>
      </c>
      <c r="D245" s="697">
        <v>676</v>
      </c>
      <c r="E245" s="707">
        <v>19</v>
      </c>
      <c r="F245" s="1037" t="s">
        <v>1319</v>
      </c>
      <c r="G245" s="1037" t="s">
        <v>1559</v>
      </c>
      <c r="H245" s="767" t="s">
        <v>1127</v>
      </c>
      <c r="I245" s="752" t="s">
        <v>1113</v>
      </c>
      <c r="J245" s="761" t="s">
        <v>1135</v>
      </c>
      <c r="K245" s="777" t="s">
        <v>1115</v>
      </c>
      <c r="L245" s="777" t="s">
        <v>1116</v>
      </c>
      <c r="M245" s="753" t="s">
        <v>1199</v>
      </c>
      <c r="N245" s="753" t="s">
        <v>1317</v>
      </c>
      <c r="O245" s="753" t="s">
        <v>1317</v>
      </c>
      <c r="P245" s="753" t="s">
        <v>1554</v>
      </c>
      <c r="Q245" s="753" t="s">
        <v>1120</v>
      </c>
      <c r="R245" s="765" t="s">
        <v>1120</v>
      </c>
      <c r="S245" s="755">
        <v>2</v>
      </c>
      <c r="T245" s="769">
        <v>2.2000000000000002</v>
      </c>
      <c r="U245" s="772">
        <v>41091</v>
      </c>
      <c r="V245" s="771">
        <v>41426</v>
      </c>
      <c r="W245" s="701">
        <v>15</v>
      </c>
      <c r="X245" s="1081"/>
      <c r="Y245" s="1082">
        <v>736700</v>
      </c>
      <c r="Z245" s="1081">
        <f t="shared" si="33"/>
        <v>736700</v>
      </c>
      <c r="AA245" s="868"/>
      <c r="AB245" s="868"/>
      <c r="AC245" s="868"/>
      <c r="AD245" s="868">
        <v>214000</v>
      </c>
      <c r="AE245" s="868">
        <v>215000</v>
      </c>
      <c r="AF245" s="868">
        <v>307700</v>
      </c>
      <c r="AG245" s="868"/>
      <c r="AH245" s="868"/>
      <c r="AI245" s="868"/>
      <c r="AJ245" s="868"/>
      <c r="AK245" s="868"/>
      <c r="AL245" s="868"/>
      <c r="AM245" s="868">
        <f t="shared" si="34"/>
        <v>736700</v>
      </c>
      <c r="AN245" s="868">
        <f t="shared" si="35"/>
        <v>0</v>
      </c>
      <c r="AO245" s="868"/>
      <c r="AP245" s="868"/>
      <c r="AQ245" s="704"/>
      <c r="AR245" s="704"/>
      <c r="AS245" s="704"/>
      <c r="AT245" s="704"/>
      <c r="AU245" s="704"/>
      <c r="AV245" s="704"/>
      <c r="AW245" s="704"/>
      <c r="AX245" s="704"/>
      <c r="AY245" s="704"/>
      <c r="AZ245" s="704"/>
      <c r="BA245" s="704"/>
      <c r="BB245" s="704"/>
      <c r="BC245" s="704"/>
      <c r="BD245" s="704"/>
      <c r="BE245" s="704"/>
      <c r="BF245" s="704"/>
      <c r="BG245" s="704"/>
      <c r="BH245" s="704"/>
      <c r="BI245" s="704"/>
      <c r="BJ245" s="704"/>
      <c r="BK245" s="704"/>
      <c r="BL245" s="704"/>
      <c r="BM245" s="704"/>
      <c r="BN245" s="704"/>
      <c r="BO245" s="704"/>
      <c r="BP245" s="704"/>
      <c r="BQ245" s="704"/>
      <c r="BR245" s="704"/>
      <c r="BS245" s="704"/>
      <c r="BT245" s="704"/>
      <c r="BU245" s="704"/>
      <c r="BV245" s="704"/>
      <c r="BW245" s="704"/>
      <c r="BX245" s="704"/>
      <c r="BY245" s="704"/>
      <c r="BZ245" s="704"/>
      <c r="CA245" s="704"/>
      <c r="CB245" s="704"/>
      <c r="CC245" s="704"/>
      <c r="CD245" s="704"/>
      <c r="CE245" s="704"/>
      <c r="CF245" s="704"/>
      <c r="CG245" s="704"/>
      <c r="CH245" s="704"/>
      <c r="CI245" s="704"/>
      <c r="CJ245" s="704"/>
      <c r="CK245" s="704"/>
      <c r="CL245" s="704"/>
      <c r="CM245" s="704"/>
      <c r="CN245" s="704"/>
      <c r="CO245" s="704"/>
      <c r="CP245" s="704"/>
      <c r="CQ245" s="704"/>
      <c r="CR245" s="704"/>
      <c r="CS245" s="704"/>
      <c r="CT245" s="704"/>
      <c r="CU245" s="704"/>
      <c r="CV245" s="704"/>
      <c r="CW245" s="704"/>
      <c r="CX245" s="704"/>
      <c r="CY245" s="704"/>
      <c r="CZ245" s="704"/>
      <c r="DA245" s="704"/>
      <c r="DB245" s="704"/>
      <c r="DC245" s="704"/>
      <c r="DD245" s="704"/>
      <c r="DE245" s="704"/>
      <c r="DF245" s="704"/>
      <c r="DG245" s="704"/>
      <c r="DH245" s="704"/>
      <c r="DI245" s="704"/>
      <c r="DJ245" s="704"/>
      <c r="DK245" s="704"/>
      <c r="DL245" s="704"/>
      <c r="DM245" s="704"/>
      <c r="DN245" s="704"/>
      <c r="DO245" s="704"/>
      <c r="DP245" s="704"/>
      <c r="DQ245" s="704"/>
      <c r="DR245" s="704"/>
      <c r="DS245" s="704"/>
      <c r="DT245" s="704"/>
      <c r="DU245" s="704"/>
      <c r="DV245" s="704"/>
      <c r="DW245" s="704"/>
      <c r="DX245" s="704"/>
      <c r="DY245" s="704"/>
      <c r="DZ245" s="704"/>
      <c r="EA245" s="704"/>
      <c r="EB245" s="704"/>
      <c r="EC245" s="704"/>
      <c r="ED245" s="704"/>
      <c r="EE245" s="704"/>
      <c r="EF245" s="704"/>
      <c r="EG245" s="704"/>
      <c r="EH245" s="879"/>
      <c r="EI245" s="879"/>
      <c r="EJ245" s="879"/>
      <c r="EK245" s="879"/>
      <c r="EL245" s="879"/>
      <c r="EM245" s="879"/>
      <c r="EN245" s="879"/>
      <c r="EO245" s="879"/>
      <c r="EP245" s="879"/>
      <c r="EQ245" s="879"/>
      <c r="ER245" s="879"/>
      <c r="ES245" s="879"/>
      <c r="ET245" s="879"/>
      <c r="EU245" s="879"/>
      <c r="EV245" s="879"/>
      <c r="EW245" s="879"/>
      <c r="EX245" s="879"/>
      <c r="EY245" s="879"/>
      <c r="EZ245" s="879"/>
      <c r="FA245" s="879"/>
      <c r="FB245" s="879"/>
      <c r="FC245" s="879"/>
      <c r="FD245" s="879"/>
      <c r="FE245" s="879"/>
      <c r="FF245" s="879"/>
      <c r="FG245" s="879"/>
      <c r="FH245" s="879"/>
      <c r="FI245" s="704"/>
      <c r="FJ245" s="704"/>
      <c r="FK245" s="706"/>
      <c r="FL245" s="706"/>
      <c r="FM245" s="706"/>
      <c r="FN245" s="706"/>
      <c r="FO245" s="706"/>
      <c r="FP245" s="706"/>
      <c r="FQ245" s="706"/>
      <c r="FR245" s="706"/>
      <c r="FS245" s="706"/>
      <c r="FT245" s="706"/>
      <c r="FU245" s="706"/>
      <c r="FV245" s="706"/>
      <c r="FW245" s="706"/>
      <c r="FX245" s="706"/>
      <c r="FY245" s="706"/>
      <c r="FZ245" s="706"/>
      <c r="GA245" s="706"/>
      <c r="GB245" s="706"/>
      <c r="GC245" s="706"/>
      <c r="GD245" s="706"/>
      <c r="GE245" s="706"/>
      <c r="GF245" s="706"/>
      <c r="GG245" s="706"/>
      <c r="GH245" s="706"/>
      <c r="GI245" s="706"/>
      <c r="GJ245" s="706"/>
      <c r="GK245" s="706"/>
      <c r="GL245" s="706"/>
      <c r="GM245" s="706"/>
      <c r="GN245" s="706"/>
      <c r="GO245" s="706"/>
      <c r="GP245" s="706"/>
      <c r="GQ245" s="706"/>
      <c r="GR245" s="706"/>
      <c r="GS245" s="706"/>
      <c r="GT245" s="706"/>
      <c r="GU245" s="706"/>
      <c r="GV245" s="706"/>
      <c r="GW245" s="706"/>
      <c r="GX245" s="706"/>
      <c r="GY245" s="706"/>
      <c r="GZ245" s="706"/>
      <c r="HA245" s="706"/>
      <c r="HB245" s="706"/>
      <c r="HC245" s="706"/>
      <c r="HD245" s="706"/>
      <c r="HE245" s="706"/>
      <c r="HF245" s="706"/>
      <c r="HG245" s="706"/>
      <c r="HH245" s="706"/>
      <c r="HI245" s="706"/>
      <c r="HJ245" s="706"/>
      <c r="HK245" s="706"/>
      <c r="HL245" s="706"/>
      <c r="HM245" s="706"/>
      <c r="HN245" s="706"/>
      <c r="HO245" s="706"/>
      <c r="HP245" s="706"/>
      <c r="HQ245" s="706"/>
      <c r="HR245" s="706"/>
    </row>
    <row r="246" spans="1:243" s="1034" customFormat="1" ht="27" customHeight="1" x14ac:dyDescent="0.25">
      <c r="A246" s="691">
        <v>270</v>
      </c>
      <c r="B246" s="694" t="s">
        <v>1316</v>
      </c>
      <c r="C246" s="696">
        <v>241</v>
      </c>
      <c r="D246" s="697">
        <v>676</v>
      </c>
      <c r="E246" s="707">
        <v>20</v>
      </c>
      <c r="F246" s="696" t="s">
        <v>1319</v>
      </c>
      <c r="G246" s="696" t="s">
        <v>1560</v>
      </c>
      <c r="H246" s="767" t="s">
        <v>1127</v>
      </c>
      <c r="I246" s="752" t="s">
        <v>1113</v>
      </c>
      <c r="J246" s="761" t="s">
        <v>1135</v>
      </c>
      <c r="K246" s="777" t="s">
        <v>1151</v>
      </c>
      <c r="L246" s="777" t="s">
        <v>1116</v>
      </c>
      <c r="M246" s="753" t="s">
        <v>1199</v>
      </c>
      <c r="N246" s="753" t="s">
        <v>1317</v>
      </c>
      <c r="O246" s="753" t="s">
        <v>1317</v>
      </c>
      <c r="P246" s="753" t="s">
        <v>1554</v>
      </c>
      <c r="Q246" s="753" t="s">
        <v>1120</v>
      </c>
      <c r="R246" s="765" t="s">
        <v>1120</v>
      </c>
      <c r="S246" s="755">
        <v>2</v>
      </c>
      <c r="T246" s="769">
        <v>2.2000000000000002</v>
      </c>
      <c r="U246" s="757">
        <v>41275</v>
      </c>
      <c r="V246" s="757">
        <v>41426</v>
      </c>
      <c r="W246" s="701">
        <v>15</v>
      </c>
      <c r="X246" s="1081"/>
      <c r="Y246" s="1082">
        <v>500000</v>
      </c>
      <c r="Z246" s="1081">
        <f t="shared" si="33"/>
        <v>500000</v>
      </c>
      <c r="AA246" s="868"/>
      <c r="AB246" s="868"/>
      <c r="AC246" s="868"/>
      <c r="AD246" s="868">
        <v>55000</v>
      </c>
      <c r="AE246" s="868">
        <v>55000</v>
      </c>
      <c r="AF246" s="868">
        <v>55000</v>
      </c>
      <c r="AG246" s="868">
        <v>55000</v>
      </c>
      <c r="AH246" s="868">
        <v>55000</v>
      </c>
      <c r="AI246" s="868">
        <v>55000</v>
      </c>
      <c r="AJ246" s="868">
        <v>55000</v>
      </c>
      <c r="AK246" s="868">
        <v>55000</v>
      </c>
      <c r="AL246" s="868">
        <v>60000</v>
      </c>
      <c r="AM246" s="868">
        <f t="shared" si="34"/>
        <v>500000</v>
      </c>
      <c r="AN246" s="868">
        <f t="shared" si="35"/>
        <v>0</v>
      </c>
      <c r="AO246" s="868"/>
      <c r="AP246" s="868"/>
      <c r="AQ246" s="704"/>
      <c r="AR246" s="704"/>
      <c r="AS246" s="704"/>
      <c r="AT246" s="704"/>
      <c r="AU246" s="704"/>
      <c r="AV246" s="704"/>
      <c r="AW246" s="704"/>
      <c r="AX246" s="704"/>
      <c r="AY246" s="704"/>
      <c r="AZ246" s="704"/>
      <c r="BA246" s="704"/>
      <c r="BB246" s="704"/>
      <c r="BC246" s="704"/>
      <c r="BD246" s="704"/>
      <c r="BE246" s="704"/>
      <c r="BF246" s="704"/>
      <c r="BG246" s="704"/>
      <c r="BH246" s="704"/>
      <c r="BI246" s="704"/>
      <c r="BJ246" s="704"/>
      <c r="BK246" s="704"/>
      <c r="BL246" s="704"/>
      <c r="BM246" s="704"/>
      <c r="BN246" s="704"/>
      <c r="BO246" s="704"/>
      <c r="BP246" s="704"/>
      <c r="BQ246" s="704"/>
      <c r="BR246" s="704"/>
      <c r="BS246" s="704"/>
      <c r="BT246" s="704"/>
      <c r="BU246" s="704"/>
      <c r="BV246" s="704"/>
      <c r="BW246" s="704"/>
      <c r="BX246" s="704"/>
      <c r="BY246" s="704"/>
      <c r="BZ246" s="704"/>
      <c r="CA246" s="704"/>
      <c r="CB246" s="704"/>
      <c r="CC246" s="704"/>
      <c r="CD246" s="704"/>
      <c r="CE246" s="704"/>
      <c r="CF246" s="704"/>
      <c r="CG246" s="704"/>
      <c r="CH246" s="704"/>
      <c r="CI246" s="704"/>
      <c r="CJ246" s="704"/>
      <c r="CK246" s="704"/>
      <c r="CL246" s="704"/>
      <c r="CM246" s="704"/>
      <c r="CN246" s="704"/>
      <c r="CO246" s="704"/>
      <c r="CP246" s="704"/>
      <c r="CQ246" s="704"/>
      <c r="CR246" s="704"/>
      <c r="CS246" s="704"/>
      <c r="CT246" s="704"/>
      <c r="CU246" s="704"/>
      <c r="CV246" s="704"/>
      <c r="CW246" s="704"/>
      <c r="CX246" s="704"/>
      <c r="CY246" s="704"/>
      <c r="CZ246" s="704"/>
      <c r="DA246" s="704"/>
      <c r="DB246" s="704"/>
      <c r="DC246" s="704"/>
      <c r="DD246" s="704"/>
      <c r="DE246" s="704"/>
      <c r="DF246" s="704"/>
      <c r="DG246" s="704"/>
      <c r="DH246" s="704"/>
      <c r="DI246" s="704"/>
      <c r="DJ246" s="704"/>
      <c r="DK246" s="704"/>
      <c r="DL246" s="704"/>
      <c r="DM246" s="704"/>
      <c r="DN246" s="704"/>
      <c r="DO246" s="704"/>
      <c r="DP246" s="704"/>
      <c r="DQ246" s="704"/>
      <c r="DR246" s="704"/>
      <c r="DS246" s="704"/>
      <c r="DT246" s="704"/>
      <c r="DU246" s="704"/>
      <c r="DV246" s="704"/>
      <c r="DW246" s="704"/>
      <c r="DX246" s="704"/>
      <c r="DY246" s="704"/>
      <c r="DZ246" s="704"/>
      <c r="EA246" s="704"/>
      <c r="EB246" s="704"/>
      <c r="EC246" s="706"/>
      <c r="ED246" s="704"/>
      <c r="EE246" s="704"/>
      <c r="EF246" s="704"/>
      <c r="EG246" s="704"/>
      <c r="EH246" s="706"/>
      <c r="EI246" s="706"/>
      <c r="EJ246" s="706"/>
      <c r="EK246" s="706"/>
      <c r="EL246" s="706"/>
      <c r="EM246" s="706"/>
      <c r="EN246" s="706"/>
      <c r="EO246" s="706"/>
      <c r="EP246" s="706"/>
      <c r="EQ246" s="706"/>
      <c r="ER246" s="706"/>
      <c r="ES246" s="706"/>
      <c r="ET246" s="706"/>
      <c r="EU246" s="706"/>
      <c r="EV246" s="706"/>
      <c r="EW246" s="706"/>
      <c r="EX246" s="706"/>
      <c r="EY246" s="706"/>
      <c r="EZ246" s="706"/>
      <c r="FA246" s="706"/>
      <c r="FB246" s="706"/>
      <c r="FC246" s="706"/>
      <c r="FD246" s="706"/>
      <c r="FE246" s="706"/>
      <c r="FF246" s="706"/>
      <c r="FG246" s="706"/>
      <c r="FH246" s="706"/>
      <c r="FI246" s="706"/>
      <c r="FJ246" s="704"/>
    </row>
    <row r="247" spans="1:243" s="1034" customFormat="1" ht="27" customHeight="1" x14ac:dyDescent="0.25">
      <c r="A247" s="691">
        <v>271</v>
      </c>
      <c r="B247" s="694" t="s">
        <v>1316</v>
      </c>
      <c r="C247" s="696">
        <v>241</v>
      </c>
      <c r="D247" s="697">
        <v>676</v>
      </c>
      <c r="E247" s="707">
        <v>21</v>
      </c>
      <c r="F247" s="696" t="s">
        <v>1319</v>
      </c>
      <c r="G247" s="696" t="s">
        <v>1561</v>
      </c>
      <c r="H247" s="767" t="s">
        <v>1127</v>
      </c>
      <c r="I247" s="752" t="s">
        <v>1113</v>
      </c>
      <c r="J247" s="761" t="s">
        <v>1135</v>
      </c>
      <c r="K247" s="777" t="s">
        <v>1115</v>
      </c>
      <c r="L247" s="777" t="s">
        <v>1116</v>
      </c>
      <c r="M247" s="753" t="s">
        <v>1199</v>
      </c>
      <c r="N247" s="753" t="s">
        <v>1317</v>
      </c>
      <c r="O247" s="753" t="s">
        <v>1317</v>
      </c>
      <c r="P247" s="753" t="s">
        <v>1554</v>
      </c>
      <c r="Q247" s="753" t="s">
        <v>1120</v>
      </c>
      <c r="R247" s="753" t="s">
        <v>1120</v>
      </c>
      <c r="S247" s="755">
        <v>2</v>
      </c>
      <c r="T247" s="769">
        <v>2.2000000000000002</v>
      </c>
      <c r="U247" s="757">
        <v>41456</v>
      </c>
      <c r="V247" s="757">
        <v>41791</v>
      </c>
      <c r="W247" s="701">
        <v>15</v>
      </c>
      <c r="X247" s="1081"/>
      <c r="Y247" s="1082">
        <v>2450000</v>
      </c>
      <c r="Z247" s="1081">
        <f t="shared" si="33"/>
        <v>2450000</v>
      </c>
      <c r="AA247" s="868"/>
      <c r="AB247" s="868"/>
      <c r="AC247" s="868"/>
      <c r="AD247" s="868">
        <v>272000</v>
      </c>
      <c r="AE247" s="868">
        <v>272000</v>
      </c>
      <c r="AF247" s="868">
        <v>272000</v>
      </c>
      <c r="AG247" s="868">
        <v>272000</v>
      </c>
      <c r="AH247" s="868">
        <v>272000</v>
      </c>
      <c r="AI247" s="868">
        <v>272000</v>
      </c>
      <c r="AJ247" s="868">
        <v>272000</v>
      </c>
      <c r="AK247" s="868">
        <v>272000</v>
      </c>
      <c r="AL247" s="868">
        <v>274000</v>
      </c>
      <c r="AM247" s="868">
        <f t="shared" si="34"/>
        <v>2450000</v>
      </c>
      <c r="AN247" s="868">
        <f t="shared" si="35"/>
        <v>0</v>
      </c>
      <c r="AO247" s="868"/>
      <c r="AP247" s="868"/>
      <c r="AQ247" s="704"/>
      <c r="AR247" s="704"/>
      <c r="AS247" s="704"/>
      <c r="AT247" s="704"/>
      <c r="AU247" s="704"/>
      <c r="AV247" s="704"/>
      <c r="AW247" s="704"/>
      <c r="AX247" s="704"/>
      <c r="AY247" s="704"/>
      <c r="AZ247" s="704"/>
      <c r="BA247" s="704"/>
      <c r="BB247" s="704"/>
      <c r="BC247" s="704"/>
      <c r="BD247" s="704"/>
      <c r="BE247" s="704"/>
      <c r="BF247" s="704"/>
      <c r="BG247" s="704"/>
      <c r="BH247" s="704"/>
      <c r="BI247" s="704"/>
      <c r="BJ247" s="704"/>
      <c r="BK247" s="704"/>
      <c r="BL247" s="704"/>
      <c r="BM247" s="704"/>
      <c r="BN247" s="704"/>
      <c r="BO247" s="704"/>
      <c r="BP247" s="704"/>
      <c r="BQ247" s="704"/>
      <c r="BR247" s="704"/>
      <c r="BS247" s="704"/>
      <c r="BT247" s="704"/>
      <c r="BU247" s="704"/>
      <c r="BV247" s="704"/>
      <c r="BW247" s="704"/>
      <c r="BX247" s="704"/>
      <c r="BY247" s="704"/>
      <c r="BZ247" s="704"/>
      <c r="CA247" s="704"/>
      <c r="CB247" s="704"/>
      <c r="CC247" s="704"/>
      <c r="CD247" s="704"/>
      <c r="CE247" s="704"/>
      <c r="CF247" s="704"/>
      <c r="CG247" s="704"/>
      <c r="CH247" s="704"/>
      <c r="CI247" s="704"/>
      <c r="CJ247" s="704"/>
      <c r="CK247" s="704"/>
      <c r="CL247" s="704"/>
      <c r="CM247" s="704"/>
      <c r="CN247" s="704"/>
      <c r="CO247" s="704"/>
      <c r="CP247" s="704"/>
      <c r="CQ247" s="704"/>
      <c r="CR247" s="704"/>
      <c r="CS247" s="704"/>
      <c r="CT247" s="704"/>
      <c r="CU247" s="704"/>
      <c r="CV247" s="704"/>
      <c r="CW247" s="704"/>
      <c r="CX247" s="704"/>
      <c r="CY247" s="704"/>
      <c r="CZ247" s="704"/>
      <c r="DA247" s="704"/>
      <c r="DB247" s="704"/>
      <c r="DC247" s="704"/>
      <c r="DD247" s="704"/>
      <c r="DE247" s="704"/>
      <c r="DF247" s="704"/>
      <c r="DG247" s="704"/>
      <c r="DH247" s="704"/>
      <c r="DI247" s="704"/>
      <c r="DJ247" s="704"/>
      <c r="DK247" s="704"/>
      <c r="DL247" s="704"/>
      <c r="DM247" s="704"/>
      <c r="DN247" s="704"/>
      <c r="DO247" s="704"/>
      <c r="DP247" s="704"/>
      <c r="DQ247" s="704"/>
      <c r="DR247" s="704"/>
      <c r="DS247" s="704"/>
      <c r="DT247" s="704"/>
      <c r="DU247" s="704"/>
      <c r="DV247" s="704"/>
      <c r="DW247" s="704"/>
      <c r="DX247" s="704"/>
      <c r="DY247" s="704"/>
      <c r="DZ247" s="704"/>
      <c r="EA247" s="704"/>
      <c r="EB247" s="704"/>
      <c r="EC247" s="706"/>
      <c r="ED247" s="704"/>
      <c r="EE247" s="704"/>
      <c r="EF247" s="704"/>
      <c r="EG247" s="704"/>
      <c r="EH247" s="706"/>
      <c r="EI247" s="706"/>
      <c r="EJ247" s="706"/>
      <c r="EK247" s="706"/>
      <c r="EL247" s="706"/>
      <c r="EM247" s="706"/>
      <c r="EN247" s="706"/>
      <c r="EO247" s="706"/>
      <c r="EP247" s="706"/>
      <c r="EQ247" s="706"/>
      <c r="ER247" s="706"/>
      <c r="ES247" s="706"/>
      <c r="ET247" s="706"/>
      <c r="EU247" s="706"/>
      <c r="EV247" s="706"/>
      <c r="EW247" s="706"/>
      <c r="EX247" s="706"/>
      <c r="EY247" s="706"/>
      <c r="EZ247" s="706"/>
      <c r="FA247" s="706"/>
      <c r="FB247" s="706"/>
      <c r="FC247" s="706"/>
      <c r="FD247" s="706"/>
      <c r="FE247" s="706"/>
      <c r="FF247" s="706"/>
      <c r="FG247" s="706"/>
      <c r="FH247" s="706"/>
      <c r="FI247" s="706"/>
      <c r="FJ247" s="704"/>
      <c r="HV247" s="706"/>
      <c r="HW247" s="706"/>
      <c r="HX247" s="706"/>
      <c r="HY247" s="706"/>
      <c r="HZ247" s="706"/>
      <c r="IA247" s="706"/>
      <c r="IB247" s="706"/>
      <c r="IC247" s="706"/>
    </row>
    <row r="248" spans="1:243" s="1034" customFormat="1" ht="27" customHeight="1" x14ac:dyDescent="0.25">
      <c r="A248" s="1122">
        <v>272</v>
      </c>
      <c r="B248" s="694" t="s">
        <v>1316</v>
      </c>
      <c r="C248" s="696">
        <v>241</v>
      </c>
      <c r="D248" s="697">
        <v>676</v>
      </c>
      <c r="E248" s="707" t="s">
        <v>1122</v>
      </c>
      <c r="F248" s="696" t="s">
        <v>1319</v>
      </c>
      <c r="G248" s="696" t="s">
        <v>1323</v>
      </c>
      <c r="H248" s="767" t="s">
        <v>1127</v>
      </c>
      <c r="I248" s="752" t="s">
        <v>1113</v>
      </c>
      <c r="J248" s="761" t="s">
        <v>1135</v>
      </c>
      <c r="K248" s="777" t="s">
        <v>1115</v>
      </c>
      <c r="L248" s="777" t="s">
        <v>1116</v>
      </c>
      <c r="M248" s="753" t="s">
        <v>1199</v>
      </c>
      <c r="N248" s="753" t="s">
        <v>1317</v>
      </c>
      <c r="O248" s="753" t="s">
        <v>1317</v>
      </c>
      <c r="P248" s="753" t="s">
        <v>1554</v>
      </c>
      <c r="Q248" s="765" t="s">
        <v>1324</v>
      </c>
      <c r="R248" s="765" t="s">
        <v>1324</v>
      </c>
      <c r="S248" s="755">
        <v>2</v>
      </c>
      <c r="T248" s="769">
        <v>2.2000000000000002</v>
      </c>
      <c r="U248" s="771">
        <v>41640</v>
      </c>
      <c r="V248" s="771">
        <v>41791</v>
      </c>
      <c r="W248" s="701">
        <v>15</v>
      </c>
      <c r="X248" s="1081"/>
      <c r="Y248" s="1092"/>
      <c r="Z248" s="1081">
        <f t="shared" si="33"/>
        <v>0</v>
      </c>
      <c r="AA248" s="868"/>
      <c r="AB248" s="868"/>
      <c r="AC248" s="868"/>
      <c r="AD248" s="868"/>
      <c r="AE248" s="868"/>
      <c r="AF248" s="868"/>
      <c r="AG248" s="868"/>
      <c r="AH248" s="868"/>
      <c r="AI248" s="868"/>
      <c r="AJ248" s="868"/>
      <c r="AK248" s="868"/>
      <c r="AL248" s="868"/>
      <c r="AM248" s="868">
        <f t="shared" si="34"/>
        <v>0</v>
      </c>
      <c r="AN248" s="868">
        <f t="shared" si="35"/>
        <v>0</v>
      </c>
      <c r="AO248" s="915"/>
      <c r="AP248" s="868">
        <v>350000</v>
      </c>
      <c r="AQ248" s="704"/>
      <c r="AR248" s="704"/>
      <c r="AS248" s="704"/>
      <c r="AT248" s="704"/>
      <c r="AU248" s="704"/>
      <c r="AV248" s="704"/>
      <c r="AW248" s="704"/>
      <c r="AX248" s="704"/>
      <c r="AY248" s="704"/>
      <c r="AZ248" s="704"/>
      <c r="BA248" s="704"/>
      <c r="BB248" s="704"/>
      <c r="BC248" s="704"/>
      <c r="BD248" s="704"/>
      <c r="BE248" s="704"/>
      <c r="BF248" s="704"/>
      <c r="BG248" s="704"/>
      <c r="BH248" s="704"/>
      <c r="BI248" s="704"/>
      <c r="BJ248" s="704"/>
      <c r="BK248" s="704"/>
      <c r="BL248" s="704"/>
      <c r="BM248" s="704"/>
      <c r="BN248" s="704"/>
      <c r="BO248" s="704"/>
      <c r="BP248" s="704"/>
      <c r="BQ248" s="704"/>
      <c r="BR248" s="704"/>
      <c r="BS248" s="704"/>
      <c r="BT248" s="704"/>
      <c r="BU248" s="704"/>
      <c r="BV248" s="704"/>
      <c r="BW248" s="704"/>
      <c r="BX248" s="704"/>
      <c r="BY248" s="704"/>
      <c r="BZ248" s="704"/>
      <c r="CA248" s="704"/>
      <c r="CB248" s="704"/>
      <c r="CC248" s="704"/>
      <c r="CD248" s="704"/>
      <c r="CE248" s="704"/>
      <c r="CF248" s="704"/>
      <c r="CG248" s="704"/>
      <c r="CH248" s="704"/>
      <c r="CI248" s="704"/>
      <c r="CJ248" s="704"/>
      <c r="CK248" s="704"/>
      <c r="CL248" s="704"/>
      <c r="CM248" s="704"/>
      <c r="CN248" s="704"/>
      <c r="CO248" s="704"/>
      <c r="CP248" s="704"/>
      <c r="CQ248" s="704"/>
      <c r="CR248" s="704"/>
      <c r="CS248" s="704"/>
      <c r="CT248" s="704"/>
      <c r="CU248" s="704"/>
      <c r="CV248" s="704"/>
      <c r="CW248" s="704"/>
      <c r="CX248" s="704"/>
      <c r="CY248" s="704"/>
      <c r="CZ248" s="704"/>
      <c r="DA248" s="704"/>
      <c r="DB248" s="704"/>
      <c r="DC248" s="704"/>
      <c r="DD248" s="704"/>
      <c r="DE248" s="704"/>
      <c r="DF248" s="704"/>
      <c r="DG248" s="704"/>
      <c r="DH248" s="704"/>
      <c r="DI248" s="704"/>
      <c r="DJ248" s="704"/>
      <c r="DK248" s="704"/>
      <c r="DL248" s="704"/>
      <c r="DM248" s="704"/>
      <c r="DN248" s="704"/>
      <c r="DO248" s="704"/>
      <c r="DP248" s="704"/>
      <c r="DQ248" s="704"/>
      <c r="DR248" s="704"/>
      <c r="DS248" s="704"/>
      <c r="DT248" s="704"/>
      <c r="DU248" s="704"/>
      <c r="DV248" s="704"/>
      <c r="DW248" s="704"/>
      <c r="DX248" s="704"/>
      <c r="DY248" s="704"/>
      <c r="DZ248" s="704"/>
      <c r="EA248" s="704"/>
      <c r="EB248" s="704"/>
      <c r="EC248" s="706"/>
      <c r="ED248" s="704"/>
      <c r="EE248" s="704"/>
      <c r="EF248" s="704"/>
      <c r="EG248" s="704"/>
      <c r="EH248" s="706"/>
      <c r="EI248" s="706"/>
      <c r="EJ248" s="706"/>
      <c r="EK248" s="706"/>
      <c r="EL248" s="706"/>
      <c r="EM248" s="706"/>
      <c r="EN248" s="706"/>
      <c r="EO248" s="706"/>
      <c r="EP248" s="706"/>
      <c r="EQ248" s="706"/>
      <c r="ER248" s="706"/>
      <c r="ES248" s="706"/>
      <c r="ET248" s="706"/>
      <c r="EU248" s="706"/>
      <c r="EV248" s="706"/>
      <c r="EW248" s="706"/>
      <c r="EX248" s="706"/>
      <c r="EY248" s="706"/>
      <c r="EZ248" s="706"/>
      <c r="FA248" s="706"/>
      <c r="FB248" s="706"/>
      <c r="FC248" s="706"/>
      <c r="FD248" s="706"/>
      <c r="FE248" s="706"/>
      <c r="FF248" s="706"/>
      <c r="FG248" s="706"/>
      <c r="FH248" s="706"/>
      <c r="FI248" s="706"/>
      <c r="FJ248" s="704"/>
      <c r="FK248" s="1035"/>
      <c r="FL248" s="704"/>
      <c r="FM248" s="704"/>
      <c r="FN248" s="704"/>
      <c r="FO248" s="704"/>
      <c r="FP248" s="704"/>
      <c r="FQ248" s="704"/>
      <c r="FR248" s="704"/>
      <c r="FS248" s="704"/>
      <c r="FT248" s="704"/>
      <c r="FU248" s="704"/>
      <c r="FV248" s="704"/>
      <c r="FW248" s="704"/>
      <c r="FX248" s="704"/>
      <c r="FY248" s="704"/>
      <c r="FZ248" s="704"/>
      <c r="GA248" s="704"/>
      <c r="GB248" s="704"/>
      <c r="GC248" s="704"/>
      <c r="GD248" s="704"/>
      <c r="GE248" s="704"/>
      <c r="GF248" s="704"/>
      <c r="GG248" s="704"/>
      <c r="GH248" s="704"/>
      <c r="GI248" s="704"/>
      <c r="GJ248" s="704"/>
      <c r="GK248" s="704"/>
      <c r="GL248" s="704"/>
      <c r="GM248" s="706"/>
      <c r="GN248" s="706"/>
      <c r="GO248" s="706"/>
      <c r="GP248" s="706"/>
      <c r="GQ248" s="706"/>
      <c r="GR248" s="706"/>
      <c r="GS248" s="706"/>
      <c r="GT248" s="706"/>
      <c r="GU248" s="706"/>
      <c r="GV248" s="704"/>
      <c r="GW248" s="704"/>
      <c r="GX248" s="704"/>
      <c r="GY248" s="704"/>
      <c r="GZ248" s="704"/>
      <c r="HA248" s="704"/>
      <c r="HB248" s="704"/>
      <c r="HC248" s="704"/>
      <c r="HD248" s="704"/>
      <c r="HE248" s="704"/>
      <c r="HF248" s="704"/>
      <c r="HG248" s="704"/>
      <c r="HH248" s="704"/>
      <c r="HI248" s="704"/>
      <c r="HJ248" s="704"/>
      <c r="HK248" s="704"/>
      <c r="HL248" s="704"/>
      <c r="HM248" s="704"/>
      <c r="HN248" s="704"/>
      <c r="HO248" s="704"/>
      <c r="HP248" s="704"/>
      <c r="HQ248" s="706"/>
      <c r="HR248" s="706"/>
    </row>
    <row r="249" spans="1:243" s="1034" customFormat="1" ht="27" customHeight="1" x14ac:dyDescent="0.25">
      <c r="A249" s="691">
        <v>273</v>
      </c>
      <c r="B249" s="694" t="s">
        <v>1316</v>
      </c>
      <c r="C249" s="696">
        <v>241</v>
      </c>
      <c r="D249" s="697">
        <v>676</v>
      </c>
      <c r="E249" s="707" t="s">
        <v>1122</v>
      </c>
      <c r="F249" s="696" t="s">
        <v>1319</v>
      </c>
      <c r="G249" s="696" t="s">
        <v>1322</v>
      </c>
      <c r="H249" s="767" t="s">
        <v>1127</v>
      </c>
      <c r="I249" s="752" t="s">
        <v>1113</v>
      </c>
      <c r="J249" s="761" t="s">
        <v>1135</v>
      </c>
      <c r="K249" s="777" t="s">
        <v>1115</v>
      </c>
      <c r="L249" s="777" t="s">
        <v>1116</v>
      </c>
      <c r="M249" s="753" t="s">
        <v>1199</v>
      </c>
      <c r="N249" s="753" t="s">
        <v>1317</v>
      </c>
      <c r="O249" s="753" t="s">
        <v>1317</v>
      </c>
      <c r="P249" s="753" t="s">
        <v>1554</v>
      </c>
      <c r="Q249" s="765" t="s">
        <v>1321</v>
      </c>
      <c r="R249" s="765" t="s">
        <v>1321</v>
      </c>
      <c r="S249" s="755">
        <v>2</v>
      </c>
      <c r="T249" s="769">
        <v>2.2000000000000002</v>
      </c>
      <c r="U249" s="771">
        <v>41640</v>
      </c>
      <c r="V249" s="771">
        <v>41791</v>
      </c>
      <c r="W249" s="701">
        <v>15</v>
      </c>
      <c r="X249" s="1081"/>
      <c r="Y249" s="1092"/>
      <c r="Z249" s="1081">
        <f t="shared" si="33"/>
        <v>0</v>
      </c>
      <c r="AA249" s="868"/>
      <c r="AB249" s="868"/>
      <c r="AC249" s="868"/>
      <c r="AD249" s="868"/>
      <c r="AE249" s="868"/>
      <c r="AF249" s="868"/>
      <c r="AG249" s="868"/>
      <c r="AH249" s="868"/>
      <c r="AI249" s="868"/>
      <c r="AJ249" s="868"/>
      <c r="AK249" s="868"/>
      <c r="AL249" s="868"/>
      <c r="AM249" s="868">
        <f t="shared" si="34"/>
        <v>0</v>
      </c>
      <c r="AN249" s="868">
        <f t="shared" si="35"/>
        <v>0</v>
      </c>
      <c r="AO249" s="915"/>
      <c r="AP249" s="868">
        <v>900000</v>
      </c>
      <c r="AQ249" s="704"/>
      <c r="AR249" s="704"/>
      <c r="AS249" s="704"/>
      <c r="AT249" s="704"/>
      <c r="AU249" s="704"/>
      <c r="AV249" s="704"/>
      <c r="AW249" s="704"/>
      <c r="AX249" s="704"/>
      <c r="AY249" s="704"/>
      <c r="AZ249" s="704"/>
      <c r="BA249" s="704"/>
      <c r="BB249" s="704"/>
      <c r="BC249" s="704"/>
      <c r="BD249" s="704"/>
      <c r="BE249" s="704"/>
      <c r="BF249" s="704"/>
      <c r="BG249" s="704"/>
      <c r="BH249" s="704"/>
      <c r="BI249" s="704"/>
      <c r="BJ249" s="704"/>
      <c r="BK249" s="704"/>
      <c r="BL249" s="704"/>
      <c r="BM249" s="704"/>
      <c r="BN249" s="704"/>
      <c r="BO249" s="704"/>
      <c r="BP249" s="704"/>
      <c r="BQ249" s="704"/>
      <c r="BR249" s="704"/>
      <c r="BS249" s="704"/>
      <c r="BT249" s="704"/>
      <c r="BU249" s="704"/>
      <c r="BV249" s="704"/>
      <c r="BW249" s="704"/>
      <c r="BX249" s="704"/>
      <c r="BY249" s="704"/>
      <c r="BZ249" s="704"/>
      <c r="CA249" s="704"/>
      <c r="CB249" s="704"/>
      <c r="CC249" s="704"/>
      <c r="CD249" s="704"/>
      <c r="CE249" s="704"/>
      <c r="CF249" s="704"/>
      <c r="CG249" s="704"/>
      <c r="CH249" s="704"/>
      <c r="CI249" s="704"/>
      <c r="CJ249" s="704"/>
      <c r="CK249" s="704"/>
      <c r="CL249" s="704"/>
      <c r="CM249" s="704"/>
      <c r="CN249" s="704"/>
      <c r="CO249" s="704"/>
      <c r="CP249" s="704"/>
      <c r="CQ249" s="704"/>
      <c r="CR249" s="704"/>
      <c r="CS249" s="704"/>
      <c r="CT249" s="704"/>
      <c r="CU249" s="704"/>
      <c r="CV249" s="704"/>
      <c r="CW249" s="704"/>
      <c r="CX249" s="704"/>
      <c r="CY249" s="704"/>
      <c r="CZ249" s="704"/>
      <c r="DA249" s="704"/>
      <c r="DB249" s="704"/>
      <c r="DC249" s="704"/>
      <c r="DD249" s="704"/>
      <c r="DE249" s="704"/>
      <c r="DF249" s="704"/>
      <c r="DG249" s="704"/>
      <c r="DH249" s="704"/>
      <c r="DI249" s="704"/>
      <c r="DJ249" s="704"/>
      <c r="DK249" s="704"/>
      <c r="DL249" s="704"/>
      <c r="DM249" s="704"/>
      <c r="DN249" s="704"/>
      <c r="DO249" s="704"/>
      <c r="DP249" s="704"/>
      <c r="DQ249" s="704"/>
      <c r="DR249" s="704"/>
      <c r="DS249" s="704"/>
      <c r="DT249" s="704"/>
      <c r="DU249" s="704"/>
      <c r="DV249" s="704"/>
      <c r="DW249" s="704"/>
      <c r="DX249" s="704"/>
      <c r="DY249" s="704"/>
      <c r="DZ249" s="704"/>
      <c r="EA249" s="704"/>
      <c r="EB249" s="704"/>
      <c r="EC249" s="706"/>
      <c r="ED249" s="704"/>
      <c r="EE249" s="704"/>
      <c r="EF249" s="704"/>
      <c r="EG249" s="704"/>
      <c r="EH249" s="706"/>
      <c r="EI249" s="706"/>
      <c r="EJ249" s="706"/>
      <c r="EK249" s="706"/>
      <c r="EL249" s="706"/>
      <c r="EM249" s="706"/>
      <c r="EN249" s="706"/>
      <c r="EO249" s="706"/>
      <c r="EP249" s="706"/>
      <c r="EQ249" s="706"/>
      <c r="ER249" s="706"/>
      <c r="ES249" s="706"/>
      <c r="ET249" s="706"/>
      <c r="EU249" s="706"/>
      <c r="EV249" s="706"/>
      <c r="EW249" s="706"/>
      <c r="EX249" s="706"/>
      <c r="EY249" s="706"/>
      <c r="EZ249" s="706"/>
      <c r="FA249" s="706"/>
      <c r="FB249" s="706"/>
      <c r="FC249" s="706"/>
      <c r="FD249" s="706"/>
      <c r="FE249" s="706"/>
      <c r="FF249" s="706"/>
      <c r="FG249" s="706"/>
      <c r="FH249" s="706"/>
      <c r="FI249" s="706"/>
      <c r="FJ249" s="704"/>
      <c r="FK249" s="1035"/>
      <c r="FL249" s="704"/>
      <c r="FM249" s="704"/>
      <c r="FN249" s="704"/>
      <c r="FO249" s="704"/>
      <c r="FP249" s="704"/>
      <c r="FQ249" s="704"/>
      <c r="FR249" s="704"/>
      <c r="FS249" s="704"/>
      <c r="FT249" s="704"/>
      <c r="FU249" s="704"/>
      <c r="FV249" s="704"/>
      <c r="FW249" s="704"/>
      <c r="FX249" s="704"/>
      <c r="FY249" s="704"/>
      <c r="FZ249" s="704"/>
      <c r="GA249" s="704"/>
      <c r="GB249" s="704"/>
      <c r="GC249" s="704"/>
      <c r="GD249" s="704"/>
      <c r="GE249" s="704"/>
      <c r="GF249" s="704"/>
      <c r="GG249" s="704"/>
      <c r="GH249" s="704"/>
      <c r="GI249" s="704"/>
      <c r="GJ249" s="704"/>
      <c r="GK249" s="704"/>
      <c r="GL249" s="704"/>
      <c r="GM249" s="706"/>
      <c r="GN249" s="706"/>
      <c r="GO249" s="706"/>
      <c r="GP249" s="706"/>
      <c r="GQ249" s="706"/>
      <c r="GR249" s="706"/>
      <c r="GS249" s="706"/>
      <c r="GT249" s="706"/>
      <c r="GU249" s="706"/>
      <c r="GV249" s="704"/>
      <c r="GW249" s="704"/>
      <c r="GX249" s="704"/>
      <c r="GY249" s="704"/>
      <c r="GZ249" s="704"/>
      <c r="HA249" s="704"/>
      <c r="HB249" s="704"/>
      <c r="HC249" s="704"/>
      <c r="HD249" s="704"/>
      <c r="HE249" s="704"/>
      <c r="HF249" s="704"/>
      <c r="HG249" s="704"/>
      <c r="HH249" s="704"/>
      <c r="HI249" s="704"/>
      <c r="HJ249" s="704"/>
      <c r="HK249" s="704"/>
      <c r="HL249" s="704"/>
      <c r="HM249" s="704"/>
      <c r="HN249" s="704"/>
      <c r="HO249" s="704"/>
      <c r="HP249" s="704"/>
      <c r="HQ249" s="704"/>
      <c r="HR249" s="704"/>
    </row>
    <row r="250" spans="1:243" s="1034" customFormat="1" ht="27" customHeight="1" x14ac:dyDescent="0.25">
      <c r="A250" s="691">
        <v>274</v>
      </c>
      <c r="B250" s="694" t="s">
        <v>1316</v>
      </c>
      <c r="C250" s="696">
        <v>241</v>
      </c>
      <c r="D250" s="697">
        <v>676</v>
      </c>
      <c r="E250" s="707" t="s">
        <v>1122</v>
      </c>
      <c r="F250" s="696" t="s">
        <v>1319</v>
      </c>
      <c r="G250" s="696" t="s">
        <v>1326</v>
      </c>
      <c r="H250" s="767" t="s">
        <v>1127</v>
      </c>
      <c r="I250" s="752" t="s">
        <v>1113</v>
      </c>
      <c r="J250" s="761" t="s">
        <v>1135</v>
      </c>
      <c r="K250" s="777" t="s">
        <v>1115</v>
      </c>
      <c r="L250" s="777" t="s">
        <v>1116</v>
      </c>
      <c r="M250" s="753" t="s">
        <v>1199</v>
      </c>
      <c r="N250" s="753" t="s">
        <v>1317</v>
      </c>
      <c r="O250" s="753" t="s">
        <v>1317</v>
      </c>
      <c r="P250" s="753" t="s">
        <v>1554</v>
      </c>
      <c r="Q250" s="753" t="s">
        <v>1160</v>
      </c>
      <c r="R250" s="753" t="s">
        <v>1160</v>
      </c>
      <c r="S250" s="755">
        <v>2</v>
      </c>
      <c r="T250" s="769">
        <v>2.2000000000000002</v>
      </c>
      <c r="U250" s="771">
        <v>41640</v>
      </c>
      <c r="V250" s="771">
        <v>41791</v>
      </c>
      <c r="W250" s="701">
        <v>15</v>
      </c>
      <c r="X250" s="1081"/>
      <c r="Y250" s="1092"/>
      <c r="Z250" s="1081">
        <f t="shared" si="33"/>
        <v>0</v>
      </c>
      <c r="AA250" s="868"/>
      <c r="AB250" s="868"/>
      <c r="AC250" s="868"/>
      <c r="AD250" s="868"/>
      <c r="AE250" s="868"/>
      <c r="AF250" s="868"/>
      <c r="AG250" s="868"/>
      <c r="AH250" s="868"/>
      <c r="AI250" s="868"/>
      <c r="AJ250" s="868"/>
      <c r="AK250" s="868"/>
      <c r="AL250" s="868"/>
      <c r="AM250" s="868">
        <f t="shared" si="34"/>
        <v>0</v>
      </c>
      <c r="AN250" s="868">
        <f t="shared" si="35"/>
        <v>0</v>
      </c>
      <c r="AO250" s="915"/>
      <c r="AP250" s="868">
        <v>950000</v>
      </c>
      <c r="AQ250" s="704"/>
      <c r="AR250" s="704"/>
      <c r="AS250" s="704"/>
      <c r="AT250" s="704"/>
      <c r="AU250" s="704"/>
      <c r="AV250" s="704"/>
      <c r="AW250" s="704"/>
      <c r="AX250" s="704"/>
      <c r="AY250" s="704"/>
      <c r="AZ250" s="704"/>
      <c r="BA250" s="704"/>
      <c r="BB250" s="704"/>
      <c r="BC250" s="704"/>
      <c r="BD250" s="704"/>
      <c r="BE250" s="704"/>
      <c r="BF250" s="704"/>
      <c r="BG250" s="704"/>
      <c r="BH250" s="704"/>
      <c r="BI250" s="704"/>
      <c r="BJ250" s="704"/>
      <c r="BK250" s="704"/>
      <c r="BL250" s="704"/>
      <c r="BM250" s="704"/>
      <c r="BN250" s="704"/>
      <c r="BO250" s="704"/>
      <c r="BP250" s="704"/>
      <c r="BQ250" s="704"/>
      <c r="BR250" s="704"/>
      <c r="BS250" s="704"/>
      <c r="BT250" s="704"/>
      <c r="BU250" s="704"/>
      <c r="BV250" s="704"/>
      <c r="BW250" s="704"/>
      <c r="BX250" s="704"/>
      <c r="BY250" s="704"/>
      <c r="BZ250" s="704"/>
      <c r="CA250" s="704"/>
      <c r="CB250" s="704"/>
      <c r="CC250" s="704"/>
      <c r="CD250" s="704"/>
      <c r="CE250" s="704"/>
      <c r="CF250" s="704"/>
      <c r="CG250" s="704"/>
      <c r="CH250" s="704"/>
      <c r="CI250" s="704"/>
      <c r="CJ250" s="704"/>
      <c r="CK250" s="704"/>
      <c r="CL250" s="704"/>
      <c r="CM250" s="704"/>
      <c r="CN250" s="704"/>
      <c r="CO250" s="704"/>
      <c r="CP250" s="704"/>
      <c r="CQ250" s="704"/>
      <c r="CR250" s="704"/>
      <c r="CS250" s="704"/>
      <c r="CT250" s="704"/>
      <c r="CU250" s="704"/>
      <c r="CV250" s="704"/>
      <c r="CW250" s="704"/>
      <c r="CX250" s="704"/>
      <c r="CY250" s="704"/>
      <c r="CZ250" s="704"/>
      <c r="DA250" s="704"/>
      <c r="DB250" s="704"/>
      <c r="DC250" s="704"/>
      <c r="DD250" s="704"/>
      <c r="DE250" s="704"/>
      <c r="DF250" s="704"/>
      <c r="DG250" s="704"/>
      <c r="DH250" s="704"/>
      <c r="DI250" s="704"/>
      <c r="DJ250" s="704"/>
      <c r="DK250" s="704"/>
      <c r="DL250" s="704"/>
      <c r="DM250" s="704"/>
      <c r="DN250" s="704"/>
      <c r="DO250" s="704"/>
      <c r="DP250" s="704"/>
      <c r="DQ250" s="704"/>
      <c r="DR250" s="704"/>
      <c r="DS250" s="704"/>
      <c r="DT250" s="704"/>
      <c r="DU250" s="704"/>
      <c r="DV250" s="704"/>
      <c r="DW250" s="704"/>
      <c r="DX250" s="704"/>
      <c r="DY250" s="704"/>
      <c r="DZ250" s="704"/>
      <c r="EA250" s="704"/>
      <c r="EB250" s="704"/>
      <c r="EC250" s="706"/>
      <c r="ED250" s="704"/>
      <c r="EE250" s="704"/>
      <c r="EF250" s="704"/>
      <c r="EG250" s="704"/>
      <c r="EH250" s="706"/>
      <c r="EI250" s="706"/>
      <c r="EJ250" s="706"/>
      <c r="EK250" s="706"/>
      <c r="EL250" s="706"/>
      <c r="EM250" s="706"/>
      <c r="EN250" s="706"/>
      <c r="EO250" s="706"/>
      <c r="EP250" s="706"/>
      <c r="EQ250" s="706"/>
      <c r="ER250" s="706"/>
      <c r="ES250" s="706"/>
      <c r="ET250" s="706"/>
      <c r="EU250" s="706"/>
      <c r="EV250" s="706"/>
      <c r="EW250" s="706"/>
      <c r="EX250" s="706"/>
      <c r="EY250" s="706"/>
      <c r="EZ250" s="706"/>
      <c r="FA250" s="706"/>
      <c r="FB250" s="706"/>
      <c r="FC250" s="706"/>
      <c r="FD250" s="706"/>
      <c r="FE250" s="706"/>
      <c r="FF250" s="706"/>
      <c r="FG250" s="706"/>
      <c r="FH250" s="706"/>
      <c r="FI250" s="706"/>
      <c r="FJ250" s="704"/>
      <c r="FK250" s="1035"/>
      <c r="FL250" s="704"/>
      <c r="FM250" s="704"/>
      <c r="FN250" s="704"/>
      <c r="FO250" s="704"/>
      <c r="FP250" s="704"/>
      <c r="FQ250" s="704"/>
      <c r="FR250" s="704"/>
      <c r="FS250" s="704"/>
      <c r="FT250" s="704"/>
      <c r="FU250" s="704"/>
      <c r="FV250" s="704"/>
      <c r="FW250" s="704"/>
      <c r="FX250" s="704"/>
      <c r="FY250" s="704"/>
      <c r="FZ250" s="704"/>
      <c r="GA250" s="704"/>
      <c r="GB250" s="704"/>
      <c r="GC250" s="704"/>
      <c r="GD250" s="704"/>
      <c r="GE250" s="704"/>
      <c r="GF250" s="704"/>
      <c r="GG250" s="704"/>
      <c r="GH250" s="704"/>
      <c r="GI250" s="704"/>
      <c r="GJ250" s="704"/>
      <c r="GK250" s="704"/>
      <c r="GL250" s="704"/>
      <c r="GM250" s="706"/>
      <c r="GN250" s="706"/>
      <c r="GO250" s="706"/>
      <c r="GP250" s="706"/>
      <c r="GQ250" s="706"/>
      <c r="GR250" s="706"/>
      <c r="GS250" s="706"/>
      <c r="GT250" s="706"/>
      <c r="GU250" s="706"/>
      <c r="GV250" s="704"/>
      <c r="GW250" s="704"/>
      <c r="GX250" s="704"/>
      <c r="GY250" s="704"/>
      <c r="GZ250" s="704"/>
      <c r="HA250" s="704"/>
      <c r="HB250" s="704"/>
      <c r="HC250" s="704"/>
      <c r="HD250" s="704"/>
      <c r="HE250" s="704"/>
      <c r="HF250" s="704"/>
      <c r="HG250" s="704"/>
      <c r="HH250" s="704"/>
      <c r="HI250" s="704"/>
      <c r="HJ250" s="704"/>
      <c r="HK250" s="704"/>
      <c r="HL250" s="704"/>
      <c r="HM250" s="704"/>
      <c r="HN250" s="704"/>
      <c r="HO250" s="704"/>
      <c r="HP250" s="704"/>
      <c r="HQ250" s="704"/>
      <c r="HR250" s="704"/>
    </row>
    <row r="251" spans="1:243" s="1034" customFormat="1" ht="27" customHeight="1" x14ac:dyDescent="0.25">
      <c r="A251" s="1122">
        <v>275</v>
      </c>
      <c r="B251" s="694" t="s">
        <v>1316</v>
      </c>
      <c r="C251" s="696">
        <v>241</v>
      </c>
      <c r="D251" s="697">
        <v>676</v>
      </c>
      <c r="E251" s="707" t="s">
        <v>1122</v>
      </c>
      <c r="F251" s="696" t="s">
        <v>1319</v>
      </c>
      <c r="G251" s="696" t="s">
        <v>1320</v>
      </c>
      <c r="H251" s="767" t="s">
        <v>1127</v>
      </c>
      <c r="I251" s="752" t="s">
        <v>1113</v>
      </c>
      <c r="J251" s="761" t="s">
        <v>1135</v>
      </c>
      <c r="K251" s="777" t="s">
        <v>1115</v>
      </c>
      <c r="L251" s="777" t="s">
        <v>1116</v>
      </c>
      <c r="M251" s="753" t="s">
        <v>1199</v>
      </c>
      <c r="N251" s="753" t="s">
        <v>1317</v>
      </c>
      <c r="O251" s="753" t="s">
        <v>1317</v>
      </c>
      <c r="P251" s="753" t="s">
        <v>1554</v>
      </c>
      <c r="Q251" s="765" t="s">
        <v>1160</v>
      </c>
      <c r="R251" s="765" t="s">
        <v>1160</v>
      </c>
      <c r="S251" s="755">
        <v>2</v>
      </c>
      <c r="T251" s="769">
        <v>2.2000000000000002</v>
      </c>
      <c r="U251" s="771">
        <v>41640</v>
      </c>
      <c r="V251" s="771">
        <v>41791</v>
      </c>
      <c r="W251" s="701">
        <v>15</v>
      </c>
      <c r="X251" s="1081"/>
      <c r="Y251" s="1092"/>
      <c r="Z251" s="1081">
        <f t="shared" si="33"/>
        <v>0</v>
      </c>
      <c r="AA251" s="868"/>
      <c r="AB251" s="868"/>
      <c r="AC251" s="868"/>
      <c r="AD251" s="868"/>
      <c r="AE251" s="868"/>
      <c r="AF251" s="868"/>
      <c r="AG251" s="868"/>
      <c r="AH251" s="868"/>
      <c r="AI251" s="868"/>
      <c r="AJ251" s="868"/>
      <c r="AK251" s="868"/>
      <c r="AL251" s="868"/>
      <c r="AM251" s="868">
        <f t="shared" si="34"/>
        <v>0</v>
      </c>
      <c r="AN251" s="868">
        <f t="shared" si="35"/>
        <v>0</v>
      </c>
      <c r="AO251" s="915">
        <f>1700000</f>
        <v>1700000</v>
      </c>
      <c r="AP251" s="943">
        <v>534500</v>
      </c>
      <c r="AQ251" s="704"/>
      <c r="AR251" s="704"/>
      <c r="AS251" s="704"/>
      <c r="AT251" s="704"/>
      <c r="AU251" s="704"/>
      <c r="AV251" s="704"/>
      <c r="AW251" s="704"/>
      <c r="AX251" s="704"/>
      <c r="AY251" s="704"/>
      <c r="AZ251" s="704"/>
      <c r="BA251" s="704"/>
      <c r="BB251" s="704"/>
      <c r="BC251" s="704"/>
      <c r="BD251" s="704"/>
      <c r="BE251" s="704"/>
      <c r="BF251" s="704"/>
      <c r="BG251" s="704"/>
      <c r="BH251" s="704"/>
      <c r="BI251" s="704"/>
      <c r="BJ251" s="704"/>
      <c r="BK251" s="704"/>
      <c r="BL251" s="704"/>
      <c r="BM251" s="704"/>
      <c r="BN251" s="704"/>
      <c r="BO251" s="704"/>
      <c r="BP251" s="704"/>
      <c r="BQ251" s="704"/>
      <c r="BR251" s="704"/>
      <c r="BS251" s="704"/>
      <c r="BT251" s="704"/>
      <c r="BU251" s="704"/>
      <c r="BV251" s="704"/>
      <c r="BW251" s="704"/>
      <c r="BX251" s="704"/>
      <c r="BY251" s="704"/>
      <c r="BZ251" s="704"/>
      <c r="CA251" s="704"/>
      <c r="CB251" s="704"/>
      <c r="CC251" s="704"/>
      <c r="CD251" s="704"/>
      <c r="CE251" s="704"/>
      <c r="CF251" s="704"/>
      <c r="CG251" s="704"/>
      <c r="CH251" s="704"/>
      <c r="CI251" s="704"/>
      <c r="CJ251" s="704"/>
      <c r="CK251" s="704"/>
      <c r="CL251" s="704"/>
      <c r="CM251" s="704"/>
      <c r="CN251" s="704"/>
      <c r="CO251" s="704"/>
      <c r="CP251" s="704"/>
      <c r="CQ251" s="704"/>
      <c r="CR251" s="704"/>
      <c r="CS251" s="704"/>
      <c r="CT251" s="704"/>
      <c r="CU251" s="704"/>
      <c r="CV251" s="704"/>
      <c r="CW251" s="704"/>
      <c r="CX251" s="704"/>
      <c r="CY251" s="704"/>
      <c r="CZ251" s="704"/>
      <c r="DA251" s="704"/>
      <c r="DB251" s="704"/>
      <c r="DC251" s="704"/>
      <c r="DD251" s="704"/>
      <c r="DE251" s="704"/>
      <c r="DF251" s="704"/>
      <c r="DG251" s="704"/>
      <c r="DH251" s="704"/>
      <c r="DI251" s="704"/>
      <c r="DJ251" s="704"/>
      <c r="DK251" s="704"/>
      <c r="DL251" s="704"/>
      <c r="DM251" s="704"/>
      <c r="DN251" s="704"/>
      <c r="DO251" s="704"/>
      <c r="DP251" s="704"/>
      <c r="DQ251" s="704"/>
      <c r="DR251" s="704"/>
      <c r="DS251" s="704"/>
      <c r="DT251" s="704"/>
      <c r="DU251" s="704"/>
      <c r="DV251" s="704"/>
      <c r="DW251" s="704"/>
      <c r="DX251" s="704"/>
      <c r="DY251" s="704"/>
      <c r="DZ251" s="704"/>
      <c r="EA251" s="704"/>
      <c r="EB251" s="704"/>
      <c r="EC251" s="706"/>
      <c r="ED251" s="704"/>
      <c r="EE251" s="704"/>
      <c r="EF251" s="706"/>
      <c r="EG251" s="706"/>
      <c r="EH251" s="706"/>
      <c r="EI251" s="706"/>
      <c r="EJ251" s="706"/>
      <c r="EK251" s="706"/>
      <c r="EL251" s="706"/>
      <c r="EM251" s="706"/>
      <c r="EN251" s="706"/>
      <c r="EO251" s="706"/>
      <c r="EP251" s="706"/>
      <c r="EQ251" s="706"/>
      <c r="ER251" s="706"/>
      <c r="ES251" s="706"/>
      <c r="ET251" s="706"/>
      <c r="EU251" s="706"/>
      <c r="EV251" s="706"/>
      <c r="EW251" s="706"/>
      <c r="EX251" s="706"/>
      <c r="EY251" s="706"/>
      <c r="EZ251" s="706"/>
      <c r="FA251" s="706"/>
      <c r="FB251" s="706"/>
      <c r="FC251" s="706"/>
      <c r="FD251" s="706"/>
      <c r="FE251" s="706"/>
      <c r="FF251" s="706"/>
      <c r="FG251" s="706"/>
      <c r="FH251" s="706"/>
      <c r="FI251" s="706"/>
      <c r="FJ251" s="704"/>
      <c r="FK251" s="1035"/>
      <c r="FL251" s="704"/>
      <c r="FM251" s="704"/>
      <c r="FN251" s="704"/>
      <c r="FO251" s="704"/>
      <c r="FP251" s="704"/>
      <c r="FQ251" s="704"/>
      <c r="FR251" s="704"/>
      <c r="FS251" s="704"/>
      <c r="FT251" s="704"/>
      <c r="FU251" s="704"/>
      <c r="FV251" s="704"/>
      <c r="FW251" s="704"/>
      <c r="FX251" s="704"/>
      <c r="FY251" s="704"/>
      <c r="FZ251" s="704"/>
      <c r="GA251" s="704"/>
      <c r="GB251" s="704"/>
      <c r="GC251" s="704"/>
      <c r="GD251" s="704"/>
      <c r="GE251" s="704"/>
      <c r="GF251" s="704"/>
      <c r="GG251" s="704"/>
      <c r="GH251" s="704"/>
      <c r="GI251" s="704"/>
      <c r="GJ251" s="704"/>
      <c r="GK251" s="704"/>
      <c r="GL251" s="704"/>
      <c r="GM251" s="706"/>
      <c r="GN251" s="706"/>
      <c r="GO251" s="706"/>
      <c r="GP251" s="706"/>
      <c r="GQ251" s="706"/>
      <c r="GR251" s="706"/>
      <c r="GS251" s="706"/>
      <c r="GT251" s="706"/>
      <c r="GU251" s="706"/>
      <c r="GV251" s="704"/>
      <c r="GW251" s="704"/>
      <c r="GX251" s="704"/>
      <c r="GY251" s="704"/>
      <c r="GZ251" s="704"/>
      <c r="HA251" s="704"/>
      <c r="HB251" s="704"/>
      <c r="HC251" s="704"/>
      <c r="HD251" s="704"/>
      <c r="HE251" s="704"/>
      <c r="HF251" s="704"/>
      <c r="HG251" s="704"/>
      <c r="HH251" s="704"/>
      <c r="HI251" s="704"/>
      <c r="HJ251" s="704"/>
      <c r="HK251" s="704"/>
      <c r="HL251" s="704"/>
      <c r="HM251" s="704"/>
      <c r="HN251" s="704"/>
      <c r="HO251" s="704"/>
      <c r="HP251" s="704"/>
      <c r="HQ251" s="706"/>
      <c r="HR251" s="706"/>
    </row>
    <row r="252" spans="1:243" s="1034" customFormat="1" ht="27" customHeight="1" x14ac:dyDescent="0.25">
      <c r="A252" s="691">
        <v>159</v>
      </c>
      <c r="B252" s="694" t="s">
        <v>1316</v>
      </c>
      <c r="C252" s="696">
        <v>254</v>
      </c>
      <c r="D252" s="697">
        <v>544</v>
      </c>
      <c r="E252" s="698">
        <v>0</v>
      </c>
      <c r="F252" s="696" t="s">
        <v>1125</v>
      </c>
      <c r="G252" s="696" t="s">
        <v>1562</v>
      </c>
      <c r="H252" s="767" t="s">
        <v>1112</v>
      </c>
      <c r="I252" s="752" t="s">
        <v>1113</v>
      </c>
      <c r="J252" s="761" t="s">
        <v>1135</v>
      </c>
      <c r="K252" s="753" t="s">
        <v>1115</v>
      </c>
      <c r="L252" s="753" t="s">
        <v>1124</v>
      </c>
      <c r="M252" s="753" t="s">
        <v>1199</v>
      </c>
      <c r="N252" s="753" t="s">
        <v>1317</v>
      </c>
      <c r="O252" s="753" t="s">
        <v>1317</v>
      </c>
      <c r="P252" s="753" t="s">
        <v>1318</v>
      </c>
      <c r="Q252" s="753" t="s">
        <v>1120</v>
      </c>
      <c r="R252" s="753" t="s">
        <v>1120</v>
      </c>
      <c r="S252" s="755">
        <v>2</v>
      </c>
      <c r="T252" s="769">
        <v>2.2000000000000002</v>
      </c>
      <c r="U252" s="771">
        <v>41214</v>
      </c>
      <c r="V252" s="771">
        <v>41214</v>
      </c>
      <c r="W252" s="874">
        <v>7</v>
      </c>
      <c r="X252" s="1081"/>
      <c r="Y252" s="1082">
        <v>2300</v>
      </c>
      <c r="Z252" s="1081">
        <f t="shared" si="33"/>
        <v>2300</v>
      </c>
      <c r="AA252" s="868"/>
      <c r="AB252" s="868"/>
      <c r="AC252" s="868">
        <v>2300</v>
      </c>
      <c r="AD252" s="868"/>
      <c r="AE252" s="868"/>
      <c r="AF252" s="868"/>
      <c r="AG252" s="868"/>
      <c r="AH252" s="868"/>
      <c r="AI252" s="868"/>
      <c r="AJ252" s="868"/>
      <c r="AK252" s="868"/>
      <c r="AL252" s="868"/>
      <c r="AM252" s="868">
        <f t="shared" si="34"/>
        <v>2300</v>
      </c>
      <c r="AN252" s="868">
        <f t="shared" si="35"/>
        <v>0</v>
      </c>
      <c r="AO252" s="868"/>
      <c r="AP252" s="868"/>
      <c r="AQ252" s="704"/>
      <c r="AR252" s="704"/>
      <c r="AS252" s="704"/>
      <c r="AT252" s="704"/>
      <c r="AU252" s="704"/>
      <c r="AV252" s="704"/>
      <c r="AW252" s="704"/>
      <c r="AX252" s="704"/>
      <c r="AY252" s="704"/>
      <c r="AZ252" s="704"/>
      <c r="BA252" s="704"/>
      <c r="BB252" s="704"/>
      <c r="BC252" s="704"/>
      <c r="BD252" s="704"/>
      <c r="BE252" s="704"/>
      <c r="BF252" s="704"/>
      <c r="BG252" s="704"/>
      <c r="BH252" s="704"/>
      <c r="BI252" s="704"/>
      <c r="BJ252" s="704"/>
      <c r="BK252" s="704"/>
      <c r="BL252" s="704"/>
      <c r="BM252" s="704"/>
      <c r="BN252" s="704"/>
      <c r="BO252" s="704"/>
      <c r="BP252" s="704"/>
      <c r="BQ252" s="704"/>
      <c r="BR252" s="704"/>
      <c r="BS252" s="704"/>
      <c r="BT252" s="704"/>
      <c r="BU252" s="704"/>
      <c r="BV252" s="704"/>
      <c r="BW252" s="704"/>
      <c r="BX252" s="704"/>
      <c r="BY252" s="704"/>
      <c r="BZ252" s="704"/>
      <c r="CA252" s="704"/>
      <c r="CB252" s="704"/>
      <c r="CC252" s="704"/>
      <c r="CD252" s="704"/>
      <c r="CE252" s="704"/>
      <c r="CF252" s="704"/>
      <c r="CG252" s="704"/>
      <c r="CH252" s="704"/>
      <c r="CI252" s="704"/>
      <c r="CJ252" s="704"/>
      <c r="CK252" s="704"/>
      <c r="CL252" s="704"/>
      <c r="CM252" s="704"/>
      <c r="CN252" s="704"/>
      <c r="CO252" s="704"/>
      <c r="CP252" s="704"/>
      <c r="CQ252" s="704"/>
      <c r="CR252" s="704"/>
      <c r="CS252" s="704"/>
      <c r="CT252" s="704"/>
      <c r="CU252" s="704"/>
      <c r="CV252" s="704"/>
      <c r="CW252" s="704"/>
      <c r="CX252" s="704"/>
      <c r="CY252" s="704"/>
      <c r="CZ252" s="704"/>
      <c r="DA252" s="704"/>
      <c r="DB252" s="704"/>
      <c r="DC252" s="704"/>
      <c r="DD252" s="704"/>
      <c r="DE252" s="704"/>
      <c r="DF252" s="704"/>
      <c r="DG252" s="704"/>
      <c r="DH252" s="704"/>
      <c r="DI252" s="704"/>
      <c r="DJ252" s="704"/>
      <c r="DK252" s="704"/>
      <c r="DL252" s="704"/>
      <c r="DM252" s="704"/>
      <c r="DN252" s="704"/>
      <c r="DO252" s="704"/>
      <c r="DP252" s="704"/>
      <c r="DQ252" s="704"/>
      <c r="DR252" s="704"/>
      <c r="DS252" s="704"/>
      <c r="DT252" s="704"/>
      <c r="DU252" s="704"/>
      <c r="DV252" s="704"/>
      <c r="DW252" s="704"/>
      <c r="DX252" s="704"/>
      <c r="DY252" s="704"/>
      <c r="DZ252" s="704"/>
      <c r="EA252" s="704"/>
      <c r="EB252" s="704"/>
      <c r="EC252" s="704"/>
      <c r="ED252" s="704"/>
      <c r="EE252" s="704"/>
      <c r="EF252" s="706"/>
      <c r="EG252" s="706"/>
      <c r="EH252" s="706"/>
      <c r="EI252" s="706"/>
      <c r="EJ252" s="706"/>
      <c r="EK252" s="706"/>
      <c r="EL252" s="706"/>
      <c r="EM252" s="706"/>
      <c r="EN252" s="706"/>
      <c r="EO252" s="706"/>
      <c r="EP252" s="706"/>
      <c r="EQ252" s="706"/>
      <c r="ER252" s="706"/>
      <c r="ES252" s="706"/>
      <c r="ET252" s="706"/>
      <c r="EU252" s="706"/>
      <c r="EV252" s="706"/>
      <c r="EW252" s="706"/>
      <c r="EX252" s="706"/>
      <c r="EY252" s="706"/>
      <c r="EZ252" s="706"/>
      <c r="FA252" s="706"/>
      <c r="FB252" s="706"/>
      <c r="FC252" s="706"/>
      <c r="FD252" s="706"/>
      <c r="FE252" s="706"/>
      <c r="FF252" s="706"/>
      <c r="FG252" s="706"/>
      <c r="FH252" s="706"/>
      <c r="FI252" s="704"/>
      <c r="FJ252" s="706"/>
      <c r="FK252" s="1047"/>
      <c r="FL252" s="1047"/>
      <c r="FM252" s="1047"/>
      <c r="FN252" s="1047"/>
      <c r="FO252" s="1047"/>
      <c r="FP252" s="1047"/>
      <c r="FQ252" s="1047"/>
      <c r="FR252" s="1047"/>
      <c r="FS252" s="1047"/>
      <c r="FT252" s="1047"/>
      <c r="FU252" s="1047"/>
      <c r="FV252" s="1047"/>
      <c r="FW252" s="1047"/>
      <c r="FX252" s="1047"/>
      <c r="FY252" s="1047"/>
      <c r="FZ252" s="1047"/>
      <c r="GA252" s="1047"/>
      <c r="GB252" s="1047"/>
      <c r="GC252" s="1047"/>
      <c r="GD252" s="1047"/>
      <c r="GE252" s="1047"/>
      <c r="GF252" s="1047"/>
      <c r="GG252" s="1047"/>
      <c r="GH252" s="1047"/>
      <c r="GI252" s="1047"/>
      <c r="GJ252" s="1047"/>
      <c r="GK252" s="1047"/>
      <c r="GL252" s="1047"/>
      <c r="GM252" s="1047"/>
      <c r="GN252" s="1047"/>
      <c r="GO252" s="1047"/>
      <c r="GP252" s="1047"/>
      <c r="GQ252" s="1047"/>
      <c r="GR252" s="1047"/>
      <c r="GS252" s="1047"/>
      <c r="GT252" s="1047"/>
      <c r="GU252" s="1047"/>
      <c r="GV252" s="1047"/>
      <c r="GW252" s="1047"/>
      <c r="GX252" s="1047"/>
      <c r="GY252" s="1047"/>
      <c r="GZ252" s="1047"/>
      <c r="HA252" s="1047"/>
      <c r="HB252" s="1047"/>
      <c r="HC252" s="1047"/>
      <c r="HD252" s="1047"/>
      <c r="HE252" s="1047"/>
      <c r="HF252" s="1047"/>
      <c r="HG252" s="1047"/>
      <c r="HH252" s="1047"/>
      <c r="HI252" s="1047"/>
      <c r="HJ252" s="1047"/>
      <c r="HK252" s="1047"/>
      <c r="HL252" s="1047"/>
      <c r="HM252" s="1047"/>
      <c r="HN252" s="1047"/>
      <c r="HO252" s="1047"/>
      <c r="HP252" s="1047"/>
      <c r="HQ252" s="1047"/>
      <c r="HR252" s="1047"/>
      <c r="HS252" s="814"/>
      <c r="HT252" s="814"/>
      <c r="HU252" s="814"/>
      <c r="HV252" s="704"/>
      <c r="HW252" s="704"/>
      <c r="HX252" s="704"/>
      <c r="HY252" s="704"/>
      <c r="HZ252" s="704"/>
      <c r="IA252" s="704"/>
      <c r="IB252" s="704"/>
      <c r="IC252" s="704"/>
    </row>
    <row r="253" spans="1:243" s="1034" customFormat="1" ht="27" customHeight="1" x14ac:dyDescent="0.25">
      <c r="A253" s="691">
        <v>160</v>
      </c>
      <c r="B253" s="694" t="s">
        <v>1316</v>
      </c>
      <c r="C253" s="696">
        <v>255</v>
      </c>
      <c r="D253" s="697">
        <v>532</v>
      </c>
      <c r="E253" s="707">
        <v>23</v>
      </c>
      <c r="F253" s="696" t="s">
        <v>1121</v>
      </c>
      <c r="G253" s="696" t="s">
        <v>1563</v>
      </c>
      <c r="H253" s="767" t="s">
        <v>1112</v>
      </c>
      <c r="I253" s="752" t="s">
        <v>1113</v>
      </c>
      <c r="J253" s="761" t="s">
        <v>1135</v>
      </c>
      <c r="K253" s="753" t="s">
        <v>1115</v>
      </c>
      <c r="L253" s="753" t="s">
        <v>1116</v>
      </c>
      <c r="M253" s="753" t="s">
        <v>1199</v>
      </c>
      <c r="N253" s="753" t="s">
        <v>1317</v>
      </c>
      <c r="O253" s="753" t="s">
        <v>1317</v>
      </c>
      <c r="P253" s="753" t="s">
        <v>1317</v>
      </c>
      <c r="Q253" s="754" t="s">
        <v>1564</v>
      </c>
      <c r="R253" s="754" t="s">
        <v>1564</v>
      </c>
      <c r="S253" s="755">
        <v>2</v>
      </c>
      <c r="T253" s="769">
        <v>2.2000000000000002</v>
      </c>
      <c r="U253" s="771">
        <v>41275</v>
      </c>
      <c r="V253" s="772">
        <v>42156</v>
      </c>
      <c r="W253" s="874">
        <v>25</v>
      </c>
      <c r="X253" s="1081"/>
      <c r="Y253" s="1082">
        <v>5803600</v>
      </c>
      <c r="Z253" s="1081">
        <f t="shared" si="33"/>
        <v>5803600</v>
      </c>
      <c r="AA253" s="868"/>
      <c r="AB253" s="868"/>
      <c r="AC253" s="868">
        <v>1000000</v>
      </c>
      <c r="AD253" s="868"/>
      <c r="AE253" s="868"/>
      <c r="AF253" s="868">
        <v>3800000</v>
      </c>
      <c r="AG253" s="868">
        <v>1003600</v>
      </c>
      <c r="AH253" s="868"/>
      <c r="AI253" s="868"/>
      <c r="AJ253" s="868"/>
      <c r="AK253" s="868"/>
      <c r="AL253" s="868"/>
      <c r="AM253" s="868">
        <f t="shared" si="34"/>
        <v>5803600</v>
      </c>
      <c r="AN253" s="868">
        <f t="shared" si="35"/>
        <v>0</v>
      </c>
      <c r="AO253" s="868"/>
      <c r="AP253" s="868"/>
      <c r="AQ253" s="704"/>
      <c r="AR253" s="704"/>
      <c r="AS253" s="704"/>
      <c r="AT253" s="704"/>
      <c r="AU253" s="704"/>
      <c r="AV253" s="704"/>
      <c r="AW253" s="704"/>
      <c r="AX253" s="704"/>
      <c r="AY253" s="704"/>
      <c r="AZ253" s="704"/>
      <c r="BA253" s="704"/>
      <c r="BB253" s="704"/>
      <c r="BC253" s="704"/>
      <c r="BD253" s="704"/>
      <c r="BE253" s="704"/>
      <c r="BF253" s="704"/>
      <c r="BG253" s="704"/>
      <c r="BH253" s="704"/>
      <c r="BI253" s="704"/>
      <c r="BJ253" s="704"/>
      <c r="BK253" s="704"/>
      <c r="BL253" s="704"/>
      <c r="BM253" s="704"/>
      <c r="BN253" s="704"/>
      <c r="BO253" s="704"/>
      <c r="BP253" s="704"/>
      <c r="BQ253" s="704"/>
      <c r="BR253" s="704"/>
      <c r="BS253" s="704"/>
      <c r="BT253" s="704"/>
      <c r="BU253" s="704"/>
      <c r="BV253" s="704"/>
      <c r="BW253" s="704"/>
      <c r="BX253" s="704"/>
      <c r="BY253" s="704"/>
      <c r="BZ253" s="704"/>
      <c r="CA253" s="704"/>
      <c r="CB253" s="704"/>
      <c r="CC253" s="704"/>
      <c r="CD253" s="704"/>
      <c r="CE253" s="704"/>
      <c r="CF253" s="704"/>
      <c r="CG253" s="704"/>
      <c r="CH253" s="704"/>
      <c r="CI253" s="704"/>
      <c r="CJ253" s="704"/>
      <c r="CK253" s="704"/>
      <c r="CL253" s="704"/>
      <c r="CM253" s="704"/>
      <c r="CN253" s="704"/>
      <c r="CO253" s="704"/>
      <c r="CP253" s="704"/>
      <c r="CQ253" s="704"/>
      <c r="CR253" s="704"/>
      <c r="CS253" s="704"/>
      <c r="CT253" s="704"/>
      <c r="CU253" s="704"/>
      <c r="CV253" s="704"/>
      <c r="CW253" s="704"/>
      <c r="CX253" s="704"/>
      <c r="CY253" s="704"/>
      <c r="CZ253" s="704"/>
      <c r="DA253" s="704"/>
      <c r="DB253" s="704"/>
      <c r="DC253" s="704"/>
      <c r="DD253" s="704"/>
      <c r="DE253" s="704"/>
      <c r="DF253" s="704"/>
      <c r="DG253" s="704"/>
      <c r="DH253" s="704"/>
      <c r="DI253" s="704"/>
      <c r="DJ253" s="704"/>
      <c r="DK253" s="704"/>
      <c r="DL253" s="704"/>
      <c r="DM253" s="704"/>
      <c r="DN253" s="704"/>
      <c r="DO253" s="704"/>
      <c r="DP253" s="704"/>
      <c r="DQ253" s="704"/>
      <c r="DR253" s="704"/>
      <c r="DS253" s="704"/>
      <c r="DT253" s="704"/>
      <c r="DU253" s="704"/>
      <c r="DV253" s="704"/>
      <c r="DW253" s="704"/>
      <c r="DX253" s="704"/>
      <c r="DY253" s="704"/>
      <c r="DZ253" s="704"/>
      <c r="EA253" s="704"/>
      <c r="EB253" s="704"/>
      <c r="EC253" s="704"/>
      <c r="ED253" s="704"/>
      <c r="EE253" s="704"/>
      <c r="EF253" s="704"/>
      <c r="EG253" s="704"/>
      <c r="EH253" s="704"/>
      <c r="EI253" s="704"/>
      <c r="EJ253" s="704"/>
      <c r="EK253" s="704"/>
      <c r="EL253" s="704"/>
      <c r="EM253" s="704"/>
      <c r="EN253" s="704"/>
      <c r="EO253" s="704"/>
      <c r="EP253" s="704"/>
      <c r="EQ253" s="704"/>
      <c r="ER253" s="704"/>
      <c r="ES253" s="704"/>
      <c r="ET253" s="704"/>
      <c r="EU253" s="704"/>
      <c r="EV253" s="704"/>
      <c r="EW253" s="704"/>
      <c r="EX253" s="704"/>
      <c r="EY253" s="704"/>
      <c r="EZ253" s="704"/>
      <c r="FA253" s="704"/>
      <c r="FB253" s="704"/>
      <c r="FC253" s="704"/>
      <c r="FD253" s="704"/>
      <c r="FE253" s="704"/>
      <c r="FF253" s="704"/>
      <c r="FG253" s="704"/>
      <c r="FH253" s="704"/>
      <c r="FI253" s="704"/>
      <c r="FJ253" s="706"/>
      <c r="GJ253" s="706"/>
      <c r="GK253" s="706"/>
      <c r="GL253" s="706"/>
      <c r="GM253" s="706"/>
      <c r="GN253" s="706"/>
      <c r="GO253" s="706"/>
      <c r="GP253" s="706"/>
      <c r="GQ253" s="706"/>
      <c r="GR253" s="706"/>
      <c r="GS253" s="706"/>
      <c r="GT253" s="706"/>
      <c r="GU253" s="706"/>
      <c r="GV253" s="706"/>
      <c r="GW253" s="706"/>
      <c r="GX253" s="706"/>
      <c r="GY253" s="706"/>
      <c r="GZ253" s="706"/>
      <c r="HA253" s="706"/>
      <c r="HB253" s="706"/>
      <c r="HC253" s="706"/>
      <c r="HD253" s="706"/>
      <c r="HE253" s="706"/>
      <c r="HF253" s="706"/>
      <c r="HG253" s="706"/>
      <c r="HH253" s="706"/>
      <c r="HI253" s="706"/>
      <c r="HJ253" s="706"/>
      <c r="HK253" s="706"/>
      <c r="HL253" s="706"/>
      <c r="HM253" s="706"/>
      <c r="HN253" s="706"/>
      <c r="HO253" s="706"/>
      <c r="HP253" s="706"/>
      <c r="HQ253" s="706"/>
      <c r="HR253" s="706"/>
      <c r="HS253" s="706"/>
      <c r="HT253" s="706"/>
      <c r="HU253" s="706"/>
      <c r="HV253" s="706"/>
      <c r="HW253" s="706"/>
      <c r="HX253" s="706"/>
      <c r="HY253" s="706"/>
      <c r="HZ253" s="706"/>
      <c r="IA253" s="706"/>
      <c r="IB253" s="706"/>
      <c r="IC253" s="706"/>
    </row>
    <row r="254" spans="1:243" s="1034" customFormat="1" ht="27" customHeight="1" x14ac:dyDescent="0.25">
      <c r="A254" s="1122">
        <v>161</v>
      </c>
      <c r="B254" s="694" t="s">
        <v>1316</v>
      </c>
      <c r="C254" s="696">
        <v>255</v>
      </c>
      <c r="D254" s="697">
        <v>532</v>
      </c>
      <c r="E254" s="707">
        <v>24</v>
      </c>
      <c r="F254" s="696" t="s">
        <v>1121</v>
      </c>
      <c r="G254" s="696" t="s">
        <v>1565</v>
      </c>
      <c r="H254" s="767" t="s">
        <v>1112</v>
      </c>
      <c r="I254" s="752" t="s">
        <v>1113</v>
      </c>
      <c r="J254" s="761" t="s">
        <v>1135</v>
      </c>
      <c r="K254" s="753" t="s">
        <v>1115</v>
      </c>
      <c r="L254" s="753" t="s">
        <v>1116</v>
      </c>
      <c r="M254" s="753" t="s">
        <v>1199</v>
      </c>
      <c r="N254" s="753" t="s">
        <v>1317</v>
      </c>
      <c r="O254" s="753" t="s">
        <v>1317</v>
      </c>
      <c r="P254" s="753" t="s">
        <v>1317</v>
      </c>
      <c r="Q254" s="765" t="s">
        <v>1120</v>
      </c>
      <c r="R254" s="765" t="s">
        <v>1120</v>
      </c>
      <c r="S254" s="755">
        <v>2</v>
      </c>
      <c r="T254" s="769">
        <v>2.2000000000000002</v>
      </c>
      <c r="U254" s="771">
        <v>41275</v>
      </c>
      <c r="V254" s="772">
        <v>42156</v>
      </c>
      <c r="W254" s="874">
        <v>25</v>
      </c>
      <c r="X254" s="1081"/>
      <c r="Y254" s="1082">
        <v>89000</v>
      </c>
      <c r="Z254" s="1081">
        <f t="shared" si="33"/>
        <v>89000</v>
      </c>
      <c r="AA254" s="868"/>
      <c r="AB254" s="868"/>
      <c r="AC254" s="868"/>
      <c r="AD254" s="868"/>
      <c r="AE254" s="868">
        <v>89000</v>
      </c>
      <c r="AF254" s="868"/>
      <c r="AG254" s="868"/>
      <c r="AH254" s="868"/>
      <c r="AI254" s="868"/>
      <c r="AJ254" s="868"/>
      <c r="AK254" s="868"/>
      <c r="AL254" s="868"/>
      <c r="AM254" s="868">
        <f t="shared" si="34"/>
        <v>89000</v>
      </c>
      <c r="AN254" s="868">
        <f t="shared" si="35"/>
        <v>0</v>
      </c>
      <c r="AO254" s="868"/>
      <c r="AP254" s="868"/>
      <c r="AQ254" s="704"/>
      <c r="AR254" s="704"/>
      <c r="AS254" s="704"/>
      <c r="AT254" s="704"/>
      <c r="AU254" s="704"/>
      <c r="AV254" s="704"/>
      <c r="AW254" s="704"/>
      <c r="AX254" s="704"/>
      <c r="AY254" s="704"/>
      <c r="AZ254" s="704"/>
      <c r="BA254" s="704"/>
      <c r="BB254" s="704"/>
      <c r="BC254" s="704"/>
      <c r="BD254" s="704"/>
      <c r="BE254" s="704"/>
      <c r="BF254" s="704"/>
      <c r="BG254" s="704"/>
      <c r="BH254" s="704"/>
      <c r="BI254" s="704"/>
      <c r="BJ254" s="704"/>
      <c r="BK254" s="704"/>
      <c r="BL254" s="704"/>
      <c r="BM254" s="704"/>
      <c r="BN254" s="704"/>
      <c r="BO254" s="704"/>
      <c r="BP254" s="704"/>
      <c r="BQ254" s="704"/>
      <c r="BR254" s="704"/>
      <c r="BS254" s="704"/>
      <c r="BT254" s="704"/>
      <c r="BU254" s="704"/>
      <c r="BV254" s="704"/>
      <c r="BW254" s="704"/>
      <c r="BX254" s="704"/>
      <c r="BY254" s="704"/>
      <c r="BZ254" s="704"/>
      <c r="CA254" s="704"/>
      <c r="CB254" s="704"/>
      <c r="CC254" s="704"/>
      <c r="CD254" s="704"/>
      <c r="CE254" s="704"/>
      <c r="CF254" s="704"/>
      <c r="CG254" s="704"/>
      <c r="CH254" s="704"/>
      <c r="CI254" s="704"/>
      <c r="CJ254" s="704"/>
      <c r="CK254" s="704"/>
      <c r="CL254" s="704"/>
      <c r="CM254" s="704"/>
      <c r="CN254" s="704"/>
      <c r="CO254" s="704"/>
      <c r="CP254" s="704"/>
      <c r="CQ254" s="704"/>
      <c r="CR254" s="704"/>
      <c r="CS254" s="704"/>
      <c r="CT254" s="704"/>
      <c r="CU254" s="704"/>
      <c r="CV254" s="704"/>
      <c r="CW254" s="704"/>
      <c r="CX254" s="704"/>
      <c r="CY254" s="704"/>
      <c r="CZ254" s="704"/>
      <c r="DA254" s="704"/>
      <c r="DB254" s="704"/>
      <c r="DC254" s="704"/>
      <c r="DD254" s="704"/>
      <c r="DE254" s="704"/>
      <c r="DF254" s="704"/>
      <c r="DG254" s="704"/>
      <c r="DH254" s="704"/>
      <c r="DI254" s="704"/>
      <c r="DJ254" s="704"/>
      <c r="DK254" s="704"/>
      <c r="DL254" s="704"/>
      <c r="DM254" s="704"/>
      <c r="DN254" s="704"/>
      <c r="DO254" s="704"/>
      <c r="DP254" s="704"/>
      <c r="DQ254" s="704"/>
      <c r="DR254" s="704"/>
      <c r="DS254" s="704"/>
      <c r="DT254" s="704"/>
      <c r="DU254" s="704"/>
      <c r="DV254" s="704"/>
      <c r="DW254" s="704"/>
      <c r="DX254" s="704"/>
      <c r="DY254" s="704"/>
      <c r="DZ254" s="704"/>
      <c r="EA254" s="704"/>
      <c r="EB254" s="704"/>
      <c r="EC254" s="704"/>
      <c r="ED254" s="704"/>
      <c r="EE254" s="704"/>
      <c r="EF254" s="704"/>
      <c r="EG254" s="704"/>
      <c r="EH254" s="704"/>
      <c r="EI254" s="704"/>
      <c r="EJ254" s="704"/>
      <c r="EK254" s="704"/>
      <c r="EL254" s="704"/>
      <c r="EM254" s="704"/>
      <c r="EN254" s="704"/>
      <c r="EO254" s="704"/>
      <c r="EP254" s="704"/>
      <c r="EQ254" s="704"/>
      <c r="ER254" s="704"/>
      <c r="ES254" s="704"/>
      <c r="ET254" s="704"/>
      <c r="EU254" s="704"/>
      <c r="EV254" s="704"/>
      <c r="EW254" s="704"/>
      <c r="EX254" s="704"/>
      <c r="EY254" s="704"/>
      <c r="EZ254" s="704"/>
      <c r="FA254" s="704"/>
      <c r="FB254" s="704"/>
      <c r="FC254" s="704"/>
      <c r="FD254" s="704"/>
      <c r="FE254" s="704"/>
      <c r="FF254" s="704"/>
      <c r="FG254" s="704"/>
      <c r="FH254" s="704"/>
      <c r="FI254" s="704"/>
      <c r="FJ254" s="706"/>
      <c r="HS254" s="706"/>
      <c r="HT254" s="706"/>
      <c r="HU254" s="706"/>
    </row>
    <row r="255" spans="1:243" s="1034" customFormat="1" ht="27" customHeight="1" x14ac:dyDescent="0.25">
      <c r="A255" s="691">
        <v>162</v>
      </c>
      <c r="B255" s="694" t="s">
        <v>1316</v>
      </c>
      <c r="C255" s="696">
        <v>255</v>
      </c>
      <c r="D255" s="729">
        <v>532</v>
      </c>
      <c r="E255" s="729">
        <v>25</v>
      </c>
      <c r="F255" s="691" t="s">
        <v>1121</v>
      </c>
      <c r="G255" s="691" t="s">
        <v>1566</v>
      </c>
      <c r="H255" s="767" t="s">
        <v>1112</v>
      </c>
      <c r="I255" s="752" t="s">
        <v>1113</v>
      </c>
      <c r="J255" s="761" t="s">
        <v>1135</v>
      </c>
      <c r="K255" s="730" t="s">
        <v>1115</v>
      </c>
      <c r="L255" s="730" t="s">
        <v>1116</v>
      </c>
      <c r="M255" s="753" t="s">
        <v>1199</v>
      </c>
      <c r="N255" s="753" t="s">
        <v>1317</v>
      </c>
      <c r="O255" s="753" t="s">
        <v>1317</v>
      </c>
      <c r="P255" s="753" t="s">
        <v>1317</v>
      </c>
      <c r="Q255" s="753" t="s">
        <v>1120</v>
      </c>
      <c r="R255" s="753" t="s">
        <v>1120</v>
      </c>
      <c r="S255" s="755">
        <v>2</v>
      </c>
      <c r="T255" s="769">
        <v>2.2000000000000002</v>
      </c>
      <c r="U255" s="771">
        <v>41456</v>
      </c>
      <c r="V255" s="772">
        <v>42156</v>
      </c>
      <c r="W255" s="731">
        <v>25</v>
      </c>
      <c r="X255" s="1081"/>
      <c r="Y255" s="1082">
        <v>573800</v>
      </c>
      <c r="Z255" s="1081">
        <f t="shared" si="33"/>
        <v>573800</v>
      </c>
      <c r="AA255" s="868"/>
      <c r="AB255" s="868"/>
      <c r="AC255" s="868">
        <v>273800</v>
      </c>
      <c r="AD255" s="868">
        <v>150000</v>
      </c>
      <c r="AE255" s="868">
        <v>150000</v>
      </c>
      <c r="AF255" s="868"/>
      <c r="AG255" s="868"/>
      <c r="AH255" s="868"/>
      <c r="AI255" s="868"/>
      <c r="AJ255" s="868"/>
      <c r="AK255" s="868"/>
      <c r="AL255" s="868"/>
      <c r="AM255" s="868">
        <f t="shared" si="34"/>
        <v>573800</v>
      </c>
      <c r="AN255" s="868">
        <f t="shared" si="35"/>
        <v>0</v>
      </c>
      <c r="AO255" s="868"/>
      <c r="AP255" s="868"/>
      <c r="AQ255" s="706"/>
      <c r="AR255" s="706"/>
      <c r="AS255" s="706"/>
      <c r="AT255" s="706"/>
      <c r="AU255" s="706"/>
      <c r="AV255" s="706"/>
      <c r="AW255" s="706"/>
      <c r="AX255" s="706"/>
      <c r="AY255" s="706"/>
      <c r="AZ255" s="706"/>
      <c r="BA255" s="706"/>
      <c r="BB255" s="706"/>
      <c r="BC255" s="706"/>
      <c r="BD255" s="706"/>
      <c r="BE255" s="706"/>
      <c r="BF255" s="706"/>
      <c r="BG255" s="706"/>
      <c r="BH255" s="706"/>
      <c r="BI255" s="706"/>
      <c r="BJ255" s="706"/>
      <c r="BK255" s="706"/>
      <c r="BL255" s="706"/>
      <c r="BM255" s="706"/>
      <c r="BN255" s="706"/>
      <c r="BO255" s="706"/>
      <c r="BP255" s="706"/>
      <c r="BQ255" s="706"/>
      <c r="BR255" s="706"/>
      <c r="BS255" s="706"/>
      <c r="BT255" s="706"/>
      <c r="BU255" s="706"/>
      <c r="BV255" s="706"/>
      <c r="BW255" s="706"/>
      <c r="BX255" s="706"/>
      <c r="BY255" s="706"/>
      <c r="BZ255" s="706"/>
      <c r="CA255" s="706"/>
      <c r="CB255" s="706"/>
      <c r="CC255" s="706"/>
      <c r="CD255" s="706"/>
      <c r="CE255" s="706"/>
      <c r="CF255" s="706"/>
      <c r="CG255" s="706"/>
      <c r="CH255" s="706"/>
      <c r="CI255" s="706"/>
      <c r="CJ255" s="706"/>
      <c r="CK255" s="706"/>
      <c r="CL255" s="706"/>
      <c r="CM255" s="706"/>
      <c r="CN255" s="706"/>
      <c r="CO255" s="706"/>
      <c r="CP255" s="706"/>
      <c r="CQ255" s="706"/>
      <c r="CR255" s="706"/>
      <c r="CS255" s="706"/>
      <c r="CT255" s="706"/>
      <c r="CU255" s="706"/>
      <c r="CV255" s="706"/>
      <c r="CW255" s="706"/>
      <c r="CX255" s="706"/>
      <c r="CY255" s="706"/>
      <c r="CZ255" s="706"/>
      <c r="DA255" s="706"/>
      <c r="DB255" s="706"/>
      <c r="DC255" s="706"/>
      <c r="DD255" s="706"/>
      <c r="DE255" s="706"/>
      <c r="DF255" s="706"/>
      <c r="DG255" s="706"/>
      <c r="DH255" s="706"/>
      <c r="DI255" s="706"/>
      <c r="DJ255" s="706"/>
      <c r="DK255" s="706"/>
      <c r="DL255" s="706"/>
      <c r="DM255" s="706"/>
      <c r="DN255" s="706"/>
      <c r="DO255" s="706"/>
      <c r="DP255" s="706"/>
      <c r="DQ255" s="706"/>
      <c r="DR255" s="706"/>
      <c r="DS255" s="706"/>
      <c r="DT255" s="706"/>
      <c r="DU255" s="706"/>
      <c r="DV255" s="706"/>
      <c r="DW255" s="706"/>
      <c r="DX255" s="706"/>
      <c r="DY255" s="706"/>
      <c r="DZ255" s="706"/>
      <c r="EA255" s="706"/>
      <c r="EB255" s="706"/>
      <c r="EC255" s="706"/>
      <c r="ED255" s="704"/>
      <c r="EE255" s="704"/>
      <c r="EF255" s="704"/>
      <c r="EG255" s="704"/>
      <c r="EH255" s="704"/>
      <c r="EI255" s="704"/>
      <c r="EJ255" s="704"/>
      <c r="EK255" s="704"/>
      <c r="EL255" s="704"/>
      <c r="EM255" s="704"/>
      <c r="EN255" s="704"/>
      <c r="EO255" s="704"/>
      <c r="EP255" s="704"/>
      <c r="EQ255" s="704"/>
      <c r="ER255" s="704"/>
      <c r="ES255" s="704"/>
      <c r="ET255" s="704"/>
      <c r="EU255" s="704"/>
      <c r="EV255" s="704"/>
      <c r="EW255" s="704"/>
      <c r="EX255" s="704"/>
      <c r="EY255" s="704"/>
      <c r="EZ255" s="704"/>
      <c r="FA255" s="704"/>
      <c r="FB255" s="704"/>
      <c r="FC255" s="704"/>
      <c r="FD255" s="704"/>
      <c r="FE255" s="704"/>
      <c r="FF255" s="704"/>
      <c r="FG255" s="704"/>
      <c r="FH255" s="704"/>
      <c r="FI255" s="704"/>
      <c r="FJ255" s="706"/>
      <c r="HS255" s="706"/>
      <c r="HT255" s="706"/>
      <c r="HU255" s="706"/>
    </row>
    <row r="256" spans="1:243" s="1034" customFormat="1" ht="27" customHeight="1" x14ac:dyDescent="0.25">
      <c r="A256" s="691">
        <v>163</v>
      </c>
      <c r="B256" s="694" t="s">
        <v>1316</v>
      </c>
      <c r="C256" s="696">
        <v>255</v>
      </c>
      <c r="D256" s="729">
        <v>532</v>
      </c>
      <c r="E256" s="729">
        <v>26</v>
      </c>
      <c r="F256" s="691" t="s">
        <v>1121</v>
      </c>
      <c r="G256" s="691" t="s">
        <v>1567</v>
      </c>
      <c r="H256" s="767" t="s">
        <v>1112</v>
      </c>
      <c r="I256" s="752" t="s">
        <v>1113</v>
      </c>
      <c r="J256" s="730" t="s">
        <v>1135</v>
      </c>
      <c r="K256" s="730" t="s">
        <v>1115</v>
      </c>
      <c r="L256" s="730" t="s">
        <v>1116</v>
      </c>
      <c r="M256" s="753" t="s">
        <v>1199</v>
      </c>
      <c r="N256" s="753" t="s">
        <v>1317</v>
      </c>
      <c r="O256" s="753" t="s">
        <v>1317</v>
      </c>
      <c r="P256" s="753" t="s">
        <v>1317</v>
      </c>
      <c r="Q256" s="765" t="s">
        <v>1120</v>
      </c>
      <c r="R256" s="765" t="s">
        <v>1120</v>
      </c>
      <c r="S256" s="755">
        <v>2</v>
      </c>
      <c r="T256" s="769">
        <v>2.2000000000000002</v>
      </c>
      <c r="U256" s="771">
        <v>41456</v>
      </c>
      <c r="V256" s="772">
        <v>41791</v>
      </c>
      <c r="W256" s="731">
        <v>25</v>
      </c>
      <c r="X256" s="1081"/>
      <c r="Y256" s="1082">
        <v>722100</v>
      </c>
      <c r="Z256" s="1081">
        <f t="shared" si="33"/>
        <v>722100</v>
      </c>
      <c r="AA256" s="868"/>
      <c r="AB256" s="868">
        <v>22100</v>
      </c>
      <c r="AC256" s="868">
        <v>350000</v>
      </c>
      <c r="AD256" s="868">
        <v>350000</v>
      </c>
      <c r="AE256" s="868"/>
      <c r="AF256" s="868"/>
      <c r="AG256" s="868"/>
      <c r="AH256" s="868"/>
      <c r="AI256" s="868"/>
      <c r="AJ256" s="868"/>
      <c r="AK256" s="868"/>
      <c r="AL256" s="868"/>
      <c r="AM256" s="868">
        <f t="shared" si="34"/>
        <v>722100</v>
      </c>
      <c r="AN256" s="868">
        <f t="shared" si="35"/>
        <v>0</v>
      </c>
      <c r="AO256" s="868"/>
      <c r="AP256" s="868"/>
      <c r="AQ256" s="706"/>
      <c r="AR256" s="706"/>
      <c r="AS256" s="706"/>
      <c r="AT256" s="706"/>
      <c r="AU256" s="706"/>
      <c r="AV256" s="706"/>
      <c r="AW256" s="706"/>
      <c r="AX256" s="706"/>
      <c r="AY256" s="706"/>
      <c r="AZ256" s="706"/>
      <c r="BA256" s="706"/>
      <c r="BB256" s="706"/>
      <c r="BC256" s="706"/>
      <c r="BD256" s="706"/>
      <c r="BE256" s="706"/>
      <c r="BF256" s="706"/>
      <c r="BG256" s="706"/>
      <c r="BH256" s="706"/>
      <c r="BI256" s="706"/>
      <c r="BJ256" s="706"/>
      <c r="BK256" s="706"/>
      <c r="BL256" s="706"/>
      <c r="BM256" s="706"/>
      <c r="BN256" s="706"/>
      <c r="BO256" s="706"/>
      <c r="BP256" s="706"/>
      <c r="BQ256" s="706"/>
      <c r="BR256" s="706"/>
      <c r="BS256" s="706"/>
      <c r="BT256" s="706"/>
      <c r="BU256" s="706"/>
      <c r="BV256" s="706"/>
      <c r="BW256" s="706"/>
      <c r="BX256" s="706"/>
      <c r="BY256" s="706"/>
      <c r="BZ256" s="706"/>
      <c r="CA256" s="706"/>
      <c r="CB256" s="706"/>
      <c r="CC256" s="706"/>
      <c r="CD256" s="706"/>
      <c r="CE256" s="706"/>
      <c r="CF256" s="706"/>
      <c r="CG256" s="706"/>
      <c r="CH256" s="706"/>
      <c r="CI256" s="706"/>
      <c r="CJ256" s="706"/>
      <c r="CK256" s="706"/>
      <c r="CL256" s="706"/>
      <c r="CM256" s="706"/>
      <c r="CN256" s="706"/>
      <c r="CO256" s="706"/>
      <c r="CP256" s="706"/>
      <c r="CQ256" s="706"/>
      <c r="CR256" s="706"/>
      <c r="CS256" s="706"/>
      <c r="CT256" s="706"/>
      <c r="CU256" s="706"/>
      <c r="CV256" s="706"/>
      <c r="CW256" s="706"/>
      <c r="CX256" s="706"/>
      <c r="CY256" s="706"/>
      <c r="CZ256" s="706"/>
      <c r="DA256" s="706"/>
      <c r="DB256" s="706"/>
      <c r="DC256" s="706"/>
      <c r="DD256" s="706"/>
      <c r="DE256" s="706"/>
      <c r="DF256" s="706"/>
      <c r="DG256" s="706"/>
      <c r="DH256" s="706"/>
      <c r="DI256" s="706"/>
      <c r="DJ256" s="706"/>
      <c r="DK256" s="706"/>
      <c r="DL256" s="706"/>
      <c r="DM256" s="706"/>
      <c r="DN256" s="706"/>
      <c r="DO256" s="706"/>
      <c r="DP256" s="706"/>
      <c r="DQ256" s="706"/>
      <c r="DR256" s="706"/>
      <c r="DS256" s="706"/>
      <c r="DT256" s="706"/>
      <c r="DU256" s="706"/>
      <c r="DV256" s="706"/>
      <c r="DW256" s="706"/>
      <c r="DX256" s="706"/>
      <c r="DY256" s="706"/>
      <c r="DZ256" s="706"/>
      <c r="EA256" s="706"/>
      <c r="EB256" s="706"/>
      <c r="EC256" s="704"/>
      <c r="ED256" s="704"/>
      <c r="EE256" s="704"/>
      <c r="EF256" s="704"/>
      <c r="EG256" s="704"/>
      <c r="EH256" s="704"/>
      <c r="EI256" s="704"/>
      <c r="EJ256" s="704"/>
      <c r="EK256" s="704"/>
      <c r="EL256" s="704"/>
      <c r="EM256" s="704"/>
      <c r="EN256" s="704"/>
      <c r="EO256" s="704"/>
      <c r="EP256" s="704"/>
      <c r="EQ256" s="704"/>
      <c r="ER256" s="704"/>
      <c r="ES256" s="704"/>
      <c r="ET256" s="704"/>
      <c r="EU256" s="704"/>
      <c r="EV256" s="704"/>
      <c r="EW256" s="704"/>
      <c r="EX256" s="704"/>
      <c r="EY256" s="704"/>
      <c r="EZ256" s="704"/>
      <c r="FA256" s="704"/>
      <c r="FB256" s="704"/>
      <c r="FC256" s="704"/>
      <c r="FD256" s="704"/>
      <c r="FE256" s="704"/>
      <c r="FF256" s="704"/>
      <c r="FG256" s="704"/>
      <c r="FH256" s="704"/>
      <c r="FI256" s="704"/>
      <c r="FJ256" s="706"/>
      <c r="GJ256" s="706"/>
      <c r="GK256" s="706"/>
      <c r="GL256" s="706"/>
      <c r="GM256" s="706"/>
      <c r="GN256" s="706"/>
      <c r="GO256" s="706"/>
      <c r="GP256" s="706"/>
      <c r="GQ256" s="706"/>
      <c r="GR256" s="706"/>
      <c r="GS256" s="706"/>
      <c r="GT256" s="706"/>
      <c r="GU256" s="706"/>
      <c r="GV256" s="706"/>
      <c r="GW256" s="706"/>
      <c r="GX256" s="706"/>
      <c r="GY256" s="706"/>
      <c r="GZ256" s="706"/>
      <c r="HA256" s="706"/>
      <c r="HB256" s="706"/>
      <c r="HC256" s="706"/>
      <c r="HD256" s="706"/>
      <c r="HE256" s="706"/>
      <c r="HF256" s="706"/>
      <c r="HG256" s="706"/>
      <c r="HH256" s="706"/>
      <c r="HI256" s="706"/>
      <c r="HJ256" s="706"/>
      <c r="HK256" s="706"/>
      <c r="HL256" s="706"/>
      <c r="HM256" s="706"/>
      <c r="HN256" s="706"/>
      <c r="HO256" s="706"/>
      <c r="HP256" s="706"/>
      <c r="HQ256" s="706"/>
      <c r="HR256" s="706"/>
    </row>
    <row r="257" spans="1:237" s="1034" customFormat="1" ht="27" customHeight="1" x14ac:dyDescent="0.25">
      <c r="A257" s="1122">
        <v>164</v>
      </c>
      <c r="B257" s="694" t="s">
        <v>1316</v>
      </c>
      <c r="C257" s="696">
        <v>255</v>
      </c>
      <c r="D257" s="697">
        <v>536</v>
      </c>
      <c r="E257" s="707">
        <v>1</v>
      </c>
      <c r="F257" s="696" t="s">
        <v>1123</v>
      </c>
      <c r="G257" s="696" t="s">
        <v>1568</v>
      </c>
      <c r="H257" s="767" t="s">
        <v>1112</v>
      </c>
      <c r="I257" s="752" t="s">
        <v>1113</v>
      </c>
      <c r="J257" s="761" t="s">
        <v>1135</v>
      </c>
      <c r="K257" s="730" t="s">
        <v>1115</v>
      </c>
      <c r="L257" s="730" t="s">
        <v>1124</v>
      </c>
      <c r="M257" s="753" t="s">
        <v>1199</v>
      </c>
      <c r="N257" s="753" t="s">
        <v>1317</v>
      </c>
      <c r="O257" s="753" t="s">
        <v>1317</v>
      </c>
      <c r="P257" s="753" t="s">
        <v>1317</v>
      </c>
      <c r="Q257" s="765" t="s">
        <v>1120</v>
      </c>
      <c r="R257" s="765" t="s">
        <v>1120</v>
      </c>
      <c r="S257" s="755">
        <v>2</v>
      </c>
      <c r="T257" s="769">
        <v>2.2000000000000002</v>
      </c>
      <c r="U257" s="771">
        <v>41306</v>
      </c>
      <c r="V257" s="772">
        <v>41426</v>
      </c>
      <c r="W257" s="874">
        <v>5</v>
      </c>
      <c r="X257" s="1081"/>
      <c r="Y257" s="1082">
        <v>62700</v>
      </c>
      <c r="Z257" s="1081">
        <f t="shared" si="33"/>
        <v>62700</v>
      </c>
      <c r="AA257" s="868"/>
      <c r="AB257" s="868"/>
      <c r="AC257" s="868">
        <v>62700</v>
      </c>
      <c r="AD257" s="868"/>
      <c r="AE257" s="868"/>
      <c r="AF257" s="868"/>
      <c r="AG257" s="868"/>
      <c r="AH257" s="868"/>
      <c r="AI257" s="868"/>
      <c r="AJ257" s="868"/>
      <c r="AK257" s="868"/>
      <c r="AL257" s="868"/>
      <c r="AM257" s="868">
        <f t="shared" si="34"/>
        <v>62700</v>
      </c>
      <c r="AN257" s="868">
        <f t="shared" si="35"/>
        <v>0</v>
      </c>
      <c r="AO257" s="868"/>
      <c r="AP257" s="868"/>
      <c r="AQ257" s="704"/>
      <c r="AR257" s="704"/>
      <c r="AS257" s="704"/>
      <c r="AT257" s="704"/>
      <c r="AU257" s="704"/>
      <c r="AV257" s="704"/>
      <c r="AW257" s="704"/>
      <c r="AX257" s="704"/>
      <c r="AY257" s="704"/>
      <c r="AZ257" s="704"/>
      <c r="BA257" s="704"/>
      <c r="BB257" s="704"/>
      <c r="BC257" s="704"/>
      <c r="BD257" s="704"/>
      <c r="BE257" s="704"/>
      <c r="BF257" s="704"/>
      <c r="BG257" s="704"/>
      <c r="BH257" s="704"/>
      <c r="BI257" s="704"/>
      <c r="BJ257" s="704"/>
      <c r="BK257" s="704"/>
      <c r="BL257" s="704"/>
      <c r="BM257" s="704"/>
      <c r="BN257" s="704"/>
      <c r="BO257" s="704"/>
      <c r="BP257" s="704"/>
      <c r="BQ257" s="704"/>
      <c r="BR257" s="704"/>
      <c r="BS257" s="704"/>
      <c r="BT257" s="704"/>
      <c r="BU257" s="704"/>
      <c r="BV257" s="704"/>
      <c r="BW257" s="704"/>
      <c r="BX257" s="704"/>
      <c r="BY257" s="704"/>
      <c r="BZ257" s="704"/>
      <c r="CA257" s="704"/>
      <c r="CB257" s="704"/>
      <c r="CC257" s="704"/>
      <c r="CD257" s="704"/>
      <c r="CE257" s="704"/>
      <c r="CF257" s="704"/>
      <c r="CG257" s="704"/>
      <c r="CH257" s="704"/>
      <c r="CI257" s="704"/>
      <c r="CJ257" s="704"/>
      <c r="CK257" s="704"/>
      <c r="CL257" s="704"/>
      <c r="CM257" s="704"/>
      <c r="CN257" s="704"/>
      <c r="CO257" s="704"/>
      <c r="CP257" s="704"/>
      <c r="CQ257" s="704"/>
      <c r="CR257" s="704"/>
      <c r="CS257" s="704"/>
      <c r="CT257" s="704"/>
      <c r="CU257" s="704"/>
      <c r="CV257" s="704"/>
      <c r="CW257" s="704"/>
      <c r="CX257" s="704"/>
      <c r="CY257" s="704"/>
      <c r="CZ257" s="704"/>
      <c r="DA257" s="704"/>
      <c r="DB257" s="704"/>
      <c r="DC257" s="704"/>
      <c r="DD257" s="704"/>
      <c r="DE257" s="704"/>
      <c r="DF257" s="704"/>
      <c r="DG257" s="704"/>
      <c r="DH257" s="704"/>
      <c r="DI257" s="704"/>
      <c r="DJ257" s="704"/>
      <c r="DK257" s="704"/>
      <c r="DL257" s="704"/>
      <c r="DM257" s="704"/>
      <c r="DN257" s="704"/>
      <c r="DO257" s="704"/>
      <c r="DP257" s="704"/>
      <c r="DQ257" s="704"/>
      <c r="DR257" s="704"/>
      <c r="DS257" s="704"/>
      <c r="DT257" s="704"/>
      <c r="DU257" s="704"/>
      <c r="DV257" s="704"/>
      <c r="DW257" s="704"/>
      <c r="DX257" s="704"/>
      <c r="DY257" s="704"/>
      <c r="DZ257" s="704"/>
      <c r="EA257" s="704"/>
      <c r="EB257" s="704"/>
      <c r="EC257" s="706"/>
      <c r="ED257" s="704"/>
      <c r="EE257" s="704"/>
      <c r="EF257" s="704"/>
      <c r="EG257" s="704"/>
      <c r="EH257" s="704"/>
      <c r="EI257" s="704"/>
      <c r="EJ257" s="704"/>
      <c r="EK257" s="704"/>
      <c r="EL257" s="704"/>
      <c r="EM257" s="704"/>
      <c r="EN257" s="704"/>
      <c r="EO257" s="704"/>
      <c r="EP257" s="704"/>
      <c r="EQ257" s="704"/>
      <c r="ER257" s="704"/>
      <c r="ES257" s="704"/>
      <c r="ET257" s="704"/>
      <c r="EU257" s="704"/>
      <c r="EV257" s="704"/>
      <c r="EW257" s="704"/>
      <c r="EX257" s="704"/>
      <c r="EY257" s="704"/>
      <c r="EZ257" s="704"/>
      <c r="FA257" s="704"/>
      <c r="FB257" s="704"/>
      <c r="FC257" s="704"/>
      <c r="FD257" s="704"/>
      <c r="FE257" s="704"/>
      <c r="FF257" s="704"/>
      <c r="FG257" s="704"/>
      <c r="FH257" s="704"/>
      <c r="FI257" s="704"/>
      <c r="FJ257" s="706"/>
      <c r="HV257" s="706"/>
      <c r="HW257" s="706"/>
      <c r="HX257" s="706"/>
      <c r="HY257" s="706"/>
      <c r="HZ257" s="706"/>
      <c r="IA257" s="706"/>
      <c r="IB257" s="706"/>
      <c r="IC257" s="706"/>
    </row>
    <row r="258" spans="1:237" s="1034" customFormat="1" ht="27" customHeight="1" x14ac:dyDescent="0.25">
      <c r="A258" s="691">
        <v>165</v>
      </c>
      <c r="B258" s="694" t="s">
        <v>1316</v>
      </c>
      <c r="C258" s="696">
        <v>255</v>
      </c>
      <c r="D258" s="697">
        <v>536</v>
      </c>
      <c r="E258" s="707">
        <v>10</v>
      </c>
      <c r="F258" s="696" t="s">
        <v>1123</v>
      </c>
      <c r="G258" s="696" t="s">
        <v>1569</v>
      </c>
      <c r="H258" s="767" t="s">
        <v>1112</v>
      </c>
      <c r="I258" s="752" t="s">
        <v>1113</v>
      </c>
      <c r="J258" s="761" t="s">
        <v>1135</v>
      </c>
      <c r="K258" s="730" t="s">
        <v>1115</v>
      </c>
      <c r="L258" s="730" t="s">
        <v>1116</v>
      </c>
      <c r="M258" s="753" t="s">
        <v>1199</v>
      </c>
      <c r="N258" s="753" t="s">
        <v>1317</v>
      </c>
      <c r="O258" s="753" t="s">
        <v>1317</v>
      </c>
      <c r="P258" s="753" t="s">
        <v>1317</v>
      </c>
      <c r="Q258" s="765" t="s">
        <v>1120</v>
      </c>
      <c r="R258" s="765" t="s">
        <v>1120</v>
      </c>
      <c r="S258" s="755">
        <v>2</v>
      </c>
      <c r="T258" s="769">
        <v>2.2000000000000002</v>
      </c>
      <c r="U258" s="771">
        <v>41456</v>
      </c>
      <c r="V258" s="772">
        <v>41791</v>
      </c>
      <c r="W258" s="874">
        <v>5</v>
      </c>
      <c r="X258" s="1081"/>
      <c r="Y258" s="1082">
        <v>59000</v>
      </c>
      <c r="Z258" s="1081">
        <f t="shared" si="33"/>
        <v>59000</v>
      </c>
      <c r="AA258" s="868"/>
      <c r="AB258" s="868"/>
      <c r="AC258" s="868"/>
      <c r="AD258" s="868"/>
      <c r="AE258" s="868"/>
      <c r="AF258" s="868">
        <v>59000</v>
      </c>
      <c r="AG258" s="868"/>
      <c r="AH258" s="868"/>
      <c r="AI258" s="868"/>
      <c r="AJ258" s="868"/>
      <c r="AK258" s="868"/>
      <c r="AL258" s="868"/>
      <c r="AM258" s="868">
        <f t="shared" si="34"/>
        <v>59000</v>
      </c>
      <c r="AN258" s="868">
        <f t="shared" si="35"/>
        <v>0</v>
      </c>
      <c r="AO258" s="868"/>
      <c r="AP258" s="868"/>
      <c r="AQ258" s="704"/>
      <c r="AR258" s="704"/>
      <c r="AS258" s="704"/>
      <c r="AT258" s="704"/>
      <c r="AU258" s="704"/>
      <c r="AV258" s="704"/>
      <c r="AW258" s="704"/>
      <c r="AX258" s="704"/>
      <c r="AY258" s="704"/>
      <c r="AZ258" s="704"/>
      <c r="BA258" s="704"/>
      <c r="BB258" s="704"/>
      <c r="BC258" s="704"/>
      <c r="BD258" s="704"/>
      <c r="BE258" s="704"/>
      <c r="BF258" s="704"/>
      <c r="BG258" s="704"/>
      <c r="BH258" s="704"/>
      <c r="BI258" s="704"/>
      <c r="BJ258" s="704"/>
      <c r="BK258" s="704"/>
      <c r="BL258" s="704"/>
      <c r="BM258" s="704"/>
      <c r="BN258" s="704"/>
      <c r="BO258" s="704"/>
      <c r="BP258" s="704"/>
      <c r="BQ258" s="704"/>
      <c r="BR258" s="704"/>
      <c r="BS258" s="704"/>
      <c r="BT258" s="704"/>
      <c r="BU258" s="704"/>
      <c r="BV258" s="704"/>
      <c r="BW258" s="704"/>
      <c r="BX258" s="704"/>
      <c r="BY258" s="704"/>
      <c r="BZ258" s="704"/>
      <c r="CA258" s="704"/>
      <c r="CB258" s="704"/>
      <c r="CC258" s="704"/>
      <c r="CD258" s="704"/>
      <c r="CE258" s="704"/>
      <c r="CF258" s="704"/>
      <c r="CG258" s="704"/>
      <c r="CH258" s="704"/>
      <c r="CI258" s="704"/>
      <c r="CJ258" s="704"/>
      <c r="CK258" s="704"/>
      <c r="CL258" s="704"/>
      <c r="CM258" s="704"/>
      <c r="CN258" s="704"/>
      <c r="CO258" s="704"/>
      <c r="CP258" s="704"/>
      <c r="CQ258" s="704"/>
      <c r="CR258" s="704"/>
      <c r="CS258" s="704"/>
      <c r="CT258" s="704"/>
      <c r="CU258" s="704"/>
      <c r="CV258" s="704"/>
      <c r="CW258" s="704"/>
      <c r="CX258" s="704"/>
      <c r="CY258" s="704"/>
      <c r="CZ258" s="704"/>
      <c r="DA258" s="704"/>
      <c r="DB258" s="704"/>
      <c r="DC258" s="704"/>
      <c r="DD258" s="704"/>
      <c r="DE258" s="704"/>
      <c r="DF258" s="704"/>
      <c r="DG258" s="704"/>
      <c r="DH258" s="704"/>
      <c r="DI258" s="704"/>
      <c r="DJ258" s="704"/>
      <c r="DK258" s="704"/>
      <c r="DL258" s="704"/>
      <c r="DM258" s="704"/>
      <c r="DN258" s="704"/>
      <c r="DO258" s="704"/>
      <c r="DP258" s="704"/>
      <c r="DQ258" s="704"/>
      <c r="DR258" s="704"/>
      <c r="DS258" s="704"/>
      <c r="DT258" s="704"/>
      <c r="DU258" s="704"/>
      <c r="DV258" s="704"/>
      <c r="DW258" s="704"/>
      <c r="DX258" s="704"/>
      <c r="DY258" s="704"/>
      <c r="DZ258" s="704"/>
      <c r="EA258" s="704"/>
      <c r="EB258" s="704"/>
      <c r="EC258" s="706"/>
      <c r="ED258" s="704"/>
      <c r="EE258" s="704"/>
      <c r="EF258" s="704"/>
      <c r="EG258" s="704"/>
      <c r="EH258" s="704"/>
      <c r="EI258" s="704"/>
      <c r="EJ258" s="704"/>
      <c r="EK258" s="704"/>
      <c r="EL258" s="704"/>
      <c r="EM258" s="704"/>
      <c r="EN258" s="704"/>
      <c r="EO258" s="704"/>
      <c r="EP258" s="704"/>
      <c r="EQ258" s="704"/>
      <c r="ER258" s="704"/>
      <c r="ES258" s="704"/>
      <c r="ET258" s="704"/>
      <c r="EU258" s="704"/>
      <c r="EV258" s="704"/>
      <c r="EW258" s="704"/>
      <c r="EX258" s="704"/>
      <c r="EY258" s="704"/>
      <c r="EZ258" s="704"/>
      <c r="FA258" s="704"/>
      <c r="FB258" s="704"/>
      <c r="FC258" s="704"/>
      <c r="FD258" s="704"/>
      <c r="FE258" s="704"/>
      <c r="FF258" s="704"/>
      <c r="FG258" s="704"/>
      <c r="FH258" s="704"/>
      <c r="FI258" s="704"/>
      <c r="FJ258" s="706"/>
    </row>
    <row r="259" spans="1:237" s="1034" customFormat="1" ht="27" customHeight="1" x14ac:dyDescent="0.25">
      <c r="A259" s="691">
        <v>166</v>
      </c>
      <c r="B259" s="694" t="s">
        <v>1316</v>
      </c>
      <c r="C259" s="696">
        <v>255</v>
      </c>
      <c r="D259" s="697">
        <v>572</v>
      </c>
      <c r="E259" s="707">
        <v>11</v>
      </c>
      <c r="F259" s="696" t="s">
        <v>1327</v>
      </c>
      <c r="G259" s="696" t="s">
        <v>1570</v>
      </c>
      <c r="H259" s="767" t="s">
        <v>1112</v>
      </c>
      <c r="I259" s="752" t="s">
        <v>1113</v>
      </c>
      <c r="J259" s="761" t="s">
        <v>1135</v>
      </c>
      <c r="K259" s="753" t="s">
        <v>1151</v>
      </c>
      <c r="L259" s="753" t="s">
        <v>1116</v>
      </c>
      <c r="M259" s="753" t="s">
        <v>1199</v>
      </c>
      <c r="N259" s="753" t="s">
        <v>1317</v>
      </c>
      <c r="O259" s="753" t="s">
        <v>1317</v>
      </c>
      <c r="P259" s="753" t="s">
        <v>1317</v>
      </c>
      <c r="Q259" s="754" t="s">
        <v>1571</v>
      </c>
      <c r="R259" s="754" t="s">
        <v>1571</v>
      </c>
      <c r="S259" s="755">
        <v>2</v>
      </c>
      <c r="T259" s="769">
        <v>2.2000000000000002</v>
      </c>
      <c r="U259" s="771">
        <v>41275</v>
      </c>
      <c r="V259" s="771">
        <v>41426</v>
      </c>
      <c r="W259" s="874">
        <v>25</v>
      </c>
      <c r="X259" s="1081"/>
      <c r="Y259" s="1082">
        <v>175000</v>
      </c>
      <c r="Z259" s="1081">
        <f t="shared" si="33"/>
        <v>175000</v>
      </c>
      <c r="AA259" s="868"/>
      <c r="AB259" s="868"/>
      <c r="AC259" s="868"/>
      <c r="AD259" s="868"/>
      <c r="AE259" s="868">
        <v>175000</v>
      </c>
      <c r="AF259" s="868"/>
      <c r="AG259" s="868"/>
      <c r="AH259" s="868"/>
      <c r="AI259" s="868"/>
      <c r="AJ259" s="868"/>
      <c r="AK259" s="868"/>
      <c r="AL259" s="868"/>
      <c r="AM259" s="868">
        <f t="shared" si="34"/>
        <v>175000</v>
      </c>
      <c r="AN259" s="868">
        <f t="shared" si="35"/>
        <v>0</v>
      </c>
      <c r="AO259" s="868"/>
      <c r="AP259" s="868"/>
      <c r="AQ259" s="704"/>
      <c r="AR259" s="704"/>
      <c r="AS259" s="704"/>
      <c r="AT259" s="704"/>
      <c r="AU259" s="704"/>
      <c r="AV259" s="704"/>
      <c r="AW259" s="704"/>
      <c r="AX259" s="704"/>
      <c r="AY259" s="704"/>
      <c r="AZ259" s="704"/>
      <c r="BA259" s="704"/>
      <c r="BB259" s="704"/>
      <c r="BC259" s="704"/>
      <c r="BD259" s="704"/>
      <c r="BE259" s="704"/>
      <c r="BF259" s="704"/>
      <c r="BG259" s="704"/>
      <c r="BH259" s="704"/>
      <c r="BI259" s="704"/>
      <c r="BJ259" s="704"/>
      <c r="BK259" s="704"/>
      <c r="BL259" s="704"/>
      <c r="BM259" s="704"/>
      <c r="BN259" s="704"/>
      <c r="BO259" s="704"/>
      <c r="BP259" s="704"/>
      <c r="BQ259" s="704"/>
      <c r="BR259" s="704"/>
      <c r="BS259" s="704"/>
      <c r="BT259" s="704"/>
      <c r="BU259" s="704"/>
      <c r="BV259" s="704"/>
      <c r="BW259" s="704"/>
      <c r="BX259" s="704"/>
      <c r="BY259" s="704"/>
      <c r="BZ259" s="704"/>
      <c r="CA259" s="704"/>
      <c r="CB259" s="704"/>
      <c r="CC259" s="704"/>
      <c r="CD259" s="704"/>
      <c r="CE259" s="704"/>
      <c r="CF259" s="704"/>
      <c r="CG259" s="704"/>
      <c r="CH259" s="704"/>
      <c r="CI259" s="704"/>
      <c r="CJ259" s="704"/>
      <c r="CK259" s="704"/>
      <c r="CL259" s="704"/>
      <c r="CM259" s="704"/>
      <c r="CN259" s="704"/>
      <c r="CO259" s="704"/>
      <c r="CP259" s="704"/>
      <c r="CQ259" s="704"/>
      <c r="CR259" s="704"/>
      <c r="CS259" s="704"/>
      <c r="CT259" s="704"/>
      <c r="CU259" s="704"/>
      <c r="CV259" s="704"/>
      <c r="CW259" s="704"/>
      <c r="CX259" s="704"/>
      <c r="CY259" s="704"/>
      <c r="CZ259" s="704"/>
      <c r="DA259" s="704"/>
      <c r="DB259" s="704"/>
      <c r="DC259" s="704"/>
      <c r="DD259" s="704"/>
      <c r="DE259" s="704"/>
      <c r="DF259" s="704"/>
      <c r="DG259" s="704"/>
      <c r="DH259" s="704"/>
      <c r="DI259" s="704"/>
      <c r="DJ259" s="704"/>
      <c r="DK259" s="704"/>
      <c r="DL259" s="704"/>
      <c r="DM259" s="704"/>
      <c r="DN259" s="704"/>
      <c r="DO259" s="704"/>
      <c r="DP259" s="704"/>
      <c r="DQ259" s="704"/>
      <c r="DR259" s="704"/>
      <c r="DS259" s="704"/>
      <c r="DT259" s="704"/>
      <c r="DU259" s="704"/>
      <c r="DV259" s="704"/>
      <c r="DW259" s="704"/>
      <c r="DX259" s="704"/>
      <c r="DY259" s="704"/>
      <c r="DZ259" s="704"/>
      <c r="EA259" s="704"/>
      <c r="EB259" s="704"/>
      <c r="EC259" s="706"/>
      <c r="ED259" s="704"/>
      <c r="EE259" s="704"/>
      <c r="EF259" s="706"/>
      <c r="EG259" s="706"/>
      <c r="EH259" s="704"/>
      <c r="EI259" s="704"/>
      <c r="EJ259" s="704"/>
      <c r="EK259" s="704"/>
      <c r="EL259" s="704"/>
      <c r="EM259" s="704"/>
      <c r="EN259" s="704"/>
      <c r="EO259" s="704"/>
      <c r="EP259" s="704"/>
      <c r="EQ259" s="704"/>
      <c r="ER259" s="704"/>
      <c r="ES259" s="704"/>
      <c r="ET259" s="704"/>
      <c r="EU259" s="704"/>
      <c r="EV259" s="704"/>
      <c r="EW259" s="704"/>
      <c r="EX259" s="704"/>
      <c r="EY259" s="704"/>
      <c r="EZ259" s="704"/>
      <c r="FA259" s="704"/>
      <c r="FB259" s="704"/>
      <c r="FC259" s="704"/>
      <c r="FD259" s="704"/>
      <c r="FE259" s="704"/>
      <c r="FF259" s="704"/>
      <c r="FG259" s="704"/>
      <c r="FH259" s="704"/>
      <c r="FI259" s="704"/>
      <c r="FJ259" s="704"/>
      <c r="HV259" s="706"/>
      <c r="HW259" s="706"/>
      <c r="HX259" s="706"/>
      <c r="HY259" s="706"/>
      <c r="HZ259" s="706"/>
      <c r="IA259" s="706"/>
      <c r="IB259" s="706"/>
      <c r="IC259" s="706"/>
    </row>
    <row r="260" spans="1:237" s="1034" customFormat="1" ht="27" customHeight="1" x14ac:dyDescent="0.25">
      <c r="A260" s="1122">
        <v>167</v>
      </c>
      <c r="B260" s="694" t="s">
        <v>1316</v>
      </c>
      <c r="C260" s="696">
        <v>255</v>
      </c>
      <c r="D260" s="697">
        <v>572</v>
      </c>
      <c r="E260" s="707">
        <v>12</v>
      </c>
      <c r="F260" s="696" t="s">
        <v>1327</v>
      </c>
      <c r="G260" s="696" t="s">
        <v>1572</v>
      </c>
      <c r="H260" s="767" t="s">
        <v>1112</v>
      </c>
      <c r="I260" s="752" t="s">
        <v>1113</v>
      </c>
      <c r="J260" s="761" t="s">
        <v>1135</v>
      </c>
      <c r="K260" s="753" t="s">
        <v>1115</v>
      </c>
      <c r="L260" s="753" t="s">
        <v>1116</v>
      </c>
      <c r="M260" s="753" t="s">
        <v>1199</v>
      </c>
      <c r="N260" s="753" t="s">
        <v>1317</v>
      </c>
      <c r="O260" s="753" t="s">
        <v>1317</v>
      </c>
      <c r="P260" s="753" t="s">
        <v>1317</v>
      </c>
      <c r="Q260" s="781">
        <v>30</v>
      </c>
      <c r="R260" s="781">
        <v>30</v>
      </c>
      <c r="S260" s="755">
        <v>2</v>
      </c>
      <c r="T260" s="769">
        <v>2.2000000000000002</v>
      </c>
      <c r="U260" s="771">
        <v>41275</v>
      </c>
      <c r="V260" s="771">
        <v>41426</v>
      </c>
      <c r="W260" s="874">
        <v>25</v>
      </c>
      <c r="X260" s="1081"/>
      <c r="Y260" s="1082">
        <v>164000</v>
      </c>
      <c r="Z260" s="1081">
        <f t="shared" si="33"/>
        <v>164000</v>
      </c>
      <c r="AA260" s="868"/>
      <c r="AB260" s="868"/>
      <c r="AC260" s="868"/>
      <c r="AD260" s="868">
        <v>50000</v>
      </c>
      <c r="AE260" s="868">
        <v>114000</v>
      </c>
      <c r="AF260" s="868"/>
      <c r="AG260" s="868"/>
      <c r="AH260" s="868"/>
      <c r="AI260" s="868"/>
      <c r="AJ260" s="868"/>
      <c r="AK260" s="868"/>
      <c r="AL260" s="868"/>
      <c r="AM260" s="868">
        <f t="shared" si="34"/>
        <v>164000</v>
      </c>
      <c r="AN260" s="868">
        <f t="shared" si="35"/>
        <v>0</v>
      </c>
      <c r="AO260" s="868"/>
      <c r="AP260" s="868"/>
      <c r="AQ260" s="704"/>
      <c r="AR260" s="704"/>
      <c r="AS260" s="704"/>
      <c r="AT260" s="704"/>
      <c r="AU260" s="704"/>
      <c r="AV260" s="704"/>
      <c r="AW260" s="704"/>
      <c r="AX260" s="704"/>
      <c r="AY260" s="704"/>
      <c r="AZ260" s="704"/>
      <c r="BA260" s="704"/>
      <c r="BB260" s="704"/>
      <c r="BC260" s="704"/>
      <c r="BD260" s="704"/>
      <c r="BE260" s="704"/>
      <c r="BF260" s="704"/>
      <c r="BG260" s="704"/>
      <c r="BH260" s="704"/>
      <c r="BI260" s="704"/>
      <c r="BJ260" s="704"/>
      <c r="BK260" s="704"/>
      <c r="BL260" s="704"/>
      <c r="BM260" s="704"/>
      <c r="BN260" s="704"/>
      <c r="BO260" s="704"/>
      <c r="BP260" s="704"/>
      <c r="BQ260" s="704"/>
      <c r="BR260" s="704"/>
      <c r="BS260" s="704"/>
      <c r="BT260" s="704"/>
      <c r="BU260" s="704"/>
      <c r="BV260" s="704"/>
      <c r="BW260" s="704"/>
      <c r="BX260" s="704"/>
      <c r="BY260" s="704"/>
      <c r="BZ260" s="704"/>
      <c r="CA260" s="704"/>
      <c r="CB260" s="704"/>
      <c r="CC260" s="704"/>
      <c r="CD260" s="704"/>
      <c r="CE260" s="704"/>
      <c r="CF260" s="704"/>
      <c r="CG260" s="704"/>
      <c r="CH260" s="704"/>
      <c r="CI260" s="704"/>
      <c r="CJ260" s="704"/>
      <c r="CK260" s="704"/>
      <c r="CL260" s="704"/>
      <c r="CM260" s="704"/>
      <c r="CN260" s="704"/>
      <c r="CO260" s="704"/>
      <c r="CP260" s="704"/>
      <c r="CQ260" s="704"/>
      <c r="CR260" s="704"/>
      <c r="CS260" s="704"/>
      <c r="CT260" s="704"/>
      <c r="CU260" s="704"/>
      <c r="CV260" s="704"/>
      <c r="CW260" s="704"/>
      <c r="CX260" s="704"/>
      <c r="CY260" s="704"/>
      <c r="CZ260" s="704"/>
      <c r="DA260" s="704"/>
      <c r="DB260" s="704"/>
      <c r="DC260" s="704"/>
      <c r="DD260" s="704"/>
      <c r="DE260" s="704"/>
      <c r="DF260" s="704"/>
      <c r="DG260" s="704"/>
      <c r="DH260" s="704"/>
      <c r="DI260" s="704"/>
      <c r="DJ260" s="704"/>
      <c r="DK260" s="704"/>
      <c r="DL260" s="704"/>
      <c r="DM260" s="704"/>
      <c r="DN260" s="704"/>
      <c r="DO260" s="704"/>
      <c r="DP260" s="704"/>
      <c r="DQ260" s="704"/>
      <c r="DR260" s="704"/>
      <c r="DS260" s="704"/>
      <c r="DT260" s="704"/>
      <c r="DU260" s="704"/>
      <c r="DV260" s="704"/>
      <c r="DW260" s="704"/>
      <c r="DX260" s="704"/>
      <c r="DY260" s="704"/>
      <c r="DZ260" s="704"/>
      <c r="EA260" s="704"/>
      <c r="EB260" s="704"/>
      <c r="EC260" s="706"/>
      <c r="ED260" s="704"/>
      <c r="EE260" s="704"/>
      <c r="EF260" s="706"/>
      <c r="EG260" s="706"/>
      <c r="EH260" s="706"/>
      <c r="EI260" s="706"/>
      <c r="EJ260" s="706"/>
      <c r="EK260" s="706"/>
      <c r="EL260" s="706"/>
      <c r="EM260" s="706"/>
      <c r="EN260" s="706"/>
      <c r="EO260" s="706"/>
      <c r="EP260" s="706"/>
      <c r="EQ260" s="706"/>
      <c r="ER260" s="706"/>
      <c r="ES260" s="706"/>
      <c r="ET260" s="706"/>
      <c r="EU260" s="706"/>
      <c r="EV260" s="706"/>
      <c r="EW260" s="706"/>
      <c r="EX260" s="706"/>
      <c r="EY260" s="706"/>
      <c r="EZ260" s="706"/>
      <c r="FA260" s="706"/>
      <c r="FB260" s="706"/>
      <c r="FC260" s="706"/>
      <c r="FD260" s="706"/>
      <c r="FE260" s="706"/>
      <c r="FF260" s="706"/>
      <c r="FG260" s="706"/>
      <c r="FH260" s="706"/>
      <c r="FI260" s="706"/>
      <c r="FJ260" s="704"/>
      <c r="HV260" s="706"/>
      <c r="HW260" s="706"/>
      <c r="HX260" s="706"/>
      <c r="HY260" s="706"/>
      <c r="HZ260" s="706"/>
      <c r="IA260" s="706"/>
      <c r="IB260" s="706"/>
      <c r="IC260" s="706"/>
    </row>
    <row r="261" spans="1:237" s="1034" customFormat="1" ht="27" customHeight="1" x14ac:dyDescent="0.25">
      <c r="A261" s="691">
        <v>168</v>
      </c>
      <c r="B261" s="694" t="s">
        <v>1316</v>
      </c>
      <c r="C261" s="696">
        <v>255</v>
      </c>
      <c r="D261" s="729">
        <v>572</v>
      </c>
      <c r="E261" s="729" t="s">
        <v>1122</v>
      </c>
      <c r="F261" s="691" t="s">
        <v>1327</v>
      </c>
      <c r="G261" s="696" t="s">
        <v>1330</v>
      </c>
      <c r="H261" s="767" t="s">
        <v>1112</v>
      </c>
      <c r="I261" s="752" t="s">
        <v>1113</v>
      </c>
      <c r="J261" s="761" t="s">
        <v>1135</v>
      </c>
      <c r="K261" s="753" t="s">
        <v>1151</v>
      </c>
      <c r="L261" s="753" t="s">
        <v>1116</v>
      </c>
      <c r="M261" s="753" t="s">
        <v>1199</v>
      </c>
      <c r="N261" s="753" t="s">
        <v>1317</v>
      </c>
      <c r="O261" s="753" t="s">
        <v>1317</v>
      </c>
      <c r="P261" s="753" t="s">
        <v>1317</v>
      </c>
      <c r="Q261" s="781" t="s">
        <v>1331</v>
      </c>
      <c r="R261" s="781" t="s">
        <v>1331</v>
      </c>
      <c r="S261" s="755">
        <v>2</v>
      </c>
      <c r="T261" s="769">
        <v>2.2000000000000002</v>
      </c>
      <c r="U261" s="771">
        <v>41640</v>
      </c>
      <c r="V261" s="771">
        <v>41791</v>
      </c>
      <c r="W261" s="874">
        <v>25</v>
      </c>
      <c r="X261" s="1081"/>
      <c r="Y261" s="1081"/>
      <c r="Z261" s="1081">
        <f t="shared" si="33"/>
        <v>0</v>
      </c>
      <c r="AA261" s="868"/>
      <c r="AB261" s="868"/>
      <c r="AC261" s="868"/>
      <c r="AD261" s="868"/>
      <c r="AE261" s="868"/>
      <c r="AF261" s="868"/>
      <c r="AG261" s="868"/>
      <c r="AH261" s="868"/>
      <c r="AI261" s="868"/>
      <c r="AJ261" s="868"/>
      <c r="AK261" s="868"/>
      <c r="AL261" s="868"/>
      <c r="AM261" s="868">
        <f t="shared" si="34"/>
        <v>0</v>
      </c>
      <c r="AN261" s="868">
        <f t="shared" si="35"/>
        <v>0</v>
      </c>
      <c r="AO261" s="915">
        <v>3500000</v>
      </c>
      <c r="AP261" s="868"/>
      <c r="AQ261" s="706"/>
      <c r="AR261" s="706"/>
      <c r="AS261" s="706"/>
      <c r="AT261" s="706"/>
      <c r="AU261" s="706"/>
      <c r="AV261" s="706"/>
      <c r="AW261" s="706"/>
      <c r="AX261" s="706"/>
      <c r="AY261" s="706"/>
      <c r="AZ261" s="706"/>
      <c r="BA261" s="706"/>
      <c r="BB261" s="706"/>
      <c r="BC261" s="706"/>
      <c r="BD261" s="706"/>
      <c r="BE261" s="706"/>
      <c r="BF261" s="706"/>
      <c r="BG261" s="706"/>
      <c r="BH261" s="706"/>
      <c r="BI261" s="706"/>
      <c r="BJ261" s="706"/>
      <c r="BK261" s="706"/>
      <c r="BL261" s="706"/>
      <c r="BM261" s="706"/>
      <c r="BN261" s="706"/>
      <c r="BO261" s="706"/>
      <c r="BP261" s="706"/>
      <c r="BQ261" s="706"/>
      <c r="BR261" s="706"/>
      <c r="BS261" s="706"/>
      <c r="BT261" s="706"/>
      <c r="BU261" s="706"/>
      <c r="BV261" s="706"/>
      <c r="BW261" s="706"/>
      <c r="BX261" s="706"/>
      <c r="BY261" s="706"/>
      <c r="BZ261" s="706"/>
      <c r="CA261" s="706"/>
      <c r="CB261" s="706"/>
      <c r="CC261" s="706"/>
      <c r="CD261" s="706"/>
      <c r="CE261" s="706"/>
      <c r="CF261" s="706"/>
      <c r="CG261" s="706"/>
      <c r="CH261" s="706"/>
      <c r="CI261" s="706"/>
      <c r="CJ261" s="706"/>
      <c r="CK261" s="706"/>
      <c r="CL261" s="706"/>
      <c r="CM261" s="706"/>
      <c r="CN261" s="706"/>
      <c r="CO261" s="706"/>
      <c r="CP261" s="706"/>
      <c r="CQ261" s="706"/>
      <c r="CR261" s="706"/>
      <c r="CS261" s="706"/>
      <c r="CT261" s="706"/>
      <c r="CU261" s="706"/>
      <c r="CV261" s="706"/>
      <c r="CW261" s="706"/>
      <c r="CX261" s="706"/>
      <c r="CY261" s="706"/>
      <c r="CZ261" s="706"/>
      <c r="DA261" s="706"/>
      <c r="DB261" s="706"/>
      <c r="DC261" s="706"/>
      <c r="DD261" s="706"/>
      <c r="DE261" s="706"/>
      <c r="DF261" s="706"/>
      <c r="DG261" s="706"/>
      <c r="DH261" s="706"/>
      <c r="DI261" s="706"/>
      <c r="DJ261" s="706"/>
      <c r="DK261" s="706"/>
      <c r="DL261" s="706"/>
      <c r="DM261" s="706"/>
      <c r="DN261" s="706"/>
      <c r="DO261" s="706"/>
      <c r="DP261" s="706"/>
      <c r="DQ261" s="706"/>
      <c r="DR261" s="706"/>
      <c r="DS261" s="706"/>
      <c r="DT261" s="706"/>
      <c r="DU261" s="706"/>
      <c r="DV261" s="706"/>
      <c r="DW261" s="706"/>
      <c r="DX261" s="706"/>
      <c r="DY261" s="706"/>
      <c r="DZ261" s="706"/>
      <c r="EA261" s="706"/>
      <c r="EB261" s="706"/>
      <c r="EC261" s="706"/>
      <c r="ED261" s="704"/>
      <c r="EE261" s="704"/>
      <c r="EF261" s="706"/>
      <c r="EG261" s="706"/>
      <c r="EH261" s="706"/>
      <c r="EI261" s="706"/>
      <c r="EJ261" s="706"/>
      <c r="EK261" s="706"/>
      <c r="EL261" s="706"/>
      <c r="EM261" s="706"/>
      <c r="EN261" s="706"/>
      <c r="EO261" s="706"/>
      <c r="EP261" s="706"/>
      <c r="EQ261" s="706"/>
      <c r="ER261" s="706"/>
      <c r="ES261" s="706"/>
      <c r="ET261" s="706"/>
      <c r="EU261" s="706"/>
      <c r="EV261" s="706"/>
      <c r="EW261" s="706"/>
      <c r="EX261" s="706"/>
      <c r="EY261" s="706"/>
      <c r="EZ261" s="706"/>
      <c r="FA261" s="706"/>
      <c r="FB261" s="706"/>
      <c r="FC261" s="706"/>
      <c r="FD261" s="706"/>
      <c r="FE261" s="706"/>
      <c r="FF261" s="706"/>
      <c r="FG261" s="706"/>
      <c r="FH261" s="706"/>
      <c r="FI261" s="706"/>
      <c r="FJ261" s="704"/>
      <c r="FK261" s="1035"/>
      <c r="FL261" s="704"/>
      <c r="FM261" s="704"/>
      <c r="FN261" s="704"/>
      <c r="FO261" s="704"/>
      <c r="FP261" s="704"/>
      <c r="FQ261" s="704"/>
      <c r="FR261" s="704"/>
      <c r="FS261" s="704"/>
      <c r="FT261" s="704"/>
      <c r="FU261" s="704"/>
      <c r="FV261" s="704"/>
      <c r="FW261" s="704"/>
      <c r="FX261" s="704"/>
      <c r="FY261" s="704"/>
      <c r="FZ261" s="704"/>
      <c r="GA261" s="704"/>
      <c r="GB261" s="704"/>
      <c r="GC261" s="704"/>
      <c r="GD261" s="704"/>
      <c r="GE261" s="704"/>
      <c r="GF261" s="704"/>
      <c r="GG261" s="704"/>
      <c r="GH261" s="704"/>
      <c r="GI261" s="704"/>
      <c r="GJ261" s="704"/>
      <c r="GK261" s="704"/>
      <c r="GL261" s="704"/>
      <c r="GM261" s="704"/>
      <c r="GN261" s="704"/>
      <c r="GO261" s="704"/>
      <c r="GP261" s="704"/>
      <c r="GQ261" s="704"/>
      <c r="GR261" s="704"/>
      <c r="GS261" s="704"/>
      <c r="GT261" s="704"/>
      <c r="GU261" s="704"/>
      <c r="GV261" s="704"/>
      <c r="GW261" s="704"/>
      <c r="GX261" s="704"/>
      <c r="GY261" s="704"/>
      <c r="GZ261" s="704"/>
      <c r="HA261" s="704"/>
      <c r="HB261" s="704"/>
      <c r="HC261" s="704"/>
      <c r="HD261" s="704"/>
      <c r="HE261" s="704"/>
      <c r="HF261" s="704"/>
      <c r="HG261" s="704"/>
      <c r="HH261" s="704"/>
      <c r="HI261" s="704"/>
      <c r="HJ261" s="704"/>
      <c r="HK261" s="704"/>
      <c r="HL261" s="704"/>
      <c r="HM261" s="704"/>
      <c r="HN261" s="704"/>
      <c r="HO261" s="704"/>
      <c r="HP261" s="704"/>
      <c r="HQ261" s="706"/>
      <c r="HR261" s="706"/>
    </row>
    <row r="262" spans="1:237" s="1034" customFormat="1" ht="27" customHeight="1" x14ac:dyDescent="0.25">
      <c r="A262" s="691">
        <v>292</v>
      </c>
      <c r="B262" s="694" t="s">
        <v>1316</v>
      </c>
      <c r="C262" s="696">
        <v>255</v>
      </c>
      <c r="D262" s="697">
        <v>632</v>
      </c>
      <c r="E262" s="698">
        <v>25</v>
      </c>
      <c r="F262" s="696" t="s">
        <v>1121</v>
      </c>
      <c r="G262" s="696" t="s">
        <v>1573</v>
      </c>
      <c r="H262" s="767" t="s">
        <v>1127</v>
      </c>
      <c r="I262" s="752" t="s">
        <v>1113</v>
      </c>
      <c r="J262" s="761" t="s">
        <v>1135</v>
      </c>
      <c r="K262" s="753" t="s">
        <v>1115</v>
      </c>
      <c r="L262" s="753" t="s">
        <v>1116</v>
      </c>
      <c r="M262" s="753" t="s">
        <v>1199</v>
      </c>
      <c r="N262" s="753" t="s">
        <v>1317</v>
      </c>
      <c r="O262" s="753" t="s">
        <v>1317</v>
      </c>
      <c r="P262" s="753" t="s">
        <v>1317</v>
      </c>
      <c r="Q262" s="765" t="s">
        <v>1120</v>
      </c>
      <c r="R262" s="765" t="s">
        <v>1120</v>
      </c>
      <c r="S262" s="755">
        <v>2</v>
      </c>
      <c r="T262" s="769">
        <v>2.2000000000000002</v>
      </c>
      <c r="U262" s="771">
        <v>41456</v>
      </c>
      <c r="V262" s="772">
        <v>41791</v>
      </c>
      <c r="W262" s="874">
        <v>25</v>
      </c>
      <c r="X262" s="1081"/>
      <c r="Y262" s="1082">
        <v>200000</v>
      </c>
      <c r="Z262" s="1081">
        <f t="shared" si="33"/>
        <v>200000</v>
      </c>
      <c r="AA262" s="868"/>
      <c r="AB262" s="868"/>
      <c r="AC262" s="868">
        <v>200000</v>
      </c>
      <c r="AD262" s="868"/>
      <c r="AE262" s="868"/>
      <c r="AF262" s="868"/>
      <c r="AG262" s="868"/>
      <c r="AH262" s="868"/>
      <c r="AI262" s="868"/>
      <c r="AJ262" s="868"/>
      <c r="AK262" s="868"/>
      <c r="AL262" s="868"/>
      <c r="AM262" s="868">
        <f t="shared" si="34"/>
        <v>200000</v>
      </c>
      <c r="AN262" s="868">
        <f t="shared" si="35"/>
        <v>0</v>
      </c>
      <c r="AO262" s="868"/>
      <c r="AP262" s="868"/>
      <c r="AQ262" s="704"/>
      <c r="AR262" s="704"/>
      <c r="AS262" s="704"/>
      <c r="AT262" s="704"/>
      <c r="AU262" s="704"/>
      <c r="AV262" s="704"/>
      <c r="AW262" s="704"/>
      <c r="AX262" s="704"/>
      <c r="AY262" s="704"/>
      <c r="AZ262" s="704"/>
      <c r="BA262" s="704"/>
      <c r="BB262" s="704"/>
      <c r="BC262" s="704"/>
      <c r="BD262" s="704"/>
      <c r="BE262" s="704"/>
      <c r="BF262" s="704"/>
      <c r="BG262" s="704"/>
      <c r="BH262" s="704"/>
      <c r="BI262" s="704"/>
      <c r="BJ262" s="704"/>
      <c r="BK262" s="704"/>
      <c r="BL262" s="704"/>
      <c r="BM262" s="704"/>
      <c r="BN262" s="704"/>
      <c r="BO262" s="704"/>
      <c r="BP262" s="704"/>
      <c r="BQ262" s="704"/>
      <c r="BR262" s="704"/>
      <c r="BS262" s="704"/>
      <c r="BT262" s="704"/>
      <c r="BU262" s="704"/>
      <c r="BV262" s="704"/>
      <c r="BW262" s="704"/>
      <c r="BX262" s="704"/>
      <c r="BY262" s="704"/>
      <c r="BZ262" s="704"/>
      <c r="CA262" s="704"/>
      <c r="CB262" s="704"/>
      <c r="CC262" s="704"/>
      <c r="CD262" s="704"/>
      <c r="CE262" s="704"/>
      <c r="CF262" s="704"/>
      <c r="CG262" s="704"/>
      <c r="CH262" s="704"/>
      <c r="CI262" s="704"/>
      <c r="CJ262" s="704"/>
      <c r="CK262" s="704"/>
      <c r="CL262" s="704"/>
      <c r="CM262" s="704"/>
      <c r="CN262" s="704"/>
      <c r="CO262" s="704"/>
      <c r="CP262" s="704"/>
      <c r="CQ262" s="704"/>
      <c r="CR262" s="704"/>
      <c r="CS262" s="704"/>
      <c r="CT262" s="704"/>
      <c r="CU262" s="704"/>
      <c r="CV262" s="704"/>
      <c r="CW262" s="704"/>
      <c r="CX262" s="704"/>
      <c r="CY262" s="704"/>
      <c r="CZ262" s="704"/>
      <c r="DA262" s="704"/>
      <c r="DB262" s="704"/>
      <c r="DC262" s="704"/>
      <c r="DD262" s="704"/>
      <c r="DE262" s="704"/>
      <c r="DF262" s="704"/>
      <c r="DG262" s="704"/>
      <c r="DH262" s="704"/>
      <c r="DI262" s="704"/>
      <c r="DJ262" s="704"/>
      <c r="DK262" s="704"/>
      <c r="DL262" s="704"/>
      <c r="DM262" s="704"/>
      <c r="DN262" s="704"/>
      <c r="DO262" s="704"/>
      <c r="DP262" s="704"/>
      <c r="DQ262" s="704"/>
      <c r="DR262" s="704"/>
      <c r="DS262" s="704"/>
      <c r="DT262" s="704"/>
      <c r="DU262" s="704"/>
      <c r="DV262" s="704"/>
      <c r="DW262" s="704"/>
      <c r="DX262" s="704"/>
      <c r="DY262" s="704"/>
      <c r="DZ262" s="704"/>
      <c r="EA262" s="704"/>
      <c r="EB262" s="704"/>
      <c r="EC262" s="704"/>
      <c r="ED262" s="704"/>
      <c r="EE262" s="704"/>
      <c r="EF262" s="704"/>
      <c r="EG262" s="704"/>
      <c r="EH262" s="706"/>
      <c r="EI262" s="706"/>
      <c r="EJ262" s="706"/>
      <c r="EK262" s="706"/>
      <c r="EL262" s="706"/>
      <c r="EM262" s="706"/>
      <c r="EN262" s="706"/>
      <c r="EO262" s="706"/>
      <c r="EP262" s="706"/>
      <c r="EQ262" s="706"/>
      <c r="ER262" s="706"/>
      <c r="ES262" s="706"/>
      <c r="ET262" s="706"/>
      <c r="EU262" s="706"/>
      <c r="EV262" s="706"/>
      <c r="EW262" s="706"/>
      <c r="EX262" s="706"/>
      <c r="EY262" s="706"/>
      <c r="EZ262" s="706"/>
      <c r="FA262" s="706"/>
      <c r="FB262" s="706"/>
      <c r="FC262" s="706"/>
      <c r="FD262" s="706"/>
      <c r="FE262" s="706"/>
      <c r="FF262" s="706"/>
      <c r="FG262" s="706"/>
      <c r="FH262" s="706"/>
      <c r="FI262" s="706"/>
      <c r="FJ262" s="704"/>
      <c r="GJ262" s="706"/>
      <c r="GK262" s="706"/>
      <c r="GL262" s="706"/>
      <c r="GM262" s="706"/>
      <c r="GN262" s="706"/>
      <c r="GO262" s="706"/>
      <c r="GP262" s="706"/>
      <c r="GQ262" s="706"/>
      <c r="GR262" s="706"/>
      <c r="GS262" s="706"/>
      <c r="GT262" s="706"/>
      <c r="GU262" s="706"/>
      <c r="GV262" s="706"/>
      <c r="GW262" s="706"/>
      <c r="GX262" s="706"/>
      <c r="GY262" s="706"/>
      <c r="GZ262" s="706"/>
      <c r="HA262" s="706"/>
      <c r="HB262" s="706"/>
      <c r="HC262" s="706"/>
      <c r="HD262" s="706"/>
      <c r="HE262" s="706"/>
      <c r="HF262" s="706"/>
      <c r="HG262" s="706"/>
      <c r="HH262" s="706"/>
      <c r="HI262" s="706"/>
      <c r="HJ262" s="706"/>
      <c r="HK262" s="706"/>
      <c r="HL262" s="706"/>
      <c r="HM262" s="706"/>
      <c r="HN262" s="706"/>
      <c r="HO262" s="706"/>
      <c r="HP262" s="706"/>
      <c r="HQ262" s="706"/>
      <c r="HR262" s="706"/>
      <c r="HV262" s="706"/>
      <c r="HW262" s="706"/>
      <c r="HX262" s="706"/>
      <c r="HY262" s="706"/>
      <c r="HZ262" s="706"/>
      <c r="IA262" s="706"/>
      <c r="IB262" s="706"/>
      <c r="IC262" s="706"/>
    </row>
    <row r="263" spans="1:237" s="1034" customFormat="1" ht="27" customHeight="1" x14ac:dyDescent="0.25">
      <c r="A263" s="1122">
        <v>293</v>
      </c>
      <c r="B263" s="694" t="s">
        <v>1316</v>
      </c>
      <c r="C263" s="696">
        <v>255</v>
      </c>
      <c r="D263" s="697">
        <v>632</v>
      </c>
      <c r="E263" s="707">
        <v>27</v>
      </c>
      <c r="F263" s="696" t="s">
        <v>1121</v>
      </c>
      <c r="G263" s="696" t="s">
        <v>1332</v>
      </c>
      <c r="H263" s="767" t="s">
        <v>1127</v>
      </c>
      <c r="I263" s="752" t="s">
        <v>1113</v>
      </c>
      <c r="J263" s="761" t="s">
        <v>1135</v>
      </c>
      <c r="K263" s="753" t="s">
        <v>1115</v>
      </c>
      <c r="L263" s="753" t="s">
        <v>1116</v>
      </c>
      <c r="M263" s="753" t="s">
        <v>1199</v>
      </c>
      <c r="N263" s="753" t="s">
        <v>1317</v>
      </c>
      <c r="O263" s="753" t="s">
        <v>1317</v>
      </c>
      <c r="P263" s="753" t="s">
        <v>1317</v>
      </c>
      <c r="Q263" s="765" t="s">
        <v>1333</v>
      </c>
      <c r="R263" s="765" t="s">
        <v>1333</v>
      </c>
      <c r="S263" s="755">
        <v>2</v>
      </c>
      <c r="T263" s="769">
        <v>2.2000000000000002</v>
      </c>
      <c r="U263" s="771">
        <v>41640</v>
      </c>
      <c r="V263" s="771">
        <v>41791</v>
      </c>
      <c r="W263" s="874">
        <v>25</v>
      </c>
      <c r="X263" s="1081"/>
      <c r="Y263" s="1081"/>
      <c r="Z263" s="1081">
        <f t="shared" si="33"/>
        <v>0</v>
      </c>
      <c r="AA263" s="868"/>
      <c r="AB263" s="868"/>
      <c r="AC263" s="868"/>
      <c r="AD263" s="868"/>
      <c r="AE263" s="868"/>
      <c r="AF263" s="868"/>
      <c r="AG263" s="868"/>
      <c r="AH263" s="868"/>
      <c r="AI263" s="868"/>
      <c r="AJ263" s="868"/>
      <c r="AK263" s="868"/>
      <c r="AL263" s="868"/>
      <c r="AM263" s="868">
        <f t="shared" si="34"/>
        <v>0</v>
      </c>
      <c r="AN263" s="868">
        <f t="shared" si="35"/>
        <v>0</v>
      </c>
      <c r="AO263" s="915"/>
      <c r="AP263" s="868">
        <v>3500000</v>
      </c>
      <c r="AQ263" s="704"/>
      <c r="AR263" s="704"/>
      <c r="AS263" s="704"/>
      <c r="AT263" s="704"/>
      <c r="AU263" s="704"/>
      <c r="AV263" s="704"/>
      <c r="AW263" s="704"/>
      <c r="AX263" s="704"/>
      <c r="AY263" s="704"/>
      <c r="AZ263" s="704"/>
      <c r="BA263" s="704"/>
      <c r="BB263" s="704"/>
      <c r="BC263" s="704"/>
      <c r="BD263" s="704"/>
      <c r="BE263" s="704"/>
      <c r="BF263" s="704"/>
      <c r="BG263" s="704"/>
      <c r="BH263" s="704"/>
      <c r="BI263" s="704"/>
      <c r="BJ263" s="704"/>
      <c r="BK263" s="704"/>
      <c r="BL263" s="704"/>
      <c r="BM263" s="704"/>
      <c r="BN263" s="704"/>
      <c r="BO263" s="704"/>
      <c r="BP263" s="704"/>
      <c r="BQ263" s="704"/>
      <c r="BR263" s="704"/>
      <c r="BS263" s="704"/>
      <c r="BT263" s="704"/>
      <c r="BU263" s="704"/>
      <c r="BV263" s="704"/>
      <c r="BW263" s="704"/>
      <c r="BX263" s="704"/>
      <c r="BY263" s="704"/>
      <c r="BZ263" s="704"/>
      <c r="CA263" s="704"/>
      <c r="CB263" s="704"/>
      <c r="CC263" s="704"/>
      <c r="CD263" s="704"/>
      <c r="CE263" s="704"/>
      <c r="CF263" s="704"/>
      <c r="CG263" s="704"/>
      <c r="CH263" s="704"/>
      <c r="CI263" s="704"/>
      <c r="CJ263" s="704"/>
      <c r="CK263" s="704"/>
      <c r="CL263" s="704"/>
      <c r="CM263" s="704"/>
      <c r="CN263" s="704"/>
      <c r="CO263" s="704"/>
      <c r="CP263" s="704"/>
      <c r="CQ263" s="704"/>
      <c r="CR263" s="704"/>
      <c r="CS263" s="704"/>
      <c r="CT263" s="704"/>
      <c r="CU263" s="704"/>
      <c r="CV263" s="704"/>
      <c r="CW263" s="704"/>
      <c r="CX263" s="704"/>
      <c r="CY263" s="704"/>
      <c r="CZ263" s="704"/>
      <c r="DA263" s="704"/>
      <c r="DB263" s="704"/>
      <c r="DC263" s="704"/>
      <c r="DD263" s="704"/>
      <c r="DE263" s="704"/>
      <c r="DF263" s="704"/>
      <c r="DG263" s="704"/>
      <c r="DH263" s="704"/>
      <c r="DI263" s="704"/>
      <c r="DJ263" s="704"/>
      <c r="DK263" s="704"/>
      <c r="DL263" s="704"/>
      <c r="DM263" s="704"/>
      <c r="DN263" s="704"/>
      <c r="DO263" s="704"/>
      <c r="DP263" s="704"/>
      <c r="DQ263" s="704"/>
      <c r="DR263" s="704"/>
      <c r="DS263" s="704"/>
      <c r="DT263" s="704"/>
      <c r="DU263" s="704"/>
      <c r="DV263" s="704"/>
      <c r="DW263" s="704"/>
      <c r="DX263" s="704"/>
      <c r="DY263" s="704"/>
      <c r="DZ263" s="704"/>
      <c r="EA263" s="704"/>
      <c r="EB263" s="704"/>
      <c r="EC263" s="704"/>
      <c r="ED263" s="704"/>
      <c r="EE263" s="704"/>
      <c r="EF263" s="704"/>
      <c r="EG263" s="704"/>
      <c r="EH263" s="706"/>
      <c r="EI263" s="706"/>
      <c r="EJ263" s="706"/>
      <c r="EK263" s="706"/>
      <c r="EL263" s="706"/>
      <c r="EM263" s="706"/>
      <c r="EN263" s="706"/>
      <c r="EO263" s="706"/>
      <c r="EP263" s="706"/>
      <c r="EQ263" s="706"/>
      <c r="ER263" s="706"/>
      <c r="ES263" s="706"/>
      <c r="ET263" s="706"/>
      <c r="EU263" s="706"/>
      <c r="EV263" s="706"/>
      <c r="EW263" s="706"/>
      <c r="EX263" s="706"/>
      <c r="EY263" s="706"/>
      <c r="EZ263" s="706"/>
      <c r="FA263" s="706"/>
      <c r="FB263" s="706"/>
      <c r="FC263" s="706"/>
      <c r="FD263" s="706"/>
      <c r="FE263" s="706"/>
      <c r="FF263" s="706"/>
      <c r="FG263" s="706"/>
      <c r="FH263" s="706"/>
      <c r="FI263" s="704"/>
      <c r="FJ263" s="704"/>
      <c r="FK263" s="1035"/>
      <c r="FL263" s="704"/>
      <c r="FM263" s="704"/>
      <c r="FN263" s="704"/>
      <c r="FO263" s="704"/>
      <c r="FP263" s="704"/>
      <c r="FQ263" s="704"/>
      <c r="FR263" s="704"/>
      <c r="FS263" s="704"/>
      <c r="FT263" s="704"/>
      <c r="FU263" s="704"/>
      <c r="FV263" s="704"/>
      <c r="FW263" s="704"/>
      <c r="FX263" s="704"/>
      <c r="FY263" s="704"/>
      <c r="FZ263" s="704"/>
      <c r="GA263" s="704"/>
      <c r="GB263" s="704"/>
      <c r="GC263" s="704"/>
      <c r="GD263" s="704"/>
      <c r="GE263" s="704"/>
      <c r="GF263" s="704"/>
      <c r="GG263" s="704"/>
      <c r="GH263" s="704"/>
      <c r="GI263" s="704"/>
      <c r="GJ263" s="704"/>
      <c r="GK263" s="704"/>
      <c r="GL263" s="704"/>
      <c r="GM263" s="704"/>
      <c r="GN263" s="704"/>
      <c r="GO263" s="704"/>
      <c r="GP263" s="704"/>
      <c r="GQ263" s="704"/>
      <c r="GR263" s="704"/>
      <c r="GS263" s="704"/>
      <c r="GT263" s="704"/>
      <c r="GU263" s="704"/>
      <c r="GV263" s="704"/>
      <c r="GW263" s="704"/>
      <c r="GX263" s="704"/>
      <c r="GY263" s="704"/>
      <c r="GZ263" s="704"/>
      <c r="HA263" s="704"/>
      <c r="HB263" s="704"/>
      <c r="HC263" s="704"/>
      <c r="HD263" s="704"/>
      <c r="HE263" s="704"/>
      <c r="HF263" s="704"/>
      <c r="HG263" s="704"/>
      <c r="HH263" s="704"/>
      <c r="HI263" s="704"/>
      <c r="HJ263" s="704"/>
      <c r="HK263" s="704"/>
      <c r="HL263" s="704"/>
      <c r="HM263" s="704"/>
      <c r="HN263" s="704"/>
      <c r="HO263" s="704"/>
      <c r="HP263" s="704"/>
      <c r="HQ263" s="706"/>
      <c r="HR263" s="706"/>
    </row>
    <row r="264" spans="1:237" s="1034" customFormat="1" ht="27" customHeight="1" x14ac:dyDescent="0.25">
      <c r="A264" s="691">
        <v>294</v>
      </c>
      <c r="B264" s="694" t="s">
        <v>1316</v>
      </c>
      <c r="C264" s="697">
        <v>255</v>
      </c>
      <c r="D264" s="697">
        <v>632</v>
      </c>
      <c r="E264" s="707">
        <v>34</v>
      </c>
      <c r="F264" s="1037" t="s">
        <v>1121</v>
      </c>
      <c r="G264" s="1037" t="s">
        <v>1574</v>
      </c>
      <c r="H264" s="767" t="s">
        <v>1127</v>
      </c>
      <c r="I264" s="752" t="s">
        <v>1113</v>
      </c>
      <c r="J264" s="761" t="s">
        <v>1135</v>
      </c>
      <c r="K264" s="753" t="s">
        <v>1151</v>
      </c>
      <c r="L264" s="753" t="s">
        <v>1116</v>
      </c>
      <c r="M264" s="753" t="s">
        <v>1199</v>
      </c>
      <c r="N264" s="753" t="s">
        <v>1317</v>
      </c>
      <c r="O264" s="753" t="s">
        <v>1317</v>
      </c>
      <c r="P264" s="753" t="s">
        <v>1554</v>
      </c>
      <c r="Q264" s="765">
        <v>3</v>
      </c>
      <c r="R264" s="765">
        <v>3</v>
      </c>
      <c r="S264" s="755">
        <v>2</v>
      </c>
      <c r="T264" s="769">
        <v>2.2000000000000002</v>
      </c>
      <c r="U264" s="771">
        <v>41091</v>
      </c>
      <c r="V264" s="772">
        <v>41426</v>
      </c>
      <c r="W264" s="874">
        <v>25</v>
      </c>
      <c r="X264" s="1081"/>
      <c r="Y264" s="1082">
        <v>17700</v>
      </c>
      <c r="Z264" s="1081">
        <f t="shared" si="33"/>
        <v>17700</v>
      </c>
      <c r="AA264" s="868"/>
      <c r="AB264" s="868"/>
      <c r="AC264" s="868">
        <v>17700</v>
      </c>
      <c r="AD264" s="868"/>
      <c r="AE264" s="868"/>
      <c r="AF264" s="868"/>
      <c r="AG264" s="868"/>
      <c r="AH264" s="868"/>
      <c r="AI264" s="868"/>
      <c r="AJ264" s="868"/>
      <c r="AK264" s="868"/>
      <c r="AL264" s="868"/>
      <c r="AM264" s="868">
        <f t="shared" si="34"/>
        <v>17700</v>
      </c>
      <c r="AN264" s="868">
        <f t="shared" si="35"/>
        <v>0</v>
      </c>
      <c r="AO264" s="868"/>
      <c r="AP264" s="868"/>
      <c r="AQ264" s="704"/>
      <c r="AR264" s="704"/>
      <c r="AS264" s="704"/>
      <c r="AT264" s="704"/>
      <c r="AU264" s="704"/>
      <c r="AV264" s="704"/>
      <c r="AW264" s="704"/>
      <c r="AX264" s="704"/>
      <c r="AY264" s="704"/>
      <c r="AZ264" s="704"/>
      <c r="BA264" s="704"/>
      <c r="BB264" s="704"/>
      <c r="BC264" s="704"/>
      <c r="BD264" s="704"/>
      <c r="BE264" s="704"/>
      <c r="BF264" s="704"/>
      <c r="BG264" s="704"/>
      <c r="BH264" s="704"/>
      <c r="BI264" s="704"/>
      <c r="BJ264" s="704"/>
      <c r="BK264" s="704"/>
      <c r="BL264" s="704"/>
      <c r="BM264" s="704"/>
      <c r="BN264" s="704"/>
      <c r="BO264" s="704"/>
      <c r="BP264" s="704"/>
      <c r="BQ264" s="704"/>
      <c r="BR264" s="704"/>
      <c r="BS264" s="704"/>
      <c r="BT264" s="704"/>
      <c r="BU264" s="704"/>
      <c r="BV264" s="704"/>
      <c r="BW264" s="704"/>
      <c r="BX264" s="704"/>
      <c r="BY264" s="704"/>
      <c r="BZ264" s="704"/>
      <c r="CA264" s="704"/>
      <c r="CB264" s="704"/>
      <c r="CC264" s="704"/>
      <c r="CD264" s="704"/>
      <c r="CE264" s="704"/>
      <c r="CF264" s="704"/>
      <c r="CG264" s="704"/>
      <c r="CH264" s="704"/>
      <c r="CI264" s="704"/>
      <c r="CJ264" s="704"/>
      <c r="CK264" s="704"/>
      <c r="CL264" s="704"/>
      <c r="CM264" s="704"/>
      <c r="CN264" s="704"/>
      <c r="CO264" s="704"/>
      <c r="CP264" s="704"/>
      <c r="CQ264" s="704"/>
      <c r="CR264" s="704"/>
      <c r="CS264" s="704"/>
      <c r="CT264" s="704"/>
      <c r="CU264" s="704"/>
      <c r="CV264" s="704"/>
      <c r="CW264" s="704"/>
      <c r="CX264" s="704"/>
      <c r="CY264" s="704"/>
      <c r="CZ264" s="704"/>
      <c r="DA264" s="704"/>
      <c r="DB264" s="704"/>
      <c r="DC264" s="704"/>
      <c r="DD264" s="704"/>
      <c r="DE264" s="704"/>
      <c r="DF264" s="704"/>
      <c r="DG264" s="704"/>
      <c r="DH264" s="704"/>
      <c r="DI264" s="704"/>
      <c r="DJ264" s="704"/>
      <c r="DK264" s="704"/>
      <c r="DL264" s="704"/>
      <c r="DM264" s="704"/>
      <c r="DN264" s="704"/>
      <c r="DO264" s="704"/>
      <c r="DP264" s="704"/>
      <c r="DQ264" s="704"/>
      <c r="DR264" s="704"/>
      <c r="DS264" s="704"/>
      <c r="DT264" s="704"/>
      <c r="DU264" s="704"/>
      <c r="DV264" s="704"/>
      <c r="DW264" s="704"/>
      <c r="DX264" s="704"/>
      <c r="DY264" s="704"/>
      <c r="DZ264" s="704"/>
      <c r="EA264" s="704"/>
      <c r="EB264" s="704"/>
      <c r="EC264" s="704"/>
      <c r="ED264" s="704"/>
      <c r="EE264" s="704"/>
      <c r="EF264" s="704"/>
      <c r="EG264" s="704"/>
      <c r="EH264" s="706"/>
      <c r="EI264" s="706"/>
      <c r="EJ264" s="706"/>
      <c r="EK264" s="706"/>
      <c r="EL264" s="706"/>
      <c r="EM264" s="706"/>
      <c r="EN264" s="706"/>
      <c r="EO264" s="706"/>
      <c r="EP264" s="706"/>
      <c r="EQ264" s="706"/>
      <c r="ER264" s="706"/>
      <c r="ES264" s="706"/>
      <c r="ET264" s="706"/>
      <c r="EU264" s="706"/>
      <c r="EV264" s="706"/>
      <c r="EW264" s="706"/>
      <c r="EX264" s="706"/>
      <c r="EY264" s="706"/>
      <c r="EZ264" s="706"/>
      <c r="FA264" s="706"/>
      <c r="FB264" s="706"/>
      <c r="FC264" s="706"/>
      <c r="FD264" s="706"/>
      <c r="FE264" s="706"/>
      <c r="FF264" s="706"/>
      <c r="FG264" s="706"/>
      <c r="FH264" s="706"/>
      <c r="FI264" s="704"/>
      <c r="FJ264" s="704"/>
      <c r="HV264" s="706"/>
      <c r="HW264" s="706"/>
      <c r="HX264" s="706"/>
      <c r="HY264" s="706"/>
      <c r="HZ264" s="706"/>
      <c r="IA264" s="706"/>
      <c r="IB264" s="706"/>
      <c r="IC264" s="706"/>
    </row>
    <row r="265" spans="1:237" s="1034" customFormat="1" ht="27" customHeight="1" x14ac:dyDescent="0.25">
      <c r="A265" s="691">
        <v>295</v>
      </c>
      <c r="B265" s="694" t="s">
        <v>1316</v>
      </c>
      <c r="C265" s="696">
        <v>255</v>
      </c>
      <c r="D265" s="697">
        <v>632</v>
      </c>
      <c r="E265" s="707">
        <v>42</v>
      </c>
      <c r="F265" s="1037" t="s">
        <v>1121</v>
      </c>
      <c r="G265" s="696" t="s">
        <v>1575</v>
      </c>
      <c r="H265" s="767" t="s">
        <v>1127</v>
      </c>
      <c r="I265" s="752" t="s">
        <v>1113</v>
      </c>
      <c r="J265" s="761" t="s">
        <v>1135</v>
      </c>
      <c r="K265" s="753" t="s">
        <v>1151</v>
      </c>
      <c r="L265" s="753" t="s">
        <v>1116</v>
      </c>
      <c r="M265" s="753" t="s">
        <v>1199</v>
      </c>
      <c r="N265" s="753" t="s">
        <v>1317</v>
      </c>
      <c r="O265" s="753" t="s">
        <v>1317</v>
      </c>
      <c r="P265" s="753" t="s">
        <v>1554</v>
      </c>
      <c r="Q265" s="765">
        <v>2</v>
      </c>
      <c r="R265" s="765">
        <v>2</v>
      </c>
      <c r="S265" s="755">
        <v>2</v>
      </c>
      <c r="T265" s="769">
        <v>2.2000000000000002</v>
      </c>
      <c r="U265" s="771">
        <v>41091</v>
      </c>
      <c r="V265" s="772">
        <v>41426</v>
      </c>
      <c r="W265" s="874">
        <v>25</v>
      </c>
      <c r="X265" s="1081"/>
      <c r="Y265" s="1082">
        <v>2028300</v>
      </c>
      <c r="Z265" s="1081">
        <f t="shared" si="33"/>
        <v>2028300</v>
      </c>
      <c r="AA265" s="868"/>
      <c r="AB265" s="868"/>
      <c r="AC265" s="868">
        <v>28300</v>
      </c>
      <c r="AD265" s="868">
        <v>250000</v>
      </c>
      <c r="AE265" s="868">
        <v>250000</v>
      </c>
      <c r="AF265" s="868">
        <v>250000</v>
      </c>
      <c r="AG265" s="868">
        <v>250000</v>
      </c>
      <c r="AH265" s="868">
        <v>250000</v>
      </c>
      <c r="AI265" s="868">
        <v>250000</v>
      </c>
      <c r="AJ265" s="868">
        <v>250000</v>
      </c>
      <c r="AK265" s="868">
        <v>250000</v>
      </c>
      <c r="AL265" s="868"/>
      <c r="AM265" s="868">
        <f t="shared" si="34"/>
        <v>2028300</v>
      </c>
      <c r="AN265" s="868">
        <f t="shared" si="35"/>
        <v>0</v>
      </c>
      <c r="AO265" s="868"/>
      <c r="AP265" s="868"/>
      <c r="AQ265" s="704"/>
      <c r="AR265" s="704"/>
      <c r="AS265" s="704"/>
      <c r="AT265" s="704"/>
      <c r="AU265" s="704"/>
      <c r="AV265" s="704"/>
      <c r="AW265" s="704"/>
      <c r="AX265" s="704"/>
      <c r="AY265" s="704"/>
      <c r="AZ265" s="704"/>
      <c r="BA265" s="704"/>
      <c r="BB265" s="704"/>
      <c r="BC265" s="704"/>
      <c r="BD265" s="704"/>
      <c r="BE265" s="704"/>
      <c r="BF265" s="704"/>
      <c r="BG265" s="704"/>
      <c r="BH265" s="704"/>
      <c r="BI265" s="704"/>
      <c r="BJ265" s="704"/>
      <c r="BK265" s="704"/>
      <c r="BL265" s="704"/>
      <c r="BM265" s="704"/>
      <c r="BN265" s="704"/>
      <c r="BO265" s="704"/>
      <c r="BP265" s="704"/>
      <c r="BQ265" s="704"/>
      <c r="BR265" s="704"/>
      <c r="BS265" s="704"/>
      <c r="BT265" s="704"/>
      <c r="BU265" s="704"/>
      <c r="BV265" s="704"/>
      <c r="BW265" s="704"/>
      <c r="BX265" s="704"/>
      <c r="BY265" s="704"/>
      <c r="BZ265" s="704"/>
      <c r="CA265" s="704"/>
      <c r="CB265" s="704"/>
      <c r="CC265" s="704"/>
      <c r="CD265" s="704"/>
      <c r="CE265" s="704"/>
      <c r="CF265" s="704"/>
      <c r="CG265" s="704"/>
      <c r="CH265" s="704"/>
      <c r="CI265" s="704"/>
      <c r="CJ265" s="704"/>
      <c r="CK265" s="704"/>
      <c r="CL265" s="704"/>
      <c r="CM265" s="704"/>
      <c r="CN265" s="704"/>
      <c r="CO265" s="704"/>
      <c r="CP265" s="704"/>
      <c r="CQ265" s="704"/>
      <c r="CR265" s="704"/>
      <c r="CS265" s="704"/>
      <c r="CT265" s="704"/>
      <c r="CU265" s="704"/>
      <c r="CV265" s="704"/>
      <c r="CW265" s="704"/>
      <c r="CX265" s="704"/>
      <c r="CY265" s="704"/>
      <c r="CZ265" s="704"/>
      <c r="DA265" s="704"/>
      <c r="DB265" s="704"/>
      <c r="DC265" s="704"/>
      <c r="DD265" s="704"/>
      <c r="DE265" s="704"/>
      <c r="DF265" s="704"/>
      <c r="DG265" s="704"/>
      <c r="DH265" s="704"/>
      <c r="DI265" s="704"/>
      <c r="DJ265" s="704"/>
      <c r="DK265" s="704"/>
      <c r="DL265" s="704"/>
      <c r="DM265" s="704"/>
      <c r="DN265" s="704"/>
      <c r="DO265" s="704"/>
      <c r="DP265" s="704"/>
      <c r="DQ265" s="706"/>
      <c r="DR265" s="706"/>
      <c r="DS265" s="706"/>
      <c r="DT265" s="706"/>
      <c r="DU265" s="706"/>
      <c r="DV265" s="706"/>
      <c r="DW265" s="706"/>
      <c r="DX265" s="706"/>
      <c r="DY265" s="706"/>
      <c r="DZ265" s="706"/>
      <c r="EA265" s="706"/>
      <c r="EB265" s="706"/>
      <c r="EC265" s="704"/>
      <c r="ED265" s="704"/>
      <c r="EE265" s="704"/>
      <c r="EF265" s="704"/>
      <c r="EG265" s="704"/>
      <c r="EH265" s="704"/>
      <c r="EI265" s="704"/>
      <c r="EJ265" s="704"/>
      <c r="EK265" s="704"/>
      <c r="EL265" s="704"/>
      <c r="EM265" s="704"/>
      <c r="EN265" s="704"/>
      <c r="EO265" s="704"/>
      <c r="EP265" s="704"/>
      <c r="EQ265" s="704"/>
      <c r="ER265" s="704"/>
      <c r="ES265" s="704"/>
      <c r="ET265" s="704"/>
      <c r="EU265" s="704"/>
      <c r="EV265" s="704"/>
      <c r="EW265" s="704"/>
      <c r="EX265" s="704"/>
      <c r="EY265" s="704"/>
      <c r="EZ265" s="704"/>
      <c r="FA265" s="704"/>
      <c r="FB265" s="704"/>
      <c r="FC265" s="704"/>
      <c r="FD265" s="704"/>
      <c r="FE265" s="704"/>
      <c r="FF265" s="704"/>
      <c r="FG265" s="704"/>
      <c r="FH265" s="704"/>
      <c r="FI265" s="706"/>
      <c r="GJ265" s="706"/>
      <c r="GK265" s="706"/>
      <c r="GL265" s="706"/>
      <c r="GM265" s="706"/>
      <c r="GN265" s="706"/>
      <c r="GO265" s="706"/>
      <c r="GP265" s="706"/>
      <c r="GQ265" s="706"/>
      <c r="GR265" s="706"/>
      <c r="GS265" s="706"/>
      <c r="GT265" s="706"/>
      <c r="GU265" s="706"/>
      <c r="GV265" s="706"/>
      <c r="GW265" s="706"/>
      <c r="GX265" s="706"/>
      <c r="GY265" s="706"/>
      <c r="GZ265" s="706"/>
      <c r="HA265" s="706"/>
      <c r="HB265" s="706"/>
      <c r="HC265" s="706"/>
      <c r="HD265" s="706"/>
      <c r="HE265" s="706"/>
      <c r="HF265" s="706"/>
      <c r="HG265" s="706"/>
      <c r="HH265" s="706"/>
      <c r="HI265" s="706"/>
      <c r="HJ265" s="706"/>
      <c r="HK265" s="706"/>
      <c r="HL265" s="706"/>
      <c r="HM265" s="706"/>
      <c r="HN265" s="706"/>
      <c r="HO265" s="706"/>
      <c r="HP265" s="706"/>
      <c r="HQ265" s="706"/>
      <c r="HR265" s="706"/>
      <c r="HV265" s="706"/>
      <c r="HW265" s="706"/>
      <c r="HX265" s="706"/>
      <c r="HY265" s="706"/>
      <c r="HZ265" s="706"/>
      <c r="IA265" s="706"/>
      <c r="IB265" s="706"/>
      <c r="IC265" s="706"/>
    </row>
    <row r="266" spans="1:237" s="1034" customFormat="1" ht="27" customHeight="1" x14ac:dyDescent="0.25">
      <c r="A266" s="1122">
        <v>296</v>
      </c>
      <c r="B266" s="694" t="s">
        <v>1316</v>
      </c>
      <c r="C266" s="697">
        <v>255</v>
      </c>
      <c r="D266" s="697">
        <v>632</v>
      </c>
      <c r="E266" s="698">
        <v>45</v>
      </c>
      <c r="F266" s="1037" t="s">
        <v>1121</v>
      </c>
      <c r="G266" s="1037" t="s">
        <v>1334</v>
      </c>
      <c r="H266" s="767" t="s">
        <v>1127</v>
      </c>
      <c r="I266" s="752" t="s">
        <v>1113</v>
      </c>
      <c r="J266" s="761" t="s">
        <v>1135</v>
      </c>
      <c r="K266" s="753" t="s">
        <v>1115</v>
      </c>
      <c r="L266" s="753" t="s">
        <v>1116</v>
      </c>
      <c r="M266" s="753" t="s">
        <v>1199</v>
      </c>
      <c r="N266" s="753" t="s">
        <v>1317</v>
      </c>
      <c r="O266" s="753" t="s">
        <v>1317</v>
      </c>
      <c r="P266" s="753" t="s">
        <v>1317</v>
      </c>
      <c r="Q266" s="765" t="s">
        <v>1120</v>
      </c>
      <c r="R266" s="765" t="s">
        <v>1120</v>
      </c>
      <c r="S266" s="755">
        <v>2</v>
      </c>
      <c r="T266" s="769">
        <v>2.2000000000000002</v>
      </c>
      <c r="U266" s="771">
        <v>41456</v>
      </c>
      <c r="V266" s="772">
        <v>41791</v>
      </c>
      <c r="W266" s="874">
        <v>25</v>
      </c>
      <c r="X266" s="1081"/>
      <c r="Y266" s="1082">
        <v>1290500</v>
      </c>
      <c r="Z266" s="1081">
        <f t="shared" si="33"/>
        <v>1290500</v>
      </c>
      <c r="AA266" s="868"/>
      <c r="AB266" s="868"/>
      <c r="AC266" s="868">
        <v>290500</v>
      </c>
      <c r="AD266" s="868">
        <v>250000</v>
      </c>
      <c r="AE266" s="868">
        <v>250000</v>
      </c>
      <c r="AF266" s="868">
        <v>250000</v>
      </c>
      <c r="AG266" s="868">
        <v>250000</v>
      </c>
      <c r="AH266" s="868"/>
      <c r="AI266" s="868"/>
      <c r="AJ266" s="868"/>
      <c r="AK266" s="868"/>
      <c r="AL266" s="868"/>
      <c r="AM266" s="868">
        <f t="shared" si="34"/>
        <v>1290500</v>
      </c>
      <c r="AN266" s="868">
        <f t="shared" si="35"/>
        <v>0</v>
      </c>
      <c r="AO266" s="915"/>
      <c r="AP266" s="868">
        <v>500000</v>
      </c>
      <c r="AQ266" s="704"/>
      <c r="AR266" s="704"/>
      <c r="AS266" s="704"/>
      <c r="AT266" s="704"/>
      <c r="AU266" s="704"/>
      <c r="AV266" s="704"/>
      <c r="AW266" s="704"/>
      <c r="AX266" s="704"/>
      <c r="AY266" s="704"/>
      <c r="AZ266" s="704"/>
      <c r="BA266" s="704"/>
      <c r="BB266" s="704"/>
      <c r="BC266" s="704"/>
      <c r="BD266" s="704"/>
      <c r="BE266" s="704"/>
      <c r="BF266" s="704"/>
      <c r="BG266" s="704"/>
      <c r="BH266" s="704"/>
      <c r="BI266" s="704"/>
      <c r="BJ266" s="704"/>
      <c r="BK266" s="704"/>
      <c r="BL266" s="704"/>
      <c r="BM266" s="704"/>
      <c r="BN266" s="704"/>
      <c r="BO266" s="704"/>
      <c r="BP266" s="704"/>
      <c r="BQ266" s="704"/>
      <c r="BR266" s="704"/>
      <c r="BS266" s="704"/>
      <c r="BT266" s="704"/>
      <c r="BU266" s="704"/>
      <c r="BV266" s="704"/>
      <c r="BW266" s="704"/>
      <c r="BX266" s="704"/>
      <c r="BY266" s="704"/>
      <c r="BZ266" s="704"/>
      <c r="CA266" s="704"/>
      <c r="CB266" s="704"/>
      <c r="CC266" s="704"/>
      <c r="CD266" s="704"/>
      <c r="CE266" s="704"/>
      <c r="CF266" s="704"/>
      <c r="CG266" s="704"/>
      <c r="CH266" s="704"/>
      <c r="CI266" s="704"/>
      <c r="CJ266" s="704"/>
      <c r="CK266" s="704"/>
      <c r="CL266" s="704"/>
      <c r="CM266" s="704"/>
      <c r="CN266" s="704"/>
      <c r="CO266" s="704"/>
      <c r="CP266" s="704"/>
      <c r="CQ266" s="704"/>
      <c r="CR266" s="704"/>
      <c r="CS266" s="704"/>
      <c r="CT266" s="704"/>
      <c r="CU266" s="704"/>
      <c r="CV266" s="704"/>
      <c r="CW266" s="704"/>
      <c r="CX266" s="704"/>
      <c r="CY266" s="704"/>
      <c r="CZ266" s="704"/>
      <c r="DA266" s="704"/>
      <c r="DB266" s="704"/>
      <c r="DC266" s="704"/>
      <c r="DD266" s="704"/>
      <c r="DE266" s="704"/>
      <c r="DF266" s="704"/>
      <c r="DG266" s="704"/>
      <c r="DH266" s="704"/>
      <c r="DI266" s="704"/>
      <c r="DJ266" s="704"/>
      <c r="DK266" s="704"/>
      <c r="DL266" s="704"/>
      <c r="DM266" s="704"/>
      <c r="DN266" s="704"/>
      <c r="DO266" s="704"/>
      <c r="DP266" s="704"/>
      <c r="DQ266" s="704"/>
      <c r="DR266" s="704"/>
      <c r="DS266" s="704"/>
      <c r="DT266" s="704"/>
      <c r="DU266" s="704"/>
      <c r="DV266" s="704"/>
      <c r="DW266" s="704"/>
      <c r="DX266" s="704"/>
      <c r="DY266" s="704"/>
      <c r="DZ266" s="704"/>
      <c r="EA266" s="704"/>
      <c r="EB266" s="704"/>
      <c r="EC266" s="704"/>
      <c r="ED266" s="704"/>
      <c r="EE266" s="704"/>
      <c r="EF266" s="704"/>
      <c r="EG266" s="704"/>
      <c r="EH266" s="704"/>
      <c r="EI266" s="704"/>
      <c r="EJ266" s="704"/>
      <c r="EK266" s="704"/>
      <c r="EL266" s="704"/>
      <c r="EM266" s="704"/>
      <c r="EN266" s="704"/>
      <c r="EO266" s="704"/>
      <c r="EP266" s="704"/>
      <c r="EQ266" s="704"/>
      <c r="ER266" s="704"/>
      <c r="ES266" s="704"/>
      <c r="ET266" s="704"/>
      <c r="EU266" s="704"/>
      <c r="EV266" s="704"/>
      <c r="EW266" s="704"/>
      <c r="EX266" s="704"/>
      <c r="EY266" s="704"/>
      <c r="EZ266" s="704"/>
      <c r="FA266" s="704"/>
      <c r="FB266" s="704"/>
      <c r="FC266" s="704"/>
      <c r="FD266" s="704"/>
      <c r="FE266" s="704"/>
      <c r="FF266" s="704"/>
      <c r="FG266" s="704"/>
      <c r="FH266" s="704"/>
      <c r="FI266" s="704"/>
      <c r="FJ266" s="1035"/>
      <c r="FK266" s="1035"/>
      <c r="FL266" s="704"/>
      <c r="FM266" s="704"/>
      <c r="FN266" s="704"/>
      <c r="FO266" s="704"/>
      <c r="FP266" s="704"/>
      <c r="FQ266" s="704"/>
      <c r="FR266" s="704"/>
      <c r="FS266" s="704"/>
      <c r="FT266" s="704"/>
      <c r="FU266" s="704"/>
      <c r="FV266" s="704"/>
      <c r="FW266" s="704"/>
      <c r="FX266" s="704"/>
      <c r="FY266" s="704"/>
      <c r="FZ266" s="704"/>
      <c r="GA266" s="704"/>
      <c r="GB266" s="704"/>
      <c r="GC266" s="704"/>
      <c r="GD266" s="704"/>
      <c r="GE266" s="704"/>
      <c r="GF266" s="704"/>
      <c r="GG266" s="704"/>
      <c r="GH266" s="704"/>
      <c r="GI266" s="704"/>
      <c r="GJ266" s="704"/>
      <c r="GK266" s="704"/>
      <c r="GL266" s="704"/>
      <c r="GM266" s="704"/>
      <c r="GN266" s="704"/>
      <c r="GO266" s="704"/>
      <c r="GP266" s="704"/>
      <c r="GQ266" s="704"/>
      <c r="GR266" s="704"/>
      <c r="GS266" s="704"/>
      <c r="GT266" s="704"/>
      <c r="GU266" s="704"/>
      <c r="GV266" s="706"/>
      <c r="GW266" s="706"/>
      <c r="GX266" s="706"/>
      <c r="GY266" s="706"/>
      <c r="GZ266" s="706"/>
      <c r="HA266" s="706"/>
      <c r="HB266" s="706"/>
      <c r="HC266" s="706"/>
      <c r="HD266" s="706"/>
      <c r="HE266" s="706"/>
      <c r="HF266" s="706"/>
      <c r="HG266" s="706"/>
      <c r="HH266" s="706"/>
      <c r="HI266" s="706"/>
      <c r="HJ266" s="706"/>
      <c r="HK266" s="706"/>
      <c r="HL266" s="706"/>
      <c r="HM266" s="706"/>
      <c r="HN266" s="706"/>
      <c r="HO266" s="706"/>
      <c r="HP266" s="706"/>
      <c r="HQ266" s="704"/>
      <c r="HR266" s="704"/>
    </row>
    <row r="267" spans="1:237" s="1034" customFormat="1" ht="27" customHeight="1" x14ac:dyDescent="0.25">
      <c r="A267" s="691">
        <v>297</v>
      </c>
      <c r="B267" s="694" t="s">
        <v>1316</v>
      </c>
      <c r="C267" s="697">
        <v>255</v>
      </c>
      <c r="D267" s="697">
        <v>632</v>
      </c>
      <c r="E267" s="698">
        <v>47</v>
      </c>
      <c r="F267" s="1037" t="s">
        <v>1121</v>
      </c>
      <c r="G267" s="1037" t="s">
        <v>1573</v>
      </c>
      <c r="H267" s="767" t="s">
        <v>1127</v>
      </c>
      <c r="I267" s="752" t="s">
        <v>1113</v>
      </c>
      <c r="J267" s="761" t="s">
        <v>1135</v>
      </c>
      <c r="K267" s="753" t="s">
        <v>1115</v>
      </c>
      <c r="L267" s="753" t="s">
        <v>1116</v>
      </c>
      <c r="M267" s="753" t="s">
        <v>1199</v>
      </c>
      <c r="N267" s="753" t="s">
        <v>1317</v>
      </c>
      <c r="O267" s="753" t="s">
        <v>1317</v>
      </c>
      <c r="P267" s="753" t="s">
        <v>1317</v>
      </c>
      <c r="Q267" s="765" t="s">
        <v>1120</v>
      </c>
      <c r="R267" s="765" t="s">
        <v>1120</v>
      </c>
      <c r="S267" s="755">
        <v>2</v>
      </c>
      <c r="T267" s="769">
        <v>2.2000000000000002</v>
      </c>
      <c r="U267" s="771">
        <v>41456</v>
      </c>
      <c r="V267" s="772">
        <v>41791</v>
      </c>
      <c r="W267" s="874">
        <v>25</v>
      </c>
      <c r="X267" s="1081"/>
      <c r="Y267" s="1082">
        <v>17700</v>
      </c>
      <c r="Z267" s="1081">
        <f t="shared" si="33"/>
        <v>17700</v>
      </c>
      <c r="AA267" s="868"/>
      <c r="AB267" s="868"/>
      <c r="AC267" s="868">
        <v>17700</v>
      </c>
      <c r="AD267" s="868"/>
      <c r="AE267" s="868"/>
      <c r="AF267" s="868"/>
      <c r="AG267" s="868"/>
      <c r="AH267" s="868"/>
      <c r="AI267" s="868"/>
      <c r="AJ267" s="868"/>
      <c r="AK267" s="868"/>
      <c r="AL267" s="868"/>
      <c r="AM267" s="868">
        <f t="shared" si="34"/>
        <v>17700</v>
      </c>
      <c r="AN267" s="868">
        <f t="shared" si="35"/>
        <v>0</v>
      </c>
      <c r="AO267" s="915"/>
      <c r="AP267" s="868"/>
      <c r="AQ267" s="704"/>
      <c r="AR267" s="704"/>
      <c r="AS267" s="704"/>
      <c r="AT267" s="704"/>
      <c r="AU267" s="704"/>
      <c r="AV267" s="704"/>
      <c r="AW267" s="704"/>
      <c r="AX267" s="704"/>
      <c r="AY267" s="704"/>
      <c r="AZ267" s="704"/>
      <c r="BA267" s="704"/>
      <c r="BB267" s="704"/>
      <c r="BC267" s="704"/>
      <c r="BD267" s="704"/>
      <c r="BE267" s="704"/>
      <c r="BF267" s="704"/>
      <c r="BG267" s="704"/>
      <c r="BH267" s="704"/>
      <c r="BI267" s="704"/>
      <c r="BJ267" s="704"/>
      <c r="BK267" s="704"/>
      <c r="BL267" s="704"/>
      <c r="BM267" s="704"/>
      <c r="BN267" s="704"/>
      <c r="BO267" s="704"/>
      <c r="BP267" s="704"/>
      <c r="BQ267" s="704"/>
      <c r="BR267" s="704"/>
      <c r="BS267" s="704"/>
      <c r="BT267" s="704"/>
      <c r="BU267" s="704"/>
      <c r="BV267" s="704"/>
      <c r="BW267" s="704"/>
      <c r="BX267" s="704"/>
      <c r="BY267" s="704"/>
      <c r="BZ267" s="704"/>
      <c r="CA267" s="704"/>
      <c r="CB267" s="704"/>
      <c r="CC267" s="704"/>
      <c r="CD267" s="704"/>
      <c r="CE267" s="704"/>
      <c r="CF267" s="704"/>
      <c r="CG267" s="704"/>
      <c r="CH267" s="704"/>
      <c r="CI267" s="704"/>
      <c r="CJ267" s="704"/>
      <c r="CK267" s="704"/>
      <c r="CL267" s="704"/>
      <c r="CM267" s="704"/>
      <c r="CN267" s="704"/>
      <c r="CO267" s="704"/>
      <c r="CP267" s="704"/>
      <c r="CQ267" s="704"/>
      <c r="CR267" s="704"/>
      <c r="CS267" s="704"/>
      <c r="CT267" s="704"/>
      <c r="CU267" s="704"/>
      <c r="CV267" s="704"/>
      <c r="CW267" s="704"/>
      <c r="CX267" s="704"/>
      <c r="CY267" s="704"/>
      <c r="CZ267" s="704"/>
      <c r="DA267" s="704"/>
      <c r="DB267" s="704"/>
      <c r="DC267" s="704"/>
      <c r="DD267" s="704"/>
      <c r="DE267" s="704"/>
      <c r="DF267" s="704"/>
      <c r="DG267" s="704"/>
      <c r="DH267" s="704"/>
      <c r="DI267" s="704"/>
      <c r="DJ267" s="704"/>
      <c r="DK267" s="704"/>
      <c r="DL267" s="704"/>
      <c r="DM267" s="704"/>
      <c r="DN267" s="704"/>
      <c r="DO267" s="704"/>
      <c r="DP267" s="704"/>
      <c r="DQ267" s="704"/>
      <c r="DR267" s="704"/>
      <c r="DS267" s="704"/>
      <c r="DT267" s="704"/>
      <c r="DU267" s="704"/>
      <c r="DV267" s="704"/>
      <c r="DW267" s="704"/>
      <c r="DX267" s="704"/>
      <c r="DY267" s="704"/>
      <c r="DZ267" s="704"/>
      <c r="EA267" s="704"/>
      <c r="EB267" s="704"/>
      <c r="EC267" s="704"/>
      <c r="ED267" s="704"/>
      <c r="EE267" s="704"/>
      <c r="EF267" s="704"/>
      <c r="EG267" s="704"/>
      <c r="EH267" s="704"/>
      <c r="EI267" s="704"/>
      <c r="EJ267" s="704"/>
      <c r="EK267" s="704"/>
      <c r="EL267" s="704"/>
      <c r="EM267" s="704"/>
      <c r="EN267" s="704"/>
      <c r="EO267" s="704"/>
      <c r="EP267" s="704"/>
      <c r="EQ267" s="704"/>
      <c r="ER267" s="704"/>
      <c r="ES267" s="704"/>
      <c r="ET267" s="704"/>
      <c r="EU267" s="704"/>
      <c r="EV267" s="704"/>
      <c r="EW267" s="704"/>
      <c r="EX267" s="704"/>
      <c r="EY267" s="704"/>
      <c r="EZ267" s="704"/>
      <c r="FA267" s="704"/>
      <c r="FB267" s="704"/>
      <c r="FC267" s="704"/>
      <c r="FD267" s="704"/>
      <c r="FE267" s="704"/>
      <c r="FF267" s="704"/>
      <c r="FG267" s="704"/>
      <c r="FH267" s="704"/>
      <c r="FI267" s="704"/>
      <c r="FJ267" s="1035"/>
      <c r="FK267" s="1035"/>
      <c r="FL267" s="704"/>
      <c r="FM267" s="704"/>
      <c r="FN267" s="704"/>
      <c r="FO267" s="704"/>
      <c r="FP267" s="704"/>
      <c r="FQ267" s="704"/>
      <c r="FR267" s="704"/>
      <c r="FS267" s="704"/>
      <c r="FT267" s="704"/>
      <c r="FU267" s="704"/>
      <c r="FV267" s="704"/>
      <c r="FW267" s="704"/>
      <c r="FX267" s="704"/>
      <c r="FY267" s="704"/>
      <c r="FZ267" s="704"/>
      <c r="GA267" s="704"/>
      <c r="GB267" s="704"/>
      <c r="GC267" s="704"/>
      <c r="GD267" s="704"/>
      <c r="GE267" s="704"/>
      <c r="GF267" s="704"/>
      <c r="GG267" s="704"/>
      <c r="GH267" s="704"/>
      <c r="GI267" s="704"/>
      <c r="GJ267" s="704"/>
      <c r="GK267" s="704"/>
      <c r="GL267" s="704"/>
      <c r="GM267" s="704"/>
      <c r="GN267" s="704"/>
      <c r="GO267" s="704"/>
      <c r="GP267" s="704"/>
      <c r="GQ267" s="704"/>
      <c r="GR267" s="704"/>
      <c r="GS267" s="704"/>
      <c r="GT267" s="704"/>
      <c r="GU267" s="704"/>
      <c r="GV267" s="706"/>
      <c r="GW267" s="706"/>
      <c r="GX267" s="706"/>
      <c r="GY267" s="706"/>
      <c r="GZ267" s="706"/>
      <c r="HA267" s="706"/>
      <c r="HB267" s="706"/>
      <c r="HC267" s="706"/>
      <c r="HD267" s="706"/>
      <c r="HE267" s="706"/>
      <c r="HF267" s="706"/>
      <c r="HG267" s="706"/>
      <c r="HH267" s="706"/>
      <c r="HI267" s="706"/>
      <c r="HJ267" s="706"/>
      <c r="HK267" s="706"/>
      <c r="HL267" s="706"/>
      <c r="HM267" s="706"/>
      <c r="HN267" s="706"/>
      <c r="HO267" s="706"/>
      <c r="HP267" s="706"/>
      <c r="HQ267" s="704"/>
      <c r="HR267" s="704"/>
      <c r="HV267" s="706"/>
      <c r="HW267" s="706"/>
      <c r="HX267" s="706"/>
      <c r="HY267" s="706"/>
      <c r="HZ267" s="706"/>
      <c r="IA267" s="706"/>
      <c r="IB267" s="706"/>
      <c r="IC267" s="706"/>
    </row>
    <row r="268" spans="1:237" s="1034" customFormat="1" ht="27" customHeight="1" x14ac:dyDescent="0.25">
      <c r="A268" s="691">
        <v>298</v>
      </c>
      <c r="B268" s="694" t="s">
        <v>1316</v>
      </c>
      <c r="C268" s="696">
        <v>255</v>
      </c>
      <c r="D268" s="729">
        <v>632</v>
      </c>
      <c r="E268" s="729">
        <v>48</v>
      </c>
      <c r="F268" s="691" t="s">
        <v>1121</v>
      </c>
      <c r="G268" s="1052" t="s">
        <v>1335</v>
      </c>
      <c r="H268" s="767" t="s">
        <v>1127</v>
      </c>
      <c r="I268" s="752" t="s">
        <v>1113</v>
      </c>
      <c r="J268" s="761" t="s">
        <v>1135</v>
      </c>
      <c r="K268" s="777" t="s">
        <v>1115</v>
      </c>
      <c r="L268" s="777" t="s">
        <v>1116</v>
      </c>
      <c r="M268" s="753" t="s">
        <v>1199</v>
      </c>
      <c r="N268" s="753" t="s">
        <v>1317</v>
      </c>
      <c r="O268" s="753" t="s">
        <v>1317</v>
      </c>
      <c r="P268" s="753" t="s">
        <v>1317</v>
      </c>
      <c r="Q268" s="765" t="s">
        <v>1120</v>
      </c>
      <c r="R268" s="765" t="s">
        <v>1120</v>
      </c>
      <c r="S268" s="755">
        <v>2</v>
      </c>
      <c r="T268" s="769">
        <v>2.2000000000000002</v>
      </c>
      <c r="U268" s="771">
        <v>41456</v>
      </c>
      <c r="V268" s="772">
        <v>41791</v>
      </c>
      <c r="W268" s="701">
        <v>25</v>
      </c>
      <c r="X268" s="1081">
        <v>600000</v>
      </c>
      <c r="Y268" s="1081">
        <v>70000</v>
      </c>
      <c r="Z268" s="1081">
        <f t="shared" si="33"/>
        <v>670000</v>
      </c>
      <c r="AA268" s="868"/>
      <c r="AB268" s="868"/>
      <c r="AC268" s="868"/>
      <c r="AD268" s="868">
        <v>200000</v>
      </c>
      <c r="AE268" s="868">
        <v>200000</v>
      </c>
      <c r="AF268" s="868">
        <v>200000</v>
      </c>
      <c r="AG268" s="868">
        <v>70000</v>
      </c>
      <c r="AH268" s="868"/>
      <c r="AI268" s="868"/>
      <c r="AJ268" s="868"/>
      <c r="AK268" s="868"/>
      <c r="AL268" s="868"/>
      <c r="AM268" s="868">
        <f t="shared" si="34"/>
        <v>670000</v>
      </c>
      <c r="AN268" s="868">
        <f t="shared" si="35"/>
        <v>0</v>
      </c>
      <c r="AO268" s="915"/>
      <c r="AP268" s="915"/>
      <c r="AQ268" s="706"/>
      <c r="AR268" s="706"/>
      <c r="AS268" s="706"/>
      <c r="AT268" s="706"/>
      <c r="AU268" s="706"/>
      <c r="AV268" s="706"/>
      <c r="AW268" s="706"/>
      <c r="AX268" s="706"/>
      <c r="AY268" s="706"/>
      <c r="AZ268" s="706"/>
      <c r="BA268" s="706"/>
      <c r="BB268" s="706"/>
      <c r="BC268" s="706"/>
      <c r="BD268" s="706"/>
      <c r="BE268" s="706"/>
      <c r="BF268" s="706"/>
      <c r="BG268" s="706"/>
      <c r="BH268" s="706"/>
      <c r="BI268" s="706"/>
      <c r="BJ268" s="706"/>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6"/>
      <c r="CJ268" s="706"/>
      <c r="CK268" s="706"/>
      <c r="CL268" s="706"/>
      <c r="CM268" s="706"/>
      <c r="CN268" s="706"/>
      <c r="CO268" s="706"/>
      <c r="CP268" s="706"/>
      <c r="CQ268" s="706"/>
      <c r="CR268" s="706"/>
      <c r="CS268" s="706"/>
      <c r="CT268" s="706"/>
      <c r="CU268" s="706"/>
      <c r="CV268" s="706"/>
      <c r="CW268" s="706"/>
      <c r="CX268" s="706"/>
      <c r="CY268" s="706"/>
      <c r="CZ268" s="706"/>
      <c r="DA268" s="706"/>
      <c r="DB268" s="706"/>
      <c r="DC268" s="706"/>
      <c r="DD268" s="706"/>
      <c r="DE268" s="706"/>
      <c r="DF268" s="706"/>
      <c r="DG268" s="706"/>
      <c r="DH268" s="706"/>
      <c r="DI268" s="706"/>
      <c r="DJ268" s="706"/>
      <c r="DK268" s="706"/>
      <c r="DL268" s="706"/>
      <c r="DM268" s="706"/>
      <c r="DN268" s="706"/>
      <c r="DO268" s="706"/>
      <c r="DP268" s="706"/>
      <c r="DQ268" s="706"/>
      <c r="DR268" s="706"/>
      <c r="DS268" s="706"/>
      <c r="DT268" s="706"/>
      <c r="DU268" s="706"/>
      <c r="DV268" s="706"/>
      <c r="DW268" s="706"/>
      <c r="DX268" s="706"/>
      <c r="DY268" s="706"/>
      <c r="DZ268" s="706"/>
      <c r="EA268" s="706"/>
      <c r="EB268" s="706"/>
      <c r="EC268" s="704"/>
      <c r="ED268" s="1075"/>
      <c r="EE268" s="1075"/>
      <c r="EF268" s="704"/>
      <c r="EG268" s="704"/>
      <c r="EH268" s="704"/>
      <c r="EI268" s="704"/>
      <c r="EJ268" s="704"/>
      <c r="EK268" s="704"/>
      <c r="EL268" s="704"/>
      <c r="EM268" s="704"/>
      <c r="EN268" s="704"/>
      <c r="EO268" s="704"/>
      <c r="EP268" s="704"/>
      <c r="EQ268" s="704"/>
      <c r="ER268" s="704"/>
      <c r="ES268" s="704"/>
      <c r="ET268" s="704"/>
      <c r="EU268" s="704"/>
      <c r="EV268" s="704"/>
      <c r="EW268" s="704"/>
      <c r="EX268" s="704"/>
      <c r="EY268" s="704"/>
      <c r="EZ268" s="704"/>
      <c r="FA268" s="704"/>
      <c r="FB268" s="704"/>
      <c r="FC268" s="704"/>
      <c r="FD268" s="704"/>
      <c r="FE268" s="704"/>
      <c r="FF268" s="704"/>
      <c r="FG268" s="704"/>
      <c r="FH268" s="704"/>
      <c r="FI268" s="706"/>
      <c r="FJ268" s="704"/>
      <c r="FK268" s="1035"/>
      <c r="FL268" s="704"/>
      <c r="FM268" s="704"/>
      <c r="FN268" s="704"/>
      <c r="FO268" s="704"/>
      <c r="FP268" s="704"/>
      <c r="FQ268" s="704"/>
      <c r="FR268" s="704"/>
      <c r="FS268" s="704"/>
      <c r="FT268" s="704"/>
      <c r="FU268" s="704"/>
      <c r="FV268" s="704"/>
      <c r="FW268" s="704"/>
      <c r="FX268" s="704"/>
      <c r="FY268" s="704"/>
      <c r="FZ268" s="704"/>
      <c r="GA268" s="704"/>
      <c r="GB268" s="704"/>
      <c r="GC268" s="704"/>
      <c r="GD268" s="704"/>
      <c r="GE268" s="704"/>
      <c r="GF268" s="704"/>
      <c r="GG268" s="704"/>
      <c r="GH268" s="704"/>
      <c r="GI268" s="704"/>
      <c r="GJ268" s="704"/>
      <c r="GK268" s="704"/>
      <c r="GL268" s="704"/>
      <c r="GM268" s="704"/>
      <c r="GN268" s="704"/>
      <c r="GO268" s="704"/>
      <c r="GP268" s="704"/>
      <c r="GQ268" s="704"/>
      <c r="GR268" s="704"/>
      <c r="GS268" s="704"/>
      <c r="GT268" s="704"/>
      <c r="GU268" s="704"/>
      <c r="GV268" s="706"/>
      <c r="GW268" s="706"/>
      <c r="GX268" s="706"/>
      <c r="GY268" s="706"/>
      <c r="GZ268" s="706"/>
      <c r="HA268" s="706"/>
      <c r="HB268" s="706"/>
      <c r="HC268" s="706"/>
      <c r="HD268" s="706"/>
      <c r="HE268" s="706"/>
      <c r="HF268" s="706"/>
      <c r="HG268" s="706"/>
      <c r="HH268" s="706"/>
      <c r="HI268" s="706"/>
      <c r="HJ268" s="706"/>
      <c r="HK268" s="706"/>
      <c r="HL268" s="706"/>
      <c r="HM268" s="706"/>
      <c r="HN268" s="706"/>
      <c r="HO268" s="706"/>
      <c r="HP268" s="706"/>
      <c r="HQ268" s="704"/>
      <c r="HR268" s="704"/>
    </row>
    <row r="269" spans="1:237" s="1034" customFormat="1" ht="27" customHeight="1" x14ac:dyDescent="0.25">
      <c r="A269" s="1122">
        <v>299</v>
      </c>
      <c r="B269" s="694" t="s">
        <v>1316</v>
      </c>
      <c r="C269" s="696">
        <v>255</v>
      </c>
      <c r="D269" s="697">
        <v>632</v>
      </c>
      <c r="E269" s="707">
        <v>49</v>
      </c>
      <c r="F269" s="696" t="s">
        <v>1121</v>
      </c>
      <c r="G269" s="1037" t="s">
        <v>1336</v>
      </c>
      <c r="H269" s="767" t="s">
        <v>1127</v>
      </c>
      <c r="I269" s="752" t="s">
        <v>1113</v>
      </c>
      <c r="J269" s="761" t="s">
        <v>1135</v>
      </c>
      <c r="K269" s="753" t="s">
        <v>1115</v>
      </c>
      <c r="L269" s="753" t="s">
        <v>1124</v>
      </c>
      <c r="M269" s="753" t="s">
        <v>1199</v>
      </c>
      <c r="N269" s="753" t="s">
        <v>1317</v>
      </c>
      <c r="O269" s="753" t="s">
        <v>1317</v>
      </c>
      <c r="P269" s="753" t="s">
        <v>1317</v>
      </c>
      <c r="Q269" s="765" t="s">
        <v>1120</v>
      </c>
      <c r="R269" s="765" t="s">
        <v>1120</v>
      </c>
      <c r="S269" s="755">
        <v>2</v>
      </c>
      <c r="T269" s="769">
        <v>2.2000000000000002</v>
      </c>
      <c r="U269" s="771">
        <v>41640</v>
      </c>
      <c r="V269" s="772">
        <v>41791</v>
      </c>
      <c r="W269" s="731">
        <v>25</v>
      </c>
      <c r="X269" s="1081">
        <v>850000</v>
      </c>
      <c r="Y269" s="1081"/>
      <c r="Z269" s="1081">
        <f t="shared" si="33"/>
        <v>850000</v>
      </c>
      <c r="AA269" s="868"/>
      <c r="AB269" s="868"/>
      <c r="AC269" s="868"/>
      <c r="AD269" s="868"/>
      <c r="AE269" s="868"/>
      <c r="AF269" s="868">
        <v>850000</v>
      </c>
      <c r="AG269" s="868"/>
      <c r="AH269" s="868"/>
      <c r="AI269" s="868"/>
      <c r="AJ269" s="868"/>
      <c r="AK269" s="868"/>
      <c r="AL269" s="868"/>
      <c r="AM269" s="868">
        <f t="shared" si="34"/>
        <v>850000</v>
      </c>
      <c r="AN269" s="868">
        <f t="shared" si="35"/>
        <v>0</v>
      </c>
      <c r="AO269" s="915"/>
      <c r="AP269" s="868"/>
      <c r="AQ269" s="706"/>
      <c r="AR269" s="706"/>
      <c r="AS269" s="706"/>
      <c r="AT269" s="706"/>
      <c r="AU269" s="706"/>
      <c r="AV269" s="706"/>
      <c r="AW269" s="706"/>
      <c r="AX269" s="706"/>
      <c r="AY269" s="706"/>
      <c r="AZ269" s="706"/>
      <c r="BA269" s="706"/>
      <c r="BB269" s="706"/>
      <c r="BC269" s="706"/>
      <c r="BD269" s="706"/>
      <c r="BE269" s="706"/>
      <c r="BF269" s="706"/>
      <c r="BG269" s="706"/>
      <c r="BH269" s="706"/>
      <c r="BI269" s="706"/>
      <c r="BJ269" s="706"/>
      <c r="BK269" s="706"/>
      <c r="BL269" s="706"/>
      <c r="BM269" s="706"/>
      <c r="BN269" s="706"/>
      <c r="BO269" s="706"/>
      <c r="BP269" s="706"/>
      <c r="BQ269" s="706"/>
      <c r="BR269" s="706"/>
      <c r="BS269" s="706"/>
      <c r="BT269" s="706"/>
      <c r="BU269" s="706"/>
      <c r="BV269" s="706"/>
      <c r="BW269" s="706"/>
      <c r="BX269" s="706"/>
      <c r="BY269" s="706"/>
      <c r="BZ269" s="706"/>
      <c r="CA269" s="706"/>
      <c r="CB269" s="706"/>
      <c r="CC269" s="706"/>
      <c r="CD269" s="706"/>
      <c r="CE269" s="706"/>
      <c r="CF269" s="706"/>
      <c r="CG269" s="706"/>
      <c r="CH269" s="706"/>
      <c r="CI269" s="706"/>
      <c r="CJ269" s="706"/>
      <c r="CK269" s="706"/>
      <c r="CL269" s="706"/>
      <c r="CM269" s="706"/>
      <c r="CN269" s="706"/>
      <c r="CO269" s="706"/>
      <c r="CP269" s="706"/>
      <c r="CQ269" s="706"/>
      <c r="CR269" s="706"/>
      <c r="CS269" s="706"/>
      <c r="CT269" s="706"/>
      <c r="CU269" s="706"/>
      <c r="CV269" s="706"/>
      <c r="CW269" s="706"/>
      <c r="CX269" s="706"/>
      <c r="CY269" s="706"/>
      <c r="CZ269" s="706"/>
      <c r="DA269" s="706"/>
      <c r="DB269" s="706"/>
      <c r="DC269" s="706"/>
      <c r="DD269" s="706"/>
      <c r="DE269" s="706"/>
      <c r="DF269" s="706"/>
      <c r="DG269" s="706"/>
      <c r="DH269" s="706"/>
      <c r="DI269" s="706"/>
      <c r="DJ269" s="706"/>
      <c r="DK269" s="706"/>
      <c r="DL269" s="706"/>
      <c r="DM269" s="706"/>
      <c r="DN269" s="706"/>
      <c r="DO269" s="706"/>
      <c r="DP269" s="706"/>
      <c r="DQ269" s="706"/>
      <c r="DR269" s="706"/>
      <c r="DS269" s="706"/>
      <c r="DT269" s="706"/>
      <c r="DU269" s="706"/>
      <c r="DV269" s="706"/>
      <c r="DW269" s="706"/>
      <c r="DX269" s="706"/>
      <c r="DY269" s="706"/>
      <c r="DZ269" s="706"/>
      <c r="EA269" s="706"/>
      <c r="EB269" s="706"/>
      <c r="EC269" s="706"/>
      <c r="ED269" s="704"/>
      <c r="EE269" s="704"/>
      <c r="EF269" s="706"/>
      <c r="EG269" s="706"/>
      <c r="EH269" s="704"/>
      <c r="EI269" s="704"/>
      <c r="EJ269" s="704"/>
      <c r="EK269" s="704"/>
      <c r="EL269" s="704"/>
      <c r="EM269" s="704"/>
      <c r="EN269" s="704"/>
      <c r="EO269" s="704"/>
      <c r="EP269" s="704"/>
      <c r="EQ269" s="704"/>
      <c r="ER269" s="704"/>
      <c r="ES269" s="704"/>
      <c r="ET269" s="704"/>
      <c r="EU269" s="704"/>
      <c r="EV269" s="704"/>
      <c r="EW269" s="704"/>
      <c r="EX269" s="704"/>
      <c r="EY269" s="704"/>
      <c r="EZ269" s="704"/>
      <c r="FA269" s="704"/>
      <c r="FB269" s="704"/>
      <c r="FC269" s="704"/>
      <c r="FD269" s="704"/>
      <c r="FE269" s="704"/>
      <c r="FF269" s="704"/>
      <c r="FG269" s="704"/>
      <c r="FH269" s="704"/>
      <c r="FI269" s="706"/>
      <c r="FJ269" s="704"/>
      <c r="FK269" s="1035"/>
      <c r="FL269" s="704"/>
      <c r="FM269" s="704"/>
      <c r="FN269" s="704"/>
      <c r="FO269" s="704"/>
      <c r="FP269" s="704"/>
      <c r="FQ269" s="704"/>
      <c r="FR269" s="704"/>
      <c r="FS269" s="704"/>
      <c r="FT269" s="704"/>
      <c r="FU269" s="704"/>
      <c r="FV269" s="704"/>
      <c r="FW269" s="704"/>
      <c r="FX269" s="704"/>
      <c r="FY269" s="704"/>
      <c r="FZ269" s="704"/>
      <c r="GA269" s="704"/>
      <c r="GB269" s="704"/>
      <c r="GC269" s="704"/>
      <c r="GD269" s="704"/>
      <c r="GE269" s="704"/>
      <c r="GF269" s="704"/>
      <c r="GG269" s="704"/>
      <c r="GH269" s="704"/>
      <c r="GI269" s="704"/>
      <c r="GJ269" s="704"/>
      <c r="GK269" s="704"/>
      <c r="GL269" s="704"/>
      <c r="GM269" s="704"/>
      <c r="GN269" s="704"/>
      <c r="GO269" s="704"/>
      <c r="GP269" s="704"/>
      <c r="GQ269" s="704"/>
      <c r="GR269" s="704"/>
      <c r="GS269" s="704"/>
      <c r="GT269" s="704"/>
      <c r="GU269" s="704"/>
      <c r="GV269" s="704"/>
      <c r="GW269" s="704"/>
      <c r="GX269" s="704"/>
      <c r="GY269" s="704"/>
      <c r="GZ269" s="704"/>
      <c r="HA269" s="704"/>
      <c r="HB269" s="704"/>
      <c r="HC269" s="704"/>
      <c r="HD269" s="704"/>
      <c r="HE269" s="704"/>
      <c r="HF269" s="704"/>
      <c r="HG269" s="704"/>
      <c r="HH269" s="704"/>
      <c r="HI269" s="704"/>
      <c r="HJ269" s="704"/>
      <c r="HK269" s="704"/>
      <c r="HL269" s="704"/>
      <c r="HM269" s="704"/>
      <c r="HN269" s="704"/>
      <c r="HO269" s="704"/>
      <c r="HP269" s="704"/>
      <c r="HQ269" s="704"/>
      <c r="HR269" s="704"/>
    </row>
    <row r="270" spans="1:237" s="1034" customFormat="1" ht="27" customHeight="1" x14ac:dyDescent="0.25">
      <c r="A270" s="691">
        <v>300</v>
      </c>
      <c r="B270" s="694" t="s">
        <v>1316</v>
      </c>
      <c r="C270" s="696">
        <v>255</v>
      </c>
      <c r="D270" s="697">
        <v>632</v>
      </c>
      <c r="E270" s="707">
        <v>50</v>
      </c>
      <c r="F270" s="696" t="s">
        <v>1121</v>
      </c>
      <c r="G270" s="696" t="s">
        <v>1338</v>
      </c>
      <c r="H270" s="767" t="s">
        <v>1127</v>
      </c>
      <c r="I270" s="752" t="s">
        <v>1113</v>
      </c>
      <c r="J270" s="761" t="s">
        <v>1135</v>
      </c>
      <c r="K270" s="753" t="s">
        <v>1115</v>
      </c>
      <c r="L270" s="753" t="s">
        <v>1116</v>
      </c>
      <c r="M270" s="753" t="s">
        <v>1199</v>
      </c>
      <c r="N270" s="753" t="s">
        <v>1317</v>
      </c>
      <c r="O270" s="753" t="s">
        <v>1317</v>
      </c>
      <c r="P270" s="753" t="s">
        <v>1317</v>
      </c>
      <c r="Q270" s="765" t="s">
        <v>1120</v>
      </c>
      <c r="R270" s="765" t="s">
        <v>1120</v>
      </c>
      <c r="S270" s="755">
        <v>2</v>
      </c>
      <c r="T270" s="769">
        <v>2.2000000000000002</v>
      </c>
      <c r="U270" s="771">
        <v>41640</v>
      </c>
      <c r="V270" s="772">
        <v>41791</v>
      </c>
      <c r="W270" s="731">
        <v>25</v>
      </c>
      <c r="X270" s="1081">
        <v>2500000</v>
      </c>
      <c r="Y270" s="1081"/>
      <c r="Z270" s="1081">
        <f t="shared" si="33"/>
        <v>2500000</v>
      </c>
      <c r="AA270" s="868"/>
      <c r="AB270" s="868"/>
      <c r="AC270" s="868">
        <v>0</v>
      </c>
      <c r="AD270" s="868">
        <v>0</v>
      </c>
      <c r="AE270" s="868">
        <v>1500000</v>
      </c>
      <c r="AF270" s="868">
        <v>1000000</v>
      </c>
      <c r="AG270" s="868"/>
      <c r="AH270" s="868"/>
      <c r="AI270" s="868"/>
      <c r="AJ270" s="868"/>
      <c r="AK270" s="868"/>
      <c r="AL270" s="868"/>
      <c r="AM270" s="868">
        <f t="shared" si="34"/>
        <v>2500000</v>
      </c>
      <c r="AN270" s="868">
        <f t="shared" si="35"/>
        <v>0</v>
      </c>
      <c r="AO270" s="915">
        <v>2300000</v>
      </c>
      <c r="AP270" s="868"/>
      <c r="AQ270" s="706"/>
      <c r="AR270" s="706"/>
      <c r="AS270" s="706"/>
      <c r="AT270" s="706"/>
      <c r="AU270" s="706"/>
      <c r="AV270" s="706"/>
      <c r="AW270" s="706"/>
      <c r="AX270" s="706"/>
      <c r="AY270" s="706"/>
      <c r="AZ270" s="706"/>
      <c r="BA270" s="706"/>
      <c r="BB270" s="706"/>
      <c r="BC270" s="706"/>
      <c r="BD270" s="706"/>
      <c r="BE270" s="706"/>
      <c r="BF270" s="706"/>
      <c r="BG270" s="706"/>
      <c r="BH270" s="706"/>
      <c r="BI270" s="706"/>
      <c r="BJ270" s="706"/>
      <c r="BK270" s="706"/>
      <c r="BL270" s="706"/>
      <c r="BM270" s="706"/>
      <c r="BN270" s="706"/>
      <c r="BO270" s="706"/>
      <c r="BP270" s="706"/>
      <c r="BQ270" s="706"/>
      <c r="BR270" s="706"/>
      <c r="BS270" s="706"/>
      <c r="BT270" s="706"/>
      <c r="BU270" s="706"/>
      <c r="BV270" s="706"/>
      <c r="BW270" s="706"/>
      <c r="BX270" s="706"/>
      <c r="BY270" s="706"/>
      <c r="BZ270" s="706"/>
      <c r="CA270" s="706"/>
      <c r="CB270" s="706"/>
      <c r="CC270" s="706"/>
      <c r="CD270" s="706"/>
      <c r="CE270" s="706"/>
      <c r="CF270" s="706"/>
      <c r="CG270" s="706"/>
      <c r="CH270" s="706"/>
      <c r="CI270" s="706"/>
      <c r="CJ270" s="706"/>
      <c r="CK270" s="706"/>
      <c r="CL270" s="706"/>
      <c r="CM270" s="706"/>
      <c r="CN270" s="706"/>
      <c r="CO270" s="706"/>
      <c r="CP270" s="706"/>
      <c r="CQ270" s="706"/>
      <c r="CR270" s="706"/>
      <c r="CS270" s="706"/>
      <c r="CT270" s="706"/>
      <c r="CU270" s="706"/>
      <c r="CV270" s="706"/>
      <c r="CW270" s="706"/>
      <c r="CX270" s="706"/>
      <c r="CY270" s="706"/>
      <c r="CZ270" s="706"/>
      <c r="DA270" s="706"/>
      <c r="DB270" s="706"/>
      <c r="DC270" s="706"/>
      <c r="DD270" s="706"/>
      <c r="DE270" s="706"/>
      <c r="DF270" s="706"/>
      <c r="DG270" s="706"/>
      <c r="DH270" s="706"/>
      <c r="DI270" s="706"/>
      <c r="DJ270" s="706"/>
      <c r="DK270" s="706"/>
      <c r="DL270" s="706"/>
      <c r="DM270" s="706"/>
      <c r="DN270" s="706"/>
      <c r="DO270" s="706"/>
      <c r="DP270" s="706"/>
      <c r="DQ270" s="706"/>
      <c r="DR270" s="706"/>
      <c r="DS270" s="706"/>
      <c r="DT270" s="706"/>
      <c r="DU270" s="706"/>
      <c r="DV270" s="706"/>
      <c r="DW270" s="706"/>
      <c r="DX270" s="706"/>
      <c r="DY270" s="706"/>
      <c r="DZ270" s="706"/>
      <c r="EA270" s="706"/>
      <c r="EB270" s="706"/>
      <c r="EC270" s="706"/>
      <c r="ED270" s="704"/>
      <c r="EE270" s="704"/>
      <c r="EF270" s="706"/>
      <c r="EG270" s="706"/>
      <c r="EH270" s="704"/>
      <c r="EI270" s="704"/>
      <c r="EJ270" s="704"/>
      <c r="EK270" s="704"/>
      <c r="EL270" s="704"/>
      <c r="EM270" s="704"/>
      <c r="EN270" s="704"/>
      <c r="EO270" s="704"/>
      <c r="EP270" s="704"/>
      <c r="EQ270" s="704"/>
      <c r="ER270" s="704"/>
      <c r="ES270" s="704"/>
      <c r="ET270" s="704"/>
      <c r="EU270" s="704"/>
      <c r="EV270" s="704"/>
      <c r="EW270" s="704"/>
      <c r="EX270" s="704"/>
      <c r="EY270" s="704"/>
      <c r="EZ270" s="704"/>
      <c r="FA270" s="704"/>
      <c r="FB270" s="704"/>
      <c r="FC270" s="704"/>
      <c r="FD270" s="704"/>
      <c r="FE270" s="704"/>
      <c r="FF270" s="704"/>
      <c r="FG270" s="704"/>
      <c r="FH270" s="704"/>
      <c r="FI270" s="706"/>
      <c r="FJ270" s="704"/>
      <c r="FK270" s="1035"/>
      <c r="FL270" s="704"/>
      <c r="FM270" s="704"/>
      <c r="FN270" s="704"/>
      <c r="FO270" s="704"/>
      <c r="FP270" s="704"/>
      <c r="FQ270" s="704"/>
      <c r="FR270" s="704"/>
      <c r="FS270" s="704"/>
      <c r="FT270" s="704"/>
      <c r="FU270" s="704"/>
      <c r="FV270" s="704"/>
      <c r="FW270" s="704"/>
      <c r="FX270" s="704"/>
      <c r="FY270" s="704"/>
      <c r="FZ270" s="704"/>
      <c r="GA270" s="704"/>
      <c r="GB270" s="704"/>
      <c r="GC270" s="704"/>
      <c r="GD270" s="704"/>
      <c r="GE270" s="704"/>
      <c r="GF270" s="704"/>
      <c r="GG270" s="704"/>
      <c r="GH270" s="704"/>
      <c r="GI270" s="704"/>
      <c r="GJ270" s="704"/>
      <c r="GK270" s="704"/>
      <c r="GL270" s="704"/>
      <c r="GM270" s="704"/>
      <c r="GN270" s="704"/>
      <c r="GO270" s="704"/>
      <c r="GP270" s="704"/>
      <c r="GQ270" s="704"/>
      <c r="GR270" s="704"/>
      <c r="GS270" s="704"/>
      <c r="GT270" s="704"/>
      <c r="GU270" s="704"/>
      <c r="GV270" s="704"/>
      <c r="GW270" s="704"/>
      <c r="GX270" s="704"/>
      <c r="GY270" s="704"/>
      <c r="GZ270" s="704"/>
      <c r="HA270" s="704"/>
      <c r="HB270" s="704"/>
      <c r="HC270" s="704"/>
      <c r="HD270" s="704"/>
      <c r="HE270" s="704"/>
      <c r="HF270" s="704"/>
      <c r="HG270" s="704"/>
      <c r="HH270" s="704"/>
      <c r="HI270" s="704"/>
      <c r="HJ270" s="704"/>
      <c r="HK270" s="704"/>
      <c r="HL270" s="704"/>
      <c r="HM270" s="704"/>
      <c r="HN270" s="704"/>
      <c r="HO270" s="704"/>
      <c r="HP270" s="704"/>
      <c r="HQ270" s="706"/>
      <c r="HR270" s="706"/>
      <c r="HV270" s="706"/>
      <c r="HW270" s="706"/>
      <c r="HX270" s="706"/>
      <c r="HY270" s="706"/>
      <c r="HZ270" s="706"/>
      <c r="IA270" s="706"/>
      <c r="IB270" s="706"/>
      <c r="IC270" s="706"/>
    </row>
    <row r="271" spans="1:237" s="1034" customFormat="1" ht="27" customHeight="1" x14ac:dyDescent="0.25">
      <c r="A271" s="691">
        <v>301</v>
      </c>
      <c r="B271" s="694" t="s">
        <v>1316</v>
      </c>
      <c r="C271" s="696">
        <v>255</v>
      </c>
      <c r="D271" s="697">
        <v>632</v>
      </c>
      <c r="E271" s="707">
        <v>51</v>
      </c>
      <c r="F271" s="696" t="s">
        <v>1121</v>
      </c>
      <c r="G271" s="1037" t="s">
        <v>1337</v>
      </c>
      <c r="H271" s="767" t="s">
        <v>1127</v>
      </c>
      <c r="I271" s="752" t="s">
        <v>1113</v>
      </c>
      <c r="J271" s="761" t="s">
        <v>1135</v>
      </c>
      <c r="K271" s="753" t="s">
        <v>1115</v>
      </c>
      <c r="L271" s="753" t="s">
        <v>1116</v>
      </c>
      <c r="M271" s="753" t="s">
        <v>1199</v>
      </c>
      <c r="N271" s="753" t="s">
        <v>1317</v>
      </c>
      <c r="O271" s="753" t="s">
        <v>1317</v>
      </c>
      <c r="P271" s="753" t="s">
        <v>1317</v>
      </c>
      <c r="Q271" s="765" t="s">
        <v>1120</v>
      </c>
      <c r="R271" s="765" t="s">
        <v>1120</v>
      </c>
      <c r="S271" s="755">
        <v>2</v>
      </c>
      <c r="T271" s="769">
        <v>2.2000000000000002</v>
      </c>
      <c r="U271" s="771">
        <v>41640</v>
      </c>
      <c r="V271" s="772">
        <v>41791</v>
      </c>
      <c r="W271" s="731">
        <v>25</v>
      </c>
      <c r="X271" s="1081">
        <v>3500000</v>
      </c>
      <c r="Y271" s="1081"/>
      <c r="Z271" s="1081">
        <f t="shared" si="33"/>
        <v>3500000</v>
      </c>
      <c r="AA271" s="868"/>
      <c r="AB271" s="868"/>
      <c r="AC271" s="868"/>
      <c r="AD271" s="868"/>
      <c r="AE271" s="868">
        <v>1500000</v>
      </c>
      <c r="AF271" s="868">
        <v>1000000</v>
      </c>
      <c r="AG271" s="868">
        <v>1000000</v>
      </c>
      <c r="AH271" s="868"/>
      <c r="AI271" s="868"/>
      <c r="AJ271" s="868"/>
      <c r="AK271" s="868"/>
      <c r="AL271" s="868"/>
      <c r="AM271" s="868">
        <f t="shared" si="34"/>
        <v>3500000</v>
      </c>
      <c r="AN271" s="868">
        <f t="shared" si="35"/>
        <v>0</v>
      </c>
      <c r="AO271" s="915">
        <v>3000000</v>
      </c>
      <c r="AP271" s="868"/>
      <c r="AQ271" s="706"/>
      <c r="AR271" s="706"/>
      <c r="AS271" s="706"/>
      <c r="AT271" s="706"/>
      <c r="AU271" s="706"/>
      <c r="AV271" s="706"/>
      <c r="AW271" s="706"/>
      <c r="AX271" s="706"/>
      <c r="AY271" s="706"/>
      <c r="AZ271" s="706"/>
      <c r="BA271" s="706"/>
      <c r="BB271" s="706"/>
      <c r="BC271" s="706"/>
      <c r="BD271" s="706"/>
      <c r="BE271" s="706"/>
      <c r="BF271" s="706"/>
      <c r="BG271" s="706"/>
      <c r="BH271" s="706"/>
      <c r="BI271" s="706"/>
      <c r="BJ271" s="706"/>
      <c r="BK271" s="706"/>
      <c r="BL271" s="706"/>
      <c r="BM271" s="706"/>
      <c r="BN271" s="706"/>
      <c r="BO271" s="706"/>
      <c r="BP271" s="706"/>
      <c r="BQ271" s="706"/>
      <c r="BR271" s="706"/>
      <c r="BS271" s="706"/>
      <c r="BT271" s="706"/>
      <c r="BU271" s="706"/>
      <c r="BV271" s="706"/>
      <c r="BW271" s="706"/>
      <c r="BX271" s="706"/>
      <c r="BY271" s="706"/>
      <c r="BZ271" s="706"/>
      <c r="CA271" s="706"/>
      <c r="CB271" s="706"/>
      <c r="CC271" s="706"/>
      <c r="CD271" s="706"/>
      <c r="CE271" s="706"/>
      <c r="CF271" s="706"/>
      <c r="CG271" s="706"/>
      <c r="CH271" s="706"/>
      <c r="CI271" s="706"/>
      <c r="CJ271" s="706"/>
      <c r="CK271" s="706"/>
      <c r="CL271" s="706"/>
      <c r="CM271" s="706"/>
      <c r="CN271" s="706"/>
      <c r="CO271" s="706"/>
      <c r="CP271" s="706"/>
      <c r="CQ271" s="706"/>
      <c r="CR271" s="706"/>
      <c r="CS271" s="706"/>
      <c r="CT271" s="706"/>
      <c r="CU271" s="706"/>
      <c r="CV271" s="706"/>
      <c r="CW271" s="706"/>
      <c r="CX271" s="706"/>
      <c r="CY271" s="706"/>
      <c r="CZ271" s="706"/>
      <c r="DA271" s="706"/>
      <c r="DB271" s="706"/>
      <c r="DC271" s="706"/>
      <c r="DD271" s="706"/>
      <c r="DE271" s="706"/>
      <c r="DF271" s="706"/>
      <c r="DG271" s="706"/>
      <c r="DH271" s="706"/>
      <c r="DI271" s="706"/>
      <c r="DJ271" s="706"/>
      <c r="DK271" s="706"/>
      <c r="DL271" s="706"/>
      <c r="DM271" s="706"/>
      <c r="DN271" s="706"/>
      <c r="DO271" s="706"/>
      <c r="DP271" s="706"/>
      <c r="DQ271" s="706"/>
      <c r="DR271" s="706"/>
      <c r="DS271" s="706"/>
      <c r="DT271" s="706"/>
      <c r="DU271" s="706"/>
      <c r="DV271" s="706"/>
      <c r="DW271" s="706"/>
      <c r="DX271" s="706"/>
      <c r="DY271" s="706"/>
      <c r="DZ271" s="706"/>
      <c r="EA271" s="706"/>
      <c r="EB271" s="706"/>
      <c r="EC271" s="706"/>
      <c r="ED271" s="704"/>
      <c r="EE271" s="704"/>
      <c r="EF271" s="706"/>
      <c r="EG271" s="706"/>
      <c r="EH271" s="704"/>
      <c r="EI271" s="704"/>
      <c r="EJ271" s="704"/>
      <c r="EK271" s="704"/>
      <c r="EL271" s="704"/>
      <c r="EM271" s="704"/>
      <c r="EN271" s="704"/>
      <c r="EO271" s="704"/>
      <c r="EP271" s="704"/>
      <c r="EQ271" s="704"/>
      <c r="ER271" s="704"/>
      <c r="ES271" s="704"/>
      <c r="ET271" s="704"/>
      <c r="EU271" s="704"/>
      <c r="EV271" s="704"/>
      <c r="EW271" s="704"/>
      <c r="EX271" s="704"/>
      <c r="EY271" s="704"/>
      <c r="EZ271" s="704"/>
      <c r="FA271" s="704"/>
      <c r="FB271" s="704"/>
      <c r="FC271" s="704"/>
      <c r="FD271" s="704"/>
      <c r="FE271" s="704"/>
      <c r="FF271" s="704"/>
      <c r="FG271" s="704"/>
      <c r="FH271" s="704"/>
      <c r="FI271" s="706"/>
      <c r="FJ271" s="704"/>
      <c r="FK271" s="1035"/>
      <c r="FL271" s="704"/>
      <c r="FM271" s="704"/>
      <c r="FN271" s="704"/>
      <c r="FO271" s="704"/>
      <c r="FP271" s="704"/>
      <c r="FQ271" s="704"/>
      <c r="FR271" s="704"/>
      <c r="FS271" s="704"/>
      <c r="FT271" s="704"/>
      <c r="FU271" s="704"/>
      <c r="FV271" s="704"/>
      <c r="FW271" s="704"/>
      <c r="FX271" s="704"/>
      <c r="FY271" s="704"/>
      <c r="FZ271" s="704"/>
      <c r="GA271" s="704"/>
      <c r="GB271" s="704"/>
      <c r="GC271" s="704"/>
      <c r="GD271" s="704"/>
      <c r="GE271" s="704"/>
      <c r="GF271" s="704"/>
      <c r="GG271" s="704"/>
      <c r="GH271" s="704"/>
      <c r="GI271" s="704"/>
      <c r="GJ271" s="704"/>
      <c r="GK271" s="704"/>
      <c r="GL271" s="704"/>
      <c r="GM271" s="704"/>
      <c r="GN271" s="704"/>
      <c r="GO271" s="704"/>
      <c r="GP271" s="704"/>
      <c r="GQ271" s="704"/>
      <c r="GR271" s="704"/>
      <c r="GS271" s="704"/>
      <c r="GT271" s="704"/>
      <c r="GU271" s="704"/>
      <c r="GV271" s="704"/>
      <c r="GW271" s="704"/>
      <c r="GX271" s="704"/>
      <c r="GY271" s="704"/>
      <c r="GZ271" s="704"/>
      <c r="HA271" s="704"/>
      <c r="HB271" s="704"/>
      <c r="HC271" s="704"/>
      <c r="HD271" s="704"/>
      <c r="HE271" s="704"/>
      <c r="HF271" s="704"/>
      <c r="HG271" s="704"/>
      <c r="HH271" s="704"/>
      <c r="HI271" s="704"/>
      <c r="HJ271" s="704"/>
      <c r="HK271" s="704"/>
      <c r="HL271" s="704"/>
      <c r="HM271" s="704"/>
      <c r="HN271" s="704"/>
      <c r="HO271" s="704"/>
      <c r="HP271" s="704"/>
      <c r="HQ271" s="706"/>
      <c r="HR271" s="706"/>
      <c r="HV271" s="706"/>
      <c r="HW271" s="706"/>
      <c r="HX271" s="706"/>
      <c r="HY271" s="706"/>
      <c r="HZ271" s="706"/>
      <c r="IA271" s="706"/>
      <c r="IB271" s="706"/>
      <c r="IC271" s="706"/>
    </row>
    <row r="272" spans="1:237" s="1034" customFormat="1" ht="27" customHeight="1" x14ac:dyDescent="0.25">
      <c r="A272" s="1122">
        <v>302</v>
      </c>
      <c r="B272" s="694" t="s">
        <v>1316</v>
      </c>
      <c r="C272" s="696">
        <v>255</v>
      </c>
      <c r="D272" s="697">
        <v>636</v>
      </c>
      <c r="E272" s="707">
        <v>1</v>
      </c>
      <c r="F272" s="696" t="s">
        <v>1123</v>
      </c>
      <c r="G272" s="696" t="s">
        <v>1576</v>
      </c>
      <c r="H272" s="767" t="s">
        <v>1127</v>
      </c>
      <c r="I272" s="752" t="s">
        <v>1113</v>
      </c>
      <c r="J272" s="761" t="s">
        <v>1135</v>
      </c>
      <c r="K272" s="753" t="s">
        <v>1115</v>
      </c>
      <c r="L272" s="753" t="s">
        <v>1116</v>
      </c>
      <c r="M272" s="753" t="s">
        <v>1199</v>
      </c>
      <c r="N272" s="753" t="s">
        <v>1317</v>
      </c>
      <c r="O272" s="753" t="s">
        <v>1317</v>
      </c>
      <c r="P272" s="753" t="s">
        <v>1317</v>
      </c>
      <c r="Q272" s="765" t="s">
        <v>1120</v>
      </c>
      <c r="R272" s="765" t="s">
        <v>1120</v>
      </c>
      <c r="S272" s="755">
        <v>2</v>
      </c>
      <c r="T272" s="769">
        <v>2.2000000000000002</v>
      </c>
      <c r="U272" s="771" t="s">
        <v>1577</v>
      </c>
      <c r="V272" s="772">
        <v>41426</v>
      </c>
      <c r="W272" s="733">
        <v>25</v>
      </c>
      <c r="X272" s="1081"/>
      <c r="Y272" s="1082">
        <v>11300</v>
      </c>
      <c r="Z272" s="1081">
        <f t="shared" si="33"/>
        <v>11300</v>
      </c>
      <c r="AA272" s="868"/>
      <c r="AB272" s="868"/>
      <c r="AC272" s="868">
        <v>11300</v>
      </c>
      <c r="AD272" s="868"/>
      <c r="AE272" s="868"/>
      <c r="AF272" s="868"/>
      <c r="AG272" s="868"/>
      <c r="AH272" s="868"/>
      <c r="AI272" s="868"/>
      <c r="AJ272" s="868"/>
      <c r="AK272" s="868"/>
      <c r="AL272" s="868"/>
      <c r="AM272" s="868">
        <f t="shared" si="34"/>
        <v>11300</v>
      </c>
      <c r="AN272" s="868">
        <f t="shared" si="35"/>
        <v>0</v>
      </c>
      <c r="AO272" s="868"/>
      <c r="AP272" s="868"/>
      <c r="AQ272" s="706"/>
      <c r="AR272" s="706"/>
      <c r="AS272" s="706"/>
      <c r="AT272" s="706"/>
      <c r="AU272" s="706"/>
      <c r="AV272" s="706"/>
      <c r="AW272" s="706"/>
      <c r="AX272" s="706"/>
      <c r="AY272" s="706"/>
      <c r="AZ272" s="706"/>
      <c r="BA272" s="706"/>
      <c r="BB272" s="706"/>
      <c r="BC272" s="706"/>
      <c r="BD272" s="706"/>
      <c r="BE272" s="706"/>
      <c r="BF272" s="706"/>
      <c r="BG272" s="706"/>
      <c r="BH272" s="706"/>
      <c r="BI272" s="706"/>
      <c r="BJ272" s="706"/>
      <c r="BK272" s="706"/>
      <c r="BL272" s="706"/>
      <c r="BM272" s="706"/>
      <c r="BN272" s="706"/>
      <c r="BO272" s="706"/>
      <c r="BP272" s="706"/>
      <c r="BQ272" s="706"/>
      <c r="BR272" s="706"/>
      <c r="BS272" s="706"/>
      <c r="BT272" s="706"/>
      <c r="BU272" s="706"/>
      <c r="BV272" s="706"/>
      <c r="BW272" s="706"/>
      <c r="BX272" s="706"/>
      <c r="BY272" s="706"/>
      <c r="BZ272" s="706"/>
      <c r="CA272" s="706"/>
      <c r="CB272" s="706"/>
      <c r="CC272" s="706"/>
      <c r="CD272" s="706"/>
      <c r="CE272" s="706"/>
      <c r="CF272" s="706"/>
      <c r="CG272" s="706"/>
      <c r="CH272" s="706"/>
      <c r="CI272" s="706"/>
      <c r="CJ272" s="706"/>
      <c r="CK272" s="706"/>
      <c r="CL272" s="706"/>
      <c r="CM272" s="706"/>
      <c r="CN272" s="706"/>
      <c r="CO272" s="706"/>
      <c r="CP272" s="706"/>
      <c r="CQ272" s="706"/>
      <c r="CR272" s="706"/>
      <c r="CS272" s="706"/>
      <c r="CT272" s="706"/>
      <c r="CU272" s="706"/>
      <c r="CV272" s="706"/>
      <c r="CW272" s="706"/>
      <c r="CX272" s="706"/>
      <c r="CY272" s="706"/>
      <c r="CZ272" s="706"/>
      <c r="DA272" s="706"/>
      <c r="DB272" s="706"/>
      <c r="DC272" s="706"/>
      <c r="DD272" s="706"/>
      <c r="DE272" s="706"/>
      <c r="DF272" s="706"/>
      <c r="DG272" s="706"/>
      <c r="DH272" s="706"/>
      <c r="DI272" s="706"/>
      <c r="DJ272" s="706"/>
      <c r="DK272" s="706"/>
      <c r="DL272" s="706"/>
      <c r="DM272" s="706"/>
      <c r="DN272" s="706"/>
      <c r="DO272" s="706"/>
      <c r="DP272" s="706"/>
      <c r="DQ272" s="706"/>
      <c r="DR272" s="706"/>
      <c r="DS272" s="706"/>
      <c r="DT272" s="706"/>
      <c r="DU272" s="706"/>
      <c r="DV272" s="706"/>
      <c r="DW272" s="706"/>
      <c r="DX272" s="706"/>
      <c r="DY272" s="706"/>
      <c r="DZ272" s="706"/>
      <c r="EA272" s="706"/>
      <c r="EB272" s="706"/>
      <c r="EC272" s="704"/>
      <c r="ED272" s="704"/>
      <c r="EE272" s="704"/>
      <c r="EF272" s="704"/>
      <c r="EG272" s="704"/>
      <c r="EH272" s="704"/>
      <c r="EI272" s="704"/>
      <c r="EJ272" s="704"/>
      <c r="EK272" s="704"/>
      <c r="EL272" s="704"/>
      <c r="EM272" s="704"/>
      <c r="EN272" s="704"/>
      <c r="EO272" s="704"/>
      <c r="EP272" s="704"/>
      <c r="EQ272" s="704"/>
      <c r="ER272" s="704"/>
      <c r="ES272" s="704"/>
      <c r="ET272" s="704"/>
      <c r="EU272" s="704"/>
      <c r="EV272" s="704"/>
      <c r="EW272" s="704"/>
      <c r="EX272" s="704"/>
      <c r="EY272" s="704"/>
      <c r="EZ272" s="704"/>
      <c r="FA272" s="704"/>
      <c r="FB272" s="704"/>
      <c r="FC272" s="704"/>
      <c r="FD272" s="704"/>
      <c r="FE272" s="704"/>
      <c r="FF272" s="704"/>
      <c r="FG272" s="704"/>
      <c r="FH272" s="704"/>
      <c r="FI272" s="704"/>
      <c r="HV272" s="706"/>
      <c r="HW272" s="706"/>
      <c r="HX272" s="706"/>
      <c r="HY272" s="706"/>
      <c r="HZ272" s="706"/>
      <c r="IA272" s="706"/>
      <c r="IB272" s="706"/>
      <c r="IC272" s="706"/>
    </row>
    <row r="273" spans="1:243" s="1034" customFormat="1" ht="27" customHeight="1" x14ac:dyDescent="0.25">
      <c r="A273" s="691">
        <v>303</v>
      </c>
      <c r="B273" s="694" t="s">
        <v>1316</v>
      </c>
      <c r="C273" s="696">
        <v>255</v>
      </c>
      <c r="D273" s="697">
        <v>672</v>
      </c>
      <c r="E273" s="707">
        <v>9</v>
      </c>
      <c r="F273" s="696" t="s">
        <v>1327</v>
      </c>
      <c r="G273" s="696" t="s">
        <v>1339</v>
      </c>
      <c r="H273" s="767" t="s">
        <v>1127</v>
      </c>
      <c r="I273" s="752" t="s">
        <v>1113</v>
      </c>
      <c r="J273" s="761" t="s">
        <v>1135</v>
      </c>
      <c r="K273" s="753" t="s">
        <v>1115</v>
      </c>
      <c r="L273" s="753" t="s">
        <v>1116</v>
      </c>
      <c r="M273" s="753" t="s">
        <v>1199</v>
      </c>
      <c r="N273" s="753" t="s">
        <v>1317</v>
      </c>
      <c r="O273" s="753" t="s">
        <v>1317</v>
      </c>
      <c r="P273" s="780" t="s">
        <v>1348</v>
      </c>
      <c r="Q273" s="765">
        <v>9</v>
      </c>
      <c r="R273" s="765">
        <v>9</v>
      </c>
      <c r="S273" s="755">
        <v>2</v>
      </c>
      <c r="T273" s="769">
        <v>2.2000000000000002</v>
      </c>
      <c r="U273" s="771">
        <v>41640</v>
      </c>
      <c r="V273" s="772">
        <v>41791</v>
      </c>
      <c r="W273" s="701">
        <v>25</v>
      </c>
      <c r="X273" s="1081">
        <v>1500000</v>
      </c>
      <c r="Y273" s="1092"/>
      <c r="Z273" s="1081">
        <f t="shared" si="33"/>
        <v>1500000</v>
      </c>
      <c r="AA273" s="941"/>
      <c r="AB273" s="941"/>
      <c r="AC273" s="941"/>
      <c r="AD273" s="1095"/>
      <c r="AE273" s="1095">
        <v>500000</v>
      </c>
      <c r="AF273" s="1095">
        <v>500000</v>
      </c>
      <c r="AG273" s="1095">
        <v>500000</v>
      </c>
      <c r="AH273" s="941"/>
      <c r="AI273" s="941"/>
      <c r="AJ273" s="941"/>
      <c r="AK273" s="941"/>
      <c r="AL273" s="941"/>
      <c r="AM273" s="868">
        <f t="shared" si="34"/>
        <v>1500000</v>
      </c>
      <c r="AN273" s="868">
        <f t="shared" si="35"/>
        <v>0</v>
      </c>
      <c r="AO273" s="915"/>
      <c r="AP273" s="868">
        <v>1500000</v>
      </c>
      <c r="AQ273" s="706"/>
      <c r="AR273" s="706"/>
      <c r="AS273" s="706"/>
      <c r="AT273" s="706"/>
      <c r="AU273" s="706"/>
      <c r="AV273" s="706"/>
      <c r="AW273" s="706"/>
      <c r="AX273" s="706"/>
      <c r="AY273" s="706"/>
      <c r="AZ273" s="706"/>
      <c r="BA273" s="706"/>
      <c r="BB273" s="706"/>
      <c r="BC273" s="706"/>
      <c r="BD273" s="706"/>
      <c r="BE273" s="706"/>
      <c r="BF273" s="706"/>
      <c r="BG273" s="706"/>
      <c r="BH273" s="706"/>
      <c r="BI273" s="706"/>
      <c r="BJ273" s="706"/>
      <c r="BK273" s="706"/>
      <c r="BL273" s="706"/>
      <c r="BM273" s="706"/>
      <c r="BN273" s="706"/>
      <c r="BO273" s="706"/>
      <c r="BP273" s="706"/>
      <c r="BQ273" s="706"/>
      <c r="BR273" s="706"/>
      <c r="BS273" s="706"/>
      <c r="BT273" s="706"/>
      <c r="BU273" s="706"/>
      <c r="BV273" s="706"/>
      <c r="BW273" s="706"/>
      <c r="BX273" s="706"/>
      <c r="BY273" s="706"/>
      <c r="BZ273" s="706"/>
      <c r="CA273" s="706"/>
      <c r="CB273" s="706"/>
      <c r="CC273" s="706"/>
      <c r="CD273" s="706"/>
      <c r="CE273" s="706"/>
      <c r="CF273" s="706"/>
      <c r="CG273" s="706"/>
      <c r="CH273" s="706"/>
      <c r="CI273" s="706"/>
      <c r="CJ273" s="706"/>
      <c r="CK273" s="706"/>
      <c r="CL273" s="706"/>
      <c r="CM273" s="706"/>
      <c r="CN273" s="706"/>
      <c r="CO273" s="706"/>
      <c r="CP273" s="706"/>
      <c r="CQ273" s="706"/>
      <c r="CR273" s="706"/>
      <c r="CS273" s="706"/>
      <c r="CT273" s="706"/>
      <c r="CU273" s="706"/>
      <c r="CV273" s="706"/>
      <c r="CW273" s="706"/>
      <c r="CX273" s="706"/>
      <c r="CY273" s="706"/>
      <c r="CZ273" s="706"/>
      <c r="DA273" s="706"/>
      <c r="DB273" s="706"/>
      <c r="DC273" s="706"/>
      <c r="DD273" s="706"/>
      <c r="DE273" s="706"/>
      <c r="DF273" s="706"/>
      <c r="DG273" s="706"/>
      <c r="DH273" s="706"/>
      <c r="DI273" s="706"/>
      <c r="DJ273" s="706"/>
      <c r="DK273" s="706"/>
      <c r="DL273" s="706"/>
      <c r="DM273" s="706"/>
      <c r="DN273" s="706"/>
      <c r="DO273" s="706"/>
      <c r="DP273" s="706"/>
      <c r="DQ273" s="706"/>
      <c r="DR273" s="706"/>
      <c r="DS273" s="706"/>
      <c r="DT273" s="706"/>
      <c r="DU273" s="706"/>
      <c r="DV273" s="706"/>
      <c r="DW273" s="706"/>
      <c r="DX273" s="706"/>
      <c r="DY273" s="706"/>
      <c r="DZ273" s="706"/>
      <c r="EA273" s="706"/>
      <c r="EB273" s="706"/>
      <c r="EC273" s="706"/>
      <c r="ED273" s="706"/>
      <c r="EE273" s="706"/>
      <c r="EF273" s="706"/>
      <c r="EG273" s="706"/>
      <c r="EH273" s="706"/>
      <c r="EI273" s="706"/>
      <c r="EJ273" s="706"/>
      <c r="EK273" s="706"/>
      <c r="EL273" s="706"/>
      <c r="EM273" s="706"/>
      <c r="EN273" s="706"/>
      <c r="EO273" s="706"/>
      <c r="EP273" s="706"/>
      <c r="EQ273" s="706"/>
      <c r="ER273" s="706"/>
      <c r="ES273" s="706"/>
      <c r="ET273" s="706"/>
      <c r="EU273" s="706"/>
      <c r="EV273" s="706"/>
      <c r="EW273" s="706"/>
      <c r="EX273" s="706"/>
      <c r="EY273" s="706"/>
      <c r="EZ273" s="706"/>
      <c r="FA273" s="706"/>
      <c r="FB273" s="706"/>
      <c r="FC273" s="706"/>
      <c r="FD273" s="704"/>
      <c r="FE273" s="704"/>
      <c r="FF273" s="704"/>
      <c r="FG273" s="704"/>
      <c r="FH273" s="704"/>
      <c r="FI273" s="704"/>
      <c r="FJ273" s="704"/>
      <c r="FK273" s="704"/>
      <c r="FL273" s="704"/>
      <c r="FM273" s="704"/>
      <c r="FN273" s="704"/>
      <c r="FO273" s="704"/>
      <c r="FP273" s="704"/>
      <c r="FQ273" s="704"/>
      <c r="FR273" s="704"/>
      <c r="FS273" s="704"/>
      <c r="FT273" s="704"/>
      <c r="FU273" s="704"/>
      <c r="FV273" s="704"/>
      <c r="FW273" s="704"/>
      <c r="FX273" s="704"/>
      <c r="FY273" s="704"/>
      <c r="FZ273" s="704"/>
      <c r="GA273" s="704"/>
      <c r="GB273" s="704"/>
      <c r="GC273" s="704"/>
      <c r="GD273" s="704"/>
      <c r="GE273" s="704"/>
      <c r="GF273" s="704"/>
      <c r="GG273" s="704"/>
      <c r="GH273" s="704"/>
      <c r="GI273" s="704"/>
      <c r="GJ273" s="704"/>
      <c r="GK273" s="1035"/>
      <c r="GL273" s="1035"/>
      <c r="GM273" s="704"/>
      <c r="GN273" s="704"/>
      <c r="GO273" s="704"/>
      <c r="GP273" s="704"/>
      <c r="GQ273" s="704"/>
      <c r="GR273" s="704"/>
      <c r="GS273" s="704"/>
      <c r="GT273" s="704"/>
      <c r="GU273" s="704"/>
      <c r="GV273" s="704"/>
      <c r="GW273" s="704"/>
      <c r="GX273" s="704"/>
      <c r="GY273" s="704"/>
      <c r="GZ273" s="704"/>
      <c r="HA273" s="704"/>
      <c r="HB273" s="704"/>
      <c r="HC273" s="704"/>
      <c r="HD273" s="704"/>
      <c r="HE273" s="704"/>
      <c r="HF273" s="704"/>
      <c r="HG273" s="704"/>
      <c r="HH273" s="704"/>
      <c r="HI273" s="704"/>
      <c r="HJ273" s="704"/>
      <c r="HK273" s="704"/>
      <c r="HL273" s="704"/>
      <c r="HM273" s="704"/>
      <c r="HN273" s="704"/>
      <c r="HO273" s="704"/>
      <c r="HP273" s="704"/>
      <c r="HQ273" s="706"/>
      <c r="HR273" s="706"/>
    </row>
    <row r="274" spans="1:243" s="1034" customFormat="1" ht="27" customHeight="1" x14ac:dyDescent="0.25">
      <c r="A274" s="691">
        <v>304</v>
      </c>
      <c r="B274" s="694" t="s">
        <v>1316</v>
      </c>
      <c r="C274" s="696">
        <v>255</v>
      </c>
      <c r="D274" s="697">
        <v>672</v>
      </c>
      <c r="E274" s="707">
        <v>17</v>
      </c>
      <c r="F274" s="1053" t="s">
        <v>1340</v>
      </c>
      <c r="G274" s="1053" t="s">
        <v>1578</v>
      </c>
      <c r="H274" s="767" t="s">
        <v>1127</v>
      </c>
      <c r="I274" s="752" t="s">
        <v>1113</v>
      </c>
      <c r="J274" s="761" t="s">
        <v>1135</v>
      </c>
      <c r="K274" s="753" t="s">
        <v>1115</v>
      </c>
      <c r="L274" s="753" t="s">
        <v>1116</v>
      </c>
      <c r="M274" s="753" t="s">
        <v>1199</v>
      </c>
      <c r="N274" s="753" t="s">
        <v>1317</v>
      </c>
      <c r="O274" s="753" t="s">
        <v>1317</v>
      </c>
      <c r="P274" s="753" t="s">
        <v>1554</v>
      </c>
      <c r="Q274" s="782">
        <v>25</v>
      </c>
      <c r="R274" s="782">
        <v>25</v>
      </c>
      <c r="S274" s="755">
        <v>2</v>
      </c>
      <c r="T274" s="769">
        <v>2.2000000000000002</v>
      </c>
      <c r="U274" s="771">
        <v>41091</v>
      </c>
      <c r="V274" s="772">
        <v>41426</v>
      </c>
      <c r="W274" s="701">
        <v>25</v>
      </c>
      <c r="X274" s="1081"/>
      <c r="Y274" s="1082">
        <v>38900</v>
      </c>
      <c r="Z274" s="1081">
        <f t="shared" si="33"/>
        <v>38900</v>
      </c>
      <c r="AA274" s="868"/>
      <c r="AB274" s="868"/>
      <c r="AC274" s="868">
        <v>38900</v>
      </c>
      <c r="AD274" s="868"/>
      <c r="AE274" s="868"/>
      <c r="AF274" s="868"/>
      <c r="AG274" s="868"/>
      <c r="AH274" s="868"/>
      <c r="AI274" s="868"/>
      <c r="AJ274" s="868"/>
      <c r="AK274" s="868"/>
      <c r="AL274" s="868"/>
      <c r="AM274" s="868">
        <f t="shared" si="34"/>
        <v>38900</v>
      </c>
      <c r="AN274" s="868">
        <f t="shared" si="35"/>
        <v>0</v>
      </c>
      <c r="AO274" s="868"/>
      <c r="AP274" s="868"/>
      <c r="AQ274" s="706"/>
      <c r="AR274" s="706"/>
      <c r="AS274" s="706"/>
      <c r="AT274" s="706"/>
      <c r="AU274" s="706"/>
      <c r="AV274" s="706"/>
      <c r="AW274" s="706"/>
      <c r="AX274" s="706"/>
      <c r="AY274" s="706"/>
      <c r="AZ274" s="706"/>
      <c r="BA274" s="706"/>
      <c r="BB274" s="706"/>
      <c r="BC274" s="706"/>
      <c r="BD274" s="706"/>
      <c r="BE274" s="706"/>
      <c r="BF274" s="706"/>
      <c r="BG274" s="706"/>
      <c r="BH274" s="706"/>
      <c r="BI274" s="706"/>
      <c r="BJ274" s="706"/>
      <c r="BK274" s="706"/>
      <c r="BL274" s="706"/>
      <c r="BM274" s="706"/>
      <c r="BN274" s="706"/>
      <c r="BO274" s="706"/>
      <c r="BP274" s="706"/>
      <c r="BQ274" s="706"/>
      <c r="BR274" s="706"/>
      <c r="BS274" s="706"/>
      <c r="BT274" s="706"/>
      <c r="BU274" s="706"/>
      <c r="BV274" s="706"/>
      <c r="BW274" s="706"/>
      <c r="BX274" s="706"/>
      <c r="BY274" s="706"/>
      <c r="BZ274" s="706"/>
      <c r="CA274" s="706"/>
      <c r="CB274" s="706"/>
      <c r="CC274" s="706"/>
      <c r="CD274" s="706"/>
      <c r="CE274" s="706"/>
      <c r="CF274" s="706"/>
      <c r="CG274" s="706"/>
      <c r="CH274" s="706"/>
      <c r="CI274" s="706"/>
      <c r="CJ274" s="706"/>
      <c r="CK274" s="706"/>
      <c r="CL274" s="706"/>
      <c r="CM274" s="706"/>
      <c r="CN274" s="706"/>
      <c r="CO274" s="706"/>
      <c r="CP274" s="706"/>
      <c r="CQ274" s="706"/>
      <c r="CR274" s="706"/>
      <c r="CS274" s="706"/>
      <c r="CT274" s="706"/>
      <c r="CU274" s="706"/>
      <c r="CV274" s="706"/>
      <c r="CW274" s="706"/>
      <c r="CX274" s="706"/>
      <c r="CY274" s="706"/>
      <c r="CZ274" s="706"/>
      <c r="DA274" s="706"/>
      <c r="DB274" s="706"/>
      <c r="DC274" s="706"/>
      <c r="DD274" s="706"/>
      <c r="DE274" s="706"/>
      <c r="DF274" s="706"/>
      <c r="DG274" s="706"/>
      <c r="DH274" s="706"/>
      <c r="DI274" s="706"/>
      <c r="DJ274" s="706"/>
      <c r="DK274" s="706"/>
      <c r="DL274" s="706"/>
      <c r="DM274" s="706"/>
      <c r="DN274" s="706"/>
      <c r="DO274" s="706"/>
      <c r="DP274" s="706"/>
      <c r="DQ274" s="706"/>
      <c r="DR274" s="706"/>
      <c r="DS274" s="706"/>
      <c r="DT274" s="706"/>
      <c r="DU274" s="706"/>
      <c r="DV274" s="706"/>
      <c r="DW274" s="706"/>
      <c r="DX274" s="706"/>
      <c r="DY274" s="706"/>
      <c r="DZ274" s="706"/>
      <c r="EA274" s="706"/>
      <c r="EB274" s="706"/>
      <c r="EC274" s="704"/>
      <c r="ED274" s="704"/>
      <c r="EE274" s="704"/>
      <c r="EF274" s="704"/>
      <c r="EG274" s="704"/>
      <c r="EH274" s="704"/>
      <c r="EI274" s="704"/>
      <c r="EJ274" s="704"/>
      <c r="EK274" s="704"/>
      <c r="EL274" s="704"/>
      <c r="EM274" s="704"/>
      <c r="EN274" s="704"/>
      <c r="EO274" s="704"/>
      <c r="EP274" s="704"/>
      <c r="EQ274" s="704"/>
      <c r="ER274" s="704"/>
      <c r="ES274" s="704"/>
      <c r="ET274" s="704"/>
      <c r="EU274" s="704"/>
      <c r="EV274" s="704"/>
      <c r="EW274" s="704"/>
      <c r="EX274" s="704"/>
      <c r="EY274" s="704"/>
      <c r="EZ274" s="704"/>
      <c r="FA274" s="704"/>
      <c r="FB274" s="704"/>
      <c r="FC274" s="704"/>
      <c r="FD274" s="704"/>
      <c r="FE274" s="704"/>
      <c r="FF274" s="704"/>
      <c r="FG274" s="704"/>
      <c r="FH274" s="704"/>
      <c r="FI274" s="704"/>
      <c r="FJ274" s="704"/>
      <c r="GJ274" s="706"/>
      <c r="GK274" s="706"/>
      <c r="GL274" s="706"/>
      <c r="GM274" s="706"/>
      <c r="GN274" s="706"/>
      <c r="GO274" s="706"/>
      <c r="GP274" s="706"/>
      <c r="GQ274" s="706"/>
      <c r="GR274" s="706"/>
      <c r="GS274" s="706"/>
      <c r="GT274" s="706"/>
      <c r="GU274" s="706"/>
      <c r="GV274" s="706"/>
      <c r="GW274" s="706"/>
      <c r="GX274" s="706"/>
      <c r="GY274" s="706"/>
      <c r="GZ274" s="706"/>
      <c r="HA274" s="706"/>
      <c r="HB274" s="706"/>
      <c r="HC274" s="706"/>
      <c r="HD274" s="706"/>
      <c r="HE274" s="706"/>
      <c r="HF274" s="706"/>
      <c r="HG274" s="706"/>
      <c r="HH274" s="706"/>
      <c r="HI274" s="706"/>
      <c r="HJ274" s="706"/>
      <c r="HK274" s="706"/>
      <c r="HL274" s="706"/>
      <c r="HM274" s="706"/>
      <c r="HN274" s="706"/>
      <c r="HO274" s="706"/>
      <c r="HP274" s="706"/>
      <c r="HQ274" s="706"/>
      <c r="HR274" s="706"/>
    </row>
    <row r="275" spans="1:243" s="1034" customFormat="1" ht="27" customHeight="1" x14ac:dyDescent="0.25">
      <c r="A275" s="1122">
        <v>305</v>
      </c>
      <c r="B275" s="694" t="s">
        <v>1316</v>
      </c>
      <c r="C275" s="696">
        <v>255</v>
      </c>
      <c r="D275" s="697">
        <v>672</v>
      </c>
      <c r="E275" s="707">
        <v>18</v>
      </c>
      <c r="F275" s="1053" t="s">
        <v>1340</v>
      </c>
      <c r="G275" s="1053" t="s">
        <v>1341</v>
      </c>
      <c r="H275" s="767" t="s">
        <v>1127</v>
      </c>
      <c r="I275" s="752" t="s">
        <v>1113</v>
      </c>
      <c r="J275" s="761" t="s">
        <v>1135</v>
      </c>
      <c r="K275" s="753" t="s">
        <v>1115</v>
      </c>
      <c r="L275" s="753" t="s">
        <v>1116</v>
      </c>
      <c r="M275" s="753" t="s">
        <v>1199</v>
      </c>
      <c r="N275" s="753" t="s">
        <v>1317</v>
      </c>
      <c r="O275" s="753" t="s">
        <v>1317</v>
      </c>
      <c r="P275" s="753" t="s">
        <v>1317</v>
      </c>
      <c r="Q275" s="782">
        <v>2</v>
      </c>
      <c r="R275" s="782">
        <v>2</v>
      </c>
      <c r="S275" s="755">
        <v>2</v>
      </c>
      <c r="T275" s="769">
        <v>2.2000000000000002</v>
      </c>
      <c r="U275" s="771">
        <v>41640</v>
      </c>
      <c r="V275" s="772">
        <v>41791</v>
      </c>
      <c r="W275" s="701">
        <v>25</v>
      </c>
      <c r="X275" s="1081">
        <v>6900000</v>
      </c>
      <c r="Y275" s="1082"/>
      <c r="Z275" s="1081">
        <f t="shared" si="33"/>
        <v>6900000</v>
      </c>
      <c r="AA275" s="868"/>
      <c r="AB275" s="868"/>
      <c r="AC275" s="868"/>
      <c r="AD275" s="868"/>
      <c r="AE275" s="868">
        <v>5000000</v>
      </c>
      <c r="AF275" s="868">
        <v>1900000</v>
      </c>
      <c r="AG275" s="868"/>
      <c r="AH275" s="868"/>
      <c r="AI275" s="868"/>
      <c r="AJ275" s="868"/>
      <c r="AK275" s="868"/>
      <c r="AL275" s="868"/>
      <c r="AM275" s="868">
        <f t="shared" si="34"/>
        <v>6900000</v>
      </c>
      <c r="AN275" s="868">
        <f t="shared" si="35"/>
        <v>0</v>
      </c>
      <c r="AO275" s="915">
        <v>10000000</v>
      </c>
      <c r="AP275" s="915">
        <v>10000000</v>
      </c>
      <c r="AQ275" s="706"/>
      <c r="AR275" s="706"/>
      <c r="AS275" s="706"/>
      <c r="AT275" s="706"/>
      <c r="AU275" s="706"/>
      <c r="AV275" s="706"/>
      <c r="AW275" s="706"/>
      <c r="AX275" s="706"/>
      <c r="AY275" s="706"/>
      <c r="AZ275" s="706"/>
      <c r="BA275" s="706"/>
      <c r="BB275" s="706"/>
      <c r="BC275" s="706"/>
      <c r="BD275" s="706"/>
      <c r="BE275" s="706"/>
      <c r="BF275" s="706"/>
      <c r="BG275" s="706"/>
      <c r="BH275" s="706"/>
      <c r="BI275" s="706"/>
      <c r="BJ275" s="706"/>
      <c r="BK275" s="706"/>
      <c r="BL275" s="706"/>
      <c r="BM275" s="706"/>
      <c r="BN275" s="706"/>
      <c r="BO275" s="706"/>
      <c r="BP275" s="706"/>
      <c r="BQ275" s="706"/>
      <c r="BR275" s="706"/>
      <c r="BS275" s="706"/>
      <c r="BT275" s="706"/>
      <c r="BU275" s="706"/>
      <c r="BV275" s="706"/>
      <c r="BW275" s="706"/>
      <c r="BX275" s="706"/>
      <c r="BY275" s="706"/>
      <c r="BZ275" s="706"/>
      <c r="CA275" s="706"/>
      <c r="CB275" s="706"/>
      <c r="CC275" s="706"/>
      <c r="CD275" s="706"/>
      <c r="CE275" s="706"/>
      <c r="CF275" s="706"/>
      <c r="CG275" s="706"/>
      <c r="CH275" s="706"/>
      <c r="CI275" s="706"/>
      <c r="CJ275" s="706"/>
      <c r="CK275" s="706"/>
      <c r="CL275" s="706"/>
      <c r="CM275" s="706"/>
      <c r="CN275" s="706"/>
      <c r="CO275" s="706"/>
      <c r="CP275" s="706"/>
      <c r="CQ275" s="706"/>
      <c r="CR275" s="706"/>
      <c r="CS275" s="706"/>
      <c r="CT275" s="706"/>
      <c r="CU275" s="706"/>
      <c r="CV275" s="706"/>
      <c r="CW275" s="706"/>
      <c r="CX275" s="706"/>
      <c r="CY275" s="706"/>
      <c r="CZ275" s="706"/>
      <c r="DA275" s="706"/>
      <c r="DB275" s="706"/>
      <c r="DC275" s="706"/>
      <c r="DD275" s="706"/>
      <c r="DE275" s="706"/>
      <c r="DF275" s="706"/>
      <c r="DG275" s="706"/>
      <c r="DH275" s="706"/>
      <c r="DI275" s="706"/>
      <c r="DJ275" s="706"/>
      <c r="DK275" s="706"/>
      <c r="DL275" s="706"/>
      <c r="DM275" s="706"/>
      <c r="DN275" s="706"/>
      <c r="DO275" s="706"/>
      <c r="DP275" s="706"/>
      <c r="DQ275" s="706"/>
      <c r="DR275" s="706"/>
      <c r="DS275" s="706"/>
      <c r="DT275" s="706"/>
      <c r="DU275" s="706"/>
      <c r="DV275" s="706"/>
      <c r="DW275" s="706"/>
      <c r="DX275" s="706"/>
      <c r="DY275" s="706"/>
      <c r="DZ275" s="706"/>
      <c r="EA275" s="706"/>
      <c r="EB275" s="706"/>
      <c r="EC275" s="704"/>
      <c r="ED275" s="1075"/>
      <c r="EE275" s="1075"/>
      <c r="EF275" s="704"/>
      <c r="EG275" s="704"/>
      <c r="EH275" s="704"/>
      <c r="EI275" s="704"/>
      <c r="EJ275" s="704"/>
      <c r="EK275" s="704"/>
      <c r="EL275" s="704"/>
      <c r="EM275" s="704"/>
      <c r="EN275" s="704"/>
      <c r="EO275" s="704"/>
      <c r="EP275" s="704"/>
      <c r="EQ275" s="704"/>
      <c r="ER275" s="704"/>
      <c r="ES275" s="704"/>
      <c r="ET275" s="704"/>
      <c r="EU275" s="704"/>
      <c r="EV275" s="704"/>
      <c r="EW275" s="704"/>
      <c r="EX275" s="704"/>
      <c r="EY275" s="704"/>
      <c r="EZ275" s="704"/>
      <c r="FA275" s="704"/>
      <c r="FB275" s="704"/>
      <c r="FC275" s="704"/>
      <c r="FD275" s="704"/>
      <c r="FE275" s="704"/>
      <c r="FF275" s="704"/>
      <c r="FG275" s="704"/>
      <c r="FH275" s="704"/>
      <c r="FI275" s="706"/>
      <c r="FJ275" s="704"/>
      <c r="FK275" s="1035"/>
      <c r="FL275" s="704"/>
      <c r="FM275" s="704"/>
      <c r="FN275" s="704"/>
      <c r="FO275" s="704"/>
      <c r="FP275" s="704"/>
      <c r="FQ275" s="704"/>
      <c r="FR275" s="704"/>
      <c r="FS275" s="704"/>
      <c r="FT275" s="704"/>
      <c r="FU275" s="704"/>
      <c r="FV275" s="704"/>
      <c r="FW275" s="704"/>
      <c r="FX275" s="704"/>
      <c r="FY275" s="704"/>
      <c r="FZ275" s="704"/>
      <c r="GA275" s="704"/>
      <c r="GB275" s="704"/>
      <c r="GC275" s="704"/>
      <c r="GD275" s="704"/>
      <c r="GE275" s="704"/>
      <c r="GF275" s="704"/>
      <c r="GG275" s="704"/>
      <c r="GH275" s="704"/>
      <c r="GI275" s="704"/>
      <c r="GJ275" s="704"/>
      <c r="GK275" s="704"/>
      <c r="GL275" s="704"/>
      <c r="GM275" s="704"/>
      <c r="GN275" s="704"/>
      <c r="GO275" s="704"/>
      <c r="GP275" s="704"/>
      <c r="GQ275" s="704"/>
      <c r="GR275" s="704"/>
      <c r="GS275" s="704"/>
      <c r="GT275" s="704"/>
      <c r="GU275" s="704"/>
      <c r="GV275" s="704"/>
      <c r="GW275" s="704"/>
      <c r="GX275" s="704"/>
      <c r="GY275" s="704"/>
      <c r="GZ275" s="704"/>
      <c r="HA275" s="704"/>
      <c r="HB275" s="704"/>
      <c r="HC275" s="704"/>
      <c r="HD275" s="704"/>
      <c r="HE275" s="704"/>
      <c r="HF275" s="704"/>
      <c r="HG275" s="704"/>
      <c r="HH275" s="704"/>
      <c r="HI275" s="704"/>
      <c r="HJ275" s="704"/>
      <c r="HK275" s="704"/>
      <c r="HL275" s="704"/>
      <c r="HM275" s="704"/>
      <c r="HN275" s="704"/>
      <c r="HO275" s="704"/>
      <c r="HP275" s="704"/>
      <c r="HQ275" s="704"/>
      <c r="HR275" s="704"/>
      <c r="HV275" s="706"/>
      <c r="HW275" s="706"/>
      <c r="HX275" s="706"/>
      <c r="HY275" s="706"/>
      <c r="HZ275" s="706"/>
      <c r="IA275" s="706"/>
      <c r="IB275" s="706"/>
      <c r="IC275" s="706"/>
    </row>
    <row r="276" spans="1:243" s="1034" customFormat="1" ht="27" customHeight="1" x14ac:dyDescent="0.25">
      <c r="A276" s="691">
        <v>306</v>
      </c>
      <c r="B276" s="694" t="s">
        <v>1316</v>
      </c>
      <c r="C276" s="691">
        <v>255</v>
      </c>
      <c r="D276" s="697">
        <v>672</v>
      </c>
      <c r="E276" s="729">
        <v>19</v>
      </c>
      <c r="F276" s="691" t="s">
        <v>1327</v>
      </c>
      <c r="G276" s="691" t="s">
        <v>1579</v>
      </c>
      <c r="H276" s="767" t="s">
        <v>1127</v>
      </c>
      <c r="I276" s="752" t="s">
        <v>1113</v>
      </c>
      <c r="J276" s="730" t="s">
        <v>1135</v>
      </c>
      <c r="K276" s="730" t="s">
        <v>1115</v>
      </c>
      <c r="L276" s="730" t="s">
        <v>1116</v>
      </c>
      <c r="M276" s="753" t="s">
        <v>1199</v>
      </c>
      <c r="N276" s="753" t="s">
        <v>1317</v>
      </c>
      <c r="O276" s="753" t="s">
        <v>1317</v>
      </c>
      <c r="P276" s="753" t="s">
        <v>1554</v>
      </c>
      <c r="Q276" s="1076" t="s">
        <v>1580</v>
      </c>
      <c r="R276" s="1076" t="s">
        <v>1580</v>
      </c>
      <c r="S276" s="755">
        <v>2</v>
      </c>
      <c r="T276" s="769">
        <v>2.2000000000000002</v>
      </c>
      <c r="U276" s="757">
        <v>41275</v>
      </c>
      <c r="V276" s="757">
        <v>41426</v>
      </c>
      <c r="W276" s="731">
        <v>25</v>
      </c>
      <c r="X276" s="1081"/>
      <c r="Y276" s="1082">
        <v>500000</v>
      </c>
      <c r="Z276" s="1081">
        <f t="shared" si="33"/>
        <v>500000</v>
      </c>
      <c r="AA276" s="868">
        <v>250000</v>
      </c>
      <c r="AB276" s="868">
        <v>250000</v>
      </c>
      <c r="AC276" s="868"/>
      <c r="AD276" s="868"/>
      <c r="AE276" s="868"/>
      <c r="AF276" s="868"/>
      <c r="AG276" s="868"/>
      <c r="AH276" s="868"/>
      <c r="AI276" s="868"/>
      <c r="AJ276" s="868"/>
      <c r="AK276" s="868"/>
      <c r="AL276" s="868"/>
      <c r="AM276" s="868">
        <f t="shared" si="34"/>
        <v>500000</v>
      </c>
      <c r="AN276" s="868">
        <f t="shared" si="35"/>
        <v>0</v>
      </c>
      <c r="AO276" s="868"/>
      <c r="AP276" s="868"/>
      <c r="AQ276" s="706"/>
      <c r="AR276" s="706"/>
      <c r="AS276" s="706"/>
      <c r="AT276" s="706"/>
      <c r="AU276" s="706"/>
      <c r="AV276" s="706"/>
      <c r="AW276" s="706"/>
      <c r="AX276" s="706"/>
      <c r="AY276" s="706"/>
      <c r="AZ276" s="706"/>
      <c r="BA276" s="706"/>
      <c r="BB276" s="706"/>
      <c r="BC276" s="706"/>
      <c r="BD276" s="706"/>
      <c r="BE276" s="706"/>
      <c r="BF276" s="706"/>
      <c r="BG276" s="706"/>
      <c r="BH276" s="706"/>
      <c r="BI276" s="706"/>
      <c r="BJ276" s="706"/>
      <c r="BK276" s="706"/>
      <c r="BL276" s="706"/>
      <c r="BM276" s="706"/>
      <c r="BN276" s="706"/>
      <c r="BO276" s="706"/>
      <c r="BP276" s="706"/>
      <c r="BQ276" s="706"/>
      <c r="BR276" s="706"/>
      <c r="BS276" s="706"/>
      <c r="BT276" s="706"/>
      <c r="BU276" s="706"/>
      <c r="BV276" s="706"/>
      <c r="BW276" s="706"/>
      <c r="BX276" s="706"/>
      <c r="BY276" s="706"/>
      <c r="BZ276" s="706"/>
      <c r="CA276" s="706"/>
      <c r="CB276" s="706"/>
      <c r="CC276" s="706"/>
      <c r="CD276" s="706"/>
      <c r="CE276" s="706"/>
      <c r="CF276" s="706"/>
      <c r="CG276" s="706"/>
      <c r="CH276" s="706"/>
      <c r="CI276" s="706"/>
      <c r="CJ276" s="706"/>
      <c r="CK276" s="706"/>
      <c r="CL276" s="706"/>
      <c r="CM276" s="706"/>
      <c r="CN276" s="706"/>
      <c r="CO276" s="706"/>
      <c r="CP276" s="706"/>
      <c r="CQ276" s="706"/>
      <c r="CR276" s="706"/>
      <c r="CS276" s="706"/>
      <c r="CT276" s="706"/>
      <c r="CU276" s="706"/>
      <c r="CV276" s="706"/>
      <c r="CW276" s="706"/>
      <c r="CX276" s="706"/>
      <c r="CY276" s="706"/>
      <c r="CZ276" s="706"/>
      <c r="DA276" s="706"/>
      <c r="DB276" s="706"/>
      <c r="DC276" s="706"/>
      <c r="DD276" s="706"/>
      <c r="DE276" s="706"/>
      <c r="DF276" s="706"/>
      <c r="DG276" s="706"/>
      <c r="DH276" s="706"/>
      <c r="DI276" s="706"/>
      <c r="DJ276" s="706"/>
      <c r="DK276" s="706"/>
      <c r="DL276" s="706"/>
      <c r="DM276" s="706"/>
      <c r="DN276" s="706"/>
      <c r="DO276" s="706"/>
      <c r="DP276" s="706"/>
      <c r="DQ276" s="706"/>
      <c r="DR276" s="706"/>
      <c r="DS276" s="706"/>
      <c r="DT276" s="706"/>
      <c r="DU276" s="706"/>
      <c r="DV276" s="706"/>
      <c r="DW276" s="706"/>
      <c r="DX276" s="706"/>
      <c r="DY276" s="706"/>
      <c r="DZ276" s="706"/>
      <c r="EA276" s="706"/>
      <c r="EB276" s="706"/>
      <c r="EC276" s="706"/>
      <c r="ED276" s="704"/>
      <c r="EE276" s="704"/>
      <c r="EF276" s="706"/>
      <c r="EG276" s="706"/>
      <c r="EH276" s="704"/>
      <c r="EI276" s="704"/>
      <c r="EJ276" s="704"/>
      <c r="EK276" s="704"/>
      <c r="EL276" s="704"/>
      <c r="EM276" s="704"/>
      <c r="EN276" s="704"/>
      <c r="EO276" s="704"/>
      <c r="EP276" s="704"/>
      <c r="EQ276" s="704"/>
      <c r="ER276" s="704"/>
      <c r="ES276" s="704"/>
      <c r="ET276" s="704"/>
      <c r="EU276" s="704"/>
      <c r="EV276" s="704"/>
      <c r="EW276" s="704"/>
      <c r="EX276" s="704"/>
      <c r="EY276" s="704"/>
      <c r="EZ276" s="704"/>
      <c r="FA276" s="704"/>
      <c r="FB276" s="704"/>
      <c r="FC276" s="704"/>
      <c r="FD276" s="704"/>
      <c r="FE276" s="704"/>
      <c r="FF276" s="704"/>
      <c r="FG276" s="704"/>
      <c r="FH276" s="704"/>
      <c r="FI276" s="706"/>
      <c r="FJ276" s="704"/>
    </row>
    <row r="277" spans="1:243" s="1034" customFormat="1" ht="27" customHeight="1" x14ac:dyDescent="0.25">
      <c r="A277" s="691">
        <v>307</v>
      </c>
      <c r="B277" s="694" t="s">
        <v>1316</v>
      </c>
      <c r="C277" s="696">
        <v>255</v>
      </c>
      <c r="D277" s="729">
        <v>672</v>
      </c>
      <c r="E277" s="729">
        <v>21</v>
      </c>
      <c r="F277" s="691" t="s">
        <v>1327</v>
      </c>
      <c r="G277" s="691" t="s">
        <v>1342</v>
      </c>
      <c r="H277" s="767" t="s">
        <v>1127</v>
      </c>
      <c r="I277" s="752" t="s">
        <v>1113</v>
      </c>
      <c r="J277" s="761" t="s">
        <v>1135</v>
      </c>
      <c r="K277" s="730" t="s">
        <v>1151</v>
      </c>
      <c r="L277" s="730" t="s">
        <v>1116</v>
      </c>
      <c r="M277" s="753" t="s">
        <v>1199</v>
      </c>
      <c r="N277" s="753" t="s">
        <v>1317</v>
      </c>
      <c r="O277" s="753" t="s">
        <v>1317</v>
      </c>
      <c r="P277" s="753" t="s">
        <v>1348</v>
      </c>
      <c r="Q277" s="753" t="s">
        <v>1120</v>
      </c>
      <c r="R277" s="765" t="s">
        <v>1120</v>
      </c>
      <c r="S277" s="755">
        <v>2</v>
      </c>
      <c r="T277" s="769">
        <v>2.2000000000000002</v>
      </c>
      <c r="U277" s="771">
        <v>41640</v>
      </c>
      <c r="V277" s="772">
        <v>41791</v>
      </c>
      <c r="W277" s="731">
        <v>25</v>
      </c>
      <c r="X277" s="1081">
        <v>1000000</v>
      </c>
      <c r="Y277" s="1082">
        <v>4900000</v>
      </c>
      <c r="Z277" s="1081">
        <f t="shared" si="33"/>
        <v>5900000</v>
      </c>
      <c r="AA277" s="868">
        <v>530000</v>
      </c>
      <c r="AB277" s="868">
        <v>530000</v>
      </c>
      <c r="AC277" s="868">
        <v>530000</v>
      </c>
      <c r="AD277" s="868">
        <v>530000</v>
      </c>
      <c r="AE277" s="868">
        <v>530000</v>
      </c>
      <c r="AF277" s="868">
        <v>530000</v>
      </c>
      <c r="AG277" s="868">
        <v>530000</v>
      </c>
      <c r="AH277" s="868">
        <v>530000</v>
      </c>
      <c r="AI277" s="868">
        <v>530000</v>
      </c>
      <c r="AJ277" s="868">
        <v>530000</v>
      </c>
      <c r="AK277" s="868">
        <v>600000</v>
      </c>
      <c r="AL277" s="868"/>
      <c r="AM277" s="868">
        <f t="shared" si="34"/>
        <v>5900000</v>
      </c>
      <c r="AN277" s="868">
        <f t="shared" si="35"/>
        <v>0</v>
      </c>
      <c r="AO277" s="915">
        <v>3000000</v>
      </c>
      <c r="AP277" s="868">
        <v>1500000</v>
      </c>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c r="CB277" s="706"/>
      <c r="CC277" s="706"/>
      <c r="CD277" s="706"/>
      <c r="CE277" s="706"/>
      <c r="CF277" s="706"/>
      <c r="CG277" s="706"/>
      <c r="CH277" s="706"/>
      <c r="CI277" s="706"/>
      <c r="CJ277" s="706"/>
      <c r="CK277" s="706"/>
      <c r="CL277" s="706"/>
      <c r="CM277" s="706"/>
      <c r="CN277" s="706"/>
      <c r="CO277" s="706"/>
      <c r="CP277" s="706"/>
      <c r="CQ277" s="706"/>
      <c r="CR277" s="706"/>
      <c r="CS277" s="706"/>
      <c r="CT277" s="706"/>
      <c r="CU277" s="706"/>
      <c r="CV277" s="706"/>
      <c r="CW277" s="706"/>
      <c r="CX277" s="706"/>
      <c r="CY277" s="706"/>
      <c r="CZ277" s="706"/>
      <c r="DA277" s="706"/>
      <c r="DB277" s="706"/>
      <c r="DC277" s="706"/>
      <c r="DD277" s="706"/>
      <c r="DE277" s="706"/>
      <c r="DF277" s="706"/>
      <c r="DG277" s="706"/>
      <c r="DH277" s="706"/>
      <c r="DI277" s="706"/>
      <c r="DJ277" s="706"/>
      <c r="DK277" s="706"/>
      <c r="DL277" s="706"/>
      <c r="DM277" s="706"/>
      <c r="DN277" s="706"/>
      <c r="DO277" s="706"/>
      <c r="DP277" s="706"/>
      <c r="DQ277" s="706"/>
      <c r="DR277" s="706"/>
      <c r="DS277" s="706"/>
      <c r="DT277" s="706"/>
      <c r="DU277" s="706"/>
      <c r="DV277" s="706"/>
      <c r="DW277" s="706"/>
      <c r="DX277" s="706"/>
      <c r="DY277" s="706"/>
      <c r="DZ277" s="706"/>
      <c r="EA277" s="706"/>
      <c r="EB277" s="706"/>
      <c r="EC277" s="706"/>
      <c r="ED277" s="704"/>
      <c r="EE277" s="704"/>
      <c r="EF277" s="706"/>
      <c r="EG277" s="706"/>
      <c r="EH277" s="704"/>
      <c r="EI277" s="704"/>
      <c r="EJ277" s="704"/>
      <c r="EK277" s="704"/>
      <c r="EL277" s="704"/>
      <c r="EM277" s="704"/>
      <c r="EN277" s="704"/>
      <c r="EO277" s="704"/>
      <c r="EP277" s="704"/>
      <c r="EQ277" s="704"/>
      <c r="ER277" s="704"/>
      <c r="ES277" s="704"/>
      <c r="ET277" s="704"/>
      <c r="EU277" s="704"/>
      <c r="EV277" s="704"/>
      <c r="EW277" s="704"/>
      <c r="EX277" s="704"/>
      <c r="EY277" s="704"/>
      <c r="EZ277" s="704"/>
      <c r="FA277" s="704"/>
      <c r="FB277" s="704"/>
      <c r="FC277" s="704"/>
      <c r="FD277" s="704"/>
      <c r="FE277" s="704"/>
      <c r="FF277" s="704"/>
      <c r="FG277" s="704"/>
      <c r="FH277" s="704"/>
      <c r="FI277" s="706"/>
      <c r="FJ277" s="704"/>
      <c r="FK277" s="1035"/>
      <c r="FL277" s="704"/>
      <c r="FM277" s="704"/>
      <c r="FN277" s="704"/>
      <c r="FO277" s="704"/>
      <c r="FP277" s="704"/>
      <c r="FQ277" s="704"/>
      <c r="FR277" s="704"/>
      <c r="FS277" s="704"/>
      <c r="FT277" s="704"/>
      <c r="FU277" s="704"/>
      <c r="FV277" s="704"/>
      <c r="FW277" s="704"/>
      <c r="FX277" s="704"/>
      <c r="FY277" s="704"/>
      <c r="FZ277" s="704"/>
      <c r="GA277" s="704"/>
      <c r="GB277" s="704"/>
      <c r="GC277" s="704"/>
      <c r="GD277" s="704"/>
      <c r="GE277" s="704"/>
      <c r="GF277" s="704"/>
      <c r="GG277" s="704"/>
      <c r="GH277" s="704"/>
      <c r="GI277" s="704"/>
      <c r="GJ277" s="704"/>
      <c r="GK277" s="704"/>
      <c r="GL277" s="704"/>
      <c r="GM277" s="704"/>
      <c r="GN277" s="704"/>
      <c r="GO277" s="704"/>
      <c r="GP277" s="704"/>
      <c r="GQ277" s="704"/>
      <c r="GR277" s="704"/>
      <c r="GS277" s="704"/>
      <c r="GT277" s="704"/>
      <c r="GU277" s="704"/>
      <c r="GV277" s="704"/>
      <c r="GW277" s="704"/>
      <c r="GX277" s="704"/>
      <c r="GY277" s="704"/>
      <c r="GZ277" s="704"/>
      <c r="HA277" s="704"/>
      <c r="HB277" s="704"/>
      <c r="HC277" s="704"/>
      <c r="HD277" s="704"/>
      <c r="HE277" s="704"/>
      <c r="HF277" s="704"/>
      <c r="HG277" s="704"/>
      <c r="HH277" s="704"/>
      <c r="HI277" s="704"/>
      <c r="HJ277" s="704"/>
      <c r="HK277" s="704"/>
      <c r="HL277" s="704"/>
      <c r="HM277" s="704"/>
      <c r="HN277" s="704"/>
      <c r="HO277" s="704"/>
      <c r="HP277" s="704"/>
      <c r="HQ277" s="706"/>
      <c r="HR277" s="706"/>
      <c r="HV277" s="706"/>
      <c r="HW277" s="706"/>
      <c r="HX277" s="706"/>
      <c r="HY277" s="706"/>
      <c r="HZ277" s="706"/>
      <c r="IA277" s="706"/>
      <c r="IB277" s="706"/>
      <c r="IC277" s="706"/>
    </row>
    <row r="278" spans="1:243" s="1034" customFormat="1" ht="27" customHeight="1" x14ac:dyDescent="0.25">
      <c r="A278" s="1122">
        <v>308</v>
      </c>
      <c r="B278" s="694" t="s">
        <v>1316</v>
      </c>
      <c r="C278" s="696">
        <v>255</v>
      </c>
      <c r="D278" s="729">
        <v>672</v>
      </c>
      <c r="E278" s="729">
        <v>22</v>
      </c>
      <c r="F278" s="691" t="s">
        <v>1327</v>
      </c>
      <c r="G278" s="1036" t="s">
        <v>1345</v>
      </c>
      <c r="H278" s="767" t="s">
        <v>1127</v>
      </c>
      <c r="I278" s="752" t="s">
        <v>1113</v>
      </c>
      <c r="J278" s="761" t="s">
        <v>1135</v>
      </c>
      <c r="K278" s="753" t="s">
        <v>1115</v>
      </c>
      <c r="L278" s="753" t="s">
        <v>1116</v>
      </c>
      <c r="M278" s="753" t="s">
        <v>1199</v>
      </c>
      <c r="N278" s="753" t="s">
        <v>1317</v>
      </c>
      <c r="O278" s="753" t="s">
        <v>1317</v>
      </c>
      <c r="P278" s="753" t="s">
        <v>1317</v>
      </c>
      <c r="Q278" s="765" t="s">
        <v>1120</v>
      </c>
      <c r="R278" s="765" t="s">
        <v>1120</v>
      </c>
      <c r="S278" s="755">
        <v>2</v>
      </c>
      <c r="T278" s="769">
        <v>2.2000000000000002</v>
      </c>
      <c r="U278" s="771">
        <v>41640</v>
      </c>
      <c r="V278" s="772">
        <v>41791</v>
      </c>
      <c r="W278" s="731">
        <v>25</v>
      </c>
      <c r="X278" s="1081">
        <v>380000</v>
      </c>
      <c r="Y278" s="1081"/>
      <c r="Z278" s="1081">
        <f t="shared" si="33"/>
        <v>380000</v>
      </c>
      <c r="AA278" s="868"/>
      <c r="AB278" s="868"/>
      <c r="AC278" s="868"/>
      <c r="AD278" s="868"/>
      <c r="AE278" s="868"/>
      <c r="AF278" s="868"/>
      <c r="AG278" s="868"/>
      <c r="AH278" s="868">
        <v>380000</v>
      </c>
      <c r="AI278" s="868"/>
      <c r="AJ278" s="868"/>
      <c r="AK278" s="868"/>
      <c r="AL278" s="868"/>
      <c r="AM278" s="868">
        <f t="shared" si="34"/>
        <v>380000</v>
      </c>
      <c r="AN278" s="868">
        <f t="shared" si="35"/>
        <v>0</v>
      </c>
      <c r="AO278" s="915"/>
      <c r="AP278" s="868"/>
      <c r="AQ278" s="706"/>
      <c r="AR278" s="706"/>
      <c r="AS278" s="706"/>
      <c r="AT278" s="706"/>
      <c r="AU278" s="706"/>
      <c r="AV278" s="706"/>
      <c r="AW278" s="706"/>
      <c r="AX278" s="706"/>
      <c r="AY278" s="706"/>
      <c r="AZ278" s="706"/>
      <c r="BA278" s="706"/>
      <c r="BB278" s="706"/>
      <c r="BC278" s="706"/>
      <c r="BD278" s="706"/>
      <c r="BE278" s="706"/>
      <c r="BF278" s="706"/>
      <c r="BG278" s="706"/>
      <c r="BH278" s="706"/>
      <c r="BI278" s="706"/>
      <c r="BJ278" s="706"/>
      <c r="BK278" s="706"/>
      <c r="BL278" s="706"/>
      <c r="BM278" s="706"/>
      <c r="BN278" s="706"/>
      <c r="BO278" s="706"/>
      <c r="BP278" s="706"/>
      <c r="BQ278" s="706"/>
      <c r="BR278" s="706"/>
      <c r="BS278" s="706"/>
      <c r="BT278" s="706"/>
      <c r="BU278" s="706"/>
      <c r="BV278" s="706"/>
      <c r="BW278" s="706"/>
      <c r="BX278" s="706"/>
      <c r="BY278" s="706"/>
      <c r="BZ278" s="706"/>
      <c r="CA278" s="706"/>
      <c r="CB278" s="706"/>
      <c r="CC278" s="706"/>
      <c r="CD278" s="706"/>
      <c r="CE278" s="706"/>
      <c r="CF278" s="706"/>
      <c r="CG278" s="706"/>
      <c r="CH278" s="706"/>
      <c r="CI278" s="706"/>
      <c r="CJ278" s="706"/>
      <c r="CK278" s="706"/>
      <c r="CL278" s="706"/>
      <c r="CM278" s="706"/>
      <c r="CN278" s="706"/>
      <c r="CO278" s="706"/>
      <c r="CP278" s="706"/>
      <c r="CQ278" s="706"/>
      <c r="CR278" s="706"/>
      <c r="CS278" s="706"/>
      <c r="CT278" s="706"/>
      <c r="CU278" s="706"/>
      <c r="CV278" s="706"/>
      <c r="CW278" s="706"/>
      <c r="CX278" s="706"/>
      <c r="CY278" s="706"/>
      <c r="CZ278" s="706"/>
      <c r="DA278" s="706"/>
      <c r="DB278" s="706"/>
      <c r="DC278" s="706"/>
      <c r="DD278" s="706"/>
      <c r="DE278" s="706"/>
      <c r="DF278" s="706"/>
      <c r="DG278" s="706"/>
      <c r="DH278" s="706"/>
      <c r="DI278" s="706"/>
      <c r="DJ278" s="706"/>
      <c r="DK278" s="706"/>
      <c r="DL278" s="706"/>
      <c r="DM278" s="706"/>
      <c r="DN278" s="706"/>
      <c r="DO278" s="706"/>
      <c r="DP278" s="706"/>
      <c r="DQ278" s="706"/>
      <c r="DR278" s="706"/>
      <c r="DS278" s="706"/>
      <c r="DT278" s="706"/>
      <c r="DU278" s="706"/>
      <c r="DV278" s="706"/>
      <c r="DW278" s="706"/>
      <c r="DX278" s="706"/>
      <c r="DY278" s="706"/>
      <c r="DZ278" s="706"/>
      <c r="EA278" s="706"/>
      <c r="EB278" s="706"/>
      <c r="EC278" s="706"/>
      <c r="ED278" s="704"/>
      <c r="EE278" s="704"/>
      <c r="EF278" s="706"/>
      <c r="EG278" s="706"/>
      <c r="EH278" s="704"/>
      <c r="EI278" s="704"/>
      <c r="EJ278" s="704"/>
      <c r="EK278" s="704"/>
      <c r="EL278" s="704"/>
      <c r="EM278" s="704"/>
      <c r="EN278" s="704"/>
      <c r="EO278" s="704"/>
      <c r="EP278" s="704"/>
      <c r="EQ278" s="704"/>
      <c r="ER278" s="704"/>
      <c r="ES278" s="704"/>
      <c r="ET278" s="704"/>
      <c r="EU278" s="704"/>
      <c r="EV278" s="704"/>
      <c r="EW278" s="704"/>
      <c r="EX278" s="704"/>
      <c r="EY278" s="704"/>
      <c r="EZ278" s="704"/>
      <c r="FA278" s="704"/>
      <c r="FB278" s="704"/>
      <c r="FC278" s="704"/>
      <c r="FD278" s="704"/>
      <c r="FE278" s="704"/>
      <c r="FF278" s="704"/>
      <c r="FG278" s="704"/>
      <c r="FH278" s="704"/>
      <c r="FI278" s="706"/>
      <c r="FJ278" s="704"/>
      <c r="FK278" s="1035"/>
      <c r="FL278" s="704"/>
      <c r="FM278" s="704"/>
      <c r="FN278" s="704"/>
      <c r="FO278" s="704"/>
      <c r="FP278" s="704"/>
      <c r="FQ278" s="704"/>
      <c r="FR278" s="704"/>
      <c r="FS278" s="704"/>
      <c r="FT278" s="704"/>
      <c r="FU278" s="704"/>
      <c r="FV278" s="704"/>
      <c r="FW278" s="704"/>
      <c r="FX278" s="704"/>
      <c r="FY278" s="704"/>
      <c r="FZ278" s="704"/>
      <c r="GA278" s="704"/>
      <c r="GB278" s="704"/>
      <c r="GC278" s="704"/>
      <c r="GD278" s="704"/>
      <c r="GE278" s="704"/>
      <c r="GF278" s="704"/>
      <c r="GG278" s="704"/>
      <c r="GH278" s="704"/>
      <c r="GI278" s="704"/>
      <c r="GJ278" s="704"/>
      <c r="GK278" s="704"/>
      <c r="GL278" s="704"/>
      <c r="GM278" s="704"/>
      <c r="GN278" s="704"/>
      <c r="GO278" s="704"/>
      <c r="GP278" s="704"/>
      <c r="GQ278" s="704"/>
      <c r="GR278" s="704"/>
      <c r="GS278" s="704"/>
      <c r="GT278" s="704"/>
      <c r="GU278" s="704"/>
      <c r="GV278" s="704"/>
      <c r="GW278" s="704"/>
      <c r="GX278" s="704"/>
      <c r="GY278" s="704"/>
      <c r="GZ278" s="704"/>
      <c r="HA278" s="704"/>
      <c r="HB278" s="704"/>
      <c r="HC278" s="704"/>
      <c r="HD278" s="704"/>
      <c r="HE278" s="704"/>
      <c r="HF278" s="704"/>
      <c r="HG278" s="704"/>
      <c r="HH278" s="704"/>
      <c r="HI278" s="704"/>
      <c r="HJ278" s="704"/>
      <c r="HK278" s="704"/>
      <c r="HL278" s="704"/>
      <c r="HM278" s="704"/>
      <c r="HN278" s="704"/>
      <c r="HO278" s="704"/>
      <c r="HP278" s="704"/>
      <c r="HQ278" s="704"/>
      <c r="HR278" s="704"/>
    </row>
    <row r="279" spans="1:243" s="1034" customFormat="1" ht="27" customHeight="1" x14ac:dyDescent="0.25">
      <c r="A279" s="691">
        <v>309</v>
      </c>
      <c r="B279" s="694" t="s">
        <v>1316</v>
      </c>
      <c r="C279" s="696">
        <v>255</v>
      </c>
      <c r="D279" s="697">
        <v>672</v>
      </c>
      <c r="E279" s="707">
        <v>23</v>
      </c>
      <c r="F279" s="696" t="s">
        <v>1327</v>
      </c>
      <c r="G279" s="1036" t="s">
        <v>1346</v>
      </c>
      <c r="H279" s="767" t="s">
        <v>1127</v>
      </c>
      <c r="I279" s="752" t="s">
        <v>1113</v>
      </c>
      <c r="J279" s="761" t="s">
        <v>1135</v>
      </c>
      <c r="K279" s="753" t="s">
        <v>1115</v>
      </c>
      <c r="L279" s="753" t="s">
        <v>1116</v>
      </c>
      <c r="M279" s="753" t="s">
        <v>1199</v>
      </c>
      <c r="N279" s="753" t="s">
        <v>1317</v>
      </c>
      <c r="O279" s="753" t="s">
        <v>1317</v>
      </c>
      <c r="P279" s="780" t="s">
        <v>1554</v>
      </c>
      <c r="Q279" s="765" t="s">
        <v>1120</v>
      </c>
      <c r="R279" s="765" t="s">
        <v>1120</v>
      </c>
      <c r="S279" s="755">
        <v>2</v>
      </c>
      <c r="T279" s="769">
        <v>2.2000000000000002</v>
      </c>
      <c r="U279" s="771">
        <v>41640</v>
      </c>
      <c r="V279" s="772">
        <v>41791</v>
      </c>
      <c r="W279" s="731">
        <v>25</v>
      </c>
      <c r="X279" s="1081">
        <v>250000</v>
      </c>
      <c r="Y279" s="1081"/>
      <c r="Z279" s="1081">
        <f t="shared" si="33"/>
        <v>250000</v>
      </c>
      <c r="AA279" s="868"/>
      <c r="AB279" s="868"/>
      <c r="AC279" s="868"/>
      <c r="AD279" s="868">
        <v>100000</v>
      </c>
      <c r="AE279" s="868">
        <v>150000</v>
      </c>
      <c r="AF279" s="868"/>
      <c r="AG279" s="868"/>
      <c r="AH279" s="868"/>
      <c r="AI279" s="868"/>
      <c r="AJ279" s="868"/>
      <c r="AK279" s="868"/>
      <c r="AL279" s="868"/>
      <c r="AM279" s="868">
        <f t="shared" si="34"/>
        <v>250000</v>
      </c>
      <c r="AN279" s="868">
        <f t="shared" si="35"/>
        <v>0</v>
      </c>
      <c r="AO279" s="915">
        <v>500000</v>
      </c>
      <c r="AP279" s="868">
        <v>250000</v>
      </c>
      <c r="AQ279" s="706"/>
      <c r="AR279" s="706"/>
      <c r="AS279" s="706"/>
      <c r="AT279" s="706"/>
      <c r="AU279" s="706"/>
      <c r="AV279" s="706"/>
      <c r="AW279" s="706"/>
      <c r="AX279" s="706"/>
      <c r="AY279" s="706"/>
      <c r="AZ279" s="706"/>
      <c r="BA279" s="706"/>
      <c r="BB279" s="706"/>
      <c r="BC279" s="706"/>
      <c r="BD279" s="706"/>
      <c r="BE279" s="706"/>
      <c r="BF279" s="706"/>
      <c r="BG279" s="706"/>
      <c r="BH279" s="706"/>
      <c r="BI279" s="706"/>
      <c r="BJ279" s="706"/>
      <c r="BK279" s="706"/>
      <c r="BL279" s="706"/>
      <c r="BM279" s="706"/>
      <c r="BN279" s="706"/>
      <c r="BO279" s="706"/>
      <c r="BP279" s="706"/>
      <c r="BQ279" s="706"/>
      <c r="BR279" s="706"/>
      <c r="BS279" s="706"/>
      <c r="BT279" s="706"/>
      <c r="BU279" s="706"/>
      <c r="BV279" s="706"/>
      <c r="BW279" s="706"/>
      <c r="BX279" s="706"/>
      <c r="BY279" s="706"/>
      <c r="BZ279" s="706"/>
      <c r="CA279" s="706"/>
      <c r="CB279" s="706"/>
      <c r="CC279" s="706"/>
      <c r="CD279" s="706"/>
      <c r="CE279" s="706"/>
      <c r="CF279" s="706"/>
      <c r="CG279" s="706"/>
      <c r="CH279" s="706"/>
      <c r="CI279" s="706"/>
      <c r="CJ279" s="706"/>
      <c r="CK279" s="706"/>
      <c r="CL279" s="706"/>
      <c r="CM279" s="706"/>
      <c r="CN279" s="706"/>
      <c r="CO279" s="706"/>
      <c r="CP279" s="706"/>
      <c r="CQ279" s="706"/>
      <c r="CR279" s="706"/>
      <c r="CS279" s="706"/>
      <c r="CT279" s="706"/>
      <c r="CU279" s="706"/>
      <c r="CV279" s="706"/>
      <c r="CW279" s="706"/>
      <c r="CX279" s="706"/>
      <c r="CY279" s="706"/>
      <c r="CZ279" s="706"/>
      <c r="DA279" s="706"/>
      <c r="DB279" s="706"/>
      <c r="DC279" s="706"/>
      <c r="DD279" s="706"/>
      <c r="DE279" s="706"/>
      <c r="DF279" s="706"/>
      <c r="DG279" s="706"/>
      <c r="DH279" s="706"/>
      <c r="DI279" s="706"/>
      <c r="DJ279" s="706"/>
      <c r="DK279" s="706"/>
      <c r="DL279" s="706"/>
      <c r="DM279" s="706"/>
      <c r="DN279" s="706"/>
      <c r="DO279" s="706"/>
      <c r="DP279" s="706"/>
      <c r="DQ279" s="706"/>
      <c r="DR279" s="706"/>
      <c r="DS279" s="706"/>
      <c r="DT279" s="706"/>
      <c r="DU279" s="706"/>
      <c r="DV279" s="706"/>
      <c r="DW279" s="706"/>
      <c r="DX279" s="706"/>
      <c r="DY279" s="706"/>
      <c r="DZ279" s="706"/>
      <c r="EA279" s="706"/>
      <c r="EB279" s="706"/>
      <c r="EC279" s="706"/>
      <c r="ED279" s="704"/>
      <c r="EE279" s="704"/>
      <c r="EF279" s="706"/>
      <c r="EG279" s="706"/>
      <c r="EH279" s="704"/>
      <c r="EI279" s="704"/>
      <c r="EJ279" s="704"/>
      <c r="EK279" s="704"/>
      <c r="EL279" s="704"/>
      <c r="EM279" s="704"/>
      <c r="EN279" s="704"/>
      <c r="EO279" s="704"/>
      <c r="EP279" s="704"/>
      <c r="EQ279" s="704"/>
      <c r="ER279" s="704"/>
      <c r="ES279" s="704"/>
      <c r="ET279" s="704"/>
      <c r="EU279" s="704"/>
      <c r="EV279" s="704"/>
      <c r="EW279" s="704"/>
      <c r="EX279" s="704"/>
      <c r="EY279" s="704"/>
      <c r="EZ279" s="704"/>
      <c r="FA279" s="704"/>
      <c r="FB279" s="704"/>
      <c r="FC279" s="704"/>
      <c r="FD279" s="704"/>
      <c r="FE279" s="704"/>
      <c r="FF279" s="704"/>
      <c r="FG279" s="704"/>
      <c r="FH279" s="704"/>
      <c r="FI279" s="706"/>
      <c r="FJ279" s="704"/>
      <c r="FK279" s="1035"/>
      <c r="FL279" s="704"/>
      <c r="FM279" s="704"/>
      <c r="FN279" s="704"/>
      <c r="FO279" s="704"/>
      <c r="FP279" s="704"/>
      <c r="FQ279" s="704"/>
      <c r="FR279" s="704"/>
      <c r="FS279" s="704"/>
      <c r="FT279" s="704"/>
      <c r="FU279" s="704"/>
      <c r="FV279" s="704"/>
      <c r="FW279" s="704"/>
      <c r="FX279" s="704"/>
      <c r="FY279" s="704"/>
      <c r="FZ279" s="704"/>
      <c r="GA279" s="704"/>
      <c r="GB279" s="704"/>
      <c r="GC279" s="704"/>
      <c r="GD279" s="704"/>
      <c r="GE279" s="704"/>
      <c r="GF279" s="704"/>
      <c r="GG279" s="704"/>
      <c r="GH279" s="704"/>
      <c r="GI279" s="704"/>
      <c r="GJ279" s="704"/>
      <c r="GK279" s="704"/>
      <c r="GL279" s="704"/>
      <c r="GM279" s="704"/>
      <c r="GN279" s="704"/>
      <c r="GO279" s="704"/>
      <c r="GP279" s="704"/>
      <c r="GQ279" s="704"/>
      <c r="GR279" s="704"/>
      <c r="GS279" s="704"/>
      <c r="GT279" s="704"/>
      <c r="GU279" s="704"/>
      <c r="GV279" s="704"/>
      <c r="GW279" s="704"/>
      <c r="GX279" s="704"/>
      <c r="GY279" s="704"/>
      <c r="GZ279" s="704"/>
      <c r="HA279" s="704"/>
      <c r="HB279" s="704"/>
      <c r="HC279" s="704"/>
      <c r="HD279" s="704"/>
      <c r="HE279" s="704"/>
      <c r="HF279" s="704"/>
      <c r="HG279" s="704"/>
      <c r="HH279" s="704"/>
      <c r="HI279" s="704"/>
      <c r="HJ279" s="704"/>
      <c r="HK279" s="704"/>
      <c r="HL279" s="704"/>
      <c r="HM279" s="704"/>
      <c r="HN279" s="704"/>
      <c r="HO279" s="704"/>
      <c r="HP279" s="704"/>
      <c r="HQ279" s="706"/>
      <c r="HR279" s="706"/>
    </row>
    <row r="280" spans="1:243" s="1034" customFormat="1" ht="27" customHeight="1" x14ac:dyDescent="0.25">
      <c r="A280" s="691">
        <v>310</v>
      </c>
      <c r="B280" s="694" t="s">
        <v>1316</v>
      </c>
      <c r="C280" s="691">
        <v>255</v>
      </c>
      <c r="D280" s="729">
        <v>672</v>
      </c>
      <c r="E280" s="707">
        <v>24</v>
      </c>
      <c r="F280" s="696" t="s">
        <v>1327</v>
      </c>
      <c r="G280" s="691" t="s">
        <v>1343</v>
      </c>
      <c r="H280" s="767" t="s">
        <v>1127</v>
      </c>
      <c r="I280" s="752" t="s">
        <v>1113</v>
      </c>
      <c r="J280" s="761" t="s">
        <v>1135</v>
      </c>
      <c r="K280" s="753" t="s">
        <v>1115</v>
      </c>
      <c r="L280" s="753" t="s">
        <v>1116</v>
      </c>
      <c r="M280" s="753" t="s">
        <v>1199</v>
      </c>
      <c r="N280" s="753" t="s">
        <v>1317</v>
      </c>
      <c r="O280" s="753" t="s">
        <v>1317</v>
      </c>
      <c r="P280" s="780" t="s">
        <v>1554</v>
      </c>
      <c r="Q280" s="781">
        <v>28</v>
      </c>
      <c r="R280" s="781" t="s">
        <v>1344</v>
      </c>
      <c r="S280" s="755">
        <v>2</v>
      </c>
      <c r="T280" s="769">
        <v>2.2000000000000002</v>
      </c>
      <c r="U280" s="771">
        <v>41640</v>
      </c>
      <c r="V280" s="772">
        <v>41791</v>
      </c>
      <c r="W280" s="731">
        <v>25</v>
      </c>
      <c r="X280" s="1081">
        <v>8250000</v>
      </c>
      <c r="Y280" s="1081"/>
      <c r="Z280" s="1081">
        <f t="shared" si="33"/>
        <v>8250000</v>
      </c>
      <c r="AA280" s="868"/>
      <c r="AB280" s="868">
        <v>1375000</v>
      </c>
      <c r="AC280" s="868">
        <v>1375000</v>
      </c>
      <c r="AD280" s="868">
        <v>1375000</v>
      </c>
      <c r="AE280" s="868">
        <v>1375000</v>
      </c>
      <c r="AF280" s="868">
        <v>1375000</v>
      </c>
      <c r="AG280" s="868">
        <v>1375000</v>
      </c>
      <c r="AH280" s="868"/>
      <c r="AI280" s="868"/>
      <c r="AJ280" s="868"/>
      <c r="AK280" s="868"/>
      <c r="AL280" s="868"/>
      <c r="AM280" s="868">
        <f t="shared" si="34"/>
        <v>8250000</v>
      </c>
      <c r="AN280" s="868">
        <f t="shared" si="35"/>
        <v>0</v>
      </c>
      <c r="AO280" s="915"/>
      <c r="AP280" s="868"/>
      <c r="AQ280" s="706"/>
      <c r="AR280" s="706"/>
      <c r="AS280" s="706"/>
      <c r="AT280" s="706"/>
      <c r="AU280" s="706"/>
      <c r="AV280" s="706"/>
      <c r="AW280" s="706"/>
      <c r="AX280" s="706"/>
      <c r="AY280" s="706"/>
      <c r="AZ280" s="706"/>
      <c r="BA280" s="706"/>
      <c r="BB280" s="706"/>
      <c r="BC280" s="706"/>
      <c r="BD280" s="706"/>
      <c r="BE280" s="706"/>
      <c r="BF280" s="706"/>
      <c r="BG280" s="706"/>
      <c r="BH280" s="706"/>
      <c r="BI280" s="706"/>
      <c r="BJ280" s="706"/>
      <c r="BK280" s="706"/>
      <c r="BL280" s="706"/>
      <c r="BM280" s="706"/>
      <c r="BN280" s="706"/>
      <c r="BO280" s="706"/>
      <c r="BP280" s="706"/>
      <c r="BQ280" s="706"/>
      <c r="BR280" s="706"/>
      <c r="BS280" s="706"/>
      <c r="BT280" s="706"/>
      <c r="BU280" s="706"/>
      <c r="BV280" s="706"/>
      <c r="BW280" s="706"/>
      <c r="BX280" s="706"/>
      <c r="BY280" s="706"/>
      <c r="BZ280" s="706"/>
      <c r="CA280" s="706"/>
      <c r="CB280" s="706"/>
      <c r="CC280" s="706"/>
      <c r="CD280" s="706"/>
      <c r="CE280" s="706"/>
      <c r="CF280" s="706"/>
      <c r="CG280" s="706"/>
      <c r="CH280" s="706"/>
      <c r="CI280" s="706"/>
      <c r="CJ280" s="706"/>
      <c r="CK280" s="706"/>
      <c r="CL280" s="706"/>
      <c r="CM280" s="706"/>
      <c r="CN280" s="706"/>
      <c r="CO280" s="706"/>
      <c r="CP280" s="706"/>
      <c r="CQ280" s="706"/>
      <c r="CR280" s="706"/>
      <c r="CS280" s="706"/>
      <c r="CT280" s="706"/>
      <c r="CU280" s="706"/>
      <c r="CV280" s="706"/>
      <c r="CW280" s="706"/>
      <c r="CX280" s="706"/>
      <c r="CY280" s="706"/>
      <c r="CZ280" s="706"/>
      <c r="DA280" s="706"/>
      <c r="DB280" s="706"/>
      <c r="DC280" s="706"/>
      <c r="DD280" s="706"/>
      <c r="DE280" s="706"/>
      <c r="DF280" s="706"/>
      <c r="DG280" s="706"/>
      <c r="DH280" s="706"/>
      <c r="DI280" s="706"/>
      <c r="DJ280" s="706"/>
      <c r="DK280" s="706"/>
      <c r="DL280" s="706"/>
      <c r="DM280" s="706"/>
      <c r="DN280" s="706"/>
      <c r="DO280" s="706"/>
      <c r="DP280" s="706"/>
      <c r="DQ280" s="706"/>
      <c r="DR280" s="706"/>
      <c r="DS280" s="706"/>
      <c r="DT280" s="706"/>
      <c r="DU280" s="706"/>
      <c r="DV280" s="706"/>
      <c r="DW280" s="706"/>
      <c r="DX280" s="706"/>
      <c r="DY280" s="706"/>
      <c r="DZ280" s="706"/>
      <c r="EA280" s="706"/>
      <c r="EB280" s="706"/>
      <c r="EC280" s="706"/>
      <c r="ED280" s="704"/>
      <c r="EE280" s="704"/>
      <c r="EF280" s="706"/>
      <c r="EG280" s="706"/>
      <c r="EH280" s="704"/>
      <c r="EI280" s="704"/>
      <c r="EJ280" s="704"/>
      <c r="EK280" s="704"/>
      <c r="EL280" s="704"/>
      <c r="EM280" s="704"/>
      <c r="EN280" s="704"/>
      <c r="EO280" s="704"/>
      <c r="EP280" s="704"/>
      <c r="EQ280" s="704"/>
      <c r="ER280" s="704"/>
      <c r="ES280" s="704"/>
      <c r="ET280" s="704"/>
      <c r="EU280" s="704"/>
      <c r="EV280" s="704"/>
      <c r="EW280" s="704"/>
      <c r="EX280" s="704"/>
      <c r="EY280" s="704"/>
      <c r="EZ280" s="704"/>
      <c r="FA280" s="704"/>
      <c r="FB280" s="704"/>
      <c r="FC280" s="704"/>
      <c r="FD280" s="704"/>
      <c r="FE280" s="704"/>
      <c r="FF280" s="704"/>
      <c r="FG280" s="704"/>
      <c r="FH280" s="704"/>
      <c r="FI280" s="706"/>
      <c r="FJ280" s="704"/>
      <c r="FK280" s="1035"/>
      <c r="FL280" s="704"/>
      <c r="FM280" s="704"/>
      <c r="FN280" s="704"/>
      <c r="FO280" s="704"/>
      <c r="FP280" s="704"/>
      <c r="FQ280" s="704"/>
      <c r="FR280" s="704"/>
      <c r="FS280" s="704"/>
      <c r="FT280" s="704"/>
      <c r="FU280" s="704"/>
      <c r="FV280" s="704"/>
      <c r="FW280" s="704"/>
      <c r="FX280" s="704"/>
      <c r="FY280" s="704"/>
      <c r="FZ280" s="704"/>
      <c r="GA280" s="704"/>
      <c r="GB280" s="704"/>
      <c r="GC280" s="704"/>
      <c r="GD280" s="704"/>
      <c r="GE280" s="704"/>
      <c r="GF280" s="704"/>
      <c r="GG280" s="704"/>
      <c r="GH280" s="704"/>
      <c r="GI280" s="704"/>
      <c r="GJ280" s="704"/>
      <c r="GK280" s="704"/>
      <c r="GL280" s="704"/>
      <c r="GM280" s="704"/>
      <c r="GN280" s="704"/>
      <c r="GO280" s="704"/>
      <c r="GP280" s="704"/>
      <c r="GQ280" s="704"/>
      <c r="GR280" s="704"/>
      <c r="GS280" s="704"/>
      <c r="GT280" s="704"/>
      <c r="GU280" s="704"/>
      <c r="GV280" s="704"/>
      <c r="GW280" s="704"/>
      <c r="GX280" s="704"/>
      <c r="GY280" s="704"/>
      <c r="GZ280" s="704"/>
      <c r="HA280" s="704"/>
      <c r="HB280" s="704"/>
      <c r="HC280" s="704"/>
      <c r="HD280" s="704"/>
      <c r="HE280" s="704"/>
      <c r="HF280" s="704"/>
      <c r="HG280" s="704"/>
      <c r="HH280" s="704"/>
      <c r="HI280" s="704"/>
      <c r="HJ280" s="704"/>
      <c r="HK280" s="704"/>
      <c r="HL280" s="704"/>
      <c r="HM280" s="704"/>
      <c r="HN280" s="704"/>
      <c r="HO280" s="704"/>
      <c r="HP280" s="704"/>
      <c r="HQ280" s="706"/>
      <c r="HR280" s="706"/>
      <c r="HV280" s="706"/>
      <c r="HW280" s="706"/>
      <c r="HX280" s="706"/>
      <c r="HY280" s="706"/>
      <c r="HZ280" s="706"/>
      <c r="IA280" s="706"/>
      <c r="IB280" s="706"/>
      <c r="IC280" s="706"/>
    </row>
    <row r="281" spans="1:243" s="1034" customFormat="1" ht="27" customHeight="1" x14ac:dyDescent="0.25">
      <c r="A281" s="1122">
        <v>367</v>
      </c>
      <c r="B281" s="694" t="s">
        <v>1316</v>
      </c>
      <c r="C281" s="691">
        <v>255</v>
      </c>
      <c r="D281" s="697">
        <v>972</v>
      </c>
      <c r="E281" s="707">
        <v>1</v>
      </c>
      <c r="F281" s="696" t="s">
        <v>1327</v>
      </c>
      <c r="G281" s="696" t="s">
        <v>1328</v>
      </c>
      <c r="H281" s="761" t="s">
        <v>1329</v>
      </c>
      <c r="I281" s="752" t="s">
        <v>1138</v>
      </c>
      <c r="J281" s="761" t="s">
        <v>1135</v>
      </c>
      <c r="K281" s="753" t="s">
        <v>1115</v>
      </c>
      <c r="L281" s="753" t="s">
        <v>1116</v>
      </c>
      <c r="M281" s="753" t="s">
        <v>1199</v>
      </c>
      <c r="N281" s="753" t="s">
        <v>1317</v>
      </c>
      <c r="O281" s="753" t="s">
        <v>1317</v>
      </c>
      <c r="P281" s="780" t="s">
        <v>1554</v>
      </c>
      <c r="Q281" s="765" t="s">
        <v>1120</v>
      </c>
      <c r="R281" s="765" t="s">
        <v>1120</v>
      </c>
      <c r="S281" s="755">
        <v>2</v>
      </c>
      <c r="T281" s="769">
        <v>2.2000000000000002</v>
      </c>
      <c r="U281" s="771">
        <v>41456</v>
      </c>
      <c r="V281" s="772">
        <v>41791</v>
      </c>
      <c r="W281" s="701">
        <v>25</v>
      </c>
      <c r="X281" s="1081">
        <v>5360000</v>
      </c>
      <c r="Y281" s="1082">
        <v>10877000</v>
      </c>
      <c r="Z281" s="1081">
        <f t="shared" si="33"/>
        <v>16237000</v>
      </c>
      <c r="AA281" s="868">
        <v>1000000</v>
      </c>
      <c r="AB281" s="868">
        <v>1000000</v>
      </c>
      <c r="AC281" s="868">
        <v>1000000</v>
      </c>
      <c r="AD281" s="868">
        <f>5360000</f>
        <v>5360000</v>
      </c>
      <c r="AE281" s="868">
        <v>1000000</v>
      </c>
      <c r="AF281" s="868">
        <v>1000000</v>
      </c>
      <c r="AG281" s="868">
        <v>1000000</v>
      </c>
      <c r="AH281" s="868">
        <v>1000000</v>
      </c>
      <c r="AI281" s="868">
        <v>1000000</v>
      </c>
      <c r="AJ281" s="868">
        <v>1000000</v>
      </c>
      <c r="AK281" s="868">
        <v>1000000</v>
      </c>
      <c r="AL281" s="868">
        <v>877000</v>
      </c>
      <c r="AM281" s="868">
        <f t="shared" si="34"/>
        <v>16237000</v>
      </c>
      <c r="AN281" s="868">
        <f t="shared" si="35"/>
        <v>0</v>
      </c>
      <c r="AO281" s="915"/>
      <c r="AP281" s="868"/>
      <c r="AQ281" s="706"/>
      <c r="AR281" s="706"/>
      <c r="AS281" s="706"/>
      <c r="AT281" s="706"/>
      <c r="AU281" s="706"/>
      <c r="AV281" s="706"/>
      <c r="AW281" s="706"/>
      <c r="AX281" s="706"/>
      <c r="AY281" s="706"/>
      <c r="AZ281" s="706"/>
      <c r="BA281" s="706"/>
      <c r="BB281" s="706"/>
      <c r="BC281" s="706"/>
      <c r="BD281" s="706"/>
      <c r="BE281" s="706"/>
      <c r="BF281" s="706"/>
      <c r="BG281" s="706"/>
      <c r="BH281" s="706"/>
      <c r="BI281" s="706"/>
      <c r="BJ281" s="706"/>
      <c r="BK281" s="706"/>
      <c r="BL281" s="706"/>
      <c r="BM281" s="706"/>
      <c r="BN281" s="706"/>
      <c r="BO281" s="706"/>
      <c r="BP281" s="706"/>
      <c r="BQ281" s="706"/>
      <c r="BR281" s="706"/>
      <c r="BS281" s="706"/>
      <c r="BT281" s="706"/>
      <c r="BU281" s="706"/>
      <c r="BV281" s="706"/>
      <c r="BW281" s="706"/>
      <c r="BX281" s="706"/>
      <c r="BY281" s="706"/>
      <c r="BZ281" s="706"/>
      <c r="CA281" s="706"/>
      <c r="CB281" s="706"/>
      <c r="CC281" s="706"/>
      <c r="CD281" s="706"/>
      <c r="CE281" s="706"/>
      <c r="CF281" s="706"/>
      <c r="CG281" s="706"/>
      <c r="CH281" s="706"/>
      <c r="CI281" s="706"/>
      <c r="CJ281" s="706"/>
      <c r="CK281" s="706"/>
      <c r="CL281" s="706"/>
      <c r="CM281" s="706"/>
      <c r="CN281" s="706"/>
      <c r="CO281" s="706"/>
      <c r="CP281" s="706"/>
      <c r="CQ281" s="706"/>
      <c r="CR281" s="706"/>
      <c r="CS281" s="706"/>
      <c r="CT281" s="706"/>
      <c r="CU281" s="706"/>
      <c r="CV281" s="706"/>
      <c r="CW281" s="706"/>
      <c r="CX281" s="706"/>
      <c r="CY281" s="706"/>
      <c r="CZ281" s="706"/>
      <c r="DA281" s="706"/>
      <c r="DB281" s="706"/>
      <c r="DC281" s="706"/>
      <c r="DD281" s="706"/>
      <c r="DE281" s="706"/>
      <c r="DF281" s="706"/>
      <c r="DG281" s="706"/>
      <c r="DH281" s="706"/>
      <c r="DI281" s="706"/>
      <c r="DJ281" s="706"/>
      <c r="DK281" s="706"/>
      <c r="DL281" s="706"/>
      <c r="DM281" s="706"/>
      <c r="DN281" s="706"/>
      <c r="DO281" s="706"/>
      <c r="DP281" s="706"/>
      <c r="DQ281" s="706"/>
      <c r="DR281" s="706"/>
      <c r="DS281" s="706"/>
      <c r="DT281" s="706"/>
      <c r="DU281" s="706"/>
      <c r="DV281" s="706"/>
      <c r="DW281" s="706"/>
      <c r="DX281" s="706"/>
      <c r="DY281" s="706"/>
      <c r="DZ281" s="706"/>
      <c r="EA281" s="706"/>
      <c r="EB281" s="706"/>
      <c r="EC281" s="704"/>
      <c r="ED281" s="704"/>
      <c r="EE281" s="704"/>
      <c r="EF281" s="706"/>
      <c r="EG281" s="706"/>
      <c r="EH281" s="706"/>
      <c r="EI281" s="706"/>
      <c r="EJ281" s="706"/>
      <c r="EK281" s="706"/>
      <c r="EL281" s="706"/>
      <c r="EM281" s="706"/>
      <c r="EN281" s="706"/>
      <c r="EO281" s="706"/>
      <c r="EP281" s="706"/>
      <c r="EQ281" s="706"/>
      <c r="ER281" s="706"/>
      <c r="ES281" s="706"/>
      <c r="ET281" s="706"/>
      <c r="EU281" s="706"/>
      <c r="EV281" s="706"/>
      <c r="EW281" s="706"/>
      <c r="EX281" s="706"/>
      <c r="EY281" s="706"/>
      <c r="EZ281" s="706"/>
      <c r="FA281" s="706"/>
      <c r="FB281" s="706"/>
      <c r="FC281" s="706"/>
      <c r="FD281" s="706"/>
      <c r="FE281" s="706"/>
      <c r="FF281" s="706"/>
      <c r="FG281" s="706"/>
      <c r="FH281" s="706"/>
      <c r="FI281" s="704"/>
      <c r="FJ281" s="706"/>
      <c r="FK281" s="1035"/>
      <c r="FL281" s="706"/>
      <c r="FM281" s="706"/>
      <c r="FN281" s="706"/>
      <c r="FO281" s="706"/>
      <c r="FP281" s="706"/>
      <c r="FQ281" s="706"/>
      <c r="FR281" s="706"/>
      <c r="FS281" s="706"/>
      <c r="FT281" s="706"/>
      <c r="FU281" s="706"/>
      <c r="FV281" s="706"/>
      <c r="FW281" s="706"/>
      <c r="FX281" s="706"/>
      <c r="FY281" s="706"/>
      <c r="FZ281" s="706"/>
      <c r="GA281" s="706"/>
      <c r="GB281" s="706"/>
      <c r="GC281" s="706"/>
      <c r="GD281" s="706"/>
      <c r="GE281" s="706"/>
      <c r="GF281" s="706"/>
      <c r="GG281" s="706"/>
      <c r="GH281" s="706"/>
      <c r="GI281" s="706"/>
      <c r="GJ281" s="706"/>
      <c r="GK281" s="706"/>
      <c r="GL281" s="706"/>
      <c r="GM281" s="704"/>
      <c r="GN281" s="704"/>
      <c r="GO281" s="704"/>
      <c r="GP281" s="704"/>
      <c r="GQ281" s="704"/>
      <c r="GR281" s="704"/>
      <c r="GS281" s="704"/>
      <c r="GT281" s="704"/>
      <c r="GU281" s="704"/>
      <c r="GV281" s="704"/>
      <c r="GW281" s="704"/>
      <c r="GX281" s="704"/>
      <c r="GY281" s="704"/>
      <c r="GZ281" s="704"/>
      <c r="HA281" s="704"/>
      <c r="HB281" s="704"/>
      <c r="HC281" s="704"/>
      <c r="HD281" s="704"/>
      <c r="HE281" s="704"/>
      <c r="HF281" s="704"/>
      <c r="HG281" s="704"/>
      <c r="HH281" s="704"/>
      <c r="HI281" s="704"/>
      <c r="HJ281" s="704"/>
      <c r="HK281" s="704"/>
      <c r="HL281" s="704"/>
      <c r="HM281" s="704"/>
      <c r="HN281" s="704"/>
      <c r="HO281" s="704"/>
      <c r="HP281" s="704"/>
      <c r="HQ281" s="706"/>
      <c r="HR281" s="706"/>
      <c r="HV281" s="706"/>
      <c r="HW281" s="706"/>
      <c r="HX281" s="706"/>
      <c r="HY281" s="706"/>
      <c r="HZ281" s="706"/>
      <c r="IA281" s="706"/>
      <c r="IB281" s="706"/>
      <c r="IC281" s="706"/>
    </row>
    <row r="282" spans="1:243" s="1034" customFormat="1" ht="27" customHeight="1" x14ac:dyDescent="0.25">
      <c r="A282" s="691">
        <v>169</v>
      </c>
      <c r="B282" s="694" t="s">
        <v>1316</v>
      </c>
      <c r="C282" s="696">
        <v>257</v>
      </c>
      <c r="D282" s="697">
        <v>536</v>
      </c>
      <c r="E282" s="707">
        <v>1</v>
      </c>
      <c r="F282" s="696" t="s">
        <v>1123</v>
      </c>
      <c r="G282" s="696" t="s">
        <v>1349</v>
      </c>
      <c r="H282" s="767" t="s">
        <v>1112</v>
      </c>
      <c r="I282" s="752" t="s">
        <v>1113</v>
      </c>
      <c r="J282" s="761" t="s">
        <v>1135</v>
      </c>
      <c r="K282" s="753" t="s">
        <v>1115</v>
      </c>
      <c r="L282" s="753" t="s">
        <v>1116</v>
      </c>
      <c r="M282" s="753" t="s">
        <v>1199</v>
      </c>
      <c r="N282" s="753" t="s">
        <v>1317</v>
      </c>
      <c r="O282" s="753" t="s">
        <v>1317</v>
      </c>
      <c r="P282" s="780" t="s">
        <v>1348</v>
      </c>
      <c r="Q282" s="753" t="s">
        <v>1120</v>
      </c>
      <c r="R282" s="765" t="s">
        <v>1120</v>
      </c>
      <c r="S282" s="755">
        <v>2</v>
      </c>
      <c r="T282" s="769">
        <v>2.2000000000000002</v>
      </c>
      <c r="U282" s="771">
        <v>41456</v>
      </c>
      <c r="V282" s="772">
        <v>42156</v>
      </c>
      <c r="W282" s="731">
        <v>5</v>
      </c>
      <c r="X282" s="1081">
        <v>60000</v>
      </c>
      <c r="Y282" s="1081"/>
      <c r="Z282" s="1081">
        <f t="shared" si="33"/>
        <v>60000</v>
      </c>
      <c r="AA282" s="868"/>
      <c r="AB282" s="868"/>
      <c r="AC282" s="868"/>
      <c r="AD282" s="868">
        <v>30000</v>
      </c>
      <c r="AE282" s="868">
        <v>30000</v>
      </c>
      <c r="AF282" s="868"/>
      <c r="AG282" s="868"/>
      <c r="AH282" s="868"/>
      <c r="AI282" s="868"/>
      <c r="AJ282" s="868"/>
      <c r="AK282" s="868"/>
      <c r="AL282" s="868"/>
      <c r="AM282" s="868">
        <f t="shared" si="34"/>
        <v>60000</v>
      </c>
      <c r="AN282" s="868">
        <f t="shared" si="35"/>
        <v>0</v>
      </c>
      <c r="AO282" s="915">
        <v>60000</v>
      </c>
      <c r="AP282" s="868"/>
      <c r="AQ282" s="706"/>
      <c r="AR282" s="706"/>
      <c r="AS282" s="706"/>
      <c r="AT282" s="706"/>
      <c r="AU282" s="706"/>
      <c r="AV282" s="706"/>
      <c r="AW282" s="706"/>
      <c r="AX282" s="706"/>
      <c r="AY282" s="706"/>
      <c r="AZ282" s="706"/>
      <c r="BA282" s="706"/>
      <c r="BB282" s="706"/>
      <c r="BC282" s="706"/>
      <c r="BD282" s="706"/>
      <c r="BE282" s="706"/>
      <c r="BF282" s="706"/>
      <c r="BG282" s="706"/>
      <c r="BH282" s="706"/>
      <c r="BI282" s="706"/>
      <c r="BJ282" s="706"/>
      <c r="BK282" s="706"/>
      <c r="BL282" s="706"/>
      <c r="BM282" s="706"/>
      <c r="BN282" s="706"/>
      <c r="BO282" s="706"/>
      <c r="BP282" s="706"/>
      <c r="BQ282" s="706"/>
      <c r="BR282" s="706"/>
      <c r="BS282" s="706"/>
      <c r="BT282" s="706"/>
      <c r="BU282" s="706"/>
      <c r="BV282" s="706"/>
      <c r="BW282" s="706"/>
      <c r="BX282" s="706"/>
      <c r="BY282" s="706"/>
      <c r="BZ282" s="706"/>
      <c r="CA282" s="706"/>
      <c r="CB282" s="706"/>
      <c r="CC282" s="706"/>
      <c r="CD282" s="706"/>
      <c r="CE282" s="706"/>
      <c r="CF282" s="706"/>
      <c r="CG282" s="706"/>
      <c r="CH282" s="706"/>
      <c r="CI282" s="706"/>
      <c r="CJ282" s="706"/>
      <c r="CK282" s="706"/>
      <c r="CL282" s="706"/>
      <c r="CM282" s="706"/>
      <c r="CN282" s="706"/>
      <c r="CO282" s="706"/>
      <c r="CP282" s="706"/>
      <c r="CQ282" s="706"/>
      <c r="CR282" s="706"/>
      <c r="CS282" s="706"/>
      <c r="CT282" s="706"/>
      <c r="CU282" s="706"/>
      <c r="CV282" s="706"/>
      <c r="CW282" s="706"/>
      <c r="CX282" s="706"/>
      <c r="CY282" s="706"/>
      <c r="CZ282" s="706"/>
      <c r="DA282" s="706"/>
      <c r="DB282" s="706"/>
      <c r="DC282" s="706"/>
      <c r="DD282" s="706"/>
      <c r="DE282" s="706"/>
      <c r="DF282" s="706"/>
      <c r="DG282" s="706"/>
      <c r="DH282" s="706"/>
      <c r="DI282" s="706"/>
      <c r="DJ282" s="706"/>
      <c r="DK282" s="706"/>
      <c r="DL282" s="706"/>
      <c r="DM282" s="706"/>
      <c r="DN282" s="706"/>
      <c r="DO282" s="706"/>
      <c r="DP282" s="706"/>
      <c r="DQ282" s="706"/>
      <c r="DR282" s="706"/>
      <c r="DS282" s="706"/>
      <c r="DT282" s="706"/>
      <c r="DU282" s="706"/>
      <c r="DV282" s="706"/>
      <c r="DW282" s="706"/>
      <c r="DX282" s="706"/>
      <c r="DY282" s="706"/>
      <c r="DZ282" s="706"/>
      <c r="EA282" s="706"/>
      <c r="EB282" s="706"/>
      <c r="EC282" s="706"/>
      <c r="ED282" s="704"/>
      <c r="EE282" s="704"/>
      <c r="EF282" s="706"/>
      <c r="EG282" s="706"/>
      <c r="EH282" s="704"/>
      <c r="EI282" s="704"/>
      <c r="EJ282" s="704"/>
      <c r="EK282" s="704"/>
      <c r="EL282" s="704"/>
      <c r="EM282" s="704"/>
      <c r="EN282" s="704"/>
      <c r="EO282" s="704"/>
      <c r="EP282" s="704"/>
      <c r="EQ282" s="704"/>
      <c r="ER282" s="704"/>
      <c r="ES282" s="704"/>
      <c r="ET282" s="704"/>
      <c r="EU282" s="704"/>
      <c r="EV282" s="704"/>
      <c r="EW282" s="704"/>
      <c r="EX282" s="704"/>
      <c r="EY282" s="704"/>
      <c r="EZ282" s="704"/>
      <c r="FA282" s="704"/>
      <c r="FB282" s="704"/>
      <c r="FC282" s="704"/>
      <c r="FD282" s="704"/>
      <c r="FE282" s="704"/>
      <c r="FF282" s="704"/>
      <c r="FG282" s="704"/>
      <c r="FH282" s="704"/>
      <c r="FI282" s="706"/>
      <c r="FJ282" s="704"/>
      <c r="FK282" s="1035"/>
      <c r="FL282" s="704"/>
      <c r="FM282" s="704"/>
      <c r="FN282" s="704"/>
      <c r="FO282" s="704"/>
      <c r="FP282" s="704"/>
      <c r="FQ282" s="704"/>
      <c r="FR282" s="704"/>
      <c r="FS282" s="704"/>
      <c r="FT282" s="704"/>
      <c r="FU282" s="704"/>
      <c r="FV282" s="704"/>
      <c r="FW282" s="704"/>
      <c r="FX282" s="704"/>
      <c r="FY282" s="704"/>
      <c r="FZ282" s="704"/>
      <c r="GA282" s="704"/>
      <c r="GB282" s="704"/>
      <c r="GC282" s="704"/>
      <c r="GD282" s="704"/>
      <c r="GE282" s="704"/>
      <c r="GF282" s="704"/>
      <c r="GG282" s="704"/>
      <c r="GH282" s="704"/>
      <c r="GI282" s="704"/>
      <c r="GJ282" s="704"/>
      <c r="GK282" s="704"/>
      <c r="GL282" s="704"/>
      <c r="GM282" s="704"/>
      <c r="GN282" s="704"/>
      <c r="GO282" s="704"/>
      <c r="GP282" s="704"/>
      <c r="GQ282" s="704"/>
      <c r="GR282" s="704"/>
      <c r="GS282" s="704"/>
      <c r="GT282" s="704"/>
      <c r="GU282" s="704"/>
      <c r="GV282" s="704"/>
      <c r="GW282" s="704"/>
      <c r="GX282" s="704"/>
      <c r="GY282" s="704"/>
      <c r="GZ282" s="704"/>
      <c r="HA282" s="704"/>
      <c r="HB282" s="704"/>
      <c r="HC282" s="704"/>
      <c r="HD282" s="704"/>
      <c r="HE282" s="704"/>
      <c r="HF282" s="704"/>
      <c r="HG282" s="704"/>
      <c r="HH282" s="704"/>
      <c r="HI282" s="704"/>
      <c r="HJ282" s="704"/>
      <c r="HK282" s="704"/>
      <c r="HL282" s="704"/>
      <c r="HM282" s="704"/>
      <c r="HN282" s="704"/>
      <c r="HO282" s="704"/>
      <c r="HP282" s="704"/>
      <c r="HQ282" s="704"/>
      <c r="HR282" s="704"/>
    </row>
    <row r="283" spans="1:243" s="1034" customFormat="1" ht="27" customHeight="1" x14ac:dyDescent="0.25">
      <c r="A283" s="691">
        <v>184</v>
      </c>
      <c r="B283" s="694" t="s">
        <v>1316</v>
      </c>
      <c r="C283" s="697">
        <v>272</v>
      </c>
      <c r="D283" s="697">
        <v>536</v>
      </c>
      <c r="E283" s="946">
        <v>13</v>
      </c>
      <c r="F283" s="1036" t="s">
        <v>1123</v>
      </c>
      <c r="G283" s="1052" t="s">
        <v>1581</v>
      </c>
      <c r="H283" s="767" t="s">
        <v>1112</v>
      </c>
      <c r="I283" s="752" t="s">
        <v>1113</v>
      </c>
      <c r="J283" s="761" t="s">
        <v>1135</v>
      </c>
      <c r="K283" s="753" t="s">
        <v>1115</v>
      </c>
      <c r="L283" s="753" t="s">
        <v>1124</v>
      </c>
      <c r="M283" s="753" t="s">
        <v>1199</v>
      </c>
      <c r="N283" s="753" t="s">
        <v>1317</v>
      </c>
      <c r="O283" s="753" t="s">
        <v>1317</v>
      </c>
      <c r="P283" s="753" t="s">
        <v>1317</v>
      </c>
      <c r="Q283" s="765">
        <v>2</v>
      </c>
      <c r="R283" s="765">
        <v>2</v>
      </c>
      <c r="S283" s="755">
        <v>2</v>
      </c>
      <c r="T283" s="769">
        <v>2.2000000000000002</v>
      </c>
      <c r="U283" s="771">
        <v>41091</v>
      </c>
      <c r="V283" s="771">
        <v>42156</v>
      </c>
      <c r="W283" s="701">
        <v>5</v>
      </c>
      <c r="X283" s="1081"/>
      <c r="Y283" s="1082">
        <v>2700</v>
      </c>
      <c r="Z283" s="1081">
        <f t="shared" si="33"/>
        <v>2700</v>
      </c>
      <c r="AA283" s="868"/>
      <c r="AB283" s="868"/>
      <c r="AC283" s="868">
        <v>2700</v>
      </c>
      <c r="AD283" s="868"/>
      <c r="AE283" s="868"/>
      <c r="AF283" s="868"/>
      <c r="AG283" s="868"/>
      <c r="AH283" s="868"/>
      <c r="AI283" s="868"/>
      <c r="AJ283" s="868"/>
      <c r="AK283" s="868"/>
      <c r="AL283" s="868"/>
      <c r="AM283" s="868">
        <f t="shared" si="34"/>
        <v>2700</v>
      </c>
      <c r="AN283" s="868">
        <f t="shared" si="35"/>
        <v>0</v>
      </c>
      <c r="AO283" s="868"/>
      <c r="AP283" s="868"/>
      <c r="AQ283" s="704"/>
      <c r="AR283" s="704"/>
      <c r="AS283" s="704"/>
      <c r="AT283" s="704"/>
      <c r="AU283" s="704"/>
      <c r="AV283" s="704"/>
      <c r="AW283" s="704"/>
      <c r="AX283" s="704"/>
      <c r="AY283" s="704"/>
      <c r="AZ283" s="704"/>
      <c r="BA283" s="704"/>
      <c r="BB283" s="704"/>
      <c r="BC283" s="704"/>
      <c r="BD283" s="704"/>
      <c r="BE283" s="704"/>
      <c r="BF283" s="704"/>
      <c r="BG283" s="704"/>
      <c r="BH283" s="704"/>
      <c r="BI283" s="704"/>
      <c r="BJ283" s="704"/>
      <c r="BK283" s="704"/>
      <c r="BL283" s="704"/>
      <c r="BM283" s="704"/>
      <c r="BN283" s="704"/>
      <c r="BO283" s="704"/>
      <c r="BP283" s="704"/>
      <c r="BQ283" s="704"/>
      <c r="BR283" s="704"/>
      <c r="BS283" s="704"/>
      <c r="BT283" s="704"/>
      <c r="BU283" s="704"/>
      <c r="BV283" s="704"/>
      <c r="BW283" s="704"/>
      <c r="BX283" s="704"/>
      <c r="BY283" s="704"/>
      <c r="BZ283" s="704"/>
      <c r="CA283" s="704"/>
      <c r="CB283" s="704"/>
      <c r="CC283" s="704"/>
      <c r="CD283" s="704"/>
      <c r="CE283" s="704"/>
      <c r="CF283" s="704"/>
      <c r="CG283" s="704"/>
      <c r="CH283" s="704"/>
      <c r="CI283" s="704"/>
      <c r="CJ283" s="704"/>
      <c r="CK283" s="704"/>
      <c r="CL283" s="704"/>
      <c r="CM283" s="704"/>
      <c r="CN283" s="704"/>
      <c r="CO283" s="704"/>
      <c r="CP283" s="704"/>
      <c r="CQ283" s="704"/>
      <c r="CR283" s="704"/>
      <c r="CS283" s="704"/>
      <c r="CT283" s="704"/>
      <c r="CU283" s="704"/>
      <c r="CV283" s="704"/>
      <c r="CW283" s="704"/>
      <c r="CX283" s="704"/>
      <c r="CY283" s="704"/>
      <c r="CZ283" s="704"/>
      <c r="DA283" s="704"/>
      <c r="DB283" s="704"/>
      <c r="DC283" s="704"/>
      <c r="DD283" s="704"/>
      <c r="DE283" s="704"/>
      <c r="DF283" s="704"/>
      <c r="DG283" s="704"/>
      <c r="DH283" s="704"/>
      <c r="DI283" s="704"/>
      <c r="DJ283" s="704"/>
      <c r="DK283" s="704"/>
      <c r="DL283" s="704"/>
      <c r="DM283" s="704"/>
      <c r="DN283" s="704"/>
      <c r="DO283" s="704"/>
      <c r="DP283" s="704"/>
      <c r="DQ283" s="706"/>
      <c r="DR283" s="706"/>
      <c r="DS283" s="706"/>
      <c r="DT283" s="706"/>
      <c r="DU283" s="706"/>
      <c r="DV283" s="706"/>
      <c r="DW283" s="706"/>
      <c r="DX283" s="706"/>
      <c r="DY283" s="706"/>
      <c r="DZ283" s="706"/>
      <c r="EA283" s="706"/>
      <c r="EB283" s="706"/>
      <c r="EC283" s="706"/>
      <c r="ED283" s="706"/>
      <c r="EE283" s="706"/>
      <c r="EF283" s="704"/>
      <c r="EG283" s="704"/>
      <c r="EH283" s="704"/>
      <c r="EI283" s="704"/>
      <c r="EJ283" s="704"/>
      <c r="EK283" s="704"/>
      <c r="EL283" s="704"/>
      <c r="EM283" s="704"/>
      <c r="EN283" s="704"/>
      <c r="EO283" s="704"/>
      <c r="EP283" s="704"/>
      <c r="EQ283" s="704"/>
      <c r="ER283" s="704"/>
      <c r="ES283" s="704"/>
      <c r="ET283" s="704"/>
      <c r="EU283" s="704"/>
      <c r="EV283" s="704"/>
      <c r="EW283" s="704"/>
      <c r="EX283" s="704"/>
      <c r="EY283" s="704"/>
      <c r="EZ283" s="704"/>
      <c r="FA283" s="704"/>
      <c r="FB283" s="704"/>
      <c r="FC283" s="704"/>
      <c r="FD283" s="704"/>
      <c r="FE283" s="704"/>
      <c r="FF283" s="704"/>
      <c r="FG283" s="704"/>
      <c r="FH283" s="704"/>
      <c r="FI283" s="704"/>
      <c r="FJ283" s="704"/>
      <c r="HV283" s="704"/>
      <c r="HW283" s="704"/>
      <c r="HX283" s="704"/>
      <c r="HY283" s="704"/>
      <c r="HZ283" s="704"/>
      <c r="IA283" s="704"/>
      <c r="IB283" s="704"/>
      <c r="IC283" s="704"/>
    </row>
    <row r="284" spans="1:243" s="1034" customFormat="1" ht="27" customHeight="1" x14ac:dyDescent="0.25">
      <c r="A284" s="1122">
        <v>192</v>
      </c>
      <c r="B284" s="694" t="s">
        <v>1316</v>
      </c>
      <c r="C284" s="697">
        <v>281</v>
      </c>
      <c r="D284" s="697">
        <v>536</v>
      </c>
      <c r="E284" s="707">
        <v>1</v>
      </c>
      <c r="F284" s="1037" t="s">
        <v>1123</v>
      </c>
      <c r="G284" s="1037" t="s">
        <v>1582</v>
      </c>
      <c r="H284" s="767" t="s">
        <v>1112</v>
      </c>
      <c r="I284" s="752" t="s">
        <v>1113</v>
      </c>
      <c r="J284" s="761" t="s">
        <v>1135</v>
      </c>
      <c r="K284" s="753" t="s">
        <v>1115</v>
      </c>
      <c r="L284" s="753" t="s">
        <v>1116</v>
      </c>
      <c r="M284" s="753" t="s">
        <v>1199</v>
      </c>
      <c r="N284" s="753" t="s">
        <v>1317</v>
      </c>
      <c r="O284" s="753" t="s">
        <v>1317</v>
      </c>
      <c r="P284" s="753" t="s">
        <v>1554</v>
      </c>
      <c r="Q284" s="765" t="s">
        <v>1120</v>
      </c>
      <c r="R284" s="765" t="s">
        <v>1120</v>
      </c>
      <c r="S284" s="755">
        <v>2</v>
      </c>
      <c r="T284" s="769">
        <v>2.2000000000000002</v>
      </c>
      <c r="U284" s="771">
        <v>41214</v>
      </c>
      <c r="V284" s="771">
        <v>41214</v>
      </c>
      <c r="W284" s="701">
        <v>5</v>
      </c>
      <c r="X284" s="1130"/>
      <c r="Y284" s="1082">
        <v>62400</v>
      </c>
      <c r="Z284" s="1081">
        <f t="shared" si="33"/>
        <v>62400</v>
      </c>
      <c r="AA284" s="868"/>
      <c r="AB284" s="868"/>
      <c r="AC284" s="868"/>
      <c r="AD284" s="868"/>
      <c r="AE284" s="868">
        <v>62400</v>
      </c>
      <c r="AF284" s="868"/>
      <c r="AG284" s="868"/>
      <c r="AH284" s="868"/>
      <c r="AI284" s="868"/>
      <c r="AJ284" s="868"/>
      <c r="AK284" s="868"/>
      <c r="AL284" s="868"/>
      <c r="AM284" s="868">
        <f t="shared" si="34"/>
        <v>62400</v>
      </c>
      <c r="AN284" s="868">
        <f t="shared" si="35"/>
        <v>0</v>
      </c>
      <c r="AO284" s="868"/>
      <c r="AP284" s="868"/>
      <c r="AQ284" s="704"/>
      <c r="AR284" s="704"/>
      <c r="AS284" s="704"/>
      <c r="AT284" s="704"/>
      <c r="AU284" s="704"/>
      <c r="AV284" s="704"/>
      <c r="AW284" s="704"/>
      <c r="AX284" s="704"/>
      <c r="AY284" s="704"/>
      <c r="AZ284" s="704"/>
      <c r="BA284" s="704"/>
      <c r="BB284" s="704"/>
      <c r="BC284" s="704"/>
      <c r="BD284" s="704"/>
      <c r="BE284" s="704"/>
      <c r="BF284" s="704"/>
      <c r="BG284" s="704"/>
      <c r="BH284" s="704"/>
      <c r="BI284" s="704"/>
      <c r="BJ284" s="704"/>
      <c r="BK284" s="704"/>
      <c r="BL284" s="704"/>
      <c r="BM284" s="704"/>
      <c r="BN284" s="704"/>
      <c r="BO284" s="704"/>
      <c r="BP284" s="704"/>
      <c r="BQ284" s="704"/>
      <c r="BR284" s="704"/>
      <c r="BS284" s="704"/>
      <c r="BT284" s="704"/>
      <c r="BU284" s="704"/>
      <c r="BV284" s="704"/>
      <c r="BW284" s="704"/>
      <c r="BX284" s="704"/>
      <c r="BY284" s="704"/>
      <c r="BZ284" s="704"/>
      <c r="CA284" s="704"/>
      <c r="CB284" s="704"/>
      <c r="CC284" s="704"/>
      <c r="CD284" s="704"/>
      <c r="CE284" s="704"/>
      <c r="CF284" s="704"/>
      <c r="CG284" s="704"/>
      <c r="CH284" s="704"/>
      <c r="CI284" s="704"/>
      <c r="CJ284" s="704"/>
      <c r="CK284" s="704"/>
      <c r="CL284" s="704"/>
      <c r="CM284" s="704"/>
      <c r="CN284" s="704"/>
      <c r="CO284" s="704"/>
      <c r="CP284" s="704"/>
      <c r="CQ284" s="704"/>
      <c r="CR284" s="704"/>
      <c r="CS284" s="704"/>
      <c r="CT284" s="704"/>
      <c r="CU284" s="704"/>
      <c r="CV284" s="704"/>
      <c r="CW284" s="704"/>
      <c r="CX284" s="704"/>
      <c r="CY284" s="704"/>
      <c r="CZ284" s="704"/>
      <c r="DA284" s="704"/>
      <c r="DB284" s="704"/>
      <c r="DC284" s="704"/>
      <c r="DD284" s="704"/>
      <c r="DE284" s="704"/>
      <c r="DF284" s="704"/>
      <c r="DG284" s="704"/>
      <c r="DH284" s="704"/>
      <c r="DI284" s="704"/>
      <c r="DJ284" s="704"/>
      <c r="DK284" s="704"/>
      <c r="DL284" s="704"/>
      <c r="DM284" s="704"/>
      <c r="DN284" s="704"/>
      <c r="DO284" s="704"/>
      <c r="DP284" s="704"/>
      <c r="DQ284" s="706"/>
      <c r="DR284" s="706"/>
      <c r="DS284" s="706"/>
      <c r="DT284" s="706"/>
      <c r="DU284" s="706"/>
      <c r="DV284" s="706"/>
      <c r="DW284" s="706"/>
      <c r="DX284" s="706"/>
      <c r="DY284" s="706"/>
      <c r="DZ284" s="706"/>
      <c r="EA284" s="706"/>
      <c r="EB284" s="706"/>
      <c r="EC284" s="704"/>
      <c r="ED284" s="704"/>
      <c r="EE284" s="704"/>
      <c r="EF284" s="704"/>
      <c r="EG284" s="704"/>
      <c r="EH284" s="704"/>
      <c r="EI284" s="704"/>
      <c r="EJ284" s="704"/>
      <c r="EK284" s="704"/>
      <c r="EL284" s="704"/>
      <c r="EM284" s="704"/>
      <c r="EN284" s="704"/>
      <c r="EO284" s="704"/>
      <c r="EP284" s="704"/>
      <c r="EQ284" s="704"/>
      <c r="ER284" s="704"/>
      <c r="ES284" s="704"/>
      <c r="ET284" s="704"/>
      <c r="EU284" s="704"/>
      <c r="EV284" s="704"/>
      <c r="EW284" s="704"/>
      <c r="EX284" s="704"/>
      <c r="EY284" s="704"/>
      <c r="EZ284" s="704"/>
      <c r="FA284" s="704"/>
      <c r="FB284" s="704"/>
      <c r="FC284" s="704"/>
      <c r="FD284" s="704"/>
      <c r="FE284" s="704"/>
      <c r="FF284" s="704"/>
      <c r="FG284" s="704"/>
      <c r="FH284" s="704"/>
      <c r="FI284" s="704"/>
      <c r="FJ284" s="704"/>
      <c r="FK284" s="706"/>
      <c r="FL284" s="706"/>
      <c r="FM284" s="706"/>
      <c r="FN284" s="706"/>
      <c r="FO284" s="706"/>
      <c r="FP284" s="706"/>
      <c r="FQ284" s="706"/>
      <c r="FR284" s="706"/>
      <c r="FS284" s="706"/>
      <c r="FT284" s="706"/>
      <c r="FU284" s="706"/>
      <c r="FV284" s="706"/>
      <c r="FW284" s="706"/>
      <c r="FX284" s="706"/>
      <c r="FY284" s="706"/>
      <c r="FZ284" s="706"/>
      <c r="GA284" s="706"/>
      <c r="GB284" s="706"/>
      <c r="GC284" s="706"/>
      <c r="GD284" s="706"/>
      <c r="GE284" s="706"/>
      <c r="GF284" s="706"/>
      <c r="GG284" s="706"/>
      <c r="GH284" s="706"/>
      <c r="GI284" s="706"/>
      <c r="GJ284" s="814"/>
      <c r="GK284" s="814"/>
      <c r="GL284" s="814"/>
      <c r="GM284" s="814"/>
      <c r="GN284" s="814"/>
      <c r="GO284" s="814"/>
      <c r="GP284" s="814"/>
      <c r="GQ284" s="814"/>
      <c r="GR284" s="814"/>
      <c r="GS284" s="814"/>
      <c r="GT284" s="814"/>
      <c r="GU284" s="814"/>
      <c r="GV284" s="814"/>
      <c r="GW284" s="814"/>
      <c r="GX284" s="814"/>
      <c r="GY284" s="814"/>
      <c r="GZ284" s="814"/>
      <c r="HA284" s="814"/>
      <c r="HB284" s="814"/>
      <c r="HC284" s="814"/>
      <c r="HD284" s="814"/>
      <c r="HE284" s="814"/>
      <c r="HF284" s="814"/>
      <c r="HG284" s="814"/>
      <c r="HH284" s="814"/>
      <c r="HI284" s="814"/>
      <c r="HJ284" s="814"/>
      <c r="HK284" s="814"/>
      <c r="HL284" s="814"/>
      <c r="HM284" s="814"/>
      <c r="HN284" s="814"/>
      <c r="HO284" s="814"/>
      <c r="HP284" s="814"/>
      <c r="HQ284" s="814"/>
      <c r="HR284" s="814"/>
      <c r="ID284" s="706"/>
    </row>
    <row r="285" spans="1:243" s="1034" customFormat="1" ht="27" customHeight="1" thickBot="1" x14ac:dyDescent="0.3">
      <c r="A285" s="691">
        <v>336</v>
      </c>
      <c r="B285" s="694" t="s">
        <v>1316</v>
      </c>
      <c r="C285" s="696">
        <v>281</v>
      </c>
      <c r="D285" s="697">
        <v>872</v>
      </c>
      <c r="E285" s="707">
        <v>2</v>
      </c>
      <c r="F285" s="696" t="s">
        <v>1350</v>
      </c>
      <c r="G285" s="696" t="s">
        <v>1351</v>
      </c>
      <c r="H285" s="761" t="s">
        <v>1312</v>
      </c>
      <c r="I285" s="752" t="s">
        <v>1138</v>
      </c>
      <c r="J285" s="761" t="s">
        <v>1135</v>
      </c>
      <c r="K285" s="753" t="s">
        <v>1115</v>
      </c>
      <c r="L285" s="753" t="s">
        <v>1116</v>
      </c>
      <c r="M285" s="753" t="s">
        <v>1199</v>
      </c>
      <c r="N285" s="753" t="s">
        <v>1317</v>
      </c>
      <c r="O285" s="753" t="s">
        <v>1317</v>
      </c>
      <c r="P285" s="753" t="s">
        <v>1583</v>
      </c>
      <c r="Q285" s="765" t="s">
        <v>1120</v>
      </c>
      <c r="R285" s="765" t="s">
        <v>1120</v>
      </c>
      <c r="S285" s="755">
        <v>2</v>
      </c>
      <c r="T285" s="769">
        <v>2.2000000000000002</v>
      </c>
      <c r="U285" s="771">
        <v>41456</v>
      </c>
      <c r="V285" s="772">
        <v>41791</v>
      </c>
      <c r="W285" s="701">
        <v>25</v>
      </c>
      <c r="X285" s="875"/>
      <c r="Y285" s="876">
        <v>0</v>
      </c>
      <c r="Z285" s="875">
        <f t="shared" ref="Z285" si="36">Y285+X285</f>
        <v>0</v>
      </c>
      <c r="AA285" s="702"/>
      <c r="AB285" s="702"/>
      <c r="AC285" s="702"/>
      <c r="AD285" s="702"/>
      <c r="AE285" s="702"/>
      <c r="AF285" s="702"/>
      <c r="AG285" s="702"/>
      <c r="AH285" s="702"/>
      <c r="AI285" s="691"/>
      <c r="AJ285" s="691"/>
      <c r="AK285" s="691"/>
      <c r="AL285" s="691"/>
      <c r="AM285" s="868">
        <f t="shared" ref="AM285" si="37">SUM(AA285:AL285)</f>
        <v>0</v>
      </c>
      <c r="AN285" s="868">
        <f t="shared" ref="AN285" si="38">Z285-AM285</f>
        <v>0</v>
      </c>
      <c r="AO285" s="760"/>
      <c r="AP285" s="868">
        <v>10000000</v>
      </c>
      <c r="AQ285" s="704"/>
      <c r="AR285" s="704"/>
      <c r="AS285" s="704"/>
      <c r="AT285" s="704"/>
      <c r="AU285" s="704"/>
      <c r="AV285" s="704"/>
      <c r="AW285" s="704"/>
      <c r="AX285" s="704"/>
      <c r="AY285" s="704"/>
      <c r="AZ285" s="704"/>
      <c r="BA285" s="704"/>
      <c r="BB285" s="704"/>
      <c r="BC285" s="704"/>
      <c r="BD285" s="704"/>
      <c r="BE285" s="704"/>
      <c r="BF285" s="704"/>
      <c r="BG285" s="704"/>
      <c r="BH285" s="704"/>
      <c r="BI285" s="704"/>
      <c r="BJ285" s="704"/>
      <c r="BK285" s="704"/>
      <c r="BL285" s="704"/>
      <c r="BM285" s="704"/>
      <c r="BN285" s="704"/>
      <c r="BO285" s="704"/>
      <c r="BP285" s="704"/>
      <c r="BQ285" s="704"/>
      <c r="BR285" s="704"/>
      <c r="BS285" s="704"/>
      <c r="BT285" s="704"/>
      <c r="BU285" s="704"/>
      <c r="BV285" s="704"/>
      <c r="BW285" s="704"/>
      <c r="BX285" s="704"/>
      <c r="BY285" s="704"/>
      <c r="BZ285" s="704"/>
      <c r="CA285" s="704"/>
      <c r="CB285" s="704"/>
      <c r="CC285" s="704"/>
      <c r="CD285" s="704"/>
      <c r="CE285" s="704"/>
      <c r="CF285" s="704"/>
      <c r="CG285" s="704"/>
      <c r="CH285" s="704"/>
      <c r="CI285" s="704"/>
      <c r="CJ285" s="704"/>
      <c r="CK285" s="704"/>
      <c r="CL285" s="704"/>
      <c r="CM285" s="704"/>
      <c r="CN285" s="704"/>
      <c r="CO285" s="704"/>
      <c r="CP285" s="704"/>
      <c r="CQ285" s="704"/>
      <c r="CR285" s="704"/>
      <c r="CS285" s="704"/>
      <c r="CT285" s="704"/>
      <c r="CU285" s="704"/>
      <c r="CV285" s="704"/>
      <c r="CW285" s="704"/>
      <c r="CX285" s="704"/>
      <c r="CY285" s="704"/>
      <c r="CZ285" s="704"/>
      <c r="DA285" s="704"/>
      <c r="DB285" s="704"/>
      <c r="DC285" s="704"/>
      <c r="DD285" s="704"/>
      <c r="DE285" s="704"/>
      <c r="DF285" s="704"/>
      <c r="DG285" s="704"/>
      <c r="DH285" s="704"/>
      <c r="DI285" s="704"/>
      <c r="DJ285" s="704"/>
      <c r="DK285" s="704"/>
      <c r="DL285" s="704"/>
      <c r="DM285" s="704"/>
      <c r="DN285" s="704"/>
      <c r="DO285" s="704"/>
      <c r="DP285" s="704"/>
      <c r="DQ285" s="706"/>
      <c r="DR285" s="706"/>
      <c r="DS285" s="706"/>
      <c r="DT285" s="706"/>
      <c r="DU285" s="706"/>
      <c r="DV285" s="706"/>
      <c r="DW285" s="706"/>
      <c r="DX285" s="706"/>
      <c r="DY285" s="706"/>
      <c r="DZ285" s="706"/>
      <c r="EA285" s="706"/>
      <c r="EB285" s="706"/>
      <c r="EC285" s="704"/>
      <c r="ED285" s="706"/>
      <c r="EE285" s="706"/>
      <c r="EF285" s="704"/>
      <c r="EG285" s="704"/>
      <c r="EH285" s="704"/>
      <c r="EI285" s="704"/>
      <c r="EJ285" s="704"/>
      <c r="EK285" s="704"/>
      <c r="EL285" s="704"/>
      <c r="EM285" s="704"/>
      <c r="EN285" s="704"/>
      <c r="EO285" s="704"/>
      <c r="EP285" s="704"/>
      <c r="EQ285" s="704"/>
      <c r="ER285" s="704"/>
      <c r="ES285" s="704"/>
      <c r="ET285" s="704"/>
      <c r="EU285" s="704"/>
      <c r="EV285" s="704"/>
      <c r="EW285" s="704"/>
      <c r="EX285" s="704"/>
      <c r="EY285" s="704"/>
      <c r="EZ285" s="704"/>
      <c r="FA285" s="704"/>
      <c r="FB285" s="704"/>
      <c r="FC285" s="704"/>
      <c r="FD285" s="704"/>
      <c r="FE285" s="704"/>
      <c r="FF285" s="704"/>
      <c r="FG285" s="704"/>
      <c r="FH285" s="704"/>
      <c r="FI285" s="704"/>
      <c r="FJ285" s="704"/>
      <c r="FK285" s="1035"/>
      <c r="FL285" s="706"/>
      <c r="FM285" s="706"/>
      <c r="FN285" s="706"/>
      <c r="FO285" s="706"/>
      <c r="FP285" s="706"/>
      <c r="FQ285" s="706"/>
      <c r="FR285" s="706"/>
      <c r="FS285" s="706"/>
      <c r="FT285" s="706"/>
      <c r="FU285" s="706"/>
      <c r="FV285" s="706"/>
      <c r="FW285" s="706"/>
      <c r="FX285" s="706"/>
      <c r="FY285" s="706"/>
      <c r="FZ285" s="706"/>
      <c r="GA285" s="706"/>
      <c r="GB285" s="706"/>
      <c r="GC285" s="706"/>
      <c r="GD285" s="706"/>
      <c r="GE285" s="706"/>
      <c r="GF285" s="706"/>
      <c r="GG285" s="706"/>
      <c r="GH285" s="706"/>
      <c r="GI285" s="706"/>
      <c r="GJ285" s="706"/>
      <c r="GK285" s="706"/>
      <c r="GL285" s="706"/>
      <c r="GM285" s="706"/>
      <c r="GN285" s="706"/>
      <c r="GO285" s="706"/>
      <c r="GP285" s="706"/>
      <c r="GQ285" s="706"/>
      <c r="GR285" s="706"/>
      <c r="GS285" s="706"/>
      <c r="GT285" s="706"/>
      <c r="GU285" s="706"/>
      <c r="GV285" s="704"/>
      <c r="GW285" s="704"/>
      <c r="GX285" s="704"/>
      <c r="GY285" s="704"/>
      <c r="GZ285" s="704"/>
      <c r="HA285" s="704"/>
      <c r="HB285" s="704"/>
      <c r="HC285" s="704"/>
      <c r="HD285" s="704"/>
      <c r="HE285" s="704"/>
      <c r="HF285" s="704"/>
      <c r="HG285" s="704"/>
      <c r="HH285" s="704"/>
      <c r="HI285" s="704"/>
      <c r="HJ285" s="704"/>
      <c r="HK285" s="704"/>
      <c r="HL285" s="704"/>
      <c r="HM285" s="704"/>
      <c r="HN285" s="704"/>
      <c r="HO285" s="704"/>
      <c r="HP285" s="704"/>
      <c r="HQ285" s="706"/>
      <c r="HR285" s="706"/>
      <c r="HV285" s="706"/>
      <c r="HW285" s="706"/>
      <c r="HX285" s="706"/>
      <c r="HY285" s="706"/>
      <c r="HZ285" s="706"/>
      <c r="IA285" s="706"/>
      <c r="IB285" s="706"/>
      <c r="IC285" s="706"/>
      <c r="ID285" s="706"/>
    </row>
    <row r="286" spans="1:243" s="1034" customFormat="1" ht="27" customHeight="1" thickBot="1" x14ac:dyDescent="0.3">
      <c r="A286" s="1160" t="s">
        <v>1442</v>
      </c>
      <c r="B286" s="1161"/>
      <c r="C286" s="1161"/>
      <c r="D286" s="1161"/>
      <c r="E286" s="1161"/>
      <c r="F286" s="1161"/>
      <c r="G286" s="1161"/>
      <c r="H286" s="1162"/>
      <c r="I286" s="752"/>
      <c r="J286" s="761"/>
      <c r="K286" s="753"/>
      <c r="L286" s="753"/>
      <c r="M286" s="753"/>
      <c r="N286" s="753"/>
      <c r="O286" s="753"/>
      <c r="P286" s="753"/>
      <c r="Q286" s="765"/>
      <c r="R286" s="765"/>
      <c r="S286" s="755"/>
      <c r="T286" s="769"/>
      <c r="U286" s="771"/>
      <c r="V286" s="772"/>
      <c r="W286" s="858"/>
      <c r="X286" s="1094">
        <f>SUM(X239:X285)</f>
        <v>32650000</v>
      </c>
      <c r="Y286" s="1094">
        <f t="shared" ref="Y286:AP286" si="39">SUM(Y239:Y285)</f>
        <v>32778500</v>
      </c>
      <c r="Z286" s="1094">
        <f t="shared" si="39"/>
        <v>65428500</v>
      </c>
      <c r="AA286" s="1094">
        <f t="shared" si="39"/>
        <v>2140541</v>
      </c>
      <c r="AB286" s="1094">
        <f t="shared" si="39"/>
        <v>3484900</v>
      </c>
      <c r="AC286" s="1094">
        <f t="shared" si="39"/>
        <v>5806400</v>
      </c>
      <c r="AD286" s="1094">
        <f t="shared" si="39"/>
        <v>9638000</v>
      </c>
      <c r="AE286" s="1094">
        <f t="shared" si="39"/>
        <v>13619400</v>
      </c>
      <c r="AF286" s="1094">
        <f t="shared" si="39"/>
        <v>13550700</v>
      </c>
      <c r="AG286" s="1094">
        <f t="shared" si="39"/>
        <v>6507600</v>
      </c>
      <c r="AH286" s="1094">
        <f t="shared" si="39"/>
        <v>2689000</v>
      </c>
      <c r="AI286" s="1094">
        <f t="shared" si="39"/>
        <v>2309000</v>
      </c>
      <c r="AJ286" s="1094">
        <f t="shared" si="39"/>
        <v>2244959</v>
      </c>
      <c r="AK286" s="1094">
        <f t="shared" si="39"/>
        <v>2227000</v>
      </c>
      <c r="AL286" s="1094">
        <f t="shared" si="39"/>
        <v>1211000</v>
      </c>
      <c r="AM286" s="1094">
        <f t="shared" si="39"/>
        <v>65428500</v>
      </c>
      <c r="AN286" s="1094">
        <f t="shared" si="39"/>
        <v>0</v>
      </c>
      <c r="AO286" s="1094">
        <f t="shared" si="39"/>
        <v>24060000</v>
      </c>
      <c r="AP286" s="1094">
        <f t="shared" si="39"/>
        <v>31250000</v>
      </c>
      <c r="AQ286" s="704"/>
      <c r="AR286" s="704"/>
      <c r="AS286" s="704"/>
      <c r="AT286" s="704"/>
      <c r="AU286" s="704"/>
      <c r="AV286" s="704"/>
      <c r="AW286" s="704"/>
      <c r="AX286" s="704"/>
      <c r="AY286" s="704"/>
      <c r="AZ286" s="704"/>
      <c r="BA286" s="704"/>
      <c r="BB286" s="704"/>
      <c r="BC286" s="704"/>
      <c r="BD286" s="704"/>
      <c r="BE286" s="704"/>
      <c r="BF286" s="704"/>
      <c r="BG286" s="704"/>
      <c r="BH286" s="704"/>
      <c r="BI286" s="704"/>
      <c r="BJ286" s="704"/>
      <c r="BK286" s="704"/>
      <c r="BL286" s="704"/>
      <c r="BM286" s="704"/>
      <c r="BN286" s="704"/>
      <c r="BO286" s="704"/>
      <c r="BP286" s="704"/>
      <c r="BQ286" s="704"/>
      <c r="BR286" s="704"/>
      <c r="BS286" s="704"/>
      <c r="BT286" s="704"/>
      <c r="BU286" s="704"/>
      <c r="BV286" s="704"/>
      <c r="BW286" s="704"/>
      <c r="BX286" s="704"/>
      <c r="BY286" s="704"/>
      <c r="BZ286" s="704"/>
      <c r="CA286" s="704"/>
      <c r="CB286" s="704"/>
      <c r="CC286" s="704"/>
      <c r="CD286" s="704"/>
      <c r="CE286" s="704"/>
      <c r="CF286" s="704"/>
      <c r="CG286" s="704"/>
      <c r="CH286" s="704"/>
      <c r="CI286" s="704"/>
      <c r="CJ286" s="704"/>
      <c r="CK286" s="704"/>
      <c r="CL286" s="704"/>
      <c r="CM286" s="704"/>
      <c r="CN286" s="704"/>
      <c r="CO286" s="704"/>
      <c r="CP286" s="704"/>
      <c r="CQ286" s="704"/>
      <c r="CR286" s="704"/>
      <c r="CS286" s="704"/>
      <c r="CT286" s="704"/>
      <c r="CU286" s="704"/>
      <c r="CV286" s="704"/>
      <c r="CW286" s="704"/>
      <c r="CX286" s="704"/>
      <c r="CY286" s="704"/>
      <c r="CZ286" s="704"/>
      <c r="DA286" s="704"/>
      <c r="DB286" s="704"/>
      <c r="DC286" s="704"/>
      <c r="DD286" s="704"/>
      <c r="DE286" s="704"/>
      <c r="DF286" s="704"/>
      <c r="DG286" s="704"/>
      <c r="DH286" s="704"/>
      <c r="DI286" s="704"/>
      <c r="DJ286" s="704"/>
      <c r="DK286" s="704"/>
      <c r="DL286" s="704"/>
      <c r="DM286" s="704"/>
      <c r="DN286" s="704"/>
      <c r="DO286" s="704"/>
      <c r="DP286" s="704"/>
      <c r="DQ286" s="704"/>
      <c r="DR286" s="704"/>
      <c r="DS286" s="704"/>
      <c r="DT286" s="704"/>
      <c r="DU286" s="704"/>
      <c r="DV286" s="704"/>
      <c r="DW286" s="704"/>
      <c r="DX286" s="704"/>
      <c r="DY286" s="704"/>
      <c r="DZ286" s="704"/>
      <c r="EA286" s="704"/>
      <c r="EB286" s="704"/>
      <c r="EC286" s="704"/>
      <c r="ED286" s="706"/>
      <c r="EE286" s="706"/>
      <c r="EF286" s="706"/>
      <c r="EG286" s="706"/>
      <c r="EH286" s="706"/>
      <c r="EI286" s="706"/>
      <c r="EJ286" s="706"/>
      <c r="EK286" s="706"/>
      <c r="EL286" s="706"/>
      <c r="EM286" s="706"/>
      <c r="EN286" s="706"/>
      <c r="EO286" s="706"/>
      <c r="EP286" s="704"/>
      <c r="EQ286" s="706"/>
      <c r="ER286" s="706"/>
      <c r="ES286" s="704"/>
      <c r="ET286" s="704"/>
      <c r="EU286" s="704"/>
      <c r="EV286" s="704"/>
      <c r="EW286" s="704"/>
      <c r="EX286" s="704"/>
      <c r="EY286" s="704"/>
      <c r="EZ286" s="704"/>
      <c r="FA286" s="704"/>
      <c r="FB286" s="704"/>
      <c r="FC286" s="704"/>
      <c r="FD286" s="704"/>
      <c r="FE286" s="704"/>
      <c r="FF286" s="704"/>
      <c r="FG286" s="704"/>
      <c r="FH286" s="704"/>
      <c r="FI286" s="704"/>
      <c r="FJ286" s="704"/>
      <c r="FK286" s="704"/>
      <c r="FL286" s="704"/>
      <c r="FM286" s="704"/>
      <c r="FN286" s="704"/>
      <c r="FO286" s="704"/>
      <c r="FP286" s="704"/>
      <c r="FQ286" s="704"/>
      <c r="FR286" s="704"/>
      <c r="FS286" s="704"/>
      <c r="FT286" s="704"/>
      <c r="FU286" s="704"/>
      <c r="FV286" s="704"/>
      <c r="FW286" s="704"/>
      <c r="FX286" s="1035"/>
      <c r="FY286" s="706"/>
      <c r="FZ286" s="706"/>
      <c r="GA286" s="706"/>
      <c r="GB286" s="706"/>
      <c r="GC286" s="706"/>
      <c r="GD286" s="706"/>
      <c r="GE286" s="706"/>
      <c r="GF286" s="706"/>
      <c r="GG286" s="706"/>
      <c r="GH286" s="706"/>
      <c r="GI286" s="706"/>
      <c r="GJ286" s="706"/>
      <c r="GK286" s="706"/>
      <c r="GL286" s="706"/>
      <c r="GM286" s="706"/>
      <c r="GN286" s="706"/>
      <c r="GO286" s="706"/>
      <c r="GP286" s="706"/>
      <c r="GQ286" s="706"/>
      <c r="GR286" s="706"/>
      <c r="GS286" s="706"/>
      <c r="GT286" s="706"/>
      <c r="GU286" s="706"/>
      <c r="GV286" s="706"/>
      <c r="GW286" s="706"/>
      <c r="GX286" s="706"/>
      <c r="GY286" s="706"/>
      <c r="GZ286" s="706"/>
      <c r="HA286" s="706"/>
      <c r="HB286" s="706"/>
      <c r="HC286" s="706"/>
      <c r="HD286" s="706"/>
      <c r="HE286" s="706"/>
      <c r="HF286" s="706"/>
      <c r="HG286" s="706"/>
      <c r="HH286" s="706"/>
      <c r="HI286" s="704"/>
      <c r="HJ286" s="704"/>
      <c r="HK286" s="704"/>
      <c r="HL286" s="704"/>
      <c r="HM286" s="704"/>
      <c r="HN286" s="704"/>
      <c r="HO286" s="704"/>
      <c r="HP286" s="704"/>
      <c r="HQ286" s="704"/>
      <c r="HR286" s="704"/>
      <c r="HS286" s="704"/>
      <c r="HT286" s="704"/>
      <c r="HU286" s="704"/>
      <c r="HV286" s="704"/>
      <c r="HW286" s="704"/>
      <c r="HX286" s="704"/>
      <c r="HY286" s="704"/>
      <c r="HZ286" s="704"/>
      <c r="IA286" s="704"/>
      <c r="IB286" s="704"/>
      <c r="IC286" s="704"/>
      <c r="ID286" s="706"/>
      <c r="IE286" s="706"/>
      <c r="IF286" s="706"/>
      <c r="IG286" s="706"/>
      <c r="IH286" s="706"/>
      <c r="II286" s="706"/>
    </row>
    <row r="287" spans="1:243" s="1034" customFormat="1" ht="27" customHeight="1" x14ac:dyDescent="0.25">
      <c r="A287" s="730"/>
      <c r="B287" s="718"/>
      <c r="C287" s="696"/>
      <c r="D287" s="697"/>
      <c r="E287" s="707"/>
      <c r="F287" s="696"/>
      <c r="G287" s="696"/>
      <c r="H287" s="761"/>
      <c r="I287" s="752"/>
      <c r="J287" s="761"/>
      <c r="K287" s="753"/>
      <c r="L287" s="753"/>
      <c r="M287" s="753"/>
      <c r="N287" s="753"/>
      <c r="O287" s="753"/>
      <c r="P287" s="753"/>
      <c r="Q287" s="765"/>
      <c r="R287" s="765"/>
      <c r="S287" s="755"/>
      <c r="T287" s="769"/>
      <c r="U287" s="771"/>
      <c r="V287" s="772"/>
      <c r="W287" s="701"/>
      <c r="X287" s="1059"/>
      <c r="Y287" s="868"/>
      <c r="Z287" s="868"/>
      <c r="AA287" s="868"/>
      <c r="AB287" s="868"/>
      <c r="AC287" s="868"/>
      <c r="AD287" s="868"/>
      <c r="AE287" s="868"/>
      <c r="AF287" s="868"/>
      <c r="AG287" s="868"/>
      <c r="AH287" s="868"/>
      <c r="AI287" s="868"/>
      <c r="AJ287" s="868"/>
      <c r="AK287" s="868"/>
      <c r="AL287" s="915"/>
      <c r="AM287" s="868"/>
      <c r="AN287" s="868"/>
      <c r="AO287" s="868"/>
      <c r="AP287" s="868"/>
      <c r="AQ287" s="704"/>
      <c r="AR287" s="704"/>
      <c r="AS287" s="704"/>
      <c r="AT287" s="704"/>
      <c r="AU287" s="704"/>
      <c r="AV287" s="704"/>
      <c r="AW287" s="704"/>
      <c r="AX287" s="704"/>
      <c r="AY287" s="704"/>
      <c r="AZ287" s="704"/>
      <c r="BA287" s="704"/>
      <c r="BB287" s="704"/>
      <c r="BC287" s="704"/>
      <c r="BD287" s="704"/>
      <c r="BE287" s="704"/>
      <c r="BF287" s="704"/>
      <c r="BG287" s="704"/>
      <c r="BH287" s="704"/>
      <c r="BI287" s="704"/>
      <c r="BJ287" s="704"/>
      <c r="BK287" s="704"/>
      <c r="BL287" s="704"/>
      <c r="BM287" s="704"/>
      <c r="BN287" s="704"/>
      <c r="BO287" s="704"/>
      <c r="BP287" s="704"/>
      <c r="BQ287" s="704"/>
      <c r="BR287" s="704"/>
      <c r="BS287" s="704"/>
      <c r="BT287" s="704"/>
      <c r="BU287" s="704"/>
      <c r="BV287" s="704"/>
      <c r="BW287" s="704"/>
      <c r="BX287" s="704"/>
      <c r="BY287" s="704"/>
      <c r="BZ287" s="704"/>
      <c r="CA287" s="704"/>
      <c r="CB287" s="704"/>
      <c r="CC287" s="704"/>
      <c r="CD287" s="704"/>
      <c r="CE287" s="704"/>
      <c r="CF287" s="704"/>
      <c r="CG287" s="704"/>
      <c r="CH287" s="704"/>
      <c r="CI287" s="704"/>
      <c r="CJ287" s="704"/>
      <c r="CK287" s="704"/>
      <c r="CL287" s="704"/>
      <c r="CM287" s="704"/>
      <c r="CN287" s="704"/>
      <c r="CO287" s="704"/>
      <c r="CP287" s="704"/>
      <c r="CQ287" s="704"/>
      <c r="CR287" s="704"/>
      <c r="CS287" s="704"/>
      <c r="CT287" s="704"/>
      <c r="CU287" s="704"/>
      <c r="CV287" s="704"/>
      <c r="CW287" s="704"/>
      <c r="CX287" s="704"/>
      <c r="CY287" s="704"/>
      <c r="CZ287" s="704"/>
      <c r="DA287" s="704"/>
      <c r="DB287" s="704"/>
      <c r="DC287" s="704"/>
      <c r="DD287" s="704"/>
      <c r="DE287" s="704"/>
      <c r="DF287" s="704"/>
      <c r="DG287" s="704"/>
      <c r="DH287" s="704"/>
      <c r="DI287" s="704"/>
      <c r="DJ287" s="704"/>
      <c r="DK287" s="704"/>
      <c r="DL287" s="704"/>
      <c r="DM287" s="704"/>
      <c r="DN287" s="704"/>
      <c r="DO287" s="704"/>
      <c r="DP287" s="704"/>
      <c r="DQ287" s="704"/>
      <c r="DR287" s="704"/>
      <c r="DS287" s="704"/>
      <c r="DT287" s="704"/>
      <c r="DU287" s="704"/>
      <c r="DV287" s="704"/>
      <c r="DW287" s="704"/>
      <c r="DX287" s="704"/>
      <c r="DY287" s="704"/>
      <c r="DZ287" s="704"/>
      <c r="EA287" s="704"/>
      <c r="EB287" s="704"/>
      <c r="EC287" s="704"/>
      <c r="ED287" s="706"/>
      <c r="EE287" s="706"/>
      <c r="EF287" s="706"/>
      <c r="EG287" s="706"/>
      <c r="EH287" s="706"/>
      <c r="EI287" s="706"/>
      <c r="EJ287" s="706"/>
      <c r="EK287" s="706"/>
      <c r="EL287" s="706"/>
      <c r="EM287" s="706"/>
      <c r="EN287" s="706"/>
      <c r="EO287" s="706"/>
      <c r="EP287" s="704"/>
      <c r="EQ287" s="706"/>
      <c r="ER287" s="706"/>
      <c r="ES287" s="704"/>
      <c r="ET287" s="704"/>
      <c r="EU287" s="704"/>
      <c r="EV287" s="704"/>
      <c r="EW287" s="704"/>
      <c r="EX287" s="704"/>
      <c r="EY287" s="704"/>
      <c r="EZ287" s="704"/>
      <c r="FA287" s="704"/>
      <c r="FB287" s="704"/>
      <c r="FC287" s="704"/>
      <c r="FD287" s="704"/>
      <c r="FE287" s="704"/>
      <c r="FF287" s="704"/>
      <c r="FG287" s="704"/>
      <c r="FH287" s="704"/>
      <c r="FI287" s="704"/>
      <c r="FJ287" s="704"/>
      <c r="FK287" s="704"/>
      <c r="FL287" s="704"/>
      <c r="FM287" s="704"/>
      <c r="FN287" s="704"/>
      <c r="FO287" s="704"/>
      <c r="FP287" s="704"/>
      <c r="FQ287" s="704"/>
      <c r="FR287" s="704"/>
      <c r="FS287" s="704"/>
      <c r="FT287" s="704"/>
      <c r="FU287" s="704"/>
      <c r="FV287" s="704"/>
      <c r="FW287" s="704"/>
      <c r="FX287" s="1035"/>
      <c r="FY287" s="706"/>
      <c r="FZ287" s="706"/>
      <c r="GA287" s="706"/>
      <c r="GB287" s="706"/>
      <c r="GC287" s="706"/>
      <c r="GD287" s="706"/>
      <c r="GE287" s="706"/>
      <c r="GF287" s="706"/>
      <c r="GG287" s="706"/>
      <c r="GH287" s="706"/>
      <c r="GI287" s="706"/>
      <c r="GJ287" s="706"/>
      <c r="GK287" s="706"/>
      <c r="GL287" s="706"/>
      <c r="GM287" s="706"/>
      <c r="GN287" s="706"/>
      <c r="GO287" s="706"/>
      <c r="GP287" s="706"/>
      <c r="GQ287" s="706"/>
      <c r="GR287" s="706"/>
      <c r="GS287" s="706"/>
      <c r="GT287" s="706"/>
      <c r="GU287" s="706"/>
      <c r="GV287" s="706"/>
      <c r="GW287" s="706"/>
      <c r="GX287" s="706"/>
      <c r="GY287" s="706"/>
      <c r="GZ287" s="706"/>
      <c r="HA287" s="706"/>
      <c r="HB287" s="706"/>
      <c r="HC287" s="706"/>
      <c r="HD287" s="706"/>
      <c r="HE287" s="706"/>
      <c r="HF287" s="706"/>
      <c r="HG287" s="706"/>
      <c r="HH287" s="706"/>
      <c r="HI287" s="704"/>
      <c r="HJ287" s="704"/>
      <c r="HK287" s="704"/>
      <c r="HL287" s="704"/>
      <c r="HM287" s="704"/>
      <c r="HN287" s="704"/>
      <c r="HO287" s="704"/>
      <c r="HP287" s="704"/>
      <c r="HQ287" s="704"/>
      <c r="HR287" s="704"/>
      <c r="HS287" s="704"/>
      <c r="HT287" s="704"/>
      <c r="HU287" s="704"/>
      <c r="HV287" s="704"/>
      <c r="HW287" s="704"/>
      <c r="HX287" s="704"/>
      <c r="HY287" s="704"/>
      <c r="HZ287" s="704"/>
      <c r="IA287" s="704"/>
      <c r="IB287" s="704"/>
      <c r="IC287" s="704"/>
      <c r="ID287" s="706"/>
      <c r="IE287" s="706"/>
      <c r="IF287" s="706"/>
      <c r="IG287" s="706"/>
      <c r="IH287" s="706"/>
      <c r="II287" s="706"/>
    </row>
    <row r="288" spans="1:243" s="1034" customFormat="1" ht="27" customHeight="1" x14ac:dyDescent="0.25">
      <c r="A288" s="1157" t="s">
        <v>1444</v>
      </c>
      <c r="B288" s="1158"/>
      <c r="C288" s="1158"/>
      <c r="D288" s="1158"/>
      <c r="E288" s="1158"/>
      <c r="F288" s="1158"/>
      <c r="G288" s="1158"/>
      <c r="H288" s="1159"/>
      <c r="I288" s="752"/>
      <c r="J288" s="761"/>
      <c r="K288" s="753"/>
      <c r="L288" s="753"/>
      <c r="M288" s="753"/>
      <c r="N288" s="753"/>
      <c r="O288" s="753"/>
      <c r="P288" s="753"/>
      <c r="Q288" s="765"/>
      <c r="R288" s="765"/>
      <c r="S288" s="755"/>
      <c r="T288" s="769"/>
      <c r="U288" s="771"/>
      <c r="V288" s="772"/>
      <c r="W288" s="701"/>
      <c r="X288" s="868"/>
      <c r="Y288" s="868"/>
      <c r="Z288" s="868"/>
      <c r="AA288" s="868"/>
      <c r="AB288" s="868"/>
      <c r="AC288" s="868"/>
      <c r="AD288" s="868"/>
      <c r="AE288" s="868"/>
      <c r="AF288" s="868"/>
      <c r="AG288" s="868"/>
      <c r="AH288" s="868"/>
      <c r="AI288" s="868"/>
      <c r="AJ288" s="868"/>
      <c r="AK288" s="868"/>
      <c r="AL288" s="915"/>
      <c r="AM288" s="868"/>
      <c r="AN288" s="868"/>
      <c r="AO288" s="868"/>
      <c r="AP288" s="868"/>
      <c r="AQ288" s="704"/>
      <c r="AR288" s="704"/>
      <c r="AS288" s="704"/>
      <c r="AT288" s="704"/>
      <c r="AU288" s="704"/>
      <c r="AV288" s="704"/>
      <c r="AW288" s="704"/>
      <c r="AX288" s="704"/>
      <c r="AY288" s="704"/>
      <c r="AZ288" s="704"/>
      <c r="BA288" s="704"/>
      <c r="BB288" s="704"/>
      <c r="BC288" s="704"/>
      <c r="BD288" s="704"/>
      <c r="BE288" s="704"/>
      <c r="BF288" s="704"/>
      <c r="BG288" s="704"/>
      <c r="BH288" s="704"/>
      <c r="BI288" s="704"/>
      <c r="BJ288" s="704"/>
      <c r="BK288" s="704"/>
      <c r="BL288" s="704"/>
      <c r="BM288" s="704"/>
      <c r="BN288" s="704"/>
      <c r="BO288" s="704"/>
      <c r="BP288" s="704"/>
      <c r="BQ288" s="704"/>
      <c r="BR288" s="704"/>
      <c r="BS288" s="704"/>
      <c r="BT288" s="704"/>
      <c r="BU288" s="704"/>
      <c r="BV288" s="704"/>
      <c r="BW288" s="704"/>
      <c r="BX288" s="704"/>
      <c r="BY288" s="704"/>
      <c r="BZ288" s="704"/>
      <c r="CA288" s="704"/>
      <c r="CB288" s="704"/>
      <c r="CC288" s="704"/>
      <c r="CD288" s="704"/>
      <c r="CE288" s="704"/>
      <c r="CF288" s="704"/>
      <c r="CG288" s="704"/>
      <c r="CH288" s="704"/>
      <c r="CI288" s="704"/>
      <c r="CJ288" s="704"/>
      <c r="CK288" s="704"/>
      <c r="CL288" s="704"/>
      <c r="CM288" s="704"/>
      <c r="CN288" s="704"/>
      <c r="CO288" s="704"/>
      <c r="CP288" s="704"/>
      <c r="CQ288" s="704"/>
      <c r="CR288" s="704"/>
      <c r="CS288" s="704"/>
      <c r="CT288" s="704"/>
      <c r="CU288" s="704"/>
      <c r="CV288" s="704"/>
      <c r="CW288" s="704"/>
      <c r="CX288" s="704"/>
      <c r="CY288" s="704"/>
      <c r="CZ288" s="704"/>
      <c r="DA288" s="704"/>
      <c r="DB288" s="704"/>
      <c r="DC288" s="704"/>
      <c r="DD288" s="704"/>
      <c r="DE288" s="704"/>
      <c r="DF288" s="704"/>
      <c r="DG288" s="704"/>
      <c r="DH288" s="704"/>
      <c r="DI288" s="704"/>
      <c r="DJ288" s="704"/>
      <c r="DK288" s="704"/>
      <c r="DL288" s="704"/>
      <c r="DM288" s="704"/>
      <c r="DN288" s="704"/>
      <c r="DO288" s="704"/>
      <c r="DP288" s="704"/>
      <c r="DQ288" s="704"/>
      <c r="DR288" s="704"/>
      <c r="DS288" s="704"/>
      <c r="DT288" s="704"/>
      <c r="DU288" s="704"/>
      <c r="DV288" s="704"/>
      <c r="DW288" s="704"/>
      <c r="DX288" s="704"/>
      <c r="DY288" s="704"/>
      <c r="DZ288" s="704"/>
      <c r="EA288" s="704"/>
      <c r="EB288" s="704"/>
      <c r="EC288" s="704"/>
      <c r="ED288" s="706"/>
      <c r="EE288" s="706"/>
      <c r="EF288" s="706"/>
      <c r="EG288" s="706"/>
      <c r="EH288" s="706"/>
      <c r="EI288" s="706"/>
      <c r="EJ288" s="706"/>
      <c r="EK288" s="706"/>
      <c r="EL288" s="706"/>
      <c r="EM288" s="706"/>
      <c r="EN288" s="706"/>
      <c r="EO288" s="706"/>
      <c r="EP288" s="704"/>
      <c r="EQ288" s="706"/>
      <c r="ER288" s="706"/>
      <c r="ES288" s="704"/>
      <c r="ET288" s="704"/>
      <c r="EU288" s="704"/>
      <c r="EV288" s="704"/>
      <c r="EW288" s="704"/>
      <c r="EX288" s="704"/>
      <c r="EY288" s="704"/>
      <c r="EZ288" s="704"/>
      <c r="FA288" s="704"/>
      <c r="FB288" s="704"/>
      <c r="FC288" s="704"/>
      <c r="FD288" s="704"/>
      <c r="FE288" s="704"/>
      <c r="FF288" s="704"/>
      <c r="FG288" s="704"/>
      <c r="FH288" s="704"/>
      <c r="FI288" s="704"/>
      <c r="FJ288" s="704"/>
      <c r="FK288" s="704"/>
      <c r="FL288" s="704"/>
      <c r="FM288" s="704"/>
      <c r="FN288" s="704"/>
      <c r="FO288" s="704"/>
      <c r="FP288" s="704"/>
      <c r="FQ288" s="704"/>
      <c r="FR288" s="704"/>
      <c r="FS288" s="704"/>
      <c r="FT288" s="704"/>
      <c r="FU288" s="704"/>
      <c r="FV288" s="704"/>
      <c r="FW288" s="704"/>
      <c r="FX288" s="1035"/>
      <c r="FY288" s="706"/>
      <c r="FZ288" s="706"/>
      <c r="GA288" s="706"/>
      <c r="GB288" s="706"/>
      <c r="GC288" s="706"/>
      <c r="GD288" s="706"/>
      <c r="GE288" s="706"/>
      <c r="GF288" s="706"/>
      <c r="GG288" s="706"/>
      <c r="GH288" s="706"/>
      <c r="GI288" s="706"/>
      <c r="GJ288" s="706"/>
      <c r="GK288" s="706"/>
      <c r="GL288" s="706"/>
      <c r="GM288" s="706"/>
      <c r="GN288" s="706"/>
      <c r="GO288" s="706"/>
      <c r="GP288" s="706"/>
      <c r="GQ288" s="706"/>
      <c r="GR288" s="706"/>
      <c r="GS288" s="706"/>
      <c r="GT288" s="706"/>
      <c r="GU288" s="706"/>
      <c r="GV288" s="706"/>
      <c r="GW288" s="706"/>
      <c r="GX288" s="706"/>
      <c r="GY288" s="706"/>
      <c r="GZ288" s="706"/>
      <c r="HA288" s="706"/>
      <c r="HB288" s="706"/>
      <c r="HC288" s="706"/>
      <c r="HD288" s="706"/>
      <c r="HE288" s="706"/>
      <c r="HF288" s="706"/>
      <c r="HG288" s="706"/>
      <c r="HH288" s="706"/>
      <c r="HI288" s="704"/>
      <c r="HJ288" s="704"/>
      <c r="HK288" s="704"/>
      <c r="HL288" s="704"/>
      <c r="HM288" s="704"/>
      <c r="HN288" s="704"/>
      <c r="HO288" s="704"/>
      <c r="HP288" s="704"/>
      <c r="HQ288" s="704"/>
      <c r="HR288" s="704"/>
      <c r="HS288" s="704"/>
      <c r="HT288" s="704"/>
      <c r="HU288" s="704"/>
      <c r="HV288" s="704"/>
      <c r="HW288" s="704"/>
      <c r="HX288" s="704"/>
      <c r="HY288" s="704"/>
      <c r="HZ288" s="704"/>
      <c r="IA288" s="704"/>
      <c r="IB288" s="704"/>
      <c r="IC288" s="704"/>
      <c r="ID288" s="706"/>
      <c r="IE288" s="706"/>
      <c r="IF288" s="706"/>
      <c r="IG288" s="706"/>
      <c r="IH288" s="706"/>
      <c r="II288" s="706"/>
    </row>
    <row r="289" spans="1:243" s="1034" customFormat="1" ht="27" customHeight="1" x14ac:dyDescent="0.25">
      <c r="A289" s="691">
        <v>64</v>
      </c>
      <c r="B289" s="694" t="s">
        <v>1352</v>
      </c>
      <c r="C289" s="696">
        <v>219</v>
      </c>
      <c r="D289" s="697">
        <v>532</v>
      </c>
      <c r="E289" s="698">
        <v>94</v>
      </c>
      <c r="F289" s="696" t="s">
        <v>1121</v>
      </c>
      <c r="G289" s="1042" t="s">
        <v>1584</v>
      </c>
      <c r="H289" s="767" t="s">
        <v>1112</v>
      </c>
      <c r="I289" s="752" t="s">
        <v>1113</v>
      </c>
      <c r="J289" s="761" t="s">
        <v>1135</v>
      </c>
      <c r="K289" s="761" t="s">
        <v>1115</v>
      </c>
      <c r="L289" s="761" t="s">
        <v>1116</v>
      </c>
      <c r="M289" s="753" t="s">
        <v>1199</v>
      </c>
      <c r="N289" s="753" t="s">
        <v>1128</v>
      </c>
      <c r="O289" s="753" t="s">
        <v>1128</v>
      </c>
      <c r="P289" s="753" t="s">
        <v>1134</v>
      </c>
      <c r="Q289" s="753" t="s">
        <v>1120</v>
      </c>
      <c r="R289" s="753" t="s">
        <v>1120</v>
      </c>
      <c r="S289" s="755">
        <v>4</v>
      </c>
      <c r="T289" s="763">
        <v>4.5</v>
      </c>
      <c r="U289" s="772">
        <v>41091</v>
      </c>
      <c r="V289" s="771">
        <v>41426</v>
      </c>
      <c r="W289" s="874">
        <v>25</v>
      </c>
      <c r="X289" s="1081"/>
      <c r="Y289" s="1082">
        <v>316100</v>
      </c>
      <c r="Z289" s="1081">
        <f t="shared" ref="Z289:Z329" si="40">Y289+X289</f>
        <v>316100</v>
      </c>
      <c r="AA289" s="868"/>
      <c r="AB289" s="868">
        <v>16100</v>
      </c>
      <c r="AC289" s="868">
        <v>150000</v>
      </c>
      <c r="AD289" s="868">
        <v>150000</v>
      </c>
      <c r="AE289" s="868"/>
      <c r="AF289" s="868"/>
      <c r="AG289" s="868"/>
      <c r="AH289" s="868"/>
      <c r="AI289" s="868"/>
      <c r="AJ289" s="868"/>
      <c r="AK289" s="868"/>
      <c r="AL289" s="868"/>
      <c r="AM289" s="868">
        <f t="shared" ref="AM289:AM329" si="41">SUM(AA289:AL289)</f>
        <v>316100</v>
      </c>
      <c r="AN289" s="868">
        <f t="shared" ref="AN289:AN329" si="42">Z289-AM289</f>
        <v>0</v>
      </c>
      <c r="AO289" s="868"/>
      <c r="AP289" s="868"/>
      <c r="AQ289" s="704"/>
      <c r="AR289" s="704"/>
      <c r="AS289" s="704"/>
      <c r="AT289" s="704"/>
      <c r="AU289" s="704"/>
      <c r="AV289" s="704"/>
      <c r="AW289" s="704"/>
      <c r="AX289" s="704"/>
      <c r="AY289" s="704"/>
      <c r="AZ289" s="704"/>
      <c r="BA289" s="704"/>
      <c r="BB289" s="704"/>
      <c r="BC289" s="704"/>
      <c r="BD289" s="704"/>
      <c r="BE289" s="704"/>
      <c r="BF289" s="704"/>
      <c r="BG289" s="704"/>
      <c r="BH289" s="704"/>
      <c r="BI289" s="704"/>
      <c r="BJ289" s="704"/>
      <c r="BK289" s="704"/>
      <c r="BL289" s="704"/>
      <c r="BM289" s="704"/>
      <c r="BN289" s="704"/>
      <c r="BO289" s="704"/>
      <c r="BP289" s="704"/>
      <c r="BQ289" s="704"/>
      <c r="BR289" s="704"/>
      <c r="BS289" s="704"/>
      <c r="BT289" s="704"/>
      <c r="BU289" s="704"/>
      <c r="BV289" s="704"/>
      <c r="BW289" s="704"/>
      <c r="BX289" s="704"/>
      <c r="BY289" s="704"/>
      <c r="BZ289" s="704"/>
      <c r="CA289" s="704"/>
      <c r="CB289" s="704"/>
      <c r="CC289" s="704"/>
      <c r="CD289" s="704"/>
      <c r="CE289" s="704"/>
      <c r="CF289" s="704"/>
      <c r="CG289" s="704"/>
      <c r="CH289" s="704"/>
      <c r="CI289" s="704"/>
      <c r="CJ289" s="704"/>
      <c r="CK289" s="704"/>
      <c r="CL289" s="704"/>
      <c r="CM289" s="704"/>
      <c r="CN289" s="704"/>
      <c r="CO289" s="704"/>
      <c r="CP289" s="704"/>
      <c r="CQ289" s="704"/>
      <c r="CR289" s="704"/>
      <c r="CS289" s="704"/>
      <c r="CT289" s="704"/>
      <c r="CU289" s="704"/>
      <c r="CV289" s="704"/>
      <c r="CW289" s="704"/>
      <c r="CX289" s="704"/>
      <c r="CY289" s="704"/>
      <c r="CZ289" s="704"/>
      <c r="DA289" s="704"/>
      <c r="DB289" s="704"/>
      <c r="DC289" s="704"/>
      <c r="DD289" s="704"/>
      <c r="DE289" s="704"/>
      <c r="DF289" s="704"/>
      <c r="DG289" s="704"/>
      <c r="DH289" s="704"/>
      <c r="DI289" s="704"/>
      <c r="DJ289" s="704"/>
      <c r="DK289" s="704"/>
      <c r="DL289" s="704"/>
      <c r="DM289" s="704"/>
      <c r="DN289" s="704"/>
      <c r="DO289" s="704"/>
      <c r="DP289" s="704"/>
      <c r="DQ289" s="706"/>
      <c r="DR289" s="706"/>
      <c r="DS289" s="706"/>
      <c r="DT289" s="706"/>
      <c r="DU289" s="706"/>
      <c r="DV289" s="706"/>
      <c r="DW289" s="706"/>
      <c r="DX289" s="706"/>
      <c r="DY289" s="706"/>
      <c r="DZ289" s="706"/>
      <c r="EA289" s="706"/>
      <c r="EB289" s="706"/>
      <c r="EC289" s="704"/>
      <c r="ED289" s="704"/>
      <c r="EE289" s="704"/>
      <c r="EF289" s="704"/>
      <c r="EG289" s="704"/>
      <c r="EH289" s="704"/>
      <c r="EI289" s="704"/>
      <c r="EJ289" s="704"/>
      <c r="EK289" s="704"/>
      <c r="EL289" s="704"/>
      <c r="EM289" s="704"/>
      <c r="EN289" s="704"/>
      <c r="EO289" s="704"/>
      <c r="EP289" s="704"/>
      <c r="EQ289" s="704"/>
      <c r="ER289" s="704"/>
      <c r="ES289" s="704"/>
      <c r="ET289" s="704"/>
      <c r="EU289" s="704"/>
      <c r="EV289" s="704"/>
      <c r="EW289" s="704"/>
      <c r="EX289" s="704"/>
      <c r="EY289" s="704"/>
      <c r="EZ289" s="704"/>
      <c r="FA289" s="704"/>
      <c r="FB289" s="704"/>
      <c r="FC289" s="704"/>
      <c r="FD289" s="704"/>
      <c r="FE289" s="704"/>
      <c r="FF289" s="704"/>
      <c r="FG289" s="704"/>
      <c r="FH289" s="704"/>
      <c r="FI289" s="704"/>
      <c r="FJ289" s="706"/>
      <c r="FK289" s="706"/>
      <c r="FL289" s="706"/>
      <c r="FM289" s="706"/>
      <c r="FN289" s="706"/>
      <c r="FO289" s="706"/>
      <c r="FP289" s="706"/>
      <c r="FQ289" s="706"/>
      <c r="FR289" s="706"/>
      <c r="FS289" s="706"/>
      <c r="FT289" s="706"/>
      <c r="FU289" s="706"/>
      <c r="FV289" s="706"/>
      <c r="FW289" s="706"/>
      <c r="FX289" s="706"/>
      <c r="FY289" s="706"/>
      <c r="FZ289" s="706"/>
      <c r="GA289" s="706"/>
      <c r="GB289" s="706"/>
      <c r="GC289" s="706"/>
      <c r="GD289" s="706"/>
      <c r="GE289" s="706"/>
      <c r="GF289" s="706"/>
      <c r="GG289" s="706"/>
      <c r="GH289" s="706"/>
      <c r="GI289" s="706"/>
      <c r="HS289" s="704"/>
      <c r="HT289" s="704"/>
      <c r="HU289" s="704"/>
      <c r="ID289" s="706"/>
    </row>
    <row r="290" spans="1:243" s="1034" customFormat="1" ht="27" customHeight="1" x14ac:dyDescent="0.25">
      <c r="A290" s="691">
        <v>261</v>
      </c>
      <c r="B290" s="694" t="s">
        <v>1352</v>
      </c>
      <c r="C290" s="696">
        <v>234</v>
      </c>
      <c r="D290" s="697">
        <v>632</v>
      </c>
      <c r="E290" s="697">
        <v>23</v>
      </c>
      <c r="F290" s="696" t="s">
        <v>1121</v>
      </c>
      <c r="G290" s="708" t="s">
        <v>1618</v>
      </c>
      <c r="H290" s="767" t="s">
        <v>1127</v>
      </c>
      <c r="I290" s="752" t="s">
        <v>1113</v>
      </c>
      <c r="J290" s="761" t="s">
        <v>1135</v>
      </c>
      <c r="K290" s="753" t="s">
        <v>1115</v>
      </c>
      <c r="L290" s="753" t="s">
        <v>1116</v>
      </c>
      <c r="M290" s="753" t="s">
        <v>1199</v>
      </c>
      <c r="N290" s="753" t="s">
        <v>1128</v>
      </c>
      <c r="O290" s="753" t="s">
        <v>1128</v>
      </c>
      <c r="P290" s="753" t="s">
        <v>1134</v>
      </c>
      <c r="Q290" s="765" t="s">
        <v>1120</v>
      </c>
      <c r="R290" s="765" t="s">
        <v>1120</v>
      </c>
      <c r="S290" s="755">
        <v>2</v>
      </c>
      <c r="T290" s="763">
        <v>2.1</v>
      </c>
      <c r="U290" s="771">
        <v>41456</v>
      </c>
      <c r="V290" s="771">
        <v>41791</v>
      </c>
      <c r="W290" s="874">
        <v>5</v>
      </c>
      <c r="X290" s="1130"/>
      <c r="Y290" s="1131">
        <v>2000000</v>
      </c>
      <c r="Z290" s="1130">
        <f t="shared" si="40"/>
        <v>2000000</v>
      </c>
      <c r="AA290" s="988"/>
      <c r="AB290" s="988"/>
      <c r="AC290" s="988">
        <v>200000</v>
      </c>
      <c r="AD290" s="988">
        <v>200000</v>
      </c>
      <c r="AE290" s="988">
        <v>200000</v>
      </c>
      <c r="AF290" s="988">
        <v>200000</v>
      </c>
      <c r="AG290" s="988">
        <v>200000</v>
      </c>
      <c r="AH290" s="988">
        <v>200000</v>
      </c>
      <c r="AI290" s="988">
        <v>200000</v>
      </c>
      <c r="AJ290" s="988">
        <v>200000</v>
      </c>
      <c r="AK290" s="988">
        <v>200000</v>
      </c>
      <c r="AL290" s="988">
        <v>200000</v>
      </c>
      <c r="AM290" s="988">
        <f t="shared" si="41"/>
        <v>2000000</v>
      </c>
      <c r="AN290" s="988">
        <f t="shared" si="42"/>
        <v>0</v>
      </c>
      <c r="AO290" s="988"/>
      <c r="AP290" s="988"/>
      <c r="AQ290" s="704"/>
      <c r="AR290" s="704"/>
      <c r="AS290" s="704"/>
      <c r="AT290" s="704"/>
      <c r="AU290" s="704"/>
      <c r="AV290" s="704"/>
      <c r="AW290" s="704"/>
      <c r="AX290" s="704"/>
      <c r="AY290" s="704"/>
      <c r="AZ290" s="704"/>
      <c r="BA290" s="704"/>
      <c r="BB290" s="704"/>
      <c r="BC290" s="704"/>
      <c r="BD290" s="704"/>
      <c r="BE290" s="704"/>
      <c r="BF290" s="704"/>
      <c r="BG290" s="704"/>
      <c r="BH290" s="704"/>
      <c r="BI290" s="704"/>
      <c r="BJ290" s="704"/>
      <c r="BK290" s="704"/>
      <c r="BL290" s="704"/>
      <c r="BM290" s="704"/>
      <c r="BN290" s="704"/>
      <c r="BO290" s="704"/>
      <c r="BP290" s="704"/>
      <c r="BQ290" s="704"/>
      <c r="BR290" s="704"/>
      <c r="BS290" s="704"/>
      <c r="BT290" s="704"/>
      <c r="BU290" s="704"/>
      <c r="BV290" s="704"/>
      <c r="BW290" s="704"/>
      <c r="BX290" s="704"/>
      <c r="BY290" s="704"/>
      <c r="BZ290" s="704"/>
      <c r="CA290" s="704"/>
      <c r="CB290" s="704"/>
      <c r="CC290" s="704"/>
      <c r="CD290" s="704"/>
      <c r="CE290" s="704"/>
      <c r="CF290" s="704"/>
      <c r="CG290" s="704"/>
      <c r="CH290" s="704"/>
      <c r="CI290" s="704"/>
      <c r="CJ290" s="704"/>
      <c r="CK290" s="704"/>
      <c r="CL290" s="704"/>
      <c r="CM290" s="704"/>
      <c r="CN290" s="704"/>
      <c r="CO290" s="704"/>
      <c r="CP290" s="704"/>
      <c r="CQ290" s="704"/>
      <c r="CR290" s="704"/>
      <c r="CS290" s="704"/>
      <c r="CT290" s="704"/>
      <c r="CU290" s="704"/>
      <c r="CV290" s="704"/>
      <c r="CW290" s="704"/>
      <c r="CX290" s="704"/>
      <c r="CY290" s="704"/>
      <c r="CZ290" s="704"/>
      <c r="DA290" s="704"/>
      <c r="DB290" s="704"/>
      <c r="DC290" s="704"/>
      <c r="DD290" s="704"/>
      <c r="DE290" s="704"/>
      <c r="DF290" s="704"/>
      <c r="DG290" s="704"/>
      <c r="DH290" s="704"/>
      <c r="DI290" s="704"/>
      <c r="DJ290" s="704"/>
      <c r="DK290" s="704"/>
      <c r="DL290" s="704"/>
      <c r="DM290" s="704"/>
      <c r="DN290" s="704"/>
      <c r="DO290" s="704"/>
      <c r="DP290" s="704"/>
      <c r="DQ290" s="706"/>
      <c r="DR290" s="706"/>
      <c r="DS290" s="706"/>
      <c r="DT290" s="706"/>
      <c r="DU290" s="706"/>
      <c r="DV290" s="706"/>
      <c r="DW290" s="706"/>
      <c r="DX290" s="706"/>
      <c r="DY290" s="706"/>
      <c r="DZ290" s="706"/>
      <c r="EA290" s="706"/>
      <c r="EB290" s="706"/>
      <c r="EC290" s="704"/>
      <c r="ED290" s="706"/>
      <c r="EE290" s="706"/>
      <c r="EF290" s="704"/>
      <c r="EG290" s="704"/>
      <c r="EH290" s="704"/>
      <c r="EI290" s="704"/>
      <c r="EJ290" s="704"/>
      <c r="EK290" s="704"/>
      <c r="EL290" s="704"/>
      <c r="EM290" s="704"/>
      <c r="EN290" s="704"/>
      <c r="EO290" s="704"/>
      <c r="EP290" s="704"/>
      <c r="EQ290" s="704"/>
      <c r="ER290" s="704"/>
      <c r="ES290" s="704"/>
      <c r="ET290" s="704"/>
      <c r="EU290" s="704"/>
      <c r="EV290" s="704"/>
      <c r="EW290" s="704"/>
      <c r="EX290" s="704"/>
      <c r="EY290" s="704"/>
      <c r="EZ290" s="704"/>
      <c r="FA290" s="704"/>
      <c r="FB290" s="704"/>
      <c r="FC290" s="704"/>
      <c r="FD290" s="704"/>
      <c r="FE290" s="704"/>
      <c r="FF290" s="704"/>
      <c r="FG290" s="704"/>
      <c r="FH290" s="704"/>
      <c r="FI290" s="706"/>
      <c r="FJ290" s="706"/>
      <c r="HS290" s="879"/>
      <c r="HT290" s="879"/>
      <c r="HU290" s="879"/>
      <c r="HV290" s="706"/>
      <c r="HW290" s="706"/>
      <c r="HX290" s="706"/>
      <c r="HY290" s="706"/>
      <c r="HZ290" s="706"/>
      <c r="IA290" s="706"/>
      <c r="IB290" s="706"/>
      <c r="IC290" s="706"/>
      <c r="ID290" s="706"/>
    </row>
    <row r="291" spans="1:243" s="706" customFormat="1" ht="27" customHeight="1" x14ac:dyDescent="0.25">
      <c r="A291" s="691">
        <v>262</v>
      </c>
      <c r="B291" s="694" t="s">
        <v>1352</v>
      </c>
      <c r="C291" s="696">
        <v>234</v>
      </c>
      <c r="D291" s="697">
        <v>632</v>
      </c>
      <c r="E291" s="707">
        <v>24</v>
      </c>
      <c r="F291" s="696" t="s">
        <v>1121</v>
      </c>
      <c r="G291" s="696" t="s">
        <v>1619</v>
      </c>
      <c r="H291" s="767" t="s">
        <v>1127</v>
      </c>
      <c r="I291" s="752" t="s">
        <v>1113</v>
      </c>
      <c r="J291" s="761" t="s">
        <v>1135</v>
      </c>
      <c r="K291" s="753" t="s">
        <v>1151</v>
      </c>
      <c r="L291" s="753" t="s">
        <v>1116</v>
      </c>
      <c r="M291" s="753" t="s">
        <v>1199</v>
      </c>
      <c r="N291" s="753" t="s">
        <v>1128</v>
      </c>
      <c r="O291" s="753" t="s">
        <v>1128</v>
      </c>
      <c r="P291" s="753" t="s">
        <v>1392</v>
      </c>
      <c r="Q291" s="753">
        <v>28</v>
      </c>
      <c r="R291" s="765">
        <v>28</v>
      </c>
      <c r="S291" s="755">
        <v>2</v>
      </c>
      <c r="T291" s="763">
        <v>2.1</v>
      </c>
      <c r="U291" s="771">
        <v>41456</v>
      </c>
      <c r="V291" s="771">
        <v>41791</v>
      </c>
      <c r="W291" s="858">
        <v>20</v>
      </c>
      <c r="X291" s="1081">
        <v>700000</v>
      </c>
      <c r="Y291" s="1092"/>
      <c r="Z291" s="1081">
        <f t="shared" si="40"/>
        <v>700000</v>
      </c>
      <c r="AA291" s="868"/>
      <c r="AB291" s="868"/>
      <c r="AC291" s="868"/>
      <c r="AD291" s="868"/>
      <c r="AE291" s="868"/>
      <c r="AF291" s="868">
        <v>125000</v>
      </c>
      <c r="AG291" s="868">
        <v>125000</v>
      </c>
      <c r="AH291" s="868">
        <v>125000</v>
      </c>
      <c r="AI291" s="868">
        <v>125000</v>
      </c>
      <c r="AJ291" s="868">
        <v>125000</v>
      </c>
      <c r="AK291" s="868">
        <v>75000</v>
      </c>
      <c r="AL291" s="868"/>
      <c r="AM291" s="868">
        <f t="shared" si="41"/>
        <v>700000</v>
      </c>
      <c r="AN291" s="868">
        <f t="shared" si="42"/>
        <v>0</v>
      </c>
      <c r="AO291" s="915"/>
      <c r="AP291" s="868"/>
      <c r="AQ291" s="704"/>
      <c r="AR291" s="704"/>
      <c r="AS291" s="704"/>
      <c r="AT291" s="704"/>
      <c r="AU291" s="704"/>
      <c r="AV291" s="704"/>
      <c r="AW291" s="704"/>
      <c r="AX291" s="704"/>
      <c r="AY291" s="704"/>
      <c r="AZ291" s="704"/>
      <c r="BA291" s="704"/>
      <c r="BB291" s="704"/>
      <c r="BC291" s="704"/>
      <c r="BD291" s="704"/>
      <c r="BE291" s="704"/>
      <c r="BF291" s="704"/>
      <c r="BG291" s="704"/>
      <c r="BH291" s="704"/>
      <c r="BI291" s="704"/>
      <c r="BJ291" s="704"/>
      <c r="BK291" s="704"/>
      <c r="BL291" s="704"/>
      <c r="BM291" s="704"/>
      <c r="BN291" s="704"/>
      <c r="BO291" s="704"/>
      <c r="BP291" s="704"/>
      <c r="BQ291" s="704"/>
      <c r="BR291" s="704"/>
      <c r="BS291" s="704"/>
      <c r="BT291" s="704"/>
      <c r="BU291" s="704"/>
      <c r="BV291" s="704"/>
      <c r="BW291" s="704"/>
      <c r="BX291" s="704"/>
      <c r="BY291" s="704"/>
      <c r="BZ291" s="704"/>
      <c r="CA291" s="704"/>
      <c r="CB291" s="704"/>
      <c r="CC291" s="704"/>
      <c r="CD291" s="704"/>
      <c r="CE291" s="704"/>
      <c r="CF291" s="704"/>
      <c r="CG291" s="704"/>
      <c r="CH291" s="704"/>
      <c r="CI291" s="704"/>
      <c r="CJ291" s="704"/>
      <c r="CK291" s="704"/>
      <c r="CL291" s="704"/>
      <c r="CM291" s="704"/>
      <c r="CN291" s="704"/>
      <c r="CO291" s="704"/>
      <c r="CP291" s="704"/>
      <c r="CQ291" s="704"/>
      <c r="CR291" s="704"/>
      <c r="CS291" s="704"/>
      <c r="CT291" s="704"/>
      <c r="CU291" s="704"/>
      <c r="CV291" s="704"/>
      <c r="CW291" s="704"/>
      <c r="CX291" s="704"/>
      <c r="CY291" s="704"/>
      <c r="CZ291" s="704"/>
      <c r="DA291" s="704"/>
      <c r="DB291" s="704"/>
      <c r="DC291" s="704"/>
      <c r="DD291" s="704"/>
      <c r="DE291" s="704"/>
      <c r="DF291" s="704"/>
      <c r="DG291" s="704"/>
      <c r="DH291" s="704"/>
      <c r="DI291" s="704"/>
      <c r="DJ291" s="704"/>
      <c r="DK291" s="704"/>
      <c r="DL291" s="704"/>
      <c r="DM291" s="704"/>
      <c r="DN291" s="704"/>
      <c r="DO291" s="704"/>
      <c r="DP291" s="704"/>
      <c r="EC291" s="704"/>
      <c r="ED291" s="704"/>
      <c r="EE291" s="704"/>
      <c r="EF291" s="704"/>
      <c r="EG291" s="704"/>
      <c r="EH291" s="704"/>
      <c r="EI291" s="704"/>
      <c r="EJ291" s="704"/>
      <c r="EK291" s="704"/>
      <c r="EL291" s="704"/>
      <c r="EM291" s="704"/>
      <c r="EN291" s="704"/>
      <c r="EO291" s="704"/>
      <c r="EP291" s="704"/>
      <c r="EQ291" s="704"/>
      <c r="ER291" s="704"/>
      <c r="ES291" s="704"/>
      <c r="ET291" s="704"/>
      <c r="EU291" s="704"/>
      <c r="EV291" s="704"/>
      <c r="EW291" s="704"/>
      <c r="EX291" s="704"/>
      <c r="EY291" s="704"/>
      <c r="EZ291" s="704"/>
      <c r="FA291" s="704"/>
      <c r="FB291" s="704"/>
      <c r="FC291" s="704"/>
      <c r="FD291" s="704"/>
      <c r="FE291" s="704"/>
      <c r="FF291" s="704"/>
      <c r="FG291" s="704"/>
      <c r="FH291" s="704"/>
      <c r="FI291" s="704"/>
      <c r="GM291" s="704"/>
      <c r="GN291" s="704"/>
      <c r="GO291" s="704"/>
      <c r="GP291" s="704"/>
      <c r="GQ291" s="704"/>
      <c r="GR291" s="704"/>
      <c r="GS291" s="704"/>
      <c r="GT291" s="704"/>
      <c r="GU291" s="704"/>
      <c r="HQ291" s="704"/>
      <c r="HR291" s="704"/>
      <c r="HS291" s="879"/>
      <c r="HT291" s="879"/>
      <c r="HU291" s="879"/>
      <c r="HV291" s="1034"/>
      <c r="HW291" s="1034"/>
      <c r="HX291" s="1034"/>
      <c r="HY291" s="1034"/>
      <c r="HZ291" s="1034"/>
      <c r="IA291" s="1034"/>
      <c r="IB291" s="1034"/>
      <c r="IC291" s="1034"/>
      <c r="IE291" s="1034"/>
      <c r="IF291" s="1034"/>
      <c r="IG291" s="1034"/>
      <c r="IH291" s="1034"/>
      <c r="II291" s="1034"/>
    </row>
    <row r="292" spans="1:243" s="706" customFormat="1" ht="27" customHeight="1" x14ac:dyDescent="0.25">
      <c r="A292" s="691">
        <v>263</v>
      </c>
      <c r="B292" s="694" t="s">
        <v>1352</v>
      </c>
      <c r="C292" s="696">
        <v>234</v>
      </c>
      <c r="D292" s="697">
        <v>632</v>
      </c>
      <c r="E292" s="707">
        <v>25</v>
      </c>
      <c r="F292" s="696" t="s">
        <v>1121</v>
      </c>
      <c r="G292" s="696" t="s">
        <v>1620</v>
      </c>
      <c r="H292" s="767" t="s">
        <v>1127</v>
      </c>
      <c r="I292" s="752" t="s">
        <v>1113</v>
      </c>
      <c r="J292" s="761" t="s">
        <v>1135</v>
      </c>
      <c r="K292" s="753" t="s">
        <v>1151</v>
      </c>
      <c r="L292" s="753" t="s">
        <v>1116</v>
      </c>
      <c r="M292" s="753" t="s">
        <v>1199</v>
      </c>
      <c r="N292" s="753" t="s">
        <v>1128</v>
      </c>
      <c r="O292" s="753" t="s">
        <v>1128</v>
      </c>
      <c r="P292" s="753" t="s">
        <v>1392</v>
      </c>
      <c r="Q292" s="753">
        <v>9</v>
      </c>
      <c r="R292" s="765">
        <v>9</v>
      </c>
      <c r="S292" s="755">
        <v>2</v>
      </c>
      <c r="T292" s="763">
        <v>2.1</v>
      </c>
      <c r="U292" s="771">
        <v>41456</v>
      </c>
      <c r="V292" s="771">
        <v>41791</v>
      </c>
      <c r="W292" s="701">
        <v>20</v>
      </c>
      <c r="X292" s="1127">
        <v>790000</v>
      </c>
      <c r="Y292" s="1132"/>
      <c r="Z292" s="1127">
        <f t="shared" si="40"/>
        <v>790000</v>
      </c>
      <c r="AA292" s="1059"/>
      <c r="AB292" s="1059"/>
      <c r="AC292" s="1059"/>
      <c r="AD292" s="1059"/>
      <c r="AE292" s="1059">
        <v>500000</v>
      </c>
      <c r="AF292" s="1059">
        <v>290000</v>
      </c>
      <c r="AG292" s="1059"/>
      <c r="AH292" s="1059"/>
      <c r="AI292" s="1059"/>
      <c r="AJ292" s="1059"/>
      <c r="AK292" s="1059"/>
      <c r="AL292" s="1059"/>
      <c r="AM292" s="1059">
        <f t="shared" si="41"/>
        <v>790000</v>
      </c>
      <c r="AN292" s="906">
        <f t="shared" si="42"/>
        <v>0</v>
      </c>
      <c r="AO292" s="1128"/>
      <c r="AP292" s="1059"/>
      <c r="AQ292" s="704"/>
      <c r="AR292" s="704"/>
      <c r="AS292" s="704"/>
      <c r="AT292" s="704"/>
      <c r="AU292" s="704"/>
      <c r="AV292" s="704"/>
      <c r="AW292" s="704"/>
      <c r="AX292" s="704"/>
      <c r="AY292" s="704"/>
      <c r="AZ292" s="704"/>
      <c r="BA292" s="704"/>
      <c r="BB292" s="704"/>
      <c r="BC292" s="704"/>
      <c r="BD292" s="704"/>
      <c r="BE292" s="704"/>
      <c r="BF292" s="704"/>
      <c r="BG292" s="704"/>
      <c r="BH292" s="704"/>
      <c r="BI292" s="704"/>
      <c r="BJ292" s="704"/>
      <c r="BK292" s="704"/>
      <c r="BL292" s="704"/>
      <c r="BM292" s="704"/>
      <c r="BN292" s="704"/>
      <c r="BO292" s="704"/>
      <c r="BP292" s="704"/>
      <c r="BQ292" s="704"/>
      <c r="BR292" s="704"/>
      <c r="BS292" s="704"/>
      <c r="BT292" s="704"/>
      <c r="BU292" s="704"/>
      <c r="BV292" s="704"/>
      <c r="BW292" s="704"/>
      <c r="BX292" s="704"/>
      <c r="BY292" s="704"/>
      <c r="BZ292" s="704"/>
      <c r="CA292" s="704"/>
      <c r="CB292" s="704"/>
      <c r="CC292" s="704"/>
      <c r="CD292" s="704"/>
      <c r="CE292" s="704"/>
      <c r="CF292" s="704"/>
      <c r="CG292" s="704"/>
      <c r="CH292" s="704"/>
      <c r="CI292" s="704"/>
      <c r="CJ292" s="704"/>
      <c r="CK292" s="704"/>
      <c r="CL292" s="704"/>
      <c r="CM292" s="704"/>
      <c r="CN292" s="704"/>
      <c r="CO292" s="704"/>
      <c r="CP292" s="704"/>
      <c r="CQ292" s="704"/>
      <c r="CR292" s="704"/>
      <c r="CS292" s="704"/>
      <c r="CT292" s="704"/>
      <c r="CU292" s="704"/>
      <c r="CV292" s="704"/>
      <c r="CW292" s="704"/>
      <c r="CX292" s="704"/>
      <c r="CY292" s="704"/>
      <c r="CZ292" s="704"/>
      <c r="DA292" s="704"/>
      <c r="DB292" s="704"/>
      <c r="DC292" s="704"/>
      <c r="DD292" s="704"/>
      <c r="DE292" s="704"/>
      <c r="DF292" s="704"/>
      <c r="DG292" s="704"/>
      <c r="DH292" s="704"/>
      <c r="DI292" s="704"/>
      <c r="DJ292" s="704"/>
      <c r="DK292" s="704"/>
      <c r="DL292" s="704"/>
      <c r="DM292" s="704"/>
      <c r="DN292" s="704"/>
      <c r="DO292" s="704"/>
      <c r="DP292" s="704"/>
      <c r="EC292" s="704"/>
      <c r="ED292" s="704"/>
      <c r="EE292" s="704"/>
      <c r="EF292" s="704"/>
      <c r="EG292" s="704"/>
      <c r="EH292" s="704"/>
      <c r="EI292" s="704"/>
      <c r="EJ292" s="704"/>
      <c r="EK292" s="704"/>
      <c r="EL292" s="704"/>
      <c r="EM292" s="704"/>
      <c r="EN292" s="704"/>
      <c r="EO292" s="704"/>
      <c r="EP292" s="704"/>
      <c r="EQ292" s="704"/>
      <c r="ER292" s="704"/>
      <c r="ES292" s="704"/>
      <c r="ET292" s="704"/>
      <c r="EU292" s="704"/>
      <c r="EV292" s="704"/>
      <c r="EW292" s="704"/>
      <c r="EX292" s="704"/>
      <c r="EY292" s="704"/>
      <c r="EZ292" s="704"/>
      <c r="FA292" s="704"/>
      <c r="FB292" s="704"/>
      <c r="FC292" s="704"/>
      <c r="FD292" s="704"/>
      <c r="FE292" s="704"/>
      <c r="FF292" s="704"/>
      <c r="FG292" s="704"/>
      <c r="FH292" s="704"/>
      <c r="FI292" s="704"/>
      <c r="GM292" s="704"/>
      <c r="GN292" s="704"/>
      <c r="GO292" s="704"/>
      <c r="GP292" s="704"/>
      <c r="GQ292" s="704"/>
      <c r="GR292" s="704"/>
      <c r="GS292" s="704"/>
      <c r="GT292" s="704"/>
      <c r="GU292" s="704"/>
      <c r="HQ292" s="704"/>
      <c r="HR292" s="704"/>
      <c r="HS292" s="1034"/>
      <c r="HT292" s="1034"/>
      <c r="HU292" s="1034"/>
      <c r="HV292" s="1034"/>
      <c r="HW292" s="1034"/>
      <c r="HX292" s="1034"/>
      <c r="HY292" s="1034"/>
      <c r="HZ292" s="1034"/>
      <c r="IA292" s="1034"/>
      <c r="IB292" s="1034"/>
      <c r="IC292" s="1034"/>
      <c r="IE292" s="1034"/>
      <c r="IF292" s="1034"/>
      <c r="IG292" s="1034"/>
      <c r="IH292" s="1034"/>
      <c r="II292" s="1034"/>
    </row>
    <row r="293" spans="1:243" s="706" customFormat="1" ht="27" customHeight="1" x14ac:dyDescent="0.25">
      <c r="A293" s="691">
        <v>264</v>
      </c>
      <c r="B293" s="694" t="s">
        <v>1352</v>
      </c>
      <c r="C293" s="696">
        <v>234</v>
      </c>
      <c r="D293" s="697">
        <v>632</v>
      </c>
      <c r="E293" s="697">
        <v>26</v>
      </c>
      <c r="F293" s="696" t="s">
        <v>1121</v>
      </c>
      <c r="G293" s="1054" t="s">
        <v>1397</v>
      </c>
      <c r="H293" s="767" t="s">
        <v>1127</v>
      </c>
      <c r="I293" s="752" t="s">
        <v>1113</v>
      </c>
      <c r="J293" s="761" t="s">
        <v>1135</v>
      </c>
      <c r="K293" s="753" t="s">
        <v>1151</v>
      </c>
      <c r="L293" s="753" t="s">
        <v>1116</v>
      </c>
      <c r="M293" s="753" t="s">
        <v>1199</v>
      </c>
      <c r="N293" s="753" t="s">
        <v>1128</v>
      </c>
      <c r="O293" s="753" t="s">
        <v>1128</v>
      </c>
      <c r="P293" s="753" t="s">
        <v>1392</v>
      </c>
      <c r="Q293" s="753">
        <v>30</v>
      </c>
      <c r="R293" s="765">
        <v>9</v>
      </c>
      <c r="S293" s="755">
        <v>2</v>
      </c>
      <c r="T293" s="763">
        <v>2.1</v>
      </c>
      <c r="U293" s="771">
        <v>41456</v>
      </c>
      <c r="V293" s="771">
        <v>41791</v>
      </c>
      <c r="W293" s="701">
        <v>20</v>
      </c>
      <c r="X293" s="1081">
        <v>1300000</v>
      </c>
      <c r="Y293" s="1092"/>
      <c r="Z293" s="1081">
        <f t="shared" si="40"/>
        <v>1300000</v>
      </c>
      <c r="AA293" s="868"/>
      <c r="AB293" s="868"/>
      <c r="AC293" s="868"/>
      <c r="AD293" s="868"/>
      <c r="AE293" s="868"/>
      <c r="AF293" s="868">
        <v>750000</v>
      </c>
      <c r="AG293" s="868">
        <v>550000</v>
      </c>
      <c r="AH293" s="868"/>
      <c r="AI293" s="868"/>
      <c r="AJ293" s="868"/>
      <c r="AK293" s="868"/>
      <c r="AL293" s="868"/>
      <c r="AM293" s="868">
        <f t="shared" si="41"/>
        <v>1300000</v>
      </c>
      <c r="AN293" s="906">
        <f t="shared" si="42"/>
        <v>0</v>
      </c>
      <c r="AO293" s="915">
        <v>2000000</v>
      </c>
      <c r="AP293" s="868"/>
      <c r="AQ293" s="704"/>
      <c r="AR293" s="704"/>
      <c r="AS293" s="704"/>
      <c r="AT293" s="704"/>
      <c r="AU293" s="704"/>
      <c r="AV293" s="704"/>
      <c r="AW293" s="704"/>
      <c r="AX293" s="704"/>
      <c r="AY293" s="704"/>
      <c r="AZ293" s="704"/>
      <c r="BA293" s="704"/>
      <c r="BB293" s="704"/>
      <c r="BC293" s="704"/>
      <c r="BD293" s="704"/>
      <c r="BE293" s="704"/>
      <c r="BF293" s="704"/>
      <c r="BG293" s="704"/>
      <c r="BH293" s="704"/>
      <c r="BI293" s="704"/>
      <c r="BJ293" s="704"/>
      <c r="BK293" s="704"/>
      <c r="BL293" s="704"/>
      <c r="BM293" s="704"/>
      <c r="BN293" s="704"/>
      <c r="BO293" s="704"/>
      <c r="BP293" s="704"/>
      <c r="BQ293" s="704"/>
      <c r="BR293" s="704"/>
      <c r="BS293" s="704"/>
      <c r="BT293" s="704"/>
      <c r="BU293" s="704"/>
      <c r="BV293" s="704"/>
      <c r="BW293" s="704"/>
      <c r="BX293" s="704"/>
      <c r="BY293" s="704"/>
      <c r="BZ293" s="704"/>
      <c r="CA293" s="704"/>
      <c r="CB293" s="704"/>
      <c r="CC293" s="704"/>
      <c r="CD293" s="704"/>
      <c r="CE293" s="704"/>
      <c r="CF293" s="704"/>
      <c r="CG293" s="704"/>
      <c r="CH293" s="704"/>
      <c r="CI293" s="704"/>
      <c r="CJ293" s="704"/>
      <c r="CK293" s="704"/>
      <c r="CL293" s="704"/>
      <c r="CM293" s="704"/>
      <c r="CN293" s="704"/>
      <c r="CO293" s="704"/>
      <c r="CP293" s="704"/>
      <c r="CQ293" s="704"/>
      <c r="CR293" s="704"/>
      <c r="CS293" s="704"/>
      <c r="CT293" s="704"/>
      <c r="CU293" s="704"/>
      <c r="CV293" s="704"/>
      <c r="CW293" s="704"/>
      <c r="CX293" s="704"/>
      <c r="CY293" s="704"/>
      <c r="CZ293" s="704"/>
      <c r="DA293" s="704"/>
      <c r="DB293" s="704"/>
      <c r="DC293" s="704"/>
      <c r="DD293" s="704"/>
      <c r="DE293" s="704"/>
      <c r="DF293" s="704"/>
      <c r="DG293" s="704"/>
      <c r="DH293" s="704"/>
      <c r="DI293" s="704"/>
      <c r="DJ293" s="704"/>
      <c r="DK293" s="704"/>
      <c r="DL293" s="704"/>
      <c r="DM293" s="704"/>
      <c r="DN293" s="704"/>
      <c r="DO293" s="704"/>
      <c r="DP293" s="704"/>
      <c r="EC293" s="704"/>
      <c r="ED293" s="704"/>
      <c r="EE293" s="704"/>
      <c r="EF293" s="704"/>
      <c r="EG293" s="704"/>
      <c r="EH293" s="704"/>
      <c r="EI293" s="704"/>
      <c r="EJ293" s="704"/>
      <c r="EK293" s="704"/>
      <c r="EL293" s="704"/>
      <c r="EM293" s="704"/>
      <c r="EN293" s="704"/>
      <c r="EO293" s="704"/>
      <c r="EP293" s="704"/>
      <c r="EQ293" s="704"/>
      <c r="ER293" s="704"/>
      <c r="ES293" s="704"/>
      <c r="ET293" s="704"/>
      <c r="EU293" s="704"/>
      <c r="EV293" s="704"/>
      <c r="EW293" s="704"/>
      <c r="EX293" s="704"/>
      <c r="EY293" s="704"/>
      <c r="EZ293" s="704"/>
      <c r="FA293" s="704"/>
      <c r="FB293" s="704"/>
      <c r="FC293" s="704"/>
      <c r="FD293" s="704"/>
      <c r="FE293" s="704"/>
      <c r="FF293" s="704"/>
      <c r="FG293" s="704"/>
      <c r="FH293" s="704"/>
      <c r="FI293" s="704"/>
      <c r="GM293" s="704"/>
      <c r="GN293" s="704"/>
      <c r="GO293" s="704"/>
      <c r="GP293" s="704"/>
      <c r="GQ293" s="704"/>
      <c r="GR293" s="704"/>
      <c r="GS293" s="704"/>
      <c r="GT293" s="704"/>
      <c r="GU293" s="704"/>
      <c r="HS293" s="1034"/>
      <c r="HT293" s="1034"/>
      <c r="HU293" s="1034"/>
      <c r="HV293" s="1034"/>
      <c r="HW293" s="1034"/>
      <c r="HX293" s="1034"/>
      <c r="HY293" s="1034"/>
      <c r="HZ293" s="1034"/>
      <c r="IA293" s="1034"/>
      <c r="IB293" s="1034"/>
      <c r="IC293" s="1034"/>
      <c r="IE293" s="1034"/>
      <c r="IF293" s="1034"/>
      <c r="IG293" s="1034"/>
      <c r="IH293" s="1034"/>
      <c r="II293" s="1034"/>
    </row>
    <row r="294" spans="1:243" s="1034" customFormat="1" ht="27" customHeight="1" x14ac:dyDescent="0.25">
      <c r="A294" s="691">
        <v>265</v>
      </c>
      <c r="B294" s="694" t="s">
        <v>1352</v>
      </c>
      <c r="C294" s="696">
        <v>234</v>
      </c>
      <c r="D294" s="697">
        <v>632</v>
      </c>
      <c r="E294" s="697">
        <v>27</v>
      </c>
      <c r="F294" s="696" t="s">
        <v>1121</v>
      </c>
      <c r="G294" s="1055" t="s">
        <v>1395</v>
      </c>
      <c r="H294" s="767" t="s">
        <v>1127</v>
      </c>
      <c r="I294" s="752" t="s">
        <v>1113</v>
      </c>
      <c r="J294" s="761" t="s">
        <v>1135</v>
      </c>
      <c r="K294" s="753" t="s">
        <v>1151</v>
      </c>
      <c r="L294" s="753" t="s">
        <v>1116</v>
      </c>
      <c r="M294" s="753" t="s">
        <v>1199</v>
      </c>
      <c r="N294" s="753" t="s">
        <v>1128</v>
      </c>
      <c r="O294" s="753" t="s">
        <v>1128</v>
      </c>
      <c r="P294" s="753" t="s">
        <v>1392</v>
      </c>
      <c r="Q294" s="753" t="s">
        <v>1396</v>
      </c>
      <c r="R294" s="765">
        <v>9</v>
      </c>
      <c r="S294" s="755">
        <v>2</v>
      </c>
      <c r="T294" s="763">
        <v>2.1</v>
      </c>
      <c r="U294" s="771">
        <v>41456</v>
      </c>
      <c r="V294" s="771">
        <v>41791</v>
      </c>
      <c r="W294" s="701">
        <v>20</v>
      </c>
      <c r="X294" s="1081">
        <v>2000000</v>
      </c>
      <c r="Y294" s="1092"/>
      <c r="Z294" s="1081">
        <f t="shared" si="40"/>
        <v>2000000</v>
      </c>
      <c r="AA294" s="868"/>
      <c r="AB294" s="868">
        <v>120000</v>
      </c>
      <c r="AC294" s="868">
        <v>120000</v>
      </c>
      <c r="AD294" s="868">
        <v>120000</v>
      </c>
      <c r="AE294" s="868">
        <v>120000</v>
      </c>
      <c r="AF294" s="868">
        <v>120000</v>
      </c>
      <c r="AG294" s="868">
        <v>120000</v>
      </c>
      <c r="AH294" s="868">
        <v>250000</v>
      </c>
      <c r="AI294" s="868">
        <v>250000</v>
      </c>
      <c r="AJ294" s="868">
        <v>250000</v>
      </c>
      <c r="AK294" s="868">
        <v>250000</v>
      </c>
      <c r="AL294" s="868">
        <v>280000</v>
      </c>
      <c r="AM294" s="868">
        <f t="shared" si="41"/>
        <v>2000000</v>
      </c>
      <c r="AN294" s="1029">
        <f t="shared" si="42"/>
        <v>0</v>
      </c>
      <c r="AO294" s="915"/>
      <c r="AP294" s="868"/>
      <c r="AQ294" s="704"/>
      <c r="AR294" s="704"/>
      <c r="AS294" s="704"/>
      <c r="AT294" s="704"/>
      <c r="AU294" s="704"/>
      <c r="AV294" s="704"/>
      <c r="AW294" s="704"/>
      <c r="AX294" s="704"/>
      <c r="AY294" s="704"/>
      <c r="AZ294" s="704"/>
      <c r="BA294" s="704"/>
      <c r="BB294" s="704"/>
      <c r="BC294" s="704"/>
      <c r="BD294" s="704"/>
      <c r="BE294" s="704"/>
      <c r="BF294" s="704"/>
      <c r="BG294" s="704"/>
      <c r="BH294" s="704"/>
      <c r="BI294" s="704"/>
      <c r="BJ294" s="704"/>
      <c r="BK294" s="704"/>
      <c r="BL294" s="704"/>
      <c r="BM294" s="704"/>
      <c r="BN294" s="704"/>
      <c r="BO294" s="704"/>
      <c r="BP294" s="704"/>
      <c r="BQ294" s="704"/>
      <c r="BR294" s="704"/>
      <c r="BS294" s="704"/>
      <c r="BT294" s="704"/>
      <c r="BU294" s="704"/>
      <c r="BV294" s="704"/>
      <c r="BW294" s="704"/>
      <c r="BX294" s="704"/>
      <c r="BY294" s="704"/>
      <c r="BZ294" s="704"/>
      <c r="CA294" s="704"/>
      <c r="CB294" s="704"/>
      <c r="CC294" s="704"/>
      <c r="CD294" s="704"/>
      <c r="CE294" s="704"/>
      <c r="CF294" s="704"/>
      <c r="CG294" s="704"/>
      <c r="CH294" s="704"/>
      <c r="CI294" s="704"/>
      <c r="CJ294" s="704"/>
      <c r="CK294" s="704"/>
      <c r="CL294" s="704"/>
      <c r="CM294" s="704"/>
      <c r="CN294" s="704"/>
      <c r="CO294" s="704"/>
      <c r="CP294" s="704"/>
      <c r="CQ294" s="704"/>
      <c r="CR294" s="704"/>
      <c r="CS294" s="704"/>
      <c r="CT294" s="704"/>
      <c r="CU294" s="704"/>
      <c r="CV294" s="704"/>
      <c r="CW294" s="704"/>
      <c r="CX294" s="704"/>
      <c r="CY294" s="704"/>
      <c r="CZ294" s="704"/>
      <c r="DA294" s="704"/>
      <c r="DB294" s="704"/>
      <c r="DC294" s="704"/>
      <c r="DD294" s="704"/>
      <c r="DE294" s="704"/>
      <c r="DF294" s="704"/>
      <c r="DG294" s="704"/>
      <c r="DH294" s="704"/>
      <c r="DI294" s="704"/>
      <c r="DJ294" s="704"/>
      <c r="DK294" s="704"/>
      <c r="DL294" s="704"/>
      <c r="DM294" s="704"/>
      <c r="DN294" s="704"/>
      <c r="DO294" s="704"/>
      <c r="DP294" s="704"/>
      <c r="DQ294" s="706"/>
      <c r="DR294" s="706"/>
      <c r="DS294" s="706"/>
      <c r="DT294" s="706"/>
      <c r="DU294" s="706"/>
      <c r="DV294" s="706"/>
      <c r="DW294" s="706"/>
      <c r="DX294" s="706"/>
      <c r="DY294" s="706"/>
      <c r="DZ294" s="706"/>
      <c r="EA294" s="706"/>
      <c r="EB294" s="706"/>
      <c r="EC294" s="704"/>
      <c r="ED294" s="704"/>
      <c r="EE294" s="704"/>
      <c r="EF294" s="704"/>
      <c r="EG294" s="704"/>
      <c r="EH294" s="704"/>
      <c r="EI294" s="704"/>
      <c r="EJ294" s="704"/>
      <c r="EK294" s="704"/>
      <c r="EL294" s="704"/>
      <c r="EM294" s="704"/>
      <c r="EN294" s="704"/>
      <c r="EO294" s="704"/>
      <c r="EP294" s="704"/>
      <c r="EQ294" s="704"/>
      <c r="ER294" s="704"/>
      <c r="ES294" s="704"/>
      <c r="ET294" s="704"/>
      <c r="EU294" s="704"/>
      <c r="EV294" s="704"/>
      <c r="EW294" s="704"/>
      <c r="EX294" s="704"/>
      <c r="EY294" s="704"/>
      <c r="EZ294" s="704"/>
      <c r="FA294" s="704"/>
      <c r="FB294" s="704"/>
      <c r="FC294" s="704"/>
      <c r="FD294" s="704"/>
      <c r="FE294" s="704"/>
      <c r="FF294" s="704"/>
      <c r="FG294" s="704"/>
      <c r="FH294" s="704"/>
      <c r="FI294" s="704"/>
      <c r="FJ294" s="706"/>
      <c r="FK294" s="706"/>
      <c r="FL294" s="706"/>
      <c r="FM294" s="706"/>
      <c r="FN294" s="706"/>
      <c r="FO294" s="706"/>
      <c r="FP294" s="706"/>
      <c r="FQ294" s="706"/>
      <c r="FR294" s="706"/>
      <c r="FS294" s="706"/>
      <c r="FT294" s="706"/>
      <c r="FU294" s="706"/>
      <c r="FV294" s="706"/>
      <c r="FW294" s="706"/>
      <c r="FX294" s="706"/>
      <c r="FY294" s="706"/>
      <c r="FZ294" s="706"/>
      <c r="GA294" s="706"/>
      <c r="GB294" s="706"/>
      <c r="GC294" s="706"/>
      <c r="GD294" s="706"/>
      <c r="GE294" s="706"/>
      <c r="GF294" s="706"/>
      <c r="GG294" s="706"/>
      <c r="GH294" s="706"/>
      <c r="GI294" s="706"/>
      <c r="GJ294" s="706"/>
      <c r="GK294" s="706"/>
      <c r="GL294" s="706"/>
      <c r="GM294" s="704"/>
      <c r="GN294" s="704"/>
      <c r="GO294" s="704"/>
      <c r="GP294" s="704"/>
      <c r="GQ294" s="704"/>
      <c r="GR294" s="704"/>
      <c r="GS294" s="704"/>
      <c r="GT294" s="704"/>
      <c r="GU294" s="704"/>
      <c r="GV294" s="706"/>
      <c r="GW294" s="706"/>
      <c r="GX294" s="706"/>
      <c r="GY294" s="706"/>
      <c r="GZ294" s="706"/>
      <c r="HA294" s="706"/>
      <c r="HB294" s="706"/>
      <c r="HC294" s="706"/>
      <c r="HD294" s="706"/>
      <c r="HE294" s="706"/>
      <c r="HF294" s="706"/>
      <c r="HG294" s="706"/>
      <c r="HH294" s="706"/>
      <c r="HI294" s="706"/>
      <c r="HJ294" s="706"/>
      <c r="HK294" s="706"/>
      <c r="HL294" s="706"/>
      <c r="HM294" s="706"/>
      <c r="HN294" s="706"/>
      <c r="HO294" s="706"/>
      <c r="HP294" s="706"/>
      <c r="HQ294" s="706"/>
      <c r="HR294" s="706"/>
      <c r="HV294" s="706"/>
      <c r="HW294" s="706"/>
      <c r="HX294" s="706"/>
      <c r="HY294" s="706"/>
      <c r="HZ294" s="706"/>
      <c r="IA294" s="706"/>
      <c r="IB294" s="706"/>
      <c r="IC294" s="706"/>
      <c r="ID294" s="706"/>
    </row>
    <row r="295" spans="1:243" s="1034" customFormat="1" ht="27" customHeight="1" x14ac:dyDescent="0.25">
      <c r="A295" s="691">
        <v>266</v>
      </c>
      <c r="B295" s="694" t="s">
        <v>1352</v>
      </c>
      <c r="C295" s="696">
        <v>234</v>
      </c>
      <c r="D295" s="697">
        <v>632</v>
      </c>
      <c r="E295" s="697">
        <v>28</v>
      </c>
      <c r="F295" s="696" t="s">
        <v>1121</v>
      </c>
      <c r="G295" s="696" t="s">
        <v>1398</v>
      </c>
      <c r="H295" s="767" t="s">
        <v>1127</v>
      </c>
      <c r="I295" s="752" t="s">
        <v>1113</v>
      </c>
      <c r="J295" s="761" t="s">
        <v>1135</v>
      </c>
      <c r="K295" s="753" t="s">
        <v>1115</v>
      </c>
      <c r="L295" s="753" t="s">
        <v>1116</v>
      </c>
      <c r="M295" s="753" t="s">
        <v>1199</v>
      </c>
      <c r="N295" s="753" t="s">
        <v>1128</v>
      </c>
      <c r="O295" s="753" t="s">
        <v>1128</v>
      </c>
      <c r="P295" s="753" t="s">
        <v>1392</v>
      </c>
      <c r="Q295" s="753">
        <v>2</v>
      </c>
      <c r="R295" s="765">
        <v>9</v>
      </c>
      <c r="S295" s="755">
        <v>2</v>
      </c>
      <c r="T295" s="763">
        <v>2.1</v>
      </c>
      <c r="U295" s="771">
        <v>41456</v>
      </c>
      <c r="V295" s="771">
        <v>41791</v>
      </c>
      <c r="W295" s="701">
        <v>20</v>
      </c>
      <c r="X295" s="1081">
        <v>2000000</v>
      </c>
      <c r="Y295" s="1092"/>
      <c r="Z295" s="1081">
        <f t="shared" si="40"/>
        <v>2000000</v>
      </c>
      <c r="AA295" s="868"/>
      <c r="AB295" s="868"/>
      <c r="AC295" s="868"/>
      <c r="AD295" s="868"/>
      <c r="AE295" s="868">
        <v>500000</v>
      </c>
      <c r="AF295" s="868">
        <v>500000</v>
      </c>
      <c r="AG295" s="868">
        <v>500000</v>
      </c>
      <c r="AH295" s="868">
        <v>500000</v>
      </c>
      <c r="AI295" s="868"/>
      <c r="AJ295" s="868"/>
      <c r="AK295" s="868"/>
      <c r="AL295" s="868"/>
      <c r="AM295" s="868">
        <f t="shared" si="41"/>
        <v>2000000</v>
      </c>
      <c r="AN295" s="1029">
        <f t="shared" si="42"/>
        <v>0</v>
      </c>
      <c r="AO295" s="915">
        <v>5000000</v>
      </c>
      <c r="AP295" s="868">
        <v>2000000</v>
      </c>
      <c r="AQ295" s="704"/>
      <c r="AR295" s="704"/>
      <c r="AS295" s="704"/>
      <c r="AT295" s="704"/>
      <c r="AU295" s="704"/>
      <c r="AV295" s="704"/>
      <c r="AW295" s="704"/>
      <c r="AX295" s="704"/>
      <c r="AY295" s="704"/>
      <c r="AZ295" s="704"/>
      <c r="BA295" s="704"/>
      <c r="BB295" s="704"/>
      <c r="BC295" s="704"/>
      <c r="BD295" s="704"/>
      <c r="BE295" s="704"/>
      <c r="BF295" s="704"/>
      <c r="BG295" s="704"/>
      <c r="BH295" s="704"/>
      <c r="BI295" s="704"/>
      <c r="BJ295" s="704"/>
      <c r="BK295" s="704"/>
      <c r="BL295" s="704"/>
      <c r="BM295" s="704"/>
      <c r="BN295" s="704"/>
      <c r="BO295" s="704"/>
      <c r="BP295" s="704"/>
      <c r="BQ295" s="704"/>
      <c r="BR295" s="704"/>
      <c r="BS295" s="704"/>
      <c r="BT295" s="704"/>
      <c r="BU295" s="704"/>
      <c r="BV295" s="704"/>
      <c r="BW295" s="704"/>
      <c r="BX295" s="704"/>
      <c r="BY295" s="704"/>
      <c r="BZ295" s="704"/>
      <c r="CA295" s="704"/>
      <c r="CB295" s="704"/>
      <c r="CC295" s="704"/>
      <c r="CD295" s="704"/>
      <c r="CE295" s="704"/>
      <c r="CF295" s="704"/>
      <c r="CG295" s="704"/>
      <c r="CH295" s="704"/>
      <c r="CI295" s="704"/>
      <c r="CJ295" s="704"/>
      <c r="CK295" s="704"/>
      <c r="CL295" s="704"/>
      <c r="CM295" s="704"/>
      <c r="CN295" s="704"/>
      <c r="CO295" s="704"/>
      <c r="CP295" s="704"/>
      <c r="CQ295" s="704"/>
      <c r="CR295" s="704"/>
      <c r="CS295" s="704"/>
      <c r="CT295" s="704"/>
      <c r="CU295" s="704"/>
      <c r="CV295" s="704"/>
      <c r="CW295" s="704"/>
      <c r="CX295" s="704"/>
      <c r="CY295" s="704"/>
      <c r="CZ295" s="704"/>
      <c r="DA295" s="704"/>
      <c r="DB295" s="704"/>
      <c r="DC295" s="704"/>
      <c r="DD295" s="704"/>
      <c r="DE295" s="704"/>
      <c r="DF295" s="704"/>
      <c r="DG295" s="704"/>
      <c r="DH295" s="704"/>
      <c r="DI295" s="704"/>
      <c r="DJ295" s="704"/>
      <c r="DK295" s="704"/>
      <c r="DL295" s="704"/>
      <c r="DM295" s="704"/>
      <c r="DN295" s="704"/>
      <c r="DO295" s="704"/>
      <c r="DP295" s="704"/>
      <c r="DQ295" s="706"/>
      <c r="DR295" s="706"/>
      <c r="DS295" s="706"/>
      <c r="DT295" s="706"/>
      <c r="DU295" s="706"/>
      <c r="DV295" s="706"/>
      <c r="DW295" s="706"/>
      <c r="DX295" s="706"/>
      <c r="DY295" s="706"/>
      <c r="DZ295" s="706"/>
      <c r="EA295" s="706"/>
      <c r="EB295" s="706"/>
      <c r="EC295" s="704"/>
      <c r="ED295" s="704"/>
      <c r="EE295" s="704"/>
      <c r="EF295" s="704"/>
      <c r="EG295" s="704"/>
      <c r="EH295" s="704"/>
      <c r="EI295" s="704"/>
      <c r="EJ295" s="704"/>
      <c r="EK295" s="704"/>
      <c r="EL295" s="704"/>
      <c r="EM295" s="704"/>
      <c r="EN295" s="704"/>
      <c r="EO295" s="704"/>
      <c r="EP295" s="704"/>
      <c r="EQ295" s="704"/>
      <c r="ER295" s="704"/>
      <c r="ES295" s="704"/>
      <c r="ET295" s="704"/>
      <c r="EU295" s="704"/>
      <c r="EV295" s="704"/>
      <c r="EW295" s="704"/>
      <c r="EX295" s="704"/>
      <c r="EY295" s="704"/>
      <c r="EZ295" s="704"/>
      <c r="FA295" s="704"/>
      <c r="FB295" s="704"/>
      <c r="FC295" s="704"/>
      <c r="FD295" s="704"/>
      <c r="FE295" s="704"/>
      <c r="FF295" s="704"/>
      <c r="FG295" s="704"/>
      <c r="FH295" s="704"/>
      <c r="FI295" s="704"/>
      <c r="FJ295" s="706"/>
      <c r="FK295" s="706"/>
      <c r="FL295" s="706"/>
      <c r="FM295" s="706"/>
      <c r="FN295" s="706"/>
      <c r="FO295" s="706"/>
      <c r="FP295" s="706"/>
      <c r="FQ295" s="706"/>
      <c r="FR295" s="706"/>
      <c r="FS295" s="706"/>
      <c r="FT295" s="706"/>
      <c r="FU295" s="706"/>
      <c r="FV295" s="706"/>
      <c r="FW295" s="706"/>
      <c r="FX295" s="706"/>
      <c r="FY295" s="706"/>
      <c r="FZ295" s="706"/>
      <c r="GA295" s="706"/>
      <c r="GB295" s="706"/>
      <c r="GC295" s="706"/>
      <c r="GD295" s="706"/>
      <c r="GE295" s="706"/>
      <c r="GF295" s="706"/>
      <c r="GG295" s="706"/>
      <c r="GH295" s="706"/>
      <c r="GI295" s="706"/>
      <c r="GJ295" s="706"/>
      <c r="GK295" s="706"/>
      <c r="GL295" s="706"/>
      <c r="GM295" s="704"/>
      <c r="GN295" s="704"/>
      <c r="GO295" s="704"/>
      <c r="GP295" s="704"/>
      <c r="GQ295" s="704"/>
      <c r="GR295" s="704"/>
      <c r="GS295" s="704"/>
      <c r="GT295" s="704"/>
      <c r="GU295" s="704"/>
      <c r="GV295" s="706"/>
      <c r="GW295" s="706"/>
      <c r="GX295" s="706"/>
      <c r="GY295" s="706"/>
      <c r="GZ295" s="706"/>
      <c r="HA295" s="706"/>
      <c r="HB295" s="706"/>
      <c r="HC295" s="706"/>
      <c r="HD295" s="706"/>
      <c r="HE295" s="706"/>
      <c r="HF295" s="706"/>
      <c r="HG295" s="706"/>
      <c r="HH295" s="706"/>
      <c r="HI295" s="706"/>
      <c r="HJ295" s="706"/>
      <c r="HK295" s="706"/>
      <c r="HL295" s="706"/>
      <c r="HM295" s="706"/>
      <c r="HN295" s="706"/>
      <c r="HO295" s="706"/>
      <c r="HP295" s="706"/>
      <c r="HQ295" s="706"/>
      <c r="HR295" s="706"/>
      <c r="HV295" s="706"/>
      <c r="HW295" s="706"/>
      <c r="HX295" s="706"/>
      <c r="HY295" s="706"/>
      <c r="HZ295" s="706"/>
      <c r="IA295" s="706"/>
      <c r="IB295" s="706"/>
      <c r="IC295" s="706"/>
      <c r="ID295" s="706"/>
    </row>
    <row r="296" spans="1:243" s="1034" customFormat="1" ht="27" customHeight="1" x14ac:dyDescent="0.25">
      <c r="A296" s="691">
        <v>267</v>
      </c>
      <c r="B296" s="694" t="s">
        <v>1352</v>
      </c>
      <c r="C296" s="696">
        <v>234</v>
      </c>
      <c r="D296" s="697">
        <v>632</v>
      </c>
      <c r="E296" s="697">
        <v>29</v>
      </c>
      <c r="F296" s="696" t="s">
        <v>1121</v>
      </c>
      <c r="G296" s="1055" t="s">
        <v>1399</v>
      </c>
      <c r="H296" s="767" t="s">
        <v>1127</v>
      </c>
      <c r="I296" s="752" t="s">
        <v>1113</v>
      </c>
      <c r="J296" s="761" t="s">
        <v>1135</v>
      </c>
      <c r="K296" s="753" t="s">
        <v>1151</v>
      </c>
      <c r="L296" s="753" t="s">
        <v>1116</v>
      </c>
      <c r="M296" s="753" t="s">
        <v>1199</v>
      </c>
      <c r="N296" s="753" t="s">
        <v>1128</v>
      </c>
      <c r="O296" s="753" t="s">
        <v>1128</v>
      </c>
      <c r="P296" s="753" t="s">
        <v>1392</v>
      </c>
      <c r="Q296" s="753">
        <v>30</v>
      </c>
      <c r="R296" s="765">
        <v>9</v>
      </c>
      <c r="S296" s="755">
        <v>2</v>
      </c>
      <c r="T296" s="763">
        <v>2.1</v>
      </c>
      <c r="U296" s="771">
        <v>41456</v>
      </c>
      <c r="V296" s="771">
        <v>41791</v>
      </c>
      <c r="W296" s="701">
        <v>20</v>
      </c>
      <c r="X296" s="1081">
        <v>1500000</v>
      </c>
      <c r="Y296" s="1092"/>
      <c r="Z296" s="1081">
        <f t="shared" si="40"/>
        <v>1500000</v>
      </c>
      <c r="AA296" s="868"/>
      <c r="AB296" s="868"/>
      <c r="AC296" s="868"/>
      <c r="AD296" s="868">
        <v>500000</v>
      </c>
      <c r="AE296" s="868">
        <v>500000</v>
      </c>
      <c r="AF296" s="868">
        <v>500000</v>
      </c>
      <c r="AG296" s="868"/>
      <c r="AH296" s="868"/>
      <c r="AI296" s="868"/>
      <c r="AJ296" s="868"/>
      <c r="AK296" s="868"/>
      <c r="AL296" s="868"/>
      <c r="AM296" s="868">
        <f t="shared" si="41"/>
        <v>1500000</v>
      </c>
      <c r="AN296" s="1029">
        <f t="shared" si="42"/>
        <v>0</v>
      </c>
      <c r="AO296" s="915">
        <v>5000000</v>
      </c>
      <c r="AP296" s="868">
        <v>8500000</v>
      </c>
      <c r="AQ296" s="704"/>
      <c r="AR296" s="704"/>
      <c r="AS296" s="704"/>
      <c r="AT296" s="704"/>
      <c r="AU296" s="704"/>
      <c r="AV296" s="704"/>
      <c r="AW296" s="704"/>
      <c r="AX296" s="704"/>
      <c r="AY296" s="704"/>
      <c r="AZ296" s="704"/>
      <c r="BA296" s="704"/>
      <c r="BB296" s="704"/>
      <c r="BC296" s="704"/>
      <c r="BD296" s="704"/>
      <c r="BE296" s="704"/>
      <c r="BF296" s="704"/>
      <c r="BG296" s="704"/>
      <c r="BH296" s="704"/>
      <c r="BI296" s="704"/>
      <c r="BJ296" s="704"/>
      <c r="BK296" s="704"/>
      <c r="BL296" s="704"/>
      <c r="BM296" s="704"/>
      <c r="BN296" s="704"/>
      <c r="BO296" s="704"/>
      <c r="BP296" s="704"/>
      <c r="BQ296" s="704"/>
      <c r="BR296" s="704"/>
      <c r="BS296" s="704"/>
      <c r="BT296" s="704"/>
      <c r="BU296" s="704"/>
      <c r="BV296" s="704"/>
      <c r="BW296" s="704"/>
      <c r="BX296" s="704"/>
      <c r="BY296" s="704"/>
      <c r="BZ296" s="704"/>
      <c r="CA296" s="704"/>
      <c r="CB296" s="704"/>
      <c r="CC296" s="704"/>
      <c r="CD296" s="704"/>
      <c r="CE296" s="704"/>
      <c r="CF296" s="704"/>
      <c r="CG296" s="704"/>
      <c r="CH296" s="704"/>
      <c r="CI296" s="704"/>
      <c r="CJ296" s="704"/>
      <c r="CK296" s="704"/>
      <c r="CL296" s="704"/>
      <c r="CM296" s="704"/>
      <c r="CN296" s="704"/>
      <c r="CO296" s="704"/>
      <c r="CP296" s="704"/>
      <c r="CQ296" s="704"/>
      <c r="CR296" s="704"/>
      <c r="CS296" s="704"/>
      <c r="CT296" s="704"/>
      <c r="CU296" s="704"/>
      <c r="CV296" s="704"/>
      <c r="CW296" s="704"/>
      <c r="CX296" s="704"/>
      <c r="CY296" s="704"/>
      <c r="CZ296" s="704"/>
      <c r="DA296" s="704"/>
      <c r="DB296" s="704"/>
      <c r="DC296" s="704"/>
      <c r="DD296" s="704"/>
      <c r="DE296" s="704"/>
      <c r="DF296" s="704"/>
      <c r="DG296" s="704"/>
      <c r="DH296" s="704"/>
      <c r="DI296" s="704"/>
      <c r="DJ296" s="704"/>
      <c r="DK296" s="704"/>
      <c r="DL296" s="704"/>
      <c r="DM296" s="704"/>
      <c r="DN296" s="704"/>
      <c r="DO296" s="704"/>
      <c r="DP296" s="704"/>
      <c r="DQ296" s="706"/>
      <c r="DR296" s="706"/>
      <c r="DS296" s="706"/>
      <c r="DT296" s="706"/>
      <c r="DU296" s="706"/>
      <c r="DV296" s="706"/>
      <c r="DW296" s="706"/>
      <c r="DX296" s="706"/>
      <c r="DY296" s="706"/>
      <c r="DZ296" s="706"/>
      <c r="EA296" s="706"/>
      <c r="EB296" s="706"/>
      <c r="EC296" s="704"/>
      <c r="ED296" s="704"/>
      <c r="EE296" s="704"/>
      <c r="EF296" s="704"/>
      <c r="EG296" s="704"/>
      <c r="EH296" s="704"/>
      <c r="EI296" s="704"/>
      <c r="EJ296" s="704"/>
      <c r="EK296" s="704"/>
      <c r="EL296" s="704"/>
      <c r="EM296" s="704"/>
      <c r="EN296" s="704"/>
      <c r="EO296" s="704"/>
      <c r="EP296" s="704"/>
      <c r="EQ296" s="704"/>
      <c r="ER296" s="704"/>
      <c r="ES296" s="704"/>
      <c r="ET296" s="704"/>
      <c r="EU296" s="704"/>
      <c r="EV296" s="704"/>
      <c r="EW296" s="704"/>
      <c r="EX296" s="704"/>
      <c r="EY296" s="704"/>
      <c r="EZ296" s="704"/>
      <c r="FA296" s="704"/>
      <c r="FB296" s="704"/>
      <c r="FC296" s="704"/>
      <c r="FD296" s="704"/>
      <c r="FE296" s="704"/>
      <c r="FF296" s="704"/>
      <c r="FG296" s="704"/>
      <c r="FH296" s="704"/>
      <c r="FI296" s="704"/>
      <c r="FJ296" s="706"/>
      <c r="FK296" s="706"/>
      <c r="FL296" s="706"/>
      <c r="FM296" s="706"/>
      <c r="FN296" s="706"/>
      <c r="FO296" s="706"/>
      <c r="FP296" s="706"/>
      <c r="FQ296" s="706"/>
      <c r="FR296" s="706"/>
      <c r="FS296" s="706"/>
      <c r="FT296" s="706"/>
      <c r="FU296" s="706"/>
      <c r="FV296" s="706"/>
      <c r="FW296" s="706"/>
      <c r="FX296" s="706"/>
      <c r="FY296" s="706"/>
      <c r="FZ296" s="706"/>
      <c r="GA296" s="706"/>
      <c r="GB296" s="706"/>
      <c r="GC296" s="706"/>
      <c r="GD296" s="706"/>
      <c r="GE296" s="706"/>
      <c r="GF296" s="706"/>
      <c r="GG296" s="706"/>
      <c r="GH296" s="706"/>
      <c r="GI296" s="706"/>
      <c r="GJ296" s="706"/>
      <c r="GK296" s="706"/>
      <c r="GL296" s="706"/>
      <c r="GM296" s="704"/>
      <c r="GN296" s="704"/>
      <c r="GO296" s="704"/>
      <c r="GP296" s="704"/>
      <c r="GQ296" s="704"/>
      <c r="GR296" s="704"/>
      <c r="GS296" s="704"/>
      <c r="GT296" s="704"/>
      <c r="GU296" s="704"/>
      <c r="GV296" s="706"/>
      <c r="GW296" s="706"/>
      <c r="GX296" s="706"/>
      <c r="GY296" s="706"/>
      <c r="GZ296" s="706"/>
      <c r="HA296" s="706"/>
      <c r="HB296" s="706"/>
      <c r="HC296" s="706"/>
      <c r="HD296" s="706"/>
      <c r="HE296" s="706"/>
      <c r="HF296" s="706"/>
      <c r="HG296" s="706"/>
      <c r="HH296" s="706"/>
      <c r="HI296" s="706"/>
      <c r="HJ296" s="706"/>
      <c r="HK296" s="706"/>
      <c r="HL296" s="706"/>
      <c r="HM296" s="706"/>
      <c r="HN296" s="706"/>
      <c r="HO296" s="706"/>
      <c r="HP296" s="706"/>
      <c r="HQ296" s="706"/>
      <c r="HR296" s="706"/>
      <c r="HV296" s="706"/>
      <c r="HW296" s="706"/>
      <c r="HX296" s="706"/>
      <c r="HY296" s="706"/>
      <c r="HZ296" s="706"/>
      <c r="IA296" s="706"/>
      <c r="IB296" s="706"/>
      <c r="IC296" s="706"/>
      <c r="ID296" s="706"/>
    </row>
    <row r="297" spans="1:243" s="1034" customFormat="1" ht="27" customHeight="1" x14ac:dyDescent="0.25">
      <c r="A297" s="1122">
        <v>362</v>
      </c>
      <c r="B297" s="694" t="s">
        <v>1352</v>
      </c>
      <c r="C297" s="696">
        <v>234</v>
      </c>
      <c r="D297" s="697">
        <v>832</v>
      </c>
      <c r="E297" s="707">
        <v>1</v>
      </c>
      <c r="F297" s="696" t="s">
        <v>1121</v>
      </c>
      <c r="G297" s="696" t="s">
        <v>1400</v>
      </c>
      <c r="H297" s="767" t="s">
        <v>1358</v>
      </c>
      <c r="I297" s="752" t="s">
        <v>1138</v>
      </c>
      <c r="J297" s="761" t="s">
        <v>1135</v>
      </c>
      <c r="K297" s="753" t="s">
        <v>1115</v>
      </c>
      <c r="L297" s="753" t="s">
        <v>1116</v>
      </c>
      <c r="M297" s="753" t="s">
        <v>1199</v>
      </c>
      <c r="N297" s="753" t="s">
        <v>1128</v>
      </c>
      <c r="O297" s="753" t="s">
        <v>1128</v>
      </c>
      <c r="P297" s="753" t="s">
        <v>1134</v>
      </c>
      <c r="Q297" s="765" t="s">
        <v>1401</v>
      </c>
      <c r="R297" s="765" t="s">
        <v>1401</v>
      </c>
      <c r="S297" s="755">
        <v>2</v>
      </c>
      <c r="T297" s="763">
        <v>2.1</v>
      </c>
      <c r="U297" s="771">
        <v>41456</v>
      </c>
      <c r="V297" s="771">
        <v>41791</v>
      </c>
      <c r="W297" s="701">
        <v>20</v>
      </c>
      <c r="X297" s="1081">
        <v>45590000</v>
      </c>
      <c r="Y297" s="1082">
        <v>0</v>
      </c>
      <c r="Z297" s="1081">
        <f t="shared" si="40"/>
        <v>45590000</v>
      </c>
      <c r="AA297" s="868">
        <v>3790000</v>
      </c>
      <c r="AB297" s="868">
        <v>3790000</v>
      </c>
      <c r="AC297" s="868">
        <v>3790000</v>
      </c>
      <c r="AD297" s="868">
        <f t="shared" ref="AD297:AJ297" si="43">3790000+700000</f>
        <v>4490000</v>
      </c>
      <c r="AE297" s="868">
        <f t="shared" si="43"/>
        <v>4490000</v>
      </c>
      <c r="AF297" s="868">
        <f t="shared" si="43"/>
        <v>4490000</v>
      </c>
      <c r="AG297" s="868">
        <f t="shared" si="43"/>
        <v>4490000</v>
      </c>
      <c r="AH297" s="868">
        <f t="shared" si="43"/>
        <v>4490000</v>
      </c>
      <c r="AI297" s="868">
        <f t="shared" si="43"/>
        <v>4490000</v>
      </c>
      <c r="AJ297" s="868">
        <f t="shared" si="43"/>
        <v>4490000</v>
      </c>
      <c r="AK297" s="868">
        <v>2790000</v>
      </c>
      <c r="AL297" s="868"/>
      <c r="AM297" s="868">
        <f t="shared" si="41"/>
        <v>45590000</v>
      </c>
      <c r="AN297" s="1029">
        <f t="shared" si="42"/>
        <v>0</v>
      </c>
      <c r="AO297" s="868">
        <v>35022100</v>
      </c>
      <c r="AP297" s="868">
        <v>37417100</v>
      </c>
      <c r="AQ297" s="704"/>
      <c r="AR297" s="704"/>
      <c r="AS297" s="704"/>
      <c r="AT297" s="704"/>
      <c r="AU297" s="704"/>
      <c r="AV297" s="704"/>
      <c r="AW297" s="704"/>
      <c r="AX297" s="704"/>
      <c r="AY297" s="704"/>
      <c r="AZ297" s="704"/>
      <c r="BA297" s="704"/>
      <c r="BB297" s="704"/>
      <c r="BC297" s="704"/>
      <c r="BD297" s="704"/>
      <c r="BE297" s="704"/>
      <c r="BF297" s="704"/>
      <c r="BG297" s="704"/>
      <c r="BH297" s="704"/>
      <c r="BI297" s="704"/>
      <c r="BJ297" s="704"/>
      <c r="BK297" s="704"/>
      <c r="BL297" s="704"/>
      <c r="BM297" s="704"/>
      <c r="BN297" s="704"/>
      <c r="BO297" s="704"/>
      <c r="BP297" s="704"/>
      <c r="BQ297" s="704"/>
      <c r="BR297" s="704"/>
      <c r="BS297" s="704"/>
      <c r="BT297" s="704"/>
      <c r="BU297" s="704"/>
      <c r="BV297" s="704"/>
      <c r="BW297" s="704"/>
      <c r="BX297" s="704"/>
      <c r="BY297" s="704"/>
      <c r="BZ297" s="704"/>
      <c r="CA297" s="704"/>
      <c r="CB297" s="704"/>
      <c r="CC297" s="704"/>
      <c r="CD297" s="704"/>
      <c r="CE297" s="704"/>
      <c r="CF297" s="704"/>
      <c r="CG297" s="704"/>
      <c r="CH297" s="704"/>
      <c r="CI297" s="704"/>
      <c r="CJ297" s="704"/>
      <c r="CK297" s="704"/>
      <c r="CL297" s="704"/>
      <c r="CM297" s="704"/>
      <c r="CN297" s="704"/>
      <c r="CO297" s="704"/>
      <c r="CP297" s="704"/>
      <c r="CQ297" s="704"/>
      <c r="CR297" s="704"/>
      <c r="CS297" s="704"/>
      <c r="CT297" s="704"/>
      <c r="CU297" s="704"/>
      <c r="CV297" s="704"/>
      <c r="CW297" s="704"/>
      <c r="CX297" s="704"/>
      <c r="CY297" s="704"/>
      <c r="CZ297" s="704"/>
      <c r="DA297" s="704"/>
      <c r="DB297" s="704"/>
      <c r="DC297" s="704"/>
      <c r="DD297" s="704"/>
      <c r="DE297" s="704"/>
      <c r="DF297" s="704"/>
      <c r="DG297" s="704"/>
      <c r="DH297" s="704"/>
      <c r="DI297" s="704"/>
      <c r="DJ297" s="704"/>
      <c r="DK297" s="704"/>
      <c r="DL297" s="704"/>
      <c r="DM297" s="704"/>
      <c r="DN297" s="704"/>
      <c r="DO297" s="704"/>
      <c r="DP297" s="704"/>
      <c r="DQ297" s="706"/>
      <c r="DR297" s="706"/>
      <c r="DS297" s="706"/>
      <c r="DT297" s="706"/>
      <c r="DU297" s="706"/>
      <c r="DV297" s="706"/>
      <c r="DW297" s="706"/>
      <c r="DX297" s="706"/>
      <c r="DY297" s="706"/>
      <c r="DZ297" s="706"/>
      <c r="EA297" s="706"/>
      <c r="EB297" s="706"/>
      <c r="EC297" s="704"/>
      <c r="ED297" s="706"/>
      <c r="EE297" s="706"/>
      <c r="EF297" s="704"/>
      <c r="EG297" s="704"/>
      <c r="EH297" s="704"/>
      <c r="EI297" s="704"/>
      <c r="EJ297" s="704"/>
      <c r="EK297" s="704"/>
      <c r="EL297" s="704"/>
      <c r="EM297" s="704"/>
      <c r="EN297" s="704"/>
      <c r="EO297" s="704"/>
      <c r="EP297" s="704"/>
      <c r="EQ297" s="704"/>
      <c r="ER297" s="704"/>
      <c r="ES297" s="704"/>
      <c r="ET297" s="704"/>
      <c r="EU297" s="704"/>
      <c r="EV297" s="704"/>
      <c r="EW297" s="704"/>
      <c r="EX297" s="704"/>
      <c r="EY297" s="704"/>
      <c r="EZ297" s="704"/>
      <c r="FA297" s="704"/>
      <c r="FB297" s="704"/>
      <c r="FC297" s="704"/>
      <c r="FD297" s="704"/>
      <c r="FE297" s="704"/>
      <c r="FF297" s="704"/>
      <c r="FG297" s="704"/>
      <c r="FH297" s="704"/>
      <c r="FI297" s="704"/>
      <c r="FJ297" s="706"/>
      <c r="FK297" s="706"/>
      <c r="FL297" s="706"/>
      <c r="FM297" s="706"/>
      <c r="FN297" s="706"/>
      <c r="FO297" s="706"/>
      <c r="FP297" s="706"/>
      <c r="FQ297" s="706"/>
      <c r="FR297" s="706"/>
      <c r="FS297" s="706"/>
      <c r="FT297" s="706"/>
      <c r="FU297" s="706"/>
      <c r="FV297" s="706"/>
      <c r="FW297" s="706"/>
      <c r="FX297" s="706"/>
      <c r="FY297" s="706"/>
      <c r="FZ297" s="706"/>
      <c r="GA297" s="706"/>
      <c r="GB297" s="706"/>
      <c r="GC297" s="706"/>
      <c r="GD297" s="706"/>
      <c r="GE297" s="706"/>
      <c r="GF297" s="706"/>
      <c r="GG297" s="706"/>
      <c r="GH297" s="706"/>
      <c r="GI297" s="706"/>
      <c r="GJ297" s="706"/>
      <c r="GK297" s="706"/>
      <c r="GL297" s="706"/>
      <c r="GM297" s="704"/>
      <c r="GN297" s="704"/>
      <c r="GO297" s="704"/>
      <c r="GP297" s="704"/>
      <c r="GQ297" s="704"/>
      <c r="GR297" s="704"/>
      <c r="GS297" s="704"/>
      <c r="GT297" s="704"/>
      <c r="GU297" s="704"/>
      <c r="GV297" s="706"/>
      <c r="GW297" s="706"/>
      <c r="GX297" s="706"/>
      <c r="GY297" s="706"/>
      <c r="GZ297" s="706"/>
      <c r="HA297" s="706"/>
      <c r="HB297" s="706"/>
      <c r="HC297" s="706"/>
      <c r="HD297" s="706"/>
      <c r="HE297" s="706"/>
      <c r="HF297" s="706"/>
      <c r="HG297" s="706"/>
      <c r="HH297" s="706"/>
      <c r="HI297" s="706"/>
      <c r="HJ297" s="706"/>
      <c r="HK297" s="706"/>
      <c r="HL297" s="706"/>
      <c r="HM297" s="706"/>
      <c r="HN297" s="706"/>
      <c r="HO297" s="706"/>
      <c r="HP297" s="706"/>
      <c r="HQ297" s="706"/>
      <c r="HR297" s="706"/>
      <c r="ID297" s="814"/>
    </row>
    <row r="298" spans="1:243" s="1034" customFormat="1" ht="27" customHeight="1" x14ac:dyDescent="0.25">
      <c r="A298" s="691">
        <v>363</v>
      </c>
      <c r="B298" s="694" t="s">
        <v>1352</v>
      </c>
      <c r="C298" s="696">
        <v>234</v>
      </c>
      <c r="D298" s="697">
        <v>832</v>
      </c>
      <c r="E298" s="707">
        <v>4</v>
      </c>
      <c r="F298" s="696" t="s">
        <v>1121</v>
      </c>
      <c r="G298" s="696" t="s">
        <v>1402</v>
      </c>
      <c r="H298" s="767" t="s">
        <v>1358</v>
      </c>
      <c r="I298" s="752" t="s">
        <v>1138</v>
      </c>
      <c r="J298" s="761" t="s">
        <v>1135</v>
      </c>
      <c r="K298" s="753" t="s">
        <v>1115</v>
      </c>
      <c r="L298" s="753" t="s">
        <v>1116</v>
      </c>
      <c r="M298" s="753" t="s">
        <v>1199</v>
      </c>
      <c r="N298" s="753" t="s">
        <v>1128</v>
      </c>
      <c r="O298" s="753" t="s">
        <v>1128</v>
      </c>
      <c r="P298" s="753" t="s">
        <v>1134</v>
      </c>
      <c r="Q298" s="753" t="s">
        <v>1160</v>
      </c>
      <c r="R298" s="753" t="s">
        <v>1160</v>
      </c>
      <c r="S298" s="755">
        <v>2</v>
      </c>
      <c r="T298" s="763">
        <v>2.1</v>
      </c>
      <c r="U298" s="771">
        <v>41456</v>
      </c>
      <c r="V298" s="771">
        <v>41791</v>
      </c>
      <c r="W298" s="701">
        <v>20</v>
      </c>
      <c r="X298" s="1081">
        <v>6382600</v>
      </c>
      <c r="Y298" s="1082">
        <v>0</v>
      </c>
      <c r="Z298" s="1081">
        <f t="shared" si="40"/>
        <v>6382600</v>
      </c>
      <c r="AA298" s="868">
        <f t="shared" ref="AA298:AF298" si="44">531800+500000</f>
        <v>1031800</v>
      </c>
      <c r="AB298" s="868">
        <f t="shared" si="44"/>
        <v>1031800</v>
      </c>
      <c r="AC298" s="868">
        <f t="shared" si="44"/>
        <v>1031800</v>
      </c>
      <c r="AD298" s="868">
        <f t="shared" si="44"/>
        <v>1031800</v>
      </c>
      <c r="AE298" s="868">
        <f t="shared" si="44"/>
        <v>1031800</v>
      </c>
      <c r="AF298" s="868">
        <f t="shared" si="44"/>
        <v>1031800</v>
      </c>
      <c r="AG298" s="868">
        <v>191800</v>
      </c>
      <c r="AH298" s="868"/>
      <c r="AI298" s="868"/>
      <c r="AJ298" s="868"/>
      <c r="AK298" s="868"/>
      <c r="AL298" s="868"/>
      <c r="AM298" s="868">
        <f t="shared" si="41"/>
        <v>6382600</v>
      </c>
      <c r="AN298" s="1029">
        <f t="shared" si="42"/>
        <v>0</v>
      </c>
      <c r="AO298" s="868">
        <v>4903000</v>
      </c>
      <c r="AP298" s="868">
        <v>5238400</v>
      </c>
      <c r="AQ298" s="704"/>
      <c r="AR298" s="704"/>
      <c r="AS298" s="704"/>
      <c r="AT298" s="704"/>
      <c r="AU298" s="704"/>
      <c r="AV298" s="704"/>
      <c r="AW298" s="704"/>
      <c r="AX298" s="704"/>
      <c r="AY298" s="704"/>
      <c r="AZ298" s="704"/>
      <c r="BA298" s="704"/>
      <c r="BB298" s="704"/>
      <c r="BC298" s="704"/>
      <c r="BD298" s="704"/>
      <c r="BE298" s="704"/>
      <c r="BF298" s="704"/>
      <c r="BG298" s="704"/>
      <c r="BH298" s="704"/>
      <c r="BI298" s="704"/>
      <c r="BJ298" s="704"/>
      <c r="BK298" s="704"/>
      <c r="BL298" s="704"/>
      <c r="BM298" s="704"/>
      <c r="BN298" s="704"/>
      <c r="BO298" s="704"/>
      <c r="BP298" s="704"/>
      <c r="BQ298" s="704"/>
      <c r="BR298" s="704"/>
      <c r="BS298" s="704"/>
      <c r="BT298" s="704"/>
      <c r="BU298" s="704"/>
      <c r="BV298" s="704"/>
      <c r="BW298" s="704"/>
      <c r="BX298" s="704"/>
      <c r="BY298" s="704"/>
      <c r="BZ298" s="704"/>
      <c r="CA298" s="704"/>
      <c r="CB298" s="704"/>
      <c r="CC298" s="704"/>
      <c r="CD298" s="704"/>
      <c r="CE298" s="704"/>
      <c r="CF298" s="704"/>
      <c r="CG298" s="704"/>
      <c r="CH298" s="704"/>
      <c r="CI298" s="704"/>
      <c r="CJ298" s="704"/>
      <c r="CK298" s="704"/>
      <c r="CL298" s="704"/>
      <c r="CM298" s="704"/>
      <c r="CN298" s="704"/>
      <c r="CO298" s="704"/>
      <c r="CP298" s="704"/>
      <c r="CQ298" s="704"/>
      <c r="CR298" s="704"/>
      <c r="CS298" s="704"/>
      <c r="CT298" s="704"/>
      <c r="CU298" s="704"/>
      <c r="CV298" s="704"/>
      <c r="CW298" s="704"/>
      <c r="CX298" s="704"/>
      <c r="CY298" s="704"/>
      <c r="CZ298" s="704"/>
      <c r="DA298" s="704"/>
      <c r="DB298" s="704"/>
      <c r="DC298" s="704"/>
      <c r="DD298" s="704"/>
      <c r="DE298" s="704"/>
      <c r="DF298" s="704"/>
      <c r="DG298" s="704"/>
      <c r="DH298" s="704"/>
      <c r="DI298" s="704"/>
      <c r="DJ298" s="704"/>
      <c r="DK298" s="704"/>
      <c r="DL298" s="704"/>
      <c r="DM298" s="704"/>
      <c r="DN298" s="704"/>
      <c r="DO298" s="704"/>
      <c r="DP298" s="704"/>
      <c r="DQ298" s="706"/>
      <c r="DR298" s="706"/>
      <c r="DS298" s="706"/>
      <c r="DT298" s="706"/>
      <c r="DU298" s="706"/>
      <c r="DV298" s="706"/>
      <c r="DW298" s="706"/>
      <c r="DX298" s="706"/>
      <c r="DY298" s="706"/>
      <c r="DZ298" s="706"/>
      <c r="EA298" s="706"/>
      <c r="EB298" s="706"/>
      <c r="EC298" s="704"/>
      <c r="ED298" s="704"/>
      <c r="EE298" s="704"/>
      <c r="EF298" s="704"/>
      <c r="EG298" s="704"/>
      <c r="EH298" s="704"/>
      <c r="EI298" s="704"/>
      <c r="EJ298" s="704"/>
      <c r="EK298" s="704"/>
      <c r="EL298" s="704"/>
      <c r="EM298" s="704"/>
      <c r="EN298" s="704"/>
      <c r="EO298" s="704"/>
      <c r="EP298" s="704"/>
      <c r="EQ298" s="704"/>
      <c r="ER298" s="704"/>
      <c r="ES298" s="704"/>
      <c r="ET298" s="704"/>
      <c r="EU298" s="704"/>
      <c r="EV298" s="704"/>
      <c r="EW298" s="704"/>
      <c r="EX298" s="704"/>
      <c r="EY298" s="704"/>
      <c r="EZ298" s="704"/>
      <c r="FA298" s="704"/>
      <c r="FB298" s="704"/>
      <c r="FC298" s="704"/>
      <c r="FD298" s="704"/>
      <c r="FE298" s="704"/>
      <c r="FF298" s="704"/>
      <c r="FG298" s="704"/>
      <c r="FH298" s="704"/>
      <c r="FI298" s="704"/>
      <c r="FJ298" s="706"/>
      <c r="FK298" s="706"/>
      <c r="FL298" s="706"/>
      <c r="FM298" s="706"/>
      <c r="FN298" s="706"/>
      <c r="FO298" s="706"/>
      <c r="FP298" s="706"/>
      <c r="FQ298" s="706"/>
      <c r="FR298" s="706"/>
      <c r="FS298" s="706"/>
      <c r="FT298" s="706"/>
      <c r="FU298" s="706"/>
      <c r="FV298" s="706"/>
      <c r="FW298" s="706"/>
      <c r="FX298" s="706"/>
      <c r="FY298" s="706"/>
      <c r="FZ298" s="706"/>
      <c r="GA298" s="706"/>
      <c r="GB298" s="706"/>
      <c r="GC298" s="706"/>
      <c r="GD298" s="706"/>
      <c r="GE298" s="706"/>
      <c r="GF298" s="706"/>
      <c r="GG298" s="706"/>
      <c r="GH298" s="706"/>
      <c r="GI298" s="706"/>
      <c r="GJ298" s="706"/>
      <c r="GK298" s="706"/>
      <c r="GL298" s="706"/>
      <c r="GM298" s="704"/>
      <c r="GN298" s="704"/>
      <c r="GO298" s="704"/>
      <c r="GP298" s="704"/>
      <c r="GQ298" s="704"/>
      <c r="GR298" s="704"/>
      <c r="GS298" s="704"/>
      <c r="GT298" s="704"/>
      <c r="GU298" s="704"/>
      <c r="GV298" s="706"/>
      <c r="GW298" s="706"/>
      <c r="GX298" s="706"/>
      <c r="GY298" s="706"/>
      <c r="GZ298" s="706"/>
      <c r="HA298" s="706"/>
      <c r="HB298" s="706"/>
      <c r="HC298" s="706"/>
      <c r="HD298" s="706"/>
      <c r="HE298" s="706"/>
      <c r="HF298" s="706"/>
      <c r="HG298" s="706"/>
      <c r="HH298" s="706"/>
      <c r="HI298" s="706"/>
      <c r="HJ298" s="706"/>
      <c r="HK298" s="706"/>
      <c r="HL298" s="706"/>
      <c r="HM298" s="706"/>
      <c r="HN298" s="706"/>
      <c r="HO298" s="706"/>
      <c r="HP298" s="706"/>
      <c r="HQ298" s="706"/>
      <c r="HR298" s="706"/>
      <c r="HV298" s="706"/>
      <c r="HW298" s="706"/>
      <c r="HX298" s="706"/>
      <c r="HY298" s="706"/>
      <c r="HZ298" s="706"/>
      <c r="IA298" s="706"/>
      <c r="IB298" s="706"/>
      <c r="IC298" s="706"/>
    </row>
    <row r="299" spans="1:243" s="1034" customFormat="1" ht="27" customHeight="1" x14ac:dyDescent="0.25">
      <c r="A299" s="691">
        <v>117</v>
      </c>
      <c r="B299" s="694" t="s">
        <v>1352</v>
      </c>
      <c r="C299" s="696">
        <v>238</v>
      </c>
      <c r="D299" s="697">
        <v>544</v>
      </c>
      <c r="E299" s="698">
        <v>0</v>
      </c>
      <c r="F299" s="696" t="s">
        <v>1125</v>
      </c>
      <c r="G299" s="696" t="s">
        <v>1585</v>
      </c>
      <c r="H299" s="767" t="s">
        <v>1112</v>
      </c>
      <c r="I299" s="752" t="s">
        <v>1113</v>
      </c>
      <c r="J299" s="761" t="s">
        <v>1135</v>
      </c>
      <c r="K299" s="753" t="s">
        <v>1115</v>
      </c>
      <c r="L299" s="753" t="s">
        <v>1124</v>
      </c>
      <c r="M299" s="753" t="s">
        <v>1199</v>
      </c>
      <c r="N299" s="753" t="s">
        <v>1128</v>
      </c>
      <c r="O299" s="753" t="s">
        <v>1128</v>
      </c>
      <c r="P299" s="753" t="s">
        <v>1129</v>
      </c>
      <c r="Q299" s="753" t="s">
        <v>1120</v>
      </c>
      <c r="R299" s="765" t="s">
        <v>1120</v>
      </c>
      <c r="S299" s="755">
        <v>2</v>
      </c>
      <c r="T299" s="763">
        <v>2.1</v>
      </c>
      <c r="U299" s="772">
        <v>41091</v>
      </c>
      <c r="V299" s="771">
        <v>41426</v>
      </c>
      <c r="W299" s="701">
        <v>7</v>
      </c>
      <c r="X299" s="1081"/>
      <c r="Y299" s="1082">
        <v>1300</v>
      </c>
      <c r="Z299" s="1081">
        <f t="shared" si="40"/>
        <v>1300</v>
      </c>
      <c r="AA299" s="868"/>
      <c r="AB299" s="868"/>
      <c r="AC299" s="868">
        <v>1300</v>
      </c>
      <c r="AD299" s="868"/>
      <c r="AE299" s="868"/>
      <c r="AF299" s="868"/>
      <c r="AG299" s="868"/>
      <c r="AH299" s="868"/>
      <c r="AI299" s="868"/>
      <c r="AJ299" s="868"/>
      <c r="AK299" s="868"/>
      <c r="AL299" s="868"/>
      <c r="AM299" s="868">
        <f t="shared" si="41"/>
        <v>1300</v>
      </c>
      <c r="AN299" s="1029">
        <f t="shared" si="42"/>
        <v>0</v>
      </c>
      <c r="AO299" s="868"/>
      <c r="AP299" s="868"/>
      <c r="AQ299" s="704"/>
      <c r="AR299" s="704"/>
      <c r="AS299" s="704"/>
      <c r="AT299" s="704"/>
      <c r="AU299" s="704"/>
      <c r="AV299" s="704"/>
      <c r="AW299" s="704"/>
      <c r="AX299" s="704"/>
      <c r="AY299" s="704"/>
      <c r="AZ299" s="704"/>
      <c r="BA299" s="704"/>
      <c r="BB299" s="704"/>
      <c r="BC299" s="704"/>
      <c r="BD299" s="704"/>
      <c r="BE299" s="704"/>
      <c r="BF299" s="704"/>
      <c r="BG299" s="704"/>
      <c r="BH299" s="704"/>
      <c r="BI299" s="704"/>
      <c r="BJ299" s="704"/>
      <c r="BK299" s="704"/>
      <c r="BL299" s="704"/>
      <c r="BM299" s="704"/>
      <c r="BN299" s="704"/>
      <c r="BO299" s="704"/>
      <c r="BP299" s="704"/>
      <c r="BQ299" s="704"/>
      <c r="BR299" s="704"/>
      <c r="BS299" s="704"/>
      <c r="BT299" s="704"/>
      <c r="BU299" s="704"/>
      <c r="BV299" s="704"/>
      <c r="BW299" s="704"/>
      <c r="BX299" s="704"/>
      <c r="BY299" s="704"/>
      <c r="BZ299" s="704"/>
      <c r="CA299" s="704"/>
      <c r="CB299" s="704"/>
      <c r="CC299" s="704"/>
      <c r="CD299" s="704"/>
      <c r="CE299" s="704"/>
      <c r="CF299" s="704"/>
      <c r="CG299" s="704"/>
      <c r="CH299" s="704"/>
      <c r="CI299" s="704"/>
      <c r="CJ299" s="704"/>
      <c r="CK299" s="704"/>
      <c r="CL299" s="704"/>
      <c r="CM299" s="704"/>
      <c r="CN299" s="704"/>
      <c r="CO299" s="704"/>
      <c r="CP299" s="704"/>
      <c r="CQ299" s="704"/>
      <c r="CR299" s="704"/>
      <c r="CS299" s="704"/>
      <c r="CT299" s="704"/>
      <c r="CU299" s="704"/>
      <c r="CV299" s="704"/>
      <c r="CW299" s="704"/>
      <c r="CX299" s="704"/>
      <c r="CY299" s="704"/>
      <c r="CZ299" s="704"/>
      <c r="DA299" s="704"/>
      <c r="DB299" s="704"/>
      <c r="DC299" s="704"/>
      <c r="DD299" s="704"/>
      <c r="DE299" s="704"/>
      <c r="DF299" s="704"/>
      <c r="DG299" s="704"/>
      <c r="DH299" s="704"/>
      <c r="DI299" s="704"/>
      <c r="DJ299" s="704"/>
      <c r="DK299" s="704"/>
      <c r="DL299" s="704"/>
      <c r="DM299" s="704"/>
      <c r="DN299" s="704"/>
      <c r="DO299" s="704"/>
      <c r="DP299" s="704"/>
      <c r="DQ299" s="706"/>
      <c r="DR299" s="706"/>
      <c r="DS299" s="706"/>
      <c r="DT299" s="706"/>
      <c r="DU299" s="706"/>
      <c r="DV299" s="706"/>
      <c r="DW299" s="706"/>
      <c r="DX299" s="706"/>
      <c r="DY299" s="706"/>
      <c r="DZ299" s="706"/>
      <c r="EA299" s="706"/>
      <c r="EB299" s="706"/>
      <c r="EC299" s="704"/>
      <c r="ED299" s="706"/>
      <c r="EE299" s="706"/>
      <c r="EF299" s="704"/>
      <c r="EG299" s="704"/>
      <c r="EH299" s="704"/>
      <c r="EI299" s="704"/>
      <c r="EJ299" s="704"/>
      <c r="EK299" s="704"/>
      <c r="EL299" s="704"/>
      <c r="EM299" s="704"/>
      <c r="EN299" s="704"/>
      <c r="EO299" s="704"/>
      <c r="EP299" s="704"/>
      <c r="EQ299" s="704"/>
      <c r="ER299" s="704"/>
      <c r="ES299" s="704"/>
      <c r="ET299" s="704"/>
      <c r="EU299" s="704"/>
      <c r="EV299" s="704"/>
      <c r="EW299" s="704"/>
      <c r="EX299" s="704"/>
      <c r="EY299" s="704"/>
      <c r="EZ299" s="704"/>
      <c r="FA299" s="704"/>
      <c r="FB299" s="704"/>
      <c r="FC299" s="704"/>
      <c r="FD299" s="704"/>
      <c r="FE299" s="704"/>
      <c r="FF299" s="704"/>
      <c r="FG299" s="704"/>
      <c r="FH299" s="704"/>
      <c r="FI299" s="706"/>
      <c r="FJ299" s="704"/>
      <c r="FK299" s="814"/>
      <c r="FL299" s="814"/>
      <c r="FM299" s="814"/>
      <c r="FN299" s="814"/>
      <c r="FO299" s="814"/>
      <c r="FP299" s="814"/>
      <c r="FQ299" s="814"/>
      <c r="FR299" s="814"/>
      <c r="FS299" s="814"/>
      <c r="FT299" s="814"/>
      <c r="FU299" s="814"/>
      <c r="FV299" s="814"/>
      <c r="FW299" s="814"/>
      <c r="FX299" s="814"/>
      <c r="FY299" s="814"/>
      <c r="FZ299" s="814"/>
      <c r="GA299" s="814"/>
      <c r="GB299" s="814"/>
      <c r="GC299" s="814"/>
      <c r="GD299" s="814"/>
      <c r="GE299" s="814"/>
      <c r="GF299" s="814"/>
      <c r="GG299" s="814"/>
      <c r="GH299" s="814"/>
      <c r="GI299" s="814"/>
      <c r="GJ299" s="706"/>
      <c r="GK299" s="706"/>
      <c r="GL299" s="706"/>
      <c r="GM299" s="706"/>
      <c r="GN299" s="706"/>
      <c r="GO299" s="706"/>
      <c r="GP299" s="706"/>
      <c r="GQ299" s="706"/>
      <c r="GR299" s="706"/>
      <c r="GS299" s="706"/>
      <c r="GT299" s="706"/>
      <c r="GU299" s="706"/>
      <c r="GV299" s="706"/>
      <c r="GW299" s="706"/>
      <c r="GX299" s="706"/>
      <c r="GY299" s="706"/>
      <c r="GZ299" s="706"/>
      <c r="HA299" s="706"/>
      <c r="HB299" s="706"/>
      <c r="HC299" s="706"/>
      <c r="HD299" s="706"/>
      <c r="HE299" s="706"/>
      <c r="HF299" s="706"/>
      <c r="HG299" s="706"/>
      <c r="HH299" s="706"/>
      <c r="HI299" s="706"/>
      <c r="HJ299" s="706"/>
      <c r="HK299" s="706"/>
      <c r="HL299" s="706"/>
      <c r="HM299" s="706"/>
      <c r="HN299" s="706"/>
      <c r="HO299" s="706"/>
      <c r="HP299" s="706"/>
      <c r="HQ299" s="706"/>
      <c r="HR299" s="706"/>
      <c r="HV299" s="704"/>
      <c r="HW299" s="704"/>
      <c r="HX299" s="704"/>
      <c r="HY299" s="704"/>
      <c r="HZ299" s="704"/>
      <c r="IA299" s="704"/>
      <c r="IB299" s="704"/>
      <c r="IC299" s="704"/>
    </row>
    <row r="300" spans="1:243" s="1034" customFormat="1" ht="27" customHeight="1" x14ac:dyDescent="0.25">
      <c r="A300" s="1122">
        <v>282</v>
      </c>
      <c r="B300" s="694" t="s">
        <v>1352</v>
      </c>
      <c r="C300" s="696">
        <v>246</v>
      </c>
      <c r="D300" s="697">
        <v>684</v>
      </c>
      <c r="E300" s="881">
        <v>5</v>
      </c>
      <c r="F300" s="1053" t="s">
        <v>1405</v>
      </c>
      <c r="G300" s="696" t="s">
        <v>1621</v>
      </c>
      <c r="H300" s="767" t="s">
        <v>1127</v>
      </c>
      <c r="I300" s="752" t="s">
        <v>1113</v>
      </c>
      <c r="J300" s="761" t="s">
        <v>1135</v>
      </c>
      <c r="K300" s="753" t="s">
        <v>1115</v>
      </c>
      <c r="L300" s="753" t="s">
        <v>1116</v>
      </c>
      <c r="M300" s="753" t="s">
        <v>1199</v>
      </c>
      <c r="N300" s="764" t="s">
        <v>1128</v>
      </c>
      <c r="O300" s="753" t="s">
        <v>1128</v>
      </c>
      <c r="P300" s="753" t="s">
        <v>1134</v>
      </c>
      <c r="Q300" s="753" t="s">
        <v>1622</v>
      </c>
      <c r="R300" s="753" t="s">
        <v>1622</v>
      </c>
      <c r="S300" s="755">
        <v>2</v>
      </c>
      <c r="T300" s="763">
        <v>2.1</v>
      </c>
      <c r="U300" s="771">
        <v>40756</v>
      </c>
      <c r="V300" s="771">
        <v>40787</v>
      </c>
      <c r="W300" s="701">
        <v>20</v>
      </c>
      <c r="X300" s="1081"/>
      <c r="Y300" s="1082">
        <v>500000</v>
      </c>
      <c r="Z300" s="1081">
        <f t="shared" si="40"/>
        <v>500000</v>
      </c>
      <c r="AA300" s="868"/>
      <c r="AB300" s="868"/>
      <c r="AC300" s="868"/>
      <c r="AD300" s="868">
        <v>150000</v>
      </c>
      <c r="AE300" s="868">
        <v>150000</v>
      </c>
      <c r="AF300" s="868">
        <v>150000</v>
      </c>
      <c r="AG300" s="868">
        <v>50000</v>
      </c>
      <c r="AH300" s="868"/>
      <c r="AI300" s="868"/>
      <c r="AJ300" s="868"/>
      <c r="AK300" s="868"/>
      <c r="AL300" s="868"/>
      <c r="AM300" s="868">
        <f t="shared" si="41"/>
        <v>500000</v>
      </c>
      <c r="AN300" s="1029">
        <f t="shared" si="42"/>
        <v>0</v>
      </c>
      <c r="AO300" s="868"/>
      <c r="AP300" s="868"/>
      <c r="AQ300" s="704"/>
      <c r="AR300" s="704"/>
      <c r="AS300" s="704"/>
      <c r="AT300" s="704"/>
      <c r="AU300" s="704"/>
      <c r="AV300" s="704"/>
      <c r="AW300" s="704"/>
      <c r="AX300" s="704"/>
      <c r="AY300" s="704"/>
      <c r="AZ300" s="704"/>
      <c r="BA300" s="704"/>
      <c r="BB300" s="704"/>
      <c r="BC300" s="704"/>
      <c r="BD300" s="704"/>
      <c r="BE300" s="704"/>
      <c r="BF300" s="704"/>
      <c r="BG300" s="704"/>
      <c r="BH300" s="704"/>
      <c r="BI300" s="704"/>
      <c r="BJ300" s="704"/>
      <c r="BK300" s="704"/>
      <c r="BL300" s="704"/>
      <c r="BM300" s="704"/>
      <c r="BN300" s="704"/>
      <c r="BO300" s="704"/>
      <c r="BP300" s="704"/>
      <c r="BQ300" s="704"/>
      <c r="BR300" s="704"/>
      <c r="BS300" s="704"/>
      <c r="BT300" s="704"/>
      <c r="BU300" s="704"/>
      <c r="BV300" s="704"/>
      <c r="BW300" s="704"/>
      <c r="BX300" s="704"/>
      <c r="BY300" s="704"/>
      <c r="BZ300" s="704"/>
      <c r="CA300" s="704"/>
      <c r="CB300" s="704"/>
      <c r="CC300" s="704"/>
      <c r="CD300" s="704"/>
      <c r="CE300" s="704"/>
      <c r="CF300" s="704"/>
      <c r="CG300" s="704"/>
      <c r="CH300" s="704"/>
      <c r="CI300" s="704"/>
      <c r="CJ300" s="704"/>
      <c r="CK300" s="704"/>
      <c r="CL300" s="704"/>
      <c r="CM300" s="704"/>
      <c r="CN300" s="704"/>
      <c r="CO300" s="704"/>
      <c r="CP300" s="704"/>
      <c r="CQ300" s="704"/>
      <c r="CR300" s="704"/>
      <c r="CS300" s="704"/>
      <c r="CT300" s="704"/>
      <c r="CU300" s="704"/>
      <c r="CV300" s="704"/>
      <c r="CW300" s="704"/>
      <c r="CX300" s="704"/>
      <c r="CY300" s="704"/>
      <c r="CZ300" s="704"/>
      <c r="DA300" s="704"/>
      <c r="DB300" s="704"/>
      <c r="DC300" s="704"/>
      <c r="DD300" s="704"/>
      <c r="DE300" s="704"/>
      <c r="DF300" s="704"/>
      <c r="DG300" s="704"/>
      <c r="DH300" s="704"/>
      <c r="DI300" s="704"/>
      <c r="DJ300" s="704"/>
      <c r="DK300" s="704"/>
      <c r="DL300" s="704"/>
      <c r="DM300" s="704"/>
      <c r="DN300" s="704"/>
      <c r="DO300" s="704"/>
      <c r="DP300" s="704"/>
      <c r="DQ300" s="704"/>
      <c r="DR300" s="704"/>
      <c r="DS300" s="704"/>
      <c r="DT300" s="704"/>
      <c r="DU300" s="704"/>
      <c r="DV300" s="704"/>
      <c r="DW300" s="704"/>
      <c r="DX300" s="704"/>
      <c r="DY300" s="704"/>
      <c r="DZ300" s="704"/>
      <c r="EA300" s="704"/>
      <c r="EB300" s="704"/>
      <c r="EC300" s="704"/>
      <c r="ED300" s="704"/>
      <c r="EE300" s="704"/>
      <c r="EF300" s="704"/>
      <c r="EG300" s="704"/>
      <c r="EH300" s="706"/>
      <c r="EI300" s="706"/>
      <c r="EJ300" s="706"/>
      <c r="EK300" s="706"/>
      <c r="EL300" s="706"/>
      <c r="EM300" s="706"/>
      <c r="EN300" s="706"/>
      <c r="EO300" s="706"/>
      <c r="EP300" s="706"/>
      <c r="EQ300" s="706"/>
      <c r="ER300" s="706"/>
      <c r="ES300" s="706"/>
      <c r="ET300" s="706"/>
      <c r="EU300" s="706"/>
      <c r="EV300" s="706"/>
      <c r="EW300" s="706"/>
      <c r="EX300" s="706"/>
      <c r="EY300" s="706"/>
      <c r="EZ300" s="706"/>
      <c r="FA300" s="706"/>
      <c r="FB300" s="706"/>
      <c r="FC300" s="706"/>
      <c r="FD300" s="706"/>
      <c r="FE300" s="706"/>
      <c r="FF300" s="706"/>
      <c r="FG300" s="706"/>
      <c r="FH300" s="706"/>
      <c r="FI300" s="704"/>
      <c r="FJ300" s="704"/>
      <c r="IE300" s="706"/>
      <c r="IF300" s="706"/>
      <c r="IG300" s="706"/>
      <c r="IH300" s="706"/>
      <c r="II300" s="706"/>
    </row>
    <row r="301" spans="1:243" s="1034" customFormat="1" ht="27" customHeight="1" x14ac:dyDescent="0.25">
      <c r="A301" s="691">
        <v>283</v>
      </c>
      <c r="B301" s="694" t="s">
        <v>1352</v>
      </c>
      <c r="C301" s="696">
        <v>246</v>
      </c>
      <c r="D301" s="697">
        <v>684</v>
      </c>
      <c r="E301" s="881">
        <v>6</v>
      </c>
      <c r="F301" s="1053" t="s">
        <v>1405</v>
      </c>
      <c r="G301" s="696" t="s">
        <v>1623</v>
      </c>
      <c r="H301" s="767" t="s">
        <v>1127</v>
      </c>
      <c r="I301" s="752" t="s">
        <v>1113</v>
      </c>
      <c r="J301" s="761" t="s">
        <v>1135</v>
      </c>
      <c r="K301" s="753" t="s">
        <v>1115</v>
      </c>
      <c r="L301" s="753" t="s">
        <v>1116</v>
      </c>
      <c r="M301" s="753" t="s">
        <v>1199</v>
      </c>
      <c r="N301" s="764" t="s">
        <v>1128</v>
      </c>
      <c r="O301" s="753" t="s">
        <v>1128</v>
      </c>
      <c r="P301" s="753" t="s">
        <v>1134</v>
      </c>
      <c r="Q301" s="753" t="s">
        <v>1624</v>
      </c>
      <c r="R301" s="753" t="s">
        <v>1624</v>
      </c>
      <c r="S301" s="755">
        <v>2</v>
      </c>
      <c r="T301" s="763">
        <v>2.1</v>
      </c>
      <c r="U301" s="772">
        <v>41091</v>
      </c>
      <c r="V301" s="771">
        <v>41791</v>
      </c>
      <c r="W301" s="701">
        <v>20</v>
      </c>
      <c r="X301" s="1081"/>
      <c r="Y301" s="1082">
        <v>500000</v>
      </c>
      <c r="Z301" s="1081">
        <f t="shared" si="40"/>
        <v>500000</v>
      </c>
      <c r="AA301" s="868"/>
      <c r="AB301" s="868"/>
      <c r="AC301" s="868"/>
      <c r="AD301" s="868">
        <v>150000</v>
      </c>
      <c r="AE301" s="868">
        <v>150000</v>
      </c>
      <c r="AF301" s="868">
        <v>150000</v>
      </c>
      <c r="AG301" s="868">
        <v>50000</v>
      </c>
      <c r="AH301" s="868"/>
      <c r="AI301" s="868"/>
      <c r="AJ301" s="868"/>
      <c r="AK301" s="868"/>
      <c r="AL301" s="868"/>
      <c r="AM301" s="868">
        <f t="shared" si="41"/>
        <v>500000</v>
      </c>
      <c r="AN301" s="1029">
        <f t="shared" si="42"/>
        <v>0</v>
      </c>
      <c r="AO301" s="868"/>
      <c r="AP301" s="868"/>
      <c r="AQ301" s="704"/>
      <c r="AR301" s="704"/>
      <c r="AS301" s="704"/>
      <c r="AT301" s="704"/>
      <c r="AU301" s="704"/>
      <c r="AV301" s="704"/>
      <c r="AW301" s="704"/>
      <c r="AX301" s="704"/>
      <c r="AY301" s="704"/>
      <c r="AZ301" s="704"/>
      <c r="BA301" s="704"/>
      <c r="BB301" s="704"/>
      <c r="BC301" s="704"/>
      <c r="BD301" s="704"/>
      <c r="BE301" s="704"/>
      <c r="BF301" s="704"/>
      <c r="BG301" s="704"/>
      <c r="BH301" s="704"/>
      <c r="BI301" s="704"/>
      <c r="BJ301" s="704"/>
      <c r="BK301" s="704"/>
      <c r="BL301" s="704"/>
      <c r="BM301" s="704"/>
      <c r="BN301" s="704"/>
      <c r="BO301" s="704"/>
      <c r="BP301" s="704"/>
      <c r="BQ301" s="704"/>
      <c r="BR301" s="704"/>
      <c r="BS301" s="704"/>
      <c r="BT301" s="704"/>
      <c r="BU301" s="704"/>
      <c r="BV301" s="704"/>
      <c r="BW301" s="704"/>
      <c r="BX301" s="704"/>
      <c r="BY301" s="704"/>
      <c r="BZ301" s="704"/>
      <c r="CA301" s="704"/>
      <c r="CB301" s="704"/>
      <c r="CC301" s="704"/>
      <c r="CD301" s="704"/>
      <c r="CE301" s="704"/>
      <c r="CF301" s="704"/>
      <c r="CG301" s="704"/>
      <c r="CH301" s="704"/>
      <c r="CI301" s="704"/>
      <c r="CJ301" s="704"/>
      <c r="CK301" s="704"/>
      <c r="CL301" s="704"/>
      <c r="CM301" s="704"/>
      <c r="CN301" s="704"/>
      <c r="CO301" s="704"/>
      <c r="CP301" s="704"/>
      <c r="CQ301" s="704"/>
      <c r="CR301" s="704"/>
      <c r="CS301" s="704"/>
      <c r="CT301" s="704"/>
      <c r="CU301" s="704"/>
      <c r="CV301" s="704"/>
      <c r="CW301" s="704"/>
      <c r="CX301" s="704"/>
      <c r="CY301" s="704"/>
      <c r="CZ301" s="704"/>
      <c r="DA301" s="704"/>
      <c r="DB301" s="704"/>
      <c r="DC301" s="704"/>
      <c r="DD301" s="704"/>
      <c r="DE301" s="704"/>
      <c r="DF301" s="704"/>
      <c r="DG301" s="704"/>
      <c r="DH301" s="704"/>
      <c r="DI301" s="704"/>
      <c r="DJ301" s="704"/>
      <c r="DK301" s="704"/>
      <c r="DL301" s="704"/>
      <c r="DM301" s="704"/>
      <c r="DN301" s="704"/>
      <c r="DO301" s="704"/>
      <c r="DP301" s="704"/>
      <c r="DQ301" s="704"/>
      <c r="DR301" s="704"/>
      <c r="DS301" s="704"/>
      <c r="DT301" s="704"/>
      <c r="DU301" s="704"/>
      <c r="DV301" s="704"/>
      <c r="DW301" s="704"/>
      <c r="DX301" s="704"/>
      <c r="DY301" s="704"/>
      <c r="DZ301" s="704"/>
      <c r="EA301" s="704"/>
      <c r="EB301" s="704"/>
      <c r="EC301" s="704"/>
      <c r="ED301" s="704"/>
      <c r="EE301" s="704"/>
      <c r="EF301" s="704"/>
      <c r="EG301" s="704"/>
      <c r="EH301" s="704"/>
      <c r="EI301" s="704"/>
      <c r="EJ301" s="704"/>
      <c r="EK301" s="704"/>
      <c r="EL301" s="704"/>
      <c r="EM301" s="704"/>
      <c r="EN301" s="704"/>
      <c r="EO301" s="704"/>
      <c r="EP301" s="704"/>
      <c r="EQ301" s="704"/>
      <c r="ER301" s="704"/>
      <c r="ES301" s="704"/>
      <c r="ET301" s="704"/>
      <c r="EU301" s="704"/>
      <c r="EV301" s="704"/>
      <c r="EW301" s="704"/>
      <c r="EX301" s="704"/>
      <c r="EY301" s="704"/>
      <c r="EZ301" s="704"/>
      <c r="FA301" s="704"/>
      <c r="FB301" s="704"/>
      <c r="FC301" s="704"/>
      <c r="FD301" s="704"/>
      <c r="FE301" s="704"/>
      <c r="FF301" s="704"/>
      <c r="FG301" s="704"/>
      <c r="FH301" s="704"/>
      <c r="FI301" s="706"/>
      <c r="FJ301" s="704"/>
      <c r="GJ301" s="706"/>
      <c r="GK301" s="706"/>
      <c r="GL301" s="706"/>
      <c r="GM301" s="706"/>
      <c r="GN301" s="706"/>
      <c r="GO301" s="706"/>
      <c r="GP301" s="706"/>
      <c r="GQ301" s="706"/>
      <c r="GR301" s="706"/>
      <c r="GS301" s="706"/>
      <c r="GT301" s="706"/>
      <c r="GU301" s="706"/>
      <c r="GV301" s="706"/>
      <c r="GW301" s="706"/>
      <c r="GX301" s="706"/>
      <c r="GY301" s="706"/>
      <c r="GZ301" s="706"/>
      <c r="HA301" s="706"/>
      <c r="HB301" s="706"/>
      <c r="HC301" s="706"/>
      <c r="HD301" s="706"/>
      <c r="HE301" s="706"/>
      <c r="HF301" s="706"/>
      <c r="HG301" s="706"/>
      <c r="HH301" s="706"/>
      <c r="HI301" s="706"/>
      <c r="HJ301" s="706"/>
      <c r="HK301" s="706"/>
      <c r="HL301" s="706"/>
      <c r="HM301" s="706"/>
      <c r="HN301" s="706"/>
      <c r="HO301" s="706"/>
      <c r="HP301" s="706"/>
      <c r="HQ301" s="706"/>
      <c r="HR301" s="706"/>
      <c r="IE301" s="706"/>
      <c r="IF301" s="706"/>
      <c r="IG301" s="706"/>
      <c r="IH301" s="706"/>
      <c r="II301" s="706"/>
    </row>
    <row r="302" spans="1:243" s="1034" customFormat="1" ht="27" customHeight="1" x14ac:dyDescent="0.25">
      <c r="A302" s="691">
        <v>364</v>
      </c>
      <c r="B302" s="694" t="s">
        <v>1352</v>
      </c>
      <c r="C302" s="696">
        <v>246</v>
      </c>
      <c r="D302" s="697">
        <v>884</v>
      </c>
      <c r="E302" s="707">
        <v>5</v>
      </c>
      <c r="F302" s="696" t="s">
        <v>1405</v>
      </c>
      <c r="G302" s="696" t="s">
        <v>1402</v>
      </c>
      <c r="H302" s="767" t="s">
        <v>1358</v>
      </c>
      <c r="I302" s="752" t="s">
        <v>1138</v>
      </c>
      <c r="J302" s="761" t="s">
        <v>1135</v>
      </c>
      <c r="K302" s="753" t="s">
        <v>1115</v>
      </c>
      <c r="L302" s="753" t="s">
        <v>1116</v>
      </c>
      <c r="M302" s="753" t="s">
        <v>1199</v>
      </c>
      <c r="N302" s="764" t="s">
        <v>1128</v>
      </c>
      <c r="O302" s="753" t="s">
        <v>1128</v>
      </c>
      <c r="P302" s="753" t="s">
        <v>1134</v>
      </c>
      <c r="Q302" s="753" t="s">
        <v>1120</v>
      </c>
      <c r="R302" s="753" t="s">
        <v>1120</v>
      </c>
      <c r="S302" s="755">
        <v>2</v>
      </c>
      <c r="T302" s="763">
        <v>2.1</v>
      </c>
      <c r="U302" s="772">
        <v>41456</v>
      </c>
      <c r="V302" s="771">
        <v>41791</v>
      </c>
      <c r="W302" s="874">
        <v>20</v>
      </c>
      <c r="X302" s="1081">
        <v>3909200</v>
      </c>
      <c r="Y302" s="1082">
        <v>0</v>
      </c>
      <c r="Z302" s="1081">
        <f t="shared" si="40"/>
        <v>3909200</v>
      </c>
      <c r="AA302" s="868">
        <v>325700</v>
      </c>
      <c r="AB302" s="868">
        <v>325700</v>
      </c>
      <c r="AC302" s="868">
        <v>325700</v>
      </c>
      <c r="AD302" s="868">
        <v>325700</v>
      </c>
      <c r="AE302" s="868">
        <v>325700</v>
      </c>
      <c r="AF302" s="868">
        <v>325700</v>
      </c>
      <c r="AG302" s="868">
        <v>325700</v>
      </c>
      <c r="AH302" s="868">
        <v>325700</v>
      </c>
      <c r="AI302" s="868">
        <v>325700</v>
      </c>
      <c r="AJ302" s="868">
        <v>325700</v>
      </c>
      <c r="AK302" s="868">
        <v>325700</v>
      </c>
      <c r="AL302" s="868">
        <v>326500</v>
      </c>
      <c r="AM302" s="868">
        <f t="shared" si="41"/>
        <v>3909200</v>
      </c>
      <c r="AN302" s="1029">
        <f t="shared" si="42"/>
        <v>0</v>
      </c>
      <c r="AO302" s="868">
        <v>5868700</v>
      </c>
      <c r="AP302" s="868">
        <v>6270000</v>
      </c>
      <c r="AQ302" s="704"/>
      <c r="AR302" s="704"/>
      <c r="AS302" s="704"/>
      <c r="AT302" s="704"/>
      <c r="AU302" s="704"/>
      <c r="AV302" s="704"/>
      <c r="AW302" s="704"/>
      <c r="AX302" s="704"/>
      <c r="AY302" s="704"/>
      <c r="AZ302" s="704"/>
      <c r="BA302" s="704"/>
      <c r="BB302" s="704"/>
      <c r="BC302" s="704"/>
      <c r="BD302" s="704"/>
      <c r="BE302" s="704"/>
      <c r="BF302" s="704"/>
      <c r="BG302" s="704"/>
      <c r="BH302" s="704"/>
      <c r="BI302" s="704"/>
      <c r="BJ302" s="704"/>
      <c r="BK302" s="704"/>
      <c r="BL302" s="704"/>
      <c r="BM302" s="704"/>
      <c r="BN302" s="704"/>
      <c r="BO302" s="704"/>
      <c r="BP302" s="704"/>
      <c r="BQ302" s="704"/>
      <c r="BR302" s="704"/>
      <c r="BS302" s="704"/>
      <c r="BT302" s="704"/>
      <c r="BU302" s="704"/>
      <c r="BV302" s="704"/>
      <c r="BW302" s="704"/>
      <c r="BX302" s="704"/>
      <c r="BY302" s="704"/>
      <c r="BZ302" s="704"/>
      <c r="CA302" s="704"/>
      <c r="CB302" s="704"/>
      <c r="CC302" s="704"/>
      <c r="CD302" s="704"/>
      <c r="CE302" s="704"/>
      <c r="CF302" s="704"/>
      <c r="CG302" s="704"/>
      <c r="CH302" s="704"/>
      <c r="CI302" s="704"/>
      <c r="CJ302" s="704"/>
      <c r="CK302" s="704"/>
      <c r="CL302" s="704"/>
      <c r="CM302" s="704"/>
      <c r="CN302" s="704"/>
      <c r="CO302" s="704"/>
      <c r="CP302" s="704"/>
      <c r="CQ302" s="704"/>
      <c r="CR302" s="704"/>
      <c r="CS302" s="704"/>
      <c r="CT302" s="704"/>
      <c r="CU302" s="704"/>
      <c r="CV302" s="704"/>
      <c r="CW302" s="704"/>
      <c r="CX302" s="704"/>
      <c r="CY302" s="704"/>
      <c r="CZ302" s="704"/>
      <c r="DA302" s="704"/>
      <c r="DB302" s="704"/>
      <c r="DC302" s="704"/>
      <c r="DD302" s="704"/>
      <c r="DE302" s="704"/>
      <c r="DF302" s="704"/>
      <c r="DG302" s="704"/>
      <c r="DH302" s="704"/>
      <c r="DI302" s="704"/>
      <c r="DJ302" s="704"/>
      <c r="DK302" s="704"/>
      <c r="DL302" s="704"/>
      <c r="DM302" s="704"/>
      <c r="DN302" s="704"/>
      <c r="DO302" s="704"/>
      <c r="DP302" s="704"/>
      <c r="DQ302" s="704"/>
      <c r="DR302" s="704"/>
      <c r="DS302" s="704"/>
      <c r="DT302" s="704"/>
      <c r="DU302" s="704"/>
      <c r="DV302" s="704"/>
      <c r="DW302" s="704"/>
      <c r="DX302" s="704"/>
      <c r="DY302" s="704"/>
      <c r="DZ302" s="704"/>
      <c r="EA302" s="704"/>
      <c r="EB302" s="704"/>
      <c r="EC302" s="704"/>
      <c r="ED302" s="704"/>
      <c r="EE302" s="704"/>
      <c r="EF302" s="704"/>
      <c r="EG302" s="704"/>
      <c r="EH302" s="704"/>
      <c r="EI302" s="704"/>
      <c r="EJ302" s="704"/>
      <c r="EK302" s="704"/>
      <c r="EL302" s="704"/>
      <c r="EM302" s="704"/>
      <c r="EN302" s="704"/>
      <c r="EO302" s="704"/>
      <c r="EP302" s="704"/>
      <c r="EQ302" s="704"/>
      <c r="ER302" s="704"/>
      <c r="ES302" s="704"/>
      <c r="ET302" s="704"/>
      <c r="EU302" s="704"/>
      <c r="EV302" s="704"/>
      <c r="EW302" s="704"/>
      <c r="EX302" s="704"/>
      <c r="EY302" s="704"/>
      <c r="EZ302" s="704"/>
      <c r="FA302" s="704"/>
      <c r="FB302" s="704"/>
      <c r="FC302" s="704"/>
      <c r="FD302" s="704"/>
      <c r="FE302" s="704"/>
      <c r="FF302" s="704"/>
      <c r="FG302" s="704"/>
      <c r="FH302" s="704"/>
      <c r="FI302" s="704"/>
      <c r="FJ302" s="706"/>
      <c r="FK302" s="706"/>
      <c r="FL302" s="704"/>
      <c r="FM302" s="704"/>
      <c r="FN302" s="704"/>
      <c r="FO302" s="704"/>
      <c r="FP302" s="704"/>
      <c r="FQ302" s="704"/>
      <c r="FR302" s="704"/>
      <c r="FS302" s="704"/>
      <c r="FT302" s="704"/>
      <c r="FU302" s="704"/>
      <c r="FV302" s="704"/>
      <c r="FW302" s="704"/>
      <c r="FX302" s="704"/>
      <c r="FY302" s="704"/>
      <c r="FZ302" s="704"/>
      <c r="GA302" s="704"/>
      <c r="GB302" s="704"/>
      <c r="GC302" s="704"/>
      <c r="GD302" s="704"/>
      <c r="GE302" s="704"/>
      <c r="GF302" s="704"/>
      <c r="GG302" s="704"/>
      <c r="GH302" s="704"/>
      <c r="GI302" s="704"/>
      <c r="GJ302" s="704"/>
      <c r="GK302" s="704"/>
      <c r="GL302" s="704"/>
      <c r="GM302" s="704"/>
      <c r="GN302" s="704"/>
      <c r="GO302" s="704"/>
      <c r="GP302" s="704"/>
      <c r="GQ302" s="704"/>
      <c r="GR302" s="704"/>
      <c r="GS302" s="704"/>
      <c r="GT302" s="704"/>
      <c r="GU302" s="704"/>
      <c r="GV302" s="706"/>
      <c r="GW302" s="706"/>
      <c r="GX302" s="706"/>
      <c r="GY302" s="706"/>
      <c r="GZ302" s="706"/>
      <c r="HA302" s="706"/>
      <c r="HB302" s="706"/>
      <c r="HC302" s="706"/>
      <c r="HD302" s="706"/>
      <c r="HE302" s="706"/>
      <c r="HF302" s="706"/>
      <c r="HG302" s="706"/>
      <c r="HH302" s="706"/>
      <c r="HI302" s="706"/>
      <c r="HJ302" s="706"/>
      <c r="HK302" s="706"/>
      <c r="HL302" s="706"/>
      <c r="HM302" s="706"/>
      <c r="HN302" s="706"/>
      <c r="HO302" s="706"/>
      <c r="HP302" s="706"/>
      <c r="HQ302" s="706"/>
      <c r="HR302" s="706"/>
      <c r="HV302" s="706"/>
      <c r="HW302" s="706"/>
      <c r="HX302" s="706"/>
      <c r="HY302" s="706"/>
      <c r="HZ302" s="706"/>
      <c r="IA302" s="706"/>
      <c r="IB302" s="706"/>
      <c r="IC302" s="706"/>
      <c r="IE302" s="706"/>
      <c r="IF302" s="706"/>
      <c r="IG302" s="706"/>
      <c r="IH302" s="706"/>
      <c r="II302" s="706"/>
    </row>
    <row r="303" spans="1:243" s="1034" customFormat="1" ht="27" customHeight="1" x14ac:dyDescent="0.25">
      <c r="A303" s="1122">
        <v>365</v>
      </c>
      <c r="B303" s="694" t="s">
        <v>1352</v>
      </c>
      <c r="C303" s="696">
        <v>246</v>
      </c>
      <c r="D303" s="697">
        <v>884</v>
      </c>
      <c r="E303" s="707">
        <v>6</v>
      </c>
      <c r="F303" s="1053" t="s">
        <v>1405</v>
      </c>
      <c r="G303" s="696" t="s">
        <v>1408</v>
      </c>
      <c r="H303" s="767" t="s">
        <v>1358</v>
      </c>
      <c r="I303" s="752" t="s">
        <v>1138</v>
      </c>
      <c r="J303" s="761" t="s">
        <v>1135</v>
      </c>
      <c r="K303" s="753" t="s">
        <v>1115</v>
      </c>
      <c r="L303" s="753" t="s">
        <v>1116</v>
      </c>
      <c r="M303" s="753" t="s">
        <v>1199</v>
      </c>
      <c r="N303" s="764" t="s">
        <v>1128</v>
      </c>
      <c r="O303" s="753" t="s">
        <v>1128</v>
      </c>
      <c r="P303" s="753" t="s">
        <v>1134</v>
      </c>
      <c r="Q303" s="753" t="s">
        <v>1393</v>
      </c>
      <c r="R303" s="753" t="s">
        <v>1393</v>
      </c>
      <c r="S303" s="755">
        <v>2</v>
      </c>
      <c r="T303" s="763">
        <v>2.1</v>
      </c>
      <c r="U303" s="772">
        <v>41456</v>
      </c>
      <c r="V303" s="771">
        <v>42156</v>
      </c>
      <c r="W303" s="874">
        <v>20</v>
      </c>
      <c r="X303" s="1081"/>
      <c r="Y303" s="1082">
        <v>0</v>
      </c>
      <c r="Z303" s="1081">
        <f t="shared" si="40"/>
        <v>0</v>
      </c>
      <c r="AA303" s="868"/>
      <c r="AB303" s="868"/>
      <c r="AC303" s="868"/>
      <c r="AD303" s="868"/>
      <c r="AE303" s="868"/>
      <c r="AF303" s="868"/>
      <c r="AG303" s="868"/>
      <c r="AH303" s="868"/>
      <c r="AI303" s="868"/>
      <c r="AJ303" s="868"/>
      <c r="AK303" s="868"/>
      <c r="AL303" s="868"/>
      <c r="AM303" s="868">
        <f t="shared" si="41"/>
        <v>0</v>
      </c>
      <c r="AN303" s="1029">
        <f t="shared" si="42"/>
        <v>0</v>
      </c>
      <c r="AO303" s="868">
        <v>41919000</v>
      </c>
      <c r="AP303" s="868">
        <v>44785700</v>
      </c>
      <c r="AQ303" s="704"/>
      <c r="AR303" s="704"/>
      <c r="AS303" s="704"/>
      <c r="AT303" s="704"/>
      <c r="AU303" s="704"/>
      <c r="AV303" s="704"/>
      <c r="AW303" s="704"/>
      <c r="AX303" s="704"/>
      <c r="AY303" s="704"/>
      <c r="AZ303" s="704"/>
      <c r="BA303" s="704"/>
      <c r="BB303" s="704"/>
      <c r="BC303" s="704"/>
      <c r="BD303" s="704"/>
      <c r="BE303" s="704"/>
      <c r="BF303" s="704"/>
      <c r="BG303" s="704"/>
      <c r="BH303" s="704"/>
      <c r="BI303" s="704"/>
      <c r="BJ303" s="704"/>
      <c r="BK303" s="704"/>
      <c r="BL303" s="704"/>
      <c r="BM303" s="704"/>
      <c r="BN303" s="704"/>
      <c r="BO303" s="704"/>
      <c r="BP303" s="704"/>
      <c r="BQ303" s="704"/>
      <c r="BR303" s="704"/>
      <c r="BS303" s="704"/>
      <c r="BT303" s="704"/>
      <c r="BU303" s="704"/>
      <c r="BV303" s="704"/>
      <c r="BW303" s="704"/>
      <c r="BX303" s="704"/>
      <c r="BY303" s="704"/>
      <c r="BZ303" s="704"/>
      <c r="CA303" s="704"/>
      <c r="CB303" s="704"/>
      <c r="CC303" s="704"/>
      <c r="CD303" s="704"/>
      <c r="CE303" s="704"/>
      <c r="CF303" s="704"/>
      <c r="CG303" s="704"/>
      <c r="CH303" s="704"/>
      <c r="CI303" s="704"/>
      <c r="CJ303" s="704"/>
      <c r="CK303" s="704"/>
      <c r="CL303" s="704"/>
      <c r="CM303" s="704"/>
      <c r="CN303" s="704"/>
      <c r="CO303" s="704"/>
      <c r="CP303" s="704"/>
      <c r="CQ303" s="704"/>
      <c r="CR303" s="704"/>
      <c r="CS303" s="704"/>
      <c r="CT303" s="704"/>
      <c r="CU303" s="704"/>
      <c r="CV303" s="704"/>
      <c r="CW303" s="704"/>
      <c r="CX303" s="704"/>
      <c r="CY303" s="704"/>
      <c r="CZ303" s="704"/>
      <c r="DA303" s="704"/>
      <c r="DB303" s="704"/>
      <c r="DC303" s="704"/>
      <c r="DD303" s="704"/>
      <c r="DE303" s="704"/>
      <c r="DF303" s="704"/>
      <c r="DG303" s="704"/>
      <c r="DH303" s="704"/>
      <c r="DI303" s="704"/>
      <c r="DJ303" s="704"/>
      <c r="DK303" s="704"/>
      <c r="DL303" s="704"/>
      <c r="DM303" s="704"/>
      <c r="DN303" s="704"/>
      <c r="DO303" s="704"/>
      <c r="DP303" s="704"/>
      <c r="DQ303" s="704"/>
      <c r="DR303" s="704"/>
      <c r="DS303" s="704"/>
      <c r="DT303" s="704"/>
      <c r="DU303" s="704"/>
      <c r="DV303" s="704"/>
      <c r="DW303" s="704"/>
      <c r="DX303" s="704"/>
      <c r="DY303" s="704"/>
      <c r="DZ303" s="704"/>
      <c r="EA303" s="704"/>
      <c r="EB303" s="704"/>
      <c r="EC303" s="704"/>
      <c r="ED303" s="704"/>
      <c r="EE303" s="704"/>
      <c r="EF303" s="704"/>
      <c r="EG303" s="704"/>
      <c r="EH303" s="704"/>
      <c r="EI303" s="704"/>
      <c r="EJ303" s="704"/>
      <c r="EK303" s="704"/>
      <c r="EL303" s="704"/>
      <c r="EM303" s="704"/>
      <c r="EN303" s="704"/>
      <c r="EO303" s="704"/>
      <c r="EP303" s="704"/>
      <c r="EQ303" s="704"/>
      <c r="ER303" s="704"/>
      <c r="ES303" s="704"/>
      <c r="ET303" s="704"/>
      <c r="EU303" s="704"/>
      <c r="EV303" s="704"/>
      <c r="EW303" s="704"/>
      <c r="EX303" s="704"/>
      <c r="EY303" s="704"/>
      <c r="EZ303" s="704"/>
      <c r="FA303" s="704"/>
      <c r="FB303" s="704"/>
      <c r="FC303" s="704"/>
      <c r="FD303" s="704"/>
      <c r="FE303" s="704"/>
      <c r="FF303" s="704"/>
      <c r="FG303" s="704"/>
      <c r="FH303" s="704"/>
      <c r="FI303" s="704"/>
      <c r="FJ303" s="704"/>
      <c r="FK303" s="706"/>
      <c r="FL303" s="704"/>
      <c r="FM303" s="704"/>
      <c r="FN303" s="704"/>
      <c r="FO303" s="704"/>
      <c r="FP303" s="704"/>
      <c r="FQ303" s="704"/>
      <c r="FR303" s="704"/>
      <c r="FS303" s="704"/>
      <c r="FT303" s="704"/>
      <c r="FU303" s="704"/>
      <c r="FV303" s="704"/>
      <c r="FW303" s="704"/>
      <c r="FX303" s="704"/>
      <c r="FY303" s="704"/>
      <c r="FZ303" s="704"/>
      <c r="GA303" s="704"/>
      <c r="GB303" s="704"/>
      <c r="GC303" s="704"/>
      <c r="GD303" s="704"/>
      <c r="GE303" s="704"/>
      <c r="GF303" s="704"/>
      <c r="GG303" s="704"/>
      <c r="GH303" s="704"/>
      <c r="GI303" s="704"/>
      <c r="GJ303" s="704"/>
      <c r="GK303" s="704"/>
      <c r="GL303" s="704"/>
      <c r="GM303" s="704"/>
      <c r="GN303" s="704"/>
      <c r="GO303" s="704"/>
      <c r="GP303" s="704"/>
      <c r="GQ303" s="704"/>
      <c r="GR303" s="704"/>
      <c r="GS303" s="704"/>
      <c r="GT303" s="704"/>
      <c r="GU303" s="704"/>
      <c r="GV303" s="706"/>
      <c r="GW303" s="706"/>
      <c r="GX303" s="706"/>
      <c r="GY303" s="706"/>
      <c r="GZ303" s="706"/>
      <c r="HA303" s="706"/>
      <c r="HB303" s="706"/>
      <c r="HC303" s="706"/>
      <c r="HD303" s="706"/>
      <c r="HE303" s="706"/>
      <c r="HF303" s="706"/>
      <c r="HG303" s="706"/>
      <c r="HH303" s="706"/>
      <c r="HI303" s="706"/>
      <c r="HJ303" s="706"/>
      <c r="HK303" s="706"/>
      <c r="HL303" s="706"/>
      <c r="HM303" s="706"/>
      <c r="HN303" s="706"/>
      <c r="HO303" s="706"/>
      <c r="HP303" s="706"/>
      <c r="HQ303" s="706"/>
      <c r="HR303" s="706"/>
      <c r="HV303" s="706"/>
      <c r="HW303" s="706"/>
      <c r="HX303" s="706"/>
      <c r="HY303" s="706"/>
      <c r="HZ303" s="706"/>
      <c r="IA303" s="706"/>
      <c r="IB303" s="706"/>
      <c r="IC303" s="706"/>
      <c r="IE303" s="706"/>
      <c r="IF303" s="706"/>
      <c r="IG303" s="706"/>
      <c r="IH303" s="706"/>
      <c r="II303" s="706"/>
    </row>
    <row r="304" spans="1:243" s="1034" customFormat="1" ht="27" customHeight="1" x14ac:dyDescent="0.25">
      <c r="A304" s="691">
        <v>366</v>
      </c>
      <c r="B304" s="694" t="s">
        <v>1352</v>
      </c>
      <c r="C304" s="696">
        <v>246</v>
      </c>
      <c r="D304" s="697">
        <v>884</v>
      </c>
      <c r="E304" s="707">
        <v>7</v>
      </c>
      <c r="F304" s="696" t="s">
        <v>1405</v>
      </c>
      <c r="G304" s="696" t="s">
        <v>1409</v>
      </c>
      <c r="H304" s="767" t="s">
        <v>1358</v>
      </c>
      <c r="I304" s="752" t="s">
        <v>1138</v>
      </c>
      <c r="J304" s="761" t="s">
        <v>1135</v>
      </c>
      <c r="K304" s="753" t="s">
        <v>1115</v>
      </c>
      <c r="L304" s="753" t="s">
        <v>1116</v>
      </c>
      <c r="M304" s="753" t="s">
        <v>1199</v>
      </c>
      <c r="N304" s="764" t="s">
        <v>1128</v>
      </c>
      <c r="O304" s="753" t="s">
        <v>1128</v>
      </c>
      <c r="P304" s="753" t="s">
        <v>1134</v>
      </c>
      <c r="Q304" s="753" t="s">
        <v>1410</v>
      </c>
      <c r="R304" s="753" t="s">
        <v>1410</v>
      </c>
      <c r="S304" s="755">
        <v>2</v>
      </c>
      <c r="T304" s="763">
        <v>2.1</v>
      </c>
      <c r="U304" s="772">
        <v>41456</v>
      </c>
      <c r="V304" s="771">
        <v>41791</v>
      </c>
      <c r="W304" s="874">
        <v>20</v>
      </c>
      <c r="X304" s="1081">
        <v>27815600</v>
      </c>
      <c r="Y304" s="1082">
        <v>0</v>
      </c>
      <c r="Z304" s="1081">
        <f t="shared" si="40"/>
        <v>27815600</v>
      </c>
      <c r="AA304" s="868">
        <v>2317900</v>
      </c>
      <c r="AB304" s="868">
        <v>2317900</v>
      </c>
      <c r="AC304" s="868">
        <v>2317900</v>
      </c>
      <c r="AD304" s="868">
        <v>2317900</v>
      </c>
      <c r="AE304" s="868">
        <v>2317900</v>
      </c>
      <c r="AF304" s="868">
        <v>2317900</v>
      </c>
      <c r="AG304" s="868">
        <v>2317900</v>
      </c>
      <c r="AH304" s="868">
        <v>2317900</v>
      </c>
      <c r="AI304" s="868">
        <v>2317900</v>
      </c>
      <c r="AJ304" s="868">
        <v>2317900</v>
      </c>
      <c r="AK304" s="868">
        <v>2317900</v>
      </c>
      <c r="AL304" s="868">
        <v>2318700</v>
      </c>
      <c r="AM304" s="868">
        <f t="shared" si="41"/>
        <v>27815600</v>
      </c>
      <c r="AN304" s="1029">
        <f t="shared" si="42"/>
        <v>0</v>
      </c>
      <c r="AO304" s="915"/>
      <c r="AP304" s="868"/>
      <c r="AQ304" s="704"/>
      <c r="AR304" s="704"/>
      <c r="AS304" s="704"/>
      <c r="AT304" s="704"/>
      <c r="AU304" s="704"/>
      <c r="AV304" s="704"/>
      <c r="AW304" s="704"/>
      <c r="AX304" s="704"/>
      <c r="AY304" s="704"/>
      <c r="AZ304" s="704"/>
      <c r="BA304" s="704"/>
      <c r="BB304" s="704"/>
      <c r="BC304" s="704"/>
      <c r="BD304" s="704"/>
      <c r="BE304" s="704"/>
      <c r="BF304" s="704"/>
      <c r="BG304" s="704"/>
      <c r="BH304" s="704"/>
      <c r="BI304" s="704"/>
      <c r="BJ304" s="704"/>
      <c r="BK304" s="704"/>
      <c r="BL304" s="704"/>
      <c r="BM304" s="704"/>
      <c r="BN304" s="704"/>
      <c r="BO304" s="704"/>
      <c r="BP304" s="704"/>
      <c r="BQ304" s="704"/>
      <c r="BR304" s="704"/>
      <c r="BS304" s="704"/>
      <c r="BT304" s="704"/>
      <c r="BU304" s="704"/>
      <c r="BV304" s="704"/>
      <c r="BW304" s="704"/>
      <c r="BX304" s="704"/>
      <c r="BY304" s="704"/>
      <c r="BZ304" s="704"/>
      <c r="CA304" s="704"/>
      <c r="CB304" s="704"/>
      <c r="CC304" s="704"/>
      <c r="CD304" s="704"/>
      <c r="CE304" s="704"/>
      <c r="CF304" s="704"/>
      <c r="CG304" s="704"/>
      <c r="CH304" s="704"/>
      <c r="CI304" s="704"/>
      <c r="CJ304" s="704"/>
      <c r="CK304" s="704"/>
      <c r="CL304" s="704"/>
      <c r="CM304" s="704"/>
      <c r="CN304" s="704"/>
      <c r="CO304" s="704"/>
      <c r="CP304" s="704"/>
      <c r="CQ304" s="704"/>
      <c r="CR304" s="704"/>
      <c r="CS304" s="704"/>
      <c r="CT304" s="704"/>
      <c r="CU304" s="704"/>
      <c r="CV304" s="704"/>
      <c r="CW304" s="704"/>
      <c r="CX304" s="704"/>
      <c r="CY304" s="704"/>
      <c r="CZ304" s="704"/>
      <c r="DA304" s="704"/>
      <c r="DB304" s="704"/>
      <c r="DC304" s="704"/>
      <c r="DD304" s="704"/>
      <c r="DE304" s="704"/>
      <c r="DF304" s="704"/>
      <c r="DG304" s="704"/>
      <c r="DH304" s="704"/>
      <c r="DI304" s="704"/>
      <c r="DJ304" s="704"/>
      <c r="DK304" s="704"/>
      <c r="DL304" s="704"/>
      <c r="DM304" s="704"/>
      <c r="DN304" s="704"/>
      <c r="DO304" s="704"/>
      <c r="DP304" s="704"/>
      <c r="DQ304" s="704"/>
      <c r="DR304" s="704"/>
      <c r="DS304" s="704"/>
      <c r="DT304" s="704"/>
      <c r="DU304" s="704"/>
      <c r="DV304" s="704"/>
      <c r="DW304" s="704"/>
      <c r="DX304" s="704"/>
      <c r="DY304" s="704"/>
      <c r="DZ304" s="704"/>
      <c r="EA304" s="704"/>
      <c r="EB304" s="704"/>
      <c r="EC304" s="704"/>
      <c r="ED304" s="704"/>
      <c r="EE304" s="704"/>
      <c r="EF304" s="704"/>
      <c r="EG304" s="704"/>
      <c r="EH304" s="704"/>
      <c r="EI304" s="704"/>
      <c r="EJ304" s="704"/>
      <c r="EK304" s="704"/>
      <c r="EL304" s="704"/>
      <c r="EM304" s="704"/>
      <c r="EN304" s="704"/>
      <c r="EO304" s="704"/>
      <c r="EP304" s="704"/>
      <c r="EQ304" s="704"/>
      <c r="ER304" s="704"/>
      <c r="ES304" s="704"/>
      <c r="ET304" s="704"/>
      <c r="EU304" s="704"/>
      <c r="EV304" s="704"/>
      <c r="EW304" s="704"/>
      <c r="EX304" s="704"/>
      <c r="EY304" s="704"/>
      <c r="EZ304" s="704"/>
      <c r="FA304" s="704"/>
      <c r="FB304" s="704"/>
      <c r="FC304" s="704"/>
      <c r="FD304" s="704"/>
      <c r="FE304" s="704"/>
      <c r="FF304" s="704"/>
      <c r="FG304" s="704"/>
      <c r="FH304" s="704"/>
      <c r="FI304" s="706"/>
      <c r="FJ304" s="704"/>
      <c r="FK304" s="1035"/>
      <c r="FL304" s="706"/>
      <c r="FM304" s="706"/>
      <c r="FN304" s="706"/>
      <c r="FO304" s="706"/>
      <c r="FP304" s="706"/>
      <c r="FQ304" s="706"/>
      <c r="FR304" s="706"/>
      <c r="FS304" s="706"/>
      <c r="FT304" s="706"/>
      <c r="FU304" s="706"/>
      <c r="FV304" s="706"/>
      <c r="FW304" s="706"/>
      <c r="FX304" s="706"/>
      <c r="FY304" s="706"/>
      <c r="FZ304" s="706"/>
      <c r="GA304" s="706"/>
      <c r="GB304" s="706"/>
      <c r="GC304" s="706"/>
      <c r="GD304" s="706"/>
      <c r="GE304" s="706"/>
      <c r="GF304" s="706"/>
      <c r="GG304" s="706"/>
      <c r="GH304" s="706"/>
      <c r="GI304" s="706"/>
      <c r="GJ304" s="706"/>
      <c r="GK304" s="706"/>
      <c r="GL304" s="706"/>
      <c r="GM304" s="704"/>
      <c r="GN304" s="704"/>
      <c r="GO304" s="704"/>
      <c r="GP304" s="704"/>
      <c r="GQ304" s="704"/>
      <c r="GR304" s="704"/>
      <c r="GS304" s="704"/>
      <c r="GT304" s="704"/>
      <c r="GU304" s="704"/>
      <c r="GV304" s="706"/>
      <c r="GW304" s="706"/>
      <c r="GX304" s="706"/>
      <c r="GY304" s="706"/>
      <c r="GZ304" s="706"/>
      <c r="HA304" s="706"/>
      <c r="HB304" s="706"/>
      <c r="HC304" s="706"/>
      <c r="HD304" s="706"/>
      <c r="HE304" s="706"/>
      <c r="HF304" s="706"/>
      <c r="HG304" s="706"/>
      <c r="HH304" s="706"/>
      <c r="HI304" s="706"/>
      <c r="HJ304" s="706"/>
      <c r="HK304" s="706"/>
      <c r="HL304" s="706"/>
      <c r="HM304" s="706"/>
      <c r="HN304" s="706"/>
      <c r="HO304" s="706"/>
      <c r="HP304" s="706"/>
      <c r="HQ304" s="704"/>
      <c r="HR304" s="704"/>
      <c r="IE304" s="706"/>
      <c r="IF304" s="706"/>
      <c r="IG304" s="706"/>
      <c r="IH304" s="706"/>
      <c r="II304" s="706"/>
    </row>
    <row r="305" spans="1:243" s="1034" customFormat="1" ht="27" customHeight="1" x14ac:dyDescent="0.25">
      <c r="A305" s="691">
        <v>156</v>
      </c>
      <c r="B305" s="694" t="s">
        <v>1352</v>
      </c>
      <c r="C305" s="696">
        <v>250</v>
      </c>
      <c r="D305" s="709">
        <v>532</v>
      </c>
      <c r="E305" s="707">
        <v>1</v>
      </c>
      <c r="F305" s="1037" t="s">
        <v>1121</v>
      </c>
      <c r="G305" s="696" t="s">
        <v>1679</v>
      </c>
      <c r="H305" s="767" t="s">
        <v>1112</v>
      </c>
      <c r="I305" s="752" t="s">
        <v>1113</v>
      </c>
      <c r="J305" s="761" t="s">
        <v>1135</v>
      </c>
      <c r="K305" s="753" t="s">
        <v>1115</v>
      </c>
      <c r="L305" s="753" t="s">
        <v>1116</v>
      </c>
      <c r="M305" s="753" t="s">
        <v>1199</v>
      </c>
      <c r="N305" s="764" t="s">
        <v>1128</v>
      </c>
      <c r="O305" s="753" t="s">
        <v>1128</v>
      </c>
      <c r="P305" s="753" t="s">
        <v>1129</v>
      </c>
      <c r="Q305" s="753" t="s">
        <v>1120</v>
      </c>
      <c r="R305" s="753" t="s">
        <v>1120</v>
      </c>
      <c r="S305" s="755">
        <v>2</v>
      </c>
      <c r="T305" s="763">
        <v>2.1</v>
      </c>
      <c r="U305" s="772">
        <v>41091</v>
      </c>
      <c r="V305" s="771">
        <v>42156</v>
      </c>
      <c r="W305" s="701">
        <v>25</v>
      </c>
      <c r="X305" s="1081"/>
      <c r="Y305" s="1082">
        <v>1166800</v>
      </c>
      <c r="Z305" s="1081">
        <f t="shared" si="40"/>
        <v>1166800</v>
      </c>
      <c r="AA305" s="868">
        <v>83300</v>
      </c>
      <c r="AB305" s="868">
        <v>83300</v>
      </c>
      <c r="AC305" s="868">
        <v>83300</v>
      </c>
      <c r="AD305" s="868">
        <v>83300</v>
      </c>
      <c r="AE305" s="868">
        <v>83300</v>
      </c>
      <c r="AF305" s="868">
        <v>83300</v>
      </c>
      <c r="AG305" s="868">
        <v>83300</v>
      </c>
      <c r="AH305" s="868">
        <v>83300</v>
      </c>
      <c r="AI305" s="868">
        <v>83300</v>
      </c>
      <c r="AJ305" s="868">
        <v>250000</v>
      </c>
      <c r="AK305" s="868">
        <v>167100</v>
      </c>
      <c r="AL305" s="868"/>
      <c r="AM305" s="868">
        <f t="shared" si="41"/>
        <v>1166800</v>
      </c>
      <c r="AN305" s="1029">
        <f t="shared" si="42"/>
        <v>0</v>
      </c>
      <c r="AO305" s="868"/>
      <c r="AP305" s="868"/>
      <c r="AQ305" s="704"/>
      <c r="AR305" s="704"/>
      <c r="AS305" s="704"/>
      <c r="AT305" s="704"/>
      <c r="AU305" s="704"/>
      <c r="AV305" s="704"/>
      <c r="AW305" s="704"/>
      <c r="AX305" s="704"/>
      <c r="AY305" s="704"/>
      <c r="AZ305" s="704"/>
      <c r="BA305" s="704"/>
      <c r="BB305" s="704"/>
      <c r="BC305" s="704"/>
      <c r="BD305" s="704"/>
      <c r="BE305" s="704"/>
      <c r="BF305" s="704"/>
      <c r="BG305" s="704"/>
      <c r="BH305" s="704"/>
      <c r="BI305" s="704"/>
      <c r="BJ305" s="704"/>
      <c r="BK305" s="704"/>
      <c r="BL305" s="704"/>
      <c r="BM305" s="704"/>
      <c r="BN305" s="704"/>
      <c r="BO305" s="704"/>
      <c r="BP305" s="704"/>
      <c r="BQ305" s="704"/>
      <c r="BR305" s="704"/>
      <c r="BS305" s="704"/>
      <c r="BT305" s="704"/>
      <c r="BU305" s="704"/>
      <c r="BV305" s="704"/>
      <c r="BW305" s="704"/>
      <c r="BX305" s="704"/>
      <c r="BY305" s="704"/>
      <c r="BZ305" s="704"/>
      <c r="CA305" s="704"/>
      <c r="CB305" s="704"/>
      <c r="CC305" s="704"/>
      <c r="CD305" s="704"/>
      <c r="CE305" s="704"/>
      <c r="CF305" s="704"/>
      <c r="CG305" s="704"/>
      <c r="CH305" s="704"/>
      <c r="CI305" s="704"/>
      <c r="CJ305" s="704"/>
      <c r="CK305" s="704"/>
      <c r="CL305" s="704"/>
      <c r="CM305" s="704"/>
      <c r="CN305" s="704"/>
      <c r="CO305" s="704"/>
      <c r="CP305" s="704"/>
      <c r="CQ305" s="704"/>
      <c r="CR305" s="704"/>
      <c r="CS305" s="704"/>
      <c r="CT305" s="704"/>
      <c r="CU305" s="704"/>
      <c r="CV305" s="704"/>
      <c r="CW305" s="704"/>
      <c r="CX305" s="704"/>
      <c r="CY305" s="704"/>
      <c r="CZ305" s="704"/>
      <c r="DA305" s="704"/>
      <c r="DB305" s="704"/>
      <c r="DC305" s="704"/>
      <c r="DD305" s="704"/>
      <c r="DE305" s="704"/>
      <c r="DF305" s="704"/>
      <c r="DG305" s="704"/>
      <c r="DH305" s="704"/>
      <c r="DI305" s="704"/>
      <c r="DJ305" s="704"/>
      <c r="DK305" s="704"/>
      <c r="DL305" s="704"/>
      <c r="DM305" s="704"/>
      <c r="DN305" s="704"/>
      <c r="DO305" s="704"/>
      <c r="DP305" s="704"/>
      <c r="DQ305" s="704"/>
      <c r="DR305" s="704"/>
      <c r="DS305" s="704"/>
      <c r="DT305" s="704"/>
      <c r="DU305" s="704"/>
      <c r="DV305" s="704"/>
      <c r="DW305" s="704"/>
      <c r="DX305" s="704"/>
      <c r="DY305" s="704"/>
      <c r="DZ305" s="704"/>
      <c r="EA305" s="704"/>
      <c r="EB305" s="704"/>
      <c r="EC305" s="704"/>
      <c r="ED305" s="706"/>
      <c r="EE305" s="706"/>
      <c r="EF305" s="704"/>
      <c r="EG305" s="704"/>
      <c r="EH305" s="704"/>
      <c r="EI305" s="704"/>
      <c r="EJ305" s="704"/>
      <c r="EK305" s="704"/>
      <c r="EL305" s="704"/>
      <c r="EM305" s="704"/>
      <c r="EN305" s="704"/>
      <c r="EO305" s="704"/>
      <c r="EP305" s="704"/>
      <c r="EQ305" s="704"/>
      <c r="ER305" s="704"/>
      <c r="ES305" s="704"/>
      <c r="ET305" s="704"/>
      <c r="EU305" s="704"/>
      <c r="EV305" s="704"/>
      <c r="EW305" s="704"/>
      <c r="EX305" s="704"/>
      <c r="EY305" s="704"/>
      <c r="EZ305" s="704"/>
      <c r="FA305" s="704"/>
      <c r="FB305" s="704"/>
      <c r="FC305" s="704"/>
      <c r="FD305" s="704"/>
      <c r="FE305" s="704"/>
      <c r="FF305" s="704"/>
      <c r="FG305" s="704"/>
      <c r="FH305" s="704"/>
      <c r="FI305" s="704"/>
      <c r="FJ305" s="704"/>
    </row>
    <row r="306" spans="1:243" s="1034" customFormat="1" ht="27" customHeight="1" x14ac:dyDescent="0.25">
      <c r="A306" s="1122">
        <v>157</v>
      </c>
      <c r="B306" s="694" t="s">
        <v>1352</v>
      </c>
      <c r="C306" s="696">
        <v>250</v>
      </c>
      <c r="D306" s="697">
        <v>536</v>
      </c>
      <c r="E306" s="707">
        <v>10</v>
      </c>
      <c r="F306" s="696" t="s">
        <v>1123</v>
      </c>
      <c r="G306" s="696" t="s">
        <v>1586</v>
      </c>
      <c r="H306" s="767" t="s">
        <v>1112</v>
      </c>
      <c r="I306" s="752" t="s">
        <v>1113</v>
      </c>
      <c r="J306" s="761" t="s">
        <v>1135</v>
      </c>
      <c r="K306" s="753" t="s">
        <v>1115</v>
      </c>
      <c r="L306" s="753" t="s">
        <v>1116</v>
      </c>
      <c r="M306" s="753" t="s">
        <v>1199</v>
      </c>
      <c r="N306" s="764" t="s">
        <v>1128</v>
      </c>
      <c r="O306" s="753" t="s">
        <v>1128</v>
      </c>
      <c r="P306" s="753" t="s">
        <v>1129</v>
      </c>
      <c r="Q306" s="753" t="s">
        <v>1120</v>
      </c>
      <c r="R306" s="753" t="s">
        <v>1120</v>
      </c>
      <c r="S306" s="755">
        <v>2</v>
      </c>
      <c r="T306" s="763">
        <v>2.1</v>
      </c>
      <c r="U306" s="772">
        <v>41091</v>
      </c>
      <c r="V306" s="771">
        <v>42156</v>
      </c>
      <c r="W306" s="874">
        <v>10</v>
      </c>
      <c r="X306" s="1081"/>
      <c r="Y306" s="1082">
        <v>187100</v>
      </c>
      <c r="Z306" s="1081">
        <f t="shared" si="40"/>
        <v>187100</v>
      </c>
      <c r="AA306" s="868"/>
      <c r="AB306" s="868"/>
      <c r="AC306" s="868"/>
      <c r="AD306" s="868"/>
      <c r="AE306" s="868">
        <v>187100</v>
      </c>
      <c r="AF306" s="868"/>
      <c r="AG306" s="868"/>
      <c r="AH306" s="868"/>
      <c r="AI306" s="868"/>
      <c r="AJ306" s="868"/>
      <c r="AK306" s="868"/>
      <c r="AL306" s="868"/>
      <c r="AM306" s="868">
        <f t="shared" si="41"/>
        <v>187100</v>
      </c>
      <c r="AN306" s="1029">
        <f t="shared" si="42"/>
        <v>0</v>
      </c>
      <c r="AO306" s="868"/>
      <c r="AP306" s="868"/>
      <c r="AQ306" s="704"/>
      <c r="AR306" s="704"/>
      <c r="AS306" s="704"/>
      <c r="AT306" s="704"/>
      <c r="AU306" s="704"/>
      <c r="AV306" s="704"/>
      <c r="AW306" s="704"/>
      <c r="AX306" s="704"/>
      <c r="AY306" s="704"/>
      <c r="AZ306" s="704"/>
      <c r="BA306" s="704"/>
      <c r="BB306" s="704"/>
      <c r="BC306" s="704"/>
      <c r="BD306" s="704"/>
      <c r="BE306" s="704"/>
      <c r="BF306" s="704"/>
      <c r="BG306" s="704"/>
      <c r="BH306" s="704"/>
      <c r="BI306" s="704"/>
      <c r="BJ306" s="704"/>
      <c r="BK306" s="704"/>
      <c r="BL306" s="704"/>
      <c r="BM306" s="704"/>
      <c r="BN306" s="704"/>
      <c r="BO306" s="704"/>
      <c r="BP306" s="704"/>
      <c r="BQ306" s="704"/>
      <c r="BR306" s="704"/>
      <c r="BS306" s="704"/>
      <c r="BT306" s="704"/>
      <c r="BU306" s="704"/>
      <c r="BV306" s="704"/>
      <c r="BW306" s="704"/>
      <c r="BX306" s="704"/>
      <c r="BY306" s="704"/>
      <c r="BZ306" s="704"/>
      <c r="CA306" s="704"/>
      <c r="CB306" s="704"/>
      <c r="CC306" s="704"/>
      <c r="CD306" s="704"/>
      <c r="CE306" s="704"/>
      <c r="CF306" s="704"/>
      <c r="CG306" s="704"/>
      <c r="CH306" s="704"/>
      <c r="CI306" s="704"/>
      <c r="CJ306" s="704"/>
      <c r="CK306" s="704"/>
      <c r="CL306" s="704"/>
      <c r="CM306" s="704"/>
      <c r="CN306" s="704"/>
      <c r="CO306" s="704"/>
      <c r="CP306" s="704"/>
      <c r="CQ306" s="704"/>
      <c r="CR306" s="704"/>
      <c r="CS306" s="704"/>
      <c r="CT306" s="704"/>
      <c r="CU306" s="704"/>
      <c r="CV306" s="704"/>
      <c r="CW306" s="704"/>
      <c r="CX306" s="704"/>
      <c r="CY306" s="704"/>
      <c r="CZ306" s="704"/>
      <c r="DA306" s="704"/>
      <c r="DB306" s="704"/>
      <c r="DC306" s="704"/>
      <c r="DD306" s="704"/>
      <c r="DE306" s="704"/>
      <c r="DF306" s="704"/>
      <c r="DG306" s="704"/>
      <c r="DH306" s="704"/>
      <c r="DI306" s="704"/>
      <c r="DJ306" s="704"/>
      <c r="DK306" s="704"/>
      <c r="DL306" s="704"/>
      <c r="DM306" s="704"/>
      <c r="DN306" s="704"/>
      <c r="DO306" s="704"/>
      <c r="DP306" s="704"/>
      <c r="DQ306" s="704"/>
      <c r="DR306" s="704"/>
      <c r="DS306" s="704"/>
      <c r="DT306" s="704"/>
      <c r="DU306" s="704"/>
      <c r="DV306" s="704"/>
      <c r="DW306" s="704"/>
      <c r="DX306" s="704"/>
      <c r="DY306" s="704"/>
      <c r="DZ306" s="704"/>
      <c r="EA306" s="704"/>
      <c r="EB306" s="704"/>
      <c r="EC306" s="706"/>
      <c r="ED306" s="704"/>
      <c r="EE306" s="704"/>
      <c r="EF306" s="706"/>
      <c r="EG306" s="706"/>
      <c r="EH306" s="704"/>
      <c r="EI306" s="704"/>
      <c r="EJ306" s="704"/>
      <c r="EK306" s="704"/>
      <c r="EL306" s="704"/>
      <c r="EM306" s="704"/>
      <c r="EN306" s="704"/>
      <c r="EO306" s="704"/>
      <c r="EP306" s="704"/>
      <c r="EQ306" s="704"/>
      <c r="ER306" s="704"/>
      <c r="ES306" s="704"/>
      <c r="ET306" s="704"/>
      <c r="EU306" s="704"/>
      <c r="EV306" s="704"/>
      <c r="EW306" s="704"/>
      <c r="EX306" s="704"/>
      <c r="EY306" s="704"/>
      <c r="EZ306" s="704"/>
      <c r="FA306" s="704"/>
      <c r="FB306" s="704"/>
      <c r="FC306" s="704"/>
      <c r="FD306" s="704"/>
      <c r="FE306" s="704"/>
      <c r="FF306" s="704"/>
      <c r="FG306" s="704"/>
      <c r="FH306" s="704"/>
      <c r="FI306" s="706"/>
      <c r="FJ306" s="704"/>
      <c r="HS306" s="706"/>
      <c r="HT306" s="706"/>
      <c r="HU306" s="706"/>
      <c r="HV306" s="706"/>
      <c r="HW306" s="706"/>
      <c r="HX306" s="706"/>
      <c r="HY306" s="706"/>
      <c r="HZ306" s="706"/>
      <c r="IA306" s="706"/>
      <c r="IB306" s="706"/>
      <c r="IC306" s="706"/>
    </row>
    <row r="307" spans="1:243" s="1034" customFormat="1" ht="27" customHeight="1" x14ac:dyDescent="0.25">
      <c r="A307" s="691">
        <v>158</v>
      </c>
      <c r="B307" s="694" t="s">
        <v>1352</v>
      </c>
      <c r="C307" s="696">
        <v>250</v>
      </c>
      <c r="D307" s="697">
        <v>536</v>
      </c>
      <c r="E307" s="707">
        <v>14</v>
      </c>
      <c r="F307" s="696" t="s">
        <v>1123</v>
      </c>
      <c r="G307" s="696" t="s">
        <v>1587</v>
      </c>
      <c r="H307" s="767" t="s">
        <v>1112</v>
      </c>
      <c r="I307" s="752" t="s">
        <v>1113</v>
      </c>
      <c r="J307" s="761" t="s">
        <v>1135</v>
      </c>
      <c r="K307" s="753" t="s">
        <v>1115</v>
      </c>
      <c r="L307" s="753" t="s">
        <v>1116</v>
      </c>
      <c r="M307" s="753" t="s">
        <v>1199</v>
      </c>
      <c r="N307" s="764" t="s">
        <v>1128</v>
      </c>
      <c r="O307" s="753" t="s">
        <v>1128</v>
      </c>
      <c r="P307" s="753" t="s">
        <v>1129</v>
      </c>
      <c r="Q307" s="753" t="s">
        <v>1120</v>
      </c>
      <c r="R307" s="753" t="s">
        <v>1120</v>
      </c>
      <c r="S307" s="755">
        <v>2</v>
      </c>
      <c r="T307" s="763">
        <v>2.1</v>
      </c>
      <c r="U307" s="772">
        <v>41091</v>
      </c>
      <c r="V307" s="771">
        <v>42156</v>
      </c>
      <c r="W307" s="874">
        <v>10</v>
      </c>
      <c r="X307" s="1081"/>
      <c r="Y307" s="1082">
        <v>104900</v>
      </c>
      <c r="Z307" s="1081">
        <f t="shared" si="40"/>
        <v>104900</v>
      </c>
      <c r="AA307" s="868"/>
      <c r="AB307" s="868"/>
      <c r="AC307" s="868"/>
      <c r="AD307" s="868"/>
      <c r="AE307" s="868">
        <v>104900</v>
      </c>
      <c r="AF307" s="868"/>
      <c r="AG307" s="868"/>
      <c r="AH307" s="868"/>
      <c r="AI307" s="868"/>
      <c r="AJ307" s="868"/>
      <c r="AK307" s="868"/>
      <c r="AL307" s="868"/>
      <c r="AM307" s="868">
        <f t="shared" si="41"/>
        <v>104900</v>
      </c>
      <c r="AN307" s="1029">
        <f t="shared" si="42"/>
        <v>0</v>
      </c>
      <c r="AO307" s="868"/>
      <c r="AP307" s="868"/>
      <c r="AQ307" s="704"/>
      <c r="AR307" s="704"/>
      <c r="AS307" s="704"/>
      <c r="AT307" s="704"/>
      <c r="AU307" s="704"/>
      <c r="AV307" s="704"/>
      <c r="AW307" s="704"/>
      <c r="AX307" s="704"/>
      <c r="AY307" s="704"/>
      <c r="AZ307" s="704"/>
      <c r="BA307" s="704"/>
      <c r="BB307" s="704"/>
      <c r="BC307" s="704"/>
      <c r="BD307" s="704"/>
      <c r="BE307" s="704"/>
      <c r="BF307" s="704"/>
      <c r="BG307" s="704"/>
      <c r="BH307" s="704"/>
      <c r="BI307" s="704"/>
      <c r="BJ307" s="704"/>
      <c r="BK307" s="704"/>
      <c r="BL307" s="704"/>
      <c r="BM307" s="704"/>
      <c r="BN307" s="704"/>
      <c r="BO307" s="704"/>
      <c r="BP307" s="704"/>
      <c r="BQ307" s="704"/>
      <c r="BR307" s="704"/>
      <c r="BS307" s="704"/>
      <c r="BT307" s="704"/>
      <c r="BU307" s="704"/>
      <c r="BV307" s="704"/>
      <c r="BW307" s="704"/>
      <c r="BX307" s="704"/>
      <c r="BY307" s="704"/>
      <c r="BZ307" s="704"/>
      <c r="CA307" s="704"/>
      <c r="CB307" s="704"/>
      <c r="CC307" s="704"/>
      <c r="CD307" s="704"/>
      <c r="CE307" s="704"/>
      <c r="CF307" s="704"/>
      <c r="CG307" s="704"/>
      <c r="CH307" s="704"/>
      <c r="CI307" s="704"/>
      <c r="CJ307" s="704"/>
      <c r="CK307" s="704"/>
      <c r="CL307" s="704"/>
      <c r="CM307" s="704"/>
      <c r="CN307" s="704"/>
      <c r="CO307" s="704"/>
      <c r="CP307" s="704"/>
      <c r="CQ307" s="704"/>
      <c r="CR307" s="704"/>
      <c r="CS307" s="704"/>
      <c r="CT307" s="704"/>
      <c r="CU307" s="704"/>
      <c r="CV307" s="704"/>
      <c r="CW307" s="704"/>
      <c r="CX307" s="704"/>
      <c r="CY307" s="704"/>
      <c r="CZ307" s="704"/>
      <c r="DA307" s="704"/>
      <c r="DB307" s="704"/>
      <c r="DC307" s="704"/>
      <c r="DD307" s="704"/>
      <c r="DE307" s="704"/>
      <c r="DF307" s="704"/>
      <c r="DG307" s="704"/>
      <c r="DH307" s="704"/>
      <c r="DI307" s="704"/>
      <c r="DJ307" s="704"/>
      <c r="DK307" s="704"/>
      <c r="DL307" s="704"/>
      <c r="DM307" s="704"/>
      <c r="DN307" s="704"/>
      <c r="DO307" s="704"/>
      <c r="DP307" s="704"/>
      <c r="DQ307" s="704"/>
      <c r="DR307" s="704"/>
      <c r="DS307" s="704"/>
      <c r="DT307" s="704"/>
      <c r="DU307" s="704"/>
      <c r="DV307" s="704"/>
      <c r="DW307" s="704"/>
      <c r="DX307" s="704"/>
      <c r="DY307" s="704"/>
      <c r="DZ307" s="704"/>
      <c r="EA307" s="704"/>
      <c r="EB307" s="704"/>
      <c r="EC307" s="706"/>
      <c r="ED307" s="704"/>
      <c r="EE307" s="704"/>
      <c r="EF307" s="706"/>
      <c r="EG307" s="706"/>
      <c r="EH307" s="706"/>
      <c r="EI307" s="706"/>
      <c r="EJ307" s="706"/>
      <c r="EK307" s="706"/>
      <c r="EL307" s="706"/>
      <c r="EM307" s="706"/>
      <c r="EN307" s="706"/>
      <c r="EO307" s="706"/>
      <c r="EP307" s="706"/>
      <c r="EQ307" s="706"/>
      <c r="ER307" s="706"/>
      <c r="ES307" s="706"/>
      <c r="ET307" s="706"/>
      <c r="EU307" s="706"/>
      <c r="EV307" s="706"/>
      <c r="EW307" s="706"/>
      <c r="EX307" s="706"/>
      <c r="EY307" s="706"/>
      <c r="EZ307" s="706"/>
      <c r="FA307" s="706"/>
      <c r="FB307" s="706"/>
      <c r="FC307" s="706"/>
      <c r="FD307" s="706"/>
      <c r="FE307" s="706"/>
      <c r="FF307" s="706"/>
      <c r="FG307" s="706"/>
      <c r="FH307" s="706"/>
      <c r="FI307" s="706"/>
      <c r="FJ307" s="704"/>
      <c r="HS307" s="706"/>
      <c r="HT307" s="706"/>
      <c r="HU307" s="706"/>
    </row>
    <row r="308" spans="1:243" s="1034" customFormat="1" ht="27" customHeight="1" x14ac:dyDescent="0.25">
      <c r="A308" s="691">
        <v>287</v>
      </c>
      <c r="B308" s="694" t="s">
        <v>1352</v>
      </c>
      <c r="C308" s="696">
        <v>250</v>
      </c>
      <c r="D308" s="709">
        <v>632</v>
      </c>
      <c r="E308" s="707">
        <v>1</v>
      </c>
      <c r="F308" s="1037" t="s">
        <v>1121</v>
      </c>
      <c r="G308" s="696" t="s">
        <v>1354</v>
      </c>
      <c r="H308" s="767" t="s">
        <v>1127</v>
      </c>
      <c r="I308" s="752" t="s">
        <v>1113</v>
      </c>
      <c r="J308" s="761" t="s">
        <v>1135</v>
      </c>
      <c r="K308" s="753" t="s">
        <v>1115</v>
      </c>
      <c r="L308" s="753" t="s">
        <v>1116</v>
      </c>
      <c r="M308" s="753" t="s">
        <v>1199</v>
      </c>
      <c r="N308" s="764" t="s">
        <v>1128</v>
      </c>
      <c r="O308" s="753" t="s">
        <v>1128</v>
      </c>
      <c r="P308" s="753" t="s">
        <v>1129</v>
      </c>
      <c r="Q308" s="753" t="s">
        <v>1120</v>
      </c>
      <c r="R308" s="753" t="s">
        <v>1120</v>
      </c>
      <c r="S308" s="755">
        <v>2</v>
      </c>
      <c r="T308" s="763">
        <v>2.1</v>
      </c>
      <c r="U308" s="772">
        <v>41456</v>
      </c>
      <c r="V308" s="771">
        <v>42156</v>
      </c>
      <c r="W308" s="701">
        <v>25</v>
      </c>
      <c r="X308" s="1081">
        <v>1000000</v>
      </c>
      <c r="Y308" s="1092"/>
      <c r="Z308" s="1081">
        <f t="shared" si="40"/>
        <v>1000000</v>
      </c>
      <c r="AA308" s="868"/>
      <c r="AB308" s="868">
        <v>90900</v>
      </c>
      <c r="AC308" s="868">
        <v>90900</v>
      </c>
      <c r="AD308" s="868">
        <v>90900</v>
      </c>
      <c r="AE308" s="868">
        <v>90900</v>
      </c>
      <c r="AF308" s="868">
        <v>90900</v>
      </c>
      <c r="AG308" s="868">
        <v>90900</v>
      </c>
      <c r="AH308" s="868">
        <v>90900</v>
      </c>
      <c r="AI308" s="868">
        <v>90900</v>
      </c>
      <c r="AJ308" s="868">
        <v>90900</v>
      </c>
      <c r="AK308" s="868">
        <v>90900</v>
      </c>
      <c r="AL308" s="868">
        <v>91000</v>
      </c>
      <c r="AM308" s="868">
        <f t="shared" si="41"/>
        <v>1000000</v>
      </c>
      <c r="AN308" s="1029">
        <f t="shared" si="42"/>
        <v>0</v>
      </c>
      <c r="AO308" s="915"/>
      <c r="AP308" s="868"/>
      <c r="AQ308" s="704"/>
      <c r="AR308" s="704"/>
      <c r="AS308" s="704"/>
      <c r="AT308" s="704"/>
      <c r="AU308" s="704"/>
      <c r="AV308" s="704"/>
      <c r="AW308" s="704"/>
      <c r="AX308" s="704"/>
      <c r="AY308" s="704"/>
      <c r="AZ308" s="704"/>
      <c r="BA308" s="704"/>
      <c r="BB308" s="704"/>
      <c r="BC308" s="704"/>
      <c r="BD308" s="704"/>
      <c r="BE308" s="704"/>
      <c r="BF308" s="704"/>
      <c r="BG308" s="704"/>
      <c r="BH308" s="704"/>
      <c r="BI308" s="704"/>
      <c r="BJ308" s="704"/>
      <c r="BK308" s="704"/>
      <c r="BL308" s="704"/>
      <c r="BM308" s="704"/>
      <c r="BN308" s="704"/>
      <c r="BO308" s="704"/>
      <c r="BP308" s="704"/>
      <c r="BQ308" s="704"/>
      <c r="BR308" s="704"/>
      <c r="BS308" s="704"/>
      <c r="BT308" s="704"/>
      <c r="BU308" s="704"/>
      <c r="BV308" s="704"/>
      <c r="BW308" s="704"/>
      <c r="BX308" s="704"/>
      <c r="BY308" s="704"/>
      <c r="BZ308" s="704"/>
      <c r="CA308" s="704"/>
      <c r="CB308" s="704"/>
      <c r="CC308" s="704"/>
      <c r="CD308" s="704"/>
      <c r="CE308" s="704"/>
      <c r="CF308" s="704"/>
      <c r="CG308" s="704"/>
      <c r="CH308" s="704"/>
      <c r="CI308" s="704"/>
      <c r="CJ308" s="704"/>
      <c r="CK308" s="704"/>
      <c r="CL308" s="704"/>
      <c r="CM308" s="704"/>
      <c r="CN308" s="704"/>
      <c r="CO308" s="704"/>
      <c r="CP308" s="704"/>
      <c r="CQ308" s="704"/>
      <c r="CR308" s="704"/>
      <c r="CS308" s="704"/>
      <c r="CT308" s="704"/>
      <c r="CU308" s="704"/>
      <c r="CV308" s="704"/>
      <c r="CW308" s="704"/>
      <c r="CX308" s="704"/>
      <c r="CY308" s="704"/>
      <c r="CZ308" s="704"/>
      <c r="DA308" s="704"/>
      <c r="DB308" s="704"/>
      <c r="DC308" s="704"/>
      <c r="DD308" s="704"/>
      <c r="DE308" s="704"/>
      <c r="DF308" s="704"/>
      <c r="DG308" s="704"/>
      <c r="DH308" s="704"/>
      <c r="DI308" s="704"/>
      <c r="DJ308" s="704"/>
      <c r="DK308" s="704"/>
      <c r="DL308" s="704"/>
      <c r="DM308" s="704"/>
      <c r="DN308" s="704"/>
      <c r="DO308" s="704"/>
      <c r="DP308" s="704"/>
      <c r="DQ308" s="704"/>
      <c r="DR308" s="704"/>
      <c r="DS308" s="704"/>
      <c r="DT308" s="704"/>
      <c r="DU308" s="704"/>
      <c r="DV308" s="704"/>
      <c r="DW308" s="704"/>
      <c r="DX308" s="704"/>
      <c r="DY308" s="704"/>
      <c r="DZ308" s="704"/>
      <c r="EA308" s="704"/>
      <c r="EB308" s="704"/>
      <c r="EC308" s="704"/>
      <c r="ED308" s="706"/>
      <c r="EE308" s="706"/>
      <c r="EF308" s="704"/>
      <c r="EG308" s="704"/>
      <c r="EH308" s="704"/>
      <c r="EI308" s="704"/>
      <c r="EJ308" s="704"/>
      <c r="EK308" s="704"/>
      <c r="EL308" s="704"/>
      <c r="EM308" s="704"/>
      <c r="EN308" s="704"/>
      <c r="EO308" s="704"/>
      <c r="EP308" s="704"/>
      <c r="EQ308" s="704"/>
      <c r="ER308" s="704"/>
      <c r="ES308" s="704"/>
      <c r="ET308" s="704"/>
      <c r="EU308" s="704"/>
      <c r="EV308" s="704"/>
      <c r="EW308" s="704"/>
      <c r="EX308" s="704"/>
      <c r="EY308" s="704"/>
      <c r="EZ308" s="704"/>
      <c r="FA308" s="704"/>
      <c r="FB308" s="704"/>
      <c r="FC308" s="704"/>
      <c r="FD308" s="704"/>
      <c r="FE308" s="704"/>
      <c r="FF308" s="704"/>
      <c r="FG308" s="704"/>
      <c r="FH308" s="704"/>
      <c r="FI308" s="704"/>
      <c r="FJ308" s="704"/>
      <c r="FK308" s="1035"/>
      <c r="FL308" s="706"/>
      <c r="FM308" s="706"/>
      <c r="FN308" s="706"/>
      <c r="FO308" s="706"/>
      <c r="FP308" s="706"/>
      <c r="FQ308" s="706"/>
      <c r="FR308" s="706"/>
      <c r="FS308" s="706"/>
      <c r="FT308" s="706"/>
      <c r="FU308" s="706"/>
      <c r="FV308" s="706"/>
      <c r="FW308" s="706"/>
      <c r="FX308" s="706"/>
      <c r="FY308" s="706"/>
      <c r="FZ308" s="706"/>
      <c r="GA308" s="706"/>
      <c r="GB308" s="706"/>
      <c r="GC308" s="706"/>
      <c r="GD308" s="706"/>
      <c r="GE308" s="706"/>
      <c r="GF308" s="706"/>
      <c r="GG308" s="706"/>
      <c r="GH308" s="706"/>
      <c r="GI308" s="706"/>
      <c r="GJ308" s="706"/>
      <c r="GK308" s="706"/>
      <c r="GL308" s="706"/>
      <c r="GM308" s="704"/>
      <c r="GN308" s="704"/>
      <c r="GO308" s="704"/>
      <c r="GP308" s="704"/>
      <c r="GQ308" s="704"/>
      <c r="GR308" s="704"/>
      <c r="GS308" s="704"/>
      <c r="GT308" s="704"/>
      <c r="GU308" s="704"/>
      <c r="GV308" s="704"/>
      <c r="GW308" s="704"/>
      <c r="GX308" s="704"/>
      <c r="GY308" s="704"/>
      <c r="GZ308" s="704"/>
      <c r="HA308" s="704"/>
      <c r="HB308" s="704"/>
      <c r="HC308" s="704"/>
      <c r="HD308" s="704"/>
      <c r="HE308" s="704"/>
      <c r="HF308" s="704"/>
      <c r="HG308" s="704"/>
      <c r="HH308" s="704"/>
      <c r="HI308" s="704"/>
      <c r="HJ308" s="704"/>
      <c r="HK308" s="704"/>
      <c r="HL308" s="704"/>
      <c r="HM308" s="704"/>
      <c r="HN308" s="704"/>
      <c r="HO308" s="704"/>
      <c r="HP308" s="704"/>
      <c r="HQ308" s="706"/>
      <c r="HR308" s="706"/>
      <c r="HS308" s="706"/>
      <c r="HT308" s="706"/>
      <c r="HU308" s="706"/>
      <c r="HV308" s="706"/>
      <c r="HW308" s="706"/>
      <c r="HX308" s="706"/>
      <c r="HY308" s="706"/>
      <c r="HZ308" s="706"/>
      <c r="IA308" s="706"/>
      <c r="IB308" s="706"/>
      <c r="IC308" s="706"/>
    </row>
    <row r="309" spans="1:243" s="1034" customFormat="1" ht="27" customHeight="1" x14ac:dyDescent="0.25">
      <c r="A309" s="1122">
        <v>288</v>
      </c>
      <c r="B309" s="694" t="s">
        <v>1352</v>
      </c>
      <c r="C309" s="696">
        <v>250</v>
      </c>
      <c r="D309" s="709">
        <v>632</v>
      </c>
      <c r="E309" s="707">
        <v>2</v>
      </c>
      <c r="F309" s="1037" t="s">
        <v>1121</v>
      </c>
      <c r="G309" s="696" t="s">
        <v>1355</v>
      </c>
      <c r="H309" s="767" t="s">
        <v>1127</v>
      </c>
      <c r="I309" s="752" t="s">
        <v>1113</v>
      </c>
      <c r="J309" s="761" t="s">
        <v>1135</v>
      </c>
      <c r="K309" s="753" t="s">
        <v>1115</v>
      </c>
      <c r="L309" s="753" t="s">
        <v>1116</v>
      </c>
      <c r="M309" s="753" t="s">
        <v>1199</v>
      </c>
      <c r="N309" s="764" t="s">
        <v>1128</v>
      </c>
      <c r="O309" s="753" t="s">
        <v>1128</v>
      </c>
      <c r="P309" s="753" t="s">
        <v>1129</v>
      </c>
      <c r="Q309" s="753">
        <v>24</v>
      </c>
      <c r="R309" s="753">
        <v>24</v>
      </c>
      <c r="S309" s="755">
        <v>2</v>
      </c>
      <c r="T309" s="763">
        <v>2.1</v>
      </c>
      <c r="U309" s="772">
        <v>41456</v>
      </c>
      <c r="V309" s="771">
        <v>41791</v>
      </c>
      <c r="W309" s="874">
        <v>5</v>
      </c>
      <c r="X309" s="1081">
        <v>500000</v>
      </c>
      <c r="Y309" s="1081"/>
      <c r="Z309" s="1081">
        <f t="shared" si="40"/>
        <v>500000</v>
      </c>
      <c r="AA309" s="868"/>
      <c r="AB309" s="868">
        <v>100000</v>
      </c>
      <c r="AC309" s="868">
        <v>100000</v>
      </c>
      <c r="AD309" s="868">
        <v>100000</v>
      </c>
      <c r="AE309" s="868">
        <v>100000</v>
      </c>
      <c r="AF309" s="868">
        <v>100000</v>
      </c>
      <c r="AG309" s="868"/>
      <c r="AH309" s="868"/>
      <c r="AI309" s="868"/>
      <c r="AJ309" s="868"/>
      <c r="AK309" s="868"/>
      <c r="AL309" s="868"/>
      <c r="AM309" s="868">
        <f t="shared" si="41"/>
        <v>500000</v>
      </c>
      <c r="AN309" s="1029">
        <f t="shared" si="42"/>
        <v>0</v>
      </c>
      <c r="AO309" s="915"/>
      <c r="AP309" s="868"/>
      <c r="AQ309" s="704"/>
      <c r="AR309" s="704"/>
      <c r="AS309" s="704"/>
      <c r="AT309" s="704"/>
      <c r="AU309" s="704"/>
      <c r="AV309" s="704"/>
      <c r="AW309" s="704"/>
      <c r="AX309" s="704"/>
      <c r="AY309" s="704"/>
      <c r="AZ309" s="704"/>
      <c r="BA309" s="704"/>
      <c r="BB309" s="704"/>
      <c r="BC309" s="704"/>
      <c r="BD309" s="704"/>
      <c r="BE309" s="704"/>
      <c r="BF309" s="704"/>
      <c r="BG309" s="704"/>
      <c r="BH309" s="704"/>
      <c r="BI309" s="704"/>
      <c r="BJ309" s="704"/>
      <c r="BK309" s="704"/>
      <c r="BL309" s="704"/>
      <c r="BM309" s="704"/>
      <c r="BN309" s="704"/>
      <c r="BO309" s="704"/>
      <c r="BP309" s="704"/>
      <c r="BQ309" s="704"/>
      <c r="BR309" s="704"/>
      <c r="BS309" s="704"/>
      <c r="BT309" s="704"/>
      <c r="BU309" s="704"/>
      <c r="BV309" s="704"/>
      <c r="BW309" s="704"/>
      <c r="BX309" s="704"/>
      <c r="BY309" s="704"/>
      <c r="BZ309" s="704"/>
      <c r="CA309" s="704"/>
      <c r="CB309" s="704"/>
      <c r="CC309" s="704"/>
      <c r="CD309" s="704"/>
      <c r="CE309" s="704"/>
      <c r="CF309" s="704"/>
      <c r="CG309" s="704"/>
      <c r="CH309" s="704"/>
      <c r="CI309" s="704"/>
      <c r="CJ309" s="704"/>
      <c r="CK309" s="704"/>
      <c r="CL309" s="704"/>
      <c r="CM309" s="704"/>
      <c r="CN309" s="704"/>
      <c r="CO309" s="704"/>
      <c r="CP309" s="704"/>
      <c r="CQ309" s="704"/>
      <c r="CR309" s="704"/>
      <c r="CS309" s="704"/>
      <c r="CT309" s="704"/>
      <c r="CU309" s="704"/>
      <c r="CV309" s="704"/>
      <c r="CW309" s="704"/>
      <c r="CX309" s="704"/>
      <c r="CY309" s="704"/>
      <c r="CZ309" s="704"/>
      <c r="DA309" s="704"/>
      <c r="DB309" s="704"/>
      <c r="DC309" s="704"/>
      <c r="DD309" s="704"/>
      <c r="DE309" s="704"/>
      <c r="DF309" s="704"/>
      <c r="DG309" s="704"/>
      <c r="DH309" s="704"/>
      <c r="DI309" s="704"/>
      <c r="DJ309" s="704"/>
      <c r="DK309" s="704"/>
      <c r="DL309" s="704"/>
      <c r="DM309" s="704"/>
      <c r="DN309" s="704"/>
      <c r="DO309" s="704"/>
      <c r="DP309" s="704"/>
      <c r="DQ309" s="704"/>
      <c r="DR309" s="704"/>
      <c r="DS309" s="704"/>
      <c r="DT309" s="704"/>
      <c r="DU309" s="704"/>
      <c r="DV309" s="704"/>
      <c r="DW309" s="704"/>
      <c r="DX309" s="704"/>
      <c r="DY309" s="704"/>
      <c r="DZ309" s="704"/>
      <c r="EA309" s="704"/>
      <c r="EB309" s="704"/>
      <c r="EC309" s="706"/>
      <c r="ED309" s="704"/>
      <c r="EE309" s="704"/>
      <c r="EF309" s="706"/>
      <c r="EG309" s="706"/>
      <c r="EH309" s="706"/>
      <c r="EI309" s="706"/>
      <c r="EJ309" s="706"/>
      <c r="EK309" s="706"/>
      <c r="EL309" s="706"/>
      <c r="EM309" s="706"/>
      <c r="EN309" s="706"/>
      <c r="EO309" s="706"/>
      <c r="EP309" s="706"/>
      <c r="EQ309" s="706"/>
      <c r="ER309" s="706"/>
      <c r="ES309" s="706"/>
      <c r="ET309" s="706"/>
      <c r="EU309" s="706"/>
      <c r="EV309" s="706"/>
      <c r="EW309" s="706"/>
      <c r="EX309" s="706"/>
      <c r="EY309" s="706"/>
      <c r="EZ309" s="706"/>
      <c r="FA309" s="706"/>
      <c r="FB309" s="706"/>
      <c r="FC309" s="706"/>
      <c r="FD309" s="706"/>
      <c r="FE309" s="706"/>
      <c r="FF309" s="706"/>
      <c r="FG309" s="706"/>
      <c r="FH309" s="706"/>
      <c r="FI309" s="704"/>
      <c r="FJ309" s="704"/>
      <c r="FK309" s="1035"/>
      <c r="FL309" s="704"/>
      <c r="FM309" s="704"/>
      <c r="FN309" s="704"/>
      <c r="FO309" s="704"/>
      <c r="FP309" s="704"/>
      <c r="FQ309" s="704"/>
      <c r="FR309" s="704"/>
      <c r="FS309" s="704"/>
      <c r="FT309" s="704"/>
      <c r="FU309" s="704"/>
      <c r="FV309" s="704"/>
      <c r="FW309" s="704"/>
      <c r="FX309" s="704"/>
      <c r="FY309" s="704"/>
      <c r="FZ309" s="704"/>
      <c r="GA309" s="704"/>
      <c r="GB309" s="704"/>
      <c r="GC309" s="704"/>
      <c r="GD309" s="704"/>
      <c r="GE309" s="704"/>
      <c r="GF309" s="704"/>
      <c r="GG309" s="704"/>
      <c r="GH309" s="704"/>
      <c r="GI309" s="704"/>
      <c r="GJ309" s="704"/>
      <c r="GK309" s="704"/>
      <c r="GL309" s="704"/>
      <c r="GM309" s="704"/>
      <c r="GN309" s="704"/>
      <c r="GO309" s="704"/>
      <c r="GP309" s="704"/>
      <c r="GQ309" s="704"/>
      <c r="GR309" s="704"/>
      <c r="GS309" s="704"/>
      <c r="GT309" s="704"/>
      <c r="GU309" s="704"/>
      <c r="GV309" s="704"/>
      <c r="GW309" s="704"/>
      <c r="GX309" s="704"/>
      <c r="GY309" s="704"/>
      <c r="GZ309" s="704"/>
      <c r="HA309" s="704"/>
      <c r="HB309" s="704"/>
      <c r="HC309" s="704"/>
      <c r="HD309" s="704"/>
      <c r="HE309" s="704"/>
      <c r="HF309" s="704"/>
      <c r="HG309" s="704"/>
      <c r="HH309" s="704"/>
      <c r="HI309" s="704"/>
      <c r="HJ309" s="704"/>
      <c r="HK309" s="704"/>
      <c r="HL309" s="704"/>
      <c r="HM309" s="704"/>
      <c r="HN309" s="704"/>
      <c r="HO309" s="704"/>
      <c r="HP309" s="704"/>
      <c r="HQ309" s="704"/>
      <c r="HR309" s="704"/>
      <c r="HS309" s="706"/>
      <c r="HT309" s="706"/>
      <c r="HU309" s="706"/>
    </row>
    <row r="310" spans="1:243" s="1034" customFormat="1" ht="27" customHeight="1" x14ac:dyDescent="0.25">
      <c r="A310" s="691">
        <v>289</v>
      </c>
      <c r="B310" s="694" t="s">
        <v>1352</v>
      </c>
      <c r="C310" s="696">
        <v>250</v>
      </c>
      <c r="D310" s="709">
        <v>632</v>
      </c>
      <c r="E310" s="707">
        <v>3</v>
      </c>
      <c r="F310" s="1037" t="s">
        <v>1121</v>
      </c>
      <c r="G310" s="696" t="s">
        <v>1356</v>
      </c>
      <c r="H310" s="767" t="s">
        <v>1127</v>
      </c>
      <c r="I310" s="752" t="s">
        <v>1113</v>
      </c>
      <c r="J310" s="761" t="s">
        <v>1135</v>
      </c>
      <c r="K310" s="753" t="s">
        <v>1115</v>
      </c>
      <c r="L310" s="753" t="s">
        <v>1116</v>
      </c>
      <c r="M310" s="753" t="s">
        <v>1199</v>
      </c>
      <c r="N310" s="764" t="s">
        <v>1128</v>
      </c>
      <c r="O310" s="753" t="s">
        <v>1128</v>
      </c>
      <c r="P310" s="753" t="s">
        <v>1129</v>
      </c>
      <c r="Q310" s="753" t="s">
        <v>1120</v>
      </c>
      <c r="R310" s="753" t="s">
        <v>1120</v>
      </c>
      <c r="S310" s="755">
        <v>2</v>
      </c>
      <c r="T310" s="763">
        <v>2.1</v>
      </c>
      <c r="U310" s="772">
        <v>41456</v>
      </c>
      <c r="V310" s="771">
        <v>41791</v>
      </c>
      <c r="W310" s="874">
        <v>25</v>
      </c>
      <c r="X310" s="1081">
        <v>500000</v>
      </c>
      <c r="Y310" s="1081"/>
      <c r="Z310" s="1081">
        <f t="shared" si="40"/>
        <v>500000</v>
      </c>
      <c r="AA310" s="868"/>
      <c r="AB310" s="868">
        <v>100000</v>
      </c>
      <c r="AC310" s="868">
        <v>100000</v>
      </c>
      <c r="AD310" s="868">
        <v>100000</v>
      </c>
      <c r="AE310" s="868">
        <v>100000</v>
      </c>
      <c r="AF310" s="868">
        <v>100000</v>
      </c>
      <c r="AG310" s="868"/>
      <c r="AH310" s="868"/>
      <c r="AI310" s="868"/>
      <c r="AJ310" s="868"/>
      <c r="AK310" s="868"/>
      <c r="AL310" s="868"/>
      <c r="AM310" s="868">
        <f t="shared" si="41"/>
        <v>500000</v>
      </c>
      <c r="AN310" s="1029">
        <f t="shared" si="42"/>
        <v>0</v>
      </c>
      <c r="AO310" s="915"/>
      <c r="AP310" s="868"/>
      <c r="AQ310" s="704"/>
      <c r="AR310" s="704"/>
      <c r="AS310" s="704"/>
      <c r="AT310" s="704"/>
      <c r="AU310" s="704"/>
      <c r="AV310" s="704"/>
      <c r="AW310" s="704"/>
      <c r="AX310" s="704"/>
      <c r="AY310" s="704"/>
      <c r="AZ310" s="704"/>
      <c r="BA310" s="704"/>
      <c r="BB310" s="704"/>
      <c r="BC310" s="704"/>
      <c r="BD310" s="704"/>
      <c r="BE310" s="704"/>
      <c r="BF310" s="704"/>
      <c r="BG310" s="704"/>
      <c r="BH310" s="704"/>
      <c r="BI310" s="704"/>
      <c r="BJ310" s="704"/>
      <c r="BK310" s="704"/>
      <c r="BL310" s="704"/>
      <c r="BM310" s="704"/>
      <c r="BN310" s="704"/>
      <c r="BO310" s="704"/>
      <c r="BP310" s="704"/>
      <c r="BQ310" s="704"/>
      <c r="BR310" s="704"/>
      <c r="BS310" s="704"/>
      <c r="BT310" s="704"/>
      <c r="BU310" s="704"/>
      <c r="BV310" s="704"/>
      <c r="BW310" s="704"/>
      <c r="BX310" s="704"/>
      <c r="BY310" s="704"/>
      <c r="BZ310" s="704"/>
      <c r="CA310" s="704"/>
      <c r="CB310" s="704"/>
      <c r="CC310" s="704"/>
      <c r="CD310" s="704"/>
      <c r="CE310" s="704"/>
      <c r="CF310" s="704"/>
      <c r="CG310" s="704"/>
      <c r="CH310" s="704"/>
      <c r="CI310" s="704"/>
      <c r="CJ310" s="704"/>
      <c r="CK310" s="704"/>
      <c r="CL310" s="704"/>
      <c r="CM310" s="704"/>
      <c r="CN310" s="704"/>
      <c r="CO310" s="704"/>
      <c r="CP310" s="704"/>
      <c r="CQ310" s="704"/>
      <c r="CR310" s="704"/>
      <c r="CS310" s="704"/>
      <c r="CT310" s="704"/>
      <c r="CU310" s="704"/>
      <c r="CV310" s="704"/>
      <c r="CW310" s="704"/>
      <c r="CX310" s="704"/>
      <c r="CY310" s="704"/>
      <c r="CZ310" s="704"/>
      <c r="DA310" s="704"/>
      <c r="DB310" s="704"/>
      <c r="DC310" s="704"/>
      <c r="DD310" s="704"/>
      <c r="DE310" s="704"/>
      <c r="DF310" s="704"/>
      <c r="DG310" s="704"/>
      <c r="DH310" s="704"/>
      <c r="DI310" s="704"/>
      <c r="DJ310" s="704"/>
      <c r="DK310" s="704"/>
      <c r="DL310" s="704"/>
      <c r="DM310" s="704"/>
      <c r="DN310" s="704"/>
      <c r="DO310" s="704"/>
      <c r="DP310" s="704"/>
      <c r="DQ310" s="704"/>
      <c r="DR310" s="704"/>
      <c r="DS310" s="704"/>
      <c r="DT310" s="704"/>
      <c r="DU310" s="704"/>
      <c r="DV310" s="704"/>
      <c r="DW310" s="704"/>
      <c r="DX310" s="704"/>
      <c r="DY310" s="704"/>
      <c r="DZ310" s="704"/>
      <c r="EA310" s="704"/>
      <c r="EB310" s="704"/>
      <c r="EC310" s="706"/>
      <c r="ED310" s="704"/>
      <c r="EE310" s="704"/>
      <c r="EF310" s="706"/>
      <c r="EG310" s="706"/>
      <c r="EH310" s="706"/>
      <c r="EI310" s="706"/>
      <c r="EJ310" s="706"/>
      <c r="EK310" s="706"/>
      <c r="EL310" s="706"/>
      <c r="EM310" s="706"/>
      <c r="EN310" s="706"/>
      <c r="EO310" s="706"/>
      <c r="EP310" s="706"/>
      <c r="EQ310" s="706"/>
      <c r="ER310" s="706"/>
      <c r="ES310" s="706"/>
      <c r="ET310" s="706"/>
      <c r="EU310" s="706"/>
      <c r="EV310" s="706"/>
      <c r="EW310" s="706"/>
      <c r="EX310" s="706"/>
      <c r="EY310" s="706"/>
      <c r="EZ310" s="706"/>
      <c r="FA310" s="706"/>
      <c r="FB310" s="706"/>
      <c r="FC310" s="706"/>
      <c r="FD310" s="706"/>
      <c r="FE310" s="706"/>
      <c r="FF310" s="706"/>
      <c r="FG310" s="706"/>
      <c r="FH310" s="706"/>
      <c r="FI310" s="704"/>
      <c r="FJ310" s="704"/>
      <c r="FK310" s="1035"/>
      <c r="FL310" s="704"/>
      <c r="FM310" s="704"/>
      <c r="FN310" s="704"/>
      <c r="FO310" s="704"/>
      <c r="FP310" s="704"/>
      <c r="FQ310" s="704"/>
      <c r="FR310" s="704"/>
      <c r="FS310" s="704"/>
      <c r="FT310" s="704"/>
      <c r="FU310" s="704"/>
      <c r="FV310" s="704"/>
      <c r="FW310" s="704"/>
      <c r="FX310" s="704"/>
      <c r="FY310" s="704"/>
      <c r="FZ310" s="704"/>
      <c r="GA310" s="704"/>
      <c r="GB310" s="704"/>
      <c r="GC310" s="704"/>
      <c r="GD310" s="704"/>
      <c r="GE310" s="704"/>
      <c r="GF310" s="704"/>
      <c r="GG310" s="704"/>
      <c r="GH310" s="704"/>
      <c r="GI310" s="704"/>
      <c r="GJ310" s="704"/>
      <c r="GK310" s="704"/>
      <c r="GL310" s="704"/>
      <c r="GM310" s="704"/>
      <c r="GN310" s="704"/>
      <c r="GO310" s="704"/>
      <c r="GP310" s="704"/>
      <c r="GQ310" s="704"/>
      <c r="GR310" s="704"/>
      <c r="GS310" s="704"/>
      <c r="GT310" s="704"/>
      <c r="GU310" s="704"/>
      <c r="GV310" s="704"/>
      <c r="GW310" s="704"/>
      <c r="GX310" s="704"/>
      <c r="GY310" s="704"/>
      <c r="GZ310" s="704"/>
      <c r="HA310" s="704"/>
      <c r="HB310" s="704"/>
      <c r="HC310" s="704"/>
      <c r="HD310" s="704"/>
      <c r="HE310" s="704"/>
      <c r="HF310" s="704"/>
      <c r="HG310" s="704"/>
      <c r="HH310" s="704"/>
      <c r="HI310" s="704"/>
      <c r="HJ310" s="704"/>
      <c r="HK310" s="704"/>
      <c r="HL310" s="704"/>
      <c r="HM310" s="704"/>
      <c r="HN310" s="704"/>
      <c r="HO310" s="704"/>
      <c r="HP310" s="704"/>
      <c r="HQ310" s="704"/>
      <c r="HR310" s="704"/>
      <c r="HS310" s="706"/>
      <c r="HT310" s="706"/>
      <c r="HU310" s="706"/>
    </row>
    <row r="311" spans="1:243" s="706" customFormat="1" ht="27" customHeight="1" x14ac:dyDescent="0.25">
      <c r="A311" s="691">
        <v>290</v>
      </c>
      <c r="B311" s="694" t="s">
        <v>1352</v>
      </c>
      <c r="C311" s="696">
        <v>250</v>
      </c>
      <c r="D311" s="709">
        <v>632</v>
      </c>
      <c r="E311" s="707">
        <v>4</v>
      </c>
      <c r="F311" s="1037" t="s">
        <v>1121</v>
      </c>
      <c r="G311" s="696" t="s">
        <v>1353</v>
      </c>
      <c r="H311" s="767" t="s">
        <v>1127</v>
      </c>
      <c r="I311" s="752" t="s">
        <v>1113</v>
      </c>
      <c r="J311" s="761" t="s">
        <v>1135</v>
      </c>
      <c r="K311" s="753" t="s">
        <v>1115</v>
      </c>
      <c r="L311" s="753" t="s">
        <v>1116</v>
      </c>
      <c r="M311" s="753" t="s">
        <v>1199</v>
      </c>
      <c r="N311" s="764" t="s">
        <v>1128</v>
      </c>
      <c r="O311" s="753" t="s">
        <v>1128</v>
      </c>
      <c r="P311" s="753" t="s">
        <v>1129</v>
      </c>
      <c r="Q311" s="753" t="s">
        <v>1120</v>
      </c>
      <c r="R311" s="753" t="s">
        <v>1120</v>
      </c>
      <c r="S311" s="755">
        <v>2</v>
      </c>
      <c r="T311" s="763">
        <v>2.1</v>
      </c>
      <c r="U311" s="772">
        <v>41456</v>
      </c>
      <c r="V311" s="771">
        <v>41791</v>
      </c>
      <c r="W311" s="874">
        <v>10</v>
      </c>
      <c r="X311" s="1081">
        <v>807000</v>
      </c>
      <c r="Y311" s="1081"/>
      <c r="Z311" s="1081">
        <f t="shared" si="40"/>
        <v>807000</v>
      </c>
      <c r="AA311" s="868"/>
      <c r="AB311" s="868">
        <v>73300</v>
      </c>
      <c r="AC311" s="868">
        <v>73300</v>
      </c>
      <c r="AD311" s="868">
        <v>73300</v>
      </c>
      <c r="AE311" s="868">
        <v>73300</v>
      </c>
      <c r="AF311" s="868">
        <v>73300</v>
      </c>
      <c r="AG311" s="868">
        <v>73300</v>
      </c>
      <c r="AH311" s="868">
        <v>73300</v>
      </c>
      <c r="AI311" s="868">
        <v>73300</v>
      </c>
      <c r="AJ311" s="868">
        <v>73300</v>
      </c>
      <c r="AK311" s="868">
        <v>73300</v>
      </c>
      <c r="AL311" s="868">
        <v>74000</v>
      </c>
      <c r="AM311" s="868">
        <f t="shared" si="41"/>
        <v>807000</v>
      </c>
      <c r="AN311" s="1029">
        <f t="shared" si="42"/>
        <v>0</v>
      </c>
      <c r="AO311" s="915"/>
      <c r="AP311" s="868"/>
      <c r="AQ311" s="704"/>
      <c r="AR311" s="704"/>
      <c r="AS311" s="704"/>
      <c r="AT311" s="704"/>
      <c r="AU311" s="704"/>
      <c r="AV311" s="704"/>
      <c r="AW311" s="704"/>
      <c r="AX311" s="704"/>
      <c r="AY311" s="704"/>
      <c r="AZ311" s="704"/>
      <c r="BA311" s="704"/>
      <c r="BB311" s="704"/>
      <c r="BC311" s="704"/>
      <c r="BD311" s="704"/>
      <c r="BE311" s="704"/>
      <c r="BF311" s="704"/>
      <c r="BG311" s="704"/>
      <c r="BH311" s="704"/>
      <c r="BI311" s="704"/>
      <c r="BJ311" s="704"/>
      <c r="BK311" s="704"/>
      <c r="BL311" s="704"/>
      <c r="BM311" s="704"/>
      <c r="BN311" s="704"/>
      <c r="BO311" s="704"/>
      <c r="BP311" s="704"/>
      <c r="BQ311" s="704"/>
      <c r="BR311" s="704"/>
      <c r="BS311" s="704"/>
      <c r="BT311" s="704"/>
      <c r="BU311" s="704"/>
      <c r="BV311" s="704"/>
      <c r="BW311" s="704"/>
      <c r="BX311" s="704"/>
      <c r="BY311" s="704"/>
      <c r="BZ311" s="704"/>
      <c r="CA311" s="704"/>
      <c r="CB311" s="704"/>
      <c r="CC311" s="704"/>
      <c r="CD311" s="704"/>
      <c r="CE311" s="704"/>
      <c r="CF311" s="704"/>
      <c r="CG311" s="704"/>
      <c r="CH311" s="704"/>
      <c r="CI311" s="704"/>
      <c r="CJ311" s="704"/>
      <c r="CK311" s="704"/>
      <c r="CL311" s="704"/>
      <c r="CM311" s="704"/>
      <c r="CN311" s="704"/>
      <c r="CO311" s="704"/>
      <c r="CP311" s="704"/>
      <c r="CQ311" s="704"/>
      <c r="CR311" s="704"/>
      <c r="CS311" s="704"/>
      <c r="CT311" s="704"/>
      <c r="CU311" s="704"/>
      <c r="CV311" s="704"/>
      <c r="CW311" s="704"/>
      <c r="CX311" s="704"/>
      <c r="CY311" s="704"/>
      <c r="CZ311" s="704"/>
      <c r="DA311" s="704"/>
      <c r="DB311" s="704"/>
      <c r="DC311" s="704"/>
      <c r="DD311" s="704"/>
      <c r="DE311" s="704"/>
      <c r="DF311" s="704"/>
      <c r="DG311" s="704"/>
      <c r="DH311" s="704"/>
      <c r="DI311" s="704"/>
      <c r="DJ311" s="704"/>
      <c r="DK311" s="704"/>
      <c r="DL311" s="704"/>
      <c r="DM311" s="704"/>
      <c r="DN311" s="704"/>
      <c r="DO311" s="704"/>
      <c r="DP311" s="704"/>
      <c r="DQ311" s="704"/>
      <c r="DR311" s="704"/>
      <c r="DS311" s="704"/>
      <c r="DT311" s="704"/>
      <c r="DU311" s="704"/>
      <c r="DV311" s="704"/>
      <c r="DW311" s="704"/>
      <c r="DX311" s="704"/>
      <c r="DY311" s="704"/>
      <c r="DZ311" s="704"/>
      <c r="EA311" s="704"/>
      <c r="EB311" s="704"/>
      <c r="ED311" s="704"/>
      <c r="EE311" s="704"/>
      <c r="FI311" s="704"/>
      <c r="FJ311" s="704"/>
      <c r="FK311" s="1035"/>
      <c r="FL311" s="704"/>
      <c r="FM311" s="704"/>
      <c r="FN311" s="704"/>
      <c r="FO311" s="704"/>
      <c r="FP311" s="704"/>
      <c r="FQ311" s="704"/>
      <c r="FR311" s="704"/>
      <c r="FS311" s="704"/>
      <c r="FT311" s="704"/>
      <c r="FU311" s="704"/>
      <c r="FV311" s="704"/>
      <c r="FW311" s="704"/>
      <c r="FX311" s="704"/>
      <c r="FY311" s="704"/>
      <c r="FZ311" s="704"/>
      <c r="GA311" s="704"/>
      <c r="GB311" s="704"/>
      <c r="GC311" s="704"/>
      <c r="GD311" s="704"/>
      <c r="GE311" s="704"/>
      <c r="GF311" s="704"/>
      <c r="GG311" s="704"/>
      <c r="GH311" s="704"/>
      <c r="GI311" s="704"/>
      <c r="GJ311" s="704"/>
      <c r="GK311" s="704"/>
      <c r="GL311" s="704"/>
      <c r="GM311" s="704"/>
      <c r="GN311" s="704"/>
      <c r="GO311" s="704"/>
      <c r="GP311" s="704"/>
      <c r="GQ311" s="704"/>
      <c r="GR311" s="704"/>
      <c r="GS311" s="704"/>
      <c r="GT311" s="704"/>
      <c r="GU311" s="704"/>
      <c r="GV311" s="704"/>
      <c r="GW311" s="704"/>
      <c r="GX311" s="704"/>
      <c r="GY311" s="704"/>
      <c r="GZ311" s="704"/>
      <c r="HA311" s="704"/>
      <c r="HB311" s="704"/>
      <c r="HC311" s="704"/>
      <c r="HD311" s="704"/>
      <c r="HE311" s="704"/>
      <c r="HF311" s="704"/>
      <c r="HG311" s="704"/>
      <c r="HH311" s="704"/>
      <c r="HI311" s="704"/>
      <c r="HJ311" s="704"/>
      <c r="HK311" s="704"/>
      <c r="HL311" s="704"/>
      <c r="HM311" s="704"/>
      <c r="HN311" s="704"/>
      <c r="HO311" s="704"/>
      <c r="HP311" s="704"/>
      <c r="HQ311" s="704"/>
      <c r="HR311" s="704"/>
      <c r="ID311" s="1034"/>
      <c r="IE311" s="1034"/>
      <c r="IF311" s="1034"/>
      <c r="IG311" s="1034"/>
      <c r="IH311" s="1034"/>
      <c r="II311" s="1034"/>
    </row>
    <row r="312" spans="1:243" s="706" customFormat="1" ht="27" customHeight="1" x14ac:dyDescent="0.25">
      <c r="A312" s="1122">
        <v>291</v>
      </c>
      <c r="B312" s="694" t="s">
        <v>1352</v>
      </c>
      <c r="C312" s="696">
        <v>250</v>
      </c>
      <c r="D312" s="709">
        <v>632</v>
      </c>
      <c r="E312" s="707">
        <v>5</v>
      </c>
      <c r="F312" s="1037" t="s">
        <v>1121</v>
      </c>
      <c r="G312" s="696" t="s">
        <v>1357</v>
      </c>
      <c r="H312" s="767" t="s">
        <v>1127</v>
      </c>
      <c r="I312" s="752" t="s">
        <v>1113</v>
      </c>
      <c r="J312" s="761" t="s">
        <v>1135</v>
      </c>
      <c r="K312" s="753" t="s">
        <v>1115</v>
      </c>
      <c r="L312" s="753" t="s">
        <v>1116</v>
      </c>
      <c r="M312" s="753" t="s">
        <v>1199</v>
      </c>
      <c r="N312" s="764" t="s">
        <v>1128</v>
      </c>
      <c r="O312" s="753" t="s">
        <v>1128</v>
      </c>
      <c r="P312" s="753" t="s">
        <v>1129</v>
      </c>
      <c r="Q312" s="753" t="s">
        <v>1120</v>
      </c>
      <c r="R312" s="753" t="s">
        <v>1120</v>
      </c>
      <c r="S312" s="755">
        <v>2</v>
      </c>
      <c r="T312" s="763">
        <v>2.1</v>
      </c>
      <c r="U312" s="772">
        <v>41456</v>
      </c>
      <c r="V312" s="771">
        <v>41791</v>
      </c>
      <c r="W312" s="874">
        <v>25</v>
      </c>
      <c r="X312" s="1081">
        <v>1000000</v>
      </c>
      <c r="Y312" s="1081"/>
      <c r="Z312" s="1081">
        <f t="shared" si="40"/>
        <v>1000000</v>
      </c>
      <c r="AA312" s="868"/>
      <c r="AB312" s="868">
        <v>90900</v>
      </c>
      <c r="AC312" s="868">
        <v>90900</v>
      </c>
      <c r="AD312" s="868">
        <v>90900</v>
      </c>
      <c r="AE312" s="868">
        <v>90900</v>
      </c>
      <c r="AF312" s="868">
        <v>90900</v>
      </c>
      <c r="AG312" s="868">
        <v>90900</v>
      </c>
      <c r="AH312" s="868">
        <v>90900</v>
      </c>
      <c r="AI312" s="868">
        <v>90900</v>
      </c>
      <c r="AJ312" s="868">
        <v>90900</v>
      </c>
      <c r="AK312" s="868">
        <v>90900</v>
      </c>
      <c r="AL312" s="868">
        <v>91000</v>
      </c>
      <c r="AM312" s="868">
        <f t="shared" si="41"/>
        <v>1000000</v>
      </c>
      <c r="AN312" s="1029">
        <f t="shared" si="42"/>
        <v>0</v>
      </c>
      <c r="AO312" s="915"/>
      <c r="AP312" s="868"/>
      <c r="AQ312" s="704"/>
      <c r="AR312" s="704"/>
      <c r="AS312" s="704"/>
      <c r="AT312" s="704"/>
      <c r="AU312" s="704"/>
      <c r="AV312" s="704"/>
      <c r="AW312" s="704"/>
      <c r="AX312" s="704"/>
      <c r="AY312" s="704"/>
      <c r="AZ312" s="704"/>
      <c r="BA312" s="704"/>
      <c r="BB312" s="704"/>
      <c r="BC312" s="704"/>
      <c r="BD312" s="704"/>
      <c r="BE312" s="704"/>
      <c r="BF312" s="704"/>
      <c r="BG312" s="704"/>
      <c r="BH312" s="704"/>
      <c r="BI312" s="704"/>
      <c r="BJ312" s="704"/>
      <c r="BK312" s="704"/>
      <c r="BL312" s="704"/>
      <c r="BM312" s="704"/>
      <c r="BN312" s="704"/>
      <c r="BO312" s="704"/>
      <c r="BP312" s="704"/>
      <c r="BQ312" s="704"/>
      <c r="BR312" s="704"/>
      <c r="BS312" s="704"/>
      <c r="BT312" s="704"/>
      <c r="BU312" s="704"/>
      <c r="BV312" s="704"/>
      <c r="BW312" s="704"/>
      <c r="BX312" s="704"/>
      <c r="BY312" s="704"/>
      <c r="BZ312" s="704"/>
      <c r="CA312" s="704"/>
      <c r="CB312" s="704"/>
      <c r="CC312" s="704"/>
      <c r="CD312" s="704"/>
      <c r="CE312" s="704"/>
      <c r="CF312" s="704"/>
      <c r="CG312" s="704"/>
      <c r="CH312" s="704"/>
      <c r="CI312" s="704"/>
      <c r="CJ312" s="704"/>
      <c r="CK312" s="704"/>
      <c r="CL312" s="704"/>
      <c r="CM312" s="704"/>
      <c r="CN312" s="704"/>
      <c r="CO312" s="704"/>
      <c r="CP312" s="704"/>
      <c r="CQ312" s="704"/>
      <c r="CR312" s="704"/>
      <c r="CS312" s="704"/>
      <c r="CT312" s="704"/>
      <c r="CU312" s="704"/>
      <c r="CV312" s="704"/>
      <c r="CW312" s="704"/>
      <c r="CX312" s="704"/>
      <c r="CY312" s="704"/>
      <c r="CZ312" s="704"/>
      <c r="DA312" s="704"/>
      <c r="DB312" s="704"/>
      <c r="DC312" s="704"/>
      <c r="DD312" s="704"/>
      <c r="DE312" s="704"/>
      <c r="DF312" s="704"/>
      <c r="DG312" s="704"/>
      <c r="DH312" s="704"/>
      <c r="DI312" s="704"/>
      <c r="DJ312" s="704"/>
      <c r="DK312" s="704"/>
      <c r="DL312" s="704"/>
      <c r="DM312" s="704"/>
      <c r="DN312" s="704"/>
      <c r="DO312" s="704"/>
      <c r="DP312" s="704"/>
      <c r="DQ312" s="704"/>
      <c r="DR312" s="704"/>
      <c r="DS312" s="704"/>
      <c r="DT312" s="704"/>
      <c r="DU312" s="704"/>
      <c r="DV312" s="704"/>
      <c r="DW312" s="704"/>
      <c r="DX312" s="704"/>
      <c r="DY312" s="704"/>
      <c r="DZ312" s="704"/>
      <c r="EA312" s="704"/>
      <c r="EB312" s="704"/>
      <c r="ED312" s="704"/>
      <c r="EE312" s="704"/>
      <c r="FI312" s="704"/>
      <c r="FJ312" s="704"/>
      <c r="FK312" s="1035"/>
      <c r="FL312" s="704"/>
      <c r="FM312" s="704"/>
      <c r="FN312" s="704"/>
      <c r="FO312" s="704"/>
      <c r="FP312" s="704"/>
      <c r="FQ312" s="704"/>
      <c r="FR312" s="704"/>
      <c r="FS312" s="704"/>
      <c r="FT312" s="704"/>
      <c r="FU312" s="704"/>
      <c r="FV312" s="704"/>
      <c r="FW312" s="704"/>
      <c r="FX312" s="704"/>
      <c r="FY312" s="704"/>
      <c r="FZ312" s="704"/>
      <c r="GA312" s="704"/>
      <c r="GB312" s="704"/>
      <c r="GC312" s="704"/>
      <c r="GD312" s="704"/>
      <c r="GE312" s="704"/>
      <c r="GF312" s="704"/>
      <c r="GG312" s="704"/>
      <c r="GH312" s="704"/>
      <c r="GI312" s="704"/>
      <c r="GJ312" s="704"/>
      <c r="GK312" s="704"/>
      <c r="GL312" s="704"/>
      <c r="GM312" s="704"/>
      <c r="GN312" s="704"/>
      <c r="GO312" s="704"/>
      <c r="GP312" s="704"/>
      <c r="GQ312" s="704"/>
      <c r="GR312" s="704"/>
      <c r="GS312" s="704"/>
      <c r="GT312" s="704"/>
      <c r="GU312" s="704"/>
      <c r="GV312" s="704"/>
      <c r="GW312" s="704"/>
      <c r="GX312" s="704"/>
      <c r="GY312" s="704"/>
      <c r="GZ312" s="704"/>
      <c r="HA312" s="704"/>
      <c r="HB312" s="704"/>
      <c r="HC312" s="704"/>
      <c r="HD312" s="704"/>
      <c r="HE312" s="704"/>
      <c r="HF312" s="704"/>
      <c r="HG312" s="704"/>
      <c r="HH312" s="704"/>
      <c r="HI312" s="704"/>
      <c r="HJ312" s="704"/>
      <c r="HK312" s="704"/>
      <c r="HL312" s="704"/>
      <c r="HM312" s="704"/>
      <c r="HN312" s="704"/>
      <c r="HO312" s="704"/>
      <c r="HP312" s="704"/>
      <c r="ID312" s="1034"/>
      <c r="IE312" s="1034"/>
      <c r="IF312" s="1034"/>
      <c r="IG312" s="1034"/>
      <c r="IH312" s="1034"/>
      <c r="II312" s="1034"/>
    </row>
    <row r="313" spans="1:243" s="1034" customFormat="1" ht="27" customHeight="1" x14ac:dyDescent="0.25">
      <c r="A313" s="691">
        <v>316</v>
      </c>
      <c r="B313" s="694" t="s">
        <v>1352</v>
      </c>
      <c r="C313" s="708">
        <v>260</v>
      </c>
      <c r="D313" s="709">
        <v>684</v>
      </c>
      <c r="E313" s="709" t="s">
        <v>1122</v>
      </c>
      <c r="F313" s="1039" t="s">
        <v>1405</v>
      </c>
      <c r="G313" s="708" t="s">
        <v>1416</v>
      </c>
      <c r="H313" s="761" t="s">
        <v>1127</v>
      </c>
      <c r="I313" s="767" t="s">
        <v>1113</v>
      </c>
      <c r="J313" s="761" t="s">
        <v>1135</v>
      </c>
      <c r="K313" s="761" t="s">
        <v>1115</v>
      </c>
      <c r="L313" s="761" t="s">
        <v>1116</v>
      </c>
      <c r="M313" s="753" t="s">
        <v>1199</v>
      </c>
      <c r="N313" s="753" t="s">
        <v>1128</v>
      </c>
      <c r="O313" s="753" t="s">
        <v>1128</v>
      </c>
      <c r="P313" s="753" t="s">
        <v>1134</v>
      </c>
      <c r="Q313" s="753" t="s">
        <v>1160</v>
      </c>
      <c r="R313" s="753" t="s">
        <v>1160</v>
      </c>
      <c r="S313" s="755">
        <v>2</v>
      </c>
      <c r="T313" s="769">
        <v>2.1</v>
      </c>
      <c r="U313" s="771">
        <v>41456</v>
      </c>
      <c r="V313" s="772">
        <v>42522</v>
      </c>
      <c r="W313" s="874">
        <v>20</v>
      </c>
      <c r="X313" s="1081"/>
      <c r="Y313" s="1081"/>
      <c r="Z313" s="1081">
        <f t="shared" si="40"/>
        <v>0</v>
      </c>
      <c r="AA313" s="868"/>
      <c r="AB313" s="868"/>
      <c r="AC313" s="868"/>
      <c r="AD313" s="868"/>
      <c r="AE313" s="868"/>
      <c r="AF313" s="868"/>
      <c r="AG313" s="868"/>
      <c r="AH313" s="868"/>
      <c r="AI313" s="868"/>
      <c r="AJ313" s="868"/>
      <c r="AK313" s="868"/>
      <c r="AL313" s="868"/>
      <c r="AM313" s="868">
        <f t="shared" si="41"/>
        <v>0</v>
      </c>
      <c r="AN313" s="1029">
        <f t="shared" si="42"/>
        <v>0</v>
      </c>
      <c r="AO313" s="868">
        <f>15304000-10000000-1000000-2000000-254000</f>
        <v>2050000</v>
      </c>
      <c r="AP313" s="868">
        <f>13973000-13973000</f>
        <v>0</v>
      </c>
      <c r="AQ313" s="706"/>
      <c r="AR313" s="706"/>
      <c r="AS313" s="706"/>
      <c r="AT313" s="706"/>
      <c r="AU313" s="706"/>
      <c r="AV313" s="706"/>
      <c r="AW313" s="706"/>
      <c r="AX313" s="706"/>
      <c r="AY313" s="706"/>
      <c r="AZ313" s="706"/>
      <c r="BA313" s="706"/>
      <c r="BB313" s="706"/>
      <c r="BC313" s="706"/>
      <c r="BD313" s="706"/>
      <c r="BE313" s="706"/>
      <c r="BF313" s="706"/>
      <c r="BG313" s="706"/>
      <c r="BH313" s="706"/>
      <c r="BI313" s="706"/>
      <c r="BJ313" s="706"/>
      <c r="BK313" s="706"/>
      <c r="BL313" s="706"/>
      <c r="BM313" s="706"/>
      <c r="BN313" s="706"/>
      <c r="BO313" s="706"/>
      <c r="BP313" s="706"/>
      <c r="BQ313" s="706"/>
      <c r="BR313" s="706"/>
      <c r="BS313" s="706"/>
      <c r="BT313" s="706"/>
      <c r="BU313" s="706"/>
      <c r="BV313" s="706"/>
      <c r="BW313" s="706"/>
      <c r="BX313" s="706"/>
      <c r="BY313" s="706"/>
      <c r="BZ313" s="706"/>
      <c r="CA313" s="706"/>
      <c r="CB313" s="706"/>
      <c r="CC313" s="706"/>
      <c r="CD313" s="706"/>
      <c r="CE313" s="706"/>
      <c r="CF313" s="706"/>
      <c r="CG313" s="706"/>
      <c r="CH313" s="706"/>
      <c r="CI313" s="706"/>
      <c r="CJ313" s="706"/>
      <c r="CK313" s="706"/>
      <c r="CL313" s="706"/>
      <c r="CM313" s="706"/>
      <c r="CN313" s="706"/>
      <c r="CO313" s="706"/>
      <c r="CP313" s="706"/>
      <c r="CQ313" s="706"/>
      <c r="CR313" s="706"/>
      <c r="CS313" s="706"/>
      <c r="CT313" s="706"/>
      <c r="CU313" s="706"/>
      <c r="CV313" s="706"/>
      <c r="CW313" s="706"/>
      <c r="CX313" s="706"/>
      <c r="CY313" s="706"/>
      <c r="CZ313" s="706"/>
      <c r="DA313" s="706"/>
      <c r="DB313" s="706"/>
      <c r="DC313" s="706"/>
      <c r="DD313" s="706"/>
      <c r="DE313" s="706"/>
      <c r="DF313" s="706"/>
      <c r="DG313" s="706"/>
      <c r="DH313" s="706"/>
      <c r="DI313" s="706"/>
      <c r="DJ313" s="706"/>
      <c r="DK313" s="706"/>
      <c r="DL313" s="706"/>
      <c r="DM313" s="706"/>
      <c r="DN313" s="706"/>
      <c r="DO313" s="706"/>
      <c r="DP313" s="706"/>
      <c r="DQ313" s="706"/>
      <c r="DR313" s="706"/>
      <c r="DS313" s="706"/>
      <c r="DT313" s="706"/>
      <c r="DU313" s="706"/>
      <c r="DV313" s="706"/>
      <c r="DW313" s="706"/>
      <c r="DX313" s="706"/>
      <c r="DY313" s="706"/>
      <c r="DZ313" s="706"/>
      <c r="EA313" s="706"/>
      <c r="EB313" s="706"/>
      <c r="EC313" s="706"/>
      <c r="ED313" s="704"/>
      <c r="EE313" s="704"/>
      <c r="EF313" s="706"/>
      <c r="EG313" s="706"/>
      <c r="EH313" s="706"/>
      <c r="EI313" s="706"/>
      <c r="EJ313" s="706"/>
      <c r="EK313" s="706"/>
      <c r="EL313" s="706"/>
      <c r="EM313" s="706"/>
      <c r="EN313" s="706"/>
      <c r="EO313" s="706"/>
      <c r="EP313" s="706"/>
      <c r="EQ313" s="706"/>
      <c r="ER313" s="706"/>
      <c r="ES313" s="706"/>
      <c r="ET313" s="706"/>
      <c r="EU313" s="706"/>
      <c r="EV313" s="706"/>
      <c r="EW313" s="706"/>
      <c r="EX313" s="706"/>
      <c r="EY313" s="706"/>
      <c r="EZ313" s="706"/>
      <c r="FA313" s="706"/>
      <c r="FB313" s="706"/>
      <c r="FC313" s="706"/>
      <c r="FD313" s="706"/>
      <c r="FE313" s="706"/>
      <c r="FF313" s="706"/>
      <c r="FG313" s="706"/>
      <c r="FH313" s="706"/>
      <c r="FI313" s="706"/>
      <c r="FJ313" s="704"/>
      <c r="FK313" s="1035"/>
      <c r="FL313" s="704"/>
      <c r="FM313" s="704"/>
      <c r="FN313" s="704"/>
      <c r="FO313" s="704"/>
      <c r="FP313" s="704"/>
      <c r="FQ313" s="704"/>
      <c r="FR313" s="704"/>
      <c r="FS313" s="704"/>
      <c r="FT313" s="704"/>
      <c r="FU313" s="704"/>
      <c r="FV313" s="704"/>
      <c r="FW313" s="704"/>
      <c r="FX313" s="704"/>
      <c r="FY313" s="704"/>
      <c r="FZ313" s="704"/>
      <c r="GA313" s="704"/>
      <c r="GB313" s="704"/>
      <c r="GC313" s="704"/>
      <c r="GD313" s="704"/>
      <c r="GE313" s="704"/>
      <c r="GF313" s="704"/>
      <c r="GG313" s="704"/>
      <c r="GH313" s="704"/>
      <c r="GI313" s="704"/>
      <c r="GJ313" s="704"/>
      <c r="GK313" s="704"/>
      <c r="GL313" s="704"/>
      <c r="GM313" s="704"/>
      <c r="GN313" s="704"/>
      <c r="GO313" s="704"/>
      <c r="GP313" s="704"/>
      <c r="GQ313" s="704"/>
      <c r="GR313" s="704"/>
      <c r="GS313" s="704"/>
      <c r="GT313" s="704"/>
      <c r="GU313" s="704"/>
      <c r="GV313" s="706"/>
      <c r="GW313" s="706"/>
      <c r="GX313" s="706"/>
      <c r="GY313" s="706"/>
      <c r="GZ313" s="706"/>
      <c r="HA313" s="706"/>
      <c r="HB313" s="706"/>
      <c r="HC313" s="706"/>
      <c r="HD313" s="706"/>
      <c r="HE313" s="706"/>
      <c r="HF313" s="706"/>
      <c r="HG313" s="706"/>
      <c r="HH313" s="706"/>
      <c r="HI313" s="706"/>
      <c r="HJ313" s="706"/>
      <c r="HK313" s="706"/>
      <c r="HL313" s="706"/>
      <c r="HM313" s="706"/>
      <c r="HN313" s="706"/>
      <c r="HO313" s="706"/>
      <c r="HP313" s="706"/>
      <c r="HQ313" s="706"/>
      <c r="HR313" s="706"/>
      <c r="IE313" s="706"/>
      <c r="IF313" s="706"/>
      <c r="IG313" s="706"/>
      <c r="IH313" s="706"/>
      <c r="II313" s="706"/>
    </row>
    <row r="314" spans="1:243" s="1034" customFormat="1" ht="27" customHeight="1" x14ac:dyDescent="0.25">
      <c r="A314" s="691">
        <v>174</v>
      </c>
      <c r="B314" s="694" t="s">
        <v>1352</v>
      </c>
      <c r="C314" s="696">
        <v>265</v>
      </c>
      <c r="D314" s="697">
        <v>536</v>
      </c>
      <c r="E314" s="707">
        <v>1</v>
      </c>
      <c r="F314" s="696" t="s">
        <v>1123</v>
      </c>
      <c r="G314" s="696" t="s">
        <v>1588</v>
      </c>
      <c r="H314" s="767" t="s">
        <v>1112</v>
      </c>
      <c r="I314" s="752" t="s">
        <v>1113</v>
      </c>
      <c r="J314" s="761" t="s">
        <v>1135</v>
      </c>
      <c r="K314" s="753" t="s">
        <v>1115</v>
      </c>
      <c r="L314" s="753" t="s">
        <v>1124</v>
      </c>
      <c r="M314" s="753" t="s">
        <v>1199</v>
      </c>
      <c r="N314" s="764" t="s">
        <v>1128</v>
      </c>
      <c r="O314" s="753" t="s">
        <v>1128</v>
      </c>
      <c r="P314" s="753" t="s">
        <v>1134</v>
      </c>
      <c r="Q314" s="753" t="s">
        <v>1120</v>
      </c>
      <c r="R314" s="753" t="s">
        <v>1120</v>
      </c>
      <c r="S314" s="755">
        <v>2</v>
      </c>
      <c r="T314" s="763">
        <v>2.1</v>
      </c>
      <c r="U314" s="771">
        <v>41456</v>
      </c>
      <c r="V314" s="772">
        <v>41791</v>
      </c>
      <c r="W314" s="733">
        <v>5</v>
      </c>
      <c r="X314" s="1081"/>
      <c r="Y314" s="1082">
        <v>18000</v>
      </c>
      <c r="Z314" s="1081">
        <f t="shared" si="40"/>
        <v>18000</v>
      </c>
      <c r="AA314" s="868"/>
      <c r="AB314" s="868">
        <v>18000</v>
      </c>
      <c r="AC314" s="868"/>
      <c r="AD314" s="868"/>
      <c r="AE314" s="868"/>
      <c r="AF314" s="868"/>
      <c r="AG314" s="868"/>
      <c r="AH314" s="868"/>
      <c r="AI314" s="868"/>
      <c r="AJ314" s="868"/>
      <c r="AK314" s="868"/>
      <c r="AL314" s="868"/>
      <c r="AM314" s="868">
        <f t="shared" si="41"/>
        <v>18000</v>
      </c>
      <c r="AN314" s="1029">
        <f t="shared" si="42"/>
        <v>0</v>
      </c>
      <c r="AO314" s="915"/>
      <c r="AP314" s="868"/>
      <c r="AQ314" s="704"/>
      <c r="AR314" s="704"/>
      <c r="AS314" s="704"/>
      <c r="AT314" s="704"/>
      <c r="AU314" s="704"/>
      <c r="AV314" s="704"/>
      <c r="AW314" s="704"/>
      <c r="AX314" s="704"/>
      <c r="AY314" s="704"/>
      <c r="AZ314" s="704"/>
      <c r="BA314" s="704"/>
      <c r="BB314" s="704"/>
      <c r="BC314" s="704"/>
      <c r="BD314" s="704"/>
      <c r="BE314" s="704"/>
      <c r="BF314" s="704"/>
      <c r="BG314" s="704"/>
      <c r="BH314" s="704"/>
      <c r="BI314" s="704"/>
      <c r="BJ314" s="704"/>
      <c r="BK314" s="704"/>
      <c r="BL314" s="704"/>
      <c r="BM314" s="704"/>
      <c r="BN314" s="704"/>
      <c r="BO314" s="704"/>
      <c r="BP314" s="704"/>
      <c r="BQ314" s="704"/>
      <c r="BR314" s="704"/>
      <c r="BS314" s="704"/>
      <c r="BT314" s="704"/>
      <c r="BU314" s="704"/>
      <c r="BV314" s="704"/>
      <c r="BW314" s="704"/>
      <c r="BX314" s="704"/>
      <c r="BY314" s="704"/>
      <c r="BZ314" s="704"/>
      <c r="CA314" s="704"/>
      <c r="CB314" s="704"/>
      <c r="CC314" s="704"/>
      <c r="CD314" s="704"/>
      <c r="CE314" s="704"/>
      <c r="CF314" s="704"/>
      <c r="CG314" s="704"/>
      <c r="CH314" s="704"/>
      <c r="CI314" s="704"/>
      <c r="CJ314" s="704"/>
      <c r="CK314" s="704"/>
      <c r="CL314" s="704"/>
      <c r="CM314" s="704"/>
      <c r="CN314" s="704"/>
      <c r="CO314" s="704"/>
      <c r="CP314" s="704"/>
      <c r="CQ314" s="704"/>
      <c r="CR314" s="704"/>
      <c r="CS314" s="704"/>
      <c r="CT314" s="704"/>
      <c r="CU314" s="704"/>
      <c r="CV314" s="704"/>
      <c r="CW314" s="704"/>
      <c r="CX314" s="704"/>
      <c r="CY314" s="704"/>
      <c r="CZ314" s="704"/>
      <c r="DA314" s="704"/>
      <c r="DB314" s="704"/>
      <c r="DC314" s="704"/>
      <c r="DD314" s="704"/>
      <c r="DE314" s="704"/>
      <c r="DF314" s="704"/>
      <c r="DG314" s="704"/>
      <c r="DH314" s="704"/>
      <c r="DI314" s="704"/>
      <c r="DJ314" s="704"/>
      <c r="DK314" s="704"/>
      <c r="DL314" s="704"/>
      <c r="DM314" s="704"/>
      <c r="DN314" s="704"/>
      <c r="DO314" s="704"/>
      <c r="DP314" s="704"/>
      <c r="DQ314" s="704"/>
      <c r="DR314" s="704"/>
      <c r="DS314" s="704"/>
      <c r="DT314" s="704"/>
      <c r="DU314" s="704"/>
      <c r="DV314" s="704"/>
      <c r="DW314" s="704"/>
      <c r="DX314" s="704"/>
      <c r="DY314" s="704"/>
      <c r="DZ314" s="704"/>
      <c r="EA314" s="704"/>
      <c r="EB314" s="704"/>
      <c r="EC314" s="704"/>
      <c r="ED314" s="704"/>
      <c r="EE314" s="704"/>
      <c r="EF314" s="704"/>
      <c r="EG314" s="704"/>
      <c r="EH314" s="704"/>
      <c r="EI314" s="704"/>
      <c r="EJ314" s="704"/>
      <c r="EK314" s="704"/>
      <c r="EL314" s="704"/>
      <c r="EM314" s="704"/>
      <c r="EN314" s="704"/>
      <c r="EO314" s="704"/>
      <c r="EP314" s="704"/>
      <c r="EQ314" s="704"/>
      <c r="ER314" s="704"/>
      <c r="ES314" s="704"/>
      <c r="ET314" s="704"/>
      <c r="EU314" s="704"/>
      <c r="EV314" s="704"/>
      <c r="EW314" s="704"/>
      <c r="EX314" s="704"/>
      <c r="EY314" s="704"/>
      <c r="EZ314" s="704"/>
      <c r="FA314" s="704"/>
      <c r="FB314" s="704"/>
      <c r="FC314" s="704"/>
      <c r="FD314" s="704"/>
      <c r="FE314" s="704"/>
      <c r="FF314" s="704"/>
      <c r="FG314" s="704"/>
      <c r="FH314" s="704"/>
      <c r="FI314" s="704"/>
      <c r="FJ314" s="704"/>
      <c r="FK314" s="1035"/>
      <c r="FL314" s="704"/>
      <c r="FM314" s="704"/>
      <c r="FN314" s="704"/>
      <c r="FO314" s="704"/>
      <c r="FP314" s="704"/>
      <c r="FQ314" s="704"/>
      <c r="FR314" s="704"/>
      <c r="FS314" s="704"/>
      <c r="FT314" s="704"/>
      <c r="FU314" s="704"/>
      <c r="FV314" s="704"/>
      <c r="FW314" s="704"/>
      <c r="FX314" s="704"/>
      <c r="FY314" s="704"/>
      <c r="FZ314" s="704"/>
      <c r="GA314" s="704"/>
      <c r="GB314" s="704"/>
      <c r="GC314" s="704"/>
      <c r="GD314" s="704"/>
      <c r="GE314" s="704"/>
      <c r="GF314" s="704"/>
      <c r="GG314" s="704"/>
      <c r="GH314" s="704"/>
      <c r="GI314" s="704"/>
      <c r="GJ314" s="704"/>
      <c r="GK314" s="704"/>
      <c r="GL314" s="704"/>
      <c r="GM314" s="704"/>
      <c r="GN314" s="704"/>
      <c r="GO314" s="704"/>
      <c r="GP314" s="704"/>
      <c r="GQ314" s="704"/>
      <c r="GR314" s="704"/>
      <c r="GS314" s="704"/>
      <c r="GT314" s="704"/>
      <c r="GU314" s="704"/>
      <c r="GV314" s="706"/>
      <c r="GW314" s="706"/>
      <c r="GX314" s="706"/>
      <c r="GY314" s="706"/>
      <c r="GZ314" s="706"/>
      <c r="HA314" s="706"/>
      <c r="HB314" s="706"/>
      <c r="HC314" s="706"/>
      <c r="HD314" s="706"/>
      <c r="HE314" s="706"/>
      <c r="HF314" s="706"/>
      <c r="HG314" s="706"/>
      <c r="HH314" s="706"/>
      <c r="HI314" s="706"/>
      <c r="HJ314" s="706"/>
      <c r="HK314" s="706"/>
      <c r="HL314" s="706"/>
      <c r="HM314" s="706"/>
      <c r="HN314" s="706"/>
      <c r="HO314" s="706"/>
      <c r="HP314" s="706"/>
      <c r="HQ314" s="706"/>
      <c r="HR314" s="706"/>
      <c r="HV314" s="706"/>
      <c r="HW314" s="706"/>
      <c r="HX314" s="706"/>
      <c r="HY314" s="706"/>
      <c r="HZ314" s="706"/>
      <c r="IA314" s="706"/>
      <c r="IB314" s="706"/>
      <c r="IC314" s="706"/>
    </row>
    <row r="315" spans="1:243" s="1034" customFormat="1" ht="27" customHeight="1" x14ac:dyDescent="0.25">
      <c r="A315" s="1122">
        <v>176</v>
      </c>
      <c r="B315" s="694" t="s">
        <v>1352</v>
      </c>
      <c r="C315" s="696">
        <v>267</v>
      </c>
      <c r="D315" s="697">
        <v>636</v>
      </c>
      <c r="E315" s="707">
        <v>1</v>
      </c>
      <c r="F315" s="696" t="s">
        <v>1123</v>
      </c>
      <c r="G315" s="696" t="s">
        <v>1589</v>
      </c>
      <c r="H315" s="767" t="s">
        <v>1112</v>
      </c>
      <c r="I315" s="752" t="s">
        <v>1113</v>
      </c>
      <c r="J315" s="761" t="s">
        <v>1135</v>
      </c>
      <c r="K315" s="753" t="s">
        <v>1115</v>
      </c>
      <c r="L315" s="753" t="s">
        <v>1124</v>
      </c>
      <c r="M315" s="753" t="s">
        <v>1199</v>
      </c>
      <c r="N315" s="764" t="s">
        <v>1128</v>
      </c>
      <c r="O315" s="753" t="s">
        <v>1128</v>
      </c>
      <c r="P315" s="753" t="s">
        <v>1202</v>
      </c>
      <c r="Q315" s="753" t="s">
        <v>1120</v>
      </c>
      <c r="R315" s="753" t="s">
        <v>1120</v>
      </c>
      <c r="S315" s="755">
        <v>2</v>
      </c>
      <c r="T315" s="769">
        <v>2.1</v>
      </c>
      <c r="U315" s="771">
        <v>41456</v>
      </c>
      <c r="V315" s="772">
        <v>41791</v>
      </c>
      <c r="W315" s="874">
        <v>5</v>
      </c>
      <c r="X315" s="1081"/>
      <c r="Y315" s="1082">
        <v>6500</v>
      </c>
      <c r="Z315" s="1081">
        <f t="shared" si="40"/>
        <v>6500</v>
      </c>
      <c r="AA315" s="868"/>
      <c r="AB315" s="868">
        <v>6500</v>
      </c>
      <c r="AC315" s="868"/>
      <c r="AD315" s="868"/>
      <c r="AE315" s="868"/>
      <c r="AF315" s="868"/>
      <c r="AG315" s="868"/>
      <c r="AH315" s="868"/>
      <c r="AI315" s="868"/>
      <c r="AJ315" s="868"/>
      <c r="AK315" s="868"/>
      <c r="AL315" s="868"/>
      <c r="AM315" s="868">
        <f t="shared" si="41"/>
        <v>6500</v>
      </c>
      <c r="AN315" s="1029">
        <f t="shared" si="42"/>
        <v>0</v>
      </c>
      <c r="AO315" s="868"/>
      <c r="AP315" s="868"/>
      <c r="AQ315" s="704"/>
      <c r="AR315" s="704"/>
      <c r="AS315" s="704"/>
      <c r="AT315" s="704"/>
      <c r="AU315" s="704"/>
      <c r="AV315" s="704"/>
      <c r="AW315" s="704"/>
      <c r="AX315" s="704"/>
      <c r="AY315" s="704"/>
      <c r="AZ315" s="704"/>
      <c r="BA315" s="704"/>
      <c r="BB315" s="704"/>
      <c r="BC315" s="704"/>
      <c r="BD315" s="704"/>
      <c r="BE315" s="704"/>
      <c r="BF315" s="704"/>
      <c r="BG315" s="704"/>
      <c r="BH315" s="704"/>
      <c r="BI315" s="704"/>
      <c r="BJ315" s="704"/>
      <c r="BK315" s="704"/>
      <c r="BL315" s="704"/>
      <c r="BM315" s="704"/>
      <c r="BN315" s="704"/>
      <c r="BO315" s="704"/>
      <c r="BP315" s="704"/>
      <c r="BQ315" s="704"/>
      <c r="BR315" s="704"/>
      <c r="BS315" s="704"/>
      <c r="BT315" s="704"/>
      <c r="BU315" s="704"/>
      <c r="BV315" s="704"/>
      <c r="BW315" s="704"/>
      <c r="BX315" s="704"/>
      <c r="BY315" s="704"/>
      <c r="BZ315" s="704"/>
      <c r="CA315" s="704"/>
      <c r="CB315" s="704"/>
      <c r="CC315" s="704"/>
      <c r="CD315" s="704"/>
      <c r="CE315" s="704"/>
      <c r="CF315" s="704"/>
      <c r="CG315" s="704"/>
      <c r="CH315" s="704"/>
      <c r="CI315" s="704"/>
      <c r="CJ315" s="704"/>
      <c r="CK315" s="704"/>
      <c r="CL315" s="704"/>
      <c r="CM315" s="704"/>
      <c r="CN315" s="704"/>
      <c r="CO315" s="704"/>
      <c r="CP315" s="704"/>
      <c r="CQ315" s="704"/>
      <c r="CR315" s="704"/>
      <c r="CS315" s="704"/>
      <c r="CT315" s="704"/>
      <c r="CU315" s="704"/>
      <c r="CV315" s="704"/>
      <c r="CW315" s="704"/>
      <c r="CX315" s="704"/>
      <c r="CY315" s="704"/>
      <c r="CZ315" s="704"/>
      <c r="DA315" s="704"/>
      <c r="DB315" s="704"/>
      <c r="DC315" s="704"/>
      <c r="DD315" s="704"/>
      <c r="DE315" s="704"/>
      <c r="DF315" s="704"/>
      <c r="DG315" s="704"/>
      <c r="DH315" s="704"/>
      <c r="DI315" s="704"/>
      <c r="DJ315" s="704"/>
      <c r="DK315" s="704"/>
      <c r="DL315" s="704"/>
      <c r="DM315" s="704"/>
      <c r="DN315" s="704"/>
      <c r="DO315" s="704"/>
      <c r="DP315" s="704"/>
      <c r="DQ315" s="706"/>
      <c r="DR315" s="706"/>
      <c r="DS315" s="706"/>
      <c r="DT315" s="706"/>
      <c r="DU315" s="706"/>
      <c r="DV315" s="706"/>
      <c r="DW315" s="706"/>
      <c r="DX315" s="706"/>
      <c r="DY315" s="706"/>
      <c r="DZ315" s="706"/>
      <c r="EA315" s="706"/>
      <c r="EB315" s="706"/>
      <c r="EC315" s="704"/>
      <c r="ED315" s="704"/>
      <c r="EE315" s="704"/>
      <c r="EF315" s="704"/>
      <c r="EG315" s="704"/>
      <c r="EH315" s="704"/>
      <c r="EI315" s="704"/>
      <c r="EJ315" s="704"/>
      <c r="EK315" s="704"/>
      <c r="EL315" s="704"/>
      <c r="EM315" s="704"/>
      <c r="EN315" s="704"/>
      <c r="EO315" s="704"/>
      <c r="EP315" s="704"/>
      <c r="EQ315" s="704"/>
      <c r="ER315" s="704"/>
      <c r="ES315" s="704"/>
      <c r="ET315" s="704"/>
      <c r="EU315" s="704"/>
      <c r="EV315" s="704"/>
      <c r="EW315" s="704"/>
      <c r="EX315" s="704"/>
      <c r="EY315" s="704"/>
      <c r="EZ315" s="704"/>
      <c r="FA315" s="704"/>
      <c r="FB315" s="704"/>
      <c r="FC315" s="704"/>
      <c r="FD315" s="704"/>
      <c r="FE315" s="704"/>
      <c r="FF315" s="704"/>
      <c r="FG315" s="704"/>
      <c r="FH315" s="704"/>
      <c r="FI315" s="704"/>
      <c r="FJ315" s="704"/>
      <c r="FK315" s="706"/>
      <c r="FL315" s="706"/>
      <c r="FM315" s="706"/>
      <c r="FN315" s="706"/>
      <c r="FO315" s="706"/>
      <c r="FP315" s="706"/>
      <c r="FQ315" s="706"/>
      <c r="FR315" s="706"/>
      <c r="FS315" s="706"/>
      <c r="FT315" s="706"/>
      <c r="FU315" s="706"/>
      <c r="FV315" s="706"/>
      <c r="FW315" s="706"/>
      <c r="FX315" s="706"/>
      <c r="FY315" s="706"/>
      <c r="FZ315" s="706"/>
      <c r="GA315" s="706"/>
      <c r="GB315" s="706"/>
      <c r="GC315" s="706"/>
      <c r="GD315" s="706"/>
      <c r="GE315" s="706"/>
      <c r="GF315" s="706"/>
      <c r="GG315" s="706"/>
      <c r="GH315" s="706"/>
      <c r="GI315" s="706"/>
      <c r="HV315" s="706"/>
      <c r="HW315" s="706"/>
      <c r="HX315" s="706"/>
      <c r="HY315" s="706"/>
      <c r="HZ315" s="706"/>
      <c r="IA315" s="706"/>
      <c r="IB315" s="706"/>
      <c r="IC315" s="706"/>
    </row>
    <row r="316" spans="1:243" s="1034" customFormat="1" ht="27" customHeight="1" x14ac:dyDescent="0.25">
      <c r="A316" s="691">
        <v>177</v>
      </c>
      <c r="B316" s="694" t="s">
        <v>1352</v>
      </c>
      <c r="C316" s="708">
        <v>270</v>
      </c>
      <c r="D316" s="697">
        <v>536</v>
      </c>
      <c r="E316" s="707">
        <v>1</v>
      </c>
      <c r="F316" s="696" t="s">
        <v>1387</v>
      </c>
      <c r="G316" s="696" t="s">
        <v>1420</v>
      </c>
      <c r="H316" s="767" t="s">
        <v>1112</v>
      </c>
      <c r="I316" s="767" t="s">
        <v>1113</v>
      </c>
      <c r="J316" s="753" t="s">
        <v>1135</v>
      </c>
      <c r="K316" s="761" t="s">
        <v>1115</v>
      </c>
      <c r="L316" s="753" t="s">
        <v>1124</v>
      </c>
      <c r="M316" s="753" t="s">
        <v>1199</v>
      </c>
      <c r="N316" s="753" t="s">
        <v>1128</v>
      </c>
      <c r="O316" s="753" t="s">
        <v>1128</v>
      </c>
      <c r="P316" s="753" t="s">
        <v>1200</v>
      </c>
      <c r="Q316" s="753" t="s">
        <v>1120</v>
      </c>
      <c r="R316" s="753" t="s">
        <v>1120</v>
      </c>
      <c r="S316" s="755">
        <v>2</v>
      </c>
      <c r="T316" s="769">
        <v>2.6</v>
      </c>
      <c r="U316" s="771">
        <v>41456</v>
      </c>
      <c r="V316" s="772">
        <v>41791</v>
      </c>
      <c r="W316" s="874">
        <v>5</v>
      </c>
      <c r="X316" s="1081">
        <v>27000</v>
      </c>
      <c r="Y316" s="1081"/>
      <c r="Z316" s="1081">
        <f t="shared" si="40"/>
        <v>27000</v>
      </c>
      <c r="AA316" s="868"/>
      <c r="AB316" s="868"/>
      <c r="AC316" s="868"/>
      <c r="AD316" s="868"/>
      <c r="AE316" s="868"/>
      <c r="AF316" s="868">
        <v>27000</v>
      </c>
      <c r="AG316" s="868"/>
      <c r="AH316" s="868"/>
      <c r="AI316" s="868"/>
      <c r="AJ316" s="868"/>
      <c r="AK316" s="868"/>
      <c r="AL316" s="868"/>
      <c r="AM316" s="868">
        <f t="shared" si="41"/>
        <v>27000</v>
      </c>
      <c r="AN316" s="1029">
        <f t="shared" si="42"/>
        <v>0</v>
      </c>
      <c r="AO316" s="915"/>
      <c r="AP316" s="868"/>
      <c r="AQ316" s="706"/>
      <c r="AR316" s="706"/>
      <c r="AS316" s="706"/>
      <c r="AT316" s="706"/>
      <c r="AU316" s="706"/>
      <c r="AV316" s="706"/>
      <c r="AW316" s="706"/>
      <c r="AX316" s="706"/>
      <c r="AY316" s="706"/>
      <c r="AZ316" s="706"/>
      <c r="BA316" s="706"/>
      <c r="BB316" s="706"/>
      <c r="BC316" s="706"/>
      <c r="BD316" s="706"/>
      <c r="BE316" s="706"/>
      <c r="BF316" s="706"/>
      <c r="BG316" s="706"/>
      <c r="BH316" s="706"/>
      <c r="BI316" s="706"/>
      <c r="BJ316" s="706"/>
      <c r="BK316" s="706"/>
      <c r="BL316" s="706"/>
      <c r="BM316" s="706"/>
      <c r="BN316" s="706"/>
      <c r="BO316" s="706"/>
      <c r="BP316" s="706"/>
      <c r="BQ316" s="706"/>
      <c r="BR316" s="706"/>
      <c r="BS316" s="706"/>
      <c r="BT316" s="706"/>
      <c r="BU316" s="706"/>
      <c r="BV316" s="706"/>
      <c r="BW316" s="706"/>
      <c r="BX316" s="706"/>
      <c r="BY316" s="706"/>
      <c r="BZ316" s="706"/>
      <c r="CA316" s="706"/>
      <c r="CB316" s="706"/>
      <c r="CC316" s="706"/>
      <c r="CD316" s="706"/>
      <c r="CE316" s="706"/>
      <c r="CF316" s="706"/>
      <c r="CG316" s="706"/>
      <c r="CH316" s="706"/>
      <c r="CI316" s="706"/>
      <c r="CJ316" s="706"/>
      <c r="CK316" s="706"/>
      <c r="CL316" s="706"/>
      <c r="CM316" s="706"/>
      <c r="CN316" s="706"/>
      <c r="CO316" s="706"/>
      <c r="CP316" s="706"/>
      <c r="CQ316" s="706"/>
      <c r="CR316" s="706"/>
      <c r="CS316" s="706"/>
      <c r="CT316" s="706"/>
      <c r="CU316" s="706"/>
      <c r="CV316" s="706"/>
      <c r="CW316" s="706"/>
      <c r="CX316" s="706"/>
      <c r="CY316" s="706"/>
      <c r="CZ316" s="706"/>
      <c r="DA316" s="706"/>
      <c r="DB316" s="706"/>
      <c r="DC316" s="706"/>
      <c r="DD316" s="706"/>
      <c r="DE316" s="706"/>
      <c r="DF316" s="706"/>
      <c r="DG316" s="706"/>
      <c r="DH316" s="706"/>
      <c r="DI316" s="706"/>
      <c r="DJ316" s="706"/>
      <c r="DK316" s="706"/>
      <c r="DL316" s="706"/>
      <c r="DM316" s="706"/>
      <c r="DN316" s="706"/>
      <c r="DO316" s="706"/>
      <c r="DP316" s="706"/>
      <c r="DQ316" s="706"/>
      <c r="DR316" s="706"/>
      <c r="DS316" s="706"/>
      <c r="DT316" s="706"/>
      <c r="DU316" s="706"/>
      <c r="DV316" s="706"/>
      <c r="DW316" s="706"/>
      <c r="DX316" s="706"/>
      <c r="DY316" s="706"/>
      <c r="DZ316" s="706"/>
      <c r="EA316" s="706"/>
      <c r="EB316" s="706"/>
      <c r="EC316" s="706"/>
      <c r="ED316" s="704"/>
      <c r="EE316" s="704"/>
      <c r="EF316" s="706"/>
      <c r="EG316" s="706"/>
      <c r="EH316" s="706"/>
      <c r="EI316" s="706"/>
      <c r="EJ316" s="706"/>
      <c r="EK316" s="706"/>
      <c r="EL316" s="706"/>
      <c r="EM316" s="706"/>
      <c r="EN316" s="706"/>
      <c r="EO316" s="706"/>
      <c r="EP316" s="706"/>
      <c r="EQ316" s="706"/>
      <c r="ER316" s="706"/>
      <c r="ES316" s="706"/>
      <c r="ET316" s="706"/>
      <c r="EU316" s="706"/>
      <c r="EV316" s="706"/>
      <c r="EW316" s="706"/>
      <c r="EX316" s="706"/>
      <c r="EY316" s="706"/>
      <c r="EZ316" s="706"/>
      <c r="FA316" s="706"/>
      <c r="FB316" s="706"/>
      <c r="FC316" s="706"/>
      <c r="FD316" s="706"/>
      <c r="FE316" s="706"/>
      <c r="FF316" s="706"/>
      <c r="FG316" s="706"/>
      <c r="FH316" s="706"/>
      <c r="FI316" s="706"/>
      <c r="FJ316" s="704"/>
      <c r="FK316" s="1035"/>
      <c r="FL316" s="704"/>
      <c r="FM316" s="704"/>
      <c r="FN316" s="704"/>
      <c r="FO316" s="704"/>
      <c r="FP316" s="704"/>
      <c r="FQ316" s="704"/>
      <c r="FR316" s="704"/>
      <c r="FS316" s="704"/>
      <c r="FT316" s="704"/>
      <c r="FU316" s="704"/>
      <c r="FV316" s="704"/>
      <c r="FW316" s="704"/>
      <c r="FX316" s="704"/>
      <c r="FY316" s="704"/>
      <c r="FZ316" s="704"/>
      <c r="GA316" s="704"/>
      <c r="GB316" s="704"/>
      <c r="GC316" s="704"/>
      <c r="GD316" s="704"/>
      <c r="GE316" s="704"/>
      <c r="GF316" s="704"/>
      <c r="GG316" s="704"/>
      <c r="GH316" s="704"/>
      <c r="GI316" s="704"/>
      <c r="GJ316" s="704"/>
      <c r="GK316" s="704"/>
      <c r="GL316" s="704"/>
      <c r="GM316" s="704"/>
      <c r="GN316" s="704"/>
      <c r="GO316" s="704"/>
      <c r="GP316" s="704"/>
      <c r="GQ316" s="704"/>
      <c r="GR316" s="704"/>
      <c r="GS316" s="704"/>
      <c r="GT316" s="704"/>
      <c r="GU316" s="704"/>
      <c r="GV316" s="706"/>
      <c r="GW316" s="706"/>
      <c r="GX316" s="706"/>
      <c r="GY316" s="706"/>
      <c r="GZ316" s="706"/>
      <c r="HA316" s="706"/>
      <c r="HB316" s="706"/>
      <c r="HC316" s="706"/>
      <c r="HD316" s="706"/>
      <c r="HE316" s="706"/>
      <c r="HF316" s="706"/>
      <c r="HG316" s="706"/>
      <c r="HH316" s="706"/>
      <c r="HI316" s="706"/>
      <c r="HJ316" s="706"/>
      <c r="HK316" s="706"/>
      <c r="HL316" s="706"/>
      <c r="HM316" s="706"/>
      <c r="HN316" s="706"/>
      <c r="HO316" s="706"/>
      <c r="HP316" s="706"/>
      <c r="HQ316" s="704"/>
      <c r="HR316" s="704"/>
    </row>
    <row r="317" spans="1:243" s="1034" customFormat="1" ht="27" customHeight="1" x14ac:dyDescent="0.25">
      <c r="A317" s="691">
        <v>318</v>
      </c>
      <c r="B317" s="694" t="s">
        <v>1352</v>
      </c>
      <c r="C317" s="696">
        <v>270</v>
      </c>
      <c r="D317" s="697">
        <v>600</v>
      </c>
      <c r="E317" s="707">
        <v>38</v>
      </c>
      <c r="F317" s="696" t="s">
        <v>1387</v>
      </c>
      <c r="G317" s="696" t="s">
        <v>1612</v>
      </c>
      <c r="H317" s="761" t="s">
        <v>1127</v>
      </c>
      <c r="I317" s="767" t="s">
        <v>1113</v>
      </c>
      <c r="J317" s="761" t="s">
        <v>1135</v>
      </c>
      <c r="K317" s="761" t="s">
        <v>1151</v>
      </c>
      <c r="L317" s="753" t="s">
        <v>1124</v>
      </c>
      <c r="M317" s="753" t="s">
        <v>1199</v>
      </c>
      <c r="N317" s="753" t="s">
        <v>1128</v>
      </c>
      <c r="O317" s="753" t="s">
        <v>1128</v>
      </c>
      <c r="P317" s="777" t="s">
        <v>1200</v>
      </c>
      <c r="Q317" s="753" t="s">
        <v>1120</v>
      </c>
      <c r="R317" s="753" t="s">
        <v>1120</v>
      </c>
      <c r="S317" s="755">
        <v>2</v>
      </c>
      <c r="T317" s="769">
        <v>2.6</v>
      </c>
      <c r="U317" s="771">
        <v>41456</v>
      </c>
      <c r="V317" s="772">
        <v>41791</v>
      </c>
      <c r="W317" s="874">
        <v>5</v>
      </c>
      <c r="X317" s="1081">
        <v>2630000</v>
      </c>
      <c r="Y317" s="1081"/>
      <c r="Z317" s="1081">
        <f t="shared" si="40"/>
        <v>2630000</v>
      </c>
      <c r="AA317" s="868"/>
      <c r="AB317" s="868"/>
      <c r="AC317" s="868"/>
      <c r="AD317" s="868"/>
      <c r="AE317" s="868">
        <v>2630000</v>
      </c>
      <c r="AF317" s="868"/>
      <c r="AG317" s="868"/>
      <c r="AH317" s="868"/>
      <c r="AI317" s="868"/>
      <c r="AJ317" s="868"/>
      <c r="AK317" s="868"/>
      <c r="AL317" s="868"/>
      <c r="AM317" s="868">
        <f t="shared" si="41"/>
        <v>2630000</v>
      </c>
      <c r="AN317" s="1029">
        <f t="shared" si="42"/>
        <v>0</v>
      </c>
      <c r="AO317" s="915"/>
      <c r="AP317" s="868"/>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c r="CB317" s="706"/>
      <c r="CC317" s="706"/>
      <c r="CD317" s="706"/>
      <c r="CE317" s="706"/>
      <c r="CF317" s="706"/>
      <c r="CG317" s="706"/>
      <c r="CH317" s="706"/>
      <c r="CI317" s="706"/>
      <c r="CJ317" s="706"/>
      <c r="CK317" s="706"/>
      <c r="CL317" s="706"/>
      <c r="CM317" s="706"/>
      <c r="CN317" s="706"/>
      <c r="CO317" s="706"/>
      <c r="CP317" s="706"/>
      <c r="CQ317" s="706"/>
      <c r="CR317" s="706"/>
      <c r="CS317" s="706"/>
      <c r="CT317" s="706"/>
      <c r="CU317" s="706"/>
      <c r="CV317" s="706"/>
      <c r="CW317" s="706"/>
      <c r="CX317" s="706"/>
      <c r="CY317" s="706"/>
      <c r="CZ317" s="706"/>
      <c r="DA317" s="706"/>
      <c r="DB317" s="706"/>
      <c r="DC317" s="706"/>
      <c r="DD317" s="706"/>
      <c r="DE317" s="706"/>
      <c r="DF317" s="706"/>
      <c r="DG317" s="706"/>
      <c r="DH317" s="706"/>
      <c r="DI317" s="706"/>
      <c r="DJ317" s="706"/>
      <c r="DK317" s="706"/>
      <c r="DL317" s="706"/>
      <c r="DM317" s="706"/>
      <c r="DN317" s="706"/>
      <c r="DO317" s="706"/>
      <c r="DP317" s="706"/>
      <c r="DQ317" s="706"/>
      <c r="DR317" s="706"/>
      <c r="DS317" s="706"/>
      <c r="DT317" s="706"/>
      <c r="DU317" s="706"/>
      <c r="DV317" s="706"/>
      <c r="DW317" s="706"/>
      <c r="DX317" s="706"/>
      <c r="DY317" s="706"/>
      <c r="DZ317" s="706"/>
      <c r="EA317" s="706"/>
      <c r="EB317" s="706"/>
      <c r="EC317" s="706"/>
      <c r="ED317" s="704"/>
      <c r="EE317" s="704"/>
      <c r="EF317" s="706"/>
      <c r="EG317" s="706"/>
      <c r="EH317" s="706"/>
      <c r="EI317" s="706"/>
      <c r="EJ317" s="706"/>
      <c r="EK317" s="706"/>
      <c r="EL317" s="706"/>
      <c r="EM317" s="706"/>
      <c r="EN317" s="706"/>
      <c r="EO317" s="706"/>
      <c r="EP317" s="706"/>
      <c r="EQ317" s="706"/>
      <c r="ER317" s="706"/>
      <c r="ES317" s="706"/>
      <c r="ET317" s="706"/>
      <c r="EU317" s="706"/>
      <c r="EV317" s="706"/>
      <c r="EW317" s="706"/>
      <c r="EX317" s="706"/>
      <c r="EY317" s="706"/>
      <c r="EZ317" s="706"/>
      <c r="FA317" s="706"/>
      <c r="FB317" s="706"/>
      <c r="FC317" s="706"/>
      <c r="FD317" s="706"/>
      <c r="FE317" s="706"/>
      <c r="FF317" s="706"/>
      <c r="FG317" s="706"/>
      <c r="FH317" s="706"/>
      <c r="FI317" s="706"/>
      <c r="FJ317" s="704"/>
      <c r="FK317" s="1035"/>
      <c r="FL317" s="704"/>
      <c r="FM317" s="704"/>
      <c r="FN317" s="704"/>
      <c r="FO317" s="704"/>
      <c r="FP317" s="704"/>
      <c r="FQ317" s="704"/>
      <c r="FR317" s="704"/>
      <c r="FS317" s="704"/>
      <c r="FT317" s="704"/>
      <c r="FU317" s="704"/>
      <c r="FV317" s="704"/>
      <c r="FW317" s="704"/>
      <c r="FX317" s="704"/>
      <c r="FY317" s="704"/>
      <c r="FZ317" s="704"/>
      <c r="GA317" s="704"/>
      <c r="GB317" s="704"/>
      <c r="GC317" s="704"/>
      <c r="GD317" s="704"/>
      <c r="GE317" s="704"/>
      <c r="GF317" s="704"/>
      <c r="GG317" s="704"/>
      <c r="GH317" s="704"/>
      <c r="GI317" s="704"/>
      <c r="GJ317" s="704"/>
      <c r="GK317" s="704"/>
      <c r="GL317" s="704"/>
      <c r="GM317" s="704"/>
      <c r="GN317" s="704"/>
      <c r="GO317" s="704"/>
      <c r="GP317" s="704"/>
      <c r="GQ317" s="704"/>
      <c r="GR317" s="704"/>
      <c r="GS317" s="704"/>
      <c r="GT317" s="704"/>
      <c r="GU317" s="704"/>
      <c r="GV317" s="704"/>
      <c r="GW317" s="704"/>
      <c r="GX317" s="704"/>
      <c r="GY317" s="704"/>
      <c r="GZ317" s="704"/>
      <c r="HA317" s="704"/>
      <c r="HB317" s="704"/>
      <c r="HC317" s="704"/>
      <c r="HD317" s="704"/>
      <c r="HE317" s="704"/>
      <c r="HF317" s="704"/>
      <c r="HG317" s="704"/>
      <c r="HH317" s="704"/>
      <c r="HI317" s="704"/>
      <c r="HJ317" s="704"/>
      <c r="HK317" s="704"/>
      <c r="HL317" s="704"/>
      <c r="HM317" s="704"/>
      <c r="HN317" s="704"/>
      <c r="HO317" s="704"/>
      <c r="HP317" s="704"/>
      <c r="HQ317" s="706"/>
      <c r="HR317" s="706"/>
      <c r="HV317" s="706"/>
      <c r="HW317" s="706"/>
      <c r="HX317" s="706"/>
      <c r="HY317" s="706"/>
      <c r="HZ317" s="706"/>
      <c r="IA317" s="706"/>
      <c r="IB317" s="706"/>
      <c r="IC317" s="706"/>
    </row>
    <row r="318" spans="1:243" s="1034" customFormat="1" ht="27" customHeight="1" x14ac:dyDescent="0.25">
      <c r="A318" s="1122">
        <v>320</v>
      </c>
      <c r="B318" s="694" t="s">
        <v>1352</v>
      </c>
      <c r="C318" s="696">
        <v>270</v>
      </c>
      <c r="D318" s="697">
        <v>650</v>
      </c>
      <c r="E318" s="707">
        <v>30</v>
      </c>
      <c r="F318" s="696" t="s">
        <v>1201</v>
      </c>
      <c r="G318" s="696" t="s">
        <v>1590</v>
      </c>
      <c r="H318" s="761" t="s">
        <v>1127</v>
      </c>
      <c r="I318" s="767" t="s">
        <v>1113</v>
      </c>
      <c r="J318" s="761" t="s">
        <v>1135</v>
      </c>
      <c r="K318" s="761" t="s">
        <v>1151</v>
      </c>
      <c r="L318" s="753" t="s">
        <v>1124</v>
      </c>
      <c r="M318" s="753" t="s">
        <v>1199</v>
      </c>
      <c r="N318" s="764" t="s">
        <v>1128</v>
      </c>
      <c r="O318" s="753" t="s">
        <v>1128</v>
      </c>
      <c r="P318" s="753" t="s">
        <v>1202</v>
      </c>
      <c r="Q318" s="753" t="s">
        <v>1120</v>
      </c>
      <c r="R318" s="753" t="s">
        <v>1120</v>
      </c>
      <c r="S318" s="755">
        <v>2</v>
      </c>
      <c r="T318" s="769">
        <v>2.6</v>
      </c>
      <c r="U318" s="771">
        <v>41456</v>
      </c>
      <c r="V318" s="772">
        <v>41791</v>
      </c>
      <c r="W318" s="874">
        <v>5</v>
      </c>
      <c r="X318" s="1081">
        <v>30000</v>
      </c>
      <c r="Y318" s="1081"/>
      <c r="Z318" s="1081">
        <f t="shared" si="40"/>
        <v>30000</v>
      </c>
      <c r="AA318" s="868"/>
      <c r="AB318" s="868"/>
      <c r="AC318" s="868"/>
      <c r="AD318" s="868"/>
      <c r="AE318" s="868"/>
      <c r="AF318" s="868">
        <v>30000</v>
      </c>
      <c r="AG318" s="868"/>
      <c r="AH318" s="868"/>
      <c r="AI318" s="868"/>
      <c r="AJ318" s="868"/>
      <c r="AK318" s="868"/>
      <c r="AL318" s="868"/>
      <c r="AM318" s="868">
        <f t="shared" si="41"/>
        <v>30000</v>
      </c>
      <c r="AN318" s="1029">
        <f t="shared" si="42"/>
        <v>0</v>
      </c>
      <c r="AO318" s="915"/>
      <c r="AP318" s="868"/>
      <c r="AQ318" s="706"/>
      <c r="AR318" s="706"/>
      <c r="AS318" s="706"/>
      <c r="AT318" s="706"/>
      <c r="AU318" s="706"/>
      <c r="AV318" s="706"/>
      <c r="AW318" s="706"/>
      <c r="AX318" s="706"/>
      <c r="AY318" s="706"/>
      <c r="AZ318" s="706"/>
      <c r="BA318" s="706"/>
      <c r="BB318" s="706"/>
      <c r="BC318" s="706"/>
      <c r="BD318" s="706"/>
      <c r="BE318" s="706"/>
      <c r="BF318" s="706"/>
      <c r="BG318" s="706"/>
      <c r="BH318" s="706"/>
      <c r="BI318" s="706"/>
      <c r="BJ318" s="706"/>
      <c r="BK318" s="706"/>
      <c r="BL318" s="706"/>
      <c r="BM318" s="706"/>
      <c r="BN318" s="706"/>
      <c r="BO318" s="706"/>
      <c r="BP318" s="706"/>
      <c r="BQ318" s="706"/>
      <c r="BR318" s="706"/>
      <c r="BS318" s="706"/>
      <c r="BT318" s="706"/>
      <c r="BU318" s="706"/>
      <c r="BV318" s="706"/>
      <c r="BW318" s="706"/>
      <c r="BX318" s="706"/>
      <c r="BY318" s="706"/>
      <c r="BZ318" s="706"/>
      <c r="CA318" s="706"/>
      <c r="CB318" s="706"/>
      <c r="CC318" s="706"/>
      <c r="CD318" s="706"/>
      <c r="CE318" s="706"/>
      <c r="CF318" s="706"/>
      <c r="CG318" s="706"/>
      <c r="CH318" s="706"/>
      <c r="CI318" s="706"/>
      <c r="CJ318" s="706"/>
      <c r="CK318" s="706"/>
      <c r="CL318" s="706"/>
      <c r="CM318" s="706"/>
      <c r="CN318" s="706"/>
      <c r="CO318" s="706"/>
      <c r="CP318" s="706"/>
      <c r="CQ318" s="706"/>
      <c r="CR318" s="706"/>
      <c r="CS318" s="706"/>
      <c r="CT318" s="706"/>
      <c r="CU318" s="706"/>
      <c r="CV318" s="706"/>
      <c r="CW318" s="706"/>
      <c r="CX318" s="706"/>
      <c r="CY318" s="706"/>
      <c r="CZ318" s="706"/>
      <c r="DA318" s="706"/>
      <c r="DB318" s="706"/>
      <c r="DC318" s="706"/>
      <c r="DD318" s="706"/>
      <c r="DE318" s="706"/>
      <c r="DF318" s="706"/>
      <c r="DG318" s="706"/>
      <c r="DH318" s="706"/>
      <c r="DI318" s="706"/>
      <c r="DJ318" s="706"/>
      <c r="DK318" s="706"/>
      <c r="DL318" s="706"/>
      <c r="DM318" s="706"/>
      <c r="DN318" s="706"/>
      <c r="DO318" s="706"/>
      <c r="DP318" s="706"/>
      <c r="DQ318" s="706"/>
      <c r="DR318" s="706"/>
      <c r="DS318" s="706"/>
      <c r="DT318" s="706"/>
      <c r="DU318" s="706"/>
      <c r="DV318" s="706"/>
      <c r="DW318" s="706"/>
      <c r="DX318" s="706"/>
      <c r="DY318" s="706"/>
      <c r="DZ318" s="706"/>
      <c r="EA318" s="706"/>
      <c r="EB318" s="706"/>
      <c r="EC318" s="706"/>
      <c r="ED318" s="704"/>
      <c r="EE318" s="704"/>
      <c r="EF318" s="706"/>
      <c r="EG318" s="706"/>
      <c r="EH318" s="706"/>
      <c r="EI318" s="706"/>
      <c r="EJ318" s="706"/>
      <c r="EK318" s="706"/>
      <c r="EL318" s="706"/>
      <c r="EM318" s="706"/>
      <c r="EN318" s="706"/>
      <c r="EO318" s="706"/>
      <c r="EP318" s="706"/>
      <c r="EQ318" s="706"/>
      <c r="ER318" s="706"/>
      <c r="ES318" s="706"/>
      <c r="ET318" s="706"/>
      <c r="EU318" s="706"/>
      <c r="EV318" s="706"/>
      <c r="EW318" s="706"/>
      <c r="EX318" s="706"/>
      <c r="EY318" s="706"/>
      <c r="EZ318" s="706"/>
      <c r="FA318" s="706"/>
      <c r="FB318" s="706"/>
      <c r="FC318" s="706"/>
      <c r="FD318" s="706"/>
      <c r="FE318" s="706"/>
      <c r="FF318" s="706"/>
      <c r="FG318" s="706"/>
      <c r="FH318" s="706"/>
      <c r="FI318" s="706"/>
      <c r="FJ318" s="704"/>
      <c r="FK318" s="1035"/>
      <c r="FL318" s="704"/>
      <c r="FM318" s="704"/>
      <c r="FN318" s="704"/>
      <c r="FO318" s="704"/>
      <c r="FP318" s="704"/>
      <c r="FQ318" s="704"/>
      <c r="FR318" s="704"/>
      <c r="FS318" s="704"/>
      <c r="FT318" s="704"/>
      <c r="FU318" s="704"/>
      <c r="FV318" s="704"/>
      <c r="FW318" s="704"/>
      <c r="FX318" s="704"/>
      <c r="FY318" s="704"/>
      <c r="FZ318" s="704"/>
      <c r="GA318" s="704"/>
      <c r="GB318" s="704"/>
      <c r="GC318" s="704"/>
      <c r="GD318" s="704"/>
      <c r="GE318" s="704"/>
      <c r="GF318" s="704"/>
      <c r="GG318" s="704"/>
      <c r="GH318" s="704"/>
      <c r="GI318" s="704"/>
      <c r="GJ318" s="704"/>
      <c r="GK318" s="704"/>
      <c r="GL318" s="704"/>
      <c r="GM318" s="704"/>
      <c r="GN318" s="704"/>
      <c r="GO318" s="704"/>
      <c r="GP318" s="704"/>
      <c r="GQ318" s="704"/>
      <c r="GR318" s="704"/>
      <c r="GS318" s="704"/>
      <c r="GT318" s="704"/>
      <c r="GU318" s="704"/>
      <c r="GV318" s="704"/>
      <c r="GW318" s="704"/>
      <c r="GX318" s="704"/>
      <c r="GY318" s="704"/>
      <c r="GZ318" s="704"/>
      <c r="HA318" s="704"/>
      <c r="HB318" s="704"/>
      <c r="HC318" s="704"/>
      <c r="HD318" s="704"/>
      <c r="HE318" s="704"/>
      <c r="HF318" s="704"/>
      <c r="HG318" s="704"/>
      <c r="HH318" s="704"/>
      <c r="HI318" s="704"/>
      <c r="HJ318" s="704"/>
      <c r="HK318" s="704"/>
      <c r="HL318" s="704"/>
      <c r="HM318" s="704"/>
      <c r="HN318" s="704"/>
      <c r="HO318" s="704"/>
      <c r="HP318" s="704"/>
      <c r="HQ318" s="706"/>
      <c r="HR318" s="706"/>
      <c r="HV318" s="879"/>
      <c r="HW318" s="879"/>
      <c r="HX318" s="879"/>
      <c r="HY318" s="879"/>
      <c r="HZ318" s="879"/>
      <c r="IA318" s="879"/>
      <c r="IB318" s="879"/>
      <c r="IC318" s="879"/>
      <c r="ID318" s="706"/>
    </row>
    <row r="319" spans="1:243" s="1034" customFormat="1" ht="27" customHeight="1" x14ac:dyDescent="0.25">
      <c r="A319" s="691">
        <v>321</v>
      </c>
      <c r="B319" s="694" t="s">
        <v>1352</v>
      </c>
      <c r="C319" s="696">
        <v>270</v>
      </c>
      <c r="D319" s="697">
        <v>650</v>
      </c>
      <c r="E319" s="707">
        <v>31</v>
      </c>
      <c r="F319" s="696" t="s">
        <v>1387</v>
      </c>
      <c r="G319" s="696" t="s">
        <v>1612</v>
      </c>
      <c r="H319" s="761" t="s">
        <v>1127</v>
      </c>
      <c r="I319" s="767" t="s">
        <v>1113</v>
      </c>
      <c r="J319" s="761" t="s">
        <v>1135</v>
      </c>
      <c r="K319" s="761" t="s">
        <v>1151</v>
      </c>
      <c r="L319" s="753" t="s">
        <v>1124</v>
      </c>
      <c r="M319" s="753" t="s">
        <v>1199</v>
      </c>
      <c r="N319" s="753" t="s">
        <v>1128</v>
      </c>
      <c r="O319" s="753" t="s">
        <v>1128</v>
      </c>
      <c r="P319" s="777" t="s">
        <v>1200</v>
      </c>
      <c r="Q319" s="753" t="s">
        <v>1120</v>
      </c>
      <c r="R319" s="753" t="s">
        <v>1120</v>
      </c>
      <c r="S319" s="755">
        <v>2</v>
      </c>
      <c r="T319" s="769">
        <v>2.6</v>
      </c>
      <c r="U319" s="771">
        <v>41456</v>
      </c>
      <c r="V319" s="772">
        <v>41791</v>
      </c>
      <c r="W319" s="874">
        <v>5</v>
      </c>
      <c r="X319" s="1081">
        <v>65000</v>
      </c>
      <c r="Y319" s="1081"/>
      <c r="Z319" s="1081">
        <f t="shared" si="40"/>
        <v>65000</v>
      </c>
      <c r="AA319" s="868"/>
      <c r="AB319" s="868"/>
      <c r="AC319" s="868"/>
      <c r="AD319" s="868"/>
      <c r="AE319" s="868">
        <v>65000</v>
      </c>
      <c r="AF319" s="868"/>
      <c r="AG319" s="868"/>
      <c r="AH319" s="868"/>
      <c r="AI319" s="868"/>
      <c r="AJ319" s="868"/>
      <c r="AK319" s="868"/>
      <c r="AL319" s="868"/>
      <c r="AM319" s="868">
        <f t="shared" si="41"/>
        <v>65000</v>
      </c>
      <c r="AN319" s="1029">
        <f t="shared" si="42"/>
        <v>0</v>
      </c>
      <c r="AO319" s="915"/>
      <c r="AP319" s="868"/>
      <c r="AQ319" s="706"/>
      <c r="AR319" s="706"/>
      <c r="AS319" s="706"/>
      <c r="AT319" s="706"/>
      <c r="AU319" s="706"/>
      <c r="AV319" s="706"/>
      <c r="AW319" s="706"/>
      <c r="AX319" s="706"/>
      <c r="AY319" s="706"/>
      <c r="AZ319" s="706"/>
      <c r="BA319" s="706"/>
      <c r="BB319" s="706"/>
      <c r="BC319" s="706"/>
      <c r="BD319" s="706"/>
      <c r="BE319" s="706"/>
      <c r="BF319" s="706"/>
      <c r="BG319" s="706"/>
      <c r="BH319" s="706"/>
      <c r="BI319" s="706"/>
      <c r="BJ319" s="706"/>
      <c r="BK319" s="706"/>
      <c r="BL319" s="706"/>
      <c r="BM319" s="706"/>
      <c r="BN319" s="706"/>
      <c r="BO319" s="706"/>
      <c r="BP319" s="706"/>
      <c r="BQ319" s="706"/>
      <c r="BR319" s="706"/>
      <c r="BS319" s="706"/>
      <c r="BT319" s="706"/>
      <c r="BU319" s="706"/>
      <c r="BV319" s="706"/>
      <c r="BW319" s="706"/>
      <c r="BX319" s="706"/>
      <c r="BY319" s="706"/>
      <c r="BZ319" s="706"/>
      <c r="CA319" s="706"/>
      <c r="CB319" s="706"/>
      <c r="CC319" s="706"/>
      <c r="CD319" s="706"/>
      <c r="CE319" s="706"/>
      <c r="CF319" s="706"/>
      <c r="CG319" s="706"/>
      <c r="CH319" s="706"/>
      <c r="CI319" s="706"/>
      <c r="CJ319" s="706"/>
      <c r="CK319" s="706"/>
      <c r="CL319" s="706"/>
      <c r="CM319" s="706"/>
      <c r="CN319" s="706"/>
      <c r="CO319" s="706"/>
      <c r="CP319" s="706"/>
      <c r="CQ319" s="706"/>
      <c r="CR319" s="706"/>
      <c r="CS319" s="706"/>
      <c r="CT319" s="706"/>
      <c r="CU319" s="706"/>
      <c r="CV319" s="706"/>
      <c r="CW319" s="706"/>
      <c r="CX319" s="706"/>
      <c r="CY319" s="706"/>
      <c r="CZ319" s="706"/>
      <c r="DA319" s="706"/>
      <c r="DB319" s="706"/>
      <c r="DC319" s="706"/>
      <c r="DD319" s="706"/>
      <c r="DE319" s="706"/>
      <c r="DF319" s="706"/>
      <c r="DG319" s="706"/>
      <c r="DH319" s="706"/>
      <c r="DI319" s="706"/>
      <c r="DJ319" s="706"/>
      <c r="DK319" s="706"/>
      <c r="DL319" s="706"/>
      <c r="DM319" s="706"/>
      <c r="DN319" s="706"/>
      <c r="DO319" s="706"/>
      <c r="DP319" s="706"/>
      <c r="DQ319" s="706"/>
      <c r="DR319" s="706"/>
      <c r="DS319" s="706"/>
      <c r="DT319" s="706"/>
      <c r="DU319" s="706"/>
      <c r="DV319" s="706"/>
      <c r="DW319" s="706"/>
      <c r="DX319" s="706"/>
      <c r="DY319" s="706"/>
      <c r="DZ319" s="706"/>
      <c r="EA319" s="706"/>
      <c r="EB319" s="706"/>
      <c r="EC319" s="706"/>
      <c r="ED319" s="704"/>
      <c r="EE319" s="704"/>
      <c r="EF319" s="706"/>
      <c r="EG319" s="706"/>
      <c r="EH319" s="706"/>
      <c r="EI319" s="706"/>
      <c r="EJ319" s="706"/>
      <c r="EK319" s="706"/>
      <c r="EL319" s="706"/>
      <c r="EM319" s="706"/>
      <c r="EN319" s="706"/>
      <c r="EO319" s="706"/>
      <c r="EP319" s="706"/>
      <c r="EQ319" s="706"/>
      <c r="ER319" s="706"/>
      <c r="ES319" s="706"/>
      <c r="ET319" s="706"/>
      <c r="EU319" s="706"/>
      <c r="EV319" s="706"/>
      <c r="EW319" s="706"/>
      <c r="EX319" s="706"/>
      <c r="EY319" s="706"/>
      <c r="EZ319" s="706"/>
      <c r="FA319" s="706"/>
      <c r="FB319" s="706"/>
      <c r="FC319" s="706"/>
      <c r="FD319" s="706"/>
      <c r="FE319" s="706"/>
      <c r="FF319" s="706"/>
      <c r="FG319" s="706"/>
      <c r="FH319" s="706"/>
      <c r="FI319" s="706"/>
      <c r="FJ319" s="704"/>
      <c r="FK319" s="1035"/>
      <c r="FL319" s="704"/>
      <c r="FM319" s="704"/>
      <c r="FN319" s="704"/>
      <c r="FO319" s="704"/>
      <c r="FP319" s="704"/>
      <c r="FQ319" s="704"/>
      <c r="FR319" s="704"/>
      <c r="FS319" s="704"/>
      <c r="FT319" s="704"/>
      <c r="FU319" s="704"/>
      <c r="FV319" s="704"/>
      <c r="FW319" s="704"/>
      <c r="FX319" s="704"/>
      <c r="FY319" s="704"/>
      <c r="FZ319" s="704"/>
      <c r="GA319" s="704"/>
      <c r="GB319" s="704"/>
      <c r="GC319" s="704"/>
      <c r="GD319" s="704"/>
      <c r="GE319" s="704"/>
      <c r="GF319" s="704"/>
      <c r="GG319" s="704"/>
      <c r="GH319" s="704"/>
      <c r="GI319" s="704"/>
      <c r="GJ319" s="704"/>
      <c r="GK319" s="704"/>
      <c r="GL319" s="704"/>
      <c r="GM319" s="704"/>
      <c r="GN319" s="704"/>
      <c r="GO319" s="704"/>
      <c r="GP319" s="704"/>
      <c r="GQ319" s="704"/>
      <c r="GR319" s="704"/>
      <c r="GS319" s="704"/>
      <c r="GT319" s="704"/>
      <c r="GU319" s="704"/>
      <c r="GV319" s="704"/>
      <c r="GW319" s="704"/>
      <c r="GX319" s="704"/>
      <c r="GY319" s="704"/>
      <c r="GZ319" s="704"/>
      <c r="HA319" s="704"/>
      <c r="HB319" s="704"/>
      <c r="HC319" s="704"/>
      <c r="HD319" s="704"/>
      <c r="HE319" s="704"/>
      <c r="HF319" s="704"/>
      <c r="HG319" s="704"/>
      <c r="HH319" s="704"/>
      <c r="HI319" s="704"/>
      <c r="HJ319" s="704"/>
      <c r="HK319" s="704"/>
      <c r="HL319" s="704"/>
      <c r="HM319" s="704"/>
      <c r="HN319" s="704"/>
      <c r="HO319" s="704"/>
      <c r="HP319" s="704"/>
      <c r="HQ319" s="706"/>
      <c r="HR319" s="706"/>
      <c r="HV319" s="706"/>
      <c r="HW319" s="706"/>
      <c r="HX319" s="706"/>
      <c r="HY319" s="706"/>
      <c r="HZ319" s="706"/>
      <c r="IA319" s="706"/>
      <c r="IB319" s="706"/>
      <c r="IC319" s="706"/>
    </row>
    <row r="320" spans="1:243" s="1034" customFormat="1" ht="27" customHeight="1" x14ac:dyDescent="0.25">
      <c r="A320" s="691">
        <v>322</v>
      </c>
      <c r="B320" s="694" t="s">
        <v>1352</v>
      </c>
      <c r="C320" s="696">
        <v>270</v>
      </c>
      <c r="D320" s="697">
        <v>650</v>
      </c>
      <c r="E320" s="707">
        <v>33</v>
      </c>
      <c r="F320" s="696" t="s">
        <v>1387</v>
      </c>
      <c r="G320" s="696" t="s">
        <v>1613</v>
      </c>
      <c r="H320" s="761" t="s">
        <v>1127</v>
      </c>
      <c r="I320" s="767" t="s">
        <v>1113</v>
      </c>
      <c r="J320" s="761" t="s">
        <v>1135</v>
      </c>
      <c r="K320" s="761" t="s">
        <v>1151</v>
      </c>
      <c r="L320" s="753" t="s">
        <v>1124</v>
      </c>
      <c r="M320" s="753" t="s">
        <v>1199</v>
      </c>
      <c r="N320" s="753" t="s">
        <v>1128</v>
      </c>
      <c r="O320" s="753" t="s">
        <v>1128</v>
      </c>
      <c r="P320" s="777" t="s">
        <v>1200</v>
      </c>
      <c r="Q320" s="753" t="s">
        <v>1120</v>
      </c>
      <c r="R320" s="753" t="s">
        <v>1120</v>
      </c>
      <c r="S320" s="755">
        <v>2</v>
      </c>
      <c r="T320" s="769">
        <v>2.6</v>
      </c>
      <c r="U320" s="771">
        <v>41456</v>
      </c>
      <c r="V320" s="772">
        <v>41791</v>
      </c>
      <c r="W320" s="874">
        <v>5</v>
      </c>
      <c r="X320" s="1081">
        <v>285000</v>
      </c>
      <c r="Y320" s="1081"/>
      <c r="Z320" s="1081">
        <f t="shared" si="40"/>
        <v>285000</v>
      </c>
      <c r="AA320" s="868"/>
      <c r="AB320" s="868"/>
      <c r="AC320" s="868"/>
      <c r="AD320" s="868"/>
      <c r="AE320" s="868"/>
      <c r="AF320" s="868">
        <v>285000</v>
      </c>
      <c r="AG320" s="868"/>
      <c r="AH320" s="868"/>
      <c r="AI320" s="868"/>
      <c r="AJ320" s="868"/>
      <c r="AK320" s="868"/>
      <c r="AL320" s="868"/>
      <c r="AM320" s="868">
        <f t="shared" si="41"/>
        <v>285000</v>
      </c>
      <c r="AN320" s="1029">
        <f t="shared" si="42"/>
        <v>0</v>
      </c>
      <c r="AO320" s="915"/>
      <c r="AP320" s="868"/>
      <c r="AQ320" s="706"/>
      <c r="AR320" s="706"/>
      <c r="AS320" s="706"/>
      <c r="AT320" s="706"/>
      <c r="AU320" s="706"/>
      <c r="AV320" s="706"/>
      <c r="AW320" s="706"/>
      <c r="AX320" s="706"/>
      <c r="AY320" s="706"/>
      <c r="AZ320" s="706"/>
      <c r="BA320" s="706"/>
      <c r="BB320" s="706"/>
      <c r="BC320" s="706"/>
      <c r="BD320" s="706"/>
      <c r="BE320" s="706"/>
      <c r="BF320" s="706"/>
      <c r="BG320" s="706"/>
      <c r="BH320" s="706"/>
      <c r="BI320" s="706"/>
      <c r="BJ320" s="706"/>
      <c r="BK320" s="706"/>
      <c r="BL320" s="706"/>
      <c r="BM320" s="706"/>
      <c r="BN320" s="706"/>
      <c r="BO320" s="706"/>
      <c r="BP320" s="706"/>
      <c r="BQ320" s="706"/>
      <c r="BR320" s="706"/>
      <c r="BS320" s="706"/>
      <c r="BT320" s="706"/>
      <c r="BU320" s="706"/>
      <c r="BV320" s="706"/>
      <c r="BW320" s="706"/>
      <c r="BX320" s="706"/>
      <c r="BY320" s="706"/>
      <c r="BZ320" s="706"/>
      <c r="CA320" s="706"/>
      <c r="CB320" s="706"/>
      <c r="CC320" s="706"/>
      <c r="CD320" s="706"/>
      <c r="CE320" s="706"/>
      <c r="CF320" s="706"/>
      <c r="CG320" s="706"/>
      <c r="CH320" s="706"/>
      <c r="CI320" s="706"/>
      <c r="CJ320" s="706"/>
      <c r="CK320" s="706"/>
      <c r="CL320" s="706"/>
      <c r="CM320" s="706"/>
      <c r="CN320" s="706"/>
      <c r="CO320" s="706"/>
      <c r="CP320" s="706"/>
      <c r="CQ320" s="706"/>
      <c r="CR320" s="706"/>
      <c r="CS320" s="706"/>
      <c r="CT320" s="706"/>
      <c r="CU320" s="706"/>
      <c r="CV320" s="706"/>
      <c r="CW320" s="706"/>
      <c r="CX320" s="706"/>
      <c r="CY320" s="706"/>
      <c r="CZ320" s="706"/>
      <c r="DA320" s="706"/>
      <c r="DB320" s="706"/>
      <c r="DC320" s="706"/>
      <c r="DD320" s="706"/>
      <c r="DE320" s="706"/>
      <c r="DF320" s="706"/>
      <c r="DG320" s="706"/>
      <c r="DH320" s="706"/>
      <c r="DI320" s="706"/>
      <c r="DJ320" s="706"/>
      <c r="DK320" s="706"/>
      <c r="DL320" s="706"/>
      <c r="DM320" s="706"/>
      <c r="DN320" s="706"/>
      <c r="DO320" s="706"/>
      <c r="DP320" s="706"/>
      <c r="DQ320" s="706"/>
      <c r="DR320" s="706"/>
      <c r="DS320" s="706"/>
      <c r="DT320" s="706"/>
      <c r="DU320" s="706"/>
      <c r="DV320" s="706"/>
      <c r="DW320" s="706"/>
      <c r="DX320" s="706"/>
      <c r="DY320" s="706"/>
      <c r="DZ320" s="706"/>
      <c r="EA320" s="706"/>
      <c r="EB320" s="706"/>
      <c r="EC320" s="706"/>
      <c r="ED320" s="704"/>
      <c r="EE320" s="704"/>
      <c r="EF320" s="706"/>
      <c r="EG320" s="706"/>
      <c r="EH320" s="706"/>
      <c r="EI320" s="706"/>
      <c r="EJ320" s="706"/>
      <c r="EK320" s="706"/>
      <c r="EL320" s="706"/>
      <c r="EM320" s="706"/>
      <c r="EN320" s="706"/>
      <c r="EO320" s="706"/>
      <c r="EP320" s="706"/>
      <c r="EQ320" s="706"/>
      <c r="ER320" s="706"/>
      <c r="ES320" s="706"/>
      <c r="ET320" s="706"/>
      <c r="EU320" s="706"/>
      <c r="EV320" s="706"/>
      <c r="EW320" s="706"/>
      <c r="EX320" s="706"/>
      <c r="EY320" s="706"/>
      <c r="EZ320" s="706"/>
      <c r="FA320" s="706"/>
      <c r="FB320" s="706"/>
      <c r="FC320" s="706"/>
      <c r="FD320" s="706"/>
      <c r="FE320" s="706"/>
      <c r="FF320" s="706"/>
      <c r="FG320" s="706"/>
      <c r="FH320" s="706"/>
      <c r="FI320" s="706"/>
      <c r="FJ320" s="704"/>
      <c r="FK320" s="1035"/>
      <c r="FL320" s="704"/>
      <c r="FM320" s="704"/>
      <c r="FN320" s="704"/>
      <c r="FO320" s="704"/>
      <c r="FP320" s="704"/>
      <c r="FQ320" s="704"/>
      <c r="FR320" s="704"/>
      <c r="FS320" s="704"/>
      <c r="FT320" s="704"/>
      <c r="FU320" s="704"/>
      <c r="FV320" s="704"/>
      <c r="FW320" s="704"/>
      <c r="FX320" s="704"/>
      <c r="FY320" s="704"/>
      <c r="FZ320" s="704"/>
      <c r="GA320" s="704"/>
      <c r="GB320" s="704"/>
      <c r="GC320" s="704"/>
      <c r="GD320" s="704"/>
      <c r="GE320" s="704"/>
      <c r="GF320" s="704"/>
      <c r="GG320" s="704"/>
      <c r="GH320" s="704"/>
      <c r="GI320" s="704"/>
      <c r="GJ320" s="704"/>
      <c r="GK320" s="704"/>
      <c r="GL320" s="704"/>
      <c r="GM320" s="704"/>
      <c r="GN320" s="704"/>
      <c r="GO320" s="704"/>
      <c r="GP320" s="704"/>
      <c r="GQ320" s="704"/>
      <c r="GR320" s="704"/>
      <c r="GS320" s="704"/>
      <c r="GT320" s="704"/>
      <c r="GU320" s="704"/>
      <c r="GV320" s="704"/>
      <c r="GW320" s="704"/>
      <c r="GX320" s="704"/>
      <c r="GY320" s="704"/>
      <c r="GZ320" s="704"/>
      <c r="HA320" s="704"/>
      <c r="HB320" s="704"/>
      <c r="HC320" s="704"/>
      <c r="HD320" s="704"/>
      <c r="HE320" s="704"/>
      <c r="HF320" s="704"/>
      <c r="HG320" s="704"/>
      <c r="HH320" s="704"/>
      <c r="HI320" s="704"/>
      <c r="HJ320" s="704"/>
      <c r="HK320" s="704"/>
      <c r="HL320" s="704"/>
      <c r="HM320" s="704"/>
      <c r="HN320" s="704"/>
      <c r="HO320" s="704"/>
      <c r="HP320" s="704"/>
      <c r="HQ320" s="706"/>
      <c r="HR320" s="706"/>
    </row>
    <row r="321" spans="1:243" s="1034" customFormat="1" ht="27" customHeight="1" x14ac:dyDescent="0.25">
      <c r="A321" s="1122">
        <v>323</v>
      </c>
      <c r="B321" s="694" t="s">
        <v>1352</v>
      </c>
      <c r="C321" s="696">
        <v>270</v>
      </c>
      <c r="D321" s="697">
        <v>650</v>
      </c>
      <c r="E321" s="707">
        <v>34</v>
      </c>
      <c r="F321" s="696" t="s">
        <v>1201</v>
      </c>
      <c r="G321" s="696" t="s">
        <v>1614</v>
      </c>
      <c r="H321" s="761" t="s">
        <v>1127</v>
      </c>
      <c r="I321" s="767" t="s">
        <v>1113</v>
      </c>
      <c r="J321" s="761" t="s">
        <v>1135</v>
      </c>
      <c r="K321" s="761" t="s">
        <v>1151</v>
      </c>
      <c r="L321" s="753" t="s">
        <v>1124</v>
      </c>
      <c r="M321" s="753" t="s">
        <v>1199</v>
      </c>
      <c r="N321" s="753" t="s">
        <v>1128</v>
      </c>
      <c r="O321" s="753" t="s">
        <v>1128</v>
      </c>
      <c r="P321" s="777" t="s">
        <v>1200</v>
      </c>
      <c r="Q321" s="753" t="s">
        <v>1120</v>
      </c>
      <c r="R321" s="753" t="s">
        <v>1120</v>
      </c>
      <c r="S321" s="755">
        <v>2</v>
      </c>
      <c r="T321" s="769">
        <v>2.6</v>
      </c>
      <c r="U321" s="771">
        <v>41456</v>
      </c>
      <c r="V321" s="772">
        <v>41791</v>
      </c>
      <c r="W321" s="874">
        <v>5</v>
      </c>
      <c r="X321" s="1081">
        <v>340000</v>
      </c>
      <c r="Y321" s="1081"/>
      <c r="Z321" s="1081">
        <f t="shared" si="40"/>
        <v>340000</v>
      </c>
      <c r="AA321" s="868"/>
      <c r="AB321" s="868"/>
      <c r="AC321" s="868"/>
      <c r="AD321" s="868"/>
      <c r="AE321" s="868"/>
      <c r="AF321" s="868">
        <v>340000</v>
      </c>
      <c r="AG321" s="868"/>
      <c r="AH321" s="868"/>
      <c r="AI321" s="868"/>
      <c r="AJ321" s="868"/>
      <c r="AK321" s="868"/>
      <c r="AL321" s="868"/>
      <c r="AM321" s="868">
        <f t="shared" si="41"/>
        <v>340000</v>
      </c>
      <c r="AN321" s="1029">
        <f t="shared" si="42"/>
        <v>0</v>
      </c>
      <c r="AO321" s="915"/>
      <c r="AP321" s="868"/>
      <c r="AQ321" s="706"/>
      <c r="AR321" s="706"/>
      <c r="AS321" s="706"/>
      <c r="AT321" s="706"/>
      <c r="AU321" s="706"/>
      <c r="AV321" s="706"/>
      <c r="AW321" s="706"/>
      <c r="AX321" s="706"/>
      <c r="AY321" s="706"/>
      <c r="AZ321" s="706"/>
      <c r="BA321" s="706"/>
      <c r="BB321" s="706"/>
      <c r="BC321" s="706"/>
      <c r="BD321" s="706"/>
      <c r="BE321" s="706"/>
      <c r="BF321" s="706"/>
      <c r="BG321" s="706"/>
      <c r="BH321" s="706"/>
      <c r="BI321" s="706"/>
      <c r="BJ321" s="706"/>
      <c r="BK321" s="706"/>
      <c r="BL321" s="706"/>
      <c r="BM321" s="706"/>
      <c r="BN321" s="706"/>
      <c r="BO321" s="706"/>
      <c r="BP321" s="706"/>
      <c r="BQ321" s="706"/>
      <c r="BR321" s="706"/>
      <c r="BS321" s="706"/>
      <c r="BT321" s="706"/>
      <c r="BU321" s="706"/>
      <c r="BV321" s="706"/>
      <c r="BW321" s="706"/>
      <c r="BX321" s="706"/>
      <c r="BY321" s="706"/>
      <c r="BZ321" s="706"/>
      <c r="CA321" s="706"/>
      <c r="CB321" s="706"/>
      <c r="CC321" s="706"/>
      <c r="CD321" s="706"/>
      <c r="CE321" s="706"/>
      <c r="CF321" s="706"/>
      <c r="CG321" s="706"/>
      <c r="CH321" s="706"/>
      <c r="CI321" s="706"/>
      <c r="CJ321" s="706"/>
      <c r="CK321" s="706"/>
      <c r="CL321" s="706"/>
      <c r="CM321" s="706"/>
      <c r="CN321" s="706"/>
      <c r="CO321" s="706"/>
      <c r="CP321" s="706"/>
      <c r="CQ321" s="706"/>
      <c r="CR321" s="706"/>
      <c r="CS321" s="706"/>
      <c r="CT321" s="706"/>
      <c r="CU321" s="706"/>
      <c r="CV321" s="706"/>
      <c r="CW321" s="706"/>
      <c r="CX321" s="706"/>
      <c r="CY321" s="706"/>
      <c r="CZ321" s="706"/>
      <c r="DA321" s="706"/>
      <c r="DB321" s="706"/>
      <c r="DC321" s="706"/>
      <c r="DD321" s="706"/>
      <c r="DE321" s="706"/>
      <c r="DF321" s="706"/>
      <c r="DG321" s="706"/>
      <c r="DH321" s="706"/>
      <c r="DI321" s="706"/>
      <c r="DJ321" s="706"/>
      <c r="DK321" s="706"/>
      <c r="DL321" s="706"/>
      <c r="DM321" s="706"/>
      <c r="DN321" s="706"/>
      <c r="DO321" s="706"/>
      <c r="DP321" s="706"/>
      <c r="DQ321" s="706"/>
      <c r="DR321" s="706"/>
      <c r="DS321" s="706"/>
      <c r="DT321" s="706"/>
      <c r="DU321" s="706"/>
      <c r="DV321" s="706"/>
      <c r="DW321" s="706"/>
      <c r="DX321" s="706"/>
      <c r="DY321" s="706"/>
      <c r="DZ321" s="706"/>
      <c r="EA321" s="706"/>
      <c r="EB321" s="706"/>
      <c r="EC321" s="706"/>
      <c r="ED321" s="704"/>
      <c r="EE321" s="704"/>
      <c r="EF321" s="706"/>
      <c r="EG321" s="706"/>
      <c r="EH321" s="706"/>
      <c r="EI321" s="706"/>
      <c r="EJ321" s="706"/>
      <c r="EK321" s="706"/>
      <c r="EL321" s="706"/>
      <c r="EM321" s="706"/>
      <c r="EN321" s="706"/>
      <c r="EO321" s="706"/>
      <c r="EP321" s="706"/>
      <c r="EQ321" s="706"/>
      <c r="ER321" s="706"/>
      <c r="ES321" s="706"/>
      <c r="ET321" s="706"/>
      <c r="EU321" s="706"/>
      <c r="EV321" s="706"/>
      <c r="EW321" s="706"/>
      <c r="EX321" s="706"/>
      <c r="EY321" s="706"/>
      <c r="EZ321" s="706"/>
      <c r="FA321" s="706"/>
      <c r="FB321" s="706"/>
      <c r="FC321" s="706"/>
      <c r="FD321" s="706"/>
      <c r="FE321" s="706"/>
      <c r="FF321" s="706"/>
      <c r="FG321" s="706"/>
      <c r="FH321" s="706"/>
      <c r="FI321" s="706"/>
      <c r="FJ321" s="704"/>
      <c r="FK321" s="1035"/>
      <c r="FL321" s="704"/>
      <c r="FM321" s="704"/>
      <c r="FN321" s="704"/>
      <c r="FO321" s="704"/>
      <c r="FP321" s="704"/>
      <c r="FQ321" s="704"/>
      <c r="FR321" s="704"/>
      <c r="FS321" s="704"/>
      <c r="FT321" s="704"/>
      <c r="FU321" s="704"/>
      <c r="FV321" s="704"/>
      <c r="FW321" s="704"/>
      <c r="FX321" s="704"/>
      <c r="FY321" s="704"/>
      <c r="FZ321" s="704"/>
      <c r="GA321" s="704"/>
      <c r="GB321" s="704"/>
      <c r="GC321" s="704"/>
      <c r="GD321" s="704"/>
      <c r="GE321" s="704"/>
      <c r="GF321" s="704"/>
      <c r="GG321" s="704"/>
      <c r="GH321" s="704"/>
      <c r="GI321" s="704"/>
      <c r="GJ321" s="704"/>
      <c r="GK321" s="704"/>
      <c r="GL321" s="704"/>
      <c r="GM321" s="704"/>
      <c r="GN321" s="704"/>
      <c r="GO321" s="704"/>
      <c r="GP321" s="704"/>
      <c r="GQ321" s="704"/>
      <c r="GR321" s="704"/>
      <c r="GS321" s="704"/>
      <c r="GT321" s="704"/>
      <c r="GU321" s="704"/>
      <c r="GV321" s="704"/>
      <c r="GW321" s="704"/>
      <c r="GX321" s="704"/>
      <c r="GY321" s="704"/>
      <c r="GZ321" s="704"/>
      <c r="HA321" s="704"/>
      <c r="HB321" s="704"/>
      <c r="HC321" s="704"/>
      <c r="HD321" s="704"/>
      <c r="HE321" s="704"/>
      <c r="HF321" s="704"/>
      <c r="HG321" s="704"/>
      <c r="HH321" s="704"/>
      <c r="HI321" s="704"/>
      <c r="HJ321" s="704"/>
      <c r="HK321" s="704"/>
      <c r="HL321" s="704"/>
      <c r="HM321" s="704"/>
      <c r="HN321" s="704"/>
      <c r="HO321" s="704"/>
      <c r="HP321" s="704"/>
      <c r="HQ321" s="706"/>
      <c r="HR321" s="706"/>
    </row>
    <row r="322" spans="1:243" s="1034" customFormat="1" ht="27" customHeight="1" x14ac:dyDescent="0.25">
      <c r="A322" s="691">
        <v>324</v>
      </c>
      <c r="B322" s="694" t="s">
        <v>1352</v>
      </c>
      <c r="C322" s="696">
        <v>270</v>
      </c>
      <c r="D322" s="697">
        <v>650</v>
      </c>
      <c r="E322" s="707">
        <v>35</v>
      </c>
      <c r="F322" s="696" t="s">
        <v>1387</v>
      </c>
      <c r="G322" s="696" t="s">
        <v>1612</v>
      </c>
      <c r="H322" s="761" t="s">
        <v>1127</v>
      </c>
      <c r="I322" s="767" t="s">
        <v>1113</v>
      </c>
      <c r="J322" s="761" t="s">
        <v>1135</v>
      </c>
      <c r="K322" s="761" t="s">
        <v>1151</v>
      </c>
      <c r="L322" s="753" t="s">
        <v>1124</v>
      </c>
      <c r="M322" s="753" t="s">
        <v>1199</v>
      </c>
      <c r="N322" s="753" t="s">
        <v>1128</v>
      </c>
      <c r="O322" s="753" t="s">
        <v>1128</v>
      </c>
      <c r="P322" s="777" t="s">
        <v>1200</v>
      </c>
      <c r="Q322" s="753" t="s">
        <v>1120</v>
      </c>
      <c r="R322" s="753" t="s">
        <v>1120</v>
      </c>
      <c r="S322" s="755">
        <v>2</v>
      </c>
      <c r="T322" s="769">
        <v>2.6</v>
      </c>
      <c r="U322" s="771">
        <v>41456</v>
      </c>
      <c r="V322" s="772">
        <v>41791</v>
      </c>
      <c r="W322" s="874">
        <v>5</v>
      </c>
      <c r="X322" s="1081">
        <v>650000</v>
      </c>
      <c r="Y322" s="1081"/>
      <c r="Z322" s="1081">
        <f t="shared" si="40"/>
        <v>650000</v>
      </c>
      <c r="AA322" s="868"/>
      <c r="AB322" s="868"/>
      <c r="AC322" s="868"/>
      <c r="AD322" s="868"/>
      <c r="AE322" s="868">
        <v>650000</v>
      </c>
      <c r="AF322" s="868"/>
      <c r="AG322" s="868"/>
      <c r="AH322" s="868"/>
      <c r="AI322" s="868"/>
      <c r="AJ322" s="868"/>
      <c r="AK322" s="868"/>
      <c r="AL322" s="868"/>
      <c r="AM322" s="868">
        <f t="shared" si="41"/>
        <v>650000</v>
      </c>
      <c r="AN322" s="1029">
        <f t="shared" si="42"/>
        <v>0</v>
      </c>
      <c r="AO322" s="915"/>
      <c r="AP322" s="868"/>
      <c r="AQ322" s="706"/>
      <c r="AR322" s="706"/>
      <c r="AS322" s="706"/>
      <c r="AT322" s="706"/>
      <c r="AU322" s="706"/>
      <c r="AV322" s="706"/>
      <c r="AW322" s="706"/>
      <c r="AX322" s="706"/>
      <c r="AY322" s="706"/>
      <c r="AZ322" s="706"/>
      <c r="BA322" s="706"/>
      <c r="BB322" s="706"/>
      <c r="BC322" s="706"/>
      <c r="BD322" s="706"/>
      <c r="BE322" s="706"/>
      <c r="BF322" s="706"/>
      <c r="BG322" s="706"/>
      <c r="BH322" s="706"/>
      <c r="BI322" s="706"/>
      <c r="BJ322" s="706"/>
      <c r="BK322" s="706"/>
      <c r="BL322" s="706"/>
      <c r="BM322" s="706"/>
      <c r="BN322" s="706"/>
      <c r="BO322" s="706"/>
      <c r="BP322" s="706"/>
      <c r="BQ322" s="706"/>
      <c r="BR322" s="706"/>
      <c r="BS322" s="706"/>
      <c r="BT322" s="706"/>
      <c r="BU322" s="706"/>
      <c r="BV322" s="706"/>
      <c r="BW322" s="706"/>
      <c r="BX322" s="706"/>
      <c r="BY322" s="706"/>
      <c r="BZ322" s="706"/>
      <c r="CA322" s="706"/>
      <c r="CB322" s="706"/>
      <c r="CC322" s="706"/>
      <c r="CD322" s="706"/>
      <c r="CE322" s="706"/>
      <c r="CF322" s="706"/>
      <c r="CG322" s="706"/>
      <c r="CH322" s="706"/>
      <c r="CI322" s="706"/>
      <c r="CJ322" s="706"/>
      <c r="CK322" s="706"/>
      <c r="CL322" s="706"/>
      <c r="CM322" s="706"/>
      <c r="CN322" s="706"/>
      <c r="CO322" s="706"/>
      <c r="CP322" s="706"/>
      <c r="CQ322" s="706"/>
      <c r="CR322" s="706"/>
      <c r="CS322" s="706"/>
      <c r="CT322" s="706"/>
      <c r="CU322" s="706"/>
      <c r="CV322" s="706"/>
      <c r="CW322" s="706"/>
      <c r="CX322" s="706"/>
      <c r="CY322" s="706"/>
      <c r="CZ322" s="706"/>
      <c r="DA322" s="706"/>
      <c r="DB322" s="706"/>
      <c r="DC322" s="706"/>
      <c r="DD322" s="706"/>
      <c r="DE322" s="706"/>
      <c r="DF322" s="706"/>
      <c r="DG322" s="706"/>
      <c r="DH322" s="706"/>
      <c r="DI322" s="706"/>
      <c r="DJ322" s="706"/>
      <c r="DK322" s="706"/>
      <c r="DL322" s="706"/>
      <c r="DM322" s="706"/>
      <c r="DN322" s="706"/>
      <c r="DO322" s="706"/>
      <c r="DP322" s="706"/>
      <c r="DQ322" s="706"/>
      <c r="DR322" s="706"/>
      <c r="DS322" s="706"/>
      <c r="DT322" s="706"/>
      <c r="DU322" s="706"/>
      <c r="DV322" s="706"/>
      <c r="DW322" s="706"/>
      <c r="DX322" s="706"/>
      <c r="DY322" s="706"/>
      <c r="DZ322" s="706"/>
      <c r="EA322" s="706"/>
      <c r="EB322" s="706"/>
      <c r="EC322" s="706"/>
      <c r="ED322" s="704"/>
      <c r="EE322" s="704"/>
      <c r="EF322" s="706"/>
      <c r="EG322" s="706"/>
      <c r="EH322" s="706"/>
      <c r="EI322" s="706"/>
      <c r="EJ322" s="706"/>
      <c r="EK322" s="706"/>
      <c r="EL322" s="706"/>
      <c r="EM322" s="706"/>
      <c r="EN322" s="706"/>
      <c r="EO322" s="706"/>
      <c r="EP322" s="706"/>
      <c r="EQ322" s="706"/>
      <c r="ER322" s="706"/>
      <c r="ES322" s="706"/>
      <c r="ET322" s="706"/>
      <c r="EU322" s="706"/>
      <c r="EV322" s="706"/>
      <c r="EW322" s="706"/>
      <c r="EX322" s="706"/>
      <c r="EY322" s="706"/>
      <c r="EZ322" s="706"/>
      <c r="FA322" s="706"/>
      <c r="FB322" s="706"/>
      <c r="FC322" s="706"/>
      <c r="FD322" s="706"/>
      <c r="FE322" s="706"/>
      <c r="FF322" s="706"/>
      <c r="FG322" s="706"/>
      <c r="FH322" s="706"/>
      <c r="FI322" s="706"/>
      <c r="FJ322" s="704"/>
      <c r="FK322" s="1035"/>
      <c r="FL322" s="704"/>
      <c r="FM322" s="704"/>
      <c r="FN322" s="704"/>
      <c r="FO322" s="704"/>
      <c r="FP322" s="704"/>
      <c r="FQ322" s="704"/>
      <c r="FR322" s="704"/>
      <c r="FS322" s="704"/>
      <c r="FT322" s="704"/>
      <c r="FU322" s="704"/>
      <c r="FV322" s="704"/>
      <c r="FW322" s="704"/>
      <c r="FX322" s="704"/>
      <c r="FY322" s="704"/>
      <c r="FZ322" s="704"/>
      <c r="GA322" s="704"/>
      <c r="GB322" s="704"/>
      <c r="GC322" s="704"/>
      <c r="GD322" s="704"/>
      <c r="GE322" s="704"/>
      <c r="GF322" s="704"/>
      <c r="GG322" s="704"/>
      <c r="GH322" s="704"/>
      <c r="GI322" s="704"/>
      <c r="GJ322" s="704"/>
      <c r="GK322" s="704"/>
      <c r="GL322" s="704"/>
      <c r="GM322" s="704"/>
      <c r="GN322" s="704"/>
      <c r="GO322" s="704"/>
      <c r="GP322" s="704"/>
      <c r="GQ322" s="704"/>
      <c r="GR322" s="704"/>
      <c r="GS322" s="704"/>
      <c r="GT322" s="704"/>
      <c r="GU322" s="704"/>
      <c r="GV322" s="704"/>
      <c r="GW322" s="704"/>
      <c r="GX322" s="704"/>
      <c r="GY322" s="704"/>
      <c r="GZ322" s="704"/>
      <c r="HA322" s="704"/>
      <c r="HB322" s="704"/>
      <c r="HC322" s="704"/>
      <c r="HD322" s="704"/>
      <c r="HE322" s="704"/>
      <c r="HF322" s="704"/>
      <c r="HG322" s="704"/>
      <c r="HH322" s="704"/>
      <c r="HI322" s="704"/>
      <c r="HJ322" s="704"/>
      <c r="HK322" s="704"/>
      <c r="HL322" s="704"/>
      <c r="HM322" s="704"/>
      <c r="HN322" s="704"/>
      <c r="HO322" s="704"/>
      <c r="HP322" s="704"/>
      <c r="HQ322" s="706"/>
      <c r="HR322" s="706"/>
    </row>
    <row r="323" spans="1:243" s="706" customFormat="1" ht="27" customHeight="1" x14ac:dyDescent="0.25">
      <c r="A323" s="691">
        <v>325</v>
      </c>
      <c r="B323" s="694" t="s">
        <v>1352</v>
      </c>
      <c r="C323" s="696">
        <v>270</v>
      </c>
      <c r="D323" s="697">
        <v>650</v>
      </c>
      <c r="E323" s="707">
        <v>36</v>
      </c>
      <c r="F323" s="696" t="s">
        <v>1387</v>
      </c>
      <c r="G323" s="696" t="s">
        <v>1612</v>
      </c>
      <c r="H323" s="761" t="s">
        <v>1127</v>
      </c>
      <c r="I323" s="767" t="s">
        <v>1113</v>
      </c>
      <c r="J323" s="761" t="s">
        <v>1135</v>
      </c>
      <c r="K323" s="761" t="s">
        <v>1151</v>
      </c>
      <c r="L323" s="753" t="s">
        <v>1124</v>
      </c>
      <c r="M323" s="753" t="s">
        <v>1199</v>
      </c>
      <c r="N323" s="753" t="s">
        <v>1128</v>
      </c>
      <c r="O323" s="753" t="s">
        <v>1128</v>
      </c>
      <c r="P323" s="777" t="s">
        <v>1200</v>
      </c>
      <c r="Q323" s="753" t="s">
        <v>1120</v>
      </c>
      <c r="R323" s="753" t="s">
        <v>1120</v>
      </c>
      <c r="S323" s="755">
        <v>2</v>
      </c>
      <c r="T323" s="769">
        <v>2.6</v>
      </c>
      <c r="U323" s="771">
        <v>41456</v>
      </c>
      <c r="V323" s="772">
        <v>41791</v>
      </c>
      <c r="W323" s="874">
        <v>5</v>
      </c>
      <c r="X323" s="1081">
        <v>800000</v>
      </c>
      <c r="Y323" s="1081"/>
      <c r="Z323" s="1081">
        <f t="shared" si="40"/>
        <v>800000</v>
      </c>
      <c r="AA323" s="868"/>
      <c r="AB323" s="868"/>
      <c r="AC323" s="868"/>
      <c r="AD323" s="868"/>
      <c r="AE323" s="868">
        <v>800000</v>
      </c>
      <c r="AF323" s="868"/>
      <c r="AG323" s="868"/>
      <c r="AH323" s="868"/>
      <c r="AI323" s="868"/>
      <c r="AJ323" s="868"/>
      <c r="AK323" s="868"/>
      <c r="AL323" s="868"/>
      <c r="AM323" s="868">
        <f t="shared" si="41"/>
        <v>800000</v>
      </c>
      <c r="AN323" s="1029">
        <f t="shared" si="42"/>
        <v>0</v>
      </c>
      <c r="AO323" s="915"/>
      <c r="AP323" s="868"/>
      <c r="ED323" s="704"/>
      <c r="EE323" s="704"/>
      <c r="FJ323" s="704"/>
      <c r="FK323" s="1035"/>
      <c r="FL323" s="704"/>
      <c r="FM323" s="704"/>
      <c r="FN323" s="704"/>
      <c r="FO323" s="704"/>
      <c r="FP323" s="704"/>
      <c r="FQ323" s="704"/>
      <c r="FR323" s="704"/>
      <c r="FS323" s="704"/>
      <c r="FT323" s="704"/>
      <c r="FU323" s="704"/>
      <c r="FV323" s="704"/>
      <c r="FW323" s="704"/>
      <c r="FX323" s="704"/>
      <c r="FY323" s="704"/>
      <c r="FZ323" s="704"/>
      <c r="GA323" s="704"/>
      <c r="GB323" s="704"/>
      <c r="GC323" s="704"/>
      <c r="GD323" s="704"/>
      <c r="GE323" s="704"/>
      <c r="GF323" s="704"/>
      <c r="GG323" s="704"/>
      <c r="GH323" s="704"/>
      <c r="GI323" s="704"/>
      <c r="GJ323" s="704"/>
      <c r="GK323" s="704"/>
      <c r="GL323" s="704"/>
      <c r="GM323" s="704"/>
      <c r="GN323" s="704"/>
      <c r="GO323" s="704"/>
      <c r="GP323" s="704"/>
      <c r="GQ323" s="704"/>
      <c r="GR323" s="704"/>
      <c r="GS323" s="704"/>
      <c r="GT323" s="704"/>
      <c r="GU323" s="704"/>
      <c r="GV323" s="704"/>
      <c r="GW323" s="704"/>
      <c r="GX323" s="704"/>
      <c r="GY323" s="704"/>
      <c r="GZ323" s="704"/>
      <c r="HA323" s="704"/>
      <c r="HB323" s="704"/>
      <c r="HC323" s="704"/>
      <c r="HD323" s="704"/>
      <c r="HE323" s="704"/>
      <c r="HF323" s="704"/>
      <c r="HG323" s="704"/>
      <c r="HH323" s="704"/>
      <c r="HI323" s="704"/>
      <c r="HJ323" s="704"/>
      <c r="HK323" s="704"/>
      <c r="HL323" s="704"/>
      <c r="HM323" s="704"/>
      <c r="HN323" s="704"/>
      <c r="HO323" s="704"/>
      <c r="HP323" s="704"/>
      <c r="HS323" s="1034"/>
      <c r="HT323" s="1034"/>
      <c r="HU323" s="1034"/>
      <c r="HV323" s="1034"/>
      <c r="HW323" s="1034"/>
      <c r="HX323" s="1034"/>
      <c r="HY323" s="1034"/>
      <c r="HZ323" s="1034"/>
      <c r="IA323" s="1034"/>
      <c r="IB323" s="1034"/>
      <c r="IC323" s="1034"/>
      <c r="IE323" s="1034"/>
      <c r="IF323" s="1034"/>
      <c r="IG323" s="1034"/>
      <c r="IH323" s="1034"/>
      <c r="II323" s="1034"/>
    </row>
    <row r="324" spans="1:243" s="706" customFormat="1" ht="27" customHeight="1" x14ac:dyDescent="0.25">
      <c r="A324" s="1122">
        <v>326</v>
      </c>
      <c r="B324" s="694" t="s">
        <v>1352</v>
      </c>
      <c r="C324" s="696">
        <v>270</v>
      </c>
      <c r="D324" s="697">
        <v>650</v>
      </c>
      <c r="E324" s="707">
        <v>37</v>
      </c>
      <c r="F324" s="696" t="s">
        <v>1387</v>
      </c>
      <c r="G324" s="696" t="s">
        <v>1612</v>
      </c>
      <c r="H324" s="761" t="s">
        <v>1127</v>
      </c>
      <c r="I324" s="767" t="s">
        <v>1113</v>
      </c>
      <c r="J324" s="761" t="s">
        <v>1135</v>
      </c>
      <c r="K324" s="761" t="s">
        <v>1151</v>
      </c>
      <c r="L324" s="753" t="s">
        <v>1124</v>
      </c>
      <c r="M324" s="753" t="s">
        <v>1199</v>
      </c>
      <c r="N324" s="753" t="s">
        <v>1128</v>
      </c>
      <c r="O324" s="753" t="s">
        <v>1128</v>
      </c>
      <c r="P324" s="777" t="s">
        <v>1200</v>
      </c>
      <c r="Q324" s="753" t="s">
        <v>1120</v>
      </c>
      <c r="R324" s="753" t="s">
        <v>1120</v>
      </c>
      <c r="S324" s="755">
        <v>2</v>
      </c>
      <c r="T324" s="769">
        <v>2.6</v>
      </c>
      <c r="U324" s="771">
        <v>41456</v>
      </c>
      <c r="V324" s="772">
        <v>41791</v>
      </c>
      <c r="W324" s="874">
        <v>5</v>
      </c>
      <c r="X324" s="1081">
        <v>800000</v>
      </c>
      <c r="Y324" s="1081"/>
      <c r="Z324" s="1081">
        <f t="shared" si="40"/>
        <v>800000</v>
      </c>
      <c r="AA324" s="868"/>
      <c r="AB324" s="868"/>
      <c r="AC324" s="868"/>
      <c r="AD324" s="868"/>
      <c r="AE324" s="868">
        <v>800000</v>
      </c>
      <c r="AF324" s="868"/>
      <c r="AG324" s="868"/>
      <c r="AH324" s="868"/>
      <c r="AI324" s="868"/>
      <c r="AJ324" s="868"/>
      <c r="AK324" s="868"/>
      <c r="AL324" s="868"/>
      <c r="AM324" s="868">
        <f t="shared" si="41"/>
        <v>800000</v>
      </c>
      <c r="AN324" s="1029">
        <f t="shared" si="42"/>
        <v>0</v>
      </c>
      <c r="AO324" s="915"/>
      <c r="AP324" s="868"/>
      <c r="ED324" s="704"/>
      <c r="EE324" s="704"/>
      <c r="FJ324" s="704"/>
      <c r="FK324" s="1035"/>
      <c r="FL324" s="704"/>
      <c r="FM324" s="704"/>
      <c r="FN324" s="704"/>
      <c r="FO324" s="704"/>
      <c r="FP324" s="704"/>
      <c r="FQ324" s="704"/>
      <c r="FR324" s="704"/>
      <c r="FS324" s="704"/>
      <c r="FT324" s="704"/>
      <c r="FU324" s="704"/>
      <c r="FV324" s="704"/>
      <c r="FW324" s="704"/>
      <c r="FX324" s="704"/>
      <c r="FY324" s="704"/>
      <c r="FZ324" s="704"/>
      <c r="GA324" s="704"/>
      <c r="GB324" s="704"/>
      <c r="GC324" s="704"/>
      <c r="GD324" s="704"/>
      <c r="GE324" s="704"/>
      <c r="GF324" s="704"/>
      <c r="GG324" s="704"/>
      <c r="GH324" s="704"/>
      <c r="GI324" s="704"/>
      <c r="GJ324" s="704"/>
      <c r="GK324" s="704"/>
      <c r="GL324" s="704"/>
      <c r="GM324" s="704"/>
      <c r="GN324" s="704"/>
      <c r="GO324" s="704"/>
      <c r="GP324" s="704"/>
      <c r="GQ324" s="704"/>
      <c r="GR324" s="704"/>
      <c r="GS324" s="704"/>
      <c r="GT324" s="704"/>
      <c r="GU324" s="704"/>
      <c r="GV324" s="704"/>
      <c r="GW324" s="704"/>
      <c r="GX324" s="704"/>
      <c r="GY324" s="704"/>
      <c r="GZ324" s="704"/>
      <c r="HA324" s="704"/>
      <c r="HB324" s="704"/>
      <c r="HC324" s="704"/>
      <c r="HD324" s="704"/>
      <c r="HE324" s="704"/>
      <c r="HF324" s="704"/>
      <c r="HG324" s="704"/>
      <c r="HH324" s="704"/>
      <c r="HI324" s="704"/>
      <c r="HJ324" s="704"/>
      <c r="HK324" s="704"/>
      <c r="HL324" s="704"/>
      <c r="HM324" s="704"/>
      <c r="HN324" s="704"/>
      <c r="HO324" s="704"/>
      <c r="HP324" s="704"/>
      <c r="HS324" s="1034"/>
      <c r="HT324" s="1034"/>
      <c r="HU324" s="1034"/>
      <c r="HV324" s="1034"/>
      <c r="HW324" s="1034"/>
      <c r="HX324" s="1034"/>
      <c r="HY324" s="1034"/>
      <c r="HZ324" s="1034"/>
      <c r="IA324" s="1034"/>
      <c r="IB324" s="1034"/>
      <c r="IC324" s="1034"/>
      <c r="ID324" s="1034"/>
    </row>
    <row r="325" spans="1:243" s="706" customFormat="1" ht="27" customHeight="1" x14ac:dyDescent="0.25">
      <c r="A325" s="691">
        <v>183</v>
      </c>
      <c r="B325" s="694" t="s">
        <v>1352</v>
      </c>
      <c r="C325" s="696">
        <v>271</v>
      </c>
      <c r="D325" s="697">
        <v>536</v>
      </c>
      <c r="E325" s="707">
        <v>2</v>
      </c>
      <c r="F325" s="696" t="s">
        <v>1123</v>
      </c>
      <c r="G325" s="696" t="s">
        <v>1591</v>
      </c>
      <c r="H325" s="767" t="s">
        <v>1112</v>
      </c>
      <c r="I325" s="752" t="s">
        <v>1113</v>
      </c>
      <c r="J325" s="761" t="s">
        <v>1135</v>
      </c>
      <c r="K325" s="761" t="s">
        <v>1115</v>
      </c>
      <c r="L325" s="753" t="s">
        <v>1124</v>
      </c>
      <c r="M325" s="753" t="s">
        <v>1199</v>
      </c>
      <c r="N325" s="753" t="s">
        <v>1128</v>
      </c>
      <c r="O325" s="753" t="s">
        <v>1128</v>
      </c>
      <c r="P325" s="753" t="s">
        <v>1202</v>
      </c>
      <c r="Q325" s="765" t="s">
        <v>1120</v>
      </c>
      <c r="R325" s="765" t="s">
        <v>1120</v>
      </c>
      <c r="S325" s="755">
        <v>2</v>
      </c>
      <c r="T325" s="769">
        <v>2.6</v>
      </c>
      <c r="U325" s="771">
        <v>41091</v>
      </c>
      <c r="V325" s="772">
        <v>41426</v>
      </c>
      <c r="W325" s="874">
        <v>5</v>
      </c>
      <c r="X325" s="1081"/>
      <c r="Y325" s="1082">
        <v>16000</v>
      </c>
      <c r="Z325" s="1081">
        <f t="shared" si="40"/>
        <v>16000</v>
      </c>
      <c r="AA325" s="868">
        <v>16000</v>
      </c>
      <c r="AB325" s="868"/>
      <c r="AC325" s="868"/>
      <c r="AD325" s="868"/>
      <c r="AE325" s="868"/>
      <c r="AF325" s="868"/>
      <c r="AG325" s="868"/>
      <c r="AH325" s="868"/>
      <c r="AI325" s="868"/>
      <c r="AJ325" s="868"/>
      <c r="AK325" s="868"/>
      <c r="AL325" s="868"/>
      <c r="AM325" s="868">
        <f t="shared" si="41"/>
        <v>16000</v>
      </c>
      <c r="AN325" s="1029">
        <f t="shared" si="42"/>
        <v>0</v>
      </c>
      <c r="AO325" s="868"/>
      <c r="AP325" s="868"/>
      <c r="AQ325" s="704"/>
      <c r="AR325" s="704"/>
      <c r="AS325" s="704"/>
      <c r="AT325" s="704"/>
      <c r="AU325" s="704"/>
      <c r="AV325" s="704"/>
      <c r="AW325" s="704"/>
      <c r="AX325" s="704"/>
      <c r="AY325" s="704"/>
      <c r="AZ325" s="704"/>
      <c r="BA325" s="704"/>
      <c r="BB325" s="704"/>
      <c r="BC325" s="704"/>
      <c r="BD325" s="704"/>
      <c r="BE325" s="704"/>
      <c r="BF325" s="704"/>
      <c r="BG325" s="704"/>
      <c r="BH325" s="704"/>
      <c r="BI325" s="704"/>
      <c r="BJ325" s="704"/>
      <c r="BK325" s="704"/>
      <c r="BL325" s="704"/>
      <c r="BM325" s="704"/>
      <c r="BN325" s="704"/>
      <c r="BO325" s="704"/>
      <c r="BP325" s="704"/>
      <c r="BQ325" s="704"/>
      <c r="BR325" s="704"/>
      <c r="BS325" s="704"/>
      <c r="BT325" s="704"/>
      <c r="BU325" s="704"/>
      <c r="BV325" s="704"/>
      <c r="BW325" s="704"/>
      <c r="BX325" s="704"/>
      <c r="BY325" s="704"/>
      <c r="BZ325" s="704"/>
      <c r="CA325" s="704"/>
      <c r="CB325" s="704"/>
      <c r="CC325" s="704"/>
      <c r="CD325" s="704"/>
      <c r="CE325" s="704"/>
      <c r="CF325" s="704"/>
      <c r="CG325" s="704"/>
      <c r="CH325" s="704"/>
      <c r="CI325" s="704"/>
      <c r="CJ325" s="704"/>
      <c r="CK325" s="704"/>
      <c r="CL325" s="704"/>
      <c r="CM325" s="704"/>
      <c r="CN325" s="704"/>
      <c r="CO325" s="704"/>
      <c r="CP325" s="704"/>
      <c r="CQ325" s="704"/>
      <c r="CR325" s="704"/>
      <c r="CS325" s="704"/>
      <c r="CT325" s="704"/>
      <c r="CU325" s="704"/>
      <c r="CV325" s="704"/>
      <c r="CW325" s="704"/>
      <c r="CX325" s="704"/>
      <c r="CY325" s="704"/>
      <c r="CZ325" s="704"/>
      <c r="DA325" s="704"/>
      <c r="DB325" s="704"/>
      <c r="DC325" s="704"/>
      <c r="DD325" s="704"/>
      <c r="DE325" s="704"/>
      <c r="DF325" s="704"/>
      <c r="DG325" s="704"/>
      <c r="DH325" s="704"/>
      <c r="DI325" s="704"/>
      <c r="DJ325" s="704"/>
      <c r="DK325" s="704"/>
      <c r="DL325" s="704"/>
      <c r="DM325" s="704"/>
      <c r="DN325" s="704"/>
      <c r="DO325" s="704"/>
      <c r="DP325" s="704"/>
      <c r="DQ325" s="704"/>
      <c r="DR325" s="704"/>
      <c r="DS325" s="704"/>
      <c r="DT325" s="704"/>
      <c r="DU325" s="704"/>
      <c r="DV325" s="704"/>
      <c r="DW325" s="704"/>
      <c r="DX325" s="704"/>
      <c r="DY325" s="704"/>
      <c r="DZ325" s="704"/>
      <c r="EA325" s="704"/>
      <c r="EB325" s="704"/>
      <c r="EF325" s="704"/>
      <c r="EG325" s="704"/>
      <c r="EH325" s="704"/>
      <c r="EI325" s="704"/>
      <c r="EJ325" s="704"/>
      <c r="EK325" s="704"/>
      <c r="EL325" s="704"/>
      <c r="EM325" s="704"/>
      <c r="EN325" s="704"/>
      <c r="EO325" s="704"/>
      <c r="EP325" s="704"/>
      <c r="EQ325" s="704"/>
      <c r="ER325" s="704"/>
      <c r="ES325" s="704"/>
      <c r="ET325" s="704"/>
      <c r="EU325" s="704"/>
      <c r="EV325" s="704"/>
      <c r="EW325" s="704"/>
      <c r="EX325" s="704"/>
      <c r="EY325" s="704"/>
      <c r="EZ325" s="704"/>
      <c r="FA325" s="704"/>
      <c r="FB325" s="704"/>
      <c r="FC325" s="704"/>
      <c r="FD325" s="704"/>
      <c r="FE325" s="704"/>
      <c r="FF325" s="704"/>
      <c r="FG325" s="704"/>
      <c r="FH325" s="704"/>
      <c r="FI325" s="704"/>
      <c r="FK325" s="1034"/>
      <c r="FL325" s="1034"/>
      <c r="FM325" s="1034"/>
      <c r="FN325" s="1034"/>
      <c r="FO325" s="1034"/>
      <c r="FP325" s="1034"/>
      <c r="FQ325" s="1034"/>
      <c r="FR325" s="1034"/>
      <c r="FS325" s="1034"/>
      <c r="FT325" s="1034"/>
      <c r="FU325" s="1034"/>
      <c r="FV325" s="1034"/>
      <c r="FW325" s="1034"/>
      <c r="FX325" s="1034"/>
      <c r="FY325" s="1034"/>
      <c r="FZ325" s="1034"/>
      <c r="GA325" s="1034"/>
      <c r="GB325" s="1034"/>
      <c r="GC325" s="1034"/>
      <c r="GD325" s="1034"/>
      <c r="GE325" s="1034"/>
      <c r="GF325" s="1034"/>
      <c r="GG325" s="1034"/>
      <c r="GH325" s="1034"/>
      <c r="GI325" s="1034"/>
      <c r="GJ325" s="1034"/>
      <c r="GK325" s="1034"/>
      <c r="GL325" s="1034"/>
      <c r="GM325" s="1034"/>
      <c r="GN325" s="1034"/>
      <c r="GO325" s="1034"/>
      <c r="GP325" s="1034"/>
      <c r="GQ325" s="1034"/>
      <c r="GR325" s="1034"/>
      <c r="GS325" s="1034"/>
      <c r="GT325" s="1034"/>
      <c r="GU325" s="1034"/>
      <c r="GV325" s="1034"/>
      <c r="GW325" s="1034"/>
      <c r="GX325" s="1034"/>
      <c r="GY325" s="1034"/>
      <c r="GZ325" s="1034"/>
      <c r="HA325" s="1034"/>
      <c r="HB325" s="1034"/>
      <c r="HC325" s="1034"/>
      <c r="HD325" s="1034"/>
      <c r="HE325" s="1034"/>
      <c r="HF325" s="1034"/>
      <c r="HG325" s="1034"/>
      <c r="HH325" s="1034"/>
      <c r="HI325" s="1034"/>
      <c r="HJ325" s="1034"/>
      <c r="HK325" s="1034"/>
      <c r="HL325" s="1034"/>
      <c r="HM325" s="1034"/>
      <c r="HN325" s="1034"/>
      <c r="HO325" s="1034"/>
      <c r="HP325" s="1034"/>
      <c r="HQ325" s="1034"/>
      <c r="HR325" s="1034"/>
      <c r="HS325" s="1034"/>
      <c r="HT325" s="1034"/>
      <c r="HU325" s="1034"/>
      <c r="ID325" s="1034"/>
      <c r="IE325" s="1034"/>
      <c r="IF325" s="1034"/>
      <c r="IG325" s="1034"/>
      <c r="IH325" s="1034"/>
      <c r="II325" s="1034"/>
    </row>
    <row r="326" spans="1:243" s="1034" customFormat="1" ht="27" customHeight="1" x14ac:dyDescent="0.25">
      <c r="A326" s="691">
        <v>328</v>
      </c>
      <c r="B326" s="694" t="s">
        <v>1352</v>
      </c>
      <c r="C326" s="696">
        <v>271</v>
      </c>
      <c r="D326" s="697">
        <v>600</v>
      </c>
      <c r="E326" s="707">
        <v>103</v>
      </c>
      <c r="F326" s="696" t="s">
        <v>1201</v>
      </c>
      <c r="G326" s="696" t="s">
        <v>1626</v>
      </c>
      <c r="H326" s="761" t="s">
        <v>1127</v>
      </c>
      <c r="I326" s="767" t="s">
        <v>1113</v>
      </c>
      <c r="J326" s="761" t="s">
        <v>1135</v>
      </c>
      <c r="K326" s="761" t="s">
        <v>1151</v>
      </c>
      <c r="L326" s="753" t="s">
        <v>1124</v>
      </c>
      <c r="M326" s="753" t="s">
        <v>1199</v>
      </c>
      <c r="N326" s="753" t="s">
        <v>1128</v>
      </c>
      <c r="O326" s="753" t="s">
        <v>1128</v>
      </c>
      <c r="P326" s="753" t="s">
        <v>1200</v>
      </c>
      <c r="Q326" s="753" t="s">
        <v>1120</v>
      </c>
      <c r="R326" s="753" t="s">
        <v>1120</v>
      </c>
      <c r="S326" s="755">
        <v>2</v>
      </c>
      <c r="T326" s="769">
        <v>2.6</v>
      </c>
      <c r="U326" s="771">
        <v>41456</v>
      </c>
      <c r="V326" s="772">
        <v>41791</v>
      </c>
      <c r="W326" s="874">
        <v>7</v>
      </c>
      <c r="X326" s="1081">
        <v>104000</v>
      </c>
      <c r="Y326" s="1081"/>
      <c r="Z326" s="1081">
        <f t="shared" si="40"/>
        <v>104000</v>
      </c>
      <c r="AA326" s="868"/>
      <c r="AB326" s="868"/>
      <c r="AC326" s="868"/>
      <c r="AD326" s="868"/>
      <c r="AE326" s="868">
        <v>104000</v>
      </c>
      <c r="AF326" s="868"/>
      <c r="AG326" s="868"/>
      <c r="AH326" s="868"/>
      <c r="AI326" s="868"/>
      <c r="AJ326" s="868"/>
      <c r="AK326" s="868"/>
      <c r="AL326" s="868"/>
      <c r="AM326" s="868">
        <f t="shared" si="41"/>
        <v>104000</v>
      </c>
      <c r="AN326" s="1029">
        <f t="shared" si="42"/>
        <v>0</v>
      </c>
      <c r="AO326" s="915"/>
      <c r="AP326" s="868"/>
      <c r="AQ326" s="706"/>
      <c r="AR326" s="706"/>
      <c r="AS326" s="706"/>
      <c r="AT326" s="706"/>
      <c r="AU326" s="706"/>
      <c r="AV326" s="706"/>
      <c r="AW326" s="706"/>
      <c r="AX326" s="706"/>
      <c r="AY326" s="706"/>
      <c r="AZ326" s="706"/>
      <c r="BA326" s="706"/>
      <c r="BB326" s="706"/>
      <c r="BC326" s="706"/>
      <c r="BD326" s="706"/>
      <c r="BE326" s="706"/>
      <c r="BF326" s="706"/>
      <c r="BG326" s="706"/>
      <c r="BH326" s="706"/>
      <c r="BI326" s="706"/>
      <c r="BJ326" s="706"/>
      <c r="BK326" s="706"/>
      <c r="BL326" s="706"/>
      <c r="BM326" s="706"/>
      <c r="BN326" s="706"/>
      <c r="BO326" s="706"/>
      <c r="BP326" s="706"/>
      <c r="BQ326" s="706"/>
      <c r="BR326" s="706"/>
      <c r="BS326" s="706"/>
      <c r="BT326" s="706"/>
      <c r="BU326" s="706"/>
      <c r="BV326" s="706"/>
      <c r="BW326" s="706"/>
      <c r="BX326" s="706"/>
      <c r="BY326" s="706"/>
      <c r="BZ326" s="706"/>
      <c r="CA326" s="706"/>
      <c r="CB326" s="706"/>
      <c r="CC326" s="706"/>
      <c r="CD326" s="706"/>
      <c r="CE326" s="706"/>
      <c r="CF326" s="706"/>
      <c r="CG326" s="706"/>
      <c r="CH326" s="706"/>
      <c r="CI326" s="706"/>
      <c r="CJ326" s="706"/>
      <c r="CK326" s="706"/>
      <c r="CL326" s="706"/>
      <c r="CM326" s="706"/>
      <c r="CN326" s="706"/>
      <c r="CO326" s="706"/>
      <c r="CP326" s="706"/>
      <c r="CQ326" s="706"/>
      <c r="CR326" s="706"/>
      <c r="CS326" s="706"/>
      <c r="CT326" s="706"/>
      <c r="CU326" s="706"/>
      <c r="CV326" s="706"/>
      <c r="CW326" s="706"/>
      <c r="CX326" s="706"/>
      <c r="CY326" s="706"/>
      <c r="CZ326" s="706"/>
      <c r="DA326" s="706"/>
      <c r="DB326" s="706"/>
      <c r="DC326" s="706"/>
      <c r="DD326" s="706"/>
      <c r="DE326" s="706"/>
      <c r="DF326" s="706"/>
      <c r="DG326" s="706"/>
      <c r="DH326" s="706"/>
      <c r="DI326" s="706"/>
      <c r="DJ326" s="706"/>
      <c r="DK326" s="706"/>
      <c r="DL326" s="706"/>
      <c r="DM326" s="706"/>
      <c r="DN326" s="706"/>
      <c r="DO326" s="706"/>
      <c r="DP326" s="706"/>
      <c r="DQ326" s="706"/>
      <c r="DR326" s="706"/>
      <c r="DS326" s="706"/>
      <c r="DT326" s="706"/>
      <c r="DU326" s="706"/>
      <c r="DV326" s="706"/>
      <c r="DW326" s="706"/>
      <c r="DX326" s="706"/>
      <c r="DY326" s="706"/>
      <c r="DZ326" s="706"/>
      <c r="EA326" s="706"/>
      <c r="EB326" s="706"/>
      <c r="EC326" s="706"/>
      <c r="ED326" s="704"/>
      <c r="EE326" s="704"/>
      <c r="EF326" s="706"/>
      <c r="EG326" s="706"/>
      <c r="EH326" s="706"/>
      <c r="EI326" s="706"/>
      <c r="EJ326" s="706"/>
      <c r="EK326" s="706"/>
      <c r="EL326" s="706"/>
      <c r="EM326" s="706"/>
      <c r="EN326" s="706"/>
      <c r="EO326" s="706"/>
      <c r="EP326" s="706"/>
      <c r="EQ326" s="706"/>
      <c r="ER326" s="706"/>
      <c r="ES326" s="706"/>
      <c r="ET326" s="706"/>
      <c r="EU326" s="706"/>
      <c r="EV326" s="706"/>
      <c r="EW326" s="706"/>
      <c r="EX326" s="706"/>
      <c r="EY326" s="706"/>
      <c r="EZ326" s="706"/>
      <c r="FA326" s="706"/>
      <c r="FB326" s="706"/>
      <c r="FC326" s="706"/>
      <c r="FD326" s="706"/>
      <c r="FE326" s="706"/>
      <c r="FF326" s="706"/>
      <c r="FG326" s="706"/>
      <c r="FH326" s="706"/>
      <c r="FI326" s="706"/>
      <c r="FJ326" s="704"/>
      <c r="FK326" s="1035"/>
      <c r="FL326" s="704"/>
      <c r="FM326" s="704"/>
      <c r="FN326" s="704"/>
      <c r="FO326" s="704"/>
      <c r="FP326" s="704"/>
      <c r="FQ326" s="704"/>
      <c r="FR326" s="704"/>
      <c r="FS326" s="704"/>
      <c r="FT326" s="704"/>
      <c r="FU326" s="704"/>
      <c r="FV326" s="704"/>
      <c r="FW326" s="704"/>
      <c r="FX326" s="704"/>
      <c r="FY326" s="704"/>
      <c r="FZ326" s="704"/>
      <c r="GA326" s="704"/>
      <c r="GB326" s="704"/>
      <c r="GC326" s="704"/>
      <c r="GD326" s="704"/>
      <c r="GE326" s="704"/>
      <c r="GF326" s="704"/>
      <c r="GG326" s="704"/>
      <c r="GH326" s="704"/>
      <c r="GI326" s="704"/>
      <c r="GJ326" s="704"/>
      <c r="GK326" s="704"/>
      <c r="GL326" s="704"/>
      <c r="GM326" s="704"/>
      <c r="GN326" s="704"/>
      <c r="GO326" s="704"/>
      <c r="GP326" s="704"/>
      <c r="GQ326" s="704"/>
      <c r="GR326" s="704"/>
      <c r="GS326" s="704"/>
      <c r="GT326" s="704"/>
      <c r="GU326" s="704"/>
      <c r="GV326" s="704"/>
      <c r="GW326" s="704"/>
      <c r="GX326" s="704"/>
      <c r="GY326" s="704"/>
      <c r="GZ326" s="704"/>
      <c r="HA326" s="704"/>
      <c r="HB326" s="704"/>
      <c r="HC326" s="704"/>
      <c r="HD326" s="704"/>
      <c r="HE326" s="704"/>
      <c r="HF326" s="704"/>
      <c r="HG326" s="704"/>
      <c r="HH326" s="704"/>
      <c r="HI326" s="704"/>
      <c r="HJ326" s="704"/>
      <c r="HK326" s="704"/>
      <c r="HL326" s="704"/>
      <c r="HM326" s="704"/>
      <c r="HN326" s="704"/>
      <c r="HO326" s="704"/>
      <c r="HP326" s="704"/>
      <c r="HQ326" s="706"/>
      <c r="HR326" s="706"/>
    </row>
    <row r="327" spans="1:243" s="1034" customFormat="1" ht="27" customHeight="1" x14ac:dyDescent="0.25">
      <c r="A327" s="1122">
        <v>332</v>
      </c>
      <c r="B327" s="694" t="s">
        <v>1352</v>
      </c>
      <c r="C327" s="696">
        <v>271</v>
      </c>
      <c r="D327" s="697">
        <v>600</v>
      </c>
      <c r="E327" s="707">
        <v>107</v>
      </c>
      <c r="F327" s="696" t="s">
        <v>1201</v>
      </c>
      <c r="G327" s="696" t="s">
        <v>1625</v>
      </c>
      <c r="H327" s="761" t="s">
        <v>1127</v>
      </c>
      <c r="I327" s="767" t="s">
        <v>1113</v>
      </c>
      <c r="J327" s="761" t="s">
        <v>1135</v>
      </c>
      <c r="K327" s="761" t="s">
        <v>1151</v>
      </c>
      <c r="L327" s="753" t="s">
        <v>1124</v>
      </c>
      <c r="M327" s="753" t="s">
        <v>1199</v>
      </c>
      <c r="N327" s="753" t="s">
        <v>1128</v>
      </c>
      <c r="O327" s="753" t="s">
        <v>1128</v>
      </c>
      <c r="P327" s="753" t="s">
        <v>1200</v>
      </c>
      <c r="Q327" s="753" t="s">
        <v>1120</v>
      </c>
      <c r="R327" s="753" t="s">
        <v>1120</v>
      </c>
      <c r="S327" s="755">
        <v>2</v>
      </c>
      <c r="T327" s="769">
        <v>2.6</v>
      </c>
      <c r="U327" s="771">
        <v>41456</v>
      </c>
      <c r="V327" s="772">
        <v>41791</v>
      </c>
      <c r="W327" s="874">
        <v>7</v>
      </c>
      <c r="X327" s="1081">
        <v>2950000</v>
      </c>
      <c r="Y327" s="1081"/>
      <c r="Z327" s="1081">
        <f t="shared" si="40"/>
        <v>2950000</v>
      </c>
      <c r="AA327" s="868"/>
      <c r="AB327" s="868"/>
      <c r="AC327" s="868"/>
      <c r="AD327" s="868"/>
      <c r="AE327" s="868">
        <v>2950000</v>
      </c>
      <c r="AF327" s="868"/>
      <c r="AG327" s="868"/>
      <c r="AH327" s="868"/>
      <c r="AI327" s="868"/>
      <c r="AJ327" s="868"/>
      <c r="AK327" s="868"/>
      <c r="AL327" s="868"/>
      <c r="AM327" s="868">
        <f t="shared" si="41"/>
        <v>2950000</v>
      </c>
      <c r="AN327" s="1029">
        <f t="shared" si="42"/>
        <v>0</v>
      </c>
      <c r="AO327" s="915"/>
      <c r="AP327" s="868"/>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c r="CB327" s="706"/>
      <c r="CC327" s="706"/>
      <c r="CD327" s="706"/>
      <c r="CE327" s="706"/>
      <c r="CF327" s="706"/>
      <c r="CG327" s="706"/>
      <c r="CH327" s="706"/>
      <c r="CI327" s="706"/>
      <c r="CJ327" s="706"/>
      <c r="CK327" s="706"/>
      <c r="CL327" s="706"/>
      <c r="CM327" s="706"/>
      <c r="CN327" s="706"/>
      <c r="CO327" s="706"/>
      <c r="CP327" s="706"/>
      <c r="CQ327" s="706"/>
      <c r="CR327" s="706"/>
      <c r="CS327" s="706"/>
      <c r="CT327" s="706"/>
      <c r="CU327" s="706"/>
      <c r="CV327" s="706"/>
      <c r="CW327" s="706"/>
      <c r="CX327" s="706"/>
      <c r="CY327" s="706"/>
      <c r="CZ327" s="706"/>
      <c r="DA327" s="706"/>
      <c r="DB327" s="706"/>
      <c r="DC327" s="706"/>
      <c r="DD327" s="706"/>
      <c r="DE327" s="706"/>
      <c r="DF327" s="706"/>
      <c r="DG327" s="706"/>
      <c r="DH327" s="706"/>
      <c r="DI327" s="706"/>
      <c r="DJ327" s="706"/>
      <c r="DK327" s="706"/>
      <c r="DL327" s="706"/>
      <c r="DM327" s="706"/>
      <c r="DN327" s="706"/>
      <c r="DO327" s="706"/>
      <c r="DP327" s="706"/>
      <c r="DQ327" s="706"/>
      <c r="DR327" s="706"/>
      <c r="DS327" s="706"/>
      <c r="DT327" s="706"/>
      <c r="DU327" s="706"/>
      <c r="DV327" s="706"/>
      <c r="DW327" s="706"/>
      <c r="DX327" s="706"/>
      <c r="DY327" s="706"/>
      <c r="DZ327" s="706"/>
      <c r="EA327" s="706"/>
      <c r="EB327" s="706"/>
      <c r="EC327" s="706"/>
      <c r="ED327" s="704"/>
      <c r="EE327" s="704"/>
      <c r="EF327" s="706"/>
      <c r="EG327" s="706"/>
      <c r="EH327" s="706"/>
      <c r="EI327" s="706"/>
      <c r="EJ327" s="706"/>
      <c r="EK327" s="706"/>
      <c r="EL327" s="706"/>
      <c r="EM327" s="706"/>
      <c r="EN327" s="706"/>
      <c r="EO327" s="706"/>
      <c r="EP327" s="706"/>
      <c r="EQ327" s="706"/>
      <c r="ER327" s="706"/>
      <c r="ES327" s="706"/>
      <c r="ET327" s="706"/>
      <c r="EU327" s="706"/>
      <c r="EV327" s="706"/>
      <c r="EW327" s="706"/>
      <c r="EX327" s="706"/>
      <c r="EY327" s="706"/>
      <c r="EZ327" s="706"/>
      <c r="FA327" s="706"/>
      <c r="FB327" s="706"/>
      <c r="FC327" s="706"/>
      <c r="FD327" s="706"/>
      <c r="FE327" s="706"/>
      <c r="FF327" s="706"/>
      <c r="FG327" s="706"/>
      <c r="FH327" s="706"/>
      <c r="FI327" s="706"/>
      <c r="FJ327" s="704"/>
      <c r="FK327" s="1035"/>
      <c r="FL327" s="704"/>
      <c r="FM327" s="704"/>
      <c r="FN327" s="704"/>
      <c r="FO327" s="704"/>
      <c r="FP327" s="704"/>
      <c r="FQ327" s="704"/>
      <c r="FR327" s="704"/>
      <c r="FS327" s="704"/>
      <c r="FT327" s="704"/>
      <c r="FU327" s="704"/>
      <c r="FV327" s="704"/>
      <c r="FW327" s="704"/>
      <c r="FX327" s="704"/>
      <c r="FY327" s="704"/>
      <c r="FZ327" s="704"/>
      <c r="GA327" s="704"/>
      <c r="GB327" s="704"/>
      <c r="GC327" s="704"/>
      <c r="GD327" s="704"/>
      <c r="GE327" s="704"/>
      <c r="GF327" s="704"/>
      <c r="GG327" s="704"/>
      <c r="GH327" s="704"/>
      <c r="GI327" s="704"/>
      <c r="GJ327" s="704"/>
      <c r="GK327" s="704"/>
      <c r="GL327" s="704"/>
      <c r="GM327" s="704"/>
      <c r="GN327" s="704"/>
      <c r="GO327" s="704"/>
      <c r="GP327" s="704"/>
      <c r="GQ327" s="704"/>
      <c r="GR327" s="704"/>
      <c r="GS327" s="704"/>
      <c r="GT327" s="704"/>
      <c r="GU327" s="704"/>
      <c r="GV327" s="704"/>
      <c r="GW327" s="704"/>
      <c r="GX327" s="704"/>
      <c r="GY327" s="704"/>
      <c r="GZ327" s="704"/>
      <c r="HA327" s="704"/>
      <c r="HB327" s="704"/>
      <c r="HC327" s="704"/>
      <c r="HD327" s="704"/>
      <c r="HE327" s="704"/>
      <c r="HF327" s="704"/>
      <c r="HG327" s="704"/>
      <c r="HH327" s="704"/>
      <c r="HI327" s="704"/>
      <c r="HJ327" s="704"/>
      <c r="HK327" s="704"/>
      <c r="HL327" s="704"/>
      <c r="HM327" s="704"/>
      <c r="HN327" s="704"/>
      <c r="HO327" s="704"/>
      <c r="HP327" s="704"/>
      <c r="HQ327" s="706"/>
      <c r="HR327" s="706"/>
      <c r="HV327" s="706"/>
      <c r="HW327" s="706"/>
      <c r="HX327" s="706"/>
      <c r="HY327" s="706"/>
      <c r="HZ327" s="706"/>
      <c r="IA327" s="706"/>
      <c r="IB327" s="706"/>
      <c r="IC327" s="706"/>
      <c r="IE327" s="706"/>
      <c r="IF327" s="706"/>
      <c r="IG327" s="706"/>
      <c r="IH327" s="706"/>
      <c r="II327" s="706"/>
    </row>
    <row r="328" spans="1:243" s="1034" customFormat="1" ht="27" customHeight="1" x14ac:dyDescent="0.25">
      <c r="A328" s="691">
        <v>333</v>
      </c>
      <c r="B328" s="694" t="s">
        <v>1352</v>
      </c>
      <c r="C328" s="696">
        <v>271</v>
      </c>
      <c r="D328" s="697">
        <v>600</v>
      </c>
      <c r="E328" s="707" t="s">
        <v>1122</v>
      </c>
      <c r="F328" s="696" t="s">
        <v>1201</v>
      </c>
      <c r="G328" s="696" t="s">
        <v>1198</v>
      </c>
      <c r="H328" s="761" t="s">
        <v>1127</v>
      </c>
      <c r="I328" s="767" t="s">
        <v>1113</v>
      </c>
      <c r="J328" s="761" t="s">
        <v>1135</v>
      </c>
      <c r="K328" s="761" t="s">
        <v>1151</v>
      </c>
      <c r="L328" s="753" t="s">
        <v>1124</v>
      </c>
      <c r="M328" s="753" t="s">
        <v>1199</v>
      </c>
      <c r="N328" s="753" t="s">
        <v>1128</v>
      </c>
      <c r="O328" s="753" t="s">
        <v>1128</v>
      </c>
      <c r="P328" s="753" t="s">
        <v>1202</v>
      </c>
      <c r="Q328" s="753" t="s">
        <v>1160</v>
      </c>
      <c r="R328" s="753" t="s">
        <v>1160</v>
      </c>
      <c r="S328" s="755">
        <v>2</v>
      </c>
      <c r="T328" s="769">
        <v>2.6</v>
      </c>
      <c r="U328" s="771">
        <v>41456</v>
      </c>
      <c r="V328" s="772">
        <v>42522</v>
      </c>
      <c r="W328" s="874">
        <v>7</v>
      </c>
      <c r="X328" s="1081">
        <v>0</v>
      </c>
      <c r="Y328" s="1081"/>
      <c r="Z328" s="1081">
        <f t="shared" si="40"/>
        <v>0</v>
      </c>
      <c r="AA328" s="868"/>
      <c r="AB328" s="868"/>
      <c r="AC328" s="868"/>
      <c r="AD328" s="868"/>
      <c r="AE328" s="868"/>
      <c r="AF328" s="868"/>
      <c r="AG328" s="868"/>
      <c r="AH328" s="868"/>
      <c r="AI328" s="868"/>
      <c r="AJ328" s="868"/>
      <c r="AK328" s="868"/>
      <c r="AL328" s="868"/>
      <c r="AM328" s="868">
        <f t="shared" si="41"/>
        <v>0</v>
      </c>
      <c r="AN328" s="1029">
        <f t="shared" si="42"/>
        <v>0</v>
      </c>
      <c r="AO328" s="915">
        <f>6635000-2425700-2050000</f>
        <v>2159300</v>
      </c>
      <c r="AP328" s="868">
        <f>6058000-1784500</f>
        <v>4273500</v>
      </c>
      <c r="AQ328" s="706"/>
      <c r="AR328" s="706"/>
      <c r="AS328" s="706"/>
      <c r="AT328" s="706"/>
      <c r="AU328" s="706"/>
      <c r="AV328" s="706"/>
      <c r="AW328" s="706"/>
      <c r="AX328" s="706"/>
      <c r="AY328" s="706"/>
      <c r="AZ328" s="706"/>
      <c r="BA328" s="706"/>
      <c r="BB328" s="706"/>
      <c r="BC328" s="706"/>
      <c r="BD328" s="706"/>
      <c r="BE328" s="706"/>
      <c r="BF328" s="706"/>
      <c r="BG328" s="706"/>
      <c r="BH328" s="706"/>
      <c r="BI328" s="706"/>
      <c r="BJ328" s="706"/>
      <c r="BK328" s="706"/>
      <c r="BL328" s="706"/>
      <c r="BM328" s="706"/>
      <c r="BN328" s="706"/>
      <c r="BO328" s="706"/>
      <c r="BP328" s="706"/>
      <c r="BQ328" s="706"/>
      <c r="BR328" s="706"/>
      <c r="BS328" s="706"/>
      <c r="BT328" s="706"/>
      <c r="BU328" s="706"/>
      <c r="BV328" s="706"/>
      <c r="BW328" s="706"/>
      <c r="BX328" s="706"/>
      <c r="BY328" s="706"/>
      <c r="BZ328" s="706"/>
      <c r="CA328" s="706"/>
      <c r="CB328" s="706"/>
      <c r="CC328" s="706"/>
      <c r="CD328" s="706"/>
      <c r="CE328" s="706"/>
      <c r="CF328" s="706"/>
      <c r="CG328" s="706"/>
      <c r="CH328" s="706"/>
      <c r="CI328" s="706"/>
      <c r="CJ328" s="706"/>
      <c r="CK328" s="706"/>
      <c r="CL328" s="706"/>
      <c r="CM328" s="706"/>
      <c r="CN328" s="706"/>
      <c r="CO328" s="706"/>
      <c r="CP328" s="706"/>
      <c r="CQ328" s="706"/>
      <c r="CR328" s="706"/>
      <c r="CS328" s="706"/>
      <c r="CT328" s="706"/>
      <c r="CU328" s="706"/>
      <c r="CV328" s="706"/>
      <c r="CW328" s="706"/>
      <c r="CX328" s="706"/>
      <c r="CY328" s="706"/>
      <c r="CZ328" s="706"/>
      <c r="DA328" s="706"/>
      <c r="DB328" s="706"/>
      <c r="DC328" s="706"/>
      <c r="DD328" s="706"/>
      <c r="DE328" s="706"/>
      <c r="DF328" s="706"/>
      <c r="DG328" s="706"/>
      <c r="DH328" s="706"/>
      <c r="DI328" s="706"/>
      <c r="DJ328" s="706"/>
      <c r="DK328" s="706"/>
      <c r="DL328" s="706"/>
      <c r="DM328" s="706"/>
      <c r="DN328" s="706"/>
      <c r="DO328" s="706"/>
      <c r="DP328" s="706"/>
      <c r="DQ328" s="706"/>
      <c r="DR328" s="706"/>
      <c r="DS328" s="706"/>
      <c r="DT328" s="706"/>
      <c r="DU328" s="706"/>
      <c r="DV328" s="706"/>
      <c r="DW328" s="706"/>
      <c r="DX328" s="706"/>
      <c r="DY328" s="706"/>
      <c r="DZ328" s="706"/>
      <c r="EA328" s="706"/>
      <c r="EB328" s="706"/>
      <c r="EC328" s="706"/>
      <c r="ED328" s="704"/>
      <c r="EE328" s="704"/>
      <c r="EF328" s="706"/>
      <c r="EG328" s="706"/>
      <c r="EH328" s="706"/>
      <c r="EI328" s="706"/>
      <c r="EJ328" s="706"/>
      <c r="EK328" s="706"/>
      <c r="EL328" s="706"/>
      <c r="EM328" s="706"/>
      <c r="EN328" s="706"/>
      <c r="EO328" s="706"/>
      <c r="EP328" s="706"/>
      <c r="EQ328" s="706"/>
      <c r="ER328" s="706"/>
      <c r="ES328" s="706"/>
      <c r="ET328" s="706"/>
      <c r="EU328" s="706"/>
      <c r="EV328" s="706"/>
      <c r="EW328" s="706"/>
      <c r="EX328" s="706"/>
      <c r="EY328" s="706"/>
      <c r="EZ328" s="706"/>
      <c r="FA328" s="706"/>
      <c r="FB328" s="706"/>
      <c r="FC328" s="706"/>
      <c r="FD328" s="706"/>
      <c r="FE328" s="706"/>
      <c r="FF328" s="706"/>
      <c r="FG328" s="706"/>
      <c r="FH328" s="706"/>
      <c r="FI328" s="706"/>
      <c r="FJ328" s="704"/>
      <c r="FK328" s="1035"/>
      <c r="FL328" s="704"/>
      <c r="FM328" s="704"/>
      <c r="FN328" s="704"/>
      <c r="FO328" s="704"/>
      <c r="FP328" s="704"/>
      <c r="FQ328" s="704"/>
      <c r="FR328" s="704"/>
      <c r="FS328" s="704"/>
      <c r="FT328" s="704"/>
      <c r="FU328" s="704"/>
      <c r="FV328" s="704"/>
      <c r="FW328" s="704"/>
      <c r="FX328" s="704"/>
      <c r="FY328" s="704"/>
      <c r="FZ328" s="704"/>
      <c r="GA328" s="704"/>
      <c r="GB328" s="704"/>
      <c r="GC328" s="704"/>
      <c r="GD328" s="704"/>
      <c r="GE328" s="704"/>
      <c r="GF328" s="704"/>
      <c r="GG328" s="704"/>
      <c r="GH328" s="704"/>
      <c r="GI328" s="704"/>
      <c r="GJ328" s="704"/>
      <c r="GK328" s="704"/>
      <c r="GL328" s="704"/>
      <c r="GM328" s="704"/>
      <c r="GN328" s="704"/>
      <c r="GO328" s="704"/>
      <c r="GP328" s="704"/>
      <c r="GQ328" s="704"/>
      <c r="GR328" s="704"/>
      <c r="GS328" s="704"/>
      <c r="GT328" s="704"/>
      <c r="GU328" s="704"/>
      <c r="GV328" s="704"/>
      <c r="GW328" s="704"/>
      <c r="GX328" s="704"/>
      <c r="GY328" s="704"/>
      <c r="GZ328" s="704"/>
      <c r="HA328" s="704"/>
      <c r="HB328" s="704"/>
      <c r="HC328" s="704"/>
      <c r="HD328" s="704"/>
      <c r="HE328" s="704"/>
      <c r="HF328" s="704"/>
      <c r="HG328" s="704"/>
      <c r="HH328" s="704"/>
      <c r="HI328" s="704"/>
      <c r="HJ328" s="704"/>
      <c r="HK328" s="704"/>
      <c r="HL328" s="704"/>
      <c r="HM328" s="704"/>
      <c r="HN328" s="704"/>
      <c r="HO328" s="704"/>
      <c r="HP328" s="704"/>
      <c r="HQ328" s="706"/>
      <c r="HR328" s="706"/>
      <c r="IE328" s="706"/>
      <c r="IF328" s="706"/>
      <c r="IG328" s="706"/>
      <c r="IH328" s="706"/>
      <c r="II328" s="706"/>
    </row>
    <row r="329" spans="1:243" s="706" customFormat="1" ht="27" customHeight="1" thickBot="1" x14ac:dyDescent="0.3">
      <c r="A329" s="691">
        <v>349</v>
      </c>
      <c r="B329" s="694" t="s">
        <v>1352</v>
      </c>
      <c r="C329" s="696">
        <v>282</v>
      </c>
      <c r="D329" s="709">
        <v>636</v>
      </c>
      <c r="E329" s="709">
        <v>17</v>
      </c>
      <c r="F329" s="708" t="s">
        <v>1123</v>
      </c>
      <c r="G329" s="708" t="s">
        <v>1592</v>
      </c>
      <c r="H329" s="767" t="s">
        <v>1127</v>
      </c>
      <c r="I329" s="752" t="s">
        <v>1113</v>
      </c>
      <c r="J329" s="761" t="s">
        <v>1135</v>
      </c>
      <c r="K329" s="761" t="s">
        <v>1115</v>
      </c>
      <c r="L329" s="761" t="s">
        <v>1116</v>
      </c>
      <c r="M329" s="753" t="s">
        <v>1199</v>
      </c>
      <c r="N329" s="764" t="s">
        <v>1128</v>
      </c>
      <c r="O329" s="753" t="s">
        <v>1153</v>
      </c>
      <c r="P329" s="753" t="s">
        <v>1153</v>
      </c>
      <c r="Q329" s="765" t="s">
        <v>1120</v>
      </c>
      <c r="R329" s="765" t="s">
        <v>1120</v>
      </c>
      <c r="S329" s="755">
        <v>4</v>
      </c>
      <c r="T329" s="763">
        <v>4.3</v>
      </c>
      <c r="U329" s="771">
        <v>41091</v>
      </c>
      <c r="V329" s="771">
        <v>41791</v>
      </c>
      <c r="W329" s="874">
        <v>7</v>
      </c>
      <c r="X329" s="1130"/>
      <c r="Y329" s="1082">
        <v>461000</v>
      </c>
      <c r="Z329" s="1081">
        <f t="shared" si="40"/>
        <v>461000</v>
      </c>
      <c r="AA329" s="868"/>
      <c r="AB329" s="868"/>
      <c r="AC329" s="868"/>
      <c r="AD329" s="868">
        <v>150000</v>
      </c>
      <c r="AE329" s="868">
        <v>150000</v>
      </c>
      <c r="AF329" s="868">
        <v>150000</v>
      </c>
      <c r="AG329" s="868">
        <v>11000</v>
      </c>
      <c r="AH329" s="868"/>
      <c r="AI329" s="868"/>
      <c r="AJ329" s="868"/>
      <c r="AK329" s="868"/>
      <c r="AL329" s="868"/>
      <c r="AM329" s="868">
        <f t="shared" si="41"/>
        <v>461000</v>
      </c>
      <c r="AN329" s="1029">
        <f t="shared" si="42"/>
        <v>0</v>
      </c>
      <c r="AO329" s="868"/>
      <c r="AP329" s="868"/>
      <c r="AQ329" s="704"/>
      <c r="AR329" s="704"/>
      <c r="AS329" s="704"/>
      <c r="AT329" s="704"/>
      <c r="AU329" s="704"/>
      <c r="AV329" s="704"/>
      <c r="AW329" s="704"/>
      <c r="AX329" s="704"/>
      <c r="AY329" s="704"/>
      <c r="AZ329" s="704"/>
      <c r="BA329" s="704"/>
      <c r="BB329" s="704"/>
      <c r="BC329" s="704"/>
      <c r="BD329" s="704"/>
      <c r="BE329" s="704"/>
      <c r="BF329" s="704"/>
      <c r="BG329" s="704"/>
      <c r="BH329" s="704"/>
      <c r="BI329" s="704"/>
      <c r="BJ329" s="704"/>
      <c r="BK329" s="704"/>
      <c r="BL329" s="704"/>
      <c r="BM329" s="704"/>
      <c r="BN329" s="704"/>
      <c r="BO329" s="704"/>
      <c r="BP329" s="704"/>
      <c r="BQ329" s="704"/>
      <c r="BR329" s="704"/>
      <c r="BS329" s="704"/>
      <c r="BT329" s="704"/>
      <c r="BU329" s="704"/>
      <c r="BV329" s="704"/>
      <c r="BW329" s="704"/>
      <c r="BX329" s="704"/>
      <c r="BY329" s="704"/>
      <c r="BZ329" s="704"/>
      <c r="CA329" s="704"/>
      <c r="CB329" s="704"/>
      <c r="CC329" s="704"/>
      <c r="CD329" s="704"/>
      <c r="CE329" s="704"/>
      <c r="CF329" s="704"/>
      <c r="CG329" s="704"/>
      <c r="CH329" s="704"/>
      <c r="CI329" s="704"/>
      <c r="CJ329" s="704"/>
      <c r="CK329" s="704"/>
      <c r="CL329" s="704"/>
      <c r="CM329" s="704"/>
      <c r="CN329" s="704"/>
      <c r="CO329" s="704"/>
      <c r="CP329" s="704"/>
      <c r="CQ329" s="704"/>
      <c r="CR329" s="704"/>
      <c r="CS329" s="704"/>
      <c r="CT329" s="704"/>
      <c r="CU329" s="704"/>
      <c r="CV329" s="704"/>
      <c r="CW329" s="704"/>
      <c r="CX329" s="704"/>
      <c r="CY329" s="704"/>
      <c r="CZ329" s="704"/>
      <c r="DA329" s="704"/>
      <c r="DB329" s="704"/>
      <c r="DC329" s="704"/>
      <c r="DD329" s="704"/>
      <c r="DE329" s="704"/>
      <c r="DF329" s="704"/>
      <c r="DG329" s="704"/>
      <c r="DH329" s="704"/>
      <c r="DI329" s="704"/>
      <c r="DJ329" s="704"/>
      <c r="DK329" s="704"/>
      <c r="DL329" s="704"/>
      <c r="DM329" s="704"/>
      <c r="DN329" s="704"/>
      <c r="DO329" s="704"/>
      <c r="DP329" s="704"/>
      <c r="DQ329" s="704"/>
      <c r="DR329" s="704"/>
      <c r="DS329" s="704"/>
      <c r="DT329" s="704"/>
      <c r="DU329" s="704"/>
      <c r="DV329" s="704"/>
      <c r="DW329" s="704"/>
      <c r="DX329" s="704"/>
      <c r="DY329" s="704"/>
      <c r="DZ329" s="704"/>
      <c r="EA329" s="704"/>
      <c r="EB329" s="704"/>
      <c r="EC329" s="704"/>
      <c r="ED329" s="879"/>
      <c r="EE329" s="879"/>
      <c r="EF329" s="704"/>
      <c r="EG329" s="704"/>
      <c r="FI329" s="704"/>
      <c r="FJ329" s="704"/>
      <c r="GJ329" s="1034"/>
      <c r="GK329" s="1034"/>
      <c r="GL329" s="1034"/>
      <c r="GM329" s="1034"/>
      <c r="GN329" s="1034"/>
      <c r="GO329" s="1034"/>
      <c r="GP329" s="1034"/>
      <c r="GQ329" s="1034"/>
      <c r="GR329" s="1034"/>
      <c r="GS329" s="1034"/>
      <c r="GT329" s="1034"/>
      <c r="GU329" s="1034"/>
      <c r="GV329" s="1034"/>
      <c r="GW329" s="1034"/>
      <c r="GX329" s="1034"/>
      <c r="GY329" s="1034"/>
      <c r="GZ329" s="1034"/>
      <c r="HA329" s="1034"/>
      <c r="HB329" s="1034"/>
      <c r="HC329" s="1034"/>
      <c r="HD329" s="1034"/>
      <c r="HE329" s="1034"/>
      <c r="HF329" s="1034"/>
      <c r="HG329" s="1034"/>
      <c r="HH329" s="1034"/>
      <c r="HI329" s="1034"/>
      <c r="HJ329" s="1034"/>
      <c r="HK329" s="1034"/>
      <c r="HL329" s="1034"/>
      <c r="HM329" s="1034"/>
      <c r="HN329" s="1034"/>
      <c r="HO329" s="1034"/>
      <c r="HP329" s="1034"/>
      <c r="HQ329" s="1034"/>
      <c r="HR329" s="1034"/>
      <c r="HS329" s="1034"/>
      <c r="HT329" s="1034"/>
      <c r="HU329" s="1034"/>
      <c r="HV329" s="1034"/>
      <c r="HW329" s="1034"/>
      <c r="HX329" s="1034"/>
      <c r="HY329" s="1034"/>
      <c r="HZ329" s="1034"/>
      <c r="IA329" s="1034"/>
      <c r="IB329" s="1034"/>
      <c r="IC329" s="1034"/>
      <c r="IE329" s="1034"/>
      <c r="IF329" s="1034"/>
      <c r="IG329" s="1034"/>
      <c r="IH329" s="1034"/>
      <c r="II329" s="1034"/>
    </row>
    <row r="330" spans="1:243" s="1034" customFormat="1" ht="27" customHeight="1" thickBot="1" x14ac:dyDescent="0.3">
      <c r="A330" s="1160" t="s">
        <v>1445</v>
      </c>
      <c r="B330" s="1161"/>
      <c r="C330" s="1161"/>
      <c r="D330" s="1161"/>
      <c r="E330" s="1161"/>
      <c r="F330" s="1161"/>
      <c r="G330" s="1161"/>
      <c r="H330" s="1162"/>
      <c r="I330" s="767"/>
      <c r="J330" s="753"/>
      <c r="K330" s="761"/>
      <c r="L330" s="761"/>
      <c r="M330" s="753"/>
      <c r="N330" s="753"/>
      <c r="O330" s="753"/>
      <c r="P330" s="753"/>
      <c r="Q330" s="753"/>
      <c r="R330" s="753"/>
      <c r="S330" s="755"/>
      <c r="T330" s="763"/>
      <c r="U330" s="771"/>
      <c r="V330" s="772"/>
      <c r="W330" s="829"/>
      <c r="X330" s="1094">
        <f>SUM(X289:X329)</f>
        <v>104475400</v>
      </c>
      <c r="Y330" s="1094">
        <f t="shared" ref="Y330:AP330" si="45">SUM(Y289:Y329)</f>
        <v>5277700</v>
      </c>
      <c r="Z330" s="1094">
        <f t="shared" si="45"/>
        <v>109753100</v>
      </c>
      <c r="AA330" s="1094">
        <f t="shared" si="45"/>
        <v>7564700</v>
      </c>
      <c r="AB330" s="1094">
        <f t="shared" si="45"/>
        <v>8164400</v>
      </c>
      <c r="AC330" s="1094">
        <f t="shared" si="45"/>
        <v>8475100</v>
      </c>
      <c r="AD330" s="1094">
        <f t="shared" si="45"/>
        <v>10123800</v>
      </c>
      <c r="AE330" s="1094">
        <f t="shared" si="45"/>
        <v>19264800</v>
      </c>
      <c r="AF330" s="1094">
        <f t="shared" si="45"/>
        <v>12320800</v>
      </c>
      <c r="AG330" s="1094">
        <f t="shared" si="45"/>
        <v>9269800</v>
      </c>
      <c r="AH330" s="1094">
        <f t="shared" si="45"/>
        <v>8547000</v>
      </c>
      <c r="AI330" s="1094">
        <f t="shared" si="45"/>
        <v>8047000</v>
      </c>
      <c r="AJ330" s="1094">
        <f t="shared" si="45"/>
        <v>8213700</v>
      </c>
      <c r="AK330" s="1094">
        <f t="shared" si="45"/>
        <v>6380800</v>
      </c>
      <c r="AL330" s="1094">
        <f t="shared" si="45"/>
        <v>3381200</v>
      </c>
      <c r="AM330" s="1094">
        <f t="shared" si="45"/>
        <v>109753100</v>
      </c>
      <c r="AN330" s="1094">
        <f t="shared" si="45"/>
        <v>0</v>
      </c>
      <c r="AO330" s="1094">
        <f t="shared" si="45"/>
        <v>103922100</v>
      </c>
      <c r="AP330" s="1094">
        <f t="shared" si="45"/>
        <v>108484700</v>
      </c>
      <c r="AQ330" s="706"/>
      <c r="AR330" s="706"/>
      <c r="AS330" s="706"/>
      <c r="AT330" s="706"/>
      <c r="AU330" s="706"/>
      <c r="AV330" s="706"/>
      <c r="AW330" s="706"/>
      <c r="AX330" s="706"/>
      <c r="AY330" s="706"/>
      <c r="AZ330" s="706"/>
      <c r="BA330" s="706"/>
      <c r="BB330" s="706"/>
      <c r="BC330" s="706"/>
      <c r="BD330" s="706"/>
      <c r="BE330" s="706"/>
      <c r="BF330" s="706"/>
      <c r="BG330" s="706"/>
      <c r="BH330" s="706"/>
      <c r="BI330" s="706"/>
      <c r="BJ330" s="706"/>
      <c r="BK330" s="706"/>
      <c r="BL330" s="706"/>
      <c r="BM330" s="706"/>
      <c r="BN330" s="706"/>
      <c r="BO330" s="706"/>
      <c r="BP330" s="706"/>
      <c r="BQ330" s="706"/>
      <c r="BR330" s="706"/>
      <c r="BS330" s="706"/>
      <c r="BT330" s="706"/>
      <c r="BU330" s="706"/>
      <c r="BV330" s="706"/>
      <c r="BW330" s="706"/>
      <c r="BX330" s="706"/>
      <c r="BY330" s="706"/>
      <c r="BZ330" s="706"/>
      <c r="CA330" s="706"/>
      <c r="CB330" s="706"/>
      <c r="CC330" s="706"/>
      <c r="CD330" s="706"/>
      <c r="CE330" s="706"/>
      <c r="CF330" s="706"/>
      <c r="CG330" s="706"/>
      <c r="CH330" s="706"/>
      <c r="CI330" s="706"/>
      <c r="CJ330" s="706"/>
      <c r="CK330" s="706"/>
      <c r="CL330" s="706"/>
      <c r="CM330" s="706"/>
      <c r="CN330" s="706"/>
      <c r="CO330" s="706"/>
      <c r="CP330" s="706"/>
      <c r="CQ330" s="706"/>
      <c r="CR330" s="706"/>
      <c r="CS330" s="706"/>
      <c r="CT330" s="706"/>
      <c r="CU330" s="706"/>
      <c r="CV330" s="706"/>
      <c r="CW330" s="706"/>
      <c r="CX330" s="706"/>
      <c r="CY330" s="706"/>
      <c r="CZ330" s="706"/>
      <c r="DA330" s="706"/>
      <c r="DB330" s="706"/>
      <c r="DC330" s="706"/>
      <c r="DD330" s="706"/>
      <c r="DE330" s="706"/>
      <c r="DF330" s="706"/>
      <c r="DG330" s="706"/>
      <c r="DH330" s="706"/>
      <c r="DI330" s="706"/>
      <c r="DJ330" s="706"/>
      <c r="DK330" s="706"/>
      <c r="DL330" s="706"/>
      <c r="DM330" s="706"/>
      <c r="DN330" s="706"/>
      <c r="DO330" s="706"/>
      <c r="DP330" s="706"/>
      <c r="DQ330" s="706"/>
      <c r="DR330" s="706"/>
      <c r="DS330" s="706"/>
      <c r="DT330" s="706"/>
      <c r="DU330" s="706"/>
      <c r="DV330" s="706"/>
      <c r="DW330" s="706"/>
      <c r="DX330" s="706"/>
      <c r="DY330" s="706"/>
      <c r="DZ330" s="706"/>
      <c r="EA330" s="706"/>
      <c r="EB330" s="706"/>
      <c r="EC330" s="706"/>
      <c r="ED330" s="706"/>
      <c r="EE330" s="706"/>
      <c r="EF330" s="706"/>
      <c r="EG330" s="706"/>
      <c r="EH330" s="706"/>
      <c r="EI330" s="706"/>
      <c r="EJ330" s="706"/>
      <c r="EK330" s="706"/>
      <c r="EL330" s="706"/>
      <c r="EM330" s="706"/>
      <c r="EN330" s="706"/>
      <c r="EO330" s="706"/>
      <c r="EP330" s="706"/>
      <c r="EQ330" s="704"/>
      <c r="ER330" s="704"/>
      <c r="ES330" s="706"/>
      <c r="ET330" s="706"/>
      <c r="EU330" s="706"/>
      <c r="EV330" s="706"/>
      <c r="EW330" s="706"/>
      <c r="EX330" s="706"/>
      <c r="EY330" s="706"/>
      <c r="EZ330" s="706"/>
      <c r="FA330" s="706"/>
      <c r="FB330" s="706"/>
      <c r="FC330" s="706"/>
      <c r="FD330" s="706"/>
      <c r="FE330" s="706"/>
      <c r="FF330" s="706"/>
      <c r="FG330" s="706"/>
      <c r="FH330" s="706"/>
      <c r="FI330" s="706"/>
      <c r="FJ330" s="706"/>
      <c r="FK330" s="706"/>
      <c r="FL330" s="706"/>
      <c r="FM330" s="706"/>
      <c r="FN330" s="706"/>
      <c r="FO330" s="706"/>
      <c r="FP330" s="706"/>
      <c r="FQ330" s="706"/>
      <c r="FR330" s="706"/>
      <c r="FS330" s="706"/>
      <c r="FT330" s="706"/>
      <c r="FU330" s="706"/>
      <c r="FV330" s="706"/>
      <c r="FW330" s="704"/>
      <c r="FX330" s="1035"/>
      <c r="FY330" s="704"/>
      <c r="FZ330" s="704"/>
      <c r="GA330" s="704"/>
      <c r="GB330" s="704"/>
      <c r="GC330" s="704"/>
      <c r="GD330" s="704"/>
      <c r="GE330" s="704"/>
      <c r="GF330" s="704"/>
      <c r="GG330" s="704"/>
      <c r="GH330" s="704"/>
      <c r="GI330" s="704"/>
      <c r="GJ330" s="704"/>
      <c r="GK330" s="704"/>
      <c r="GL330" s="704"/>
      <c r="GM330" s="704"/>
      <c r="GN330" s="704"/>
      <c r="GO330" s="704"/>
      <c r="GP330" s="704"/>
      <c r="GQ330" s="704"/>
      <c r="GR330" s="704"/>
      <c r="GS330" s="704"/>
      <c r="GT330" s="704"/>
      <c r="GU330" s="704"/>
      <c r="GV330" s="704"/>
      <c r="GW330" s="704"/>
      <c r="GX330" s="704"/>
      <c r="GY330" s="704"/>
      <c r="GZ330" s="704"/>
      <c r="HA330" s="704"/>
      <c r="HB330" s="704"/>
      <c r="HC330" s="704"/>
      <c r="HD330" s="704"/>
      <c r="HE330" s="704"/>
      <c r="HF330" s="704"/>
      <c r="HG330" s="704"/>
      <c r="HH330" s="704"/>
      <c r="HI330" s="704"/>
      <c r="HJ330" s="704"/>
      <c r="HK330" s="704"/>
      <c r="HL330" s="704"/>
      <c r="HM330" s="704"/>
      <c r="HN330" s="704"/>
      <c r="HO330" s="704"/>
      <c r="HP330" s="704"/>
      <c r="HQ330" s="704"/>
      <c r="HR330" s="704"/>
      <c r="HS330" s="704"/>
      <c r="HT330" s="704"/>
      <c r="HU330" s="704"/>
      <c r="HV330" s="704"/>
      <c r="HW330" s="704"/>
      <c r="HX330" s="704"/>
      <c r="HY330" s="704"/>
      <c r="HZ330" s="704"/>
      <c r="IA330" s="704"/>
      <c r="IB330" s="704"/>
      <c r="IC330" s="704"/>
      <c r="ID330" s="706"/>
      <c r="IE330" s="706"/>
      <c r="IF330" s="706"/>
      <c r="IG330" s="706"/>
      <c r="IH330" s="706"/>
      <c r="II330" s="706"/>
    </row>
    <row r="331" spans="1:243" s="1034" customFormat="1" ht="27" customHeight="1" x14ac:dyDescent="0.25">
      <c r="A331" s="730"/>
      <c r="B331" s="713"/>
      <c r="C331" s="696"/>
      <c r="D331" s="697"/>
      <c r="E331" s="707"/>
      <c r="F331" s="696"/>
      <c r="G331" s="696"/>
      <c r="H331" s="761"/>
      <c r="I331" s="767"/>
      <c r="J331" s="753"/>
      <c r="K331" s="761"/>
      <c r="L331" s="761"/>
      <c r="M331" s="753"/>
      <c r="N331" s="753"/>
      <c r="O331" s="753"/>
      <c r="P331" s="753"/>
      <c r="Q331" s="753"/>
      <c r="R331" s="753"/>
      <c r="S331" s="755"/>
      <c r="T331" s="763"/>
      <c r="U331" s="771"/>
      <c r="V331" s="772"/>
      <c r="W331" s="710"/>
      <c r="X331" s="1059"/>
      <c r="Y331" s="868"/>
      <c r="Z331" s="868"/>
      <c r="AA331" s="868"/>
      <c r="AB331" s="868"/>
      <c r="AC331" s="868"/>
      <c r="AD331" s="868"/>
      <c r="AE331" s="868"/>
      <c r="AF331" s="868"/>
      <c r="AG331" s="868"/>
      <c r="AH331" s="868"/>
      <c r="AI331" s="868"/>
      <c r="AJ331" s="868"/>
      <c r="AK331" s="868"/>
      <c r="AL331" s="915"/>
      <c r="AM331" s="868"/>
      <c r="AN331" s="1029"/>
      <c r="AO331" s="868"/>
      <c r="AP331" s="868"/>
      <c r="AQ331" s="706"/>
      <c r="AR331" s="706"/>
      <c r="AS331" s="706"/>
      <c r="AT331" s="706"/>
      <c r="AU331" s="706"/>
      <c r="AV331" s="706"/>
      <c r="AW331" s="706"/>
      <c r="AX331" s="706"/>
      <c r="AY331" s="706"/>
      <c r="AZ331" s="706"/>
      <c r="BA331" s="706"/>
      <c r="BB331" s="706"/>
      <c r="BC331" s="706"/>
      <c r="BD331" s="706"/>
      <c r="BE331" s="706"/>
      <c r="BF331" s="706"/>
      <c r="BG331" s="706"/>
      <c r="BH331" s="706"/>
      <c r="BI331" s="706"/>
      <c r="BJ331" s="706"/>
      <c r="BK331" s="706"/>
      <c r="BL331" s="706"/>
      <c r="BM331" s="706"/>
      <c r="BN331" s="706"/>
      <c r="BO331" s="706"/>
      <c r="BP331" s="706"/>
      <c r="BQ331" s="706"/>
      <c r="BR331" s="706"/>
      <c r="BS331" s="706"/>
      <c r="BT331" s="706"/>
      <c r="BU331" s="706"/>
      <c r="BV331" s="706"/>
      <c r="BW331" s="706"/>
      <c r="BX331" s="706"/>
      <c r="BY331" s="706"/>
      <c r="BZ331" s="706"/>
      <c r="CA331" s="706"/>
      <c r="CB331" s="706"/>
      <c r="CC331" s="706"/>
      <c r="CD331" s="706"/>
      <c r="CE331" s="706"/>
      <c r="CF331" s="706"/>
      <c r="CG331" s="706"/>
      <c r="CH331" s="706"/>
      <c r="CI331" s="706"/>
      <c r="CJ331" s="706"/>
      <c r="CK331" s="706"/>
      <c r="CL331" s="706"/>
      <c r="CM331" s="706"/>
      <c r="CN331" s="706"/>
      <c r="CO331" s="706"/>
      <c r="CP331" s="706"/>
      <c r="CQ331" s="706"/>
      <c r="CR331" s="706"/>
      <c r="CS331" s="706"/>
      <c r="CT331" s="706"/>
      <c r="CU331" s="706"/>
      <c r="CV331" s="706"/>
      <c r="CW331" s="706"/>
      <c r="CX331" s="706"/>
      <c r="CY331" s="706"/>
      <c r="CZ331" s="706"/>
      <c r="DA331" s="706"/>
      <c r="DB331" s="706"/>
      <c r="DC331" s="706"/>
      <c r="DD331" s="706"/>
      <c r="DE331" s="706"/>
      <c r="DF331" s="706"/>
      <c r="DG331" s="706"/>
      <c r="DH331" s="706"/>
      <c r="DI331" s="706"/>
      <c r="DJ331" s="706"/>
      <c r="DK331" s="706"/>
      <c r="DL331" s="706"/>
      <c r="DM331" s="706"/>
      <c r="DN331" s="706"/>
      <c r="DO331" s="706"/>
      <c r="DP331" s="706"/>
      <c r="DQ331" s="706"/>
      <c r="DR331" s="706"/>
      <c r="DS331" s="706"/>
      <c r="DT331" s="706"/>
      <c r="DU331" s="706"/>
      <c r="DV331" s="706"/>
      <c r="DW331" s="706"/>
      <c r="DX331" s="706"/>
      <c r="DY331" s="706"/>
      <c r="DZ331" s="706"/>
      <c r="EA331" s="706"/>
      <c r="EB331" s="706"/>
      <c r="EC331" s="706"/>
      <c r="ED331" s="706"/>
      <c r="EE331" s="706"/>
      <c r="EF331" s="706"/>
      <c r="EG331" s="706"/>
      <c r="EH331" s="706"/>
      <c r="EI331" s="706"/>
      <c r="EJ331" s="706"/>
      <c r="EK331" s="706"/>
      <c r="EL331" s="706"/>
      <c r="EM331" s="706"/>
      <c r="EN331" s="706"/>
      <c r="EO331" s="706"/>
      <c r="EP331" s="706"/>
      <c r="EQ331" s="704"/>
      <c r="ER331" s="704"/>
      <c r="ES331" s="706"/>
      <c r="ET331" s="706"/>
      <c r="EU331" s="706"/>
      <c r="EV331" s="706"/>
      <c r="EW331" s="706"/>
      <c r="EX331" s="706"/>
      <c r="EY331" s="706"/>
      <c r="EZ331" s="706"/>
      <c r="FA331" s="706"/>
      <c r="FB331" s="706"/>
      <c r="FC331" s="706"/>
      <c r="FD331" s="706"/>
      <c r="FE331" s="706"/>
      <c r="FF331" s="706"/>
      <c r="FG331" s="706"/>
      <c r="FH331" s="706"/>
      <c r="FI331" s="706"/>
      <c r="FJ331" s="706"/>
      <c r="FK331" s="706"/>
      <c r="FL331" s="706"/>
      <c r="FM331" s="706"/>
      <c r="FN331" s="706"/>
      <c r="FO331" s="706"/>
      <c r="FP331" s="706"/>
      <c r="FQ331" s="706"/>
      <c r="FR331" s="706"/>
      <c r="FS331" s="706"/>
      <c r="FT331" s="706"/>
      <c r="FU331" s="706"/>
      <c r="FV331" s="706"/>
      <c r="FW331" s="704"/>
      <c r="FX331" s="1035"/>
      <c r="FY331" s="704"/>
      <c r="FZ331" s="704"/>
      <c r="GA331" s="704"/>
      <c r="GB331" s="704"/>
      <c r="GC331" s="704"/>
      <c r="GD331" s="704"/>
      <c r="GE331" s="704"/>
      <c r="GF331" s="704"/>
      <c r="GG331" s="704"/>
      <c r="GH331" s="704"/>
      <c r="GI331" s="704"/>
      <c r="GJ331" s="704"/>
      <c r="GK331" s="704"/>
      <c r="GL331" s="704"/>
      <c r="GM331" s="704"/>
      <c r="GN331" s="704"/>
      <c r="GO331" s="704"/>
      <c r="GP331" s="704"/>
      <c r="GQ331" s="704"/>
      <c r="GR331" s="704"/>
      <c r="GS331" s="704"/>
      <c r="GT331" s="704"/>
      <c r="GU331" s="704"/>
      <c r="GV331" s="704"/>
      <c r="GW331" s="704"/>
      <c r="GX331" s="704"/>
      <c r="GY331" s="704"/>
      <c r="GZ331" s="704"/>
      <c r="HA331" s="704"/>
      <c r="HB331" s="704"/>
      <c r="HC331" s="704"/>
      <c r="HD331" s="704"/>
      <c r="HE331" s="704"/>
      <c r="HF331" s="704"/>
      <c r="HG331" s="704"/>
      <c r="HH331" s="704"/>
      <c r="HI331" s="704"/>
      <c r="HJ331" s="704"/>
      <c r="HK331" s="704"/>
      <c r="HL331" s="704"/>
      <c r="HM331" s="704"/>
      <c r="HN331" s="704"/>
      <c r="HO331" s="704"/>
      <c r="HP331" s="704"/>
      <c r="HQ331" s="704"/>
      <c r="HR331" s="704"/>
      <c r="HS331" s="704"/>
      <c r="HT331" s="704"/>
      <c r="HU331" s="704"/>
      <c r="HV331" s="704"/>
      <c r="HW331" s="704"/>
      <c r="HX331" s="704"/>
      <c r="HY331" s="704"/>
      <c r="HZ331" s="704"/>
      <c r="IA331" s="704"/>
      <c r="IB331" s="704"/>
      <c r="IC331" s="704"/>
      <c r="ID331" s="706"/>
      <c r="IE331" s="706"/>
      <c r="IF331" s="706"/>
      <c r="IG331" s="706"/>
      <c r="IH331" s="706"/>
      <c r="II331" s="706"/>
    </row>
    <row r="332" spans="1:243" s="1034" customFormat="1" ht="27" customHeight="1" x14ac:dyDescent="0.25">
      <c r="A332" s="1157" t="s">
        <v>1674</v>
      </c>
      <c r="B332" s="1158"/>
      <c r="C332" s="1158"/>
      <c r="D332" s="1158"/>
      <c r="E332" s="1158"/>
      <c r="F332" s="1158"/>
      <c r="G332" s="1158"/>
      <c r="H332" s="1159"/>
      <c r="I332" s="767"/>
      <c r="J332" s="753"/>
      <c r="K332" s="761"/>
      <c r="L332" s="761"/>
      <c r="M332" s="753"/>
      <c r="N332" s="753"/>
      <c r="O332" s="753"/>
      <c r="P332" s="753"/>
      <c r="Q332" s="753"/>
      <c r="R332" s="753"/>
      <c r="S332" s="755"/>
      <c r="T332" s="763"/>
      <c r="U332" s="771"/>
      <c r="V332" s="772"/>
      <c r="W332" s="710"/>
      <c r="X332" s="868"/>
      <c r="Y332" s="868"/>
      <c r="Z332" s="868"/>
      <c r="AA332" s="868"/>
      <c r="AB332" s="868"/>
      <c r="AC332" s="868"/>
      <c r="AD332" s="868"/>
      <c r="AE332" s="868"/>
      <c r="AF332" s="868"/>
      <c r="AG332" s="868"/>
      <c r="AH332" s="868"/>
      <c r="AI332" s="868"/>
      <c r="AJ332" s="868"/>
      <c r="AK332" s="868"/>
      <c r="AL332" s="915"/>
      <c r="AM332" s="868"/>
      <c r="AN332" s="1029"/>
      <c r="AO332" s="868"/>
      <c r="AP332" s="868"/>
      <c r="AQ332" s="706"/>
      <c r="AR332" s="706"/>
      <c r="AS332" s="706"/>
      <c r="AT332" s="706"/>
      <c r="AU332" s="706"/>
      <c r="AV332" s="706"/>
      <c r="AW332" s="706"/>
      <c r="AX332" s="706"/>
      <c r="AY332" s="706"/>
      <c r="AZ332" s="706"/>
      <c r="BA332" s="706"/>
      <c r="BB332" s="706"/>
      <c r="BC332" s="706"/>
      <c r="BD332" s="706"/>
      <c r="BE332" s="706"/>
      <c r="BF332" s="706"/>
      <c r="BG332" s="706"/>
      <c r="BH332" s="706"/>
      <c r="BI332" s="706"/>
      <c r="BJ332" s="706"/>
      <c r="BK332" s="706"/>
      <c r="BL332" s="706"/>
      <c r="BM332" s="706"/>
      <c r="BN332" s="706"/>
      <c r="BO332" s="706"/>
      <c r="BP332" s="706"/>
      <c r="BQ332" s="706"/>
      <c r="BR332" s="706"/>
      <c r="BS332" s="706"/>
      <c r="BT332" s="706"/>
      <c r="BU332" s="706"/>
      <c r="BV332" s="706"/>
      <c r="BW332" s="706"/>
      <c r="BX332" s="706"/>
      <c r="BY332" s="706"/>
      <c r="BZ332" s="706"/>
      <c r="CA332" s="706"/>
      <c r="CB332" s="706"/>
      <c r="CC332" s="706"/>
      <c r="CD332" s="706"/>
      <c r="CE332" s="706"/>
      <c r="CF332" s="706"/>
      <c r="CG332" s="706"/>
      <c r="CH332" s="706"/>
      <c r="CI332" s="706"/>
      <c r="CJ332" s="706"/>
      <c r="CK332" s="706"/>
      <c r="CL332" s="706"/>
      <c r="CM332" s="706"/>
      <c r="CN332" s="706"/>
      <c r="CO332" s="706"/>
      <c r="CP332" s="706"/>
      <c r="CQ332" s="706"/>
      <c r="CR332" s="706"/>
      <c r="CS332" s="706"/>
      <c r="CT332" s="706"/>
      <c r="CU332" s="706"/>
      <c r="CV332" s="706"/>
      <c r="CW332" s="706"/>
      <c r="CX332" s="706"/>
      <c r="CY332" s="706"/>
      <c r="CZ332" s="706"/>
      <c r="DA332" s="706"/>
      <c r="DB332" s="706"/>
      <c r="DC332" s="706"/>
      <c r="DD332" s="706"/>
      <c r="DE332" s="706"/>
      <c r="DF332" s="706"/>
      <c r="DG332" s="706"/>
      <c r="DH332" s="706"/>
      <c r="DI332" s="706"/>
      <c r="DJ332" s="706"/>
      <c r="DK332" s="706"/>
      <c r="DL332" s="706"/>
      <c r="DM332" s="706"/>
      <c r="DN332" s="706"/>
      <c r="DO332" s="706"/>
      <c r="DP332" s="706"/>
      <c r="DQ332" s="706"/>
      <c r="DR332" s="706"/>
      <c r="DS332" s="706"/>
      <c r="DT332" s="706"/>
      <c r="DU332" s="706"/>
      <c r="DV332" s="706"/>
      <c r="DW332" s="706"/>
      <c r="DX332" s="706"/>
      <c r="DY332" s="706"/>
      <c r="DZ332" s="706"/>
      <c r="EA332" s="706"/>
      <c r="EB332" s="706"/>
      <c r="EC332" s="706"/>
      <c r="ED332" s="706"/>
      <c r="EE332" s="706"/>
      <c r="EF332" s="706"/>
      <c r="EG332" s="706"/>
      <c r="EH332" s="706"/>
      <c r="EI332" s="706"/>
      <c r="EJ332" s="706"/>
      <c r="EK332" s="706"/>
      <c r="EL332" s="706"/>
      <c r="EM332" s="706"/>
      <c r="EN332" s="706"/>
      <c r="EO332" s="706"/>
      <c r="EP332" s="706"/>
      <c r="EQ332" s="704"/>
      <c r="ER332" s="704"/>
      <c r="ES332" s="706"/>
      <c r="ET332" s="706"/>
      <c r="EU332" s="706"/>
      <c r="EV332" s="706"/>
      <c r="EW332" s="706"/>
      <c r="EX332" s="706"/>
      <c r="EY332" s="706"/>
      <c r="EZ332" s="706"/>
      <c r="FA332" s="706"/>
      <c r="FB332" s="706"/>
      <c r="FC332" s="706"/>
      <c r="FD332" s="706"/>
      <c r="FE332" s="706"/>
      <c r="FF332" s="706"/>
      <c r="FG332" s="706"/>
      <c r="FH332" s="706"/>
      <c r="FI332" s="706"/>
      <c r="FJ332" s="706"/>
      <c r="FK332" s="706"/>
      <c r="FL332" s="706"/>
      <c r="FM332" s="706"/>
      <c r="FN332" s="706"/>
      <c r="FO332" s="706"/>
      <c r="FP332" s="706"/>
      <c r="FQ332" s="706"/>
      <c r="FR332" s="706"/>
      <c r="FS332" s="706"/>
      <c r="FT332" s="706"/>
      <c r="FU332" s="706"/>
      <c r="FV332" s="706"/>
      <c r="FW332" s="704"/>
      <c r="FX332" s="1035"/>
      <c r="FY332" s="704"/>
      <c r="FZ332" s="704"/>
      <c r="GA332" s="704"/>
      <c r="GB332" s="704"/>
      <c r="GC332" s="704"/>
      <c r="GD332" s="704"/>
      <c r="GE332" s="704"/>
      <c r="GF332" s="704"/>
      <c r="GG332" s="704"/>
      <c r="GH332" s="704"/>
      <c r="GI332" s="704"/>
      <c r="GJ332" s="704"/>
      <c r="GK332" s="704"/>
      <c r="GL332" s="704"/>
      <c r="GM332" s="704"/>
      <c r="GN332" s="704"/>
      <c r="GO332" s="704"/>
      <c r="GP332" s="704"/>
      <c r="GQ332" s="704"/>
      <c r="GR332" s="704"/>
      <c r="GS332" s="704"/>
      <c r="GT332" s="704"/>
      <c r="GU332" s="704"/>
      <c r="GV332" s="704"/>
      <c r="GW332" s="704"/>
      <c r="GX332" s="704"/>
      <c r="GY332" s="704"/>
      <c r="GZ332" s="704"/>
      <c r="HA332" s="704"/>
      <c r="HB332" s="704"/>
      <c r="HC332" s="704"/>
      <c r="HD332" s="704"/>
      <c r="HE332" s="704"/>
      <c r="HF332" s="704"/>
      <c r="HG332" s="704"/>
      <c r="HH332" s="704"/>
      <c r="HI332" s="704"/>
      <c r="HJ332" s="704"/>
      <c r="HK332" s="704"/>
      <c r="HL332" s="704"/>
      <c r="HM332" s="704"/>
      <c r="HN332" s="704"/>
      <c r="HO332" s="704"/>
      <c r="HP332" s="704"/>
      <c r="HQ332" s="704"/>
      <c r="HR332" s="704"/>
      <c r="HS332" s="704"/>
      <c r="HT332" s="704"/>
      <c r="HU332" s="704"/>
      <c r="HV332" s="704"/>
      <c r="HW332" s="704"/>
      <c r="HX332" s="704"/>
      <c r="HY332" s="704"/>
      <c r="HZ332" s="704"/>
      <c r="IA332" s="704"/>
      <c r="IB332" s="704"/>
      <c r="IC332" s="704"/>
      <c r="ID332" s="706"/>
      <c r="IE332" s="706"/>
      <c r="IF332" s="706"/>
      <c r="IG332" s="706"/>
      <c r="IH332" s="706"/>
      <c r="II332" s="706"/>
    </row>
    <row r="333" spans="1:243" s="1034" customFormat="1" ht="27" customHeight="1" x14ac:dyDescent="0.25">
      <c r="A333" s="1122">
        <v>63</v>
      </c>
      <c r="B333" s="694" t="s">
        <v>1360</v>
      </c>
      <c r="C333" s="708">
        <v>219</v>
      </c>
      <c r="D333" s="709">
        <v>532</v>
      </c>
      <c r="E333" s="707">
        <v>92</v>
      </c>
      <c r="F333" s="1036" t="s">
        <v>1121</v>
      </c>
      <c r="G333" s="708" t="s">
        <v>1361</v>
      </c>
      <c r="H333" s="767" t="s">
        <v>1112</v>
      </c>
      <c r="I333" s="752" t="s">
        <v>1113</v>
      </c>
      <c r="J333" s="761" t="s">
        <v>1135</v>
      </c>
      <c r="K333" s="761" t="s">
        <v>1115</v>
      </c>
      <c r="L333" s="761" t="s">
        <v>1124</v>
      </c>
      <c r="M333" s="753" t="s">
        <v>1199</v>
      </c>
      <c r="N333" s="753" t="s">
        <v>1136</v>
      </c>
      <c r="O333" s="753" t="s">
        <v>1128</v>
      </c>
      <c r="P333" s="753" t="s">
        <v>1597</v>
      </c>
      <c r="Q333" s="753" t="s">
        <v>1120</v>
      </c>
      <c r="R333" s="753" t="s">
        <v>1120</v>
      </c>
      <c r="S333" s="755">
        <v>2</v>
      </c>
      <c r="T333" s="763">
        <v>2.2999999999999998</v>
      </c>
      <c r="U333" s="771">
        <v>41456</v>
      </c>
      <c r="V333" s="771">
        <v>41791</v>
      </c>
      <c r="W333" s="874">
        <v>5</v>
      </c>
      <c r="X333" s="1081">
        <v>68000</v>
      </c>
      <c r="Y333" s="1081"/>
      <c r="Z333" s="1081">
        <f t="shared" ref="Z333:Z359" si="46">Y333+X333</f>
        <v>68000</v>
      </c>
      <c r="AA333" s="868"/>
      <c r="AB333" s="868"/>
      <c r="AC333" s="868"/>
      <c r="AD333" s="868">
        <v>68000</v>
      </c>
      <c r="AE333" s="868"/>
      <c r="AF333" s="868"/>
      <c r="AG333" s="868"/>
      <c r="AH333" s="868"/>
      <c r="AI333" s="868"/>
      <c r="AJ333" s="868"/>
      <c r="AK333" s="868"/>
      <c r="AL333" s="868"/>
      <c r="AM333" s="868">
        <f>SUM(AA333:AL333)</f>
        <v>68000</v>
      </c>
      <c r="AN333" s="1029">
        <f>Z333-AM333</f>
        <v>0</v>
      </c>
      <c r="AO333" s="915"/>
      <c r="AP333" s="868"/>
      <c r="AQ333" s="704"/>
      <c r="AR333" s="704"/>
      <c r="AS333" s="704"/>
      <c r="AT333" s="704"/>
      <c r="AU333" s="704"/>
      <c r="AV333" s="704"/>
      <c r="AW333" s="704"/>
      <c r="AX333" s="704"/>
      <c r="AY333" s="704"/>
      <c r="AZ333" s="704"/>
      <c r="BA333" s="704"/>
      <c r="BB333" s="704"/>
      <c r="BC333" s="704"/>
      <c r="BD333" s="704"/>
      <c r="BE333" s="704"/>
      <c r="BF333" s="704"/>
      <c r="BG333" s="704"/>
      <c r="BH333" s="704"/>
      <c r="BI333" s="704"/>
      <c r="BJ333" s="704"/>
      <c r="BK333" s="704"/>
      <c r="BL333" s="704"/>
      <c r="BM333" s="704"/>
      <c r="BN333" s="704"/>
      <c r="BO333" s="704"/>
      <c r="BP333" s="704"/>
      <c r="BQ333" s="704"/>
      <c r="BR333" s="704"/>
      <c r="BS333" s="704"/>
      <c r="BT333" s="704"/>
      <c r="BU333" s="704"/>
      <c r="BV333" s="704"/>
      <c r="BW333" s="704"/>
      <c r="BX333" s="704"/>
      <c r="BY333" s="704"/>
      <c r="BZ333" s="704"/>
      <c r="CA333" s="704"/>
      <c r="CB333" s="704"/>
      <c r="CC333" s="704"/>
      <c r="CD333" s="704"/>
      <c r="CE333" s="704"/>
      <c r="CF333" s="704"/>
      <c r="CG333" s="704"/>
      <c r="CH333" s="704"/>
      <c r="CI333" s="704"/>
      <c r="CJ333" s="704"/>
      <c r="CK333" s="704"/>
      <c r="CL333" s="704"/>
      <c r="CM333" s="704"/>
      <c r="CN333" s="704"/>
      <c r="CO333" s="704"/>
      <c r="CP333" s="704"/>
      <c r="CQ333" s="704"/>
      <c r="CR333" s="704"/>
      <c r="CS333" s="704"/>
      <c r="CT333" s="704"/>
      <c r="CU333" s="704"/>
      <c r="CV333" s="704"/>
      <c r="CW333" s="704"/>
      <c r="CX333" s="704"/>
      <c r="CY333" s="704"/>
      <c r="CZ333" s="704"/>
      <c r="DA333" s="704"/>
      <c r="DB333" s="704"/>
      <c r="DC333" s="704"/>
      <c r="DD333" s="704"/>
      <c r="DE333" s="704"/>
      <c r="DF333" s="704"/>
      <c r="DG333" s="704"/>
      <c r="DH333" s="704"/>
      <c r="DI333" s="704"/>
      <c r="DJ333" s="704"/>
      <c r="DK333" s="704"/>
      <c r="DL333" s="704"/>
      <c r="DM333" s="704"/>
      <c r="DN333" s="704"/>
      <c r="DO333" s="704"/>
      <c r="DP333" s="704"/>
      <c r="DQ333" s="706"/>
      <c r="DR333" s="706"/>
      <c r="DS333" s="706"/>
      <c r="DT333" s="706"/>
      <c r="DU333" s="706"/>
      <c r="DV333" s="706"/>
      <c r="DW333" s="706"/>
      <c r="DX333" s="706"/>
      <c r="DY333" s="706"/>
      <c r="DZ333" s="706"/>
      <c r="EA333" s="706"/>
      <c r="EB333" s="706"/>
      <c r="EC333" s="704"/>
      <c r="ED333" s="706"/>
      <c r="EE333" s="706"/>
      <c r="EF333" s="704"/>
      <c r="EG333" s="704"/>
      <c r="EH333" s="704"/>
      <c r="EI333" s="704"/>
      <c r="EJ333" s="704"/>
      <c r="EK333" s="704"/>
      <c r="EL333" s="704"/>
      <c r="EM333" s="704"/>
      <c r="EN333" s="704"/>
      <c r="EO333" s="704"/>
      <c r="EP333" s="704"/>
      <c r="EQ333" s="704"/>
      <c r="ER333" s="704"/>
      <c r="ES333" s="704"/>
      <c r="ET333" s="704"/>
      <c r="EU333" s="704"/>
      <c r="EV333" s="704"/>
      <c r="EW333" s="704"/>
      <c r="EX333" s="704"/>
      <c r="EY333" s="704"/>
      <c r="EZ333" s="704"/>
      <c r="FA333" s="704"/>
      <c r="FB333" s="704"/>
      <c r="FC333" s="704"/>
      <c r="FD333" s="704"/>
      <c r="FE333" s="704"/>
      <c r="FF333" s="704"/>
      <c r="FG333" s="704"/>
      <c r="FH333" s="704"/>
      <c r="FI333" s="704"/>
      <c r="FJ333" s="706"/>
      <c r="FK333" s="706"/>
      <c r="FL333" s="704"/>
      <c r="FM333" s="704"/>
      <c r="FN333" s="704"/>
      <c r="FO333" s="704"/>
      <c r="FP333" s="704"/>
      <c r="FQ333" s="704"/>
      <c r="FR333" s="704"/>
      <c r="FS333" s="704"/>
      <c r="FT333" s="704"/>
      <c r="FU333" s="704"/>
      <c r="FV333" s="704"/>
      <c r="FW333" s="704"/>
      <c r="FX333" s="704"/>
      <c r="FY333" s="704"/>
      <c r="FZ333" s="704"/>
      <c r="GA333" s="704"/>
      <c r="GB333" s="704"/>
      <c r="GC333" s="704"/>
      <c r="GD333" s="704"/>
      <c r="GE333" s="704"/>
      <c r="GF333" s="704"/>
      <c r="GG333" s="704"/>
      <c r="GH333" s="704"/>
      <c r="GI333" s="704"/>
      <c r="GJ333" s="704"/>
      <c r="GK333" s="704"/>
      <c r="GL333" s="704"/>
      <c r="GM333" s="706"/>
      <c r="GN333" s="706"/>
      <c r="GO333" s="706"/>
      <c r="GP333" s="706"/>
      <c r="GQ333" s="706"/>
      <c r="GR333" s="706"/>
      <c r="GS333" s="706"/>
      <c r="GT333" s="706"/>
      <c r="GU333" s="706"/>
      <c r="GV333" s="704"/>
      <c r="GW333" s="704"/>
      <c r="GX333" s="704"/>
      <c r="GY333" s="704"/>
      <c r="GZ333" s="704"/>
      <c r="HA333" s="704"/>
      <c r="HB333" s="704"/>
      <c r="HC333" s="704"/>
      <c r="HD333" s="704"/>
      <c r="HE333" s="704"/>
      <c r="HF333" s="704"/>
      <c r="HG333" s="704"/>
      <c r="HH333" s="704"/>
      <c r="HI333" s="704"/>
      <c r="HJ333" s="704"/>
      <c r="HK333" s="704"/>
      <c r="HL333" s="704"/>
      <c r="HM333" s="704"/>
      <c r="HN333" s="704"/>
      <c r="HO333" s="704"/>
      <c r="HP333" s="704"/>
      <c r="HQ333" s="704"/>
      <c r="HR333" s="704"/>
      <c r="HS333" s="704"/>
      <c r="HT333" s="704"/>
      <c r="HU333" s="704"/>
      <c r="HV333" s="706"/>
      <c r="HW333" s="706"/>
      <c r="HX333" s="706"/>
      <c r="HY333" s="706"/>
      <c r="HZ333" s="706"/>
      <c r="IA333" s="706"/>
      <c r="IB333" s="706"/>
      <c r="IC333" s="706"/>
    </row>
    <row r="334" spans="1:243" s="1034" customFormat="1" ht="27" customHeight="1" x14ac:dyDescent="0.25">
      <c r="A334" s="691">
        <v>68</v>
      </c>
      <c r="B334" s="694" t="s">
        <v>1360</v>
      </c>
      <c r="C334" s="696">
        <v>222</v>
      </c>
      <c r="D334" s="697">
        <v>536</v>
      </c>
      <c r="E334" s="707">
        <v>1</v>
      </c>
      <c r="F334" s="696" t="s">
        <v>1123</v>
      </c>
      <c r="G334" s="1037" t="s">
        <v>1598</v>
      </c>
      <c r="H334" s="767" t="s">
        <v>1112</v>
      </c>
      <c r="I334" s="752" t="s">
        <v>1113</v>
      </c>
      <c r="J334" s="761" t="s">
        <v>1135</v>
      </c>
      <c r="K334" s="761" t="s">
        <v>1115</v>
      </c>
      <c r="L334" s="761" t="s">
        <v>1124</v>
      </c>
      <c r="M334" s="753" t="s">
        <v>1199</v>
      </c>
      <c r="N334" s="753" t="s">
        <v>1136</v>
      </c>
      <c r="O334" s="753" t="s">
        <v>1128</v>
      </c>
      <c r="P334" s="753" t="s">
        <v>1200</v>
      </c>
      <c r="Q334" s="753" t="s">
        <v>1120</v>
      </c>
      <c r="R334" s="753" t="s">
        <v>1120</v>
      </c>
      <c r="S334" s="755">
        <v>2</v>
      </c>
      <c r="T334" s="763">
        <v>2.2999999999999998</v>
      </c>
      <c r="U334" s="757">
        <v>41091</v>
      </c>
      <c r="V334" s="758">
        <v>41426</v>
      </c>
      <c r="W334" s="874">
        <v>5</v>
      </c>
      <c r="X334" s="1081"/>
      <c r="Y334" s="1081">
        <v>36000</v>
      </c>
      <c r="Z334" s="1081">
        <f t="shared" si="46"/>
        <v>36000</v>
      </c>
      <c r="AA334" s="868"/>
      <c r="AB334" s="868"/>
      <c r="AC334" s="868">
        <v>36000</v>
      </c>
      <c r="AD334" s="868"/>
      <c r="AE334" s="868"/>
      <c r="AF334" s="868"/>
      <c r="AG334" s="868"/>
      <c r="AH334" s="868"/>
      <c r="AI334" s="868"/>
      <c r="AJ334" s="868"/>
      <c r="AK334" s="868"/>
      <c r="AL334" s="868"/>
      <c r="AM334" s="868">
        <f>SUM(AA334:AL334)</f>
        <v>36000</v>
      </c>
      <c r="AN334" s="1029">
        <f>Z334-AM334</f>
        <v>0</v>
      </c>
      <c r="AO334" s="915"/>
      <c r="AP334" s="868"/>
      <c r="AQ334" s="704"/>
      <c r="AR334" s="704"/>
      <c r="AS334" s="704"/>
      <c r="AT334" s="704"/>
      <c r="AU334" s="704"/>
      <c r="AV334" s="704"/>
      <c r="AW334" s="704"/>
      <c r="AX334" s="704"/>
      <c r="AY334" s="704"/>
      <c r="AZ334" s="704"/>
      <c r="BA334" s="704"/>
      <c r="BB334" s="704"/>
      <c r="BC334" s="704"/>
      <c r="BD334" s="704"/>
      <c r="BE334" s="704"/>
      <c r="BF334" s="704"/>
      <c r="BG334" s="704"/>
      <c r="BH334" s="704"/>
      <c r="BI334" s="704"/>
      <c r="BJ334" s="704"/>
      <c r="BK334" s="704"/>
      <c r="BL334" s="704"/>
      <c r="BM334" s="704"/>
      <c r="BN334" s="704"/>
      <c r="BO334" s="704"/>
      <c r="BP334" s="704"/>
      <c r="BQ334" s="704"/>
      <c r="BR334" s="704"/>
      <c r="BS334" s="704"/>
      <c r="BT334" s="704"/>
      <c r="BU334" s="704"/>
      <c r="BV334" s="704"/>
      <c r="BW334" s="704"/>
      <c r="BX334" s="704"/>
      <c r="BY334" s="704"/>
      <c r="BZ334" s="704"/>
      <c r="CA334" s="704"/>
      <c r="CB334" s="704"/>
      <c r="CC334" s="704"/>
      <c r="CD334" s="704"/>
      <c r="CE334" s="704"/>
      <c r="CF334" s="704"/>
      <c r="CG334" s="704"/>
      <c r="CH334" s="704"/>
      <c r="CI334" s="704"/>
      <c r="CJ334" s="704"/>
      <c r="CK334" s="704"/>
      <c r="CL334" s="704"/>
      <c r="CM334" s="704"/>
      <c r="CN334" s="704"/>
      <c r="CO334" s="704"/>
      <c r="CP334" s="704"/>
      <c r="CQ334" s="704"/>
      <c r="CR334" s="704"/>
      <c r="CS334" s="704"/>
      <c r="CT334" s="704"/>
      <c r="CU334" s="704"/>
      <c r="CV334" s="704"/>
      <c r="CW334" s="704"/>
      <c r="CX334" s="704"/>
      <c r="CY334" s="704"/>
      <c r="CZ334" s="704"/>
      <c r="DA334" s="704"/>
      <c r="DB334" s="704"/>
      <c r="DC334" s="704"/>
      <c r="DD334" s="704"/>
      <c r="DE334" s="704"/>
      <c r="DF334" s="704"/>
      <c r="DG334" s="704"/>
      <c r="DH334" s="704"/>
      <c r="DI334" s="704"/>
      <c r="DJ334" s="704"/>
      <c r="DK334" s="704"/>
      <c r="DL334" s="704"/>
      <c r="DM334" s="704"/>
      <c r="DN334" s="704"/>
      <c r="DO334" s="704"/>
      <c r="DP334" s="704"/>
      <c r="DQ334" s="706"/>
      <c r="DR334" s="706"/>
      <c r="DS334" s="706"/>
      <c r="DT334" s="706"/>
      <c r="DU334" s="706"/>
      <c r="DV334" s="706"/>
      <c r="DW334" s="706"/>
      <c r="DX334" s="706"/>
      <c r="DY334" s="706"/>
      <c r="DZ334" s="706"/>
      <c r="EA334" s="706"/>
      <c r="EB334" s="706"/>
      <c r="EC334" s="704"/>
      <c r="ED334" s="706"/>
      <c r="EE334" s="706"/>
      <c r="EF334" s="704"/>
      <c r="EG334" s="704"/>
      <c r="EH334" s="704"/>
      <c r="EI334" s="704"/>
      <c r="EJ334" s="704"/>
      <c r="EK334" s="704"/>
      <c r="EL334" s="704"/>
      <c r="EM334" s="704"/>
      <c r="EN334" s="704"/>
      <c r="EO334" s="704"/>
      <c r="EP334" s="704"/>
      <c r="EQ334" s="704"/>
      <c r="ER334" s="704"/>
      <c r="ES334" s="704"/>
      <c r="ET334" s="704"/>
      <c r="EU334" s="704"/>
      <c r="EV334" s="704"/>
      <c r="EW334" s="704"/>
      <c r="EX334" s="704"/>
      <c r="EY334" s="704"/>
      <c r="EZ334" s="704"/>
      <c r="FA334" s="704"/>
      <c r="FB334" s="704"/>
      <c r="FC334" s="704"/>
      <c r="FD334" s="704"/>
      <c r="FE334" s="704"/>
      <c r="FF334" s="704"/>
      <c r="FG334" s="704"/>
      <c r="FH334" s="704"/>
      <c r="FI334" s="704"/>
      <c r="FJ334" s="706"/>
      <c r="FK334" s="706"/>
      <c r="FL334" s="704"/>
      <c r="FM334" s="704"/>
      <c r="FN334" s="704"/>
      <c r="FO334" s="704"/>
      <c r="FP334" s="704"/>
      <c r="FQ334" s="704"/>
      <c r="FR334" s="704"/>
      <c r="FS334" s="704"/>
      <c r="FT334" s="704"/>
      <c r="FU334" s="704"/>
      <c r="FV334" s="704"/>
      <c r="FW334" s="704"/>
      <c r="FX334" s="704"/>
      <c r="FY334" s="704"/>
      <c r="FZ334" s="704"/>
      <c r="GA334" s="704"/>
      <c r="GB334" s="704"/>
      <c r="GC334" s="704"/>
      <c r="GD334" s="704"/>
      <c r="GE334" s="704"/>
      <c r="GF334" s="704"/>
      <c r="GG334" s="704"/>
      <c r="GH334" s="704"/>
      <c r="GI334" s="704"/>
      <c r="GJ334" s="704"/>
      <c r="GK334" s="704"/>
      <c r="GL334" s="704"/>
      <c r="GM334" s="706"/>
      <c r="GN334" s="706"/>
      <c r="GO334" s="706"/>
      <c r="GP334" s="706"/>
      <c r="GQ334" s="706"/>
      <c r="GR334" s="706"/>
      <c r="GS334" s="706"/>
      <c r="GT334" s="706"/>
      <c r="GU334" s="706"/>
      <c r="GV334" s="704"/>
      <c r="GW334" s="704"/>
      <c r="GX334" s="704"/>
      <c r="GY334" s="704"/>
      <c r="GZ334" s="704"/>
      <c r="HA334" s="704"/>
      <c r="HB334" s="704"/>
      <c r="HC334" s="704"/>
      <c r="HD334" s="704"/>
      <c r="HE334" s="704"/>
      <c r="HF334" s="704"/>
      <c r="HG334" s="704"/>
      <c r="HH334" s="704"/>
      <c r="HI334" s="704"/>
      <c r="HJ334" s="704"/>
      <c r="HK334" s="704"/>
      <c r="HL334" s="704"/>
      <c r="HM334" s="704"/>
      <c r="HN334" s="704"/>
      <c r="HO334" s="704"/>
      <c r="HP334" s="704"/>
      <c r="HQ334" s="704"/>
      <c r="HR334" s="704"/>
      <c r="HS334" s="704"/>
      <c r="HT334" s="704"/>
      <c r="HU334" s="704"/>
    </row>
    <row r="335" spans="1:243" s="1034" customFormat="1" ht="27" customHeight="1" x14ac:dyDescent="0.25">
      <c r="A335" s="691">
        <v>69</v>
      </c>
      <c r="B335" s="694" t="s">
        <v>1360</v>
      </c>
      <c r="C335" s="696">
        <v>222</v>
      </c>
      <c r="D335" s="697">
        <v>536</v>
      </c>
      <c r="E335" s="707">
        <v>3</v>
      </c>
      <c r="F335" s="696" t="s">
        <v>1123</v>
      </c>
      <c r="G335" s="1056" t="s">
        <v>1126</v>
      </c>
      <c r="H335" s="767" t="s">
        <v>1112</v>
      </c>
      <c r="I335" s="752" t="s">
        <v>1113</v>
      </c>
      <c r="J335" s="761" t="s">
        <v>1135</v>
      </c>
      <c r="K335" s="761" t="s">
        <v>1115</v>
      </c>
      <c r="L335" s="761" t="s">
        <v>1124</v>
      </c>
      <c r="M335" s="753" t="s">
        <v>1199</v>
      </c>
      <c r="N335" s="753" t="s">
        <v>1136</v>
      </c>
      <c r="O335" s="753" t="s">
        <v>1128</v>
      </c>
      <c r="P335" s="753" t="s">
        <v>1599</v>
      </c>
      <c r="Q335" s="753" t="s">
        <v>1600</v>
      </c>
      <c r="R335" s="753" t="s">
        <v>1362</v>
      </c>
      <c r="S335" s="755">
        <v>2</v>
      </c>
      <c r="T335" s="763">
        <v>2.2999999999999998</v>
      </c>
      <c r="U335" s="771">
        <v>41456</v>
      </c>
      <c r="V335" s="771">
        <v>41791</v>
      </c>
      <c r="W335" s="874">
        <v>5</v>
      </c>
      <c r="X335" s="1081">
        <v>67000</v>
      </c>
      <c r="Y335" s="1081"/>
      <c r="Z335" s="1081">
        <f t="shared" si="46"/>
        <v>67000</v>
      </c>
      <c r="AA335" s="868"/>
      <c r="AB335" s="868"/>
      <c r="AC335" s="868"/>
      <c r="AD335" s="868"/>
      <c r="AE335" s="868">
        <v>20000</v>
      </c>
      <c r="AF335" s="868">
        <v>20000</v>
      </c>
      <c r="AG335" s="868">
        <v>27000</v>
      </c>
      <c r="AH335" s="868"/>
      <c r="AI335" s="868"/>
      <c r="AJ335" s="868"/>
      <c r="AK335" s="868"/>
      <c r="AL335" s="868"/>
      <c r="AM335" s="868">
        <f>SUM(AA335:AL335)</f>
        <v>67000</v>
      </c>
      <c r="AN335" s="1029">
        <f>Z335-AM335</f>
        <v>0</v>
      </c>
      <c r="AO335" s="915"/>
      <c r="AP335" s="868"/>
      <c r="AQ335" s="704"/>
      <c r="AR335" s="704"/>
      <c r="AS335" s="704"/>
      <c r="AT335" s="704"/>
      <c r="AU335" s="704"/>
      <c r="AV335" s="704"/>
      <c r="AW335" s="704"/>
      <c r="AX335" s="704"/>
      <c r="AY335" s="704"/>
      <c r="AZ335" s="704"/>
      <c r="BA335" s="704"/>
      <c r="BB335" s="704"/>
      <c r="BC335" s="704"/>
      <c r="BD335" s="704"/>
      <c r="BE335" s="704"/>
      <c r="BF335" s="704"/>
      <c r="BG335" s="704"/>
      <c r="BH335" s="704"/>
      <c r="BI335" s="704"/>
      <c r="BJ335" s="704"/>
      <c r="BK335" s="704"/>
      <c r="BL335" s="704"/>
      <c r="BM335" s="704"/>
      <c r="BN335" s="704"/>
      <c r="BO335" s="704"/>
      <c r="BP335" s="704"/>
      <c r="BQ335" s="704"/>
      <c r="BR335" s="704"/>
      <c r="BS335" s="704"/>
      <c r="BT335" s="704"/>
      <c r="BU335" s="704"/>
      <c r="BV335" s="704"/>
      <c r="BW335" s="704"/>
      <c r="BX335" s="704"/>
      <c r="BY335" s="704"/>
      <c r="BZ335" s="704"/>
      <c r="CA335" s="704"/>
      <c r="CB335" s="704"/>
      <c r="CC335" s="704"/>
      <c r="CD335" s="704"/>
      <c r="CE335" s="704"/>
      <c r="CF335" s="704"/>
      <c r="CG335" s="704"/>
      <c r="CH335" s="704"/>
      <c r="CI335" s="704"/>
      <c r="CJ335" s="704"/>
      <c r="CK335" s="704"/>
      <c r="CL335" s="704"/>
      <c r="CM335" s="704"/>
      <c r="CN335" s="704"/>
      <c r="CO335" s="704"/>
      <c r="CP335" s="704"/>
      <c r="CQ335" s="704"/>
      <c r="CR335" s="704"/>
      <c r="CS335" s="704"/>
      <c r="CT335" s="704"/>
      <c r="CU335" s="704"/>
      <c r="CV335" s="704"/>
      <c r="CW335" s="704"/>
      <c r="CX335" s="704"/>
      <c r="CY335" s="704"/>
      <c r="CZ335" s="704"/>
      <c r="DA335" s="704"/>
      <c r="DB335" s="704"/>
      <c r="DC335" s="704"/>
      <c r="DD335" s="704"/>
      <c r="DE335" s="704"/>
      <c r="DF335" s="704"/>
      <c r="DG335" s="704"/>
      <c r="DH335" s="704"/>
      <c r="DI335" s="704"/>
      <c r="DJ335" s="704"/>
      <c r="DK335" s="704"/>
      <c r="DL335" s="704"/>
      <c r="DM335" s="704"/>
      <c r="DN335" s="704"/>
      <c r="DO335" s="704"/>
      <c r="DP335" s="704"/>
      <c r="DQ335" s="706"/>
      <c r="DR335" s="706"/>
      <c r="DS335" s="706"/>
      <c r="DT335" s="706"/>
      <c r="DU335" s="706"/>
      <c r="DV335" s="706"/>
      <c r="DW335" s="706"/>
      <c r="DX335" s="706"/>
      <c r="DY335" s="706"/>
      <c r="DZ335" s="706"/>
      <c r="EA335" s="706"/>
      <c r="EB335" s="706"/>
      <c r="EC335" s="704"/>
      <c r="ED335" s="706"/>
      <c r="EE335" s="706"/>
      <c r="EF335" s="704"/>
      <c r="EG335" s="704"/>
      <c r="EH335" s="704"/>
      <c r="EI335" s="704"/>
      <c r="EJ335" s="704"/>
      <c r="EK335" s="704"/>
      <c r="EL335" s="704"/>
      <c r="EM335" s="704"/>
      <c r="EN335" s="704"/>
      <c r="EO335" s="704"/>
      <c r="EP335" s="704"/>
      <c r="EQ335" s="704"/>
      <c r="ER335" s="704"/>
      <c r="ES335" s="704"/>
      <c r="ET335" s="704"/>
      <c r="EU335" s="704"/>
      <c r="EV335" s="704"/>
      <c r="EW335" s="704"/>
      <c r="EX335" s="704"/>
      <c r="EY335" s="704"/>
      <c r="EZ335" s="704"/>
      <c r="FA335" s="704"/>
      <c r="FB335" s="704"/>
      <c r="FC335" s="704"/>
      <c r="FD335" s="704"/>
      <c r="FE335" s="704"/>
      <c r="FF335" s="704"/>
      <c r="FG335" s="704"/>
      <c r="FH335" s="704"/>
      <c r="FI335" s="704"/>
      <c r="FJ335" s="706"/>
      <c r="FK335" s="706"/>
      <c r="FL335" s="704"/>
      <c r="FM335" s="704"/>
      <c r="FN335" s="704"/>
      <c r="FO335" s="704"/>
      <c r="FP335" s="704"/>
      <c r="FQ335" s="704"/>
      <c r="FR335" s="704"/>
      <c r="FS335" s="704"/>
      <c r="FT335" s="704"/>
      <c r="FU335" s="704"/>
      <c r="FV335" s="704"/>
      <c r="FW335" s="704"/>
      <c r="FX335" s="704"/>
      <c r="FY335" s="704"/>
      <c r="FZ335" s="704"/>
      <c r="GA335" s="704"/>
      <c r="GB335" s="704"/>
      <c r="GC335" s="704"/>
      <c r="GD335" s="704"/>
      <c r="GE335" s="704"/>
      <c r="GF335" s="704"/>
      <c r="GG335" s="704"/>
      <c r="GH335" s="704"/>
      <c r="GI335" s="704"/>
      <c r="GJ335" s="704"/>
      <c r="GK335" s="704"/>
      <c r="GL335" s="704"/>
      <c r="GM335" s="706"/>
      <c r="GN335" s="706"/>
      <c r="GO335" s="706"/>
      <c r="GP335" s="706"/>
      <c r="GQ335" s="706"/>
      <c r="GR335" s="706"/>
      <c r="GS335" s="706"/>
      <c r="GT335" s="706"/>
      <c r="GU335" s="706"/>
      <c r="GV335" s="704"/>
      <c r="GW335" s="704"/>
      <c r="GX335" s="704"/>
      <c r="GY335" s="704"/>
      <c r="GZ335" s="704"/>
      <c r="HA335" s="704"/>
      <c r="HB335" s="704"/>
      <c r="HC335" s="704"/>
      <c r="HD335" s="704"/>
      <c r="HE335" s="704"/>
      <c r="HF335" s="704"/>
      <c r="HG335" s="704"/>
      <c r="HH335" s="704"/>
      <c r="HI335" s="704"/>
      <c r="HJ335" s="704"/>
      <c r="HK335" s="704"/>
      <c r="HL335" s="704"/>
      <c r="HM335" s="704"/>
      <c r="HN335" s="704"/>
      <c r="HO335" s="704"/>
      <c r="HP335" s="704"/>
      <c r="HQ335" s="704"/>
      <c r="HR335" s="704"/>
      <c r="HS335" s="854"/>
      <c r="HT335" s="854"/>
      <c r="HU335" s="854"/>
      <c r="HV335" s="706"/>
      <c r="HW335" s="706"/>
      <c r="HX335" s="706"/>
      <c r="HY335" s="706"/>
      <c r="HZ335" s="706"/>
      <c r="IA335" s="706"/>
      <c r="IB335" s="706"/>
      <c r="IC335" s="706"/>
    </row>
    <row r="336" spans="1:243" s="706" customFormat="1" ht="27" customHeight="1" x14ac:dyDescent="0.25">
      <c r="A336" s="691">
        <v>70</v>
      </c>
      <c r="B336" s="694" t="s">
        <v>1360</v>
      </c>
      <c r="C336" s="696">
        <v>222</v>
      </c>
      <c r="D336" s="697">
        <v>536</v>
      </c>
      <c r="E336" s="707">
        <v>4</v>
      </c>
      <c r="F336" s="696" t="s">
        <v>1123</v>
      </c>
      <c r="G336" s="1037" t="s">
        <v>1363</v>
      </c>
      <c r="H336" s="767" t="s">
        <v>1112</v>
      </c>
      <c r="I336" s="752" t="s">
        <v>1113</v>
      </c>
      <c r="J336" s="761" t="s">
        <v>1135</v>
      </c>
      <c r="K336" s="761" t="s">
        <v>1115</v>
      </c>
      <c r="L336" s="761" t="s">
        <v>1124</v>
      </c>
      <c r="M336" s="753" t="s">
        <v>1199</v>
      </c>
      <c r="N336" s="753" t="s">
        <v>1136</v>
      </c>
      <c r="O336" s="753" t="s">
        <v>1128</v>
      </c>
      <c r="P336" s="753" t="s">
        <v>1200</v>
      </c>
      <c r="Q336" s="753" t="s">
        <v>1120</v>
      </c>
      <c r="R336" s="753" t="s">
        <v>1120</v>
      </c>
      <c r="S336" s="755">
        <v>2</v>
      </c>
      <c r="T336" s="763">
        <v>2.2999999999999998</v>
      </c>
      <c r="U336" s="771">
        <v>41456</v>
      </c>
      <c r="V336" s="771">
        <v>41791</v>
      </c>
      <c r="W336" s="874">
        <v>5</v>
      </c>
      <c r="X336" s="1081">
        <v>498000</v>
      </c>
      <c r="Y336" s="1081"/>
      <c r="Z336" s="1081">
        <f t="shared" si="46"/>
        <v>498000</v>
      </c>
      <c r="AA336" s="868"/>
      <c r="AB336" s="868"/>
      <c r="AC336" s="868"/>
      <c r="AD336" s="868"/>
      <c r="AE336" s="868">
        <v>0</v>
      </c>
      <c r="AF336" s="868">
        <v>498000</v>
      </c>
      <c r="AG336" s="868"/>
      <c r="AH336" s="868"/>
      <c r="AI336" s="868"/>
      <c r="AJ336" s="868"/>
      <c r="AK336" s="868"/>
      <c r="AL336" s="868"/>
      <c r="AM336" s="868">
        <f t="shared" ref="AM336:AM338" si="47">SUM(AA336:AL336)</f>
        <v>498000</v>
      </c>
      <c r="AN336" s="1029">
        <f>Z336-AM336</f>
        <v>0</v>
      </c>
      <c r="AO336" s="915"/>
      <c r="AP336" s="868"/>
      <c r="AQ336" s="704"/>
      <c r="AR336" s="704"/>
      <c r="AS336" s="704"/>
      <c r="AT336" s="704"/>
      <c r="AU336" s="704"/>
      <c r="AV336" s="704"/>
      <c r="AW336" s="704"/>
      <c r="AX336" s="704"/>
      <c r="AY336" s="704"/>
      <c r="AZ336" s="704"/>
      <c r="BA336" s="704"/>
      <c r="BB336" s="704"/>
      <c r="BC336" s="704"/>
      <c r="BD336" s="704"/>
      <c r="BE336" s="704"/>
      <c r="BF336" s="704"/>
      <c r="BG336" s="704"/>
      <c r="BH336" s="704"/>
      <c r="BI336" s="704"/>
      <c r="BJ336" s="704"/>
      <c r="BK336" s="704"/>
      <c r="BL336" s="704"/>
      <c r="BM336" s="704"/>
      <c r="BN336" s="704"/>
      <c r="BO336" s="704"/>
      <c r="BP336" s="704"/>
      <c r="BQ336" s="704"/>
      <c r="BR336" s="704"/>
      <c r="BS336" s="704"/>
      <c r="BT336" s="704"/>
      <c r="BU336" s="704"/>
      <c r="BV336" s="704"/>
      <c r="BW336" s="704"/>
      <c r="BX336" s="704"/>
      <c r="BY336" s="704"/>
      <c r="BZ336" s="704"/>
      <c r="CA336" s="704"/>
      <c r="CB336" s="704"/>
      <c r="CC336" s="704"/>
      <c r="CD336" s="704"/>
      <c r="CE336" s="704"/>
      <c r="CF336" s="704"/>
      <c r="CG336" s="704"/>
      <c r="CH336" s="704"/>
      <c r="CI336" s="704"/>
      <c r="CJ336" s="704"/>
      <c r="CK336" s="704"/>
      <c r="CL336" s="704"/>
      <c r="CM336" s="704"/>
      <c r="CN336" s="704"/>
      <c r="CO336" s="704"/>
      <c r="CP336" s="704"/>
      <c r="CQ336" s="704"/>
      <c r="CR336" s="704"/>
      <c r="CS336" s="704"/>
      <c r="CT336" s="704"/>
      <c r="CU336" s="704"/>
      <c r="CV336" s="704"/>
      <c r="CW336" s="704"/>
      <c r="CX336" s="704"/>
      <c r="CY336" s="704"/>
      <c r="CZ336" s="704"/>
      <c r="DA336" s="704"/>
      <c r="DB336" s="704"/>
      <c r="DC336" s="704"/>
      <c r="DD336" s="704"/>
      <c r="DE336" s="704"/>
      <c r="DF336" s="704"/>
      <c r="DG336" s="704"/>
      <c r="DH336" s="704"/>
      <c r="DI336" s="704"/>
      <c r="DJ336" s="704"/>
      <c r="DK336" s="704"/>
      <c r="DL336" s="704"/>
      <c r="DM336" s="704"/>
      <c r="DN336" s="704"/>
      <c r="DO336" s="704"/>
      <c r="DP336" s="704"/>
      <c r="EC336" s="704"/>
      <c r="EF336" s="704"/>
      <c r="EG336" s="704"/>
      <c r="EH336" s="704"/>
      <c r="EI336" s="704"/>
      <c r="EJ336" s="704"/>
      <c r="EK336" s="704"/>
      <c r="EL336" s="704"/>
      <c r="EM336" s="704"/>
      <c r="EN336" s="704"/>
      <c r="EO336" s="704"/>
      <c r="EP336" s="704"/>
      <c r="EQ336" s="704"/>
      <c r="ER336" s="704"/>
      <c r="ES336" s="704"/>
      <c r="ET336" s="704"/>
      <c r="EU336" s="704"/>
      <c r="EV336" s="704"/>
      <c r="EW336" s="704"/>
      <c r="EX336" s="704"/>
      <c r="EY336" s="704"/>
      <c r="EZ336" s="704"/>
      <c r="FA336" s="704"/>
      <c r="FB336" s="704"/>
      <c r="FC336" s="704"/>
      <c r="FD336" s="704"/>
      <c r="FE336" s="704"/>
      <c r="FF336" s="704"/>
      <c r="FG336" s="704"/>
      <c r="FH336" s="704"/>
      <c r="FI336" s="704"/>
      <c r="FL336" s="704"/>
      <c r="FM336" s="704"/>
      <c r="FN336" s="704"/>
      <c r="FO336" s="704"/>
      <c r="FP336" s="704"/>
      <c r="FQ336" s="704"/>
      <c r="FR336" s="704"/>
      <c r="FS336" s="704"/>
      <c r="FT336" s="704"/>
      <c r="FU336" s="704"/>
      <c r="FV336" s="704"/>
      <c r="FW336" s="704"/>
      <c r="FX336" s="704"/>
      <c r="FY336" s="704"/>
      <c r="FZ336" s="704"/>
      <c r="GA336" s="704"/>
      <c r="GB336" s="704"/>
      <c r="GC336" s="704"/>
      <c r="GD336" s="704"/>
      <c r="GE336" s="704"/>
      <c r="GF336" s="704"/>
      <c r="GG336" s="704"/>
      <c r="GH336" s="704"/>
      <c r="GI336" s="704"/>
      <c r="GJ336" s="704"/>
      <c r="GK336" s="704"/>
      <c r="GL336" s="704"/>
      <c r="GV336" s="704"/>
      <c r="GW336" s="704"/>
      <c r="GX336" s="704"/>
      <c r="GY336" s="704"/>
      <c r="GZ336" s="704"/>
      <c r="HA336" s="704"/>
      <c r="HB336" s="704"/>
      <c r="HC336" s="704"/>
      <c r="HD336" s="704"/>
      <c r="HE336" s="704"/>
      <c r="HF336" s="704"/>
      <c r="HG336" s="704"/>
      <c r="HH336" s="704"/>
      <c r="HI336" s="704"/>
      <c r="HJ336" s="704"/>
      <c r="HK336" s="704"/>
      <c r="HL336" s="704"/>
      <c r="HM336" s="704"/>
      <c r="HN336" s="704"/>
      <c r="HO336" s="704"/>
      <c r="HP336" s="704"/>
      <c r="HQ336" s="704"/>
      <c r="HR336" s="704"/>
      <c r="HS336" s="704"/>
      <c r="HT336" s="704"/>
      <c r="HU336" s="704"/>
      <c r="HV336" s="1034"/>
      <c r="HW336" s="1034"/>
      <c r="HX336" s="1034"/>
      <c r="HY336" s="1034"/>
      <c r="HZ336" s="1034"/>
      <c r="IA336" s="1034"/>
      <c r="IB336" s="1034"/>
      <c r="IC336" s="1034"/>
      <c r="ID336" s="1034"/>
    </row>
    <row r="337" spans="1:243" s="706" customFormat="1" ht="27" customHeight="1" x14ac:dyDescent="0.25">
      <c r="A337" s="691">
        <v>71</v>
      </c>
      <c r="B337" s="694" t="s">
        <v>1360</v>
      </c>
      <c r="C337" s="696">
        <v>222</v>
      </c>
      <c r="D337" s="697">
        <v>544</v>
      </c>
      <c r="E337" s="707">
        <v>1</v>
      </c>
      <c r="F337" s="696" t="s">
        <v>1125</v>
      </c>
      <c r="G337" s="1056" t="s">
        <v>1126</v>
      </c>
      <c r="H337" s="767" t="s">
        <v>1112</v>
      </c>
      <c r="I337" s="752" t="s">
        <v>1113</v>
      </c>
      <c r="J337" s="761" t="s">
        <v>1135</v>
      </c>
      <c r="K337" s="761" t="s">
        <v>1115</v>
      </c>
      <c r="L337" s="761" t="s">
        <v>1124</v>
      </c>
      <c r="M337" s="753" t="s">
        <v>1199</v>
      </c>
      <c r="N337" s="753" t="s">
        <v>1136</v>
      </c>
      <c r="O337" s="753" t="s">
        <v>1128</v>
      </c>
      <c r="P337" s="753" t="s">
        <v>1599</v>
      </c>
      <c r="Q337" s="753" t="s">
        <v>1120</v>
      </c>
      <c r="R337" s="753" t="s">
        <v>1120</v>
      </c>
      <c r="S337" s="755">
        <v>2</v>
      </c>
      <c r="T337" s="763">
        <v>2.2999999999999998</v>
      </c>
      <c r="U337" s="771">
        <v>41456</v>
      </c>
      <c r="V337" s="771">
        <v>41791</v>
      </c>
      <c r="W337" s="986">
        <v>7</v>
      </c>
      <c r="X337" s="1081">
        <v>102200</v>
      </c>
      <c r="Y337" s="1081">
        <v>0</v>
      </c>
      <c r="Z337" s="1081">
        <f t="shared" si="46"/>
        <v>102200</v>
      </c>
      <c r="AA337" s="702">
        <f>8500</f>
        <v>8500</v>
      </c>
      <c r="AB337" s="702">
        <f>8500</f>
        <v>8500</v>
      </c>
      <c r="AC337" s="702">
        <f>8500</f>
        <v>8500</v>
      </c>
      <c r="AD337" s="702">
        <f>8500</f>
        <v>8500</v>
      </c>
      <c r="AE337" s="702">
        <f>8500</f>
        <v>8500</v>
      </c>
      <c r="AF337" s="702">
        <f>8500</f>
        <v>8500</v>
      </c>
      <c r="AG337" s="702">
        <f>8500</f>
        <v>8500</v>
      </c>
      <c r="AH337" s="702">
        <f>8500</f>
        <v>8500</v>
      </c>
      <c r="AI337" s="702">
        <f>8500</f>
        <v>8500</v>
      </c>
      <c r="AJ337" s="702">
        <f>8500</f>
        <v>8500</v>
      </c>
      <c r="AK337" s="702">
        <f>8500</f>
        <v>8500</v>
      </c>
      <c r="AL337" s="691">
        <v>8700</v>
      </c>
      <c r="AM337" s="868">
        <f t="shared" si="47"/>
        <v>102200</v>
      </c>
      <c r="AN337" s="1029">
        <f t="shared" ref="AN337:AN338" si="48">Z337-AM337</f>
        <v>0</v>
      </c>
      <c r="AO337" s="1081">
        <v>0</v>
      </c>
      <c r="AP337" s="1081">
        <v>0</v>
      </c>
      <c r="AQ337" s="704"/>
      <c r="AR337" s="704"/>
      <c r="AS337" s="704"/>
      <c r="AT337" s="704"/>
      <c r="AU337" s="704"/>
      <c r="AV337" s="704"/>
      <c r="AW337" s="704"/>
      <c r="AX337" s="704"/>
      <c r="AY337" s="704"/>
      <c r="AZ337" s="704"/>
      <c r="BA337" s="704"/>
      <c r="BB337" s="704"/>
      <c r="BC337" s="704"/>
      <c r="BD337" s="704"/>
      <c r="BE337" s="704"/>
      <c r="BF337" s="704"/>
      <c r="BG337" s="704"/>
      <c r="BH337" s="704"/>
      <c r="BI337" s="704"/>
      <c r="BJ337" s="704"/>
      <c r="BK337" s="704"/>
      <c r="BL337" s="704"/>
      <c r="BM337" s="704"/>
      <c r="BN337" s="704"/>
      <c r="BO337" s="704"/>
      <c r="BP337" s="704"/>
      <c r="BQ337" s="704"/>
      <c r="BR337" s="704"/>
      <c r="BS337" s="704"/>
      <c r="BT337" s="704"/>
      <c r="BU337" s="704"/>
      <c r="BV337" s="704"/>
      <c r="BW337" s="704"/>
      <c r="BX337" s="704"/>
      <c r="BY337" s="704"/>
      <c r="BZ337" s="704"/>
      <c r="CA337" s="704"/>
      <c r="CB337" s="704"/>
      <c r="CC337" s="704"/>
      <c r="CD337" s="704"/>
      <c r="CE337" s="704"/>
      <c r="CF337" s="704"/>
      <c r="CG337" s="704"/>
      <c r="CH337" s="704"/>
      <c r="CI337" s="704"/>
      <c r="CJ337" s="704"/>
      <c r="CK337" s="704"/>
      <c r="CL337" s="704"/>
      <c r="CM337" s="704"/>
      <c r="CN337" s="704"/>
      <c r="CO337" s="704"/>
      <c r="CP337" s="704"/>
      <c r="CQ337" s="704"/>
      <c r="CR337" s="704"/>
      <c r="CS337" s="704"/>
      <c r="CT337" s="704"/>
      <c r="CU337" s="704"/>
      <c r="CV337" s="704"/>
      <c r="CW337" s="704"/>
      <c r="CX337" s="704"/>
      <c r="CY337" s="704"/>
      <c r="CZ337" s="704"/>
      <c r="DA337" s="704"/>
      <c r="DB337" s="704"/>
      <c r="DC337" s="704"/>
      <c r="DD337" s="704"/>
      <c r="DE337" s="704"/>
      <c r="DF337" s="704"/>
      <c r="DG337" s="704"/>
      <c r="DH337" s="704"/>
      <c r="DI337" s="704"/>
      <c r="DJ337" s="704"/>
      <c r="DK337" s="704"/>
      <c r="DL337" s="704"/>
      <c r="DM337" s="704"/>
      <c r="DN337" s="704"/>
      <c r="DO337" s="704"/>
      <c r="DP337" s="704"/>
      <c r="EC337" s="704"/>
      <c r="EF337" s="704"/>
      <c r="EG337" s="704"/>
      <c r="EH337" s="704"/>
      <c r="EI337" s="704"/>
      <c r="EJ337" s="704"/>
      <c r="EK337" s="704"/>
      <c r="EL337" s="704"/>
      <c r="EM337" s="704"/>
      <c r="EN337" s="704"/>
      <c r="EO337" s="704"/>
      <c r="EP337" s="704"/>
      <c r="EQ337" s="704"/>
      <c r="ER337" s="704"/>
      <c r="ES337" s="704"/>
      <c r="ET337" s="704"/>
      <c r="EU337" s="704"/>
      <c r="EV337" s="704"/>
      <c r="EW337" s="704"/>
      <c r="EX337" s="704"/>
      <c r="EY337" s="704"/>
      <c r="EZ337" s="704"/>
      <c r="FA337" s="704"/>
      <c r="FB337" s="704"/>
      <c r="FC337" s="704"/>
      <c r="FD337" s="704"/>
      <c r="FE337" s="704"/>
      <c r="FF337" s="704"/>
      <c r="FG337" s="704"/>
      <c r="FH337" s="704"/>
      <c r="FI337" s="704"/>
      <c r="FL337" s="704"/>
      <c r="FM337" s="704"/>
      <c r="FN337" s="704"/>
      <c r="FO337" s="704"/>
      <c r="FP337" s="704"/>
      <c r="FQ337" s="704"/>
      <c r="FR337" s="704"/>
      <c r="FS337" s="704"/>
      <c r="FT337" s="704"/>
      <c r="FU337" s="704"/>
      <c r="FV337" s="704"/>
      <c r="FW337" s="704"/>
      <c r="FX337" s="704"/>
      <c r="FY337" s="704"/>
      <c r="FZ337" s="704"/>
      <c r="GA337" s="704"/>
      <c r="GB337" s="704"/>
      <c r="GC337" s="704"/>
      <c r="GD337" s="704"/>
      <c r="GE337" s="704"/>
      <c r="GF337" s="704"/>
      <c r="GG337" s="704"/>
      <c r="GH337" s="704"/>
      <c r="GI337" s="704"/>
      <c r="GJ337" s="704"/>
      <c r="GK337" s="704"/>
      <c r="GL337" s="704"/>
      <c r="GV337" s="704"/>
      <c r="GW337" s="704"/>
      <c r="GX337" s="704"/>
      <c r="GY337" s="704"/>
      <c r="GZ337" s="704"/>
      <c r="HA337" s="704"/>
      <c r="HB337" s="704"/>
      <c r="HC337" s="704"/>
      <c r="HD337" s="704"/>
      <c r="HE337" s="704"/>
      <c r="HF337" s="704"/>
      <c r="HG337" s="704"/>
      <c r="HH337" s="704"/>
      <c r="HI337" s="704"/>
      <c r="HJ337" s="704"/>
      <c r="HK337" s="704"/>
      <c r="HL337" s="704"/>
      <c r="HM337" s="704"/>
      <c r="HN337" s="704"/>
      <c r="HO337" s="704"/>
      <c r="HP337" s="704"/>
      <c r="HQ337" s="704"/>
      <c r="HR337" s="704"/>
      <c r="HS337" s="704"/>
      <c r="HT337" s="704"/>
      <c r="HU337" s="704"/>
      <c r="HV337" s="1034"/>
      <c r="HW337" s="1034"/>
      <c r="HX337" s="1034"/>
      <c r="HY337" s="1034"/>
      <c r="HZ337" s="1034"/>
      <c r="IA337" s="1034"/>
      <c r="IB337" s="1034"/>
      <c r="IC337" s="1034"/>
      <c r="ID337" s="1034"/>
    </row>
    <row r="338" spans="1:243" s="706" customFormat="1" ht="27" customHeight="1" x14ac:dyDescent="0.25">
      <c r="A338" s="691">
        <v>72</v>
      </c>
      <c r="B338" s="694" t="s">
        <v>1360</v>
      </c>
      <c r="C338" s="696">
        <v>222</v>
      </c>
      <c r="D338" s="697">
        <v>572</v>
      </c>
      <c r="E338" s="697">
        <v>68</v>
      </c>
      <c r="F338" s="696" t="s">
        <v>1131</v>
      </c>
      <c r="G338" s="696" t="s">
        <v>1601</v>
      </c>
      <c r="H338" s="767" t="s">
        <v>1112</v>
      </c>
      <c r="I338" s="752" t="s">
        <v>1113</v>
      </c>
      <c r="J338" s="761" t="s">
        <v>1135</v>
      </c>
      <c r="K338" s="753" t="s">
        <v>1115</v>
      </c>
      <c r="L338" s="753" t="s">
        <v>1116</v>
      </c>
      <c r="M338" s="753" t="s">
        <v>1199</v>
      </c>
      <c r="N338" s="753" t="s">
        <v>1136</v>
      </c>
      <c r="O338" s="753" t="s">
        <v>1136</v>
      </c>
      <c r="P338" s="753" t="s">
        <v>1134</v>
      </c>
      <c r="Q338" s="753" t="s">
        <v>1120</v>
      </c>
      <c r="R338" s="753" t="s">
        <v>1120</v>
      </c>
      <c r="S338" s="755">
        <v>2</v>
      </c>
      <c r="T338" s="763">
        <v>2.2999999999999998</v>
      </c>
      <c r="U338" s="757">
        <v>41091</v>
      </c>
      <c r="V338" s="758">
        <v>41426</v>
      </c>
      <c r="W338" s="874">
        <v>20</v>
      </c>
      <c r="X338" s="1127"/>
      <c r="Y338" s="1082">
        <v>3400000</v>
      </c>
      <c r="Z338" s="1081">
        <f t="shared" si="46"/>
        <v>3400000</v>
      </c>
      <c r="AA338" s="868"/>
      <c r="AB338" s="868"/>
      <c r="AC338" s="868"/>
      <c r="AD338" s="868"/>
      <c r="AE338" s="868"/>
      <c r="AF338" s="868"/>
      <c r="AG338" s="868"/>
      <c r="AH338" s="868"/>
      <c r="AI338" s="868"/>
      <c r="AJ338" s="868"/>
      <c r="AK338" s="868">
        <v>3400000</v>
      </c>
      <c r="AL338" s="868"/>
      <c r="AM338" s="868">
        <f t="shared" si="47"/>
        <v>3400000</v>
      </c>
      <c r="AN338" s="1029">
        <f t="shared" si="48"/>
        <v>0</v>
      </c>
      <c r="AO338" s="868"/>
      <c r="AP338" s="868"/>
      <c r="AQ338" s="704"/>
      <c r="AR338" s="704"/>
      <c r="AS338" s="704"/>
      <c r="AT338" s="704"/>
      <c r="AU338" s="704"/>
      <c r="AV338" s="704"/>
      <c r="AW338" s="704"/>
      <c r="AX338" s="704"/>
      <c r="AY338" s="704"/>
      <c r="AZ338" s="704"/>
      <c r="BA338" s="704"/>
      <c r="BB338" s="704"/>
      <c r="BC338" s="704"/>
      <c r="BD338" s="704"/>
      <c r="BE338" s="704"/>
      <c r="BF338" s="704"/>
      <c r="BG338" s="704"/>
      <c r="BH338" s="704"/>
      <c r="BI338" s="704"/>
      <c r="BJ338" s="704"/>
      <c r="BK338" s="704"/>
      <c r="BL338" s="704"/>
      <c r="BM338" s="704"/>
      <c r="BN338" s="704"/>
      <c r="BO338" s="704"/>
      <c r="BP338" s="704"/>
      <c r="BQ338" s="704"/>
      <c r="BR338" s="704"/>
      <c r="BS338" s="704"/>
      <c r="BT338" s="704"/>
      <c r="BU338" s="704"/>
      <c r="BV338" s="704"/>
      <c r="BW338" s="704"/>
      <c r="BX338" s="704"/>
      <c r="BY338" s="704"/>
      <c r="BZ338" s="704"/>
      <c r="CA338" s="704"/>
      <c r="CB338" s="704"/>
      <c r="CC338" s="704"/>
      <c r="CD338" s="704"/>
      <c r="CE338" s="704"/>
      <c r="CF338" s="704"/>
      <c r="CG338" s="704"/>
      <c r="CH338" s="704"/>
      <c r="CI338" s="704"/>
      <c r="CJ338" s="704"/>
      <c r="CK338" s="704"/>
      <c r="CL338" s="704"/>
      <c r="CM338" s="704"/>
      <c r="CN338" s="704"/>
      <c r="CO338" s="704"/>
      <c r="CP338" s="704"/>
      <c r="CQ338" s="704"/>
      <c r="CR338" s="704"/>
      <c r="CS338" s="704"/>
      <c r="CT338" s="704"/>
      <c r="CU338" s="704"/>
      <c r="CV338" s="704"/>
      <c r="CW338" s="704"/>
      <c r="CX338" s="704"/>
      <c r="CY338" s="704"/>
      <c r="CZ338" s="704"/>
      <c r="DA338" s="704"/>
      <c r="DB338" s="704"/>
      <c r="DC338" s="704"/>
      <c r="DD338" s="704"/>
      <c r="DE338" s="704"/>
      <c r="DF338" s="704"/>
      <c r="DG338" s="704"/>
      <c r="DH338" s="704"/>
      <c r="DI338" s="704"/>
      <c r="DJ338" s="704"/>
      <c r="DK338" s="704"/>
      <c r="DL338" s="704"/>
      <c r="DM338" s="704"/>
      <c r="DN338" s="704"/>
      <c r="DO338" s="704"/>
      <c r="DP338" s="704"/>
      <c r="EC338" s="704"/>
      <c r="EF338" s="704"/>
      <c r="EG338" s="704"/>
      <c r="EH338" s="704"/>
      <c r="EI338" s="704"/>
      <c r="EJ338" s="704"/>
      <c r="EK338" s="704"/>
      <c r="EL338" s="704"/>
      <c r="EM338" s="704"/>
      <c r="EN338" s="704"/>
      <c r="EO338" s="704"/>
      <c r="EP338" s="704"/>
      <c r="EQ338" s="704"/>
      <c r="ER338" s="704"/>
      <c r="ES338" s="704"/>
      <c r="ET338" s="704"/>
      <c r="EU338" s="704"/>
      <c r="EV338" s="704"/>
      <c r="EW338" s="704"/>
      <c r="EX338" s="704"/>
      <c r="EY338" s="704"/>
      <c r="EZ338" s="704"/>
      <c r="FA338" s="704"/>
      <c r="FB338" s="704"/>
      <c r="FC338" s="704"/>
      <c r="FD338" s="704"/>
      <c r="FE338" s="704"/>
      <c r="FF338" s="704"/>
      <c r="FG338" s="704"/>
      <c r="FH338" s="704"/>
      <c r="FI338" s="704"/>
      <c r="FJ338" s="704"/>
      <c r="FK338" s="1034"/>
      <c r="FL338" s="1034"/>
      <c r="FM338" s="1034"/>
      <c r="FN338" s="1034"/>
      <c r="FO338" s="1034"/>
      <c r="FP338" s="1034"/>
      <c r="FQ338" s="1034"/>
      <c r="FR338" s="1034"/>
      <c r="FS338" s="1034"/>
      <c r="FT338" s="1034"/>
      <c r="FU338" s="1034"/>
      <c r="FV338" s="1034"/>
      <c r="FW338" s="1034"/>
      <c r="FX338" s="1034"/>
      <c r="FY338" s="1034"/>
      <c r="FZ338" s="1034"/>
      <c r="GA338" s="1034"/>
      <c r="GB338" s="1034"/>
      <c r="GC338" s="1034"/>
      <c r="GD338" s="1034"/>
      <c r="GE338" s="1034"/>
      <c r="GF338" s="1034"/>
      <c r="GG338" s="1034"/>
      <c r="GH338" s="1034"/>
      <c r="GI338" s="1034"/>
      <c r="HS338" s="704"/>
      <c r="HT338" s="704"/>
      <c r="HU338" s="704"/>
      <c r="ID338" s="1034"/>
      <c r="IE338" s="1034"/>
      <c r="IF338" s="1034"/>
      <c r="IG338" s="1034"/>
      <c r="IH338" s="1034"/>
      <c r="II338" s="1034"/>
    </row>
    <row r="339" spans="1:243" s="706" customFormat="1" ht="27" customHeight="1" x14ac:dyDescent="0.25">
      <c r="A339" s="691">
        <v>73</v>
      </c>
      <c r="B339" s="694" t="s">
        <v>1360</v>
      </c>
      <c r="C339" s="708">
        <v>222</v>
      </c>
      <c r="D339" s="709">
        <v>572</v>
      </c>
      <c r="E339" s="709">
        <v>74</v>
      </c>
      <c r="F339" s="696" t="s">
        <v>1131</v>
      </c>
      <c r="G339" s="696" t="s">
        <v>1364</v>
      </c>
      <c r="H339" s="767" t="s">
        <v>1112</v>
      </c>
      <c r="I339" s="752" t="s">
        <v>1113</v>
      </c>
      <c r="J339" s="761" t="s">
        <v>1135</v>
      </c>
      <c r="K339" s="753" t="s">
        <v>1115</v>
      </c>
      <c r="L339" s="761" t="s">
        <v>1116</v>
      </c>
      <c r="M339" s="753" t="s">
        <v>1199</v>
      </c>
      <c r="N339" s="753" t="s">
        <v>1136</v>
      </c>
      <c r="O339" s="753" t="s">
        <v>1128</v>
      </c>
      <c r="P339" s="753" t="s">
        <v>1484</v>
      </c>
      <c r="Q339" s="753" t="s">
        <v>1365</v>
      </c>
      <c r="R339" s="753" t="s">
        <v>1366</v>
      </c>
      <c r="S339" s="755">
        <v>2</v>
      </c>
      <c r="T339" s="763">
        <v>2.2999999999999998</v>
      </c>
      <c r="U339" s="757">
        <v>41579</v>
      </c>
      <c r="V339" s="758">
        <v>41699</v>
      </c>
      <c r="W339" s="874">
        <v>20</v>
      </c>
      <c r="X339" s="1081">
        <v>200000</v>
      </c>
      <c r="Y339" s="1082">
        <v>152000</v>
      </c>
      <c r="Z339" s="1081">
        <f t="shared" si="46"/>
        <v>352000</v>
      </c>
      <c r="AA339" s="868"/>
      <c r="AB339" s="868"/>
      <c r="AC339" s="868"/>
      <c r="AD339" s="868">
        <v>0</v>
      </c>
      <c r="AE339" s="868">
        <v>40000</v>
      </c>
      <c r="AF339" s="868">
        <v>40000</v>
      </c>
      <c r="AG339" s="868">
        <v>40000</v>
      </c>
      <c r="AH339" s="868">
        <v>40000</v>
      </c>
      <c r="AI339" s="868">
        <v>40000</v>
      </c>
      <c r="AJ339" s="868">
        <v>40000</v>
      </c>
      <c r="AK339" s="868">
        <v>50000</v>
      </c>
      <c r="AL339" s="868">
        <v>62000</v>
      </c>
      <c r="AM339" s="868">
        <f t="shared" ref="AM339:AM359" si="49">SUM(AA339:AL339)</f>
        <v>352000</v>
      </c>
      <c r="AN339" s="906">
        <f t="shared" ref="AN339:AN359" si="50">Z339-AM339</f>
        <v>0</v>
      </c>
      <c r="AO339" s="915"/>
      <c r="AP339" s="868"/>
      <c r="EC339" s="704"/>
      <c r="EF339" s="704"/>
      <c r="EG339" s="704"/>
      <c r="EH339" s="704"/>
      <c r="EI339" s="704"/>
      <c r="EJ339" s="704"/>
      <c r="EK339" s="704"/>
      <c r="EL339" s="704"/>
      <c r="EM339" s="704"/>
      <c r="EN339" s="704"/>
      <c r="EO339" s="704"/>
      <c r="EP339" s="704"/>
      <c r="EQ339" s="704"/>
      <c r="ER339" s="704"/>
      <c r="ES339" s="704"/>
      <c r="ET339" s="704"/>
      <c r="EU339" s="704"/>
      <c r="EV339" s="704"/>
      <c r="EW339" s="704"/>
      <c r="EX339" s="704"/>
      <c r="EY339" s="704"/>
      <c r="EZ339" s="704"/>
      <c r="FA339" s="704"/>
      <c r="FB339" s="704"/>
      <c r="FC339" s="704"/>
      <c r="FD339" s="704"/>
      <c r="FE339" s="704"/>
      <c r="FF339" s="704"/>
      <c r="FG339" s="704"/>
      <c r="FH339" s="704"/>
      <c r="FI339" s="704"/>
      <c r="FJ339" s="704"/>
      <c r="FL339" s="704"/>
      <c r="FM339" s="704"/>
      <c r="FN339" s="704"/>
      <c r="FO339" s="704"/>
      <c r="FP339" s="704"/>
      <c r="FQ339" s="704"/>
      <c r="FR339" s="704"/>
      <c r="FS339" s="704"/>
      <c r="FT339" s="704"/>
      <c r="FU339" s="704"/>
      <c r="FV339" s="704"/>
      <c r="FW339" s="704"/>
      <c r="FX339" s="704"/>
      <c r="FY339" s="704"/>
      <c r="FZ339" s="704"/>
      <c r="GA339" s="704"/>
      <c r="GB339" s="704"/>
      <c r="GC339" s="704"/>
      <c r="GD339" s="704"/>
      <c r="GE339" s="704"/>
      <c r="GF339" s="704"/>
      <c r="GG339" s="704"/>
      <c r="GH339" s="704"/>
      <c r="GI339" s="704"/>
      <c r="GJ339" s="704"/>
      <c r="GK339" s="704"/>
      <c r="GL339" s="704"/>
      <c r="GM339" s="704"/>
      <c r="GN339" s="704"/>
      <c r="GO339" s="704"/>
      <c r="GP339" s="704"/>
      <c r="GQ339" s="704"/>
      <c r="GR339" s="704"/>
      <c r="GS339" s="704"/>
      <c r="GT339" s="704"/>
      <c r="GU339" s="704"/>
      <c r="GV339" s="704"/>
      <c r="GW339" s="704"/>
      <c r="GX339" s="704"/>
      <c r="GY339" s="704"/>
      <c r="GZ339" s="704"/>
      <c r="HA339" s="704"/>
      <c r="HB339" s="704"/>
      <c r="HC339" s="704"/>
      <c r="HD339" s="704"/>
      <c r="HE339" s="704"/>
      <c r="HF339" s="704"/>
      <c r="HG339" s="704"/>
      <c r="HH339" s="704"/>
      <c r="HI339" s="704"/>
      <c r="HJ339" s="704"/>
      <c r="HK339" s="704"/>
      <c r="HL339" s="704"/>
      <c r="HM339" s="704"/>
      <c r="HN339" s="704"/>
      <c r="HO339" s="704"/>
      <c r="HP339" s="704"/>
      <c r="HQ339" s="704"/>
      <c r="HR339" s="704"/>
      <c r="HS339" s="704"/>
      <c r="HT339" s="704"/>
      <c r="HU339" s="704"/>
      <c r="HV339" s="1034"/>
      <c r="HW339" s="1034"/>
      <c r="HX339" s="1034"/>
      <c r="HY339" s="1034"/>
      <c r="HZ339" s="1034"/>
      <c r="IA339" s="1034"/>
      <c r="IB339" s="1034"/>
      <c r="IC339" s="1034"/>
      <c r="ID339" s="1034"/>
      <c r="IE339" s="1034"/>
      <c r="IF339" s="1034"/>
      <c r="IG339" s="1034"/>
      <c r="IH339" s="1034"/>
      <c r="II339" s="1034"/>
    </row>
    <row r="340" spans="1:243" s="1034" customFormat="1" ht="27" customHeight="1" x14ac:dyDescent="0.25">
      <c r="A340" s="691">
        <v>74</v>
      </c>
      <c r="B340" s="694" t="s">
        <v>1360</v>
      </c>
      <c r="C340" s="708">
        <v>222</v>
      </c>
      <c r="D340" s="709">
        <v>572</v>
      </c>
      <c r="E340" s="709">
        <v>75</v>
      </c>
      <c r="F340" s="696" t="s">
        <v>1131</v>
      </c>
      <c r="G340" s="708" t="s">
        <v>1367</v>
      </c>
      <c r="H340" s="767" t="s">
        <v>1112</v>
      </c>
      <c r="I340" s="752" t="s">
        <v>1113</v>
      </c>
      <c r="J340" s="761" t="s">
        <v>1135</v>
      </c>
      <c r="K340" s="753" t="s">
        <v>1115</v>
      </c>
      <c r="L340" s="761" t="s">
        <v>1116</v>
      </c>
      <c r="M340" s="753" t="s">
        <v>1199</v>
      </c>
      <c r="N340" s="753" t="s">
        <v>1136</v>
      </c>
      <c r="O340" s="753" t="s">
        <v>1128</v>
      </c>
      <c r="P340" s="753" t="s">
        <v>1371</v>
      </c>
      <c r="Q340" s="753" t="s">
        <v>1369</v>
      </c>
      <c r="R340" s="753" t="s">
        <v>1370</v>
      </c>
      <c r="S340" s="755">
        <v>2</v>
      </c>
      <c r="T340" s="763">
        <v>2.2999999999999998</v>
      </c>
      <c r="U340" s="757">
        <v>41548</v>
      </c>
      <c r="V340" s="758">
        <v>41730</v>
      </c>
      <c r="W340" s="874">
        <v>20</v>
      </c>
      <c r="X340" s="1081">
        <v>300000</v>
      </c>
      <c r="Y340" s="1082">
        <v>129000</v>
      </c>
      <c r="Z340" s="1081">
        <f t="shared" si="46"/>
        <v>429000</v>
      </c>
      <c r="AA340" s="868"/>
      <c r="AB340" s="868"/>
      <c r="AC340" s="868">
        <v>50000</v>
      </c>
      <c r="AD340" s="868">
        <v>42800</v>
      </c>
      <c r="AE340" s="868">
        <v>42800</v>
      </c>
      <c r="AF340" s="868">
        <v>42800</v>
      </c>
      <c r="AG340" s="868">
        <v>42800</v>
      </c>
      <c r="AH340" s="868">
        <v>42800</v>
      </c>
      <c r="AI340" s="868">
        <v>42800</v>
      </c>
      <c r="AJ340" s="868">
        <v>43200</v>
      </c>
      <c r="AK340" s="868">
        <v>79000</v>
      </c>
      <c r="AL340" s="868"/>
      <c r="AM340" s="868">
        <f t="shared" si="49"/>
        <v>429000</v>
      </c>
      <c r="AN340" s="1029">
        <f t="shared" si="50"/>
        <v>0</v>
      </c>
      <c r="AO340" s="915"/>
      <c r="AP340" s="868"/>
      <c r="AQ340" s="704"/>
      <c r="AR340" s="704"/>
      <c r="AS340" s="704"/>
      <c r="AT340" s="704"/>
      <c r="AU340" s="704"/>
      <c r="AV340" s="704"/>
      <c r="AW340" s="704"/>
      <c r="AX340" s="704"/>
      <c r="AY340" s="704"/>
      <c r="AZ340" s="704"/>
      <c r="BA340" s="704"/>
      <c r="BB340" s="704"/>
      <c r="BC340" s="704"/>
      <c r="BD340" s="704"/>
      <c r="BE340" s="704"/>
      <c r="BF340" s="704"/>
      <c r="BG340" s="704"/>
      <c r="BH340" s="704"/>
      <c r="BI340" s="704"/>
      <c r="BJ340" s="704"/>
      <c r="BK340" s="704"/>
      <c r="BL340" s="704"/>
      <c r="BM340" s="704"/>
      <c r="BN340" s="704"/>
      <c r="BO340" s="704"/>
      <c r="BP340" s="704"/>
      <c r="BQ340" s="704"/>
      <c r="BR340" s="704"/>
      <c r="BS340" s="704"/>
      <c r="BT340" s="704"/>
      <c r="BU340" s="704"/>
      <c r="BV340" s="704"/>
      <c r="BW340" s="704"/>
      <c r="BX340" s="704"/>
      <c r="BY340" s="704"/>
      <c r="BZ340" s="704"/>
      <c r="CA340" s="704"/>
      <c r="CB340" s="704"/>
      <c r="CC340" s="704"/>
      <c r="CD340" s="704"/>
      <c r="CE340" s="704"/>
      <c r="CF340" s="704"/>
      <c r="CG340" s="704"/>
      <c r="CH340" s="704"/>
      <c r="CI340" s="704"/>
      <c r="CJ340" s="704"/>
      <c r="CK340" s="704"/>
      <c r="CL340" s="704"/>
      <c r="CM340" s="704"/>
      <c r="CN340" s="704"/>
      <c r="CO340" s="704"/>
      <c r="CP340" s="704"/>
      <c r="CQ340" s="704"/>
      <c r="CR340" s="704"/>
      <c r="CS340" s="704"/>
      <c r="CT340" s="704"/>
      <c r="CU340" s="704"/>
      <c r="CV340" s="704"/>
      <c r="CW340" s="704"/>
      <c r="CX340" s="704"/>
      <c r="CY340" s="704"/>
      <c r="CZ340" s="704"/>
      <c r="DA340" s="704"/>
      <c r="DB340" s="704"/>
      <c r="DC340" s="704"/>
      <c r="DD340" s="704"/>
      <c r="DE340" s="704"/>
      <c r="DF340" s="704"/>
      <c r="DG340" s="704"/>
      <c r="DH340" s="704"/>
      <c r="DI340" s="704"/>
      <c r="DJ340" s="704"/>
      <c r="DK340" s="704"/>
      <c r="DL340" s="704"/>
      <c r="DM340" s="704"/>
      <c r="DN340" s="704"/>
      <c r="DO340" s="704"/>
      <c r="DP340" s="704"/>
      <c r="DQ340" s="706"/>
      <c r="DR340" s="706"/>
      <c r="DS340" s="706"/>
      <c r="DT340" s="706"/>
      <c r="DU340" s="706"/>
      <c r="DV340" s="706"/>
      <c r="DW340" s="706"/>
      <c r="DX340" s="706"/>
      <c r="DY340" s="706"/>
      <c r="DZ340" s="706"/>
      <c r="EA340" s="706"/>
      <c r="EB340" s="706"/>
      <c r="EC340" s="704"/>
      <c r="ED340" s="706"/>
      <c r="EE340" s="706"/>
      <c r="EF340" s="704"/>
      <c r="EG340" s="704"/>
      <c r="EH340" s="704"/>
      <c r="EI340" s="704"/>
      <c r="EJ340" s="704"/>
      <c r="EK340" s="704"/>
      <c r="EL340" s="704"/>
      <c r="EM340" s="704"/>
      <c r="EN340" s="704"/>
      <c r="EO340" s="704"/>
      <c r="EP340" s="704"/>
      <c r="EQ340" s="704"/>
      <c r="ER340" s="704"/>
      <c r="ES340" s="704"/>
      <c r="ET340" s="704"/>
      <c r="EU340" s="704"/>
      <c r="EV340" s="704"/>
      <c r="EW340" s="704"/>
      <c r="EX340" s="704"/>
      <c r="EY340" s="704"/>
      <c r="EZ340" s="704"/>
      <c r="FA340" s="704"/>
      <c r="FB340" s="704"/>
      <c r="FC340" s="704"/>
      <c r="FD340" s="704"/>
      <c r="FE340" s="704"/>
      <c r="FF340" s="704"/>
      <c r="FG340" s="704"/>
      <c r="FH340" s="704"/>
      <c r="FI340" s="704"/>
      <c r="FJ340" s="704"/>
      <c r="FK340" s="706"/>
      <c r="FL340" s="704"/>
      <c r="FM340" s="704"/>
      <c r="FN340" s="704"/>
      <c r="FO340" s="704"/>
      <c r="FP340" s="704"/>
      <c r="FQ340" s="704"/>
      <c r="FR340" s="704"/>
      <c r="FS340" s="704"/>
      <c r="FT340" s="704"/>
      <c r="FU340" s="704"/>
      <c r="FV340" s="704"/>
      <c r="FW340" s="704"/>
      <c r="FX340" s="704"/>
      <c r="FY340" s="704"/>
      <c r="FZ340" s="704"/>
      <c r="GA340" s="704"/>
      <c r="GB340" s="704"/>
      <c r="GC340" s="704"/>
      <c r="GD340" s="704"/>
      <c r="GE340" s="704"/>
      <c r="GF340" s="704"/>
      <c r="GG340" s="704"/>
      <c r="GH340" s="704"/>
      <c r="GI340" s="704"/>
      <c r="GJ340" s="704"/>
      <c r="GK340" s="704"/>
      <c r="GL340" s="704"/>
      <c r="GM340" s="704"/>
      <c r="GN340" s="704"/>
      <c r="GO340" s="704"/>
      <c r="GP340" s="704"/>
      <c r="GQ340" s="704"/>
      <c r="GR340" s="704"/>
      <c r="GS340" s="704"/>
      <c r="GT340" s="704"/>
      <c r="GU340" s="704"/>
      <c r="GV340" s="704"/>
      <c r="GW340" s="704"/>
      <c r="GX340" s="704"/>
      <c r="GY340" s="704"/>
      <c r="GZ340" s="704"/>
      <c r="HA340" s="704"/>
      <c r="HB340" s="704"/>
      <c r="HC340" s="704"/>
      <c r="HD340" s="704"/>
      <c r="HE340" s="704"/>
      <c r="HF340" s="704"/>
      <c r="HG340" s="704"/>
      <c r="HH340" s="704"/>
      <c r="HI340" s="704"/>
      <c r="HJ340" s="704"/>
      <c r="HK340" s="704"/>
      <c r="HL340" s="704"/>
      <c r="HM340" s="704"/>
      <c r="HN340" s="704"/>
      <c r="HO340" s="704"/>
      <c r="HP340" s="704"/>
      <c r="HQ340" s="704"/>
      <c r="HR340" s="704"/>
      <c r="HS340" s="704"/>
      <c r="HT340" s="704"/>
      <c r="HU340" s="704"/>
    </row>
    <row r="341" spans="1:243" s="1034" customFormat="1" ht="27" customHeight="1" x14ac:dyDescent="0.25">
      <c r="A341" s="691">
        <v>75</v>
      </c>
      <c r="B341" s="694" t="s">
        <v>1360</v>
      </c>
      <c r="C341" s="708">
        <v>222</v>
      </c>
      <c r="D341" s="709">
        <v>572</v>
      </c>
      <c r="E341" s="709">
        <v>76</v>
      </c>
      <c r="F341" s="696" t="s">
        <v>1131</v>
      </c>
      <c r="G341" s="708" t="s">
        <v>1602</v>
      </c>
      <c r="H341" s="767" t="s">
        <v>1112</v>
      </c>
      <c r="I341" s="752" t="s">
        <v>1113</v>
      </c>
      <c r="J341" s="761" t="s">
        <v>1135</v>
      </c>
      <c r="K341" s="753" t="s">
        <v>1115</v>
      </c>
      <c r="L341" s="761" t="s">
        <v>1116</v>
      </c>
      <c r="M341" s="753" t="s">
        <v>1199</v>
      </c>
      <c r="N341" s="753" t="s">
        <v>1136</v>
      </c>
      <c r="O341" s="753" t="s">
        <v>1128</v>
      </c>
      <c r="P341" s="753" t="s">
        <v>1371</v>
      </c>
      <c r="Q341" s="765" t="s">
        <v>1603</v>
      </c>
      <c r="R341" s="765" t="s">
        <v>1120</v>
      </c>
      <c r="S341" s="755">
        <v>2</v>
      </c>
      <c r="T341" s="763">
        <v>2.2999999999999998</v>
      </c>
      <c r="U341" s="771">
        <v>41456</v>
      </c>
      <c r="V341" s="771">
        <v>41791</v>
      </c>
      <c r="W341" s="874">
        <v>20</v>
      </c>
      <c r="X341" s="1081"/>
      <c r="Y341" s="1082">
        <v>1279300</v>
      </c>
      <c r="Z341" s="1081">
        <f t="shared" si="46"/>
        <v>1279300</v>
      </c>
      <c r="AA341" s="868">
        <v>150000</v>
      </c>
      <c r="AB341" s="868">
        <v>150000</v>
      </c>
      <c r="AC341" s="868">
        <v>150000</v>
      </c>
      <c r="AD341" s="868">
        <v>150000</v>
      </c>
      <c r="AE341" s="868">
        <v>154200</v>
      </c>
      <c r="AF341" s="868">
        <v>75000</v>
      </c>
      <c r="AG341" s="868">
        <v>75000</v>
      </c>
      <c r="AH341" s="868">
        <v>75000</v>
      </c>
      <c r="AI341" s="868">
        <v>75000</v>
      </c>
      <c r="AJ341" s="868">
        <v>75000</v>
      </c>
      <c r="AK341" s="868">
        <v>75000</v>
      </c>
      <c r="AL341" s="868">
        <v>75100</v>
      </c>
      <c r="AM341" s="868">
        <f t="shared" si="49"/>
        <v>1279300</v>
      </c>
      <c r="AN341" s="1029">
        <f t="shared" si="50"/>
        <v>0</v>
      </c>
      <c r="AO341" s="868"/>
      <c r="AP341" s="868"/>
      <c r="AQ341" s="704"/>
      <c r="AR341" s="704"/>
      <c r="AS341" s="704"/>
      <c r="AT341" s="704"/>
      <c r="AU341" s="704"/>
      <c r="AV341" s="704"/>
      <c r="AW341" s="704"/>
      <c r="AX341" s="704"/>
      <c r="AY341" s="704"/>
      <c r="AZ341" s="704"/>
      <c r="BA341" s="704"/>
      <c r="BB341" s="704"/>
      <c r="BC341" s="704"/>
      <c r="BD341" s="704"/>
      <c r="BE341" s="704"/>
      <c r="BF341" s="704"/>
      <c r="BG341" s="704"/>
      <c r="BH341" s="704"/>
      <c r="BI341" s="704"/>
      <c r="BJ341" s="704"/>
      <c r="BK341" s="704"/>
      <c r="BL341" s="704"/>
      <c r="BM341" s="704"/>
      <c r="BN341" s="704"/>
      <c r="BO341" s="704"/>
      <c r="BP341" s="704"/>
      <c r="BQ341" s="704"/>
      <c r="BR341" s="704"/>
      <c r="BS341" s="704"/>
      <c r="BT341" s="704"/>
      <c r="BU341" s="704"/>
      <c r="BV341" s="704"/>
      <c r="BW341" s="704"/>
      <c r="BX341" s="704"/>
      <c r="BY341" s="704"/>
      <c r="BZ341" s="704"/>
      <c r="CA341" s="704"/>
      <c r="CB341" s="704"/>
      <c r="CC341" s="704"/>
      <c r="CD341" s="704"/>
      <c r="CE341" s="704"/>
      <c r="CF341" s="704"/>
      <c r="CG341" s="704"/>
      <c r="CH341" s="704"/>
      <c r="CI341" s="704"/>
      <c r="CJ341" s="704"/>
      <c r="CK341" s="704"/>
      <c r="CL341" s="704"/>
      <c r="CM341" s="704"/>
      <c r="CN341" s="704"/>
      <c r="CO341" s="704"/>
      <c r="CP341" s="704"/>
      <c r="CQ341" s="704"/>
      <c r="CR341" s="704"/>
      <c r="CS341" s="704"/>
      <c r="CT341" s="704"/>
      <c r="CU341" s="704"/>
      <c r="CV341" s="704"/>
      <c r="CW341" s="704"/>
      <c r="CX341" s="704"/>
      <c r="CY341" s="704"/>
      <c r="CZ341" s="704"/>
      <c r="DA341" s="704"/>
      <c r="DB341" s="704"/>
      <c r="DC341" s="704"/>
      <c r="DD341" s="704"/>
      <c r="DE341" s="704"/>
      <c r="DF341" s="704"/>
      <c r="DG341" s="704"/>
      <c r="DH341" s="704"/>
      <c r="DI341" s="704"/>
      <c r="DJ341" s="704"/>
      <c r="DK341" s="704"/>
      <c r="DL341" s="704"/>
      <c r="DM341" s="704"/>
      <c r="DN341" s="704"/>
      <c r="DO341" s="704"/>
      <c r="DP341" s="704"/>
      <c r="DQ341" s="706"/>
      <c r="DR341" s="706"/>
      <c r="DS341" s="706"/>
      <c r="DT341" s="706"/>
      <c r="DU341" s="706"/>
      <c r="DV341" s="706"/>
      <c r="DW341" s="706"/>
      <c r="DX341" s="706"/>
      <c r="DY341" s="706"/>
      <c r="DZ341" s="706"/>
      <c r="EA341" s="706"/>
      <c r="EB341" s="706"/>
      <c r="EC341" s="704"/>
      <c r="ED341" s="706"/>
      <c r="EE341" s="706"/>
      <c r="EF341" s="704"/>
      <c r="EG341" s="704"/>
      <c r="EH341" s="704"/>
      <c r="EI341" s="704"/>
      <c r="EJ341" s="704"/>
      <c r="EK341" s="704"/>
      <c r="EL341" s="704"/>
      <c r="EM341" s="704"/>
      <c r="EN341" s="704"/>
      <c r="EO341" s="704"/>
      <c r="EP341" s="704"/>
      <c r="EQ341" s="704"/>
      <c r="ER341" s="704"/>
      <c r="ES341" s="704"/>
      <c r="ET341" s="704"/>
      <c r="EU341" s="704"/>
      <c r="EV341" s="704"/>
      <c r="EW341" s="704"/>
      <c r="EX341" s="704"/>
      <c r="EY341" s="704"/>
      <c r="EZ341" s="704"/>
      <c r="FA341" s="704"/>
      <c r="FB341" s="704"/>
      <c r="FC341" s="704"/>
      <c r="FD341" s="704"/>
      <c r="FE341" s="704"/>
      <c r="FF341" s="704"/>
      <c r="FG341" s="704"/>
      <c r="FH341" s="704"/>
      <c r="FI341" s="706"/>
      <c r="FJ341" s="704"/>
      <c r="GJ341" s="706"/>
      <c r="GK341" s="706"/>
      <c r="GL341" s="706"/>
      <c r="GM341" s="706"/>
      <c r="GN341" s="706"/>
      <c r="GO341" s="706"/>
      <c r="GP341" s="706"/>
      <c r="GQ341" s="706"/>
      <c r="GR341" s="706"/>
      <c r="GS341" s="706"/>
      <c r="GT341" s="706"/>
      <c r="GU341" s="706"/>
      <c r="GV341" s="706"/>
      <c r="GW341" s="706"/>
      <c r="GX341" s="706"/>
      <c r="GY341" s="706"/>
      <c r="GZ341" s="706"/>
      <c r="HA341" s="706"/>
      <c r="HB341" s="706"/>
      <c r="HC341" s="706"/>
      <c r="HD341" s="706"/>
      <c r="HE341" s="706"/>
      <c r="HF341" s="706"/>
      <c r="HG341" s="706"/>
      <c r="HH341" s="706"/>
      <c r="HI341" s="706"/>
      <c r="HJ341" s="706"/>
      <c r="HK341" s="706"/>
      <c r="HL341" s="706"/>
      <c r="HM341" s="706"/>
      <c r="HN341" s="706"/>
      <c r="HO341" s="706"/>
      <c r="HP341" s="706"/>
      <c r="HQ341" s="706"/>
      <c r="HR341" s="706"/>
      <c r="HS341" s="704"/>
      <c r="HT341" s="704"/>
      <c r="HU341" s="704"/>
    </row>
    <row r="342" spans="1:243" s="1034" customFormat="1" ht="27" customHeight="1" x14ac:dyDescent="0.25">
      <c r="A342" s="1122">
        <v>76</v>
      </c>
      <c r="B342" s="694" t="s">
        <v>1360</v>
      </c>
      <c r="C342" s="696">
        <v>222</v>
      </c>
      <c r="D342" s="697">
        <v>572</v>
      </c>
      <c r="E342" s="707">
        <v>77</v>
      </c>
      <c r="F342" s="696" t="s">
        <v>1131</v>
      </c>
      <c r="G342" s="696" t="s">
        <v>1372</v>
      </c>
      <c r="H342" s="767" t="s">
        <v>1112</v>
      </c>
      <c r="I342" s="752" t="s">
        <v>1113</v>
      </c>
      <c r="J342" s="761" t="s">
        <v>1135</v>
      </c>
      <c r="K342" s="753" t="s">
        <v>1115</v>
      </c>
      <c r="L342" s="761" t="s">
        <v>1116</v>
      </c>
      <c r="M342" s="753" t="s">
        <v>1199</v>
      </c>
      <c r="N342" s="753" t="s">
        <v>1136</v>
      </c>
      <c r="O342" s="753" t="s">
        <v>1136</v>
      </c>
      <c r="P342" s="753" t="s">
        <v>1371</v>
      </c>
      <c r="Q342" s="765" t="s">
        <v>1604</v>
      </c>
      <c r="R342" s="765" t="s">
        <v>1373</v>
      </c>
      <c r="S342" s="755">
        <v>2</v>
      </c>
      <c r="T342" s="763">
        <v>2.2999999999999998</v>
      </c>
      <c r="U342" s="757">
        <v>41579</v>
      </c>
      <c r="V342" s="758">
        <v>41760</v>
      </c>
      <c r="W342" s="874">
        <v>20</v>
      </c>
      <c r="X342" s="1081">
        <v>300000</v>
      </c>
      <c r="Y342" s="1082">
        <v>898400</v>
      </c>
      <c r="Z342" s="1081">
        <f t="shared" si="46"/>
        <v>1198400</v>
      </c>
      <c r="AA342" s="868"/>
      <c r="AB342" s="868">
        <v>150000</v>
      </c>
      <c r="AC342" s="868">
        <v>150000</v>
      </c>
      <c r="AD342" s="868">
        <v>150000</v>
      </c>
      <c r="AE342" s="868">
        <v>150000</v>
      </c>
      <c r="AF342" s="868">
        <v>148400</v>
      </c>
      <c r="AG342" s="868">
        <v>75000</v>
      </c>
      <c r="AH342" s="868">
        <v>75000</v>
      </c>
      <c r="AI342" s="868">
        <v>75000</v>
      </c>
      <c r="AJ342" s="868">
        <v>75000</v>
      </c>
      <c r="AK342" s="868">
        <v>75000</v>
      </c>
      <c r="AL342" s="868">
        <v>75000</v>
      </c>
      <c r="AM342" s="868">
        <f t="shared" si="49"/>
        <v>1198400</v>
      </c>
      <c r="AN342" s="1029">
        <f t="shared" si="50"/>
        <v>0</v>
      </c>
      <c r="AO342" s="915"/>
      <c r="AP342" s="868"/>
      <c r="AQ342" s="704"/>
      <c r="AR342" s="704"/>
      <c r="AS342" s="704"/>
      <c r="AT342" s="704"/>
      <c r="AU342" s="704"/>
      <c r="AV342" s="704"/>
      <c r="AW342" s="704"/>
      <c r="AX342" s="704"/>
      <c r="AY342" s="704"/>
      <c r="AZ342" s="704"/>
      <c r="BA342" s="704"/>
      <c r="BB342" s="704"/>
      <c r="BC342" s="704"/>
      <c r="BD342" s="704"/>
      <c r="BE342" s="704"/>
      <c r="BF342" s="704"/>
      <c r="BG342" s="704"/>
      <c r="BH342" s="704"/>
      <c r="BI342" s="704"/>
      <c r="BJ342" s="704"/>
      <c r="BK342" s="704"/>
      <c r="BL342" s="704"/>
      <c r="BM342" s="704"/>
      <c r="BN342" s="704"/>
      <c r="BO342" s="704"/>
      <c r="BP342" s="704"/>
      <c r="BQ342" s="704"/>
      <c r="BR342" s="704"/>
      <c r="BS342" s="704"/>
      <c r="BT342" s="704"/>
      <c r="BU342" s="704"/>
      <c r="BV342" s="704"/>
      <c r="BW342" s="704"/>
      <c r="BX342" s="704"/>
      <c r="BY342" s="704"/>
      <c r="BZ342" s="704"/>
      <c r="CA342" s="704"/>
      <c r="CB342" s="704"/>
      <c r="CC342" s="704"/>
      <c r="CD342" s="704"/>
      <c r="CE342" s="704"/>
      <c r="CF342" s="704"/>
      <c r="CG342" s="704"/>
      <c r="CH342" s="704"/>
      <c r="CI342" s="704"/>
      <c r="CJ342" s="704"/>
      <c r="CK342" s="704"/>
      <c r="CL342" s="704"/>
      <c r="CM342" s="704"/>
      <c r="CN342" s="704"/>
      <c r="CO342" s="704"/>
      <c r="CP342" s="704"/>
      <c r="CQ342" s="704"/>
      <c r="CR342" s="704"/>
      <c r="CS342" s="704"/>
      <c r="CT342" s="704"/>
      <c r="CU342" s="704"/>
      <c r="CV342" s="704"/>
      <c r="CW342" s="704"/>
      <c r="CX342" s="704"/>
      <c r="CY342" s="704"/>
      <c r="CZ342" s="704"/>
      <c r="DA342" s="704"/>
      <c r="DB342" s="704"/>
      <c r="DC342" s="704"/>
      <c r="DD342" s="704"/>
      <c r="DE342" s="704"/>
      <c r="DF342" s="704"/>
      <c r="DG342" s="704"/>
      <c r="DH342" s="704"/>
      <c r="DI342" s="704"/>
      <c r="DJ342" s="704"/>
      <c r="DK342" s="704"/>
      <c r="DL342" s="704"/>
      <c r="DM342" s="704"/>
      <c r="DN342" s="704"/>
      <c r="DO342" s="704"/>
      <c r="DP342" s="704"/>
      <c r="DQ342" s="704"/>
      <c r="DR342" s="704"/>
      <c r="DS342" s="704"/>
      <c r="DT342" s="704"/>
      <c r="DU342" s="704"/>
      <c r="DV342" s="704"/>
      <c r="DW342" s="704"/>
      <c r="DX342" s="704"/>
      <c r="DY342" s="704"/>
      <c r="DZ342" s="704"/>
      <c r="EA342" s="704"/>
      <c r="EB342" s="704"/>
      <c r="EC342" s="704"/>
      <c r="ED342" s="706"/>
      <c r="EE342" s="706"/>
      <c r="EF342" s="704"/>
      <c r="EG342" s="704"/>
      <c r="EH342" s="704"/>
      <c r="EI342" s="704"/>
      <c r="EJ342" s="704"/>
      <c r="EK342" s="704"/>
      <c r="EL342" s="704"/>
      <c r="EM342" s="704"/>
      <c r="EN342" s="704"/>
      <c r="EO342" s="704"/>
      <c r="EP342" s="704"/>
      <c r="EQ342" s="704"/>
      <c r="ER342" s="704"/>
      <c r="ES342" s="704"/>
      <c r="ET342" s="704"/>
      <c r="EU342" s="704"/>
      <c r="EV342" s="704"/>
      <c r="EW342" s="704"/>
      <c r="EX342" s="704"/>
      <c r="EY342" s="704"/>
      <c r="EZ342" s="704"/>
      <c r="FA342" s="704"/>
      <c r="FB342" s="704"/>
      <c r="FC342" s="704"/>
      <c r="FD342" s="704"/>
      <c r="FE342" s="704"/>
      <c r="FF342" s="704"/>
      <c r="FG342" s="704"/>
      <c r="FH342" s="704"/>
      <c r="FI342" s="704"/>
      <c r="FJ342" s="704"/>
      <c r="FK342" s="706"/>
      <c r="FL342" s="704"/>
      <c r="FM342" s="704"/>
      <c r="FN342" s="704"/>
      <c r="FO342" s="704"/>
      <c r="FP342" s="704"/>
      <c r="FQ342" s="704"/>
      <c r="FR342" s="704"/>
      <c r="FS342" s="704"/>
      <c r="FT342" s="704"/>
      <c r="FU342" s="704"/>
      <c r="FV342" s="704"/>
      <c r="FW342" s="704"/>
      <c r="FX342" s="704"/>
      <c r="FY342" s="704"/>
      <c r="FZ342" s="704"/>
      <c r="GA342" s="704"/>
      <c r="GB342" s="704"/>
      <c r="GC342" s="704"/>
      <c r="GD342" s="704"/>
      <c r="GE342" s="704"/>
      <c r="GF342" s="704"/>
      <c r="GG342" s="704"/>
      <c r="GH342" s="704"/>
      <c r="GI342" s="704"/>
      <c r="GJ342" s="704"/>
      <c r="GK342" s="704"/>
      <c r="GL342" s="704"/>
      <c r="GM342" s="704"/>
      <c r="GN342" s="704"/>
      <c r="GO342" s="704"/>
      <c r="GP342" s="704"/>
      <c r="GQ342" s="704"/>
      <c r="GR342" s="704"/>
      <c r="GS342" s="704"/>
      <c r="GT342" s="704"/>
      <c r="GU342" s="704"/>
      <c r="GV342" s="704"/>
      <c r="GW342" s="704"/>
      <c r="GX342" s="704"/>
      <c r="GY342" s="704"/>
      <c r="GZ342" s="704"/>
      <c r="HA342" s="704"/>
      <c r="HB342" s="704"/>
      <c r="HC342" s="704"/>
      <c r="HD342" s="704"/>
      <c r="HE342" s="704"/>
      <c r="HF342" s="704"/>
      <c r="HG342" s="704"/>
      <c r="HH342" s="704"/>
      <c r="HI342" s="704"/>
      <c r="HJ342" s="704"/>
      <c r="HK342" s="704"/>
      <c r="HL342" s="704"/>
      <c r="HM342" s="704"/>
      <c r="HN342" s="704"/>
      <c r="HO342" s="704"/>
      <c r="HP342" s="704"/>
      <c r="HQ342" s="704"/>
      <c r="HR342" s="704"/>
      <c r="HS342" s="704"/>
      <c r="HT342" s="704"/>
      <c r="HU342" s="704"/>
    </row>
    <row r="343" spans="1:243" s="1034" customFormat="1" ht="27" customHeight="1" x14ac:dyDescent="0.25">
      <c r="A343" s="691">
        <v>77</v>
      </c>
      <c r="B343" s="694" t="s">
        <v>1360</v>
      </c>
      <c r="C343" s="696">
        <v>222</v>
      </c>
      <c r="D343" s="697">
        <v>572</v>
      </c>
      <c r="E343" s="707">
        <v>78</v>
      </c>
      <c r="F343" s="696" t="s">
        <v>1131</v>
      </c>
      <c r="G343" s="696" t="s">
        <v>1605</v>
      </c>
      <c r="H343" s="767" t="s">
        <v>1112</v>
      </c>
      <c r="I343" s="752" t="s">
        <v>1113</v>
      </c>
      <c r="J343" s="761" t="s">
        <v>1135</v>
      </c>
      <c r="K343" s="753" t="s">
        <v>1115</v>
      </c>
      <c r="L343" s="753" t="s">
        <v>1116</v>
      </c>
      <c r="M343" s="753" t="s">
        <v>1117</v>
      </c>
      <c r="N343" s="753" t="s">
        <v>1136</v>
      </c>
      <c r="O343" s="753" t="s">
        <v>1128</v>
      </c>
      <c r="P343" s="753" t="s">
        <v>1371</v>
      </c>
      <c r="Q343" s="765" t="s">
        <v>1606</v>
      </c>
      <c r="R343" s="765" t="s">
        <v>1606</v>
      </c>
      <c r="S343" s="755">
        <v>2</v>
      </c>
      <c r="T343" s="763">
        <v>2.2999999999999998</v>
      </c>
      <c r="U343" s="757">
        <v>41456</v>
      </c>
      <c r="V343" s="772">
        <v>41791</v>
      </c>
      <c r="W343" s="874">
        <v>20</v>
      </c>
      <c r="X343" s="1081"/>
      <c r="Y343" s="1082">
        <v>65200</v>
      </c>
      <c r="Z343" s="1081">
        <f t="shared" si="46"/>
        <v>65200</v>
      </c>
      <c r="AA343" s="868">
        <v>5400</v>
      </c>
      <c r="AB343" s="868">
        <v>5400</v>
      </c>
      <c r="AC343" s="868">
        <v>5400</v>
      </c>
      <c r="AD343" s="868">
        <v>5400</v>
      </c>
      <c r="AE343" s="868">
        <v>5400</v>
      </c>
      <c r="AF343" s="868">
        <v>5400</v>
      </c>
      <c r="AG343" s="868">
        <v>5400</v>
      </c>
      <c r="AH343" s="868">
        <v>5400</v>
      </c>
      <c r="AI343" s="868">
        <v>5400</v>
      </c>
      <c r="AJ343" s="868">
        <v>5400</v>
      </c>
      <c r="AK343" s="868">
        <v>5400</v>
      </c>
      <c r="AL343" s="868">
        <v>5800</v>
      </c>
      <c r="AM343" s="868">
        <f t="shared" si="49"/>
        <v>65200</v>
      </c>
      <c r="AN343" s="1029">
        <f t="shared" si="50"/>
        <v>0</v>
      </c>
      <c r="AO343" s="868"/>
      <c r="AP343" s="868"/>
      <c r="AQ343" s="704"/>
      <c r="AR343" s="704"/>
      <c r="AS343" s="704"/>
      <c r="AT343" s="704"/>
      <c r="AU343" s="704"/>
      <c r="AV343" s="704"/>
      <c r="AW343" s="704"/>
      <c r="AX343" s="704"/>
      <c r="AY343" s="704"/>
      <c r="AZ343" s="704"/>
      <c r="BA343" s="704"/>
      <c r="BB343" s="704"/>
      <c r="BC343" s="704"/>
      <c r="BD343" s="704"/>
      <c r="BE343" s="704"/>
      <c r="BF343" s="704"/>
      <c r="BG343" s="704"/>
      <c r="BH343" s="704"/>
      <c r="BI343" s="704"/>
      <c r="BJ343" s="704"/>
      <c r="BK343" s="704"/>
      <c r="BL343" s="704"/>
      <c r="BM343" s="704"/>
      <c r="BN343" s="704"/>
      <c r="BO343" s="704"/>
      <c r="BP343" s="704"/>
      <c r="BQ343" s="704"/>
      <c r="BR343" s="704"/>
      <c r="BS343" s="704"/>
      <c r="BT343" s="704"/>
      <c r="BU343" s="704"/>
      <c r="BV343" s="704"/>
      <c r="BW343" s="704"/>
      <c r="BX343" s="704"/>
      <c r="BY343" s="704"/>
      <c r="BZ343" s="704"/>
      <c r="CA343" s="704"/>
      <c r="CB343" s="704"/>
      <c r="CC343" s="704"/>
      <c r="CD343" s="704"/>
      <c r="CE343" s="704"/>
      <c r="CF343" s="704"/>
      <c r="CG343" s="704"/>
      <c r="CH343" s="704"/>
      <c r="CI343" s="704"/>
      <c r="CJ343" s="704"/>
      <c r="CK343" s="704"/>
      <c r="CL343" s="704"/>
      <c r="CM343" s="704"/>
      <c r="CN343" s="704"/>
      <c r="CO343" s="704"/>
      <c r="CP343" s="704"/>
      <c r="CQ343" s="704"/>
      <c r="CR343" s="704"/>
      <c r="CS343" s="704"/>
      <c r="CT343" s="704"/>
      <c r="CU343" s="704"/>
      <c r="CV343" s="704"/>
      <c r="CW343" s="704"/>
      <c r="CX343" s="704"/>
      <c r="CY343" s="704"/>
      <c r="CZ343" s="704"/>
      <c r="DA343" s="704"/>
      <c r="DB343" s="704"/>
      <c r="DC343" s="704"/>
      <c r="DD343" s="704"/>
      <c r="DE343" s="704"/>
      <c r="DF343" s="704"/>
      <c r="DG343" s="704"/>
      <c r="DH343" s="704"/>
      <c r="DI343" s="704"/>
      <c r="DJ343" s="704"/>
      <c r="DK343" s="704"/>
      <c r="DL343" s="704"/>
      <c r="DM343" s="704"/>
      <c r="DN343" s="704"/>
      <c r="DO343" s="704"/>
      <c r="DP343" s="704"/>
      <c r="DQ343" s="704"/>
      <c r="DR343" s="704"/>
      <c r="DS343" s="704"/>
      <c r="DT343" s="704"/>
      <c r="DU343" s="704"/>
      <c r="DV343" s="704"/>
      <c r="DW343" s="704"/>
      <c r="DX343" s="704"/>
      <c r="DY343" s="704"/>
      <c r="DZ343" s="704"/>
      <c r="EA343" s="704"/>
      <c r="EB343" s="704"/>
      <c r="EC343" s="704"/>
      <c r="ED343" s="704"/>
      <c r="EE343" s="704"/>
      <c r="EF343" s="704"/>
      <c r="EG343" s="704"/>
      <c r="EH343" s="704"/>
      <c r="EI343" s="704"/>
      <c r="EJ343" s="704"/>
      <c r="EK343" s="704"/>
      <c r="EL343" s="704"/>
      <c r="EM343" s="704"/>
      <c r="EN343" s="704"/>
      <c r="EO343" s="704"/>
      <c r="EP343" s="704"/>
      <c r="EQ343" s="704"/>
      <c r="ER343" s="704"/>
      <c r="ES343" s="704"/>
      <c r="ET343" s="704"/>
      <c r="EU343" s="704"/>
      <c r="EV343" s="704"/>
      <c r="EW343" s="704"/>
      <c r="EX343" s="704"/>
      <c r="EY343" s="704"/>
      <c r="EZ343" s="704"/>
      <c r="FA343" s="704"/>
      <c r="FB343" s="704"/>
      <c r="FC343" s="704"/>
      <c r="FD343" s="704"/>
      <c r="FE343" s="704"/>
      <c r="FF343" s="704"/>
      <c r="FG343" s="704"/>
      <c r="FH343" s="704"/>
      <c r="FI343" s="706"/>
      <c r="FJ343" s="704"/>
      <c r="GJ343" s="706"/>
      <c r="GK343" s="706"/>
      <c r="GL343" s="706"/>
      <c r="GM343" s="706"/>
      <c r="GN343" s="706"/>
      <c r="GO343" s="706"/>
      <c r="GP343" s="706"/>
      <c r="GQ343" s="706"/>
      <c r="GR343" s="706"/>
      <c r="GS343" s="706"/>
      <c r="GT343" s="706"/>
      <c r="GU343" s="706"/>
      <c r="GV343" s="706"/>
      <c r="GW343" s="706"/>
      <c r="GX343" s="706"/>
      <c r="GY343" s="706"/>
      <c r="GZ343" s="706"/>
      <c r="HA343" s="706"/>
      <c r="HB343" s="706"/>
      <c r="HC343" s="706"/>
      <c r="HD343" s="706"/>
      <c r="HE343" s="706"/>
      <c r="HF343" s="706"/>
      <c r="HG343" s="706"/>
      <c r="HH343" s="706"/>
      <c r="HI343" s="706"/>
      <c r="HJ343" s="706"/>
      <c r="HK343" s="706"/>
      <c r="HL343" s="706"/>
      <c r="HM343" s="706"/>
      <c r="HN343" s="706"/>
      <c r="HO343" s="706"/>
      <c r="HP343" s="706"/>
      <c r="HQ343" s="706"/>
      <c r="HR343" s="706"/>
      <c r="HS343" s="704"/>
      <c r="HT343" s="704"/>
      <c r="HU343" s="704"/>
      <c r="HV343" s="706"/>
      <c r="HW343" s="706"/>
      <c r="HX343" s="706"/>
      <c r="HY343" s="706"/>
      <c r="HZ343" s="706"/>
      <c r="IA343" s="706"/>
      <c r="IB343" s="706"/>
      <c r="IC343" s="706"/>
    </row>
    <row r="344" spans="1:243" s="1034" customFormat="1" ht="27" customHeight="1" x14ac:dyDescent="0.25">
      <c r="A344" s="691">
        <v>238</v>
      </c>
      <c r="B344" s="694" t="s">
        <v>1360</v>
      </c>
      <c r="C344" s="696">
        <v>222</v>
      </c>
      <c r="D344" s="697">
        <v>632</v>
      </c>
      <c r="E344" s="707" t="s">
        <v>1122</v>
      </c>
      <c r="F344" s="696" t="s">
        <v>1131</v>
      </c>
      <c r="G344" s="696" t="s">
        <v>1374</v>
      </c>
      <c r="H344" s="903" t="s">
        <v>1127</v>
      </c>
      <c r="I344" s="767" t="s">
        <v>1113</v>
      </c>
      <c r="J344" s="753" t="s">
        <v>1135</v>
      </c>
      <c r="K344" s="761" t="s">
        <v>1115</v>
      </c>
      <c r="L344" s="761" t="s">
        <v>1116</v>
      </c>
      <c r="M344" s="753" t="s">
        <v>1199</v>
      </c>
      <c r="N344" s="753" t="s">
        <v>1136</v>
      </c>
      <c r="O344" s="753" t="s">
        <v>1128</v>
      </c>
      <c r="P344" s="753" t="s">
        <v>1134</v>
      </c>
      <c r="Q344" s="753" t="s">
        <v>1160</v>
      </c>
      <c r="R344" s="753" t="s">
        <v>1160</v>
      </c>
      <c r="S344" s="755">
        <v>2</v>
      </c>
      <c r="T344" s="763">
        <v>2.2999999999999998</v>
      </c>
      <c r="U344" s="771">
        <v>41456</v>
      </c>
      <c r="V344" s="772">
        <v>42522</v>
      </c>
      <c r="W344" s="874">
        <v>20</v>
      </c>
      <c r="X344" s="1081"/>
      <c r="Y344" s="1081"/>
      <c r="Z344" s="1081">
        <f t="shared" si="46"/>
        <v>0</v>
      </c>
      <c r="AA344" s="868"/>
      <c r="AB344" s="868"/>
      <c r="AC344" s="868"/>
      <c r="AD344" s="868"/>
      <c r="AE344" s="868"/>
      <c r="AF344" s="868"/>
      <c r="AG344" s="868"/>
      <c r="AH344" s="868"/>
      <c r="AI344" s="868"/>
      <c r="AJ344" s="868"/>
      <c r="AK344" s="868"/>
      <c r="AL344" s="868"/>
      <c r="AM344" s="868">
        <f t="shared" si="49"/>
        <v>0</v>
      </c>
      <c r="AN344" s="1029">
        <f t="shared" si="50"/>
        <v>0</v>
      </c>
      <c r="AO344" s="868">
        <v>11854000</v>
      </c>
      <c r="AP344" s="868">
        <v>10823000</v>
      </c>
      <c r="AQ344" s="706"/>
      <c r="AR344" s="706"/>
      <c r="AS344" s="706"/>
      <c r="AT344" s="706"/>
      <c r="AU344" s="706"/>
      <c r="AV344" s="706"/>
      <c r="AW344" s="706"/>
      <c r="AX344" s="706"/>
      <c r="AY344" s="706"/>
      <c r="AZ344" s="706"/>
      <c r="BA344" s="706"/>
      <c r="BB344" s="706"/>
      <c r="BC344" s="706"/>
      <c r="BD344" s="706"/>
      <c r="BE344" s="706"/>
      <c r="BF344" s="706"/>
      <c r="BG344" s="706"/>
      <c r="BH344" s="706"/>
      <c r="BI344" s="706"/>
      <c r="BJ344" s="706"/>
      <c r="BK344" s="706"/>
      <c r="BL344" s="706"/>
      <c r="BM344" s="706"/>
      <c r="BN344" s="706"/>
      <c r="BO344" s="706"/>
      <c r="BP344" s="706"/>
      <c r="BQ344" s="706"/>
      <c r="BR344" s="706"/>
      <c r="BS344" s="706"/>
      <c r="BT344" s="706"/>
      <c r="BU344" s="706"/>
      <c r="BV344" s="706"/>
      <c r="BW344" s="706"/>
      <c r="BX344" s="706"/>
      <c r="BY344" s="706"/>
      <c r="BZ344" s="706"/>
      <c r="CA344" s="706"/>
      <c r="CB344" s="706"/>
      <c r="CC344" s="706"/>
      <c r="CD344" s="706"/>
      <c r="CE344" s="706"/>
      <c r="CF344" s="706"/>
      <c r="CG344" s="706"/>
      <c r="CH344" s="706"/>
      <c r="CI344" s="706"/>
      <c r="CJ344" s="706"/>
      <c r="CK344" s="706"/>
      <c r="CL344" s="706"/>
      <c r="CM344" s="706"/>
      <c r="CN344" s="706"/>
      <c r="CO344" s="706"/>
      <c r="CP344" s="706"/>
      <c r="CQ344" s="706"/>
      <c r="CR344" s="706"/>
      <c r="CS344" s="706"/>
      <c r="CT344" s="706"/>
      <c r="CU344" s="706"/>
      <c r="CV344" s="706"/>
      <c r="CW344" s="706"/>
      <c r="CX344" s="706"/>
      <c r="CY344" s="706"/>
      <c r="CZ344" s="706"/>
      <c r="DA344" s="706"/>
      <c r="DB344" s="706"/>
      <c r="DC344" s="706"/>
      <c r="DD344" s="706"/>
      <c r="DE344" s="706"/>
      <c r="DF344" s="706"/>
      <c r="DG344" s="706"/>
      <c r="DH344" s="706"/>
      <c r="DI344" s="706"/>
      <c r="DJ344" s="706"/>
      <c r="DK344" s="706"/>
      <c r="DL344" s="706"/>
      <c r="DM344" s="706"/>
      <c r="DN344" s="706"/>
      <c r="DO344" s="706"/>
      <c r="DP344" s="706"/>
      <c r="DQ344" s="706"/>
      <c r="DR344" s="706"/>
      <c r="DS344" s="706"/>
      <c r="DT344" s="706"/>
      <c r="DU344" s="706"/>
      <c r="DV344" s="706"/>
      <c r="DW344" s="706"/>
      <c r="DX344" s="706"/>
      <c r="DY344" s="706"/>
      <c r="DZ344" s="706"/>
      <c r="EA344" s="706"/>
      <c r="EB344" s="706"/>
      <c r="EC344" s="706"/>
      <c r="ED344" s="704"/>
      <c r="EE344" s="704"/>
      <c r="EF344" s="706"/>
      <c r="EG344" s="706"/>
      <c r="EH344" s="706"/>
      <c r="EI344" s="706"/>
      <c r="EJ344" s="706"/>
      <c r="EK344" s="706"/>
      <c r="EL344" s="706"/>
      <c r="EM344" s="706"/>
      <c r="EN344" s="706"/>
      <c r="EO344" s="706"/>
      <c r="EP344" s="706"/>
      <c r="EQ344" s="706"/>
      <c r="ER344" s="706"/>
      <c r="ES344" s="706"/>
      <c r="ET344" s="706"/>
      <c r="EU344" s="706"/>
      <c r="EV344" s="706"/>
      <c r="EW344" s="706"/>
      <c r="EX344" s="706"/>
      <c r="EY344" s="706"/>
      <c r="EZ344" s="706"/>
      <c r="FA344" s="706"/>
      <c r="FB344" s="706"/>
      <c r="FC344" s="706"/>
      <c r="FD344" s="706"/>
      <c r="FE344" s="706"/>
      <c r="FF344" s="706"/>
      <c r="FG344" s="706"/>
      <c r="FH344" s="706"/>
      <c r="FI344" s="706"/>
      <c r="FJ344" s="704"/>
      <c r="FK344" s="1035"/>
      <c r="FL344" s="704"/>
      <c r="FM344" s="704"/>
      <c r="FN344" s="704"/>
      <c r="FO344" s="704"/>
      <c r="FP344" s="704"/>
      <c r="FQ344" s="704"/>
      <c r="FR344" s="704"/>
      <c r="FS344" s="704"/>
      <c r="FT344" s="704"/>
      <c r="FU344" s="704"/>
      <c r="FV344" s="704"/>
      <c r="FW344" s="704"/>
      <c r="FX344" s="704"/>
      <c r="FY344" s="704"/>
      <c r="FZ344" s="704"/>
      <c r="GA344" s="704"/>
      <c r="GB344" s="704"/>
      <c r="GC344" s="704"/>
      <c r="GD344" s="704"/>
      <c r="GE344" s="704"/>
      <c r="GF344" s="704"/>
      <c r="GG344" s="704"/>
      <c r="GH344" s="704"/>
      <c r="GI344" s="704"/>
      <c r="GJ344" s="704"/>
      <c r="GK344" s="704"/>
      <c r="GL344" s="704"/>
      <c r="GM344" s="704"/>
      <c r="GN344" s="704"/>
      <c r="GO344" s="704"/>
      <c r="GP344" s="704"/>
      <c r="GQ344" s="704"/>
      <c r="GR344" s="704"/>
      <c r="GS344" s="704"/>
      <c r="GT344" s="704"/>
      <c r="GU344" s="704"/>
      <c r="GV344" s="704"/>
      <c r="GW344" s="704"/>
      <c r="GX344" s="704"/>
      <c r="GY344" s="704"/>
      <c r="GZ344" s="704"/>
      <c r="HA344" s="704"/>
      <c r="HB344" s="704"/>
      <c r="HC344" s="704"/>
      <c r="HD344" s="704"/>
      <c r="HE344" s="704"/>
      <c r="HF344" s="704"/>
      <c r="HG344" s="704"/>
      <c r="HH344" s="704"/>
      <c r="HI344" s="704"/>
      <c r="HJ344" s="704"/>
      <c r="HK344" s="704"/>
      <c r="HL344" s="704"/>
      <c r="HM344" s="704"/>
      <c r="HN344" s="704"/>
      <c r="HO344" s="704"/>
      <c r="HP344" s="704"/>
      <c r="HQ344" s="706"/>
      <c r="HR344" s="706"/>
      <c r="HS344" s="704"/>
      <c r="HT344" s="704"/>
      <c r="HU344" s="704"/>
      <c r="HV344" s="706"/>
      <c r="HW344" s="706"/>
      <c r="HX344" s="706"/>
      <c r="HY344" s="706"/>
      <c r="HZ344" s="706"/>
      <c r="IA344" s="706"/>
      <c r="IB344" s="706"/>
      <c r="IC344" s="706"/>
    </row>
    <row r="345" spans="1:243" s="1034" customFormat="1" ht="27" customHeight="1" x14ac:dyDescent="0.25">
      <c r="A345" s="1122">
        <v>239</v>
      </c>
      <c r="B345" s="694" t="s">
        <v>1360</v>
      </c>
      <c r="C345" s="696">
        <v>222</v>
      </c>
      <c r="D345" s="697">
        <v>672</v>
      </c>
      <c r="E345" s="707">
        <v>11</v>
      </c>
      <c r="F345" s="696" t="s">
        <v>1131</v>
      </c>
      <c r="G345" s="1053" t="s">
        <v>1375</v>
      </c>
      <c r="H345" s="767" t="s">
        <v>1127</v>
      </c>
      <c r="I345" s="752" t="s">
        <v>1113</v>
      </c>
      <c r="J345" s="761" t="s">
        <v>1135</v>
      </c>
      <c r="K345" s="753" t="s">
        <v>1115</v>
      </c>
      <c r="L345" s="761" t="s">
        <v>1116</v>
      </c>
      <c r="M345" s="753" t="s">
        <v>1199</v>
      </c>
      <c r="N345" s="753" t="s">
        <v>1136</v>
      </c>
      <c r="O345" s="753" t="s">
        <v>1128</v>
      </c>
      <c r="P345" s="753" t="s">
        <v>1607</v>
      </c>
      <c r="Q345" s="753">
        <v>9</v>
      </c>
      <c r="R345" s="753">
        <v>9</v>
      </c>
      <c r="S345" s="755">
        <v>2</v>
      </c>
      <c r="T345" s="763">
        <v>2.2999999999999998</v>
      </c>
      <c r="U345" s="771">
        <v>41456</v>
      </c>
      <c r="V345" s="758">
        <v>41791</v>
      </c>
      <c r="W345" s="874">
        <v>20</v>
      </c>
      <c r="X345" s="1081">
        <v>4531300</v>
      </c>
      <c r="Y345" s="1081"/>
      <c r="Z345" s="1081">
        <f t="shared" si="46"/>
        <v>4531300</v>
      </c>
      <c r="AA345" s="868">
        <v>377600</v>
      </c>
      <c r="AB345" s="868">
        <v>377600</v>
      </c>
      <c r="AC345" s="868">
        <v>377600</v>
      </c>
      <c r="AD345" s="868">
        <v>377600</v>
      </c>
      <c r="AE345" s="868">
        <v>377600</v>
      </c>
      <c r="AF345" s="868">
        <v>377600</v>
      </c>
      <c r="AG345" s="868">
        <v>377600</v>
      </c>
      <c r="AH345" s="868">
        <v>377600</v>
      </c>
      <c r="AI345" s="868">
        <v>377600</v>
      </c>
      <c r="AJ345" s="868">
        <v>377600</v>
      </c>
      <c r="AK345" s="868">
        <v>377600</v>
      </c>
      <c r="AL345" s="868">
        <v>377700</v>
      </c>
      <c r="AM345" s="868">
        <f t="shared" si="49"/>
        <v>4531300</v>
      </c>
      <c r="AN345" s="1029">
        <f t="shared" si="50"/>
        <v>0</v>
      </c>
      <c r="AO345" s="915"/>
      <c r="AP345" s="868"/>
      <c r="AQ345" s="704"/>
      <c r="AR345" s="704"/>
      <c r="AS345" s="704"/>
      <c r="AT345" s="704"/>
      <c r="AU345" s="704"/>
      <c r="AV345" s="704"/>
      <c r="AW345" s="704"/>
      <c r="AX345" s="704"/>
      <c r="AY345" s="704"/>
      <c r="AZ345" s="704"/>
      <c r="BA345" s="704"/>
      <c r="BB345" s="704"/>
      <c r="BC345" s="704"/>
      <c r="BD345" s="704"/>
      <c r="BE345" s="704"/>
      <c r="BF345" s="704"/>
      <c r="BG345" s="704"/>
      <c r="BH345" s="704"/>
      <c r="BI345" s="704"/>
      <c r="BJ345" s="704"/>
      <c r="BK345" s="704"/>
      <c r="BL345" s="704"/>
      <c r="BM345" s="704"/>
      <c r="BN345" s="704"/>
      <c r="BO345" s="704"/>
      <c r="BP345" s="704"/>
      <c r="BQ345" s="704"/>
      <c r="BR345" s="704"/>
      <c r="BS345" s="704"/>
      <c r="BT345" s="704"/>
      <c r="BU345" s="704"/>
      <c r="BV345" s="704"/>
      <c r="BW345" s="704"/>
      <c r="BX345" s="704"/>
      <c r="BY345" s="704"/>
      <c r="BZ345" s="704"/>
      <c r="CA345" s="704"/>
      <c r="CB345" s="704"/>
      <c r="CC345" s="704"/>
      <c r="CD345" s="704"/>
      <c r="CE345" s="704"/>
      <c r="CF345" s="704"/>
      <c r="CG345" s="704"/>
      <c r="CH345" s="704"/>
      <c r="CI345" s="704"/>
      <c r="CJ345" s="704"/>
      <c r="CK345" s="704"/>
      <c r="CL345" s="704"/>
      <c r="CM345" s="704"/>
      <c r="CN345" s="704"/>
      <c r="CO345" s="704"/>
      <c r="CP345" s="704"/>
      <c r="CQ345" s="704"/>
      <c r="CR345" s="704"/>
      <c r="CS345" s="704"/>
      <c r="CT345" s="704"/>
      <c r="CU345" s="704"/>
      <c r="CV345" s="704"/>
      <c r="CW345" s="704"/>
      <c r="CX345" s="704"/>
      <c r="CY345" s="704"/>
      <c r="CZ345" s="704"/>
      <c r="DA345" s="704"/>
      <c r="DB345" s="704"/>
      <c r="DC345" s="704"/>
      <c r="DD345" s="704"/>
      <c r="DE345" s="704"/>
      <c r="DF345" s="704"/>
      <c r="DG345" s="704"/>
      <c r="DH345" s="704"/>
      <c r="DI345" s="704"/>
      <c r="DJ345" s="704"/>
      <c r="DK345" s="704"/>
      <c r="DL345" s="704"/>
      <c r="DM345" s="704"/>
      <c r="DN345" s="704"/>
      <c r="DO345" s="704"/>
      <c r="DP345" s="704"/>
      <c r="DQ345" s="706"/>
      <c r="DR345" s="706"/>
      <c r="DS345" s="706"/>
      <c r="DT345" s="706"/>
      <c r="DU345" s="706"/>
      <c r="DV345" s="706"/>
      <c r="DW345" s="706"/>
      <c r="DX345" s="706"/>
      <c r="DY345" s="706"/>
      <c r="DZ345" s="706"/>
      <c r="EA345" s="706"/>
      <c r="EB345" s="706"/>
      <c r="EC345" s="704"/>
      <c r="ED345" s="706"/>
      <c r="EE345" s="706"/>
      <c r="EF345" s="704"/>
      <c r="EG345" s="704"/>
      <c r="EH345" s="704"/>
      <c r="EI345" s="704"/>
      <c r="EJ345" s="704"/>
      <c r="EK345" s="704"/>
      <c r="EL345" s="704"/>
      <c r="EM345" s="704"/>
      <c r="EN345" s="704"/>
      <c r="EO345" s="704"/>
      <c r="EP345" s="704"/>
      <c r="EQ345" s="704"/>
      <c r="ER345" s="704"/>
      <c r="ES345" s="704"/>
      <c r="ET345" s="704"/>
      <c r="EU345" s="704"/>
      <c r="EV345" s="704"/>
      <c r="EW345" s="704"/>
      <c r="EX345" s="704"/>
      <c r="EY345" s="704"/>
      <c r="EZ345" s="704"/>
      <c r="FA345" s="704"/>
      <c r="FB345" s="704"/>
      <c r="FC345" s="704"/>
      <c r="FD345" s="704"/>
      <c r="FE345" s="704"/>
      <c r="FF345" s="704"/>
      <c r="FG345" s="704"/>
      <c r="FH345" s="704"/>
      <c r="FI345" s="704"/>
      <c r="FJ345" s="704"/>
      <c r="FK345" s="706"/>
      <c r="FL345" s="704"/>
      <c r="FM345" s="704"/>
      <c r="FN345" s="704"/>
      <c r="FO345" s="704"/>
      <c r="FP345" s="704"/>
      <c r="FQ345" s="704"/>
      <c r="FR345" s="704"/>
      <c r="FS345" s="704"/>
      <c r="FT345" s="704"/>
      <c r="FU345" s="704"/>
      <c r="FV345" s="704"/>
      <c r="FW345" s="704"/>
      <c r="FX345" s="704"/>
      <c r="FY345" s="704"/>
      <c r="FZ345" s="704"/>
      <c r="GA345" s="704"/>
      <c r="GB345" s="704"/>
      <c r="GC345" s="704"/>
      <c r="GD345" s="704"/>
      <c r="GE345" s="704"/>
      <c r="GF345" s="704"/>
      <c r="GG345" s="704"/>
      <c r="GH345" s="704"/>
      <c r="GI345" s="704"/>
      <c r="GJ345" s="704"/>
      <c r="GK345" s="704"/>
      <c r="GL345" s="704"/>
      <c r="GM345" s="704"/>
      <c r="GN345" s="704"/>
      <c r="GO345" s="704"/>
      <c r="GP345" s="704"/>
      <c r="GQ345" s="704"/>
      <c r="GR345" s="704"/>
      <c r="GS345" s="704"/>
      <c r="GT345" s="704"/>
      <c r="GU345" s="704"/>
      <c r="GV345" s="704"/>
      <c r="GW345" s="704"/>
      <c r="GX345" s="704"/>
      <c r="GY345" s="704"/>
      <c r="GZ345" s="704"/>
      <c r="HA345" s="704"/>
      <c r="HB345" s="704"/>
      <c r="HC345" s="704"/>
      <c r="HD345" s="704"/>
      <c r="HE345" s="704"/>
      <c r="HF345" s="704"/>
      <c r="HG345" s="704"/>
      <c r="HH345" s="704"/>
      <c r="HI345" s="704"/>
      <c r="HJ345" s="704"/>
      <c r="HK345" s="704"/>
      <c r="HL345" s="704"/>
      <c r="HM345" s="704"/>
      <c r="HN345" s="704"/>
      <c r="HO345" s="704"/>
      <c r="HP345" s="704"/>
      <c r="HQ345" s="706"/>
      <c r="HR345" s="706"/>
      <c r="HS345" s="704"/>
      <c r="HT345" s="704"/>
      <c r="HU345" s="704"/>
    </row>
    <row r="346" spans="1:243" s="1034" customFormat="1" ht="27" customHeight="1" x14ac:dyDescent="0.25">
      <c r="A346" s="691">
        <v>240</v>
      </c>
      <c r="B346" s="694" t="s">
        <v>1360</v>
      </c>
      <c r="C346" s="696">
        <v>222</v>
      </c>
      <c r="D346" s="697">
        <v>672</v>
      </c>
      <c r="E346" s="707">
        <v>29</v>
      </c>
      <c r="F346" s="696" t="s">
        <v>1131</v>
      </c>
      <c r="G346" s="696" t="s">
        <v>1372</v>
      </c>
      <c r="H346" s="767" t="s">
        <v>1127</v>
      </c>
      <c r="I346" s="752" t="s">
        <v>1113</v>
      </c>
      <c r="J346" s="761" t="s">
        <v>1135</v>
      </c>
      <c r="K346" s="753" t="s">
        <v>1115</v>
      </c>
      <c r="L346" s="753" t="s">
        <v>1116</v>
      </c>
      <c r="M346" s="753" t="s">
        <v>1199</v>
      </c>
      <c r="N346" s="753" t="s">
        <v>1136</v>
      </c>
      <c r="O346" s="753" t="s">
        <v>1128</v>
      </c>
      <c r="P346" s="753" t="s">
        <v>1134</v>
      </c>
      <c r="Q346" s="765" t="s">
        <v>1160</v>
      </c>
      <c r="R346" s="753" t="s">
        <v>1160</v>
      </c>
      <c r="S346" s="755">
        <v>2</v>
      </c>
      <c r="T346" s="763">
        <v>2.2999999999999998</v>
      </c>
      <c r="U346" s="772">
        <v>41183</v>
      </c>
      <c r="V346" s="771">
        <v>41306</v>
      </c>
      <c r="W346" s="874">
        <v>20</v>
      </c>
      <c r="X346" s="1081"/>
      <c r="Y346" s="1082">
        <v>60000</v>
      </c>
      <c r="Z346" s="1081">
        <f t="shared" si="46"/>
        <v>60000</v>
      </c>
      <c r="AA346" s="868"/>
      <c r="AB346" s="868"/>
      <c r="AC346" s="868">
        <v>30000</v>
      </c>
      <c r="AD346" s="868">
        <v>30000</v>
      </c>
      <c r="AE346" s="868"/>
      <c r="AF346" s="868"/>
      <c r="AG346" s="868"/>
      <c r="AH346" s="868"/>
      <c r="AI346" s="868"/>
      <c r="AJ346" s="868"/>
      <c r="AK346" s="868"/>
      <c r="AL346" s="868"/>
      <c r="AM346" s="868">
        <f t="shared" si="49"/>
        <v>60000</v>
      </c>
      <c r="AN346" s="1029">
        <f t="shared" si="50"/>
        <v>0</v>
      </c>
      <c r="AO346" s="868"/>
      <c r="AP346" s="868"/>
      <c r="AQ346" s="704"/>
      <c r="AR346" s="704"/>
      <c r="AS346" s="704"/>
      <c r="AT346" s="704"/>
      <c r="AU346" s="704"/>
      <c r="AV346" s="704"/>
      <c r="AW346" s="704"/>
      <c r="AX346" s="704"/>
      <c r="AY346" s="704"/>
      <c r="AZ346" s="704"/>
      <c r="BA346" s="704"/>
      <c r="BB346" s="704"/>
      <c r="BC346" s="704"/>
      <c r="BD346" s="704"/>
      <c r="BE346" s="704"/>
      <c r="BF346" s="704"/>
      <c r="BG346" s="704"/>
      <c r="BH346" s="704"/>
      <c r="BI346" s="704"/>
      <c r="BJ346" s="704"/>
      <c r="BK346" s="704"/>
      <c r="BL346" s="704"/>
      <c r="BM346" s="704"/>
      <c r="BN346" s="704"/>
      <c r="BO346" s="704"/>
      <c r="BP346" s="704"/>
      <c r="BQ346" s="704"/>
      <c r="BR346" s="704"/>
      <c r="BS346" s="704"/>
      <c r="BT346" s="704"/>
      <c r="BU346" s="704"/>
      <c r="BV346" s="704"/>
      <c r="BW346" s="704"/>
      <c r="BX346" s="704"/>
      <c r="BY346" s="704"/>
      <c r="BZ346" s="704"/>
      <c r="CA346" s="704"/>
      <c r="CB346" s="704"/>
      <c r="CC346" s="704"/>
      <c r="CD346" s="704"/>
      <c r="CE346" s="704"/>
      <c r="CF346" s="704"/>
      <c r="CG346" s="704"/>
      <c r="CH346" s="704"/>
      <c r="CI346" s="704"/>
      <c r="CJ346" s="704"/>
      <c r="CK346" s="704"/>
      <c r="CL346" s="704"/>
      <c r="CM346" s="704"/>
      <c r="CN346" s="704"/>
      <c r="CO346" s="704"/>
      <c r="CP346" s="704"/>
      <c r="CQ346" s="704"/>
      <c r="CR346" s="704"/>
      <c r="CS346" s="704"/>
      <c r="CT346" s="704"/>
      <c r="CU346" s="704"/>
      <c r="CV346" s="704"/>
      <c r="CW346" s="704"/>
      <c r="CX346" s="704"/>
      <c r="CY346" s="704"/>
      <c r="CZ346" s="704"/>
      <c r="DA346" s="704"/>
      <c r="DB346" s="704"/>
      <c r="DC346" s="704"/>
      <c r="DD346" s="704"/>
      <c r="DE346" s="704"/>
      <c r="DF346" s="704"/>
      <c r="DG346" s="704"/>
      <c r="DH346" s="704"/>
      <c r="DI346" s="704"/>
      <c r="DJ346" s="704"/>
      <c r="DK346" s="704"/>
      <c r="DL346" s="704"/>
      <c r="DM346" s="704"/>
      <c r="DN346" s="704"/>
      <c r="DO346" s="704"/>
      <c r="DP346" s="704"/>
      <c r="DQ346" s="704"/>
      <c r="DR346" s="704"/>
      <c r="DS346" s="704"/>
      <c r="DT346" s="704"/>
      <c r="DU346" s="704"/>
      <c r="DV346" s="704"/>
      <c r="DW346" s="704"/>
      <c r="DX346" s="704"/>
      <c r="DY346" s="704"/>
      <c r="DZ346" s="704"/>
      <c r="EA346" s="704"/>
      <c r="EB346" s="704"/>
      <c r="EC346" s="704"/>
      <c r="ED346" s="704"/>
      <c r="EE346" s="704"/>
      <c r="EF346" s="704"/>
      <c r="EG346" s="704"/>
      <c r="EH346" s="704"/>
      <c r="EI346" s="704"/>
      <c r="EJ346" s="704"/>
      <c r="EK346" s="704"/>
      <c r="EL346" s="704"/>
      <c r="EM346" s="704"/>
      <c r="EN346" s="704"/>
      <c r="EO346" s="704"/>
      <c r="EP346" s="704"/>
      <c r="EQ346" s="704"/>
      <c r="ER346" s="704"/>
      <c r="ES346" s="704"/>
      <c r="ET346" s="704"/>
      <c r="EU346" s="704"/>
      <c r="EV346" s="704"/>
      <c r="EW346" s="704"/>
      <c r="EX346" s="704"/>
      <c r="EY346" s="704"/>
      <c r="EZ346" s="704"/>
      <c r="FA346" s="704"/>
      <c r="FB346" s="704"/>
      <c r="FC346" s="704"/>
      <c r="FD346" s="704"/>
      <c r="FE346" s="704"/>
      <c r="FF346" s="704"/>
      <c r="FG346" s="704"/>
      <c r="FH346" s="704"/>
      <c r="FI346" s="704"/>
      <c r="FJ346" s="704"/>
      <c r="HS346" s="704"/>
      <c r="HT346" s="704"/>
      <c r="HU346" s="704"/>
      <c r="HV346" s="706"/>
      <c r="HW346" s="706"/>
      <c r="HX346" s="706"/>
      <c r="HY346" s="706"/>
      <c r="HZ346" s="706"/>
      <c r="IA346" s="706"/>
      <c r="IB346" s="706"/>
      <c r="IC346" s="706"/>
    </row>
    <row r="347" spans="1:243" s="1034" customFormat="1" ht="27" customHeight="1" x14ac:dyDescent="0.25">
      <c r="A347" s="691">
        <v>241</v>
      </c>
      <c r="B347" s="694" t="s">
        <v>1360</v>
      </c>
      <c r="C347" s="708">
        <v>222</v>
      </c>
      <c r="D347" s="709">
        <v>672</v>
      </c>
      <c r="E347" s="707">
        <v>55</v>
      </c>
      <c r="F347" s="696" t="s">
        <v>1131</v>
      </c>
      <c r="G347" s="696" t="s">
        <v>1376</v>
      </c>
      <c r="H347" s="767" t="s">
        <v>1127</v>
      </c>
      <c r="I347" s="752" t="s">
        <v>1113</v>
      </c>
      <c r="J347" s="761" t="s">
        <v>1135</v>
      </c>
      <c r="K347" s="753" t="s">
        <v>1115</v>
      </c>
      <c r="L347" s="761" t="s">
        <v>1116</v>
      </c>
      <c r="M347" s="753" t="s">
        <v>1199</v>
      </c>
      <c r="N347" s="753" t="s">
        <v>1136</v>
      </c>
      <c r="O347" s="753" t="s">
        <v>1128</v>
      </c>
      <c r="P347" s="753" t="s">
        <v>1484</v>
      </c>
      <c r="Q347" s="753">
        <v>20</v>
      </c>
      <c r="R347" s="753">
        <v>20</v>
      </c>
      <c r="S347" s="755">
        <v>2</v>
      </c>
      <c r="T347" s="763">
        <v>2.2999999999999998</v>
      </c>
      <c r="U347" s="757">
        <v>41456</v>
      </c>
      <c r="V347" s="758">
        <v>41791</v>
      </c>
      <c r="W347" s="874">
        <v>20</v>
      </c>
      <c r="X347" s="1081">
        <v>1000000</v>
      </c>
      <c r="Y347" s="1081"/>
      <c r="Z347" s="1081">
        <f t="shared" si="46"/>
        <v>1000000</v>
      </c>
      <c r="AA347" s="868">
        <v>83300</v>
      </c>
      <c r="AB347" s="868">
        <v>83300</v>
      </c>
      <c r="AC347" s="868">
        <v>83300</v>
      </c>
      <c r="AD347" s="868">
        <v>83300</v>
      </c>
      <c r="AE347" s="868">
        <v>83300</v>
      </c>
      <c r="AF347" s="868">
        <v>83300</v>
      </c>
      <c r="AG347" s="868">
        <v>83300</v>
      </c>
      <c r="AH347" s="868">
        <v>83300</v>
      </c>
      <c r="AI347" s="868">
        <v>83300</v>
      </c>
      <c r="AJ347" s="868">
        <v>83300</v>
      </c>
      <c r="AK347" s="868">
        <v>83300</v>
      </c>
      <c r="AL347" s="868">
        <v>83700</v>
      </c>
      <c r="AM347" s="868">
        <f t="shared" si="49"/>
        <v>1000000</v>
      </c>
      <c r="AN347" s="1029">
        <f t="shared" si="50"/>
        <v>0</v>
      </c>
      <c r="AO347" s="915"/>
      <c r="AP347" s="868"/>
      <c r="AQ347" s="704"/>
      <c r="AR347" s="704"/>
      <c r="AS347" s="704"/>
      <c r="AT347" s="704"/>
      <c r="AU347" s="704"/>
      <c r="AV347" s="704"/>
      <c r="AW347" s="704"/>
      <c r="AX347" s="704"/>
      <c r="AY347" s="704"/>
      <c r="AZ347" s="704"/>
      <c r="BA347" s="704"/>
      <c r="BB347" s="704"/>
      <c r="BC347" s="704"/>
      <c r="BD347" s="704"/>
      <c r="BE347" s="704"/>
      <c r="BF347" s="704"/>
      <c r="BG347" s="704"/>
      <c r="BH347" s="704"/>
      <c r="BI347" s="704"/>
      <c r="BJ347" s="704"/>
      <c r="BK347" s="704"/>
      <c r="BL347" s="704"/>
      <c r="BM347" s="704"/>
      <c r="BN347" s="704"/>
      <c r="BO347" s="704"/>
      <c r="BP347" s="704"/>
      <c r="BQ347" s="704"/>
      <c r="BR347" s="704"/>
      <c r="BS347" s="704"/>
      <c r="BT347" s="704"/>
      <c r="BU347" s="704"/>
      <c r="BV347" s="704"/>
      <c r="BW347" s="704"/>
      <c r="BX347" s="704"/>
      <c r="BY347" s="704"/>
      <c r="BZ347" s="704"/>
      <c r="CA347" s="704"/>
      <c r="CB347" s="704"/>
      <c r="CC347" s="704"/>
      <c r="CD347" s="704"/>
      <c r="CE347" s="704"/>
      <c r="CF347" s="704"/>
      <c r="CG347" s="704"/>
      <c r="CH347" s="704"/>
      <c r="CI347" s="704"/>
      <c r="CJ347" s="704"/>
      <c r="CK347" s="704"/>
      <c r="CL347" s="704"/>
      <c r="CM347" s="704"/>
      <c r="CN347" s="704"/>
      <c r="CO347" s="704"/>
      <c r="CP347" s="704"/>
      <c r="CQ347" s="704"/>
      <c r="CR347" s="704"/>
      <c r="CS347" s="704"/>
      <c r="CT347" s="704"/>
      <c r="CU347" s="704"/>
      <c r="CV347" s="704"/>
      <c r="CW347" s="704"/>
      <c r="CX347" s="704"/>
      <c r="CY347" s="704"/>
      <c r="CZ347" s="704"/>
      <c r="DA347" s="704"/>
      <c r="DB347" s="704"/>
      <c r="DC347" s="704"/>
      <c r="DD347" s="704"/>
      <c r="DE347" s="704"/>
      <c r="DF347" s="704"/>
      <c r="DG347" s="704"/>
      <c r="DH347" s="704"/>
      <c r="DI347" s="704"/>
      <c r="DJ347" s="704"/>
      <c r="DK347" s="704"/>
      <c r="DL347" s="704"/>
      <c r="DM347" s="704"/>
      <c r="DN347" s="704"/>
      <c r="DO347" s="704"/>
      <c r="DP347" s="704"/>
      <c r="DQ347" s="706"/>
      <c r="DR347" s="706"/>
      <c r="DS347" s="706"/>
      <c r="DT347" s="706"/>
      <c r="DU347" s="706"/>
      <c r="DV347" s="706"/>
      <c r="DW347" s="706"/>
      <c r="DX347" s="706"/>
      <c r="DY347" s="706"/>
      <c r="DZ347" s="706"/>
      <c r="EA347" s="706"/>
      <c r="EB347" s="706"/>
      <c r="EC347" s="704"/>
      <c r="ED347" s="706"/>
      <c r="EE347" s="706"/>
      <c r="EF347" s="704"/>
      <c r="EG347" s="704"/>
      <c r="EH347" s="704"/>
      <c r="EI347" s="704"/>
      <c r="EJ347" s="704"/>
      <c r="EK347" s="704"/>
      <c r="EL347" s="704"/>
      <c r="EM347" s="704"/>
      <c r="EN347" s="704"/>
      <c r="EO347" s="704"/>
      <c r="EP347" s="704"/>
      <c r="EQ347" s="704"/>
      <c r="ER347" s="704"/>
      <c r="ES347" s="704"/>
      <c r="ET347" s="704"/>
      <c r="EU347" s="704"/>
      <c r="EV347" s="704"/>
      <c r="EW347" s="704"/>
      <c r="EX347" s="704"/>
      <c r="EY347" s="704"/>
      <c r="EZ347" s="704"/>
      <c r="FA347" s="704"/>
      <c r="FB347" s="704"/>
      <c r="FC347" s="704"/>
      <c r="FD347" s="704"/>
      <c r="FE347" s="704"/>
      <c r="FF347" s="704"/>
      <c r="FG347" s="704"/>
      <c r="FH347" s="704"/>
      <c r="FI347" s="704"/>
      <c r="FJ347" s="704"/>
      <c r="FK347" s="706"/>
      <c r="FL347" s="704"/>
      <c r="FM347" s="704"/>
      <c r="FN347" s="704"/>
      <c r="FO347" s="704"/>
      <c r="FP347" s="704"/>
      <c r="FQ347" s="704"/>
      <c r="FR347" s="704"/>
      <c r="FS347" s="704"/>
      <c r="FT347" s="704"/>
      <c r="FU347" s="704"/>
      <c r="FV347" s="704"/>
      <c r="FW347" s="704"/>
      <c r="FX347" s="704"/>
      <c r="FY347" s="704"/>
      <c r="FZ347" s="704"/>
      <c r="GA347" s="704"/>
      <c r="GB347" s="704"/>
      <c r="GC347" s="704"/>
      <c r="GD347" s="704"/>
      <c r="GE347" s="704"/>
      <c r="GF347" s="704"/>
      <c r="GG347" s="704"/>
      <c r="GH347" s="704"/>
      <c r="GI347" s="704"/>
      <c r="GJ347" s="704"/>
      <c r="GK347" s="704"/>
      <c r="GL347" s="704"/>
      <c r="GM347" s="704"/>
      <c r="GN347" s="704"/>
      <c r="GO347" s="704"/>
      <c r="GP347" s="704"/>
      <c r="GQ347" s="704"/>
      <c r="GR347" s="704"/>
      <c r="GS347" s="704"/>
      <c r="GT347" s="704"/>
      <c r="GU347" s="704"/>
      <c r="GV347" s="704"/>
      <c r="GW347" s="704"/>
      <c r="GX347" s="704"/>
      <c r="GY347" s="704"/>
      <c r="GZ347" s="704"/>
      <c r="HA347" s="704"/>
      <c r="HB347" s="704"/>
      <c r="HC347" s="704"/>
      <c r="HD347" s="704"/>
      <c r="HE347" s="704"/>
      <c r="HF347" s="704"/>
      <c r="HG347" s="704"/>
      <c r="HH347" s="704"/>
      <c r="HI347" s="704"/>
      <c r="HJ347" s="704"/>
      <c r="HK347" s="704"/>
      <c r="HL347" s="704"/>
      <c r="HM347" s="704"/>
      <c r="HN347" s="704"/>
      <c r="HO347" s="704"/>
      <c r="HP347" s="704"/>
      <c r="HQ347" s="706"/>
      <c r="HR347" s="706"/>
      <c r="HS347" s="704"/>
      <c r="HT347" s="704"/>
      <c r="HU347" s="704"/>
    </row>
    <row r="348" spans="1:243" s="1034" customFormat="1" ht="27" customHeight="1" x14ac:dyDescent="0.25">
      <c r="A348" s="1122">
        <v>242</v>
      </c>
      <c r="B348" s="694" t="s">
        <v>1360</v>
      </c>
      <c r="C348" s="708">
        <v>222</v>
      </c>
      <c r="D348" s="709">
        <v>672</v>
      </c>
      <c r="E348" s="707">
        <v>59</v>
      </c>
      <c r="F348" s="696" t="s">
        <v>1131</v>
      </c>
      <c r="G348" s="696" t="s">
        <v>1377</v>
      </c>
      <c r="H348" s="767" t="s">
        <v>1127</v>
      </c>
      <c r="I348" s="752" t="s">
        <v>1113</v>
      </c>
      <c r="J348" s="761" t="s">
        <v>1135</v>
      </c>
      <c r="K348" s="753" t="s">
        <v>1115</v>
      </c>
      <c r="L348" s="761" t="s">
        <v>1116</v>
      </c>
      <c r="M348" s="753" t="s">
        <v>1199</v>
      </c>
      <c r="N348" s="753" t="s">
        <v>1136</v>
      </c>
      <c r="O348" s="753" t="s">
        <v>1128</v>
      </c>
      <c r="P348" s="753" t="s">
        <v>1607</v>
      </c>
      <c r="Q348" s="753" t="s">
        <v>1378</v>
      </c>
      <c r="R348" s="753" t="s">
        <v>1378</v>
      </c>
      <c r="S348" s="755">
        <v>2</v>
      </c>
      <c r="T348" s="763">
        <v>2.2999999999999998</v>
      </c>
      <c r="U348" s="757">
        <v>41456</v>
      </c>
      <c r="V348" s="758">
        <v>41791</v>
      </c>
      <c r="W348" s="874">
        <v>20</v>
      </c>
      <c r="X348" s="1081">
        <v>250000</v>
      </c>
      <c r="Y348" s="1081"/>
      <c r="Z348" s="1081">
        <f t="shared" si="46"/>
        <v>250000</v>
      </c>
      <c r="AA348" s="868">
        <v>20800</v>
      </c>
      <c r="AB348" s="868">
        <v>20800</v>
      </c>
      <c r="AC348" s="868">
        <v>20800</v>
      </c>
      <c r="AD348" s="868">
        <v>20800</v>
      </c>
      <c r="AE348" s="868">
        <v>20800</v>
      </c>
      <c r="AF348" s="868">
        <v>20800</v>
      </c>
      <c r="AG348" s="868">
        <v>20800</v>
      </c>
      <c r="AH348" s="868">
        <v>20800</v>
      </c>
      <c r="AI348" s="868">
        <v>20800</v>
      </c>
      <c r="AJ348" s="868">
        <v>20800</v>
      </c>
      <c r="AK348" s="868">
        <v>20800</v>
      </c>
      <c r="AL348" s="868">
        <v>21200</v>
      </c>
      <c r="AM348" s="868">
        <f t="shared" si="49"/>
        <v>250000</v>
      </c>
      <c r="AN348" s="1029">
        <f t="shared" si="50"/>
        <v>0</v>
      </c>
      <c r="AO348" s="915"/>
      <c r="AP348" s="868"/>
      <c r="AQ348" s="704"/>
      <c r="AR348" s="704"/>
      <c r="AS348" s="704"/>
      <c r="AT348" s="704"/>
      <c r="AU348" s="704"/>
      <c r="AV348" s="704"/>
      <c r="AW348" s="704"/>
      <c r="AX348" s="704"/>
      <c r="AY348" s="704"/>
      <c r="AZ348" s="704"/>
      <c r="BA348" s="704"/>
      <c r="BB348" s="704"/>
      <c r="BC348" s="704"/>
      <c r="BD348" s="704"/>
      <c r="BE348" s="704"/>
      <c r="BF348" s="704"/>
      <c r="BG348" s="704"/>
      <c r="BH348" s="704"/>
      <c r="BI348" s="704"/>
      <c r="BJ348" s="704"/>
      <c r="BK348" s="704"/>
      <c r="BL348" s="704"/>
      <c r="BM348" s="704"/>
      <c r="BN348" s="704"/>
      <c r="BO348" s="704"/>
      <c r="BP348" s="704"/>
      <c r="BQ348" s="704"/>
      <c r="BR348" s="704"/>
      <c r="BS348" s="704"/>
      <c r="BT348" s="704"/>
      <c r="BU348" s="704"/>
      <c r="BV348" s="704"/>
      <c r="BW348" s="704"/>
      <c r="BX348" s="704"/>
      <c r="BY348" s="704"/>
      <c r="BZ348" s="704"/>
      <c r="CA348" s="704"/>
      <c r="CB348" s="704"/>
      <c r="CC348" s="704"/>
      <c r="CD348" s="704"/>
      <c r="CE348" s="704"/>
      <c r="CF348" s="704"/>
      <c r="CG348" s="704"/>
      <c r="CH348" s="704"/>
      <c r="CI348" s="704"/>
      <c r="CJ348" s="704"/>
      <c r="CK348" s="704"/>
      <c r="CL348" s="704"/>
      <c r="CM348" s="704"/>
      <c r="CN348" s="704"/>
      <c r="CO348" s="704"/>
      <c r="CP348" s="704"/>
      <c r="CQ348" s="704"/>
      <c r="CR348" s="704"/>
      <c r="CS348" s="704"/>
      <c r="CT348" s="704"/>
      <c r="CU348" s="704"/>
      <c r="CV348" s="704"/>
      <c r="CW348" s="704"/>
      <c r="CX348" s="704"/>
      <c r="CY348" s="704"/>
      <c r="CZ348" s="704"/>
      <c r="DA348" s="704"/>
      <c r="DB348" s="704"/>
      <c r="DC348" s="704"/>
      <c r="DD348" s="704"/>
      <c r="DE348" s="704"/>
      <c r="DF348" s="704"/>
      <c r="DG348" s="704"/>
      <c r="DH348" s="704"/>
      <c r="DI348" s="704"/>
      <c r="DJ348" s="704"/>
      <c r="DK348" s="704"/>
      <c r="DL348" s="704"/>
      <c r="DM348" s="704"/>
      <c r="DN348" s="704"/>
      <c r="DO348" s="704"/>
      <c r="DP348" s="704"/>
      <c r="DQ348" s="706"/>
      <c r="DR348" s="706"/>
      <c r="DS348" s="706"/>
      <c r="DT348" s="706"/>
      <c r="DU348" s="706"/>
      <c r="DV348" s="706"/>
      <c r="DW348" s="706"/>
      <c r="DX348" s="706"/>
      <c r="DY348" s="706"/>
      <c r="DZ348" s="706"/>
      <c r="EA348" s="706"/>
      <c r="EB348" s="706"/>
      <c r="EC348" s="704"/>
      <c r="ED348" s="706"/>
      <c r="EE348" s="706"/>
      <c r="EF348" s="704"/>
      <c r="EG348" s="704"/>
      <c r="EH348" s="704"/>
      <c r="EI348" s="704"/>
      <c r="EJ348" s="704"/>
      <c r="EK348" s="704"/>
      <c r="EL348" s="704"/>
      <c r="EM348" s="704"/>
      <c r="EN348" s="704"/>
      <c r="EO348" s="704"/>
      <c r="EP348" s="704"/>
      <c r="EQ348" s="704"/>
      <c r="ER348" s="704"/>
      <c r="ES348" s="704"/>
      <c r="ET348" s="704"/>
      <c r="EU348" s="704"/>
      <c r="EV348" s="704"/>
      <c r="EW348" s="704"/>
      <c r="EX348" s="704"/>
      <c r="EY348" s="704"/>
      <c r="EZ348" s="704"/>
      <c r="FA348" s="704"/>
      <c r="FB348" s="704"/>
      <c r="FC348" s="704"/>
      <c r="FD348" s="704"/>
      <c r="FE348" s="704"/>
      <c r="FF348" s="704"/>
      <c r="FG348" s="704"/>
      <c r="FH348" s="704"/>
      <c r="FI348" s="704"/>
      <c r="FJ348" s="704"/>
      <c r="FK348" s="706"/>
      <c r="FL348" s="704"/>
      <c r="FM348" s="704"/>
      <c r="FN348" s="704"/>
      <c r="FO348" s="704"/>
      <c r="FP348" s="704"/>
      <c r="FQ348" s="704"/>
      <c r="FR348" s="704"/>
      <c r="FS348" s="704"/>
      <c r="FT348" s="704"/>
      <c r="FU348" s="704"/>
      <c r="FV348" s="704"/>
      <c r="FW348" s="704"/>
      <c r="FX348" s="704"/>
      <c r="FY348" s="704"/>
      <c r="FZ348" s="704"/>
      <c r="GA348" s="704"/>
      <c r="GB348" s="704"/>
      <c r="GC348" s="704"/>
      <c r="GD348" s="704"/>
      <c r="GE348" s="704"/>
      <c r="GF348" s="704"/>
      <c r="GG348" s="704"/>
      <c r="GH348" s="704"/>
      <c r="GI348" s="704"/>
      <c r="GJ348" s="704"/>
      <c r="GK348" s="704"/>
      <c r="GL348" s="704"/>
      <c r="GM348" s="704"/>
      <c r="GN348" s="704"/>
      <c r="GO348" s="704"/>
      <c r="GP348" s="704"/>
      <c r="GQ348" s="704"/>
      <c r="GR348" s="704"/>
      <c r="GS348" s="704"/>
      <c r="GT348" s="704"/>
      <c r="GU348" s="704"/>
      <c r="GV348" s="704"/>
      <c r="GW348" s="704"/>
      <c r="GX348" s="704"/>
      <c r="GY348" s="704"/>
      <c r="GZ348" s="704"/>
      <c r="HA348" s="704"/>
      <c r="HB348" s="704"/>
      <c r="HC348" s="704"/>
      <c r="HD348" s="704"/>
      <c r="HE348" s="704"/>
      <c r="HF348" s="704"/>
      <c r="HG348" s="704"/>
      <c r="HH348" s="704"/>
      <c r="HI348" s="704"/>
      <c r="HJ348" s="704"/>
      <c r="HK348" s="704"/>
      <c r="HL348" s="704"/>
      <c r="HM348" s="704"/>
      <c r="HN348" s="704"/>
      <c r="HO348" s="704"/>
      <c r="HP348" s="704"/>
      <c r="HQ348" s="704"/>
      <c r="HR348" s="704"/>
      <c r="HS348" s="704"/>
      <c r="HT348" s="704"/>
      <c r="HU348" s="704"/>
      <c r="IE348" s="706"/>
      <c r="IF348" s="706"/>
      <c r="IG348" s="706"/>
      <c r="IH348" s="706"/>
      <c r="II348" s="706"/>
    </row>
    <row r="349" spans="1:243" s="1034" customFormat="1" ht="27" customHeight="1" x14ac:dyDescent="0.25">
      <c r="A349" s="691">
        <v>243</v>
      </c>
      <c r="B349" s="694" t="s">
        <v>1360</v>
      </c>
      <c r="C349" s="696">
        <v>222</v>
      </c>
      <c r="D349" s="697">
        <v>672</v>
      </c>
      <c r="E349" s="707">
        <v>67</v>
      </c>
      <c r="F349" s="696" t="s">
        <v>1131</v>
      </c>
      <c r="G349" s="696" t="s">
        <v>1379</v>
      </c>
      <c r="H349" s="767" t="s">
        <v>1127</v>
      </c>
      <c r="I349" s="752" t="s">
        <v>1113</v>
      </c>
      <c r="J349" s="761" t="s">
        <v>1135</v>
      </c>
      <c r="K349" s="753" t="s">
        <v>1115</v>
      </c>
      <c r="L349" s="761" t="s">
        <v>1116</v>
      </c>
      <c r="M349" s="753" t="s">
        <v>1199</v>
      </c>
      <c r="N349" s="753" t="s">
        <v>1136</v>
      </c>
      <c r="O349" s="753" t="s">
        <v>1128</v>
      </c>
      <c r="P349" s="753" t="s">
        <v>1607</v>
      </c>
      <c r="Q349" s="753" t="s">
        <v>1380</v>
      </c>
      <c r="R349" s="753" t="s">
        <v>1380</v>
      </c>
      <c r="S349" s="755">
        <v>2</v>
      </c>
      <c r="T349" s="763">
        <v>2.2999999999999998</v>
      </c>
      <c r="U349" s="757">
        <v>41456</v>
      </c>
      <c r="V349" s="758">
        <v>41791</v>
      </c>
      <c r="W349" s="874">
        <v>20</v>
      </c>
      <c r="X349" s="1081">
        <v>3700000</v>
      </c>
      <c r="Y349" s="1082">
        <v>4434400</v>
      </c>
      <c r="Z349" s="1081">
        <f t="shared" si="46"/>
        <v>8134400</v>
      </c>
      <c r="AA349" s="868">
        <v>678100</v>
      </c>
      <c r="AB349" s="868">
        <v>678100</v>
      </c>
      <c r="AC349" s="868">
        <v>678100</v>
      </c>
      <c r="AD349" s="868">
        <v>678100</v>
      </c>
      <c r="AE349" s="868">
        <v>678100</v>
      </c>
      <c r="AF349" s="868">
        <v>678100</v>
      </c>
      <c r="AG349" s="868">
        <v>678100</v>
      </c>
      <c r="AH349" s="868">
        <v>678100</v>
      </c>
      <c r="AI349" s="868">
        <v>678100</v>
      </c>
      <c r="AJ349" s="868">
        <v>678100</v>
      </c>
      <c r="AK349" s="868">
        <v>678100</v>
      </c>
      <c r="AL349" s="868">
        <v>675300</v>
      </c>
      <c r="AM349" s="868">
        <f t="shared" si="49"/>
        <v>8134400</v>
      </c>
      <c r="AN349" s="1029">
        <f t="shared" si="50"/>
        <v>0</v>
      </c>
      <c r="AO349" s="915"/>
      <c r="AP349" s="868"/>
      <c r="AQ349" s="704"/>
      <c r="AR349" s="704"/>
      <c r="AS349" s="704"/>
      <c r="AT349" s="704"/>
      <c r="AU349" s="704"/>
      <c r="AV349" s="704"/>
      <c r="AW349" s="704"/>
      <c r="AX349" s="704"/>
      <c r="AY349" s="704"/>
      <c r="AZ349" s="704"/>
      <c r="BA349" s="704"/>
      <c r="BB349" s="704"/>
      <c r="BC349" s="704"/>
      <c r="BD349" s="704"/>
      <c r="BE349" s="704"/>
      <c r="BF349" s="704"/>
      <c r="BG349" s="704"/>
      <c r="BH349" s="704"/>
      <c r="BI349" s="704"/>
      <c r="BJ349" s="704"/>
      <c r="BK349" s="704"/>
      <c r="BL349" s="704"/>
      <c r="BM349" s="704"/>
      <c r="BN349" s="704"/>
      <c r="BO349" s="704"/>
      <c r="BP349" s="704"/>
      <c r="BQ349" s="704"/>
      <c r="BR349" s="704"/>
      <c r="BS349" s="704"/>
      <c r="BT349" s="704"/>
      <c r="BU349" s="704"/>
      <c r="BV349" s="704"/>
      <c r="BW349" s="704"/>
      <c r="BX349" s="704"/>
      <c r="BY349" s="704"/>
      <c r="BZ349" s="704"/>
      <c r="CA349" s="704"/>
      <c r="CB349" s="704"/>
      <c r="CC349" s="704"/>
      <c r="CD349" s="704"/>
      <c r="CE349" s="704"/>
      <c r="CF349" s="704"/>
      <c r="CG349" s="704"/>
      <c r="CH349" s="704"/>
      <c r="CI349" s="704"/>
      <c r="CJ349" s="704"/>
      <c r="CK349" s="704"/>
      <c r="CL349" s="704"/>
      <c r="CM349" s="704"/>
      <c r="CN349" s="704"/>
      <c r="CO349" s="704"/>
      <c r="CP349" s="704"/>
      <c r="CQ349" s="704"/>
      <c r="CR349" s="704"/>
      <c r="CS349" s="704"/>
      <c r="CT349" s="704"/>
      <c r="CU349" s="704"/>
      <c r="CV349" s="704"/>
      <c r="CW349" s="704"/>
      <c r="CX349" s="704"/>
      <c r="CY349" s="704"/>
      <c r="CZ349" s="704"/>
      <c r="DA349" s="704"/>
      <c r="DB349" s="704"/>
      <c r="DC349" s="704"/>
      <c r="DD349" s="704"/>
      <c r="DE349" s="704"/>
      <c r="DF349" s="704"/>
      <c r="DG349" s="704"/>
      <c r="DH349" s="704"/>
      <c r="DI349" s="704"/>
      <c r="DJ349" s="704"/>
      <c r="DK349" s="704"/>
      <c r="DL349" s="704"/>
      <c r="DM349" s="704"/>
      <c r="DN349" s="704"/>
      <c r="DO349" s="704"/>
      <c r="DP349" s="704"/>
      <c r="DQ349" s="706"/>
      <c r="DR349" s="706"/>
      <c r="DS349" s="706"/>
      <c r="DT349" s="706"/>
      <c r="DU349" s="706"/>
      <c r="DV349" s="706"/>
      <c r="DW349" s="706"/>
      <c r="DX349" s="706"/>
      <c r="DY349" s="706"/>
      <c r="DZ349" s="706"/>
      <c r="EA349" s="706"/>
      <c r="EB349" s="706"/>
      <c r="EC349" s="704"/>
      <c r="ED349" s="706"/>
      <c r="EE349" s="706"/>
      <c r="EF349" s="704"/>
      <c r="EG349" s="704"/>
      <c r="EH349" s="704"/>
      <c r="EI349" s="704"/>
      <c r="EJ349" s="704"/>
      <c r="EK349" s="704"/>
      <c r="EL349" s="704"/>
      <c r="EM349" s="704"/>
      <c r="EN349" s="704"/>
      <c r="EO349" s="704"/>
      <c r="EP349" s="704"/>
      <c r="EQ349" s="704"/>
      <c r="ER349" s="704"/>
      <c r="ES349" s="704"/>
      <c r="ET349" s="704"/>
      <c r="EU349" s="704"/>
      <c r="EV349" s="704"/>
      <c r="EW349" s="704"/>
      <c r="EX349" s="704"/>
      <c r="EY349" s="704"/>
      <c r="EZ349" s="704"/>
      <c r="FA349" s="704"/>
      <c r="FB349" s="704"/>
      <c r="FC349" s="704"/>
      <c r="FD349" s="704"/>
      <c r="FE349" s="704"/>
      <c r="FF349" s="704"/>
      <c r="FG349" s="704"/>
      <c r="FH349" s="704"/>
      <c r="FI349" s="704"/>
      <c r="FJ349" s="704"/>
      <c r="FK349" s="706"/>
      <c r="FL349" s="704"/>
      <c r="FM349" s="704"/>
      <c r="FN349" s="704"/>
      <c r="FO349" s="704"/>
      <c r="FP349" s="704"/>
      <c r="FQ349" s="704"/>
      <c r="FR349" s="704"/>
      <c r="FS349" s="704"/>
      <c r="FT349" s="704"/>
      <c r="FU349" s="704"/>
      <c r="FV349" s="704"/>
      <c r="FW349" s="704"/>
      <c r="FX349" s="704"/>
      <c r="FY349" s="704"/>
      <c r="FZ349" s="704"/>
      <c r="GA349" s="704"/>
      <c r="GB349" s="704"/>
      <c r="GC349" s="704"/>
      <c r="GD349" s="704"/>
      <c r="GE349" s="704"/>
      <c r="GF349" s="704"/>
      <c r="GG349" s="704"/>
      <c r="GH349" s="704"/>
      <c r="GI349" s="704"/>
      <c r="GJ349" s="704"/>
      <c r="GK349" s="704"/>
      <c r="GL349" s="704"/>
      <c r="GM349" s="704"/>
      <c r="GN349" s="704"/>
      <c r="GO349" s="704"/>
      <c r="GP349" s="704"/>
      <c r="GQ349" s="704"/>
      <c r="GR349" s="704"/>
      <c r="GS349" s="704"/>
      <c r="GT349" s="704"/>
      <c r="GU349" s="704"/>
      <c r="GV349" s="704"/>
      <c r="GW349" s="704"/>
      <c r="GX349" s="704"/>
      <c r="GY349" s="704"/>
      <c r="GZ349" s="704"/>
      <c r="HA349" s="704"/>
      <c r="HB349" s="704"/>
      <c r="HC349" s="704"/>
      <c r="HD349" s="704"/>
      <c r="HE349" s="704"/>
      <c r="HF349" s="704"/>
      <c r="HG349" s="704"/>
      <c r="HH349" s="704"/>
      <c r="HI349" s="704"/>
      <c r="HJ349" s="704"/>
      <c r="HK349" s="704"/>
      <c r="HL349" s="704"/>
      <c r="HM349" s="704"/>
      <c r="HN349" s="704"/>
      <c r="HO349" s="704"/>
      <c r="HP349" s="704"/>
      <c r="HQ349" s="706"/>
      <c r="HR349" s="706"/>
      <c r="HS349" s="704"/>
      <c r="HT349" s="704"/>
      <c r="HU349" s="704"/>
      <c r="HV349" s="706"/>
      <c r="HW349" s="706"/>
      <c r="HX349" s="706"/>
      <c r="HY349" s="706"/>
      <c r="HZ349" s="706"/>
      <c r="IA349" s="706"/>
      <c r="IB349" s="706"/>
      <c r="IC349" s="706"/>
      <c r="IE349" s="706"/>
      <c r="IF349" s="706"/>
      <c r="IG349" s="706"/>
      <c r="IH349" s="706"/>
      <c r="II349" s="706"/>
    </row>
    <row r="350" spans="1:243" s="1034" customFormat="1" ht="27" customHeight="1" x14ac:dyDescent="0.25">
      <c r="A350" s="691">
        <v>244</v>
      </c>
      <c r="B350" s="694" t="s">
        <v>1360</v>
      </c>
      <c r="C350" s="696">
        <v>222</v>
      </c>
      <c r="D350" s="697">
        <v>672</v>
      </c>
      <c r="E350" s="707">
        <v>68</v>
      </c>
      <c r="F350" s="696" t="s">
        <v>1131</v>
      </c>
      <c r="G350" s="696" t="s">
        <v>1608</v>
      </c>
      <c r="H350" s="767" t="s">
        <v>1127</v>
      </c>
      <c r="I350" s="752" t="s">
        <v>1113</v>
      </c>
      <c r="J350" s="761" t="s">
        <v>1135</v>
      </c>
      <c r="K350" s="753" t="s">
        <v>1115</v>
      </c>
      <c r="L350" s="753" t="s">
        <v>1116</v>
      </c>
      <c r="M350" s="753" t="s">
        <v>1199</v>
      </c>
      <c r="N350" s="753" t="s">
        <v>1136</v>
      </c>
      <c r="O350" s="753" t="s">
        <v>1128</v>
      </c>
      <c r="P350" s="753" t="s">
        <v>1609</v>
      </c>
      <c r="Q350" s="761" t="s">
        <v>1610</v>
      </c>
      <c r="R350" s="761" t="s">
        <v>1610</v>
      </c>
      <c r="S350" s="755">
        <v>2</v>
      </c>
      <c r="T350" s="763">
        <v>2.2999999999999998</v>
      </c>
      <c r="U350" s="772">
        <v>41091</v>
      </c>
      <c r="V350" s="771">
        <v>41426</v>
      </c>
      <c r="W350" s="874">
        <v>20</v>
      </c>
      <c r="X350" s="1081"/>
      <c r="Y350" s="1082">
        <v>7815500</v>
      </c>
      <c r="Z350" s="1081">
        <f t="shared" si="46"/>
        <v>7815500</v>
      </c>
      <c r="AA350" s="868">
        <v>657900</v>
      </c>
      <c r="AB350" s="868">
        <v>657900</v>
      </c>
      <c r="AC350" s="868">
        <v>657900</v>
      </c>
      <c r="AD350" s="868">
        <v>657900</v>
      </c>
      <c r="AE350" s="868">
        <v>657900</v>
      </c>
      <c r="AF350" s="868">
        <v>657900</v>
      </c>
      <c r="AG350" s="868">
        <v>657900</v>
      </c>
      <c r="AH350" s="868">
        <v>657900</v>
      </c>
      <c r="AI350" s="868">
        <v>657900</v>
      </c>
      <c r="AJ350" s="868">
        <v>657900</v>
      </c>
      <c r="AK350" s="868">
        <v>657900</v>
      </c>
      <c r="AL350" s="868">
        <v>578600</v>
      </c>
      <c r="AM350" s="868">
        <f t="shared" si="49"/>
        <v>7815500</v>
      </c>
      <c r="AN350" s="1029">
        <f t="shared" si="50"/>
        <v>0</v>
      </c>
      <c r="AO350" s="868"/>
      <c r="AP350" s="868"/>
      <c r="AQ350" s="704"/>
      <c r="AR350" s="704"/>
      <c r="AS350" s="704"/>
      <c r="AT350" s="704"/>
      <c r="AU350" s="704"/>
      <c r="AV350" s="704"/>
      <c r="AW350" s="704"/>
      <c r="AX350" s="704"/>
      <c r="AY350" s="704"/>
      <c r="AZ350" s="704"/>
      <c r="BA350" s="704"/>
      <c r="BB350" s="704"/>
      <c r="BC350" s="704"/>
      <c r="BD350" s="704"/>
      <c r="BE350" s="704"/>
      <c r="BF350" s="704"/>
      <c r="BG350" s="704"/>
      <c r="BH350" s="704"/>
      <c r="BI350" s="704"/>
      <c r="BJ350" s="704"/>
      <c r="BK350" s="704"/>
      <c r="BL350" s="704"/>
      <c r="BM350" s="704"/>
      <c r="BN350" s="704"/>
      <c r="BO350" s="704"/>
      <c r="BP350" s="704"/>
      <c r="BQ350" s="704"/>
      <c r="BR350" s="704"/>
      <c r="BS350" s="704"/>
      <c r="BT350" s="704"/>
      <c r="BU350" s="704"/>
      <c r="BV350" s="704"/>
      <c r="BW350" s="704"/>
      <c r="BX350" s="704"/>
      <c r="BY350" s="704"/>
      <c r="BZ350" s="704"/>
      <c r="CA350" s="704"/>
      <c r="CB350" s="704"/>
      <c r="CC350" s="704"/>
      <c r="CD350" s="704"/>
      <c r="CE350" s="704"/>
      <c r="CF350" s="704"/>
      <c r="CG350" s="704"/>
      <c r="CH350" s="704"/>
      <c r="CI350" s="704"/>
      <c r="CJ350" s="704"/>
      <c r="CK350" s="704"/>
      <c r="CL350" s="704"/>
      <c r="CM350" s="704"/>
      <c r="CN350" s="704"/>
      <c r="CO350" s="704"/>
      <c r="CP350" s="704"/>
      <c r="CQ350" s="704"/>
      <c r="CR350" s="704"/>
      <c r="CS350" s="704"/>
      <c r="CT350" s="704"/>
      <c r="CU350" s="704"/>
      <c r="CV350" s="704"/>
      <c r="CW350" s="704"/>
      <c r="CX350" s="704"/>
      <c r="CY350" s="704"/>
      <c r="CZ350" s="704"/>
      <c r="DA350" s="704"/>
      <c r="DB350" s="704"/>
      <c r="DC350" s="704"/>
      <c r="DD350" s="704"/>
      <c r="DE350" s="704"/>
      <c r="DF350" s="704"/>
      <c r="DG350" s="704"/>
      <c r="DH350" s="704"/>
      <c r="DI350" s="704"/>
      <c r="DJ350" s="704"/>
      <c r="DK350" s="704"/>
      <c r="DL350" s="704"/>
      <c r="DM350" s="704"/>
      <c r="DN350" s="704"/>
      <c r="DO350" s="704"/>
      <c r="DP350" s="704"/>
      <c r="DQ350" s="706"/>
      <c r="DR350" s="706"/>
      <c r="DS350" s="706"/>
      <c r="DT350" s="706"/>
      <c r="DU350" s="706"/>
      <c r="DV350" s="706"/>
      <c r="DW350" s="706"/>
      <c r="DX350" s="706"/>
      <c r="DY350" s="706"/>
      <c r="DZ350" s="706"/>
      <c r="EA350" s="706"/>
      <c r="EB350" s="706"/>
      <c r="EC350" s="704"/>
      <c r="ED350" s="704"/>
      <c r="EE350" s="704"/>
      <c r="EF350" s="704"/>
      <c r="EG350" s="704"/>
      <c r="EH350" s="704"/>
      <c r="EI350" s="704"/>
      <c r="EJ350" s="704"/>
      <c r="EK350" s="704"/>
      <c r="EL350" s="704"/>
      <c r="EM350" s="704"/>
      <c r="EN350" s="704"/>
      <c r="EO350" s="704"/>
      <c r="EP350" s="704"/>
      <c r="EQ350" s="704"/>
      <c r="ER350" s="704"/>
      <c r="ES350" s="704"/>
      <c r="ET350" s="704"/>
      <c r="EU350" s="704"/>
      <c r="EV350" s="704"/>
      <c r="EW350" s="704"/>
      <c r="EX350" s="704"/>
      <c r="EY350" s="704"/>
      <c r="EZ350" s="704"/>
      <c r="FA350" s="704"/>
      <c r="FB350" s="704"/>
      <c r="FC350" s="704"/>
      <c r="FD350" s="704"/>
      <c r="FE350" s="704"/>
      <c r="FF350" s="704"/>
      <c r="FG350" s="704"/>
      <c r="FH350" s="704"/>
      <c r="FI350" s="704"/>
      <c r="FJ350" s="704"/>
      <c r="GJ350" s="706"/>
      <c r="GK350" s="706"/>
      <c r="GL350" s="706"/>
      <c r="GM350" s="706"/>
      <c r="GN350" s="706"/>
      <c r="GO350" s="706"/>
      <c r="GP350" s="706"/>
      <c r="GQ350" s="706"/>
      <c r="GR350" s="706"/>
      <c r="GS350" s="706"/>
      <c r="GT350" s="706"/>
      <c r="GU350" s="706"/>
      <c r="GV350" s="706"/>
      <c r="GW350" s="706"/>
      <c r="GX350" s="706"/>
      <c r="GY350" s="706"/>
      <c r="GZ350" s="706"/>
      <c r="HA350" s="706"/>
      <c r="HB350" s="706"/>
      <c r="HC350" s="706"/>
      <c r="HD350" s="706"/>
      <c r="HE350" s="706"/>
      <c r="HF350" s="706"/>
      <c r="HG350" s="706"/>
      <c r="HH350" s="706"/>
      <c r="HI350" s="706"/>
      <c r="HJ350" s="706"/>
      <c r="HK350" s="706"/>
      <c r="HL350" s="706"/>
      <c r="HM350" s="706"/>
      <c r="HN350" s="706"/>
      <c r="HO350" s="706"/>
      <c r="HP350" s="706"/>
      <c r="HQ350" s="706"/>
      <c r="HR350" s="706"/>
      <c r="HS350" s="704"/>
      <c r="HT350" s="704"/>
      <c r="HU350" s="704"/>
      <c r="HV350" s="706"/>
      <c r="HW350" s="706"/>
      <c r="HX350" s="706"/>
      <c r="HY350" s="706"/>
      <c r="HZ350" s="706"/>
      <c r="IA350" s="706"/>
      <c r="IB350" s="706"/>
      <c r="IC350" s="706"/>
      <c r="ID350" s="706"/>
      <c r="IE350" s="706"/>
      <c r="IF350" s="706"/>
      <c r="IG350" s="706"/>
      <c r="IH350" s="706"/>
      <c r="II350" s="706"/>
    </row>
    <row r="351" spans="1:243" s="1034" customFormat="1" ht="27" customHeight="1" x14ac:dyDescent="0.25">
      <c r="A351" s="1122">
        <v>246</v>
      </c>
      <c r="B351" s="694" t="s">
        <v>1360</v>
      </c>
      <c r="C351" s="696">
        <v>222</v>
      </c>
      <c r="D351" s="697">
        <v>672</v>
      </c>
      <c r="E351" s="707">
        <v>72</v>
      </c>
      <c r="F351" s="696" t="s">
        <v>1131</v>
      </c>
      <c r="G351" s="696" t="s">
        <v>1605</v>
      </c>
      <c r="H351" s="767" t="s">
        <v>1127</v>
      </c>
      <c r="I351" s="752" t="s">
        <v>1113</v>
      </c>
      <c r="J351" s="761" t="s">
        <v>1135</v>
      </c>
      <c r="K351" s="753" t="s">
        <v>1115</v>
      </c>
      <c r="L351" s="753" t="s">
        <v>1116</v>
      </c>
      <c r="M351" s="753" t="s">
        <v>1199</v>
      </c>
      <c r="N351" s="753" t="s">
        <v>1136</v>
      </c>
      <c r="O351" s="753" t="s">
        <v>1128</v>
      </c>
      <c r="P351" s="753" t="s">
        <v>1371</v>
      </c>
      <c r="Q351" s="765" t="s">
        <v>1606</v>
      </c>
      <c r="R351" s="765" t="s">
        <v>1606</v>
      </c>
      <c r="S351" s="755">
        <v>2</v>
      </c>
      <c r="T351" s="763">
        <v>2.2999999999999998</v>
      </c>
      <c r="U351" s="757">
        <v>41456</v>
      </c>
      <c r="V351" s="772">
        <v>41791</v>
      </c>
      <c r="W351" s="874">
        <v>20</v>
      </c>
      <c r="X351" s="1081"/>
      <c r="Y351" s="1082">
        <v>381100</v>
      </c>
      <c r="Z351" s="1081">
        <f t="shared" si="46"/>
        <v>381100</v>
      </c>
      <c r="AA351" s="868">
        <v>31700</v>
      </c>
      <c r="AB351" s="868">
        <v>31700</v>
      </c>
      <c r="AC351" s="868">
        <v>31700</v>
      </c>
      <c r="AD351" s="868">
        <v>31700</v>
      </c>
      <c r="AE351" s="868">
        <v>31700</v>
      </c>
      <c r="AF351" s="868">
        <v>31700</v>
      </c>
      <c r="AG351" s="868">
        <v>31700</v>
      </c>
      <c r="AH351" s="868">
        <v>31700</v>
      </c>
      <c r="AI351" s="868">
        <v>31700</v>
      </c>
      <c r="AJ351" s="868">
        <v>31700</v>
      </c>
      <c r="AK351" s="868">
        <v>31700</v>
      </c>
      <c r="AL351" s="868">
        <v>32400</v>
      </c>
      <c r="AM351" s="868">
        <f t="shared" si="49"/>
        <v>381100</v>
      </c>
      <c r="AN351" s="1029">
        <f t="shared" si="50"/>
        <v>0</v>
      </c>
      <c r="AO351" s="868"/>
      <c r="AP351" s="868"/>
      <c r="AQ351" s="704"/>
      <c r="AR351" s="704"/>
      <c r="AS351" s="704"/>
      <c r="AT351" s="704"/>
      <c r="AU351" s="704"/>
      <c r="AV351" s="704"/>
      <c r="AW351" s="704"/>
      <c r="AX351" s="704"/>
      <c r="AY351" s="704"/>
      <c r="AZ351" s="704"/>
      <c r="BA351" s="704"/>
      <c r="BB351" s="704"/>
      <c r="BC351" s="704"/>
      <c r="BD351" s="704"/>
      <c r="BE351" s="704"/>
      <c r="BF351" s="704"/>
      <c r="BG351" s="704"/>
      <c r="BH351" s="704"/>
      <c r="BI351" s="704"/>
      <c r="BJ351" s="704"/>
      <c r="BK351" s="704"/>
      <c r="BL351" s="704"/>
      <c r="BM351" s="704"/>
      <c r="BN351" s="704"/>
      <c r="BO351" s="704"/>
      <c r="BP351" s="704"/>
      <c r="BQ351" s="704"/>
      <c r="BR351" s="704"/>
      <c r="BS351" s="704"/>
      <c r="BT351" s="704"/>
      <c r="BU351" s="704"/>
      <c r="BV351" s="704"/>
      <c r="BW351" s="704"/>
      <c r="BX351" s="704"/>
      <c r="BY351" s="704"/>
      <c r="BZ351" s="704"/>
      <c r="CA351" s="704"/>
      <c r="CB351" s="704"/>
      <c r="CC351" s="704"/>
      <c r="CD351" s="704"/>
      <c r="CE351" s="704"/>
      <c r="CF351" s="704"/>
      <c r="CG351" s="704"/>
      <c r="CH351" s="704"/>
      <c r="CI351" s="704"/>
      <c r="CJ351" s="704"/>
      <c r="CK351" s="704"/>
      <c r="CL351" s="704"/>
      <c r="CM351" s="704"/>
      <c r="CN351" s="704"/>
      <c r="CO351" s="704"/>
      <c r="CP351" s="704"/>
      <c r="CQ351" s="704"/>
      <c r="CR351" s="704"/>
      <c r="CS351" s="704"/>
      <c r="CT351" s="704"/>
      <c r="CU351" s="704"/>
      <c r="CV351" s="704"/>
      <c r="CW351" s="704"/>
      <c r="CX351" s="704"/>
      <c r="CY351" s="704"/>
      <c r="CZ351" s="704"/>
      <c r="DA351" s="704"/>
      <c r="DB351" s="704"/>
      <c r="DC351" s="704"/>
      <c r="DD351" s="704"/>
      <c r="DE351" s="704"/>
      <c r="DF351" s="704"/>
      <c r="DG351" s="704"/>
      <c r="DH351" s="704"/>
      <c r="DI351" s="704"/>
      <c r="DJ351" s="704"/>
      <c r="DK351" s="704"/>
      <c r="DL351" s="704"/>
      <c r="DM351" s="704"/>
      <c r="DN351" s="704"/>
      <c r="DO351" s="704"/>
      <c r="DP351" s="704"/>
      <c r="DQ351" s="704"/>
      <c r="DR351" s="704"/>
      <c r="DS351" s="704"/>
      <c r="DT351" s="704"/>
      <c r="DU351" s="704"/>
      <c r="DV351" s="704"/>
      <c r="DW351" s="704"/>
      <c r="DX351" s="704"/>
      <c r="DY351" s="704"/>
      <c r="DZ351" s="704"/>
      <c r="EA351" s="704"/>
      <c r="EB351" s="704"/>
      <c r="EC351" s="704"/>
      <c r="ED351" s="704"/>
      <c r="EE351" s="704"/>
      <c r="EF351" s="704"/>
      <c r="EG351" s="704"/>
      <c r="EH351" s="704"/>
      <c r="EI351" s="704"/>
      <c r="EJ351" s="704"/>
      <c r="EK351" s="704"/>
      <c r="EL351" s="704"/>
      <c r="EM351" s="704"/>
      <c r="EN351" s="704"/>
      <c r="EO351" s="704"/>
      <c r="EP351" s="704"/>
      <c r="EQ351" s="704"/>
      <c r="ER351" s="704"/>
      <c r="ES351" s="704"/>
      <c r="ET351" s="704"/>
      <c r="EU351" s="704"/>
      <c r="EV351" s="704"/>
      <c r="EW351" s="704"/>
      <c r="EX351" s="704"/>
      <c r="EY351" s="704"/>
      <c r="EZ351" s="704"/>
      <c r="FA351" s="704"/>
      <c r="FB351" s="704"/>
      <c r="FC351" s="704"/>
      <c r="FD351" s="704"/>
      <c r="FE351" s="704"/>
      <c r="FF351" s="704"/>
      <c r="FG351" s="704"/>
      <c r="FH351" s="704"/>
      <c r="FI351" s="706"/>
      <c r="FJ351" s="704"/>
      <c r="HS351" s="704"/>
      <c r="HT351" s="704"/>
      <c r="HU351" s="704"/>
    </row>
    <row r="352" spans="1:243" s="1034" customFormat="1" ht="27" customHeight="1" x14ac:dyDescent="0.25">
      <c r="A352" s="691">
        <v>247</v>
      </c>
      <c r="B352" s="694" t="s">
        <v>1360</v>
      </c>
      <c r="C352" s="696">
        <v>222</v>
      </c>
      <c r="D352" s="697">
        <v>672</v>
      </c>
      <c r="E352" s="698">
        <v>73</v>
      </c>
      <c r="F352" s="696" t="s">
        <v>1131</v>
      </c>
      <c r="G352" s="1057" t="s">
        <v>1382</v>
      </c>
      <c r="H352" s="767" t="s">
        <v>1127</v>
      </c>
      <c r="I352" s="752" t="s">
        <v>1113</v>
      </c>
      <c r="J352" s="761" t="s">
        <v>1135</v>
      </c>
      <c r="K352" s="753" t="s">
        <v>1115</v>
      </c>
      <c r="L352" s="761" t="s">
        <v>1116</v>
      </c>
      <c r="M352" s="753" t="s">
        <v>1199</v>
      </c>
      <c r="N352" s="753" t="s">
        <v>1136</v>
      </c>
      <c r="O352" s="753" t="s">
        <v>1128</v>
      </c>
      <c r="P352" s="753" t="s">
        <v>1368</v>
      </c>
      <c r="Q352" s="753" t="s">
        <v>1383</v>
      </c>
      <c r="R352" s="753" t="s">
        <v>1383</v>
      </c>
      <c r="S352" s="755">
        <v>2</v>
      </c>
      <c r="T352" s="763">
        <v>2.2999999999999998</v>
      </c>
      <c r="U352" s="757">
        <v>41456</v>
      </c>
      <c r="V352" s="758">
        <v>41791</v>
      </c>
      <c r="W352" s="874">
        <v>20</v>
      </c>
      <c r="X352" s="1081">
        <v>250000</v>
      </c>
      <c r="Y352" s="1081"/>
      <c r="Z352" s="1081">
        <f t="shared" si="46"/>
        <v>250000</v>
      </c>
      <c r="AA352" s="868">
        <v>20800</v>
      </c>
      <c r="AB352" s="868">
        <v>20800</v>
      </c>
      <c r="AC352" s="868">
        <v>20800</v>
      </c>
      <c r="AD352" s="868">
        <v>20800</v>
      </c>
      <c r="AE352" s="868">
        <v>20800</v>
      </c>
      <c r="AF352" s="868">
        <v>20800</v>
      </c>
      <c r="AG352" s="868">
        <v>20800</v>
      </c>
      <c r="AH352" s="868">
        <v>20800</v>
      </c>
      <c r="AI352" s="868">
        <v>20800</v>
      </c>
      <c r="AJ352" s="868">
        <v>20800</v>
      </c>
      <c r="AK352" s="868">
        <v>20800</v>
      </c>
      <c r="AL352" s="868">
        <v>21200</v>
      </c>
      <c r="AM352" s="868">
        <f t="shared" si="49"/>
        <v>250000</v>
      </c>
      <c r="AN352" s="1029">
        <f t="shared" si="50"/>
        <v>0</v>
      </c>
      <c r="AO352" s="915"/>
      <c r="AP352" s="868"/>
      <c r="AQ352" s="704"/>
      <c r="AR352" s="704"/>
      <c r="AS352" s="704"/>
      <c r="AT352" s="704"/>
      <c r="AU352" s="704"/>
      <c r="AV352" s="704"/>
      <c r="AW352" s="704"/>
      <c r="AX352" s="704"/>
      <c r="AY352" s="704"/>
      <c r="AZ352" s="704"/>
      <c r="BA352" s="704"/>
      <c r="BB352" s="704"/>
      <c r="BC352" s="704"/>
      <c r="BD352" s="704"/>
      <c r="BE352" s="704"/>
      <c r="BF352" s="704"/>
      <c r="BG352" s="704"/>
      <c r="BH352" s="704"/>
      <c r="BI352" s="704"/>
      <c r="BJ352" s="704"/>
      <c r="BK352" s="704"/>
      <c r="BL352" s="704"/>
      <c r="BM352" s="704"/>
      <c r="BN352" s="704"/>
      <c r="BO352" s="704"/>
      <c r="BP352" s="704"/>
      <c r="BQ352" s="704"/>
      <c r="BR352" s="704"/>
      <c r="BS352" s="704"/>
      <c r="BT352" s="704"/>
      <c r="BU352" s="704"/>
      <c r="BV352" s="704"/>
      <c r="BW352" s="704"/>
      <c r="BX352" s="704"/>
      <c r="BY352" s="704"/>
      <c r="BZ352" s="704"/>
      <c r="CA352" s="704"/>
      <c r="CB352" s="704"/>
      <c r="CC352" s="704"/>
      <c r="CD352" s="704"/>
      <c r="CE352" s="704"/>
      <c r="CF352" s="704"/>
      <c r="CG352" s="704"/>
      <c r="CH352" s="704"/>
      <c r="CI352" s="704"/>
      <c r="CJ352" s="704"/>
      <c r="CK352" s="704"/>
      <c r="CL352" s="704"/>
      <c r="CM352" s="704"/>
      <c r="CN352" s="704"/>
      <c r="CO352" s="704"/>
      <c r="CP352" s="704"/>
      <c r="CQ352" s="704"/>
      <c r="CR352" s="704"/>
      <c r="CS352" s="704"/>
      <c r="CT352" s="704"/>
      <c r="CU352" s="704"/>
      <c r="CV352" s="704"/>
      <c r="CW352" s="704"/>
      <c r="CX352" s="704"/>
      <c r="CY352" s="704"/>
      <c r="CZ352" s="704"/>
      <c r="DA352" s="704"/>
      <c r="DB352" s="704"/>
      <c r="DC352" s="704"/>
      <c r="DD352" s="704"/>
      <c r="DE352" s="704"/>
      <c r="DF352" s="704"/>
      <c r="DG352" s="704"/>
      <c r="DH352" s="704"/>
      <c r="DI352" s="704"/>
      <c r="DJ352" s="704"/>
      <c r="DK352" s="704"/>
      <c r="DL352" s="704"/>
      <c r="DM352" s="704"/>
      <c r="DN352" s="704"/>
      <c r="DO352" s="704"/>
      <c r="DP352" s="704"/>
      <c r="DQ352" s="706"/>
      <c r="DR352" s="706"/>
      <c r="DS352" s="706"/>
      <c r="DT352" s="706"/>
      <c r="DU352" s="706"/>
      <c r="DV352" s="706"/>
      <c r="DW352" s="706"/>
      <c r="DX352" s="706"/>
      <c r="DY352" s="706"/>
      <c r="DZ352" s="706"/>
      <c r="EA352" s="706"/>
      <c r="EB352" s="706"/>
      <c r="EC352" s="704"/>
      <c r="ED352" s="706"/>
      <c r="EE352" s="706"/>
      <c r="EF352" s="704"/>
      <c r="EG352" s="704"/>
      <c r="EH352" s="704"/>
      <c r="EI352" s="704"/>
      <c r="EJ352" s="704"/>
      <c r="EK352" s="704"/>
      <c r="EL352" s="704"/>
      <c r="EM352" s="704"/>
      <c r="EN352" s="704"/>
      <c r="EO352" s="704"/>
      <c r="EP352" s="704"/>
      <c r="EQ352" s="704"/>
      <c r="ER352" s="704"/>
      <c r="ES352" s="704"/>
      <c r="ET352" s="704"/>
      <c r="EU352" s="704"/>
      <c r="EV352" s="704"/>
      <c r="EW352" s="704"/>
      <c r="EX352" s="704"/>
      <c r="EY352" s="704"/>
      <c r="EZ352" s="704"/>
      <c r="FA352" s="704"/>
      <c r="FB352" s="704"/>
      <c r="FC352" s="704"/>
      <c r="FD352" s="704"/>
      <c r="FE352" s="704"/>
      <c r="FF352" s="704"/>
      <c r="FG352" s="704"/>
      <c r="FH352" s="704"/>
      <c r="FI352" s="704"/>
      <c r="FJ352" s="704"/>
      <c r="FK352" s="706"/>
      <c r="FL352" s="704"/>
      <c r="FM352" s="704"/>
      <c r="FN352" s="704"/>
      <c r="FO352" s="704"/>
      <c r="FP352" s="704"/>
      <c r="FQ352" s="704"/>
      <c r="FR352" s="704"/>
      <c r="FS352" s="704"/>
      <c r="FT352" s="704"/>
      <c r="FU352" s="704"/>
      <c r="FV352" s="704"/>
      <c r="FW352" s="704"/>
      <c r="FX352" s="704"/>
      <c r="FY352" s="704"/>
      <c r="FZ352" s="704"/>
      <c r="GA352" s="704"/>
      <c r="GB352" s="704"/>
      <c r="GC352" s="704"/>
      <c r="GD352" s="704"/>
      <c r="GE352" s="704"/>
      <c r="GF352" s="704"/>
      <c r="GG352" s="704"/>
      <c r="GH352" s="704"/>
      <c r="GI352" s="704"/>
      <c r="GJ352" s="704"/>
      <c r="GK352" s="704"/>
      <c r="GL352" s="704"/>
      <c r="GM352" s="704"/>
      <c r="GN352" s="704"/>
      <c r="GO352" s="704"/>
      <c r="GP352" s="704"/>
      <c r="GQ352" s="704"/>
      <c r="GR352" s="704"/>
      <c r="GS352" s="704"/>
      <c r="GT352" s="704"/>
      <c r="GU352" s="704"/>
      <c r="GV352" s="706"/>
      <c r="GW352" s="706"/>
      <c r="GX352" s="706"/>
      <c r="GY352" s="706"/>
      <c r="GZ352" s="706"/>
      <c r="HA352" s="706"/>
      <c r="HB352" s="706"/>
      <c r="HC352" s="706"/>
      <c r="HD352" s="706"/>
      <c r="HE352" s="706"/>
      <c r="HF352" s="706"/>
      <c r="HG352" s="706"/>
      <c r="HH352" s="706"/>
      <c r="HI352" s="706"/>
      <c r="HJ352" s="706"/>
      <c r="HK352" s="706"/>
      <c r="HL352" s="706"/>
      <c r="HM352" s="706"/>
      <c r="HN352" s="706"/>
      <c r="HO352" s="706"/>
      <c r="HP352" s="706"/>
      <c r="HQ352" s="704"/>
      <c r="HR352" s="704"/>
      <c r="HS352" s="704"/>
      <c r="HT352" s="704"/>
      <c r="HU352" s="704"/>
      <c r="ID352" s="706"/>
    </row>
    <row r="353" spans="1:243" s="1034" customFormat="1" ht="27" customHeight="1" x14ac:dyDescent="0.25">
      <c r="A353" s="691">
        <v>248</v>
      </c>
      <c r="B353" s="694" t="s">
        <v>1360</v>
      </c>
      <c r="C353" s="696">
        <v>222</v>
      </c>
      <c r="D353" s="697">
        <v>672</v>
      </c>
      <c r="E353" s="698">
        <v>74</v>
      </c>
      <c r="F353" s="696" t="s">
        <v>1131</v>
      </c>
      <c r="G353" s="1057" t="s">
        <v>1384</v>
      </c>
      <c r="H353" s="767" t="s">
        <v>1127</v>
      </c>
      <c r="I353" s="752" t="s">
        <v>1113</v>
      </c>
      <c r="J353" s="761" t="s">
        <v>1135</v>
      </c>
      <c r="K353" s="753" t="s">
        <v>1115</v>
      </c>
      <c r="L353" s="761" t="s">
        <v>1116</v>
      </c>
      <c r="M353" s="753" t="s">
        <v>1199</v>
      </c>
      <c r="N353" s="753" t="s">
        <v>1136</v>
      </c>
      <c r="O353" s="753" t="s">
        <v>1128</v>
      </c>
      <c r="P353" s="753" t="s">
        <v>1611</v>
      </c>
      <c r="Q353" s="753" t="s">
        <v>1383</v>
      </c>
      <c r="R353" s="753" t="s">
        <v>1383</v>
      </c>
      <c r="S353" s="755">
        <v>2</v>
      </c>
      <c r="T353" s="763">
        <v>2.2999999999999998</v>
      </c>
      <c r="U353" s="757">
        <v>41456</v>
      </c>
      <c r="V353" s="758">
        <v>41791</v>
      </c>
      <c r="W353" s="874">
        <v>20</v>
      </c>
      <c r="X353" s="1081">
        <v>250000</v>
      </c>
      <c r="Y353" s="1081"/>
      <c r="Z353" s="1081">
        <f t="shared" si="46"/>
        <v>250000</v>
      </c>
      <c r="AA353" s="868">
        <v>20800</v>
      </c>
      <c r="AB353" s="868">
        <v>20800</v>
      </c>
      <c r="AC353" s="868">
        <v>20800</v>
      </c>
      <c r="AD353" s="868">
        <v>20800</v>
      </c>
      <c r="AE353" s="868">
        <v>20800</v>
      </c>
      <c r="AF353" s="868">
        <v>20800</v>
      </c>
      <c r="AG353" s="868">
        <v>20800</v>
      </c>
      <c r="AH353" s="868">
        <v>20800</v>
      </c>
      <c r="AI353" s="868">
        <v>20800</v>
      </c>
      <c r="AJ353" s="868">
        <v>20800</v>
      </c>
      <c r="AK353" s="868">
        <v>20800</v>
      </c>
      <c r="AL353" s="868">
        <v>21200</v>
      </c>
      <c r="AM353" s="868">
        <f t="shared" si="49"/>
        <v>250000</v>
      </c>
      <c r="AN353" s="1029">
        <f t="shared" si="50"/>
        <v>0</v>
      </c>
      <c r="AO353" s="915"/>
      <c r="AP353" s="868"/>
      <c r="AQ353" s="704"/>
      <c r="AR353" s="704"/>
      <c r="AS353" s="704"/>
      <c r="AT353" s="704"/>
      <c r="AU353" s="704"/>
      <c r="AV353" s="704"/>
      <c r="AW353" s="704"/>
      <c r="AX353" s="704"/>
      <c r="AY353" s="704"/>
      <c r="AZ353" s="704"/>
      <c r="BA353" s="704"/>
      <c r="BB353" s="704"/>
      <c r="BC353" s="704"/>
      <c r="BD353" s="704"/>
      <c r="BE353" s="704"/>
      <c r="BF353" s="704"/>
      <c r="BG353" s="704"/>
      <c r="BH353" s="704"/>
      <c r="BI353" s="704"/>
      <c r="BJ353" s="704"/>
      <c r="BK353" s="704"/>
      <c r="BL353" s="704"/>
      <c r="BM353" s="704"/>
      <c r="BN353" s="704"/>
      <c r="BO353" s="704"/>
      <c r="BP353" s="704"/>
      <c r="BQ353" s="704"/>
      <c r="BR353" s="704"/>
      <c r="BS353" s="704"/>
      <c r="BT353" s="704"/>
      <c r="BU353" s="704"/>
      <c r="BV353" s="704"/>
      <c r="BW353" s="704"/>
      <c r="BX353" s="704"/>
      <c r="BY353" s="704"/>
      <c r="BZ353" s="704"/>
      <c r="CA353" s="704"/>
      <c r="CB353" s="704"/>
      <c r="CC353" s="704"/>
      <c r="CD353" s="704"/>
      <c r="CE353" s="704"/>
      <c r="CF353" s="704"/>
      <c r="CG353" s="704"/>
      <c r="CH353" s="704"/>
      <c r="CI353" s="704"/>
      <c r="CJ353" s="704"/>
      <c r="CK353" s="704"/>
      <c r="CL353" s="704"/>
      <c r="CM353" s="704"/>
      <c r="CN353" s="704"/>
      <c r="CO353" s="704"/>
      <c r="CP353" s="704"/>
      <c r="CQ353" s="704"/>
      <c r="CR353" s="704"/>
      <c r="CS353" s="704"/>
      <c r="CT353" s="704"/>
      <c r="CU353" s="704"/>
      <c r="CV353" s="704"/>
      <c r="CW353" s="704"/>
      <c r="CX353" s="704"/>
      <c r="CY353" s="704"/>
      <c r="CZ353" s="704"/>
      <c r="DA353" s="704"/>
      <c r="DB353" s="704"/>
      <c r="DC353" s="704"/>
      <c r="DD353" s="704"/>
      <c r="DE353" s="704"/>
      <c r="DF353" s="704"/>
      <c r="DG353" s="704"/>
      <c r="DH353" s="704"/>
      <c r="DI353" s="704"/>
      <c r="DJ353" s="704"/>
      <c r="DK353" s="704"/>
      <c r="DL353" s="704"/>
      <c r="DM353" s="704"/>
      <c r="DN353" s="704"/>
      <c r="DO353" s="704"/>
      <c r="DP353" s="704"/>
      <c r="DQ353" s="706"/>
      <c r="DR353" s="706"/>
      <c r="DS353" s="706"/>
      <c r="DT353" s="706"/>
      <c r="DU353" s="706"/>
      <c r="DV353" s="706"/>
      <c r="DW353" s="706"/>
      <c r="DX353" s="706"/>
      <c r="DY353" s="706"/>
      <c r="DZ353" s="706"/>
      <c r="EA353" s="706"/>
      <c r="EB353" s="706"/>
      <c r="EC353" s="704"/>
      <c r="ED353" s="706"/>
      <c r="EE353" s="706"/>
      <c r="EF353" s="704"/>
      <c r="EG353" s="704"/>
      <c r="EH353" s="704"/>
      <c r="EI353" s="704"/>
      <c r="EJ353" s="704"/>
      <c r="EK353" s="704"/>
      <c r="EL353" s="704"/>
      <c r="EM353" s="704"/>
      <c r="EN353" s="704"/>
      <c r="EO353" s="704"/>
      <c r="EP353" s="704"/>
      <c r="EQ353" s="704"/>
      <c r="ER353" s="704"/>
      <c r="ES353" s="704"/>
      <c r="ET353" s="704"/>
      <c r="EU353" s="704"/>
      <c r="EV353" s="704"/>
      <c r="EW353" s="704"/>
      <c r="EX353" s="704"/>
      <c r="EY353" s="704"/>
      <c r="EZ353" s="704"/>
      <c r="FA353" s="704"/>
      <c r="FB353" s="704"/>
      <c r="FC353" s="704"/>
      <c r="FD353" s="704"/>
      <c r="FE353" s="704"/>
      <c r="FF353" s="704"/>
      <c r="FG353" s="704"/>
      <c r="FH353" s="704"/>
      <c r="FI353" s="704"/>
      <c r="FJ353" s="704"/>
      <c r="FK353" s="706"/>
      <c r="FL353" s="704"/>
      <c r="FM353" s="704"/>
      <c r="FN353" s="704"/>
      <c r="FO353" s="704"/>
      <c r="FP353" s="704"/>
      <c r="FQ353" s="704"/>
      <c r="FR353" s="704"/>
      <c r="FS353" s="704"/>
      <c r="FT353" s="704"/>
      <c r="FU353" s="704"/>
      <c r="FV353" s="704"/>
      <c r="FW353" s="704"/>
      <c r="FX353" s="704"/>
      <c r="FY353" s="704"/>
      <c r="FZ353" s="704"/>
      <c r="GA353" s="704"/>
      <c r="GB353" s="704"/>
      <c r="GC353" s="704"/>
      <c r="GD353" s="704"/>
      <c r="GE353" s="704"/>
      <c r="GF353" s="704"/>
      <c r="GG353" s="704"/>
      <c r="GH353" s="704"/>
      <c r="GI353" s="704"/>
      <c r="GJ353" s="704"/>
      <c r="GK353" s="704"/>
      <c r="GL353" s="704"/>
      <c r="GM353" s="704"/>
      <c r="GN353" s="704"/>
      <c r="GO353" s="704"/>
      <c r="GP353" s="704"/>
      <c r="GQ353" s="704"/>
      <c r="GR353" s="704"/>
      <c r="GS353" s="704"/>
      <c r="GT353" s="704"/>
      <c r="GU353" s="704"/>
      <c r="GV353" s="706"/>
      <c r="GW353" s="706"/>
      <c r="GX353" s="706"/>
      <c r="GY353" s="706"/>
      <c r="GZ353" s="706"/>
      <c r="HA353" s="706"/>
      <c r="HB353" s="706"/>
      <c r="HC353" s="706"/>
      <c r="HD353" s="706"/>
      <c r="HE353" s="706"/>
      <c r="HF353" s="706"/>
      <c r="HG353" s="706"/>
      <c r="HH353" s="706"/>
      <c r="HI353" s="706"/>
      <c r="HJ353" s="706"/>
      <c r="HK353" s="706"/>
      <c r="HL353" s="706"/>
      <c r="HM353" s="706"/>
      <c r="HN353" s="706"/>
      <c r="HO353" s="706"/>
      <c r="HP353" s="706"/>
      <c r="HQ353" s="704"/>
      <c r="HR353" s="704"/>
      <c r="HS353" s="704"/>
      <c r="HT353" s="704"/>
      <c r="HU353" s="704"/>
      <c r="ID353" s="706"/>
    </row>
    <row r="354" spans="1:243" s="1034" customFormat="1" ht="27" customHeight="1" x14ac:dyDescent="0.25">
      <c r="A354" s="1122">
        <v>249</v>
      </c>
      <c r="B354" s="694" t="s">
        <v>1360</v>
      </c>
      <c r="C354" s="696">
        <v>222</v>
      </c>
      <c r="D354" s="697">
        <v>672</v>
      </c>
      <c r="E354" s="698">
        <v>75</v>
      </c>
      <c r="F354" s="696" t="s">
        <v>1131</v>
      </c>
      <c r="G354" s="1056" t="s">
        <v>1381</v>
      </c>
      <c r="H354" s="767" t="s">
        <v>1127</v>
      </c>
      <c r="I354" s="752" t="s">
        <v>1113</v>
      </c>
      <c r="J354" s="761" t="s">
        <v>1135</v>
      </c>
      <c r="K354" s="753" t="s">
        <v>1115</v>
      </c>
      <c r="L354" s="761" t="s">
        <v>1116</v>
      </c>
      <c r="M354" s="753" t="s">
        <v>1199</v>
      </c>
      <c r="N354" s="753" t="s">
        <v>1136</v>
      </c>
      <c r="O354" s="753" t="s">
        <v>1128</v>
      </c>
      <c r="P354" s="753" t="s">
        <v>1599</v>
      </c>
      <c r="Q354" s="753">
        <v>22</v>
      </c>
      <c r="R354" s="753">
        <v>22</v>
      </c>
      <c r="S354" s="755">
        <v>2</v>
      </c>
      <c r="T354" s="763">
        <v>2.2999999999999998</v>
      </c>
      <c r="U354" s="757">
        <v>41456</v>
      </c>
      <c r="V354" s="758">
        <v>41791</v>
      </c>
      <c r="W354" s="874">
        <v>20</v>
      </c>
      <c r="X354" s="1081">
        <v>500000</v>
      </c>
      <c r="Y354" s="1081"/>
      <c r="Z354" s="1081">
        <f t="shared" si="46"/>
        <v>500000</v>
      </c>
      <c r="AA354" s="868">
        <v>41600</v>
      </c>
      <c r="AB354" s="868">
        <v>41600</v>
      </c>
      <c r="AC354" s="868">
        <v>41600</v>
      </c>
      <c r="AD354" s="868">
        <v>41600</v>
      </c>
      <c r="AE354" s="868">
        <v>41600</v>
      </c>
      <c r="AF354" s="868">
        <v>41600</v>
      </c>
      <c r="AG354" s="868">
        <v>41600</v>
      </c>
      <c r="AH354" s="868">
        <v>41600</v>
      </c>
      <c r="AI354" s="868">
        <v>41600</v>
      </c>
      <c r="AJ354" s="868">
        <v>41600</v>
      </c>
      <c r="AK354" s="868">
        <v>41600</v>
      </c>
      <c r="AL354" s="868">
        <v>42400</v>
      </c>
      <c r="AM354" s="868">
        <f t="shared" si="49"/>
        <v>500000</v>
      </c>
      <c r="AN354" s="1029">
        <f t="shared" si="50"/>
        <v>0</v>
      </c>
      <c r="AO354" s="915"/>
      <c r="AP354" s="868"/>
      <c r="AQ354" s="704"/>
      <c r="AR354" s="704"/>
      <c r="AS354" s="704"/>
      <c r="AT354" s="704"/>
      <c r="AU354" s="704"/>
      <c r="AV354" s="704"/>
      <c r="AW354" s="704"/>
      <c r="AX354" s="704"/>
      <c r="AY354" s="704"/>
      <c r="AZ354" s="704"/>
      <c r="BA354" s="704"/>
      <c r="BB354" s="704"/>
      <c r="BC354" s="704"/>
      <c r="BD354" s="704"/>
      <c r="BE354" s="704"/>
      <c r="BF354" s="704"/>
      <c r="BG354" s="704"/>
      <c r="BH354" s="704"/>
      <c r="BI354" s="704"/>
      <c r="BJ354" s="704"/>
      <c r="BK354" s="704"/>
      <c r="BL354" s="704"/>
      <c r="BM354" s="704"/>
      <c r="BN354" s="704"/>
      <c r="BO354" s="704"/>
      <c r="BP354" s="704"/>
      <c r="BQ354" s="704"/>
      <c r="BR354" s="704"/>
      <c r="BS354" s="704"/>
      <c r="BT354" s="704"/>
      <c r="BU354" s="704"/>
      <c r="BV354" s="704"/>
      <c r="BW354" s="704"/>
      <c r="BX354" s="704"/>
      <c r="BY354" s="704"/>
      <c r="BZ354" s="704"/>
      <c r="CA354" s="704"/>
      <c r="CB354" s="704"/>
      <c r="CC354" s="704"/>
      <c r="CD354" s="704"/>
      <c r="CE354" s="704"/>
      <c r="CF354" s="704"/>
      <c r="CG354" s="704"/>
      <c r="CH354" s="704"/>
      <c r="CI354" s="704"/>
      <c r="CJ354" s="704"/>
      <c r="CK354" s="704"/>
      <c r="CL354" s="704"/>
      <c r="CM354" s="704"/>
      <c r="CN354" s="704"/>
      <c r="CO354" s="704"/>
      <c r="CP354" s="704"/>
      <c r="CQ354" s="704"/>
      <c r="CR354" s="704"/>
      <c r="CS354" s="704"/>
      <c r="CT354" s="704"/>
      <c r="CU354" s="704"/>
      <c r="CV354" s="704"/>
      <c r="CW354" s="704"/>
      <c r="CX354" s="704"/>
      <c r="CY354" s="704"/>
      <c r="CZ354" s="704"/>
      <c r="DA354" s="704"/>
      <c r="DB354" s="704"/>
      <c r="DC354" s="704"/>
      <c r="DD354" s="704"/>
      <c r="DE354" s="704"/>
      <c r="DF354" s="704"/>
      <c r="DG354" s="704"/>
      <c r="DH354" s="704"/>
      <c r="DI354" s="704"/>
      <c r="DJ354" s="704"/>
      <c r="DK354" s="704"/>
      <c r="DL354" s="704"/>
      <c r="DM354" s="704"/>
      <c r="DN354" s="704"/>
      <c r="DO354" s="704"/>
      <c r="DP354" s="704"/>
      <c r="DQ354" s="706"/>
      <c r="DR354" s="706"/>
      <c r="DS354" s="706"/>
      <c r="DT354" s="706"/>
      <c r="DU354" s="706"/>
      <c r="DV354" s="706"/>
      <c r="DW354" s="706"/>
      <c r="DX354" s="706"/>
      <c r="DY354" s="706"/>
      <c r="DZ354" s="706"/>
      <c r="EA354" s="706"/>
      <c r="EB354" s="706"/>
      <c r="EC354" s="704"/>
      <c r="ED354" s="706"/>
      <c r="EE354" s="706"/>
      <c r="EF354" s="704"/>
      <c r="EG354" s="704"/>
      <c r="EH354" s="704"/>
      <c r="EI354" s="704"/>
      <c r="EJ354" s="704"/>
      <c r="EK354" s="704"/>
      <c r="EL354" s="704"/>
      <c r="EM354" s="704"/>
      <c r="EN354" s="704"/>
      <c r="EO354" s="704"/>
      <c r="EP354" s="704"/>
      <c r="EQ354" s="704"/>
      <c r="ER354" s="704"/>
      <c r="ES354" s="704"/>
      <c r="ET354" s="704"/>
      <c r="EU354" s="704"/>
      <c r="EV354" s="704"/>
      <c r="EW354" s="704"/>
      <c r="EX354" s="704"/>
      <c r="EY354" s="704"/>
      <c r="EZ354" s="704"/>
      <c r="FA354" s="704"/>
      <c r="FB354" s="704"/>
      <c r="FC354" s="704"/>
      <c r="FD354" s="704"/>
      <c r="FE354" s="704"/>
      <c r="FF354" s="704"/>
      <c r="FG354" s="704"/>
      <c r="FH354" s="704"/>
      <c r="FI354" s="704"/>
      <c r="FJ354" s="704"/>
      <c r="FK354" s="706"/>
      <c r="FL354" s="704"/>
      <c r="FM354" s="704"/>
      <c r="FN354" s="704"/>
      <c r="FO354" s="704"/>
      <c r="FP354" s="704"/>
      <c r="FQ354" s="704"/>
      <c r="FR354" s="704"/>
      <c r="FS354" s="704"/>
      <c r="FT354" s="704"/>
      <c r="FU354" s="704"/>
      <c r="FV354" s="704"/>
      <c r="FW354" s="704"/>
      <c r="FX354" s="704"/>
      <c r="FY354" s="704"/>
      <c r="FZ354" s="704"/>
      <c r="GA354" s="704"/>
      <c r="GB354" s="704"/>
      <c r="GC354" s="704"/>
      <c r="GD354" s="704"/>
      <c r="GE354" s="704"/>
      <c r="GF354" s="704"/>
      <c r="GG354" s="704"/>
      <c r="GH354" s="704"/>
      <c r="GI354" s="704"/>
      <c r="GJ354" s="704"/>
      <c r="GK354" s="704"/>
      <c r="GL354" s="704"/>
      <c r="GM354" s="704"/>
      <c r="GN354" s="704"/>
      <c r="GO354" s="704"/>
      <c r="GP354" s="704"/>
      <c r="GQ354" s="704"/>
      <c r="GR354" s="704"/>
      <c r="GS354" s="704"/>
      <c r="GT354" s="704"/>
      <c r="GU354" s="704"/>
      <c r="GV354" s="704"/>
      <c r="GW354" s="704"/>
      <c r="GX354" s="704"/>
      <c r="GY354" s="704"/>
      <c r="GZ354" s="704"/>
      <c r="HA354" s="704"/>
      <c r="HB354" s="704"/>
      <c r="HC354" s="704"/>
      <c r="HD354" s="704"/>
      <c r="HE354" s="704"/>
      <c r="HF354" s="704"/>
      <c r="HG354" s="704"/>
      <c r="HH354" s="704"/>
      <c r="HI354" s="704"/>
      <c r="HJ354" s="704"/>
      <c r="HK354" s="704"/>
      <c r="HL354" s="704"/>
      <c r="HM354" s="704"/>
      <c r="HN354" s="704"/>
      <c r="HO354" s="704"/>
      <c r="HP354" s="704"/>
      <c r="HQ354" s="704"/>
      <c r="HR354" s="704"/>
      <c r="HS354" s="704"/>
      <c r="HT354" s="704"/>
      <c r="HU354" s="704"/>
      <c r="ID354" s="706"/>
      <c r="IE354" s="706"/>
      <c r="IF354" s="706"/>
      <c r="IG354" s="706"/>
      <c r="IH354" s="706"/>
      <c r="II354" s="706"/>
    </row>
    <row r="355" spans="1:243" s="1034" customFormat="1" ht="27" customHeight="1" x14ac:dyDescent="0.25">
      <c r="A355" s="691">
        <v>250</v>
      </c>
      <c r="B355" s="694" t="s">
        <v>1360</v>
      </c>
      <c r="C355" s="696">
        <v>222</v>
      </c>
      <c r="D355" s="697">
        <v>672</v>
      </c>
      <c r="E355" s="698">
        <v>76</v>
      </c>
      <c r="F355" s="696" t="s">
        <v>1131</v>
      </c>
      <c r="G355" s="1056" t="s">
        <v>1385</v>
      </c>
      <c r="H355" s="767" t="s">
        <v>1127</v>
      </c>
      <c r="I355" s="752" t="s">
        <v>1113</v>
      </c>
      <c r="J355" s="761" t="s">
        <v>1135</v>
      </c>
      <c r="K355" s="753" t="s">
        <v>1115</v>
      </c>
      <c r="L355" s="761" t="s">
        <v>1116</v>
      </c>
      <c r="M355" s="753" t="s">
        <v>1199</v>
      </c>
      <c r="N355" s="753" t="s">
        <v>1136</v>
      </c>
      <c r="O355" s="753" t="s">
        <v>1128</v>
      </c>
      <c r="P355" s="753" t="s">
        <v>1371</v>
      </c>
      <c r="Q355" s="753" t="s">
        <v>1120</v>
      </c>
      <c r="R355" s="753" t="s">
        <v>1120</v>
      </c>
      <c r="S355" s="755">
        <v>2</v>
      </c>
      <c r="T355" s="763">
        <v>2.2999999999999998</v>
      </c>
      <c r="U355" s="757">
        <v>41456</v>
      </c>
      <c r="V355" s="758">
        <v>41791</v>
      </c>
      <c r="W355" s="874">
        <v>20</v>
      </c>
      <c r="X355" s="1081">
        <v>700000</v>
      </c>
      <c r="Y355" s="1081"/>
      <c r="Z355" s="1081">
        <f t="shared" si="46"/>
        <v>700000</v>
      </c>
      <c r="AA355" s="868">
        <v>58300</v>
      </c>
      <c r="AB355" s="868">
        <v>58300</v>
      </c>
      <c r="AC355" s="868">
        <v>58300</v>
      </c>
      <c r="AD355" s="868">
        <v>58300</v>
      </c>
      <c r="AE355" s="868">
        <v>58300</v>
      </c>
      <c r="AF355" s="868">
        <v>58300</v>
      </c>
      <c r="AG355" s="868">
        <v>58300</v>
      </c>
      <c r="AH355" s="868">
        <v>58300</v>
      </c>
      <c r="AI355" s="868">
        <v>58300</v>
      </c>
      <c r="AJ355" s="868">
        <v>58300</v>
      </c>
      <c r="AK355" s="868">
        <v>58300</v>
      </c>
      <c r="AL355" s="868">
        <v>58700</v>
      </c>
      <c r="AM355" s="868">
        <f t="shared" si="49"/>
        <v>700000</v>
      </c>
      <c r="AN355" s="1029">
        <f t="shared" si="50"/>
        <v>0</v>
      </c>
      <c r="AO355" s="915"/>
      <c r="AP355" s="868"/>
      <c r="AQ355" s="704"/>
      <c r="AR355" s="704"/>
      <c r="AS355" s="704"/>
      <c r="AT355" s="704"/>
      <c r="AU355" s="704"/>
      <c r="AV355" s="704"/>
      <c r="AW355" s="704"/>
      <c r="AX355" s="704"/>
      <c r="AY355" s="704"/>
      <c r="AZ355" s="704"/>
      <c r="BA355" s="704"/>
      <c r="BB355" s="704"/>
      <c r="BC355" s="704"/>
      <c r="BD355" s="704"/>
      <c r="BE355" s="704"/>
      <c r="BF355" s="704"/>
      <c r="BG355" s="704"/>
      <c r="BH355" s="704"/>
      <c r="BI355" s="704"/>
      <c r="BJ355" s="704"/>
      <c r="BK355" s="704"/>
      <c r="BL355" s="704"/>
      <c r="BM355" s="704"/>
      <c r="BN355" s="704"/>
      <c r="BO355" s="704"/>
      <c r="BP355" s="704"/>
      <c r="BQ355" s="704"/>
      <c r="BR355" s="704"/>
      <c r="BS355" s="704"/>
      <c r="BT355" s="704"/>
      <c r="BU355" s="704"/>
      <c r="BV355" s="704"/>
      <c r="BW355" s="704"/>
      <c r="BX355" s="704"/>
      <c r="BY355" s="704"/>
      <c r="BZ355" s="704"/>
      <c r="CA355" s="704"/>
      <c r="CB355" s="704"/>
      <c r="CC355" s="704"/>
      <c r="CD355" s="704"/>
      <c r="CE355" s="704"/>
      <c r="CF355" s="704"/>
      <c r="CG355" s="704"/>
      <c r="CH355" s="704"/>
      <c r="CI355" s="704"/>
      <c r="CJ355" s="704"/>
      <c r="CK355" s="704"/>
      <c r="CL355" s="704"/>
      <c r="CM355" s="704"/>
      <c r="CN355" s="704"/>
      <c r="CO355" s="704"/>
      <c r="CP355" s="704"/>
      <c r="CQ355" s="704"/>
      <c r="CR355" s="704"/>
      <c r="CS355" s="704"/>
      <c r="CT355" s="704"/>
      <c r="CU355" s="704"/>
      <c r="CV355" s="704"/>
      <c r="CW355" s="704"/>
      <c r="CX355" s="704"/>
      <c r="CY355" s="704"/>
      <c r="CZ355" s="704"/>
      <c r="DA355" s="704"/>
      <c r="DB355" s="704"/>
      <c r="DC355" s="704"/>
      <c r="DD355" s="704"/>
      <c r="DE355" s="704"/>
      <c r="DF355" s="704"/>
      <c r="DG355" s="704"/>
      <c r="DH355" s="704"/>
      <c r="DI355" s="704"/>
      <c r="DJ355" s="704"/>
      <c r="DK355" s="704"/>
      <c r="DL355" s="704"/>
      <c r="DM355" s="704"/>
      <c r="DN355" s="704"/>
      <c r="DO355" s="704"/>
      <c r="DP355" s="704"/>
      <c r="DQ355" s="706"/>
      <c r="DR355" s="706"/>
      <c r="DS355" s="706"/>
      <c r="DT355" s="706"/>
      <c r="DU355" s="706"/>
      <c r="DV355" s="706"/>
      <c r="DW355" s="706"/>
      <c r="DX355" s="706"/>
      <c r="DY355" s="706"/>
      <c r="DZ355" s="706"/>
      <c r="EA355" s="706"/>
      <c r="EB355" s="706"/>
      <c r="EC355" s="704"/>
      <c r="ED355" s="706"/>
      <c r="EE355" s="706"/>
      <c r="EF355" s="704"/>
      <c r="EG355" s="704"/>
      <c r="EH355" s="704"/>
      <c r="EI355" s="704"/>
      <c r="EJ355" s="704"/>
      <c r="EK355" s="704"/>
      <c r="EL355" s="704"/>
      <c r="EM355" s="704"/>
      <c r="EN355" s="704"/>
      <c r="EO355" s="704"/>
      <c r="EP355" s="704"/>
      <c r="EQ355" s="704"/>
      <c r="ER355" s="704"/>
      <c r="ES355" s="704"/>
      <c r="ET355" s="704"/>
      <c r="EU355" s="704"/>
      <c r="EV355" s="704"/>
      <c r="EW355" s="704"/>
      <c r="EX355" s="704"/>
      <c r="EY355" s="704"/>
      <c r="EZ355" s="704"/>
      <c r="FA355" s="704"/>
      <c r="FB355" s="704"/>
      <c r="FC355" s="704"/>
      <c r="FD355" s="704"/>
      <c r="FE355" s="704"/>
      <c r="FF355" s="704"/>
      <c r="FG355" s="704"/>
      <c r="FH355" s="704"/>
      <c r="FI355" s="704"/>
      <c r="FJ355" s="704"/>
      <c r="FK355" s="706"/>
      <c r="FL355" s="704"/>
      <c r="FM355" s="704"/>
      <c r="FN355" s="704"/>
      <c r="FO355" s="704"/>
      <c r="FP355" s="704"/>
      <c r="FQ355" s="704"/>
      <c r="FR355" s="704"/>
      <c r="FS355" s="704"/>
      <c r="FT355" s="704"/>
      <c r="FU355" s="704"/>
      <c r="FV355" s="704"/>
      <c r="FW355" s="704"/>
      <c r="FX355" s="704"/>
      <c r="FY355" s="704"/>
      <c r="FZ355" s="704"/>
      <c r="GA355" s="704"/>
      <c r="GB355" s="704"/>
      <c r="GC355" s="704"/>
      <c r="GD355" s="704"/>
      <c r="GE355" s="704"/>
      <c r="GF355" s="704"/>
      <c r="GG355" s="704"/>
      <c r="GH355" s="704"/>
      <c r="GI355" s="704"/>
      <c r="GJ355" s="704"/>
      <c r="GK355" s="704"/>
      <c r="GL355" s="704"/>
      <c r="GM355" s="704"/>
      <c r="GN355" s="704"/>
      <c r="GO355" s="704"/>
      <c r="GP355" s="704"/>
      <c r="GQ355" s="704"/>
      <c r="GR355" s="704"/>
      <c r="GS355" s="704"/>
      <c r="GT355" s="704"/>
      <c r="GU355" s="704"/>
      <c r="GV355" s="706"/>
      <c r="GW355" s="706"/>
      <c r="GX355" s="706"/>
      <c r="GY355" s="706"/>
      <c r="GZ355" s="706"/>
      <c r="HA355" s="706"/>
      <c r="HB355" s="706"/>
      <c r="HC355" s="706"/>
      <c r="HD355" s="706"/>
      <c r="HE355" s="706"/>
      <c r="HF355" s="706"/>
      <c r="HG355" s="706"/>
      <c r="HH355" s="706"/>
      <c r="HI355" s="706"/>
      <c r="HJ355" s="706"/>
      <c r="HK355" s="706"/>
      <c r="HL355" s="706"/>
      <c r="HM355" s="706"/>
      <c r="HN355" s="706"/>
      <c r="HO355" s="706"/>
      <c r="HP355" s="706"/>
      <c r="HQ355" s="704"/>
      <c r="HR355" s="704"/>
      <c r="HS355" s="704"/>
      <c r="HT355" s="704"/>
      <c r="HU355" s="704"/>
      <c r="ID355" s="706"/>
    </row>
    <row r="356" spans="1:243" s="1034" customFormat="1" ht="27" customHeight="1" x14ac:dyDescent="0.25">
      <c r="A356" s="691">
        <v>251</v>
      </c>
      <c r="B356" s="694" t="s">
        <v>1360</v>
      </c>
      <c r="C356" s="696">
        <v>222</v>
      </c>
      <c r="D356" s="697">
        <v>672</v>
      </c>
      <c r="E356" s="698">
        <v>77</v>
      </c>
      <c r="F356" s="696" t="s">
        <v>1131</v>
      </c>
      <c r="G356" s="1057" t="s">
        <v>1386</v>
      </c>
      <c r="H356" s="767" t="s">
        <v>1127</v>
      </c>
      <c r="I356" s="752" t="s">
        <v>1113</v>
      </c>
      <c r="J356" s="761" t="s">
        <v>1135</v>
      </c>
      <c r="K356" s="753" t="s">
        <v>1115</v>
      </c>
      <c r="L356" s="761" t="s">
        <v>1116</v>
      </c>
      <c r="M356" s="753" t="s">
        <v>1199</v>
      </c>
      <c r="N356" s="753" t="s">
        <v>1136</v>
      </c>
      <c r="O356" s="753" t="s">
        <v>1128</v>
      </c>
      <c r="P356" s="753" t="s">
        <v>1371</v>
      </c>
      <c r="Q356" s="753">
        <v>4</v>
      </c>
      <c r="R356" s="753">
        <v>4</v>
      </c>
      <c r="S356" s="755">
        <v>2</v>
      </c>
      <c r="T356" s="763">
        <v>2.2999999999999998</v>
      </c>
      <c r="U356" s="757">
        <v>41456</v>
      </c>
      <c r="V356" s="758">
        <v>41791</v>
      </c>
      <c r="W356" s="874">
        <v>20</v>
      </c>
      <c r="X356" s="1081">
        <v>925000</v>
      </c>
      <c r="Y356" s="1081"/>
      <c r="Z356" s="1081">
        <f t="shared" si="46"/>
        <v>925000</v>
      </c>
      <c r="AA356" s="868">
        <v>77000</v>
      </c>
      <c r="AB356" s="868">
        <v>77000</v>
      </c>
      <c r="AC356" s="868">
        <v>77000</v>
      </c>
      <c r="AD356" s="868">
        <v>77000</v>
      </c>
      <c r="AE356" s="868">
        <v>77000</v>
      </c>
      <c r="AF356" s="868">
        <v>77000</v>
      </c>
      <c r="AG356" s="868">
        <v>77000</v>
      </c>
      <c r="AH356" s="868">
        <v>77000</v>
      </c>
      <c r="AI356" s="868">
        <v>77000</v>
      </c>
      <c r="AJ356" s="868">
        <v>77000</v>
      </c>
      <c r="AK356" s="868">
        <v>77000</v>
      </c>
      <c r="AL356" s="868">
        <v>78000</v>
      </c>
      <c r="AM356" s="868">
        <f t="shared" si="49"/>
        <v>925000</v>
      </c>
      <c r="AN356" s="1029">
        <f t="shared" si="50"/>
        <v>0</v>
      </c>
      <c r="AO356" s="915"/>
      <c r="AP356" s="868"/>
      <c r="AQ356" s="704"/>
      <c r="AR356" s="704"/>
      <c r="AS356" s="704"/>
      <c r="AT356" s="704"/>
      <c r="AU356" s="704"/>
      <c r="AV356" s="704"/>
      <c r="AW356" s="704"/>
      <c r="AX356" s="704"/>
      <c r="AY356" s="704"/>
      <c r="AZ356" s="704"/>
      <c r="BA356" s="704"/>
      <c r="BB356" s="704"/>
      <c r="BC356" s="704"/>
      <c r="BD356" s="704"/>
      <c r="BE356" s="704"/>
      <c r="BF356" s="704"/>
      <c r="BG356" s="704"/>
      <c r="BH356" s="704"/>
      <c r="BI356" s="704"/>
      <c r="BJ356" s="704"/>
      <c r="BK356" s="704"/>
      <c r="BL356" s="704"/>
      <c r="BM356" s="704"/>
      <c r="BN356" s="704"/>
      <c r="BO356" s="704"/>
      <c r="BP356" s="704"/>
      <c r="BQ356" s="704"/>
      <c r="BR356" s="704"/>
      <c r="BS356" s="704"/>
      <c r="BT356" s="704"/>
      <c r="BU356" s="704"/>
      <c r="BV356" s="704"/>
      <c r="BW356" s="704"/>
      <c r="BX356" s="704"/>
      <c r="BY356" s="704"/>
      <c r="BZ356" s="704"/>
      <c r="CA356" s="704"/>
      <c r="CB356" s="704"/>
      <c r="CC356" s="704"/>
      <c r="CD356" s="704"/>
      <c r="CE356" s="704"/>
      <c r="CF356" s="704"/>
      <c r="CG356" s="704"/>
      <c r="CH356" s="704"/>
      <c r="CI356" s="704"/>
      <c r="CJ356" s="704"/>
      <c r="CK356" s="704"/>
      <c r="CL356" s="704"/>
      <c r="CM356" s="704"/>
      <c r="CN356" s="704"/>
      <c r="CO356" s="704"/>
      <c r="CP356" s="704"/>
      <c r="CQ356" s="704"/>
      <c r="CR356" s="704"/>
      <c r="CS356" s="704"/>
      <c r="CT356" s="704"/>
      <c r="CU356" s="704"/>
      <c r="CV356" s="704"/>
      <c r="CW356" s="704"/>
      <c r="CX356" s="704"/>
      <c r="CY356" s="704"/>
      <c r="CZ356" s="704"/>
      <c r="DA356" s="704"/>
      <c r="DB356" s="704"/>
      <c r="DC356" s="704"/>
      <c r="DD356" s="704"/>
      <c r="DE356" s="704"/>
      <c r="DF356" s="704"/>
      <c r="DG356" s="704"/>
      <c r="DH356" s="704"/>
      <c r="DI356" s="704"/>
      <c r="DJ356" s="704"/>
      <c r="DK356" s="704"/>
      <c r="DL356" s="704"/>
      <c r="DM356" s="704"/>
      <c r="DN356" s="704"/>
      <c r="DO356" s="704"/>
      <c r="DP356" s="704"/>
      <c r="DQ356" s="706"/>
      <c r="DR356" s="706"/>
      <c r="DS356" s="706"/>
      <c r="DT356" s="706"/>
      <c r="DU356" s="706"/>
      <c r="DV356" s="706"/>
      <c r="DW356" s="706"/>
      <c r="DX356" s="706"/>
      <c r="DY356" s="706"/>
      <c r="DZ356" s="706"/>
      <c r="EA356" s="706"/>
      <c r="EB356" s="706"/>
      <c r="EC356" s="704"/>
      <c r="ED356" s="706"/>
      <c r="EE356" s="706"/>
      <c r="EF356" s="704"/>
      <c r="EG356" s="704"/>
      <c r="EH356" s="704"/>
      <c r="EI356" s="704"/>
      <c r="EJ356" s="704"/>
      <c r="EK356" s="704"/>
      <c r="EL356" s="704"/>
      <c r="EM356" s="704"/>
      <c r="EN356" s="704"/>
      <c r="EO356" s="704"/>
      <c r="EP356" s="704"/>
      <c r="EQ356" s="704"/>
      <c r="ER356" s="704"/>
      <c r="ES356" s="704"/>
      <c r="ET356" s="704"/>
      <c r="EU356" s="704"/>
      <c r="EV356" s="704"/>
      <c r="EW356" s="704"/>
      <c r="EX356" s="704"/>
      <c r="EY356" s="704"/>
      <c r="EZ356" s="704"/>
      <c r="FA356" s="704"/>
      <c r="FB356" s="704"/>
      <c r="FC356" s="704"/>
      <c r="FD356" s="704"/>
      <c r="FE356" s="704"/>
      <c r="FF356" s="704"/>
      <c r="FG356" s="704"/>
      <c r="FH356" s="704"/>
      <c r="FI356" s="704"/>
      <c r="FJ356" s="704"/>
      <c r="FK356" s="706"/>
      <c r="FL356" s="704"/>
      <c r="FM356" s="704"/>
      <c r="FN356" s="704"/>
      <c r="FO356" s="704"/>
      <c r="FP356" s="704"/>
      <c r="FQ356" s="704"/>
      <c r="FR356" s="704"/>
      <c r="FS356" s="704"/>
      <c r="FT356" s="704"/>
      <c r="FU356" s="704"/>
      <c r="FV356" s="704"/>
      <c r="FW356" s="704"/>
      <c r="FX356" s="704"/>
      <c r="FY356" s="704"/>
      <c r="FZ356" s="704"/>
      <c r="GA356" s="704"/>
      <c r="GB356" s="704"/>
      <c r="GC356" s="704"/>
      <c r="GD356" s="704"/>
      <c r="GE356" s="704"/>
      <c r="GF356" s="704"/>
      <c r="GG356" s="704"/>
      <c r="GH356" s="704"/>
      <c r="GI356" s="704"/>
      <c r="GJ356" s="704"/>
      <c r="GK356" s="704"/>
      <c r="GL356" s="704"/>
      <c r="GM356" s="704"/>
      <c r="GN356" s="704"/>
      <c r="GO356" s="704"/>
      <c r="GP356" s="704"/>
      <c r="GQ356" s="704"/>
      <c r="GR356" s="704"/>
      <c r="GS356" s="704"/>
      <c r="GT356" s="704"/>
      <c r="GU356" s="704"/>
      <c r="GV356" s="706"/>
      <c r="GW356" s="706"/>
      <c r="GX356" s="706"/>
      <c r="GY356" s="706"/>
      <c r="GZ356" s="706"/>
      <c r="HA356" s="706"/>
      <c r="HB356" s="706"/>
      <c r="HC356" s="706"/>
      <c r="HD356" s="706"/>
      <c r="HE356" s="706"/>
      <c r="HF356" s="706"/>
      <c r="HG356" s="706"/>
      <c r="HH356" s="706"/>
      <c r="HI356" s="706"/>
      <c r="HJ356" s="706"/>
      <c r="HK356" s="706"/>
      <c r="HL356" s="706"/>
      <c r="HM356" s="706"/>
      <c r="HN356" s="706"/>
      <c r="HO356" s="706"/>
      <c r="HP356" s="706"/>
      <c r="HQ356" s="704"/>
      <c r="HR356" s="704"/>
      <c r="HS356" s="704"/>
      <c r="HT356" s="704"/>
      <c r="HU356" s="704"/>
      <c r="ID356" s="706"/>
    </row>
    <row r="357" spans="1:243" s="1034" customFormat="1" ht="27" customHeight="1" x14ac:dyDescent="0.25">
      <c r="A357" s="1122">
        <v>178</v>
      </c>
      <c r="B357" s="694" t="s">
        <v>1360</v>
      </c>
      <c r="C357" s="708">
        <v>270</v>
      </c>
      <c r="D357" s="697">
        <v>536</v>
      </c>
      <c r="E357" s="707">
        <v>2</v>
      </c>
      <c r="F357" s="696" t="s">
        <v>1387</v>
      </c>
      <c r="G357" s="696" t="s">
        <v>1389</v>
      </c>
      <c r="H357" s="767" t="s">
        <v>1112</v>
      </c>
      <c r="I357" s="752" t="s">
        <v>1113</v>
      </c>
      <c r="J357" s="761" t="s">
        <v>1135</v>
      </c>
      <c r="K357" s="753" t="s">
        <v>1115</v>
      </c>
      <c r="L357" s="753" t="s">
        <v>1124</v>
      </c>
      <c r="M357" s="753" t="s">
        <v>1199</v>
      </c>
      <c r="N357" s="753" t="s">
        <v>1136</v>
      </c>
      <c r="O357" s="753" t="s">
        <v>1128</v>
      </c>
      <c r="P357" s="777" t="s">
        <v>1200</v>
      </c>
      <c r="Q357" s="753" t="s">
        <v>1120</v>
      </c>
      <c r="R357" s="753" t="s">
        <v>1120</v>
      </c>
      <c r="S357" s="755">
        <v>2</v>
      </c>
      <c r="T357" s="769">
        <v>2.6</v>
      </c>
      <c r="U357" s="757">
        <v>41456</v>
      </c>
      <c r="V357" s="758">
        <v>41791</v>
      </c>
      <c r="W357" s="874">
        <v>5</v>
      </c>
      <c r="X357" s="1081">
        <v>142000</v>
      </c>
      <c r="Y357" s="1081"/>
      <c r="Z357" s="1081">
        <f t="shared" si="46"/>
        <v>142000</v>
      </c>
      <c r="AA357" s="868"/>
      <c r="AB357" s="868"/>
      <c r="AC357" s="868"/>
      <c r="AD357" s="868"/>
      <c r="AE357" s="868">
        <v>42000</v>
      </c>
      <c r="AF357" s="868">
        <v>50000</v>
      </c>
      <c r="AG357" s="868">
        <v>50000</v>
      </c>
      <c r="AH357" s="868"/>
      <c r="AI357" s="868"/>
      <c r="AJ357" s="868"/>
      <c r="AK357" s="868"/>
      <c r="AL357" s="868"/>
      <c r="AM357" s="868">
        <f t="shared" si="49"/>
        <v>142000</v>
      </c>
      <c r="AN357" s="1029">
        <f t="shared" si="50"/>
        <v>0</v>
      </c>
      <c r="AO357" s="915"/>
      <c r="AP357" s="868"/>
      <c r="AQ357" s="704"/>
      <c r="AR357" s="704"/>
      <c r="AS357" s="704"/>
      <c r="AT357" s="704"/>
      <c r="AU357" s="704"/>
      <c r="AV357" s="704"/>
      <c r="AW357" s="704"/>
      <c r="AX357" s="704"/>
      <c r="AY357" s="704"/>
      <c r="AZ357" s="704"/>
      <c r="BA357" s="704"/>
      <c r="BB357" s="704"/>
      <c r="BC357" s="704"/>
      <c r="BD357" s="704"/>
      <c r="BE357" s="704"/>
      <c r="BF357" s="704"/>
      <c r="BG357" s="704"/>
      <c r="BH357" s="704"/>
      <c r="BI357" s="704"/>
      <c r="BJ357" s="704"/>
      <c r="BK357" s="704"/>
      <c r="BL357" s="704"/>
      <c r="BM357" s="704"/>
      <c r="BN357" s="704"/>
      <c r="BO357" s="704"/>
      <c r="BP357" s="704"/>
      <c r="BQ357" s="704"/>
      <c r="BR357" s="704"/>
      <c r="BS357" s="704"/>
      <c r="BT357" s="704"/>
      <c r="BU357" s="704"/>
      <c r="BV357" s="704"/>
      <c r="BW357" s="704"/>
      <c r="BX357" s="704"/>
      <c r="BY357" s="704"/>
      <c r="BZ357" s="704"/>
      <c r="CA357" s="704"/>
      <c r="CB357" s="704"/>
      <c r="CC357" s="704"/>
      <c r="CD357" s="704"/>
      <c r="CE357" s="704"/>
      <c r="CF357" s="704"/>
      <c r="CG357" s="704"/>
      <c r="CH357" s="704"/>
      <c r="CI357" s="704"/>
      <c r="CJ357" s="704"/>
      <c r="CK357" s="704"/>
      <c r="CL357" s="704"/>
      <c r="CM357" s="704"/>
      <c r="CN357" s="704"/>
      <c r="CO357" s="704"/>
      <c r="CP357" s="704"/>
      <c r="CQ357" s="704"/>
      <c r="CR357" s="704"/>
      <c r="CS357" s="704"/>
      <c r="CT357" s="704"/>
      <c r="CU357" s="704"/>
      <c r="CV357" s="704"/>
      <c r="CW357" s="704"/>
      <c r="CX357" s="704"/>
      <c r="CY357" s="704"/>
      <c r="CZ357" s="704"/>
      <c r="DA357" s="704"/>
      <c r="DB357" s="704"/>
      <c r="DC357" s="704"/>
      <c r="DD357" s="704"/>
      <c r="DE357" s="704"/>
      <c r="DF357" s="704"/>
      <c r="DG357" s="704"/>
      <c r="DH357" s="704"/>
      <c r="DI357" s="704"/>
      <c r="DJ357" s="704"/>
      <c r="DK357" s="704"/>
      <c r="DL357" s="704"/>
      <c r="DM357" s="704"/>
      <c r="DN357" s="704"/>
      <c r="DO357" s="704"/>
      <c r="DP357" s="704"/>
      <c r="DQ357" s="706"/>
      <c r="DR357" s="706"/>
      <c r="DS357" s="706"/>
      <c r="DT357" s="706"/>
      <c r="DU357" s="706"/>
      <c r="DV357" s="706"/>
      <c r="DW357" s="706"/>
      <c r="DX357" s="706"/>
      <c r="DY357" s="706"/>
      <c r="DZ357" s="706"/>
      <c r="EA357" s="706"/>
      <c r="EB357" s="706"/>
      <c r="EC357" s="704"/>
      <c r="ED357" s="706"/>
      <c r="EE357" s="706"/>
      <c r="EF357" s="704"/>
      <c r="EG357" s="704"/>
      <c r="EH357" s="704"/>
      <c r="EI357" s="704"/>
      <c r="EJ357" s="704"/>
      <c r="EK357" s="704"/>
      <c r="EL357" s="704"/>
      <c r="EM357" s="704"/>
      <c r="EN357" s="704"/>
      <c r="EO357" s="704"/>
      <c r="EP357" s="704"/>
      <c r="EQ357" s="704"/>
      <c r="ER357" s="704"/>
      <c r="ES357" s="704"/>
      <c r="ET357" s="704"/>
      <c r="EU357" s="704"/>
      <c r="EV357" s="704"/>
      <c r="EW357" s="704"/>
      <c r="EX357" s="704"/>
      <c r="EY357" s="704"/>
      <c r="EZ357" s="704"/>
      <c r="FA357" s="704"/>
      <c r="FB357" s="704"/>
      <c r="FC357" s="704"/>
      <c r="FD357" s="704"/>
      <c r="FE357" s="704"/>
      <c r="FF357" s="704"/>
      <c r="FG357" s="704"/>
      <c r="FH357" s="704"/>
      <c r="FI357" s="704"/>
      <c r="FJ357" s="704"/>
      <c r="FK357" s="706"/>
      <c r="FL357" s="704"/>
      <c r="FM357" s="704"/>
      <c r="FN357" s="704"/>
      <c r="FO357" s="704"/>
      <c r="FP357" s="704"/>
      <c r="FQ357" s="704"/>
      <c r="FR357" s="704"/>
      <c r="FS357" s="704"/>
      <c r="FT357" s="704"/>
      <c r="FU357" s="704"/>
      <c r="FV357" s="704"/>
      <c r="FW357" s="704"/>
      <c r="FX357" s="704"/>
      <c r="FY357" s="704"/>
      <c r="FZ357" s="704"/>
      <c r="GA357" s="704"/>
      <c r="GB357" s="704"/>
      <c r="GC357" s="704"/>
      <c r="GD357" s="704"/>
      <c r="GE357" s="704"/>
      <c r="GF357" s="704"/>
      <c r="GG357" s="704"/>
      <c r="GH357" s="704"/>
      <c r="GI357" s="704"/>
      <c r="GJ357" s="704"/>
      <c r="GK357" s="704"/>
      <c r="GL357" s="704"/>
      <c r="GM357" s="704"/>
      <c r="GN357" s="704"/>
      <c r="GO357" s="704"/>
      <c r="GP357" s="704"/>
      <c r="GQ357" s="704"/>
      <c r="GR357" s="704"/>
      <c r="GS357" s="704"/>
      <c r="GT357" s="704"/>
      <c r="GU357" s="704"/>
      <c r="GV357" s="706"/>
      <c r="GW357" s="706"/>
      <c r="GX357" s="706"/>
      <c r="GY357" s="706"/>
      <c r="GZ357" s="706"/>
      <c r="HA357" s="706"/>
      <c r="HB357" s="706"/>
      <c r="HC357" s="706"/>
      <c r="HD357" s="706"/>
      <c r="HE357" s="706"/>
      <c r="HF357" s="706"/>
      <c r="HG357" s="706"/>
      <c r="HH357" s="706"/>
      <c r="HI357" s="706"/>
      <c r="HJ357" s="706"/>
      <c r="HK357" s="706"/>
      <c r="HL357" s="706"/>
      <c r="HM357" s="706"/>
      <c r="HN357" s="706"/>
      <c r="HO357" s="706"/>
      <c r="HP357" s="706"/>
      <c r="HQ357" s="704"/>
      <c r="HR357" s="704"/>
    </row>
    <row r="358" spans="1:243" s="1034" customFormat="1" ht="27" customHeight="1" x14ac:dyDescent="0.25">
      <c r="A358" s="691">
        <v>179</v>
      </c>
      <c r="B358" s="694" t="s">
        <v>1360</v>
      </c>
      <c r="C358" s="708">
        <v>270</v>
      </c>
      <c r="D358" s="697">
        <v>536</v>
      </c>
      <c r="E358" s="707">
        <v>3</v>
      </c>
      <c r="F358" s="696" t="s">
        <v>1387</v>
      </c>
      <c r="G358" s="696" t="s">
        <v>1388</v>
      </c>
      <c r="H358" s="767" t="s">
        <v>1112</v>
      </c>
      <c r="I358" s="752" t="s">
        <v>1113</v>
      </c>
      <c r="J358" s="761" t="s">
        <v>1135</v>
      </c>
      <c r="K358" s="753" t="s">
        <v>1115</v>
      </c>
      <c r="L358" s="753" t="s">
        <v>1124</v>
      </c>
      <c r="M358" s="753" t="s">
        <v>1199</v>
      </c>
      <c r="N358" s="753" t="s">
        <v>1136</v>
      </c>
      <c r="O358" s="753" t="s">
        <v>1128</v>
      </c>
      <c r="P358" s="777" t="s">
        <v>1200</v>
      </c>
      <c r="Q358" s="753" t="s">
        <v>1120</v>
      </c>
      <c r="R358" s="753" t="s">
        <v>1120</v>
      </c>
      <c r="S358" s="755">
        <v>2</v>
      </c>
      <c r="T358" s="769">
        <v>2.6</v>
      </c>
      <c r="U358" s="757">
        <v>41456</v>
      </c>
      <c r="V358" s="758">
        <v>41791</v>
      </c>
      <c r="W358" s="874">
        <v>5</v>
      </c>
      <c r="X358" s="1081">
        <v>148500</v>
      </c>
      <c r="Y358" s="1081"/>
      <c r="Z358" s="1081">
        <f t="shared" si="46"/>
        <v>148500</v>
      </c>
      <c r="AA358" s="868"/>
      <c r="AB358" s="868"/>
      <c r="AC358" s="868"/>
      <c r="AD358" s="868"/>
      <c r="AE358" s="868"/>
      <c r="AF358" s="868">
        <v>48500</v>
      </c>
      <c r="AG358" s="868">
        <v>50000</v>
      </c>
      <c r="AH358" s="868">
        <v>50000</v>
      </c>
      <c r="AI358" s="868"/>
      <c r="AJ358" s="868"/>
      <c r="AK358" s="868"/>
      <c r="AL358" s="868"/>
      <c r="AM358" s="868">
        <f t="shared" si="49"/>
        <v>148500</v>
      </c>
      <c r="AN358" s="1029">
        <f t="shared" si="50"/>
        <v>0</v>
      </c>
      <c r="AO358" s="915"/>
      <c r="AP358" s="868"/>
      <c r="AQ358" s="704"/>
      <c r="AR358" s="704"/>
      <c r="AS358" s="704"/>
      <c r="AT358" s="704"/>
      <c r="AU358" s="704"/>
      <c r="AV358" s="704"/>
      <c r="AW358" s="704"/>
      <c r="AX358" s="704"/>
      <c r="AY358" s="704"/>
      <c r="AZ358" s="704"/>
      <c r="BA358" s="704"/>
      <c r="BB358" s="704"/>
      <c r="BC358" s="704"/>
      <c r="BD358" s="704"/>
      <c r="BE358" s="704"/>
      <c r="BF358" s="704"/>
      <c r="BG358" s="704"/>
      <c r="BH358" s="704"/>
      <c r="BI358" s="704"/>
      <c r="BJ358" s="704"/>
      <c r="BK358" s="704"/>
      <c r="BL358" s="704"/>
      <c r="BM358" s="704"/>
      <c r="BN358" s="704"/>
      <c r="BO358" s="704"/>
      <c r="BP358" s="704"/>
      <c r="BQ358" s="704"/>
      <c r="BR358" s="704"/>
      <c r="BS358" s="704"/>
      <c r="BT358" s="704"/>
      <c r="BU358" s="704"/>
      <c r="BV358" s="704"/>
      <c r="BW358" s="704"/>
      <c r="BX358" s="704"/>
      <c r="BY358" s="704"/>
      <c r="BZ358" s="704"/>
      <c r="CA358" s="704"/>
      <c r="CB358" s="704"/>
      <c r="CC358" s="704"/>
      <c r="CD358" s="704"/>
      <c r="CE358" s="704"/>
      <c r="CF358" s="704"/>
      <c r="CG358" s="704"/>
      <c r="CH358" s="704"/>
      <c r="CI358" s="704"/>
      <c r="CJ358" s="704"/>
      <c r="CK358" s="704"/>
      <c r="CL358" s="704"/>
      <c r="CM358" s="704"/>
      <c r="CN358" s="704"/>
      <c r="CO358" s="704"/>
      <c r="CP358" s="704"/>
      <c r="CQ358" s="704"/>
      <c r="CR358" s="704"/>
      <c r="CS358" s="704"/>
      <c r="CT358" s="704"/>
      <c r="CU358" s="704"/>
      <c r="CV358" s="704"/>
      <c r="CW358" s="704"/>
      <c r="CX358" s="704"/>
      <c r="CY358" s="704"/>
      <c r="CZ358" s="704"/>
      <c r="DA358" s="704"/>
      <c r="DB358" s="704"/>
      <c r="DC358" s="704"/>
      <c r="DD358" s="704"/>
      <c r="DE358" s="704"/>
      <c r="DF358" s="704"/>
      <c r="DG358" s="704"/>
      <c r="DH358" s="704"/>
      <c r="DI358" s="704"/>
      <c r="DJ358" s="704"/>
      <c r="DK358" s="704"/>
      <c r="DL358" s="704"/>
      <c r="DM358" s="704"/>
      <c r="DN358" s="704"/>
      <c r="DO358" s="704"/>
      <c r="DP358" s="704"/>
      <c r="DQ358" s="706"/>
      <c r="DR358" s="706"/>
      <c r="DS358" s="706"/>
      <c r="DT358" s="706"/>
      <c r="DU358" s="706"/>
      <c r="DV358" s="706"/>
      <c r="DW358" s="706"/>
      <c r="DX358" s="706"/>
      <c r="DY358" s="706"/>
      <c r="DZ358" s="706"/>
      <c r="EA358" s="706"/>
      <c r="EB358" s="706"/>
      <c r="EC358" s="704"/>
      <c r="ED358" s="706"/>
      <c r="EE358" s="706"/>
      <c r="EF358" s="704"/>
      <c r="EG358" s="704"/>
      <c r="EH358" s="704"/>
      <c r="EI358" s="704"/>
      <c r="EJ358" s="704"/>
      <c r="EK358" s="704"/>
      <c r="EL358" s="704"/>
      <c r="EM358" s="704"/>
      <c r="EN358" s="704"/>
      <c r="EO358" s="704"/>
      <c r="EP358" s="704"/>
      <c r="EQ358" s="704"/>
      <c r="ER358" s="704"/>
      <c r="ES358" s="704"/>
      <c r="ET358" s="704"/>
      <c r="EU358" s="704"/>
      <c r="EV358" s="704"/>
      <c r="EW358" s="704"/>
      <c r="EX358" s="704"/>
      <c r="EY358" s="704"/>
      <c r="EZ358" s="704"/>
      <c r="FA358" s="704"/>
      <c r="FB358" s="704"/>
      <c r="FC358" s="704"/>
      <c r="FD358" s="704"/>
      <c r="FE358" s="704"/>
      <c r="FF358" s="704"/>
      <c r="FG358" s="704"/>
      <c r="FH358" s="704"/>
      <c r="FI358" s="704"/>
      <c r="FJ358" s="704"/>
      <c r="FK358" s="706"/>
      <c r="FL358" s="704"/>
      <c r="FM358" s="704"/>
      <c r="FN358" s="704"/>
      <c r="FO358" s="704"/>
      <c r="FP358" s="704"/>
      <c r="FQ358" s="704"/>
      <c r="FR358" s="704"/>
      <c r="FS358" s="704"/>
      <c r="FT358" s="704"/>
      <c r="FU358" s="704"/>
      <c r="FV358" s="704"/>
      <c r="FW358" s="704"/>
      <c r="FX358" s="704"/>
      <c r="FY358" s="704"/>
      <c r="FZ358" s="704"/>
      <c r="GA358" s="704"/>
      <c r="GB358" s="704"/>
      <c r="GC358" s="704"/>
      <c r="GD358" s="704"/>
      <c r="GE358" s="704"/>
      <c r="GF358" s="704"/>
      <c r="GG358" s="704"/>
      <c r="GH358" s="704"/>
      <c r="GI358" s="704"/>
      <c r="GJ358" s="704"/>
      <c r="GK358" s="704"/>
      <c r="GL358" s="704"/>
      <c r="GM358" s="704"/>
      <c r="GN358" s="704"/>
      <c r="GO358" s="704"/>
      <c r="GP358" s="704"/>
      <c r="GQ358" s="704"/>
      <c r="GR358" s="704"/>
      <c r="GS358" s="704"/>
      <c r="GT358" s="704"/>
      <c r="GU358" s="704"/>
      <c r="GV358" s="706"/>
      <c r="GW358" s="706"/>
      <c r="GX358" s="706"/>
      <c r="GY358" s="706"/>
      <c r="GZ358" s="706"/>
      <c r="HA358" s="706"/>
      <c r="HB358" s="706"/>
      <c r="HC358" s="706"/>
      <c r="HD358" s="706"/>
      <c r="HE358" s="706"/>
      <c r="HF358" s="706"/>
      <c r="HG358" s="706"/>
      <c r="HH358" s="706"/>
      <c r="HI358" s="706"/>
      <c r="HJ358" s="706"/>
      <c r="HK358" s="706"/>
      <c r="HL358" s="706"/>
      <c r="HM358" s="706"/>
      <c r="HN358" s="706"/>
      <c r="HO358" s="706"/>
      <c r="HP358" s="706"/>
      <c r="HQ358" s="704"/>
      <c r="HR358" s="704"/>
      <c r="ID358" s="706"/>
      <c r="IE358" s="706"/>
      <c r="IF358" s="706"/>
      <c r="IG358" s="706"/>
      <c r="IH358" s="706"/>
      <c r="II358" s="706"/>
    </row>
    <row r="359" spans="1:243" s="1034" customFormat="1" ht="27" customHeight="1" thickBot="1" x14ac:dyDescent="0.3">
      <c r="A359" s="691">
        <v>207</v>
      </c>
      <c r="B359" s="694" t="s">
        <v>1360</v>
      </c>
      <c r="C359" s="696">
        <v>282</v>
      </c>
      <c r="D359" s="697">
        <v>536</v>
      </c>
      <c r="E359" s="697">
        <v>55</v>
      </c>
      <c r="F359" s="1037" t="s">
        <v>1123</v>
      </c>
      <c r="G359" s="696" t="s">
        <v>1615</v>
      </c>
      <c r="H359" s="767" t="s">
        <v>1112</v>
      </c>
      <c r="I359" s="752" t="s">
        <v>1113</v>
      </c>
      <c r="J359" s="764" t="s">
        <v>1135</v>
      </c>
      <c r="K359" s="761" t="s">
        <v>1115</v>
      </c>
      <c r="L359" s="761" t="s">
        <v>1124</v>
      </c>
      <c r="M359" s="753" t="s">
        <v>1199</v>
      </c>
      <c r="N359" s="753" t="s">
        <v>1136</v>
      </c>
      <c r="O359" s="753" t="s">
        <v>1153</v>
      </c>
      <c r="P359" s="753" t="s">
        <v>1153</v>
      </c>
      <c r="Q359" s="753" t="s">
        <v>1120</v>
      </c>
      <c r="R359" s="753" t="s">
        <v>1120</v>
      </c>
      <c r="S359" s="755">
        <v>4</v>
      </c>
      <c r="T359" s="763">
        <v>4.3</v>
      </c>
      <c r="U359" s="771">
        <v>41091</v>
      </c>
      <c r="V359" s="772">
        <v>41426</v>
      </c>
      <c r="W359" s="874">
        <v>5</v>
      </c>
      <c r="X359" s="1130"/>
      <c r="Y359" s="1082">
        <v>10900</v>
      </c>
      <c r="Z359" s="1081">
        <f t="shared" si="46"/>
        <v>10900</v>
      </c>
      <c r="AA359" s="868">
        <v>10900</v>
      </c>
      <c r="AB359" s="868"/>
      <c r="AC359" s="868"/>
      <c r="AD359" s="868"/>
      <c r="AE359" s="868"/>
      <c r="AF359" s="868"/>
      <c r="AG359" s="868"/>
      <c r="AH359" s="868"/>
      <c r="AI359" s="868"/>
      <c r="AJ359" s="868"/>
      <c r="AK359" s="868"/>
      <c r="AL359" s="868"/>
      <c r="AM359" s="868">
        <f t="shared" si="49"/>
        <v>10900</v>
      </c>
      <c r="AN359" s="1029">
        <f t="shared" si="50"/>
        <v>0</v>
      </c>
      <c r="AO359" s="868"/>
      <c r="AP359" s="868"/>
      <c r="AQ359" s="704"/>
      <c r="AR359" s="704"/>
      <c r="AS359" s="704"/>
      <c r="AT359" s="704"/>
      <c r="AU359" s="704"/>
      <c r="AV359" s="704"/>
      <c r="AW359" s="704"/>
      <c r="AX359" s="704"/>
      <c r="AY359" s="704"/>
      <c r="AZ359" s="704"/>
      <c r="BA359" s="704"/>
      <c r="BB359" s="704"/>
      <c r="BC359" s="704"/>
      <c r="BD359" s="704"/>
      <c r="BE359" s="704"/>
      <c r="BF359" s="704"/>
      <c r="BG359" s="704"/>
      <c r="BH359" s="704"/>
      <c r="BI359" s="704"/>
      <c r="BJ359" s="704"/>
      <c r="BK359" s="704"/>
      <c r="BL359" s="704"/>
      <c r="BM359" s="704"/>
      <c r="BN359" s="704"/>
      <c r="BO359" s="704"/>
      <c r="BP359" s="704"/>
      <c r="BQ359" s="704"/>
      <c r="BR359" s="704"/>
      <c r="BS359" s="704"/>
      <c r="BT359" s="704"/>
      <c r="BU359" s="704"/>
      <c r="BV359" s="704"/>
      <c r="BW359" s="704"/>
      <c r="BX359" s="704"/>
      <c r="BY359" s="704"/>
      <c r="BZ359" s="704"/>
      <c r="CA359" s="704"/>
      <c r="CB359" s="704"/>
      <c r="CC359" s="704"/>
      <c r="CD359" s="704"/>
      <c r="CE359" s="704"/>
      <c r="CF359" s="704"/>
      <c r="CG359" s="704"/>
      <c r="CH359" s="704"/>
      <c r="CI359" s="704"/>
      <c r="CJ359" s="704"/>
      <c r="CK359" s="704"/>
      <c r="CL359" s="704"/>
      <c r="CM359" s="704"/>
      <c r="CN359" s="704"/>
      <c r="CO359" s="704"/>
      <c r="CP359" s="704"/>
      <c r="CQ359" s="704"/>
      <c r="CR359" s="704"/>
      <c r="CS359" s="704"/>
      <c r="CT359" s="704"/>
      <c r="CU359" s="704"/>
      <c r="CV359" s="704"/>
      <c r="CW359" s="704"/>
      <c r="CX359" s="704"/>
      <c r="CY359" s="704"/>
      <c r="CZ359" s="704"/>
      <c r="DA359" s="704"/>
      <c r="DB359" s="704"/>
      <c r="DC359" s="704"/>
      <c r="DD359" s="704"/>
      <c r="DE359" s="704"/>
      <c r="DF359" s="704"/>
      <c r="DG359" s="704"/>
      <c r="DH359" s="704"/>
      <c r="DI359" s="704"/>
      <c r="DJ359" s="704"/>
      <c r="DK359" s="704"/>
      <c r="DL359" s="704"/>
      <c r="DM359" s="704"/>
      <c r="DN359" s="704"/>
      <c r="DO359" s="704"/>
      <c r="DP359" s="704"/>
      <c r="DQ359" s="704"/>
      <c r="DR359" s="704"/>
      <c r="DS359" s="704"/>
      <c r="DT359" s="704"/>
      <c r="DU359" s="704"/>
      <c r="DV359" s="704"/>
      <c r="DW359" s="704"/>
      <c r="DX359" s="704"/>
      <c r="DY359" s="704"/>
      <c r="DZ359" s="704"/>
      <c r="EA359" s="704"/>
      <c r="EB359" s="704"/>
      <c r="EC359" s="706"/>
      <c r="ED359" s="813"/>
      <c r="EE359" s="813"/>
      <c r="EF359" s="706"/>
      <c r="EG359" s="706"/>
      <c r="EH359" s="706"/>
      <c r="EI359" s="706"/>
      <c r="EJ359" s="706"/>
      <c r="EK359" s="706"/>
      <c r="EL359" s="706"/>
      <c r="EM359" s="706"/>
      <c r="EN359" s="706"/>
      <c r="EO359" s="706"/>
      <c r="EP359" s="706"/>
      <c r="EQ359" s="706"/>
      <c r="ER359" s="706"/>
      <c r="ES359" s="706"/>
      <c r="ET359" s="706"/>
      <c r="EU359" s="706"/>
      <c r="EV359" s="706"/>
      <c r="EW359" s="706"/>
      <c r="EX359" s="706"/>
      <c r="EY359" s="706"/>
      <c r="EZ359" s="706"/>
      <c r="FA359" s="706"/>
      <c r="FB359" s="706"/>
      <c r="FC359" s="706"/>
      <c r="FD359" s="706"/>
      <c r="FE359" s="706"/>
      <c r="FF359" s="706"/>
      <c r="FG359" s="706"/>
      <c r="FH359" s="706"/>
      <c r="FI359" s="704"/>
      <c r="FJ359" s="704"/>
      <c r="FK359" s="706"/>
      <c r="FL359" s="706"/>
      <c r="FM359" s="706"/>
      <c r="FN359" s="706"/>
      <c r="FO359" s="706"/>
      <c r="FP359" s="706"/>
      <c r="FQ359" s="706"/>
      <c r="FR359" s="706"/>
      <c r="FS359" s="706"/>
      <c r="FT359" s="706"/>
      <c r="FU359" s="706"/>
      <c r="FV359" s="706"/>
      <c r="FW359" s="706"/>
      <c r="FX359" s="706"/>
      <c r="FY359" s="706"/>
      <c r="FZ359" s="706"/>
      <c r="GA359" s="706"/>
      <c r="GB359" s="706"/>
      <c r="GC359" s="706"/>
      <c r="GD359" s="706"/>
      <c r="GE359" s="706"/>
      <c r="GF359" s="706"/>
      <c r="GG359" s="706"/>
      <c r="GH359" s="706"/>
      <c r="GI359" s="706"/>
      <c r="HS359" s="706"/>
      <c r="HT359" s="706"/>
      <c r="HU359" s="706"/>
      <c r="HV359" s="706"/>
      <c r="HW359" s="706"/>
      <c r="HX359" s="706"/>
      <c r="HY359" s="706"/>
      <c r="HZ359" s="706"/>
      <c r="IA359" s="706"/>
      <c r="IB359" s="706"/>
      <c r="IC359" s="706"/>
      <c r="ID359" s="706"/>
    </row>
    <row r="360" spans="1:243" s="1034" customFormat="1" ht="27" customHeight="1" thickBot="1" x14ac:dyDescent="0.3">
      <c r="A360" s="1113" t="s">
        <v>1447</v>
      </c>
      <c r="B360" s="1121"/>
      <c r="C360" s="1121"/>
      <c r="D360" s="1121"/>
      <c r="E360" s="1121"/>
      <c r="F360" s="1121"/>
      <c r="G360" s="1121"/>
      <c r="H360" s="1121"/>
      <c r="I360" s="1121"/>
      <c r="J360" s="1121"/>
      <c r="K360" s="1121"/>
      <c r="L360" s="1121"/>
      <c r="M360" s="1121"/>
      <c r="N360" s="753"/>
      <c r="O360" s="753"/>
      <c r="P360" s="753"/>
      <c r="Q360" s="753"/>
      <c r="R360" s="753"/>
      <c r="S360" s="755"/>
      <c r="T360" s="763"/>
      <c r="U360" s="757"/>
      <c r="V360" s="758"/>
      <c r="W360" s="829"/>
      <c r="X360" s="1094">
        <f>SUM(X333:X359)</f>
        <v>13932000</v>
      </c>
      <c r="Y360" s="1094">
        <f t="shared" ref="Y360:AP360" si="51">SUM(Y333:Y359)</f>
        <v>18661800</v>
      </c>
      <c r="Z360" s="1094">
        <f t="shared" si="51"/>
        <v>32593800</v>
      </c>
      <c r="AA360" s="1094">
        <f t="shared" si="51"/>
        <v>2242700</v>
      </c>
      <c r="AB360" s="1094">
        <f t="shared" si="51"/>
        <v>2381800</v>
      </c>
      <c r="AC360" s="1094">
        <f t="shared" si="51"/>
        <v>2497800</v>
      </c>
      <c r="AD360" s="1094">
        <f t="shared" si="51"/>
        <v>2522600</v>
      </c>
      <c r="AE360" s="1094">
        <f t="shared" si="51"/>
        <v>2530800</v>
      </c>
      <c r="AF360" s="1094">
        <f t="shared" si="51"/>
        <v>3004500</v>
      </c>
      <c r="AG360" s="1094">
        <f t="shared" si="51"/>
        <v>2441600</v>
      </c>
      <c r="AH360" s="1094">
        <f t="shared" si="51"/>
        <v>2364600</v>
      </c>
      <c r="AI360" s="1094">
        <f t="shared" si="51"/>
        <v>2314600</v>
      </c>
      <c r="AJ360" s="1094">
        <f t="shared" si="51"/>
        <v>2315000</v>
      </c>
      <c r="AK360" s="1094">
        <f t="shared" si="51"/>
        <v>5760800</v>
      </c>
      <c r="AL360" s="1094">
        <f t="shared" si="51"/>
        <v>2217000</v>
      </c>
      <c r="AM360" s="1094">
        <f t="shared" si="51"/>
        <v>32593800</v>
      </c>
      <c r="AN360" s="1094">
        <f t="shared" si="51"/>
        <v>0</v>
      </c>
      <c r="AO360" s="1094">
        <f t="shared" si="51"/>
        <v>11854000</v>
      </c>
      <c r="AP360" s="1094">
        <f t="shared" si="51"/>
        <v>10823000</v>
      </c>
      <c r="AQ360" s="704"/>
      <c r="AR360" s="704"/>
      <c r="AS360" s="704"/>
      <c r="AT360" s="704"/>
      <c r="AU360" s="704"/>
      <c r="AV360" s="704"/>
      <c r="AW360" s="704"/>
      <c r="AX360" s="704"/>
      <c r="AY360" s="704"/>
      <c r="AZ360" s="704"/>
      <c r="BA360" s="704"/>
      <c r="BB360" s="704"/>
      <c r="BC360" s="704"/>
      <c r="BD360" s="704"/>
      <c r="BE360" s="704"/>
      <c r="BF360" s="704"/>
      <c r="BG360" s="704"/>
      <c r="BH360" s="704"/>
      <c r="BI360" s="704"/>
      <c r="BJ360" s="704"/>
      <c r="BK360" s="704"/>
      <c r="BL360" s="704"/>
      <c r="BM360" s="704"/>
      <c r="BN360" s="704"/>
      <c r="BO360" s="704"/>
      <c r="BP360" s="704"/>
      <c r="BQ360" s="704"/>
      <c r="BR360" s="704"/>
      <c r="BS360" s="704"/>
      <c r="BT360" s="704"/>
      <c r="BU360" s="704"/>
      <c r="BV360" s="704"/>
      <c r="BW360" s="704"/>
      <c r="BX360" s="704"/>
      <c r="BY360" s="704"/>
      <c r="BZ360" s="704"/>
      <c r="CA360" s="704"/>
      <c r="CB360" s="704"/>
      <c r="CC360" s="704"/>
      <c r="CD360" s="704"/>
      <c r="CE360" s="704"/>
      <c r="CF360" s="704"/>
      <c r="CG360" s="704"/>
      <c r="CH360" s="704"/>
      <c r="CI360" s="704"/>
      <c r="CJ360" s="704"/>
      <c r="CK360" s="704"/>
      <c r="CL360" s="704"/>
      <c r="CM360" s="704"/>
      <c r="CN360" s="704"/>
      <c r="CO360" s="704"/>
      <c r="CP360" s="704"/>
      <c r="CQ360" s="704"/>
      <c r="CR360" s="704"/>
      <c r="CS360" s="704"/>
      <c r="CT360" s="704"/>
      <c r="CU360" s="704"/>
      <c r="CV360" s="704"/>
      <c r="CW360" s="704"/>
      <c r="CX360" s="704"/>
      <c r="CY360" s="704"/>
      <c r="CZ360" s="704"/>
      <c r="DA360" s="704"/>
      <c r="DB360" s="704"/>
      <c r="DC360" s="704"/>
      <c r="DD360" s="704"/>
      <c r="DE360" s="704"/>
      <c r="DF360" s="704"/>
      <c r="DG360" s="704"/>
      <c r="DH360" s="704"/>
      <c r="DI360" s="704"/>
      <c r="DJ360" s="704"/>
      <c r="DK360" s="704"/>
      <c r="DL360" s="704"/>
      <c r="DM360" s="704"/>
      <c r="DN360" s="704"/>
      <c r="DO360" s="704"/>
      <c r="DP360" s="704"/>
      <c r="DQ360" s="704"/>
      <c r="DR360" s="704"/>
      <c r="DS360" s="704"/>
      <c r="DT360" s="704"/>
      <c r="DU360" s="704"/>
      <c r="DV360" s="704"/>
      <c r="DW360" s="704"/>
      <c r="DX360" s="704"/>
      <c r="DY360" s="704"/>
      <c r="DZ360" s="704"/>
      <c r="EA360" s="704"/>
      <c r="EB360" s="704"/>
      <c r="EC360" s="704"/>
      <c r="ED360" s="706"/>
      <c r="EE360" s="706"/>
      <c r="EF360" s="706"/>
      <c r="EG360" s="706"/>
      <c r="EH360" s="706"/>
      <c r="EI360" s="706"/>
      <c r="EJ360" s="706"/>
      <c r="EK360" s="706"/>
      <c r="EL360" s="706"/>
      <c r="EM360" s="706"/>
      <c r="EN360" s="706"/>
      <c r="EO360" s="706"/>
      <c r="EP360" s="704"/>
      <c r="EQ360" s="706"/>
      <c r="ER360" s="706"/>
      <c r="ES360" s="704"/>
      <c r="ET360" s="704"/>
      <c r="EU360" s="704"/>
      <c r="EV360" s="704"/>
      <c r="EW360" s="704"/>
      <c r="EX360" s="704"/>
      <c r="EY360" s="704"/>
      <c r="EZ360" s="704"/>
      <c r="FA360" s="704"/>
      <c r="FB360" s="704"/>
      <c r="FC360" s="704"/>
      <c r="FD360" s="704"/>
      <c r="FE360" s="704"/>
      <c r="FF360" s="704"/>
      <c r="FG360" s="704"/>
      <c r="FH360" s="704"/>
      <c r="FI360" s="704"/>
      <c r="FJ360" s="704"/>
      <c r="FK360" s="704"/>
      <c r="FL360" s="704"/>
      <c r="FM360" s="704"/>
      <c r="FN360" s="704"/>
      <c r="FO360" s="704"/>
      <c r="FP360" s="704"/>
      <c r="FQ360" s="704"/>
      <c r="FR360" s="704"/>
      <c r="FS360" s="704"/>
      <c r="FT360" s="704"/>
      <c r="FU360" s="704"/>
      <c r="FV360" s="704"/>
      <c r="FW360" s="704"/>
      <c r="FX360" s="706"/>
      <c r="FY360" s="704"/>
      <c r="FZ360" s="704"/>
      <c r="GA360" s="704"/>
      <c r="GB360" s="704"/>
      <c r="GC360" s="704"/>
      <c r="GD360" s="704"/>
      <c r="GE360" s="704"/>
      <c r="GF360" s="704"/>
      <c r="GG360" s="704"/>
      <c r="GH360" s="704"/>
      <c r="GI360" s="704"/>
      <c r="GJ360" s="704"/>
      <c r="GK360" s="704"/>
      <c r="GL360" s="704"/>
      <c r="GM360" s="704"/>
      <c r="GN360" s="704"/>
      <c r="GO360" s="704"/>
      <c r="GP360" s="704"/>
      <c r="GQ360" s="704"/>
      <c r="GR360" s="704"/>
      <c r="GS360" s="704"/>
      <c r="GT360" s="704"/>
      <c r="GU360" s="704"/>
      <c r="GV360" s="704"/>
      <c r="GW360" s="704"/>
      <c r="GX360" s="704"/>
      <c r="GY360" s="704"/>
      <c r="GZ360" s="704"/>
      <c r="HA360" s="704"/>
      <c r="HB360" s="704"/>
      <c r="HC360" s="704"/>
      <c r="HD360" s="704"/>
      <c r="HE360" s="704"/>
      <c r="HF360" s="704"/>
      <c r="HG360" s="704"/>
      <c r="HH360" s="704"/>
      <c r="HI360" s="706"/>
      <c r="HJ360" s="706"/>
      <c r="HK360" s="706"/>
      <c r="HL360" s="706"/>
      <c r="HM360" s="706"/>
      <c r="HN360" s="706"/>
      <c r="HO360" s="706"/>
      <c r="HP360" s="706"/>
      <c r="HQ360" s="706"/>
      <c r="HR360" s="706"/>
      <c r="HS360" s="706"/>
      <c r="HT360" s="706"/>
      <c r="HU360" s="706"/>
      <c r="HV360" s="706"/>
      <c r="HW360" s="706"/>
      <c r="HX360" s="706"/>
      <c r="HY360" s="706"/>
      <c r="HZ360" s="706"/>
      <c r="IA360" s="706"/>
      <c r="IB360" s="706"/>
      <c r="IC360" s="706"/>
      <c r="ID360" s="704"/>
      <c r="IE360" s="704"/>
      <c r="IF360" s="706"/>
      <c r="IG360" s="706"/>
      <c r="IH360" s="706"/>
      <c r="II360" s="706"/>
    </row>
    <row r="361" spans="1:243" s="706" customFormat="1" ht="27" customHeight="1" x14ac:dyDescent="0.25">
      <c r="A361" s="730"/>
      <c r="B361" s="716"/>
      <c r="C361" s="708"/>
      <c r="D361" s="697"/>
      <c r="E361" s="707"/>
      <c r="F361" s="696"/>
      <c r="G361" s="696"/>
      <c r="H361" s="767"/>
      <c r="I361" s="752"/>
      <c r="J361" s="761"/>
      <c r="K361" s="753"/>
      <c r="L361" s="761"/>
      <c r="M361" s="753"/>
      <c r="N361" s="753"/>
      <c r="O361" s="753"/>
      <c r="P361" s="753"/>
      <c r="Q361" s="753"/>
      <c r="R361" s="753"/>
      <c r="S361" s="755"/>
      <c r="T361" s="763"/>
      <c r="U361" s="757"/>
      <c r="V361" s="758"/>
      <c r="W361" s="710"/>
      <c r="X361" s="1059"/>
      <c r="Y361" s="868"/>
      <c r="Z361" s="868"/>
      <c r="AA361" s="868"/>
      <c r="AB361" s="868"/>
      <c r="AC361" s="868"/>
      <c r="AD361" s="868"/>
      <c r="AE361" s="868"/>
      <c r="AF361" s="868"/>
      <c r="AG361" s="868"/>
      <c r="AH361" s="868"/>
      <c r="AI361" s="868"/>
      <c r="AJ361" s="868"/>
      <c r="AK361" s="868"/>
      <c r="AL361" s="915"/>
      <c r="AM361" s="868"/>
      <c r="AN361" s="1029"/>
      <c r="AO361" s="868"/>
      <c r="AP361" s="868"/>
      <c r="AQ361" s="704"/>
      <c r="AR361" s="704"/>
      <c r="AS361" s="704"/>
      <c r="AT361" s="704"/>
      <c r="AU361" s="704"/>
      <c r="AV361" s="704"/>
      <c r="AW361" s="704"/>
      <c r="AX361" s="704"/>
      <c r="AY361" s="704"/>
      <c r="AZ361" s="704"/>
      <c r="BA361" s="704"/>
      <c r="BB361" s="704"/>
      <c r="BC361" s="704"/>
      <c r="BD361" s="704"/>
      <c r="BE361" s="704"/>
      <c r="BF361" s="704"/>
      <c r="BG361" s="704"/>
      <c r="BH361" s="704"/>
      <c r="BI361" s="704"/>
      <c r="BJ361" s="704"/>
      <c r="BK361" s="704"/>
      <c r="BL361" s="704"/>
      <c r="BM361" s="704"/>
      <c r="BN361" s="704"/>
      <c r="BO361" s="704"/>
      <c r="BP361" s="704"/>
      <c r="BQ361" s="704"/>
      <c r="BR361" s="704"/>
      <c r="BS361" s="704"/>
      <c r="BT361" s="704"/>
      <c r="BU361" s="704"/>
      <c r="BV361" s="704"/>
      <c r="BW361" s="704"/>
      <c r="BX361" s="704"/>
      <c r="BY361" s="704"/>
      <c r="BZ361" s="704"/>
      <c r="CA361" s="704"/>
      <c r="CB361" s="704"/>
      <c r="CC361" s="704"/>
      <c r="CD361" s="704"/>
      <c r="CE361" s="704"/>
      <c r="CF361" s="704"/>
      <c r="CG361" s="704"/>
      <c r="CH361" s="704"/>
      <c r="CI361" s="704"/>
      <c r="CJ361" s="704"/>
      <c r="CK361" s="704"/>
      <c r="CL361" s="704"/>
      <c r="CM361" s="704"/>
      <c r="CN361" s="704"/>
      <c r="CO361" s="704"/>
      <c r="CP361" s="704"/>
      <c r="CQ361" s="704"/>
      <c r="CR361" s="704"/>
      <c r="CS361" s="704"/>
      <c r="CT361" s="704"/>
      <c r="CU361" s="704"/>
      <c r="CV361" s="704"/>
      <c r="CW361" s="704"/>
      <c r="CX361" s="704"/>
      <c r="CY361" s="704"/>
      <c r="CZ361" s="704"/>
      <c r="DA361" s="704"/>
      <c r="DB361" s="704"/>
      <c r="DC361" s="704"/>
      <c r="DD361" s="704"/>
      <c r="DE361" s="704"/>
      <c r="DF361" s="704"/>
      <c r="DG361" s="704"/>
      <c r="DH361" s="704"/>
      <c r="DI361" s="704"/>
      <c r="DJ361" s="704"/>
      <c r="DK361" s="704"/>
      <c r="DL361" s="704"/>
      <c r="DM361" s="704"/>
      <c r="DN361" s="704"/>
      <c r="DO361" s="704"/>
      <c r="DP361" s="704"/>
      <c r="DQ361" s="704"/>
      <c r="DR361" s="704"/>
      <c r="DS361" s="704"/>
      <c r="DT361" s="704"/>
      <c r="DU361" s="704"/>
      <c r="DV361" s="704"/>
      <c r="DW361" s="704"/>
      <c r="DX361" s="704"/>
      <c r="DY361" s="704"/>
      <c r="DZ361" s="704"/>
      <c r="EA361" s="704"/>
      <c r="EB361" s="704"/>
      <c r="EC361" s="704"/>
      <c r="EP361" s="704"/>
      <c r="ES361" s="704"/>
      <c r="ET361" s="704"/>
      <c r="EU361" s="704"/>
      <c r="EV361" s="704"/>
      <c r="EW361" s="704"/>
      <c r="EX361" s="704"/>
      <c r="EY361" s="704"/>
      <c r="EZ361" s="704"/>
      <c r="FA361" s="704"/>
      <c r="FB361" s="704"/>
      <c r="FC361" s="704"/>
      <c r="FD361" s="704"/>
      <c r="FE361" s="704"/>
      <c r="FF361" s="704"/>
      <c r="FG361" s="704"/>
      <c r="FH361" s="704"/>
      <c r="FI361" s="704"/>
      <c r="FJ361" s="704"/>
      <c r="FK361" s="704"/>
      <c r="FL361" s="704"/>
      <c r="FM361" s="704"/>
      <c r="FN361" s="704"/>
      <c r="FO361" s="704"/>
      <c r="FP361" s="704"/>
      <c r="FQ361" s="704"/>
      <c r="FR361" s="704"/>
      <c r="FS361" s="704"/>
      <c r="FT361" s="704"/>
      <c r="FU361" s="704"/>
      <c r="FV361" s="704"/>
      <c r="FW361" s="704"/>
      <c r="FY361" s="704"/>
      <c r="FZ361" s="704"/>
      <c r="GA361" s="704"/>
      <c r="GB361" s="704"/>
      <c r="GC361" s="704"/>
      <c r="GD361" s="704"/>
      <c r="GE361" s="704"/>
      <c r="GF361" s="704"/>
      <c r="GG361" s="704"/>
      <c r="GH361" s="704"/>
      <c r="GI361" s="704"/>
      <c r="GJ361" s="704"/>
      <c r="GK361" s="704"/>
      <c r="GL361" s="704"/>
      <c r="GM361" s="704"/>
      <c r="GN361" s="704"/>
      <c r="GO361" s="704"/>
      <c r="GP361" s="704"/>
      <c r="GQ361" s="704"/>
      <c r="GR361" s="704"/>
      <c r="GS361" s="704"/>
      <c r="GT361" s="704"/>
      <c r="GU361" s="704"/>
      <c r="GV361" s="704"/>
      <c r="GW361" s="704"/>
      <c r="GX361" s="704"/>
      <c r="GY361" s="704"/>
      <c r="GZ361" s="704"/>
      <c r="HA361" s="704"/>
      <c r="HB361" s="704"/>
      <c r="HC361" s="704"/>
      <c r="HD361" s="704"/>
      <c r="HE361" s="704"/>
      <c r="HF361" s="704"/>
      <c r="HG361" s="704"/>
      <c r="HH361" s="704"/>
      <c r="ID361" s="704"/>
      <c r="IE361" s="704"/>
    </row>
    <row r="362" spans="1:243" s="706" customFormat="1" ht="30" customHeight="1" x14ac:dyDescent="0.25">
      <c r="A362" s="1157" t="s">
        <v>1448</v>
      </c>
      <c r="B362" s="1158"/>
      <c r="C362" s="1158"/>
      <c r="D362" s="1158"/>
      <c r="E362" s="1158"/>
      <c r="F362" s="1158"/>
      <c r="G362" s="1158"/>
      <c r="H362" s="1159"/>
      <c r="I362" s="752"/>
      <c r="J362" s="761"/>
      <c r="K362" s="753"/>
      <c r="L362" s="761"/>
      <c r="M362" s="753"/>
      <c r="N362" s="753"/>
      <c r="O362" s="753"/>
      <c r="P362" s="753"/>
      <c r="Q362" s="753"/>
      <c r="R362" s="753"/>
      <c r="S362" s="755"/>
      <c r="T362" s="763"/>
      <c r="U362" s="757"/>
      <c r="V362" s="758"/>
      <c r="W362" s="710"/>
      <c r="X362" s="868"/>
      <c r="Y362" s="868"/>
      <c r="Z362" s="868"/>
      <c r="AA362" s="868"/>
      <c r="AB362" s="868"/>
      <c r="AC362" s="868"/>
      <c r="AD362" s="868"/>
      <c r="AE362" s="868"/>
      <c r="AF362" s="868"/>
      <c r="AG362" s="868"/>
      <c r="AH362" s="868"/>
      <c r="AI362" s="868"/>
      <c r="AJ362" s="868"/>
      <c r="AK362" s="868"/>
      <c r="AL362" s="915"/>
      <c r="AM362" s="868"/>
      <c r="AN362" s="906"/>
      <c r="AO362" s="868"/>
      <c r="AP362" s="868"/>
      <c r="AQ362" s="704"/>
      <c r="AR362" s="704"/>
      <c r="AS362" s="704"/>
      <c r="AT362" s="704"/>
      <c r="AU362" s="704"/>
      <c r="AV362" s="704"/>
      <c r="AW362" s="704"/>
      <c r="AX362" s="704"/>
      <c r="AY362" s="704"/>
      <c r="AZ362" s="704"/>
      <c r="BA362" s="704"/>
      <c r="BB362" s="704"/>
      <c r="BC362" s="704"/>
      <c r="BD362" s="704"/>
      <c r="BE362" s="704"/>
      <c r="BF362" s="704"/>
      <c r="BG362" s="704"/>
      <c r="BH362" s="704"/>
      <c r="BI362" s="704"/>
      <c r="BJ362" s="704"/>
      <c r="BK362" s="704"/>
      <c r="BL362" s="704"/>
      <c r="BM362" s="704"/>
      <c r="BN362" s="704"/>
      <c r="BO362" s="704"/>
      <c r="BP362" s="704"/>
      <c r="BQ362" s="704"/>
      <c r="BR362" s="704"/>
      <c r="BS362" s="704"/>
      <c r="BT362" s="704"/>
      <c r="BU362" s="704"/>
      <c r="BV362" s="704"/>
      <c r="BW362" s="704"/>
      <c r="BX362" s="704"/>
      <c r="BY362" s="704"/>
      <c r="BZ362" s="704"/>
      <c r="CA362" s="704"/>
      <c r="CB362" s="704"/>
      <c r="CC362" s="704"/>
      <c r="CD362" s="704"/>
      <c r="CE362" s="704"/>
      <c r="CF362" s="704"/>
      <c r="CG362" s="704"/>
      <c r="CH362" s="704"/>
      <c r="CI362" s="704"/>
      <c r="CJ362" s="704"/>
      <c r="CK362" s="704"/>
      <c r="CL362" s="704"/>
      <c r="CM362" s="704"/>
      <c r="CN362" s="704"/>
      <c r="CO362" s="704"/>
      <c r="CP362" s="704"/>
      <c r="CQ362" s="704"/>
      <c r="CR362" s="704"/>
      <c r="CS362" s="704"/>
      <c r="CT362" s="704"/>
      <c r="CU362" s="704"/>
      <c r="CV362" s="704"/>
      <c r="CW362" s="704"/>
      <c r="CX362" s="704"/>
      <c r="CY362" s="704"/>
      <c r="CZ362" s="704"/>
      <c r="DA362" s="704"/>
      <c r="DB362" s="704"/>
      <c r="DC362" s="704"/>
      <c r="DD362" s="704"/>
      <c r="DE362" s="704"/>
      <c r="DF362" s="704"/>
      <c r="DG362" s="704"/>
      <c r="DH362" s="704"/>
      <c r="DI362" s="704"/>
      <c r="DJ362" s="704"/>
      <c r="DK362" s="704"/>
      <c r="DL362" s="704"/>
      <c r="DM362" s="704"/>
      <c r="DN362" s="704"/>
      <c r="DO362" s="704"/>
      <c r="DP362" s="704"/>
      <c r="DQ362" s="704"/>
      <c r="DR362" s="704"/>
      <c r="DS362" s="704"/>
      <c r="DT362" s="704"/>
      <c r="DU362" s="704"/>
      <c r="DV362" s="704"/>
      <c r="DW362" s="704"/>
      <c r="DX362" s="704"/>
      <c r="DY362" s="704"/>
      <c r="DZ362" s="704"/>
      <c r="EA362" s="704"/>
      <c r="EB362" s="704"/>
      <c r="EC362" s="704"/>
      <c r="EP362" s="704"/>
      <c r="ES362" s="704"/>
      <c r="ET362" s="704"/>
      <c r="EU362" s="704"/>
      <c r="EV362" s="704"/>
      <c r="EW362" s="704"/>
      <c r="EX362" s="704"/>
      <c r="EY362" s="704"/>
      <c r="EZ362" s="704"/>
      <c r="FA362" s="704"/>
      <c r="FB362" s="704"/>
      <c r="FC362" s="704"/>
      <c r="FD362" s="704"/>
      <c r="FE362" s="704"/>
      <c r="FF362" s="704"/>
      <c r="FG362" s="704"/>
      <c r="FH362" s="704"/>
      <c r="FI362" s="704"/>
      <c r="FJ362" s="704"/>
      <c r="FK362" s="704"/>
      <c r="FL362" s="704"/>
      <c r="FM362" s="704"/>
      <c r="FN362" s="704"/>
      <c r="FO362" s="704"/>
      <c r="FP362" s="704"/>
      <c r="FQ362" s="704"/>
      <c r="FR362" s="704"/>
      <c r="FS362" s="704"/>
      <c r="FT362" s="704"/>
      <c r="FU362" s="704"/>
      <c r="FV362" s="704"/>
      <c r="FW362" s="704"/>
      <c r="FY362" s="704"/>
      <c r="FZ362" s="704"/>
      <c r="GA362" s="704"/>
      <c r="GB362" s="704"/>
      <c r="GC362" s="704"/>
      <c r="GD362" s="704"/>
      <c r="GE362" s="704"/>
      <c r="GF362" s="704"/>
      <c r="GG362" s="704"/>
      <c r="GH362" s="704"/>
      <c r="GI362" s="704"/>
      <c r="GJ362" s="704"/>
      <c r="GK362" s="704"/>
      <c r="GL362" s="704"/>
      <c r="GM362" s="704"/>
      <c r="GN362" s="704"/>
      <c r="GO362" s="704"/>
      <c r="GP362" s="704"/>
      <c r="GQ362" s="704"/>
      <c r="GR362" s="704"/>
      <c r="GS362" s="704"/>
      <c r="GT362" s="704"/>
      <c r="GU362" s="704"/>
      <c r="GV362" s="704"/>
      <c r="GW362" s="704"/>
      <c r="GX362" s="704"/>
      <c r="GY362" s="704"/>
      <c r="GZ362" s="704"/>
      <c r="HA362" s="704"/>
      <c r="HB362" s="704"/>
      <c r="HC362" s="704"/>
      <c r="HD362" s="704"/>
      <c r="HE362" s="704"/>
      <c r="HF362" s="704"/>
      <c r="HG362" s="704"/>
      <c r="HH362" s="704"/>
      <c r="ID362" s="704"/>
      <c r="IE362" s="704"/>
    </row>
    <row r="363" spans="1:243" s="706" customFormat="1" ht="27" customHeight="1" x14ac:dyDescent="0.25">
      <c r="A363" s="1122">
        <v>58</v>
      </c>
      <c r="B363" s="694" t="s">
        <v>1390</v>
      </c>
      <c r="C363" s="708">
        <v>219</v>
      </c>
      <c r="D363" s="709">
        <v>532</v>
      </c>
      <c r="E363" s="707">
        <v>80</v>
      </c>
      <c r="F363" s="696" t="s">
        <v>1121</v>
      </c>
      <c r="G363" s="708" t="s">
        <v>1458</v>
      </c>
      <c r="H363" s="767" t="s">
        <v>1112</v>
      </c>
      <c r="I363" s="752" t="s">
        <v>1113</v>
      </c>
      <c r="J363" s="761" t="s">
        <v>1135</v>
      </c>
      <c r="K363" s="761" t="s">
        <v>1115</v>
      </c>
      <c r="L363" s="761" t="s">
        <v>1116</v>
      </c>
      <c r="M363" s="753" t="s">
        <v>1199</v>
      </c>
      <c r="N363" s="753" t="s">
        <v>1359</v>
      </c>
      <c r="O363" s="753" t="s">
        <v>1128</v>
      </c>
      <c r="P363" s="753" t="s">
        <v>1134</v>
      </c>
      <c r="Q363" s="765">
        <v>2</v>
      </c>
      <c r="R363" s="753" t="s">
        <v>1120</v>
      </c>
      <c r="S363" s="755">
        <v>2</v>
      </c>
      <c r="T363" s="763">
        <v>2.1</v>
      </c>
      <c r="U363" s="757">
        <v>41091</v>
      </c>
      <c r="V363" s="758">
        <v>42156</v>
      </c>
      <c r="W363" s="874">
        <v>25</v>
      </c>
      <c r="X363" s="1081">
        <v>600000</v>
      </c>
      <c r="Y363" s="1082">
        <v>400000</v>
      </c>
      <c r="Z363" s="1081">
        <f t="shared" ref="Z363:Z406" si="52">Y363+X363</f>
        <v>1000000</v>
      </c>
      <c r="AA363" s="868"/>
      <c r="AB363" s="868"/>
      <c r="AC363" s="868">
        <v>150000</v>
      </c>
      <c r="AD363" s="868">
        <v>150000</v>
      </c>
      <c r="AE363" s="868">
        <v>150000</v>
      </c>
      <c r="AF363" s="868">
        <v>150000</v>
      </c>
      <c r="AG363" s="868">
        <v>150000</v>
      </c>
      <c r="AH363" s="868">
        <v>150000</v>
      </c>
      <c r="AI363" s="868">
        <v>100000</v>
      </c>
      <c r="AJ363" s="868"/>
      <c r="AK363" s="868"/>
      <c r="AL363" s="868"/>
      <c r="AM363" s="868">
        <f t="shared" ref="AM363:AM406" si="53">SUM(AA363:AL363)</f>
        <v>1000000</v>
      </c>
      <c r="AN363" s="868">
        <f t="shared" ref="AN363:AN406" si="54">Z363-AM363</f>
        <v>0</v>
      </c>
      <c r="AO363" s="868"/>
      <c r="AP363" s="868"/>
      <c r="AQ363" s="704"/>
      <c r="AR363" s="704"/>
      <c r="AS363" s="704"/>
      <c r="AT363" s="704"/>
      <c r="AU363" s="704"/>
      <c r="AV363" s="704"/>
      <c r="AW363" s="704"/>
      <c r="AX363" s="704"/>
      <c r="AY363" s="704"/>
      <c r="AZ363" s="704"/>
      <c r="BA363" s="704"/>
      <c r="BB363" s="704"/>
      <c r="BC363" s="704"/>
      <c r="BD363" s="704"/>
      <c r="BE363" s="704"/>
      <c r="BF363" s="704"/>
      <c r="BG363" s="704"/>
      <c r="BH363" s="704"/>
      <c r="BI363" s="704"/>
      <c r="BJ363" s="704"/>
      <c r="BK363" s="704"/>
      <c r="BL363" s="704"/>
      <c r="BM363" s="704"/>
      <c r="BN363" s="704"/>
      <c r="BO363" s="704"/>
      <c r="BP363" s="704"/>
      <c r="BQ363" s="704"/>
      <c r="BR363" s="704"/>
      <c r="BS363" s="704"/>
      <c r="BT363" s="704"/>
      <c r="BU363" s="704"/>
      <c r="BV363" s="704"/>
      <c r="BW363" s="704"/>
      <c r="BX363" s="704"/>
      <c r="BY363" s="704"/>
      <c r="BZ363" s="704"/>
      <c r="CA363" s="704"/>
      <c r="CB363" s="704"/>
      <c r="CC363" s="704"/>
      <c r="CD363" s="704"/>
      <c r="CE363" s="704"/>
      <c r="CF363" s="704"/>
      <c r="CG363" s="704"/>
      <c r="CH363" s="704"/>
      <c r="CI363" s="704"/>
      <c r="CJ363" s="704"/>
      <c r="CK363" s="704"/>
      <c r="CL363" s="704"/>
      <c r="CM363" s="704"/>
      <c r="CN363" s="704"/>
      <c r="CO363" s="704"/>
      <c r="CP363" s="704"/>
      <c r="CQ363" s="704"/>
      <c r="CR363" s="704"/>
      <c r="CS363" s="704"/>
      <c r="CT363" s="704"/>
      <c r="CU363" s="704"/>
      <c r="CV363" s="704"/>
      <c r="CW363" s="704"/>
      <c r="CX363" s="704"/>
      <c r="CY363" s="704"/>
      <c r="CZ363" s="704"/>
      <c r="DA363" s="704"/>
      <c r="DB363" s="704"/>
      <c r="DC363" s="704"/>
      <c r="DD363" s="704"/>
      <c r="DE363" s="704"/>
      <c r="DF363" s="704"/>
      <c r="DG363" s="704"/>
      <c r="DH363" s="704"/>
      <c r="DI363" s="704"/>
      <c r="DJ363" s="704"/>
      <c r="DK363" s="704"/>
      <c r="DL363" s="704"/>
      <c r="DM363" s="704"/>
      <c r="DN363" s="704"/>
      <c r="DO363" s="704"/>
      <c r="DP363" s="704"/>
      <c r="EC363" s="705"/>
      <c r="ED363" s="704"/>
      <c r="EE363" s="704"/>
      <c r="EF363" s="705"/>
      <c r="EG363" s="705"/>
      <c r="EH363" s="705"/>
      <c r="EI363" s="705"/>
      <c r="EJ363" s="705"/>
      <c r="EK363" s="705"/>
      <c r="EL363" s="705"/>
      <c r="EM363" s="705"/>
      <c r="EN363" s="705"/>
      <c r="EO363" s="705"/>
      <c r="EP363" s="705"/>
      <c r="EQ363" s="705"/>
      <c r="ER363" s="705"/>
      <c r="ES363" s="705"/>
      <c r="ET363" s="705"/>
      <c r="EU363" s="705"/>
      <c r="EV363" s="705"/>
      <c r="EW363" s="705"/>
      <c r="EX363" s="705"/>
      <c r="EY363" s="705"/>
      <c r="EZ363" s="705"/>
      <c r="FA363" s="705"/>
      <c r="FB363" s="705"/>
      <c r="FC363" s="705"/>
      <c r="FD363" s="705"/>
      <c r="FE363" s="705"/>
      <c r="FF363" s="705"/>
      <c r="FG363" s="705"/>
      <c r="FH363" s="705"/>
      <c r="FI363" s="704"/>
      <c r="FJ363" s="704"/>
      <c r="FK363" s="1034"/>
      <c r="FL363" s="1034"/>
      <c r="FM363" s="1034"/>
      <c r="FN363" s="1034"/>
      <c r="FO363" s="1034"/>
      <c r="FP363" s="1034"/>
      <c r="FQ363" s="1034"/>
      <c r="FR363" s="1034"/>
      <c r="FS363" s="1034"/>
      <c r="FT363" s="1034"/>
      <c r="FU363" s="1034"/>
      <c r="FV363" s="1034"/>
      <c r="FW363" s="1034"/>
      <c r="FX363" s="1034"/>
      <c r="FY363" s="1034"/>
      <c r="FZ363" s="1034"/>
      <c r="GA363" s="1034"/>
      <c r="GB363" s="1034"/>
      <c r="GC363" s="1034"/>
      <c r="GD363" s="1034"/>
      <c r="GE363" s="1034"/>
      <c r="GF363" s="1034"/>
      <c r="GG363" s="1034"/>
      <c r="GH363" s="1034"/>
      <c r="GI363" s="1034"/>
      <c r="HS363" s="704"/>
      <c r="HT363" s="704"/>
      <c r="HU363" s="704"/>
      <c r="HV363" s="1034"/>
      <c r="HW363" s="1034"/>
      <c r="HX363" s="1034"/>
      <c r="HY363" s="1034"/>
      <c r="HZ363" s="1034"/>
      <c r="IA363" s="1034"/>
      <c r="IB363" s="1034"/>
      <c r="IC363" s="1034"/>
      <c r="ID363" s="1034"/>
      <c r="IE363" s="1034"/>
      <c r="IF363" s="1034"/>
      <c r="IG363" s="1034"/>
      <c r="IH363" s="1034"/>
      <c r="II363" s="1034"/>
    </row>
    <row r="364" spans="1:243" s="706" customFormat="1" ht="27" customHeight="1" x14ac:dyDescent="0.25">
      <c r="A364" s="691">
        <v>115</v>
      </c>
      <c r="B364" s="694" t="s">
        <v>1390</v>
      </c>
      <c r="C364" s="696">
        <v>234</v>
      </c>
      <c r="D364" s="697">
        <v>532</v>
      </c>
      <c r="E364" s="697">
        <v>24</v>
      </c>
      <c r="F364" s="696" t="s">
        <v>1121</v>
      </c>
      <c r="G364" s="696" t="s">
        <v>1391</v>
      </c>
      <c r="H364" s="767" t="s">
        <v>1112</v>
      </c>
      <c r="I364" s="752" t="s">
        <v>1113</v>
      </c>
      <c r="J364" s="761" t="s">
        <v>1135</v>
      </c>
      <c r="K364" s="753" t="s">
        <v>1115</v>
      </c>
      <c r="L364" s="753" t="s">
        <v>1116</v>
      </c>
      <c r="M364" s="753" t="s">
        <v>1199</v>
      </c>
      <c r="N364" s="753" t="s">
        <v>1359</v>
      </c>
      <c r="O364" s="753" t="s">
        <v>1359</v>
      </c>
      <c r="P364" s="753" t="s">
        <v>1392</v>
      </c>
      <c r="Q364" s="765" t="s">
        <v>1393</v>
      </c>
      <c r="R364" s="753" t="s">
        <v>1459</v>
      </c>
      <c r="S364" s="755">
        <v>2</v>
      </c>
      <c r="T364" s="763">
        <v>2.1</v>
      </c>
      <c r="U364" s="772">
        <v>41091</v>
      </c>
      <c r="V364" s="771">
        <v>41426</v>
      </c>
      <c r="W364" s="874">
        <v>20</v>
      </c>
      <c r="X364" s="1081"/>
      <c r="Y364" s="1082">
        <v>757300</v>
      </c>
      <c r="Z364" s="1081">
        <f t="shared" si="52"/>
        <v>757300</v>
      </c>
      <c r="AA364" s="868"/>
      <c r="AB364" s="868"/>
      <c r="AC364" s="868">
        <v>150000</v>
      </c>
      <c r="AD364" s="868">
        <v>150000</v>
      </c>
      <c r="AE364" s="868">
        <v>150000</v>
      </c>
      <c r="AF364" s="868">
        <v>150000</v>
      </c>
      <c r="AG364" s="868">
        <v>157300</v>
      </c>
      <c r="AH364" s="868"/>
      <c r="AI364" s="868"/>
      <c r="AJ364" s="868"/>
      <c r="AK364" s="868"/>
      <c r="AL364" s="868"/>
      <c r="AM364" s="868">
        <f t="shared" si="53"/>
        <v>757300</v>
      </c>
      <c r="AN364" s="868">
        <f t="shared" si="54"/>
        <v>0</v>
      </c>
      <c r="AO364" s="868"/>
      <c r="AP364" s="868"/>
      <c r="AQ364" s="704"/>
      <c r="AR364" s="704"/>
      <c r="AS364" s="704"/>
      <c r="AT364" s="704"/>
      <c r="AU364" s="704"/>
      <c r="AV364" s="704"/>
      <c r="AW364" s="704"/>
      <c r="AX364" s="704"/>
      <c r="AY364" s="704"/>
      <c r="AZ364" s="704"/>
      <c r="BA364" s="704"/>
      <c r="BB364" s="704"/>
      <c r="BC364" s="704"/>
      <c r="BD364" s="704"/>
      <c r="BE364" s="704"/>
      <c r="BF364" s="704"/>
      <c r="BG364" s="704"/>
      <c r="BH364" s="704"/>
      <c r="BI364" s="704"/>
      <c r="BJ364" s="704"/>
      <c r="BK364" s="704"/>
      <c r="BL364" s="704"/>
      <c r="BM364" s="704"/>
      <c r="BN364" s="704"/>
      <c r="BO364" s="704"/>
      <c r="BP364" s="704"/>
      <c r="BQ364" s="704"/>
      <c r="BR364" s="704"/>
      <c r="BS364" s="704"/>
      <c r="BT364" s="704"/>
      <c r="BU364" s="704"/>
      <c r="BV364" s="704"/>
      <c r="BW364" s="704"/>
      <c r="BX364" s="704"/>
      <c r="BY364" s="704"/>
      <c r="BZ364" s="704"/>
      <c r="CA364" s="704"/>
      <c r="CB364" s="704"/>
      <c r="CC364" s="704"/>
      <c r="CD364" s="704"/>
      <c r="CE364" s="704"/>
      <c r="CF364" s="704"/>
      <c r="CG364" s="704"/>
      <c r="CH364" s="704"/>
      <c r="CI364" s="704"/>
      <c r="CJ364" s="704"/>
      <c r="CK364" s="704"/>
      <c r="CL364" s="704"/>
      <c r="CM364" s="704"/>
      <c r="CN364" s="704"/>
      <c r="CO364" s="704"/>
      <c r="CP364" s="704"/>
      <c r="CQ364" s="704"/>
      <c r="CR364" s="704"/>
      <c r="CS364" s="704"/>
      <c r="CT364" s="704"/>
      <c r="CU364" s="704"/>
      <c r="CV364" s="704"/>
      <c r="CW364" s="704"/>
      <c r="CX364" s="704"/>
      <c r="CY364" s="704"/>
      <c r="CZ364" s="704"/>
      <c r="DA364" s="704"/>
      <c r="DB364" s="704"/>
      <c r="DC364" s="704"/>
      <c r="DD364" s="704"/>
      <c r="DE364" s="704"/>
      <c r="DF364" s="704"/>
      <c r="DG364" s="704"/>
      <c r="DH364" s="704"/>
      <c r="DI364" s="704"/>
      <c r="DJ364" s="704"/>
      <c r="DK364" s="704"/>
      <c r="DL364" s="704"/>
      <c r="DM364" s="704"/>
      <c r="DN364" s="704"/>
      <c r="DO364" s="704"/>
      <c r="DP364" s="704"/>
      <c r="EC364" s="704"/>
      <c r="ED364" s="704"/>
      <c r="EE364" s="704"/>
      <c r="EF364" s="704"/>
      <c r="EG364" s="704"/>
      <c r="EH364" s="704"/>
      <c r="EI364" s="704"/>
      <c r="EJ364" s="704"/>
      <c r="EK364" s="704"/>
      <c r="EL364" s="704"/>
      <c r="EM364" s="704"/>
      <c r="EN364" s="704"/>
      <c r="EO364" s="704"/>
      <c r="EP364" s="704"/>
      <c r="EQ364" s="704"/>
      <c r="ER364" s="704"/>
      <c r="ES364" s="704"/>
      <c r="ET364" s="704"/>
      <c r="EU364" s="704"/>
      <c r="EV364" s="704"/>
      <c r="EW364" s="704"/>
      <c r="EX364" s="704"/>
      <c r="EY364" s="704"/>
      <c r="EZ364" s="704"/>
      <c r="FA364" s="704"/>
      <c r="FB364" s="704"/>
      <c r="FC364" s="704"/>
      <c r="FD364" s="704"/>
      <c r="FE364" s="704"/>
      <c r="FF364" s="704"/>
      <c r="FG364" s="704"/>
      <c r="FH364" s="704"/>
      <c r="FI364" s="704"/>
      <c r="FK364" s="1034"/>
      <c r="FL364" s="1034"/>
      <c r="FM364" s="1034"/>
      <c r="FN364" s="1034"/>
      <c r="FO364" s="1034"/>
      <c r="FP364" s="1034"/>
      <c r="FQ364" s="1034"/>
      <c r="FR364" s="1034"/>
      <c r="FS364" s="1034"/>
      <c r="FT364" s="1034"/>
      <c r="FU364" s="1034"/>
      <c r="FV364" s="1034"/>
      <c r="FW364" s="1034"/>
      <c r="FX364" s="1034"/>
      <c r="FY364" s="1034"/>
      <c r="FZ364" s="1034"/>
      <c r="GA364" s="1034"/>
      <c r="GB364" s="1034"/>
      <c r="GC364" s="1034"/>
      <c r="GD364" s="1034"/>
      <c r="GE364" s="1034"/>
      <c r="GF364" s="1034"/>
      <c r="GG364" s="1034"/>
      <c r="GH364" s="1034"/>
      <c r="GI364" s="1034"/>
      <c r="HS364" s="1034"/>
      <c r="HT364" s="1034"/>
      <c r="HU364" s="1034"/>
      <c r="HV364" s="1034"/>
      <c r="HW364" s="1034"/>
      <c r="HX364" s="1034"/>
      <c r="HY364" s="1034"/>
      <c r="HZ364" s="1034"/>
      <c r="IA364" s="1034"/>
      <c r="IB364" s="1034"/>
      <c r="IC364" s="1034"/>
      <c r="ID364" s="1034"/>
      <c r="IE364" s="1034"/>
      <c r="IF364" s="1034"/>
      <c r="IG364" s="1034"/>
      <c r="IH364" s="1034"/>
      <c r="II364" s="1034"/>
    </row>
    <row r="365" spans="1:243" s="706" customFormat="1" ht="27" customHeight="1" x14ac:dyDescent="0.25">
      <c r="A365" s="691">
        <v>116</v>
      </c>
      <c r="B365" s="694" t="s">
        <v>1390</v>
      </c>
      <c r="C365" s="696">
        <v>234</v>
      </c>
      <c r="D365" s="697">
        <v>544</v>
      </c>
      <c r="E365" s="707">
        <v>1</v>
      </c>
      <c r="F365" s="696" t="s">
        <v>1125</v>
      </c>
      <c r="G365" s="696" t="s">
        <v>1126</v>
      </c>
      <c r="H365" s="767" t="s">
        <v>1112</v>
      </c>
      <c r="I365" s="752" t="s">
        <v>1113</v>
      </c>
      <c r="J365" s="761" t="s">
        <v>1135</v>
      </c>
      <c r="K365" s="753" t="s">
        <v>1115</v>
      </c>
      <c r="L365" s="753" t="s">
        <v>1124</v>
      </c>
      <c r="M365" s="753" t="s">
        <v>1199</v>
      </c>
      <c r="N365" s="753" t="s">
        <v>1359</v>
      </c>
      <c r="O365" s="753" t="s">
        <v>1359</v>
      </c>
      <c r="P365" s="753" t="s">
        <v>1392</v>
      </c>
      <c r="Q365" s="765" t="s">
        <v>1120</v>
      </c>
      <c r="R365" s="765" t="s">
        <v>1120</v>
      </c>
      <c r="S365" s="755">
        <v>2</v>
      </c>
      <c r="T365" s="769">
        <v>2.1</v>
      </c>
      <c r="U365" s="772">
        <v>41456</v>
      </c>
      <c r="V365" s="758">
        <v>41791</v>
      </c>
      <c r="W365" s="701">
        <v>7</v>
      </c>
      <c r="X365" s="1081">
        <v>58000</v>
      </c>
      <c r="Y365" s="1092"/>
      <c r="Z365" s="1081">
        <f t="shared" si="52"/>
        <v>58000</v>
      </c>
      <c r="AA365" s="868"/>
      <c r="AB365" s="868"/>
      <c r="AC365" s="868"/>
      <c r="AD365" s="868"/>
      <c r="AE365" s="868">
        <v>25000</v>
      </c>
      <c r="AF365" s="868">
        <v>25000</v>
      </c>
      <c r="AG365" s="868">
        <v>8000</v>
      </c>
      <c r="AH365" s="868"/>
      <c r="AI365" s="868"/>
      <c r="AJ365" s="868"/>
      <c r="AK365" s="868"/>
      <c r="AL365" s="868"/>
      <c r="AM365" s="868">
        <f t="shared" si="53"/>
        <v>58000</v>
      </c>
      <c r="AN365" s="868">
        <f t="shared" si="54"/>
        <v>0</v>
      </c>
      <c r="AO365" s="915"/>
      <c r="AP365" s="868"/>
      <c r="EC365" s="704"/>
      <c r="ED365" s="704"/>
      <c r="EE365" s="704"/>
      <c r="EF365" s="704"/>
      <c r="EG365" s="704"/>
      <c r="EH365" s="704"/>
      <c r="EI365" s="704"/>
      <c r="EJ365" s="704"/>
      <c r="EK365" s="704"/>
      <c r="EL365" s="704"/>
      <c r="EM365" s="704"/>
      <c r="EN365" s="704"/>
      <c r="EO365" s="704"/>
      <c r="EP365" s="704"/>
      <c r="EQ365" s="704"/>
      <c r="ER365" s="704"/>
      <c r="ES365" s="704"/>
      <c r="ET365" s="704"/>
      <c r="EU365" s="704"/>
      <c r="EV365" s="704"/>
      <c r="EW365" s="704"/>
      <c r="EX365" s="704"/>
      <c r="EY365" s="704"/>
      <c r="EZ365" s="704"/>
      <c r="FA365" s="704"/>
      <c r="FB365" s="704"/>
      <c r="FC365" s="704"/>
      <c r="FD365" s="704"/>
      <c r="FE365" s="704"/>
      <c r="FF365" s="704"/>
      <c r="FG365" s="704"/>
      <c r="FH365" s="704"/>
      <c r="FI365" s="704"/>
      <c r="FJ365" s="704"/>
      <c r="FK365" s="1035"/>
      <c r="GM365" s="704"/>
      <c r="GN365" s="704"/>
      <c r="GO365" s="704"/>
      <c r="GP365" s="704"/>
      <c r="GQ365" s="704"/>
      <c r="GR365" s="704"/>
      <c r="GS365" s="704"/>
      <c r="GT365" s="704"/>
      <c r="GU365" s="704"/>
      <c r="HQ365" s="704"/>
      <c r="HR365" s="704"/>
      <c r="HS365" s="1034"/>
      <c r="HT365" s="1034"/>
      <c r="HU365" s="1034"/>
      <c r="HV365" s="1034"/>
      <c r="HW365" s="1034"/>
      <c r="HX365" s="1034"/>
      <c r="HY365" s="1034"/>
      <c r="HZ365" s="1034"/>
      <c r="IA365" s="1034"/>
      <c r="IB365" s="1034"/>
      <c r="IC365" s="1034"/>
      <c r="IE365" s="1034"/>
      <c r="IF365" s="1034"/>
      <c r="IG365" s="1034"/>
      <c r="IH365" s="1034"/>
      <c r="II365" s="1034"/>
    </row>
    <row r="366" spans="1:243" s="706" customFormat="1" ht="27" customHeight="1" x14ac:dyDescent="0.25">
      <c r="A366" s="1122">
        <v>145</v>
      </c>
      <c r="B366" s="694" t="s">
        <v>1390</v>
      </c>
      <c r="C366" s="696">
        <v>243</v>
      </c>
      <c r="D366" s="697">
        <v>536</v>
      </c>
      <c r="E366" s="707">
        <v>3</v>
      </c>
      <c r="F366" s="696" t="s">
        <v>1123</v>
      </c>
      <c r="G366" s="696" t="s">
        <v>1460</v>
      </c>
      <c r="H366" s="767" t="s">
        <v>1112</v>
      </c>
      <c r="I366" s="752" t="s">
        <v>1113</v>
      </c>
      <c r="J366" s="761" t="s">
        <v>1135</v>
      </c>
      <c r="K366" s="764" t="s">
        <v>1115</v>
      </c>
      <c r="L366" s="764" t="s">
        <v>1124</v>
      </c>
      <c r="M366" s="753" t="s">
        <v>1199</v>
      </c>
      <c r="N366" s="753" t="s">
        <v>1359</v>
      </c>
      <c r="O366" s="753" t="s">
        <v>1359</v>
      </c>
      <c r="P366" s="753" t="s">
        <v>1461</v>
      </c>
      <c r="Q366" s="753" t="s">
        <v>1120</v>
      </c>
      <c r="R366" s="765" t="s">
        <v>1120</v>
      </c>
      <c r="S366" s="755">
        <v>2</v>
      </c>
      <c r="T366" s="763">
        <v>2.1</v>
      </c>
      <c r="U366" s="771">
        <v>41091</v>
      </c>
      <c r="V366" s="771">
        <v>41426</v>
      </c>
      <c r="W366" s="701">
        <v>20</v>
      </c>
      <c r="X366" s="1081"/>
      <c r="Y366" s="1082">
        <v>85200</v>
      </c>
      <c r="Z366" s="1081">
        <f t="shared" si="52"/>
        <v>85200</v>
      </c>
      <c r="AA366" s="868"/>
      <c r="AB366" s="868">
        <v>40000</v>
      </c>
      <c r="AC366" s="868">
        <v>40000</v>
      </c>
      <c r="AD366" s="868">
        <v>5200</v>
      </c>
      <c r="AE366" s="868"/>
      <c r="AF366" s="868"/>
      <c r="AG366" s="868"/>
      <c r="AH366" s="868"/>
      <c r="AI366" s="868"/>
      <c r="AJ366" s="868"/>
      <c r="AK366" s="868"/>
      <c r="AL366" s="868"/>
      <c r="AM366" s="868">
        <f t="shared" si="53"/>
        <v>85200</v>
      </c>
      <c r="AN366" s="868">
        <f t="shared" si="54"/>
        <v>0</v>
      </c>
      <c r="AO366" s="868"/>
      <c r="AP366" s="868"/>
      <c r="DQ366" s="704"/>
      <c r="DR366" s="704"/>
      <c r="DS366" s="704"/>
      <c r="DT366" s="704"/>
      <c r="DU366" s="704"/>
      <c r="DV366" s="704"/>
      <c r="DW366" s="704"/>
      <c r="DX366" s="704"/>
      <c r="DY366" s="704"/>
      <c r="DZ366" s="704"/>
      <c r="EA366" s="704"/>
      <c r="EB366" s="704"/>
      <c r="EC366" s="704"/>
      <c r="EF366" s="704"/>
      <c r="EG366" s="704"/>
      <c r="EH366" s="704"/>
      <c r="EI366" s="704"/>
      <c r="EJ366" s="704"/>
      <c r="EK366" s="704"/>
      <c r="EL366" s="704"/>
      <c r="EM366" s="704"/>
      <c r="EN366" s="704"/>
      <c r="EO366" s="704"/>
      <c r="EP366" s="704"/>
      <c r="EQ366" s="704"/>
      <c r="ER366" s="704"/>
      <c r="ES366" s="704"/>
      <c r="ET366" s="704"/>
      <c r="EU366" s="704"/>
      <c r="EV366" s="704"/>
      <c r="EW366" s="704"/>
      <c r="EX366" s="704"/>
      <c r="EY366" s="704"/>
      <c r="EZ366" s="704"/>
      <c r="FA366" s="704"/>
      <c r="FB366" s="704"/>
      <c r="FC366" s="704"/>
      <c r="FD366" s="704"/>
      <c r="FE366" s="704"/>
      <c r="FF366" s="704"/>
      <c r="FG366" s="704"/>
      <c r="FH366" s="704"/>
      <c r="FJ366" s="704"/>
      <c r="FK366" s="1034"/>
      <c r="FL366" s="1034"/>
      <c r="FM366" s="1034"/>
      <c r="FN366" s="1034"/>
      <c r="FO366" s="1034"/>
      <c r="FP366" s="1034"/>
      <c r="FQ366" s="1034"/>
      <c r="FR366" s="1034"/>
      <c r="FS366" s="1034"/>
      <c r="FT366" s="1034"/>
      <c r="FU366" s="1034"/>
      <c r="FV366" s="1034"/>
      <c r="FW366" s="1034"/>
      <c r="FX366" s="1034"/>
      <c r="FY366" s="1034"/>
      <c r="FZ366" s="1034"/>
      <c r="GA366" s="1034"/>
      <c r="GB366" s="1034"/>
      <c r="GC366" s="1034"/>
      <c r="GD366" s="1034"/>
      <c r="GE366" s="1034"/>
      <c r="GF366" s="1034"/>
      <c r="GG366" s="1034"/>
      <c r="GH366" s="1034"/>
      <c r="GI366" s="1034"/>
      <c r="GJ366" s="1034"/>
      <c r="GK366" s="1034"/>
      <c r="GL366" s="1034"/>
      <c r="GM366" s="1034"/>
      <c r="GN366" s="1034"/>
      <c r="GO366" s="1034"/>
      <c r="GP366" s="1034"/>
      <c r="GQ366" s="1034"/>
      <c r="GR366" s="1034"/>
      <c r="GS366" s="1034"/>
      <c r="GT366" s="1034"/>
      <c r="GU366" s="1034"/>
      <c r="GV366" s="1034"/>
      <c r="GW366" s="1034"/>
      <c r="GX366" s="1034"/>
      <c r="GY366" s="1034"/>
      <c r="GZ366" s="1034"/>
      <c r="HA366" s="1034"/>
      <c r="HB366" s="1034"/>
      <c r="HC366" s="1034"/>
      <c r="HD366" s="1034"/>
      <c r="HE366" s="1034"/>
      <c r="HF366" s="1034"/>
      <c r="HG366" s="1034"/>
      <c r="HH366" s="1034"/>
      <c r="HI366" s="1034"/>
      <c r="HJ366" s="1034"/>
      <c r="HK366" s="1034"/>
      <c r="HL366" s="1034"/>
      <c r="HM366" s="1034"/>
      <c r="HN366" s="1034"/>
      <c r="HO366" s="1034"/>
      <c r="HP366" s="1034"/>
      <c r="HQ366" s="1034"/>
      <c r="HR366" s="1034"/>
      <c r="HS366" s="1034"/>
      <c r="HT366" s="1034"/>
      <c r="HU366" s="1034"/>
      <c r="HV366" s="1034"/>
      <c r="HW366" s="1034"/>
      <c r="HX366" s="1034"/>
      <c r="HY366" s="1034"/>
      <c r="HZ366" s="1034"/>
      <c r="IA366" s="1034"/>
      <c r="IB366" s="1034"/>
      <c r="IC366" s="1034"/>
      <c r="ID366" s="1034"/>
      <c r="IE366" s="1034"/>
      <c r="IF366" s="1034"/>
      <c r="IG366" s="1034"/>
      <c r="IH366" s="1034"/>
      <c r="II366" s="1034"/>
    </row>
    <row r="367" spans="1:243" s="1034" customFormat="1" ht="27" customHeight="1" x14ac:dyDescent="0.25">
      <c r="A367" s="691">
        <v>258</v>
      </c>
      <c r="B367" s="694" t="s">
        <v>1352</v>
      </c>
      <c r="C367" s="696">
        <v>234</v>
      </c>
      <c r="D367" s="697">
        <v>632</v>
      </c>
      <c r="E367" s="707">
        <v>11</v>
      </c>
      <c r="F367" s="696" t="s">
        <v>1121</v>
      </c>
      <c r="G367" s="1053" t="s">
        <v>1616</v>
      </c>
      <c r="H367" s="767" t="s">
        <v>1127</v>
      </c>
      <c r="I367" s="752" t="s">
        <v>1113</v>
      </c>
      <c r="J367" s="761" t="s">
        <v>1135</v>
      </c>
      <c r="K367" s="753" t="s">
        <v>1115</v>
      </c>
      <c r="L367" s="753" t="s">
        <v>1116</v>
      </c>
      <c r="M367" s="753" t="s">
        <v>1199</v>
      </c>
      <c r="N367" s="753" t="s">
        <v>1359</v>
      </c>
      <c r="O367" s="753" t="s">
        <v>1128</v>
      </c>
      <c r="P367" s="753" t="s">
        <v>1134</v>
      </c>
      <c r="Q367" s="765" t="s">
        <v>1393</v>
      </c>
      <c r="R367" s="753" t="s">
        <v>1459</v>
      </c>
      <c r="S367" s="755">
        <v>2</v>
      </c>
      <c r="T367" s="763">
        <v>2.1</v>
      </c>
      <c r="U367" s="772">
        <v>41091</v>
      </c>
      <c r="V367" s="771">
        <v>41426</v>
      </c>
      <c r="W367" s="701">
        <v>20</v>
      </c>
      <c r="X367" s="1081"/>
      <c r="Y367" s="1082">
        <v>1041700</v>
      </c>
      <c r="Z367" s="1081">
        <f t="shared" si="52"/>
        <v>1041700</v>
      </c>
      <c r="AA367" s="868"/>
      <c r="AB367" s="868"/>
      <c r="AC367" s="868"/>
      <c r="AD367" s="868">
        <v>250000</v>
      </c>
      <c r="AE367" s="868">
        <v>250000</v>
      </c>
      <c r="AF367" s="868">
        <v>250000</v>
      </c>
      <c r="AG367" s="868">
        <v>291700</v>
      </c>
      <c r="AH367" s="868"/>
      <c r="AI367" s="868"/>
      <c r="AJ367" s="868"/>
      <c r="AK367" s="868"/>
      <c r="AL367" s="868"/>
      <c r="AM367" s="868">
        <f t="shared" si="53"/>
        <v>1041700</v>
      </c>
      <c r="AN367" s="868">
        <f t="shared" si="54"/>
        <v>0</v>
      </c>
      <c r="AO367" s="868"/>
      <c r="AP367" s="868"/>
      <c r="AQ367" s="704"/>
      <c r="AR367" s="704"/>
      <c r="AS367" s="704"/>
      <c r="AT367" s="704"/>
      <c r="AU367" s="704"/>
      <c r="AV367" s="704"/>
      <c r="AW367" s="704"/>
      <c r="AX367" s="704"/>
      <c r="AY367" s="704"/>
      <c r="AZ367" s="704"/>
      <c r="BA367" s="704"/>
      <c r="BB367" s="704"/>
      <c r="BC367" s="704"/>
      <c r="BD367" s="704"/>
      <c r="BE367" s="704"/>
      <c r="BF367" s="704"/>
      <c r="BG367" s="704"/>
      <c r="BH367" s="704"/>
      <c r="BI367" s="704"/>
      <c r="BJ367" s="704"/>
      <c r="BK367" s="704"/>
      <c r="BL367" s="704"/>
      <c r="BM367" s="704"/>
      <c r="BN367" s="704"/>
      <c r="BO367" s="704"/>
      <c r="BP367" s="704"/>
      <c r="BQ367" s="704"/>
      <c r="BR367" s="704"/>
      <c r="BS367" s="704"/>
      <c r="BT367" s="704"/>
      <c r="BU367" s="704"/>
      <c r="BV367" s="704"/>
      <c r="BW367" s="704"/>
      <c r="BX367" s="704"/>
      <c r="BY367" s="704"/>
      <c r="BZ367" s="704"/>
      <c r="CA367" s="704"/>
      <c r="CB367" s="704"/>
      <c r="CC367" s="704"/>
      <c r="CD367" s="704"/>
      <c r="CE367" s="704"/>
      <c r="CF367" s="704"/>
      <c r="CG367" s="704"/>
      <c r="CH367" s="704"/>
      <c r="CI367" s="704"/>
      <c r="CJ367" s="704"/>
      <c r="CK367" s="704"/>
      <c r="CL367" s="704"/>
      <c r="CM367" s="704"/>
      <c r="CN367" s="704"/>
      <c r="CO367" s="704"/>
      <c r="CP367" s="704"/>
      <c r="CQ367" s="704"/>
      <c r="CR367" s="704"/>
      <c r="CS367" s="704"/>
      <c r="CT367" s="704"/>
      <c r="CU367" s="704"/>
      <c r="CV367" s="704"/>
      <c r="CW367" s="704"/>
      <c r="CX367" s="704"/>
      <c r="CY367" s="704"/>
      <c r="CZ367" s="704"/>
      <c r="DA367" s="704"/>
      <c r="DB367" s="704"/>
      <c r="DC367" s="704"/>
      <c r="DD367" s="704"/>
      <c r="DE367" s="704"/>
      <c r="DF367" s="704"/>
      <c r="DG367" s="704"/>
      <c r="DH367" s="704"/>
      <c r="DI367" s="704"/>
      <c r="DJ367" s="704"/>
      <c r="DK367" s="704"/>
      <c r="DL367" s="704"/>
      <c r="DM367" s="704"/>
      <c r="DN367" s="704"/>
      <c r="DO367" s="704"/>
      <c r="DP367" s="704"/>
      <c r="DQ367" s="704"/>
      <c r="DR367" s="704"/>
      <c r="DS367" s="704"/>
      <c r="DT367" s="704"/>
      <c r="DU367" s="704"/>
      <c r="DV367" s="704"/>
      <c r="DW367" s="704"/>
      <c r="DX367" s="704"/>
      <c r="DY367" s="704"/>
      <c r="DZ367" s="704"/>
      <c r="EA367" s="704"/>
      <c r="EB367" s="704"/>
      <c r="EC367" s="704"/>
      <c r="ED367" s="706"/>
      <c r="EE367" s="706"/>
      <c r="EF367" s="704"/>
      <c r="EG367" s="704"/>
      <c r="EH367" s="704"/>
      <c r="EI367" s="704"/>
      <c r="EJ367" s="704"/>
      <c r="EK367" s="704"/>
      <c r="EL367" s="704"/>
      <c r="EM367" s="704"/>
      <c r="EN367" s="704"/>
      <c r="EO367" s="704"/>
      <c r="EP367" s="704"/>
      <c r="EQ367" s="704"/>
      <c r="ER367" s="704"/>
      <c r="ES367" s="704"/>
      <c r="ET367" s="704"/>
      <c r="EU367" s="704"/>
      <c r="EV367" s="704"/>
      <c r="EW367" s="704"/>
      <c r="EX367" s="704"/>
      <c r="EY367" s="704"/>
      <c r="EZ367" s="704"/>
      <c r="FA367" s="704"/>
      <c r="FB367" s="704"/>
      <c r="FC367" s="704"/>
      <c r="FD367" s="704"/>
      <c r="FE367" s="704"/>
      <c r="FF367" s="704"/>
      <c r="FG367" s="704"/>
      <c r="FH367" s="704"/>
      <c r="FI367" s="704"/>
      <c r="FJ367" s="706"/>
      <c r="GJ367" s="706"/>
      <c r="GK367" s="706"/>
      <c r="GL367" s="706"/>
      <c r="GM367" s="706"/>
      <c r="GN367" s="706"/>
      <c r="GO367" s="706"/>
      <c r="GP367" s="706"/>
      <c r="GQ367" s="706"/>
      <c r="GR367" s="706"/>
      <c r="GS367" s="706"/>
      <c r="GT367" s="706"/>
      <c r="GU367" s="706"/>
      <c r="GV367" s="706"/>
      <c r="GW367" s="706"/>
      <c r="GX367" s="706"/>
      <c r="GY367" s="706"/>
      <c r="GZ367" s="706"/>
      <c r="HA367" s="706"/>
      <c r="HB367" s="706"/>
      <c r="HC367" s="706"/>
      <c r="HD367" s="706"/>
      <c r="HE367" s="706"/>
      <c r="HF367" s="706"/>
      <c r="HG367" s="706"/>
      <c r="HH367" s="706"/>
      <c r="HI367" s="706"/>
      <c r="HJ367" s="706"/>
      <c r="HK367" s="706"/>
      <c r="HL367" s="706"/>
      <c r="HM367" s="706"/>
      <c r="HN367" s="706"/>
      <c r="HO367" s="706"/>
      <c r="HP367" s="706"/>
      <c r="HQ367" s="706"/>
      <c r="HR367" s="706"/>
      <c r="ID367" s="706"/>
    </row>
    <row r="368" spans="1:243" s="1034" customFormat="1" ht="27" customHeight="1" x14ac:dyDescent="0.25">
      <c r="A368" s="691">
        <v>259</v>
      </c>
      <c r="B368" s="694" t="s">
        <v>1352</v>
      </c>
      <c r="C368" s="696">
        <v>234</v>
      </c>
      <c r="D368" s="697">
        <v>632</v>
      </c>
      <c r="E368" s="707">
        <v>16</v>
      </c>
      <c r="F368" s="696" t="s">
        <v>1121</v>
      </c>
      <c r="G368" s="1053" t="s">
        <v>1617</v>
      </c>
      <c r="H368" s="767" t="s">
        <v>1127</v>
      </c>
      <c r="I368" s="752" t="s">
        <v>1113</v>
      </c>
      <c r="J368" s="761" t="s">
        <v>1135</v>
      </c>
      <c r="K368" s="753" t="s">
        <v>1115</v>
      </c>
      <c r="L368" s="753" t="s">
        <v>1116</v>
      </c>
      <c r="M368" s="753" t="s">
        <v>1199</v>
      </c>
      <c r="N368" s="753" t="s">
        <v>1359</v>
      </c>
      <c r="O368" s="753" t="s">
        <v>1128</v>
      </c>
      <c r="P368" s="753" t="s">
        <v>1134</v>
      </c>
      <c r="Q368" s="765">
        <v>1</v>
      </c>
      <c r="R368" s="765">
        <v>1</v>
      </c>
      <c r="S368" s="755">
        <v>2</v>
      </c>
      <c r="T368" s="763">
        <v>2.1</v>
      </c>
      <c r="U368" s="772">
        <v>41091</v>
      </c>
      <c r="V368" s="771">
        <v>41426</v>
      </c>
      <c r="W368" s="701">
        <v>20</v>
      </c>
      <c r="X368" s="1081"/>
      <c r="Y368" s="1082">
        <v>8600</v>
      </c>
      <c r="Z368" s="1081">
        <f t="shared" si="52"/>
        <v>8600</v>
      </c>
      <c r="AA368" s="868"/>
      <c r="AB368" s="868"/>
      <c r="AC368" s="868"/>
      <c r="AD368" s="868"/>
      <c r="AE368" s="868">
        <v>8600</v>
      </c>
      <c r="AF368" s="868"/>
      <c r="AG368" s="868"/>
      <c r="AH368" s="868"/>
      <c r="AI368" s="868"/>
      <c r="AJ368" s="868"/>
      <c r="AK368" s="868"/>
      <c r="AL368" s="868"/>
      <c r="AM368" s="868">
        <f t="shared" si="53"/>
        <v>8600</v>
      </c>
      <c r="AN368" s="868">
        <f t="shared" si="54"/>
        <v>0</v>
      </c>
      <c r="AO368" s="868"/>
      <c r="AP368" s="868"/>
      <c r="AQ368" s="704"/>
      <c r="AR368" s="704"/>
      <c r="AS368" s="704"/>
      <c r="AT368" s="704"/>
      <c r="AU368" s="704"/>
      <c r="AV368" s="704"/>
      <c r="AW368" s="704"/>
      <c r="AX368" s="704"/>
      <c r="AY368" s="704"/>
      <c r="AZ368" s="704"/>
      <c r="BA368" s="704"/>
      <c r="BB368" s="704"/>
      <c r="BC368" s="704"/>
      <c r="BD368" s="704"/>
      <c r="BE368" s="704"/>
      <c r="BF368" s="704"/>
      <c r="BG368" s="704"/>
      <c r="BH368" s="704"/>
      <c r="BI368" s="704"/>
      <c r="BJ368" s="704"/>
      <c r="BK368" s="704"/>
      <c r="BL368" s="704"/>
      <c r="BM368" s="704"/>
      <c r="BN368" s="704"/>
      <c r="BO368" s="704"/>
      <c r="BP368" s="704"/>
      <c r="BQ368" s="704"/>
      <c r="BR368" s="704"/>
      <c r="BS368" s="704"/>
      <c r="BT368" s="704"/>
      <c r="BU368" s="704"/>
      <c r="BV368" s="704"/>
      <c r="BW368" s="704"/>
      <c r="BX368" s="704"/>
      <c r="BY368" s="704"/>
      <c r="BZ368" s="704"/>
      <c r="CA368" s="704"/>
      <c r="CB368" s="704"/>
      <c r="CC368" s="704"/>
      <c r="CD368" s="704"/>
      <c r="CE368" s="704"/>
      <c r="CF368" s="704"/>
      <c r="CG368" s="704"/>
      <c r="CH368" s="704"/>
      <c r="CI368" s="704"/>
      <c r="CJ368" s="704"/>
      <c r="CK368" s="704"/>
      <c r="CL368" s="704"/>
      <c r="CM368" s="704"/>
      <c r="CN368" s="704"/>
      <c r="CO368" s="704"/>
      <c r="CP368" s="704"/>
      <c r="CQ368" s="704"/>
      <c r="CR368" s="704"/>
      <c r="CS368" s="704"/>
      <c r="CT368" s="704"/>
      <c r="CU368" s="704"/>
      <c r="CV368" s="704"/>
      <c r="CW368" s="704"/>
      <c r="CX368" s="704"/>
      <c r="CY368" s="704"/>
      <c r="CZ368" s="704"/>
      <c r="DA368" s="704"/>
      <c r="DB368" s="704"/>
      <c r="DC368" s="704"/>
      <c r="DD368" s="704"/>
      <c r="DE368" s="704"/>
      <c r="DF368" s="704"/>
      <c r="DG368" s="704"/>
      <c r="DH368" s="704"/>
      <c r="DI368" s="704"/>
      <c r="DJ368" s="704"/>
      <c r="DK368" s="704"/>
      <c r="DL368" s="704"/>
      <c r="DM368" s="704"/>
      <c r="DN368" s="704"/>
      <c r="DO368" s="704"/>
      <c r="DP368" s="704"/>
      <c r="DQ368" s="706"/>
      <c r="DR368" s="706"/>
      <c r="DS368" s="706"/>
      <c r="DT368" s="706"/>
      <c r="DU368" s="706"/>
      <c r="DV368" s="706"/>
      <c r="DW368" s="706"/>
      <c r="DX368" s="706"/>
      <c r="DY368" s="706"/>
      <c r="DZ368" s="706"/>
      <c r="EA368" s="706"/>
      <c r="EB368" s="706"/>
      <c r="EC368" s="704"/>
      <c r="ED368" s="706"/>
      <c r="EE368" s="706"/>
      <c r="EF368" s="704"/>
      <c r="EG368" s="704"/>
      <c r="EH368" s="704"/>
      <c r="EI368" s="704"/>
      <c r="EJ368" s="704"/>
      <c r="EK368" s="704"/>
      <c r="EL368" s="704"/>
      <c r="EM368" s="704"/>
      <c r="EN368" s="704"/>
      <c r="EO368" s="704"/>
      <c r="EP368" s="704"/>
      <c r="EQ368" s="704"/>
      <c r="ER368" s="704"/>
      <c r="ES368" s="704"/>
      <c r="ET368" s="704"/>
      <c r="EU368" s="704"/>
      <c r="EV368" s="704"/>
      <c r="EW368" s="704"/>
      <c r="EX368" s="704"/>
      <c r="EY368" s="704"/>
      <c r="EZ368" s="704"/>
      <c r="FA368" s="704"/>
      <c r="FB368" s="704"/>
      <c r="FC368" s="704"/>
      <c r="FD368" s="704"/>
      <c r="FE368" s="704"/>
      <c r="FF368" s="704"/>
      <c r="FG368" s="704"/>
      <c r="FH368" s="704"/>
      <c r="FI368" s="706"/>
      <c r="FJ368" s="706"/>
      <c r="HS368" s="706"/>
      <c r="HT368" s="706"/>
      <c r="HU368" s="706"/>
      <c r="HV368" s="706"/>
      <c r="HW368" s="706"/>
      <c r="HX368" s="706"/>
      <c r="HY368" s="706"/>
      <c r="HZ368" s="706"/>
      <c r="IA368" s="706"/>
      <c r="IB368" s="706"/>
      <c r="IC368" s="706"/>
      <c r="ID368" s="706"/>
    </row>
    <row r="369" spans="1:243" s="706" customFormat="1" ht="27" customHeight="1" x14ac:dyDescent="0.25">
      <c r="A369" s="1122">
        <v>146</v>
      </c>
      <c r="B369" s="694" t="s">
        <v>1390</v>
      </c>
      <c r="C369" s="696">
        <v>243</v>
      </c>
      <c r="D369" s="697">
        <v>544</v>
      </c>
      <c r="E369" s="698">
        <v>0</v>
      </c>
      <c r="F369" s="696" t="s">
        <v>1125</v>
      </c>
      <c r="G369" s="696" t="s">
        <v>1462</v>
      </c>
      <c r="H369" s="767" t="s">
        <v>1112</v>
      </c>
      <c r="I369" s="752" t="s">
        <v>1113</v>
      </c>
      <c r="J369" s="761" t="s">
        <v>1135</v>
      </c>
      <c r="K369" s="753" t="s">
        <v>1115</v>
      </c>
      <c r="L369" s="753" t="s">
        <v>1124</v>
      </c>
      <c r="M369" s="753" t="s">
        <v>1199</v>
      </c>
      <c r="N369" s="753" t="s">
        <v>1359</v>
      </c>
      <c r="O369" s="753" t="s">
        <v>1359</v>
      </c>
      <c r="P369" s="753" t="s">
        <v>1461</v>
      </c>
      <c r="Q369" s="753" t="s">
        <v>1160</v>
      </c>
      <c r="R369" s="753" t="s">
        <v>1160</v>
      </c>
      <c r="S369" s="755">
        <v>2</v>
      </c>
      <c r="T369" s="763">
        <v>2.1</v>
      </c>
      <c r="U369" s="771">
        <v>41091</v>
      </c>
      <c r="V369" s="771">
        <v>41426</v>
      </c>
      <c r="W369" s="701">
        <v>7</v>
      </c>
      <c r="X369" s="1081"/>
      <c r="Y369" s="1082">
        <v>3300</v>
      </c>
      <c r="Z369" s="1081">
        <f t="shared" si="52"/>
        <v>3300</v>
      </c>
      <c r="AA369" s="868"/>
      <c r="AB369" s="868"/>
      <c r="AC369" s="868">
        <v>3300</v>
      </c>
      <c r="AD369" s="868"/>
      <c r="AE369" s="868"/>
      <c r="AF369" s="868"/>
      <c r="AG369" s="868"/>
      <c r="AH369" s="868"/>
      <c r="AI369" s="868"/>
      <c r="AJ369" s="868"/>
      <c r="AK369" s="868"/>
      <c r="AL369" s="868"/>
      <c r="AM369" s="868">
        <f t="shared" si="53"/>
        <v>3300</v>
      </c>
      <c r="AN369" s="868">
        <f t="shared" si="54"/>
        <v>0</v>
      </c>
      <c r="AO369" s="868"/>
      <c r="AP369" s="868"/>
      <c r="AQ369" s="704"/>
      <c r="AR369" s="704"/>
      <c r="AS369" s="704"/>
      <c r="AT369" s="704"/>
      <c r="AU369" s="704"/>
      <c r="AV369" s="704"/>
      <c r="AW369" s="704"/>
      <c r="AX369" s="704"/>
      <c r="AY369" s="704"/>
      <c r="AZ369" s="704"/>
      <c r="BA369" s="704"/>
      <c r="BB369" s="704"/>
      <c r="BC369" s="704"/>
      <c r="BD369" s="704"/>
      <c r="BE369" s="704"/>
      <c r="BF369" s="704"/>
      <c r="BG369" s="704"/>
      <c r="BH369" s="704"/>
      <c r="BI369" s="704"/>
      <c r="BJ369" s="704"/>
      <c r="BK369" s="704"/>
      <c r="BL369" s="704"/>
      <c r="BM369" s="704"/>
      <c r="BN369" s="704"/>
      <c r="BO369" s="704"/>
      <c r="BP369" s="704"/>
      <c r="BQ369" s="704"/>
      <c r="BR369" s="704"/>
      <c r="BS369" s="704"/>
      <c r="BT369" s="704"/>
      <c r="BU369" s="704"/>
      <c r="BV369" s="704"/>
      <c r="BW369" s="704"/>
      <c r="BX369" s="704"/>
      <c r="BY369" s="704"/>
      <c r="BZ369" s="704"/>
      <c r="CA369" s="704"/>
      <c r="CB369" s="704"/>
      <c r="CC369" s="704"/>
      <c r="CD369" s="704"/>
      <c r="CE369" s="704"/>
      <c r="CF369" s="704"/>
      <c r="CG369" s="704"/>
      <c r="CH369" s="704"/>
      <c r="CI369" s="704"/>
      <c r="CJ369" s="704"/>
      <c r="CK369" s="704"/>
      <c r="CL369" s="704"/>
      <c r="CM369" s="704"/>
      <c r="CN369" s="704"/>
      <c r="CO369" s="704"/>
      <c r="CP369" s="704"/>
      <c r="CQ369" s="704"/>
      <c r="CR369" s="704"/>
      <c r="CS369" s="704"/>
      <c r="CT369" s="704"/>
      <c r="CU369" s="704"/>
      <c r="CV369" s="704"/>
      <c r="CW369" s="704"/>
      <c r="CX369" s="704"/>
      <c r="CY369" s="704"/>
      <c r="CZ369" s="704"/>
      <c r="DA369" s="704"/>
      <c r="DB369" s="704"/>
      <c r="DC369" s="704"/>
      <c r="DD369" s="704"/>
      <c r="DE369" s="704"/>
      <c r="DF369" s="704"/>
      <c r="DG369" s="704"/>
      <c r="DH369" s="704"/>
      <c r="DI369" s="704"/>
      <c r="DJ369" s="704"/>
      <c r="DK369" s="704"/>
      <c r="DL369" s="704"/>
      <c r="DM369" s="704"/>
      <c r="DN369" s="704"/>
      <c r="DO369" s="704"/>
      <c r="DP369" s="704"/>
      <c r="DQ369" s="704"/>
      <c r="DR369" s="704"/>
      <c r="DS369" s="704"/>
      <c r="DT369" s="704"/>
      <c r="DU369" s="704"/>
      <c r="DV369" s="704"/>
      <c r="DW369" s="704"/>
      <c r="DX369" s="704"/>
      <c r="DY369" s="704"/>
      <c r="DZ369" s="704"/>
      <c r="EA369" s="704"/>
      <c r="EB369" s="704"/>
      <c r="EC369" s="704"/>
      <c r="ED369" s="879"/>
      <c r="EE369" s="879"/>
      <c r="EF369" s="704"/>
      <c r="EG369" s="704"/>
      <c r="EH369" s="704"/>
      <c r="EI369" s="704"/>
      <c r="EJ369" s="704"/>
      <c r="EK369" s="704"/>
      <c r="EL369" s="704"/>
      <c r="EM369" s="704"/>
      <c r="EN369" s="704"/>
      <c r="EO369" s="704"/>
      <c r="EP369" s="704"/>
      <c r="EQ369" s="704"/>
      <c r="ER369" s="704"/>
      <c r="ES369" s="704"/>
      <c r="ET369" s="704"/>
      <c r="EU369" s="704"/>
      <c r="EV369" s="704"/>
      <c r="EW369" s="704"/>
      <c r="EX369" s="704"/>
      <c r="EY369" s="704"/>
      <c r="EZ369" s="704"/>
      <c r="FA369" s="704"/>
      <c r="FB369" s="704"/>
      <c r="FC369" s="704"/>
      <c r="FD369" s="704"/>
      <c r="FE369" s="704"/>
      <c r="FF369" s="704"/>
      <c r="FG369" s="704"/>
      <c r="FH369" s="704"/>
      <c r="FJ369" s="704"/>
      <c r="HV369" s="704"/>
      <c r="HW369" s="704"/>
      <c r="HX369" s="704"/>
      <c r="HY369" s="704"/>
      <c r="HZ369" s="704"/>
      <c r="IA369" s="704"/>
      <c r="IB369" s="704"/>
      <c r="IC369" s="704"/>
      <c r="ID369" s="1034"/>
      <c r="IE369" s="1034"/>
      <c r="IF369" s="1034"/>
      <c r="IG369" s="1034"/>
      <c r="IH369" s="1034"/>
      <c r="II369" s="1034"/>
    </row>
    <row r="370" spans="1:243" s="1034" customFormat="1" ht="27" customHeight="1" x14ac:dyDescent="0.25">
      <c r="A370" s="691">
        <v>147</v>
      </c>
      <c r="B370" s="694" t="s">
        <v>1352</v>
      </c>
      <c r="C370" s="696">
        <v>243</v>
      </c>
      <c r="D370" s="697">
        <v>544</v>
      </c>
      <c r="E370" s="707">
        <v>1</v>
      </c>
      <c r="F370" s="696" t="s">
        <v>1125</v>
      </c>
      <c r="G370" s="696" t="s">
        <v>1126</v>
      </c>
      <c r="H370" s="767" t="s">
        <v>1112</v>
      </c>
      <c r="I370" s="752" t="s">
        <v>1113</v>
      </c>
      <c r="J370" s="761" t="s">
        <v>1135</v>
      </c>
      <c r="K370" s="753" t="s">
        <v>1115</v>
      </c>
      <c r="L370" s="753" t="s">
        <v>1124</v>
      </c>
      <c r="M370" s="753" t="s">
        <v>1199</v>
      </c>
      <c r="N370" s="753" t="s">
        <v>1359</v>
      </c>
      <c r="O370" s="753" t="s">
        <v>1128</v>
      </c>
      <c r="P370" s="753" t="s">
        <v>1134</v>
      </c>
      <c r="Q370" s="765" t="s">
        <v>1120</v>
      </c>
      <c r="R370" s="765" t="s">
        <v>1120</v>
      </c>
      <c r="S370" s="755">
        <v>2</v>
      </c>
      <c r="T370" s="769">
        <v>2.1</v>
      </c>
      <c r="U370" s="771">
        <v>41699</v>
      </c>
      <c r="V370" s="772">
        <v>41791</v>
      </c>
      <c r="W370" s="701">
        <v>7</v>
      </c>
      <c r="X370" s="1081">
        <v>35000</v>
      </c>
      <c r="Y370" s="1092"/>
      <c r="Z370" s="1081">
        <f t="shared" si="52"/>
        <v>35000</v>
      </c>
      <c r="AA370" s="868"/>
      <c r="AB370" s="868"/>
      <c r="AC370" s="868"/>
      <c r="AD370" s="868"/>
      <c r="AE370" s="868"/>
      <c r="AF370" s="868"/>
      <c r="AG370" s="868"/>
      <c r="AH370" s="868"/>
      <c r="AI370" s="868"/>
      <c r="AJ370" s="868">
        <v>35000</v>
      </c>
      <c r="AK370" s="868"/>
      <c r="AL370" s="868"/>
      <c r="AM370" s="868">
        <f t="shared" si="53"/>
        <v>35000</v>
      </c>
      <c r="AN370" s="868">
        <f t="shared" si="54"/>
        <v>0</v>
      </c>
      <c r="AO370" s="915"/>
      <c r="AP370" s="868"/>
      <c r="AQ370" s="706"/>
      <c r="AR370" s="706"/>
      <c r="AS370" s="706"/>
      <c r="AT370" s="706"/>
      <c r="AU370" s="706"/>
      <c r="AV370" s="706"/>
      <c r="AW370" s="706"/>
      <c r="AX370" s="706"/>
      <c r="AY370" s="706"/>
      <c r="AZ370" s="706"/>
      <c r="BA370" s="706"/>
      <c r="BB370" s="706"/>
      <c r="BC370" s="706"/>
      <c r="BD370" s="706"/>
      <c r="BE370" s="706"/>
      <c r="BF370" s="706"/>
      <c r="BG370" s="706"/>
      <c r="BH370" s="706"/>
      <c r="BI370" s="706"/>
      <c r="BJ370" s="706"/>
      <c r="BK370" s="706"/>
      <c r="BL370" s="706"/>
      <c r="BM370" s="706"/>
      <c r="BN370" s="706"/>
      <c r="BO370" s="706"/>
      <c r="BP370" s="706"/>
      <c r="BQ370" s="706"/>
      <c r="BR370" s="706"/>
      <c r="BS370" s="706"/>
      <c r="BT370" s="706"/>
      <c r="BU370" s="706"/>
      <c r="BV370" s="706"/>
      <c r="BW370" s="706"/>
      <c r="BX370" s="706"/>
      <c r="BY370" s="706"/>
      <c r="BZ370" s="706"/>
      <c r="CA370" s="706"/>
      <c r="CB370" s="706"/>
      <c r="CC370" s="706"/>
      <c r="CD370" s="706"/>
      <c r="CE370" s="706"/>
      <c r="CF370" s="706"/>
      <c r="CG370" s="706"/>
      <c r="CH370" s="706"/>
      <c r="CI370" s="706"/>
      <c r="CJ370" s="706"/>
      <c r="CK370" s="706"/>
      <c r="CL370" s="706"/>
      <c r="CM370" s="706"/>
      <c r="CN370" s="706"/>
      <c r="CO370" s="706"/>
      <c r="CP370" s="706"/>
      <c r="CQ370" s="706"/>
      <c r="CR370" s="706"/>
      <c r="CS370" s="706"/>
      <c r="CT370" s="706"/>
      <c r="CU370" s="706"/>
      <c r="CV370" s="706"/>
      <c r="CW370" s="706"/>
      <c r="CX370" s="706"/>
      <c r="CY370" s="706"/>
      <c r="CZ370" s="706"/>
      <c r="DA370" s="706"/>
      <c r="DB370" s="706"/>
      <c r="DC370" s="706"/>
      <c r="DD370" s="706"/>
      <c r="DE370" s="706"/>
      <c r="DF370" s="706"/>
      <c r="DG370" s="706"/>
      <c r="DH370" s="706"/>
      <c r="DI370" s="706"/>
      <c r="DJ370" s="706"/>
      <c r="DK370" s="706"/>
      <c r="DL370" s="706"/>
      <c r="DM370" s="706"/>
      <c r="DN370" s="706"/>
      <c r="DO370" s="706"/>
      <c r="DP370" s="706"/>
      <c r="DQ370" s="706"/>
      <c r="DR370" s="706"/>
      <c r="DS370" s="706"/>
      <c r="DT370" s="706"/>
      <c r="DU370" s="706"/>
      <c r="DV370" s="706"/>
      <c r="DW370" s="706"/>
      <c r="DX370" s="706"/>
      <c r="DY370" s="706"/>
      <c r="DZ370" s="706"/>
      <c r="EA370" s="706"/>
      <c r="EB370" s="706"/>
      <c r="EC370" s="704"/>
      <c r="ED370" s="704"/>
      <c r="EE370" s="704"/>
      <c r="EF370" s="704"/>
      <c r="EG370" s="704"/>
      <c r="EH370" s="704"/>
      <c r="EI370" s="704"/>
      <c r="EJ370" s="704"/>
      <c r="EK370" s="704"/>
      <c r="EL370" s="704"/>
      <c r="EM370" s="704"/>
      <c r="EN370" s="704"/>
      <c r="EO370" s="704"/>
      <c r="EP370" s="704"/>
      <c r="EQ370" s="704"/>
      <c r="ER370" s="704"/>
      <c r="ES370" s="704"/>
      <c r="ET370" s="704"/>
      <c r="EU370" s="704"/>
      <c r="EV370" s="704"/>
      <c r="EW370" s="704"/>
      <c r="EX370" s="704"/>
      <c r="EY370" s="704"/>
      <c r="EZ370" s="704"/>
      <c r="FA370" s="704"/>
      <c r="FB370" s="704"/>
      <c r="FC370" s="704"/>
      <c r="FD370" s="704"/>
      <c r="FE370" s="704"/>
      <c r="FF370" s="704"/>
      <c r="FG370" s="704"/>
      <c r="FH370" s="704"/>
      <c r="FI370" s="704"/>
      <c r="FJ370" s="704"/>
      <c r="FK370" s="1035"/>
      <c r="FL370" s="706"/>
      <c r="FM370" s="706"/>
      <c r="FN370" s="706"/>
      <c r="FO370" s="706"/>
      <c r="FP370" s="706"/>
      <c r="FQ370" s="706"/>
      <c r="FR370" s="706"/>
      <c r="FS370" s="706"/>
      <c r="FT370" s="706"/>
      <c r="FU370" s="706"/>
      <c r="FV370" s="706"/>
      <c r="FW370" s="706"/>
      <c r="FX370" s="706"/>
      <c r="FY370" s="706"/>
      <c r="FZ370" s="706"/>
      <c r="GA370" s="706"/>
      <c r="GB370" s="706"/>
      <c r="GC370" s="706"/>
      <c r="GD370" s="706"/>
      <c r="GE370" s="706"/>
      <c r="GF370" s="706"/>
      <c r="GG370" s="706"/>
      <c r="GH370" s="706"/>
      <c r="GI370" s="706"/>
      <c r="GJ370" s="706"/>
      <c r="GK370" s="706"/>
      <c r="GL370" s="706"/>
      <c r="GM370" s="704"/>
      <c r="GN370" s="704"/>
      <c r="GO370" s="704"/>
      <c r="GP370" s="704"/>
      <c r="GQ370" s="704"/>
      <c r="GR370" s="704"/>
      <c r="GS370" s="704"/>
      <c r="GT370" s="704"/>
      <c r="GU370" s="704"/>
      <c r="GV370" s="706"/>
      <c r="GW370" s="706"/>
      <c r="GX370" s="706"/>
      <c r="GY370" s="706"/>
      <c r="GZ370" s="706"/>
      <c r="HA370" s="706"/>
      <c r="HB370" s="706"/>
      <c r="HC370" s="706"/>
      <c r="HD370" s="706"/>
      <c r="HE370" s="706"/>
      <c r="HF370" s="706"/>
      <c r="HG370" s="706"/>
      <c r="HH370" s="706"/>
      <c r="HI370" s="706"/>
      <c r="HJ370" s="706"/>
      <c r="HK370" s="706"/>
      <c r="HL370" s="706"/>
      <c r="HM370" s="706"/>
      <c r="HN370" s="706"/>
      <c r="HO370" s="706"/>
      <c r="HP370" s="706"/>
      <c r="HQ370" s="704"/>
      <c r="HR370" s="704"/>
      <c r="HS370" s="706"/>
      <c r="HT370" s="706"/>
      <c r="HU370" s="706"/>
      <c r="IE370" s="706"/>
      <c r="IF370" s="706"/>
      <c r="IG370" s="706"/>
      <c r="IH370" s="706"/>
      <c r="II370" s="706"/>
    </row>
    <row r="371" spans="1:243" s="706" customFormat="1" ht="27" customHeight="1" x14ac:dyDescent="0.25">
      <c r="A371" s="691">
        <v>276</v>
      </c>
      <c r="B371" s="694" t="s">
        <v>1390</v>
      </c>
      <c r="C371" s="697">
        <v>243</v>
      </c>
      <c r="D371" s="697">
        <v>636</v>
      </c>
      <c r="E371" s="707">
        <v>7</v>
      </c>
      <c r="F371" s="1037" t="s">
        <v>1123</v>
      </c>
      <c r="G371" s="1037" t="s">
        <v>1463</v>
      </c>
      <c r="H371" s="767" t="s">
        <v>1127</v>
      </c>
      <c r="I371" s="752" t="s">
        <v>1113</v>
      </c>
      <c r="J371" s="761" t="s">
        <v>1135</v>
      </c>
      <c r="K371" s="764" t="s">
        <v>1151</v>
      </c>
      <c r="L371" s="764" t="s">
        <v>1124</v>
      </c>
      <c r="M371" s="753" t="s">
        <v>1199</v>
      </c>
      <c r="N371" s="753" t="s">
        <v>1359</v>
      </c>
      <c r="O371" s="753" t="s">
        <v>1359</v>
      </c>
      <c r="P371" s="753" t="s">
        <v>1461</v>
      </c>
      <c r="Q371" s="753" t="s">
        <v>1120</v>
      </c>
      <c r="R371" s="753" t="s">
        <v>1120</v>
      </c>
      <c r="S371" s="755">
        <v>2</v>
      </c>
      <c r="T371" s="763">
        <v>2.1</v>
      </c>
      <c r="U371" s="771">
        <v>41091</v>
      </c>
      <c r="V371" s="772">
        <v>41426</v>
      </c>
      <c r="W371" s="701">
        <v>5</v>
      </c>
      <c r="X371" s="1081"/>
      <c r="Y371" s="1082">
        <v>6900</v>
      </c>
      <c r="Z371" s="1081">
        <f t="shared" si="52"/>
        <v>6900</v>
      </c>
      <c r="AA371" s="868"/>
      <c r="AB371" s="868"/>
      <c r="AC371" s="868"/>
      <c r="AD371" s="868"/>
      <c r="AE371" s="868">
        <v>6900</v>
      </c>
      <c r="AF371" s="868"/>
      <c r="AG371" s="868"/>
      <c r="AH371" s="868"/>
      <c r="AI371" s="868"/>
      <c r="AJ371" s="868"/>
      <c r="AK371" s="868"/>
      <c r="AL371" s="868"/>
      <c r="AM371" s="868">
        <f t="shared" si="53"/>
        <v>6900</v>
      </c>
      <c r="AN371" s="868">
        <f t="shared" si="54"/>
        <v>0</v>
      </c>
      <c r="AO371" s="868"/>
      <c r="AP371" s="868"/>
      <c r="DQ371" s="704"/>
      <c r="DR371" s="704"/>
      <c r="DS371" s="704"/>
      <c r="DT371" s="704"/>
      <c r="DU371" s="704"/>
      <c r="DV371" s="704"/>
      <c r="DW371" s="704"/>
      <c r="DX371" s="704"/>
      <c r="DY371" s="704"/>
      <c r="DZ371" s="704"/>
      <c r="EA371" s="704"/>
      <c r="EB371" s="704"/>
      <c r="EC371" s="704"/>
      <c r="EF371" s="704"/>
      <c r="EG371" s="704"/>
      <c r="EH371" s="704"/>
      <c r="EI371" s="704"/>
      <c r="EJ371" s="704"/>
      <c r="EK371" s="704"/>
      <c r="EL371" s="704"/>
      <c r="EM371" s="704"/>
      <c r="EN371" s="704"/>
      <c r="EO371" s="704"/>
      <c r="EP371" s="704"/>
      <c r="EQ371" s="704"/>
      <c r="ER371" s="704"/>
      <c r="ES371" s="704"/>
      <c r="ET371" s="704"/>
      <c r="EU371" s="704"/>
      <c r="EV371" s="704"/>
      <c r="EW371" s="704"/>
      <c r="EX371" s="704"/>
      <c r="EY371" s="704"/>
      <c r="EZ371" s="704"/>
      <c r="FA371" s="704"/>
      <c r="FB371" s="704"/>
      <c r="FC371" s="704"/>
      <c r="FD371" s="704"/>
      <c r="FE371" s="704"/>
      <c r="FF371" s="704"/>
      <c r="FG371" s="704"/>
      <c r="FH371" s="704"/>
      <c r="FI371" s="704"/>
      <c r="FJ371" s="704"/>
      <c r="FK371" s="1034"/>
      <c r="FL371" s="1034"/>
      <c r="FM371" s="1034"/>
      <c r="FN371" s="1034"/>
      <c r="FO371" s="1034"/>
      <c r="FP371" s="1034"/>
      <c r="FQ371" s="1034"/>
      <c r="FR371" s="1034"/>
      <c r="FS371" s="1034"/>
      <c r="FT371" s="1034"/>
      <c r="FU371" s="1034"/>
      <c r="FV371" s="1034"/>
      <c r="FW371" s="1034"/>
      <c r="FX371" s="1034"/>
      <c r="FY371" s="1034"/>
      <c r="FZ371" s="1034"/>
      <c r="GA371" s="1034"/>
      <c r="GB371" s="1034"/>
      <c r="GC371" s="1034"/>
      <c r="GD371" s="1034"/>
      <c r="GE371" s="1034"/>
      <c r="GF371" s="1034"/>
      <c r="GG371" s="1034"/>
      <c r="GH371" s="1034"/>
      <c r="GI371" s="1034"/>
      <c r="ID371" s="1034"/>
    </row>
    <row r="372" spans="1:243" s="706" customFormat="1" ht="27" customHeight="1" x14ac:dyDescent="0.25">
      <c r="A372" s="1122">
        <v>277</v>
      </c>
      <c r="B372" s="694" t="s">
        <v>1390</v>
      </c>
      <c r="C372" s="697">
        <v>243</v>
      </c>
      <c r="D372" s="697">
        <v>636</v>
      </c>
      <c r="E372" s="707">
        <v>8</v>
      </c>
      <c r="F372" s="1037" t="s">
        <v>1123</v>
      </c>
      <c r="G372" s="696" t="s">
        <v>1460</v>
      </c>
      <c r="H372" s="767" t="s">
        <v>1127</v>
      </c>
      <c r="I372" s="752" t="s">
        <v>1113</v>
      </c>
      <c r="J372" s="761" t="s">
        <v>1135</v>
      </c>
      <c r="K372" s="764" t="s">
        <v>1151</v>
      </c>
      <c r="L372" s="764" t="s">
        <v>1124</v>
      </c>
      <c r="M372" s="753" t="s">
        <v>1199</v>
      </c>
      <c r="N372" s="753" t="s">
        <v>1359</v>
      </c>
      <c r="O372" s="753" t="s">
        <v>1359</v>
      </c>
      <c r="P372" s="753" t="s">
        <v>1461</v>
      </c>
      <c r="Q372" s="753" t="s">
        <v>1120</v>
      </c>
      <c r="R372" s="753" t="s">
        <v>1120</v>
      </c>
      <c r="S372" s="755">
        <v>2</v>
      </c>
      <c r="T372" s="763">
        <v>2.1</v>
      </c>
      <c r="U372" s="771">
        <v>41091</v>
      </c>
      <c r="V372" s="772">
        <v>41426</v>
      </c>
      <c r="W372" s="701">
        <v>5</v>
      </c>
      <c r="X372" s="1081"/>
      <c r="Y372" s="1082">
        <v>12200</v>
      </c>
      <c r="Z372" s="1081">
        <f t="shared" si="52"/>
        <v>12200</v>
      </c>
      <c r="AA372" s="868"/>
      <c r="AB372" s="868"/>
      <c r="AC372" s="868"/>
      <c r="AD372" s="868"/>
      <c r="AE372" s="868"/>
      <c r="AF372" s="868">
        <v>12200</v>
      </c>
      <c r="AG372" s="868"/>
      <c r="AH372" s="868"/>
      <c r="AI372" s="868"/>
      <c r="AJ372" s="868"/>
      <c r="AK372" s="868"/>
      <c r="AL372" s="868"/>
      <c r="AM372" s="868">
        <f t="shared" si="53"/>
        <v>12200</v>
      </c>
      <c r="AN372" s="868">
        <f t="shared" si="54"/>
        <v>0</v>
      </c>
      <c r="AO372" s="868"/>
      <c r="AP372" s="868"/>
      <c r="DQ372" s="704"/>
      <c r="DR372" s="704"/>
      <c r="DS372" s="704"/>
      <c r="DT372" s="704"/>
      <c r="DU372" s="704"/>
      <c r="DV372" s="704"/>
      <c r="DW372" s="704"/>
      <c r="DX372" s="704"/>
      <c r="DY372" s="704"/>
      <c r="DZ372" s="704"/>
      <c r="EA372" s="704"/>
      <c r="EB372" s="704"/>
      <c r="EC372" s="704"/>
      <c r="EF372" s="704"/>
      <c r="EG372" s="704"/>
      <c r="EH372" s="704"/>
      <c r="EI372" s="704"/>
      <c r="EJ372" s="704"/>
      <c r="EK372" s="704"/>
      <c r="EL372" s="704"/>
      <c r="EM372" s="704"/>
      <c r="EN372" s="704"/>
      <c r="EO372" s="704"/>
      <c r="EP372" s="704"/>
      <c r="EQ372" s="704"/>
      <c r="ER372" s="704"/>
      <c r="ES372" s="704"/>
      <c r="ET372" s="704"/>
      <c r="EU372" s="704"/>
      <c r="EV372" s="704"/>
      <c r="EW372" s="704"/>
      <c r="EX372" s="704"/>
      <c r="EY372" s="704"/>
      <c r="EZ372" s="704"/>
      <c r="FA372" s="704"/>
      <c r="FB372" s="704"/>
      <c r="FC372" s="704"/>
      <c r="FD372" s="704"/>
      <c r="FE372" s="704"/>
      <c r="FF372" s="704"/>
      <c r="FG372" s="704"/>
      <c r="FH372" s="704"/>
      <c r="FI372" s="704"/>
      <c r="FJ372" s="704"/>
      <c r="FK372" s="1034"/>
      <c r="FL372" s="1034"/>
      <c r="FM372" s="1034"/>
      <c r="FN372" s="1034"/>
      <c r="FO372" s="1034"/>
      <c r="FP372" s="1034"/>
      <c r="FQ372" s="1034"/>
      <c r="FR372" s="1034"/>
      <c r="FS372" s="1034"/>
      <c r="FT372" s="1034"/>
      <c r="FU372" s="1034"/>
      <c r="FV372" s="1034"/>
      <c r="FW372" s="1034"/>
      <c r="FX372" s="1034"/>
      <c r="FY372" s="1034"/>
      <c r="FZ372" s="1034"/>
      <c r="GA372" s="1034"/>
      <c r="GB372" s="1034"/>
      <c r="GC372" s="1034"/>
      <c r="GD372" s="1034"/>
      <c r="GE372" s="1034"/>
      <c r="GF372" s="1034"/>
      <c r="GG372" s="1034"/>
      <c r="GH372" s="1034"/>
      <c r="GI372" s="1034"/>
      <c r="ID372" s="1034"/>
    </row>
    <row r="373" spans="1:243" s="706" customFormat="1" ht="27" customHeight="1" x14ac:dyDescent="0.25">
      <c r="A373" s="691">
        <v>281</v>
      </c>
      <c r="B373" s="694" t="s">
        <v>1390</v>
      </c>
      <c r="C373" s="696">
        <v>246</v>
      </c>
      <c r="D373" s="697">
        <v>636</v>
      </c>
      <c r="E373" s="707">
        <v>1</v>
      </c>
      <c r="F373" s="696" t="s">
        <v>1123</v>
      </c>
      <c r="G373" s="696" t="s">
        <v>1403</v>
      </c>
      <c r="H373" s="767" t="s">
        <v>1127</v>
      </c>
      <c r="I373" s="752" t="s">
        <v>1113</v>
      </c>
      <c r="J373" s="761" t="s">
        <v>1135</v>
      </c>
      <c r="K373" s="753" t="s">
        <v>1115</v>
      </c>
      <c r="L373" s="753" t="s">
        <v>1116</v>
      </c>
      <c r="M373" s="753" t="s">
        <v>1199</v>
      </c>
      <c r="N373" s="764" t="s">
        <v>1359</v>
      </c>
      <c r="O373" s="764" t="s">
        <v>1359</v>
      </c>
      <c r="P373" s="753" t="s">
        <v>1394</v>
      </c>
      <c r="Q373" s="753" t="s">
        <v>1404</v>
      </c>
      <c r="R373" s="753" t="s">
        <v>1404</v>
      </c>
      <c r="S373" s="755">
        <v>2</v>
      </c>
      <c r="T373" s="763">
        <v>2.1</v>
      </c>
      <c r="U373" s="771">
        <v>41456</v>
      </c>
      <c r="V373" s="771">
        <v>41791</v>
      </c>
      <c r="W373" s="733">
        <v>10</v>
      </c>
      <c r="X373" s="1081">
        <v>2000000</v>
      </c>
      <c r="Y373" s="1107"/>
      <c r="Z373" s="1081">
        <f t="shared" si="52"/>
        <v>2000000</v>
      </c>
      <c r="AA373" s="868"/>
      <c r="AB373" s="868"/>
      <c r="AC373" s="868"/>
      <c r="AD373" s="868"/>
      <c r="AE373" s="868"/>
      <c r="AF373" s="868">
        <v>500000</v>
      </c>
      <c r="AG373" s="868">
        <v>500000</v>
      </c>
      <c r="AH373" s="868">
        <v>500000</v>
      </c>
      <c r="AI373" s="868">
        <v>500000</v>
      </c>
      <c r="AJ373" s="868"/>
      <c r="AK373" s="868"/>
      <c r="AL373" s="868"/>
      <c r="AM373" s="868">
        <f t="shared" si="53"/>
        <v>2000000</v>
      </c>
      <c r="AN373" s="868">
        <f t="shared" si="54"/>
        <v>0</v>
      </c>
      <c r="AO373" s="915">
        <v>2000000</v>
      </c>
      <c r="AP373" s="868"/>
      <c r="AQ373" s="704"/>
      <c r="AR373" s="704"/>
      <c r="AS373" s="704"/>
      <c r="AT373" s="704"/>
      <c r="AU373" s="704"/>
      <c r="AV373" s="704"/>
      <c r="AW373" s="704"/>
      <c r="AX373" s="704"/>
      <c r="AY373" s="704"/>
      <c r="AZ373" s="704"/>
      <c r="BA373" s="704"/>
      <c r="BB373" s="704"/>
      <c r="BC373" s="704"/>
      <c r="BD373" s="704"/>
      <c r="BE373" s="704"/>
      <c r="BF373" s="704"/>
      <c r="BG373" s="704"/>
      <c r="BH373" s="704"/>
      <c r="BI373" s="704"/>
      <c r="BJ373" s="704"/>
      <c r="BK373" s="704"/>
      <c r="BL373" s="704"/>
      <c r="BM373" s="704"/>
      <c r="BN373" s="704"/>
      <c r="BO373" s="704"/>
      <c r="BP373" s="704"/>
      <c r="BQ373" s="704"/>
      <c r="BR373" s="704"/>
      <c r="BS373" s="704"/>
      <c r="BT373" s="704"/>
      <c r="BU373" s="704"/>
      <c r="BV373" s="704"/>
      <c r="BW373" s="704"/>
      <c r="BX373" s="704"/>
      <c r="BY373" s="704"/>
      <c r="BZ373" s="704"/>
      <c r="CA373" s="704"/>
      <c r="CB373" s="704"/>
      <c r="CC373" s="704"/>
      <c r="CD373" s="704"/>
      <c r="CE373" s="704"/>
      <c r="CF373" s="704"/>
      <c r="CG373" s="704"/>
      <c r="CH373" s="704"/>
      <c r="CI373" s="704"/>
      <c r="CJ373" s="704"/>
      <c r="CK373" s="704"/>
      <c r="CL373" s="704"/>
      <c r="CM373" s="704"/>
      <c r="CN373" s="704"/>
      <c r="CO373" s="704"/>
      <c r="CP373" s="704"/>
      <c r="CQ373" s="704"/>
      <c r="CR373" s="704"/>
      <c r="CS373" s="704"/>
      <c r="CT373" s="704"/>
      <c r="CU373" s="704"/>
      <c r="CV373" s="704"/>
      <c r="CW373" s="704"/>
      <c r="CX373" s="704"/>
      <c r="CY373" s="704"/>
      <c r="CZ373" s="704"/>
      <c r="DA373" s="704"/>
      <c r="DB373" s="704"/>
      <c r="DC373" s="704"/>
      <c r="DD373" s="704"/>
      <c r="DE373" s="704"/>
      <c r="DF373" s="704"/>
      <c r="DG373" s="704"/>
      <c r="DH373" s="704"/>
      <c r="DI373" s="704"/>
      <c r="DJ373" s="704"/>
      <c r="DK373" s="704"/>
      <c r="DL373" s="704"/>
      <c r="DM373" s="704"/>
      <c r="DN373" s="704"/>
      <c r="DO373" s="704"/>
      <c r="DP373" s="704"/>
      <c r="DQ373" s="704"/>
      <c r="DR373" s="704"/>
      <c r="DS373" s="704"/>
      <c r="DT373" s="704"/>
      <c r="DU373" s="704"/>
      <c r="DV373" s="704"/>
      <c r="DW373" s="704"/>
      <c r="DX373" s="704"/>
      <c r="DY373" s="704"/>
      <c r="DZ373" s="704"/>
      <c r="EA373" s="704"/>
      <c r="EB373" s="704"/>
      <c r="EC373" s="704"/>
      <c r="ED373" s="704"/>
      <c r="EE373" s="704"/>
      <c r="EF373" s="704"/>
      <c r="EG373" s="704"/>
      <c r="EH373" s="704"/>
      <c r="EI373" s="704"/>
      <c r="EJ373" s="704"/>
      <c r="EK373" s="704"/>
      <c r="EL373" s="704"/>
      <c r="EM373" s="704"/>
      <c r="EN373" s="704"/>
      <c r="EO373" s="704"/>
      <c r="EP373" s="704"/>
      <c r="EQ373" s="704"/>
      <c r="ER373" s="704"/>
      <c r="ES373" s="704"/>
      <c r="ET373" s="704"/>
      <c r="EU373" s="704"/>
      <c r="EV373" s="704"/>
      <c r="EW373" s="704"/>
      <c r="EX373" s="704"/>
      <c r="EY373" s="704"/>
      <c r="EZ373" s="704"/>
      <c r="FA373" s="704"/>
      <c r="FB373" s="704"/>
      <c r="FC373" s="704"/>
      <c r="FD373" s="704"/>
      <c r="FE373" s="704"/>
      <c r="FF373" s="704"/>
      <c r="FG373" s="704"/>
      <c r="FH373" s="704"/>
      <c r="FI373" s="704"/>
      <c r="FJ373" s="704"/>
      <c r="FK373" s="1035"/>
      <c r="FL373" s="704"/>
      <c r="FM373" s="704"/>
      <c r="FN373" s="704"/>
      <c r="FO373" s="704"/>
      <c r="FP373" s="704"/>
      <c r="FQ373" s="704"/>
      <c r="FR373" s="704"/>
      <c r="FS373" s="704"/>
      <c r="FT373" s="704"/>
      <c r="FU373" s="704"/>
      <c r="FV373" s="704"/>
      <c r="FW373" s="704"/>
      <c r="FX373" s="704"/>
      <c r="FY373" s="704"/>
      <c r="FZ373" s="704"/>
      <c r="GA373" s="704"/>
      <c r="GB373" s="704"/>
      <c r="GC373" s="704"/>
      <c r="GD373" s="704"/>
      <c r="GE373" s="704"/>
      <c r="GF373" s="704"/>
      <c r="GG373" s="704"/>
      <c r="GH373" s="704"/>
      <c r="GI373" s="704"/>
      <c r="GJ373" s="704"/>
      <c r="GK373" s="704"/>
      <c r="GL373" s="704"/>
      <c r="GM373" s="704"/>
      <c r="GN373" s="704"/>
      <c r="GO373" s="704"/>
      <c r="GP373" s="704"/>
      <c r="GQ373" s="704"/>
      <c r="GR373" s="704"/>
      <c r="GS373" s="704"/>
      <c r="GT373" s="704"/>
      <c r="GU373" s="704"/>
      <c r="HS373" s="1034"/>
      <c r="HT373" s="1034"/>
      <c r="HU373" s="1034"/>
      <c r="ID373" s="1034"/>
    </row>
    <row r="374" spans="1:243" s="1034" customFormat="1" ht="27" customHeight="1" x14ac:dyDescent="0.25">
      <c r="A374" s="691">
        <v>284</v>
      </c>
      <c r="B374" s="694" t="s">
        <v>1390</v>
      </c>
      <c r="C374" s="697">
        <v>246</v>
      </c>
      <c r="D374" s="697">
        <v>684</v>
      </c>
      <c r="E374" s="881">
        <v>7</v>
      </c>
      <c r="F374" s="1037" t="s">
        <v>1405</v>
      </c>
      <c r="G374" s="1055" t="s">
        <v>1406</v>
      </c>
      <c r="H374" s="767" t="s">
        <v>1127</v>
      </c>
      <c r="I374" s="752" t="s">
        <v>1113</v>
      </c>
      <c r="J374" s="761" t="s">
        <v>1135</v>
      </c>
      <c r="K374" s="753" t="s">
        <v>1115</v>
      </c>
      <c r="L374" s="753" t="s">
        <v>1116</v>
      </c>
      <c r="M374" s="753" t="s">
        <v>1199</v>
      </c>
      <c r="N374" s="764" t="s">
        <v>1359</v>
      </c>
      <c r="O374" s="764" t="s">
        <v>1359</v>
      </c>
      <c r="P374" s="753" t="s">
        <v>1394</v>
      </c>
      <c r="Q374" s="753" t="s">
        <v>1407</v>
      </c>
      <c r="R374" s="753" t="s">
        <v>1407</v>
      </c>
      <c r="S374" s="755">
        <v>2</v>
      </c>
      <c r="T374" s="763">
        <v>2.1</v>
      </c>
      <c r="U374" s="771">
        <v>41456</v>
      </c>
      <c r="V374" s="772">
        <v>41791</v>
      </c>
      <c r="W374" s="733">
        <v>20</v>
      </c>
      <c r="X374" s="1081">
        <v>6000000</v>
      </c>
      <c r="Y374" s="1107"/>
      <c r="Z374" s="1081">
        <f t="shared" si="52"/>
        <v>6000000</v>
      </c>
      <c r="AA374" s="868"/>
      <c r="AB374" s="868"/>
      <c r="AC374" s="868">
        <v>1500000</v>
      </c>
      <c r="AD374" s="868">
        <v>1500000</v>
      </c>
      <c r="AE374" s="868">
        <v>1500000</v>
      </c>
      <c r="AF374" s="868">
        <v>1500000</v>
      </c>
      <c r="AG374" s="868"/>
      <c r="AH374" s="868"/>
      <c r="AI374" s="868"/>
      <c r="AJ374" s="868"/>
      <c r="AK374" s="868"/>
      <c r="AL374" s="868"/>
      <c r="AM374" s="868">
        <f t="shared" si="53"/>
        <v>6000000</v>
      </c>
      <c r="AN374" s="868">
        <f t="shared" si="54"/>
        <v>0</v>
      </c>
      <c r="AO374" s="915">
        <f>2000000</f>
        <v>2000000</v>
      </c>
      <c r="AP374" s="868">
        <v>1850000</v>
      </c>
      <c r="AQ374" s="704"/>
      <c r="AR374" s="704"/>
      <c r="AS374" s="704"/>
      <c r="AT374" s="704"/>
      <c r="AU374" s="704"/>
      <c r="AV374" s="704"/>
      <c r="AW374" s="704"/>
      <c r="AX374" s="704"/>
      <c r="AY374" s="704"/>
      <c r="AZ374" s="704"/>
      <c r="BA374" s="704"/>
      <c r="BB374" s="704"/>
      <c r="BC374" s="704"/>
      <c r="BD374" s="704"/>
      <c r="BE374" s="704"/>
      <c r="BF374" s="704"/>
      <c r="BG374" s="704"/>
      <c r="BH374" s="704"/>
      <c r="BI374" s="704"/>
      <c r="BJ374" s="704"/>
      <c r="BK374" s="704"/>
      <c r="BL374" s="704"/>
      <c r="BM374" s="704"/>
      <c r="BN374" s="704"/>
      <c r="BO374" s="704"/>
      <c r="BP374" s="704"/>
      <c r="BQ374" s="704"/>
      <c r="BR374" s="704"/>
      <c r="BS374" s="704"/>
      <c r="BT374" s="704"/>
      <c r="BU374" s="704"/>
      <c r="BV374" s="704"/>
      <c r="BW374" s="704"/>
      <c r="BX374" s="704"/>
      <c r="BY374" s="704"/>
      <c r="BZ374" s="704"/>
      <c r="CA374" s="704"/>
      <c r="CB374" s="704"/>
      <c r="CC374" s="704"/>
      <c r="CD374" s="704"/>
      <c r="CE374" s="704"/>
      <c r="CF374" s="704"/>
      <c r="CG374" s="704"/>
      <c r="CH374" s="704"/>
      <c r="CI374" s="704"/>
      <c r="CJ374" s="704"/>
      <c r="CK374" s="704"/>
      <c r="CL374" s="704"/>
      <c r="CM374" s="704"/>
      <c r="CN374" s="704"/>
      <c r="CO374" s="704"/>
      <c r="CP374" s="704"/>
      <c r="CQ374" s="704"/>
      <c r="CR374" s="704"/>
      <c r="CS374" s="704"/>
      <c r="CT374" s="704"/>
      <c r="CU374" s="704"/>
      <c r="CV374" s="704"/>
      <c r="CW374" s="704"/>
      <c r="CX374" s="704"/>
      <c r="CY374" s="704"/>
      <c r="CZ374" s="704"/>
      <c r="DA374" s="704"/>
      <c r="DB374" s="704"/>
      <c r="DC374" s="704"/>
      <c r="DD374" s="704"/>
      <c r="DE374" s="704"/>
      <c r="DF374" s="704"/>
      <c r="DG374" s="704"/>
      <c r="DH374" s="704"/>
      <c r="DI374" s="704"/>
      <c r="DJ374" s="704"/>
      <c r="DK374" s="704"/>
      <c r="DL374" s="704"/>
      <c r="DM374" s="704"/>
      <c r="DN374" s="704"/>
      <c r="DO374" s="704"/>
      <c r="DP374" s="704"/>
      <c r="DQ374" s="704"/>
      <c r="DR374" s="704"/>
      <c r="DS374" s="704"/>
      <c r="DT374" s="704"/>
      <c r="DU374" s="704"/>
      <c r="DV374" s="704"/>
      <c r="DW374" s="704"/>
      <c r="DX374" s="704"/>
      <c r="DY374" s="704"/>
      <c r="DZ374" s="704"/>
      <c r="EA374" s="704"/>
      <c r="EB374" s="704"/>
      <c r="EC374" s="704"/>
      <c r="ED374" s="704"/>
      <c r="EE374" s="704"/>
      <c r="EF374" s="704"/>
      <c r="EG374" s="704"/>
      <c r="EH374" s="704"/>
      <c r="EI374" s="704"/>
      <c r="EJ374" s="704"/>
      <c r="EK374" s="704"/>
      <c r="EL374" s="704"/>
      <c r="EM374" s="704"/>
      <c r="EN374" s="704"/>
      <c r="EO374" s="704"/>
      <c r="EP374" s="704"/>
      <c r="EQ374" s="704"/>
      <c r="ER374" s="704"/>
      <c r="ES374" s="704"/>
      <c r="ET374" s="704"/>
      <c r="EU374" s="704"/>
      <c r="EV374" s="704"/>
      <c r="EW374" s="704"/>
      <c r="EX374" s="704"/>
      <c r="EY374" s="704"/>
      <c r="EZ374" s="704"/>
      <c r="FA374" s="704"/>
      <c r="FB374" s="704"/>
      <c r="FC374" s="704"/>
      <c r="FD374" s="704"/>
      <c r="FE374" s="704"/>
      <c r="FF374" s="704"/>
      <c r="FG374" s="704"/>
      <c r="FH374" s="704"/>
      <c r="FI374" s="704"/>
      <c r="FJ374" s="704"/>
      <c r="FK374" s="1035"/>
      <c r="FL374" s="704"/>
      <c r="FM374" s="704"/>
      <c r="FN374" s="704"/>
      <c r="FO374" s="704"/>
      <c r="FP374" s="704"/>
      <c r="FQ374" s="704"/>
      <c r="FR374" s="704"/>
      <c r="FS374" s="704"/>
      <c r="FT374" s="704"/>
      <c r="FU374" s="704"/>
      <c r="FV374" s="704"/>
      <c r="FW374" s="704"/>
      <c r="FX374" s="704"/>
      <c r="FY374" s="704"/>
      <c r="FZ374" s="704"/>
      <c r="GA374" s="704"/>
      <c r="GB374" s="704"/>
      <c r="GC374" s="704"/>
      <c r="GD374" s="704"/>
      <c r="GE374" s="704"/>
      <c r="GF374" s="704"/>
      <c r="GG374" s="704"/>
      <c r="GH374" s="704"/>
      <c r="GI374" s="704"/>
      <c r="GJ374" s="704"/>
      <c r="GK374" s="704"/>
      <c r="GL374" s="704"/>
      <c r="GM374" s="704"/>
      <c r="GN374" s="704"/>
      <c r="GO374" s="704"/>
      <c r="GP374" s="704"/>
      <c r="GQ374" s="704"/>
      <c r="GR374" s="704"/>
      <c r="GS374" s="704"/>
      <c r="GT374" s="704"/>
      <c r="GU374" s="704"/>
      <c r="GV374" s="706"/>
      <c r="GW374" s="706"/>
      <c r="GX374" s="706"/>
      <c r="GY374" s="706"/>
      <c r="GZ374" s="706"/>
      <c r="HA374" s="706"/>
      <c r="HB374" s="706"/>
      <c r="HC374" s="706"/>
      <c r="HD374" s="706"/>
      <c r="HE374" s="706"/>
      <c r="HF374" s="706"/>
      <c r="HG374" s="706"/>
      <c r="HH374" s="706"/>
      <c r="HI374" s="706"/>
      <c r="HJ374" s="706"/>
      <c r="HK374" s="706"/>
      <c r="HL374" s="706"/>
      <c r="HM374" s="706"/>
      <c r="HN374" s="706"/>
      <c r="HO374" s="706"/>
      <c r="HP374" s="706"/>
      <c r="HQ374" s="706"/>
      <c r="HR374" s="706"/>
      <c r="HV374" s="706"/>
      <c r="HW374" s="706"/>
      <c r="HX374" s="706"/>
      <c r="HY374" s="706"/>
      <c r="HZ374" s="706"/>
      <c r="IA374" s="706"/>
      <c r="IB374" s="706"/>
      <c r="IC374" s="706"/>
      <c r="IE374" s="706"/>
      <c r="IF374" s="706"/>
      <c r="IG374" s="706"/>
      <c r="IH374" s="706"/>
      <c r="II374" s="706"/>
    </row>
    <row r="375" spans="1:243" s="706" customFormat="1" ht="27" customHeight="1" x14ac:dyDescent="0.25">
      <c r="A375" s="1122">
        <v>153</v>
      </c>
      <c r="B375" s="694" t="s">
        <v>1390</v>
      </c>
      <c r="C375" s="696">
        <v>249</v>
      </c>
      <c r="D375" s="697">
        <v>536</v>
      </c>
      <c r="E375" s="707">
        <v>1</v>
      </c>
      <c r="F375" s="696" t="s">
        <v>1123</v>
      </c>
      <c r="G375" s="696" t="s">
        <v>1464</v>
      </c>
      <c r="H375" s="767" t="s">
        <v>1112</v>
      </c>
      <c r="I375" s="752" t="s">
        <v>1113</v>
      </c>
      <c r="J375" s="761" t="s">
        <v>1135</v>
      </c>
      <c r="K375" s="753" t="s">
        <v>1115</v>
      </c>
      <c r="L375" s="753" t="s">
        <v>1116</v>
      </c>
      <c r="M375" s="753" t="s">
        <v>1199</v>
      </c>
      <c r="N375" s="764" t="s">
        <v>1359</v>
      </c>
      <c r="O375" s="753" t="s">
        <v>1359</v>
      </c>
      <c r="P375" s="753" t="s">
        <v>1394</v>
      </c>
      <c r="Q375" s="765" t="s">
        <v>1120</v>
      </c>
      <c r="R375" s="765" t="s">
        <v>1120</v>
      </c>
      <c r="S375" s="755">
        <v>2</v>
      </c>
      <c r="T375" s="769">
        <v>2.1</v>
      </c>
      <c r="U375" s="771">
        <v>41699</v>
      </c>
      <c r="V375" s="772">
        <v>41791</v>
      </c>
      <c r="W375" s="874">
        <v>20</v>
      </c>
      <c r="X375" s="1081">
        <v>1000000</v>
      </c>
      <c r="Y375" s="1081"/>
      <c r="Z375" s="1081">
        <f t="shared" si="52"/>
        <v>1000000</v>
      </c>
      <c r="AA375" s="868"/>
      <c r="AB375" s="868"/>
      <c r="AC375" s="868"/>
      <c r="AD375" s="868">
        <v>250000</v>
      </c>
      <c r="AE375" s="868">
        <v>250000</v>
      </c>
      <c r="AF375" s="868">
        <v>250000</v>
      </c>
      <c r="AG375" s="868">
        <v>250000</v>
      </c>
      <c r="AH375" s="868"/>
      <c r="AI375" s="868"/>
      <c r="AJ375" s="868"/>
      <c r="AK375" s="868"/>
      <c r="AL375" s="868"/>
      <c r="AM375" s="868">
        <f t="shared" si="53"/>
        <v>1000000</v>
      </c>
      <c r="AN375" s="868">
        <f t="shared" si="54"/>
        <v>0</v>
      </c>
      <c r="AO375" s="915">
        <v>0</v>
      </c>
      <c r="AP375" s="868"/>
      <c r="AQ375" s="704"/>
      <c r="AR375" s="704"/>
      <c r="AS375" s="704"/>
      <c r="AT375" s="704"/>
      <c r="AU375" s="704"/>
      <c r="AV375" s="704"/>
      <c r="AW375" s="704"/>
      <c r="AX375" s="704"/>
      <c r="AY375" s="704"/>
      <c r="AZ375" s="704"/>
      <c r="BA375" s="704"/>
      <c r="BB375" s="704"/>
      <c r="BC375" s="704"/>
      <c r="BD375" s="704"/>
      <c r="BE375" s="704"/>
      <c r="BF375" s="704"/>
      <c r="BG375" s="704"/>
      <c r="BH375" s="704"/>
      <c r="BI375" s="704"/>
      <c r="BJ375" s="704"/>
      <c r="BK375" s="704"/>
      <c r="BL375" s="704"/>
      <c r="BM375" s="704"/>
      <c r="BN375" s="704"/>
      <c r="BO375" s="704"/>
      <c r="BP375" s="704"/>
      <c r="BQ375" s="704"/>
      <c r="BR375" s="704"/>
      <c r="BS375" s="704"/>
      <c r="BT375" s="704"/>
      <c r="BU375" s="704"/>
      <c r="BV375" s="704"/>
      <c r="BW375" s="704"/>
      <c r="BX375" s="704"/>
      <c r="BY375" s="704"/>
      <c r="BZ375" s="704"/>
      <c r="CA375" s="704"/>
      <c r="CB375" s="704"/>
      <c r="CC375" s="704"/>
      <c r="CD375" s="704"/>
      <c r="CE375" s="704"/>
      <c r="CF375" s="704"/>
      <c r="CG375" s="704"/>
      <c r="CH375" s="704"/>
      <c r="CI375" s="704"/>
      <c r="CJ375" s="704"/>
      <c r="CK375" s="704"/>
      <c r="CL375" s="704"/>
      <c r="CM375" s="704"/>
      <c r="CN375" s="704"/>
      <c r="CO375" s="704"/>
      <c r="CP375" s="704"/>
      <c r="CQ375" s="704"/>
      <c r="CR375" s="704"/>
      <c r="CS375" s="704"/>
      <c r="CT375" s="704"/>
      <c r="CU375" s="704"/>
      <c r="CV375" s="704"/>
      <c r="CW375" s="704"/>
      <c r="CX375" s="704"/>
      <c r="CY375" s="704"/>
      <c r="CZ375" s="704"/>
      <c r="DA375" s="704"/>
      <c r="DB375" s="704"/>
      <c r="DC375" s="704"/>
      <c r="DD375" s="704"/>
      <c r="DE375" s="704"/>
      <c r="DF375" s="704"/>
      <c r="DG375" s="704"/>
      <c r="DH375" s="704"/>
      <c r="DI375" s="704"/>
      <c r="DJ375" s="704"/>
      <c r="DK375" s="704"/>
      <c r="DL375" s="704"/>
      <c r="DM375" s="704"/>
      <c r="DN375" s="704"/>
      <c r="DO375" s="704"/>
      <c r="DP375" s="704"/>
      <c r="DQ375" s="704"/>
      <c r="DR375" s="704"/>
      <c r="DS375" s="704"/>
      <c r="DT375" s="704"/>
      <c r="DU375" s="704"/>
      <c r="DV375" s="704"/>
      <c r="DW375" s="704"/>
      <c r="DX375" s="704"/>
      <c r="DY375" s="704"/>
      <c r="DZ375" s="704"/>
      <c r="EA375" s="704"/>
      <c r="EB375" s="704"/>
      <c r="EC375" s="704"/>
      <c r="ED375" s="704"/>
      <c r="EE375" s="704"/>
      <c r="EF375" s="704"/>
      <c r="EG375" s="704"/>
      <c r="EH375" s="704"/>
      <c r="EI375" s="704"/>
      <c r="EJ375" s="704"/>
      <c r="EK375" s="704"/>
      <c r="EL375" s="704"/>
      <c r="EM375" s="704"/>
      <c r="EN375" s="704"/>
      <c r="EO375" s="704"/>
      <c r="EP375" s="704"/>
      <c r="EQ375" s="704"/>
      <c r="ER375" s="704"/>
      <c r="ES375" s="704"/>
      <c r="ET375" s="704"/>
      <c r="EU375" s="704"/>
      <c r="EV375" s="704"/>
      <c r="EW375" s="704"/>
      <c r="EX375" s="704"/>
      <c r="EY375" s="704"/>
      <c r="EZ375" s="704"/>
      <c r="FA375" s="704"/>
      <c r="FB375" s="704"/>
      <c r="FC375" s="704"/>
      <c r="FD375" s="704"/>
      <c r="FE375" s="704"/>
      <c r="FF375" s="704"/>
      <c r="FG375" s="704"/>
      <c r="FH375" s="704"/>
      <c r="FJ375" s="704"/>
      <c r="FK375" s="1035"/>
      <c r="GM375" s="704"/>
      <c r="GN375" s="704"/>
      <c r="GO375" s="704"/>
      <c r="GP375" s="704"/>
      <c r="GQ375" s="704"/>
      <c r="GR375" s="704"/>
      <c r="GS375" s="704"/>
      <c r="GT375" s="704"/>
      <c r="GU375" s="704"/>
      <c r="HQ375" s="704"/>
      <c r="HR375" s="704"/>
      <c r="HS375" s="1034"/>
      <c r="HT375" s="1034"/>
      <c r="HU375" s="1034"/>
      <c r="ID375" s="1034"/>
    </row>
    <row r="376" spans="1:243" s="706" customFormat="1" ht="27" customHeight="1" x14ac:dyDescent="0.25">
      <c r="A376" s="691">
        <v>154</v>
      </c>
      <c r="B376" s="694" t="s">
        <v>1390</v>
      </c>
      <c r="C376" s="696">
        <v>249</v>
      </c>
      <c r="D376" s="697">
        <v>544</v>
      </c>
      <c r="E376" s="707">
        <v>1</v>
      </c>
      <c r="F376" s="696" t="s">
        <v>1125</v>
      </c>
      <c r="G376" s="696" t="s">
        <v>1126</v>
      </c>
      <c r="H376" s="767" t="s">
        <v>1112</v>
      </c>
      <c r="I376" s="752" t="s">
        <v>1113</v>
      </c>
      <c r="J376" s="761" t="s">
        <v>1135</v>
      </c>
      <c r="K376" s="753" t="s">
        <v>1115</v>
      </c>
      <c r="L376" s="753" t="s">
        <v>1116</v>
      </c>
      <c r="M376" s="753" t="s">
        <v>1199</v>
      </c>
      <c r="N376" s="764" t="s">
        <v>1359</v>
      </c>
      <c r="O376" s="753" t="s">
        <v>1359</v>
      </c>
      <c r="P376" s="753" t="s">
        <v>1394</v>
      </c>
      <c r="Q376" s="765" t="s">
        <v>1120</v>
      </c>
      <c r="R376" s="765" t="s">
        <v>1120</v>
      </c>
      <c r="S376" s="755">
        <v>2</v>
      </c>
      <c r="T376" s="769">
        <v>2.1</v>
      </c>
      <c r="U376" s="771">
        <v>41699</v>
      </c>
      <c r="V376" s="772">
        <v>41791</v>
      </c>
      <c r="W376" s="701">
        <v>7</v>
      </c>
      <c r="X376" s="1081">
        <v>25000</v>
      </c>
      <c r="Y376" s="1092"/>
      <c r="Z376" s="1081">
        <f t="shared" si="52"/>
        <v>25000</v>
      </c>
      <c r="AA376" s="868"/>
      <c r="AB376" s="868"/>
      <c r="AC376" s="868"/>
      <c r="AD376" s="868"/>
      <c r="AE376" s="868"/>
      <c r="AF376" s="868"/>
      <c r="AG376" s="868">
        <v>15000</v>
      </c>
      <c r="AH376" s="868">
        <v>10000</v>
      </c>
      <c r="AI376" s="868"/>
      <c r="AJ376" s="868"/>
      <c r="AK376" s="868"/>
      <c r="AL376" s="868"/>
      <c r="AM376" s="868">
        <f t="shared" si="53"/>
        <v>25000</v>
      </c>
      <c r="AN376" s="868">
        <f t="shared" si="54"/>
        <v>0</v>
      </c>
      <c r="AO376" s="915"/>
      <c r="AP376" s="868"/>
      <c r="EC376" s="704"/>
      <c r="ED376" s="704"/>
      <c r="EE376" s="704"/>
      <c r="EF376" s="704"/>
      <c r="EG376" s="704"/>
      <c r="EH376" s="704"/>
      <c r="EI376" s="704"/>
      <c r="EJ376" s="704"/>
      <c r="EK376" s="704"/>
      <c r="EL376" s="704"/>
      <c r="EM376" s="704"/>
      <c r="EN376" s="704"/>
      <c r="EO376" s="704"/>
      <c r="EP376" s="704"/>
      <c r="EQ376" s="704"/>
      <c r="ER376" s="704"/>
      <c r="ES376" s="704"/>
      <c r="ET376" s="704"/>
      <c r="EU376" s="704"/>
      <c r="EV376" s="704"/>
      <c r="EW376" s="704"/>
      <c r="EX376" s="704"/>
      <c r="EY376" s="704"/>
      <c r="EZ376" s="704"/>
      <c r="FA376" s="704"/>
      <c r="FB376" s="704"/>
      <c r="FC376" s="704"/>
      <c r="FD376" s="704"/>
      <c r="FE376" s="704"/>
      <c r="FF376" s="704"/>
      <c r="FG376" s="704"/>
      <c r="FH376" s="704"/>
      <c r="FI376" s="704"/>
      <c r="FJ376" s="704"/>
      <c r="FK376" s="1035"/>
      <c r="GM376" s="704"/>
      <c r="GN376" s="704"/>
      <c r="GO376" s="704"/>
      <c r="GP376" s="704"/>
      <c r="GQ376" s="704"/>
      <c r="GR376" s="704"/>
      <c r="GS376" s="704"/>
      <c r="GT376" s="704"/>
      <c r="GU376" s="704"/>
      <c r="HQ376" s="704"/>
      <c r="HR376" s="704"/>
      <c r="HS376" s="1034"/>
      <c r="HT376" s="1034"/>
      <c r="HU376" s="1034"/>
      <c r="HV376" s="1034"/>
      <c r="HW376" s="1034"/>
      <c r="HX376" s="1034"/>
      <c r="HY376" s="1034"/>
      <c r="HZ376" s="1034"/>
      <c r="IA376" s="1034"/>
      <c r="IB376" s="1034"/>
      <c r="IC376" s="1034"/>
      <c r="ID376" s="1034"/>
    </row>
    <row r="377" spans="1:243" s="706" customFormat="1" ht="27" customHeight="1" x14ac:dyDescent="0.25">
      <c r="A377" s="691">
        <v>155</v>
      </c>
      <c r="B377" s="694" t="s">
        <v>1390</v>
      </c>
      <c r="C377" s="696">
        <v>249</v>
      </c>
      <c r="D377" s="697">
        <v>584</v>
      </c>
      <c r="E377" s="707">
        <v>1</v>
      </c>
      <c r="F377" s="696" t="s">
        <v>1405</v>
      </c>
      <c r="G377" s="696" t="s">
        <v>1465</v>
      </c>
      <c r="H377" s="767" t="s">
        <v>1112</v>
      </c>
      <c r="I377" s="752" t="s">
        <v>1113</v>
      </c>
      <c r="J377" s="761" t="s">
        <v>1135</v>
      </c>
      <c r="K377" s="753" t="s">
        <v>1115</v>
      </c>
      <c r="L377" s="753" t="s">
        <v>1116</v>
      </c>
      <c r="M377" s="753" t="s">
        <v>1199</v>
      </c>
      <c r="N377" s="764" t="s">
        <v>1359</v>
      </c>
      <c r="O377" s="753" t="s">
        <v>1359</v>
      </c>
      <c r="P377" s="753" t="s">
        <v>1394</v>
      </c>
      <c r="Q377" s="753" t="s">
        <v>1120</v>
      </c>
      <c r="R377" s="753" t="s">
        <v>1120</v>
      </c>
      <c r="S377" s="755">
        <v>2</v>
      </c>
      <c r="T377" s="763">
        <v>2.1</v>
      </c>
      <c r="U377" s="772">
        <v>41091</v>
      </c>
      <c r="V377" s="771">
        <v>42156</v>
      </c>
      <c r="W377" s="874">
        <v>20</v>
      </c>
      <c r="X377" s="1081">
        <v>0</v>
      </c>
      <c r="Y377" s="1082">
        <v>1198400</v>
      </c>
      <c r="Z377" s="1081">
        <f t="shared" si="52"/>
        <v>1198400</v>
      </c>
      <c r="AA377" s="868"/>
      <c r="AB377" s="868"/>
      <c r="AC377" s="868">
        <v>250000</v>
      </c>
      <c r="AD377" s="868">
        <v>250000</v>
      </c>
      <c r="AE377" s="868">
        <v>250000</v>
      </c>
      <c r="AF377" s="868">
        <v>250000</v>
      </c>
      <c r="AG377" s="868">
        <v>198400</v>
      </c>
      <c r="AH377" s="868"/>
      <c r="AI377" s="868"/>
      <c r="AJ377" s="868"/>
      <c r="AK377" s="868"/>
      <c r="AL377" s="868"/>
      <c r="AM377" s="868">
        <f t="shared" si="53"/>
        <v>1198400</v>
      </c>
      <c r="AN377" s="868">
        <f t="shared" si="54"/>
        <v>0</v>
      </c>
      <c r="AO377" s="868"/>
      <c r="AP377" s="868"/>
      <c r="AQ377" s="704"/>
      <c r="AR377" s="704"/>
      <c r="AS377" s="704"/>
      <c r="AT377" s="704"/>
      <c r="AU377" s="704"/>
      <c r="AV377" s="704"/>
      <c r="AW377" s="704"/>
      <c r="AX377" s="704"/>
      <c r="AY377" s="704"/>
      <c r="AZ377" s="704"/>
      <c r="BA377" s="704"/>
      <c r="BB377" s="704"/>
      <c r="BC377" s="704"/>
      <c r="BD377" s="704"/>
      <c r="BE377" s="704"/>
      <c r="BF377" s="704"/>
      <c r="BG377" s="704"/>
      <c r="BH377" s="704"/>
      <c r="BI377" s="704"/>
      <c r="BJ377" s="704"/>
      <c r="BK377" s="704"/>
      <c r="BL377" s="704"/>
      <c r="BM377" s="704"/>
      <c r="BN377" s="704"/>
      <c r="BO377" s="704"/>
      <c r="BP377" s="704"/>
      <c r="BQ377" s="704"/>
      <c r="BR377" s="704"/>
      <c r="BS377" s="704"/>
      <c r="BT377" s="704"/>
      <c r="BU377" s="704"/>
      <c r="BV377" s="704"/>
      <c r="BW377" s="704"/>
      <c r="BX377" s="704"/>
      <c r="BY377" s="704"/>
      <c r="BZ377" s="704"/>
      <c r="CA377" s="704"/>
      <c r="CB377" s="704"/>
      <c r="CC377" s="704"/>
      <c r="CD377" s="704"/>
      <c r="CE377" s="704"/>
      <c r="CF377" s="704"/>
      <c r="CG377" s="704"/>
      <c r="CH377" s="704"/>
      <c r="CI377" s="704"/>
      <c r="CJ377" s="704"/>
      <c r="CK377" s="704"/>
      <c r="CL377" s="704"/>
      <c r="CM377" s="704"/>
      <c r="CN377" s="704"/>
      <c r="CO377" s="704"/>
      <c r="CP377" s="704"/>
      <c r="CQ377" s="704"/>
      <c r="CR377" s="704"/>
      <c r="CS377" s="704"/>
      <c r="CT377" s="704"/>
      <c r="CU377" s="704"/>
      <c r="CV377" s="704"/>
      <c r="CW377" s="704"/>
      <c r="CX377" s="704"/>
      <c r="CY377" s="704"/>
      <c r="CZ377" s="704"/>
      <c r="DA377" s="704"/>
      <c r="DB377" s="704"/>
      <c r="DC377" s="704"/>
      <c r="DD377" s="704"/>
      <c r="DE377" s="704"/>
      <c r="DF377" s="704"/>
      <c r="DG377" s="704"/>
      <c r="DH377" s="704"/>
      <c r="DI377" s="704"/>
      <c r="DJ377" s="704"/>
      <c r="DK377" s="704"/>
      <c r="DL377" s="704"/>
      <c r="DM377" s="704"/>
      <c r="DN377" s="704"/>
      <c r="DO377" s="704"/>
      <c r="DP377" s="704"/>
      <c r="DQ377" s="704"/>
      <c r="DR377" s="704"/>
      <c r="DS377" s="704"/>
      <c r="DT377" s="704"/>
      <c r="DU377" s="704"/>
      <c r="DV377" s="704"/>
      <c r="DW377" s="704"/>
      <c r="DX377" s="704"/>
      <c r="DY377" s="704"/>
      <c r="DZ377" s="704"/>
      <c r="EA377" s="704"/>
      <c r="EB377" s="704"/>
      <c r="EC377" s="704"/>
      <c r="ED377" s="704"/>
      <c r="EE377" s="704"/>
      <c r="EF377" s="704"/>
      <c r="EG377" s="704"/>
      <c r="EH377" s="704"/>
      <c r="EI377" s="704"/>
      <c r="EJ377" s="704"/>
      <c r="EK377" s="704"/>
      <c r="EL377" s="704"/>
      <c r="EM377" s="704"/>
      <c r="EN377" s="704"/>
      <c r="EO377" s="704"/>
      <c r="EP377" s="704"/>
      <c r="EQ377" s="704"/>
      <c r="ER377" s="704"/>
      <c r="ES377" s="704"/>
      <c r="ET377" s="704"/>
      <c r="EU377" s="704"/>
      <c r="EV377" s="704"/>
      <c r="EW377" s="704"/>
      <c r="EX377" s="704"/>
      <c r="EY377" s="704"/>
      <c r="EZ377" s="704"/>
      <c r="FA377" s="704"/>
      <c r="FB377" s="704"/>
      <c r="FC377" s="704"/>
      <c r="FD377" s="704"/>
      <c r="FE377" s="704"/>
      <c r="FF377" s="704"/>
      <c r="FG377" s="704"/>
      <c r="FH377" s="704"/>
      <c r="FJ377" s="704"/>
      <c r="FK377" s="1034"/>
      <c r="FL377" s="1034"/>
      <c r="FM377" s="1034"/>
      <c r="FN377" s="1034"/>
      <c r="FO377" s="1034"/>
      <c r="FP377" s="1034"/>
      <c r="FQ377" s="1034"/>
      <c r="FR377" s="1034"/>
      <c r="FS377" s="1034"/>
      <c r="FT377" s="1034"/>
      <c r="FU377" s="1034"/>
      <c r="FV377" s="1034"/>
      <c r="FW377" s="1034"/>
      <c r="FX377" s="1034"/>
      <c r="FY377" s="1034"/>
      <c r="FZ377" s="1034"/>
      <c r="GA377" s="1034"/>
      <c r="GB377" s="1034"/>
      <c r="GC377" s="1034"/>
      <c r="GD377" s="1034"/>
      <c r="GE377" s="1034"/>
      <c r="GF377" s="1034"/>
      <c r="GG377" s="1034"/>
      <c r="GH377" s="1034"/>
      <c r="GI377" s="1034"/>
      <c r="HS377" s="1034"/>
      <c r="HT377" s="1034"/>
      <c r="HU377" s="1034"/>
      <c r="HV377" s="1034"/>
      <c r="HW377" s="1034"/>
      <c r="HX377" s="1034"/>
      <c r="HY377" s="1034"/>
      <c r="HZ377" s="1034"/>
      <c r="IA377" s="1034"/>
      <c r="IB377" s="1034"/>
      <c r="IC377" s="1034"/>
      <c r="ID377" s="1034"/>
    </row>
    <row r="378" spans="1:243" s="706" customFormat="1" ht="27" customHeight="1" x14ac:dyDescent="0.25">
      <c r="A378" s="691">
        <v>285</v>
      </c>
      <c r="B378" s="694" t="s">
        <v>1390</v>
      </c>
      <c r="C378" s="696">
        <v>249</v>
      </c>
      <c r="D378" s="697">
        <v>636</v>
      </c>
      <c r="E378" s="707" t="s">
        <v>1122</v>
      </c>
      <c r="F378" s="696" t="s">
        <v>1123</v>
      </c>
      <c r="G378" s="696" t="s">
        <v>1464</v>
      </c>
      <c r="H378" s="767" t="s">
        <v>1127</v>
      </c>
      <c r="I378" s="752" t="s">
        <v>1113</v>
      </c>
      <c r="J378" s="761" t="s">
        <v>1135</v>
      </c>
      <c r="K378" s="753" t="s">
        <v>1115</v>
      </c>
      <c r="L378" s="753" t="s">
        <v>1116</v>
      </c>
      <c r="M378" s="753" t="s">
        <v>1199</v>
      </c>
      <c r="N378" s="764" t="s">
        <v>1359</v>
      </c>
      <c r="O378" s="753" t="s">
        <v>1359</v>
      </c>
      <c r="P378" s="753" t="s">
        <v>1394</v>
      </c>
      <c r="Q378" s="753" t="s">
        <v>1120</v>
      </c>
      <c r="R378" s="753" t="s">
        <v>1120</v>
      </c>
      <c r="S378" s="755">
        <v>2</v>
      </c>
      <c r="T378" s="763">
        <v>2.1</v>
      </c>
      <c r="U378" s="771">
        <v>41456</v>
      </c>
      <c r="V378" s="772">
        <v>41791</v>
      </c>
      <c r="W378" s="874">
        <v>10</v>
      </c>
      <c r="X378" s="1081"/>
      <c r="Y378" s="1081"/>
      <c r="Z378" s="1081">
        <f t="shared" si="52"/>
        <v>0</v>
      </c>
      <c r="AA378" s="868"/>
      <c r="AB378" s="868"/>
      <c r="AC378" s="868"/>
      <c r="AD378" s="868"/>
      <c r="AE378" s="868"/>
      <c r="AF378" s="868"/>
      <c r="AG378" s="868"/>
      <c r="AH378" s="868"/>
      <c r="AI378" s="868"/>
      <c r="AJ378" s="868"/>
      <c r="AK378" s="868"/>
      <c r="AL378" s="868"/>
      <c r="AM378" s="868">
        <f t="shared" si="53"/>
        <v>0</v>
      </c>
      <c r="AN378" s="868">
        <f t="shared" si="54"/>
        <v>0</v>
      </c>
      <c r="AO378" s="915">
        <v>1000000</v>
      </c>
      <c r="AP378" s="868"/>
      <c r="AQ378" s="704"/>
      <c r="AR378" s="704"/>
      <c r="AS378" s="704"/>
      <c r="AT378" s="704"/>
      <c r="AU378" s="704"/>
      <c r="AV378" s="704"/>
      <c r="AW378" s="704"/>
      <c r="AX378" s="704"/>
      <c r="AY378" s="704"/>
      <c r="AZ378" s="704"/>
      <c r="BA378" s="704"/>
      <c r="BB378" s="704"/>
      <c r="BC378" s="704"/>
      <c r="BD378" s="704"/>
      <c r="BE378" s="704"/>
      <c r="BF378" s="704"/>
      <c r="BG378" s="704"/>
      <c r="BH378" s="704"/>
      <c r="BI378" s="704"/>
      <c r="BJ378" s="704"/>
      <c r="BK378" s="704"/>
      <c r="BL378" s="704"/>
      <c r="BM378" s="704"/>
      <c r="BN378" s="704"/>
      <c r="BO378" s="704"/>
      <c r="BP378" s="704"/>
      <c r="BQ378" s="704"/>
      <c r="BR378" s="704"/>
      <c r="BS378" s="704"/>
      <c r="BT378" s="704"/>
      <c r="BU378" s="704"/>
      <c r="BV378" s="704"/>
      <c r="BW378" s="704"/>
      <c r="BX378" s="704"/>
      <c r="BY378" s="704"/>
      <c r="BZ378" s="704"/>
      <c r="CA378" s="704"/>
      <c r="CB378" s="704"/>
      <c r="CC378" s="704"/>
      <c r="CD378" s="704"/>
      <c r="CE378" s="704"/>
      <c r="CF378" s="704"/>
      <c r="CG378" s="704"/>
      <c r="CH378" s="704"/>
      <c r="CI378" s="704"/>
      <c r="CJ378" s="704"/>
      <c r="CK378" s="704"/>
      <c r="CL378" s="704"/>
      <c r="CM378" s="704"/>
      <c r="CN378" s="704"/>
      <c r="CO378" s="704"/>
      <c r="CP378" s="704"/>
      <c r="CQ378" s="704"/>
      <c r="CR378" s="704"/>
      <c r="CS378" s="704"/>
      <c r="CT378" s="704"/>
      <c r="CU378" s="704"/>
      <c r="CV378" s="704"/>
      <c r="CW378" s="704"/>
      <c r="CX378" s="704"/>
      <c r="CY378" s="704"/>
      <c r="CZ378" s="704"/>
      <c r="DA378" s="704"/>
      <c r="DB378" s="704"/>
      <c r="DC378" s="704"/>
      <c r="DD378" s="704"/>
      <c r="DE378" s="704"/>
      <c r="DF378" s="704"/>
      <c r="DG378" s="704"/>
      <c r="DH378" s="704"/>
      <c r="DI378" s="704"/>
      <c r="DJ378" s="704"/>
      <c r="DK378" s="704"/>
      <c r="DL378" s="704"/>
      <c r="DM378" s="704"/>
      <c r="DN378" s="704"/>
      <c r="DO378" s="704"/>
      <c r="DP378" s="704"/>
      <c r="DQ378" s="704"/>
      <c r="DR378" s="704"/>
      <c r="DS378" s="704"/>
      <c r="DT378" s="704"/>
      <c r="DU378" s="704"/>
      <c r="DV378" s="704"/>
      <c r="DW378" s="704"/>
      <c r="DX378" s="704"/>
      <c r="DY378" s="704"/>
      <c r="DZ378" s="704"/>
      <c r="EA378" s="704"/>
      <c r="EB378" s="704"/>
      <c r="EC378" s="704"/>
      <c r="ED378" s="704"/>
      <c r="EE378" s="704"/>
      <c r="EF378" s="704"/>
      <c r="EG378" s="704"/>
      <c r="EH378" s="704"/>
      <c r="EI378" s="704"/>
      <c r="EJ378" s="704"/>
      <c r="EK378" s="704"/>
      <c r="EL378" s="704"/>
      <c r="EM378" s="704"/>
      <c r="EN378" s="704"/>
      <c r="EO378" s="704"/>
      <c r="EP378" s="704"/>
      <c r="EQ378" s="704"/>
      <c r="ER378" s="704"/>
      <c r="ES378" s="704"/>
      <c r="ET378" s="704"/>
      <c r="EU378" s="704"/>
      <c r="EV378" s="704"/>
      <c r="EW378" s="704"/>
      <c r="EX378" s="704"/>
      <c r="EY378" s="704"/>
      <c r="EZ378" s="704"/>
      <c r="FA378" s="704"/>
      <c r="FB378" s="704"/>
      <c r="FC378" s="704"/>
      <c r="FD378" s="704"/>
      <c r="FE378" s="704"/>
      <c r="FF378" s="704"/>
      <c r="FG378" s="704"/>
      <c r="FH378" s="704"/>
      <c r="FJ378" s="704"/>
      <c r="FK378" s="1035"/>
      <c r="GM378" s="704"/>
      <c r="GN378" s="704"/>
      <c r="GO378" s="704"/>
      <c r="GP378" s="704"/>
      <c r="GQ378" s="704"/>
      <c r="GR378" s="704"/>
      <c r="GS378" s="704"/>
      <c r="GT378" s="704"/>
      <c r="GU378" s="704"/>
      <c r="HQ378" s="704"/>
      <c r="HR378" s="704"/>
      <c r="HV378" s="1034"/>
      <c r="HW378" s="1034"/>
      <c r="HX378" s="1034"/>
      <c r="HY378" s="1034"/>
      <c r="HZ378" s="1034"/>
      <c r="IA378" s="1034"/>
      <c r="IB378" s="1034"/>
      <c r="IC378" s="1034"/>
      <c r="ID378" s="1034"/>
    </row>
    <row r="379" spans="1:243" s="706" customFormat="1" ht="27" customHeight="1" x14ac:dyDescent="0.25">
      <c r="A379" s="691">
        <v>286</v>
      </c>
      <c r="B379" s="694" t="s">
        <v>1390</v>
      </c>
      <c r="C379" s="696">
        <v>249</v>
      </c>
      <c r="D379" s="697">
        <v>684</v>
      </c>
      <c r="E379" s="707">
        <v>1</v>
      </c>
      <c r="F379" s="696" t="s">
        <v>1405</v>
      </c>
      <c r="G379" s="696" t="s">
        <v>1465</v>
      </c>
      <c r="H379" s="767" t="s">
        <v>1127</v>
      </c>
      <c r="I379" s="752" t="s">
        <v>1113</v>
      </c>
      <c r="J379" s="761" t="s">
        <v>1135</v>
      </c>
      <c r="K379" s="753" t="s">
        <v>1115</v>
      </c>
      <c r="L379" s="753" t="s">
        <v>1116</v>
      </c>
      <c r="M379" s="753" t="s">
        <v>1199</v>
      </c>
      <c r="N379" s="764" t="s">
        <v>1359</v>
      </c>
      <c r="O379" s="753" t="s">
        <v>1359</v>
      </c>
      <c r="P379" s="753" t="s">
        <v>1394</v>
      </c>
      <c r="Q379" s="753" t="s">
        <v>1120</v>
      </c>
      <c r="R379" s="753" t="s">
        <v>1120</v>
      </c>
      <c r="S379" s="755">
        <v>2</v>
      </c>
      <c r="T379" s="763">
        <v>2.1</v>
      </c>
      <c r="U379" s="771">
        <v>41456</v>
      </c>
      <c r="V379" s="772">
        <v>41791</v>
      </c>
      <c r="W379" s="874">
        <v>20</v>
      </c>
      <c r="X379" s="1081">
        <v>700000</v>
      </c>
      <c r="Y379" s="1082"/>
      <c r="Z379" s="1081">
        <f t="shared" si="52"/>
        <v>700000</v>
      </c>
      <c r="AA379" s="868"/>
      <c r="AB379" s="868"/>
      <c r="AC379" s="868">
        <v>250000</v>
      </c>
      <c r="AD379" s="868">
        <v>250000</v>
      </c>
      <c r="AE379" s="868">
        <v>200000</v>
      </c>
      <c r="AF379" s="868"/>
      <c r="AG379" s="868"/>
      <c r="AH379" s="868"/>
      <c r="AI379" s="868"/>
      <c r="AJ379" s="868"/>
      <c r="AK379" s="868"/>
      <c r="AL379" s="868"/>
      <c r="AM379" s="868">
        <f t="shared" si="53"/>
        <v>700000</v>
      </c>
      <c r="AN379" s="868">
        <f t="shared" si="54"/>
        <v>0</v>
      </c>
      <c r="AO379" s="868"/>
      <c r="AP379" s="868"/>
      <c r="AQ379" s="704"/>
      <c r="AR379" s="704"/>
      <c r="AS379" s="704"/>
      <c r="AT379" s="704"/>
      <c r="AU379" s="704"/>
      <c r="AV379" s="704"/>
      <c r="AW379" s="704"/>
      <c r="AX379" s="704"/>
      <c r="AY379" s="704"/>
      <c r="AZ379" s="704"/>
      <c r="BA379" s="704"/>
      <c r="BB379" s="704"/>
      <c r="BC379" s="704"/>
      <c r="BD379" s="704"/>
      <c r="BE379" s="704"/>
      <c r="BF379" s="704"/>
      <c r="BG379" s="704"/>
      <c r="BH379" s="704"/>
      <c r="BI379" s="704"/>
      <c r="BJ379" s="704"/>
      <c r="BK379" s="704"/>
      <c r="BL379" s="704"/>
      <c r="BM379" s="704"/>
      <c r="BN379" s="704"/>
      <c r="BO379" s="704"/>
      <c r="BP379" s="704"/>
      <c r="BQ379" s="704"/>
      <c r="BR379" s="704"/>
      <c r="BS379" s="704"/>
      <c r="BT379" s="704"/>
      <c r="BU379" s="704"/>
      <c r="BV379" s="704"/>
      <c r="BW379" s="704"/>
      <c r="BX379" s="704"/>
      <c r="BY379" s="704"/>
      <c r="BZ379" s="704"/>
      <c r="CA379" s="704"/>
      <c r="CB379" s="704"/>
      <c r="CC379" s="704"/>
      <c r="CD379" s="704"/>
      <c r="CE379" s="704"/>
      <c r="CF379" s="704"/>
      <c r="CG379" s="704"/>
      <c r="CH379" s="704"/>
      <c r="CI379" s="704"/>
      <c r="CJ379" s="704"/>
      <c r="CK379" s="704"/>
      <c r="CL379" s="704"/>
      <c r="CM379" s="704"/>
      <c r="CN379" s="704"/>
      <c r="CO379" s="704"/>
      <c r="CP379" s="704"/>
      <c r="CQ379" s="704"/>
      <c r="CR379" s="704"/>
      <c r="CS379" s="704"/>
      <c r="CT379" s="704"/>
      <c r="CU379" s="704"/>
      <c r="CV379" s="704"/>
      <c r="CW379" s="704"/>
      <c r="CX379" s="704"/>
      <c r="CY379" s="704"/>
      <c r="CZ379" s="704"/>
      <c r="DA379" s="704"/>
      <c r="DB379" s="704"/>
      <c r="DC379" s="704"/>
      <c r="DD379" s="704"/>
      <c r="DE379" s="704"/>
      <c r="DF379" s="704"/>
      <c r="DG379" s="704"/>
      <c r="DH379" s="704"/>
      <c r="DI379" s="704"/>
      <c r="DJ379" s="704"/>
      <c r="DK379" s="704"/>
      <c r="DL379" s="704"/>
      <c r="DM379" s="704"/>
      <c r="DN379" s="704"/>
      <c r="DO379" s="704"/>
      <c r="DP379" s="704"/>
      <c r="DQ379" s="704"/>
      <c r="DR379" s="704"/>
      <c r="DS379" s="704"/>
      <c r="DT379" s="704"/>
      <c r="DU379" s="704"/>
      <c r="DV379" s="704"/>
      <c r="DW379" s="704"/>
      <c r="DX379" s="704"/>
      <c r="DY379" s="704"/>
      <c r="DZ379" s="704"/>
      <c r="EA379" s="704"/>
      <c r="EB379" s="704"/>
      <c r="EC379" s="704"/>
      <c r="ED379" s="704"/>
      <c r="EE379" s="704"/>
      <c r="EF379" s="704"/>
      <c r="EG379" s="704"/>
      <c r="EH379" s="704"/>
      <c r="EI379" s="704"/>
      <c r="EJ379" s="704"/>
      <c r="EK379" s="704"/>
      <c r="EL379" s="704"/>
      <c r="EM379" s="704"/>
      <c r="EN379" s="704"/>
      <c r="EO379" s="704"/>
      <c r="EP379" s="704"/>
      <c r="EQ379" s="704"/>
      <c r="ER379" s="704"/>
      <c r="ES379" s="704"/>
      <c r="ET379" s="704"/>
      <c r="EU379" s="704"/>
      <c r="EV379" s="704"/>
      <c r="EW379" s="704"/>
      <c r="EX379" s="704"/>
      <c r="EY379" s="704"/>
      <c r="EZ379" s="704"/>
      <c r="FA379" s="704"/>
      <c r="FB379" s="704"/>
      <c r="FC379" s="704"/>
      <c r="FD379" s="704"/>
      <c r="FE379" s="704"/>
      <c r="FF379" s="704"/>
      <c r="FG379" s="704"/>
      <c r="FH379" s="704"/>
      <c r="FJ379" s="704"/>
      <c r="FK379" s="1034"/>
      <c r="FL379" s="1034"/>
      <c r="FM379" s="1034"/>
      <c r="FN379" s="1034"/>
      <c r="FO379" s="1034"/>
      <c r="FP379" s="1034"/>
      <c r="FQ379" s="1034"/>
      <c r="FR379" s="1034"/>
      <c r="FS379" s="1034"/>
      <c r="FT379" s="1034"/>
      <c r="FU379" s="1034"/>
      <c r="FV379" s="1034"/>
      <c r="FW379" s="1034"/>
      <c r="FX379" s="1034"/>
      <c r="FY379" s="1034"/>
      <c r="FZ379" s="1034"/>
      <c r="GA379" s="1034"/>
      <c r="GB379" s="1034"/>
      <c r="GC379" s="1034"/>
      <c r="GD379" s="1034"/>
      <c r="GE379" s="1034"/>
      <c r="GF379" s="1034"/>
      <c r="GG379" s="1034"/>
      <c r="GH379" s="1034"/>
      <c r="GI379" s="1034"/>
      <c r="HV379" s="1034"/>
      <c r="HW379" s="1034"/>
      <c r="HX379" s="1034"/>
      <c r="HY379" s="1034"/>
      <c r="HZ379" s="1034"/>
      <c r="IA379" s="1034"/>
      <c r="IB379" s="1034"/>
      <c r="IC379" s="1034"/>
      <c r="ID379" s="1034"/>
      <c r="IE379" s="1034"/>
      <c r="IF379" s="1034"/>
      <c r="IG379" s="1034"/>
      <c r="IH379" s="1034"/>
      <c r="II379" s="1034"/>
    </row>
    <row r="380" spans="1:243" s="706" customFormat="1" ht="27" customHeight="1" x14ac:dyDescent="0.25">
      <c r="A380" s="691">
        <v>312</v>
      </c>
      <c r="B380" s="694" t="s">
        <v>1390</v>
      </c>
      <c r="C380" s="696">
        <v>260</v>
      </c>
      <c r="D380" s="697">
        <v>632</v>
      </c>
      <c r="E380" s="697">
        <v>5</v>
      </c>
      <c r="F380" s="696" t="s">
        <v>1121</v>
      </c>
      <c r="G380" s="1054" t="s">
        <v>1411</v>
      </c>
      <c r="H380" s="767" t="s">
        <v>1127</v>
      </c>
      <c r="I380" s="767" t="s">
        <v>1113</v>
      </c>
      <c r="J380" s="761" t="s">
        <v>1135</v>
      </c>
      <c r="K380" s="761" t="s">
        <v>1115</v>
      </c>
      <c r="L380" s="761" t="s">
        <v>1116</v>
      </c>
      <c r="M380" s="753" t="s">
        <v>1199</v>
      </c>
      <c r="N380" s="764" t="s">
        <v>1359</v>
      </c>
      <c r="O380" s="753" t="s">
        <v>1359</v>
      </c>
      <c r="P380" s="753" t="s">
        <v>1394</v>
      </c>
      <c r="Q380" s="753" t="s">
        <v>1412</v>
      </c>
      <c r="R380" s="753" t="s">
        <v>1412</v>
      </c>
      <c r="S380" s="755">
        <v>2</v>
      </c>
      <c r="T380" s="769">
        <v>2.1</v>
      </c>
      <c r="U380" s="771">
        <v>41456</v>
      </c>
      <c r="V380" s="772">
        <v>41791</v>
      </c>
      <c r="W380" s="874">
        <v>20</v>
      </c>
      <c r="X380" s="1081">
        <v>1000000</v>
      </c>
      <c r="Y380" s="1081"/>
      <c r="Z380" s="1081">
        <f t="shared" si="52"/>
        <v>1000000</v>
      </c>
      <c r="AA380" s="868"/>
      <c r="AB380" s="868"/>
      <c r="AC380" s="868"/>
      <c r="AD380" s="868"/>
      <c r="AE380" s="868"/>
      <c r="AF380" s="868"/>
      <c r="AG380" s="868"/>
      <c r="AH380" s="868"/>
      <c r="AI380" s="868"/>
      <c r="AJ380" s="868"/>
      <c r="AK380" s="868">
        <v>500000</v>
      </c>
      <c r="AL380" s="868">
        <v>500000</v>
      </c>
      <c r="AM380" s="868">
        <f t="shared" si="53"/>
        <v>1000000</v>
      </c>
      <c r="AN380" s="868">
        <f t="shared" si="54"/>
        <v>0</v>
      </c>
      <c r="AO380" s="915">
        <v>1000000</v>
      </c>
      <c r="AP380" s="868"/>
      <c r="ED380" s="704"/>
      <c r="EE380" s="704"/>
      <c r="FJ380" s="704"/>
      <c r="FK380" s="1035"/>
      <c r="FL380" s="704"/>
      <c r="FM380" s="704"/>
      <c r="FN380" s="704"/>
      <c r="FO380" s="704"/>
      <c r="FP380" s="704"/>
      <c r="FQ380" s="704"/>
      <c r="FR380" s="704"/>
      <c r="FS380" s="704"/>
      <c r="FT380" s="704"/>
      <c r="FU380" s="704"/>
      <c r="FV380" s="704"/>
      <c r="FW380" s="704"/>
      <c r="FX380" s="704"/>
      <c r="FY380" s="704"/>
      <c r="FZ380" s="704"/>
      <c r="GA380" s="704"/>
      <c r="GB380" s="704"/>
      <c r="GC380" s="704"/>
      <c r="GD380" s="704"/>
      <c r="GE380" s="704"/>
      <c r="GF380" s="704"/>
      <c r="GG380" s="704"/>
      <c r="GH380" s="704"/>
      <c r="GI380" s="704"/>
      <c r="GJ380" s="704"/>
      <c r="GK380" s="704"/>
      <c r="GL380" s="704"/>
      <c r="GM380" s="704"/>
      <c r="GN380" s="704"/>
      <c r="GO380" s="704"/>
      <c r="GP380" s="704"/>
      <c r="GQ380" s="704"/>
      <c r="GR380" s="704"/>
      <c r="GS380" s="704"/>
      <c r="GT380" s="704"/>
      <c r="GU380" s="704"/>
      <c r="HS380" s="1034"/>
      <c r="HT380" s="1034"/>
      <c r="HU380" s="1034"/>
      <c r="HV380" s="1034"/>
      <c r="HW380" s="1034"/>
      <c r="HX380" s="1034"/>
      <c r="HY380" s="1034"/>
      <c r="HZ380" s="1034"/>
      <c r="IA380" s="1034"/>
      <c r="IB380" s="1034"/>
      <c r="IC380" s="1034"/>
      <c r="ID380" s="1034"/>
    </row>
    <row r="381" spans="1:243" s="1034" customFormat="1" ht="27" customHeight="1" x14ac:dyDescent="0.25">
      <c r="A381" s="691">
        <v>313</v>
      </c>
      <c r="B381" s="694" t="s">
        <v>1390</v>
      </c>
      <c r="C381" s="697">
        <v>260</v>
      </c>
      <c r="D381" s="697">
        <v>684</v>
      </c>
      <c r="E381" s="698">
        <v>17</v>
      </c>
      <c r="F381" s="1038" t="s">
        <v>1405</v>
      </c>
      <c r="G381" s="1037" t="s">
        <v>1466</v>
      </c>
      <c r="H381" s="767" t="s">
        <v>1127</v>
      </c>
      <c r="I381" s="752" t="s">
        <v>1113</v>
      </c>
      <c r="J381" s="761" t="s">
        <v>1135</v>
      </c>
      <c r="K381" s="753" t="s">
        <v>1151</v>
      </c>
      <c r="L381" s="753" t="s">
        <v>1116</v>
      </c>
      <c r="M381" s="753" t="s">
        <v>1199</v>
      </c>
      <c r="N381" s="764" t="s">
        <v>1359</v>
      </c>
      <c r="O381" s="753" t="s">
        <v>1359</v>
      </c>
      <c r="P381" s="753" t="s">
        <v>1394</v>
      </c>
      <c r="Q381" s="765">
        <v>13</v>
      </c>
      <c r="R381" s="765" t="s">
        <v>1160</v>
      </c>
      <c r="S381" s="755">
        <v>2</v>
      </c>
      <c r="T381" s="769">
        <v>2.1</v>
      </c>
      <c r="U381" s="771">
        <v>41091</v>
      </c>
      <c r="V381" s="772">
        <v>41426</v>
      </c>
      <c r="W381" s="701">
        <v>20</v>
      </c>
      <c r="X381" s="1081"/>
      <c r="Y381" s="1082">
        <v>125300</v>
      </c>
      <c r="Z381" s="1081">
        <f t="shared" si="52"/>
        <v>125300</v>
      </c>
      <c r="AA381" s="868"/>
      <c r="AB381" s="868"/>
      <c r="AC381" s="868">
        <v>25300</v>
      </c>
      <c r="AD381" s="868">
        <v>50000</v>
      </c>
      <c r="AE381" s="868">
        <v>50000</v>
      </c>
      <c r="AF381" s="868"/>
      <c r="AG381" s="868"/>
      <c r="AH381" s="868"/>
      <c r="AI381" s="868"/>
      <c r="AJ381" s="868"/>
      <c r="AK381" s="868"/>
      <c r="AL381" s="868"/>
      <c r="AM381" s="868">
        <f t="shared" si="53"/>
        <v>125300</v>
      </c>
      <c r="AN381" s="868">
        <f t="shared" si="54"/>
        <v>0</v>
      </c>
      <c r="AO381" s="868"/>
      <c r="AP381" s="868"/>
      <c r="AQ381" s="706"/>
      <c r="AR381" s="706"/>
      <c r="AS381" s="706"/>
      <c r="AT381" s="706"/>
      <c r="AU381" s="706"/>
      <c r="AV381" s="706"/>
      <c r="AW381" s="706"/>
      <c r="AX381" s="706"/>
      <c r="AY381" s="706"/>
      <c r="AZ381" s="706"/>
      <c r="BA381" s="706"/>
      <c r="BB381" s="706"/>
      <c r="BC381" s="706"/>
      <c r="BD381" s="706"/>
      <c r="BE381" s="706"/>
      <c r="BF381" s="706"/>
      <c r="BG381" s="706"/>
      <c r="BH381" s="706"/>
      <c r="BI381" s="706"/>
      <c r="BJ381" s="706"/>
      <c r="BK381" s="706"/>
      <c r="BL381" s="706"/>
      <c r="BM381" s="706"/>
      <c r="BN381" s="706"/>
      <c r="BO381" s="706"/>
      <c r="BP381" s="706"/>
      <c r="BQ381" s="706"/>
      <c r="BR381" s="706"/>
      <c r="BS381" s="706"/>
      <c r="BT381" s="706"/>
      <c r="BU381" s="706"/>
      <c r="BV381" s="706"/>
      <c r="BW381" s="706"/>
      <c r="BX381" s="706"/>
      <c r="BY381" s="706"/>
      <c r="BZ381" s="706"/>
      <c r="CA381" s="706"/>
      <c r="CB381" s="706"/>
      <c r="CC381" s="706"/>
      <c r="CD381" s="706"/>
      <c r="CE381" s="706"/>
      <c r="CF381" s="706"/>
      <c r="CG381" s="706"/>
      <c r="CH381" s="706"/>
      <c r="CI381" s="706"/>
      <c r="CJ381" s="706"/>
      <c r="CK381" s="706"/>
      <c r="CL381" s="706"/>
      <c r="CM381" s="706"/>
      <c r="CN381" s="706"/>
      <c r="CO381" s="706"/>
      <c r="CP381" s="706"/>
      <c r="CQ381" s="706"/>
      <c r="CR381" s="706"/>
      <c r="CS381" s="706"/>
      <c r="CT381" s="706"/>
      <c r="CU381" s="706"/>
      <c r="CV381" s="706"/>
      <c r="CW381" s="706"/>
      <c r="CX381" s="706"/>
      <c r="CY381" s="706"/>
      <c r="CZ381" s="706"/>
      <c r="DA381" s="706"/>
      <c r="DB381" s="706"/>
      <c r="DC381" s="706"/>
      <c r="DD381" s="706"/>
      <c r="DE381" s="706"/>
      <c r="DF381" s="706"/>
      <c r="DG381" s="706"/>
      <c r="DH381" s="706"/>
      <c r="DI381" s="706"/>
      <c r="DJ381" s="706"/>
      <c r="DK381" s="706"/>
      <c r="DL381" s="706"/>
      <c r="DM381" s="706"/>
      <c r="DN381" s="706"/>
      <c r="DO381" s="706"/>
      <c r="DP381" s="706"/>
      <c r="DQ381" s="706"/>
      <c r="DR381" s="706"/>
      <c r="DS381" s="706"/>
      <c r="DT381" s="706"/>
      <c r="DU381" s="706"/>
      <c r="DV381" s="706"/>
      <c r="DW381" s="706"/>
      <c r="DX381" s="706"/>
      <c r="DY381" s="706"/>
      <c r="DZ381" s="706"/>
      <c r="EA381" s="706"/>
      <c r="EB381" s="706"/>
      <c r="EC381" s="706"/>
      <c r="ED381" s="704"/>
      <c r="EE381" s="704"/>
      <c r="EF381" s="706"/>
      <c r="EG381" s="706"/>
      <c r="EH381" s="706"/>
      <c r="EI381" s="706"/>
      <c r="EJ381" s="706"/>
      <c r="EK381" s="706"/>
      <c r="EL381" s="706"/>
      <c r="EM381" s="706"/>
      <c r="EN381" s="706"/>
      <c r="EO381" s="706"/>
      <c r="EP381" s="706"/>
      <c r="EQ381" s="706"/>
      <c r="ER381" s="706"/>
      <c r="ES381" s="706"/>
      <c r="ET381" s="706"/>
      <c r="EU381" s="706"/>
      <c r="EV381" s="706"/>
      <c r="EW381" s="706"/>
      <c r="EX381" s="706"/>
      <c r="EY381" s="706"/>
      <c r="EZ381" s="706"/>
      <c r="FA381" s="706"/>
      <c r="FB381" s="706"/>
      <c r="FC381" s="706"/>
      <c r="FD381" s="706"/>
      <c r="FE381" s="706"/>
      <c r="FF381" s="706"/>
      <c r="FG381" s="706"/>
      <c r="FH381" s="706"/>
      <c r="FI381" s="704"/>
      <c r="FJ381" s="704"/>
      <c r="IE381" s="706"/>
      <c r="IF381" s="706"/>
      <c r="IG381" s="706"/>
      <c r="IH381" s="706"/>
      <c r="II381" s="706"/>
    </row>
    <row r="382" spans="1:243" s="706" customFormat="1" ht="27" customHeight="1" x14ac:dyDescent="0.25">
      <c r="A382" s="691">
        <v>314</v>
      </c>
      <c r="B382" s="694" t="s">
        <v>1390</v>
      </c>
      <c r="C382" s="696">
        <v>260</v>
      </c>
      <c r="D382" s="697">
        <v>684</v>
      </c>
      <c r="E382" s="697">
        <v>18</v>
      </c>
      <c r="F382" s="1038" t="s">
        <v>1405</v>
      </c>
      <c r="G382" s="1055" t="s">
        <v>1413</v>
      </c>
      <c r="H382" s="767" t="s">
        <v>1127</v>
      </c>
      <c r="I382" s="767" t="s">
        <v>1113</v>
      </c>
      <c r="J382" s="761" t="s">
        <v>1135</v>
      </c>
      <c r="K382" s="761" t="s">
        <v>1115</v>
      </c>
      <c r="L382" s="761" t="s">
        <v>1116</v>
      </c>
      <c r="M382" s="753" t="s">
        <v>1199</v>
      </c>
      <c r="N382" s="764" t="s">
        <v>1359</v>
      </c>
      <c r="O382" s="753" t="s">
        <v>1359</v>
      </c>
      <c r="P382" s="753" t="s">
        <v>1394</v>
      </c>
      <c r="Q382" s="753">
        <v>9</v>
      </c>
      <c r="R382" s="753">
        <v>9</v>
      </c>
      <c r="S382" s="755">
        <v>2</v>
      </c>
      <c r="T382" s="769">
        <v>2.1</v>
      </c>
      <c r="U382" s="771">
        <v>41456</v>
      </c>
      <c r="V382" s="772">
        <v>41791</v>
      </c>
      <c r="W382" s="874">
        <v>20</v>
      </c>
      <c r="X382" s="1081">
        <v>2000000</v>
      </c>
      <c r="Y382" s="1081"/>
      <c r="Z382" s="1081">
        <f t="shared" si="52"/>
        <v>2000000</v>
      </c>
      <c r="AA382" s="868"/>
      <c r="AB382" s="868"/>
      <c r="AC382" s="868"/>
      <c r="AD382" s="868"/>
      <c r="AE382" s="868"/>
      <c r="AF382" s="868"/>
      <c r="AG382" s="868"/>
      <c r="AH382" s="868"/>
      <c r="AI382" s="868">
        <v>500000</v>
      </c>
      <c r="AJ382" s="868">
        <v>500000</v>
      </c>
      <c r="AK382" s="868">
        <v>500000</v>
      </c>
      <c r="AL382" s="868">
        <v>500000</v>
      </c>
      <c r="AM382" s="868">
        <f t="shared" si="53"/>
        <v>2000000</v>
      </c>
      <c r="AN382" s="868">
        <f t="shared" si="54"/>
        <v>0</v>
      </c>
      <c r="AO382" s="915"/>
      <c r="AP382" s="868"/>
      <c r="ED382" s="704"/>
      <c r="EE382" s="704"/>
      <c r="FJ382" s="704"/>
      <c r="FK382" s="1035"/>
      <c r="FL382" s="704"/>
      <c r="FM382" s="704"/>
      <c r="FN382" s="704"/>
      <c r="FO382" s="704"/>
      <c r="FP382" s="704"/>
      <c r="FQ382" s="704"/>
      <c r="FR382" s="704"/>
      <c r="FS382" s="704"/>
      <c r="FT382" s="704"/>
      <c r="FU382" s="704"/>
      <c r="FV382" s="704"/>
      <c r="FW382" s="704"/>
      <c r="FX382" s="704"/>
      <c r="FY382" s="704"/>
      <c r="FZ382" s="704"/>
      <c r="GA382" s="704"/>
      <c r="GB382" s="704"/>
      <c r="GC382" s="704"/>
      <c r="GD382" s="704"/>
      <c r="GE382" s="704"/>
      <c r="GF382" s="704"/>
      <c r="GG382" s="704"/>
      <c r="GH382" s="704"/>
      <c r="GI382" s="704"/>
      <c r="GJ382" s="704"/>
      <c r="GK382" s="704"/>
      <c r="GL382" s="704"/>
      <c r="GM382" s="704"/>
      <c r="GN382" s="704"/>
      <c r="GO382" s="704"/>
      <c r="GP382" s="704"/>
      <c r="GQ382" s="704"/>
      <c r="GR382" s="704"/>
      <c r="GS382" s="704"/>
      <c r="GT382" s="704"/>
      <c r="GU382" s="704"/>
      <c r="HS382" s="1034"/>
      <c r="HT382" s="1034"/>
      <c r="HU382" s="1034"/>
    </row>
    <row r="383" spans="1:243" s="706" customFormat="1" ht="27" customHeight="1" x14ac:dyDescent="0.25">
      <c r="A383" s="691">
        <v>315</v>
      </c>
      <c r="B383" s="694" t="s">
        <v>1390</v>
      </c>
      <c r="C383" s="696">
        <v>260</v>
      </c>
      <c r="D383" s="697">
        <v>684</v>
      </c>
      <c r="E383" s="697">
        <v>19</v>
      </c>
      <c r="F383" s="1038" t="s">
        <v>1405</v>
      </c>
      <c r="G383" s="1055" t="s">
        <v>1414</v>
      </c>
      <c r="H383" s="767" t="s">
        <v>1127</v>
      </c>
      <c r="I383" s="767" t="s">
        <v>1113</v>
      </c>
      <c r="J383" s="761" t="s">
        <v>1135</v>
      </c>
      <c r="K383" s="761" t="s">
        <v>1115</v>
      </c>
      <c r="L383" s="761" t="s">
        <v>1116</v>
      </c>
      <c r="M383" s="753" t="s">
        <v>1199</v>
      </c>
      <c r="N383" s="764" t="s">
        <v>1359</v>
      </c>
      <c r="O383" s="753" t="s">
        <v>1359</v>
      </c>
      <c r="P383" s="753" t="s">
        <v>1394</v>
      </c>
      <c r="Q383" s="753" t="s">
        <v>1415</v>
      </c>
      <c r="R383" s="753" t="s">
        <v>1415</v>
      </c>
      <c r="S383" s="755">
        <v>2</v>
      </c>
      <c r="T383" s="769">
        <v>2.1</v>
      </c>
      <c r="U383" s="771">
        <v>41456</v>
      </c>
      <c r="V383" s="772">
        <v>41791</v>
      </c>
      <c r="W383" s="874">
        <v>20</v>
      </c>
      <c r="X383" s="1081">
        <v>6000000</v>
      </c>
      <c r="Y383" s="1081"/>
      <c r="Z383" s="1081">
        <f t="shared" si="52"/>
        <v>6000000</v>
      </c>
      <c r="AA383" s="868"/>
      <c r="AB383" s="868"/>
      <c r="AC383" s="868">
        <v>1500000</v>
      </c>
      <c r="AD383" s="868">
        <v>1500000</v>
      </c>
      <c r="AE383" s="868">
        <v>1500000</v>
      </c>
      <c r="AF383" s="868">
        <v>1500000</v>
      </c>
      <c r="AG383" s="868"/>
      <c r="AH383" s="868"/>
      <c r="AI383" s="868"/>
      <c r="AJ383" s="868"/>
      <c r="AK383" s="868"/>
      <c r="AL383" s="868"/>
      <c r="AM383" s="868">
        <f t="shared" si="53"/>
        <v>6000000</v>
      </c>
      <c r="AN383" s="868">
        <f t="shared" si="54"/>
        <v>0</v>
      </c>
      <c r="AO383" s="915">
        <v>10000000</v>
      </c>
      <c r="AP383" s="868">
        <v>16000000</v>
      </c>
      <c r="ED383" s="704"/>
      <c r="EE383" s="704"/>
      <c r="FJ383" s="704"/>
      <c r="FK383" s="1035"/>
      <c r="FL383" s="704"/>
      <c r="FM383" s="704"/>
      <c r="FN383" s="704"/>
      <c r="FO383" s="704"/>
      <c r="FP383" s="704"/>
      <c r="FQ383" s="704"/>
      <c r="FR383" s="704"/>
      <c r="FS383" s="704"/>
      <c r="FT383" s="704"/>
      <c r="FU383" s="704"/>
      <c r="FV383" s="704"/>
      <c r="FW383" s="704"/>
      <c r="FX383" s="704"/>
      <c r="FY383" s="704"/>
      <c r="FZ383" s="704"/>
      <c r="GA383" s="704"/>
      <c r="GB383" s="704"/>
      <c r="GC383" s="704"/>
      <c r="GD383" s="704"/>
      <c r="GE383" s="704"/>
      <c r="GF383" s="704"/>
      <c r="GG383" s="704"/>
      <c r="GH383" s="704"/>
      <c r="GI383" s="704"/>
      <c r="GJ383" s="704"/>
      <c r="GK383" s="704"/>
      <c r="GL383" s="704"/>
      <c r="GM383" s="704"/>
      <c r="GN383" s="704"/>
      <c r="GO383" s="704"/>
      <c r="GP383" s="704"/>
      <c r="GQ383" s="704"/>
      <c r="GR383" s="704"/>
      <c r="GS383" s="704"/>
      <c r="GT383" s="704"/>
      <c r="GU383" s="704"/>
      <c r="HQ383" s="704"/>
      <c r="HR383" s="704"/>
      <c r="HS383" s="1034"/>
      <c r="HT383" s="1034"/>
      <c r="HU383" s="1034"/>
    </row>
    <row r="384" spans="1:243" s="706" customFormat="1" ht="27" customHeight="1" x14ac:dyDescent="0.25">
      <c r="A384" s="691">
        <v>170</v>
      </c>
      <c r="B384" s="694" t="s">
        <v>1390</v>
      </c>
      <c r="C384" s="696">
        <v>262</v>
      </c>
      <c r="D384" s="697">
        <v>536</v>
      </c>
      <c r="E384" s="707">
        <v>7</v>
      </c>
      <c r="F384" s="696" t="s">
        <v>1123</v>
      </c>
      <c r="G384" s="696" t="s">
        <v>1467</v>
      </c>
      <c r="H384" s="767" t="s">
        <v>1112</v>
      </c>
      <c r="I384" s="752" t="s">
        <v>1113</v>
      </c>
      <c r="J384" s="761" t="s">
        <v>1135</v>
      </c>
      <c r="K384" s="777" t="s">
        <v>1115</v>
      </c>
      <c r="L384" s="777" t="s">
        <v>1116</v>
      </c>
      <c r="M384" s="753" t="s">
        <v>1199</v>
      </c>
      <c r="N384" s="764" t="s">
        <v>1359</v>
      </c>
      <c r="O384" s="753" t="s">
        <v>1359</v>
      </c>
      <c r="P384" s="753" t="s">
        <v>1417</v>
      </c>
      <c r="Q384" s="765" t="s">
        <v>1160</v>
      </c>
      <c r="R384" s="765" t="s">
        <v>1160</v>
      </c>
      <c r="S384" s="755">
        <v>2</v>
      </c>
      <c r="T384" s="769">
        <v>2.1</v>
      </c>
      <c r="U384" s="771">
        <v>41091</v>
      </c>
      <c r="V384" s="772">
        <v>42156</v>
      </c>
      <c r="W384" s="701">
        <v>5</v>
      </c>
      <c r="X384" s="1081"/>
      <c r="Y384" s="1082">
        <v>416400</v>
      </c>
      <c r="Z384" s="1081">
        <f t="shared" si="52"/>
        <v>416400</v>
      </c>
      <c r="AA384" s="868"/>
      <c r="AB384" s="868">
        <v>41600</v>
      </c>
      <c r="AC384" s="868">
        <v>41600</v>
      </c>
      <c r="AD384" s="868">
        <v>41600</v>
      </c>
      <c r="AE384" s="868">
        <v>41600</v>
      </c>
      <c r="AF384" s="868">
        <v>41600</v>
      </c>
      <c r="AG384" s="868">
        <v>41600</v>
      </c>
      <c r="AH384" s="868">
        <v>41600</v>
      </c>
      <c r="AI384" s="868">
        <v>41600</v>
      </c>
      <c r="AJ384" s="868">
        <v>41600</v>
      </c>
      <c r="AK384" s="868">
        <v>42000</v>
      </c>
      <c r="AL384" s="868"/>
      <c r="AM384" s="868">
        <f t="shared" si="53"/>
        <v>416400</v>
      </c>
      <c r="AN384" s="868">
        <f t="shared" si="54"/>
        <v>0</v>
      </c>
      <c r="AO384" s="868"/>
      <c r="AP384" s="868"/>
      <c r="EC384" s="704"/>
      <c r="ED384" s="704"/>
      <c r="EE384" s="704"/>
      <c r="EF384" s="704"/>
      <c r="EG384" s="704"/>
      <c r="EH384" s="704"/>
      <c r="EI384" s="704"/>
      <c r="EJ384" s="704"/>
      <c r="EK384" s="704"/>
      <c r="EL384" s="704"/>
      <c r="EM384" s="704"/>
      <c r="EN384" s="704"/>
      <c r="EO384" s="704"/>
      <c r="EP384" s="704"/>
      <c r="EQ384" s="704"/>
      <c r="ER384" s="704"/>
      <c r="ES384" s="704"/>
      <c r="ET384" s="704"/>
      <c r="EU384" s="704"/>
      <c r="EV384" s="704"/>
      <c r="EW384" s="704"/>
      <c r="EX384" s="704"/>
      <c r="EY384" s="704"/>
      <c r="EZ384" s="704"/>
      <c r="FA384" s="704"/>
      <c r="FB384" s="704"/>
      <c r="FC384" s="704"/>
      <c r="FD384" s="704"/>
      <c r="FE384" s="704"/>
      <c r="FF384" s="704"/>
      <c r="FG384" s="704"/>
      <c r="FH384" s="704"/>
      <c r="FI384" s="704"/>
      <c r="FJ384" s="704"/>
      <c r="FK384" s="1034"/>
      <c r="FL384" s="1034"/>
      <c r="FM384" s="1034"/>
      <c r="FN384" s="1034"/>
      <c r="FO384" s="1034"/>
      <c r="FP384" s="1034"/>
      <c r="FQ384" s="1034"/>
      <c r="FR384" s="1034"/>
      <c r="FS384" s="1034"/>
      <c r="FT384" s="1034"/>
      <c r="FU384" s="1034"/>
      <c r="FV384" s="1034"/>
      <c r="FW384" s="1034"/>
      <c r="FX384" s="1034"/>
      <c r="FY384" s="1034"/>
      <c r="FZ384" s="1034"/>
      <c r="GA384" s="1034"/>
      <c r="GB384" s="1034"/>
      <c r="GC384" s="1034"/>
      <c r="GD384" s="1034"/>
      <c r="GE384" s="1034"/>
      <c r="GF384" s="1034"/>
      <c r="GG384" s="1034"/>
      <c r="GH384" s="1034"/>
      <c r="GI384" s="1034"/>
      <c r="GJ384" s="1034"/>
      <c r="GK384" s="1034"/>
      <c r="GL384" s="1034"/>
      <c r="GM384" s="1034"/>
      <c r="GN384" s="1034"/>
      <c r="GO384" s="1034"/>
      <c r="GP384" s="1034"/>
      <c r="GQ384" s="1034"/>
      <c r="GR384" s="1034"/>
      <c r="GS384" s="1034"/>
      <c r="GT384" s="1034"/>
      <c r="GU384" s="1034"/>
      <c r="GV384" s="1034"/>
      <c r="GW384" s="1034"/>
      <c r="GX384" s="1034"/>
      <c r="GY384" s="1034"/>
      <c r="GZ384" s="1034"/>
      <c r="HA384" s="1034"/>
      <c r="HB384" s="1034"/>
      <c r="HC384" s="1034"/>
      <c r="HD384" s="1034"/>
      <c r="HE384" s="1034"/>
      <c r="HF384" s="1034"/>
      <c r="HG384" s="1034"/>
      <c r="HH384" s="1034"/>
      <c r="HI384" s="1034"/>
      <c r="HJ384" s="1034"/>
      <c r="HK384" s="1034"/>
      <c r="HL384" s="1034"/>
      <c r="HM384" s="1034"/>
      <c r="HN384" s="1034"/>
      <c r="HO384" s="1034"/>
      <c r="HP384" s="1034"/>
      <c r="HQ384" s="1034"/>
      <c r="HR384" s="1034"/>
      <c r="HS384" s="1034"/>
      <c r="HT384" s="1034"/>
      <c r="HU384" s="1034"/>
      <c r="HV384" s="1034"/>
      <c r="HW384" s="1034"/>
      <c r="HX384" s="1034"/>
      <c r="HY384" s="1034"/>
      <c r="HZ384" s="1034"/>
      <c r="IA384" s="1034"/>
      <c r="IB384" s="1034"/>
      <c r="IC384" s="1034"/>
      <c r="ID384" s="1034"/>
    </row>
    <row r="385" spans="1:243" s="706" customFormat="1" ht="27" customHeight="1" x14ac:dyDescent="0.25">
      <c r="A385" s="691">
        <v>171</v>
      </c>
      <c r="B385" s="694" t="s">
        <v>1390</v>
      </c>
      <c r="C385" s="696">
        <v>262</v>
      </c>
      <c r="D385" s="697">
        <v>544</v>
      </c>
      <c r="E385" s="707">
        <v>1</v>
      </c>
      <c r="F385" s="696" t="s">
        <v>1125</v>
      </c>
      <c r="G385" s="696" t="s">
        <v>1418</v>
      </c>
      <c r="H385" s="767" t="s">
        <v>1112</v>
      </c>
      <c r="I385" s="752" t="s">
        <v>1113</v>
      </c>
      <c r="J385" s="761" t="s">
        <v>1135</v>
      </c>
      <c r="K385" s="753" t="s">
        <v>1115</v>
      </c>
      <c r="L385" s="753" t="s">
        <v>1124</v>
      </c>
      <c r="M385" s="753" t="s">
        <v>1199</v>
      </c>
      <c r="N385" s="764" t="s">
        <v>1359</v>
      </c>
      <c r="O385" s="764" t="s">
        <v>1359</v>
      </c>
      <c r="P385" s="753" t="s">
        <v>1417</v>
      </c>
      <c r="Q385" s="765" t="s">
        <v>1120</v>
      </c>
      <c r="R385" s="765" t="s">
        <v>1120</v>
      </c>
      <c r="S385" s="755">
        <v>2</v>
      </c>
      <c r="T385" s="769">
        <v>2.1</v>
      </c>
      <c r="U385" s="771">
        <v>41091</v>
      </c>
      <c r="V385" s="772">
        <v>42156</v>
      </c>
      <c r="W385" s="701">
        <v>7</v>
      </c>
      <c r="X385" s="1081"/>
      <c r="Y385" s="1082">
        <v>11600</v>
      </c>
      <c r="Z385" s="1081">
        <f t="shared" si="52"/>
        <v>11600</v>
      </c>
      <c r="AA385" s="868"/>
      <c r="AB385" s="868"/>
      <c r="AC385" s="868"/>
      <c r="AD385" s="868"/>
      <c r="AE385" s="868"/>
      <c r="AF385" s="868">
        <v>11600</v>
      </c>
      <c r="AG385" s="868"/>
      <c r="AH385" s="868"/>
      <c r="AI385" s="868"/>
      <c r="AJ385" s="868"/>
      <c r="AK385" s="868"/>
      <c r="AL385" s="868"/>
      <c r="AM385" s="868">
        <f t="shared" si="53"/>
        <v>11600</v>
      </c>
      <c r="AN385" s="868">
        <f t="shared" si="54"/>
        <v>0</v>
      </c>
      <c r="AO385" s="868"/>
      <c r="AP385" s="868"/>
      <c r="EC385" s="704"/>
      <c r="ED385" s="704"/>
      <c r="EE385" s="704"/>
      <c r="EF385" s="704"/>
      <c r="EG385" s="704"/>
      <c r="EH385" s="704"/>
      <c r="EI385" s="704"/>
      <c r="EJ385" s="704"/>
      <c r="EK385" s="704"/>
      <c r="EL385" s="704"/>
      <c r="EM385" s="704"/>
      <c r="EN385" s="704"/>
      <c r="EO385" s="704"/>
      <c r="EP385" s="704"/>
      <c r="EQ385" s="704"/>
      <c r="ER385" s="704"/>
      <c r="ES385" s="704"/>
      <c r="ET385" s="704"/>
      <c r="EU385" s="704"/>
      <c r="EV385" s="704"/>
      <c r="EW385" s="704"/>
      <c r="EX385" s="704"/>
      <c r="EY385" s="704"/>
      <c r="EZ385" s="704"/>
      <c r="FA385" s="704"/>
      <c r="FB385" s="704"/>
      <c r="FC385" s="704"/>
      <c r="FD385" s="704"/>
      <c r="FE385" s="704"/>
      <c r="FF385" s="704"/>
      <c r="FG385" s="704"/>
      <c r="FH385" s="704"/>
      <c r="FI385" s="704"/>
      <c r="FJ385" s="704"/>
      <c r="FK385" s="1034"/>
      <c r="FL385" s="1034"/>
      <c r="FM385" s="1034"/>
      <c r="FN385" s="1034"/>
      <c r="FO385" s="1034"/>
      <c r="FP385" s="1034"/>
      <c r="FQ385" s="1034"/>
      <c r="FR385" s="1034"/>
      <c r="FS385" s="1034"/>
      <c r="FT385" s="1034"/>
      <c r="FU385" s="1034"/>
      <c r="FV385" s="1034"/>
      <c r="FW385" s="1034"/>
      <c r="FX385" s="1034"/>
      <c r="FY385" s="1034"/>
      <c r="FZ385" s="1034"/>
      <c r="GA385" s="1034"/>
      <c r="GB385" s="1034"/>
      <c r="GC385" s="1034"/>
      <c r="GD385" s="1034"/>
      <c r="GE385" s="1034"/>
      <c r="GF385" s="1034"/>
      <c r="GG385" s="1034"/>
      <c r="GH385" s="1034"/>
      <c r="GI385" s="1034"/>
      <c r="HS385" s="1034"/>
      <c r="HT385" s="1034"/>
      <c r="HU385" s="1034"/>
      <c r="ID385" s="1034"/>
      <c r="IE385" s="1034"/>
      <c r="IF385" s="1034"/>
      <c r="IG385" s="1034"/>
      <c r="IH385" s="1034"/>
      <c r="II385" s="1034"/>
    </row>
    <row r="386" spans="1:243" s="1034" customFormat="1" ht="27" customHeight="1" x14ac:dyDescent="0.25">
      <c r="A386" s="691">
        <v>172</v>
      </c>
      <c r="B386" s="694" t="s">
        <v>1390</v>
      </c>
      <c r="C386" s="696">
        <v>262</v>
      </c>
      <c r="D386" s="697">
        <v>544</v>
      </c>
      <c r="E386" s="707">
        <v>2</v>
      </c>
      <c r="F386" s="696" t="s">
        <v>1125</v>
      </c>
      <c r="G386" s="696" t="s">
        <v>1126</v>
      </c>
      <c r="H386" s="767" t="s">
        <v>1112</v>
      </c>
      <c r="I386" s="752" t="s">
        <v>1113</v>
      </c>
      <c r="J386" s="761" t="s">
        <v>1135</v>
      </c>
      <c r="K386" s="753" t="s">
        <v>1115</v>
      </c>
      <c r="L386" s="753" t="s">
        <v>1124</v>
      </c>
      <c r="M386" s="753" t="s">
        <v>1199</v>
      </c>
      <c r="N386" s="764" t="s">
        <v>1359</v>
      </c>
      <c r="O386" s="764" t="s">
        <v>1359</v>
      </c>
      <c r="P386" s="753" t="s">
        <v>1417</v>
      </c>
      <c r="Q386" s="765" t="s">
        <v>1120</v>
      </c>
      <c r="R386" s="765" t="s">
        <v>1120</v>
      </c>
      <c r="S386" s="755">
        <v>2</v>
      </c>
      <c r="T386" s="769">
        <v>2.1</v>
      </c>
      <c r="U386" s="771">
        <v>41699</v>
      </c>
      <c r="V386" s="772">
        <v>41791</v>
      </c>
      <c r="W386" s="701">
        <v>7</v>
      </c>
      <c r="X386" s="1081">
        <v>35000</v>
      </c>
      <c r="Y386" s="1092"/>
      <c r="Z386" s="1081">
        <f t="shared" si="52"/>
        <v>35000</v>
      </c>
      <c r="AA386" s="868"/>
      <c r="AB386" s="868"/>
      <c r="AC386" s="868"/>
      <c r="AD386" s="868">
        <v>30000</v>
      </c>
      <c r="AE386" s="868">
        <v>5000</v>
      </c>
      <c r="AF386" s="868"/>
      <c r="AG386" s="868"/>
      <c r="AH386" s="868"/>
      <c r="AI386" s="868"/>
      <c r="AJ386" s="868"/>
      <c r="AK386" s="868"/>
      <c r="AL386" s="868"/>
      <c r="AM386" s="868">
        <f t="shared" si="53"/>
        <v>35000</v>
      </c>
      <c r="AN386" s="868">
        <f t="shared" si="54"/>
        <v>0</v>
      </c>
      <c r="AO386" s="915"/>
      <c r="AP386" s="868"/>
      <c r="AQ386" s="706"/>
      <c r="AR386" s="706"/>
      <c r="AS386" s="706"/>
      <c r="AT386" s="706"/>
      <c r="AU386" s="706"/>
      <c r="AV386" s="706"/>
      <c r="AW386" s="706"/>
      <c r="AX386" s="706"/>
      <c r="AY386" s="706"/>
      <c r="AZ386" s="706"/>
      <c r="BA386" s="706"/>
      <c r="BB386" s="706"/>
      <c r="BC386" s="706"/>
      <c r="BD386" s="706"/>
      <c r="BE386" s="706"/>
      <c r="BF386" s="706"/>
      <c r="BG386" s="706"/>
      <c r="BH386" s="706"/>
      <c r="BI386" s="706"/>
      <c r="BJ386" s="706"/>
      <c r="BK386" s="706"/>
      <c r="BL386" s="706"/>
      <c r="BM386" s="706"/>
      <c r="BN386" s="706"/>
      <c r="BO386" s="706"/>
      <c r="BP386" s="706"/>
      <c r="BQ386" s="706"/>
      <c r="BR386" s="706"/>
      <c r="BS386" s="706"/>
      <c r="BT386" s="706"/>
      <c r="BU386" s="706"/>
      <c r="BV386" s="706"/>
      <c r="BW386" s="706"/>
      <c r="BX386" s="706"/>
      <c r="BY386" s="706"/>
      <c r="BZ386" s="706"/>
      <c r="CA386" s="706"/>
      <c r="CB386" s="706"/>
      <c r="CC386" s="706"/>
      <c r="CD386" s="706"/>
      <c r="CE386" s="706"/>
      <c r="CF386" s="706"/>
      <c r="CG386" s="706"/>
      <c r="CH386" s="706"/>
      <c r="CI386" s="706"/>
      <c r="CJ386" s="706"/>
      <c r="CK386" s="706"/>
      <c r="CL386" s="706"/>
      <c r="CM386" s="706"/>
      <c r="CN386" s="706"/>
      <c r="CO386" s="706"/>
      <c r="CP386" s="706"/>
      <c r="CQ386" s="706"/>
      <c r="CR386" s="706"/>
      <c r="CS386" s="706"/>
      <c r="CT386" s="706"/>
      <c r="CU386" s="706"/>
      <c r="CV386" s="706"/>
      <c r="CW386" s="706"/>
      <c r="CX386" s="706"/>
      <c r="CY386" s="706"/>
      <c r="CZ386" s="706"/>
      <c r="DA386" s="706"/>
      <c r="DB386" s="706"/>
      <c r="DC386" s="706"/>
      <c r="DD386" s="706"/>
      <c r="DE386" s="706"/>
      <c r="DF386" s="706"/>
      <c r="DG386" s="706"/>
      <c r="DH386" s="706"/>
      <c r="DI386" s="706"/>
      <c r="DJ386" s="706"/>
      <c r="DK386" s="706"/>
      <c r="DL386" s="706"/>
      <c r="DM386" s="706"/>
      <c r="DN386" s="706"/>
      <c r="DO386" s="706"/>
      <c r="DP386" s="706"/>
      <c r="DQ386" s="706"/>
      <c r="DR386" s="706"/>
      <c r="DS386" s="706"/>
      <c r="DT386" s="706"/>
      <c r="DU386" s="706"/>
      <c r="DV386" s="706"/>
      <c r="DW386" s="706"/>
      <c r="DX386" s="706"/>
      <c r="DY386" s="706"/>
      <c r="DZ386" s="706"/>
      <c r="EA386" s="706"/>
      <c r="EB386" s="706"/>
      <c r="EC386" s="704"/>
      <c r="ED386" s="704"/>
      <c r="EE386" s="704"/>
      <c r="EF386" s="704"/>
      <c r="EG386" s="704"/>
      <c r="EH386" s="704"/>
      <c r="EI386" s="704"/>
      <c r="EJ386" s="704"/>
      <c r="EK386" s="704"/>
      <c r="EL386" s="704"/>
      <c r="EM386" s="704"/>
      <c r="EN386" s="704"/>
      <c r="EO386" s="704"/>
      <c r="EP386" s="704"/>
      <c r="EQ386" s="704"/>
      <c r="ER386" s="704"/>
      <c r="ES386" s="704"/>
      <c r="ET386" s="704"/>
      <c r="EU386" s="704"/>
      <c r="EV386" s="704"/>
      <c r="EW386" s="704"/>
      <c r="EX386" s="704"/>
      <c r="EY386" s="704"/>
      <c r="EZ386" s="704"/>
      <c r="FA386" s="704"/>
      <c r="FB386" s="704"/>
      <c r="FC386" s="704"/>
      <c r="FD386" s="704"/>
      <c r="FE386" s="704"/>
      <c r="FF386" s="704"/>
      <c r="FG386" s="704"/>
      <c r="FH386" s="704"/>
      <c r="FI386" s="704"/>
      <c r="FJ386" s="704"/>
      <c r="FK386" s="1035"/>
      <c r="FL386" s="706"/>
      <c r="FM386" s="706"/>
      <c r="FN386" s="706"/>
      <c r="FO386" s="706"/>
      <c r="FP386" s="706"/>
      <c r="FQ386" s="706"/>
      <c r="FR386" s="706"/>
      <c r="FS386" s="706"/>
      <c r="FT386" s="706"/>
      <c r="FU386" s="706"/>
      <c r="FV386" s="706"/>
      <c r="FW386" s="706"/>
      <c r="FX386" s="706"/>
      <c r="FY386" s="706"/>
      <c r="FZ386" s="706"/>
      <c r="GA386" s="706"/>
      <c r="GB386" s="706"/>
      <c r="GC386" s="706"/>
      <c r="GD386" s="706"/>
      <c r="GE386" s="706"/>
      <c r="GF386" s="706"/>
      <c r="GG386" s="706"/>
      <c r="GH386" s="706"/>
      <c r="GI386" s="706"/>
      <c r="GJ386" s="706"/>
      <c r="GK386" s="706"/>
      <c r="GL386" s="706"/>
      <c r="GM386" s="704"/>
      <c r="GN386" s="704"/>
      <c r="GO386" s="704"/>
      <c r="GP386" s="704"/>
      <c r="GQ386" s="704"/>
      <c r="GR386" s="704"/>
      <c r="GS386" s="704"/>
      <c r="GT386" s="704"/>
      <c r="GU386" s="704"/>
      <c r="GV386" s="706"/>
      <c r="GW386" s="706"/>
      <c r="GX386" s="706"/>
      <c r="GY386" s="706"/>
      <c r="GZ386" s="706"/>
      <c r="HA386" s="706"/>
      <c r="HB386" s="706"/>
      <c r="HC386" s="706"/>
      <c r="HD386" s="706"/>
      <c r="HE386" s="706"/>
      <c r="HF386" s="706"/>
      <c r="HG386" s="706"/>
      <c r="HH386" s="706"/>
      <c r="HI386" s="706"/>
      <c r="HJ386" s="706"/>
      <c r="HK386" s="706"/>
      <c r="HL386" s="706"/>
      <c r="HM386" s="706"/>
      <c r="HN386" s="706"/>
      <c r="HO386" s="706"/>
      <c r="HP386" s="706"/>
      <c r="HQ386" s="704"/>
      <c r="HR386" s="704"/>
      <c r="HV386" s="706"/>
      <c r="HW386" s="706"/>
      <c r="HX386" s="706"/>
      <c r="HY386" s="706"/>
      <c r="HZ386" s="706"/>
      <c r="IA386" s="706"/>
      <c r="IB386" s="706"/>
      <c r="IC386" s="706"/>
      <c r="IE386" s="706"/>
      <c r="IF386" s="706"/>
      <c r="IG386" s="706"/>
      <c r="IH386" s="706"/>
      <c r="II386" s="706"/>
    </row>
    <row r="387" spans="1:243" s="1034" customFormat="1" ht="27" customHeight="1" x14ac:dyDescent="0.25">
      <c r="A387" s="691">
        <v>173</v>
      </c>
      <c r="B387" s="694" t="s">
        <v>1390</v>
      </c>
      <c r="C387" s="696">
        <v>262</v>
      </c>
      <c r="D387" s="697">
        <v>584</v>
      </c>
      <c r="E387" s="707">
        <v>2</v>
      </c>
      <c r="F387" s="696" t="s">
        <v>1405</v>
      </c>
      <c r="G387" s="696" t="s">
        <v>1468</v>
      </c>
      <c r="H387" s="767" t="s">
        <v>1112</v>
      </c>
      <c r="I387" s="752" t="s">
        <v>1113</v>
      </c>
      <c r="J387" s="761" t="s">
        <v>1135</v>
      </c>
      <c r="K387" s="753" t="s">
        <v>1115</v>
      </c>
      <c r="L387" s="753" t="s">
        <v>1116</v>
      </c>
      <c r="M387" s="753" t="s">
        <v>1199</v>
      </c>
      <c r="N387" s="764" t="s">
        <v>1359</v>
      </c>
      <c r="O387" s="753" t="s">
        <v>1359</v>
      </c>
      <c r="P387" s="753" t="s">
        <v>1394</v>
      </c>
      <c r="Q387" s="765" t="s">
        <v>1120</v>
      </c>
      <c r="R387" s="765" t="s">
        <v>1120</v>
      </c>
      <c r="S387" s="755">
        <v>2</v>
      </c>
      <c r="T387" s="769">
        <v>2.1</v>
      </c>
      <c r="U387" s="771">
        <v>41334</v>
      </c>
      <c r="V387" s="772">
        <v>41426</v>
      </c>
      <c r="W387" s="701">
        <v>20</v>
      </c>
      <c r="X387" s="1081"/>
      <c r="Y387" s="1082">
        <v>380100</v>
      </c>
      <c r="Z387" s="1081">
        <f t="shared" si="52"/>
        <v>380100</v>
      </c>
      <c r="AA387" s="868"/>
      <c r="AB387" s="868"/>
      <c r="AC387" s="868">
        <v>38000</v>
      </c>
      <c r="AD387" s="868">
        <v>38000</v>
      </c>
      <c r="AE387" s="868">
        <v>38000</v>
      </c>
      <c r="AF387" s="868">
        <v>38000</v>
      </c>
      <c r="AG387" s="868">
        <v>38000</v>
      </c>
      <c r="AH387" s="868">
        <v>38000</v>
      </c>
      <c r="AI387" s="868">
        <v>38000</v>
      </c>
      <c r="AJ387" s="868">
        <v>38000</v>
      </c>
      <c r="AK387" s="868">
        <v>38000</v>
      </c>
      <c r="AL387" s="868">
        <v>38100</v>
      </c>
      <c r="AM387" s="868">
        <f t="shared" si="53"/>
        <v>380100</v>
      </c>
      <c r="AN387" s="868">
        <f t="shared" si="54"/>
        <v>0</v>
      </c>
      <c r="AO387" s="868"/>
      <c r="AP387" s="868"/>
      <c r="AQ387" s="706"/>
      <c r="AR387" s="706"/>
      <c r="AS387" s="706"/>
      <c r="AT387" s="706"/>
      <c r="AU387" s="706"/>
      <c r="AV387" s="706"/>
      <c r="AW387" s="706"/>
      <c r="AX387" s="706"/>
      <c r="AY387" s="706"/>
      <c r="AZ387" s="706"/>
      <c r="BA387" s="706"/>
      <c r="BB387" s="706"/>
      <c r="BC387" s="706"/>
      <c r="BD387" s="706"/>
      <c r="BE387" s="706"/>
      <c r="BF387" s="706"/>
      <c r="BG387" s="706"/>
      <c r="BH387" s="706"/>
      <c r="BI387" s="706"/>
      <c r="BJ387" s="706"/>
      <c r="BK387" s="706"/>
      <c r="BL387" s="706"/>
      <c r="BM387" s="706"/>
      <c r="BN387" s="706"/>
      <c r="BO387" s="706"/>
      <c r="BP387" s="706"/>
      <c r="BQ387" s="706"/>
      <c r="BR387" s="706"/>
      <c r="BS387" s="706"/>
      <c r="BT387" s="706"/>
      <c r="BU387" s="706"/>
      <c r="BV387" s="706"/>
      <c r="BW387" s="706"/>
      <c r="BX387" s="706"/>
      <c r="BY387" s="706"/>
      <c r="BZ387" s="706"/>
      <c r="CA387" s="706"/>
      <c r="CB387" s="706"/>
      <c r="CC387" s="706"/>
      <c r="CD387" s="706"/>
      <c r="CE387" s="706"/>
      <c r="CF387" s="706"/>
      <c r="CG387" s="706"/>
      <c r="CH387" s="706"/>
      <c r="CI387" s="706"/>
      <c r="CJ387" s="706"/>
      <c r="CK387" s="706"/>
      <c r="CL387" s="706"/>
      <c r="CM387" s="706"/>
      <c r="CN387" s="706"/>
      <c r="CO387" s="706"/>
      <c r="CP387" s="706"/>
      <c r="CQ387" s="706"/>
      <c r="CR387" s="706"/>
      <c r="CS387" s="706"/>
      <c r="CT387" s="706"/>
      <c r="CU387" s="706"/>
      <c r="CV387" s="706"/>
      <c r="CW387" s="706"/>
      <c r="CX387" s="706"/>
      <c r="CY387" s="706"/>
      <c r="CZ387" s="706"/>
      <c r="DA387" s="706"/>
      <c r="DB387" s="706"/>
      <c r="DC387" s="706"/>
      <c r="DD387" s="706"/>
      <c r="DE387" s="706"/>
      <c r="DF387" s="706"/>
      <c r="DG387" s="706"/>
      <c r="DH387" s="706"/>
      <c r="DI387" s="706"/>
      <c r="DJ387" s="706"/>
      <c r="DK387" s="706"/>
      <c r="DL387" s="706"/>
      <c r="DM387" s="706"/>
      <c r="DN387" s="706"/>
      <c r="DO387" s="706"/>
      <c r="DP387" s="706"/>
      <c r="DQ387" s="706"/>
      <c r="DR387" s="706"/>
      <c r="DS387" s="706"/>
      <c r="DT387" s="706"/>
      <c r="DU387" s="706"/>
      <c r="DV387" s="706"/>
      <c r="DW387" s="706"/>
      <c r="DX387" s="706"/>
      <c r="DY387" s="706"/>
      <c r="DZ387" s="706"/>
      <c r="EA387" s="706"/>
      <c r="EB387" s="706"/>
      <c r="EC387" s="704"/>
      <c r="ED387" s="704"/>
      <c r="EE387" s="704"/>
      <c r="EF387" s="704"/>
      <c r="EG387" s="704"/>
      <c r="EH387" s="704"/>
      <c r="EI387" s="704"/>
      <c r="EJ387" s="704"/>
      <c r="EK387" s="704"/>
      <c r="EL387" s="704"/>
      <c r="EM387" s="704"/>
      <c r="EN387" s="704"/>
      <c r="EO387" s="704"/>
      <c r="EP387" s="704"/>
      <c r="EQ387" s="704"/>
      <c r="ER387" s="704"/>
      <c r="ES387" s="704"/>
      <c r="ET387" s="704"/>
      <c r="EU387" s="704"/>
      <c r="EV387" s="704"/>
      <c r="EW387" s="704"/>
      <c r="EX387" s="704"/>
      <c r="EY387" s="704"/>
      <c r="EZ387" s="704"/>
      <c r="FA387" s="704"/>
      <c r="FB387" s="704"/>
      <c r="FC387" s="704"/>
      <c r="FD387" s="704"/>
      <c r="FE387" s="704"/>
      <c r="FF387" s="704"/>
      <c r="FG387" s="704"/>
      <c r="FH387" s="704"/>
      <c r="FI387" s="704"/>
      <c r="FJ387" s="704"/>
      <c r="IE387" s="706"/>
      <c r="IF387" s="706"/>
      <c r="IG387" s="706"/>
      <c r="IH387" s="706"/>
      <c r="II387" s="706"/>
    </row>
    <row r="388" spans="1:243" s="706" customFormat="1" ht="27" customHeight="1" x14ac:dyDescent="0.25">
      <c r="A388" s="691">
        <v>317</v>
      </c>
      <c r="B388" s="694" t="s">
        <v>1390</v>
      </c>
      <c r="C388" s="696">
        <v>262</v>
      </c>
      <c r="D388" s="697">
        <v>636</v>
      </c>
      <c r="E388" s="707">
        <v>7</v>
      </c>
      <c r="F388" s="696" t="s">
        <v>1123</v>
      </c>
      <c r="G388" s="696" t="s">
        <v>1419</v>
      </c>
      <c r="H388" s="767" t="s">
        <v>1127</v>
      </c>
      <c r="I388" s="752" t="s">
        <v>1113</v>
      </c>
      <c r="J388" s="761" t="s">
        <v>1135</v>
      </c>
      <c r="K388" s="753" t="s">
        <v>1115</v>
      </c>
      <c r="L388" s="753" t="s">
        <v>1116</v>
      </c>
      <c r="M388" s="753" t="s">
        <v>1199</v>
      </c>
      <c r="N388" s="764" t="s">
        <v>1359</v>
      </c>
      <c r="O388" s="764" t="s">
        <v>1359</v>
      </c>
      <c r="P388" s="753" t="s">
        <v>1417</v>
      </c>
      <c r="Q388" s="753" t="s">
        <v>1120</v>
      </c>
      <c r="R388" s="753" t="s">
        <v>1120</v>
      </c>
      <c r="S388" s="755">
        <v>2</v>
      </c>
      <c r="T388" s="763">
        <v>2.1</v>
      </c>
      <c r="U388" s="771">
        <v>41456</v>
      </c>
      <c r="V388" s="772">
        <v>41791</v>
      </c>
      <c r="W388" s="733">
        <v>5</v>
      </c>
      <c r="X388" s="1081">
        <v>1200000</v>
      </c>
      <c r="Y388" s="1107"/>
      <c r="Z388" s="1081">
        <f t="shared" si="52"/>
        <v>1200000</v>
      </c>
      <c r="AA388" s="868"/>
      <c r="AB388" s="868">
        <v>138000</v>
      </c>
      <c r="AC388" s="868">
        <v>138000</v>
      </c>
      <c r="AD388" s="868">
        <v>138000</v>
      </c>
      <c r="AE388" s="868">
        <v>138000</v>
      </c>
      <c r="AF388" s="868">
        <v>138000</v>
      </c>
      <c r="AG388" s="868">
        <v>138000</v>
      </c>
      <c r="AH388" s="868">
        <v>138000</v>
      </c>
      <c r="AI388" s="868">
        <v>138000</v>
      </c>
      <c r="AJ388" s="868">
        <v>96000</v>
      </c>
      <c r="AK388" s="868"/>
      <c r="AL388" s="868"/>
      <c r="AM388" s="868">
        <f t="shared" si="53"/>
        <v>1200000</v>
      </c>
      <c r="AN388" s="868">
        <f t="shared" si="54"/>
        <v>0</v>
      </c>
      <c r="AO388" s="915"/>
      <c r="AP388" s="868"/>
      <c r="AQ388" s="704"/>
      <c r="AR388" s="704"/>
      <c r="AS388" s="704"/>
      <c r="AT388" s="704"/>
      <c r="AU388" s="704"/>
      <c r="AV388" s="704"/>
      <c r="AW388" s="704"/>
      <c r="AX388" s="704"/>
      <c r="AY388" s="704"/>
      <c r="AZ388" s="704"/>
      <c r="BA388" s="704"/>
      <c r="BB388" s="704"/>
      <c r="BC388" s="704"/>
      <c r="BD388" s="704"/>
      <c r="BE388" s="704"/>
      <c r="BF388" s="704"/>
      <c r="BG388" s="704"/>
      <c r="BH388" s="704"/>
      <c r="BI388" s="704"/>
      <c r="BJ388" s="704"/>
      <c r="BK388" s="704"/>
      <c r="BL388" s="704"/>
      <c r="BM388" s="704"/>
      <c r="BN388" s="704"/>
      <c r="BO388" s="704"/>
      <c r="BP388" s="704"/>
      <c r="BQ388" s="704"/>
      <c r="BR388" s="704"/>
      <c r="BS388" s="704"/>
      <c r="BT388" s="704"/>
      <c r="BU388" s="704"/>
      <c r="BV388" s="704"/>
      <c r="BW388" s="704"/>
      <c r="BX388" s="704"/>
      <c r="BY388" s="704"/>
      <c r="BZ388" s="704"/>
      <c r="CA388" s="704"/>
      <c r="CB388" s="704"/>
      <c r="CC388" s="704"/>
      <c r="CD388" s="704"/>
      <c r="CE388" s="704"/>
      <c r="CF388" s="704"/>
      <c r="CG388" s="704"/>
      <c r="CH388" s="704"/>
      <c r="CI388" s="704"/>
      <c r="CJ388" s="704"/>
      <c r="CK388" s="704"/>
      <c r="CL388" s="704"/>
      <c r="CM388" s="704"/>
      <c r="CN388" s="704"/>
      <c r="CO388" s="704"/>
      <c r="CP388" s="704"/>
      <c r="CQ388" s="704"/>
      <c r="CR388" s="704"/>
      <c r="CS388" s="704"/>
      <c r="CT388" s="704"/>
      <c r="CU388" s="704"/>
      <c r="CV388" s="704"/>
      <c r="CW388" s="704"/>
      <c r="CX388" s="704"/>
      <c r="CY388" s="704"/>
      <c r="CZ388" s="704"/>
      <c r="DA388" s="704"/>
      <c r="DB388" s="704"/>
      <c r="DC388" s="704"/>
      <c r="DD388" s="704"/>
      <c r="DE388" s="704"/>
      <c r="DF388" s="704"/>
      <c r="DG388" s="704"/>
      <c r="DH388" s="704"/>
      <c r="DI388" s="704"/>
      <c r="DJ388" s="704"/>
      <c r="DK388" s="704"/>
      <c r="DL388" s="704"/>
      <c r="DM388" s="704"/>
      <c r="DN388" s="704"/>
      <c r="DO388" s="704"/>
      <c r="DP388" s="704"/>
      <c r="DQ388" s="704"/>
      <c r="DR388" s="704"/>
      <c r="DS388" s="704"/>
      <c r="DT388" s="704"/>
      <c r="DU388" s="704"/>
      <c r="DV388" s="704"/>
      <c r="DW388" s="704"/>
      <c r="DX388" s="704"/>
      <c r="DY388" s="704"/>
      <c r="DZ388" s="704"/>
      <c r="EA388" s="704"/>
      <c r="EB388" s="704"/>
      <c r="EC388" s="704"/>
      <c r="ED388" s="704"/>
      <c r="EE388" s="704"/>
      <c r="EF388" s="704"/>
      <c r="EG388" s="704"/>
      <c r="EH388" s="704"/>
      <c r="EI388" s="704"/>
      <c r="EJ388" s="704"/>
      <c r="EK388" s="704"/>
      <c r="EL388" s="704"/>
      <c r="EM388" s="704"/>
      <c r="EN388" s="704"/>
      <c r="EO388" s="704"/>
      <c r="EP388" s="704"/>
      <c r="EQ388" s="704"/>
      <c r="ER388" s="704"/>
      <c r="ES388" s="704"/>
      <c r="ET388" s="704"/>
      <c r="EU388" s="704"/>
      <c r="EV388" s="704"/>
      <c r="EW388" s="704"/>
      <c r="EX388" s="704"/>
      <c r="EY388" s="704"/>
      <c r="EZ388" s="704"/>
      <c r="FA388" s="704"/>
      <c r="FB388" s="704"/>
      <c r="FC388" s="704"/>
      <c r="FD388" s="704"/>
      <c r="FE388" s="704"/>
      <c r="FF388" s="704"/>
      <c r="FG388" s="704"/>
      <c r="FH388" s="704"/>
      <c r="FI388" s="704"/>
      <c r="FJ388" s="704"/>
      <c r="FK388" s="1035"/>
      <c r="FL388" s="704"/>
      <c r="FM388" s="704"/>
      <c r="FN388" s="704"/>
      <c r="FO388" s="704"/>
      <c r="FP388" s="704"/>
      <c r="FQ388" s="704"/>
      <c r="FR388" s="704"/>
      <c r="FS388" s="704"/>
      <c r="FT388" s="704"/>
      <c r="FU388" s="704"/>
      <c r="FV388" s="704"/>
      <c r="FW388" s="704"/>
      <c r="FX388" s="704"/>
      <c r="FY388" s="704"/>
      <c r="FZ388" s="704"/>
      <c r="GA388" s="704"/>
      <c r="GB388" s="704"/>
      <c r="GC388" s="704"/>
      <c r="GD388" s="704"/>
      <c r="GE388" s="704"/>
      <c r="GF388" s="704"/>
      <c r="GG388" s="704"/>
      <c r="GH388" s="704"/>
      <c r="GI388" s="704"/>
      <c r="GJ388" s="704"/>
      <c r="GK388" s="704"/>
      <c r="GL388" s="704"/>
      <c r="GM388" s="704"/>
      <c r="GN388" s="704"/>
      <c r="GO388" s="704"/>
      <c r="GP388" s="704"/>
      <c r="GQ388" s="704"/>
      <c r="GR388" s="704"/>
      <c r="GS388" s="704"/>
      <c r="GT388" s="704"/>
      <c r="GU388" s="704"/>
      <c r="HS388" s="1034"/>
      <c r="HT388" s="1034"/>
      <c r="HU388" s="1034"/>
      <c r="HV388" s="1034"/>
      <c r="HW388" s="1034"/>
      <c r="HX388" s="1034"/>
      <c r="HY388" s="1034"/>
      <c r="HZ388" s="1034"/>
      <c r="IA388" s="1034"/>
      <c r="IB388" s="1034"/>
      <c r="IC388" s="1034"/>
      <c r="ID388" s="1034"/>
    </row>
    <row r="389" spans="1:243" s="706" customFormat="1" ht="27" customHeight="1" x14ac:dyDescent="0.25">
      <c r="A389" s="691">
        <v>180</v>
      </c>
      <c r="B389" s="694" t="s">
        <v>1390</v>
      </c>
      <c r="C389" s="708">
        <v>270</v>
      </c>
      <c r="D389" s="697">
        <v>536</v>
      </c>
      <c r="E389" s="707">
        <v>4</v>
      </c>
      <c r="F389" s="696" t="s">
        <v>1387</v>
      </c>
      <c r="G389" s="696" t="s">
        <v>1469</v>
      </c>
      <c r="H389" s="767" t="s">
        <v>1112</v>
      </c>
      <c r="I389" s="767" t="s">
        <v>1113</v>
      </c>
      <c r="J389" s="753" t="s">
        <v>1135</v>
      </c>
      <c r="K389" s="761" t="s">
        <v>1115</v>
      </c>
      <c r="L389" s="753" t="s">
        <v>1124</v>
      </c>
      <c r="M389" s="753" t="s">
        <v>1199</v>
      </c>
      <c r="N389" s="764" t="s">
        <v>1359</v>
      </c>
      <c r="O389" s="753" t="s">
        <v>1128</v>
      </c>
      <c r="P389" s="753" t="s">
        <v>1200</v>
      </c>
      <c r="Q389" s="753" t="s">
        <v>1120</v>
      </c>
      <c r="R389" s="753" t="s">
        <v>1120</v>
      </c>
      <c r="S389" s="755">
        <v>2</v>
      </c>
      <c r="T389" s="769">
        <v>2.6</v>
      </c>
      <c r="U389" s="771">
        <v>41456</v>
      </c>
      <c r="V389" s="772">
        <v>41791</v>
      </c>
      <c r="W389" s="874">
        <v>5</v>
      </c>
      <c r="X389" s="1081">
        <v>340000</v>
      </c>
      <c r="Y389" s="1081"/>
      <c r="Z389" s="1081">
        <f t="shared" si="52"/>
        <v>340000</v>
      </c>
      <c r="AA389" s="868"/>
      <c r="AB389" s="868"/>
      <c r="AC389" s="868"/>
      <c r="AD389" s="868">
        <v>105000</v>
      </c>
      <c r="AE389" s="868">
        <v>235000</v>
      </c>
      <c r="AF389" s="868"/>
      <c r="AG389" s="868"/>
      <c r="AH389" s="868"/>
      <c r="AI389" s="868"/>
      <c r="AJ389" s="868"/>
      <c r="AK389" s="868"/>
      <c r="AL389" s="868"/>
      <c r="AM389" s="868">
        <f t="shared" si="53"/>
        <v>340000</v>
      </c>
      <c r="AN389" s="868">
        <f t="shared" si="54"/>
        <v>0</v>
      </c>
      <c r="AO389" s="915"/>
      <c r="AP389" s="868"/>
      <c r="ED389" s="704"/>
      <c r="EE389" s="704"/>
      <c r="FJ389" s="704"/>
      <c r="FK389" s="1035"/>
      <c r="FL389" s="704"/>
      <c r="FM389" s="704"/>
      <c r="FN389" s="704"/>
      <c r="FO389" s="704"/>
      <c r="FP389" s="704"/>
      <c r="FQ389" s="704"/>
      <c r="FR389" s="704"/>
      <c r="FS389" s="704"/>
      <c r="FT389" s="704"/>
      <c r="FU389" s="704"/>
      <c r="FV389" s="704"/>
      <c r="FW389" s="704"/>
      <c r="FX389" s="704"/>
      <c r="FY389" s="704"/>
      <c r="FZ389" s="704"/>
      <c r="GA389" s="704"/>
      <c r="GB389" s="704"/>
      <c r="GC389" s="704"/>
      <c r="GD389" s="704"/>
      <c r="GE389" s="704"/>
      <c r="GF389" s="704"/>
      <c r="GG389" s="704"/>
      <c r="GH389" s="704"/>
      <c r="GI389" s="704"/>
      <c r="GJ389" s="704"/>
      <c r="GK389" s="704"/>
      <c r="GL389" s="704"/>
      <c r="GM389" s="704"/>
      <c r="GN389" s="704"/>
      <c r="GO389" s="704"/>
      <c r="GP389" s="704"/>
      <c r="GQ389" s="704"/>
      <c r="GR389" s="704"/>
      <c r="GS389" s="704"/>
      <c r="GT389" s="704"/>
      <c r="GU389" s="704"/>
      <c r="HQ389" s="704"/>
      <c r="HR389" s="704"/>
      <c r="HS389" s="1034"/>
      <c r="HT389" s="1034"/>
      <c r="HU389" s="1034"/>
      <c r="HV389" s="1034"/>
      <c r="HW389" s="1034"/>
      <c r="HX389" s="1034"/>
      <c r="HY389" s="1034"/>
      <c r="HZ389" s="1034"/>
      <c r="IA389" s="1034"/>
      <c r="IB389" s="1034"/>
      <c r="IC389" s="1034"/>
      <c r="IE389" s="1034"/>
      <c r="IF389" s="1034"/>
      <c r="IG389" s="1034"/>
      <c r="IH389" s="1034"/>
      <c r="II389" s="1034"/>
    </row>
    <row r="390" spans="1:243" s="706" customFormat="1" ht="27" customHeight="1" x14ac:dyDescent="0.25">
      <c r="A390" s="691">
        <v>319</v>
      </c>
      <c r="B390" s="694" t="s">
        <v>1390</v>
      </c>
      <c r="C390" s="721">
        <v>270</v>
      </c>
      <c r="D390" s="730">
        <v>636</v>
      </c>
      <c r="E390" s="730">
        <v>39</v>
      </c>
      <c r="F390" s="1043" t="s">
        <v>1387</v>
      </c>
      <c r="G390" s="691" t="s">
        <v>1421</v>
      </c>
      <c r="H390" s="767" t="s">
        <v>1127</v>
      </c>
      <c r="I390" s="767" t="s">
        <v>1113</v>
      </c>
      <c r="J390" s="761" t="s">
        <v>1135</v>
      </c>
      <c r="K390" s="761" t="s">
        <v>1115</v>
      </c>
      <c r="L390" s="753" t="s">
        <v>1124</v>
      </c>
      <c r="M390" s="753" t="s">
        <v>1199</v>
      </c>
      <c r="N390" s="764" t="s">
        <v>1359</v>
      </c>
      <c r="O390" s="753" t="s">
        <v>1128</v>
      </c>
      <c r="P390" s="753" t="s">
        <v>1200</v>
      </c>
      <c r="Q390" s="753" t="s">
        <v>1120</v>
      </c>
      <c r="R390" s="753" t="s">
        <v>1120</v>
      </c>
      <c r="S390" s="755">
        <v>2</v>
      </c>
      <c r="T390" s="769">
        <v>2.6</v>
      </c>
      <c r="U390" s="771">
        <v>41456</v>
      </c>
      <c r="V390" s="772">
        <v>41791</v>
      </c>
      <c r="W390" s="874">
        <v>5</v>
      </c>
      <c r="X390" s="1081">
        <v>800000</v>
      </c>
      <c r="Y390" s="1081"/>
      <c r="Z390" s="1081">
        <f t="shared" si="52"/>
        <v>800000</v>
      </c>
      <c r="AA390" s="868"/>
      <c r="AB390" s="868"/>
      <c r="AC390" s="868"/>
      <c r="AD390" s="868"/>
      <c r="AE390" s="868"/>
      <c r="AF390" s="868">
        <v>800000</v>
      </c>
      <c r="AG390" s="868"/>
      <c r="AH390" s="868"/>
      <c r="AI390" s="868"/>
      <c r="AJ390" s="868"/>
      <c r="AK390" s="868"/>
      <c r="AL390" s="868"/>
      <c r="AM390" s="868">
        <f t="shared" si="53"/>
        <v>800000</v>
      </c>
      <c r="AN390" s="868">
        <f t="shared" si="54"/>
        <v>0</v>
      </c>
      <c r="AO390" s="915"/>
      <c r="AP390" s="868"/>
      <c r="ED390" s="704"/>
      <c r="EE390" s="704"/>
      <c r="FJ390" s="704"/>
      <c r="FK390" s="1035"/>
      <c r="FL390" s="704"/>
      <c r="FM390" s="704"/>
      <c r="FN390" s="704"/>
      <c r="FO390" s="704"/>
      <c r="FP390" s="704"/>
      <c r="FQ390" s="704"/>
      <c r="FR390" s="704"/>
      <c r="FS390" s="704"/>
      <c r="FT390" s="704"/>
      <c r="FU390" s="704"/>
      <c r="FV390" s="704"/>
      <c r="FW390" s="704"/>
      <c r="FX390" s="704"/>
      <c r="FY390" s="704"/>
      <c r="FZ390" s="704"/>
      <c r="GA390" s="704"/>
      <c r="GB390" s="704"/>
      <c r="GC390" s="704"/>
      <c r="GD390" s="704"/>
      <c r="GE390" s="704"/>
      <c r="GF390" s="704"/>
      <c r="GG390" s="704"/>
      <c r="GH390" s="704"/>
      <c r="GI390" s="704"/>
      <c r="GJ390" s="704"/>
      <c r="GK390" s="704"/>
      <c r="GL390" s="704"/>
      <c r="GM390" s="704"/>
      <c r="GN390" s="704"/>
      <c r="GO390" s="704"/>
      <c r="GP390" s="704"/>
      <c r="GQ390" s="704"/>
      <c r="GR390" s="704"/>
      <c r="GS390" s="704"/>
      <c r="GT390" s="704"/>
      <c r="GU390" s="704"/>
      <c r="HQ390" s="704"/>
      <c r="HR390" s="704"/>
      <c r="HS390" s="1034"/>
      <c r="HT390" s="1034"/>
      <c r="HU390" s="1034"/>
      <c r="HV390" s="1034"/>
      <c r="HW390" s="1034"/>
      <c r="HX390" s="1034"/>
      <c r="HY390" s="1034"/>
      <c r="HZ390" s="1034"/>
      <c r="IA390" s="1034"/>
      <c r="IB390" s="1034"/>
      <c r="IC390" s="1034"/>
      <c r="ID390" s="1034"/>
      <c r="IE390" s="1034"/>
      <c r="IF390" s="1034"/>
      <c r="IG390" s="1034"/>
      <c r="IH390" s="1034"/>
      <c r="II390" s="1034"/>
    </row>
    <row r="391" spans="1:243" s="1034" customFormat="1" ht="27" customHeight="1" x14ac:dyDescent="0.25">
      <c r="A391" s="691">
        <v>330</v>
      </c>
      <c r="B391" s="694" t="s">
        <v>1390</v>
      </c>
      <c r="C391" s="721">
        <v>271</v>
      </c>
      <c r="D391" s="730">
        <v>600</v>
      </c>
      <c r="E391" s="698">
        <v>105</v>
      </c>
      <c r="F391" s="1057" t="s">
        <v>1201</v>
      </c>
      <c r="G391" s="691" t="s">
        <v>1422</v>
      </c>
      <c r="H391" s="767" t="s">
        <v>1127</v>
      </c>
      <c r="I391" s="767" t="s">
        <v>1113</v>
      </c>
      <c r="J391" s="761" t="s">
        <v>1135</v>
      </c>
      <c r="K391" s="761" t="s">
        <v>1115</v>
      </c>
      <c r="L391" s="753" t="s">
        <v>1124</v>
      </c>
      <c r="M391" s="753" t="s">
        <v>1199</v>
      </c>
      <c r="N391" s="764" t="s">
        <v>1359</v>
      </c>
      <c r="O391" s="753" t="s">
        <v>1128</v>
      </c>
      <c r="P391" s="753" t="s">
        <v>1200</v>
      </c>
      <c r="Q391" s="753" t="s">
        <v>1120</v>
      </c>
      <c r="R391" s="753" t="s">
        <v>1120</v>
      </c>
      <c r="S391" s="755">
        <v>2</v>
      </c>
      <c r="T391" s="769">
        <v>2.6</v>
      </c>
      <c r="U391" s="771">
        <v>41456</v>
      </c>
      <c r="V391" s="772">
        <v>41791</v>
      </c>
      <c r="W391" s="874">
        <v>7</v>
      </c>
      <c r="X391" s="1081">
        <v>500000</v>
      </c>
      <c r="Y391" s="1081"/>
      <c r="Z391" s="1081">
        <f t="shared" si="52"/>
        <v>500000</v>
      </c>
      <c r="AA391" s="868"/>
      <c r="AB391" s="868"/>
      <c r="AC391" s="868"/>
      <c r="AD391" s="868"/>
      <c r="AE391" s="868"/>
      <c r="AF391" s="868"/>
      <c r="AG391" s="868">
        <v>250000</v>
      </c>
      <c r="AH391" s="868">
        <v>250000</v>
      </c>
      <c r="AI391" s="868"/>
      <c r="AJ391" s="868"/>
      <c r="AK391" s="868"/>
      <c r="AL391" s="868"/>
      <c r="AM391" s="868">
        <f t="shared" si="53"/>
        <v>500000</v>
      </c>
      <c r="AN391" s="868">
        <f t="shared" si="54"/>
        <v>0</v>
      </c>
      <c r="AO391" s="915"/>
      <c r="AP391" s="868"/>
      <c r="AQ391" s="706"/>
      <c r="AR391" s="706"/>
      <c r="AS391" s="706"/>
      <c r="AT391" s="706"/>
      <c r="AU391" s="706"/>
      <c r="AV391" s="706"/>
      <c r="AW391" s="706"/>
      <c r="AX391" s="706"/>
      <c r="AY391" s="706"/>
      <c r="AZ391" s="706"/>
      <c r="BA391" s="706"/>
      <c r="BB391" s="706"/>
      <c r="BC391" s="706"/>
      <c r="BD391" s="706"/>
      <c r="BE391" s="706"/>
      <c r="BF391" s="706"/>
      <c r="BG391" s="706"/>
      <c r="BH391" s="706"/>
      <c r="BI391" s="706"/>
      <c r="BJ391" s="706"/>
      <c r="BK391" s="706"/>
      <c r="BL391" s="706"/>
      <c r="BM391" s="706"/>
      <c r="BN391" s="706"/>
      <c r="BO391" s="706"/>
      <c r="BP391" s="706"/>
      <c r="BQ391" s="706"/>
      <c r="BR391" s="706"/>
      <c r="BS391" s="706"/>
      <c r="BT391" s="706"/>
      <c r="BU391" s="706"/>
      <c r="BV391" s="706"/>
      <c r="BW391" s="706"/>
      <c r="BX391" s="706"/>
      <c r="BY391" s="706"/>
      <c r="BZ391" s="706"/>
      <c r="CA391" s="706"/>
      <c r="CB391" s="706"/>
      <c r="CC391" s="706"/>
      <c r="CD391" s="706"/>
      <c r="CE391" s="706"/>
      <c r="CF391" s="706"/>
      <c r="CG391" s="706"/>
      <c r="CH391" s="706"/>
      <c r="CI391" s="706"/>
      <c r="CJ391" s="706"/>
      <c r="CK391" s="706"/>
      <c r="CL391" s="706"/>
      <c r="CM391" s="706"/>
      <c r="CN391" s="706"/>
      <c r="CO391" s="706"/>
      <c r="CP391" s="706"/>
      <c r="CQ391" s="706"/>
      <c r="CR391" s="706"/>
      <c r="CS391" s="706"/>
      <c r="CT391" s="706"/>
      <c r="CU391" s="706"/>
      <c r="CV391" s="706"/>
      <c r="CW391" s="706"/>
      <c r="CX391" s="706"/>
      <c r="CY391" s="706"/>
      <c r="CZ391" s="706"/>
      <c r="DA391" s="706"/>
      <c r="DB391" s="706"/>
      <c r="DC391" s="706"/>
      <c r="DD391" s="706"/>
      <c r="DE391" s="706"/>
      <c r="DF391" s="706"/>
      <c r="DG391" s="706"/>
      <c r="DH391" s="706"/>
      <c r="DI391" s="706"/>
      <c r="DJ391" s="706"/>
      <c r="DK391" s="706"/>
      <c r="DL391" s="706"/>
      <c r="DM391" s="706"/>
      <c r="DN391" s="706"/>
      <c r="DO391" s="706"/>
      <c r="DP391" s="706"/>
      <c r="DQ391" s="706"/>
      <c r="DR391" s="706"/>
      <c r="DS391" s="706"/>
      <c r="DT391" s="706"/>
      <c r="DU391" s="706"/>
      <c r="DV391" s="706"/>
      <c r="DW391" s="706"/>
      <c r="DX391" s="706"/>
      <c r="DY391" s="706"/>
      <c r="DZ391" s="706"/>
      <c r="EA391" s="706"/>
      <c r="EB391" s="706"/>
      <c r="EC391" s="706"/>
      <c r="ED391" s="704"/>
      <c r="EE391" s="704"/>
      <c r="EF391" s="706"/>
      <c r="EG391" s="706"/>
      <c r="EH391" s="706"/>
      <c r="EI391" s="706"/>
      <c r="EJ391" s="706"/>
      <c r="EK391" s="706"/>
      <c r="EL391" s="706"/>
      <c r="EM391" s="706"/>
      <c r="EN391" s="706"/>
      <c r="EO391" s="706"/>
      <c r="EP391" s="706"/>
      <c r="EQ391" s="706"/>
      <c r="ER391" s="706"/>
      <c r="ES391" s="706"/>
      <c r="ET391" s="706"/>
      <c r="EU391" s="706"/>
      <c r="EV391" s="706"/>
      <c r="EW391" s="706"/>
      <c r="EX391" s="706"/>
      <c r="EY391" s="706"/>
      <c r="EZ391" s="706"/>
      <c r="FA391" s="706"/>
      <c r="FB391" s="706"/>
      <c r="FC391" s="706"/>
      <c r="FD391" s="706"/>
      <c r="FE391" s="706"/>
      <c r="FF391" s="706"/>
      <c r="FG391" s="706"/>
      <c r="FH391" s="706"/>
      <c r="FI391" s="706"/>
      <c r="FJ391" s="704"/>
      <c r="FK391" s="1035"/>
      <c r="FL391" s="704"/>
      <c r="FM391" s="704"/>
      <c r="FN391" s="704"/>
      <c r="FO391" s="704"/>
      <c r="FP391" s="704"/>
      <c r="FQ391" s="704"/>
      <c r="FR391" s="704"/>
      <c r="FS391" s="704"/>
      <c r="FT391" s="704"/>
      <c r="FU391" s="704"/>
      <c r="FV391" s="704"/>
      <c r="FW391" s="704"/>
      <c r="FX391" s="704"/>
      <c r="FY391" s="704"/>
      <c r="FZ391" s="704"/>
      <c r="GA391" s="704"/>
      <c r="GB391" s="704"/>
      <c r="GC391" s="704"/>
      <c r="GD391" s="704"/>
      <c r="GE391" s="704"/>
      <c r="GF391" s="704"/>
      <c r="GG391" s="704"/>
      <c r="GH391" s="704"/>
      <c r="GI391" s="704"/>
      <c r="GJ391" s="704"/>
      <c r="GK391" s="704"/>
      <c r="GL391" s="704"/>
      <c r="GM391" s="704"/>
      <c r="GN391" s="704"/>
      <c r="GO391" s="704"/>
      <c r="GP391" s="704"/>
      <c r="GQ391" s="704"/>
      <c r="GR391" s="704"/>
      <c r="GS391" s="704"/>
      <c r="GT391" s="704"/>
      <c r="GU391" s="704"/>
      <c r="GV391" s="706"/>
      <c r="GW391" s="706"/>
      <c r="GX391" s="706"/>
      <c r="GY391" s="706"/>
      <c r="GZ391" s="706"/>
      <c r="HA391" s="706"/>
      <c r="HB391" s="706"/>
      <c r="HC391" s="706"/>
      <c r="HD391" s="706"/>
      <c r="HE391" s="706"/>
      <c r="HF391" s="706"/>
      <c r="HG391" s="706"/>
      <c r="HH391" s="706"/>
      <c r="HI391" s="706"/>
      <c r="HJ391" s="706"/>
      <c r="HK391" s="706"/>
      <c r="HL391" s="706"/>
      <c r="HM391" s="706"/>
      <c r="HN391" s="706"/>
      <c r="HO391" s="706"/>
      <c r="HP391" s="706"/>
      <c r="HQ391" s="704"/>
      <c r="HR391" s="704"/>
      <c r="IE391" s="706"/>
      <c r="IF391" s="706"/>
      <c r="IG391" s="706"/>
      <c r="IH391" s="706"/>
      <c r="II391" s="706"/>
    </row>
    <row r="392" spans="1:243" s="706" customFormat="1" ht="27" customHeight="1" x14ac:dyDescent="0.25">
      <c r="A392" s="691">
        <v>331</v>
      </c>
      <c r="B392" s="694" t="s">
        <v>1390</v>
      </c>
      <c r="C392" s="721">
        <v>271</v>
      </c>
      <c r="D392" s="730">
        <v>600</v>
      </c>
      <c r="E392" s="698">
        <v>106</v>
      </c>
      <c r="F392" s="1057" t="s">
        <v>1201</v>
      </c>
      <c r="G392" s="691" t="s">
        <v>1470</v>
      </c>
      <c r="H392" s="767" t="s">
        <v>1127</v>
      </c>
      <c r="I392" s="767" t="s">
        <v>1113</v>
      </c>
      <c r="J392" s="761" t="s">
        <v>1135</v>
      </c>
      <c r="K392" s="761" t="s">
        <v>1115</v>
      </c>
      <c r="L392" s="753" t="s">
        <v>1124</v>
      </c>
      <c r="M392" s="753" t="s">
        <v>1199</v>
      </c>
      <c r="N392" s="764" t="s">
        <v>1359</v>
      </c>
      <c r="O392" s="753" t="s">
        <v>1128</v>
      </c>
      <c r="P392" s="753" t="s">
        <v>1200</v>
      </c>
      <c r="Q392" s="753" t="s">
        <v>1120</v>
      </c>
      <c r="R392" s="753" t="s">
        <v>1120</v>
      </c>
      <c r="S392" s="755">
        <v>2</v>
      </c>
      <c r="T392" s="769">
        <v>2.6</v>
      </c>
      <c r="U392" s="771">
        <v>41456</v>
      </c>
      <c r="V392" s="772">
        <v>41791</v>
      </c>
      <c r="W392" s="874">
        <v>7</v>
      </c>
      <c r="X392" s="1081">
        <v>2400000</v>
      </c>
      <c r="Y392" s="1081"/>
      <c r="Z392" s="1081">
        <f t="shared" si="52"/>
        <v>2400000</v>
      </c>
      <c r="AA392" s="868"/>
      <c r="AB392" s="868"/>
      <c r="AC392" s="868"/>
      <c r="AD392" s="868"/>
      <c r="AE392" s="868"/>
      <c r="AF392" s="868">
        <v>500000</v>
      </c>
      <c r="AG392" s="868">
        <v>500000</v>
      </c>
      <c r="AH392" s="868">
        <v>400000</v>
      </c>
      <c r="AI392" s="868">
        <v>400000</v>
      </c>
      <c r="AJ392" s="868">
        <v>400000</v>
      </c>
      <c r="AK392" s="868">
        <v>200000</v>
      </c>
      <c r="AL392" s="868"/>
      <c r="AM392" s="868">
        <f t="shared" si="53"/>
        <v>2400000</v>
      </c>
      <c r="AN392" s="868">
        <f t="shared" si="54"/>
        <v>0</v>
      </c>
      <c r="AO392" s="915">
        <v>2050000</v>
      </c>
      <c r="AP392" s="868"/>
      <c r="ED392" s="704"/>
      <c r="EE392" s="704"/>
      <c r="FJ392" s="704"/>
      <c r="FK392" s="1035"/>
      <c r="FL392" s="704"/>
      <c r="FM392" s="704"/>
      <c r="FN392" s="704"/>
      <c r="FO392" s="704"/>
      <c r="FP392" s="704"/>
      <c r="FQ392" s="704"/>
      <c r="FR392" s="704"/>
      <c r="FS392" s="704"/>
      <c r="FT392" s="704"/>
      <c r="FU392" s="704"/>
      <c r="FV392" s="704"/>
      <c r="FW392" s="704"/>
      <c r="FX392" s="704"/>
      <c r="FY392" s="704"/>
      <c r="FZ392" s="704"/>
      <c r="GA392" s="704"/>
      <c r="GB392" s="704"/>
      <c r="GC392" s="704"/>
      <c r="GD392" s="704"/>
      <c r="GE392" s="704"/>
      <c r="GF392" s="704"/>
      <c r="GG392" s="704"/>
      <c r="GH392" s="704"/>
      <c r="GI392" s="704"/>
      <c r="GJ392" s="704"/>
      <c r="GK392" s="704"/>
      <c r="GL392" s="704"/>
      <c r="GM392" s="704"/>
      <c r="GN392" s="704"/>
      <c r="GO392" s="704"/>
      <c r="GP392" s="704"/>
      <c r="GQ392" s="704"/>
      <c r="GR392" s="704"/>
      <c r="GS392" s="704"/>
      <c r="GT392" s="704"/>
      <c r="GU392" s="704"/>
      <c r="HS392" s="1034"/>
      <c r="HT392" s="1034"/>
      <c r="HU392" s="1034"/>
      <c r="ID392" s="1034"/>
    </row>
    <row r="393" spans="1:243" s="706" customFormat="1" ht="27" customHeight="1" x14ac:dyDescent="0.25">
      <c r="A393" s="691">
        <v>187</v>
      </c>
      <c r="B393" s="694" t="s">
        <v>1390</v>
      </c>
      <c r="C393" s="697">
        <v>274</v>
      </c>
      <c r="D393" s="697">
        <v>536</v>
      </c>
      <c r="E393" s="698">
        <v>0</v>
      </c>
      <c r="F393" s="1037" t="s">
        <v>1123</v>
      </c>
      <c r="G393" s="1037" t="s">
        <v>1424</v>
      </c>
      <c r="H393" s="767" t="s">
        <v>1112</v>
      </c>
      <c r="I393" s="752" t="s">
        <v>1113</v>
      </c>
      <c r="J393" s="761" t="s">
        <v>1135</v>
      </c>
      <c r="K393" s="761" t="s">
        <v>1151</v>
      </c>
      <c r="L393" s="761" t="s">
        <v>1124</v>
      </c>
      <c r="M393" s="753" t="s">
        <v>1199</v>
      </c>
      <c r="N393" s="753" t="s">
        <v>1359</v>
      </c>
      <c r="O393" s="753" t="s">
        <v>1359</v>
      </c>
      <c r="P393" s="753" t="s">
        <v>1423</v>
      </c>
      <c r="Q393" s="765" t="s">
        <v>1120</v>
      </c>
      <c r="R393" s="765" t="s">
        <v>1120</v>
      </c>
      <c r="S393" s="755">
        <v>2</v>
      </c>
      <c r="T393" s="769">
        <v>2.1</v>
      </c>
      <c r="U393" s="771">
        <v>41456</v>
      </c>
      <c r="V393" s="772">
        <v>42156</v>
      </c>
      <c r="W393" s="874">
        <v>5</v>
      </c>
      <c r="X393" s="1081">
        <v>0</v>
      </c>
      <c r="Y393" s="1081">
        <v>211200</v>
      </c>
      <c r="Z393" s="1081">
        <f t="shared" si="52"/>
        <v>211200</v>
      </c>
      <c r="AA393" s="868"/>
      <c r="AB393" s="868"/>
      <c r="AC393" s="868"/>
      <c r="AD393" s="868"/>
      <c r="AE393" s="868"/>
      <c r="AF393" s="868"/>
      <c r="AG393" s="868"/>
      <c r="AH393" s="868">
        <v>211200</v>
      </c>
      <c r="AI393" s="868"/>
      <c r="AJ393" s="868"/>
      <c r="AK393" s="868"/>
      <c r="AL393" s="868"/>
      <c r="AM393" s="868">
        <f t="shared" si="53"/>
        <v>211200</v>
      </c>
      <c r="AN393" s="868">
        <f t="shared" si="54"/>
        <v>0</v>
      </c>
      <c r="AO393" s="915"/>
      <c r="AP393" s="868"/>
      <c r="AQ393" s="704"/>
      <c r="AR393" s="704"/>
      <c r="AS393" s="704"/>
      <c r="AT393" s="704"/>
      <c r="AU393" s="704"/>
      <c r="AV393" s="704"/>
      <c r="AW393" s="704"/>
      <c r="AX393" s="704"/>
      <c r="AY393" s="704"/>
      <c r="AZ393" s="704"/>
      <c r="BA393" s="704"/>
      <c r="BB393" s="704"/>
      <c r="BC393" s="704"/>
      <c r="BD393" s="704"/>
      <c r="BE393" s="704"/>
      <c r="BF393" s="704"/>
      <c r="BG393" s="704"/>
      <c r="BH393" s="704"/>
      <c r="BI393" s="704"/>
      <c r="BJ393" s="704"/>
      <c r="BK393" s="704"/>
      <c r="BL393" s="704"/>
      <c r="BM393" s="704"/>
      <c r="BN393" s="704"/>
      <c r="BO393" s="704"/>
      <c r="BP393" s="704"/>
      <c r="BQ393" s="704"/>
      <c r="BR393" s="704"/>
      <c r="BS393" s="704"/>
      <c r="BT393" s="704"/>
      <c r="BU393" s="704"/>
      <c r="BV393" s="704"/>
      <c r="BW393" s="704"/>
      <c r="BX393" s="704"/>
      <c r="BY393" s="704"/>
      <c r="BZ393" s="704"/>
      <c r="CA393" s="704"/>
      <c r="CB393" s="704"/>
      <c r="CC393" s="704"/>
      <c r="CD393" s="704"/>
      <c r="CE393" s="704"/>
      <c r="CF393" s="704"/>
      <c r="CG393" s="704"/>
      <c r="CH393" s="704"/>
      <c r="CI393" s="704"/>
      <c r="CJ393" s="704"/>
      <c r="CK393" s="704"/>
      <c r="CL393" s="704"/>
      <c r="CM393" s="704"/>
      <c r="CN393" s="704"/>
      <c r="CO393" s="704"/>
      <c r="CP393" s="704"/>
      <c r="CQ393" s="704"/>
      <c r="CR393" s="704"/>
      <c r="CS393" s="704"/>
      <c r="CT393" s="704"/>
      <c r="CU393" s="704"/>
      <c r="CV393" s="704"/>
      <c r="CW393" s="704"/>
      <c r="CX393" s="704"/>
      <c r="CY393" s="704"/>
      <c r="CZ393" s="704"/>
      <c r="DA393" s="704"/>
      <c r="DB393" s="704"/>
      <c r="DC393" s="704"/>
      <c r="DD393" s="704"/>
      <c r="DE393" s="704"/>
      <c r="DF393" s="704"/>
      <c r="DG393" s="704"/>
      <c r="DH393" s="704"/>
      <c r="DI393" s="704"/>
      <c r="DJ393" s="704"/>
      <c r="DK393" s="704"/>
      <c r="DL393" s="704"/>
      <c r="DM393" s="704"/>
      <c r="DN393" s="704"/>
      <c r="DO393" s="704"/>
      <c r="DP393" s="704"/>
      <c r="EC393" s="704"/>
      <c r="EF393" s="704"/>
      <c r="EG393" s="704"/>
      <c r="EH393" s="704"/>
      <c r="EI393" s="704"/>
      <c r="EJ393" s="704"/>
      <c r="EK393" s="704"/>
      <c r="EL393" s="704"/>
      <c r="EM393" s="704"/>
      <c r="EN393" s="704"/>
      <c r="EO393" s="704"/>
      <c r="EP393" s="704"/>
      <c r="EQ393" s="704"/>
      <c r="ER393" s="704"/>
      <c r="ES393" s="704"/>
      <c r="ET393" s="704"/>
      <c r="EU393" s="704"/>
      <c r="EV393" s="704"/>
      <c r="EW393" s="704"/>
      <c r="EX393" s="704"/>
      <c r="EY393" s="704"/>
      <c r="EZ393" s="704"/>
      <c r="FA393" s="704"/>
      <c r="FB393" s="704"/>
      <c r="FC393" s="704"/>
      <c r="FD393" s="704"/>
      <c r="FE393" s="704"/>
      <c r="FF393" s="704"/>
      <c r="FG393" s="704"/>
      <c r="FH393" s="704"/>
      <c r="FI393" s="704"/>
      <c r="FK393" s="1035"/>
      <c r="HS393" s="1034"/>
      <c r="HT393" s="1034"/>
      <c r="HU393" s="1034"/>
      <c r="HV393" s="1034"/>
      <c r="HW393" s="1034"/>
      <c r="HX393" s="1034"/>
      <c r="HY393" s="1034"/>
      <c r="HZ393" s="1034"/>
      <c r="IA393" s="1034"/>
      <c r="IB393" s="1034"/>
      <c r="IC393" s="1034"/>
      <c r="ID393" s="1034"/>
    </row>
    <row r="394" spans="1:243" s="706" customFormat="1" ht="27" customHeight="1" x14ac:dyDescent="0.25">
      <c r="A394" s="691">
        <v>188</v>
      </c>
      <c r="B394" s="694" t="s">
        <v>1390</v>
      </c>
      <c r="C394" s="697">
        <v>274</v>
      </c>
      <c r="D394" s="697">
        <v>536</v>
      </c>
      <c r="E394" s="707">
        <v>7</v>
      </c>
      <c r="F394" s="1037" t="s">
        <v>1123</v>
      </c>
      <c r="G394" s="1037" t="s">
        <v>1471</v>
      </c>
      <c r="H394" s="767" t="s">
        <v>1112</v>
      </c>
      <c r="I394" s="752" t="s">
        <v>1113</v>
      </c>
      <c r="J394" s="761" t="s">
        <v>1135</v>
      </c>
      <c r="K394" s="761" t="s">
        <v>1151</v>
      </c>
      <c r="L394" s="761" t="s">
        <v>1124</v>
      </c>
      <c r="M394" s="753" t="s">
        <v>1199</v>
      </c>
      <c r="N394" s="753" t="s">
        <v>1359</v>
      </c>
      <c r="O394" s="753" t="s">
        <v>1359</v>
      </c>
      <c r="P394" s="753" t="s">
        <v>1423</v>
      </c>
      <c r="Q394" s="765" t="s">
        <v>1120</v>
      </c>
      <c r="R394" s="765" t="s">
        <v>1120</v>
      </c>
      <c r="S394" s="755">
        <v>2</v>
      </c>
      <c r="T394" s="769">
        <v>2.1</v>
      </c>
      <c r="U394" s="771">
        <v>41456</v>
      </c>
      <c r="V394" s="772">
        <v>41791</v>
      </c>
      <c r="W394" s="874">
        <v>5</v>
      </c>
      <c r="X394" s="1081">
        <v>300000</v>
      </c>
      <c r="Y394" s="1081"/>
      <c r="Z394" s="1081">
        <f t="shared" si="52"/>
        <v>300000</v>
      </c>
      <c r="AA394" s="868"/>
      <c r="AB394" s="868"/>
      <c r="AC394" s="868"/>
      <c r="AD394" s="868"/>
      <c r="AE394" s="868">
        <v>300000</v>
      </c>
      <c r="AF394" s="868"/>
      <c r="AG394" s="868"/>
      <c r="AH394" s="868"/>
      <c r="AI394" s="868"/>
      <c r="AJ394" s="868"/>
      <c r="AK394" s="868"/>
      <c r="AL394" s="868"/>
      <c r="AM394" s="868">
        <f t="shared" si="53"/>
        <v>300000</v>
      </c>
      <c r="AN394" s="868">
        <f t="shared" si="54"/>
        <v>0</v>
      </c>
      <c r="AO394" s="915">
        <v>0</v>
      </c>
      <c r="AP394" s="868"/>
      <c r="AQ394" s="704"/>
      <c r="AR394" s="704"/>
      <c r="AS394" s="704"/>
      <c r="AT394" s="704"/>
      <c r="AU394" s="704"/>
      <c r="AV394" s="704"/>
      <c r="AW394" s="704"/>
      <c r="AX394" s="704"/>
      <c r="AY394" s="704"/>
      <c r="AZ394" s="704"/>
      <c r="BA394" s="704"/>
      <c r="BB394" s="704"/>
      <c r="BC394" s="704"/>
      <c r="BD394" s="704"/>
      <c r="BE394" s="704"/>
      <c r="BF394" s="704"/>
      <c r="BG394" s="704"/>
      <c r="BH394" s="704"/>
      <c r="BI394" s="704"/>
      <c r="BJ394" s="704"/>
      <c r="BK394" s="704"/>
      <c r="BL394" s="704"/>
      <c r="BM394" s="704"/>
      <c r="BN394" s="704"/>
      <c r="BO394" s="704"/>
      <c r="BP394" s="704"/>
      <c r="BQ394" s="704"/>
      <c r="BR394" s="704"/>
      <c r="BS394" s="704"/>
      <c r="BT394" s="704"/>
      <c r="BU394" s="704"/>
      <c r="BV394" s="704"/>
      <c r="BW394" s="704"/>
      <c r="BX394" s="704"/>
      <c r="BY394" s="704"/>
      <c r="BZ394" s="704"/>
      <c r="CA394" s="704"/>
      <c r="CB394" s="704"/>
      <c r="CC394" s="704"/>
      <c r="CD394" s="704"/>
      <c r="CE394" s="704"/>
      <c r="CF394" s="704"/>
      <c r="CG394" s="704"/>
      <c r="CH394" s="704"/>
      <c r="CI394" s="704"/>
      <c r="CJ394" s="704"/>
      <c r="CK394" s="704"/>
      <c r="CL394" s="704"/>
      <c r="CM394" s="704"/>
      <c r="CN394" s="704"/>
      <c r="CO394" s="704"/>
      <c r="CP394" s="704"/>
      <c r="CQ394" s="704"/>
      <c r="CR394" s="704"/>
      <c r="CS394" s="704"/>
      <c r="CT394" s="704"/>
      <c r="CU394" s="704"/>
      <c r="CV394" s="704"/>
      <c r="CW394" s="704"/>
      <c r="CX394" s="704"/>
      <c r="CY394" s="704"/>
      <c r="CZ394" s="704"/>
      <c r="DA394" s="704"/>
      <c r="DB394" s="704"/>
      <c r="DC394" s="704"/>
      <c r="DD394" s="704"/>
      <c r="DE394" s="704"/>
      <c r="DF394" s="704"/>
      <c r="DG394" s="704"/>
      <c r="DH394" s="704"/>
      <c r="DI394" s="704"/>
      <c r="DJ394" s="704"/>
      <c r="DK394" s="704"/>
      <c r="DL394" s="704"/>
      <c r="DM394" s="704"/>
      <c r="DN394" s="704"/>
      <c r="DO394" s="704"/>
      <c r="DP394" s="704"/>
      <c r="EC394" s="704"/>
      <c r="EF394" s="704"/>
      <c r="EG394" s="704"/>
      <c r="EH394" s="704"/>
      <c r="EI394" s="704"/>
      <c r="EJ394" s="704"/>
      <c r="EK394" s="704"/>
      <c r="EL394" s="704"/>
      <c r="EM394" s="704"/>
      <c r="EN394" s="704"/>
      <c r="EO394" s="704"/>
      <c r="EP394" s="704"/>
      <c r="EQ394" s="704"/>
      <c r="ER394" s="704"/>
      <c r="ES394" s="704"/>
      <c r="ET394" s="704"/>
      <c r="EU394" s="704"/>
      <c r="EV394" s="704"/>
      <c r="EW394" s="704"/>
      <c r="EX394" s="704"/>
      <c r="EY394" s="704"/>
      <c r="EZ394" s="704"/>
      <c r="FA394" s="704"/>
      <c r="FB394" s="704"/>
      <c r="FC394" s="704"/>
      <c r="FD394" s="704"/>
      <c r="FE394" s="704"/>
      <c r="FF394" s="704"/>
      <c r="FG394" s="704"/>
      <c r="FH394" s="704"/>
      <c r="FI394" s="704"/>
      <c r="FK394" s="1035"/>
      <c r="HV394" s="1034"/>
      <c r="HW394" s="1034"/>
      <c r="HX394" s="1034"/>
      <c r="HY394" s="1034"/>
      <c r="HZ394" s="1034"/>
      <c r="IA394" s="1034"/>
      <c r="IB394" s="1034"/>
      <c r="IC394" s="1034"/>
      <c r="ID394" s="1034"/>
    </row>
    <row r="395" spans="1:243" s="706" customFormat="1" ht="27" customHeight="1" x14ac:dyDescent="0.25">
      <c r="A395" s="691">
        <v>189</v>
      </c>
      <c r="B395" s="694" t="s">
        <v>1390</v>
      </c>
      <c r="C395" s="697">
        <v>274</v>
      </c>
      <c r="D395" s="697">
        <v>544</v>
      </c>
      <c r="E395" s="698">
        <v>0</v>
      </c>
      <c r="F395" s="1037" t="s">
        <v>1125</v>
      </c>
      <c r="G395" s="1037" t="s">
        <v>1418</v>
      </c>
      <c r="H395" s="767" t="s">
        <v>1112</v>
      </c>
      <c r="I395" s="752" t="s">
        <v>1113</v>
      </c>
      <c r="J395" s="761" t="s">
        <v>1135</v>
      </c>
      <c r="K395" s="761" t="s">
        <v>1115</v>
      </c>
      <c r="L395" s="761" t="s">
        <v>1124</v>
      </c>
      <c r="M395" s="753" t="s">
        <v>1199</v>
      </c>
      <c r="N395" s="753" t="s">
        <v>1359</v>
      </c>
      <c r="O395" s="753" t="s">
        <v>1359</v>
      </c>
      <c r="P395" s="753" t="s">
        <v>1423</v>
      </c>
      <c r="Q395" s="765" t="s">
        <v>1120</v>
      </c>
      <c r="R395" s="765" t="s">
        <v>1120</v>
      </c>
      <c r="S395" s="755">
        <v>2</v>
      </c>
      <c r="T395" s="769">
        <v>2.1</v>
      </c>
      <c r="U395" s="771">
        <v>41456</v>
      </c>
      <c r="V395" s="772">
        <v>42156</v>
      </c>
      <c r="W395" s="874">
        <v>7</v>
      </c>
      <c r="X395" s="1081">
        <v>140000</v>
      </c>
      <c r="Y395" s="1082">
        <v>39400</v>
      </c>
      <c r="Z395" s="1081">
        <f t="shared" si="52"/>
        <v>179400</v>
      </c>
      <c r="AA395" s="868"/>
      <c r="AB395" s="868"/>
      <c r="AC395" s="868"/>
      <c r="AD395" s="868"/>
      <c r="AE395" s="868">
        <v>50000</v>
      </c>
      <c r="AF395" s="868">
        <v>50000</v>
      </c>
      <c r="AG395" s="868">
        <v>79400</v>
      </c>
      <c r="AH395" s="868"/>
      <c r="AI395" s="868"/>
      <c r="AJ395" s="868"/>
      <c r="AK395" s="868"/>
      <c r="AL395" s="868"/>
      <c r="AM395" s="868">
        <f t="shared" si="53"/>
        <v>179400</v>
      </c>
      <c r="AN395" s="868">
        <f t="shared" si="54"/>
        <v>0</v>
      </c>
      <c r="AO395" s="915"/>
      <c r="AP395" s="868"/>
      <c r="AQ395" s="704"/>
      <c r="AR395" s="704"/>
      <c r="AS395" s="704"/>
      <c r="AT395" s="704"/>
      <c r="AU395" s="704"/>
      <c r="AV395" s="704"/>
      <c r="AW395" s="704"/>
      <c r="AX395" s="704"/>
      <c r="AY395" s="704"/>
      <c r="AZ395" s="704"/>
      <c r="BA395" s="704"/>
      <c r="BB395" s="704"/>
      <c r="BC395" s="704"/>
      <c r="BD395" s="704"/>
      <c r="BE395" s="704"/>
      <c r="BF395" s="704"/>
      <c r="BG395" s="704"/>
      <c r="BH395" s="704"/>
      <c r="BI395" s="704"/>
      <c r="BJ395" s="704"/>
      <c r="BK395" s="704"/>
      <c r="BL395" s="704"/>
      <c r="BM395" s="704"/>
      <c r="BN395" s="704"/>
      <c r="BO395" s="704"/>
      <c r="BP395" s="704"/>
      <c r="BQ395" s="704"/>
      <c r="BR395" s="704"/>
      <c r="BS395" s="704"/>
      <c r="BT395" s="704"/>
      <c r="BU395" s="704"/>
      <c r="BV395" s="704"/>
      <c r="BW395" s="704"/>
      <c r="BX395" s="704"/>
      <c r="BY395" s="704"/>
      <c r="BZ395" s="704"/>
      <c r="CA395" s="704"/>
      <c r="CB395" s="704"/>
      <c r="CC395" s="704"/>
      <c r="CD395" s="704"/>
      <c r="CE395" s="704"/>
      <c r="CF395" s="704"/>
      <c r="CG395" s="704"/>
      <c r="CH395" s="704"/>
      <c r="CI395" s="704"/>
      <c r="CJ395" s="704"/>
      <c r="CK395" s="704"/>
      <c r="CL395" s="704"/>
      <c r="CM395" s="704"/>
      <c r="CN395" s="704"/>
      <c r="CO395" s="704"/>
      <c r="CP395" s="704"/>
      <c r="CQ395" s="704"/>
      <c r="CR395" s="704"/>
      <c r="CS395" s="704"/>
      <c r="CT395" s="704"/>
      <c r="CU395" s="704"/>
      <c r="CV395" s="704"/>
      <c r="CW395" s="704"/>
      <c r="CX395" s="704"/>
      <c r="CY395" s="704"/>
      <c r="CZ395" s="704"/>
      <c r="DA395" s="704"/>
      <c r="DB395" s="704"/>
      <c r="DC395" s="704"/>
      <c r="DD395" s="704"/>
      <c r="DE395" s="704"/>
      <c r="DF395" s="704"/>
      <c r="DG395" s="704"/>
      <c r="DH395" s="704"/>
      <c r="DI395" s="704"/>
      <c r="DJ395" s="704"/>
      <c r="DK395" s="704"/>
      <c r="DL395" s="704"/>
      <c r="DM395" s="704"/>
      <c r="DN395" s="704"/>
      <c r="DO395" s="704"/>
      <c r="DP395" s="704"/>
      <c r="EC395" s="704"/>
      <c r="EF395" s="704"/>
      <c r="EG395" s="704"/>
      <c r="EH395" s="704"/>
      <c r="EI395" s="704"/>
      <c r="EJ395" s="704"/>
      <c r="EK395" s="704"/>
      <c r="EL395" s="704"/>
      <c r="EM395" s="704"/>
      <c r="EN395" s="704"/>
      <c r="EO395" s="704"/>
      <c r="EP395" s="704"/>
      <c r="EQ395" s="704"/>
      <c r="ER395" s="704"/>
      <c r="ES395" s="704"/>
      <c r="ET395" s="704"/>
      <c r="EU395" s="704"/>
      <c r="EV395" s="704"/>
      <c r="EW395" s="704"/>
      <c r="EX395" s="704"/>
      <c r="EY395" s="704"/>
      <c r="EZ395" s="704"/>
      <c r="FA395" s="704"/>
      <c r="FB395" s="704"/>
      <c r="FC395" s="704"/>
      <c r="FD395" s="704"/>
      <c r="FE395" s="704"/>
      <c r="FF395" s="704"/>
      <c r="FG395" s="704"/>
      <c r="FH395" s="704"/>
      <c r="FI395" s="704"/>
      <c r="FK395" s="1035"/>
      <c r="GV395" s="704"/>
      <c r="GW395" s="704"/>
      <c r="GX395" s="704"/>
      <c r="GY395" s="704"/>
      <c r="GZ395" s="704"/>
      <c r="HA395" s="704"/>
      <c r="HB395" s="704"/>
      <c r="HC395" s="704"/>
      <c r="HD395" s="704"/>
      <c r="HE395" s="704"/>
      <c r="HF395" s="704"/>
      <c r="HG395" s="704"/>
      <c r="HH395" s="704"/>
      <c r="HI395" s="704"/>
      <c r="HJ395" s="704"/>
      <c r="HK395" s="704"/>
      <c r="HL395" s="704"/>
      <c r="HM395" s="704"/>
      <c r="HN395" s="704"/>
      <c r="HO395" s="704"/>
      <c r="HP395" s="704"/>
      <c r="HS395" s="1034"/>
      <c r="HT395" s="1034"/>
      <c r="HU395" s="1034"/>
      <c r="ID395" s="1034"/>
    </row>
    <row r="396" spans="1:243" s="706" customFormat="1" ht="27" customHeight="1" x14ac:dyDescent="0.25">
      <c r="A396" s="691">
        <v>340</v>
      </c>
      <c r="B396" s="694" t="s">
        <v>1390</v>
      </c>
      <c r="C396" s="697">
        <v>274</v>
      </c>
      <c r="D396" s="697">
        <v>636</v>
      </c>
      <c r="E396" s="698" t="s">
        <v>1122</v>
      </c>
      <c r="F396" s="1037" t="s">
        <v>1123</v>
      </c>
      <c r="G396" s="1037" t="s">
        <v>1471</v>
      </c>
      <c r="H396" s="767" t="s">
        <v>1127</v>
      </c>
      <c r="I396" s="752" t="s">
        <v>1113</v>
      </c>
      <c r="J396" s="761" t="s">
        <v>1135</v>
      </c>
      <c r="K396" s="761" t="s">
        <v>1115</v>
      </c>
      <c r="L396" s="761" t="s">
        <v>1124</v>
      </c>
      <c r="M396" s="753" t="s">
        <v>1199</v>
      </c>
      <c r="N396" s="753" t="s">
        <v>1359</v>
      </c>
      <c r="O396" s="753" t="s">
        <v>1359</v>
      </c>
      <c r="P396" s="753" t="s">
        <v>1423</v>
      </c>
      <c r="Q396" s="765" t="s">
        <v>1120</v>
      </c>
      <c r="R396" s="765" t="s">
        <v>1120</v>
      </c>
      <c r="S396" s="755">
        <v>2</v>
      </c>
      <c r="T396" s="769">
        <v>2.1</v>
      </c>
      <c r="U396" s="771">
        <v>41456</v>
      </c>
      <c r="V396" s="772">
        <v>41791</v>
      </c>
      <c r="W396" s="874">
        <v>5</v>
      </c>
      <c r="X396" s="1081"/>
      <c r="Y396" s="1081"/>
      <c r="Z396" s="1081">
        <f t="shared" si="52"/>
        <v>0</v>
      </c>
      <c r="AA396" s="868"/>
      <c r="AB396" s="868"/>
      <c r="AC396" s="868"/>
      <c r="AD396" s="868"/>
      <c r="AE396" s="868"/>
      <c r="AF396" s="868"/>
      <c r="AG396" s="868"/>
      <c r="AH396" s="868"/>
      <c r="AI396" s="868"/>
      <c r="AJ396" s="868"/>
      <c r="AK396" s="868"/>
      <c r="AL396" s="868"/>
      <c r="AM396" s="868">
        <f t="shared" si="53"/>
        <v>0</v>
      </c>
      <c r="AN396" s="868">
        <f t="shared" si="54"/>
        <v>0</v>
      </c>
      <c r="AO396" s="915">
        <v>1000000</v>
      </c>
      <c r="AP396" s="868"/>
      <c r="AQ396" s="704"/>
      <c r="AR396" s="704"/>
      <c r="AS396" s="704"/>
      <c r="AT396" s="704"/>
      <c r="AU396" s="704"/>
      <c r="AV396" s="704"/>
      <c r="AW396" s="704"/>
      <c r="AX396" s="704"/>
      <c r="AY396" s="704"/>
      <c r="AZ396" s="704"/>
      <c r="BA396" s="704"/>
      <c r="BB396" s="704"/>
      <c r="BC396" s="704"/>
      <c r="BD396" s="704"/>
      <c r="BE396" s="704"/>
      <c r="BF396" s="704"/>
      <c r="BG396" s="704"/>
      <c r="BH396" s="704"/>
      <c r="BI396" s="704"/>
      <c r="BJ396" s="704"/>
      <c r="BK396" s="704"/>
      <c r="BL396" s="704"/>
      <c r="BM396" s="704"/>
      <c r="BN396" s="704"/>
      <c r="BO396" s="704"/>
      <c r="BP396" s="704"/>
      <c r="BQ396" s="704"/>
      <c r="BR396" s="704"/>
      <c r="BS396" s="704"/>
      <c r="BT396" s="704"/>
      <c r="BU396" s="704"/>
      <c r="BV396" s="704"/>
      <c r="BW396" s="704"/>
      <c r="BX396" s="704"/>
      <c r="BY396" s="704"/>
      <c r="BZ396" s="704"/>
      <c r="CA396" s="704"/>
      <c r="CB396" s="704"/>
      <c r="CC396" s="704"/>
      <c r="CD396" s="704"/>
      <c r="CE396" s="704"/>
      <c r="CF396" s="704"/>
      <c r="CG396" s="704"/>
      <c r="CH396" s="704"/>
      <c r="CI396" s="704"/>
      <c r="CJ396" s="704"/>
      <c r="CK396" s="704"/>
      <c r="CL396" s="704"/>
      <c r="CM396" s="704"/>
      <c r="CN396" s="704"/>
      <c r="CO396" s="704"/>
      <c r="CP396" s="704"/>
      <c r="CQ396" s="704"/>
      <c r="CR396" s="704"/>
      <c r="CS396" s="704"/>
      <c r="CT396" s="704"/>
      <c r="CU396" s="704"/>
      <c r="CV396" s="704"/>
      <c r="CW396" s="704"/>
      <c r="CX396" s="704"/>
      <c r="CY396" s="704"/>
      <c r="CZ396" s="704"/>
      <c r="DA396" s="704"/>
      <c r="DB396" s="704"/>
      <c r="DC396" s="704"/>
      <c r="DD396" s="704"/>
      <c r="DE396" s="704"/>
      <c r="DF396" s="704"/>
      <c r="DG396" s="704"/>
      <c r="DH396" s="704"/>
      <c r="DI396" s="704"/>
      <c r="DJ396" s="704"/>
      <c r="DK396" s="704"/>
      <c r="DL396" s="704"/>
      <c r="DM396" s="704"/>
      <c r="DN396" s="704"/>
      <c r="DO396" s="704"/>
      <c r="DP396" s="704"/>
      <c r="EC396" s="704"/>
      <c r="EF396" s="704"/>
      <c r="EG396" s="704"/>
      <c r="EH396" s="704"/>
      <c r="EI396" s="704"/>
      <c r="EJ396" s="704"/>
      <c r="EK396" s="704"/>
      <c r="EL396" s="704"/>
      <c r="EM396" s="704"/>
      <c r="EN396" s="704"/>
      <c r="EO396" s="704"/>
      <c r="EP396" s="704"/>
      <c r="EQ396" s="704"/>
      <c r="ER396" s="704"/>
      <c r="ES396" s="704"/>
      <c r="ET396" s="704"/>
      <c r="EU396" s="704"/>
      <c r="EV396" s="704"/>
      <c r="EW396" s="704"/>
      <c r="EX396" s="704"/>
      <c r="EY396" s="704"/>
      <c r="EZ396" s="704"/>
      <c r="FA396" s="704"/>
      <c r="FB396" s="704"/>
      <c r="FC396" s="704"/>
      <c r="FD396" s="704"/>
      <c r="FE396" s="704"/>
      <c r="FF396" s="704"/>
      <c r="FG396" s="704"/>
      <c r="FH396" s="704"/>
      <c r="FI396" s="704"/>
      <c r="FK396" s="1035"/>
      <c r="HS396" s="1034"/>
      <c r="HT396" s="1034"/>
      <c r="HU396" s="1034"/>
      <c r="HV396" s="1034"/>
      <c r="HW396" s="1034"/>
      <c r="HX396" s="1034"/>
      <c r="HY396" s="1034"/>
      <c r="HZ396" s="1034"/>
      <c r="IA396" s="1034"/>
      <c r="IB396" s="1034"/>
      <c r="IC396" s="1034"/>
      <c r="ID396" s="1034"/>
    </row>
    <row r="397" spans="1:243" s="706" customFormat="1" ht="27" customHeight="1" x14ac:dyDescent="0.25">
      <c r="A397" s="691">
        <v>341</v>
      </c>
      <c r="B397" s="694" t="s">
        <v>1390</v>
      </c>
      <c r="C397" s="697">
        <v>274</v>
      </c>
      <c r="D397" s="697">
        <v>644</v>
      </c>
      <c r="E397" s="698">
        <v>0</v>
      </c>
      <c r="F397" s="1037" t="s">
        <v>1125</v>
      </c>
      <c r="G397" s="1037" t="s">
        <v>1418</v>
      </c>
      <c r="H397" s="767" t="s">
        <v>1127</v>
      </c>
      <c r="I397" s="752" t="s">
        <v>1113</v>
      </c>
      <c r="J397" s="761" t="s">
        <v>1135</v>
      </c>
      <c r="K397" s="761" t="s">
        <v>1115</v>
      </c>
      <c r="L397" s="761" t="s">
        <v>1124</v>
      </c>
      <c r="M397" s="753" t="s">
        <v>1199</v>
      </c>
      <c r="N397" s="753" t="s">
        <v>1359</v>
      </c>
      <c r="O397" s="753" t="s">
        <v>1359</v>
      </c>
      <c r="P397" s="753" t="s">
        <v>1423</v>
      </c>
      <c r="Q397" s="765" t="s">
        <v>1120</v>
      </c>
      <c r="R397" s="765" t="s">
        <v>1120</v>
      </c>
      <c r="S397" s="755">
        <v>2</v>
      </c>
      <c r="T397" s="769">
        <v>2.1</v>
      </c>
      <c r="U397" s="771">
        <v>41091</v>
      </c>
      <c r="V397" s="772">
        <v>41426</v>
      </c>
      <c r="W397" s="874">
        <v>7</v>
      </c>
      <c r="X397" s="1081"/>
      <c r="Y397" s="1082">
        <v>2900</v>
      </c>
      <c r="Z397" s="1081">
        <f t="shared" si="52"/>
        <v>2900</v>
      </c>
      <c r="AA397" s="868"/>
      <c r="AB397" s="868"/>
      <c r="AC397" s="868"/>
      <c r="AD397" s="868"/>
      <c r="AE397" s="868"/>
      <c r="AF397" s="868">
        <v>2900</v>
      </c>
      <c r="AG397" s="868"/>
      <c r="AH397" s="868"/>
      <c r="AI397" s="868"/>
      <c r="AJ397" s="868"/>
      <c r="AK397" s="868"/>
      <c r="AL397" s="868"/>
      <c r="AM397" s="868">
        <f t="shared" si="53"/>
        <v>2900</v>
      </c>
      <c r="AN397" s="868">
        <f t="shared" si="54"/>
        <v>0</v>
      </c>
      <c r="AO397" s="868"/>
      <c r="AP397" s="868"/>
      <c r="AQ397" s="704"/>
      <c r="AR397" s="704"/>
      <c r="AS397" s="704"/>
      <c r="AT397" s="704"/>
      <c r="AU397" s="704"/>
      <c r="AV397" s="704"/>
      <c r="AW397" s="704"/>
      <c r="AX397" s="704"/>
      <c r="AY397" s="704"/>
      <c r="AZ397" s="704"/>
      <c r="BA397" s="704"/>
      <c r="BB397" s="704"/>
      <c r="BC397" s="704"/>
      <c r="BD397" s="704"/>
      <c r="BE397" s="704"/>
      <c r="BF397" s="704"/>
      <c r="BG397" s="704"/>
      <c r="BH397" s="704"/>
      <c r="BI397" s="704"/>
      <c r="BJ397" s="704"/>
      <c r="BK397" s="704"/>
      <c r="BL397" s="704"/>
      <c r="BM397" s="704"/>
      <c r="BN397" s="704"/>
      <c r="BO397" s="704"/>
      <c r="BP397" s="704"/>
      <c r="BQ397" s="704"/>
      <c r="BR397" s="704"/>
      <c r="BS397" s="704"/>
      <c r="BT397" s="704"/>
      <c r="BU397" s="704"/>
      <c r="BV397" s="704"/>
      <c r="BW397" s="704"/>
      <c r="BX397" s="704"/>
      <c r="BY397" s="704"/>
      <c r="BZ397" s="704"/>
      <c r="CA397" s="704"/>
      <c r="CB397" s="704"/>
      <c r="CC397" s="704"/>
      <c r="CD397" s="704"/>
      <c r="CE397" s="704"/>
      <c r="CF397" s="704"/>
      <c r="CG397" s="704"/>
      <c r="CH397" s="704"/>
      <c r="CI397" s="704"/>
      <c r="CJ397" s="704"/>
      <c r="CK397" s="704"/>
      <c r="CL397" s="704"/>
      <c r="CM397" s="704"/>
      <c r="CN397" s="704"/>
      <c r="CO397" s="704"/>
      <c r="CP397" s="704"/>
      <c r="CQ397" s="704"/>
      <c r="CR397" s="704"/>
      <c r="CS397" s="704"/>
      <c r="CT397" s="704"/>
      <c r="CU397" s="704"/>
      <c r="CV397" s="704"/>
      <c r="CW397" s="704"/>
      <c r="CX397" s="704"/>
      <c r="CY397" s="704"/>
      <c r="CZ397" s="704"/>
      <c r="DA397" s="704"/>
      <c r="DB397" s="704"/>
      <c r="DC397" s="704"/>
      <c r="DD397" s="704"/>
      <c r="DE397" s="704"/>
      <c r="DF397" s="704"/>
      <c r="DG397" s="704"/>
      <c r="DH397" s="704"/>
      <c r="DI397" s="704"/>
      <c r="DJ397" s="704"/>
      <c r="DK397" s="704"/>
      <c r="DL397" s="704"/>
      <c r="DM397" s="704"/>
      <c r="DN397" s="704"/>
      <c r="DO397" s="704"/>
      <c r="DP397" s="704"/>
      <c r="EC397" s="704"/>
      <c r="EF397" s="704"/>
      <c r="EG397" s="704"/>
      <c r="EH397" s="704"/>
      <c r="EI397" s="704"/>
      <c r="EJ397" s="704"/>
      <c r="EK397" s="704"/>
      <c r="EL397" s="704"/>
      <c r="EM397" s="704"/>
      <c r="EN397" s="704"/>
      <c r="EO397" s="704"/>
      <c r="EP397" s="704"/>
      <c r="EQ397" s="704"/>
      <c r="ER397" s="704"/>
      <c r="ES397" s="704"/>
      <c r="ET397" s="704"/>
      <c r="EU397" s="704"/>
      <c r="EV397" s="704"/>
      <c r="EW397" s="704"/>
      <c r="EX397" s="704"/>
      <c r="EY397" s="704"/>
      <c r="EZ397" s="704"/>
      <c r="FA397" s="704"/>
      <c r="FB397" s="704"/>
      <c r="FC397" s="704"/>
      <c r="FD397" s="704"/>
      <c r="FE397" s="704"/>
      <c r="FF397" s="704"/>
      <c r="FG397" s="704"/>
      <c r="FH397" s="704"/>
      <c r="FI397" s="704"/>
      <c r="FJ397" s="704"/>
      <c r="FK397" s="1034"/>
      <c r="FL397" s="1034"/>
      <c r="FM397" s="1034"/>
      <c r="FN397" s="1034"/>
      <c r="FO397" s="1034"/>
      <c r="FP397" s="1034"/>
      <c r="FQ397" s="1034"/>
      <c r="FR397" s="1034"/>
      <c r="FS397" s="1034"/>
      <c r="FT397" s="1034"/>
      <c r="FU397" s="1034"/>
      <c r="FV397" s="1034"/>
      <c r="FW397" s="1034"/>
      <c r="FX397" s="1034"/>
      <c r="FY397" s="1034"/>
      <c r="FZ397" s="1034"/>
      <c r="GA397" s="1034"/>
      <c r="GB397" s="1034"/>
      <c r="GC397" s="1034"/>
      <c r="GD397" s="1034"/>
      <c r="GE397" s="1034"/>
      <c r="GF397" s="1034"/>
      <c r="GG397" s="1034"/>
      <c r="GH397" s="1034"/>
      <c r="GI397" s="1034"/>
      <c r="GJ397" s="1034"/>
      <c r="GK397" s="1034"/>
      <c r="GL397" s="1034"/>
      <c r="GM397" s="1034"/>
      <c r="GN397" s="1034"/>
      <c r="GO397" s="1034"/>
      <c r="GP397" s="1034"/>
      <c r="GQ397" s="1034"/>
      <c r="GR397" s="1034"/>
      <c r="GS397" s="1034"/>
      <c r="GT397" s="1034"/>
      <c r="GU397" s="1034"/>
      <c r="GV397" s="1034"/>
      <c r="GW397" s="1034"/>
      <c r="GX397" s="1034"/>
      <c r="GY397" s="1034"/>
      <c r="GZ397" s="1034"/>
      <c r="HA397" s="1034"/>
      <c r="HB397" s="1034"/>
      <c r="HC397" s="1034"/>
      <c r="HD397" s="1034"/>
      <c r="HE397" s="1034"/>
      <c r="HF397" s="1034"/>
      <c r="HG397" s="1034"/>
      <c r="HH397" s="1034"/>
      <c r="HI397" s="1034"/>
      <c r="HJ397" s="1034"/>
      <c r="HK397" s="1034"/>
      <c r="HL397" s="1034"/>
      <c r="HM397" s="1034"/>
      <c r="HN397" s="1034"/>
      <c r="HO397" s="1034"/>
      <c r="HP397" s="1034"/>
      <c r="HQ397" s="1034"/>
      <c r="HR397" s="1034"/>
      <c r="HV397" s="704"/>
      <c r="HW397" s="704"/>
      <c r="HX397" s="704"/>
      <c r="HY397" s="704"/>
      <c r="HZ397" s="704"/>
      <c r="IA397" s="704"/>
      <c r="IB397" s="704"/>
      <c r="IC397" s="704"/>
    </row>
    <row r="398" spans="1:243" s="706" customFormat="1" ht="27" customHeight="1" x14ac:dyDescent="0.25">
      <c r="A398" s="691">
        <v>206</v>
      </c>
      <c r="B398" s="694" t="s">
        <v>1390</v>
      </c>
      <c r="C398" s="696">
        <v>282</v>
      </c>
      <c r="D398" s="697">
        <v>536</v>
      </c>
      <c r="E398" s="697">
        <v>53</v>
      </c>
      <c r="F398" s="1037" t="s">
        <v>1123</v>
      </c>
      <c r="G398" s="696" t="s">
        <v>1472</v>
      </c>
      <c r="H398" s="767" t="s">
        <v>1112</v>
      </c>
      <c r="I398" s="752" t="s">
        <v>1113</v>
      </c>
      <c r="J398" s="761" t="s">
        <v>1135</v>
      </c>
      <c r="K398" s="761" t="s">
        <v>1115</v>
      </c>
      <c r="L398" s="761" t="s">
        <v>1124</v>
      </c>
      <c r="M398" s="753" t="s">
        <v>1199</v>
      </c>
      <c r="N398" s="753" t="s">
        <v>1359</v>
      </c>
      <c r="O398" s="753" t="s">
        <v>1153</v>
      </c>
      <c r="P398" s="753" t="s">
        <v>1153</v>
      </c>
      <c r="Q398" s="753" t="s">
        <v>1120</v>
      </c>
      <c r="R398" s="753" t="s">
        <v>1120</v>
      </c>
      <c r="S398" s="755">
        <v>4</v>
      </c>
      <c r="T398" s="763">
        <v>4.3</v>
      </c>
      <c r="U398" s="771">
        <v>41091</v>
      </c>
      <c r="V398" s="772">
        <v>41426</v>
      </c>
      <c r="W398" s="874">
        <v>5</v>
      </c>
      <c r="X398" s="1081"/>
      <c r="Y398" s="1082">
        <v>50000</v>
      </c>
      <c r="Z398" s="1081">
        <f t="shared" si="52"/>
        <v>50000</v>
      </c>
      <c r="AA398" s="868"/>
      <c r="AB398" s="868"/>
      <c r="AC398" s="868">
        <v>50000</v>
      </c>
      <c r="AD398" s="868"/>
      <c r="AE398" s="868"/>
      <c r="AF398" s="868"/>
      <c r="AG398" s="868"/>
      <c r="AH398" s="868"/>
      <c r="AI398" s="868"/>
      <c r="AJ398" s="868"/>
      <c r="AK398" s="868"/>
      <c r="AL398" s="868"/>
      <c r="AM398" s="868">
        <f t="shared" si="53"/>
        <v>50000</v>
      </c>
      <c r="AN398" s="868">
        <f t="shared" si="54"/>
        <v>0</v>
      </c>
      <c r="AO398" s="868"/>
      <c r="AP398" s="868"/>
      <c r="AQ398" s="704"/>
      <c r="AR398" s="704"/>
      <c r="AS398" s="704"/>
      <c r="AT398" s="704"/>
      <c r="AU398" s="704"/>
      <c r="AV398" s="704"/>
      <c r="AW398" s="704"/>
      <c r="AX398" s="704"/>
      <c r="AY398" s="704"/>
      <c r="AZ398" s="704"/>
      <c r="BA398" s="704"/>
      <c r="BB398" s="704"/>
      <c r="BC398" s="704"/>
      <c r="BD398" s="704"/>
      <c r="BE398" s="704"/>
      <c r="BF398" s="704"/>
      <c r="BG398" s="704"/>
      <c r="BH398" s="704"/>
      <c r="BI398" s="704"/>
      <c r="BJ398" s="704"/>
      <c r="BK398" s="704"/>
      <c r="BL398" s="704"/>
      <c r="BM398" s="704"/>
      <c r="BN398" s="704"/>
      <c r="BO398" s="704"/>
      <c r="BP398" s="704"/>
      <c r="BQ398" s="704"/>
      <c r="BR398" s="704"/>
      <c r="BS398" s="704"/>
      <c r="BT398" s="704"/>
      <c r="BU398" s="704"/>
      <c r="BV398" s="704"/>
      <c r="BW398" s="704"/>
      <c r="BX398" s="704"/>
      <c r="BY398" s="704"/>
      <c r="BZ398" s="704"/>
      <c r="CA398" s="704"/>
      <c r="CB398" s="704"/>
      <c r="CC398" s="704"/>
      <c r="CD398" s="704"/>
      <c r="CE398" s="704"/>
      <c r="CF398" s="704"/>
      <c r="CG398" s="704"/>
      <c r="CH398" s="704"/>
      <c r="CI398" s="704"/>
      <c r="CJ398" s="704"/>
      <c r="CK398" s="704"/>
      <c r="CL398" s="704"/>
      <c r="CM398" s="704"/>
      <c r="CN398" s="704"/>
      <c r="CO398" s="704"/>
      <c r="CP398" s="704"/>
      <c r="CQ398" s="704"/>
      <c r="CR398" s="704"/>
      <c r="CS398" s="704"/>
      <c r="CT398" s="704"/>
      <c r="CU398" s="704"/>
      <c r="CV398" s="704"/>
      <c r="CW398" s="704"/>
      <c r="CX398" s="704"/>
      <c r="CY398" s="704"/>
      <c r="CZ398" s="704"/>
      <c r="DA398" s="704"/>
      <c r="DB398" s="704"/>
      <c r="DC398" s="704"/>
      <c r="DD398" s="704"/>
      <c r="DE398" s="704"/>
      <c r="DF398" s="704"/>
      <c r="DG398" s="704"/>
      <c r="DH398" s="704"/>
      <c r="DI398" s="704"/>
      <c r="DJ398" s="704"/>
      <c r="DK398" s="704"/>
      <c r="DL398" s="704"/>
      <c r="DM398" s="704"/>
      <c r="DN398" s="704"/>
      <c r="DO398" s="704"/>
      <c r="DP398" s="704"/>
      <c r="DQ398" s="704"/>
      <c r="DR398" s="704"/>
      <c r="DS398" s="704"/>
      <c r="DT398" s="704"/>
      <c r="DU398" s="704"/>
      <c r="DV398" s="704"/>
      <c r="DW398" s="704"/>
      <c r="DX398" s="704"/>
      <c r="DY398" s="704"/>
      <c r="DZ398" s="704"/>
      <c r="EA398" s="704"/>
      <c r="EB398" s="704"/>
      <c r="EC398" s="704"/>
      <c r="ED398" s="704"/>
      <c r="EE398" s="704"/>
      <c r="FI398" s="704"/>
      <c r="GJ398" s="1034"/>
      <c r="GK398" s="1034"/>
      <c r="GL398" s="1034"/>
      <c r="GM398" s="1034"/>
      <c r="GN398" s="1034"/>
      <c r="GO398" s="1034"/>
      <c r="GP398" s="1034"/>
      <c r="GQ398" s="1034"/>
      <c r="GR398" s="1034"/>
      <c r="GS398" s="1034"/>
      <c r="GT398" s="1034"/>
      <c r="GU398" s="1034"/>
      <c r="GV398" s="1034"/>
      <c r="GW398" s="1034"/>
      <c r="GX398" s="1034"/>
      <c r="GY398" s="1034"/>
      <c r="GZ398" s="1034"/>
      <c r="HA398" s="1034"/>
      <c r="HB398" s="1034"/>
      <c r="HC398" s="1034"/>
      <c r="HD398" s="1034"/>
      <c r="HE398" s="1034"/>
      <c r="HF398" s="1034"/>
      <c r="HG398" s="1034"/>
      <c r="HH398" s="1034"/>
      <c r="HI398" s="1034"/>
      <c r="HJ398" s="1034"/>
      <c r="HK398" s="1034"/>
      <c r="HL398" s="1034"/>
      <c r="HM398" s="1034"/>
      <c r="HN398" s="1034"/>
      <c r="HO398" s="1034"/>
      <c r="HP398" s="1034"/>
      <c r="HQ398" s="1034"/>
      <c r="HR398" s="1034"/>
      <c r="HV398" s="1034"/>
      <c r="HW398" s="1034"/>
      <c r="HX398" s="1034"/>
      <c r="HY398" s="1034"/>
      <c r="HZ398" s="1034"/>
      <c r="IA398" s="1034"/>
      <c r="IB398" s="1034"/>
      <c r="IC398" s="1034"/>
    </row>
    <row r="399" spans="1:243" s="706" customFormat="1" ht="27" customHeight="1" x14ac:dyDescent="0.25">
      <c r="A399" s="691">
        <v>213</v>
      </c>
      <c r="B399" s="694" t="s">
        <v>1390</v>
      </c>
      <c r="C399" s="696">
        <v>287</v>
      </c>
      <c r="D399" s="709">
        <v>536</v>
      </c>
      <c r="E399" s="707">
        <v>1</v>
      </c>
      <c r="F399" s="1058" t="s">
        <v>1123</v>
      </c>
      <c r="G399" s="1043" t="s">
        <v>1126</v>
      </c>
      <c r="H399" s="767" t="s">
        <v>1112</v>
      </c>
      <c r="I399" s="752" t="s">
        <v>1113</v>
      </c>
      <c r="J399" s="761" t="s">
        <v>1135</v>
      </c>
      <c r="K399" s="761" t="s">
        <v>1151</v>
      </c>
      <c r="L399" s="761" t="s">
        <v>1124</v>
      </c>
      <c r="M399" s="753" t="s">
        <v>1199</v>
      </c>
      <c r="N399" s="753" t="s">
        <v>1359</v>
      </c>
      <c r="O399" s="753" t="s">
        <v>1359</v>
      </c>
      <c r="P399" s="753" t="s">
        <v>1423</v>
      </c>
      <c r="Q399" s="765" t="s">
        <v>1120</v>
      </c>
      <c r="R399" s="765" t="s">
        <v>1120</v>
      </c>
      <c r="S399" s="755">
        <v>2</v>
      </c>
      <c r="T399" s="769">
        <v>2.1</v>
      </c>
      <c r="U399" s="771">
        <v>41456</v>
      </c>
      <c r="V399" s="772">
        <v>41791</v>
      </c>
      <c r="W399" s="874">
        <v>5</v>
      </c>
      <c r="X399" s="1081">
        <v>800000</v>
      </c>
      <c r="Y399" s="1081"/>
      <c r="Z399" s="1081">
        <f t="shared" si="52"/>
        <v>800000</v>
      </c>
      <c r="AA399" s="868"/>
      <c r="AB399" s="868"/>
      <c r="AC399" s="868"/>
      <c r="AD399" s="868"/>
      <c r="AE399" s="868">
        <v>500000</v>
      </c>
      <c r="AF399" s="868">
        <v>300000</v>
      </c>
      <c r="AG399" s="868"/>
      <c r="AH399" s="868"/>
      <c r="AI399" s="868"/>
      <c r="AJ399" s="868"/>
      <c r="AK399" s="868"/>
      <c r="AL399" s="868"/>
      <c r="AM399" s="868">
        <f t="shared" si="53"/>
        <v>800000</v>
      </c>
      <c r="AN399" s="868">
        <f t="shared" si="54"/>
        <v>0</v>
      </c>
      <c r="AO399" s="915"/>
      <c r="AP399" s="868"/>
      <c r="AQ399" s="704"/>
      <c r="AR399" s="704"/>
      <c r="AS399" s="704"/>
      <c r="AT399" s="704"/>
      <c r="AU399" s="704"/>
      <c r="AV399" s="704"/>
      <c r="AW399" s="704"/>
      <c r="AX399" s="704"/>
      <c r="AY399" s="704"/>
      <c r="AZ399" s="704"/>
      <c r="BA399" s="704"/>
      <c r="BB399" s="704"/>
      <c r="BC399" s="704"/>
      <c r="BD399" s="704"/>
      <c r="BE399" s="704"/>
      <c r="BF399" s="704"/>
      <c r="BG399" s="704"/>
      <c r="BH399" s="704"/>
      <c r="BI399" s="704"/>
      <c r="BJ399" s="704"/>
      <c r="BK399" s="704"/>
      <c r="BL399" s="704"/>
      <c r="BM399" s="704"/>
      <c r="BN399" s="704"/>
      <c r="BO399" s="704"/>
      <c r="BP399" s="704"/>
      <c r="BQ399" s="704"/>
      <c r="BR399" s="704"/>
      <c r="BS399" s="704"/>
      <c r="BT399" s="704"/>
      <c r="BU399" s="704"/>
      <c r="BV399" s="704"/>
      <c r="BW399" s="704"/>
      <c r="BX399" s="704"/>
      <c r="BY399" s="704"/>
      <c r="BZ399" s="704"/>
      <c r="CA399" s="704"/>
      <c r="CB399" s="704"/>
      <c r="CC399" s="704"/>
      <c r="CD399" s="704"/>
      <c r="CE399" s="704"/>
      <c r="CF399" s="704"/>
      <c r="CG399" s="704"/>
      <c r="CH399" s="704"/>
      <c r="CI399" s="704"/>
      <c r="CJ399" s="704"/>
      <c r="CK399" s="704"/>
      <c r="CL399" s="704"/>
      <c r="CM399" s="704"/>
      <c r="CN399" s="704"/>
      <c r="CO399" s="704"/>
      <c r="CP399" s="704"/>
      <c r="CQ399" s="704"/>
      <c r="CR399" s="704"/>
      <c r="CS399" s="704"/>
      <c r="CT399" s="704"/>
      <c r="CU399" s="704"/>
      <c r="CV399" s="704"/>
      <c r="CW399" s="704"/>
      <c r="CX399" s="704"/>
      <c r="CY399" s="704"/>
      <c r="CZ399" s="704"/>
      <c r="DA399" s="704"/>
      <c r="DB399" s="704"/>
      <c r="DC399" s="704"/>
      <c r="DD399" s="704"/>
      <c r="DE399" s="704"/>
      <c r="DF399" s="704"/>
      <c r="DG399" s="704"/>
      <c r="DH399" s="704"/>
      <c r="DI399" s="704"/>
      <c r="DJ399" s="704"/>
      <c r="DK399" s="704"/>
      <c r="DL399" s="704"/>
      <c r="DM399" s="704"/>
      <c r="DN399" s="704"/>
      <c r="DO399" s="704"/>
      <c r="DP399" s="704"/>
      <c r="EC399" s="704"/>
      <c r="EF399" s="704"/>
      <c r="EG399" s="704"/>
      <c r="EH399" s="704"/>
      <c r="EI399" s="704"/>
      <c r="EJ399" s="704"/>
      <c r="EK399" s="704"/>
      <c r="EL399" s="704"/>
      <c r="EM399" s="704"/>
      <c r="EN399" s="704"/>
      <c r="EO399" s="704"/>
      <c r="EP399" s="704"/>
      <c r="EQ399" s="704"/>
      <c r="ER399" s="704"/>
      <c r="ES399" s="704"/>
      <c r="ET399" s="704"/>
      <c r="EU399" s="704"/>
      <c r="EV399" s="704"/>
      <c r="EW399" s="704"/>
      <c r="EX399" s="704"/>
      <c r="EY399" s="704"/>
      <c r="EZ399" s="704"/>
      <c r="FA399" s="704"/>
      <c r="FB399" s="704"/>
      <c r="FC399" s="704"/>
      <c r="FD399" s="704"/>
      <c r="FE399" s="704"/>
      <c r="FF399" s="704"/>
      <c r="FG399" s="704"/>
      <c r="FH399" s="704"/>
      <c r="FI399" s="704"/>
      <c r="FJ399" s="704"/>
      <c r="FK399" s="1035"/>
      <c r="HQ399" s="704"/>
      <c r="HR399" s="704"/>
      <c r="HV399" s="1034"/>
      <c r="HW399" s="1034"/>
      <c r="HX399" s="1034"/>
      <c r="HY399" s="1034"/>
      <c r="HZ399" s="1034"/>
      <c r="IA399" s="1034"/>
      <c r="IB399" s="1034"/>
      <c r="IC399" s="1034"/>
    </row>
    <row r="400" spans="1:243" s="706" customFormat="1" ht="27" customHeight="1" x14ac:dyDescent="0.25">
      <c r="A400" s="691">
        <v>353</v>
      </c>
      <c r="B400" s="694" t="s">
        <v>1390</v>
      </c>
      <c r="C400" s="696">
        <v>287</v>
      </c>
      <c r="D400" s="709">
        <v>632</v>
      </c>
      <c r="E400" s="707">
        <v>1</v>
      </c>
      <c r="F400" s="1055" t="s">
        <v>1121</v>
      </c>
      <c r="G400" s="1055" t="s">
        <v>1425</v>
      </c>
      <c r="H400" s="767" t="s">
        <v>1127</v>
      </c>
      <c r="I400" s="752" t="s">
        <v>1113</v>
      </c>
      <c r="J400" s="761" t="s">
        <v>1135</v>
      </c>
      <c r="K400" s="761" t="s">
        <v>1151</v>
      </c>
      <c r="L400" s="761" t="s">
        <v>1116</v>
      </c>
      <c r="M400" s="753" t="s">
        <v>1199</v>
      </c>
      <c r="N400" s="753" t="s">
        <v>1359</v>
      </c>
      <c r="O400" s="753" t="s">
        <v>1359</v>
      </c>
      <c r="P400" s="753" t="s">
        <v>1423</v>
      </c>
      <c r="Q400" s="765" t="s">
        <v>1120</v>
      </c>
      <c r="R400" s="765" t="s">
        <v>1120</v>
      </c>
      <c r="S400" s="755">
        <v>2</v>
      </c>
      <c r="T400" s="769">
        <v>2.1</v>
      </c>
      <c r="U400" s="771">
        <v>41456</v>
      </c>
      <c r="V400" s="772">
        <v>41791</v>
      </c>
      <c r="W400" s="874">
        <v>20</v>
      </c>
      <c r="X400" s="1081">
        <v>100000</v>
      </c>
      <c r="Y400" s="1081"/>
      <c r="Z400" s="1081">
        <f t="shared" si="52"/>
        <v>100000</v>
      </c>
      <c r="AA400" s="868"/>
      <c r="AB400" s="868"/>
      <c r="AC400" s="868"/>
      <c r="AD400" s="868"/>
      <c r="AE400" s="868">
        <v>50000</v>
      </c>
      <c r="AF400" s="868">
        <v>50000</v>
      </c>
      <c r="AG400" s="868"/>
      <c r="AH400" s="868"/>
      <c r="AI400" s="868"/>
      <c r="AJ400" s="868"/>
      <c r="AK400" s="868"/>
      <c r="AL400" s="868"/>
      <c r="AM400" s="868">
        <f t="shared" si="53"/>
        <v>100000</v>
      </c>
      <c r="AN400" s="868">
        <f t="shared" si="54"/>
        <v>0</v>
      </c>
      <c r="AO400" s="915"/>
      <c r="AP400" s="868"/>
      <c r="AQ400" s="704"/>
      <c r="AR400" s="704"/>
      <c r="AS400" s="704"/>
      <c r="AT400" s="704"/>
      <c r="AU400" s="704"/>
      <c r="AV400" s="704"/>
      <c r="AW400" s="704"/>
      <c r="AX400" s="704"/>
      <c r="AY400" s="704"/>
      <c r="AZ400" s="704"/>
      <c r="BA400" s="704"/>
      <c r="BB400" s="704"/>
      <c r="BC400" s="704"/>
      <c r="BD400" s="704"/>
      <c r="BE400" s="704"/>
      <c r="BF400" s="704"/>
      <c r="BG400" s="704"/>
      <c r="BH400" s="704"/>
      <c r="BI400" s="704"/>
      <c r="BJ400" s="704"/>
      <c r="BK400" s="704"/>
      <c r="BL400" s="704"/>
      <c r="BM400" s="704"/>
      <c r="BN400" s="704"/>
      <c r="BO400" s="704"/>
      <c r="BP400" s="704"/>
      <c r="BQ400" s="704"/>
      <c r="BR400" s="704"/>
      <c r="BS400" s="704"/>
      <c r="BT400" s="704"/>
      <c r="BU400" s="704"/>
      <c r="BV400" s="704"/>
      <c r="BW400" s="704"/>
      <c r="BX400" s="704"/>
      <c r="BY400" s="704"/>
      <c r="BZ400" s="704"/>
      <c r="CA400" s="704"/>
      <c r="CB400" s="704"/>
      <c r="CC400" s="704"/>
      <c r="CD400" s="704"/>
      <c r="CE400" s="704"/>
      <c r="CF400" s="704"/>
      <c r="CG400" s="704"/>
      <c r="CH400" s="704"/>
      <c r="CI400" s="704"/>
      <c r="CJ400" s="704"/>
      <c r="CK400" s="704"/>
      <c r="CL400" s="704"/>
      <c r="CM400" s="704"/>
      <c r="CN400" s="704"/>
      <c r="CO400" s="704"/>
      <c r="CP400" s="704"/>
      <c r="CQ400" s="704"/>
      <c r="CR400" s="704"/>
      <c r="CS400" s="704"/>
      <c r="CT400" s="704"/>
      <c r="CU400" s="704"/>
      <c r="CV400" s="704"/>
      <c r="CW400" s="704"/>
      <c r="CX400" s="704"/>
      <c r="CY400" s="704"/>
      <c r="CZ400" s="704"/>
      <c r="DA400" s="704"/>
      <c r="DB400" s="704"/>
      <c r="DC400" s="704"/>
      <c r="DD400" s="704"/>
      <c r="DE400" s="704"/>
      <c r="DF400" s="704"/>
      <c r="DG400" s="704"/>
      <c r="DH400" s="704"/>
      <c r="DI400" s="704"/>
      <c r="DJ400" s="704"/>
      <c r="DK400" s="704"/>
      <c r="DL400" s="704"/>
      <c r="DM400" s="704"/>
      <c r="DN400" s="704"/>
      <c r="DO400" s="704"/>
      <c r="DP400" s="704"/>
      <c r="EC400" s="704"/>
      <c r="EF400" s="704"/>
      <c r="EG400" s="704"/>
      <c r="EH400" s="704"/>
      <c r="EI400" s="704"/>
      <c r="EJ400" s="704"/>
      <c r="EK400" s="704"/>
      <c r="EL400" s="704"/>
      <c r="EM400" s="704"/>
      <c r="EN400" s="704"/>
      <c r="EO400" s="704"/>
      <c r="EP400" s="704"/>
      <c r="EQ400" s="704"/>
      <c r="ER400" s="704"/>
      <c r="ES400" s="704"/>
      <c r="ET400" s="704"/>
      <c r="EU400" s="704"/>
      <c r="EV400" s="704"/>
      <c r="EW400" s="704"/>
      <c r="EX400" s="704"/>
      <c r="EY400" s="704"/>
      <c r="EZ400" s="704"/>
      <c r="FA400" s="704"/>
      <c r="FB400" s="704"/>
      <c r="FC400" s="704"/>
      <c r="FD400" s="704"/>
      <c r="FE400" s="704"/>
      <c r="FF400" s="704"/>
      <c r="FG400" s="704"/>
      <c r="FH400" s="704"/>
      <c r="FI400" s="704"/>
      <c r="FJ400" s="704"/>
      <c r="FK400" s="1035"/>
      <c r="HQ400" s="704"/>
      <c r="HR400" s="704"/>
      <c r="HV400" s="1034"/>
      <c r="HW400" s="1034"/>
      <c r="HX400" s="1034"/>
      <c r="HY400" s="1034"/>
      <c r="HZ400" s="1034"/>
      <c r="IA400" s="1034"/>
      <c r="IB400" s="1034"/>
      <c r="IC400" s="1034"/>
    </row>
    <row r="401" spans="1:239" s="706" customFormat="1" ht="27" customHeight="1" x14ac:dyDescent="0.25">
      <c r="A401" s="691">
        <v>354</v>
      </c>
      <c r="B401" s="694" t="s">
        <v>1390</v>
      </c>
      <c r="C401" s="696">
        <v>287</v>
      </c>
      <c r="D401" s="709">
        <v>632</v>
      </c>
      <c r="E401" s="707">
        <v>2</v>
      </c>
      <c r="F401" s="1055" t="s">
        <v>1121</v>
      </c>
      <c r="G401" s="1055" t="s">
        <v>1427</v>
      </c>
      <c r="H401" s="767" t="s">
        <v>1127</v>
      </c>
      <c r="I401" s="752" t="s">
        <v>1113</v>
      </c>
      <c r="J401" s="761" t="s">
        <v>1135</v>
      </c>
      <c r="K401" s="761" t="s">
        <v>1151</v>
      </c>
      <c r="L401" s="761" t="s">
        <v>1116</v>
      </c>
      <c r="M401" s="753" t="s">
        <v>1199</v>
      </c>
      <c r="N401" s="753" t="s">
        <v>1359</v>
      </c>
      <c r="O401" s="753" t="s">
        <v>1359</v>
      </c>
      <c r="P401" s="753" t="s">
        <v>1423</v>
      </c>
      <c r="Q401" s="765" t="s">
        <v>1120</v>
      </c>
      <c r="R401" s="765" t="s">
        <v>1120</v>
      </c>
      <c r="S401" s="755">
        <v>2</v>
      </c>
      <c r="T401" s="769">
        <v>2.1</v>
      </c>
      <c r="U401" s="771">
        <v>41456</v>
      </c>
      <c r="V401" s="772">
        <v>41791</v>
      </c>
      <c r="W401" s="874">
        <v>20</v>
      </c>
      <c r="X401" s="1081">
        <v>500000</v>
      </c>
      <c r="Y401" s="1081"/>
      <c r="Z401" s="1081">
        <f t="shared" si="52"/>
        <v>500000</v>
      </c>
      <c r="AA401" s="868"/>
      <c r="AB401" s="868"/>
      <c r="AC401" s="868"/>
      <c r="AD401" s="868">
        <v>250000</v>
      </c>
      <c r="AE401" s="868">
        <v>250000</v>
      </c>
      <c r="AF401" s="868"/>
      <c r="AG401" s="868"/>
      <c r="AH401" s="868"/>
      <c r="AI401" s="868"/>
      <c r="AJ401" s="868"/>
      <c r="AK401" s="868"/>
      <c r="AL401" s="868"/>
      <c r="AM401" s="868">
        <f t="shared" si="53"/>
        <v>500000</v>
      </c>
      <c r="AN401" s="868">
        <f t="shared" si="54"/>
        <v>0</v>
      </c>
      <c r="AO401" s="915"/>
      <c r="AP401" s="868"/>
      <c r="AQ401" s="704"/>
      <c r="AR401" s="704"/>
      <c r="AS401" s="704"/>
      <c r="AT401" s="704"/>
      <c r="AU401" s="704"/>
      <c r="AV401" s="704"/>
      <c r="AW401" s="704"/>
      <c r="AX401" s="704"/>
      <c r="AY401" s="704"/>
      <c r="AZ401" s="704"/>
      <c r="BA401" s="704"/>
      <c r="BB401" s="704"/>
      <c r="BC401" s="704"/>
      <c r="BD401" s="704"/>
      <c r="BE401" s="704"/>
      <c r="BF401" s="704"/>
      <c r="BG401" s="704"/>
      <c r="BH401" s="704"/>
      <c r="BI401" s="704"/>
      <c r="BJ401" s="704"/>
      <c r="BK401" s="704"/>
      <c r="BL401" s="704"/>
      <c r="BM401" s="704"/>
      <c r="BN401" s="704"/>
      <c r="BO401" s="704"/>
      <c r="BP401" s="704"/>
      <c r="BQ401" s="704"/>
      <c r="BR401" s="704"/>
      <c r="BS401" s="704"/>
      <c r="BT401" s="704"/>
      <c r="BU401" s="704"/>
      <c r="BV401" s="704"/>
      <c r="BW401" s="704"/>
      <c r="BX401" s="704"/>
      <c r="BY401" s="704"/>
      <c r="BZ401" s="704"/>
      <c r="CA401" s="704"/>
      <c r="CB401" s="704"/>
      <c r="CC401" s="704"/>
      <c r="CD401" s="704"/>
      <c r="CE401" s="704"/>
      <c r="CF401" s="704"/>
      <c r="CG401" s="704"/>
      <c r="CH401" s="704"/>
      <c r="CI401" s="704"/>
      <c r="CJ401" s="704"/>
      <c r="CK401" s="704"/>
      <c r="CL401" s="704"/>
      <c r="CM401" s="704"/>
      <c r="CN401" s="704"/>
      <c r="CO401" s="704"/>
      <c r="CP401" s="704"/>
      <c r="CQ401" s="704"/>
      <c r="CR401" s="704"/>
      <c r="CS401" s="704"/>
      <c r="CT401" s="704"/>
      <c r="CU401" s="704"/>
      <c r="CV401" s="704"/>
      <c r="CW401" s="704"/>
      <c r="CX401" s="704"/>
      <c r="CY401" s="704"/>
      <c r="CZ401" s="704"/>
      <c r="DA401" s="704"/>
      <c r="DB401" s="704"/>
      <c r="DC401" s="704"/>
      <c r="DD401" s="704"/>
      <c r="DE401" s="704"/>
      <c r="DF401" s="704"/>
      <c r="DG401" s="704"/>
      <c r="DH401" s="704"/>
      <c r="DI401" s="704"/>
      <c r="DJ401" s="704"/>
      <c r="DK401" s="704"/>
      <c r="DL401" s="704"/>
      <c r="DM401" s="704"/>
      <c r="DN401" s="704"/>
      <c r="DO401" s="704"/>
      <c r="DP401" s="704"/>
      <c r="EC401" s="704"/>
      <c r="EF401" s="704"/>
      <c r="EG401" s="704"/>
      <c r="EH401" s="704"/>
      <c r="EI401" s="704"/>
      <c r="EJ401" s="704"/>
      <c r="EK401" s="704"/>
      <c r="EL401" s="704"/>
      <c r="EM401" s="704"/>
      <c r="EN401" s="704"/>
      <c r="EO401" s="704"/>
      <c r="EP401" s="704"/>
      <c r="EQ401" s="704"/>
      <c r="ER401" s="704"/>
      <c r="ES401" s="704"/>
      <c r="ET401" s="704"/>
      <c r="EU401" s="704"/>
      <c r="EV401" s="704"/>
      <c r="EW401" s="704"/>
      <c r="EX401" s="704"/>
      <c r="EY401" s="704"/>
      <c r="EZ401" s="704"/>
      <c r="FA401" s="704"/>
      <c r="FB401" s="704"/>
      <c r="FC401" s="704"/>
      <c r="FD401" s="704"/>
      <c r="FE401" s="704"/>
      <c r="FF401" s="704"/>
      <c r="FG401" s="704"/>
      <c r="FH401" s="704"/>
      <c r="FI401" s="704"/>
      <c r="FJ401" s="704"/>
      <c r="FK401" s="1035"/>
      <c r="HQ401" s="704"/>
      <c r="HR401" s="704"/>
      <c r="HV401" s="1034"/>
      <c r="HW401" s="1034"/>
      <c r="HX401" s="1034"/>
      <c r="HY401" s="1034"/>
      <c r="HZ401" s="1034"/>
      <c r="IA401" s="1034"/>
      <c r="IB401" s="1034"/>
      <c r="IC401" s="1034"/>
    </row>
    <row r="402" spans="1:239" s="706" customFormat="1" ht="27" customHeight="1" x14ac:dyDescent="0.25">
      <c r="A402" s="691">
        <v>355</v>
      </c>
      <c r="B402" s="694" t="s">
        <v>1390</v>
      </c>
      <c r="C402" s="696">
        <v>287</v>
      </c>
      <c r="D402" s="709">
        <v>632</v>
      </c>
      <c r="E402" s="707">
        <v>3</v>
      </c>
      <c r="F402" s="1055" t="s">
        <v>1121</v>
      </c>
      <c r="G402" s="1055" t="s">
        <v>1426</v>
      </c>
      <c r="H402" s="767" t="s">
        <v>1127</v>
      </c>
      <c r="I402" s="752" t="s">
        <v>1113</v>
      </c>
      <c r="J402" s="761" t="s">
        <v>1135</v>
      </c>
      <c r="K402" s="761" t="s">
        <v>1151</v>
      </c>
      <c r="L402" s="761" t="s">
        <v>1116</v>
      </c>
      <c r="M402" s="753" t="s">
        <v>1199</v>
      </c>
      <c r="N402" s="753" t="s">
        <v>1359</v>
      </c>
      <c r="O402" s="753" t="s">
        <v>1359</v>
      </c>
      <c r="P402" s="753" t="s">
        <v>1423</v>
      </c>
      <c r="Q402" s="765" t="s">
        <v>1120</v>
      </c>
      <c r="R402" s="765" t="s">
        <v>1120</v>
      </c>
      <c r="S402" s="755">
        <v>2</v>
      </c>
      <c r="T402" s="769">
        <v>2.1</v>
      </c>
      <c r="U402" s="771">
        <v>41456</v>
      </c>
      <c r="V402" s="772">
        <v>41791</v>
      </c>
      <c r="W402" s="874">
        <v>20</v>
      </c>
      <c r="X402" s="1081">
        <v>800000</v>
      </c>
      <c r="Y402" s="1081"/>
      <c r="Z402" s="1081">
        <f t="shared" si="52"/>
        <v>800000</v>
      </c>
      <c r="AA402" s="868"/>
      <c r="AB402" s="868"/>
      <c r="AC402" s="868">
        <v>200000</v>
      </c>
      <c r="AD402" s="868">
        <v>200000</v>
      </c>
      <c r="AE402" s="868">
        <v>200000</v>
      </c>
      <c r="AF402" s="868">
        <v>200000</v>
      </c>
      <c r="AG402" s="868"/>
      <c r="AH402" s="868"/>
      <c r="AI402" s="868"/>
      <c r="AJ402" s="868"/>
      <c r="AK402" s="868"/>
      <c r="AL402" s="868"/>
      <c r="AM402" s="868">
        <f t="shared" si="53"/>
        <v>800000</v>
      </c>
      <c r="AN402" s="868">
        <f t="shared" si="54"/>
        <v>0</v>
      </c>
      <c r="AO402" s="915"/>
      <c r="AP402" s="868"/>
      <c r="AQ402" s="704"/>
      <c r="AR402" s="704"/>
      <c r="AS402" s="704"/>
      <c r="AT402" s="704"/>
      <c r="AU402" s="704"/>
      <c r="AV402" s="704"/>
      <c r="AW402" s="704"/>
      <c r="AX402" s="704"/>
      <c r="AY402" s="704"/>
      <c r="AZ402" s="704"/>
      <c r="BA402" s="704"/>
      <c r="BB402" s="704"/>
      <c r="BC402" s="704"/>
      <c r="BD402" s="704"/>
      <c r="BE402" s="704"/>
      <c r="BF402" s="704"/>
      <c r="BG402" s="704"/>
      <c r="BH402" s="704"/>
      <c r="BI402" s="704"/>
      <c r="BJ402" s="704"/>
      <c r="BK402" s="704"/>
      <c r="BL402" s="704"/>
      <c r="BM402" s="704"/>
      <c r="BN402" s="704"/>
      <c r="BO402" s="704"/>
      <c r="BP402" s="704"/>
      <c r="BQ402" s="704"/>
      <c r="BR402" s="704"/>
      <c r="BS402" s="704"/>
      <c r="BT402" s="704"/>
      <c r="BU402" s="704"/>
      <c r="BV402" s="704"/>
      <c r="BW402" s="704"/>
      <c r="BX402" s="704"/>
      <c r="BY402" s="704"/>
      <c r="BZ402" s="704"/>
      <c r="CA402" s="704"/>
      <c r="CB402" s="704"/>
      <c r="CC402" s="704"/>
      <c r="CD402" s="704"/>
      <c r="CE402" s="704"/>
      <c r="CF402" s="704"/>
      <c r="CG402" s="704"/>
      <c r="CH402" s="704"/>
      <c r="CI402" s="704"/>
      <c r="CJ402" s="704"/>
      <c r="CK402" s="704"/>
      <c r="CL402" s="704"/>
      <c r="CM402" s="704"/>
      <c r="CN402" s="704"/>
      <c r="CO402" s="704"/>
      <c r="CP402" s="704"/>
      <c r="CQ402" s="704"/>
      <c r="CR402" s="704"/>
      <c r="CS402" s="704"/>
      <c r="CT402" s="704"/>
      <c r="CU402" s="704"/>
      <c r="CV402" s="704"/>
      <c r="CW402" s="704"/>
      <c r="CX402" s="704"/>
      <c r="CY402" s="704"/>
      <c r="CZ402" s="704"/>
      <c r="DA402" s="704"/>
      <c r="DB402" s="704"/>
      <c r="DC402" s="704"/>
      <c r="DD402" s="704"/>
      <c r="DE402" s="704"/>
      <c r="DF402" s="704"/>
      <c r="DG402" s="704"/>
      <c r="DH402" s="704"/>
      <c r="DI402" s="704"/>
      <c r="DJ402" s="704"/>
      <c r="DK402" s="704"/>
      <c r="DL402" s="704"/>
      <c r="DM402" s="704"/>
      <c r="DN402" s="704"/>
      <c r="DO402" s="704"/>
      <c r="DP402" s="704"/>
      <c r="EC402" s="704"/>
      <c r="EF402" s="704"/>
      <c r="EG402" s="704"/>
      <c r="EH402" s="704"/>
      <c r="EI402" s="704"/>
      <c r="EJ402" s="704"/>
      <c r="EK402" s="704"/>
      <c r="EL402" s="704"/>
      <c r="EM402" s="704"/>
      <c r="EN402" s="704"/>
      <c r="EO402" s="704"/>
      <c r="EP402" s="704"/>
      <c r="EQ402" s="704"/>
      <c r="ER402" s="704"/>
      <c r="ES402" s="704"/>
      <c r="ET402" s="704"/>
      <c r="EU402" s="704"/>
      <c r="EV402" s="704"/>
      <c r="EW402" s="704"/>
      <c r="EX402" s="704"/>
      <c r="EY402" s="704"/>
      <c r="EZ402" s="704"/>
      <c r="FA402" s="704"/>
      <c r="FB402" s="704"/>
      <c r="FC402" s="704"/>
      <c r="FD402" s="704"/>
      <c r="FE402" s="704"/>
      <c r="FF402" s="704"/>
      <c r="FG402" s="704"/>
      <c r="FH402" s="704"/>
      <c r="FI402" s="704"/>
      <c r="FJ402" s="704"/>
      <c r="FK402" s="1035"/>
      <c r="HQ402" s="704"/>
      <c r="HR402" s="704"/>
      <c r="HV402" s="1034"/>
      <c r="HW402" s="1034"/>
      <c r="HX402" s="1034"/>
      <c r="HY402" s="1034"/>
      <c r="HZ402" s="1034"/>
      <c r="IA402" s="1034"/>
      <c r="IB402" s="1034"/>
      <c r="IC402" s="1034"/>
    </row>
    <row r="403" spans="1:239" s="706" customFormat="1" ht="27" customHeight="1" x14ac:dyDescent="0.2">
      <c r="A403" s="691">
        <v>356</v>
      </c>
      <c r="B403" s="694" t="s">
        <v>1390</v>
      </c>
      <c r="C403" s="696">
        <v>287</v>
      </c>
      <c r="D403" s="709">
        <v>632</v>
      </c>
      <c r="E403" s="707">
        <v>4</v>
      </c>
      <c r="F403" s="1055" t="s">
        <v>1121</v>
      </c>
      <c r="G403" s="1055" t="s">
        <v>1428</v>
      </c>
      <c r="H403" s="767" t="s">
        <v>1127</v>
      </c>
      <c r="I403" s="752" t="s">
        <v>1113</v>
      </c>
      <c r="J403" s="761" t="s">
        <v>1135</v>
      </c>
      <c r="K403" s="761" t="s">
        <v>1151</v>
      </c>
      <c r="L403" s="761" t="s">
        <v>1116</v>
      </c>
      <c r="M403" s="753" t="s">
        <v>1199</v>
      </c>
      <c r="N403" s="753" t="s">
        <v>1359</v>
      </c>
      <c r="O403" s="753" t="s">
        <v>1359</v>
      </c>
      <c r="P403" s="753" t="s">
        <v>1423</v>
      </c>
      <c r="Q403" s="765" t="s">
        <v>1120</v>
      </c>
      <c r="R403" s="765" t="s">
        <v>1120</v>
      </c>
      <c r="S403" s="755">
        <v>2</v>
      </c>
      <c r="T403" s="769">
        <v>2.1</v>
      </c>
      <c r="U403" s="771">
        <v>41456</v>
      </c>
      <c r="V403" s="772">
        <v>41791</v>
      </c>
      <c r="W403" s="874">
        <v>20</v>
      </c>
      <c r="X403" s="1081">
        <v>800000</v>
      </c>
      <c r="Y403" s="1081"/>
      <c r="Z403" s="1081">
        <f t="shared" si="52"/>
        <v>800000</v>
      </c>
      <c r="AA403" s="868"/>
      <c r="AB403" s="868"/>
      <c r="AC403" s="868"/>
      <c r="AD403" s="868"/>
      <c r="AE403" s="868"/>
      <c r="AF403" s="868">
        <v>800000</v>
      </c>
      <c r="AG403" s="868"/>
      <c r="AH403" s="868"/>
      <c r="AI403" s="868"/>
      <c r="AJ403" s="868"/>
      <c r="AK403" s="868"/>
      <c r="AL403" s="868"/>
      <c r="AM403" s="868">
        <f t="shared" si="53"/>
        <v>800000</v>
      </c>
      <c r="AN403" s="868">
        <f t="shared" si="54"/>
        <v>0</v>
      </c>
      <c r="AO403" s="915"/>
      <c r="AP403" s="868"/>
      <c r="AQ403" s="704"/>
      <c r="AR403" s="704"/>
      <c r="AS403" s="704"/>
      <c r="AT403" s="704"/>
      <c r="AU403" s="704"/>
      <c r="AV403" s="704"/>
      <c r="AW403" s="704"/>
      <c r="AX403" s="704"/>
      <c r="AY403" s="704"/>
      <c r="AZ403" s="704"/>
      <c r="BA403" s="704"/>
      <c r="BB403" s="704"/>
      <c r="BC403" s="704"/>
      <c r="BD403" s="704"/>
      <c r="BE403" s="704"/>
      <c r="BF403" s="704"/>
      <c r="BG403" s="704"/>
      <c r="BH403" s="704"/>
      <c r="BI403" s="704"/>
      <c r="BJ403" s="704"/>
      <c r="BK403" s="704"/>
      <c r="BL403" s="704"/>
      <c r="BM403" s="704"/>
      <c r="BN403" s="704"/>
      <c r="BO403" s="704"/>
      <c r="BP403" s="704"/>
      <c r="BQ403" s="704"/>
      <c r="BR403" s="704"/>
      <c r="BS403" s="704"/>
      <c r="BT403" s="704"/>
      <c r="BU403" s="704"/>
      <c r="BV403" s="704"/>
      <c r="BW403" s="704"/>
      <c r="BX403" s="704"/>
      <c r="BY403" s="704"/>
      <c r="BZ403" s="704"/>
      <c r="CA403" s="704"/>
      <c r="CB403" s="704"/>
      <c r="CC403" s="704"/>
      <c r="CD403" s="704"/>
      <c r="CE403" s="704"/>
      <c r="CF403" s="704"/>
      <c r="CG403" s="704"/>
      <c r="CH403" s="704"/>
      <c r="CI403" s="704"/>
      <c r="CJ403" s="704"/>
      <c r="CK403" s="704"/>
      <c r="CL403" s="704"/>
      <c r="CM403" s="704"/>
      <c r="CN403" s="704"/>
      <c r="CO403" s="704"/>
      <c r="CP403" s="704"/>
      <c r="CQ403" s="704"/>
      <c r="CR403" s="704"/>
      <c r="CS403" s="704"/>
      <c r="CT403" s="704"/>
      <c r="CU403" s="704"/>
      <c r="CV403" s="704"/>
      <c r="CW403" s="704"/>
      <c r="CX403" s="704"/>
      <c r="CY403" s="704"/>
      <c r="CZ403" s="704"/>
      <c r="DA403" s="704"/>
      <c r="DB403" s="704"/>
      <c r="DC403" s="704"/>
      <c r="DD403" s="704"/>
      <c r="DE403" s="704"/>
      <c r="DF403" s="704"/>
      <c r="DG403" s="704"/>
      <c r="DH403" s="704"/>
      <c r="DI403" s="704"/>
      <c r="DJ403" s="704"/>
      <c r="DK403" s="704"/>
      <c r="DL403" s="704"/>
      <c r="DM403" s="704"/>
      <c r="DN403" s="704"/>
      <c r="DO403" s="704"/>
      <c r="DP403" s="704"/>
      <c r="EC403" s="704"/>
      <c r="EF403" s="704"/>
      <c r="EG403" s="704"/>
      <c r="EH403" s="704"/>
      <c r="EI403" s="704"/>
      <c r="EJ403" s="704"/>
      <c r="EK403" s="704"/>
      <c r="EL403" s="704"/>
      <c r="EM403" s="704"/>
      <c r="EN403" s="704"/>
      <c r="EO403" s="704"/>
      <c r="EP403" s="704"/>
      <c r="EQ403" s="704"/>
      <c r="ER403" s="704"/>
      <c r="ES403" s="704"/>
      <c r="ET403" s="704"/>
      <c r="EU403" s="704"/>
      <c r="EV403" s="704"/>
      <c r="EW403" s="704"/>
      <c r="EX403" s="704"/>
      <c r="EY403" s="704"/>
      <c r="EZ403" s="704"/>
      <c r="FA403" s="704"/>
      <c r="FB403" s="704"/>
      <c r="FC403" s="704"/>
      <c r="FD403" s="704"/>
      <c r="FE403" s="704"/>
      <c r="FF403" s="704"/>
      <c r="FG403" s="704"/>
      <c r="FH403" s="704"/>
      <c r="FI403" s="704"/>
      <c r="FJ403" s="704"/>
      <c r="FK403" s="1035"/>
      <c r="HQ403" s="704"/>
      <c r="HR403" s="704"/>
    </row>
    <row r="404" spans="1:239" s="706" customFormat="1" ht="27" customHeight="1" x14ac:dyDescent="0.25">
      <c r="A404" s="691">
        <v>357</v>
      </c>
      <c r="B404" s="694" t="s">
        <v>1390</v>
      </c>
      <c r="C404" s="696">
        <v>287</v>
      </c>
      <c r="D404" s="709">
        <v>632</v>
      </c>
      <c r="E404" s="707">
        <v>5</v>
      </c>
      <c r="F404" s="1055" t="s">
        <v>1121</v>
      </c>
      <c r="G404" s="1055" t="s">
        <v>1429</v>
      </c>
      <c r="H404" s="767" t="s">
        <v>1127</v>
      </c>
      <c r="I404" s="752" t="s">
        <v>1113</v>
      </c>
      <c r="J404" s="761" t="s">
        <v>1135</v>
      </c>
      <c r="K404" s="761" t="s">
        <v>1151</v>
      </c>
      <c r="L404" s="761" t="s">
        <v>1116</v>
      </c>
      <c r="M404" s="753" t="s">
        <v>1199</v>
      </c>
      <c r="N404" s="753" t="s">
        <v>1359</v>
      </c>
      <c r="O404" s="753" t="s">
        <v>1359</v>
      </c>
      <c r="P404" s="753" t="s">
        <v>1423</v>
      </c>
      <c r="Q404" s="765" t="s">
        <v>1120</v>
      </c>
      <c r="R404" s="765" t="s">
        <v>1120</v>
      </c>
      <c r="S404" s="755">
        <v>2</v>
      </c>
      <c r="T404" s="769">
        <v>2.1</v>
      </c>
      <c r="U404" s="771">
        <v>41456</v>
      </c>
      <c r="V404" s="772">
        <v>41791</v>
      </c>
      <c r="W404" s="874">
        <v>20</v>
      </c>
      <c r="X404" s="1081">
        <v>1000000</v>
      </c>
      <c r="Y404" s="1081"/>
      <c r="Z404" s="1081">
        <f t="shared" si="52"/>
        <v>1000000</v>
      </c>
      <c r="AA404" s="868"/>
      <c r="AB404" s="868"/>
      <c r="AC404" s="868"/>
      <c r="AD404" s="868"/>
      <c r="AE404" s="868"/>
      <c r="AF404" s="868"/>
      <c r="AG404" s="868"/>
      <c r="AH404" s="868"/>
      <c r="AI404" s="868">
        <v>500000</v>
      </c>
      <c r="AJ404" s="868">
        <v>500000</v>
      </c>
      <c r="AK404" s="868"/>
      <c r="AL404" s="868"/>
      <c r="AM404" s="868">
        <f t="shared" si="53"/>
        <v>1000000</v>
      </c>
      <c r="AN404" s="868">
        <f t="shared" si="54"/>
        <v>0</v>
      </c>
      <c r="AO404" s="915"/>
      <c r="AP404" s="868"/>
      <c r="AQ404" s="704"/>
      <c r="AR404" s="704"/>
      <c r="AS404" s="704"/>
      <c r="AT404" s="704"/>
      <c r="AU404" s="704"/>
      <c r="AV404" s="704"/>
      <c r="AW404" s="704"/>
      <c r="AX404" s="704"/>
      <c r="AY404" s="704"/>
      <c r="AZ404" s="704"/>
      <c r="BA404" s="704"/>
      <c r="BB404" s="704"/>
      <c r="BC404" s="704"/>
      <c r="BD404" s="704"/>
      <c r="BE404" s="704"/>
      <c r="BF404" s="704"/>
      <c r="BG404" s="704"/>
      <c r="BH404" s="704"/>
      <c r="BI404" s="704"/>
      <c r="BJ404" s="704"/>
      <c r="BK404" s="704"/>
      <c r="BL404" s="704"/>
      <c r="BM404" s="704"/>
      <c r="BN404" s="704"/>
      <c r="BO404" s="704"/>
      <c r="BP404" s="704"/>
      <c r="BQ404" s="704"/>
      <c r="BR404" s="704"/>
      <c r="BS404" s="704"/>
      <c r="BT404" s="704"/>
      <c r="BU404" s="704"/>
      <c r="BV404" s="704"/>
      <c r="BW404" s="704"/>
      <c r="BX404" s="704"/>
      <c r="BY404" s="704"/>
      <c r="BZ404" s="704"/>
      <c r="CA404" s="704"/>
      <c r="CB404" s="704"/>
      <c r="CC404" s="704"/>
      <c r="CD404" s="704"/>
      <c r="CE404" s="704"/>
      <c r="CF404" s="704"/>
      <c r="CG404" s="704"/>
      <c r="CH404" s="704"/>
      <c r="CI404" s="704"/>
      <c r="CJ404" s="704"/>
      <c r="CK404" s="704"/>
      <c r="CL404" s="704"/>
      <c r="CM404" s="704"/>
      <c r="CN404" s="704"/>
      <c r="CO404" s="704"/>
      <c r="CP404" s="704"/>
      <c r="CQ404" s="704"/>
      <c r="CR404" s="704"/>
      <c r="CS404" s="704"/>
      <c r="CT404" s="704"/>
      <c r="CU404" s="704"/>
      <c r="CV404" s="704"/>
      <c r="CW404" s="704"/>
      <c r="CX404" s="704"/>
      <c r="CY404" s="704"/>
      <c r="CZ404" s="704"/>
      <c r="DA404" s="704"/>
      <c r="DB404" s="704"/>
      <c r="DC404" s="704"/>
      <c r="DD404" s="704"/>
      <c r="DE404" s="704"/>
      <c r="DF404" s="704"/>
      <c r="DG404" s="704"/>
      <c r="DH404" s="704"/>
      <c r="DI404" s="704"/>
      <c r="DJ404" s="704"/>
      <c r="DK404" s="704"/>
      <c r="DL404" s="704"/>
      <c r="DM404" s="704"/>
      <c r="DN404" s="704"/>
      <c r="DO404" s="704"/>
      <c r="DP404" s="704"/>
      <c r="EC404" s="704"/>
      <c r="EF404" s="704"/>
      <c r="EG404" s="704"/>
      <c r="EH404" s="704"/>
      <c r="EI404" s="704"/>
      <c r="EJ404" s="704"/>
      <c r="EK404" s="704"/>
      <c r="EL404" s="704"/>
      <c r="EM404" s="704"/>
      <c r="EN404" s="704"/>
      <c r="EO404" s="704"/>
      <c r="EP404" s="704"/>
      <c r="EQ404" s="704"/>
      <c r="ER404" s="704"/>
      <c r="ES404" s="704"/>
      <c r="ET404" s="704"/>
      <c r="EU404" s="704"/>
      <c r="EV404" s="704"/>
      <c r="EW404" s="704"/>
      <c r="EX404" s="704"/>
      <c r="EY404" s="704"/>
      <c r="EZ404" s="704"/>
      <c r="FA404" s="704"/>
      <c r="FB404" s="704"/>
      <c r="FC404" s="704"/>
      <c r="FD404" s="704"/>
      <c r="FE404" s="704"/>
      <c r="FF404" s="704"/>
      <c r="FG404" s="704"/>
      <c r="FH404" s="704"/>
      <c r="FI404" s="704"/>
      <c r="FJ404" s="704"/>
      <c r="FK404" s="1035"/>
      <c r="HV404" s="1034"/>
      <c r="HW404" s="1034"/>
      <c r="HX404" s="1034"/>
      <c r="HY404" s="1034"/>
      <c r="HZ404" s="1034"/>
      <c r="IA404" s="1034"/>
      <c r="IB404" s="1034"/>
      <c r="IC404" s="1034"/>
    </row>
    <row r="405" spans="1:239" s="706" customFormat="1" ht="27" customHeight="1" x14ac:dyDescent="0.25">
      <c r="A405" s="691">
        <v>358</v>
      </c>
      <c r="B405" s="694" t="s">
        <v>1390</v>
      </c>
      <c r="C405" s="696">
        <v>287</v>
      </c>
      <c r="D405" s="709">
        <v>632</v>
      </c>
      <c r="E405" s="707">
        <v>6</v>
      </c>
      <c r="F405" s="1055" t="s">
        <v>1121</v>
      </c>
      <c r="G405" s="1055" t="s">
        <v>1430</v>
      </c>
      <c r="H405" s="767" t="s">
        <v>1127</v>
      </c>
      <c r="I405" s="752" t="s">
        <v>1113</v>
      </c>
      <c r="J405" s="761" t="s">
        <v>1135</v>
      </c>
      <c r="K405" s="761" t="s">
        <v>1151</v>
      </c>
      <c r="L405" s="761" t="s">
        <v>1116</v>
      </c>
      <c r="M405" s="753" t="s">
        <v>1199</v>
      </c>
      <c r="N405" s="753" t="s">
        <v>1359</v>
      </c>
      <c r="O405" s="753" t="s">
        <v>1359</v>
      </c>
      <c r="P405" s="753" t="s">
        <v>1423</v>
      </c>
      <c r="Q405" s="765" t="s">
        <v>1120</v>
      </c>
      <c r="R405" s="765" t="s">
        <v>1120</v>
      </c>
      <c r="S405" s="755">
        <v>2</v>
      </c>
      <c r="T405" s="769">
        <v>2.1</v>
      </c>
      <c r="U405" s="771">
        <v>41456</v>
      </c>
      <c r="V405" s="772">
        <v>41791</v>
      </c>
      <c r="W405" s="874">
        <v>20</v>
      </c>
      <c r="X405" s="1081">
        <v>1200000</v>
      </c>
      <c r="Y405" s="1081"/>
      <c r="Z405" s="1081">
        <f t="shared" si="52"/>
        <v>1200000</v>
      </c>
      <c r="AA405" s="868"/>
      <c r="AB405" s="868">
        <v>120000</v>
      </c>
      <c r="AC405" s="868">
        <v>120000</v>
      </c>
      <c r="AD405" s="868">
        <v>120000</v>
      </c>
      <c r="AE405" s="868">
        <v>120000</v>
      </c>
      <c r="AF405" s="868">
        <v>120000</v>
      </c>
      <c r="AG405" s="868">
        <v>120000</v>
      </c>
      <c r="AH405" s="868">
        <v>120000</v>
      </c>
      <c r="AI405" s="868">
        <v>120000</v>
      </c>
      <c r="AJ405" s="868">
        <v>120000</v>
      </c>
      <c r="AK405" s="868">
        <v>120000</v>
      </c>
      <c r="AL405" s="868"/>
      <c r="AM405" s="868">
        <f t="shared" si="53"/>
        <v>1200000</v>
      </c>
      <c r="AN405" s="868">
        <f t="shared" si="54"/>
        <v>0</v>
      </c>
      <c r="AO405" s="915"/>
      <c r="AP405" s="868"/>
      <c r="AQ405" s="704"/>
      <c r="AR405" s="704"/>
      <c r="AS405" s="704"/>
      <c r="AT405" s="704"/>
      <c r="AU405" s="704"/>
      <c r="AV405" s="704"/>
      <c r="AW405" s="704"/>
      <c r="AX405" s="704"/>
      <c r="AY405" s="704"/>
      <c r="AZ405" s="704"/>
      <c r="BA405" s="704"/>
      <c r="BB405" s="704"/>
      <c r="BC405" s="704"/>
      <c r="BD405" s="704"/>
      <c r="BE405" s="704"/>
      <c r="BF405" s="704"/>
      <c r="BG405" s="704"/>
      <c r="BH405" s="704"/>
      <c r="BI405" s="704"/>
      <c r="BJ405" s="704"/>
      <c r="BK405" s="704"/>
      <c r="BL405" s="704"/>
      <c r="BM405" s="704"/>
      <c r="BN405" s="704"/>
      <c r="BO405" s="704"/>
      <c r="BP405" s="704"/>
      <c r="BQ405" s="704"/>
      <c r="BR405" s="704"/>
      <c r="BS405" s="704"/>
      <c r="BT405" s="704"/>
      <c r="BU405" s="704"/>
      <c r="BV405" s="704"/>
      <c r="BW405" s="704"/>
      <c r="BX405" s="704"/>
      <c r="BY405" s="704"/>
      <c r="BZ405" s="704"/>
      <c r="CA405" s="704"/>
      <c r="CB405" s="704"/>
      <c r="CC405" s="704"/>
      <c r="CD405" s="704"/>
      <c r="CE405" s="704"/>
      <c r="CF405" s="704"/>
      <c r="CG405" s="704"/>
      <c r="CH405" s="704"/>
      <c r="CI405" s="704"/>
      <c r="CJ405" s="704"/>
      <c r="CK405" s="704"/>
      <c r="CL405" s="704"/>
      <c r="CM405" s="704"/>
      <c r="CN405" s="704"/>
      <c r="CO405" s="704"/>
      <c r="CP405" s="704"/>
      <c r="CQ405" s="704"/>
      <c r="CR405" s="704"/>
      <c r="CS405" s="704"/>
      <c r="CT405" s="704"/>
      <c r="CU405" s="704"/>
      <c r="CV405" s="704"/>
      <c r="CW405" s="704"/>
      <c r="CX405" s="704"/>
      <c r="CY405" s="704"/>
      <c r="CZ405" s="704"/>
      <c r="DA405" s="704"/>
      <c r="DB405" s="704"/>
      <c r="DC405" s="704"/>
      <c r="DD405" s="704"/>
      <c r="DE405" s="704"/>
      <c r="DF405" s="704"/>
      <c r="DG405" s="704"/>
      <c r="DH405" s="704"/>
      <c r="DI405" s="704"/>
      <c r="DJ405" s="704"/>
      <c r="DK405" s="704"/>
      <c r="DL405" s="704"/>
      <c r="DM405" s="704"/>
      <c r="DN405" s="704"/>
      <c r="DO405" s="704"/>
      <c r="DP405" s="704"/>
      <c r="EC405" s="704"/>
      <c r="EF405" s="704"/>
      <c r="EG405" s="704"/>
      <c r="EH405" s="704"/>
      <c r="EI405" s="704"/>
      <c r="EJ405" s="704"/>
      <c r="EK405" s="704"/>
      <c r="EL405" s="704"/>
      <c r="EM405" s="704"/>
      <c r="EN405" s="704"/>
      <c r="EO405" s="704"/>
      <c r="EP405" s="704"/>
      <c r="EQ405" s="704"/>
      <c r="ER405" s="704"/>
      <c r="ES405" s="704"/>
      <c r="ET405" s="704"/>
      <c r="EU405" s="704"/>
      <c r="EV405" s="704"/>
      <c r="EW405" s="704"/>
      <c r="EX405" s="704"/>
      <c r="EY405" s="704"/>
      <c r="EZ405" s="704"/>
      <c r="FA405" s="704"/>
      <c r="FB405" s="704"/>
      <c r="FC405" s="704"/>
      <c r="FD405" s="704"/>
      <c r="FE405" s="704"/>
      <c r="FF405" s="704"/>
      <c r="FG405" s="704"/>
      <c r="FH405" s="704"/>
      <c r="FI405" s="704"/>
      <c r="FJ405" s="704"/>
      <c r="FK405" s="1035"/>
      <c r="HV405" s="1034"/>
      <c r="HW405" s="1034"/>
      <c r="HX405" s="1034"/>
      <c r="HY405" s="1034"/>
      <c r="HZ405" s="1034"/>
      <c r="IA405" s="1034"/>
      <c r="IB405" s="1034"/>
      <c r="IC405" s="1034"/>
      <c r="ID405" s="1034"/>
    </row>
    <row r="406" spans="1:239" s="706" customFormat="1" ht="27" customHeight="1" thickBot="1" x14ac:dyDescent="0.3">
      <c r="A406" s="691">
        <v>359</v>
      </c>
      <c r="B406" s="694" t="s">
        <v>1390</v>
      </c>
      <c r="C406" s="696">
        <v>287</v>
      </c>
      <c r="D406" s="709">
        <v>644</v>
      </c>
      <c r="E406" s="707">
        <v>1</v>
      </c>
      <c r="F406" s="1058" t="s">
        <v>1125</v>
      </c>
      <c r="G406" s="1043" t="s">
        <v>1126</v>
      </c>
      <c r="H406" s="767" t="s">
        <v>1127</v>
      </c>
      <c r="I406" s="752" t="s">
        <v>1113</v>
      </c>
      <c r="J406" s="761" t="s">
        <v>1135</v>
      </c>
      <c r="K406" s="761" t="s">
        <v>1151</v>
      </c>
      <c r="L406" s="761" t="s">
        <v>1124</v>
      </c>
      <c r="M406" s="753" t="s">
        <v>1199</v>
      </c>
      <c r="N406" s="753" t="s">
        <v>1359</v>
      </c>
      <c r="O406" s="753" t="s">
        <v>1359</v>
      </c>
      <c r="P406" s="753" t="s">
        <v>1423</v>
      </c>
      <c r="Q406" s="765" t="s">
        <v>1120</v>
      </c>
      <c r="R406" s="765" t="s">
        <v>1120</v>
      </c>
      <c r="S406" s="755">
        <v>2</v>
      </c>
      <c r="T406" s="769">
        <v>2.1</v>
      </c>
      <c r="U406" s="771">
        <v>41456</v>
      </c>
      <c r="V406" s="772">
        <v>41791</v>
      </c>
      <c r="W406" s="874">
        <v>7</v>
      </c>
      <c r="X406" s="1081">
        <v>30000</v>
      </c>
      <c r="Y406" s="1081"/>
      <c r="Z406" s="1081">
        <f t="shared" si="52"/>
        <v>30000</v>
      </c>
      <c r="AA406" s="868"/>
      <c r="AB406" s="868"/>
      <c r="AC406" s="868"/>
      <c r="AD406" s="868">
        <v>30000</v>
      </c>
      <c r="AE406" s="868"/>
      <c r="AF406" s="868"/>
      <c r="AG406" s="868"/>
      <c r="AH406" s="868"/>
      <c r="AI406" s="868"/>
      <c r="AJ406" s="868"/>
      <c r="AK406" s="868"/>
      <c r="AL406" s="868"/>
      <c r="AM406" s="868">
        <f t="shared" si="53"/>
        <v>30000</v>
      </c>
      <c r="AN406" s="868">
        <f t="shared" si="54"/>
        <v>0</v>
      </c>
      <c r="AO406" s="915"/>
      <c r="AP406" s="868"/>
      <c r="AQ406" s="704"/>
      <c r="AR406" s="704"/>
      <c r="AS406" s="704"/>
      <c r="AT406" s="704"/>
      <c r="AU406" s="704"/>
      <c r="AV406" s="704"/>
      <c r="AW406" s="704"/>
      <c r="AX406" s="704"/>
      <c r="AY406" s="704"/>
      <c r="AZ406" s="704"/>
      <c r="BA406" s="704"/>
      <c r="BB406" s="704"/>
      <c r="BC406" s="704"/>
      <c r="BD406" s="704"/>
      <c r="BE406" s="704"/>
      <c r="BF406" s="704"/>
      <c r="BG406" s="704"/>
      <c r="BH406" s="704"/>
      <c r="BI406" s="704"/>
      <c r="BJ406" s="704"/>
      <c r="BK406" s="704"/>
      <c r="BL406" s="704"/>
      <c r="BM406" s="704"/>
      <c r="BN406" s="704"/>
      <c r="BO406" s="704"/>
      <c r="BP406" s="704"/>
      <c r="BQ406" s="704"/>
      <c r="BR406" s="704"/>
      <c r="BS406" s="704"/>
      <c r="BT406" s="704"/>
      <c r="BU406" s="704"/>
      <c r="BV406" s="704"/>
      <c r="BW406" s="704"/>
      <c r="BX406" s="704"/>
      <c r="BY406" s="704"/>
      <c r="BZ406" s="704"/>
      <c r="CA406" s="704"/>
      <c r="CB406" s="704"/>
      <c r="CC406" s="704"/>
      <c r="CD406" s="704"/>
      <c r="CE406" s="704"/>
      <c r="CF406" s="704"/>
      <c r="CG406" s="704"/>
      <c r="CH406" s="704"/>
      <c r="CI406" s="704"/>
      <c r="CJ406" s="704"/>
      <c r="CK406" s="704"/>
      <c r="CL406" s="704"/>
      <c r="CM406" s="704"/>
      <c r="CN406" s="704"/>
      <c r="CO406" s="704"/>
      <c r="CP406" s="704"/>
      <c r="CQ406" s="704"/>
      <c r="CR406" s="704"/>
      <c r="CS406" s="704"/>
      <c r="CT406" s="704"/>
      <c r="CU406" s="704"/>
      <c r="CV406" s="704"/>
      <c r="CW406" s="704"/>
      <c r="CX406" s="704"/>
      <c r="CY406" s="704"/>
      <c r="CZ406" s="704"/>
      <c r="DA406" s="704"/>
      <c r="DB406" s="704"/>
      <c r="DC406" s="704"/>
      <c r="DD406" s="704"/>
      <c r="DE406" s="704"/>
      <c r="DF406" s="704"/>
      <c r="DG406" s="704"/>
      <c r="DH406" s="704"/>
      <c r="DI406" s="704"/>
      <c r="DJ406" s="704"/>
      <c r="DK406" s="704"/>
      <c r="DL406" s="704"/>
      <c r="DM406" s="704"/>
      <c r="DN406" s="704"/>
      <c r="DO406" s="704"/>
      <c r="DP406" s="704"/>
      <c r="EC406" s="704"/>
      <c r="EF406" s="704"/>
      <c r="EG406" s="704"/>
      <c r="EH406" s="704"/>
      <c r="EI406" s="704"/>
      <c r="EJ406" s="704"/>
      <c r="EK406" s="704"/>
      <c r="EL406" s="704"/>
      <c r="EM406" s="704"/>
      <c r="EN406" s="704"/>
      <c r="EO406" s="704"/>
      <c r="EP406" s="704"/>
      <c r="EQ406" s="704"/>
      <c r="ER406" s="704"/>
      <c r="ES406" s="704"/>
      <c r="ET406" s="704"/>
      <c r="EU406" s="704"/>
      <c r="EV406" s="704"/>
      <c r="EW406" s="704"/>
      <c r="EX406" s="704"/>
      <c r="EY406" s="704"/>
      <c r="EZ406" s="704"/>
      <c r="FA406" s="704"/>
      <c r="FB406" s="704"/>
      <c r="FC406" s="704"/>
      <c r="FD406" s="704"/>
      <c r="FE406" s="704"/>
      <c r="FF406" s="704"/>
      <c r="FG406" s="704"/>
      <c r="FH406" s="704"/>
      <c r="FI406" s="704"/>
      <c r="FJ406" s="704"/>
      <c r="FK406" s="1035"/>
      <c r="HQ406" s="704"/>
      <c r="HR406" s="704"/>
      <c r="HS406" s="1034"/>
      <c r="HT406" s="1034"/>
      <c r="HU406" s="1034"/>
      <c r="HV406" s="879"/>
      <c r="HW406" s="879"/>
      <c r="HX406" s="879"/>
      <c r="HY406" s="879"/>
      <c r="HZ406" s="879"/>
      <c r="IA406" s="879"/>
      <c r="IB406" s="879"/>
      <c r="IC406" s="879"/>
      <c r="ID406" s="1034"/>
    </row>
    <row r="407" spans="1:239" s="706" customFormat="1" ht="30" customHeight="1" thickBot="1" x14ac:dyDescent="0.25">
      <c r="A407" s="1160" t="s">
        <v>1449</v>
      </c>
      <c r="B407" s="1161"/>
      <c r="C407" s="1161"/>
      <c r="D407" s="1161"/>
      <c r="E407" s="1161"/>
      <c r="F407" s="1161"/>
      <c r="G407" s="1161"/>
      <c r="H407" s="1162"/>
      <c r="I407" s="752"/>
      <c r="J407" s="761"/>
      <c r="K407" s="761"/>
      <c r="L407" s="761"/>
      <c r="M407" s="753"/>
      <c r="N407" s="753"/>
      <c r="O407" s="753"/>
      <c r="P407" s="753"/>
      <c r="Q407" s="765"/>
      <c r="R407" s="765"/>
      <c r="S407" s="755"/>
      <c r="T407" s="769"/>
      <c r="U407" s="771"/>
      <c r="V407" s="772"/>
      <c r="W407" s="829"/>
      <c r="X407" s="1094">
        <f>SUM(X363:X406)</f>
        <v>30363000</v>
      </c>
      <c r="Y407" s="1094">
        <f t="shared" ref="Y407:AP407" si="55">SUM(Y363:Y406)</f>
        <v>4750500</v>
      </c>
      <c r="Z407" s="1094">
        <f t="shared" si="55"/>
        <v>35113500</v>
      </c>
      <c r="AA407" s="1094">
        <f t="shared" si="55"/>
        <v>0</v>
      </c>
      <c r="AB407" s="1094">
        <f t="shared" si="55"/>
        <v>339600</v>
      </c>
      <c r="AC407" s="1094">
        <f t="shared" si="55"/>
        <v>4456200</v>
      </c>
      <c r="AD407" s="1094">
        <f t="shared" si="55"/>
        <v>5307800</v>
      </c>
      <c r="AE407" s="1094">
        <f t="shared" si="55"/>
        <v>6268100</v>
      </c>
      <c r="AF407" s="1094">
        <f t="shared" si="55"/>
        <v>7639300</v>
      </c>
      <c r="AG407" s="1094">
        <f t="shared" si="55"/>
        <v>2737400</v>
      </c>
      <c r="AH407" s="1094">
        <f t="shared" si="55"/>
        <v>1858800</v>
      </c>
      <c r="AI407" s="1094">
        <f t="shared" si="55"/>
        <v>2337600</v>
      </c>
      <c r="AJ407" s="1094">
        <f t="shared" si="55"/>
        <v>1730600</v>
      </c>
      <c r="AK407" s="1094">
        <f t="shared" si="55"/>
        <v>1400000</v>
      </c>
      <c r="AL407" s="1094">
        <f t="shared" si="55"/>
        <v>1038100</v>
      </c>
      <c r="AM407" s="1094">
        <f t="shared" si="55"/>
        <v>35113500</v>
      </c>
      <c r="AN407" s="1094">
        <f t="shared" si="55"/>
        <v>0</v>
      </c>
      <c r="AO407" s="1094">
        <f t="shared" si="55"/>
        <v>19050000</v>
      </c>
      <c r="AP407" s="1094">
        <f t="shared" si="55"/>
        <v>17850000</v>
      </c>
      <c r="AQ407" s="704"/>
      <c r="AR407" s="704"/>
      <c r="AS407" s="704"/>
      <c r="AT407" s="704"/>
      <c r="AU407" s="704"/>
      <c r="AV407" s="704"/>
      <c r="AW407" s="704"/>
      <c r="AX407" s="704"/>
      <c r="AY407" s="704"/>
      <c r="AZ407" s="704"/>
      <c r="BA407" s="704"/>
      <c r="BB407" s="704"/>
      <c r="BC407" s="704"/>
      <c r="BD407" s="704"/>
      <c r="BE407" s="704"/>
      <c r="BF407" s="704"/>
      <c r="BG407" s="704"/>
      <c r="BH407" s="704"/>
      <c r="BI407" s="704"/>
      <c r="BJ407" s="704"/>
      <c r="BK407" s="704"/>
      <c r="BL407" s="704"/>
      <c r="BM407" s="704"/>
      <c r="BN407" s="704"/>
      <c r="BO407" s="704"/>
      <c r="BP407" s="704"/>
      <c r="BQ407" s="704"/>
      <c r="BR407" s="704"/>
      <c r="BS407" s="704"/>
      <c r="BT407" s="704"/>
      <c r="BU407" s="704"/>
      <c r="BV407" s="704"/>
      <c r="BW407" s="704"/>
      <c r="BX407" s="704"/>
      <c r="BY407" s="704"/>
      <c r="BZ407" s="704"/>
      <c r="CA407" s="704"/>
      <c r="CB407" s="704"/>
      <c r="CC407" s="704"/>
      <c r="CD407" s="704"/>
      <c r="CE407" s="704"/>
      <c r="CF407" s="704"/>
      <c r="CG407" s="704"/>
      <c r="CH407" s="704"/>
      <c r="CI407" s="704"/>
      <c r="CJ407" s="704"/>
      <c r="CK407" s="704"/>
      <c r="CL407" s="704"/>
      <c r="CM407" s="704"/>
      <c r="CN407" s="704"/>
      <c r="CO407" s="704"/>
      <c r="CP407" s="704"/>
      <c r="CQ407" s="704"/>
      <c r="CR407" s="704"/>
      <c r="CS407" s="704"/>
      <c r="CT407" s="704"/>
      <c r="CU407" s="704"/>
      <c r="CV407" s="704"/>
      <c r="CW407" s="704"/>
      <c r="CX407" s="704"/>
      <c r="CY407" s="704"/>
      <c r="CZ407" s="704"/>
      <c r="DA407" s="704"/>
      <c r="DB407" s="704"/>
      <c r="DC407" s="704"/>
      <c r="DD407" s="704"/>
      <c r="DE407" s="704"/>
      <c r="DF407" s="704"/>
      <c r="DG407" s="704"/>
      <c r="DH407" s="704"/>
      <c r="DI407" s="704"/>
      <c r="DJ407" s="704"/>
      <c r="DK407" s="704"/>
      <c r="DL407" s="704"/>
      <c r="DM407" s="704"/>
      <c r="DN407" s="704"/>
      <c r="DO407" s="704"/>
      <c r="DP407" s="704"/>
      <c r="DQ407" s="704"/>
      <c r="DR407" s="704"/>
      <c r="DS407" s="704"/>
      <c r="DT407" s="704"/>
      <c r="DU407" s="704"/>
      <c r="DV407" s="704"/>
      <c r="DW407" s="704"/>
      <c r="DX407" s="704"/>
      <c r="DY407" s="704"/>
      <c r="DZ407" s="704"/>
      <c r="EA407" s="704"/>
      <c r="EB407" s="704"/>
      <c r="EC407" s="704"/>
      <c r="EP407" s="704"/>
      <c r="ES407" s="704"/>
      <c r="ET407" s="704"/>
      <c r="EU407" s="704"/>
      <c r="EV407" s="704"/>
      <c r="EW407" s="704"/>
      <c r="EX407" s="704"/>
      <c r="EY407" s="704"/>
      <c r="EZ407" s="704"/>
      <c r="FA407" s="704"/>
      <c r="FB407" s="704"/>
      <c r="FC407" s="704"/>
      <c r="FD407" s="704"/>
      <c r="FE407" s="704"/>
      <c r="FF407" s="704"/>
      <c r="FG407" s="704"/>
      <c r="FH407" s="704"/>
      <c r="FI407" s="704"/>
      <c r="FJ407" s="704"/>
      <c r="FK407" s="704"/>
      <c r="FL407" s="704"/>
      <c r="FM407" s="704"/>
      <c r="FN407" s="704"/>
      <c r="FO407" s="704"/>
      <c r="FP407" s="704"/>
      <c r="FQ407" s="704"/>
      <c r="FR407" s="704"/>
      <c r="FS407" s="704"/>
      <c r="FT407" s="704"/>
      <c r="FU407" s="704"/>
      <c r="FV407" s="704"/>
      <c r="FW407" s="704"/>
      <c r="FX407" s="1035"/>
    </row>
    <row r="408" spans="1:239" s="706" customFormat="1" ht="9.75" customHeight="1" thickBot="1" x14ac:dyDescent="0.3">
      <c r="A408" s="730"/>
      <c r="B408" s="716"/>
      <c r="C408" s="708"/>
      <c r="D408" s="697"/>
      <c r="E408" s="707"/>
      <c r="F408" s="696"/>
      <c r="G408" s="696"/>
      <c r="H408" s="767"/>
      <c r="I408" s="752"/>
      <c r="J408" s="761"/>
      <c r="K408" s="753"/>
      <c r="L408" s="761"/>
      <c r="M408" s="753"/>
      <c r="N408" s="753"/>
      <c r="O408" s="753"/>
      <c r="P408" s="753"/>
      <c r="Q408" s="753"/>
      <c r="R408" s="753"/>
      <c r="S408" s="755"/>
      <c r="T408" s="763"/>
      <c r="U408" s="757"/>
      <c r="V408" s="758"/>
      <c r="W408" s="710"/>
      <c r="X408" s="1059"/>
      <c r="Y408" s="1059"/>
      <c r="Z408" s="1059"/>
      <c r="AA408" s="1059"/>
      <c r="AB408" s="1059"/>
      <c r="AC408" s="1059"/>
      <c r="AD408" s="1059"/>
      <c r="AE408" s="1059"/>
      <c r="AF408" s="1059"/>
      <c r="AG408" s="1059"/>
      <c r="AH408" s="1059"/>
      <c r="AI408" s="1059"/>
      <c r="AJ408" s="1059"/>
      <c r="AK408" s="1059"/>
      <c r="AL408" s="1059"/>
      <c r="AM408" s="1059"/>
      <c r="AN408" s="1059"/>
      <c r="AO408" s="1059"/>
      <c r="AP408" s="1059"/>
      <c r="AQ408" s="704"/>
      <c r="AR408" s="704"/>
      <c r="AS408" s="704"/>
      <c r="AT408" s="704"/>
      <c r="AU408" s="704"/>
      <c r="AV408" s="704"/>
      <c r="AW408" s="704"/>
      <c r="AX408" s="704"/>
      <c r="AY408" s="704"/>
      <c r="AZ408" s="704"/>
      <c r="BA408" s="704"/>
      <c r="BB408" s="704"/>
      <c r="BC408" s="704"/>
      <c r="BD408" s="704"/>
      <c r="BE408" s="704"/>
      <c r="BF408" s="704"/>
      <c r="BG408" s="704"/>
      <c r="BH408" s="704"/>
      <c r="BI408" s="704"/>
      <c r="BJ408" s="704"/>
      <c r="BK408" s="704"/>
      <c r="BL408" s="704"/>
      <c r="BM408" s="704"/>
      <c r="BN408" s="704"/>
      <c r="BO408" s="704"/>
      <c r="BP408" s="704"/>
      <c r="BQ408" s="704"/>
      <c r="BR408" s="704"/>
      <c r="BS408" s="704"/>
      <c r="BT408" s="704"/>
      <c r="BU408" s="704"/>
      <c r="BV408" s="704"/>
      <c r="BW408" s="704"/>
      <c r="BX408" s="704"/>
      <c r="BY408" s="704"/>
      <c r="BZ408" s="704"/>
      <c r="CA408" s="704"/>
      <c r="CB408" s="704"/>
      <c r="CC408" s="704"/>
      <c r="CD408" s="704"/>
      <c r="CE408" s="704"/>
      <c r="CF408" s="704"/>
      <c r="CG408" s="704"/>
      <c r="CH408" s="704"/>
      <c r="CI408" s="704"/>
      <c r="CJ408" s="704"/>
      <c r="CK408" s="704"/>
      <c r="CL408" s="704"/>
      <c r="CM408" s="704"/>
      <c r="CN408" s="704"/>
      <c r="CO408" s="704"/>
      <c r="CP408" s="704"/>
      <c r="CQ408" s="704"/>
      <c r="CR408" s="704"/>
      <c r="CS408" s="704"/>
      <c r="CT408" s="704"/>
      <c r="CU408" s="704"/>
      <c r="CV408" s="704"/>
      <c r="CW408" s="704"/>
      <c r="CX408" s="704"/>
      <c r="CY408" s="704"/>
      <c r="CZ408" s="704"/>
      <c r="DA408" s="704"/>
      <c r="DB408" s="704"/>
      <c r="DC408" s="704"/>
      <c r="DD408" s="704"/>
      <c r="DE408" s="704"/>
      <c r="DF408" s="704"/>
      <c r="DG408" s="704"/>
      <c r="DH408" s="704"/>
      <c r="DI408" s="704"/>
      <c r="DJ408" s="704"/>
      <c r="DK408" s="704"/>
      <c r="DL408" s="704"/>
      <c r="DM408" s="704"/>
      <c r="DN408" s="704"/>
      <c r="DO408" s="704"/>
      <c r="DP408" s="704"/>
      <c r="DQ408" s="704"/>
      <c r="DR408" s="704"/>
      <c r="DS408" s="704"/>
      <c r="DT408" s="704"/>
      <c r="DU408" s="704"/>
      <c r="DV408" s="704"/>
      <c r="DW408" s="704"/>
      <c r="DX408" s="704"/>
      <c r="DY408" s="704"/>
      <c r="DZ408" s="704"/>
      <c r="EA408" s="704"/>
      <c r="EB408" s="704"/>
      <c r="EC408" s="704"/>
      <c r="EP408" s="704"/>
      <c r="ES408" s="704"/>
      <c r="ET408" s="704"/>
      <c r="EU408" s="704"/>
      <c r="EV408" s="704"/>
      <c r="EW408" s="704"/>
      <c r="EX408" s="704"/>
      <c r="EY408" s="704"/>
      <c r="EZ408" s="704"/>
      <c r="FA408" s="704"/>
      <c r="FB408" s="704"/>
      <c r="FC408" s="704"/>
      <c r="FD408" s="704"/>
      <c r="FE408" s="704"/>
      <c r="FF408" s="704"/>
      <c r="FG408" s="704"/>
      <c r="FH408" s="704"/>
      <c r="FI408" s="704"/>
      <c r="FJ408" s="704"/>
      <c r="FK408" s="704"/>
      <c r="FL408" s="704"/>
      <c r="FM408" s="704"/>
      <c r="FN408" s="704"/>
      <c r="FO408" s="704"/>
      <c r="FP408" s="704"/>
      <c r="FQ408" s="704"/>
      <c r="FR408" s="704"/>
      <c r="FS408" s="704"/>
      <c r="FT408" s="704"/>
      <c r="FU408" s="704"/>
      <c r="FV408" s="704"/>
      <c r="FW408" s="704"/>
      <c r="FY408" s="704"/>
      <c r="FZ408" s="704"/>
      <c r="GA408" s="704"/>
      <c r="GB408" s="704"/>
      <c r="GC408" s="704"/>
      <c r="GD408" s="704"/>
      <c r="GE408" s="704"/>
      <c r="GF408" s="704"/>
      <c r="GG408" s="704"/>
      <c r="GH408" s="704"/>
      <c r="GI408" s="704"/>
      <c r="GJ408" s="704"/>
      <c r="GK408" s="704"/>
      <c r="GL408" s="704"/>
      <c r="GM408" s="704"/>
      <c r="GN408" s="704"/>
      <c r="GO408" s="704"/>
      <c r="GP408" s="704"/>
      <c r="GQ408" s="704"/>
      <c r="GR408" s="704"/>
      <c r="GS408" s="704"/>
      <c r="GT408" s="704"/>
      <c r="GU408" s="704"/>
      <c r="GV408" s="704"/>
      <c r="GW408" s="704"/>
      <c r="GX408" s="704"/>
      <c r="GY408" s="704"/>
      <c r="GZ408" s="704"/>
      <c r="HA408" s="704"/>
      <c r="HB408" s="704"/>
      <c r="HC408" s="704"/>
      <c r="HD408" s="704"/>
      <c r="HE408" s="704"/>
      <c r="HF408" s="704"/>
      <c r="HG408" s="704"/>
      <c r="HH408" s="704"/>
      <c r="ID408" s="704"/>
      <c r="IE408" s="704"/>
    </row>
    <row r="409" spans="1:239" s="706" customFormat="1" ht="30" customHeight="1" thickBot="1" x14ac:dyDescent="0.25">
      <c r="A409" s="1113" t="s">
        <v>1450</v>
      </c>
      <c r="B409" s="1114"/>
      <c r="C409" s="1114"/>
      <c r="D409" s="1114"/>
      <c r="E409" s="1114"/>
      <c r="F409" s="1114"/>
      <c r="G409" s="1114"/>
      <c r="H409" s="1117"/>
      <c r="I409" s="752"/>
      <c r="J409" s="761"/>
      <c r="K409" s="761"/>
      <c r="L409" s="761"/>
      <c r="M409" s="753"/>
      <c r="N409" s="753"/>
      <c r="O409" s="753"/>
      <c r="P409" s="753"/>
      <c r="Q409" s="765"/>
      <c r="R409" s="765"/>
      <c r="S409" s="755"/>
      <c r="T409" s="769"/>
      <c r="U409" s="771"/>
      <c r="V409" s="772"/>
      <c r="W409" s="829"/>
      <c r="X409" s="1094">
        <f>X407+X360+X330+X286</f>
        <v>181420400</v>
      </c>
      <c r="Y409" s="1094">
        <f t="shared" ref="Y409:AP409" si="56">Y407+Y360+Y330+Y286</f>
        <v>61468500</v>
      </c>
      <c r="Z409" s="1094">
        <f t="shared" si="56"/>
        <v>242888900</v>
      </c>
      <c r="AA409" s="1094">
        <f t="shared" si="56"/>
        <v>11947941</v>
      </c>
      <c r="AB409" s="1094">
        <f t="shared" si="56"/>
        <v>14370700</v>
      </c>
      <c r="AC409" s="1094">
        <f t="shared" si="56"/>
        <v>21235500</v>
      </c>
      <c r="AD409" s="1094">
        <f t="shared" si="56"/>
        <v>27592200</v>
      </c>
      <c r="AE409" s="1094">
        <f t="shared" si="56"/>
        <v>41683100</v>
      </c>
      <c r="AF409" s="1094">
        <f t="shared" si="56"/>
        <v>36515300</v>
      </c>
      <c r="AG409" s="1094">
        <f t="shared" si="56"/>
        <v>20956400</v>
      </c>
      <c r="AH409" s="1094">
        <f t="shared" si="56"/>
        <v>15459400</v>
      </c>
      <c r="AI409" s="1094">
        <f t="shared" si="56"/>
        <v>15008200</v>
      </c>
      <c r="AJ409" s="1094">
        <f t="shared" si="56"/>
        <v>14504259</v>
      </c>
      <c r="AK409" s="1094">
        <f t="shared" si="56"/>
        <v>15768600</v>
      </c>
      <c r="AL409" s="1094">
        <f t="shared" si="56"/>
        <v>7847300</v>
      </c>
      <c r="AM409" s="1094">
        <f t="shared" si="56"/>
        <v>242888900</v>
      </c>
      <c r="AN409" s="1094">
        <f t="shared" si="56"/>
        <v>0</v>
      </c>
      <c r="AO409" s="1094">
        <f t="shared" si="56"/>
        <v>158886100</v>
      </c>
      <c r="AP409" s="1094">
        <f t="shared" si="56"/>
        <v>168407700</v>
      </c>
      <c r="AQ409" s="704"/>
      <c r="AR409" s="704"/>
      <c r="AS409" s="704"/>
      <c r="AT409" s="704"/>
      <c r="AU409" s="704"/>
      <c r="AV409" s="704"/>
      <c r="AW409" s="704"/>
      <c r="AX409" s="704"/>
      <c r="AY409" s="704"/>
      <c r="AZ409" s="704"/>
      <c r="BA409" s="704"/>
      <c r="BB409" s="704"/>
      <c r="BC409" s="704"/>
      <c r="BD409" s="704"/>
      <c r="BE409" s="704"/>
      <c r="BF409" s="704"/>
      <c r="BG409" s="704"/>
      <c r="BH409" s="704"/>
      <c r="BI409" s="704"/>
      <c r="BJ409" s="704"/>
      <c r="BK409" s="704"/>
      <c r="BL409" s="704"/>
      <c r="BM409" s="704"/>
      <c r="BN409" s="704"/>
      <c r="BO409" s="704"/>
      <c r="BP409" s="704"/>
      <c r="BQ409" s="704"/>
      <c r="BR409" s="704"/>
      <c r="BS409" s="704"/>
      <c r="BT409" s="704"/>
      <c r="BU409" s="704"/>
      <c r="BV409" s="704"/>
      <c r="BW409" s="704"/>
      <c r="BX409" s="704"/>
      <c r="BY409" s="704"/>
      <c r="BZ409" s="704"/>
      <c r="CA409" s="704"/>
      <c r="CB409" s="704"/>
      <c r="CC409" s="704"/>
      <c r="CD409" s="704"/>
      <c r="CE409" s="704"/>
      <c r="CF409" s="704"/>
      <c r="CG409" s="704"/>
      <c r="CH409" s="704"/>
      <c r="CI409" s="704"/>
      <c r="CJ409" s="704"/>
      <c r="CK409" s="704"/>
      <c r="CL409" s="704"/>
      <c r="CM409" s="704"/>
      <c r="CN409" s="704"/>
      <c r="CO409" s="704"/>
      <c r="CP409" s="704"/>
      <c r="CQ409" s="704"/>
      <c r="CR409" s="704"/>
      <c r="CS409" s="704"/>
      <c r="CT409" s="704"/>
      <c r="CU409" s="704"/>
      <c r="CV409" s="704"/>
      <c r="CW409" s="704"/>
      <c r="CX409" s="704"/>
      <c r="CY409" s="704"/>
      <c r="CZ409" s="704"/>
      <c r="DA409" s="704"/>
      <c r="DB409" s="704"/>
      <c r="DC409" s="704"/>
      <c r="DD409" s="704"/>
      <c r="DE409" s="704"/>
      <c r="DF409" s="704"/>
      <c r="DG409" s="704"/>
      <c r="DH409" s="704"/>
      <c r="DI409" s="704"/>
      <c r="DJ409" s="704"/>
      <c r="DK409" s="704"/>
      <c r="DL409" s="704"/>
      <c r="DM409" s="704"/>
      <c r="DN409" s="704"/>
      <c r="DO409" s="704"/>
      <c r="DP409" s="704"/>
      <c r="DQ409" s="704"/>
      <c r="DR409" s="704"/>
      <c r="DS409" s="704"/>
      <c r="DT409" s="704"/>
      <c r="DU409" s="704"/>
      <c r="DV409" s="704"/>
      <c r="DW409" s="704"/>
      <c r="DX409" s="704"/>
      <c r="DY409" s="704"/>
      <c r="DZ409" s="704"/>
      <c r="EA409" s="704"/>
      <c r="EB409" s="704"/>
      <c r="EC409" s="704"/>
      <c r="EP409" s="704"/>
      <c r="ES409" s="704"/>
      <c r="ET409" s="704"/>
      <c r="EU409" s="704"/>
      <c r="EV409" s="704"/>
      <c r="EW409" s="704"/>
      <c r="EX409" s="704"/>
      <c r="EY409" s="704"/>
      <c r="EZ409" s="704"/>
      <c r="FA409" s="704"/>
      <c r="FB409" s="704"/>
      <c r="FC409" s="704"/>
      <c r="FD409" s="704"/>
      <c r="FE409" s="704"/>
      <c r="FF409" s="704"/>
      <c r="FG409" s="704"/>
      <c r="FH409" s="704"/>
      <c r="FI409" s="704"/>
      <c r="FJ409" s="704"/>
      <c r="FK409" s="704"/>
      <c r="FL409" s="704"/>
      <c r="FM409" s="704"/>
      <c r="FN409" s="704"/>
      <c r="FO409" s="704"/>
      <c r="FP409" s="704"/>
      <c r="FQ409" s="704"/>
      <c r="FR409" s="704"/>
      <c r="FS409" s="704"/>
      <c r="FT409" s="704"/>
      <c r="FU409" s="704"/>
      <c r="FV409" s="704"/>
      <c r="FW409" s="704"/>
      <c r="FX409" s="1035"/>
    </row>
    <row r="410" spans="1:239" s="706" customFormat="1" ht="9.75" customHeight="1" x14ac:dyDescent="0.25">
      <c r="A410" s="730"/>
      <c r="B410" s="716"/>
      <c r="C410" s="708"/>
      <c r="D410" s="697"/>
      <c r="E410" s="707"/>
      <c r="F410" s="696"/>
      <c r="G410" s="696"/>
      <c r="H410" s="767"/>
      <c r="I410" s="752"/>
      <c r="J410" s="761"/>
      <c r="K410" s="753"/>
      <c r="L410" s="761"/>
      <c r="M410" s="753"/>
      <c r="N410" s="753"/>
      <c r="O410" s="753"/>
      <c r="P410" s="753"/>
      <c r="Q410" s="753"/>
      <c r="R410" s="753"/>
      <c r="S410" s="755"/>
      <c r="T410" s="763"/>
      <c r="U410" s="757"/>
      <c r="V410" s="758"/>
      <c r="W410" s="710"/>
      <c r="X410" s="1059"/>
      <c r="Y410" s="868"/>
      <c r="Z410" s="868"/>
      <c r="AA410" s="868"/>
      <c r="AB410" s="868"/>
      <c r="AC410" s="868"/>
      <c r="AD410" s="868"/>
      <c r="AE410" s="868"/>
      <c r="AF410" s="868"/>
      <c r="AG410" s="868"/>
      <c r="AH410" s="868"/>
      <c r="AI410" s="868"/>
      <c r="AJ410" s="868"/>
      <c r="AK410" s="868"/>
      <c r="AL410" s="915"/>
      <c r="AM410" s="868"/>
      <c r="AN410" s="906"/>
      <c r="AO410" s="868"/>
      <c r="AP410" s="868"/>
      <c r="AQ410" s="704"/>
      <c r="AR410" s="704"/>
      <c r="AS410" s="704"/>
      <c r="AT410" s="704"/>
      <c r="AU410" s="704"/>
      <c r="AV410" s="704"/>
      <c r="AW410" s="704"/>
      <c r="AX410" s="704"/>
      <c r="AY410" s="704"/>
      <c r="AZ410" s="704"/>
      <c r="BA410" s="704"/>
      <c r="BB410" s="704"/>
      <c r="BC410" s="704"/>
      <c r="BD410" s="704"/>
      <c r="BE410" s="704"/>
      <c r="BF410" s="704"/>
      <c r="BG410" s="704"/>
      <c r="BH410" s="704"/>
      <c r="BI410" s="704"/>
      <c r="BJ410" s="704"/>
      <c r="BK410" s="704"/>
      <c r="BL410" s="704"/>
      <c r="BM410" s="704"/>
      <c r="BN410" s="704"/>
      <c r="BO410" s="704"/>
      <c r="BP410" s="704"/>
      <c r="BQ410" s="704"/>
      <c r="BR410" s="704"/>
      <c r="BS410" s="704"/>
      <c r="BT410" s="704"/>
      <c r="BU410" s="704"/>
      <c r="BV410" s="704"/>
      <c r="BW410" s="704"/>
      <c r="BX410" s="704"/>
      <c r="BY410" s="704"/>
      <c r="BZ410" s="704"/>
      <c r="CA410" s="704"/>
      <c r="CB410" s="704"/>
      <c r="CC410" s="704"/>
      <c r="CD410" s="704"/>
      <c r="CE410" s="704"/>
      <c r="CF410" s="704"/>
      <c r="CG410" s="704"/>
      <c r="CH410" s="704"/>
      <c r="CI410" s="704"/>
      <c r="CJ410" s="704"/>
      <c r="CK410" s="704"/>
      <c r="CL410" s="704"/>
      <c r="CM410" s="704"/>
      <c r="CN410" s="704"/>
      <c r="CO410" s="704"/>
      <c r="CP410" s="704"/>
      <c r="CQ410" s="704"/>
      <c r="CR410" s="704"/>
      <c r="CS410" s="704"/>
      <c r="CT410" s="704"/>
      <c r="CU410" s="704"/>
      <c r="CV410" s="704"/>
      <c r="CW410" s="704"/>
      <c r="CX410" s="704"/>
      <c r="CY410" s="704"/>
      <c r="CZ410" s="704"/>
      <c r="DA410" s="704"/>
      <c r="DB410" s="704"/>
      <c r="DC410" s="704"/>
      <c r="DD410" s="704"/>
      <c r="DE410" s="704"/>
      <c r="DF410" s="704"/>
      <c r="DG410" s="704"/>
      <c r="DH410" s="704"/>
      <c r="DI410" s="704"/>
      <c r="DJ410" s="704"/>
      <c r="DK410" s="704"/>
      <c r="DL410" s="704"/>
      <c r="DM410" s="704"/>
      <c r="DN410" s="704"/>
      <c r="DO410" s="704"/>
      <c r="DP410" s="704"/>
      <c r="DQ410" s="704"/>
      <c r="DR410" s="704"/>
      <c r="DS410" s="704"/>
      <c r="DT410" s="704"/>
      <c r="DU410" s="704"/>
      <c r="DV410" s="704"/>
      <c r="DW410" s="704"/>
      <c r="DX410" s="704"/>
      <c r="DY410" s="704"/>
      <c r="DZ410" s="704"/>
      <c r="EA410" s="704"/>
      <c r="EB410" s="704"/>
      <c r="EC410" s="704"/>
      <c r="EP410" s="704"/>
      <c r="ES410" s="704"/>
      <c r="ET410" s="704"/>
      <c r="EU410" s="704"/>
      <c r="EV410" s="704"/>
      <c r="EW410" s="704"/>
      <c r="EX410" s="704"/>
      <c r="EY410" s="704"/>
      <c r="EZ410" s="704"/>
      <c r="FA410" s="704"/>
      <c r="FB410" s="704"/>
      <c r="FC410" s="704"/>
      <c r="FD410" s="704"/>
      <c r="FE410" s="704"/>
      <c r="FF410" s="704"/>
      <c r="FG410" s="704"/>
      <c r="FH410" s="704"/>
      <c r="FI410" s="704"/>
      <c r="FJ410" s="704"/>
      <c r="FK410" s="704"/>
      <c r="FL410" s="704"/>
      <c r="FM410" s="704"/>
      <c r="FN410" s="704"/>
      <c r="FO410" s="704"/>
      <c r="FP410" s="704"/>
      <c r="FQ410" s="704"/>
      <c r="FR410" s="704"/>
      <c r="FS410" s="704"/>
      <c r="FT410" s="704"/>
      <c r="FU410" s="704"/>
      <c r="FV410" s="704"/>
      <c r="FW410" s="704"/>
      <c r="FY410" s="704"/>
      <c r="FZ410" s="704"/>
      <c r="GA410" s="704"/>
      <c r="GB410" s="704"/>
      <c r="GC410" s="704"/>
      <c r="GD410" s="704"/>
      <c r="GE410" s="704"/>
      <c r="GF410" s="704"/>
      <c r="GG410" s="704"/>
      <c r="GH410" s="704"/>
      <c r="GI410" s="704"/>
      <c r="GJ410" s="704"/>
      <c r="GK410" s="704"/>
      <c r="GL410" s="704"/>
      <c r="GM410" s="704"/>
      <c r="GN410" s="704"/>
      <c r="GO410" s="704"/>
      <c r="GP410" s="704"/>
      <c r="GQ410" s="704"/>
      <c r="GR410" s="704"/>
      <c r="GS410" s="704"/>
      <c r="GT410" s="704"/>
      <c r="GU410" s="704"/>
      <c r="GV410" s="704"/>
      <c r="GW410" s="704"/>
      <c r="GX410" s="704"/>
      <c r="GY410" s="704"/>
      <c r="GZ410" s="704"/>
      <c r="HA410" s="704"/>
      <c r="HB410" s="704"/>
      <c r="HC410" s="704"/>
      <c r="HD410" s="704"/>
      <c r="HE410" s="704"/>
      <c r="HF410" s="704"/>
      <c r="HG410" s="704"/>
      <c r="HH410" s="704"/>
      <c r="ID410" s="704"/>
      <c r="IE410" s="704"/>
    </row>
    <row r="411" spans="1:239" s="1034" customFormat="1" ht="30" customHeight="1" x14ac:dyDescent="0.25">
      <c r="A411" s="1160" t="s">
        <v>111</v>
      </c>
      <c r="B411" s="1161"/>
      <c r="C411" s="1161"/>
      <c r="D411" s="1161"/>
      <c r="E411" s="1161"/>
      <c r="F411" s="1161"/>
      <c r="G411" s="1161"/>
      <c r="H411" s="1162"/>
      <c r="I411" s="709"/>
      <c r="J411" s="696"/>
      <c r="K411" s="697"/>
      <c r="L411" s="697"/>
      <c r="M411" s="1037"/>
      <c r="N411" s="696"/>
      <c r="O411" s="767"/>
      <c r="P411" s="752"/>
      <c r="Q411" s="761"/>
      <c r="R411" s="761"/>
      <c r="S411" s="761"/>
      <c r="T411" s="753"/>
      <c r="U411" s="753"/>
      <c r="V411" s="753"/>
      <c r="W411" s="753"/>
      <c r="X411" s="915"/>
      <c r="Y411" s="915"/>
      <c r="Z411" s="1108"/>
      <c r="AA411" s="1095"/>
      <c r="AB411" s="915"/>
      <c r="AC411" s="1096"/>
      <c r="AD411" s="1097"/>
      <c r="AE411" s="1109"/>
      <c r="AF411" s="1109"/>
      <c r="AG411" s="1109"/>
      <c r="AH411" s="1109"/>
      <c r="AI411" s="1109"/>
      <c r="AJ411" s="1109"/>
      <c r="AK411" s="1109"/>
      <c r="AL411" s="1109"/>
      <c r="AM411" s="1109"/>
      <c r="AN411" s="1109"/>
      <c r="AO411" s="1109"/>
      <c r="AP411" s="1109"/>
      <c r="AQ411" s="704"/>
      <c r="AR411" s="704"/>
      <c r="AS411" s="704"/>
      <c r="AT411" s="704"/>
      <c r="AU411" s="704"/>
      <c r="AV411" s="704"/>
      <c r="AW411" s="704"/>
      <c r="AX411" s="704"/>
      <c r="AY411" s="704"/>
      <c r="AZ411" s="704"/>
      <c r="BA411" s="704"/>
      <c r="BB411" s="704"/>
      <c r="BC411" s="704"/>
      <c r="BD411" s="704"/>
      <c r="BE411" s="704"/>
      <c r="BF411" s="704"/>
      <c r="BG411" s="704"/>
      <c r="BH411" s="704"/>
      <c r="BI411" s="704"/>
      <c r="BJ411" s="704"/>
      <c r="BK411" s="704"/>
      <c r="BL411" s="704"/>
      <c r="BM411" s="704"/>
      <c r="BN411" s="704"/>
      <c r="BO411" s="704"/>
      <c r="BP411" s="704"/>
      <c r="BQ411" s="704"/>
      <c r="BR411" s="704"/>
      <c r="BS411" s="704"/>
      <c r="BT411" s="704"/>
      <c r="BU411" s="704"/>
      <c r="BV411" s="704"/>
      <c r="BW411" s="704"/>
      <c r="BX411" s="704"/>
      <c r="BY411" s="704"/>
      <c r="BZ411" s="704"/>
      <c r="CA411" s="704"/>
      <c r="CB411" s="704"/>
      <c r="CC411" s="704"/>
      <c r="CD411" s="704"/>
      <c r="CE411" s="704"/>
      <c r="CF411" s="704"/>
      <c r="CG411" s="704"/>
      <c r="CH411" s="704"/>
      <c r="CI411" s="704"/>
      <c r="CJ411" s="704"/>
      <c r="CK411" s="704"/>
      <c r="CL411" s="704"/>
      <c r="CM411" s="704"/>
      <c r="CN411" s="704"/>
      <c r="CO411" s="704"/>
      <c r="CP411" s="704"/>
      <c r="CQ411" s="704"/>
      <c r="CR411" s="704"/>
      <c r="CS411" s="704"/>
      <c r="CT411" s="704"/>
      <c r="CU411" s="704"/>
      <c r="CV411" s="704"/>
      <c r="CW411" s="704"/>
      <c r="CX411" s="704"/>
      <c r="CY411" s="704"/>
      <c r="CZ411" s="704"/>
      <c r="DA411" s="704"/>
      <c r="DB411" s="704"/>
      <c r="DC411" s="704"/>
      <c r="DD411" s="704"/>
      <c r="DE411" s="704"/>
      <c r="DF411" s="704"/>
      <c r="DG411" s="704"/>
      <c r="DH411" s="704"/>
      <c r="DI411" s="704"/>
      <c r="DJ411" s="704"/>
      <c r="DK411" s="704"/>
      <c r="DL411" s="704"/>
      <c r="DM411" s="704"/>
      <c r="DN411" s="704"/>
      <c r="DO411" s="704"/>
      <c r="DP411" s="704"/>
      <c r="DQ411" s="704"/>
      <c r="DR411" s="704"/>
      <c r="DS411" s="704"/>
      <c r="DT411" s="704"/>
      <c r="DU411" s="704"/>
      <c r="DV411" s="704"/>
      <c r="DW411" s="704"/>
      <c r="DX411" s="704"/>
      <c r="DY411" s="704"/>
      <c r="DZ411" s="704"/>
      <c r="EA411" s="704"/>
      <c r="EB411" s="704"/>
      <c r="EC411" s="704"/>
      <c r="ED411" s="704"/>
      <c r="EE411" s="704"/>
      <c r="EF411" s="704"/>
      <c r="EG411" s="704"/>
      <c r="EH411" s="704"/>
      <c r="EI411" s="704"/>
      <c r="EJ411" s="704"/>
      <c r="EK411" s="704"/>
      <c r="EL411" s="704"/>
      <c r="EM411" s="704"/>
      <c r="EN411" s="704"/>
      <c r="EO411" s="704"/>
      <c r="EP411" s="704"/>
      <c r="EQ411" s="704"/>
      <c r="ER411" s="704"/>
      <c r="ES411" s="704"/>
      <c r="ET411" s="704"/>
      <c r="EU411" s="704"/>
      <c r="EV411" s="704"/>
      <c r="EW411" s="704"/>
      <c r="EX411" s="704"/>
      <c r="EY411" s="704"/>
      <c r="EZ411" s="704"/>
      <c r="FA411" s="704"/>
      <c r="FB411" s="704"/>
      <c r="FC411" s="704"/>
      <c r="FD411" s="704"/>
      <c r="FE411" s="704"/>
      <c r="FF411" s="704"/>
      <c r="FG411" s="704"/>
      <c r="FH411" s="704"/>
      <c r="FI411" s="704"/>
      <c r="FJ411" s="704"/>
      <c r="FK411" s="704"/>
      <c r="FL411" s="704"/>
      <c r="FM411" s="704"/>
      <c r="FN411" s="704"/>
      <c r="FO411" s="704"/>
      <c r="FP411" s="704"/>
      <c r="FQ411" s="704"/>
      <c r="FR411" s="704"/>
      <c r="FS411" s="704"/>
      <c r="FT411" s="704"/>
      <c r="FU411" s="704"/>
      <c r="FV411" s="704"/>
      <c r="FW411" s="704"/>
      <c r="FX411" s="704"/>
      <c r="FY411" s="704"/>
      <c r="FZ411" s="704"/>
      <c r="GA411" s="704"/>
      <c r="GB411" s="704"/>
      <c r="GC411" s="704"/>
      <c r="GD411" s="704"/>
      <c r="GE411" s="704"/>
      <c r="GF411" s="704"/>
      <c r="GG411" s="704"/>
      <c r="GH411" s="704"/>
      <c r="GI411" s="704"/>
      <c r="GJ411" s="704"/>
      <c r="GK411" s="704"/>
      <c r="GL411" s="706"/>
      <c r="GM411" s="706"/>
      <c r="GN411" s="706"/>
      <c r="GO411" s="706"/>
      <c r="GP411" s="706"/>
      <c r="GQ411" s="706"/>
      <c r="GR411" s="706"/>
      <c r="GS411" s="706"/>
      <c r="GT411" s="706"/>
      <c r="GU411" s="706"/>
      <c r="GV411" s="706"/>
      <c r="GW411" s="706"/>
      <c r="GX411" s="706"/>
      <c r="GY411" s="706"/>
      <c r="GZ411" s="706"/>
      <c r="HA411" s="706"/>
      <c r="HB411" s="706"/>
      <c r="HC411" s="706"/>
      <c r="HD411" s="706"/>
      <c r="HE411" s="706"/>
      <c r="HF411" s="706"/>
      <c r="HG411" s="706"/>
      <c r="HH411" s="706"/>
      <c r="HI411" s="706"/>
      <c r="HJ411" s="706"/>
      <c r="HK411" s="706"/>
      <c r="HL411" s="706"/>
      <c r="HM411" s="706"/>
      <c r="HN411" s="706"/>
      <c r="HO411" s="704"/>
      <c r="HP411" s="706"/>
    </row>
    <row r="412" spans="1:239" s="1034" customFormat="1" ht="27" customHeight="1" x14ac:dyDescent="0.25">
      <c r="A412" s="691">
        <v>223</v>
      </c>
      <c r="B412" s="694" t="s">
        <v>111</v>
      </c>
      <c r="C412" s="696">
        <v>211</v>
      </c>
      <c r="D412" s="697">
        <v>636</v>
      </c>
      <c r="E412" s="707">
        <v>1</v>
      </c>
      <c r="F412" s="696" t="s">
        <v>1123</v>
      </c>
      <c r="G412" s="696" t="s">
        <v>1627</v>
      </c>
      <c r="H412" s="767" t="s">
        <v>1127</v>
      </c>
      <c r="I412" s="752" t="s">
        <v>1113</v>
      </c>
      <c r="J412" s="753" t="s">
        <v>1628</v>
      </c>
      <c r="K412" s="753" t="s">
        <v>1115</v>
      </c>
      <c r="L412" s="753" t="s">
        <v>1124</v>
      </c>
      <c r="M412" s="753" t="s">
        <v>1629</v>
      </c>
      <c r="N412" s="753" t="s">
        <v>1629</v>
      </c>
      <c r="O412" s="753" t="s">
        <v>1629</v>
      </c>
      <c r="P412" s="753" t="s">
        <v>1630</v>
      </c>
      <c r="Q412" s="753" t="s">
        <v>1120</v>
      </c>
      <c r="R412" s="753" t="s">
        <v>1120</v>
      </c>
      <c r="S412" s="755">
        <v>1</v>
      </c>
      <c r="T412" s="756">
        <v>1.1000000000000001</v>
      </c>
      <c r="U412" s="757">
        <v>41091</v>
      </c>
      <c r="V412" s="758">
        <v>41426</v>
      </c>
      <c r="W412" s="701">
        <v>7</v>
      </c>
      <c r="X412" s="1081"/>
      <c r="Y412" s="1082">
        <v>3600</v>
      </c>
      <c r="Z412" s="1081">
        <f>Y412+X412</f>
        <v>3600</v>
      </c>
      <c r="AA412" s="868"/>
      <c r="AB412" s="868"/>
      <c r="AC412" s="868"/>
      <c r="AD412" s="868"/>
      <c r="AE412" s="868">
        <v>3600</v>
      </c>
      <c r="AF412" s="868"/>
      <c r="AG412" s="868"/>
      <c r="AH412" s="868"/>
      <c r="AI412" s="868"/>
      <c r="AJ412" s="868"/>
      <c r="AK412" s="868"/>
      <c r="AL412" s="868"/>
      <c r="AM412" s="868">
        <f>SUM(AA412:AL412)</f>
        <v>3600</v>
      </c>
      <c r="AN412" s="868">
        <f>Z412-AM412</f>
        <v>0</v>
      </c>
      <c r="AO412" s="868"/>
      <c r="AP412" s="868"/>
      <c r="AQ412" s="704"/>
      <c r="AR412" s="704"/>
      <c r="AS412" s="704"/>
      <c r="AT412" s="704"/>
      <c r="AU412" s="704"/>
      <c r="AV412" s="704"/>
      <c r="AW412" s="704"/>
      <c r="AX412" s="704"/>
      <c r="AY412" s="704"/>
      <c r="AZ412" s="704"/>
      <c r="BA412" s="704"/>
      <c r="BB412" s="704"/>
      <c r="BC412" s="704"/>
      <c r="BD412" s="704"/>
      <c r="BE412" s="704"/>
      <c r="BF412" s="704"/>
      <c r="BG412" s="704"/>
      <c r="BH412" s="704"/>
      <c r="BI412" s="704"/>
      <c r="BJ412" s="704"/>
      <c r="BK412" s="704"/>
      <c r="BL412" s="704"/>
      <c r="BM412" s="704"/>
      <c r="BN412" s="704"/>
      <c r="BO412" s="704"/>
      <c r="BP412" s="704"/>
      <c r="BQ412" s="704"/>
      <c r="BR412" s="704"/>
      <c r="BS412" s="704"/>
      <c r="BT412" s="704"/>
      <c r="BU412" s="704"/>
      <c r="BV412" s="704"/>
      <c r="BW412" s="704"/>
      <c r="BX412" s="704"/>
      <c r="BY412" s="704"/>
      <c r="BZ412" s="704"/>
      <c r="CA412" s="704"/>
      <c r="CB412" s="704"/>
      <c r="CC412" s="704"/>
      <c r="CD412" s="704"/>
      <c r="CE412" s="704"/>
      <c r="CF412" s="704"/>
      <c r="CG412" s="704"/>
      <c r="CH412" s="704"/>
      <c r="CI412" s="704"/>
      <c r="CJ412" s="704"/>
      <c r="CK412" s="704"/>
      <c r="CL412" s="704"/>
      <c r="CM412" s="704"/>
      <c r="CN412" s="704"/>
      <c r="CO412" s="704"/>
      <c r="CP412" s="704"/>
      <c r="CQ412" s="704"/>
      <c r="CR412" s="704"/>
      <c r="CS412" s="704"/>
      <c r="CT412" s="704"/>
      <c r="CU412" s="704"/>
      <c r="CV412" s="704"/>
      <c r="CW412" s="704"/>
      <c r="CX412" s="704"/>
      <c r="CY412" s="704"/>
      <c r="CZ412" s="704"/>
      <c r="DA412" s="704"/>
      <c r="DB412" s="704"/>
      <c r="DC412" s="704"/>
      <c r="DD412" s="704"/>
      <c r="DE412" s="704"/>
      <c r="DF412" s="704"/>
      <c r="DG412" s="704"/>
      <c r="DH412" s="704"/>
      <c r="DI412" s="704"/>
      <c r="DJ412" s="704"/>
      <c r="DK412" s="704"/>
      <c r="DL412" s="704"/>
      <c r="DM412" s="704"/>
      <c r="DN412" s="704"/>
      <c r="DO412" s="704"/>
      <c r="DP412" s="704"/>
      <c r="DQ412" s="704"/>
      <c r="DR412" s="704"/>
      <c r="DS412" s="704"/>
      <c r="DT412" s="704"/>
      <c r="DU412" s="704"/>
      <c r="DV412" s="704"/>
      <c r="DW412" s="704"/>
      <c r="DX412" s="704"/>
      <c r="DY412" s="704"/>
      <c r="DZ412" s="704"/>
      <c r="EA412" s="704"/>
      <c r="EB412" s="704"/>
      <c r="EC412" s="705"/>
      <c r="ED412" s="704"/>
      <c r="EE412" s="704"/>
      <c r="EF412" s="705"/>
      <c r="EG412" s="705"/>
      <c r="EH412" s="879"/>
      <c r="EI412" s="879"/>
      <c r="EJ412" s="879"/>
      <c r="EK412" s="879"/>
      <c r="EL412" s="879"/>
      <c r="EM412" s="879"/>
      <c r="EN412" s="879"/>
      <c r="EO412" s="879"/>
      <c r="EP412" s="879"/>
      <c r="EQ412" s="879"/>
      <c r="ER412" s="879"/>
      <c r="ES412" s="879"/>
      <c r="ET412" s="879"/>
      <c r="EU412" s="879"/>
      <c r="EV412" s="879"/>
      <c r="EW412" s="879"/>
      <c r="EX412" s="879"/>
      <c r="EY412" s="879"/>
      <c r="EZ412" s="879"/>
      <c r="FA412" s="879"/>
      <c r="FB412" s="879"/>
      <c r="FC412" s="879"/>
      <c r="FD412" s="879"/>
      <c r="FE412" s="879"/>
      <c r="FF412" s="879"/>
      <c r="FG412" s="879"/>
      <c r="FH412" s="879"/>
      <c r="FI412" s="706"/>
      <c r="FJ412" s="706"/>
      <c r="HS412" s="704"/>
      <c r="HT412" s="704"/>
      <c r="HU412" s="704"/>
      <c r="HV412" s="706"/>
      <c r="HW412" s="706"/>
      <c r="HX412" s="706"/>
      <c r="HY412" s="706"/>
      <c r="HZ412" s="706"/>
      <c r="IA412" s="706"/>
      <c r="IB412" s="706"/>
      <c r="IC412" s="706"/>
      <c r="ID412" s="706"/>
    </row>
    <row r="413" spans="1:239" s="1034" customFormat="1" ht="27" customHeight="1" thickBot="1" x14ac:dyDescent="0.3">
      <c r="A413" s="691">
        <v>118</v>
      </c>
      <c r="B413" s="694" t="s">
        <v>111</v>
      </c>
      <c r="C413" s="696">
        <v>239</v>
      </c>
      <c r="D413" s="697">
        <v>544</v>
      </c>
      <c r="E413" s="707">
        <v>1</v>
      </c>
      <c r="F413" s="696" t="s">
        <v>1125</v>
      </c>
      <c r="G413" s="696" t="s">
        <v>1631</v>
      </c>
      <c r="H413" s="767" t="s">
        <v>1112</v>
      </c>
      <c r="I413" s="752" t="s">
        <v>1113</v>
      </c>
      <c r="J413" s="753" t="s">
        <v>1628</v>
      </c>
      <c r="K413" s="761" t="s">
        <v>1115</v>
      </c>
      <c r="L413" s="761" t="s">
        <v>1124</v>
      </c>
      <c r="M413" s="753" t="s">
        <v>1629</v>
      </c>
      <c r="N413" s="753" t="s">
        <v>1629</v>
      </c>
      <c r="O413" s="753" t="s">
        <v>1629</v>
      </c>
      <c r="P413" s="753" t="s">
        <v>1630</v>
      </c>
      <c r="Q413" s="753" t="s">
        <v>1120</v>
      </c>
      <c r="R413" s="753" t="s">
        <v>1120</v>
      </c>
      <c r="S413" s="755">
        <v>1</v>
      </c>
      <c r="T413" s="763">
        <v>1.4</v>
      </c>
      <c r="U413" s="771">
        <v>41091</v>
      </c>
      <c r="V413" s="772">
        <v>41426</v>
      </c>
      <c r="W413" s="701">
        <v>7</v>
      </c>
      <c r="X413" s="1081"/>
      <c r="Y413" s="1082">
        <v>150000</v>
      </c>
      <c r="Z413" s="1081">
        <f>Y413+X413</f>
        <v>150000</v>
      </c>
      <c r="AA413" s="868"/>
      <c r="AB413" s="868"/>
      <c r="AC413" s="868">
        <v>75000</v>
      </c>
      <c r="AD413" s="868">
        <v>75000</v>
      </c>
      <c r="AE413" s="868"/>
      <c r="AF413" s="868"/>
      <c r="AG413" s="868"/>
      <c r="AH413" s="868"/>
      <c r="AI413" s="868"/>
      <c r="AJ413" s="868"/>
      <c r="AK413" s="868"/>
      <c r="AL413" s="868"/>
      <c r="AM413" s="868">
        <f>SUM(AA413:AL413)</f>
        <v>150000</v>
      </c>
      <c r="AN413" s="868">
        <f>Z413-AM413</f>
        <v>0</v>
      </c>
      <c r="AO413" s="868"/>
      <c r="AP413" s="868"/>
      <c r="AQ413" s="704"/>
      <c r="AR413" s="704"/>
      <c r="AS413" s="704"/>
      <c r="AT413" s="704"/>
      <c r="AU413" s="704"/>
      <c r="AV413" s="704"/>
      <c r="AW413" s="704"/>
      <c r="AX413" s="704"/>
      <c r="AY413" s="704"/>
      <c r="AZ413" s="704"/>
      <c r="BA413" s="704"/>
      <c r="BB413" s="704"/>
      <c r="BC413" s="704"/>
      <c r="BD413" s="704"/>
      <c r="BE413" s="704"/>
      <c r="BF413" s="704"/>
      <c r="BG413" s="704"/>
      <c r="BH413" s="704"/>
      <c r="BI413" s="704"/>
      <c r="BJ413" s="704"/>
      <c r="BK413" s="704"/>
      <c r="BL413" s="704"/>
      <c r="BM413" s="704"/>
      <c r="BN413" s="704"/>
      <c r="BO413" s="704"/>
      <c r="BP413" s="704"/>
      <c r="BQ413" s="704"/>
      <c r="BR413" s="704"/>
      <c r="BS413" s="704"/>
      <c r="BT413" s="704"/>
      <c r="BU413" s="704"/>
      <c r="BV413" s="704"/>
      <c r="BW413" s="704"/>
      <c r="BX413" s="704"/>
      <c r="BY413" s="704"/>
      <c r="BZ413" s="704"/>
      <c r="CA413" s="704"/>
      <c r="CB413" s="704"/>
      <c r="CC413" s="704"/>
      <c r="CD413" s="704"/>
      <c r="CE413" s="704"/>
      <c r="CF413" s="704"/>
      <c r="CG413" s="704"/>
      <c r="CH413" s="704"/>
      <c r="CI413" s="704"/>
      <c r="CJ413" s="704"/>
      <c r="CK413" s="704"/>
      <c r="CL413" s="704"/>
      <c r="CM413" s="704"/>
      <c r="CN413" s="704"/>
      <c r="CO413" s="704"/>
      <c r="CP413" s="704"/>
      <c r="CQ413" s="704"/>
      <c r="CR413" s="704"/>
      <c r="CS413" s="704"/>
      <c r="CT413" s="704"/>
      <c r="CU413" s="704"/>
      <c r="CV413" s="704"/>
      <c r="CW413" s="704"/>
      <c r="CX413" s="704"/>
      <c r="CY413" s="704"/>
      <c r="CZ413" s="704"/>
      <c r="DA413" s="704"/>
      <c r="DB413" s="704"/>
      <c r="DC413" s="704"/>
      <c r="DD413" s="704"/>
      <c r="DE413" s="704"/>
      <c r="DF413" s="704"/>
      <c r="DG413" s="704"/>
      <c r="DH413" s="704"/>
      <c r="DI413" s="704"/>
      <c r="DJ413" s="704"/>
      <c r="DK413" s="704"/>
      <c r="DL413" s="704"/>
      <c r="DM413" s="704"/>
      <c r="DN413" s="704"/>
      <c r="DO413" s="704"/>
      <c r="DP413" s="704"/>
      <c r="DQ413" s="706"/>
      <c r="DR413" s="706"/>
      <c r="DS413" s="706"/>
      <c r="DT413" s="706"/>
      <c r="DU413" s="706"/>
      <c r="DV413" s="706"/>
      <c r="DW413" s="706"/>
      <c r="DX413" s="706"/>
      <c r="DY413" s="706"/>
      <c r="DZ413" s="706"/>
      <c r="EA413" s="706"/>
      <c r="EB413" s="706"/>
      <c r="EC413" s="706"/>
      <c r="ED413" s="704"/>
      <c r="EE413" s="704"/>
      <c r="EF413" s="704"/>
      <c r="EG413" s="704"/>
      <c r="EH413" s="704"/>
      <c r="EI413" s="704"/>
      <c r="EJ413" s="704"/>
      <c r="EK413" s="704"/>
      <c r="EL413" s="704"/>
      <c r="EM413" s="704"/>
      <c r="EN413" s="704"/>
      <c r="EO413" s="704"/>
      <c r="EP413" s="704"/>
      <c r="EQ413" s="704"/>
      <c r="ER413" s="704"/>
      <c r="ES413" s="704"/>
      <c r="ET413" s="704"/>
      <c r="EU413" s="704"/>
      <c r="EV413" s="704"/>
      <c r="EW413" s="704"/>
      <c r="EX413" s="704"/>
      <c r="EY413" s="704"/>
      <c r="EZ413" s="704"/>
      <c r="FA413" s="704"/>
      <c r="FB413" s="704"/>
      <c r="FC413" s="704"/>
      <c r="FD413" s="704"/>
      <c r="FE413" s="704"/>
      <c r="FF413" s="704"/>
      <c r="FG413" s="704"/>
      <c r="FH413" s="704"/>
      <c r="FI413" s="704"/>
      <c r="FJ413" s="704"/>
      <c r="HS413" s="706"/>
      <c r="HT413" s="706"/>
      <c r="HU413" s="706"/>
      <c r="HV413" s="706"/>
      <c r="HW413" s="706"/>
      <c r="HX413" s="706"/>
      <c r="HY413" s="706"/>
      <c r="HZ413" s="706"/>
      <c r="IA413" s="706"/>
      <c r="IB413" s="706"/>
      <c r="IC413" s="706"/>
      <c r="ID413" s="706"/>
    </row>
    <row r="414" spans="1:239" s="1034" customFormat="1" ht="30" customHeight="1" thickBot="1" x14ac:dyDescent="0.3">
      <c r="A414" s="1160" t="s">
        <v>1664</v>
      </c>
      <c r="B414" s="1161"/>
      <c r="C414" s="1161"/>
      <c r="D414" s="1161"/>
      <c r="E414" s="1161"/>
      <c r="F414" s="1161"/>
      <c r="G414" s="1161"/>
      <c r="H414" s="1162"/>
      <c r="I414" s="709"/>
      <c r="J414" s="696"/>
      <c r="K414" s="697"/>
      <c r="L414" s="697"/>
      <c r="M414" s="1037"/>
      <c r="N414" s="696"/>
      <c r="O414" s="767"/>
      <c r="P414" s="752"/>
      <c r="Q414" s="753"/>
      <c r="R414" s="761"/>
      <c r="S414" s="761"/>
      <c r="T414" s="753"/>
      <c r="U414" s="753"/>
      <c r="V414" s="753"/>
      <c r="W414" s="753"/>
      <c r="X414" s="1094">
        <f t="shared" ref="X414:AP414" si="57">SUM(X412:X413)</f>
        <v>0</v>
      </c>
      <c r="Y414" s="1094">
        <f t="shared" si="57"/>
        <v>153600</v>
      </c>
      <c r="Z414" s="1094">
        <f t="shared" si="57"/>
        <v>153600</v>
      </c>
      <c r="AA414" s="1094">
        <f t="shared" si="57"/>
        <v>0</v>
      </c>
      <c r="AB414" s="1094">
        <f t="shared" si="57"/>
        <v>0</v>
      </c>
      <c r="AC414" s="1094">
        <f t="shared" si="57"/>
        <v>75000</v>
      </c>
      <c r="AD414" s="1094">
        <f t="shared" si="57"/>
        <v>75000</v>
      </c>
      <c r="AE414" s="1094">
        <f t="shared" si="57"/>
        <v>3600</v>
      </c>
      <c r="AF414" s="1094">
        <f t="shared" si="57"/>
        <v>0</v>
      </c>
      <c r="AG414" s="1094">
        <f t="shared" si="57"/>
        <v>0</v>
      </c>
      <c r="AH414" s="1094">
        <f t="shared" si="57"/>
        <v>0</v>
      </c>
      <c r="AI414" s="1094">
        <f t="shared" si="57"/>
        <v>0</v>
      </c>
      <c r="AJ414" s="1094">
        <f t="shared" si="57"/>
        <v>0</v>
      </c>
      <c r="AK414" s="1094">
        <f t="shared" si="57"/>
        <v>0</v>
      </c>
      <c r="AL414" s="1094">
        <f t="shared" si="57"/>
        <v>0</v>
      </c>
      <c r="AM414" s="1094">
        <f t="shared" si="57"/>
        <v>153600</v>
      </c>
      <c r="AN414" s="1094">
        <f t="shared" si="57"/>
        <v>0</v>
      </c>
      <c r="AO414" s="1094">
        <f t="shared" si="57"/>
        <v>0</v>
      </c>
      <c r="AP414" s="1094">
        <f t="shared" si="57"/>
        <v>0</v>
      </c>
      <c r="AQ414" s="704"/>
      <c r="AR414" s="704"/>
      <c r="AS414" s="704"/>
      <c r="AT414" s="704"/>
      <c r="AU414" s="704"/>
      <c r="AV414" s="704"/>
      <c r="AW414" s="704"/>
      <c r="AX414" s="704"/>
      <c r="AY414" s="704"/>
      <c r="AZ414" s="704"/>
      <c r="BA414" s="704"/>
      <c r="BB414" s="704"/>
      <c r="BC414" s="704"/>
      <c r="BD414" s="704"/>
      <c r="BE414" s="704"/>
      <c r="BF414" s="704"/>
      <c r="BG414" s="704"/>
      <c r="BH414" s="704"/>
      <c r="BI414" s="704"/>
      <c r="BJ414" s="704"/>
      <c r="BK414" s="704"/>
      <c r="BL414" s="704"/>
      <c r="BM414" s="704"/>
      <c r="BN414" s="704"/>
      <c r="BO414" s="704"/>
      <c r="BP414" s="704"/>
      <c r="BQ414" s="704"/>
      <c r="BR414" s="704"/>
      <c r="BS414" s="704"/>
      <c r="BT414" s="704"/>
      <c r="BU414" s="704"/>
      <c r="BV414" s="704"/>
      <c r="BW414" s="704"/>
      <c r="BX414" s="704"/>
      <c r="BY414" s="704"/>
      <c r="BZ414" s="704"/>
      <c r="CA414" s="704"/>
      <c r="CB414" s="704"/>
      <c r="CC414" s="704"/>
      <c r="CD414" s="704"/>
      <c r="CE414" s="704"/>
      <c r="CF414" s="704"/>
      <c r="CG414" s="704"/>
      <c r="CH414" s="704"/>
      <c r="CI414" s="704"/>
      <c r="CJ414" s="704"/>
      <c r="CK414" s="704"/>
      <c r="CL414" s="704"/>
      <c r="CM414" s="704"/>
      <c r="CN414" s="704"/>
      <c r="CO414" s="704"/>
      <c r="CP414" s="704"/>
      <c r="CQ414" s="704"/>
      <c r="CR414" s="704"/>
      <c r="CS414" s="704"/>
      <c r="CT414" s="704"/>
      <c r="CU414" s="704"/>
      <c r="CV414" s="704"/>
      <c r="CW414" s="704"/>
      <c r="CX414" s="704"/>
      <c r="CY414" s="704"/>
      <c r="CZ414" s="704"/>
      <c r="DA414" s="704"/>
      <c r="DB414" s="704"/>
      <c r="DC414" s="704"/>
      <c r="DD414" s="704"/>
      <c r="DE414" s="704"/>
      <c r="DF414" s="704"/>
      <c r="DG414" s="704"/>
      <c r="DH414" s="704"/>
      <c r="DI414" s="704"/>
      <c r="DJ414" s="704"/>
      <c r="DK414" s="704"/>
      <c r="DL414" s="704"/>
      <c r="DM414" s="704"/>
      <c r="DN414" s="704"/>
      <c r="DO414" s="704"/>
      <c r="DP414" s="704"/>
      <c r="DQ414" s="704"/>
      <c r="DR414" s="704"/>
      <c r="DS414" s="704"/>
      <c r="DT414" s="704"/>
      <c r="DU414" s="704"/>
      <c r="DV414" s="704"/>
      <c r="DW414" s="704"/>
      <c r="DX414" s="704"/>
      <c r="DY414" s="704"/>
      <c r="DZ414" s="704"/>
      <c r="EA414" s="704"/>
      <c r="EB414" s="704"/>
      <c r="EC414" s="704"/>
      <c r="ED414" s="704"/>
      <c r="EE414" s="704"/>
      <c r="EF414" s="704"/>
      <c r="EG414" s="704"/>
      <c r="EH414" s="704"/>
      <c r="EI414" s="704"/>
      <c r="EJ414" s="704"/>
      <c r="EK414" s="704"/>
      <c r="EL414" s="704"/>
      <c r="EM414" s="704"/>
      <c r="EN414" s="704"/>
      <c r="EO414" s="704"/>
      <c r="EP414" s="704"/>
      <c r="EQ414" s="704"/>
      <c r="ER414" s="704"/>
      <c r="ES414" s="704"/>
      <c r="ET414" s="704"/>
      <c r="EU414" s="704"/>
      <c r="EV414" s="704"/>
      <c r="EW414" s="704"/>
      <c r="EX414" s="704"/>
      <c r="EY414" s="704"/>
      <c r="EZ414" s="704"/>
      <c r="FA414" s="704"/>
      <c r="FB414" s="704"/>
      <c r="FC414" s="704"/>
      <c r="FD414" s="704"/>
      <c r="FE414" s="704"/>
      <c r="FF414" s="704"/>
      <c r="FG414" s="704"/>
      <c r="FH414" s="704"/>
      <c r="FI414" s="704"/>
      <c r="FJ414" s="704"/>
      <c r="FK414" s="704"/>
      <c r="FL414" s="704"/>
      <c r="FM414" s="704"/>
      <c r="FN414" s="704"/>
      <c r="FO414" s="704"/>
      <c r="FP414" s="704"/>
      <c r="FQ414" s="704"/>
      <c r="FR414" s="704"/>
      <c r="FS414" s="704"/>
      <c r="FT414" s="704"/>
      <c r="FU414" s="704"/>
      <c r="FV414" s="704"/>
      <c r="FW414" s="704"/>
      <c r="FX414" s="704"/>
      <c r="FY414" s="704"/>
      <c r="FZ414" s="704"/>
      <c r="GA414" s="704"/>
      <c r="GB414" s="704"/>
      <c r="GC414" s="704"/>
      <c r="GD414" s="704"/>
      <c r="GE414" s="704"/>
      <c r="GF414" s="704"/>
      <c r="GG414" s="704"/>
      <c r="GH414" s="704"/>
      <c r="GI414" s="704"/>
      <c r="GJ414" s="704"/>
      <c r="GK414" s="704"/>
      <c r="GL414" s="706"/>
      <c r="GM414" s="706"/>
      <c r="GN414" s="706"/>
      <c r="GO414" s="706"/>
      <c r="GP414" s="706"/>
      <c r="GQ414" s="706"/>
      <c r="GR414" s="706"/>
      <c r="GS414" s="706"/>
      <c r="GT414" s="706"/>
      <c r="GU414" s="706"/>
      <c r="GV414" s="706"/>
      <c r="GW414" s="706"/>
      <c r="GX414" s="706"/>
      <c r="GY414" s="706"/>
      <c r="GZ414" s="706"/>
      <c r="HA414" s="706"/>
      <c r="HB414" s="706"/>
      <c r="HC414" s="706"/>
      <c r="HD414" s="706"/>
      <c r="HE414" s="706"/>
      <c r="HF414" s="706"/>
      <c r="HG414" s="706"/>
      <c r="HH414" s="706"/>
      <c r="HI414" s="706"/>
      <c r="HJ414" s="706"/>
      <c r="HK414" s="706"/>
      <c r="HL414" s="706"/>
      <c r="HM414" s="706"/>
      <c r="HN414" s="706"/>
      <c r="HO414" s="706"/>
      <c r="HP414" s="706"/>
    </row>
    <row r="415" spans="1:239" s="706" customFormat="1" ht="9.75" customHeight="1" thickBot="1" x14ac:dyDescent="0.3">
      <c r="A415" s="730"/>
      <c r="B415" s="716"/>
      <c r="C415" s="708"/>
      <c r="D415" s="697"/>
      <c r="E415" s="707"/>
      <c r="F415" s="696"/>
      <c r="G415" s="696"/>
      <c r="H415" s="767"/>
      <c r="I415" s="752"/>
      <c r="J415" s="761"/>
      <c r="K415" s="753"/>
      <c r="L415" s="761"/>
      <c r="M415" s="753"/>
      <c r="N415" s="753"/>
      <c r="O415" s="753"/>
      <c r="P415" s="753"/>
      <c r="Q415" s="753"/>
      <c r="R415" s="753"/>
      <c r="S415" s="755"/>
      <c r="T415" s="763"/>
      <c r="U415" s="757"/>
      <c r="V415" s="758"/>
      <c r="W415" s="710"/>
      <c r="X415" s="1059"/>
      <c r="Y415" s="1059"/>
      <c r="Z415" s="1059"/>
      <c r="AA415" s="1059"/>
      <c r="AB415" s="1059"/>
      <c r="AC415" s="1059"/>
      <c r="AD415" s="1059"/>
      <c r="AE415" s="1059"/>
      <c r="AF415" s="1059"/>
      <c r="AG415" s="1059"/>
      <c r="AH415" s="1059"/>
      <c r="AI415" s="1059"/>
      <c r="AJ415" s="1059"/>
      <c r="AK415" s="1059"/>
      <c r="AL415" s="1059"/>
      <c r="AM415" s="1059"/>
      <c r="AN415" s="1059"/>
      <c r="AO415" s="1059"/>
      <c r="AP415" s="1059"/>
      <c r="AQ415" s="704"/>
      <c r="AR415" s="704"/>
      <c r="AS415" s="704"/>
      <c r="AT415" s="704"/>
      <c r="AU415" s="704"/>
      <c r="AV415" s="704"/>
      <c r="AW415" s="704"/>
      <c r="AX415" s="704"/>
      <c r="AY415" s="704"/>
      <c r="AZ415" s="704"/>
      <c r="BA415" s="704"/>
      <c r="BB415" s="704"/>
      <c r="BC415" s="704"/>
      <c r="BD415" s="704"/>
      <c r="BE415" s="704"/>
      <c r="BF415" s="704"/>
      <c r="BG415" s="704"/>
      <c r="BH415" s="704"/>
      <c r="BI415" s="704"/>
      <c r="BJ415" s="704"/>
      <c r="BK415" s="704"/>
      <c r="BL415" s="704"/>
      <c r="BM415" s="704"/>
      <c r="BN415" s="704"/>
      <c r="BO415" s="704"/>
      <c r="BP415" s="704"/>
      <c r="BQ415" s="704"/>
      <c r="BR415" s="704"/>
      <c r="BS415" s="704"/>
      <c r="BT415" s="704"/>
      <c r="BU415" s="704"/>
      <c r="BV415" s="704"/>
      <c r="BW415" s="704"/>
      <c r="BX415" s="704"/>
      <c r="BY415" s="704"/>
      <c r="BZ415" s="704"/>
      <c r="CA415" s="704"/>
      <c r="CB415" s="704"/>
      <c r="CC415" s="704"/>
      <c r="CD415" s="704"/>
      <c r="CE415" s="704"/>
      <c r="CF415" s="704"/>
      <c r="CG415" s="704"/>
      <c r="CH415" s="704"/>
      <c r="CI415" s="704"/>
      <c r="CJ415" s="704"/>
      <c r="CK415" s="704"/>
      <c r="CL415" s="704"/>
      <c r="CM415" s="704"/>
      <c r="CN415" s="704"/>
      <c r="CO415" s="704"/>
      <c r="CP415" s="704"/>
      <c r="CQ415" s="704"/>
      <c r="CR415" s="704"/>
      <c r="CS415" s="704"/>
      <c r="CT415" s="704"/>
      <c r="CU415" s="704"/>
      <c r="CV415" s="704"/>
      <c r="CW415" s="704"/>
      <c r="CX415" s="704"/>
      <c r="CY415" s="704"/>
      <c r="CZ415" s="704"/>
      <c r="DA415" s="704"/>
      <c r="DB415" s="704"/>
      <c r="DC415" s="704"/>
      <c r="DD415" s="704"/>
      <c r="DE415" s="704"/>
      <c r="DF415" s="704"/>
      <c r="DG415" s="704"/>
      <c r="DH415" s="704"/>
      <c r="DI415" s="704"/>
      <c r="DJ415" s="704"/>
      <c r="DK415" s="704"/>
      <c r="DL415" s="704"/>
      <c r="DM415" s="704"/>
      <c r="DN415" s="704"/>
      <c r="DO415" s="704"/>
      <c r="DP415" s="704"/>
      <c r="DQ415" s="704"/>
      <c r="DR415" s="704"/>
      <c r="DS415" s="704"/>
      <c r="DT415" s="704"/>
      <c r="DU415" s="704"/>
      <c r="DV415" s="704"/>
      <c r="DW415" s="704"/>
      <c r="DX415" s="704"/>
      <c r="DY415" s="704"/>
      <c r="DZ415" s="704"/>
      <c r="EA415" s="704"/>
      <c r="EB415" s="704"/>
      <c r="EC415" s="704"/>
      <c r="EP415" s="704"/>
      <c r="ES415" s="704"/>
      <c r="ET415" s="704"/>
      <c r="EU415" s="704"/>
      <c r="EV415" s="704"/>
      <c r="EW415" s="704"/>
      <c r="EX415" s="704"/>
      <c r="EY415" s="704"/>
      <c r="EZ415" s="704"/>
      <c r="FA415" s="704"/>
      <c r="FB415" s="704"/>
      <c r="FC415" s="704"/>
      <c r="FD415" s="704"/>
      <c r="FE415" s="704"/>
      <c r="FF415" s="704"/>
      <c r="FG415" s="704"/>
      <c r="FH415" s="704"/>
      <c r="FI415" s="704"/>
      <c r="FJ415" s="704"/>
      <c r="FK415" s="704"/>
      <c r="FL415" s="704"/>
      <c r="FM415" s="704"/>
      <c r="FN415" s="704"/>
      <c r="FO415" s="704"/>
      <c r="FP415" s="704"/>
      <c r="FQ415" s="704"/>
      <c r="FR415" s="704"/>
      <c r="FS415" s="704"/>
      <c r="FT415" s="704"/>
      <c r="FU415" s="704"/>
      <c r="FV415" s="704"/>
      <c r="FW415" s="704"/>
      <c r="FY415" s="704"/>
      <c r="FZ415" s="704"/>
      <c r="GA415" s="704"/>
      <c r="GB415" s="704"/>
      <c r="GC415" s="704"/>
      <c r="GD415" s="704"/>
      <c r="GE415" s="704"/>
      <c r="GF415" s="704"/>
      <c r="GG415" s="704"/>
      <c r="GH415" s="704"/>
      <c r="GI415" s="704"/>
      <c r="GJ415" s="704"/>
      <c r="GK415" s="704"/>
      <c r="GL415" s="704"/>
      <c r="GM415" s="704"/>
      <c r="GN415" s="704"/>
      <c r="GO415" s="704"/>
      <c r="GP415" s="704"/>
      <c r="GQ415" s="704"/>
      <c r="GR415" s="704"/>
      <c r="GS415" s="704"/>
      <c r="GT415" s="704"/>
      <c r="GU415" s="704"/>
      <c r="GV415" s="704"/>
      <c r="GW415" s="704"/>
      <c r="GX415" s="704"/>
      <c r="GY415" s="704"/>
      <c r="GZ415" s="704"/>
      <c r="HA415" s="704"/>
      <c r="HB415" s="704"/>
      <c r="HC415" s="704"/>
      <c r="HD415" s="704"/>
      <c r="HE415" s="704"/>
      <c r="HF415" s="704"/>
      <c r="HG415" s="704"/>
      <c r="HH415" s="704"/>
      <c r="ID415" s="704"/>
      <c r="IE415" s="704"/>
    </row>
    <row r="416" spans="1:239" s="882" customFormat="1" ht="30" customHeight="1" thickBot="1" x14ac:dyDescent="0.25">
      <c r="A416" s="1160" t="s">
        <v>1665</v>
      </c>
      <c r="B416" s="1161"/>
      <c r="C416" s="1161"/>
      <c r="D416" s="1161"/>
      <c r="E416" s="1161"/>
      <c r="F416" s="1161"/>
      <c r="G416" s="1161"/>
      <c r="H416" s="1162"/>
      <c r="I416" s="691"/>
      <c r="J416" s="729"/>
      <c r="K416" s="691"/>
      <c r="L416" s="691"/>
      <c r="M416" s="691"/>
      <c r="N416" s="1031"/>
      <c r="O416" s="898"/>
      <c r="P416" s="898"/>
      <c r="Q416" s="730"/>
      <c r="R416" s="1032"/>
      <c r="S416" s="868"/>
      <c r="T416" s="868"/>
      <c r="U416" s="868"/>
      <c r="V416" s="780"/>
      <c r="W416" s="868"/>
      <c r="X416" s="1094">
        <f>X414+X409+X186+X224+X235+X28</f>
        <v>252427900</v>
      </c>
      <c r="Y416" s="1094">
        <f t="shared" ref="Y416:AP416" si="58">Y414+Y409+Y186+Y224+Y235+Y28</f>
        <v>86285700</v>
      </c>
      <c r="Z416" s="1094">
        <f t="shared" si="58"/>
        <v>338713600</v>
      </c>
      <c r="AA416" s="1094">
        <f t="shared" si="58"/>
        <v>16136008</v>
      </c>
      <c r="AB416" s="1094">
        <f t="shared" si="58"/>
        <v>22447667</v>
      </c>
      <c r="AC416" s="1094">
        <f t="shared" si="58"/>
        <v>30653367</v>
      </c>
      <c r="AD416" s="1094">
        <f t="shared" si="58"/>
        <v>40303867</v>
      </c>
      <c r="AE416" s="1094">
        <f t="shared" si="58"/>
        <v>55521267</v>
      </c>
      <c r="AF416" s="1094">
        <f t="shared" si="58"/>
        <v>51223067.299999997</v>
      </c>
      <c r="AG416" s="1094">
        <f t="shared" si="58"/>
        <v>31871667</v>
      </c>
      <c r="AH416" s="1094">
        <f t="shared" si="58"/>
        <v>21836831</v>
      </c>
      <c r="AI416" s="1094">
        <f t="shared" si="58"/>
        <v>19713100</v>
      </c>
      <c r="AJ416" s="1094">
        <f t="shared" si="58"/>
        <v>19596159</v>
      </c>
      <c r="AK416" s="1094">
        <f t="shared" si="58"/>
        <v>19918400</v>
      </c>
      <c r="AL416" s="1094">
        <f t="shared" si="58"/>
        <v>9492200</v>
      </c>
      <c r="AM416" s="1094">
        <f t="shared" si="58"/>
        <v>338713600.30000001</v>
      </c>
      <c r="AN416" s="1094">
        <f t="shared" si="58"/>
        <v>-0.30000000000291038</v>
      </c>
      <c r="AO416" s="1094">
        <f t="shared" si="58"/>
        <v>217712800</v>
      </c>
      <c r="AP416" s="1094">
        <f t="shared" si="58"/>
        <v>233711200</v>
      </c>
      <c r="AQ416" s="704"/>
      <c r="AR416" s="704"/>
      <c r="AS416" s="704"/>
      <c r="AT416" s="704"/>
      <c r="AU416" s="704"/>
      <c r="AV416" s="704"/>
      <c r="AW416" s="704"/>
      <c r="AX416" s="704"/>
      <c r="AY416" s="704"/>
      <c r="AZ416" s="704"/>
      <c r="BA416" s="704"/>
      <c r="BB416" s="704"/>
      <c r="BC416" s="704"/>
      <c r="BD416" s="704"/>
      <c r="BE416" s="704"/>
      <c r="BF416" s="704"/>
      <c r="BG416" s="704"/>
      <c r="BH416" s="704"/>
      <c r="BI416" s="704"/>
      <c r="BJ416" s="704"/>
      <c r="BK416" s="704"/>
      <c r="BL416" s="704"/>
      <c r="BM416" s="704"/>
      <c r="BN416" s="704"/>
      <c r="BO416" s="704"/>
      <c r="BP416" s="704"/>
      <c r="BQ416" s="704"/>
      <c r="BR416" s="704"/>
      <c r="BS416" s="704"/>
      <c r="BT416" s="704"/>
      <c r="BU416" s="704"/>
      <c r="BV416" s="704"/>
      <c r="BW416" s="704"/>
      <c r="BX416" s="704"/>
      <c r="BY416" s="704"/>
      <c r="BZ416" s="704"/>
      <c r="CA416" s="704"/>
      <c r="CB416" s="704"/>
      <c r="CC416" s="704"/>
      <c r="CD416" s="704"/>
      <c r="CE416" s="704"/>
      <c r="CF416" s="704"/>
      <c r="CG416" s="704"/>
      <c r="CH416" s="704"/>
      <c r="CI416" s="704"/>
      <c r="CJ416" s="704"/>
      <c r="CK416" s="704"/>
      <c r="CL416" s="704"/>
      <c r="CM416" s="704"/>
      <c r="CN416" s="704"/>
      <c r="CO416" s="704"/>
      <c r="CP416" s="704"/>
      <c r="CQ416" s="704"/>
      <c r="CR416" s="704"/>
      <c r="CS416" s="704"/>
      <c r="CT416" s="704"/>
      <c r="CU416" s="704"/>
      <c r="CV416" s="704"/>
      <c r="CW416" s="704"/>
      <c r="CX416" s="704"/>
      <c r="CY416" s="704"/>
      <c r="CZ416" s="704"/>
      <c r="DA416" s="704"/>
      <c r="DB416" s="704"/>
      <c r="DC416" s="704"/>
      <c r="DD416" s="704"/>
      <c r="DE416" s="704"/>
      <c r="DF416" s="704"/>
      <c r="DG416" s="704"/>
      <c r="DH416" s="704"/>
      <c r="DI416" s="704"/>
      <c r="DJ416" s="704"/>
      <c r="DK416" s="704"/>
      <c r="DL416" s="704"/>
      <c r="DM416" s="704"/>
      <c r="DN416" s="704"/>
      <c r="DO416" s="704"/>
      <c r="DP416" s="704"/>
      <c r="DQ416" s="704"/>
      <c r="DR416" s="704"/>
      <c r="DS416" s="704"/>
      <c r="DT416" s="704"/>
      <c r="DU416" s="704"/>
      <c r="DV416" s="704"/>
      <c r="DW416" s="704"/>
      <c r="DX416" s="704"/>
      <c r="DY416" s="704"/>
      <c r="DZ416" s="704"/>
      <c r="EA416" s="704"/>
      <c r="EB416" s="704"/>
      <c r="EC416" s="704"/>
      <c r="ED416" s="704"/>
      <c r="EE416" s="704"/>
      <c r="EF416" s="704"/>
      <c r="EG416" s="704"/>
      <c r="EH416" s="704"/>
      <c r="EI416" s="704"/>
      <c r="EJ416" s="704"/>
      <c r="EK416" s="704"/>
      <c r="EL416" s="704"/>
      <c r="EM416" s="704"/>
      <c r="EN416" s="704"/>
      <c r="EO416" s="704"/>
      <c r="EP416" s="704"/>
      <c r="EQ416" s="704"/>
      <c r="ER416" s="704"/>
      <c r="ES416" s="704"/>
      <c r="ET416" s="704"/>
      <c r="EU416" s="704"/>
      <c r="EV416" s="704"/>
      <c r="EW416" s="704"/>
      <c r="EX416" s="704"/>
      <c r="EY416" s="704"/>
      <c r="EZ416" s="704"/>
      <c r="FA416" s="704"/>
      <c r="FB416" s="704"/>
      <c r="FC416" s="704"/>
      <c r="FD416" s="704"/>
      <c r="FE416" s="704"/>
      <c r="FF416" s="704"/>
      <c r="FG416" s="704"/>
      <c r="FH416" s="704"/>
      <c r="FI416" s="704"/>
      <c r="FJ416" s="704"/>
      <c r="FK416" s="704"/>
      <c r="FL416" s="704"/>
      <c r="FM416" s="704"/>
      <c r="FN416" s="704"/>
      <c r="FO416" s="704"/>
      <c r="FP416" s="704"/>
      <c r="FQ416" s="704"/>
      <c r="FR416" s="704"/>
      <c r="FS416" s="704"/>
      <c r="FT416" s="704"/>
      <c r="FU416" s="704"/>
      <c r="FV416" s="704"/>
      <c r="FW416" s="704"/>
      <c r="FX416" s="704"/>
      <c r="FY416" s="704"/>
      <c r="FZ416" s="704"/>
      <c r="GA416" s="704"/>
      <c r="GB416" s="704"/>
      <c r="GC416" s="704"/>
      <c r="GD416" s="704"/>
      <c r="GE416" s="704"/>
      <c r="GF416" s="704"/>
      <c r="GG416" s="704"/>
      <c r="GH416" s="704"/>
      <c r="GI416" s="704"/>
      <c r="GJ416" s="704"/>
      <c r="GK416" s="704"/>
      <c r="GL416" s="704"/>
      <c r="GM416" s="704"/>
      <c r="GN416" s="704"/>
      <c r="GO416" s="704"/>
      <c r="GP416" s="704"/>
      <c r="GQ416" s="704"/>
      <c r="GR416" s="704"/>
      <c r="GS416" s="704"/>
      <c r="GT416" s="704"/>
      <c r="GU416" s="704"/>
      <c r="GV416" s="704"/>
      <c r="GW416" s="704"/>
      <c r="GX416" s="704"/>
      <c r="GY416" s="704"/>
      <c r="GZ416" s="704"/>
      <c r="HA416" s="704"/>
      <c r="HB416" s="704"/>
      <c r="HC416" s="704"/>
      <c r="HD416" s="704"/>
      <c r="HE416" s="704"/>
      <c r="HF416" s="704"/>
      <c r="HG416" s="704"/>
      <c r="HH416" s="704"/>
      <c r="HI416" s="704"/>
      <c r="HJ416" s="704"/>
      <c r="HK416" s="704"/>
      <c r="HL416" s="704"/>
      <c r="HM416" s="704"/>
      <c r="HN416" s="704"/>
    </row>
    <row r="417" spans="2:200" s="703" customFormat="1" x14ac:dyDescent="0.25">
      <c r="B417" s="740"/>
      <c r="C417" s="742"/>
      <c r="D417" s="740"/>
      <c r="E417" s="742"/>
      <c r="F417" s="742"/>
      <c r="G417" s="740"/>
      <c r="H417" s="743"/>
      <c r="I417" s="743"/>
      <c r="J417" s="743"/>
      <c r="K417" s="743"/>
      <c r="L417" s="743"/>
      <c r="M417" s="862"/>
      <c r="N417" s="744"/>
      <c r="O417" s="744"/>
      <c r="P417" s="1012"/>
      <c r="Q417" s="748"/>
      <c r="R417" s="748"/>
      <c r="S417" s="863"/>
      <c r="T417" s="864"/>
      <c r="U417" s="745"/>
      <c r="V417" s="745"/>
      <c r="W417" s="705"/>
      <c r="X417" s="1110"/>
      <c r="Y417" s="1110"/>
      <c r="Z417" s="1110"/>
      <c r="AA417" s="906"/>
      <c r="AB417" s="906"/>
      <c r="AC417" s="906"/>
      <c r="AD417" s="906"/>
      <c r="AE417" s="906"/>
      <c r="AF417" s="906"/>
      <c r="AG417" s="906"/>
      <c r="AH417" s="906"/>
      <c r="AI417" s="906"/>
      <c r="AJ417" s="906"/>
      <c r="AK417" s="906"/>
      <c r="AL417" s="906"/>
      <c r="AM417" s="906"/>
      <c r="AN417" s="906"/>
      <c r="AO417" s="906"/>
      <c r="AP417" s="906"/>
      <c r="AQ417" s="704"/>
      <c r="AR417" s="704"/>
      <c r="AS417" s="704"/>
      <c r="AT417" s="704"/>
      <c r="AU417" s="704"/>
      <c r="AV417" s="704"/>
      <c r="AW417" s="704"/>
      <c r="AX417" s="704"/>
      <c r="AY417" s="704"/>
      <c r="AZ417" s="704"/>
      <c r="BA417" s="704"/>
      <c r="BB417" s="704"/>
      <c r="BC417" s="704"/>
      <c r="BD417" s="704"/>
      <c r="BE417" s="704"/>
      <c r="BF417" s="704"/>
      <c r="BG417" s="704"/>
      <c r="BH417" s="704"/>
      <c r="BI417" s="704"/>
      <c r="BJ417" s="704"/>
      <c r="BK417" s="704"/>
      <c r="BL417" s="704"/>
      <c r="BM417" s="704"/>
      <c r="BN417" s="704"/>
      <c r="BO417" s="704"/>
      <c r="BP417" s="704"/>
      <c r="BQ417" s="704"/>
      <c r="BR417" s="704"/>
      <c r="BS417" s="704"/>
      <c r="BT417" s="704"/>
      <c r="BU417" s="704"/>
      <c r="BV417" s="704"/>
      <c r="BW417" s="704"/>
      <c r="BX417" s="704"/>
      <c r="BY417" s="704"/>
      <c r="BZ417" s="704"/>
      <c r="CA417" s="704"/>
      <c r="CB417" s="704"/>
      <c r="CC417" s="704"/>
      <c r="CD417" s="704"/>
      <c r="CE417" s="704"/>
      <c r="CF417" s="704"/>
      <c r="CG417" s="704"/>
      <c r="CH417" s="704"/>
      <c r="CI417" s="704"/>
      <c r="CJ417" s="704"/>
      <c r="CK417" s="704"/>
      <c r="CL417" s="704"/>
      <c r="CM417" s="704"/>
      <c r="CN417" s="704"/>
      <c r="CO417" s="704"/>
      <c r="CP417" s="704"/>
      <c r="CQ417" s="704"/>
      <c r="CR417" s="704"/>
      <c r="CS417" s="704"/>
      <c r="CT417" s="704"/>
      <c r="CU417" s="704"/>
      <c r="CV417" s="704"/>
      <c r="CW417" s="704"/>
      <c r="CX417" s="704"/>
      <c r="CY417" s="704"/>
      <c r="CZ417" s="704"/>
      <c r="DA417" s="704"/>
      <c r="DB417" s="704"/>
      <c r="DC417" s="704"/>
      <c r="DD417" s="704"/>
      <c r="DE417" s="704"/>
      <c r="DF417" s="704"/>
      <c r="DG417" s="704"/>
      <c r="DH417" s="704"/>
      <c r="DI417" s="704"/>
      <c r="DJ417" s="704"/>
      <c r="DK417" s="704"/>
      <c r="DL417" s="704"/>
      <c r="DM417" s="704"/>
      <c r="DN417" s="704"/>
      <c r="DO417" s="704"/>
      <c r="DP417" s="704"/>
      <c r="DQ417" s="704"/>
      <c r="DR417" s="704"/>
      <c r="DS417" s="704"/>
      <c r="DT417" s="704"/>
      <c r="DU417" s="704"/>
      <c r="DV417" s="704"/>
      <c r="DW417" s="704"/>
      <c r="DX417" s="704"/>
      <c r="DY417" s="704"/>
      <c r="DZ417" s="704"/>
      <c r="EA417" s="704"/>
      <c r="EB417" s="704"/>
      <c r="EC417" s="704"/>
      <c r="ED417" s="704"/>
      <c r="EE417" s="704"/>
      <c r="EF417" s="704"/>
      <c r="EG417" s="704"/>
      <c r="EH417" s="704"/>
      <c r="EI417" s="704"/>
      <c r="EJ417" s="704"/>
      <c r="EK417" s="704"/>
      <c r="EL417" s="704"/>
      <c r="EM417" s="704"/>
      <c r="EN417" s="704"/>
      <c r="EO417" s="704"/>
      <c r="EP417" s="704"/>
      <c r="EQ417" s="704"/>
      <c r="ER417" s="704"/>
      <c r="ES417" s="704"/>
      <c r="ET417" s="704"/>
      <c r="EU417" s="704"/>
      <c r="EV417" s="704"/>
      <c r="EW417" s="704"/>
      <c r="EX417" s="704"/>
      <c r="EY417" s="704"/>
      <c r="EZ417" s="704"/>
      <c r="FA417" s="704"/>
      <c r="FB417" s="704"/>
      <c r="FC417" s="704"/>
      <c r="FD417" s="704"/>
      <c r="FE417" s="704"/>
      <c r="FF417" s="704"/>
      <c r="FG417" s="704"/>
      <c r="FH417" s="704"/>
      <c r="FI417" s="704"/>
      <c r="FJ417" s="704"/>
      <c r="FK417" s="704"/>
      <c r="FL417" s="704"/>
      <c r="FM417" s="704"/>
      <c r="FN417" s="704"/>
      <c r="FO417" s="704"/>
      <c r="FP417" s="704"/>
      <c r="FQ417" s="704"/>
      <c r="FR417" s="704"/>
      <c r="FS417" s="704"/>
      <c r="FT417" s="704"/>
      <c r="FU417" s="704"/>
      <c r="FV417" s="704"/>
      <c r="FW417" s="704"/>
      <c r="FX417" s="704"/>
      <c r="FY417" s="704"/>
      <c r="FZ417" s="704"/>
      <c r="GA417" s="704"/>
      <c r="GB417" s="704"/>
      <c r="GC417" s="704"/>
      <c r="GD417" s="704"/>
      <c r="GE417" s="704"/>
      <c r="GF417" s="704"/>
      <c r="GG417" s="704"/>
      <c r="GH417" s="704"/>
      <c r="GI417" s="704"/>
      <c r="GJ417" s="704"/>
      <c r="GK417" s="704"/>
      <c r="GL417" s="704"/>
      <c r="GM417" s="704"/>
      <c r="GN417" s="704"/>
      <c r="GO417" s="704"/>
      <c r="GP417" s="704"/>
      <c r="GQ417" s="704"/>
      <c r="GR417" s="704"/>
    </row>
    <row r="418" spans="2:200" x14ac:dyDescent="0.25">
      <c r="B418" s="704"/>
      <c r="C418" s="704"/>
      <c r="D418" s="704"/>
      <c r="E418" s="704"/>
      <c r="P418" s="1012"/>
    </row>
    <row r="419" spans="2:200" x14ac:dyDescent="0.25">
      <c r="P419" s="1012"/>
    </row>
    <row r="420" spans="2:200" x14ac:dyDescent="0.25">
      <c r="P420" s="1012"/>
    </row>
    <row r="421" spans="2:200" x14ac:dyDescent="0.25">
      <c r="P421" s="1012"/>
    </row>
  </sheetData>
  <mergeCells count="26">
    <mergeCell ref="A414:H414"/>
    <mergeCell ref="A416:H416"/>
    <mergeCell ref="C1:E1"/>
    <mergeCell ref="A237:H237"/>
    <mergeCell ref="A238:H238"/>
    <mergeCell ref="A286:H286"/>
    <mergeCell ref="A288:H288"/>
    <mergeCell ref="A330:H330"/>
    <mergeCell ref="A215:H215"/>
    <mergeCell ref="A217:H217"/>
    <mergeCell ref="A222:G222"/>
    <mergeCell ref="A226:H226"/>
    <mergeCell ref="A235:H235"/>
    <mergeCell ref="A28:G28"/>
    <mergeCell ref="A2:H2"/>
    <mergeCell ref="A30:H30"/>
    <mergeCell ref="A31:H31"/>
    <mergeCell ref="A87:H87"/>
    <mergeCell ref="A89:H89"/>
    <mergeCell ref="A184:H184"/>
    <mergeCell ref="A188:H188"/>
    <mergeCell ref="A189:H189"/>
    <mergeCell ref="A332:H332"/>
    <mergeCell ref="A362:H362"/>
    <mergeCell ref="A407:H407"/>
    <mergeCell ref="A411:H411"/>
  </mergeCells>
  <printOptions gridLines="1"/>
  <pageMargins left="0.74803149606299213" right="0.23622047244094491" top="0.59055118110236227" bottom="0.6692913385826772" header="0.31496062992125984" footer="0.31496062992125984"/>
  <pageSetup paperSize="8" scale="64" orientation="landscape" r:id="rId1"/>
  <headerFooter>
    <oddHeader>&amp;L&amp;P&amp;R&amp;"Arial,Bold"&amp;12ANNEXURE K</oddHeader>
    <oddFooter>&amp;L&amp;F&amp;C&amp;A&amp;R&amp;D</oddFooter>
  </headerFooter>
  <colBreaks count="1" manualBreakCount="1">
    <brk id="26" max="41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444"/>
  <sheetViews>
    <sheetView topLeftCell="O1" zoomScaleNormal="100" workbookViewId="0">
      <pane ySplit="1" topLeftCell="A2" activePane="bottomLeft" state="frozen"/>
      <selection pane="bottomLeft" activeCell="AT2" sqref="AT2"/>
    </sheetView>
  </sheetViews>
  <sheetFormatPr defaultColWidth="9.140625" defaultRowHeight="11.25" x14ac:dyDescent="0.25"/>
  <cols>
    <col min="1" max="1" width="3.5703125" style="704" bestFit="1" customWidth="1"/>
    <col min="2" max="2" width="34.140625" style="741" hidden="1" customWidth="1"/>
    <col min="3" max="3" width="3.28515625" style="742" customWidth="1"/>
    <col min="4" max="4" width="3.7109375" style="740" customWidth="1"/>
    <col min="5" max="5" width="3.5703125" style="742" customWidth="1"/>
    <col min="6" max="6" width="22" style="742" bestFit="1" customWidth="1"/>
    <col min="7" max="7" width="26.5703125" style="740" customWidth="1"/>
    <col min="8" max="8" width="11.140625" style="743" customWidth="1"/>
    <col min="9" max="9" width="7.42578125" style="743" customWidth="1"/>
    <col min="10" max="10" width="6.140625" style="743" customWidth="1"/>
    <col min="11" max="11" width="8" style="743" customWidth="1"/>
    <col min="12" max="12" width="10.140625" style="743" customWidth="1"/>
    <col min="13" max="13" width="10.85546875" style="862" customWidth="1"/>
    <col min="14" max="14" width="12.140625" style="744" customWidth="1"/>
    <col min="15" max="15" width="14" style="744" customWidth="1"/>
    <col min="16" max="16" width="11.7109375" style="748" customWidth="1"/>
    <col min="17" max="17" width="10.85546875" style="1028" customWidth="1"/>
    <col min="18" max="18" width="12.7109375" style="1028" customWidth="1"/>
    <col min="19" max="19" width="5.85546875" style="863" customWidth="1"/>
    <col min="20" max="20" width="7.28515625" style="864" customWidth="1"/>
    <col min="21" max="21" width="10.5703125" style="745" customWidth="1"/>
    <col min="22" max="22" width="10.7109375" style="745" customWidth="1"/>
    <col min="23" max="23" width="10.28515625" style="705" hidden="1" customWidth="1"/>
    <col min="24" max="25" width="12.28515625" style="893" bestFit="1" customWidth="1"/>
    <col min="26" max="26" width="14.140625" style="893" bestFit="1" customWidth="1"/>
    <col min="27" max="27" width="10.7109375" style="704" hidden="1" customWidth="1"/>
    <col min="28" max="28" width="7.7109375" style="704" hidden="1" customWidth="1"/>
    <col min="29" max="37" width="9.140625" style="704" hidden="1" customWidth="1"/>
    <col min="38" max="38" width="11.28515625" style="704" hidden="1" customWidth="1"/>
    <col min="39" max="39" width="9.140625" style="704" hidden="1" customWidth="1"/>
    <col min="40" max="40" width="10.42578125" style="704" hidden="1" customWidth="1"/>
    <col min="41" max="41" width="12.28515625" style="704" bestFit="1" customWidth="1"/>
    <col min="42" max="42" width="12.28515625" style="906" bestFit="1" customWidth="1"/>
    <col min="43" max="16384" width="9.140625" style="704"/>
  </cols>
  <sheetData>
    <row r="1" spans="1:243" s="794" customFormat="1" ht="72.75" customHeight="1" x14ac:dyDescent="0.25">
      <c r="A1" s="784"/>
      <c r="B1" s="785" t="s">
        <v>1081</v>
      </c>
      <c r="C1" s="1156" t="s">
        <v>27</v>
      </c>
      <c r="D1" s="1156"/>
      <c r="E1" s="1156"/>
      <c r="F1" s="869" t="s">
        <v>1082</v>
      </c>
      <c r="G1" s="869" t="s">
        <v>1083</v>
      </c>
      <c r="H1" s="869" t="s">
        <v>1084</v>
      </c>
      <c r="I1" s="869" t="s">
        <v>1085</v>
      </c>
      <c r="J1" s="869" t="s">
        <v>1086</v>
      </c>
      <c r="K1" s="786" t="s">
        <v>1087</v>
      </c>
      <c r="L1" s="786" t="s">
        <v>1452</v>
      </c>
      <c r="M1" s="787" t="s">
        <v>1088</v>
      </c>
      <c r="N1" s="787" t="s">
        <v>1089</v>
      </c>
      <c r="O1" s="787" t="s">
        <v>1090</v>
      </c>
      <c r="P1" s="787" t="s">
        <v>1091</v>
      </c>
      <c r="Q1" s="788" t="s">
        <v>1092</v>
      </c>
      <c r="R1" s="787" t="s">
        <v>1093</v>
      </c>
      <c r="S1" s="789" t="s">
        <v>1094</v>
      </c>
      <c r="T1" s="787" t="s">
        <v>1095</v>
      </c>
      <c r="U1" s="790" t="s">
        <v>1096</v>
      </c>
      <c r="V1" s="790" t="s">
        <v>1097</v>
      </c>
      <c r="W1" s="791" t="s">
        <v>1098</v>
      </c>
      <c r="X1" s="872" t="s">
        <v>1453</v>
      </c>
      <c r="Y1" s="872" t="s">
        <v>1454</v>
      </c>
      <c r="Z1" s="872" t="s">
        <v>1455</v>
      </c>
      <c r="AA1" s="792" t="s">
        <v>1099</v>
      </c>
      <c r="AB1" s="792" t="s">
        <v>1100</v>
      </c>
      <c r="AC1" s="792" t="s">
        <v>1101</v>
      </c>
      <c r="AD1" s="792" t="s">
        <v>1102</v>
      </c>
      <c r="AE1" s="792" t="s">
        <v>1103</v>
      </c>
      <c r="AF1" s="792" t="s">
        <v>1104</v>
      </c>
      <c r="AG1" s="792" t="s">
        <v>1105</v>
      </c>
      <c r="AH1" s="792" t="s">
        <v>1106</v>
      </c>
      <c r="AI1" s="792" t="s">
        <v>1107</v>
      </c>
      <c r="AJ1" s="792" t="s">
        <v>1108</v>
      </c>
      <c r="AK1" s="792" t="s">
        <v>1109</v>
      </c>
      <c r="AL1" s="792" t="s">
        <v>1110</v>
      </c>
      <c r="AM1" s="792"/>
      <c r="AN1" s="792"/>
      <c r="AO1" s="793" t="s">
        <v>1456</v>
      </c>
      <c r="AP1" s="873" t="s">
        <v>1457</v>
      </c>
    </row>
    <row r="2" spans="1:243" s="828" customFormat="1" ht="24.95" customHeight="1" x14ac:dyDescent="0.25">
      <c r="A2" s="1175" t="s">
        <v>1431</v>
      </c>
      <c r="B2" s="1176"/>
      <c r="C2" s="1176"/>
      <c r="D2" s="1176"/>
      <c r="E2" s="1176"/>
      <c r="F2" s="1176"/>
      <c r="G2" s="1176"/>
      <c r="H2" s="1176"/>
      <c r="I2" s="1176"/>
      <c r="J2" s="1176"/>
      <c r="K2" s="1176"/>
      <c r="L2" s="1176"/>
      <c r="M2" s="1176"/>
      <c r="N2" s="1176"/>
      <c r="O2" s="1176"/>
      <c r="P2" s="1176"/>
      <c r="Q2" s="1013"/>
      <c r="R2" s="1013"/>
      <c r="S2" s="1007"/>
      <c r="T2" s="1008"/>
      <c r="U2" s="821"/>
      <c r="V2" s="822"/>
      <c r="W2" s="823"/>
      <c r="X2" s="822"/>
      <c r="Y2" s="824"/>
      <c r="Z2" s="824"/>
      <c r="AA2" s="825"/>
      <c r="AB2" s="826"/>
      <c r="AC2" s="827"/>
      <c r="AD2" s="826"/>
      <c r="AE2" s="826"/>
      <c r="AF2" s="826"/>
      <c r="AG2" s="826"/>
      <c r="AH2" s="826"/>
      <c r="AI2" s="826"/>
      <c r="AJ2" s="826"/>
      <c r="AK2" s="826"/>
      <c r="AL2" s="826"/>
      <c r="AM2" s="826"/>
      <c r="AN2" s="826"/>
      <c r="AO2" s="826"/>
      <c r="AP2" s="827"/>
    </row>
    <row r="3" spans="1:243" ht="27" customHeight="1" x14ac:dyDescent="0.25">
      <c r="A3" s="691">
        <v>56</v>
      </c>
      <c r="B3" s="693" t="s">
        <v>1111</v>
      </c>
      <c r="C3" s="696">
        <v>213</v>
      </c>
      <c r="D3" s="697">
        <v>536</v>
      </c>
      <c r="E3" s="698">
        <v>0</v>
      </c>
      <c r="F3" s="699" t="s">
        <v>1123</v>
      </c>
      <c r="G3" s="699" t="s">
        <v>1475</v>
      </c>
      <c r="H3" s="767" t="s">
        <v>1112</v>
      </c>
      <c r="I3" s="752" t="s">
        <v>1113</v>
      </c>
      <c r="J3" s="753" t="s">
        <v>1114</v>
      </c>
      <c r="K3" s="753" t="s">
        <v>1115</v>
      </c>
      <c r="L3" s="753" t="s">
        <v>1124</v>
      </c>
      <c r="M3" s="753" t="s">
        <v>1117</v>
      </c>
      <c r="N3" s="753" t="s">
        <v>1118</v>
      </c>
      <c r="O3" s="753" t="s">
        <v>1118</v>
      </c>
      <c r="P3" s="911" t="s">
        <v>1119</v>
      </c>
      <c r="Q3" s="1014" t="s">
        <v>1120</v>
      </c>
      <c r="R3" s="866" t="s">
        <v>1120</v>
      </c>
      <c r="S3" s="755">
        <v>4</v>
      </c>
      <c r="T3" s="756">
        <v>4.2</v>
      </c>
      <c r="U3" s="757">
        <v>41091</v>
      </c>
      <c r="V3" s="758">
        <v>41426</v>
      </c>
      <c r="W3" s="701">
        <v>5</v>
      </c>
      <c r="X3" s="875"/>
      <c r="Y3" s="876">
        <v>1500</v>
      </c>
      <c r="Z3" s="875">
        <f t="shared" ref="Z3:Z27" si="0">Y3+X3</f>
        <v>1500</v>
      </c>
      <c r="AA3" s="691"/>
      <c r="AB3" s="691"/>
      <c r="AC3" s="691"/>
      <c r="AD3" s="702">
        <v>1500</v>
      </c>
      <c r="AE3" s="691"/>
      <c r="AF3" s="691"/>
      <c r="AG3" s="691"/>
      <c r="AH3" s="691"/>
      <c r="AI3" s="691"/>
      <c r="AJ3" s="691"/>
      <c r="AK3" s="691"/>
      <c r="AL3" s="691"/>
      <c r="AM3" s="868">
        <f t="shared" ref="AM3:AM27" si="1">SUM(AA3:AL3)</f>
        <v>1500</v>
      </c>
      <c r="AN3" s="868">
        <f t="shared" ref="AN3:AN27" si="2">Z3-AM3</f>
        <v>0</v>
      </c>
      <c r="AO3" s="691"/>
      <c r="AP3" s="868"/>
      <c r="ED3" s="706"/>
      <c r="EE3" s="706"/>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ID3" s="706"/>
    </row>
    <row r="4" spans="1:243" ht="24.95" customHeight="1" x14ac:dyDescent="0.25">
      <c r="A4" s="691">
        <v>57</v>
      </c>
      <c r="B4" s="693" t="s">
        <v>1111</v>
      </c>
      <c r="C4" s="696">
        <v>213</v>
      </c>
      <c r="D4" s="697">
        <v>544</v>
      </c>
      <c r="E4" s="707">
        <v>1</v>
      </c>
      <c r="F4" s="699" t="s">
        <v>1125</v>
      </c>
      <c r="G4" s="699" t="s">
        <v>1126</v>
      </c>
      <c r="H4" s="751" t="s">
        <v>1112</v>
      </c>
      <c r="I4" s="752" t="s">
        <v>1113</v>
      </c>
      <c r="J4" s="753" t="s">
        <v>1114</v>
      </c>
      <c r="K4" s="753" t="s">
        <v>1115</v>
      </c>
      <c r="L4" s="753" t="s">
        <v>1124</v>
      </c>
      <c r="M4" s="753" t="s">
        <v>1117</v>
      </c>
      <c r="N4" s="753" t="s">
        <v>1118</v>
      </c>
      <c r="O4" s="753" t="s">
        <v>1118</v>
      </c>
      <c r="P4" s="912" t="s">
        <v>1119</v>
      </c>
      <c r="Q4" s="1014" t="s">
        <v>1120</v>
      </c>
      <c r="R4" s="866" t="s">
        <v>1120</v>
      </c>
      <c r="S4" s="755">
        <v>4</v>
      </c>
      <c r="T4" s="756">
        <v>4.2</v>
      </c>
      <c r="U4" s="757">
        <v>41456</v>
      </c>
      <c r="V4" s="758">
        <v>41791</v>
      </c>
      <c r="W4" s="701">
        <v>7</v>
      </c>
      <c r="X4" s="875">
        <v>98000</v>
      </c>
      <c r="Y4" s="876">
        <v>52800</v>
      </c>
      <c r="Z4" s="875">
        <f t="shared" si="0"/>
        <v>150800</v>
      </c>
      <c r="AA4" s="702"/>
      <c r="AB4" s="702"/>
      <c r="AC4" s="702">
        <v>50000</v>
      </c>
      <c r="AD4" s="702">
        <v>48000</v>
      </c>
      <c r="AE4" s="702">
        <v>52800</v>
      </c>
      <c r="AF4" s="702"/>
      <c r="AG4" s="702"/>
      <c r="AH4" s="702"/>
      <c r="AI4" s="691"/>
      <c r="AJ4" s="691"/>
      <c r="AK4" s="691"/>
      <c r="AL4" s="691"/>
      <c r="AM4" s="868">
        <f t="shared" si="1"/>
        <v>150800</v>
      </c>
      <c r="AN4" s="868">
        <f t="shared" si="2"/>
        <v>0</v>
      </c>
      <c r="AO4" s="760"/>
      <c r="AP4" s="868">
        <v>20000</v>
      </c>
      <c r="FK4" s="746"/>
      <c r="HV4" s="878"/>
      <c r="HW4" s="878"/>
      <c r="HX4" s="878"/>
      <c r="HY4" s="878"/>
      <c r="HZ4" s="878"/>
      <c r="IA4" s="878"/>
      <c r="IB4" s="878"/>
      <c r="IC4" s="878"/>
      <c r="ID4" s="706"/>
    </row>
    <row r="5" spans="1:243" ht="24.95" customHeight="1" x14ac:dyDescent="0.25">
      <c r="A5" s="691">
        <v>58</v>
      </c>
      <c r="B5" s="693" t="s">
        <v>1111</v>
      </c>
      <c r="C5" s="696">
        <v>213</v>
      </c>
      <c r="D5" s="697">
        <v>644</v>
      </c>
      <c r="E5" s="707">
        <v>1</v>
      </c>
      <c r="F5" s="699" t="s">
        <v>1125</v>
      </c>
      <c r="G5" s="699" t="s">
        <v>1476</v>
      </c>
      <c r="H5" s="767" t="s">
        <v>1127</v>
      </c>
      <c r="I5" s="752" t="s">
        <v>1113</v>
      </c>
      <c r="J5" s="753" t="s">
        <v>1114</v>
      </c>
      <c r="K5" s="753" t="s">
        <v>1115</v>
      </c>
      <c r="L5" s="753" t="s">
        <v>1124</v>
      </c>
      <c r="M5" s="753" t="s">
        <v>1117</v>
      </c>
      <c r="N5" s="753" t="s">
        <v>1118</v>
      </c>
      <c r="O5" s="753" t="s">
        <v>1118</v>
      </c>
      <c r="P5" s="911" t="s">
        <v>1119</v>
      </c>
      <c r="Q5" s="1014" t="s">
        <v>1120</v>
      </c>
      <c r="R5" s="866" t="s">
        <v>1120</v>
      </c>
      <c r="S5" s="755">
        <v>4</v>
      </c>
      <c r="T5" s="756">
        <v>4.2</v>
      </c>
      <c r="U5" s="757">
        <v>41275</v>
      </c>
      <c r="V5" s="758">
        <v>41426</v>
      </c>
      <c r="W5" s="701">
        <v>7</v>
      </c>
      <c r="X5" s="875"/>
      <c r="Y5" s="876">
        <v>3300</v>
      </c>
      <c r="Z5" s="875">
        <f t="shared" si="0"/>
        <v>3300</v>
      </c>
      <c r="AA5" s="691"/>
      <c r="AB5" s="691"/>
      <c r="AC5" s="691"/>
      <c r="AD5" s="691"/>
      <c r="AE5" s="702">
        <v>3300</v>
      </c>
      <c r="AF5" s="691"/>
      <c r="AG5" s="691"/>
      <c r="AH5" s="691"/>
      <c r="AI5" s="691"/>
      <c r="AJ5" s="691"/>
      <c r="AK5" s="691"/>
      <c r="AL5" s="691"/>
      <c r="AM5" s="868">
        <f t="shared" si="1"/>
        <v>3300</v>
      </c>
      <c r="AN5" s="868">
        <f t="shared" si="2"/>
        <v>0</v>
      </c>
      <c r="AO5" s="691"/>
      <c r="AP5" s="868"/>
      <c r="EC5" s="706"/>
      <c r="EF5" s="706"/>
      <c r="EG5" s="706"/>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ID5" s="706"/>
    </row>
    <row r="6" spans="1:243" ht="24.95" customHeight="1" x14ac:dyDescent="0.25">
      <c r="A6" s="691">
        <v>79</v>
      </c>
      <c r="B6" s="693" t="s">
        <v>1111</v>
      </c>
      <c r="C6" s="708">
        <v>219</v>
      </c>
      <c r="D6" s="709">
        <v>532</v>
      </c>
      <c r="E6" s="707">
        <v>83</v>
      </c>
      <c r="F6" s="714" t="s">
        <v>1121</v>
      </c>
      <c r="G6" s="715" t="s">
        <v>1451</v>
      </c>
      <c r="H6" s="751" t="s">
        <v>1112</v>
      </c>
      <c r="I6" s="752" t="s">
        <v>1113</v>
      </c>
      <c r="J6" s="761" t="s">
        <v>1114</v>
      </c>
      <c r="K6" s="753" t="s">
        <v>1115</v>
      </c>
      <c r="L6" s="753" t="s">
        <v>1124</v>
      </c>
      <c r="M6" s="753" t="s">
        <v>1117</v>
      </c>
      <c r="N6" s="753" t="s">
        <v>1118</v>
      </c>
      <c r="O6" s="753" t="s">
        <v>1128</v>
      </c>
      <c r="P6" s="912" t="s">
        <v>1129</v>
      </c>
      <c r="Q6" s="1014" t="s">
        <v>1120</v>
      </c>
      <c r="R6" s="866" t="s">
        <v>1120</v>
      </c>
      <c r="S6" s="755">
        <v>4</v>
      </c>
      <c r="T6" s="756">
        <v>4.2</v>
      </c>
      <c r="U6" s="757">
        <v>41456</v>
      </c>
      <c r="V6" s="758">
        <v>41791</v>
      </c>
      <c r="W6" s="701">
        <v>4</v>
      </c>
      <c r="X6" s="875"/>
      <c r="Y6" s="876">
        <v>3700</v>
      </c>
      <c r="Z6" s="875">
        <f t="shared" si="0"/>
        <v>3700</v>
      </c>
      <c r="AA6" s="702"/>
      <c r="AB6" s="702"/>
      <c r="AC6" s="702"/>
      <c r="AD6" s="702"/>
      <c r="AE6" s="702">
        <v>3700</v>
      </c>
      <c r="AF6" s="702"/>
      <c r="AG6" s="702"/>
      <c r="AH6" s="702"/>
      <c r="AI6" s="691"/>
      <c r="AJ6" s="691"/>
      <c r="AK6" s="691"/>
      <c r="AL6" s="691"/>
      <c r="AM6" s="868">
        <f t="shared" si="1"/>
        <v>3700</v>
      </c>
      <c r="AN6" s="868">
        <f t="shared" si="2"/>
        <v>0</v>
      </c>
      <c r="AO6" s="760"/>
      <c r="AP6" s="868">
        <v>50000</v>
      </c>
      <c r="FK6" s="74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V6" s="706"/>
      <c r="HW6" s="706"/>
      <c r="HX6" s="706"/>
      <c r="HY6" s="706"/>
      <c r="HZ6" s="706"/>
      <c r="IA6" s="706"/>
      <c r="IB6" s="706"/>
      <c r="IC6" s="706"/>
      <c r="ID6" s="878"/>
    </row>
    <row r="7" spans="1:243" ht="24.95" customHeight="1" x14ac:dyDescent="0.25">
      <c r="A7" s="691">
        <v>80</v>
      </c>
      <c r="B7" s="693" t="s">
        <v>1111</v>
      </c>
      <c r="C7" s="708">
        <v>219</v>
      </c>
      <c r="D7" s="709">
        <v>532</v>
      </c>
      <c r="E7" s="707">
        <v>84</v>
      </c>
      <c r="F7" s="714" t="s">
        <v>1121</v>
      </c>
      <c r="G7" s="715" t="s">
        <v>1130</v>
      </c>
      <c r="H7" s="751" t="s">
        <v>1112</v>
      </c>
      <c r="I7" s="752" t="s">
        <v>1113</v>
      </c>
      <c r="J7" s="761" t="s">
        <v>1114</v>
      </c>
      <c r="K7" s="753" t="s">
        <v>1115</v>
      </c>
      <c r="L7" s="753" t="s">
        <v>1124</v>
      </c>
      <c r="M7" s="753" t="s">
        <v>1117</v>
      </c>
      <c r="N7" s="753" t="s">
        <v>1118</v>
      </c>
      <c r="O7" s="753" t="s">
        <v>1128</v>
      </c>
      <c r="P7" s="912" t="s">
        <v>1129</v>
      </c>
      <c r="Q7" s="1014" t="s">
        <v>1120</v>
      </c>
      <c r="R7" s="866" t="s">
        <v>1120</v>
      </c>
      <c r="S7" s="755">
        <v>4</v>
      </c>
      <c r="T7" s="756">
        <v>4.2</v>
      </c>
      <c r="U7" s="757">
        <v>41456</v>
      </c>
      <c r="V7" s="758">
        <v>41791</v>
      </c>
      <c r="W7" s="701">
        <v>25</v>
      </c>
      <c r="X7" s="875"/>
      <c r="Y7" s="876">
        <v>42600</v>
      </c>
      <c r="Z7" s="875">
        <f t="shared" si="0"/>
        <v>42600</v>
      </c>
      <c r="AA7" s="702"/>
      <c r="AB7" s="702"/>
      <c r="AC7" s="702"/>
      <c r="AD7" s="702"/>
      <c r="AE7" s="702">
        <v>42600</v>
      </c>
      <c r="AF7" s="702"/>
      <c r="AG7" s="702"/>
      <c r="AH7" s="702"/>
      <c r="AI7" s="691"/>
      <c r="AJ7" s="691"/>
      <c r="AK7" s="691"/>
      <c r="AL7" s="691"/>
      <c r="AM7" s="868">
        <f t="shared" si="1"/>
        <v>42600</v>
      </c>
      <c r="AN7" s="868">
        <f t="shared" si="2"/>
        <v>0</v>
      </c>
      <c r="AO7" s="760">
        <v>20000</v>
      </c>
      <c r="AP7" s="868"/>
      <c r="FI7" s="706"/>
      <c r="FJ7" s="706"/>
      <c r="FK7" s="746"/>
      <c r="GM7" s="706"/>
      <c r="GN7" s="706"/>
      <c r="GO7" s="706"/>
      <c r="GP7" s="706"/>
      <c r="GQ7" s="706"/>
      <c r="GR7" s="706"/>
      <c r="GS7" s="706"/>
      <c r="GT7" s="706"/>
      <c r="GU7" s="706"/>
      <c r="HV7" s="878"/>
      <c r="HW7" s="878"/>
      <c r="HX7" s="878"/>
      <c r="HY7" s="878"/>
      <c r="HZ7" s="878"/>
      <c r="IA7" s="878"/>
      <c r="IB7" s="878"/>
      <c r="IC7" s="878"/>
      <c r="ID7" s="878"/>
    </row>
    <row r="8" spans="1:243" ht="24.95" customHeight="1" x14ac:dyDescent="0.25">
      <c r="A8" s="691">
        <v>91</v>
      </c>
      <c r="B8" s="693" t="s">
        <v>1111</v>
      </c>
      <c r="C8" s="696">
        <v>219</v>
      </c>
      <c r="D8" s="697">
        <v>632</v>
      </c>
      <c r="E8" s="707">
        <v>48</v>
      </c>
      <c r="F8" s="699" t="s">
        <v>1121</v>
      </c>
      <c r="G8" s="699" t="s">
        <v>1451</v>
      </c>
      <c r="H8" s="767" t="s">
        <v>1127</v>
      </c>
      <c r="I8" s="752" t="s">
        <v>1113</v>
      </c>
      <c r="J8" s="753" t="s">
        <v>1114</v>
      </c>
      <c r="K8" s="753" t="s">
        <v>1115</v>
      </c>
      <c r="L8" s="753" t="s">
        <v>1124</v>
      </c>
      <c r="M8" s="753" t="s">
        <v>1117</v>
      </c>
      <c r="N8" s="753" t="s">
        <v>1118</v>
      </c>
      <c r="O8" s="753" t="s">
        <v>1128</v>
      </c>
      <c r="P8" s="912" t="s">
        <v>1129</v>
      </c>
      <c r="Q8" s="866" t="s">
        <v>1120</v>
      </c>
      <c r="R8" s="866" t="s">
        <v>1120</v>
      </c>
      <c r="S8" s="755">
        <v>4</v>
      </c>
      <c r="T8" s="763">
        <v>4.5</v>
      </c>
      <c r="U8" s="757">
        <v>41456</v>
      </c>
      <c r="V8" s="758">
        <v>41791</v>
      </c>
      <c r="W8" s="701">
        <v>5</v>
      </c>
      <c r="X8" s="875"/>
      <c r="Y8" s="876">
        <v>3900</v>
      </c>
      <c r="Z8" s="875">
        <f t="shared" si="0"/>
        <v>3900</v>
      </c>
      <c r="AA8" s="691"/>
      <c r="AB8" s="691"/>
      <c r="AC8" s="691"/>
      <c r="AD8" s="691">
        <v>3900</v>
      </c>
      <c r="AE8" s="691"/>
      <c r="AF8" s="691"/>
      <c r="AG8" s="691"/>
      <c r="AH8" s="691"/>
      <c r="AI8" s="691"/>
      <c r="AJ8" s="691"/>
      <c r="AK8" s="691"/>
      <c r="AL8" s="691"/>
      <c r="AM8" s="868">
        <f t="shared" si="1"/>
        <v>3900</v>
      </c>
      <c r="AN8" s="868">
        <f t="shared" si="2"/>
        <v>0</v>
      </c>
      <c r="AO8" s="691"/>
      <c r="AP8" s="868"/>
      <c r="EC8" s="706"/>
      <c r="EF8" s="706"/>
      <c r="EG8" s="706"/>
      <c r="FJ8" s="706"/>
      <c r="FK8" s="878"/>
      <c r="FL8" s="878"/>
      <c r="FM8" s="878"/>
      <c r="FN8" s="878"/>
      <c r="FO8" s="878"/>
      <c r="FP8" s="878"/>
      <c r="FQ8" s="878"/>
      <c r="FR8" s="878"/>
      <c r="FS8" s="878"/>
      <c r="FT8" s="878"/>
      <c r="FU8" s="878"/>
      <c r="FV8" s="878"/>
      <c r="FW8" s="878"/>
      <c r="FX8" s="878"/>
      <c r="FY8" s="878"/>
      <c r="FZ8" s="878"/>
      <c r="GA8" s="878"/>
      <c r="GB8" s="878"/>
      <c r="GC8" s="878"/>
      <c r="GD8" s="878"/>
      <c r="GE8" s="878"/>
      <c r="GF8" s="878"/>
      <c r="GG8" s="878"/>
      <c r="GH8" s="878"/>
      <c r="GI8" s="878"/>
      <c r="GJ8" s="706"/>
      <c r="GK8" s="706"/>
      <c r="GL8" s="706"/>
      <c r="GM8" s="706"/>
      <c r="GN8" s="706"/>
      <c r="GO8" s="706"/>
      <c r="GP8" s="706"/>
      <c r="GQ8" s="706"/>
      <c r="GR8" s="706"/>
      <c r="GS8" s="706"/>
      <c r="GT8" s="706"/>
      <c r="GU8" s="706"/>
      <c r="GV8" s="706"/>
      <c r="GW8" s="706"/>
      <c r="GX8" s="706"/>
      <c r="GY8" s="706"/>
      <c r="GZ8" s="706"/>
      <c r="HA8" s="706"/>
      <c r="HB8" s="706"/>
      <c r="HC8" s="706"/>
      <c r="HD8" s="706"/>
      <c r="HE8" s="706"/>
      <c r="HF8" s="706"/>
      <c r="HG8" s="706"/>
      <c r="HH8" s="706"/>
      <c r="HI8" s="706"/>
      <c r="HJ8" s="706"/>
      <c r="HK8" s="706"/>
      <c r="HL8" s="706"/>
      <c r="HM8" s="706"/>
      <c r="HN8" s="706"/>
      <c r="HO8" s="706"/>
      <c r="HP8" s="706"/>
      <c r="HQ8" s="706"/>
      <c r="HR8" s="706"/>
      <c r="HS8" s="878"/>
      <c r="HT8" s="878"/>
      <c r="HU8" s="878"/>
      <c r="HV8" s="706"/>
      <c r="HW8" s="706"/>
      <c r="HX8" s="706"/>
      <c r="HY8" s="706"/>
      <c r="HZ8" s="706"/>
      <c r="IA8" s="706"/>
      <c r="IB8" s="706"/>
      <c r="IC8" s="706"/>
      <c r="ID8" s="878"/>
    </row>
    <row r="9" spans="1:243" ht="33.75" customHeight="1" x14ac:dyDescent="0.25">
      <c r="A9" s="691">
        <v>93</v>
      </c>
      <c r="B9" s="693" t="s">
        <v>1111</v>
      </c>
      <c r="C9" s="708">
        <v>222</v>
      </c>
      <c r="D9" s="709">
        <v>472</v>
      </c>
      <c r="E9" s="707">
        <v>4</v>
      </c>
      <c r="F9" s="699" t="s">
        <v>1131</v>
      </c>
      <c r="G9" s="715" t="s">
        <v>1132</v>
      </c>
      <c r="H9" s="762" t="s">
        <v>1133</v>
      </c>
      <c r="I9" s="761" t="s">
        <v>1113</v>
      </c>
      <c r="J9" s="761" t="s">
        <v>1114</v>
      </c>
      <c r="K9" s="761" t="s">
        <v>1115</v>
      </c>
      <c r="L9" s="761" t="s">
        <v>1116</v>
      </c>
      <c r="M9" s="753" t="s">
        <v>1117</v>
      </c>
      <c r="N9" s="753" t="s">
        <v>1118</v>
      </c>
      <c r="O9" s="753" t="s">
        <v>1128</v>
      </c>
      <c r="P9" s="866" t="s">
        <v>1477</v>
      </c>
      <c r="Q9" s="762">
        <v>9</v>
      </c>
      <c r="R9" s="762">
        <v>9</v>
      </c>
      <c r="S9" s="755">
        <v>2</v>
      </c>
      <c r="T9" s="763">
        <v>2.2999999999999998</v>
      </c>
      <c r="U9" s="757">
        <v>41456</v>
      </c>
      <c r="V9" s="758">
        <v>41791</v>
      </c>
      <c r="W9" s="874">
        <v>20</v>
      </c>
      <c r="X9" s="875">
        <v>0</v>
      </c>
      <c r="Y9" s="876">
        <v>2970000</v>
      </c>
      <c r="Z9" s="875">
        <f t="shared" si="0"/>
        <v>2970000</v>
      </c>
      <c r="AA9" s="868">
        <v>407367</v>
      </c>
      <c r="AB9" s="868">
        <v>407367</v>
      </c>
      <c r="AC9" s="868">
        <v>407367</v>
      </c>
      <c r="AD9" s="868">
        <v>407367</v>
      </c>
      <c r="AE9" s="868">
        <v>407367</v>
      </c>
      <c r="AF9" s="868">
        <v>407367</v>
      </c>
      <c r="AG9" s="868">
        <v>407367</v>
      </c>
      <c r="AH9" s="868">
        <v>118431</v>
      </c>
      <c r="AI9" s="868"/>
      <c r="AJ9" s="868"/>
      <c r="AK9" s="868"/>
      <c r="AL9" s="868"/>
      <c r="AM9" s="868">
        <f t="shared" si="1"/>
        <v>2970000</v>
      </c>
      <c r="AN9" s="868">
        <f t="shared" si="2"/>
        <v>0</v>
      </c>
      <c r="AO9" s="760"/>
      <c r="AP9" s="868"/>
      <c r="EH9" s="706"/>
      <c r="EI9" s="706"/>
      <c r="EJ9" s="706"/>
      <c r="EK9" s="706"/>
      <c r="EL9" s="706"/>
      <c r="EM9" s="706"/>
      <c r="EN9" s="706"/>
      <c r="EO9" s="706"/>
      <c r="EP9" s="706"/>
      <c r="EQ9" s="706"/>
      <c r="ER9" s="706"/>
      <c r="ES9" s="706"/>
      <c r="ET9" s="706"/>
      <c r="EU9" s="706"/>
      <c r="EV9" s="706"/>
      <c r="EW9" s="706"/>
      <c r="EX9" s="706"/>
      <c r="EY9" s="706"/>
      <c r="EZ9" s="706"/>
      <c r="FA9" s="706"/>
      <c r="FB9" s="706"/>
      <c r="FC9" s="706"/>
      <c r="FD9" s="706"/>
      <c r="FE9" s="706"/>
      <c r="FF9" s="706"/>
      <c r="FG9" s="706"/>
      <c r="FH9" s="706"/>
      <c r="FI9" s="706"/>
      <c r="FJ9" s="706"/>
      <c r="FK9" s="746"/>
      <c r="HQ9" s="706"/>
      <c r="HR9" s="706"/>
      <c r="HV9" s="878"/>
      <c r="HW9" s="878"/>
      <c r="HX9" s="878"/>
      <c r="HY9" s="878"/>
      <c r="HZ9" s="878"/>
      <c r="IA9" s="878"/>
      <c r="IB9" s="878"/>
      <c r="IC9" s="878"/>
      <c r="ID9" s="878"/>
    </row>
    <row r="10" spans="1:243" ht="24.95" customHeight="1" x14ac:dyDescent="0.25">
      <c r="A10" s="691">
        <v>111</v>
      </c>
      <c r="B10" s="693" t="s">
        <v>1111</v>
      </c>
      <c r="C10" s="708">
        <v>222</v>
      </c>
      <c r="D10" s="709">
        <v>672</v>
      </c>
      <c r="E10" s="707">
        <v>71</v>
      </c>
      <c r="F10" s="699" t="s">
        <v>1131</v>
      </c>
      <c r="G10" s="715" t="s">
        <v>1132</v>
      </c>
      <c r="H10" s="751" t="s">
        <v>1127</v>
      </c>
      <c r="I10" s="752" t="s">
        <v>1113</v>
      </c>
      <c r="J10" s="761" t="s">
        <v>1114</v>
      </c>
      <c r="K10" s="761" t="s">
        <v>1115</v>
      </c>
      <c r="L10" s="761" t="s">
        <v>1116</v>
      </c>
      <c r="M10" s="753" t="s">
        <v>1117</v>
      </c>
      <c r="N10" s="753" t="s">
        <v>1136</v>
      </c>
      <c r="O10" s="753" t="s">
        <v>1128</v>
      </c>
      <c r="P10" s="866" t="s">
        <v>1484</v>
      </c>
      <c r="Q10" s="762">
        <v>9</v>
      </c>
      <c r="R10" s="762">
        <v>9</v>
      </c>
      <c r="S10" s="755">
        <v>2</v>
      </c>
      <c r="T10" s="763">
        <v>2.2999999999999998</v>
      </c>
      <c r="U10" s="757">
        <v>41456</v>
      </c>
      <c r="V10" s="758">
        <v>41791</v>
      </c>
      <c r="W10" s="874">
        <v>20</v>
      </c>
      <c r="X10" s="875">
        <v>1530000</v>
      </c>
      <c r="Y10" s="876">
        <v>700000</v>
      </c>
      <c r="Z10" s="875">
        <f t="shared" si="0"/>
        <v>2230000</v>
      </c>
      <c r="AA10" s="702">
        <v>185800</v>
      </c>
      <c r="AB10" s="702">
        <v>185800</v>
      </c>
      <c r="AC10" s="702">
        <v>185800</v>
      </c>
      <c r="AD10" s="702">
        <v>185800</v>
      </c>
      <c r="AE10" s="702">
        <v>185800</v>
      </c>
      <c r="AF10" s="702">
        <v>185800</v>
      </c>
      <c r="AG10" s="702">
        <v>185800</v>
      </c>
      <c r="AH10" s="702">
        <v>185800</v>
      </c>
      <c r="AI10" s="702">
        <v>185800</v>
      </c>
      <c r="AJ10" s="702">
        <v>185800</v>
      </c>
      <c r="AK10" s="702">
        <v>185800</v>
      </c>
      <c r="AL10" s="691">
        <v>186200</v>
      </c>
      <c r="AM10" s="868">
        <f t="shared" si="1"/>
        <v>2230000</v>
      </c>
      <c r="AN10" s="868">
        <f t="shared" si="2"/>
        <v>0</v>
      </c>
      <c r="AO10" s="760"/>
      <c r="AP10" s="868"/>
      <c r="FK10" s="746"/>
      <c r="FL10" s="706"/>
      <c r="FM10" s="706"/>
      <c r="FN10" s="706"/>
      <c r="FO10" s="706"/>
      <c r="FP10" s="706"/>
      <c r="FQ10" s="706"/>
      <c r="FR10" s="706"/>
      <c r="FS10" s="706"/>
      <c r="FT10" s="706"/>
      <c r="FU10" s="706"/>
      <c r="FV10" s="706"/>
      <c r="FW10" s="706"/>
      <c r="FX10" s="706"/>
      <c r="FY10" s="706"/>
      <c r="FZ10" s="706"/>
      <c r="GA10" s="706"/>
      <c r="GB10" s="706"/>
      <c r="GC10" s="706"/>
      <c r="GD10" s="706"/>
      <c r="GE10" s="706"/>
      <c r="GF10" s="706"/>
      <c r="GG10" s="706"/>
      <c r="GH10" s="706"/>
      <c r="GI10" s="706"/>
      <c r="GJ10" s="706"/>
      <c r="GK10" s="706"/>
      <c r="GL10" s="706"/>
      <c r="GM10" s="706"/>
      <c r="GN10" s="706"/>
      <c r="GO10" s="706"/>
      <c r="GP10" s="706"/>
      <c r="GQ10" s="706"/>
      <c r="GR10" s="706"/>
      <c r="GS10" s="706"/>
      <c r="GT10" s="706"/>
      <c r="GU10" s="706"/>
      <c r="HQ10" s="706"/>
      <c r="HR10" s="706"/>
      <c r="HV10" s="706"/>
      <c r="HW10" s="706"/>
      <c r="HX10" s="706"/>
      <c r="HY10" s="706"/>
      <c r="HZ10" s="706"/>
      <c r="IA10" s="706"/>
      <c r="IB10" s="706"/>
      <c r="IC10" s="706"/>
      <c r="ID10" s="878"/>
      <c r="IE10" s="878"/>
      <c r="IF10" s="878"/>
      <c r="IG10" s="878"/>
      <c r="IH10" s="878"/>
      <c r="II10" s="878"/>
    </row>
    <row r="11" spans="1:243" ht="24.95" customHeight="1" x14ac:dyDescent="0.25">
      <c r="A11" s="691">
        <v>147</v>
      </c>
      <c r="B11" s="693" t="s">
        <v>1111</v>
      </c>
      <c r="C11" s="696">
        <v>227</v>
      </c>
      <c r="D11" s="697">
        <v>832</v>
      </c>
      <c r="E11" s="707">
        <v>2</v>
      </c>
      <c r="F11" s="699" t="s">
        <v>1121</v>
      </c>
      <c r="G11" s="699" t="s">
        <v>1516</v>
      </c>
      <c r="H11" s="751" t="s">
        <v>1137</v>
      </c>
      <c r="I11" s="752" t="s">
        <v>1138</v>
      </c>
      <c r="J11" s="761" t="s">
        <v>1114</v>
      </c>
      <c r="K11" s="764" t="s">
        <v>1115</v>
      </c>
      <c r="L11" s="764" t="s">
        <v>1116</v>
      </c>
      <c r="M11" s="753" t="s">
        <v>1117</v>
      </c>
      <c r="N11" s="753" t="s">
        <v>1118</v>
      </c>
      <c r="O11" s="753" t="s">
        <v>1517</v>
      </c>
      <c r="P11" s="753" t="s">
        <v>1142</v>
      </c>
      <c r="Q11" s="948">
        <v>2</v>
      </c>
      <c r="R11" s="948" t="s">
        <v>1120</v>
      </c>
      <c r="S11" s="755">
        <v>2</v>
      </c>
      <c r="T11" s="766">
        <v>2.11</v>
      </c>
      <c r="U11" s="757">
        <v>41456</v>
      </c>
      <c r="V11" s="758">
        <v>41791</v>
      </c>
      <c r="W11" s="701">
        <v>25</v>
      </c>
      <c r="X11" s="913">
        <v>7000000</v>
      </c>
      <c r="Y11" s="876">
        <v>0</v>
      </c>
      <c r="Z11" s="875">
        <f t="shared" si="0"/>
        <v>7000000</v>
      </c>
      <c r="AA11" s="702"/>
      <c r="AB11" s="702">
        <v>1000000</v>
      </c>
      <c r="AC11" s="702">
        <v>1000000</v>
      </c>
      <c r="AD11" s="702">
        <v>1000000</v>
      </c>
      <c r="AE11" s="702">
        <v>1000000</v>
      </c>
      <c r="AF11" s="702">
        <v>1000000</v>
      </c>
      <c r="AG11" s="702">
        <v>1000000</v>
      </c>
      <c r="AH11" s="702">
        <v>1000000</v>
      </c>
      <c r="AI11" s="691"/>
      <c r="AJ11" s="691"/>
      <c r="AK11" s="691"/>
      <c r="AL11" s="691"/>
      <c r="AM11" s="868">
        <f t="shared" si="1"/>
        <v>7000000</v>
      </c>
      <c r="AN11" s="868">
        <f t="shared" si="2"/>
        <v>0</v>
      </c>
      <c r="AO11" s="760"/>
      <c r="AP11" s="868"/>
      <c r="DQ11" s="706"/>
      <c r="DR11" s="706"/>
      <c r="DS11" s="706"/>
      <c r="DT11" s="706"/>
      <c r="DU11" s="706"/>
      <c r="DV11" s="706"/>
      <c r="DW11" s="706"/>
      <c r="DX11" s="706"/>
      <c r="DY11" s="706"/>
      <c r="DZ11" s="706"/>
      <c r="EA11" s="706"/>
      <c r="EB11" s="706"/>
      <c r="EC11" s="706"/>
      <c r="EF11" s="706"/>
      <c r="EG11" s="706"/>
      <c r="EH11" s="706"/>
      <c r="EI11" s="706"/>
      <c r="EJ11" s="706"/>
      <c r="EK11" s="706"/>
      <c r="EL11" s="706"/>
      <c r="EM11" s="706"/>
      <c r="EN11" s="706"/>
      <c r="EO11" s="706"/>
      <c r="EP11" s="706"/>
      <c r="EQ11" s="706"/>
      <c r="ER11" s="706"/>
      <c r="ES11" s="706"/>
      <c r="ET11" s="706"/>
      <c r="EU11" s="706"/>
      <c r="EV11" s="706"/>
      <c r="EW11" s="706"/>
      <c r="EX11" s="706"/>
      <c r="EY11" s="706"/>
      <c r="EZ11" s="706"/>
      <c r="FA11" s="706"/>
      <c r="FB11" s="706"/>
      <c r="FC11" s="706"/>
      <c r="FD11" s="706"/>
      <c r="FE11" s="706"/>
      <c r="FF11" s="706"/>
      <c r="FG11" s="706"/>
      <c r="FH11" s="706"/>
      <c r="FK11" s="746"/>
      <c r="GV11" s="706"/>
      <c r="GW11" s="706"/>
      <c r="GX11" s="706"/>
      <c r="GY11" s="706"/>
      <c r="GZ11" s="706"/>
      <c r="HA11" s="706"/>
      <c r="HB11" s="706"/>
      <c r="HC11" s="706"/>
      <c r="HD11" s="706"/>
      <c r="HE11" s="706"/>
      <c r="HF11" s="706"/>
      <c r="HG11" s="706"/>
      <c r="HH11" s="706"/>
      <c r="HI11" s="706"/>
      <c r="HJ11" s="706"/>
      <c r="HK11" s="706"/>
      <c r="HL11" s="706"/>
      <c r="HM11" s="706"/>
      <c r="HN11" s="706"/>
      <c r="HO11" s="706"/>
      <c r="HP11" s="706"/>
      <c r="HQ11" s="706"/>
      <c r="HR11" s="706"/>
      <c r="HS11" s="706"/>
      <c r="HT11" s="706"/>
      <c r="HU11" s="706"/>
      <c r="HV11" s="706"/>
      <c r="HW11" s="706"/>
      <c r="HX11" s="706"/>
      <c r="HY11" s="706"/>
      <c r="HZ11" s="706"/>
      <c r="IA11" s="706"/>
      <c r="IB11" s="706"/>
      <c r="IC11" s="706"/>
      <c r="ID11" s="878"/>
      <c r="IE11" s="878"/>
      <c r="IF11" s="878"/>
      <c r="IG11" s="878"/>
      <c r="IH11" s="878"/>
      <c r="II11" s="878"/>
    </row>
    <row r="12" spans="1:243" ht="24.95" customHeight="1" x14ac:dyDescent="0.2">
      <c r="A12" s="691">
        <v>148</v>
      </c>
      <c r="B12" s="693" t="s">
        <v>1111</v>
      </c>
      <c r="C12" s="696">
        <v>229</v>
      </c>
      <c r="D12" s="697">
        <v>832</v>
      </c>
      <c r="E12" s="707">
        <v>1</v>
      </c>
      <c r="F12" s="699" t="s">
        <v>1121</v>
      </c>
      <c r="G12" s="699" t="s">
        <v>1143</v>
      </c>
      <c r="H12" s="751" t="s">
        <v>1137</v>
      </c>
      <c r="I12" s="752" t="s">
        <v>1138</v>
      </c>
      <c r="J12" s="764" t="s">
        <v>1114</v>
      </c>
      <c r="K12" s="761" t="s">
        <v>1115</v>
      </c>
      <c r="L12" s="761" t="s">
        <v>1116</v>
      </c>
      <c r="M12" s="753" t="s">
        <v>1117</v>
      </c>
      <c r="N12" s="753" t="s">
        <v>1118</v>
      </c>
      <c r="O12" s="753" t="s">
        <v>1118</v>
      </c>
      <c r="P12" s="753" t="s">
        <v>1119</v>
      </c>
      <c r="Q12" s="948" t="s">
        <v>1144</v>
      </c>
      <c r="R12" s="948" t="s">
        <v>1120</v>
      </c>
      <c r="S12" s="755">
        <v>2</v>
      </c>
      <c r="T12" s="766">
        <v>2.11</v>
      </c>
      <c r="U12" s="757">
        <v>41456</v>
      </c>
      <c r="V12" s="758">
        <v>41791</v>
      </c>
      <c r="W12" s="701">
        <v>25</v>
      </c>
      <c r="X12" s="913">
        <v>3000000</v>
      </c>
      <c r="Y12" s="876"/>
      <c r="Z12" s="875">
        <f t="shared" si="0"/>
        <v>3000000</v>
      </c>
      <c r="AA12" s="702"/>
      <c r="AB12" s="702"/>
      <c r="AC12" s="702"/>
      <c r="AD12" s="702"/>
      <c r="AE12" s="702"/>
      <c r="AF12" s="702"/>
      <c r="AG12" s="702"/>
      <c r="AH12" s="702"/>
      <c r="AI12" s="691"/>
      <c r="AJ12" s="749">
        <v>1500000</v>
      </c>
      <c r="AK12" s="749">
        <v>1500000</v>
      </c>
      <c r="AL12" s="691"/>
      <c r="AM12" s="868">
        <f t="shared" si="1"/>
        <v>3000000</v>
      </c>
      <c r="AN12" s="868">
        <f t="shared" si="2"/>
        <v>0</v>
      </c>
      <c r="AO12" s="760"/>
      <c r="AP12" s="868"/>
      <c r="DQ12" s="706"/>
      <c r="DR12" s="706"/>
      <c r="DS12" s="706"/>
      <c r="DT12" s="706"/>
      <c r="DU12" s="706"/>
      <c r="DV12" s="706"/>
      <c r="DW12" s="706"/>
      <c r="DX12" s="706"/>
      <c r="DY12" s="706"/>
      <c r="DZ12" s="706"/>
      <c r="EA12" s="706"/>
      <c r="EB12" s="706"/>
      <c r="EC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4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814"/>
    </row>
    <row r="13" spans="1:243" ht="24.95" customHeight="1" x14ac:dyDescent="0.25">
      <c r="A13" s="691">
        <v>163</v>
      </c>
      <c r="B13" s="693" t="s">
        <v>1111</v>
      </c>
      <c r="C13" s="708">
        <v>234</v>
      </c>
      <c r="D13" s="709">
        <v>432</v>
      </c>
      <c r="E13" s="707">
        <v>6</v>
      </c>
      <c r="F13" s="699" t="s">
        <v>1121</v>
      </c>
      <c r="G13" s="715" t="s">
        <v>1145</v>
      </c>
      <c r="H13" s="762" t="s">
        <v>1133</v>
      </c>
      <c r="I13" s="761" t="s">
        <v>1113</v>
      </c>
      <c r="J13" s="753" t="s">
        <v>1114</v>
      </c>
      <c r="K13" s="761" t="s">
        <v>1115</v>
      </c>
      <c r="L13" s="761" t="s">
        <v>1116</v>
      </c>
      <c r="M13" s="761" t="s">
        <v>1117</v>
      </c>
      <c r="N13" s="753" t="s">
        <v>1118</v>
      </c>
      <c r="O13" s="753" t="s">
        <v>1128</v>
      </c>
      <c r="P13" s="753" t="s">
        <v>1134</v>
      </c>
      <c r="Q13" s="762">
        <v>9</v>
      </c>
      <c r="R13" s="762">
        <v>9</v>
      </c>
      <c r="S13" s="755">
        <v>2</v>
      </c>
      <c r="T13" s="763">
        <v>2.1</v>
      </c>
      <c r="U13" s="757">
        <v>41456</v>
      </c>
      <c r="V13" s="758">
        <v>41791</v>
      </c>
      <c r="W13" s="874">
        <v>20</v>
      </c>
      <c r="X13" s="875">
        <f>370500-250000</f>
        <v>120500</v>
      </c>
      <c r="Y13" s="876">
        <v>300000</v>
      </c>
      <c r="Z13" s="875">
        <f t="shared" si="0"/>
        <v>420500</v>
      </c>
      <c r="AA13" s="702"/>
      <c r="AB13" s="702"/>
      <c r="AC13" s="702"/>
      <c r="AD13" s="702">
        <v>420500</v>
      </c>
      <c r="AE13" s="702"/>
      <c r="AF13" s="702"/>
      <c r="AG13" s="702"/>
      <c r="AH13" s="702"/>
      <c r="AI13" s="691"/>
      <c r="AJ13" s="691"/>
      <c r="AK13" s="691"/>
      <c r="AL13" s="691"/>
      <c r="AM13" s="868">
        <f t="shared" si="1"/>
        <v>420500</v>
      </c>
      <c r="AN13" s="868">
        <f t="shared" si="2"/>
        <v>0</v>
      </c>
      <c r="AO13" s="760"/>
      <c r="AP13" s="868"/>
      <c r="FI13" s="706"/>
      <c r="FJ13" s="706"/>
      <c r="FK13" s="74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878"/>
      <c r="HT13" s="878"/>
      <c r="HU13" s="878"/>
      <c r="HV13" s="878"/>
      <c r="HW13" s="878"/>
      <c r="HX13" s="878"/>
      <c r="HY13" s="878"/>
      <c r="HZ13" s="878"/>
      <c r="IA13" s="878"/>
      <c r="IB13" s="878"/>
      <c r="IC13" s="878"/>
      <c r="ID13" s="878"/>
    </row>
    <row r="14" spans="1:243" ht="24.95" customHeight="1" x14ac:dyDescent="0.25">
      <c r="A14" s="691">
        <v>168</v>
      </c>
      <c r="B14" s="693" t="s">
        <v>1111</v>
      </c>
      <c r="C14" s="696">
        <v>234</v>
      </c>
      <c r="D14" s="697">
        <v>632</v>
      </c>
      <c r="E14" s="697">
        <v>22</v>
      </c>
      <c r="F14" s="699" t="s">
        <v>1121</v>
      </c>
      <c r="G14" s="715" t="s">
        <v>1132</v>
      </c>
      <c r="H14" s="767" t="s">
        <v>1127</v>
      </c>
      <c r="I14" s="752" t="s">
        <v>1113</v>
      </c>
      <c r="J14" s="761" t="s">
        <v>1114</v>
      </c>
      <c r="K14" s="753" t="s">
        <v>1115</v>
      </c>
      <c r="L14" s="753" t="s">
        <v>1115</v>
      </c>
      <c r="M14" s="753" t="s">
        <v>1117</v>
      </c>
      <c r="N14" s="753" t="s">
        <v>1118</v>
      </c>
      <c r="O14" s="753" t="s">
        <v>1128</v>
      </c>
      <c r="P14" s="753" t="s">
        <v>1134</v>
      </c>
      <c r="Q14" s="762">
        <v>9</v>
      </c>
      <c r="R14" s="762">
        <v>9</v>
      </c>
      <c r="S14" s="755">
        <v>2</v>
      </c>
      <c r="T14" s="763">
        <v>2.1</v>
      </c>
      <c r="U14" s="772">
        <v>41091</v>
      </c>
      <c r="V14" s="771">
        <v>41426</v>
      </c>
      <c r="W14" s="874">
        <v>20</v>
      </c>
      <c r="X14" s="875"/>
      <c r="Y14" s="876">
        <v>960000</v>
      </c>
      <c r="Z14" s="875">
        <f t="shared" si="0"/>
        <v>960000</v>
      </c>
      <c r="AA14" s="691"/>
      <c r="AB14" s="691"/>
      <c r="AC14" s="691">
        <f t="shared" ref="AC14:AL14" si="3">96000</f>
        <v>96000</v>
      </c>
      <c r="AD14" s="691">
        <f t="shared" si="3"/>
        <v>96000</v>
      </c>
      <c r="AE14" s="691">
        <f t="shared" si="3"/>
        <v>96000</v>
      </c>
      <c r="AF14" s="691">
        <f t="shared" si="3"/>
        <v>96000</v>
      </c>
      <c r="AG14" s="691">
        <f t="shared" si="3"/>
        <v>96000</v>
      </c>
      <c r="AH14" s="691">
        <f t="shared" si="3"/>
        <v>96000</v>
      </c>
      <c r="AI14" s="691">
        <f t="shared" si="3"/>
        <v>96000</v>
      </c>
      <c r="AJ14" s="691">
        <f t="shared" si="3"/>
        <v>96000</v>
      </c>
      <c r="AK14" s="691">
        <f t="shared" si="3"/>
        <v>96000</v>
      </c>
      <c r="AL14" s="691">
        <f t="shared" si="3"/>
        <v>96000</v>
      </c>
      <c r="AM14" s="868">
        <f t="shared" si="1"/>
        <v>960000</v>
      </c>
      <c r="AN14" s="868">
        <f t="shared" si="2"/>
        <v>0</v>
      </c>
      <c r="AO14" s="691"/>
      <c r="AP14" s="868"/>
      <c r="DQ14" s="706"/>
      <c r="DR14" s="706"/>
      <c r="DS14" s="706"/>
      <c r="DT14" s="706"/>
      <c r="DU14" s="706"/>
      <c r="DV14" s="706"/>
      <c r="DW14" s="706"/>
      <c r="DX14" s="706"/>
      <c r="DY14" s="706"/>
      <c r="DZ14" s="706"/>
      <c r="EA14" s="706"/>
      <c r="EB14" s="706"/>
      <c r="ED14" s="706"/>
      <c r="EE14" s="706"/>
      <c r="FI14" s="706"/>
      <c r="FJ14" s="706"/>
      <c r="FK14" s="878"/>
      <c r="FL14" s="878"/>
      <c r="FM14" s="878"/>
      <c r="FN14" s="878"/>
      <c r="FO14" s="878"/>
      <c r="FP14" s="878"/>
      <c r="FQ14" s="878"/>
      <c r="FR14" s="878"/>
      <c r="FS14" s="878"/>
      <c r="FT14" s="878"/>
      <c r="FU14" s="878"/>
      <c r="FV14" s="878"/>
      <c r="FW14" s="878"/>
      <c r="FX14" s="878"/>
      <c r="FY14" s="878"/>
      <c r="FZ14" s="878"/>
      <c r="GA14" s="878"/>
      <c r="GB14" s="878"/>
      <c r="GC14" s="878"/>
      <c r="GD14" s="878"/>
      <c r="GE14" s="878"/>
      <c r="GF14" s="878"/>
      <c r="GG14" s="878"/>
      <c r="GH14" s="878"/>
      <c r="GI14" s="878"/>
      <c r="GJ14" s="878"/>
      <c r="GK14" s="878"/>
      <c r="GL14" s="878"/>
      <c r="GM14" s="878"/>
      <c r="GN14" s="878"/>
      <c r="GO14" s="878"/>
      <c r="GP14" s="878"/>
      <c r="GQ14" s="878"/>
      <c r="GR14" s="878"/>
      <c r="GS14" s="878"/>
      <c r="GT14" s="878"/>
      <c r="GU14" s="878"/>
      <c r="GV14" s="878"/>
      <c r="GW14" s="878"/>
      <c r="GX14" s="878"/>
      <c r="GY14" s="878"/>
      <c r="GZ14" s="878"/>
      <c r="HA14" s="878"/>
      <c r="HB14" s="878"/>
      <c r="HC14" s="878"/>
      <c r="HD14" s="878"/>
      <c r="HE14" s="878"/>
      <c r="HF14" s="878"/>
      <c r="HG14" s="878"/>
      <c r="HH14" s="878"/>
      <c r="HI14" s="878"/>
      <c r="HJ14" s="878"/>
      <c r="HK14" s="878"/>
      <c r="HL14" s="878"/>
      <c r="HM14" s="878"/>
      <c r="HN14" s="878"/>
      <c r="HO14" s="878"/>
      <c r="HP14" s="878"/>
      <c r="HQ14" s="878"/>
      <c r="HR14" s="878"/>
      <c r="HS14" s="878"/>
      <c r="HT14" s="878"/>
      <c r="HU14" s="878"/>
      <c r="HV14" s="878"/>
      <c r="HW14" s="878"/>
      <c r="HX14" s="878"/>
      <c r="HY14" s="878"/>
      <c r="HZ14" s="878"/>
      <c r="IA14" s="878"/>
      <c r="IB14" s="878"/>
      <c r="IC14" s="878"/>
      <c r="ID14" s="706"/>
    </row>
    <row r="15" spans="1:243" ht="24.95" customHeight="1" x14ac:dyDescent="0.25">
      <c r="A15" s="691">
        <v>219</v>
      </c>
      <c r="B15" s="693" t="s">
        <v>1111</v>
      </c>
      <c r="C15" s="697">
        <v>245</v>
      </c>
      <c r="D15" s="697">
        <v>432</v>
      </c>
      <c r="E15" s="707">
        <v>1</v>
      </c>
      <c r="F15" s="699" t="s">
        <v>1121</v>
      </c>
      <c r="G15" s="715" t="s">
        <v>1478</v>
      </c>
      <c r="H15" s="767" t="s">
        <v>1133</v>
      </c>
      <c r="I15" s="752" t="s">
        <v>1113</v>
      </c>
      <c r="J15" s="761" t="s">
        <v>1114</v>
      </c>
      <c r="K15" s="764" t="s">
        <v>1115</v>
      </c>
      <c r="L15" s="764" t="s">
        <v>1124</v>
      </c>
      <c r="M15" s="753" t="s">
        <v>1117</v>
      </c>
      <c r="N15" s="753" t="s">
        <v>1118</v>
      </c>
      <c r="O15" s="753" t="s">
        <v>1118</v>
      </c>
      <c r="P15" s="753" t="s">
        <v>1118</v>
      </c>
      <c r="Q15" s="948" t="s">
        <v>1120</v>
      </c>
      <c r="R15" s="948" t="s">
        <v>1120</v>
      </c>
      <c r="S15" s="755">
        <v>3</v>
      </c>
      <c r="T15" s="763">
        <v>3.3</v>
      </c>
      <c r="U15" s="771">
        <v>41456</v>
      </c>
      <c r="V15" s="771">
        <v>41791</v>
      </c>
      <c r="W15" s="701"/>
      <c r="X15" s="875">
        <v>250000</v>
      </c>
      <c r="Y15" s="876"/>
      <c r="Z15" s="875">
        <f t="shared" si="0"/>
        <v>250000</v>
      </c>
      <c r="AA15" s="717"/>
      <c r="AB15" s="717"/>
      <c r="AC15" s="717"/>
      <c r="AD15" s="717">
        <v>250000</v>
      </c>
      <c r="AE15" s="717"/>
      <c r="AF15" s="717"/>
      <c r="AG15" s="717"/>
      <c r="AH15" s="717"/>
      <c r="AI15" s="717"/>
      <c r="AJ15" s="717"/>
      <c r="AK15" s="717"/>
      <c r="AL15" s="717"/>
      <c r="AM15" s="868">
        <f t="shared" si="1"/>
        <v>250000</v>
      </c>
      <c r="AN15" s="868">
        <f t="shared" si="2"/>
        <v>0</v>
      </c>
      <c r="AO15" s="717"/>
      <c r="AP15" s="868"/>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ED15" s="706"/>
      <c r="EE15" s="706"/>
      <c r="FK15" s="878"/>
      <c r="FL15" s="878"/>
      <c r="FM15" s="878"/>
      <c r="FN15" s="878"/>
      <c r="FO15" s="878"/>
      <c r="FP15" s="878"/>
      <c r="FQ15" s="878"/>
      <c r="FR15" s="878"/>
      <c r="FS15" s="878"/>
      <c r="FT15" s="878"/>
      <c r="FU15" s="878"/>
      <c r="FV15" s="878"/>
      <c r="FW15" s="878"/>
      <c r="FX15" s="878"/>
      <c r="FY15" s="878"/>
      <c r="FZ15" s="878"/>
      <c r="GA15" s="878"/>
      <c r="GB15" s="878"/>
      <c r="GC15" s="878"/>
      <c r="GD15" s="878"/>
      <c r="GE15" s="878"/>
      <c r="GF15" s="878"/>
      <c r="GG15" s="878"/>
      <c r="GH15" s="878"/>
      <c r="GI15" s="878"/>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878"/>
    </row>
    <row r="16" spans="1:243" s="706" customFormat="1" ht="24.95" customHeight="1" x14ac:dyDescent="0.25">
      <c r="A16" s="691">
        <v>220</v>
      </c>
      <c r="B16" s="693" t="s">
        <v>1111</v>
      </c>
      <c r="C16" s="696">
        <v>245</v>
      </c>
      <c r="D16" s="697">
        <v>516</v>
      </c>
      <c r="E16" s="719">
        <v>6</v>
      </c>
      <c r="F16" s="720" t="s">
        <v>1147</v>
      </c>
      <c r="G16" s="715" t="s">
        <v>1148</v>
      </c>
      <c r="H16" s="751" t="s">
        <v>1112</v>
      </c>
      <c r="I16" s="752" t="s">
        <v>1113</v>
      </c>
      <c r="J16" s="761" t="s">
        <v>1114</v>
      </c>
      <c r="K16" s="753" t="s">
        <v>1115</v>
      </c>
      <c r="L16" s="753" t="s">
        <v>1116</v>
      </c>
      <c r="M16" s="753" t="s">
        <v>1117</v>
      </c>
      <c r="N16" s="753" t="s">
        <v>1118</v>
      </c>
      <c r="O16" s="753" t="s">
        <v>1117</v>
      </c>
      <c r="P16" s="753" t="s">
        <v>1142</v>
      </c>
      <c r="Q16" s="948">
        <v>1</v>
      </c>
      <c r="R16" s="948">
        <v>1</v>
      </c>
      <c r="S16" s="755">
        <v>3</v>
      </c>
      <c r="T16" s="763">
        <v>3.3</v>
      </c>
      <c r="U16" s="757">
        <v>41456</v>
      </c>
      <c r="V16" s="758">
        <v>41791</v>
      </c>
      <c r="W16" s="874">
        <v>20</v>
      </c>
      <c r="X16" s="875">
        <v>200000</v>
      </c>
      <c r="Y16" s="876">
        <v>500000</v>
      </c>
      <c r="Z16" s="875">
        <f t="shared" si="0"/>
        <v>700000</v>
      </c>
      <c r="AA16" s="702"/>
      <c r="AB16" s="702"/>
      <c r="AC16" s="702">
        <v>50000</v>
      </c>
      <c r="AD16" s="702">
        <v>50000</v>
      </c>
      <c r="AE16" s="702">
        <v>50000</v>
      </c>
      <c r="AF16" s="702">
        <v>50000</v>
      </c>
      <c r="AG16" s="702">
        <v>150000</v>
      </c>
      <c r="AH16" s="702">
        <v>150000</v>
      </c>
      <c r="AI16" s="702">
        <v>200000</v>
      </c>
      <c r="AJ16" s="702"/>
      <c r="AK16" s="691"/>
      <c r="AL16" s="691"/>
      <c r="AM16" s="868">
        <f t="shared" si="1"/>
        <v>700000</v>
      </c>
      <c r="AN16" s="868">
        <f t="shared" si="2"/>
        <v>0</v>
      </c>
      <c r="AO16" s="760"/>
      <c r="AP16" s="868"/>
      <c r="AQ16" s="704"/>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c r="CN16" s="704"/>
      <c r="CO16" s="704"/>
      <c r="CP16" s="704"/>
      <c r="CQ16" s="704"/>
      <c r="CR16" s="704"/>
      <c r="CS16" s="704"/>
      <c r="CT16" s="704"/>
      <c r="CU16" s="704"/>
      <c r="CV16" s="704"/>
      <c r="CW16" s="704"/>
      <c r="CX16" s="704"/>
      <c r="CY16" s="704"/>
      <c r="CZ16" s="704"/>
      <c r="DA16" s="704"/>
      <c r="DB16" s="704"/>
      <c r="DC16" s="704"/>
      <c r="DD16" s="704"/>
      <c r="DE16" s="704"/>
      <c r="DF16" s="704"/>
      <c r="DG16" s="704"/>
      <c r="DH16" s="704"/>
      <c r="DI16" s="704"/>
      <c r="DJ16" s="704"/>
      <c r="DK16" s="704"/>
      <c r="DL16" s="704"/>
      <c r="DM16" s="704"/>
      <c r="DN16" s="704"/>
      <c r="DO16" s="704"/>
      <c r="DP16" s="704"/>
      <c r="EC16" s="704"/>
      <c r="ED16" s="704"/>
      <c r="EE16" s="704"/>
      <c r="EF16" s="704"/>
      <c r="EG16" s="704"/>
      <c r="EH16" s="704"/>
      <c r="EI16" s="704"/>
      <c r="EJ16" s="704"/>
      <c r="EK16" s="704"/>
      <c r="EL16" s="704"/>
      <c r="EM16" s="704"/>
      <c r="EN16" s="704"/>
      <c r="EO16" s="704"/>
      <c r="EP16" s="704"/>
      <c r="EQ16" s="704"/>
      <c r="ER16" s="704"/>
      <c r="ES16" s="704"/>
      <c r="ET16" s="704"/>
      <c r="EU16" s="704"/>
      <c r="EV16" s="704"/>
      <c r="EW16" s="704"/>
      <c r="EX16" s="704"/>
      <c r="EY16" s="704"/>
      <c r="EZ16" s="704"/>
      <c r="FA16" s="704"/>
      <c r="FB16" s="704"/>
      <c r="FC16" s="704"/>
      <c r="FD16" s="704"/>
      <c r="FE16" s="704"/>
      <c r="FF16" s="704"/>
      <c r="FG16" s="704"/>
      <c r="FH16" s="704"/>
      <c r="FI16" s="704"/>
      <c r="FJ16" s="704"/>
      <c r="FK16" s="746"/>
      <c r="FL16" s="704"/>
      <c r="FM16" s="704"/>
      <c r="FN16" s="704"/>
      <c r="FO16" s="704"/>
      <c r="FP16" s="704"/>
      <c r="FQ16" s="704"/>
      <c r="FR16" s="704"/>
      <c r="FS16" s="704"/>
      <c r="FT16" s="704"/>
      <c r="FU16" s="704"/>
      <c r="FV16" s="704"/>
      <c r="FW16" s="704"/>
      <c r="FX16" s="704"/>
      <c r="FY16" s="704"/>
      <c r="FZ16" s="704"/>
      <c r="GA16" s="704"/>
      <c r="GB16" s="704"/>
      <c r="GC16" s="704"/>
      <c r="GD16" s="704"/>
      <c r="GE16" s="704"/>
      <c r="GF16" s="704"/>
      <c r="GG16" s="704"/>
      <c r="GH16" s="704"/>
      <c r="GI16" s="704"/>
      <c r="GJ16" s="704"/>
      <c r="GK16" s="704"/>
      <c r="GL16" s="704"/>
      <c r="GM16" s="704"/>
      <c r="GN16" s="704"/>
      <c r="GO16" s="704"/>
      <c r="GP16" s="704"/>
      <c r="GQ16" s="704"/>
      <c r="GR16" s="704"/>
      <c r="GS16" s="704"/>
      <c r="GT16" s="704"/>
      <c r="GU16" s="704"/>
      <c r="HQ16" s="704"/>
      <c r="HR16" s="704"/>
      <c r="HV16" s="878"/>
      <c r="HW16" s="878"/>
      <c r="HX16" s="878"/>
      <c r="HY16" s="878"/>
      <c r="HZ16" s="878"/>
      <c r="IA16" s="878"/>
      <c r="IB16" s="878"/>
      <c r="IC16" s="878"/>
      <c r="ID16" s="878"/>
      <c r="IE16" s="704"/>
      <c r="IF16" s="704"/>
      <c r="IG16" s="704"/>
      <c r="IH16" s="704"/>
      <c r="II16" s="704"/>
    </row>
    <row r="17" spans="1:243" s="706" customFormat="1" ht="24.95" customHeight="1" x14ac:dyDescent="0.25">
      <c r="A17" s="691">
        <v>221</v>
      </c>
      <c r="B17" s="693" t="s">
        <v>1111</v>
      </c>
      <c r="C17" s="697">
        <v>245</v>
      </c>
      <c r="D17" s="697">
        <v>532</v>
      </c>
      <c r="E17" s="719">
        <v>7</v>
      </c>
      <c r="F17" s="699" t="s">
        <v>1121</v>
      </c>
      <c r="G17" s="720" t="s">
        <v>1479</v>
      </c>
      <c r="H17" s="767" t="s">
        <v>1112</v>
      </c>
      <c r="I17" s="752" t="s">
        <v>1113</v>
      </c>
      <c r="J17" s="761" t="s">
        <v>1114</v>
      </c>
      <c r="K17" s="914" t="s">
        <v>1115</v>
      </c>
      <c r="L17" s="753" t="s">
        <v>1124</v>
      </c>
      <c r="M17" s="753" t="s">
        <v>1117</v>
      </c>
      <c r="N17" s="753" t="s">
        <v>1118</v>
      </c>
      <c r="O17" s="753" t="s">
        <v>1117</v>
      </c>
      <c r="P17" s="753" t="s">
        <v>1142</v>
      </c>
      <c r="Q17" s="948">
        <v>2</v>
      </c>
      <c r="R17" s="948" t="s">
        <v>1120</v>
      </c>
      <c r="S17" s="755">
        <v>3</v>
      </c>
      <c r="T17" s="763">
        <v>3.3</v>
      </c>
      <c r="U17" s="772">
        <v>41456</v>
      </c>
      <c r="V17" s="771">
        <v>41791</v>
      </c>
      <c r="W17" s="701">
        <v>20</v>
      </c>
      <c r="X17" s="875"/>
      <c r="Y17" s="876">
        <v>2000</v>
      </c>
      <c r="Z17" s="875">
        <f t="shared" si="0"/>
        <v>2000</v>
      </c>
      <c r="AA17" s="691"/>
      <c r="AB17" s="691"/>
      <c r="AC17" s="691"/>
      <c r="AD17" s="691">
        <v>2000</v>
      </c>
      <c r="AE17" s="691"/>
      <c r="AF17" s="691"/>
      <c r="AG17" s="691"/>
      <c r="AH17" s="691"/>
      <c r="AI17" s="691"/>
      <c r="AJ17" s="691"/>
      <c r="AK17" s="691"/>
      <c r="AL17" s="691"/>
      <c r="AM17" s="868">
        <f t="shared" si="1"/>
        <v>2000</v>
      </c>
      <c r="AN17" s="868">
        <f t="shared" si="2"/>
        <v>0</v>
      </c>
      <c r="AO17" s="691"/>
      <c r="AP17" s="868"/>
      <c r="AQ17" s="704"/>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c r="CN17" s="704"/>
      <c r="CO17" s="704"/>
      <c r="CP17" s="704"/>
      <c r="CQ17" s="704"/>
      <c r="CR17" s="704"/>
      <c r="CS17" s="704"/>
      <c r="CT17" s="704"/>
      <c r="CU17" s="704"/>
      <c r="CV17" s="704"/>
      <c r="CW17" s="704"/>
      <c r="CX17" s="704"/>
      <c r="CY17" s="704"/>
      <c r="CZ17" s="704"/>
      <c r="DA17" s="704"/>
      <c r="DB17" s="704"/>
      <c r="DC17" s="704"/>
      <c r="DD17" s="704"/>
      <c r="DE17" s="704"/>
      <c r="DF17" s="704"/>
      <c r="DG17" s="704"/>
      <c r="DH17" s="704"/>
      <c r="DI17" s="704"/>
      <c r="DJ17" s="704"/>
      <c r="DK17" s="704"/>
      <c r="DL17" s="704"/>
      <c r="DM17" s="704"/>
      <c r="DN17" s="704"/>
      <c r="DO17" s="704"/>
      <c r="DP17" s="704"/>
      <c r="EC17" s="704"/>
      <c r="ED17" s="704"/>
      <c r="EE17" s="704"/>
      <c r="EF17" s="704"/>
      <c r="EG17" s="704"/>
      <c r="EH17" s="704"/>
      <c r="EI17" s="704"/>
      <c r="EJ17" s="704"/>
      <c r="EK17" s="704"/>
      <c r="EL17" s="704"/>
      <c r="EM17" s="704"/>
      <c r="EN17" s="704"/>
      <c r="EO17" s="704"/>
      <c r="EP17" s="704"/>
      <c r="EQ17" s="704"/>
      <c r="ER17" s="704"/>
      <c r="ES17" s="704"/>
      <c r="ET17" s="704"/>
      <c r="EU17" s="704"/>
      <c r="EV17" s="704"/>
      <c r="EW17" s="704"/>
      <c r="EX17" s="704"/>
      <c r="EY17" s="704"/>
      <c r="EZ17" s="704"/>
      <c r="FA17" s="704"/>
      <c r="FB17" s="704"/>
      <c r="FC17" s="704"/>
      <c r="FD17" s="704"/>
      <c r="FE17" s="704"/>
      <c r="FF17" s="704"/>
      <c r="FG17" s="704"/>
      <c r="FH17" s="704"/>
      <c r="FI17" s="704"/>
      <c r="FJ17" s="704"/>
      <c r="FK17" s="878"/>
      <c r="FL17" s="878"/>
      <c r="FM17" s="878"/>
      <c r="FN17" s="878"/>
      <c r="FO17" s="878"/>
      <c r="FP17" s="878"/>
      <c r="FQ17" s="878"/>
      <c r="FR17" s="878"/>
      <c r="FS17" s="878"/>
      <c r="FT17" s="878"/>
      <c r="FU17" s="878"/>
      <c r="FV17" s="878"/>
      <c r="FW17" s="878"/>
      <c r="FX17" s="878"/>
      <c r="FY17" s="878"/>
      <c r="FZ17" s="878"/>
      <c r="GA17" s="878"/>
      <c r="GB17" s="878"/>
      <c r="GC17" s="878"/>
      <c r="GD17" s="878"/>
      <c r="GE17" s="878"/>
      <c r="GF17" s="878"/>
      <c r="GG17" s="878"/>
      <c r="GH17" s="878"/>
      <c r="GI17" s="878"/>
      <c r="GJ17" s="878"/>
      <c r="GK17" s="878"/>
      <c r="GL17" s="878"/>
      <c r="GM17" s="878"/>
      <c r="GN17" s="878"/>
      <c r="GO17" s="878"/>
      <c r="GP17" s="878"/>
      <c r="GQ17" s="878"/>
      <c r="GR17" s="878"/>
      <c r="GS17" s="878"/>
      <c r="GT17" s="878"/>
      <c r="GU17" s="878"/>
      <c r="GV17" s="878"/>
      <c r="GW17" s="878"/>
      <c r="GX17" s="878"/>
      <c r="GY17" s="878"/>
      <c r="GZ17" s="878"/>
      <c r="HA17" s="878"/>
      <c r="HB17" s="878"/>
      <c r="HC17" s="878"/>
      <c r="HD17" s="878"/>
      <c r="HE17" s="878"/>
      <c r="HF17" s="878"/>
      <c r="HG17" s="878"/>
      <c r="HH17" s="878"/>
      <c r="HI17" s="878"/>
      <c r="HJ17" s="878"/>
      <c r="HK17" s="878"/>
      <c r="HL17" s="878"/>
      <c r="HM17" s="878"/>
      <c r="HN17" s="878"/>
      <c r="HO17" s="878"/>
      <c r="HP17" s="878"/>
      <c r="HQ17" s="878"/>
      <c r="HR17" s="878"/>
      <c r="HS17" s="878"/>
      <c r="HT17" s="878"/>
      <c r="HU17" s="878"/>
      <c r="HV17" s="704"/>
      <c r="HW17" s="704"/>
      <c r="HX17" s="704"/>
      <c r="HY17" s="704"/>
      <c r="HZ17" s="704"/>
      <c r="IA17" s="704"/>
      <c r="IB17" s="704"/>
      <c r="IC17" s="704"/>
      <c r="ID17" s="878"/>
      <c r="IE17" s="704"/>
      <c r="IF17" s="704"/>
      <c r="IG17" s="704"/>
      <c r="IH17" s="704"/>
      <c r="II17" s="704"/>
    </row>
    <row r="18" spans="1:243" s="706" customFormat="1" ht="24.95" customHeight="1" x14ac:dyDescent="0.25">
      <c r="A18" s="691">
        <v>222</v>
      </c>
      <c r="B18" s="693" t="s">
        <v>1111</v>
      </c>
      <c r="C18" s="697">
        <v>245</v>
      </c>
      <c r="D18" s="697">
        <v>532</v>
      </c>
      <c r="E18" s="719">
        <v>8</v>
      </c>
      <c r="F18" s="699" t="s">
        <v>1121</v>
      </c>
      <c r="G18" s="720" t="s">
        <v>1480</v>
      </c>
      <c r="H18" s="767" t="s">
        <v>1112</v>
      </c>
      <c r="I18" s="752" t="s">
        <v>1113</v>
      </c>
      <c r="J18" s="761" t="s">
        <v>1114</v>
      </c>
      <c r="K18" s="914" t="s">
        <v>1115</v>
      </c>
      <c r="L18" s="753" t="s">
        <v>1124</v>
      </c>
      <c r="M18" s="753" t="s">
        <v>1117</v>
      </c>
      <c r="N18" s="753" t="s">
        <v>1118</v>
      </c>
      <c r="O18" s="753" t="s">
        <v>1117</v>
      </c>
      <c r="P18" s="753" t="s">
        <v>1142</v>
      </c>
      <c r="Q18" s="948">
        <v>4</v>
      </c>
      <c r="R18" s="948">
        <v>4</v>
      </c>
      <c r="S18" s="755">
        <v>3</v>
      </c>
      <c r="T18" s="763">
        <v>3.3</v>
      </c>
      <c r="U18" s="772">
        <v>41456</v>
      </c>
      <c r="V18" s="771">
        <v>41791</v>
      </c>
      <c r="W18" s="701">
        <v>20</v>
      </c>
      <c r="X18" s="875"/>
      <c r="Y18" s="876">
        <v>15000</v>
      </c>
      <c r="Z18" s="875">
        <f t="shared" si="0"/>
        <v>15000</v>
      </c>
      <c r="AA18" s="691"/>
      <c r="AB18" s="691"/>
      <c r="AC18" s="691"/>
      <c r="AD18" s="691">
        <v>15000</v>
      </c>
      <c r="AE18" s="691"/>
      <c r="AF18" s="691"/>
      <c r="AG18" s="691"/>
      <c r="AH18" s="691"/>
      <c r="AI18" s="691"/>
      <c r="AJ18" s="691"/>
      <c r="AK18" s="691"/>
      <c r="AL18" s="691"/>
      <c r="AM18" s="868">
        <f t="shared" si="1"/>
        <v>15000</v>
      </c>
      <c r="AN18" s="868">
        <f t="shared" si="2"/>
        <v>0</v>
      </c>
      <c r="AO18" s="691"/>
      <c r="AP18" s="868"/>
      <c r="AQ18" s="704"/>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704"/>
      <c r="BX18" s="704"/>
      <c r="BY18" s="704"/>
      <c r="BZ18" s="704"/>
      <c r="CA18" s="704"/>
      <c r="CB18" s="704"/>
      <c r="CC18" s="704"/>
      <c r="CD18" s="704"/>
      <c r="CE18" s="704"/>
      <c r="CF18" s="704"/>
      <c r="CG18" s="704"/>
      <c r="CH18" s="704"/>
      <c r="CI18" s="704"/>
      <c r="CJ18" s="704"/>
      <c r="CK18" s="704"/>
      <c r="CL18" s="704"/>
      <c r="CM18" s="704"/>
      <c r="CN18" s="704"/>
      <c r="CO18" s="704"/>
      <c r="CP18" s="704"/>
      <c r="CQ18" s="704"/>
      <c r="CR18" s="704"/>
      <c r="CS18" s="704"/>
      <c r="CT18" s="704"/>
      <c r="CU18" s="704"/>
      <c r="CV18" s="704"/>
      <c r="CW18" s="704"/>
      <c r="CX18" s="704"/>
      <c r="CY18" s="704"/>
      <c r="CZ18" s="704"/>
      <c r="DA18" s="704"/>
      <c r="DB18" s="704"/>
      <c r="DC18" s="704"/>
      <c r="DD18" s="704"/>
      <c r="DE18" s="704"/>
      <c r="DF18" s="704"/>
      <c r="DG18" s="704"/>
      <c r="DH18" s="704"/>
      <c r="DI18" s="704"/>
      <c r="DJ18" s="704"/>
      <c r="DK18" s="704"/>
      <c r="DL18" s="704"/>
      <c r="DM18" s="704"/>
      <c r="DN18" s="704"/>
      <c r="DO18" s="704"/>
      <c r="DP18" s="704"/>
      <c r="EC18" s="704"/>
      <c r="ED18" s="704"/>
      <c r="EE18" s="704"/>
      <c r="EF18" s="704"/>
      <c r="EG18" s="704"/>
      <c r="EH18" s="704"/>
      <c r="EI18" s="704"/>
      <c r="EJ18" s="704"/>
      <c r="EK18" s="704"/>
      <c r="EL18" s="704"/>
      <c r="EM18" s="704"/>
      <c r="EN18" s="704"/>
      <c r="EO18" s="704"/>
      <c r="EP18" s="704"/>
      <c r="EQ18" s="704"/>
      <c r="ER18" s="704"/>
      <c r="ES18" s="704"/>
      <c r="ET18" s="704"/>
      <c r="EU18" s="704"/>
      <c r="EV18" s="704"/>
      <c r="EW18" s="704"/>
      <c r="EX18" s="704"/>
      <c r="EY18" s="704"/>
      <c r="EZ18" s="704"/>
      <c r="FA18" s="704"/>
      <c r="FB18" s="704"/>
      <c r="FC18" s="704"/>
      <c r="FD18" s="704"/>
      <c r="FE18" s="704"/>
      <c r="FF18" s="704"/>
      <c r="FG18" s="704"/>
      <c r="FH18" s="704"/>
      <c r="FI18" s="704"/>
      <c r="FJ18" s="704"/>
      <c r="FK18" s="878"/>
      <c r="FL18" s="878"/>
      <c r="FM18" s="878"/>
      <c r="FN18" s="878"/>
      <c r="FO18" s="878"/>
      <c r="FP18" s="878"/>
      <c r="FQ18" s="878"/>
      <c r="FR18" s="878"/>
      <c r="FS18" s="878"/>
      <c r="FT18" s="878"/>
      <c r="FU18" s="878"/>
      <c r="FV18" s="878"/>
      <c r="FW18" s="878"/>
      <c r="FX18" s="878"/>
      <c r="FY18" s="878"/>
      <c r="FZ18" s="878"/>
      <c r="GA18" s="878"/>
      <c r="GB18" s="878"/>
      <c r="GC18" s="878"/>
      <c r="GD18" s="878"/>
      <c r="GE18" s="878"/>
      <c r="GF18" s="878"/>
      <c r="GG18" s="878"/>
      <c r="GH18" s="878"/>
      <c r="GI18" s="878"/>
      <c r="GJ18" s="878"/>
      <c r="GK18" s="878"/>
      <c r="GL18" s="878"/>
      <c r="GM18" s="878"/>
      <c r="GN18" s="878"/>
      <c r="GO18" s="878"/>
      <c r="GP18" s="878"/>
      <c r="GQ18" s="878"/>
      <c r="GR18" s="878"/>
      <c r="GS18" s="878"/>
      <c r="GT18" s="878"/>
      <c r="GU18" s="878"/>
      <c r="GV18" s="878"/>
      <c r="GW18" s="878"/>
      <c r="GX18" s="878"/>
      <c r="GY18" s="878"/>
      <c r="GZ18" s="878"/>
      <c r="HA18" s="878"/>
      <c r="HB18" s="878"/>
      <c r="HC18" s="878"/>
      <c r="HD18" s="878"/>
      <c r="HE18" s="878"/>
      <c r="HF18" s="878"/>
      <c r="HG18" s="878"/>
      <c r="HH18" s="878"/>
      <c r="HI18" s="878"/>
      <c r="HJ18" s="878"/>
      <c r="HK18" s="878"/>
      <c r="HL18" s="878"/>
      <c r="HM18" s="878"/>
      <c r="HN18" s="878"/>
      <c r="HO18" s="878"/>
      <c r="HP18" s="878"/>
      <c r="HQ18" s="878"/>
      <c r="HR18" s="878"/>
      <c r="HS18" s="878"/>
      <c r="HT18" s="878"/>
      <c r="HU18" s="878"/>
      <c r="ID18" s="878"/>
    </row>
    <row r="19" spans="1:243" s="706" customFormat="1" ht="24.95" customHeight="1" x14ac:dyDescent="0.25">
      <c r="A19" s="691">
        <v>223</v>
      </c>
      <c r="B19" s="693" t="s">
        <v>1111</v>
      </c>
      <c r="C19" s="697">
        <v>245</v>
      </c>
      <c r="D19" s="697">
        <v>532</v>
      </c>
      <c r="E19" s="719">
        <v>9</v>
      </c>
      <c r="F19" s="720" t="s">
        <v>1481</v>
      </c>
      <c r="G19" s="720" t="s">
        <v>1480</v>
      </c>
      <c r="H19" s="767" t="s">
        <v>1112</v>
      </c>
      <c r="I19" s="752" t="s">
        <v>1113</v>
      </c>
      <c r="J19" s="761" t="s">
        <v>1114</v>
      </c>
      <c r="K19" s="914" t="s">
        <v>1115</v>
      </c>
      <c r="L19" s="753" t="s">
        <v>1124</v>
      </c>
      <c r="M19" s="753" t="s">
        <v>1117</v>
      </c>
      <c r="N19" s="753" t="s">
        <v>1118</v>
      </c>
      <c r="O19" s="753" t="s">
        <v>1117</v>
      </c>
      <c r="P19" s="753" t="s">
        <v>1142</v>
      </c>
      <c r="Q19" s="948">
        <v>4</v>
      </c>
      <c r="R19" s="948">
        <v>4</v>
      </c>
      <c r="S19" s="755">
        <v>3</v>
      </c>
      <c r="T19" s="763">
        <v>3.3</v>
      </c>
      <c r="U19" s="772">
        <v>41456</v>
      </c>
      <c r="V19" s="771">
        <v>41791</v>
      </c>
      <c r="W19" s="701">
        <v>5</v>
      </c>
      <c r="X19" s="875"/>
      <c r="Y19" s="876">
        <v>25000</v>
      </c>
      <c r="Z19" s="875">
        <f t="shared" si="0"/>
        <v>25000</v>
      </c>
      <c r="AA19" s="691"/>
      <c r="AB19" s="691"/>
      <c r="AC19" s="691"/>
      <c r="AD19" s="691">
        <v>25000</v>
      </c>
      <c r="AE19" s="691"/>
      <c r="AF19" s="691"/>
      <c r="AG19" s="691"/>
      <c r="AH19" s="691"/>
      <c r="AI19" s="691"/>
      <c r="AJ19" s="691"/>
      <c r="AK19" s="691"/>
      <c r="AL19" s="691"/>
      <c r="AM19" s="868">
        <f t="shared" si="1"/>
        <v>25000</v>
      </c>
      <c r="AN19" s="868">
        <f t="shared" si="2"/>
        <v>0</v>
      </c>
      <c r="AO19" s="691"/>
      <c r="AP19" s="868"/>
      <c r="AQ19" s="704"/>
      <c r="AR19" s="704"/>
      <c r="AS19" s="704"/>
      <c r="AT19" s="704"/>
      <c r="AU19" s="704"/>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4"/>
      <c r="BZ19" s="704"/>
      <c r="CA19" s="704"/>
      <c r="CB19" s="704"/>
      <c r="CC19" s="704"/>
      <c r="CD19" s="704"/>
      <c r="CE19" s="704"/>
      <c r="CF19" s="704"/>
      <c r="CG19" s="704"/>
      <c r="CH19" s="704"/>
      <c r="CI19" s="704"/>
      <c r="CJ19" s="704"/>
      <c r="CK19" s="704"/>
      <c r="CL19" s="704"/>
      <c r="CM19" s="704"/>
      <c r="CN19" s="704"/>
      <c r="CO19" s="704"/>
      <c r="CP19" s="704"/>
      <c r="CQ19" s="704"/>
      <c r="CR19" s="704"/>
      <c r="CS19" s="704"/>
      <c r="CT19" s="704"/>
      <c r="CU19" s="704"/>
      <c r="CV19" s="704"/>
      <c r="CW19" s="704"/>
      <c r="CX19" s="704"/>
      <c r="CY19" s="704"/>
      <c r="CZ19" s="704"/>
      <c r="DA19" s="704"/>
      <c r="DB19" s="704"/>
      <c r="DC19" s="704"/>
      <c r="DD19" s="704"/>
      <c r="DE19" s="704"/>
      <c r="DF19" s="704"/>
      <c r="DG19" s="704"/>
      <c r="DH19" s="704"/>
      <c r="DI19" s="704"/>
      <c r="DJ19" s="704"/>
      <c r="DK19" s="704"/>
      <c r="DL19" s="704"/>
      <c r="DM19" s="704"/>
      <c r="DN19" s="704"/>
      <c r="DO19" s="704"/>
      <c r="DP19" s="704"/>
      <c r="EC19" s="704"/>
      <c r="ED19" s="704"/>
      <c r="EE19" s="704"/>
      <c r="EF19" s="704"/>
      <c r="EG19" s="704"/>
      <c r="EH19" s="704"/>
      <c r="EI19" s="704"/>
      <c r="EJ19" s="704"/>
      <c r="EK19" s="704"/>
      <c r="EL19" s="704"/>
      <c r="EM19" s="704"/>
      <c r="EN19" s="704"/>
      <c r="EO19" s="704"/>
      <c r="EP19" s="704"/>
      <c r="EQ19" s="704"/>
      <c r="ER19" s="704"/>
      <c r="ES19" s="704"/>
      <c r="ET19" s="704"/>
      <c r="EU19" s="704"/>
      <c r="EV19" s="704"/>
      <c r="EW19" s="704"/>
      <c r="EX19" s="704"/>
      <c r="EY19" s="704"/>
      <c r="EZ19" s="704"/>
      <c r="FA19" s="704"/>
      <c r="FB19" s="704"/>
      <c r="FC19" s="704"/>
      <c r="FD19" s="704"/>
      <c r="FE19" s="704"/>
      <c r="FF19" s="704"/>
      <c r="FG19" s="704"/>
      <c r="FH19" s="704"/>
      <c r="FJ19" s="704"/>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HS19" s="878"/>
      <c r="HT19" s="878"/>
      <c r="HU19" s="878"/>
      <c r="HV19" s="878"/>
      <c r="HW19" s="878"/>
      <c r="HX19" s="878"/>
      <c r="HY19" s="878"/>
      <c r="HZ19" s="878"/>
      <c r="IA19" s="878"/>
      <c r="IB19" s="878"/>
      <c r="IC19" s="878"/>
      <c r="ID19" s="878"/>
    </row>
    <row r="20" spans="1:243" s="706" customFormat="1" ht="24.95" customHeight="1" x14ac:dyDescent="0.25">
      <c r="A20" s="691">
        <v>224</v>
      </c>
      <c r="B20" s="693" t="s">
        <v>1111</v>
      </c>
      <c r="C20" s="697">
        <v>245</v>
      </c>
      <c r="D20" s="697">
        <v>532</v>
      </c>
      <c r="E20" s="719">
        <v>10</v>
      </c>
      <c r="F20" s="699" t="s">
        <v>1121</v>
      </c>
      <c r="G20" s="720" t="s">
        <v>1482</v>
      </c>
      <c r="H20" s="767" t="s">
        <v>1112</v>
      </c>
      <c r="I20" s="752" t="s">
        <v>1113</v>
      </c>
      <c r="J20" s="761" t="s">
        <v>1114</v>
      </c>
      <c r="K20" s="914" t="s">
        <v>1115</v>
      </c>
      <c r="L20" s="753" t="s">
        <v>1124</v>
      </c>
      <c r="M20" s="753" t="s">
        <v>1117</v>
      </c>
      <c r="N20" s="753" t="s">
        <v>1118</v>
      </c>
      <c r="O20" s="753" t="s">
        <v>1117</v>
      </c>
      <c r="P20" s="753" t="s">
        <v>1142</v>
      </c>
      <c r="Q20" s="948">
        <v>2</v>
      </c>
      <c r="R20" s="948">
        <v>2</v>
      </c>
      <c r="S20" s="755">
        <v>3</v>
      </c>
      <c r="T20" s="763">
        <v>3.3</v>
      </c>
      <c r="U20" s="772">
        <v>41456</v>
      </c>
      <c r="V20" s="771">
        <v>41791</v>
      </c>
      <c r="W20" s="701">
        <v>20</v>
      </c>
      <c r="X20" s="875"/>
      <c r="Y20" s="876">
        <v>86000</v>
      </c>
      <c r="Z20" s="875">
        <f t="shared" si="0"/>
        <v>86000</v>
      </c>
      <c r="AA20" s="691"/>
      <c r="AB20" s="691"/>
      <c r="AC20" s="691"/>
      <c r="AD20" s="691">
        <v>86000</v>
      </c>
      <c r="AE20" s="691"/>
      <c r="AF20" s="691"/>
      <c r="AG20" s="691"/>
      <c r="AH20" s="691"/>
      <c r="AI20" s="691"/>
      <c r="AJ20" s="691"/>
      <c r="AK20" s="691"/>
      <c r="AL20" s="691"/>
      <c r="AM20" s="868">
        <f t="shared" si="1"/>
        <v>86000</v>
      </c>
      <c r="AN20" s="868">
        <f t="shared" si="2"/>
        <v>0</v>
      </c>
      <c r="AO20" s="691"/>
      <c r="AP20" s="868"/>
      <c r="AQ20" s="704"/>
      <c r="AR20" s="704"/>
      <c r="AS20" s="704"/>
      <c r="AT20" s="704"/>
      <c r="AU20" s="704"/>
      <c r="AV20" s="704"/>
      <c r="AW20" s="704"/>
      <c r="AX20" s="704"/>
      <c r="AY20" s="704"/>
      <c r="AZ20" s="704"/>
      <c r="BA20" s="704"/>
      <c r="BB20" s="704"/>
      <c r="BC20" s="704"/>
      <c r="BD20" s="704"/>
      <c r="BE20" s="704"/>
      <c r="BF20" s="704"/>
      <c r="BG20" s="704"/>
      <c r="BH20" s="704"/>
      <c r="BI20" s="704"/>
      <c r="BJ20" s="704"/>
      <c r="BK20" s="704"/>
      <c r="BL20" s="704"/>
      <c r="BM20" s="704"/>
      <c r="BN20" s="704"/>
      <c r="BO20" s="704"/>
      <c r="BP20" s="704"/>
      <c r="BQ20" s="704"/>
      <c r="BR20" s="704"/>
      <c r="BS20" s="704"/>
      <c r="BT20" s="704"/>
      <c r="BU20" s="704"/>
      <c r="BV20" s="704"/>
      <c r="BW20" s="704"/>
      <c r="BX20" s="704"/>
      <c r="BY20" s="704"/>
      <c r="BZ20" s="704"/>
      <c r="CA20" s="704"/>
      <c r="CB20" s="704"/>
      <c r="CC20" s="704"/>
      <c r="CD20" s="704"/>
      <c r="CE20" s="704"/>
      <c r="CF20" s="704"/>
      <c r="CG20" s="704"/>
      <c r="CH20" s="704"/>
      <c r="CI20" s="704"/>
      <c r="CJ20" s="704"/>
      <c r="CK20" s="704"/>
      <c r="CL20" s="704"/>
      <c r="CM20" s="704"/>
      <c r="CN20" s="704"/>
      <c r="CO20" s="704"/>
      <c r="CP20" s="704"/>
      <c r="CQ20" s="704"/>
      <c r="CR20" s="704"/>
      <c r="CS20" s="704"/>
      <c r="CT20" s="704"/>
      <c r="CU20" s="704"/>
      <c r="CV20" s="704"/>
      <c r="CW20" s="704"/>
      <c r="CX20" s="704"/>
      <c r="CY20" s="704"/>
      <c r="CZ20" s="704"/>
      <c r="DA20" s="704"/>
      <c r="DB20" s="704"/>
      <c r="DC20" s="704"/>
      <c r="DD20" s="704"/>
      <c r="DE20" s="704"/>
      <c r="DF20" s="704"/>
      <c r="DG20" s="704"/>
      <c r="DH20" s="704"/>
      <c r="DI20" s="704"/>
      <c r="DJ20" s="704"/>
      <c r="DK20" s="704"/>
      <c r="DL20" s="704"/>
      <c r="DM20" s="704"/>
      <c r="DN20" s="704"/>
      <c r="DO20" s="704"/>
      <c r="DP20" s="704"/>
      <c r="EC20" s="704"/>
      <c r="ED20" s="704"/>
      <c r="EE20" s="704"/>
      <c r="EF20" s="704"/>
      <c r="EG20" s="704"/>
      <c r="EH20" s="704"/>
      <c r="EI20" s="704"/>
      <c r="EJ20" s="704"/>
      <c r="EK20" s="704"/>
      <c r="EL20" s="704"/>
      <c r="EM20" s="704"/>
      <c r="EN20" s="704"/>
      <c r="EO20" s="704"/>
      <c r="EP20" s="704"/>
      <c r="EQ20" s="704"/>
      <c r="ER20" s="704"/>
      <c r="ES20" s="704"/>
      <c r="ET20" s="704"/>
      <c r="EU20" s="704"/>
      <c r="EV20" s="704"/>
      <c r="EW20" s="704"/>
      <c r="EX20" s="704"/>
      <c r="EY20" s="704"/>
      <c r="EZ20" s="704"/>
      <c r="FA20" s="704"/>
      <c r="FB20" s="704"/>
      <c r="FC20" s="704"/>
      <c r="FD20" s="704"/>
      <c r="FE20" s="704"/>
      <c r="FF20" s="704"/>
      <c r="FG20" s="704"/>
      <c r="FH20" s="704"/>
      <c r="FI20" s="704"/>
      <c r="FJ20" s="704"/>
      <c r="FK20" s="878"/>
      <c r="FL20" s="878"/>
      <c r="FM20" s="878"/>
      <c r="FN20" s="878"/>
      <c r="FO20" s="878"/>
      <c r="FP20" s="878"/>
      <c r="FQ20" s="878"/>
      <c r="FR20" s="878"/>
      <c r="FS20" s="878"/>
      <c r="FT20" s="878"/>
      <c r="FU20" s="878"/>
      <c r="FV20" s="878"/>
      <c r="FW20" s="878"/>
      <c r="FX20" s="878"/>
      <c r="FY20" s="878"/>
      <c r="FZ20" s="878"/>
      <c r="GA20" s="878"/>
      <c r="GB20" s="878"/>
      <c r="GC20" s="878"/>
      <c r="GD20" s="878"/>
      <c r="GE20" s="878"/>
      <c r="GF20" s="878"/>
      <c r="GG20" s="878"/>
      <c r="GH20" s="878"/>
      <c r="GI20" s="878"/>
      <c r="HS20" s="878"/>
      <c r="HT20" s="878"/>
      <c r="HU20" s="878"/>
      <c r="HV20" s="878"/>
      <c r="HW20" s="878"/>
      <c r="HX20" s="878"/>
      <c r="HY20" s="878"/>
      <c r="HZ20" s="878"/>
      <c r="IA20" s="878"/>
      <c r="IB20" s="878"/>
      <c r="IC20" s="878"/>
      <c r="ID20" s="878"/>
    </row>
    <row r="21" spans="1:243" s="706" customFormat="1" ht="16.5" customHeight="1" x14ac:dyDescent="0.25">
      <c r="A21" s="691">
        <v>225</v>
      </c>
      <c r="B21" s="693" t="s">
        <v>1111</v>
      </c>
      <c r="C21" s="721">
        <v>245</v>
      </c>
      <c r="D21" s="721">
        <v>616</v>
      </c>
      <c r="E21" s="719">
        <v>7</v>
      </c>
      <c r="F21" s="720" t="s">
        <v>1147</v>
      </c>
      <c r="G21" s="722" t="s">
        <v>1149</v>
      </c>
      <c r="H21" s="751" t="s">
        <v>1127</v>
      </c>
      <c r="I21" s="752" t="s">
        <v>1113</v>
      </c>
      <c r="J21" s="753" t="s">
        <v>1114</v>
      </c>
      <c r="K21" s="753" t="s">
        <v>1115</v>
      </c>
      <c r="L21" s="753" t="s">
        <v>1116</v>
      </c>
      <c r="M21" s="753" t="s">
        <v>1117</v>
      </c>
      <c r="N21" s="753" t="s">
        <v>1118</v>
      </c>
      <c r="O21" s="753" t="s">
        <v>1117</v>
      </c>
      <c r="P21" s="753" t="s">
        <v>1142</v>
      </c>
      <c r="Q21" s="948">
        <v>4</v>
      </c>
      <c r="R21" s="948">
        <v>4</v>
      </c>
      <c r="S21" s="755">
        <v>3</v>
      </c>
      <c r="T21" s="763">
        <v>3.3</v>
      </c>
      <c r="U21" s="757">
        <v>41456</v>
      </c>
      <c r="V21" s="758">
        <v>41791</v>
      </c>
      <c r="W21" s="701">
        <v>20</v>
      </c>
      <c r="X21" s="875"/>
      <c r="Y21" s="876">
        <v>123100</v>
      </c>
      <c r="Z21" s="875">
        <f t="shared" si="0"/>
        <v>123100</v>
      </c>
      <c r="AA21" s="702"/>
      <c r="AB21" s="702"/>
      <c r="AC21" s="702"/>
      <c r="AD21" s="702">
        <v>23100</v>
      </c>
      <c r="AE21" s="702">
        <v>50000</v>
      </c>
      <c r="AF21" s="702">
        <v>50000</v>
      </c>
      <c r="AG21" s="702"/>
      <c r="AH21" s="702"/>
      <c r="AI21" s="691"/>
      <c r="AJ21" s="691"/>
      <c r="AK21" s="691"/>
      <c r="AL21" s="691"/>
      <c r="AM21" s="868">
        <f t="shared" si="1"/>
        <v>123100</v>
      </c>
      <c r="AN21" s="868">
        <f t="shared" si="2"/>
        <v>0</v>
      </c>
      <c r="AO21" s="760">
        <v>208000</v>
      </c>
      <c r="AP21" s="868"/>
      <c r="AQ21" s="704"/>
      <c r="AR21" s="704"/>
      <c r="AS21" s="704"/>
      <c r="AT21" s="704"/>
      <c r="AU21" s="704"/>
      <c r="AV21" s="704"/>
      <c r="AW21" s="704"/>
      <c r="AX21" s="704"/>
      <c r="AY21" s="704"/>
      <c r="AZ21" s="704"/>
      <c r="BA21" s="704"/>
      <c r="BB21" s="704"/>
      <c r="BC21" s="704"/>
      <c r="BD21" s="704"/>
      <c r="BE21" s="704"/>
      <c r="BF21" s="704"/>
      <c r="BG21" s="704"/>
      <c r="BH21" s="704"/>
      <c r="BI21" s="704"/>
      <c r="BJ21" s="704"/>
      <c r="BK21" s="704"/>
      <c r="BL21" s="704"/>
      <c r="BM21" s="704"/>
      <c r="BN21" s="704"/>
      <c r="BO21" s="704"/>
      <c r="BP21" s="704"/>
      <c r="BQ21" s="704"/>
      <c r="BR21" s="704"/>
      <c r="BS21" s="704"/>
      <c r="BT21" s="704"/>
      <c r="BU21" s="704"/>
      <c r="BV21" s="704"/>
      <c r="BW21" s="704"/>
      <c r="BX21" s="704"/>
      <c r="BY21" s="704"/>
      <c r="BZ21" s="704"/>
      <c r="CA21" s="704"/>
      <c r="CB21" s="704"/>
      <c r="CC21" s="704"/>
      <c r="CD21" s="704"/>
      <c r="CE21" s="704"/>
      <c r="CF21" s="704"/>
      <c r="CG21" s="704"/>
      <c r="CH21" s="704"/>
      <c r="CI21" s="704"/>
      <c r="CJ21" s="704"/>
      <c r="CK21" s="704"/>
      <c r="CL21" s="704"/>
      <c r="CM21" s="704"/>
      <c r="CN21" s="704"/>
      <c r="CO21" s="704"/>
      <c r="CP21" s="704"/>
      <c r="CQ21" s="704"/>
      <c r="CR21" s="704"/>
      <c r="CS21" s="704"/>
      <c r="CT21" s="704"/>
      <c r="CU21" s="704"/>
      <c r="CV21" s="704"/>
      <c r="CW21" s="704"/>
      <c r="CX21" s="704"/>
      <c r="CY21" s="704"/>
      <c r="CZ21" s="704"/>
      <c r="DA21" s="704"/>
      <c r="DB21" s="704"/>
      <c r="DC21" s="704"/>
      <c r="DD21" s="704"/>
      <c r="DE21" s="704"/>
      <c r="DF21" s="704"/>
      <c r="DG21" s="704"/>
      <c r="DH21" s="704"/>
      <c r="DI21" s="704"/>
      <c r="DJ21" s="704"/>
      <c r="DK21" s="704"/>
      <c r="DL21" s="704"/>
      <c r="DM21" s="704"/>
      <c r="DN21" s="704"/>
      <c r="DO21" s="704"/>
      <c r="DP21" s="704"/>
      <c r="EC21" s="704"/>
      <c r="ED21" s="704"/>
      <c r="EE21" s="704"/>
      <c r="EF21" s="704"/>
      <c r="EG21" s="704"/>
      <c r="EH21" s="704"/>
      <c r="EI21" s="704"/>
      <c r="EJ21" s="704"/>
      <c r="EK21" s="704"/>
      <c r="EL21" s="704"/>
      <c r="EM21" s="704"/>
      <c r="EN21" s="704"/>
      <c r="EO21" s="704"/>
      <c r="EP21" s="704"/>
      <c r="EQ21" s="704"/>
      <c r="ER21" s="704"/>
      <c r="ES21" s="704"/>
      <c r="ET21" s="704"/>
      <c r="EU21" s="704"/>
      <c r="EV21" s="704"/>
      <c r="EW21" s="704"/>
      <c r="EX21" s="704"/>
      <c r="EY21" s="704"/>
      <c r="EZ21" s="704"/>
      <c r="FA21" s="704"/>
      <c r="FB21" s="704"/>
      <c r="FC21" s="704"/>
      <c r="FD21" s="704"/>
      <c r="FE21" s="704"/>
      <c r="FF21" s="704"/>
      <c r="FG21" s="704"/>
      <c r="FH21" s="704"/>
      <c r="FI21" s="704"/>
      <c r="FJ21" s="704"/>
      <c r="FL21" s="711"/>
      <c r="FM21" s="711"/>
      <c r="FN21" s="711"/>
      <c r="FO21" s="711"/>
      <c r="FP21" s="711"/>
      <c r="FQ21" s="711"/>
      <c r="FR21" s="711"/>
      <c r="FS21" s="711"/>
      <c r="FT21" s="711"/>
      <c r="FU21" s="711"/>
      <c r="FV21" s="711"/>
      <c r="FW21" s="711"/>
      <c r="FX21" s="711"/>
      <c r="FY21" s="711"/>
      <c r="FZ21" s="711"/>
      <c r="GA21" s="711"/>
      <c r="GB21" s="711"/>
      <c r="GC21" s="711"/>
      <c r="GD21" s="711"/>
      <c r="GE21" s="711"/>
      <c r="GF21" s="711"/>
      <c r="GG21" s="711"/>
      <c r="GH21" s="711"/>
      <c r="GI21" s="711"/>
      <c r="GJ21" s="711"/>
      <c r="GK21" s="711"/>
      <c r="GL21" s="711"/>
      <c r="GM21" s="704"/>
      <c r="GN21" s="704"/>
      <c r="GO21" s="704"/>
      <c r="GP21" s="704"/>
      <c r="GQ21" s="704"/>
      <c r="GR21" s="704"/>
      <c r="GS21" s="704"/>
      <c r="GT21" s="704"/>
      <c r="GU21" s="704"/>
      <c r="GV21" s="704"/>
      <c r="GW21" s="704"/>
      <c r="GX21" s="704"/>
      <c r="GY21" s="704"/>
      <c r="GZ21" s="704"/>
      <c r="HA21" s="704"/>
      <c r="HB21" s="704"/>
      <c r="HC21" s="704"/>
      <c r="HD21" s="704"/>
      <c r="HE21" s="704"/>
      <c r="HF21" s="704"/>
      <c r="HG21" s="704"/>
      <c r="HH21" s="704"/>
      <c r="HI21" s="704"/>
      <c r="HJ21" s="704"/>
      <c r="HK21" s="704"/>
      <c r="HL21" s="704"/>
      <c r="HM21" s="704"/>
      <c r="HN21" s="704"/>
      <c r="HO21" s="704"/>
      <c r="HP21" s="704"/>
      <c r="HQ21" s="704"/>
      <c r="HR21" s="704"/>
      <c r="HS21" s="878"/>
      <c r="HT21" s="878"/>
      <c r="HU21" s="878"/>
      <c r="ID21" s="878"/>
    </row>
    <row r="22" spans="1:243" s="706" customFormat="1" ht="24.95" customHeight="1" x14ac:dyDescent="0.25">
      <c r="A22" s="691">
        <v>226</v>
      </c>
      <c r="B22" s="693" t="s">
        <v>1111</v>
      </c>
      <c r="C22" s="697">
        <v>245</v>
      </c>
      <c r="D22" s="697">
        <v>616</v>
      </c>
      <c r="E22" s="719">
        <v>9</v>
      </c>
      <c r="F22" s="720" t="s">
        <v>1147</v>
      </c>
      <c r="G22" s="720" t="s">
        <v>1150</v>
      </c>
      <c r="H22" s="751" t="s">
        <v>1127</v>
      </c>
      <c r="I22" s="752" t="s">
        <v>1113</v>
      </c>
      <c r="J22" s="753" t="s">
        <v>1114</v>
      </c>
      <c r="K22" s="753" t="s">
        <v>1115</v>
      </c>
      <c r="L22" s="753" t="s">
        <v>1116</v>
      </c>
      <c r="M22" s="753" t="s">
        <v>1117</v>
      </c>
      <c r="N22" s="753" t="s">
        <v>1118</v>
      </c>
      <c r="O22" s="753" t="s">
        <v>1117</v>
      </c>
      <c r="P22" s="753" t="s">
        <v>1142</v>
      </c>
      <c r="Q22" s="948">
        <v>2</v>
      </c>
      <c r="R22" s="948" t="s">
        <v>1120</v>
      </c>
      <c r="S22" s="755">
        <v>3</v>
      </c>
      <c r="T22" s="763">
        <v>3.3</v>
      </c>
      <c r="U22" s="757">
        <v>41456</v>
      </c>
      <c r="V22" s="758">
        <v>41791</v>
      </c>
      <c r="W22" s="701">
        <v>20</v>
      </c>
      <c r="X22" s="875"/>
      <c r="Y22" s="876">
        <v>0</v>
      </c>
      <c r="Z22" s="875">
        <f t="shared" si="0"/>
        <v>0</v>
      </c>
      <c r="AA22" s="702"/>
      <c r="AB22" s="702"/>
      <c r="AC22" s="702"/>
      <c r="AD22" s="702"/>
      <c r="AE22" s="702"/>
      <c r="AF22" s="702"/>
      <c r="AG22" s="702"/>
      <c r="AH22" s="702"/>
      <c r="AI22" s="691"/>
      <c r="AJ22" s="691"/>
      <c r="AK22" s="691"/>
      <c r="AL22" s="691"/>
      <c r="AM22" s="868">
        <f t="shared" si="1"/>
        <v>0</v>
      </c>
      <c r="AN22" s="868">
        <f t="shared" si="2"/>
        <v>0</v>
      </c>
      <c r="AO22" s="760"/>
      <c r="AP22" s="868">
        <v>138000</v>
      </c>
      <c r="AQ22" s="704"/>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c r="CN22" s="704"/>
      <c r="CO22" s="704"/>
      <c r="CP22" s="704"/>
      <c r="CQ22" s="704"/>
      <c r="CR22" s="704"/>
      <c r="CS22" s="704"/>
      <c r="CT22" s="704"/>
      <c r="CU22" s="704"/>
      <c r="CV22" s="704"/>
      <c r="CW22" s="704"/>
      <c r="CX22" s="704"/>
      <c r="CY22" s="704"/>
      <c r="CZ22" s="704"/>
      <c r="DA22" s="704"/>
      <c r="DB22" s="704"/>
      <c r="DC22" s="704"/>
      <c r="DD22" s="704"/>
      <c r="DE22" s="704"/>
      <c r="DF22" s="704"/>
      <c r="DG22" s="704"/>
      <c r="DH22" s="704"/>
      <c r="DI22" s="704"/>
      <c r="DJ22" s="704"/>
      <c r="DK22" s="704"/>
      <c r="DL22" s="704"/>
      <c r="DM22" s="704"/>
      <c r="DN22" s="704"/>
      <c r="DO22" s="704"/>
      <c r="DP22" s="704"/>
      <c r="EC22" s="704"/>
      <c r="ED22" s="704"/>
      <c r="EE22" s="704"/>
      <c r="EF22" s="704"/>
      <c r="EG22" s="704"/>
      <c r="EH22" s="704"/>
      <c r="EI22" s="704"/>
      <c r="EJ22" s="704"/>
      <c r="EK22" s="704"/>
      <c r="EL22" s="704"/>
      <c r="EM22" s="704"/>
      <c r="EN22" s="704"/>
      <c r="EO22" s="704"/>
      <c r="EP22" s="704"/>
      <c r="EQ22" s="704"/>
      <c r="ER22" s="704"/>
      <c r="ES22" s="704"/>
      <c r="ET22" s="704"/>
      <c r="EU22" s="704"/>
      <c r="EV22" s="704"/>
      <c r="EW22" s="704"/>
      <c r="EX22" s="704"/>
      <c r="EY22" s="704"/>
      <c r="EZ22" s="704"/>
      <c r="FA22" s="704"/>
      <c r="FB22" s="704"/>
      <c r="FC22" s="704"/>
      <c r="FD22" s="704"/>
      <c r="FE22" s="704"/>
      <c r="FF22" s="704"/>
      <c r="FG22" s="704"/>
      <c r="FH22" s="704"/>
      <c r="FI22" s="704"/>
      <c r="FJ22" s="704"/>
      <c r="FK22" s="746"/>
      <c r="FL22" s="704"/>
      <c r="FM22" s="704"/>
      <c r="FN22" s="704"/>
      <c r="FO22" s="704"/>
      <c r="FP22" s="704"/>
      <c r="FQ22" s="704"/>
      <c r="FR22" s="704"/>
      <c r="FS22" s="704"/>
      <c r="FT22" s="704"/>
      <c r="FU22" s="704"/>
      <c r="FV22" s="704"/>
      <c r="FW22" s="704"/>
      <c r="FX22" s="704"/>
      <c r="FY22" s="704"/>
      <c r="FZ22" s="704"/>
      <c r="GA22" s="704"/>
      <c r="GB22" s="704"/>
      <c r="GC22" s="704"/>
      <c r="GD22" s="704"/>
      <c r="GE22" s="704"/>
      <c r="GF22" s="704"/>
      <c r="GG22" s="704"/>
      <c r="GH22" s="704"/>
      <c r="GI22" s="704"/>
      <c r="GJ22" s="704"/>
      <c r="GK22" s="704"/>
      <c r="GL22" s="704"/>
      <c r="GM22" s="704"/>
      <c r="GN22" s="704"/>
      <c r="GO22" s="704"/>
      <c r="GP22" s="704"/>
      <c r="GQ22" s="704"/>
      <c r="GR22" s="704"/>
      <c r="GS22" s="704"/>
      <c r="GT22" s="704"/>
      <c r="GU22" s="704"/>
      <c r="GV22" s="704"/>
      <c r="GW22" s="704"/>
      <c r="GX22" s="704"/>
      <c r="GY22" s="704"/>
      <c r="GZ22" s="704"/>
      <c r="HA22" s="704"/>
      <c r="HB22" s="704"/>
      <c r="HC22" s="704"/>
      <c r="HD22" s="704"/>
      <c r="HE22" s="704"/>
      <c r="HF22" s="704"/>
      <c r="HG22" s="704"/>
      <c r="HH22" s="704"/>
      <c r="HI22" s="704"/>
      <c r="HJ22" s="704"/>
      <c r="HK22" s="704"/>
      <c r="HL22" s="704"/>
      <c r="HM22" s="704"/>
      <c r="HN22" s="704"/>
      <c r="HO22" s="704"/>
      <c r="HP22" s="704"/>
      <c r="HQ22" s="704"/>
      <c r="HR22" s="704"/>
      <c r="HS22" s="878"/>
      <c r="HT22" s="878"/>
      <c r="HU22" s="878"/>
      <c r="HV22" s="878"/>
      <c r="HW22" s="878"/>
      <c r="HX22" s="878"/>
      <c r="HY22" s="878"/>
      <c r="HZ22" s="878"/>
      <c r="IA22" s="878"/>
      <c r="IB22" s="878"/>
      <c r="IC22" s="878"/>
      <c r="ID22" s="878"/>
    </row>
    <row r="23" spans="1:243" s="706" customFormat="1" ht="24.95" customHeight="1" x14ac:dyDescent="0.25">
      <c r="A23" s="691">
        <v>227</v>
      </c>
      <c r="B23" s="693" t="s">
        <v>1111</v>
      </c>
      <c r="C23" s="697">
        <v>245</v>
      </c>
      <c r="D23" s="697">
        <v>616</v>
      </c>
      <c r="E23" s="719">
        <v>10</v>
      </c>
      <c r="F23" s="720" t="s">
        <v>1147</v>
      </c>
      <c r="G23" s="720" t="s">
        <v>1483</v>
      </c>
      <c r="H23" s="767" t="s">
        <v>1127</v>
      </c>
      <c r="I23" s="752" t="s">
        <v>1113</v>
      </c>
      <c r="J23" s="753" t="s">
        <v>1114</v>
      </c>
      <c r="K23" s="753" t="s">
        <v>1115</v>
      </c>
      <c r="L23" s="753" t="s">
        <v>1116</v>
      </c>
      <c r="M23" s="753" t="s">
        <v>1117</v>
      </c>
      <c r="N23" s="753" t="s">
        <v>1118</v>
      </c>
      <c r="O23" s="753" t="s">
        <v>1117</v>
      </c>
      <c r="P23" s="753" t="s">
        <v>1142</v>
      </c>
      <c r="Q23" s="948">
        <v>4</v>
      </c>
      <c r="R23" s="948" t="s">
        <v>1120</v>
      </c>
      <c r="S23" s="755">
        <v>3</v>
      </c>
      <c r="T23" s="763">
        <v>3.3</v>
      </c>
      <c r="U23" s="771">
        <v>41275</v>
      </c>
      <c r="V23" s="772">
        <v>41791</v>
      </c>
      <c r="W23" s="701">
        <v>20</v>
      </c>
      <c r="X23" s="875"/>
      <c r="Y23" s="876">
        <v>41100</v>
      </c>
      <c r="Z23" s="875">
        <f t="shared" si="0"/>
        <v>41100</v>
      </c>
      <c r="AA23" s="691"/>
      <c r="AB23" s="691"/>
      <c r="AC23" s="691"/>
      <c r="AD23" s="691"/>
      <c r="AE23" s="691">
        <v>41100</v>
      </c>
      <c r="AF23" s="691"/>
      <c r="AG23" s="691"/>
      <c r="AH23" s="691"/>
      <c r="AI23" s="691"/>
      <c r="AJ23" s="691"/>
      <c r="AK23" s="691"/>
      <c r="AL23" s="691"/>
      <c r="AM23" s="868">
        <f t="shared" si="1"/>
        <v>41100</v>
      </c>
      <c r="AN23" s="868">
        <f t="shared" si="2"/>
        <v>0</v>
      </c>
      <c r="AO23" s="691"/>
      <c r="AP23" s="868"/>
      <c r="AQ23" s="704"/>
      <c r="AR23" s="704"/>
      <c r="AS23" s="704"/>
      <c r="AT23" s="704"/>
      <c r="AU23" s="704"/>
      <c r="AV23" s="704"/>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4"/>
      <c r="FI23" s="704"/>
      <c r="FJ23" s="704"/>
      <c r="FK23" s="878"/>
      <c r="FL23" s="878"/>
      <c r="FM23" s="878"/>
      <c r="FN23" s="878"/>
      <c r="FO23" s="878"/>
      <c r="FP23" s="878"/>
      <c r="FQ23" s="878"/>
      <c r="FR23" s="878"/>
      <c r="FS23" s="878"/>
      <c r="FT23" s="878"/>
      <c r="FU23" s="878"/>
      <c r="FV23" s="878"/>
      <c r="FW23" s="878"/>
      <c r="FX23" s="878"/>
      <c r="FY23" s="878"/>
      <c r="FZ23" s="878"/>
      <c r="GA23" s="878"/>
      <c r="GB23" s="878"/>
      <c r="GC23" s="878"/>
      <c r="GD23" s="878"/>
      <c r="GE23" s="878"/>
      <c r="GF23" s="878"/>
      <c r="GG23" s="878"/>
      <c r="GH23" s="878"/>
      <c r="GI23" s="878"/>
      <c r="GJ23" s="878"/>
      <c r="GK23" s="878"/>
      <c r="GL23" s="878"/>
      <c r="GM23" s="878"/>
      <c r="GN23" s="878"/>
      <c r="GO23" s="878"/>
      <c r="GP23" s="878"/>
      <c r="GQ23" s="878"/>
      <c r="GR23" s="878"/>
      <c r="GS23" s="878"/>
      <c r="GT23" s="878"/>
      <c r="GU23" s="878"/>
      <c r="GV23" s="878"/>
      <c r="GW23" s="878"/>
      <c r="GX23" s="878"/>
      <c r="GY23" s="878"/>
      <c r="GZ23" s="878"/>
      <c r="HA23" s="878"/>
      <c r="HB23" s="878"/>
      <c r="HC23" s="878"/>
      <c r="HD23" s="878"/>
      <c r="HE23" s="878"/>
      <c r="HF23" s="878"/>
      <c r="HG23" s="878"/>
      <c r="HH23" s="878"/>
      <c r="HI23" s="878"/>
      <c r="HJ23" s="878"/>
      <c r="HK23" s="878"/>
      <c r="HL23" s="878"/>
      <c r="HM23" s="878"/>
      <c r="HN23" s="878"/>
      <c r="HO23" s="878"/>
      <c r="HP23" s="878"/>
      <c r="HQ23" s="878"/>
      <c r="HR23" s="878"/>
      <c r="HS23" s="814"/>
      <c r="HT23" s="814"/>
      <c r="HU23" s="814"/>
      <c r="HV23" s="878"/>
      <c r="HW23" s="878"/>
      <c r="HX23" s="878"/>
      <c r="HY23" s="878"/>
      <c r="HZ23" s="878"/>
      <c r="IA23" s="878"/>
      <c r="IB23" s="878"/>
      <c r="IC23" s="878"/>
      <c r="ID23" s="878"/>
    </row>
    <row r="24" spans="1:243" s="878" customFormat="1" ht="23.1" customHeight="1" x14ac:dyDescent="0.25">
      <c r="A24" s="691">
        <v>280</v>
      </c>
      <c r="B24" s="693" t="s">
        <v>1111</v>
      </c>
      <c r="C24" s="708">
        <v>260</v>
      </c>
      <c r="D24" s="709">
        <v>432</v>
      </c>
      <c r="E24" s="709">
        <v>0</v>
      </c>
      <c r="F24" s="723" t="s">
        <v>1121</v>
      </c>
      <c r="G24" s="715" t="s">
        <v>1132</v>
      </c>
      <c r="H24" s="762" t="s">
        <v>1133</v>
      </c>
      <c r="I24" s="767" t="s">
        <v>1113</v>
      </c>
      <c r="J24" s="753" t="s">
        <v>1114</v>
      </c>
      <c r="K24" s="761" t="s">
        <v>1115</v>
      </c>
      <c r="L24" s="761" t="s">
        <v>1116</v>
      </c>
      <c r="M24" s="761" t="s">
        <v>1117</v>
      </c>
      <c r="N24" s="753" t="s">
        <v>1118</v>
      </c>
      <c r="O24" s="753" t="s">
        <v>1128</v>
      </c>
      <c r="P24" s="753" t="s">
        <v>1134</v>
      </c>
      <c r="Q24" s="1015">
        <v>9</v>
      </c>
      <c r="R24" s="1015">
        <v>9</v>
      </c>
      <c r="S24" s="755">
        <v>2</v>
      </c>
      <c r="T24" s="769">
        <v>2.1</v>
      </c>
      <c r="U24" s="757">
        <v>41456</v>
      </c>
      <c r="V24" s="758">
        <v>41791</v>
      </c>
      <c r="W24" s="874">
        <v>20</v>
      </c>
      <c r="X24" s="875">
        <v>0</v>
      </c>
      <c r="Y24" s="876">
        <v>1200000</v>
      </c>
      <c r="Z24" s="875">
        <f t="shared" si="0"/>
        <v>1200000</v>
      </c>
      <c r="AA24" s="702"/>
      <c r="AB24" s="702">
        <v>130400</v>
      </c>
      <c r="AC24" s="702">
        <v>130400</v>
      </c>
      <c r="AD24" s="702">
        <v>130400</v>
      </c>
      <c r="AE24" s="702">
        <v>130400</v>
      </c>
      <c r="AF24" s="702">
        <v>130400</v>
      </c>
      <c r="AG24" s="702">
        <v>130400</v>
      </c>
      <c r="AH24" s="702">
        <v>130400</v>
      </c>
      <c r="AI24" s="702">
        <v>130400</v>
      </c>
      <c r="AJ24" s="702">
        <v>130400</v>
      </c>
      <c r="AK24" s="702">
        <v>26400</v>
      </c>
      <c r="AL24" s="717"/>
      <c r="AM24" s="868">
        <f t="shared" si="1"/>
        <v>1200000</v>
      </c>
      <c r="AN24" s="868">
        <f t="shared" si="2"/>
        <v>0</v>
      </c>
      <c r="AO24" s="760"/>
      <c r="AP24" s="868"/>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4"/>
      <c r="EE24" s="704"/>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4"/>
      <c r="FK24" s="746"/>
      <c r="FL24" s="704"/>
      <c r="FM24" s="704"/>
      <c r="FN24" s="704"/>
      <c r="FO24" s="704"/>
      <c r="FP24" s="704"/>
      <c r="FQ24" s="704"/>
      <c r="FR24" s="704"/>
      <c r="FS24" s="704"/>
      <c r="FT24" s="704"/>
      <c r="FU24" s="704"/>
      <c r="FV24" s="704"/>
      <c r="FW24" s="704"/>
      <c r="FX24" s="704"/>
      <c r="FY24" s="704"/>
      <c r="FZ24" s="704"/>
      <c r="GA24" s="704"/>
      <c r="GB24" s="704"/>
      <c r="GC24" s="704"/>
      <c r="GD24" s="704"/>
      <c r="GE24" s="704"/>
      <c r="GF24" s="704"/>
      <c r="GG24" s="704"/>
      <c r="GH24" s="704"/>
      <c r="GI24" s="704"/>
      <c r="GJ24" s="704"/>
      <c r="GK24" s="704"/>
      <c r="GL24" s="704"/>
      <c r="GM24" s="706"/>
      <c r="GN24" s="706"/>
      <c r="GO24" s="706"/>
      <c r="GP24" s="706"/>
      <c r="GQ24" s="706"/>
      <c r="GR24" s="706"/>
      <c r="GS24" s="706"/>
      <c r="GT24" s="706"/>
      <c r="GU24" s="706"/>
      <c r="GV24" s="704"/>
      <c r="GW24" s="704"/>
      <c r="GX24" s="704"/>
      <c r="GY24" s="704"/>
      <c r="GZ24" s="704"/>
      <c r="HA24" s="704"/>
      <c r="HB24" s="704"/>
      <c r="HC24" s="704"/>
      <c r="HD24" s="704"/>
      <c r="HE24" s="704"/>
      <c r="HF24" s="704"/>
      <c r="HG24" s="704"/>
      <c r="HH24" s="704"/>
      <c r="HI24" s="704"/>
      <c r="HJ24" s="704"/>
      <c r="HK24" s="704"/>
      <c r="HL24" s="704"/>
      <c r="HM24" s="704"/>
      <c r="HN24" s="704"/>
      <c r="HO24" s="704"/>
      <c r="HP24" s="704"/>
      <c r="HQ24" s="706"/>
      <c r="HR24" s="706"/>
      <c r="IE24" s="706"/>
      <c r="IF24" s="706"/>
      <c r="IG24" s="706"/>
      <c r="IH24" s="706"/>
      <c r="II24" s="706"/>
    </row>
    <row r="25" spans="1:243" s="706" customFormat="1" ht="24.95" customHeight="1" x14ac:dyDescent="0.25">
      <c r="A25" s="691">
        <v>281</v>
      </c>
      <c r="B25" s="693" t="s">
        <v>1111</v>
      </c>
      <c r="C25" s="696">
        <v>260</v>
      </c>
      <c r="D25" s="697">
        <v>632</v>
      </c>
      <c r="E25" s="707">
        <v>4</v>
      </c>
      <c r="F25" s="723" t="s">
        <v>1121</v>
      </c>
      <c r="G25" s="715" t="s">
        <v>1132</v>
      </c>
      <c r="H25" s="767" t="s">
        <v>1127</v>
      </c>
      <c r="I25" s="752" t="s">
        <v>1113</v>
      </c>
      <c r="J25" s="761" t="s">
        <v>1114</v>
      </c>
      <c r="K25" s="753" t="s">
        <v>1115</v>
      </c>
      <c r="L25" s="753" t="s">
        <v>1116</v>
      </c>
      <c r="M25" s="753" t="s">
        <v>1117</v>
      </c>
      <c r="N25" s="753" t="s">
        <v>1118</v>
      </c>
      <c r="O25" s="753" t="s">
        <v>1128</v>
      </c>
      <c r="P25" s="753" t="s">
        <v>1134</v>
      </c>
      <c r="Q25" s="762">
        <v>9</v>
      </c>
      <c r="R25" s="762">
        <v>9</v>
      </c>
      <c r="S25" s="755">
        <v>2</v>
      </c>
      <c r="T25" s="769">
        <v>2.1</v>
      </c>
      <c r="U25" s="771">
        <v>41091</v>
      </c>
      <c r="V25" s="772">
        <v>41426</v>
      </c>
      <c r="W25" s="701">
        <v>20</v>
      </c>
      <c r="X25" s="875"/>
      <c r="Y25" s="876">
        <v>21600</v>
      </c>
      <c r="Z25" s="875">
        <f t="shared" si="0"/>
        <v>21600</v>
      </c>
      <c r="AA25" s="717"/>
      <c r="AB25" s="717"/>
      <c r="AC25" s="717">
        <v>21600</v>
      </c>
      <c r="AD25" s="717"/>
      <c r="AE25" s="717"/>
      <c r="AF25" s="717"/>
      <c r="AG25" s="717"/>
      <c r="AH25" s="717"/>
      <c r="AI25" s="717"/>
      <c r="AJ25" s="717"/>
      <c r="AK25" s="717"/>
      <c r="AL25" s="717"/>
      <c r="AM25" s="868">
        <f t="shared" si="1"/>
        <v>21600</v>
      </c>
      <c r="AN25" s="868">
        <f t="shared" si="2"/>
        <v>0</v>
      </c>
      <c r="AO25" s="717"/>
      <c r="AP25" s="868"/>
      <c r="ED25" s="704"/>
      <c r="EE25" s="704"/>
      <c r="FK25" s="878"/>
      <c r="FL25" s="878"/>
      <c r="FM25" s="878"/>
      <c r="FN25" s="878"/>
      <c r="FO25" s="878"/>
      <c r="FP25" s="878"/>
      <c r="FQ25" s="878"/>
      <c r="FR25" s="878"/>
      <c r="FS25" s="878"/>
      <c r="FT25" s="878"/>
      <c r="FU25" s="878"/>
      <c r="FV25" s="878"/>
      <c r="FW25" s="878"/>
      <c r="FX25" s="878"/>
      <c r="FY25" s="878"/>
      <c r="FZ25" s="878"/>
      <c r="GA25" s="878"/>
      <c r="GB25" s="878"/>
      <c r="GC25" s="878"/>
      <c r="GD25" s="878"/>
      <c r="GE25" s="878"/>
      <c r="GF25" s="878"/>
      <c r="GG25" s="878"/>
      <c r="GH25" s="878"/>
      <c r="GI25" s="878"/>
      <c r="GJ25" s="878"/>
      <c r="GK25" s="878"/>
      <c r="GL25" s="878"/>
      <c r="GM25" s="878"/>
      <c r="GN25" s="878"/>
      <c r="GO25" s="878"/>
      <c r="GP25" s="878"/>
      <c r="GQ25" s="878"/>
      <c r="GR25" s="878"/>
      <c r="GS25" s="878"/>
      <c r="GT25" s="878"/>
      <c r="GU25" s="878"/>
      <c r="GV25" s="878"/>
      <c r="GW25" s="878"/>
      <c r="GX25" s="878"/>
      <c r="GY25" s="878"/>
      <c r="GZ25" s="878"/>
      <c r="HA25" s="878"/>
      <c r="HB25" s="878"/>
      <c r="HC25" s="878"/>
      <c r="HD25" s="878"/>
      <c r="HE25" s="878"/>
      <c r="HF25" s="878"/>
      <c r="HG25" s="878"/>
      <c r="HH25" s="878"/>
      <c r="HI25" s="878"/>
      <c r="HJ25" s="878"/>
      <c r="HK25" s="878"/>
      <c r="HL25" s="878"/>
      <c r="HM25" s="878"/>
      <c r="HN25" s="878"/>
      <c r="HO25" s="878"/>
      <c r="HP25" s="878"/>
      <c r="HQ25" s="878"/>
      <c r="HR25" s="878"/>
      <c r="HS25" s="878"/>
      <c r="HT25" s="878"/>
      <c r="HU25" s="878"/>
      <c r="ID25" s="878"/>
    </row>
    <row r="26" spans="1:243" s="706" customFormat="1" ht="24.95" customHeight="1" x14ac:dyDescent="0.25">
      <c r="A26" s="691">
        <v>348</v>
      </c>
      <c r="B26" s="693" t="s">
        <v>1111</v>
      </c>
      <c r="C26" s="697">
        <v>282</v>
      </c>
      <c r="D26" s="697">
        <v>536</v>
      </c>
      <c r="E26" s="698">
        <v>35</v>
      </c>
      <c r="F26" s="720" t="s">
        <v>1123</v>
      </c>
      <c r="G26" s="720" t="s">
        <v>1485</v>
      </c>
      <c r="H26" s="767" t="s">
        <v>1112</v>
      </c>
      <c r="I26" s="752" t="s">
        <v>1113</v>
      </c>
      <c r="J26" s="764" t="s">
        <v>1114</v>
      </c>
      <c r="K26" s="761" t="s">
        <v>1151</v>
      </c>
      <c r="L26" s="761" t="s">
        <v>1124</v>
      </c>
      <c r="M26" s="753" t="s">
        <v>1117</v>
      </c>
      <c r="N26" s="753" t="s">
        <v>1118</v>
      </c>
      <c r="O26" s="753" t="s">
        <v>1153</v>
      </c>
      <c r="P26" s="753" t="s">
        <v>1153</v>
      </c>
      <c r="Q26" s="866" t="s">
        <v>1120</v>
      </c>
      <c r="R26" s="866" t="s">
        <v>1120</v>
      </c>
      <c r="S26" s="755">
        <v>4</v>
      </c>
      <c r="T26" s="763">
        <v>4.3</v>
      </c>
      <c r="U26" s="771">
        <v>41091</v>
      </c>
      <c r="V26" s="772">
        <v>41426</v>
      </c>
      <c r="W26" s="874">
        <v>5</v>
      </c>
      <c r="X26" s="875"/>
      <c r="Y26" s="876">
        <v>12100</v>
      </c>
      <c r="Z26" s="875">
        <f t="shared" si="0"/>
        <v>12100</v>
      </c>
      <c r="AA26" s="691">
        <v>3700</v>
      </c>
      <c r="AB26" s="691">
        <v>8400</v>
      </c>
      <c r="AC26" s="691"/>
      <c r="AD26" s="691"/>
      <c r="AE26" s="691"/>
      <c r="AF26" s="691"/>
      <c r="AG26" s="691"/>
      <c r="AH26" s="691"/>
      <c r="AI26" s="691"/>
      <c r="AJ26" s="691"/>
      <c r="AK26" s="691"/>
      <c r="AL26" s="691"/>
      <c r="AM26" s="868">
        <f t="shared" si="1"/>
        <v>12100</v>
      </c>
      <c r="AN26" s="868">
        <f t="shared" si="2"/>
        <v>0</v>
      </c>
      <c r="AO26" s="691"/>
      <c r="AP26" s="868"/>
      <c r="AQ26" s="704"/>
      <c r="AR26" s="704"/>
      <c r="AS26" s="704"/>
      <c r="AT26" s="704"/>
      <c r="AU26" s="704"/>
      <c r="AV26" s="704"/>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c r="CN26" s="704"/>
      <c r="CO26" s="704"/>
      <c r="CP26" s="704"/>
      <c r="CQ26" s="704"/>
      <c r="CR26" s="704"/>
      <c r="CS26" s="704"/>
      <c r="CT26" s="704"/>
      <c r="CU26" s="704"/>
      <c r="CV26" s="704"/>
      <c r="CW26" s="704"/>
      <c r="CX26" s="704"/>
      <c r="CY26" s="704"/>
      <c r="CZ26" s="704"/>
      <c r="DA26" s="704"/>
      <c r="DB26" s="704"/>
      <c r="DC26" s="704"/>
      <c r="DD26" s="704"/>
      <c r="DE26" s="704"/>
      <c r="DF26" s="704"/>
      <c r="DG26" s="704"/>
      <c r="DH26" s="704"/>
      <c r="DI26" s="704"/>
      <c r="DJ26" s="704"/>
      <c r="DK26" s="704"/>
      <c r="DL26" s="704"/>
      <c r="DM26" s="704"/>
      <c r="DN26" s="704"/>
      <c r="DO26" s="704"/>
      <c r="DP26" s="704"/>
      <c r="DQ26" s="704"/>
      <c r="DR26" s="704"/>
      <c r="DS26" s="704"/>
      <c r="DT26" s="704"/>
      <c r="DU26" s="704"/>
      <c r="DV26" s="704"/>
      <c r="DW26" s="704"/>
      <c r="DX26" s="704"/>
      <c r="DY26" s="704"/>
      <c r="DZ26" s="704"/>
      <c r="EA26" s="704"/>
      <c r="EB26" s="704"/>
      <c r="FJ26" s="704"/>
      <c r="HS26" s="878"/>
      <c r="HT26" s="878"/>
      <c r="HU26" s="878"/>
    </row>
    <row r="27" spans="1:243" s="706" customFormat="1" ht="24.95" customHeight="1" thickBot="1" x14ac:dyDescent="0.3">
      <c r="A27" s="691">
        <v>365</v>
      </c>
      <c r="B27" s="693" t="s">
        <v>1111</v>
      </c>
      <c r="C27" s="697">
        <v>282</v>
      </c>
      <c r="D27" s="697">
        <v>636</v>
      </c>
      <c r="E27" s="698">
        <v>20</v>
      </c>
      <c r="F27" s="720" t="s">
        <v>1123</v>
      </c>
      <c r="G27" s="720" t="s">
        <v>1485</v>
      </c>
      <c r="H27" s="767" t="s">
        <v>1127</v>
      </c>
      <c r="I27" s="752" t="s">
        <v>1113</v>
      </c>
      <c r="J27" s="764" t="s">
        <v>1114</v>
      </c>
      <c r="K27" s="761" t="s">
        <v>1151</v>
      </c>
      <c r="L27" s="761" t="s">
        <v>1124</v>
      </c>
      <c r="M27" s="753" t="s">
        <v>1117</v>
      </c>
      <c r="N27" s="753" t="s">
        <v>1118</v>
      </c>
      <c r="O27" s="753" t="s">
        <v>1153</v>
      </c>
      <c r="P27" s="753" t="s">
        <v>1153</v>
      </c>
      <c r="Q27" s="866" t="s">
        <v>1120</v>
      </c>
      <c r="R27" s="866" t="s">
        <v>1120</v>
      </c>
      <c r="S27" s="755">
        <v>4</v>
      </c>
      <c r="T27" s="763">
        <v>4.3</v>
      </c>
      <c r="U27" s="771">
        <v>41091</v>
      </c>
      <c r="V27" s="772">
        <v>41426</v>
      </c>
      <c r="W27" s="874">
        <v>5</v>
      </c>
      <c r="X27" s="875"/>
      <c r="Y27" s="876">
        <v>7800</v>
      </c>
      <c r="Z27" s="875">
        <f t="shared" si="0"/>
        <v>7800</v>
      </c>
      <c r="AA27" s="691">
        <v>900</v>
      </c>
      <c r="AB27" s="691"/>
      <c r="AC27" s="691"/>
      <c r="AD27" s="702">
        <v>6900</v>
      </c>
      <c r="AE27" s="691"/>
      <c r="AF27" s="691"/>
      <c r="AG27" s="691"/>
      <c r="AH27" s="691"/>
      <c r="AI27" s="691"/>
      <c r="AJ27" s="691"/>
      <c r="AK27" s="691"/>
      <c r="AL27" s="691"/>
      <c r="AM27" s="868">
        <f t="shared" si="1"/>
        <v>7800</v>
      </c>
      <c r="AN27" s="868">
        <f t="shared" si="2"/>
        <v>0</v>
      </c>
      <c r="AO27" s="691"/>
      <c r="AP27" s="868"/>
      <c r="AQ27" s="704"/>
      <c r="AR27" s="704"/>
      <c r="AS27" s="704"/>
      <c r="AT27" s="704"/>
      <c r="AU27" s="704"/>
      <c r="AV27" s="704"/>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4"/>
      <c r="CQ27" s="704"/>
      <c r="CR27" s="704"/>
      <c r="CS27" s="704"/>
      <c r="CT27" s="704"/>
      <c r="CU27" s="704"/>
      <c r="CV27" s="704"/>
      <c r="CW27" s="704"/>
      <c r="CX27" s="704"/>
      <c r="CY27" s="704"/>
      <c r="CZ27" s="704"/>
      <c r="DA27" s="704"/>
      <c r="DB27" s="704"/>
      <c r="DC27" s="704"/>
      <c r="DD27" s="704"/>
      <c r="DE27" s="704"/>
      <c r="DF27" s="704"/>
      <c r="DG27" s="704"/>
      <c r="DH27" s="704"/>
      <c r="DI27" s="704"/>
      <c r="DJ27" s="704"/>
      <c r="DK27" s="704"/>
      <c r="DL27" s="704"/>
      <c r="DM27" s="704"/>
      <c r="DN27" s="704"/>
      <c r="DO27" s="704"/>
      <c r="DP27" s="704"/>
      <c r="DQ27" s="704"/>
      <c r="DR27" s="704"/>
      <c r="DS27" s="704"/>
      <c r="DT27" s="704"/>
      <c r="DU27" s="704"/>
      <c r="DV27" s="704"/>
      <c r="DW27" s="704"/>
      <c r="DX27" s="704"/>
      <c r="DY27" s="704"/>
      <c r="DZ27" s="704"/>
      <c r="EA27" s="704"/>
      <c r="EB27" s="704"/>
      <c r="EC27" s="704"/>
      <c r="ED27" s="704"/>
      <c r="EE27" s="704"/>
      <c r="EF27" s="704"/>
      <c r="EG27" s="704"/>
      <c r="EH27" s="704"/>
      <c r="EI27" s="704"/>
      <c r="EJ27" s="704"/>
      <c r="EK27" s="704"/>
      <c r="EL27" s="704"/>
      <c r="EM27" s="704"/>
      <c r="EN27" s="704"/>
      <c r="EO27" s="704"/>
      <c r="EP27" s="704"/>
      <c r="EQ27" s="704"/>
      <c r="ER27" s="704"/>
      <c r="ES27" s="704"/>
      <c r="ET27" s="704"/>
      <c r="EU27" s="704"/>
      <c r="EV27" s="704"/>
      <c r="EW27" s="704"/>
      <c r="EX27" s="704"/>
      <c r="EY27" s="704"/>
      <c r="EZ27" s="704"/>
      <c r="FA27" s="704"/>
      <c r="FB27" s="704"/>
      <c r="FC27" s="704"/>
      <c r="FD27" s="704"/>
      <c r="FE27" s="704"/>
      <c r="FF27" s="704"/>
      <c r="FG27" s="704"/>
      <c r="FH27" s="704"/>
      <c r="FJ27" s="704"/>
    </row>
    <row r="28" spans="1:243" s="814" customFormat="1" ht="24.95" customHeight="1" thickBot="1" x14ac:dyDescent="0.25">
      <c r="A28" s="795"/>
      <c r="B28" s="796"/>
      <c r="C28" s="797"/>
      <c r="D28" s="798"/>
      <c r="E28" s="799"/>
      <c r="F28" s="800"/>
      <c r="G28" s="801"/>
      <c r="H28" s="800"/>
      <c r="I28" s="800"/>
      <c r="J28" s="802"/>
      <c r="K28" s="803"/>
      <c r="L28" s="804"/>
      <c r="M28" s="805"/>
      <c r="N28" s="806"/>
      <c r="O28" s="807"/>
      <c r="P28" s="807"/>
      <c r="Q28" s="804"/>
      <c r="R28" s="1016"/>
      <c r="S28" s="806"/>
      <c r="T28" s="806"/>
      <c r="U28" s="808"/>
      <c r="V28" s="808"/>
      <c r="W28" s="809"/>
      <c r="X28" s="819">
        <f>SUM(X3:X27)</f>
        <v>12198500</v>
      </c>
      <c r="Y28" s="819">
        <f>SUM(Y3:Y27)</f>
        <v>7071500</v>
      </c>
      <c r="Z28" s="819">
        <f>SUM(Z3:Z27)</f>
        <v>19270000</v>
      </c>
      <c r="AA28" s="819">
        <f t="shared" ref="AA28:AN28" si="4">SUM(AA16:AA27)</f>
        <v>4600</v>
      </c>
      <c r="AB28" s="819">
        <f t="shared" si="4"/>
        <v>138800</v>
      </c>
      <c r="AC28" s="819">
        <f t="shared" si="4"/>
        <v>202000</v>
      </c>
      <c r="AD28" s="819">
        <f t="shared" si="4"/>
        <v>338400</v>
      </c>
      <c r="AE28" s="819">
        <f t="shared" si="4"/>
        <v>271500</v>
      </c>
      <c r="AF28" s="819">
        <f t="shared" si="4"/>
        <v>230400</v>
      </c>
      <c r="AG28" s="819">
        <f t="shared" si="4"/>
        <v>280400</v>
      </c>
      <c r="AH28" s="819">
        <f t="shared" si="4"/>
        <v>280400</v>
      </c>
      <c r="AI28" s="819">
        <f t="shared" si="4"/>
        <v>330400</v>
      </c>
      <c r="AJ28" s="819">
        <f t="shared" si="4"/>
        <v>130400</v>
      </c>
      <c r="AK28" s="819">
        <f t="shared" si="4"/>
        <v>26400</v>
      </c>
      <c r="AL28" s="819">
        <f t="shared" si="4"/>
        <v>0</v>
      </c>
      <c r="AM28" s="819">
        <f t="shared" si="4"/>
        <v>2233700</v>
      </c>
      <c r="AN28" s="819">
        <f t="shared" si="4"/>
        <v>0</v>
      </c>
      <c r="AO28" s="819">
        <f>SUM(AO3:AO27)</f>
        <v>228000</v>
      </c>
      <c r="AP28" s="819">
        <f>SUM(AP3:AP27)</f>
        <v>208000</v>
      </c>
      <c r="AQ28" s="813"/>
      <c r="AR28" s="813"/>
      <c r="AS28" s="813"/>
      <c r="AT28" s="813"/>
      <c r="AU28" s="813"/>
      <c r="AV28" s="813"/>
      <c r="AW28" s="813"/>
      <c r="AX28" s="813"/>
      <c r="AY28" s="813"/>
      <c r="AZ28" s="813"/>
      <c r="BA28" s="813"/>
      <c r="BB28" s="813"/>
      <c r="BC28" s="813"/>
      <c r="BD28" s="813"/>
      <c r="BE28" s="813"/>
      <c r="BF28" s="813"/>
      <c r="BG28" s="813"/>
      <c r="BH28" s="813"/>
      <c r="BI28" s="813"/>
      <c r="BJ28" s="813"/>
      <c r="BK28" s="813"/>
      <c r="BL28" s="813"/>
      <c r="BM28" s="813"/>
      <c r="BN28" s="813"/>
      <c r="BO28" s="813"/>
      <c r="BP28" s="813"/>
      <c r="BQ28" s="813"/>
      <c r="BR28" s="813"/>
      <c r="BS28" s="813"/>
      <c r="BT28" s="813"/>
      <c r="BU28" s="813"/>
      <c r="BV28" s="813"/>
      <c r="BW28" s="813"/>
      <c r="BX28" s="813"/>
      <c r="BY28" s="813"/>
      <c r="BZ28" s="813"/>
      <c r="CA28" s="813"/>
      <c r="CB28" s="813"/>
      <c r="CC28" s="813"/>
      <c r="CD28" s="813"/>
      <c r="CE28" s="813"/>
      <c r="CF28" s="813"/>
      <c r="CG28" s="813"/>
      <c r="CH28" s="813"/>
      <c r="CI28" s="813"/>
      <c r="CJ28" s="813"/>
      <c r="CK28" s="813"/>
      <c r="CL28" s="813"/>
      <c r="CM28" s="813"/>
      <c r="CN28" s="813"/>
      <c r="CO28" s="813"/>
      <c r="CP28" s="813"/>
      <c r="CQ28" s="813"/>
      <c r="CR28" s="813"/>
      <c r="CS28" s="813"/>
      <c r="CT28" s="813"/>
      <c r="CU28" s="813"/>
      <c r="CV28" s="813"/>
      <c r="CW28" s="813"/>
      <c r="CX28" s="813"/>
      <c r="CY28" s="813"/>
      <c r="CZ28" s="813"/>
      <c r="DA28" s="813"/>
      <c r="DB28" s="813"/>
      <c r="DC28" s="813"/>
      <c r="DD28" s="813"/>
      <c r="DE28" s="813"/>
      <c r="DF28" s="813"/>
      <c r="DG28" s="813"/>
      <c r="DH28" s="813"/>
      <c r="DI28" s="813"/>
      <c r="DJ28" s="813"/>
      <c r="DK28" s="813"/>
      <c r="DL28" s="813"/>
      <c r="DM28" s="813"/>
      <c r="DN28" s="813"/>
      <c r="DO28" s="813"/>
      <c r="DP28" s="813"/>
      <c r="DQ28" s="813"/>
      <c r="DR28" s="813"/>
      <c r="DS28" s="813"/>
      <c r="DT28" s="813"/>
      <c r="DU28" s="813"/>
      <c r="DV28" s="813"/>
      <c r="DW28" s="813"/>
      <c r="DX28" s="813"/>
      <c r="DY28" s="813"/>
      <c r="DZ28" s="813"/>
      <c r="EA28" s="813"/>
      <c r="EB28" s="813"/>
      <c r="EC28" s="813"/>
      <c r="ED28" s="813"/>
      <c r="EE28" s="813"/>
      <c r="EF28" s="813"/>
      <c r="EG28" s="813"/>
      <c r="EH28" s="813"/>
      <c r="EI28" s="813"/>
      <c r="EJ28" s="813"/>
      <c r="EK28" s="813"/>
      <c r="EL28" s="813"/>
      <c r="EM28" s="813"/>
      <c r="EN28" s="813"/>
      <c r="EO28" s="813"/>
      <c r="EP28" s="813"/>
      <c r="EQ28" s="813"/>
      <c r="ER28" s="813"/>
      <c r="ES28" s="813"/>
      <c r="ET28" s="813"/>
      <c r="EW28" s="813"/>
      <c r="EX28" s="813"/>
      <c r="EY28" s="813"/>
      <c r="EZ28" s="813"/>
      <c r="FA28" s="813"/>
      <c r="FB28" s="813"/>
      <c r="FC28" s="813"/>
      <c r="FD28" s="813"/>
      <c r="FE28" s="813"/>
      <c r="FF28" s="813"/>
      <c r="FG28" s="813"/>
      <c r="FH28" s="813"/>
      <c r="FI28" s="813"/>
      <c r="FJ28" s="813"/>
      <c r="FK28" s="813"/>
      <c r="FL28" s="813"/>
      <c r="FM28" s="813"/>
      <c r="FN28" s="813"/>
      <c r="FO28" s="813"/>
      <c r="FP28" s="813"/>
      <c r="FQ28" s="813"/>
      <c r="FR28" s="813"/>
      <c r="FS28" s="813"/>
      <c r="FT28" s="813"/>
      <c r="FU28" s="813"/>
      <c r="FV28" s="813"/>
      <c r="FW28" s="813"/>
      <c r="FX28" s="813"/>
      <c r="FY28" s="813"/>
      <c r="FZ28" s="813"/>
      <c r="GB28" s="815"/>
      <c r="HD28" s="813"/>
      <c r="HE28" s="813"/>
      <c r="HF28" s="813"/>
      <c r="HG28" s="813"/>
      <c r="HH28" s="813"/>
      <c r="HI28" s="813"/>
      <c r="HJ28" s="813"/>
      <c r="HK28" s="813"/>
      <c r="HL28" s="813"/>
      <c r="IH28" s="813"/>
      <c r="II28" s="813"/>
    </row>
    <row r="29" spans="1:243" s="814" customFormat="1" ht="9.75" customHeight="1" x14ac:dyDescent="0.2">
      <c r="A29" s="795"/>
      <c r="B29" s="796"/>
      <c r="C29" s="797"/>
      <c r="D29" s="798"/>
      <c r="E29" s="799"/>
      <c r="F29" s="800"/>
      <c r="G29" s="801"/>
      <c r="H29" s="800"/>
      <c r="I29" s="800"/>
      <c r="J29" s="802"/>
      <c r="K29" s="803"/>
      <c r="L29" s="804"/>
      <c r="M29" s="805"/>
      <c r="N29" s="806"/>
      <c r="O29" s="807"/>
      <c r="P29" s="807"/>
      <c r="Q29" s="804"/>
      <c r="R29" s="1016"/>
      <c r="S29" s="806"/>
      <c r="T29" s="806"/>
      <c r="U29" s="808"/>
      <c r="V29" s="808"/>
      <c r="W29" s="809"/>
      <c r="X29" s="810"/>
      <c r="Y29" s="811"/>
      <c r="Z29" s="812"/>
      <c r="AA29" s="816"/>
      <c r="AB29" s="820"/>
      <c r="AC29" s="820"/>
      <c r="AD29" s="820"/>
      <c r="AE29" s="820"/>
      <c r="AF29" s="820"/>
      <c r="AG29" s="820"/>
      <c r="AH29" s="820"/>
      <c r="AI29" s="820"/>
      <c r="AJ29" s="820"/>
      <c r="AK29" s="820"/>
      <c r="AL29" s="820"/>
      <c r="AM29" s="820"/>
      <c r="AN29" s="820"/>
      <c r="AO29" s="820"/>
      <c r="AP29" s="1004"/>
      <c r="AQ29" s="813"/>
      <c r="AR29" s="813"/>
      <c r="AS29" s="813"/>
      <c r="AT29" s="813"/>
      <c r="AU29" s="813"/>
      <c r="AV29" s="813"/>
      <c r="AW29" s="813"/>
      <c r="AX29" s="813"/>
      <c r="AY29" s="813"/>
      <c r="AZ29" s="813"/>
      <c r="BA29" s="813"/>
      <c r="BB29" s="813"/>
      <c r="BC29" s="813"/>
      <c r="BD29" s="813"/>
      <c r="BE29" s="813"/>
      <c r="BF29" s="813"/>
      <c r="BG29" s="813"/>
      <c r="BH29" s="813"/>
      <c r="BI29" s="813"/>
      <c r="BJ29" s="813"/>
      <c r="BK29" s="813"/>
      <c r="BL29" s="813"/>
      <c r="BM29" s="813"/>
      <c r="BN29" s="813"/>
      <c r="BO29" s="813"/>
      <c r="BP29" s="813"/>
      <c r="BQ29" s="813"/>
      <c r="BR29" s="813"/>
      <c r="BS29" s="813"/>
      <c r="BT29" s="813"/>
      <c r="BU29" s="813"/>
      <c r="BV29" s="813"/>
      <c r="BW29" s="813"/>
      <c r="BX29" s="813"/>
      <c r="BY29" s="813"/>
      <c r="BZ29" s="813"/>
      <c r="CA29" s="813"/>
      <c r="CB29" s="813"/>
      <c r="CC29" s="813"/>
      <c r="CD29" s="813"/>
      <c r="CE29" s="813"/>
      <c r="CF29" s="813"/>
      <c r="CG29" s="813"/>
      <c r="CH29" s="813"/>
      <c r="CI29" s="813"/>
      <c r="CJ29" s="813"/>
      <c r="CK29" s="813"/>
      <c r="CL29" s="813"/>
      <c r="CM29" s="813"/>
      <c r="CN29" s="813"/>
      <c r="CO29" s="813"/>
      <c r="CP29" s="813"/>
      <c r="CQ29" s="813"/>
      <c r="CR29" s="813"/>
      <c r="CS29" s="813"/>
      <c r="CT29" s="813"/>
      <c r="CU29" s="813"/>
      <c r="CV29" s="813"/>
      <c r="CW29" s="813"/>
      <c r="CX29" s="813"/>
      <c r="CY29" s="813"/>
      <c r="CZ29" s="813"/>
      <c r="DA29" s="813"/>
      <c r="DB29" s="813"/>
      <c r="DC29" s="813"/>
      <c r="DD29" s="813"/>
      <c r="DE29" s="813"/>
      <c r="DF29" s="813"/>
      <c r="DG29" s="813"/>
      <c r="DH29" s="813"/>
      <c r="DI29" s="813"/>
      <c r="DJ29" s="813"/>
      <c r="DK29" s="813"/>
      <c r="DL29" s="813"/>
      <c r="DM29" s="813"/>
      <c r="DN29" s="813"/>
      <c r="DO29" s="813"/>
      <c r="DP29" s="813"/>
      <c r="DQ29" s="813"/>
      <c r="DR29" s="813"/>
      <c r="DS29" s="813"/>
      <c r="DT29" s="813"/>
      <c r="DU29" s="813"/>
      <c r="DV29" s="813"/>
      <c r="DW29" s="813"/>
      <c r="DX29" s="813"/>
      <c r="DY29" s="813"/>
      <c r="DZ29" s="813"/>
      <c r="EA29" s="813"/>
      <c r="EB29" s="813"/>
      <c r="EC29" s="813"/>
      <c r="ED29" s="813"/>
      <c r="EE29" s="813"/>
      <c r="EF29" s="813"/>
      <c r="EG29" s="813"/>
      <c r="EH29" s="813"/>
      <c r="EI29" s="813"/>
      <c r="EJ29" s="813"/>
      <c r="EK29" s="813"/>
      <c r="EL29" s="813"/>
      <c r="EM29" s="813"/>
      <c r="EN29" s="813"/>
      <c r="EO29" s="813"/>
      <c r="EP29" s="813"/>
      <c r="EQ29" s="813"/>
      <c r="ER29" s="813"/>
      <c r="ES29" s="813"/>
      <c r="ET29" s="813"/>
      <c r="EW29" s="813"/>
      <c r="EX29" s="813"/>
      <c r="EY29" s="813"/>
      <c r="EZ29" s="813"/>
      <c r="FA29" s="813"/>
      <c r="FB29" s="813"/>
      <c r="FC29" s="813"/>
      <c r="FD29" s="813"/>
      <c r="FE29" s="813"/>
      <c r="FF29" s="813"/>
      <c r="FG29" s="813"/>
      <c r="FH29" s="813"/>
      <c r="FI29" s="813"/>
      <c r="FJ29" s="813"/>
      <c r="FK29" s="813"/>
      <c r="FL29" s="813"/>
      <c r="FM29" s="813"/>
      <c r="FN29" s="813"/>
      <c r="FO29" s="813"/>
      <c r="FP29" s="813"/>
      <c r="FQ29" s="813"/>
      <c r="FR29" s="813"/>
      <c r="FS29" s="813"/>
      <c r="FT29" s="813"/>
      <c r="FU29" s="813"/>
      <c r="FV29" s="813"/>
      <c r="FW29" s="813"/>
      <c r="FX29" s="813"/>
      <c r="FY29" s="813"/>
      <c r="FZ29" s="813"/>
      <c r="GB29" s="815"/>
      <c r="HD29" s="813"/>
      <c r="HE29" s="813"/>
      <c r="HF29" s="813"/>
      <c r="HG29" s="813"/>
      <c r="HH29" s="813"/>
      <c r="HI29" s="813"/>
      <c r="HJ29" s="813"/>
      <c r="HK29" s="813"/>
      <c r="HL29" s="813"/>
      <c r="IH29" s="813"/>
      <c r="II29" s="813"/>
    </row>
    <row r="30" spans="1:243" s="828" customFormat="1" ht="24.95" customHeight="1" x14ac:dyDescent="0.25">
      <c r="A30" s="1175" t="s">
        <v>1432</v>
      </c>
      <c r="B30" s="1176"/>
      <c r="C30" s="1176"/>
      <c r="D30" s="1176"/>
      <c r="E30" s="1176"/>
      <c r="F30" s="1176"/>
      <c r="G30" s="1176"/>
      <c r="H30" s="1176"/>
      <c r="I30" s="1176"/>
      <c r="J30" s="1176"/>
      <c r="K30" s="1176"/>
      <c r="L30" s="1176"/>
      <c r="M30" s="1176"/>
      <c r="N30" s="1176"/>
      <c r="O30" s="1176"/>
      <c r="P30" s="1176"/>
      <c r="Q30" s="1013"/>
      <c r="R30" s="1013"/>
      <c r="S30" s="1007"/>
      <c r="T30" s="1008"/>
      <c r="U30" s="821"/>
      <c r="V30" s="822"/>
      <c r="W30" s="823"/>
      <c r="X30" s="822"/>
      <c r="Y30" s="824"/>
      <c r="Z30" s="824"/>
      <c r="AA30" s="825"/>
      <c r="AB30" s="826"/>
      <c r="AC30" s="827"/>
      <c r="AD30" s="826"/>
      <c r="AE30" s="826"/>
      <c r="AF30" s="826"/>
      <c r="AG30" s="826"/>
      <c r="AH30" s="826"/>
      <c r="AI30" s="826"/>
      <c r="AJ30" s="826"/>
      <c r="AK30" s="826"/>
      <c r="AL30" s="826"/>
      <c r="AM30" s="826"/>
      <c r="AN30" s="826"/>
      <c r="AO30" s="826"/>
      <c r="AP30" s="1005"/>
    </row>
    <row r="31" spans="1:243" s="828" customFormat="1" ht="24.95" customHeight="1" x14ac:dyDescent="0.25">
      <c r="A31" s="1175" t="s">
        <v>1433</v>
      </c>
      <c r="B31" s="1176"/>
      <c r="C31" s="1176"/>
      <c r="D31" s="1176"/>
      <c r="E31" s="1176"/>
      <c r="F31" s="1176"/>
      <c r="G31" s="1176"/>
      <c r="H31" s="1176"/>
      <c r="I31" s="1007"/>
      <c r="J31" s="1007"/>
      <c r="K31" s="1007"/>
      <c r="L31" s="1007"/>
      <c r="M31" s="1007"/>
      <c r="N31" s="1007"/>
      <c r="O31" s="1007"/>
      <c r="P31" s="1007"/>
      <c r="Q31" s="1017"/>
      <c r="R31" s="1017"/>
      <c r="S31" s="870"/>
      <c r="T31" s="871"/>
      <c r="U31" s="821"/>
      <c r="V31" s="822"/>
      <c r="W31" s="823"/>
      <c r="X31" s="822"/>
      <c r="Y31" s="824"/>
      <c r="Z31" s="824"/>
      <c r="AA31" s="825"/>
      <c r="AB31" s="826"/>
      <c r="AC31" s="827"/>
      <c r="AD31" s="826"/>
      <c r="AE31" s="826"/>
      <c r="AF31" s="826"/>
      <c r="AG31" s="826"/>
      <c r="AH31" s="826"/>
      <c r="AI31" s="826"/>
      <c r="AJ31" s="826"/>
      <c r="AK31" s="826"/>
      <c r="AL31" s="826"/>
      <c r="AM31" s="826"/>
      <c r="AN31" s="826"/>
      <c r="AO31" s="826"/>
      <c r="AP31" s="1005"/>
    </row>
    <row r="32" spans="1:243" s="706" customFormat="1" ht="24.95" customHeight="1" x14ac:dyDescent="0.2">
      <c r="A32" s="691">
        <v>21</v>
      </c>
      <c r="B32" s="693" t="s">
        <v>1154</v>
      </c>
      <c r="C32" s="696">
        <v>205</v>
      </c>
      <c r="D32" s="697">
        <v>532</v>
      </c>
      <c r="E32" s="707">
        <v>5</v>
      </c>
      <c r="F32" s="699" t="s">
        <v>1121</v>
      </c>
      <c r="G32" s="700" t="s">
        <v>1157</v>
      </c>
      <c r="H32" s="751" t="s">
        <v>1112</v>
      </c>
      <c r="I32" s="752" t="s">
        <v>1113</v>
      </c>
      <c r="J32" s="753" t="s">
        <v>1139</v>
      </c>
      <c r="K32" s="770" t="s">
        <v>1115</v>
      </c>
      <c r="L32" s="770" t="s">
        <v>1116</v>
      </c>
      <c r="M32" s="753" t="s">
        <v>1140</v>
      </c>
      <c r="N32" s="753" t="s">
        <v>1155</v>
      </c>
      <c r="O32" s="753" t="s">
        <v>1128</v>
      </c>
      <c r="P32" s="753" t="s">
        <v>1134</v>
      </c>
      <c r="Q32" s="948">
        <v>2</v>
      </c>
      <c r="R32" s="948" t="s">
        <v>1120</v>
      </c>
      <c r="S32" s="755">
        <v>1</v>
      </c>
      <c r="T32" s="763">
        <v>1.3</v>
      </c>
      <c r="U32" s="757">
        <v>41456</v>
      </c>
      <c r="V32" s="758">
        <v>41791</v>
      </c>
      <c r="W32" s="701">
        <v>25</v>
      </c>
      <c r="X32" s="875">
        <v>4550000</v>
      </c>
      <c r="Y32" s="877"/>
      <c r="Z32" s="875">
        <f t="shared" ref="Z32:Z63" si="5">Y32+X32</f>
        <v>4550000</v>
      </c>
      <c r="AA32" s="702"/>
      <c r="AB32" s="702">
        <v>758300</v>
      </c>
      <c r="AC32" s="702">
        <v>758300</v>
      </c>
      <c r="AD32" s="702">
        <v>758300</v>
      </c>
      <c r="AE32" s="702">
        <v>758300</v>
      </c>
      <c r="AF32" s="702">
        <v>758300</v>
      </c>
      <c r="AG32" s="702">
        <v>758500</v>
      </c>
      <c r="AH32" s="702"/>
      <c r="AI32" s="691"/>
      <c r="AJ32" s="691"/>
      <c r="AK32" s="691"/>
      <c r="AL32" s="691"/>
      <c r="AM32" s="868">
        <f t="shared" ref="AM32:AM63" si="6">SUM(AA32:AL32)</f>
        <v>4550000</v>
      </c>
      <c r="AN32" s="868">
        <f t="shared" ref="AN32:AN63" si="7">Z32-AM32</f>
        <v>0</v>
      </c>
      <c r="AO32" s="760">
        <f>3500000-774300</f>
        <v>2725700</v>
      </c>
      <c r="AP32" s="868">
        <v>0</v>
      </c>
      <c r="AQ32" s="704"/>
      <c r="AR32" s="704"/>
      <c r="AS32" s="704"/>
      <c r="AT32" s="704"/>
      <c r="AU32" s="704"/>
      <c r="AV32" s="704"/>
      <c r="AW32" s="704"/>
      <c r="AX32" s="704"/>
      <c r="AY32" s="704"/>
      <c r="AZ32" s="704"/>
      <c r="BA32" s="704"/>
      <c r="BB32" s="704"/>
      <c r="BC32" s="704"/>
      <c r="BD32" s="704"/>
      <c r="BE32" s="704"/>
      <c r="BF32" s="704"/>
      <c r="BG32" s="704"/>
      <c r="BH32" s="704"/>
      <c r="BI32" s="704"/>
      <c r="BJ32" s="704"/>
      <c r="BK32" s="704"/>
      <c r="BL32" s="704"/>
      <c r="BM32" s="704"/>
      <c r="BN32" s="704"/>
      <c r="BO32" s="704"/>
      <c r="BP32" s="704"/>
      <c r="BQ32" s="704"/>
      <c r="BR32" s="704"/>
      <c r="BS32" s="704"/>
      <c r="BT32" s="704"/>
      <c r="BU32" s="704"/>
      <c r="BV32" s="704"/>
      <c r="BW32" s="704"/>
      <c r="BX32" s="704"/>
      <c r="BY32" s="704"/>
      <c r="BZ32" s="704"/>
      <c r="CA32" s="704"/>
      <c r="CB32" s="704"/>
      <c r="CC32" s="704"/>
      <c r="CD32" s="704"/>
      <c r="CE32" s="704"/>
      <c r="CF32" s="704"/>
      <c r="CG32" s="704"/>
      <c r="CH32" s="704"/>
      <c r="CI32" s="704"/>
      <c r="CJ32" s="704"/>
      <c r="CK32" s="704"/>
      <c r="CL32" s="704"/>
      <c r="CM32" s="704"/>
      <c r="CN32" s="704"/>
      <c r="CO32" s="704"/>
      <c r="CP32" s="704"/>
      <c r="CQ32" s="704"/>
      <c r="CR32" s="704"/>
      <c r="CS32" s="704"/>
      <c r="CT32" s="704"/>
      <c r="CU32" s="704"/>
      <c r="CV32" s="704"/>
      <c r="CW32" s="704"/>
      <c r="CX32" s="704"/>
      <c r="CY32" s="704"/>
      <c r="CZ32" s="704"/>
      <c r="DA32" s="704"/>
      <c r="DB32" s="704"/>
      <c r="DC32" s="704"/>
      <c r="DD32" s="704"/>
      <c r="DE32" s="704"/>
      <c r="DF32" s="704"/>
      <c r="DG32" s="704"/>
      <c r="DH32" s="704"/>
      <c r="DI32" s="704"/>
      <c r="DJ32" s="704"/>
      <c r="DK32" s="704"/>
      <c r="DL32" s="704"/>
      <c r="DM32" s="704"/>
      <c r="DN32" s="704"/>
      <c r="DO32" s="704"/>
      <c r="DP32" s="704"/>
      <c r="DQ32" s="704"/>
      <c r="DR32" s="704"/>
      <c r="DS32" s="704"/>
      <c r="DT32" s="704"/>
      <c r="DU32" s="704"/>
      <c r="DV32" s="704"/>
      <c r="DW32" s="704"/>
      <c r="DX32" s="704"/>
      <c r="DY32" s="704"/>
      <c r="DZ32" s="704"/>
      <c r="EA32" s="704"/>
      <c r="EB32" s="704"/>
      <c r="ED32" s="704"/>
      <c r="EE32" s="704"/>
      <c r="EF32" s="711"/>
      <c r="EG32" s="711"/>
      <c r="EH32" s="711"/>
      <c r="EI32" s="711"/>
      <c r="EJ32" s="711"/>
      <c r="EK32" s="711"/>
      <c r="EL32" s="711"/>
      <c r="EM32" s="711"/>
      <c r="EN32" s="711"/>
      <c r="EO32" s="711"/>
      <c r="EP32" s="711"/>
      <c r="EQ32" s="711"/>
      <c r="ER32" s="711"/>
      <c r="ES32" s="711"/>
      <c r="ET32" s="711"/>
      <c r="EU32" s="711"/>
      <c r="EV32" s="711"/>
      <c r="EW32" s="711"/>
      <c r="EX32" s="711"/>
      <c r="EY32" s="711"/>
      <c r="EZ32" s="711"/>
      <c r="FA32" s="711"/>
      <c r="FB32" s="711"/>
      <c r="FC32" s="711"/>
      <c r="FD32" s="711"/>
      <c r="FE32" s="711"/>
      <c r="FF32" s="711"/>
      <c r="FG32" s="711"/>
      <c r="FH32" s="711"/>
      <c r="FI32" s="704"/>
      <c r="FJ32" s="704"/>
      <c r="FK32" s="746"/>
      <c r="FL32" s="704"/>
      <c r="FM32" s="704"/>
      <c r="FN32" s="704"/>
      <c r="FO32" s="704"/>
      <c r="FP32" s="704"/>
      <c r="FQ32" s="704"/>
      <c r="FR32" s="704"/>
      <c r="FS32" s="704"/>
      <c r="FT32" s="704"/>
      <c r="FU32" s="704"/>
      <c r="FV32" s="704"/>
      <c r="FW32" s="704"/>
      <c r="FX32" s="704"/>
      <c r="FY32" s="704"/>
      <c r="FZ32" s="704"/>
      <c r="GA32" s="704"/>
      <c r="GB32" s="704"/>
      <c r="GC32" s="704"/>
      <c r="GD32" s="704"/>
      <c r="GE32" s="704"/>
      <c r="GF32" s="704"/>
      <c r="GG32" s="704"/>
      <c r="GH32" s="704"/>
      <c r="GI32" s="704"/>
      <c r="GJ32" s="704"/>
      <c r="GK32" s="704"/>
      <c r="GL32" s="704"/>
      <c r="GM32" s="704"/>
      <c r="GN32" s="704"/>
      <c r="GO32" s="704"/>
      <c r="GP32" s="704"/>
      <c r="GQ32" s="704"/>
      <c r="GR32" s="704"/>
      <c r="GS32" s="704"/>
      <c r="GT32" s="704"/>
      <c r="GU32" s="704"/>
      <c r="GV32" s="704"/>
      <c r="GW32" s="704"/>
      <c r="GX32" s="704"/>
      <c r="GY32" s="704"/>
      <c r="GZ32" s="704"/>
      <c r="HA32" s="704"/>
      <c r="HB32" s="704"/>
      <c r="HC32" s="704"/>
      <c r="HD32" s="704"/>
      <c r="HE32" s="704"/>
      <c r="HF32" s="704"/>
      <c r="HG32" s="704"/>
      <c r="HH32" s="704"/>
      <c r="HI32" s="704"/>
      <c r="HJ32" s="704"/>
      <c r="HK32" s="704"/>
      <c r="HL32" s="704"/>
      <c r="HM32" s="704"/>
      <c r="HN32" s="704"/>
      <c r="HO32" s="704"/>
      <c r="HP32" s="704"/>
      <c r="HS32" s="704"/>
      <c r="HT32" s="704"/>
      <c r="HU32" s="704"/>
    </row>
    <row r="33" spans="1:237" s="706" customFormat="1" ht="24.95" customHeight="1" x14ac:dyDescent="0.25">
      <c r="A33" s="691">
        <v>22</v>
      </c>
      <c r="B33" s="693" t="s">
        <v>1154</v>
      </c>
      <c r="C33" s="696">
        <v>205</v>
      </c>
      <c r="D33" s="697">
        <v>532</v>
      </c>
      <c r="E33" s="707">
        <v>7</v>
      </c>
      <c r="F33" s="699" t="s">
        <v>1121</v>
      </c>
      <c r="G33" s="720" t="s">
        <v>1158</v>
      </c>
      <c r="H33" s="751" t="s">
        <v>1112</v>
      </c>
      <c r="I33" s="752" t="s">
        <v>1113</v>
      </c>
      <c r="J33" s="753" t="s">
        <v>1139</v>
      </c>
      <c r="K33" s="770" t="s">
        <v>1115</v>
      </c>
      <c r="L33" s="770" t="s">
        <v>1116</v>
      </c>
      <c r="M33" s="753" t="s">
        <v>1140</v>
      </c>
      <c r="N33" s="753" t="s">
        <v>1155</v>
      </c>
      <c r="O33" s="753" t="s">
        <v>1128</v>
      </c>
      <c r="P33" s="753" t="s">
        <v>1134</v>
      </c>
      <c r="Q33" s="948">
        <v>2</v>
      </c>
      <c r="R33" s="948" t="s">
        <v>1120</v>
      </c>
      <c r="S33" s="755">
        <v>1</v>
      </c>
      <c r="T33" s="763">
        <v>1.3</v>
      </c>
      <c r="U33" s="757">
        <v>41456</v>
      </c>
      <c r="V33" s="758">
        <v>41791</v>
      </c>
      <c r="W33" s="701">
        <v>25</v>
      </c>
      <c r="X33" s="875">
        <v>270000</v>
      </c>
      <c r="Y33" s="876">
        <v>78800</v>
      </c>
      <c r="Z33" s="875">
        <f t="shared" si="5"/>
        <v>348800</v>
      </c>
      <c r="AA33" s="702"/>
      <c r="AB33" s="702"/>
      <c r="AC33" s="702">
        <v>78800</v>
      </c>
      <c r="AD33" s="702">
        <v>50000</v>
      </c>
      <c r="AE33" s="702">
        <v>100000</v>
      </c>
      <c r="AF33" s="702">
        <v>120000</v>
      </c>
      <c r="AG33" s="702"/>
      <c r="AH33" s="702"/>
      <c r="AI33" s="691"/>
      <c r="AJ33" s="691"/>
      <c r="AK33" s="691"/>
      <c r="AL33" s="691"/>
      <c r="AM33" s="868">
        <f t="shared" si="6"/>
        <v>348800</v>
      </c>
      <c r="AN33" s="868">
        <f t="shared" si="7"/>
        <v>0</v>
      </c>
      <c r="AO33" s="760"/>
      <c r="AP33" s="868"/>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c r="CF33" s="704"/>
      <c r="CG33" s="704"/>
      <c r="CH33" s="704"/>
      <c r="CI33" s="704"/>
      <c r="CJ33" s="704"/>
      <c r="CK33" s="704"/>
      <c r="CL33" s="704"/>
      <c r="CM33" s="704"/>
      <c r="CN33" s="704"/>
      <c r="CO33" s="704"/>
      <c r="CP33" s="704"/>
      <c r="CQ33" s="704"/>
      <c r="CR33" s="704"/>
      <c r="CS33" s="704"/>
      <c r="CT33" s="704"/>
      <c r="CU33" s="704"/>
      <c r="CV33" s="704"/>
      <c r="CW33" s="704"/>
      <c r="CX33" s="704"/>
      <c r="CY33" s="704"/>
      <c r="CZ33" s="704"/>
      <c r="DA33" s="704"/>
      <c r="DB33" s="704"/>
      <c r="DC33" s="704"/>
      <c r="DD33" s="704"/>
      <c r="DE33" s="704"/>
      <c r="DF33" s="704"/>
      <c r="DG33" s="704"/>
      <c r="DH33" s="704"/>
      <c r="DI33" s="704"/>
      <c r="DJ33" s="704"/>
      <c r="DK33" s="704"/>
      <c r="DL33" s="704"/>
      <c r="DM33" s="704"/>
      <c r="DN33" s="704"/>
      <c r="DO33" s="704"/>
      <c r="DP33" s="704"/>
      <c r="DQ33" s="704"/>
      <c r="DR33" s="704"/>
      <c r="DS33" s="704"/>
      <c r="DT33" s="704"/>
      <c r="DU33" s="704"/>
      <c r="DV33" s="704"/>
      <c r="DW33" s="704"/>
      <c r="DX33" s="704"/>
      <c r="DY33" s="704"/>
      <c r="DZ33" s="704"/>
      <c r="EA33" s="704"/>
      <c r="EB33" s="704"/>
      <c r="ED33" s="704"/>
      <c r="EE33" s="704"/>
      <c r="EF33" s="711"/>
      <c r="EG33" s="711"/>
      <c r="EH33" s="711"/>
      <c r="EI33" s="711"/>
      <c r="EJ33" s="711"/>
      <c r="EK33" s="711"/>
      <c r="EL33" s="711"/>
      <c r="EM33" s="711"/>
      <c r="EN33" s="711"/>
      <c r="EO33" s="711"/>
      <c r="EP33" s="711"/>
      <c r="EQ33" s="711"/>
      <c r="ER33" s="711"/>
      <c r="ES33" s="711"/>
      <c r="ET33" s="711"/>
      <c r="EU33" s="711"/>
      <c r="EV33" s="711"/>
      <c r="EW33" s="711"/>
      <c r="EX33" s="711"/>
      <c r="EY33" s="711"/>
      <c r="EZ33" s="711"/>
      <c r="FA33" s="711"/>
      <c r="FB33" s="711"/>
      <c r="FC33" s="711"/>
      <c r="FD33" s="711"/>
      <c r="FE33" s="711"/>
      <c r="FF33" s="711"/>
      <c r="FG33" s="711"/>
      <c r="FH33" s="711"/>
      <c r="FI33" s="704"/>
      <c r="FJ33" s="704"/>
      <c r="FK33" s="746"/>
      <c r="FL33" s="704"/>
      <c r="FM33" s="704"/>
      <c r="FN33" s="704"/>
      <c r="FO33" s="704"/>
      <c r="FP33" s="704"/>
      <c r="FQ33" s="704"/>
      <c r="FR33" s="704"/>
      <c r="FS33" s="704"/>
      <c r="FT33" s="704"/>
      <c r="FU33" s="704"/>
      <c r="FV33" s="704"/>
      <c r="FW33" s="704"/>
      <c r="FX33" s="704"/>
      <c r="FY33" s="704"/>
      <c r="FZ33" s="704"/>
      <c r="GA33" s="704"/>
      <c r="GB33" s="704"/>
      <c r="GC33" s="704"/>
      <c r="GD33" s="704"/>
      <c r="GE33" s="704"/>
      <c r="GF33" s="704"/>
      <c r="GG33" s="704"/>
      <c r="GH33" s="704"/>
      <c r="GI33" s="704"/>
      <c r="GJ33" s="704"/>
      <c r="GK33" s="704"/>
      <c r="GL33" s="704"/>
      <c r="GM33" s="704"/>
      <c r="GN33" s="704"/>
      <c r="GO33" s="704"/>
      <c r="GP33" s="704"/>
      <c r="GQ33" s="704"/>
      <c r="GR33" s="704"/>
      <c r="GS33" s="704"/>
      <c r="GT33" s="704"/>
      <c r="GU33" s="704"/>
      <c r="GV33" s="704"/>
      <c r="GW33" s="704"/>
      <c r="GX33" s="704"/>
      <c r="GY33" s="704"/>
      <c r="GZ33" s="704"/>
      <c r="HA33" s="704"/>
      <c r="HB33" s="704"/>
      <c r="HC33" s="704"/>
      <c r="HD33" s="704"/>
      <c r="HE33" s="704"/>
      <c r="HF33" s="704"/>
      <c r="HG33" s="704"/>
      <c r="HH33" s="704"/>
      <c r="HI33" s="704"/>
      <c r="HJ33" s="704"/>
      <c r="HK33" s="704"/>
      <c r="HL33" s="704"/>
      <c r="HM33" s="704"/>
      <c r="HN33" s="704"/>
      <c r="HO33" s="704"/>
      <c r="HP33" s="704"/>
      <c r="HQ33" s="704"/>
      <c r="HR33" s="704"/>
      <c r="HS33" s="704"/>
      <c r="HT33" s="704"/>
      <c r="HU33" s="704"/>
      <c r="HV33" s="878"/>
      <c r="HW33" s="878"/>
      <c r="HX33" s="878"/>
      <c r="HY33" s="878"/>
      <c r="HZ33" s="878"/>
      <c r="IA33" s="878"/>
      <c r="IB33" s="878"/>
      <c r="IC33" s="878"/>
    </row>
    <row r="34" spans="1:237" s="706" customFormat="1" ht="24.95" customHeight="1" x14ac:dyDescent="0.2">
      <c r="A34" s="691">
        <v>23</v>
      </c>
      <c r="B34" s="693" t="s">
        <v>1154</v>
      </c>
      <c r="C34" s="696">
        <v>205</v>
      </c>
      <c r="D34" s="697">
        <v>532</v>
      </c>
      <c r="E34" s="707">
        <v>8</v>
      </c>
      <c r="F34" s="699" t="s">
        <v>1121</v>
      </c>
      <c r="G34" s="700" t="s">
        <v>1159</v>
      </c>
      <c r="H34" s="751" t="s">
        <v>1112</v>
      </c>
      <c r="I34" s="767" t="s">
        <v>1113</v>
      </c>
      <c r="J34" s="753" t="s">
        <v>1139</v>
      </c>
      <c r="K34" s="761" t="s">
        <v>1115</v>
      </c>
      <c r="L34" s="761" t="s">
        <v>1124</v>
      </c>
      <c r="M34" s="753" t="s">
        <v>1140</v>
      </c>
      <c r="N34" s="753" t="s">
        <v>1155</v>
      </c>
      <c r="O34" s="753" t="s">
        <v>1155</v>
      </c>
      <c r="P34" s="753" t="s">
        <v>1156</v>
      </c>
      <c r="Q34" s="866" t="s">
        <v>1160</v>
      </c>
      <c r="R34" s="866" t="s">
        <v>1160</v>
      </c>
      <c r="S34" s="755">
        <v>1</v>
      </c>
      <c r="T34" s="763">
        <v>1.3</v>
      </c>
      <c r="U34" s="771">
        <v>41456</v>
      </c>
      <c r="V34" s="772">
        <v>42522</v>
      </c>
      <c r="W34" s="701">
        <v>25</v>
      </c>
      <c r="X34" s="875">
        <v>150000</v>
      </c>
      <c r="Y34" s="877"/>
      <c r="Z34" s="875">
        <f t="shared" si="5"/>
        <v>150000</v>
      </c>
      <c r="AA34" s="702"/>
      <c r="AB34" s="702"/>
      <c r="AC34" s="702"/>
      <c r="AD34" s="702">
        <v>150000</v>
      </c>
      <c r="AE34" s="702"/>
      <c r="AF34" s="702"/>
      <c r="AG34" s="702"/>
      <c r="AH34" s="702"/>
      <c r="AI34" s="691"/>
      <c r="AJ34" s="691"/>
      <c r="AK34" s="691"/>
      <c r="AL34" s="691"/>
      <c r="AM34" s="868">
        <f t="shared" si="6"/>
        <v>150000</v>
      </c>
      <c r="AN34" s="868">
        <f t="shared" si="7"/>
        <v>0</v>
      </c>
      <c r="AO34" s="760">
        <v>100000</v>
      </c>
      <c r="AP34" s="868">
        <v>50000</v>
      </c>
      <c r="AQ34" s="704"/>
      <c r="AR34" s="704"/>
      <c r="AS34" s="704"/>
      <c r="AT34" s="704"/>
      <c r="AU34" s="704"/>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4"/>
      <c r="BZ34" s="704"/>
      <c r="CA34" s="704"/>
      <c r="CB34" s="704"/>
      <c r="CC34" s="704"/>
      <c r="CD34" s="704"/>
      <c r="CE34" s="704"/>
      <c r="CF34" s="704"/>
      <c r="CG34" s="704"/>
      <c r="CH34" s="704"/>
      <c r="CI34" s="704"/>
      <c r="CJ34" s="704"/>
      <c r="CK34" s="704"/>
      <c r="CL34" s="704"/>
      <c r="CM34" s="704"/>
      <c r="CN34" s="704"/>
      <c r="CO34" s="704"/>
      <c r="CP34" s="704"/>
      <c r="CQ34" s="704"/>
      <c r="CR34" s="704"/>
      <c r="CS34" s="704"/>
      <c r="CT34" s="704"/>
      <c r="CU34" s="704"/>
      <c r="CV34" s="704"/>
      <c r="CW34" s="704"/>
      <c r="CX34" s="704"/>
      <c r="CY34" s="704"/>
      <c r="CZ34" s="704"/>
      <c r="DA34" s="704"/>
      <c r="DB34" s="704"/>
      <c r="DC34" s="704"/>
      <c r="DD34" s="704"/>
      <c r="DE34" s="704"/>
      <c r="DF34" s="704"/>
      <c r="DG34" s="704"/>
      <c r="DH34" s="704"/>
      <c r="DI34" s="704"/>
      <c r="DJ34" s="704"/>
      <c r="DK34" s="704"/>
      <c r="DL34" s="704"/>
      <c r="DM34" s="704"/>
      <c r="DN34" s="704"/>
      <c r="DO34" s="704"/>
      <c r="DP34" s="704"/>
      <c r="DQ34" s="704"/>
      <c r="DR34" s="704"/>
      <c r="DS34" s="704"/>
      <c r="DT34" s="704"/>
      <c r="DU34" s="704"/>
      <c r="DV34" s="704"/>
      <c r="DW34" s="704"/>
      <c r="DX34" s="704"/>
      <c r="DY34" s="704"/>
      <c r="DZ34" s="704"/>
      <c r="EA34" s="704"/>
      <c r="EB34" s="704"/>
      <c r="ED34" s="704"/>
      <c r="EE34" s="704"/>
      <c r="EF34" s="711"/>
      <c r="EG34" s="711"/>
      <c r="EH34" s="711"/>
      <c r="EI34" s="711"/>
      <c r="EJ34" s="711"/>
      <c r="EK34" s="711"/>
      <c r="EL34" s="711"/>
      <c r="EM34" s="711"/>
      <c r="EN34" s="711"/>
      <c r="EO34" s="711"/>
      <c r="EP34" s="711"/>
      <c r="EQ34" s="711"/>
      <c r="ER34" s="711"/>
      <c r="ES34" s="711"/>
      <c r="ET34" s="711"/>
      <c r="EU34" s="711"/>
      <c r="EV34" s="711"/>
      <c r="EW34" s="711"/>
      <c r="EX34" s="711"/>
      <c r="EY34" s="711"/>
      <c r="EZ34" s="711"/>
      <c r="FA34" s="711"/>
      <c r="FB34" s="711"/>
      <c r="FC34" s="711"/>
      <c r="FD34" s="711"/>
      <c r="FE34" s="711"/>
      <c r="FF34" s="711"/>
      <c r="FG34" s="711"/>
      <c r="FH34" s="711"/>
      <c r="FI34" s="704"/>
      <c r="FJ34" s="704"/>
      <c r="FK34" s="746"/>
      <c r="FL34" s="704"/>
      <c r="FM34" s="704"/>
      <c r="FN34" s="704"/>
      <c r="FO34" s="704"/>
      <c r="FP34" s="704"/>
      <c r="FQ34" s="704"/>
      <c r="FR34" s="704"/>
      <c r="FS34" s="704"/>
      <c r="FT34" s="704"/>
      <c r="FU34" s="704"/>
      <c r="FV34" s="704"/>
      <c r="FW34" s="704"/>
      <c r="FX34" s="704"/>
      <c r="FY34" s="704"/>
      <c r="FZ34" s="704"/>
      <c r="GA34" s="704"/>
      <c r="GB34" s="704"/>
      <c r="GC34" s="704"/>
      <c r="GD34" s="704"/>
      <c r="GE34" s="704"/>
      <c r="GF34" s="704"/>
      <c r="GG34" s="704"/>
      <c r="GH34" s="704"/>
      <c r="GI34" s="704"/>
      <c r="GJ34" s="704"/>
      <c r="GK34" s="704"/>
      <c r="GL34" s="704"/>
      <c r="GM34" s="704"/>
      <c r="GN34" s="704"/>
      <c r="GO34" s="704"/>
      <c r="GP34" s="704"/>
      <c r="GQ34" s="704"/>
      <c r="GR34" s="704"/>
      <c r="GS34" s="704"/>
      <c r="GT34" s="704"/>
      <c r="GU34" s="704"/>
      <c r="GV34" s="704"/>
      <c r="GW34" s="704"/>
      <c r="GX34" s="704"/>
      <c r="GY34" s="704"/>
      <c r="GZ34" s="704"/>
      <c r="HA34" s="704"/>
      <c r="HB34" s="704"/>
      <c r="HC34" s="704"/>
      <c r="HD34" s="704"/>
      <c r="HE34" s="704"/>
      <c r="HF34" s="704"/>
      <c r="HG34" s="704"/>
      <c r="HH34" s="704"/>
      <c r="HI34" s="704"/>
      <c r="HJ34" s="704"/>
      <c r="HK34" s="704"/>
      <c r="HL34" s="704"/>
      <c r="HM34" s="704"/>
      <c r="HN34" s="704"/>
      <c r="HO34" s="704"/>
      <c r="HP34" s="704"/>
      <c r="HQ34" s="704"/>
      <c r="HR34" s="704"/>
      <c r="HS34" s="704"/>
      <c r="HT34" s="704"/>
      <c r="HU34" s="704"/>
      <c r="HV34" s="814"/>
      <c r="HW34" s="814"/>
      <c r="HX34" s="814"/>
      <c r="HY34" s="814"/>
      <c r="HZ34" s="814"/>
      <c r="IA34" s="814"/>
      <c r="IB34" s="814"/>
      <c r="IC34" s="814"/>
    </row>
    <row r="35" spans="1:237" s="706" customFormat="1" ht="24.95" customHeight="1" x14ac:dyDescent="0.25">
      <c r="A35" s="691">
        <v>24</v>
      </c>
      <c r="B35" s="693" t="s">
        <v>1154</v>
      </c>
      <c r="C35" s="696">
        <v>205</v>
      </c>
      <c r="D35" s="697">
        <v>532</v>
      </c>
      <c r="E35" s="707">
        <v>9</v>
      </c>
      <c r="F35" s="699" t="s">
        <v>1121</v>
      </c>
      <c r="G35" s="700" t="s">
        <v>1162</v>
      </c>
      <c r="H35" s="751" t="s">
        <v>1112</v>
      </c>
      <c r="I35" s="767" t="s">
        <v>1113</v>
      </c>
      <c r="J35" s="753" t="s">
        <v>1139</v>
      </c>
      <c r="K35" s="761" t="s">
        <v>1115</v>
      </c>
      <c r="L35" s="761" t="s">
        <v>1116</v>
      </c>
      <c r="M35" s="753" t="s">
        <v>1140</v>
      </c>
      <c r="N35" s="753" t="s">
        <v>1155</v>
      </c>
      <c r="O35" s="753" t="s">
        <v>1155</v>
      </c>
      <c r="P35" s="753" t="s">
        <v>1156</v>
      </c>
      <c r="Q35" s="866" t="s">
        <v>1160</v>
      </c>
      <c r="R35" s="866" t="s">
        <v>1160</v>
      </c>
      <c r="S35" s="755">
        <v>1</v>
      </c>
      <c r="T35" s="763">
        <v>1.3</v>
      </c>
      <c r="U35" s="771">
        <v>41456</v>
      </c>
      <c r="V35" s="772">
        <v>42522</v>
      </c>
      <c r="W35" s="701">
        <v>25</v>
      </c>
      <c r="X35" s="875">
        <v>200000</v>
      </c>
      <c r="Y35" s="877"/>
      <c r="Z35" s="875">
        <f t="shared" si="5"/>
        <v>200000</v>
      </c>
      <c r="AA35" s="702"/>
      <c r="AB35" s="702"/>
      <c r="AC35" s="702"/>
      <c r="AD35" s="702"/>
      <c r="AE35" s="702"/>
      <c r="AF35" s="702">
        <v>50000</v>
      </c>
      <c r="AG35" s="702">
        <v>50000</v>
      </c>
      <c r="AH35" s="702">
        <v>50000</v>
      </c>
      <c r="AI35" s="702">
        <v>50000</v>
      </c>
      <c r="AJ35" s="691"/>
      <c r="AK35" s="691"/>
      <c r="AL35" s="691"/>
      <c r="AM35" s="868">
        <f t="shared" si="6"/>
        <v>200000</v>
      </c>
      <c r="AN35" s="868">
        <f t="shared" si="7"/>
        <v>0</v>
      </c>
      <c r="AO35" s="760"/>
      <c r="AP35" s="868">
        <v>370200</v>
      </c>
      <c r="AQ35" s="704"/>
      <c r="AR35" s="704"/>
      <c r="AS35" s="704"/>
      <c r="AT35" s="704"/>
      <c r="AU35" s="704"/>
      <c r="AV35" s="704"/>
      <c r="AW35" s="704"/>
      <c r="AX35" s="704"/>
      <c r="AY35" s="704"/>
      <c r="AZ35" s="704"/>
      <c r="BA35" s="704"/>
      <c r="BB35" s="704"/>
      <c r="BC35" s="704"/>
      <c r="BD35" s="704"/>
      <c r="BE35" s="704"/>
      <c r="BF35" s="704"/>
      <c r="BG35" s="704"/>
      <c r="BH35" s="704"/>
      <c r="BI35" s="704"/>
      <c r="BJ35" s="704"/>
      <c r="BK35" s="704"/>
      <c r="BL35" s="704"/>
      <c r="BM35" s="704"/>
      <c r="BN35" s="704"/>
      <c r="BO35" s="704"/>
      <c r="BP35" s="704"/>
      <c r="BQ35" s="704"/>
      <c r="BR35" s="704"/>
      <c r="BS35" s="704"/>
      <c r="BT35" s="704"/>
      <c r="BU35" s="704"/>
      <c r="BV35" s="704"/>
      <c r="BW35" s="704"/>
      <c r="BX35" s="704"/>
      <c r="BY35" s="704"/>
      <c r="BZ35" s="704"/>
      <c r="CA35" s="704"/>
      <c r="CB35" s="704"/>
      <c r="CC35" s="704"/>
      <c r="CD35" s="704"/>
      <c r="CE35" s="704"/>
      <c r="CF35" s="704"/>
      <c r="CG35" s="704"/>
      <c r="CH35" s="704"/>
      <c r="CI35" s="704"/>
      <c r="CJ35" s="704"/>
      <c r="CK35" s="704"/>
      <c r="CL35" s="704"/>
      <c r="CM35" s="704"/>
      <c r="CN35" s="704"/>
      <c r="CO35" s="704"/>
      <c r="CP35" s="704"/>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4"/>
      <c r="DX35" s="704"/>
      <c r="DY35" s="704"/>
      <c r="DZ35" s="704"/>
      <c r="EA35" s="704"/>
      <c r="EB35" s="704"/>
      <c r="ED35" s="704"/>
      <c r="EE35" s="704"/>
      <c r="EF35" s="711"/>
      <c r="EG35" s="711"/>
      <c r="EH35" s="711"/>
      <c r="EI35" s="711"/>
      <c r="EJ35" s="711"/>
      <c r="EK35" s="711"/>
      <c r="EL35" s="711"/>
      <c r="EM35" s="711"/>
      <c r="EN35" s="711"/>
      <c r="EO35" s="711"/>
      <c r="EP35" s="711"/>
      <c r="EQ35" s="711"/>
      <c r="ER35" s="711"/>
      <c r="ES35" s="711"/>
      <c r="ET35" s="711"/>
      <c r="EU35" s="711"/>
      <c r="EV35" s="711"/>
      <c r="EW35" s="711"/>
      <c r="EX35" s="711"/>
      <c r="EY35" s="711"/>
      <c r="EZ35" s="711"/>
      <c r="FA35" s="711"/>
      <c r="FB35" s="711"/>
      <c r="FC35" s="711"/>
      <c r="FD35" s="711"/>
      <c r="FE35" s="711"/>
      <c r="FF35" s="711"/>
      <c r="FG35" s="711"/>
      <c r="FH35" s="711"/>
      <c r="FI35" s="704"/>
      <c r="FJ35" s="704"/>
      <c r="FK35" s="746"/>
      <c r="FL35" s="704"/>
      <c r="FM35" s="704"/>
      <c r="FN35" s="704"/>
      <c r="FO35" s="704"/>
      <c r="FP35" s="704"/>
      <c r="FQ35" s="704"/>
      <c r="FR35" s="704"/>
      <c r="FS35" s="704"/>
      <c r="FT35" s="704"/>
      <c r="FU35" s="704"/>
      <c r="FV35" s="704"/>
      <c r="FW35" s="704"/>
      <c r="FX35" s="704"/>
      <c r="FY35" s="704"/>
      <c r="FZ35" s="704"/>
      <c r="GA35" s="704"/>
      <c r="GB35" s="704"/>
      <c r="GC35" s="704"/>
      <c r="GD35" s="704"/>
      <c r="GE35" s="704"/>
      <c r="GF35" s="704"/>
      <c r="GG35" s="704"/>
      <c r="GH35" s="704"/>
      <c r="GI35" s="704"/>
      <c r="GJ35" s="704"/>
      <c r="GK35" s="704"/>
      <c r="GL35" s="704"/>
      <c r="GM35" s="704"/>
      <c r="GN35" s="704"/>
      <c r="GO35" s="704"/>
      <c r="GP35" s="704"/>
      <c r="GQ35" s="704"/>
      <c r="GR35" s="704"/>
      <c r="GS35" s="704"/>
      <c r="GT35" s="704"/>
      <c r="GU35" s="704"/>
      <c r="GV35" s="704"/>
      <c r="GW35" s="704"/>
      <c r="GX35" s="704"/>
      <c r="GY35" s="704"/>
      <c r="GZ35" s="704"/>
      <c r="HA35" s="704"/>
      <c r="HB35" s="704"/>
      <c r="HC35" s="704"/>
      <c r="HD35" s="704"/>
      <c r="HE35" s="704"/>
      <c r="HF35" s="704"/>
      <c r="HG35" s="704"/>
      <c r="HH35" s="704"/>
      <c r="HI35" s="704"/>
      <c r="HJ35" s="704"/>
      <c r="HK35" s="704"/>
      <c r="HL35" s="704"/>
      <c r="HM35" s="704"/>
      <c r="HN35" s="704"/>
      <c r="HO35" s="704"/>
      <c r="HP35" s="704"/>
      <c r="HQ35" s="704"/>
      <c r="HR35" s="704"/>
      <c r="HS35" s="704"/>
      <c r="HT35" s="704"/>
      <c r="HU35" s="704"/>
      <c r="HV35" s="878"/>
      <c r="HW35" s="878"/>
      <c r="HX35" s="878"/>
      <c r="HY35" s="878"/>
      <c r="HZ35" s="878"/>
      <c r="IA35" s="878"/>
      <c r="IB35" s="878"/>
      <c r="IC35" s="878"/>
    </row>
    <row r="36" spans="1:237" s="706" customFormat="1" ht="24.95" customHeight="1" x14ac:dyDescent="0.2">
      <c r="A36" s="691">
        <v>25</v>
      </c>
      <c r="B36" s="693" t="s">
        <v>1154</v>
      </c>
      <c r="C36" s="696">
        <v>205</v>
      </c>
      <c r="D36" s="697">
        <v>532</v>
      </c>
      <c r="E36" s="707" t="s">
        <v>1122</v>
      </c>
      <c r="F36" s="699" t="s">
        <v>1121</v>
      </c>
      <c r="G36" s="700" t="s">
        <v>1161</v>
      </c>
      <c r="H36" s="751" t="s">
        <v>1112</v>
      </c>
      <c r="I36" s="767" t="s">
        <v>1113</v>
      </c>
      <c r="J36" s="753" t="s">
        <v>1139</v>
      </c>
      <c r="K36" s="761" t="s">
        <v>1115</v>
      </c>
      <c r="L36" s="761" t="s">
        <v>1116</v>
      </c>
      <c r="M36" s="753" t="s">
        <v>1140</v>
      </c>
      <c r="N36" s="753" t="s">
        <v>1155</v>
      </c>
      <c r="O36" s="753" t="s">
        <v>1155</v>
      </c>
      <c r="P36" s="753" t="s">
        <v>1156</v>
      </c>
      <c r="Q36" s="866" t="s">
        <v>1160</v>
      </c>
      <c r="R36" s="866" t="s">
        <v>1160</v>
      </c>
      <c r="S36" s="755">
        <v>1</v>
      </c>
      <c r="T36" s="763">
        <v>1.3</v>
      </c>
      <c r="U36" s="771">
        <v>41456</v>
      </c>
      <c r="V36" s="772">
        <v>42522</v>
      </c>
      <c r="W36" s="701">
        <v>25</v>
      </c>
      <c r="X36" s="875"/>
      <c r="Y36" s="877"/>
      <c r="Z36" s="875">
        <f t="shared" si="5"/>
        <v>0</v>
      </c>
      <c r="AA36" s="702"/>
      <c r="AB36" s="702"/>
      <c r="AC36" s="702"/>
      <c r="AD36" s="702"/>
      <c r="AE36" s="702"/>
      <c r="AF36" s="702"/>
      <c r="AG36" s="702"/>
      <c r="AH36" s="702"/>
      <c r="AI36" s="691"/>
      <c r="AJ36" s="691"/>
      <c r="AK36" s="691"/>
      <c r="AL36" s="691"/>
      <c r="AM36" s="868">
        <f t="shared" si="6"/>
        <v>0</v>
      </c>
      <c r="AN36" s="868">
        <f t="shared" si="7"/>
        <v>0</v>
      </c>
      <c r="AO36" s="760">
        <v>250000</v>
      </c>
      <c r="AP36" s="868"/>
      <c r="AQ36" s="704"/>
      <c r="AR36" s="704"/>
      <c r="AS36" s="704"/>
      <c r="AT36" s="704"/>
      <c r="AU36" s="704"/>
      <c r="AV36" s="704"/>
      <c r="AW36" s="704"/>
      <c r="AX36" s="704"/>
      <c r="AY36" s="704"/>
      <c r="AZ36" s="704"/>
      <c r="BA36" s="704"/>
      <c r="BB36" s="704"/>
      <c r="BC36" s="704"/>
      <c r="BD36" s="704"/>
      <c r="BE36" s="704"/>
      <c r="BF36" s="704"/>
      <c r="BG36" s="704"/>
      <c r="BH36" s="704"/>
      <c r="BI36" s="704"/>
      <c r="BJ36" s="704"/>
      <c r="BK36" s="704"/>
      <c r="BL36" s="704"/>
      <c r="BM36" s="704"/>
      <c r="BN36" s="704"/>
      <c r="BO36" s="704"/>
      <c r="BP36" s="704"/>
      <c r="BQ36" s="704"/>
      <c r="BR36" s="704"/>
      <c r="BS36" s="704"/>
      <c r="BT36" s="704"/>
      <c r="BU36" s="704"/>
      <c r="BV36" s="704"/>
      <c r="BW36" s="704"/>
      <c r="BX36" s="704"/>
      <c r="BY36" s="704"/>
      <c r="BZ36" s="704"/>
      <c r="CA36" s="704"/>
      <c r="CB36" s="704"/>
      <c r="CC36" s="704"/>
      <c r="CD36" s="704"/>
      <c r="CE36" s="704"/>
      <c r="CF36" s="704"/>
      <c r="CG36" s="704"/>
      <c r="CH36" s="704"/>
      <c r="CI36" s="704"/>
      <c r="CJ36" s="704"/>
      <c r="CK36" s="704"/>
      <c r="CL36" s="704"/>
      <c r="CM36" s="704"/>
      <c r="CN36" s="704"/>
      <c r="CO36" s="704"/>
      <c r="CP36" s="704"/>
      <c r="CQ36" s="704"/>
      <c r="CR36" s="704"/>
      <c r="CS36" s="704"/>
      <c r="CT36" s="704"/>
      <c r="CU36" s="704"/>
      <c r="CV36" s="704"/>
      <c r="CW36" s="704"/>
      <c r="CX36" s="704"/>
      <c r="CY36" s="704"/>
      <c r="CZ36" s="704"/>
      <c r="DA36" s="704"/>
      <c r="DB36" s="704"/>
      <c r="DC36" s="704"/>
      <c r="DD36" s="704"/>
      <c r="DE36" s="704"/>
      <c r="DF36" s="704"/>
      <c r="DG36" s="704"/>
      <c r="DH36" s="704"/>
      <c r="DI36" s="704"/>
      <c r="DJ36" s="704"/>
      <c r="DK36" s="704"/>
      <c r="DL36" s="704"/>
      <c r="DM36" s="704"/>
      <c r="DN36" s="704"/>
      <c r="DO36" s="704"/>
      <c r="DP36" s="704"/>
      <c r="DQ36" s="704"/>
      <c r="DR36" s="704"/>
      <c r="DS36" s="704"/>
      <c r="DT36" s="704"/>
      <c r="DU36" s="704"/>
      <c r="DV36" s="704"/>
      <c r="DW36" s="704"/>
      <c r="DX36" s="704"/>
      <c r="DY36" s="704"/>
      <c r="DZ36" s="704"/>
      <c r="EA36" s="704"/>
      <c r="EB36" s="704"/>
      <c r="ED36" s="704"/>
      <c r="EE36" s="704"/>
      <c r="EF36" s="711"/>
      <c r="EG36" s="711"/>
      <c r="EH36" s="711"/>
      <c r="EI36" s="711"/>
      <c r="EJ36" s="711"/>
      <c r="EK36" s="711"/>
      <c r="EL36" s="711"/>
      <c r="EM36" s="711"/>
      <c r="EN36" s="711"/>
      <c r="EO36" s="711"/>
      <c r="EP36" s="711"/>
      <c r="EQ36" s="711"/>
      <c r="ER36" s="711"/>
      <c r="ES36" s="711"/>
      <c r="ET36" s="711"/>
      <c r="EU36" s="711"/>
      <c r="EV36" s="711"/>
      <c r="EW36" s="711"/>
      <c r="EX36" s="711"/>
      <c r="EY36" s="711"/>
      <c r="EZ36" s="711"/>
      <c r="FA36" s="711"/>
      <c r="FB36" s="711"/>
      <c r="FC36" s="711"/>
      <c r="FD36" s="711"/>
      <c r="FE36" s="711"/>
      <c r="FF36" s="711"/>
      <c r="FG36" s="711"/>
      <c r="FH36" s="711"/>
      <c r="FI36" s="704"/>
      <c r="FJ36" s="704"/>
      <c r="FK36" s="746"/>
      <c r="FL36" s="704"/>
      <c r="FM36" s="704"/>
      <c r="FN36" s="704"/>
      <c r="FO36" s="704"/>
      <c r="FP36" s="704"/>
      <c r="FQ36" s="704"/>
      <c r="FR36" s="704"/>
      <c r="FS36" s="704"/>
      <c r="FT36" s="704"/>
      <c r="FU36" s="704"/>
      <c r="FV36" s="704"/>
      <c r="FW36" s="704"/>
      <c r="FX36" s="704"/>
      <c r="FY36" s="704"/>
      <c r="FZ36" s="704"/>
      <c r="GA36" s="704"/>
      <c r="GB36" s="704"/>
      <c r="GC36" s="704"/>
      <c r="GD36" s="704"/>
      <c r="GE36" s="704"/>
      <c r="GF36" s="704"/>
      <c r="GG36" s="704"/>
      <c r="GH36" s="704"/>
      <c r="GI36" s="704"/>
      <c r="GJ36" s="704"/>
      <c r="GK36" s="704"/>
      <c r="GL36" s="704"/>
      <c r="GM36" s="704"/>
      <c r="GN36" s="704"/>
      <c r="GO36" s="704"/>
      <c r="GP36" s="704"/>
      <c r="GQ36" s="704"/>
      <c r="GR36" s="704"/>
      <c r="GS36" s="704"/>
      <c r="GT36" s="704"/>
      <c r="GU36" s="704"/>
      <c r="GV36" s="704"/>
      <c r="GW36" s="704"/>
      <c r="GX36" s="704"/>
      <c r="GY36" s="704"/>
      <c r="GZ36" s="704"/>
      <c r="HA36" s="704"/>
      <c r="HB36" s="704"/>
      <c r="HC36" s="704"/>
      <c r="HD36" s="704"/>
      <c r="HE36" s="704"/>
      <c r="HF36" s="704"/>
      <c r="HG36" s="704"/>
      <c r="HH36" s="704"/>
      <c r="HI36" s="704"/>
      <c r="HJ36" s="704"/>
      <c r="HK36" s="704"/>
      <c r="HL36" s="704"/>
      <c r="HM36" s="704"/>
      <c r="HN36" s="704"/>
      <c r="HO36" s="704"/>
      <c r="HP36" s="704"/>
      <c r="HQ36" s="704"/>
      <c r="HR36" s="704"/>
      <c r="HS36" s="704"/>
      <c r="HT36" s="704"/>
      <c r="HU36" s="704"/>
    </row>
    <row r="37" spans="1:237" s="706" customFormat="1" ht="24.95" customHeight="1" x14ac:dyDescent="0.25">
      <c r="A37" s="691">
        <v>26</v>
      </c>
      <c r="B37" s="693" t="s">
        <v>1154</v>
      </c>
      <c r="C37" s="708">
        <v>205</v>
      </c>
      <c r="D37" s="709">
        <v>536</v>
      </c>
      <c r="E37" s="707">
        <v>28</v>
      </c>
      <c r="F37" s="699" t="s">
        <v>1123</v>
      </c>
      <c r="G37" s="715" t="s">
        <v>1486</v>
      </c>
      <c r="H37" s="767" t="s">
        <v>1112</v>
      </c>
      <c r="I37" s="752" t="s">
        <v>1113</v>
      </c>
      <c r="J37" s="753" t="s">
        <v>1139</v>
      </c>
      <c r="K37" s="753" t="s">
        <v>1115</v>
      </c>
      <c r="L37" s="753" t="s">
        <v>1124</v>
      </c>
      <c r="M37" s="753" t="s">
        <v>1140</v>
      </c>
      <c r="N37" s="753" t="s">
        <v>1155</v>
      </c>
      <c r="O37" s="753" t="s">
        <v>1155</v>
      </c>
      <c r="P37" s="753" t="s">
        <v>1156</v>
      </c>
      <c r="Q37" s="948" t="s">
        <v>1163</v>
      </c>
      <c r="R37" s="948" t="s">
        <v>1120</v>
      </c>
      <c r="S37" s="755">
        <v>1</v>
      </c>
      <c r="T37" s="763">
        <v>1.3</v>
      </c>
      <c r="U37" s="757">
        <v>41091</v>
      </c>
      <c r="V37" s="758">
        <v>42156</v>
      </c>
      <c r="W37" s="874">
        <v>5</v>
      </c>
      <c r="X37" s="875"/>
      <c r="Y37" s="876">
        <v>19700</v>
      </c>
      <c r="Z37" s="875">
        <f t="shared" si="5"/>
        <v>19700</v>
      </c>
      <c r="AA37" s="691"/>
      <c r="AB37" s="691"/>
      <c r="AC37" s="702">
        <v>19700</v>
      </c>
      <c r="AD37" s="691"/>
      <c r="AE37" s="691"/>
      <c r="AF37" s="691"/>
      <c r="AG37" s="691"/>
      <c r="AH37" s="691"/>
      <c r="AI37" s="691"/>
      <c r="AJ37" s="691"/>
      <c r="AK37" s="691"/>
      <c r="AL37" s="691"/>
      <c r="AM37" s="868">
        <f t="shared" si="6"/>
        <v>19700</v>
      </c>
      <c r="AN37" s="868">
        <f t="shared" si="7"/>
        <v>0</v>
      </c>
      <c r="AO37" s="691"/>
      <c r="AP37" s="868"/>
      <c r="AQ37" s="704"/>
      <c r="AR37" s="704"/>
      <c r="AS37" s="704"/>
      <c r="AT37" s="704"/>
      <c r="AU37" s="704"/>
      <c r="AV37" s="704"/>
      <c r="AW37" s="704"/>
      <c r="AX37" s="704"/>
      <c r="AY37" s="704"/>
      <c r="AZ37" s="704"/>
      <c r="BA37" s="704"/>
      <c r="BB37" s="704"/>
      <c r="BC37" s="704"/>
      <c r="BD37" s="704"/>
      <c r="BE37" s="704"/>
      <c r="BF37" s="704"/>
      <c r="BG37" s="704"/>
      <c r="BH37" s="704"/>
      <c r="BI37" s="704"/>
      <c r="BJ37" s="704"/>
      <c r="BK37" s="704"/>
      <c r="BL37" s="704"/>
      <c r="BM37" s="704"/>
      <c r="BN37" s="704"/>
      <c r="BO37" s="704"/>
      <c r="BP37" s="704"/>
      <c r="BQ37" s="704"/>
      <c r="BR37" s="704"/>
      <c r="BS37" s="704"/>
      <c r="BT37" s="704"/>
      <c r="BU37" s="704"/>
      <c r="BV37" s="704"/>
      <c r="BW37" s="704"/>
      <c r="BX37" s="704"/>
      <c r="BY37" s="704"/>
      <c r="BZ37" s="704"/>
      <c r="CA37" s="704"/>
      <c r="CB37" s="704"/>
      <c r="CC37" s="704"/>
      <c r="CD37" s="704"/>
      <c r="CE37" s="704"/>
      <c r="CF37" s="704"/>
      <c r="CG37" s="704"/>
      <c r="CH37" s="704"/>
      <c r="CI37" s="704"/>
      <c r="CJ37" s="704"/>
      <c r="CK37" s="704"/>
      <c r="CL37" s="704"/>
      <c r="CM37" s="704"/>
      <c r="CN37" s="704"/>
      <c r="CO37" s="704"/>
      <c r="CP37" s="704"/>
      <c r="CQ37" s="704"/>
      <c r="CR37" s="704"/>
      <c r="CS37" s="704"/>
      <c r="CT37" s="704"/>
      <c r="CU37" s="704"/>
      <c r="CV37" s="704"/>
      <c r="CW37" s="704"/>
      <c r="CX37" s="704"/>
      <c r="CY37" s="704"/>
      <c r="CZ37" s="704"/>
      <c r="DA37" s="704"/>
      <c r="DB37" s="704"/>
      <c r="DC37" s="704"/>
      <c r="DD37" s="704"/>
      <c r="DE37" s="704"/>
      <c r="DF37" s="704"/>
      <c r="DG37" s="704"/>
      <c r="DH37" s="704"/>
      <c r="DI37" s="704"/>
      <c r="DJ37" s="704"/>
      <c r="DK37" s="704"/>
      <c r="DL37" s="704"/>
      <c r="DM37" s="704"/>
      <c r="DN37" s="704"/>
      <c r="DO37" s="704"/>
      <c r="DP37" s="704"/>
      <c r="DQ37" s="704"/>
      <c r="DR37" s="704"/>
      <c r="DS37" s="704"/>
      <c r="DT37" s="704"/>
      <c r="DU37" s="704"/>
      <c r="DV37" s="704"/>
      <c r="DW37" s="704"/>
      <c r="DX37" s="704"/>
      <c r="DY37" s="704"/>
      <c r="DZ37" s="704"/>
      <c r="EA37" s="704"/>
      <c r="EB37" s="704"/>
      <c r="EC37" s="879"/>
      <c r="ED37" s="704"/>
      <c r="EE37" s="704"/>
      <c r="EF37" s="879"/>
      <c r="EG37" s="879"/>
      <c r="EH37" s="879"/>
      <c r="EI37" s="879"/>
      <c r="EJ37" s="879"/>
      <c r="EK37" s="879"/>
      <c r="EL37" s="879"/>
      <c r="EM37" s="879"/>
      <c r="EN37" s="879"/>
      <c r="EO37" s="879"/>
      <c r="EP37" s="879"/>
      <c r="EQ37" s="879"/>
      <c r="ER37" s="879"/>
      <c r="ES37" s="879"/>
      <c r="ET37" s="879"/>
      <c r="EU37" s="879"/>
      <c r="EV37" s="879"/>
      <c r="EW37" s="879"/>
      <c r="EX37" s="879"/>
      <c r="EY37" s="879"/>
      <c r="EZ37" s="879"/>
      <c r="FA37" s="879"/>
      <c r="FB37" s="879"/>
      <c r="FC37" s="879"/>
      <c r="FD37" s="879"/>
      <c r="FE37" s="879"/>
      <c r="FF37" s="879"/>
      <c r="FG37" s="879"/>
      <c r="FH37" s="879"/>
      <c r="FI37" s="704"/>
      <c r="FJ37" s="704"/>
      <c r="FK37" s="878"/>
      <c r="FL37" s="878"/>
      <c r="FM37" s="878"/>
      <c r="FN37" s="878"/>
      <c r="FO37" s="878"/>
      <c r="FP37" s="878"/>
      <c r="FQ37" s="878"/>
      <c r="FR37" s="878"/>
      <c r="FS37" s="878"/>
      <c r="FT37" s="878"/>
      <c r="FU37" s="878"/>
      <c r="FV37" s="878"/>
      <c r="FW37" s="878"/>
      <c r="FX37" s="878"/>
      <c r="FY37" s="878"/>
      <c r="FZ37" s="878"/>
      <c r="GA37" s="878"/>
      <c r="GB37" s="878"/>
      <c r="GC37" s="878"/>
      <c r="GD37" s="878"/>
      <c r="GE37" s="878"/>
      <c r="GF37" s="878"/>
      <c r="GG37" s="878"/>
      <c r="GH37" s="878"/>
      <c r="GI37" s="878"/>
      <c r="GJ37" s="878"/>
      <c r="GK37" s="878"/>
      <c r="GL37" s="878"/>
      <c r="GM37" s="878"/>
      <c r="GN37" s="878"/>
      <c r="GO37" s="878"/>
      <c r="GP37" s="878"/>
      <c r="GQ37" s="878"/>
      <c r="GR37" s="878"/>
      <c r="GS37" s="878"/>
      <c r="GT37" s="878"/>
      <c r="GU37" s="878"/>
      <c r="GV37" s="878"/>
      <c r="GW37" s="878"/>
      <c r="GX37" s="878"/>
      <c r="GY37" s="878"/>
      <c r="GZ37" s="878"/>
      <c r="HA37" s="878"/>
      <c r="HB37" s="878"/>
      <c r="HC37" s="878"/>
      <c r="HD37" s="878"/>
      <c r="HE37" s="878"/>
      <c r="HF37" s="878"/>
      <c r="HG37" s="878"/>
      <c r="HH37" s="878"/>
      <c r="HI37" s="878"/>
      <c r="HJ37" s="878"/>
      <c r="HK37" s="878"/>
      <c r="HL37" s="878"/>
      <c r="HM37" s="878"/>
      <c r="HN37" s="878"/>
      <c r="HO37" s="878"/>
      <c r="HP37" s="878"/>
      <c r="HQ37" s="878"/>
      <c r="HR37" s="878"/>
      <c r="HS37" s="704"/>
      <c r="HT37" s="704"/>
      <c r="HU37" s="704"/>
    </row>
    <row r="38" spans="1:237" s="706" customFormat="1" ht="24.95" customHeight="1" x14ac:dyDescent="0.25">
      <c r="A38" s="691">
        <v>27</v>
      </c>
      <c r="B38" s="693" t="s">
        <v>1154</v>
      </c>
      <c r="C38" s="696">
        <v>205</v>
      </c>
      <c r="D38" s="697">
        <v>536</v>
      </c>
      <c r="E38" s="707">
        <v>31</v>
      </c>
      <c r="F38" s="699" t="s">
        <v>1123</v>
      </c>
      <c r="G38" s="700" t="s">
        <v>1126</v>
      </c>
      <c r="H38" s="751" t="s">
        <v>1112</v>
      </c>
      <c r="I38" s="767" t="s">
        <v>1113</v>
      </c>
      <c r="J38" s="753" t="s">
        <v>1139</v>
      </c>
      <c r="K38" s="753" t="s">
        <v>1115</v>
      </c>
      <c r="L38" s="753" t="s">
        <v>1124</v>
      </c>
      <c r="M38" s="753" t="s">
        <v>1140</v>
      </c>
      <c r="N38" s="753" t="s">
        <v>1155</v>
      </c>
      <c r="O38" s="753" t="s">
        <v>1155</v>
      </c>
      <c r="P38" s="753" t="s">
        <v>1156</v>
      </c>
      <c r="Q38" s="948" t="s">
        <v>1163</v>
      </c>
      <c r="R38" s="948" t="s">
        <v>1120</v>
      </c>
      <c r="S38" s="755">
        <v>1</v>
      </c>
      <c r="T38" s="763">
        <v>1.3</v>
      </c>
      <c r="U38" s="771">
        <v>41456</v>
      </c>
      <c r="V38" s="758">
        <v>42156</v>
      </c>
      <c r="W38" s="701">
        <v>5</v>
      </c>
      <c r="X38" s="875">
        <v>130000</v>
      </c>
      <c r="Y38" s="877"/>
      <c r="Z38" s="875">
        <f t="shared" si="5"/>
        <v>130000</v>
      </c>
      <c r="AA38" s="702"/>
      <c r="AB38" s="702"/>
      <c r="AC38" s="702"/>
      <c r="AD38" s="702"/>
      <c r="AE38" s="702"/>
      <c r="AF38" s="702"/>
      <c r="AG38" s="702"/>
      <c r="AH38" s="702"/>
      <c r="AI38" s="691"/>
      <c r="AJ38" s="691">
        <v>130000</v>
      </c>
      <c r="AK38" s="691"/>
      <c r="AL38" s="691"/>
      <c r="AM38" s="868">
        <f t="shared" si="6"/>
        <v>130000</v>
      </c>
      <c r="AN38" s="868">
        <f t="shared" si="7"/>
        <v>0</v>
      </c>
      <c r="AO38" s="760">
        <v>150000</v>
      </c>
      <c r="AP38" s="868">
        <v>500000</v>
      </c>
      <c r="AQ38" s="704"/>
      <c r="AR38" s="704"/>
      <c r="AS38" s="704"/>
      <c r="AT38" s="704"/>
      <c r="AU38" s="704"/>
      <c r="AV38" s="704"/>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D38" s="704"/>
      <c r="EE38" s="704"/>
      <c r="EF38" s="711"/>
      <c r="EG38" s="711"/>
      <c r="EH38" s="711"/>
      <c r="EI38" s="711"/>
      <c r="EJ38" s="711"/>
      <c r="EK38" s="711"/>
      <c r="EL38" s="711"/>
      <c r="EM38" s="711"/>
      <c r="EN38" s="711"/>
      <c r="EO38" s="711"/>
      <c r="EP38" s="711"/>
      <c r="EQ38" s="711"/>
      <c r="ER38" s="711"/>
      <c r="ES38" s="711"/>
      <c r="ET38" s="711"/>
      <c r="EU38" s="711"/>
      <c r="EV38" s="711"/>
      <c r="EW38" s="711"/>
      <c r="EX38" s="711"/>
      <c r="EY38" s="711"/>
      <c r="EZ38" s="711"/>
      <c r="FA38" s="711"/>
      <c r="FB38" s="711"/>
      <c r="FC38" s="711"/>
      <c r="FD38" s="711"/>
      <c r="FE38" s="711"/>
      <c r="FF38" s="711"/>
      <c r="FG38" s="711"/>
      <c r="FH38" s="711"/>
      <c r="FI38" s="704"/>
      <c r="FJ38" s="704"/>
      <c r="FK38" s="746"/>
      <c r="FL38" s="704"/>
      <c r="FM38" s="704"/>
      <c r="FN38" s="704"/>
      <c r="FO38" s="704"/>
      <c r="FP38" s="704"/>
      <c r="FQ38" s="704"/>
      <c r="FR38" s="704"/>
      <c r="FS38" s="704"/>
      <c r="FT38" s="704"/>
      <c r="FU38" s="704"/>
      <c r="FV38" s="704"/>
      <c r="FW38" s="704"/>
      <c r="FX38" s="704"/>
      <c r="FY38" s="704"/>
      <c r="FZ38" s="704"/>
      <c r="GA38" s="704"/>
      <c r="GB38" s="704"/>
      <c r="GC38" s="704"/>
      <c r="GD38" s="704"/>
      <c r="GE38" s="704"/>
      <c r="GF38" s="704"/>
      <c r="GG38" s="704"/>
      <c r="GH38" s="704"/>
      <c r="GI38" s="704"/>
      <c r="GJ38" s="704"/>
      <c r="GK38" s="704"/>
      <c r="GL38" s="704"/>
      <c r="GM38" s="704"/>
      <c r="GN38" s="704"/>
      <c r="GO38" s="704"/>
      <c r="GP38" s="704"/>
      <c r="GQ38" s="704"/>
      <c r="GR38" s="704"/>
      <c r="GS38" s="704"/>
      <c r="GT38" s="704"/>
      <c r="GU38" s="704"/>
      <c r="GV38" s="704"/>
      <c r="GW38" s="704"/>
      <c r="GX38" s="704"/>
      <c r="GY38" s="704"/>
      <c r="GZ38" s="704"/>
      <c r="HA38" s="704"/>
      <c r="HB38" s="704"/>
      <c r="HC38" s="704"/>
      <c r="HD38" s="704"/>
      <c r="HE38" s="704"/>
      <c r="HF38" s="704"/>
      <c r="HG38" s="704"/>
      <c r="HH38" s="704"/>
      <c r="HI38" s="704"/>
      <c r="HJ38" s="704"/>
      <c r="HK38" s="704"/>
      <c r="HL38" s="704"/>
      <c r="HM38" s="704"/>
      <c r="HN38" s="704"/>
      <c r="HO38" s="704"/>
      <c r="HP38" s="704"/>
      <c r="HQ38" s="704"/>
      <c r="HR38" s="704"/>
      <c r="HS38" s="704"/>
      <c r="HT38" s="704"/>
      <c r="HU38" s="704"/>
      <c r="HV38" s="878"/>
      <c r="HW38" s="878"/>
      <c r="HX38" s="878"/>
      <c r="HY38" s="878"/>
      <c r="HZ38" s="878"/>
      <c r="IA38" s="878"/>
      <c r="IB38" s="878"/>
      <c r="IC38" s="878"/>
    </row>
    <row r="39" spans="1:237" s="706" customFormat="1" ht="24.95" customHeight="1" x14ac:dyDescent="0.25">
      <c r="A39" s="691">
        <v>28</v>
      </c>
      <c r="B39" s="693" t="s">
        <v>1154</v>
      </c>
      <c r="C39" s="696">
        <v>205</v>
      </c>
      <c r="D39" s="697">
        <v>544</v>
      </c>
      <c r="E39" s="707">
        <v>2</v>
      </c>
      <c r="F39" s="699" t="s">
        <v>1125</v>
      </c>
      <c r="G39" s="700" t="s">
        <v>1126</v>
      </c>
      <c r="H39" s="751" t="s">
        <v>1112</v>
      </c>
      <c r="I39" s="767" t="s">
        <v>1113</v>
      </c>
      <c r="J39" s="753" t="s">
        <v>1139</v>
      </c>
      <c r="K39" s="753" t="s">
        <v>1115</v>
      </c>
      <c r="L39" s="753" t="s">
        <v>1124</v>
      </c>
      <c r="M39" s="753" t="s">
        <v>1140</v>
      </c>
      <c r="N39" s="753" t="s">
        <v>1155</v>
      </c>
      <c r="O39" s="753" t="s">
        <v>1155</v>
      </c>
      <c r="P39" s="753" t="s">
        <v>1156</v>
      </c>
      <c r="Q39" s="948" t="s">
        <v>1120</v>
      </c>
      <c r="R39" s="948" t="s">
        <v>1120</v>
      </c>
      <c r="S39" s="755">
        <v>1</v>
      </c>
      <c r="T39" s="763">
        <v>1.3</v>
      </c>
      <c r="U39" s="771">
        <v>41456</v>
      </c>
      <c r="V39" s="758">
        <v>42156</v>
      </c>
      <c r="W39" s="701">
        <v>7</v>
      </c>
      <c r="X39" s="875">
        <v>20000</v>
      </c>
      <c r="Y39" s="877"/>
      <c r="Z39" s="875">
        <f t="shared" si="5"/>
        <v>20000</v>
      </c>
      <c r="AA39" s="702"/>
      <c r="AB39" s="702"/>
      <c r="AC39" s="702"/>
      <c r="AD39" s="702"/>
      <c r="AE39" s="702"/>
      <c r="AF39" s="702">
        <v>20000</v>
      </c>
      <c r="AG39" s="702"/>
      <c r="AH39" s="702"/>
      <c r="AI39" s="691"/>
      <c r="AJ39" s="691"/>
      <c r="AK39" s="691"/>
      <c r="AL39" s="691"/>
      <c r="AM39" s="868">
        <f t="shared" si="6"/>
        <v>20000</v>
      </c>
      <c r="AN39" s="868">
        <f t="shared" si="7"/>
        <v>0</v>
      </c>
      <c r="AO39" s="760"/>
      <c r="AP39" s="868">
        <v>50000</v>
      </c>
      <c r="AQ39" s="704"/>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D39" s="704"/>
      <c r="EE39" s="704"/>
      <c r="EF39" s="711"/>
      <c r="EG39" s="711"/>
      <c r="EH39" s="711"/>
      <c r="EI39" s="711"/>
      <c r="EJ39" s="711"/>
      <c r="EK39" s="711"/>
      <c r="EL39" s="711"/>
      <c r="EM39" s="711"/>
      <c r="EN39" s="711"/>
      <c r="EO39" s="711"/>
      <c r="EP39" s="711"/>
      <c r="EQ39" s="711"/>
      <c r="ER39" s="711"/>
      <c r="ES39" s="711"/>
      <c r="ET39" s="711"/>
      <c r="EU39" s="711"/>
      <c r="EV39" s="711"/>
      <c r="EW39" s="711"/>
      <c r="EX39" s="711"/>
      <c r="EY39" s="711"/>
      <c r="EZ39" s="711"/>
      <c r="FA39" s="711"/>
      <c r="FB39" s="711"/>
      <c r="FC39" s="711"/>
      <c r="FD39" s="711"/>
      <c r="FE39" s="711"/>
      <c r="FF39" s="711"/>
      <c r="FG39" s="711"/>
      <c r="FH39" s="711"/>
      <c r="FI39" s="704"/>
      <c r="FJ39" s="704"/>
      <c r="FK39" s="746"/>
      <c r="FL39" s="704"/>
      <c r="FM39" s="704"/>
      <c r="FN39" s="704"/>
      <c r="FO39" s="704"/>
      <c r="FP39" s="704"/>
      <c r="FQ39" s="704"/>
      <c r="FR39" s="704"/>
      <c r="FS39" s="704"/>
      <c r="FT39" s="704"/>
      <c r="FU39" s="704"/>
      <c r="FV39" s="704"/>
      <c r="FW39" s="704"/>
      <c r="FX39" s="704"/>
      <c r="FY39" s="704"/>
      <c r="FZ39" s="704"/>
      <c r="GA39" s="704"/>
      <c r="GB39" s="704"/>
      <c r="GC39" s="704"/>
      <c r="GD39" s="704"/>
      <c r="GE39" s="704"/>
      <c r="GF39" s="704"/>
      <c r="GG39" s="704"/>
      <c r="GH39" s="704"/>
      <c r="GI39" s="704"/>
      <c r="GJ39" s="704"/>
      <c r="GK39" s="704"/>
      <c r="GL39" s="704"/>
      <c r="GM39" s="704"/>
      <c r="GN39" s="704"/>
      <c r="GO39" s="704"/>
      <c r="GP39" s="704"/>
      <c r="GQ39" s="704"/>
      <c r="GR39" s="704"/>
      <c r="GS39" s="704"/>
      <c r="GT39" s="704"/>
      <c r="GU39" s="704"/>
      <c r="HQ39" s="704"/>
      <c r="HR39" s="704"/>
      <c r="HS39" s="704"/>
      <c r="HT39" s="704"/>
      <c r="HU39" s="704"/>
      <c r="HV39" s="878"/>
      <c r="HW39" s="878"/>
      <c r="HX39" s="878"/>
      <c r="HY39" s="878"/>
      <c r="HZ39" s="878"/>
      <c r="IA39" s="878"/>
      <c r="IB39" s="878"/>
      <c r="IC39" s="878"/>
    </row>
    <row r="40" spans="1:237" s="706" customFormat="1" ht="24.95" customHeight="1" x14ac:dyDescent="0.2">
      <c r="A40" s="691">
        <v>29</v>
      </c>
      <c r="B40" s="693" t="s">
        <v>1154</v>
      </c>
      <c r="C40" s="696">
        <v>205</v>
      </c>
      <c r="D40" s="697">
        <v>632</v>
      </c>
      <c r="E40" s="707" t="s">
        <v>1122</v>
      </c>
      <c r="F40" s="699" t="s">
        <v>1121</v>
      </c>
      <c r="G40" s="700" t="s">
        <v>1164</v>
      </c>
      <c r="H40" s="751" t="s">
        <v>1127</v>
      </c>
      <c r="I40" s="767" t="s">
        <v>1113</v>
      </c>
      <c r="J40" s="753" t="s">
        <v>1139</v>
      </c>
      <c r="K40" s="761" t="s">
        <v>1115</v>
      </c>
      <c r="L40" s="761" t="s">
        <v>1116</v>
      </c>
      <c r="M40" s="753" t="s">
        <v>1140</v>
      </c>
      <c r="N40" s="753" t="s">
        <v>1155</v>
      </c>
      <c r="O40" s="753" t="s">
        <v>1155</v>
      </c>
      <c r="P40" s="753" t="s">
        <v>1156</v>
      </c>
      <c r="Q40" s="866" t="s">
        <v>1160</v>
      </c>
      <c r="R40" s="866" t="s">
        <v>1160</v>
      </c>
      <c r="S40" s="755">
        <v>1</v>
      </c>
      <c r="T40" s="763">
        <v>1.3</v>
      </c>
      <c r="U40" s="771">
        <v>41456</v>
      </c>
      <c r="V40" s="772">
        <v>42522</v>
      </c>
      <c r="W40" s="701">
        <v>25</v>
      </c>
      <c r="X40" s="875"/>
      <c r="Y40" s="877"/>
      <c r="Z40" s="875">
        <f t="shared" si="5"/>
        <v>0</v>
      </c>
      <c r="AA40" s="702"/>
      <c r="AB40" s="702"/>
      <c r="AC40" s="702"/>
      <c r="AD40" s="702"/>
      <c r="AE40" s="702"/>
      <c r="AF40" s="702"/>
      <c r="AG40" s="702"/>
      <c r="AH40" s="702"/>
      <c r="AI40" s="691"/>
      <c r="AJ40" s="691"/>
      <c r="AK40" s="691"/>
      <c r="AL40" s="691"/>
      <c r="AM40" s="868">
        <f t="shared" si="6"/>
        <v>0</v>
      </c>
      <c r="AN40" s="868">
        <f t="shared" si="7"/>
        <v>0</v>
      </c>
      <c r="AO40" s="760"/>
      <c r="AP40" s="868">
        <f>450000-370200</f>
        <v>79800</v>
      </c>
      <c r="AQ40" s="704"/>
      <c r="AR40" s="704"/>
      <c r="AS40" s="704"/>
      <c r="AT40" s="704"/>
      <c r="AU40" s="704"/>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D40" s="704"/>
      <c r="EE40" s="704"/>
      <c r="EF40" s="711"/>
      <c r="EG40" s="711"/>
      <c r="EH40" s="711"/>
      <c r="EI40" s="711"/>
      <c r="EJ40" s="711"/>
      <c r="EK40" s="711"/>
      <c r="EL40" s="711"/>
      <c r="EM40" s="711"/>
      <c r="EN40" s="711"/>
      <c r="EO40" s="711"/>
      <c r="EP40" s="711"/>
      <c r="EQ40" s="711"/>
      <c r="ER40" s="711"/>
      <c r="ES40" s="711"/>
      <c r="ET40" s="711"/>
      <c r="EU40" s="711"/>
      <c r="EV40" s="711"/>
      <c r="EW40" s="711"/>
      <c r="EX40" s="711"/>
      <c r="EY40" s="711"/>
      <c r="EZ40" s="711"/>
      <c r="FA40" s="711"/>
      <c r="FB40" s="711"/>
      <c r="FC40" s="711"/>
      <c r="FD40" s="711"/>
      <c r="FE40" s="711"/>
      <c r="FF40" s="711"/>
      <c r="FG40" s="711"/>
      <c r="FH40" s="711"/>
      <c r="FI40" s="704"/>
      <c r="FJ40" s="704"/>
      <c r="FK40" s="746"/>
      <c r="FL40" s="704"/>
      <c r="FM40" s="704"/>
      <c r="FN40" s="704"/>
      <c r="FO40" s="704"/>
      <c r="FP40" s="704"/>
      <c r="FQ40" s="704"/>
      <c r="FR40" s="704"/>
      <c r="FS40" s="704"/>
      <c r="FT40" s="704"/>
      <c r="FU40" s="704"/>
      <c r="FV40" s="704"/>
      <c r="FW40" s="704"/>
      <c r="FX40" s="704"/>
      <c r="FY40" s="704"/>
      <c r="FZ40" s="704"/>
      <c r="GA40" s="704"/>
      <c r="GB40" s="704"/>
      <c r="GC40" s="704"/>
      <c r="GD40" s="704"/>
      <c r="GE40" s="704"/>
      <c r="GF40" s="704"/>
      <c r="GG40" s="704"/>
      <c r="GH40" s="704"/>
      <c r="GI40" s="704"/>
      <c r="GJ40" s="704"/>
      <c r="GK40" s="704"/>
      <c r="GL40" s="704"/>
      <c r="GM40" s="704"/>
      <c r="GN40" s="704"/>
      <c r="GO40" s="704"/>
      <c r="GP40" s="704"/>
      <c r="GQ40" s="704"/>
      <c r="GR40" s="704"/>
      <c r="GS40" s="704"/>
      <c r="GT40" s="704"/>
      <c r="GU40" s="704"/>
      <c r="GV40" s="704"/>
      <c r="GW40" s="704"/>
      <c r="GX40" s="704"/>
      <c r="GY40" s="704"/>
      <c r="GZ40" s="704"/>
      <c r="HA40" s="704"/>
      <c r="HB40" s="704"/>
      <c r="HC40" s="704"/>
      <c r="HD40" s="704"/>
      <c r="HE40" s="704"/>
      <c r="HF40" s="704"/>
      <c r="HG40" s="704"/>
      <c r="HH40" s="704"/>
      <c r="HI40" s="704"/>
      <c r="HJ40" s="704"/>
      <c r="HK40" s="704"/>
      <c r="HL40" s="704"/>
      <c r="HM40" s="704"/>
      <c r="HN40" s="704"/>
      <c r="HO40" s="704"/>
      <c r="HP40" s="704"/>
      <c r="HQ40" s="704"/>
      <c r="HR40" s="704"/>
      <c r="HS40" s="704"/>
      <c r="HT40" s="704"/>
      <c r="HU40" s="704"/>
    </row>
    <row r="41" spans="1:237" s="706" customFormat="1" ht="24.95" customHeight="1" x14ac:dyDescent="0.25">
      <c r="A41" s="691">
        <v>30</v>
      </c>
      <c r="B41" s="693" t="s">
        <v>1154</v>
      </c>
      <c r="C41" s="696">
        <v>205</v>
      </c>
      <c r="D41" s="697">
        <v>632</v>
      </c>
      <c r="E41" s="707" t="s">
        <v>1122</v>
      </c>
      <c r="F41" s="699" t="s">
        <v>1121</v>
      </c>
      <c r="G41" s="700" t="s">
        <v>1157</v>
      </c>
      <c r="H41" s="751" t="s">
        <v>1127</v>
      </c>
      <c r="I41" s="752" t="s">
        <v>1113</v>
      </c>
      <c r="J41" s="753" t="s">
        <v>1139</v>
      </c>
      <c r="K41" s="770" t="s">
        <v>1115</v>
      </c>
      <c r="L41" s="753" t="s">
        <v>1124</v>
      </c>
      <c r="M41" s="753" t="s">
        <v>1140</v>
      </c>
      <c r="N41" s="753" t="s">
        <v>1155</v>
      </c>
      <c r="O41" s="753" t="s">
        <v>1155</v>
      </c>
      <c r="P41" s="754" t="s">
        <v>1156</v>
      </c>
      <c r="Q41" s="948" t="s">
        <v>1160</v>
      </c>
      <c r="R41" s="948" t="s">
        <v>1160</v>
      </c>
      <c r="S41" s="755">
        <v>1</v>
      </c>
      <c r="T41" s="763">
        <v>1.3</v>
      </c>
      <c r="U41" s="757">
        <v>41456</v>
      </c>
      <c r="V41" s="758">
        <v>41791</v>
      </c>
      <c r="W41" s="701">
        <v>25</v>
      </c>
      <c r="X41" s="875"/>
      <c r="Y41" s="877"/>
      <c r="Z41" s="875">
        <f t="shared" si="5"/>
        <v>0</v>
      </c>
      <c r="AA41" s="702"/>
      <c r="AB41" s="702"/>
      <c r="AC41" s="702"/>
      <c r="AD41" s="702"/>
      <c r="AE41" s="702"/>
      <c r="AF41" s="702"/>
      <c r="AG41" s="702"/>
      <c r="AH41" s="702"/>
      <c r="AI41" s="691"/>
      <c r="AJ41" s="691"/>
      <c r="AK41" s="691"/>
      <c r="AL41" s="691"/>
      <c r="AM41" s="868">
        <f t="shared" si="6"/>
        <v>0</v>
      </c>
      <c r="AN41" s="868">
        <f t="shared" si="7"/>
        <v>0</v>
      </c>
      <c r="AO41" s="760">
        <v>774300</v>
      </c>
      <c r="AP41" s="868">
        <v>3000000</v>
      </c>
      <c r="AQ41" s="704"/>
      <c r="AR41" s="704"/>
      <c r="AS41" s="704"/>
      <c r="AT41" s="704"/>
      <c r="AU41" s="704"/>
      <c r="AV41" s="704"/>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4"/>
      <c r="DE41" s="704"/>
      <c r="DF41" s="704"/>
      <c r="DG41" s="704"/>
      <c r="DH41" s="704"/>
      <c r="DI41" s="704"/>
      <c r="DJ41" s="704"/>
      <c r="DK41" s="704"/>
      <c r="DL41" s="704"/>
      <c r="DM41" s="704"/>
      <c r="DN41" s="704"/>
      <c r="DO41" s="704"/>
      <c r="DP41" s="704"/>
      <c r="DQ41" s="704"/>
      <c r="DR41" s="704"/>
      <c r="DS41" s="704"/>
      <c r="DT41" s="704"/>
      <c r="DU41" s="704"/>
      <c r="DV41" s="704"/>
      <c r="DW41" s="704"/>
      <c r="DX41" s="704"/>
      <c r="DY41" s="704"/>
      <c r="DZ41" s="704"/>
      <c r="EA41" s="704"/>
      <c r="EB41" s="704"/>
      <c r="ED41" s="704"/>
      <c r="EE41" s="704"/>
      <c r="EF41" s="711"/>
      <c r="EG41" s="711"/>
      <c r="EH41" s="711"/>
      <c r="EI41" s="711"/>
      <c r="EJ41" s="711"/>
      <c r="EK41" s="711"/>
      <c r="EL41" s="711"/>
      <c r="EM41" s="711"/>
      <c r="EN41" s="711"/>
      <c r="EO41" s="711"/>
      <c r="EP41" s="711"/>
      <c r="EQ41" s="711"/>
      <c r="ER41" s="711"/>
      <c r="ES41" s="711"/>
      <c r="ET41" s="711"/>
      <c r="EU41" s="711"/>
      <c r="EV41" s="711"/>
      <c r="EW41" s="711"/>
      <c r="EX41" s="711"/>
      <c r="EY41" s="711"/>
      <c r="EZ41" s="711"/>
      <c r="FA41" s="711"/>
      <c r="FB41" s="711"/>
      <c r="FC41" s="711"/>
      <c r="FD41" s="711"/>
      <c r="FE41" s="711"/>
      <c r="FF41" s="711"/>
      <c r="FG41" s="711"/>
      <c r="FH41" s="711"/>
      <c r="FI41" s="704"/>
      <c r="FJ41" s="704"/>
      <c r="FK41" s="746"/>
      <c r="FL41" s="704"/>
      <c r="FM41" s="704"/>
      <c r="FN41" s="704"/>
      <c r="FO41" s="704"/>
      <c r="FP41" s="704"/>
      <c r="FQ41" s="704"/>
      <c r="FR41" s="704"/>
      <c r="FS41" s="704"/>
      <c r="FT41" s="704"/>
      <c r="FU41" s="704"/>
      <c r="FV41" s="704"/>
      <c r="FW41" s="704"/>
      <c r="FX41" s="704"/>
      <c r="FY41" s="704"/>
      <c r="FZ41" s="704"/>
      <c r="GA41" s="704"/>
      <c r="GB41" s="704"/>
      <c r="GC41" s="704"/>
      <c r="GD41" s="704"/>
      <c r="GE41" s="704"/>
      <c r="GF41" s="704"/>
      <c r="GG41" s="704"/>
      <c r="GH41" s="704"/>
      <c r="GI41" s="704"/>
      <c r="GJ41" s="704"/>
      <c r="GK41" s="704"/>
      <c r="GL41" s="704"/>
      <c r="GM41" s="704"/>
      <c r="GN41" s="704"/>
      <c r="GO41" s="704"/>
      <c r="GP41" s="704"/>
      <c r="GQ41" s="704"/>
      <c r="GR41" s="704"/>
      <c r="GS41" s="704"/>
      <c r="GT41" s="704"/>
      <c r="GU41" s="704"/>
      <c r="HS41" s="704"/>
      <c r="HT41" s="704"/>
      <c r="HU41" s="704"/>
      <c r="HV41" s="878"/>
      <c r="HW41" s="878"/>
      <c r="HX41" s="878"/>
      <c r="HY41" s="878"/>
      <c r="HZ41" s="878"/>
      <c r="IA41" s="878"/>
      <c r="IB41" s="878"/>
      <c r="IC41" s="878"/>
    </row>
    <row r="42" spans="1:237" s="706" customFormat="1" ht="24.95" customHeight="1" x14ac:dyDescent="0.25">
      <c r="A42" s="691">
        <v>31</v>
      </c>
      <c r="B42" s="693" t="s">
        <v>1154</v>
      </c>
      <c r="C42" s="696">
        <v>205</v>
      </c>
      <c r="D42" s="697">
        <v>636</v>
      </c>
      <c r="E42" s="707" t="s">
        <v>1122</v>
      </c>
      <c r="F42" s="699" t="s">
        <v>1123</v>
      </c>
      <c r="G42" s="700" t="s">
        <v>1165</v>
      </c>
      <c r="H42" s="751" t="s">
        <v>1127</v>
      </c>
      <c r="I42" s="767" t="s">
        <v>1113</v>
      </c>
      <c r="J42" s="753" t="s">
        <v>1139</v>
      </c>
      <c r="K42" s="753" t="s">
        <v>1115</v>
      </c>
      <c r="L42" s="753" t="s">
        <v>1116</v>
      </c>
      <c r="M42" s="753" t="s">
        <v>1140</v>
      </c>
      <c r="N42" s="753" t="s">
        <v>1155</v>
      </c>
      <c r="O42" s="753" t="s">
        <v>1155</v>
      </c>
      <c r="P42" s="753" t="s">
        <v>1156</v>
      </c>
      <c r="Q42" s="948" t="s">
        <v>1163</v>
      </c>
      <c r="R42" s="948" t="s">
        <v>1120</v>
      </c>
      <c r="S42" s="755">
        <v>1</v>
      </c>
      <c r="T42" s="763">
        <v>1.3</v>
      </c>
      <c r="U42" s="757">
        <v>41456</v>
      </c>
      <c r="V42" s="758">
        <v>42156</v>
      </c>
      <c r="W42" s="701">
        <v>5</v>
      </c>
      <c r="X42" s="875"/>
      <c r="Y42" s="877"/>
      <c r="Z42" s="875">
        <f t="shared" si="5"/>
        <v>0</v>
      </c>
      <c r="AA42" s="702"/>
      <c r="AB42" s="702"/>
      <c r="AC42" s="702"/>
      <c r="AD42" s="702"/>
      <c r="AE42" s="702"/>
      <c r="AF42" s="702"/>
      <c r="AG42" s="702"/>
      <c r="AH42" s="702"/>
      <c r="AI42" s="691"/>
      <c r="AJ42" s="691"/>
      <c r="AK42" s="691"/>
      <c r="AL42" s="691"/>
      <c r="AM42" s="868">
        <f t="shared" si="6"/>
        <v>0</v>
      </c>
      <c r="AN42" s="868">
        <f t="shared" si="7"/>
        <v>0</v>
      </c>
      <c r="AO42" s="760"/>
      <c r="AP42" s="868">
        <v>1100000</v>
      </c>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D42" s="704"/>
      <c r="EE42" s="704"/>
      <c r="EF42" s="711"/>
      <c r="EG42" s="711"/>
      <c r="EH42" s="711"/>
      <c r="EI42" s="711"/>
      <c r="EJ42" s="711"/>
      <c r="EK42" s="711"/>
      <c r="EL42" s="711"/>
      <c r="EM42" s="711"/>
      <c r="EN42" s="711"/>
      <c r="EO42" s="711"/>
      <c r="EP42" s="711"/>
      <c r="EQ42" s="711"/>
      <c r="ER42" s="711"/>
      <c r="ES42" s="711"/>
      <c r="ET42" s="711"/>
      <c r="EU42" s="711"/>
      <c r="EV42" s="711"/>
      <c r="EW42" s="711"/>
      <c r="EX42" s="711"/>
      <c r="EY42" s="711"/>
      <c r="EZ42" s="711"/>
      <c r="FA42" s="711"/>
      <c r="FB42" s="711"/>
      <c r="FC42" s="711"/>
      <c r="FD42" s="711"/>
      <c r="FE42" s="711"/>
      <c r="FF42" s="711"/>
      <c r="FG42" s="711"/>
      <c r="FH42" s="711"/>
      <c r="FI42" s="704"/>
      <c r="FJ42" s="704"/>
      <c r="FK42" s="746"/>
      <c r="FL42" s="704"/>
      <c r="FM42" s="704"/>
      <c r="FN42" s="704"/>
      <c r="FO42" s="704"/>
      <c r="FP42" s="704"/>
      <c r="FQ42" s="704"/>
      <c r="FR42" s="704"/>
      <c r="FS42" s="704"/>
      <c r="FT42" s="704"/>
      <c r="FU42" s="704"/>
      <c r="FV42" s="704"/>
      <c r="FW42" s="704"/>
      <c r="FX42" s="704"/>
      <c r="FY42" s="704"/>
      <c r="FZ42" s="704"/>
      <c r="GA42" s="704"/>
      <c r="GB42" s="704"/>
      <c r="GC42" s="704"/>
      <c r="GD42" s="704"/>
      <c r="GE42" s="704"/>
      <c r="GF42" s="704"/>
      <c r="GG42" s="704"/>
      <c r="GH42" s="704"/>
      <c r="GI42" s="704"/>
      <c r="GJ42" s="704"/>
      <c r="GK42" s="704"/>
      <c r="GL42" s="704"/>
      <c r="GM42" s="704"/>
      <c r="GN42" s="704"/>
      <c r="GO42" s="704"/>
      <c r="GP42" s="704"/>
      <c r="GQ42" s="704"/>
      <c r="GR42" s="704"/>
      <c r="GS42" s="704"/>
      <c r="GT42" s="704"/>
      <c r="GU42" s="704"/>
      <c r="GV42" s="704"/>
      <c r="GW42" s="704"/>
      <c r="GX42" s="704"/>
      <c r="GY42" s="704"/>
      <c r="GZ42" s="704"/>
      <c r="HA42" s="704"/>
      <c r="HB42" s="704"/>
      <c r="HC42" s="704"/>
      <c r="HD42" s="704"/>
      <c r="HE42" s="704"/>
      <c r="HF42" s="704"/>
      <c r="HG42" s="704"/>
      <c r="HH42" s="704"/>
      <c r="HI42" s="704"/>
      <c r="HJ42" s="704"/>
      <c r="HK42" s="704"/>
      <c r="HL42" s="704"/>
      <c r="HM42" s="704"/>
      <c r="HN42" s="704"/>
      <c r="HO42" s="704"/>
      <c r="HP42" s="704"/>
      <c r="HS42" s="704"/>
      <c r="HT42" s="704"/>
      <c r="HU42" s="704"/>
      <c r="HV42" s="878"/>
      <c r="HW42" s="878"/>
      <c r="HX42" s="878"/>
      <c r="HY42" s="878"/>
      <c r="HZ42" s="878"/>
      <c r="IA42" s="878"/>
      <c r="IB42" s="878"/>
      <c r="IC42" s="878"/>
    </row>
    <row r="43" spans="1:237" s="706" customFormat="1" ht="24.95" customHeight="1" x14ac:dyDescent="0.25">
      <c r="A43" s="691">
        <v>32</v>
      </c>
      <c r="B43" s="693" t="s">
        <v>1154</v>
      </c>
      <c r="C43" s="708">
        <v>206</v>
      </c>
      <c r="D43" s="709">
        <v>532</v>
      </c>
      <c r="E43" s="707">
        <v>1</v>
      </c>
      <c r="F43" s="699" t="s">
        <v>1121</v>
      </c>
      <c r="G43" s="715" t="s">
        <v>1167</v>
      </c>
      <c r="H43" s="751" t="s">
        <v>1112</v>
      </c>
      <c r="I43" s="767" t="s">
        <v>1113</v>
      </c>
      <c r="J43" s="753" t="s">
        <v>1139</v>
      </c>
      <c r="K43" s="761" t="s">
        <v>1115</v>
      </c>
      <c r="L43" s="761" t="s">
        <v>1116</v>
      </c>
      <c r="M43" s="753" t="s">
        <v>1140</v>
      </c>
      <c r="N43" s="753" t="s">
        <v>1155</v>
      </c>
      <c r="O43" s="753" t="s">
        <v>1155</v>
      </c>
      <c r="P43" s="753" t="s">
        <v>1166</v>
      </c>
      <c r="Q43" s="866" t="s">
        <v>1160</v>
      </c>
      <c r="R43" s="866" t="s">
        <v>1160</v>
      </c>
      <c r="S43" s="755">
        <v>1</v>
      </c>
      <c r="T43" s="763">
        <v>1.3</v>
      </c>
      <c r="U43" s="771">
        <v>41456</v>
      </c>
      <c r="V43" s="772">
        <v>42522</v>
      </c>
      <c r="W43" s="874">
        <v>25</v>
      </c>
      <c r="X43" s="875">
        <v>555000</v>
      </c>
      <c r="Y43" s="875"/>
      <c r="Z43" s="875">
        <f t="shared" si="5"/>
        <v>555000</v>
      </c>
      <c r="AA43" s="702"/>
      <c r="AB43" s="702"/>
      <c r="AC43" s="702">
        <v>200000</v>
      </c>
      <c r="AD43" s="702">
        <v>200000</v>
      </c>
      <c r="AE43" s="702">
        <v>150000</v>
      </c>
      <c r="AF43" s="702">
        <v>5000</v>
      </c>
      <c r="AG43" s="702"/>
      <c r="AH43" s="702"/>
      <c r="AI43" s="691"/>
      <c r="AJ43" s="691"/>
      <c r="AK43" s="691"/>
      <c r="AL43" s="691"/>
      <c r="AM43" s="868">
        <f t="shared" si="6"/>
        <v>555000</v>
      </c>
      <c r="AN43" s="868">
        <f t="shared" si="7"/>
        <v>0</v>
      </c>
      <c r="AO43" s="760"/>
      <c r="AP43" s="868"/>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5"/>
      <c r="DQ43" s="705"/>
      <c r="DR43" s="705"/>
      <c r="DS43" s="705"/>
      <c r="DT43" s="705"/>
      <c r="DU43" s="705"/>
      <c r="DV43" s="705"/>
      <c r="DW43" s="705"/>
      <c r="DX43" s="705"/>
      <c r="DY43" s="705"/>
      <c r="DZ43" s="705"/>
      <c r="EA43" s="705"/>
      <c r="EB43" s="705"/>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4"/>
      <c r="FI43" s="704"/>
      <c r="FJ43" s="704"/>
      <c r="FK43" s="746"/>
      <c r="FL43" s="704"/>
      <c r="FM43" s="704"/>
      <c r="FN43" s="704"/>
      <c r="FO43" s="704"/>
      <c r="FP43" s="704"/>
      <c r="FQ43" s="704"/>
      <c r="FR43" s="704"/>
      <c r="FS43" s="704"/>
      <c r="FT43" s="704"/>
      <c r="FU43" s="704"/>
      <c r="FV43" s="704"/>
      <c r="FW43" s="704"/>
      <c r="FX43" s="704"/>
      <c r="FY43" s="704"/>
      <c r="FZ43" s="704"/>
      <c r="GA43" s="704"/>
      <c r="GB43" s="704"/>
      <c r="GC43" s="704"/>
      <c r="GD43" s="704"/>
      <c r="GE43" s="704"/>
      <c r="GF43" s="704"/>
      <c r="GG43" s="704"/>
      <c r="GH43" s="704"/>
      <c r="GI43" s="704"/>
      <c r="GJ43" s="704"/>
      <c r="GK43" s="704"/>
      <c r="GL43" s="704"/>
      <c r="GM43" s="704"/>
      <c r="GN43" s="704"/>
      <c r="GO43" s="704"/>
      <c r="GP43" s="704"/>
      <c r="GQ43" s="704"/>
      <c r="GR43" s="704"/>
      <c r="GS43" s="704"/>
      <c r="GT43" s="704"/>
      <c r="GU43" s="704"/>
      <c r="GV43" s="704"/>
      <c r="GW43" s="704"/>
      <c r="GX43" s="704"/>
      <c r="GY43" s="704"/>
      <c r="GZ43" s="704"/>
      <c r="HA43" s="704"/>
      <c r="HB43" s="704"/>
      <c r="HC43" s="704"/>
      <c r="HD43" s="704"/>
      <c r="HE43" s="704"/>
      <c r="HF43" s="704"/>
      <c r="HG43" s="704"/>
      <c r="HH43" s="704"/>
      <c r="HI43" s="704"/>
      <c r="HJ43" s="704"/>
      <c r="HK43" s="704"/>
      <c r="HL43" s="704"/>
      <c r="HM43" s="704"/>
      <c r="HN43" s="704"/>
      <c r="HO43" s="704"/>
      <c r="HP43" s="704"/>
      <c r="HQ43" s="704"/>
      <c r="HR43" s="704"/>
      <c r="HS43" s="704"/>
      <c r="HT43" s="704"/>
      <c r="HU43" s="704"/>
      <c r="HV43" s="878"/>
      <c r="HW43" s="878"/>
      <c r="HX43" s="878"/>
      <c r="HY43" s="878"/>
      <c r="HZ43" s="878"/>
      <c r="IA43" s="878"/>
      <c r="IB43" s="878"/>
      <c r="IC43" s="878"/>
    </row>
    <row r="44" spans="1:237" s="706" customFormat="1" ht="24.95" customHeight="1" x14ac:dyDescent="0.25">
      <c r="A44" s="691">
        <v>33</v>
      </c>
      <c r="B44" s="693" t="s">
        <v>1154</v>
      </c>
      <c r="C44" s="708">
        <v>206</v>
      </c>
      <c r="D44" s="709">
        <v>532</v>
      </c>
      <c r="E44" s="707">
        <v>2</v>
      </c>
      <c r="F44" s="699" t="s">
        <v>1121</v>
      </c>
      <c r="G44" s="715" t="s">
        <v>1168</v>
      </c>
      <c r="H44" s="751" t="s">
        <v>1112</v>
      </c>
      <c r="I44" s="767" t="s">
        <v>1113</v>
      </c>
      <c r="J44" s="753" t="s">
        <v>1139</v>
      </c>
      <c r="K44" s="761" t="s">
        <v>1115</v>
      </c>
      <c r="L44" s="761" t="s">
        <v>1116</v>
      </c>
      <c r="M44" s="753" t="s">
        <v>1140</v>
      </c>
      <c r="N44" s="753" t="s">
        <v>1155</v>
      </c>
      <c r="O44" s="753" t="s">
        <v>1155</v>
      </c>
      <c r="P44" s="753" t="s">
        <v>1166</v>
      </c>
      <c r="Q44" s="866" t="s">
        <v>1160</v>
      </c>
      <c r="R44" s="866" t="s">
        <v>1160</v>
      </c>
      <c r="S44" s="755">
        <v>1</v>
      </c>
      <c r="T44" s="763">
        <v>1.3</v>
      </c>
      <c r="U44" s="771">
        <v>41456</v>
      </c>
      <c r="V44" s="772">
        <v>42522</v>
      </c>
      <c r="W44" s="874">
        <v>25</v>
      </c>
      <c r="X44" s="875">
        <v>500000</v>
      </c>
      <c r="Y44" s="875"/>
      <c r="Z44" s="875">
        <f t="shared" si="5"/>
        <v>500000</v>
      </c>
      <c r="AA44" s="702"/>
      <c r="AB44" s="702"/>
      <c r="AC44" s="702"/>
      <c r="AD44" s="702"/>
      <c r="AE44" s="702"/>
      <c r="AF44" s="702"/>
      <c r="AG44" s="702"/>
      <c r="AH44" s="702">
        <v>500000</v>
      </c>
      <c r="AI44" s="691"/>
      <c r="AJ44" s="691"/>
      <c r="AK44" s="691"/>
      <c r="AL44" s="691"/>
      <c r="AM44" s="868">
        <f t="shared" si="6"/>
        <v>500000</v>
      </c>
      <c r="AN44" s="868">
        <f t="shared" si="7"/>
        <v>0</v>
      </c>
      <c r="AO44" s="760">
        <v>2000000</v>
      </c>
      <c r="AP44" s="915">
        <v>2000000</v>
      </c>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4"/>
      <c r="BN44" s="704"/>
      <c r="BO44" s="704"/>
      <c r="BP44" s="704"/>
      <c r="BQ44" s="704"/>
      <c r="BR44" s="704"/>
      <c r="BS44" s="704"/>
      <c r="BT44" s="704"/>
      <c r="BU44" s="704"/>
      <c r="BV44" s="704"/>
      <c r="BW44" s="704"/>
      <c r="BX44" s="704"/>
      <c r="BY44" s="704"/>
      <c r="BZ44" s="704"/>
      <c r="CA44" s="704"/>
      <c r="CB44" s="704"/>
      <c r="CC44" s="704"/>
      <c r="CD44" s="704"/>
      <c r="CE44" s="704"/>
      <c r="CF44" s="704"/>
      <c r="CG44" s="704"/>
      <c r="CH44" s="704"/>
      <c r="CI44" s="704"/>
      <c r="CJ44" s="704"/>
      <c r="CK44" s="704"/>
      <c r="CL44" s="704"/>
      <c r="CM44" s="704"/>
      <c r="CN44" s="704"/>
      <c r="CO44" s="704"/>
      <c r="CP44" s="704"/>
      <c r="CQ44" s="704"/>
      <c r="CR44" s="704"/>
      <c r="CS44" s="704"/>
      <c r="CT44" s="704"/>
      <c r="CU44" s="704"/>
      <c r="CV44" s="704"/>
      <c r="CW44" s="704"/>
      <c r="CX44" s="704"/>
      <c r="CY44" s="704"/>
      <c r="CZ44" s="704"/>
      <c r="DA44" s="704"/>
      <c r="DB44" s="704"/>
      <c r="DC44" s="704"/>
      <c r="DD44" s="704"/>
      <c r="DE44" s="704"/>
      <c r="DF44" s="704"/>
      <c r="DG44" s="704"/>
      <c r="DH44" s="704"/>
      <c r="DI44" s="704"/>
      <c r="DJ44" s="704"/>
      <c r="DK44" s="704"/>
      <c r="DL44" s="704"/>
      <c r="DM44" s="704"/>
      <c r="DN44" s="704"/>
      <c r="DO44" s="704"/>
      <c r="DP44" s="705"/>
      <c r="DQ44" s="705"/>
      <c r="DR44" s="705"/>
      <c r="DS44" s="705"/>
      <c r="DT44" s="705"/>
      <c r="DU44" s="705"/>
      <c r="DV44" s="705"/>
      <c r="DW44" s="705"/>
      <c r="DX44" s="705"/>
      <c r="DY44" s="705"/>
      <c r="DZ44" s="705"/>
      <c r="EA44" s="705"/>
      <c r="EB44" s="705"/>
      <c r="EC44" s="704"/>
      <c r="ED44" s="704"/>
      <c r="EE44" s="704"/>
      <c r="EF44" s="704"/>
      <c r="EG44" s="704"/>
      <c r="EH44" s="704"/>
      <c r="EI44" s="704"/>
      <c r="EJ44" s="704"/>
      <c r="EK44" s="704"/>
      <c r="EL44" s="704"/>
      <c r="EM44" s="704"/>
      <c r="EN44" s="704"/>
      <c r="EO44" s="704"/>
      <c r="EP44" s="704"/>
      <c r="EQ44" s="704"/>
      <c r="ER44" s="704"/>
      <c r="ES44" s="704"/>
      <c r="ET44" s="704"/>
      <c r="EU44" s="704"/>
      <c r="EV44" s="704"/>
      <c r="EW44" s="704"/>
      <c r="EX44" s="704"/>
      <c r="EY44" s="704"/>
      <c r="EZ44" s="704"/>
      <c r="FA44" s="704"/>
      <c r="FB44" s="704"/>
      <c r="FC44" s="704"/>
      <c r="FD44" s="704"/>
      <c r="FE44" s="704"/>
      <c r="FF44" s="704"/>
      <c r="FG44" s="704"/>
      <c r="FH44" s="704"/>
      <c r="FI44" s="704"/>
      <c r="FJ44" s="704"/>
      <c r="FK44" s="746"/>
      <c r="FL44" s="704"/>
      <c r="FM44" s="704"/>
      <c r="FN44" s="704"/>
      <c r="FO44" s="704"/>
      <c r="FP44" s="704"/>
      <c r="FQ44" s="704"/>
      <c r="FR44" s="704"/>
      <c r="FS44" s="704"/>
      <c r="FT44" s="704"/>
      <c r="FU44" s="704"/>
      <c r="FV44" s="704"/>
      <c r="FW44" s="704"/>
      <c r="FX44" s="704"/>
      <c r="FY44" s="704"/>
      <c r="FZ44" s="704"/>
      <c r="GA44" s="704"/>
      <c r="GB44" s="704"/>
      <c r="GC44" s="704"/>
      <c r="GD44" s="704"/>
      <c r="GE44" s="704"/>
      <c r="GF44" s="704"/>
      <c r="GG44" s="704"/>
      <c r="GH44" s="704"/>
      <c r="GI44" s="704"/>
      <c r="GJ44" s="704"/>
      <c r="GK44" s="704"/>
      <c r="GL44" s="704"/>
      <c r="GM44" s="704"/>
      <c r="GN44" s="704"/>
      <c r="GO44" s="704"/>
      <c r="GP44" s="704"/>
      <c r="GQ44" s="704"/>
      <c r="GR44" s="704"/>
      <c r="GS44" s="704"/>
      <c r="GT44" s="704"/>
      <c r="GU44" s="704"/>
      <c r="GV44" s="704"/>
      <c r="GW44" s="704"/>
      <c r="GX44" s="704"/>
      <c r="GY44" s="704"/>
      <c r="GZ44" s="704"/>
      <c r="HA44" s="704"/>
      <c r="HB44" s="704"/>
      <c r="HC44" s="704"/>
      <c r="HD44" s="704"/>
      <c r="HE44" s="704"/>
      <c r="HF44" s="704"/>
      <c r="HG44" s="704"/>
      <c r="HH44" s="704"/>
      <c r="HI44" s="704"/>
      <c r="HJ44" s="704"/>
      <c r="HK44" s="704"/>
      <c r="HL44" s="704"/>
      <c r="HM44" s="704"/>
      <c r="HN44" s="704"/>
      <c r="HO44" s="704"/>
      <c r="HP44" s="704"/>
      <c r="HS44" s="704"/>
      <c r="HT44" s="704"/>
      <c r="HU44" s="704"/>
      <c r="HV44" s="878"/>
      <c r="HW44" s="878"/>
      <c r="HX44" s="878"/>
      <c r="HY44" s="878"/>
      <c r="HZ44" s="878"/>
      <c r="IA44" s="878"/>
      <c r="IB44" s="878"/>
      <c r="IC44" s="878"/>
    </row>
    <row r="45" spans="1:237" s="706" customFormat="1" ht="24.95" customHeight="1" x14ac:dyDescent="0.25">
      <c r="A45" s="691">
        <v>34</v>
      </c>
      <c r="B45" s="693" t="s">
        <v>1154</v>
      </c>
      <c r="C45" s="708">
        <v>206</v>
      </c>
      <c r="D45" s="709">
        <v>536</v>
      </c>
      <c r="E45" s="707">
        <v>15</v>
      </c>
      <c r="F45" s="699" t="s">
        <v>1123</v>
      </c>
      <c r="G45" s="715" t="s">
        <v>1169</v>
      </c>
      <c r="H45" s="751" t="s">
        <v>1112</v>
      </c>
      <c r="I45" s="752" t="s">
        <v>1113</v>
      </c>
      <c r="J45" s="753" t="s">
        <v>1139</v>
      </c>
      <c r="K45" s="753" t="s">
        <v>1115</v>
      </c>
      <c r="L45" s="753" t="s">
        <v>1124</v>
      </c>
      <c r="M45" s="753" t="s">
        <v>1140</v>
      </c>
      <c r="N45" s="753" t="s">
        <v>1155</v>
      </c>
      <c r="O45" s="753" t="s">
        <v>1155</v>
      </c>
      <c r="P45" s="753" t="s">
        <v>1166</v>
      </c>
      <c r="Q45" s="948">
        <v>2</v>
      </c>
      <c r="R45" s="948" t="s">
        <v>1120</v>
      </c>
      <c r="S45" s="755">
        <v>1</v>
      </c>
      <c r="T45" s="763">
        <v>1.3</v>
      </c>
      <c r="U45" s="771">
        <v>41456</v>
      </c>
      <c r="V45" s="758">
        <v>42156</v>
      </c>
      <c r="W45" s="874">
        <v>7</v>
      </c>
      <c r="X45" s="875">
        <v>613000</v>
      </c>
      <c r="Y45" s="876"/>
      <c r="Z45" s="875">
        <f t="shared" si="5"/>
        <v>613000</v>
      </c>
      <c r="AA45" s="702"/>
      <c r="AB45" s="702"/>
      <c r="AC45" s="702"/>
      <c r="AD45" s="702"/>
      <c r="AE45" s="702"/>
      <c r="AF45" s="702"/>
      <c r="AG45" s="702"/>
      <c r="AH45" s="702"/>
      <c r="AI45" s="702">
        <v>200000</v>
      </c>
      <c r="AJ45" s="702">
        <v>200000</v>
      </c>
      <c r="AK45" s="702">
        <v>200000</v>
      </c>
      <c r="AL45" s="691">
        <v>13000</v>
      </c>
      <c r="AM45" s="868">
        <f t="shared" si="6"/>
        <v>613000</v>
      </c>
      <c r="AN45" s="868">
        <f t="shared" si="7"/>
        <v>0</v>
      </c>
      <c r="AO45" s="760"/>
      <c r="AP45" s="868"/>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704"/>
      <c r="BN45" s="704"/>
      <c r="BO45" s="704"/>
      <c r="BP45" s="704"/>
      <c r="BQ45" s="704"/>
      <c r="BR45" s="704"/>
      <c r="BS45" s="704"/>
      <c r="BT45" s="704"/>
      <c r="BU45" s="704"/>
      <c r="BV45" s="704"/>
      <c r="BW45" s="704"/>
      <c r="BX45" s="704"/>
      <c r="BY45" s="704"/>
      <c r="BZ45" s="704"/>
      <c r="CA45" s="704"/>
      <c r="CB45" s="704"/>
      <c r="CC45" s="704"/>
      <c r="CD45" s="704"/>
      <c r="CE45" s="704"/>
      <c r="CF45" s="704"/>
      <c r="CG45" s="704"/>
      <c r="CH45" s="704"/>
      <c r="CI45" s="704"/>
      <c r="CJ45" s="704"/>
      <c r="CK45" s="704"/>
      <c r="CL45" s="704"/>
      <c r="CM45" s="704"/>
      <c r="CN45" s="704"/>
      <c r="CO45" s="704"/>
      <c r="CP45" s="704"/>
      <c r="CQ45" s="704"/>
      <c r="CR45" s="704"/>
      <c r="CS45" s="704"/>
      <c r="CT45" s="704"/>
      <c r="CU45" s="704"/>
      <c r="CV45" s="704"/>
      <c r="CW45" s="704"/>
      <c r="CX45" s="704"/>
      <c r="CY45" s="704"/>
      <c r="CZ45" s="704"/>
      <c r="DA45" s="704"/>
      <c r="DB45" s="704"/>
      <c r="DC45" s="704"/>
      <c r="DD45" s="704"/>
      <c r="DE45" s="704"/>
      <c r="DF45" s="704"/>
      <c r="DG45" s="704"/>
      <c r="DH45" s="704"/>
      <c r="DI45" s="704"/>
      <c r="DJ45" s="704"/>
      <c r="DK45" s="704"/>
      <c r="DL45" s="704"/>
      <c r="DM45" s="704"/>
      <c r="DN45" s="704"/>
      <c r="DO45" s="704"/>
      <c r="DP45" s="705"/>
      <c r="DQ45" s="705"/>
      <c r="DR45" s="705"/>
      <c r="DS45" s="705"/>
      <c r="DT45" s="705"/>
      <c r="DU45" s="705"/>
      <c r="DV45" s="705"/>
      <c r="DW45" s="705"/>
      <c r="DX45" s="705"/>
      <c r="DY45" s="705"/>
      <c r="DZ45" s="705"/>
      <c r="EA45" s="705"/>
      <c r="EB45" s="705"/>
      <c r="EC45" s="704"/>
      <c r="ED45" s="704"/>
      <c r="EE45" s="704"/>
      <c r="EF45" s="704"/>
      <c r="EG45" s="704"/>
      <c r="EH45" s="704"/>
      <c r="EI45" s="704"/>
      <c r="EJ45" s="704"/>
      <c r="EK45" s="704"/>
      <c r="EL45" s="704"/>
      <c r="EM45" s="704"/>
      <c r="EN45" s="704"/>
      <c r="EO45" s="704"/>
      <c r="EP45" s="704"/>
      <c r="EQ45" s="704"/>
      <c r="ER45" s="704"/>
      <c r="ES45" s="704"/>
      <c r="ET45" s="704"/>
      <c r="EU45" s="704"/>
      <c r="EV45" s="704"/>
      <c r="EW45" s="704"/>
      <c r="EX45" s="704"/>
      <c r="EY45" s="704"/>
      <c r="EZ45" s="704"/>
      <c r="FA45" s="704"/>
      <c r="FB45" s="704"/>
      <c r="FC45" s="704"/>
      <c r="FD45" s="704"/>
      <c r="FE45" s="704"/>
      <c r="FF45" s="704"/>
      <c r="FG45" s="704"/>
      <c r="FH45" s="704"/>
      <c r="FI45" s="704"/>
      <c r="FJ45" s="704"/>
      <c r="FK45" s="746"/>
      <c r="FL45" s="704"/>
      <c r="FM45" s="704"/>
      <c r="FN45" s="704"/>
      <c r="FO45" s="704"/>
      <c r="FP45" s="704"/>
      <c r="FQ45" s="704"/>
      <c r="FR45" s="704"/>
      <c r="FS45" s="704"/>
      <c r="FT45" s="704"/>
      <c r="FU45" s="704"/>
      <c r="FV45" s="704"/>
      <c r="FW45" s="704"/>
      <c r="FX45" s="704"/>
      <c r="FY45" s="704"/>
      <c r="FZ45" s="704"/>
      <c r="GA45" s="704"/>
      <c r="GB45" s="704"/>
      <c r="GC45" s="704"/>
      <c r="GD45" s="704"/>
      <c r="GE45" s="704"/>
      <c r="GF45" s="704"/>
      <c r="GG45" s="704"/>
      <c r="GH45" s="704"/>
      <c r="GI45" s="704"/>
      <c r="GJ45" s="704"/>
      <c r="GK45" s="704"/>
      <c r="GL45" s="704"/>
      <c r="GM45" s="704"/>
      <c r="GN45" s="704"/>
      <c r="GO45" s="704"/>
      <c r="GP45" s="704"/>
      <c r="GQ45" s="704"/>
      <c r="GR45" s="704"/>
      <c r="GS45" s="704"/>
      <c r="GT45" s="704"/>
      <c r="GU45" s="704"/>
      <c r="GV45" s="704"/>
      <c r="GW45" s="704"/>
      <c r="GX45" s="704"/>
      <c r="GY45" s="704"/>
      <c r="GZ45" s="704"/>
      <c r="HA45" s="704"/>
      <c r="HB45" s="704"/>
      <c r="HC45" s="704"/>
      <c r="HD45" s="704"/>
      <c r="HE45" s="704"/>
      <c r="HF45" s="704"/>
      <c r="HG45" s="704"/>
      <c r="HH45" s="704"/>
      <c r="HI45" s="704"/>
      <c r="HJ45" s="704"/>
      <c r="HK45" s="704"/>
      <c r="HL45" s="704"/>
      <c r="HM45" s="704"/>
      <c r="HN45" s="704"/>
      <c r="HO45" s="704"/>
      <c r="HP45" s="704"/>
      <c r="HQ45" s="704"/>
      <c r="HR45" s="704"/>
      <c r="HS45" s="704"/>
      <c r="HT45" s="704"/>
      <c r="HU45" s="704"/>
      <c r="HV45" s="878"/>
      <c r="HW45" s="878"/>
      <c r="HX45" s="878"/>
      <c r="HY45" s="878"/>
      <c r="HZ45" s="878"/>
      <c r="IA45" s="878"/>
      <c r="IB45" s="878"/>
      <c r="IC45" s="878"/>
    </row>
    <row r="46" spans="1:237" s="706" customFormat="1" ht="24.95" customHeight="1" x14ac:dyDescent="0.25">
      <c r="A46" s="691">
        <v>35</v>
      </c>
      <c r="B46" s="693" t="s">
        <v>1154</v>
      </c>
      <c r="C46" s="708">
        <v>206</v>
      </c>
      <c r="D46" s="709">
        <v>544</v>
      </c>
      <c r="E46" s="707">
        <v>2</v>
      </c>
      <c r="F46" s="699" t="s">
        <v>1125</v>
      </c>
      <c r="G46" s="715" t="s">
        <v>1126</v>
      </c>
      <c r="H46" s="751" t="s">
        <v>1112</v>
      </c>
      <c r="I46" s="767" t="s">
        <v>1113</v>
      </c>
      <c r="J46" s="753" t="s">
        <v>1139</v>
      </c>
      <c r="K46" s="761" t="s">
        <v>1115</v>
      </c>
      <c r="L46" s="761" t="s">
        <v>1124</v>
      </c>
      <c r="M46" s="753" t="s">
        <v>1140</v>
      </c>
      <c r="N46" s="753" t="s">
        <v>1155</v>
      </c>
      <c r="O46" s="753" t="s">
        <v>1155</v>
      </c>
      <c r="P46" s="753" t="s">
        <v>1166</v>
      </c>
      <c r="Q46" s="866" t="s">
        <v>1160</v>
      </c>
      <c r="R46" s="866" t="s">
        <v>1160</v>
      </c>
      <c r="S46" s="755">
        <v>1</v>
      </c>
      <c r="T46" s="763">
        <v>1.3</v>
      </c>
      <c r="U46" s="771">
        <v>41456</v>
      </c>
      <c r="V46" s="772">
        <v>42522</v>
      </c>
      <c r="W46" s="874">
        <v>7</v>
      </c>
      <c r="X46" s="875">
        <v>41800</v>
      </c>
      <c r="Y46" s="875"/>
      <c r="Z46" s="875">
        <f t="shared" si="5"/>
        <v>41800</v>
      </c>
      <c r="AA46" s="702"/>
      <c r="AB46" s="702"/>
      <c r="AC46" s="702"/>
      <c r="AD46" s="702"/>
      <c r="AE46" s="702"/>
      <c r="AF46" s="702"/>
      <c r="AG46" s="702"/>
      <c r="AH46" s="702">
        <v>41800</v>
      </c>
      <c r="AI46" s="691"/>
      <c r="AJ46" s="691"/>
      <c r="AK46" s="691"/>
      <c r="AL46" s="691"/>
      <c r="AM46" s="868">
        <f t="shared" si="6"/>
        <v>41800</v>
      </c>
      <c r="AN46" s="868">
        <f t="shared" si="7"/>
        <v>0</v>
      </c>
      <c r="AO46" s="760"/>
      <c r="AP46" s="868"/>
      <c r="AQ46" s="704"/>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704"/>
      <c r="CH46" s="704"/>
      <c r="CI46" s="704"/>
      <c r="CJ46" s="704"/>
      <c r="CK46" s="704"/>
      <c r="CL46" s="704"/>
      <c r="CM46" s="704"/>
      <c r="CN46" s="704"/>
      <c r="CO46" s="704"/>
      <c r="CP46" s="704"/>
      <c r="CQ46" s="704"/>
      <c r="CR46" s="704"/>
      <c r="CS46" s="704"/>
      <c r="CT46" s="704"/>
      <c r="CU46" s="704"/>
      <c r="CV46" s="704"/>
      <c r="CW46" s="704"/>
      <c r="CX46" s="704"/>
      <c r="CY46" s="704"/>
      <c r="CZ46" s="704"/>
      <c r="DA46" s="704"/>
      <c r="DB46" s="704"/>
      <c r="DC46" s="704"/>
      <c r="DD46" s="704"/>
      <c r="DE46" s="704"/>
      <c r="DF46" s="704"/>
      <c r="DG46" s="704"/>
      <c r="DH46" s="704"/>
      <c r="DI46" s="704"/>
      <c r="DJ46" s="704"/>
      <c r="DK46" s="704"/>
      <c r="DL46" s="704"/>
      <c r="DM46" s="704"/>
      <c r="DN46" s="704"/>
      <c r="DO46" s="704"/>
      <c r="DP46" s="705"/>
      <c r="DQ46" s="705"/>
      <c r="DR46" s="705"/>
      <c r="DS46" s="705"/>
      <c r="DT46" s="705"/>
      <c r="DU46" s="705"/>
      <c r="DV46" s="705"/>
      <c r="DW46" s="705"/>
      <c r="DX46" s="705"/>
      <c r="DY46" s="705"/>
      <c r="DZ46" s="705"/>
      <c r="EA46" s="705"/>
      <c r="EB46" s="705"/>
      <c r="EC46" s="704"/>
      <c r="ED46" s="704"/>
      <c r="EE46" s="704"/>
      <c r="EF46" s="704"/>
      <c r="EG46" s="704"/>
      <c r="EH46" s="704"/>
      <c r="EI46" s="704"/>
      <c r="EJ46" s="704"/>
      <c r="EK46" s="704"/>
      <c r="EL46" s="704"/>
      <c r="EM46" s="704"/>
      <c r="EN46" s="704"/>
      <c r="EO46" s="704"/>
      <c r="EP46" s="704"/>
      <c r="EQ46" s="704"/>
      <c r="ER46" s="704"/>
      <c r="ES46" s="704"/>
      <c r="ET46" s="704"/>
      <c r="EU46" s="704"/>
      <c r="EV46" s="704"/>
      <c r="EW46" s="704"/>
      <c r="EX46" s="704"/>
      <c r="EY46" s="704"/>
      <c r="EZ46" s="704"/>
      <c r="FA46" s="704"/>
      <c r="FB46" s="704"/>
      <c r="FC46" s="704"/>
      <c r="FD46" s="704"/>
      <c r="FE46" s="704"/>
      <c r="FF46" s="704"/>
      <c r="FG46" s="704"/>
      <c r="FH46" s="704"/>
      <c r="FI46" s="704"/>
      <c r="FJ46" s="704"/>
      <c r="FK46" s="746"/>
      <c r="FL46" s="704"/>
      <c r="FM46" s="704"/>
      <c r="FN46" s="704"/>
      <c r="FO46" s="704"/>
      <c r="FP46" s="704"/>
      <c r="FQ46" s="704"/>
      <c r="FR46" s="704"/>
      <c r="FS46" s="704"/>
      <c r="FT46" s="704"/>
      <c r="FU46" s="704"/>
      <c r="FV46" s="704"/>
      <c r="FW46" s="704"/>
      <c r="FX46" s="704"/>
      <c r="FY46" s="704"/>
      <c r="FZ46" s="704"/>
      <c r="GA46" s="704"/>
      <c r="GB46" s="704"/>
      <c r="GC46" s="704"/>
      <c r="GD46" s="704"/>
      <c r="GE46" s="704"/>
      <c r="GF46" s="704"/>
      <c r="GG46" s="704"/>
      <c r="GH46" s="704"/>
      <c r="GI46" s="704"/>
      <c r="GJ46" s="704"/>
      <c r="GK46" s="704"/>
      <c r="GL46" s="704"/>
      <c r="GM46" s="704"/>
      <c r="GN46" s="704"/>
      <c r="GO46" s="704"/>
      <c r="GP46" s="704"/>
      <c r="GQ46" s="704"/>
      <c r="GR46" s="704"/>
      <c r="GS46" s="704"/>
      <c r="GT46" s="704"/>
      <c r="GU46" s="704"/>
      <c r="GV46" s="704"/>
      <c r="GW46" s="704"/>
      <c r="GX46" s="704"/>
      <c r="GY46" s="704"/>
      <c r="GZ46" s="704"/>
      <c r="HA46" s="704"/>
      <c r="HB46" s="704"/>
      <c r="HC46" s="704"/>
      <c r="HD46" s="704"/>
      <c r="HE46" s="704"/>
      <c r="HF46" s="704"/>
      <c r="HG46" s="704"/>
      <c r="HH46" s="704"/>
      <c r="HI46" s="704"/>
      <c r="HJ46" s="704"/>
      <c r="HK46" s="704"/>
      <c r="HL46" s="704"/>
      <c r="HM46" s="704"/>
      <c r="HN46" s="704"/>
      <c r="HO46" s="704"/>
      <c r="HP46" s="704"/>
      <c r="HQ46" s="704"/>
      <c r="HR46" s="704"/>
      <c r="HS46" s="704"/>
      <c r="HT46" s="704"/>
      <c r="HU46" s="704"/>
      <c r="HV46" s="878"/>
      <c r="HW46" s="878"/>
      <c r="HX46" s="878"/>
      <c r="HY46" s="878"/>
      <c r="HZ46" s="878"/>
      <c r="IA46" s="878"/>
      <c r="IB46" s="878"/>
      <c r="IC46" s="878"/>
    </row>
    <row r="47" spans="1:237" s="706" customFormat="1" ht="24.95" customHeight="1" x14ac:dyDescent="0.25">
      <c r="A47" s="691">
        <v>36</v>
      </c>
      <c r="B47" s="693" t="s">
        <v>1154</v>
      </c>
      <c r="C47" s="696">
        <v>208</v>
      </c>
      <c r="D47" s="697">
        <v>532</v>
      </c>
      <c r="E47" s="707">
        <v>1</v>
      </c>
      <c r="F47" s="699" t="s">
        <v>1121</v>
      </c>
      <c r="G47" s="699" t="s">
        <v>1171</v>
      </c>
      <c r="H47" s="751" t="s">
        <v>1112</v>
      </c>
      <c r="I47" s="767" t="s">
        <v>1113</v>
      </c>
      <c r="J47" s="753" t="s">
        <v>1139</v>
      </c>
      <c r="K47" s="761" t="s">
        <v>1115</v>
      </c>
      <c r="L47" s="761" t="s">
        <v>1116</v>
      </c>
      <c r="M47" s="753" t="s">
        <v>1140</v>
      </c>
      <c r="N47" s="753" t="s">
        <v>1155</v>
      </c>
      <c r="O47" s="753" t="s">
        <v>1155</v>
      </c>
      <c r="P47" s="753" t="s">
        <v>1170</v>
      </c>
      <c r="Q47" s="866" t="s">
        <v>1160</v>
      </c>
      <c r="R47" s="866" t="s">
        <v>1160</v>
      </c>
      <c r="S47" s="755">
        <v>2</v>
      </c>
      <c r="T47" s="766">
        <v>2.12</v>
      </c>
      <c r="U47" s="771">
        <v>41456</v>
      </c>
      <c r="V47" s="772">
        <v>42522</v>
      </c>
      <c r="W47" s="874">
        <v>5</v>
      </c>
      <c r="X47" s="875">
        <v>91100</v>
      </c>
      <c r="Y47" s="875"/>
      <c r="Z47" s="875">
        <f t="shared" si="5"/>
        <v>91100</v>
      </c>
      <c r="AA47" s="702"/>
      <c r="AB47" s="702"/>
      <c r="AC47" s="702"/>
      <c r="AD47" s="702">
        <v>25000</v>
      </c>
      <c r="AE47" s="702">
        <v>66100</v>
      </c>
      <c r="AF47" s="702"/>
      <c r="AG47" s="702"/>
      <c r="AH47" s="702"/>
      <c r="AI47" s="691"/>
      <c r="AJ47" s="691"/>
      <c r="AK47" s="691"/>
      <c r="AL47" s="691"/>
      <c r="AM47" s="868">
        <f t="shared" si="6"/>
        <v>91100</v>
      </c>
      <c r="AN47" s="868">
        <f t="shared" si="7"/>
        <v>0</v>
      </c>
      <c r="AO47" s="760"/>
      <c r="AP47" s="868"/>
      <c r="AQ47" s="704"/>
      <c r="AR47" s="704"/>
      <c r="AS47" s="704"/>
      <c r="AT47" s="704"/>
      <c r="AU47" s="704"/>
      <c r="AV47" s="704"/>
      <c r="AW47" s="704"/>
      <c r="AX47" s="704"/>
      <c r="AY47" s="704"/>
      <c r="AZ47" s="704"/>
      <c r="BA47" s="704"/>
      <c r="BB47" s="704"/>
      <c r="BC47" s="704"/>
      <c r="BD47" s="704"/>
      <c r="BE47" s="704"/>
      <c r="BF47" s="704"/>
      <c r="BG47" s="704"/>
      <c r="BH47" s="704"/>
      <c r="BI47" s="704"/>
      <c r="BJ47" s="704"/>
      <c r="BK47" s="704"/>
      <c r="BL47" s="704"/>
      <c r="BM47" s="704"/>
      <c r="BN47" s="704"/>
      <c r="BO47" s="704"/>
      <c r="BP47" s="704"/>
      <c r="BQ47" s="704"/>
      <c r="BR47" s="704"/>
      <c r="BS47" s="704"/>
      <c r="BT47" s="704"/>
      <c r="BU47" s="704"/>
      <c r="BV47" s="704"/>
      <c r="BW47" s="704"/>
      <c r="BX47" s="704"/>
      <c r="BY47" s="704"/>
      <c r="BZ47" s="704"/>
      <c r="CA47" s="704"/>
      <c r="CB47" s="704"/>
      <c r="CC47" s="704"/>
      <c r="CD47" s="704"/>
      <c r="CE47" s="704"/>
      <c r="CF47" s="704"/>
      <c r="CG47" s="704"/>
      <c r="CH47" s="704"/>
      <c r="CI47" s="704"/>
      <c r="CJ47" s="704"/>
      <c r="CK47" s="704"/>
      <c r="CL47" s="704"/>
      <c r="CM47" s="704"/>
      <c r="CN47" s="704"/>
      <c r="CO47" s="704"/>
      <c r="CP47" s="704"/>
      <c r="CQ47" s="704"/>
      <c r="CR47" s="704"/>
      <c r="CS47" s="704"/>
      <c r="CT47" s="704"/>
      <c r="CU47" s="704"/>
      <c r="CV47" s="704"/>
      <c r="CW47" s="704"/>
      <c r="CX47" s="704"/>
      <c r="CY47" s="704"/>
      <c r="CZ47" s="704"/>
      <c r="DA47" s="704"/>
      <c r="DB47" s="704"/>
      <c r="DC47" s="704"/>
      <c r="DD47" s="704"/>
      <c r="DE47" s="704"/>
      <c r="DF47" s="704"/>
      <c r="DG47" s="704"/>
      <c r="DH47" s="704"/>
      <c r="DI47" s="704"/>
      <c r="DJ47" s="704"/>
      <c r="DK47" s="704"/>
      <c r="DL47" s="704"/>
      <c r="DM47" s="704"/>
      <c r="DN47" s="704"/>
      <c r="DO47" s="704"/>
      <c r="DP47" s="705"/>
      <c r="DQ47" s="705"/>
      <c r="DR47" s="705"/>
      <c r="DS47" s="705"/>
      <c r="DT47" s="705"/>
      <c r="DU47" s="705"/>
      <c r="DV47" s="705"/>
      <c r="DW47" s="705"/>
      <c r="DX47" s="705"/>
      <c r="DY47" s="705"/>
      <c r="DZ47" s="705"/>
      <c r="EA47" s="705"/>
      <c r="EB47" s="705"/>
      <c r="EC47" s="704"/>
      <c r="EF47" s="704"/>
      <c r="EG47" s="704"/>
      <c r="EH47" s="704"/>
      <c r="EI47" s="704"/>
      <c r="EJ47" s="704"/>
      <c r="EK47" s="704"/>
      <c r="EL47" s="704"/>
      <c r="EM47" s="704"/>
      <c r="EN47" s="704"/>
      <c r="EO47" s="704"/>
      <c r="EP47" s="704"/>
      <c r="EQ47" s="704"/>
      <c r="ER47" s="704"/>
      <c r="ES47" s="704"/>
      <c r="ET47" s="704"/>
      <c r="EU47" s="704"/>
      <c r="EV47" s="704"/>
      <c r="EW47" s="704"/>
      <c r="EX47" s="704"/>
      <c r="EY47" s="704"/>
      <c r="EZ47" s="704"/>
      <c r="FA47" s="704"/>
      <c r="FB47" s="704"/>
      <c r="FC47" s="704"/>
      <c r="FD47" s="704"/>
      <c r="FE47" s="704"/>
      <c r="FF47" s="704"/>
      <c r="FG47" s="704"/>
      <c r="FH47" s="704"/>
      <c r="FI47" s="704"/>
      <c r="FJ47" s="704"/>
      <c r="FK47" s="746"/>
      <c r="FL47" s="704"/>
      <c r="FM47" s="704"/>
      <c r="FN47" s="704"/>
      <c r="FO47" s="704"/>
      <c r="FP47" s="704"/>
      <c r="FQ47" s="704"/>
      <c r="FR47" s="704"/>
      <c r="FS47" s="704"/>
      <c r="FT47" s="704"/>
      <c r="FU47" s="704"/>
      <c r="FV47" s="704"/>
      <c r="FW47" s="704"/>
      <c r="FX47" s="704"/>
      <c r="FY47" s="704"/>
      <c r="FZ47" s="704"/>
      <c r="GA47" s="704"/>
      <c r="GB47" s="704"/>
      <c r="GC47" s="704"/>
      <c r="GD47" s="704"/>
      <c r="GE47" s="704"/>
      <c r="GF47" s="704"/>
      <c r="GG47" s="704"/>
      <c r="GH47" s="704"/>
      <c r="GI47" s="704"/>
      <c r="GJ47" s="704"/>
      <c r="GK47" s="704"/>
      <c r="GL47" s="704"/>
      <c r="GM47" s="704"/>
      <c r="GN47" s="704"/>
      <c r="GO47" s="704"/>
      <c r="GP47" s="704"/>
      <c r="GQ47" s="704"/>
      <c r="GR47" s="704"/>
      <c r="GS47" s="704"/>
      <c r="GT47" s="704"/>
      <c r="GU47" s="704"/>
      <c r="GV47" s="704"/>
      <c r="GW47" s="704"/>
      <c r="GX47" s="704"/>
      <c r="GY47" s="704"/>
      <c r="GZ47" s="704"/>
      <c r="HA47" s="704"/>
      <c r="HB47" s="704"/>
      <c r="HC47" s="704"/>
      <c r="HD47" s="704"/>
      <c r="HE47" s="704"/>
      <c r="HF47" s="704"/>
      <c r="HG47" s="704"/>
      <c r="HH47" s="704"/>
      <c r="HI47" s="704"/>
      <c r="HJ47" s="704"/>
      <c r="HK47" s="704"/>
      <c r="HL47" s="704"/>
      <c r="HM47" s="704"/>
      <c r="HN47" s="704"/>
      <c r="HO47" s="704"/>
      <c r="HP47" s="704"/>
      <c r="HQ47" s="704"/>
      <c r="HR47" s="704"/>
      <c r="HS47" s="704"/>
      <c r="HT47" s="704"/>
      <c r="HU47" s="704"/>
      <c r="HV47" s="878"/>
      <c r="HW47" s="878"/>
      <c r="HX47" s="878"/>
      <c r="HY47" s="878"/>
      <c r="HZ47" s="878"/>
      <c r="IA47" s="878"/>
      <c r="IB47" s="878"/>
      <c r="IC47" s="878"/>
    </row>
    <row r="48" spans="1:237" s="706" customFormat="1" ht="24.95" customHeight="1" x14ac:dyDescent="0.25">
      <c r="A48" s="691">
        <v>37</v>
      </c>
      <c r="B48" s="693" t="s">
        <v>1154</v>
      </c>
      <c r="C48" s="696">
        <v>208</v>
      </c>
      <c r="D48" s="697">
        <v>536</v>
      </c>
      <c r="E48" s="698">
        <v>0</v>
      </c>
      <c r="F48" s="699" t="s">
        <v>1123</v>
      </c>
      <c r="G48" s="699" t="s">
        <v>1487</v>
      </c>
      <c r="H48" s="767" t="s">
        <v>1112</v>
      </c>
      <c r="I48" s="752" t="s">
        <v>1113</v>
      </c>
      <c r="J48" s="753" t="s">
        <v>1139</v>
      </c>
      <c r="K48" s="753" t="s">
        <v>1151</v>
      </c>
      <c r="L48" s="753" t="s">
        <v>1124</v>
      </c>
      <c r="M48" s="753" t="s">
        <v>1140</v>
      </c>
      <c r="N48" s="753" t="s">
        <v>1155</v>
      </c>
      <c r="O48" s="753" t="s">
        <v>1155</v>
      </c>
      <c r="P48" s="753" t="s">
        <v>1488</v>
      </c>
      <c r="Q48" s="948">
        <v>2</v>
      </c>
      <c r="R48" s="948" t="s">
        <v>1120</v>
      </c>
      <c r="S48" s="755">
        <v>2</v>
      </c>
      <c r="T48" s="766">
        <v>2.12</v>
      </c>
      <c r="U48" s="757">
        <v>41091</v>
      </c>
      <c r="V48" s="758">
        <v>41395</v>
      </c>
      <c r="W48" s="874">
        <v>7</v>
      </c>
      <c r="X48" s="875"/>
      <c r="Y48" s="876">
        <v>20800</v>
      </c>
      <c r="Z48" s="875">
        <f t="shared" si="5"/>
        <v>20800</v>
      </c>
      <c r="AA48" s="691"/>
      <c r="AB48" s="691"/>
      <c r="AC48" s="691"/>
      <c r="AD48" s="691"/>
      <c r="AE48" s="691">
        <v>20800</v>
      </c>
      <c r="AF48" s="691"/>
      <c r="AG48" s="691"/>
      <c r="AH48" s="691"/>
      <c r="AI48" s="691"/>
      <c r="AJ48" s="691"/>
      <c r="AK48" s="691"/>
      <c r="AL48" s="691"/>
      <c r="AM48" s="868">
        <f t="shared" si="6"/>
        <v>20800</v>
      </c>
      <c r="AN48" s="868">
        <f t="shared" si="7"/>
        <v>0</v>
      </c>
      <c r="AO48" s="691"/>
      <c r="AP48" s="868"/>
      <c r="AQ48" s="704"/>
      <c r="AR48" s="704"/>
      <c r="AS48" s="704"/>
      <c r="AT48" s="704"/>
      <c r="AU48" s="704"/>
      <c r="AV48" s="704"/>
      <c r="AW48" s="704"/>
      <c r="AX48" s="704"/>
      <c r="AY48" s="704"/>
      <c r="AZ48" s="704"/>
      <c r="BA48" s="704"/>
      <c r="BB48" s="704"/>
      <c r="BC48" s="704"/>
      <c r="BD48" s="704"/>
      <c r="BE48" s="704"/>
      <c r="BF48" s="704"/>
      <c r="BG48" s="704"/>
      <c r="BH48" s="704"/>
      <c r="BI48" s="704"/>
      <c r="BJ48" s="704"/>
      <c r="BK48" s="704"/>
      <c r="BL48" s="704"/>
      <c r="BM48" s="704"/>
      <c r="BN48" s="704"/>
      <c r="BO48" s="704"/>
      <c r="BP48" s="704"/>
      <c r="BQ48" s="704"/>
      <c r="BR48" s="704"/>
      <c r="BS48" s="704"/>
      <c r="BT48" s="704"/>
      <c r="BU48" s="704"/>
      <c r="BV48" s="704"/>
      <c r="BW48" s="704"/>
      <c r="BX48" s="704"/>
      <c r="BY48" s="704"/>
      <c r="BZ48" s="704"/>
      <c r="CA48" s="704"/>
      <c r="CB48" s="704"/>
      <c r="CC48" s="704"/>
      <c r="CD48" s="704"/>
      <c r="CE48" s="704"/>
      <c r="CF48" s="704"/>
      <c r="CG48" s="704"/>
      <c r="CH48" s="704"/>
      <c r="CI48" s="704"/>
      <c r="CJ48" s="704"/>
      <c r="CK48" s="704"/>
      <c r="CL48" s="704"/>
      <c r="CM48" s="704"/>
      <c r="CN48" s="704"/>
      <c r="CO48" s="704"/>
      <c r="CP48" s="704"/>
      <c r="CQ48" s="704"/>
      <c r="CR48" s="704"/>
      <c r="CS48" s="704"/>
      <c r="CT48" s="704"/>
      <c r="CU48" s="704"/>
      <c r="CV48" s="704"/>
      <c r="CW48" s="704"/>
      <c r="CX48" s="704"/>
      <c r="CY48" s="704"/>
      <c r="CZ48" s="704"/>
      <c r="DA48" s="704"/>
      <c r="DB48" s="704"/>
      <c r="DC48" s="704"/>
      <c r="DD48" s="704"/>
      <c r="DE48" s="704"/>
      <c r="DF48" s="704"/>
      <c r="DG48" s="704"/>
      <c r="DH48" s="704"/>
      <c r="DI48" s="704"/>
      <c r="DJ48" s="704"/>
      <c r="DK48" s="704"/>
      <c r="DL48" s="704"/>
      <c r="DM48" s="704"/>
      <c r="DN48" s="704"/>
      <c r="DO48" s="704"/>
      <c r="DP48" s="705"/>
      <c r="DQ48" s="705"/>
      <c r="DR48" s="705"/>
      <c r="DS48" s="705"/>
      <c r="DT48" s="705"/>
      <c r="DU48" s="705"/>
      <c r="DV48" s="705"/>
      <c r="DW48" s="705"/>
      <c r="DX48" s="705"/>
      <c r="DY48" s="705"/>
      <c r="DZ48" s="705"/>
      <c r="EA48" s="705"/>
      <c r="EB48" s="705"/>
      <c r="EC48" s="704"/>
      <c r="EF48" s="704"/>
      <c r="EG48" s="704"/>
      <c r="EH48" s="704"/>
      <c r="EI48" s="704"/>
      <c r="EJ48" s="704"/>
      <c r="EK48" s="704"/>
      <c r="EL48" s="704"/>
      <c r="EM48" s="704"/>
      <c r="EN48" s="704"/>
      <c r="EO48" s="704"/>
      <c r="EP48" s="704"/>
      <c r="EQ48" s="704"/>
      <c r="ER48" s="704"/>
      <c r="ES48" s="704"/>
      <c r="ET48" s="704"/>
      <c r="EU48" s="704"/>
      <c r="EV48" s="704"/>
      <c r="EW48" s="704"/>
      <c r="EX48" s="704"/>
      <c r="EY48" s="704"/>
      <c r="EZ48" s="704"/>
      <c r="FA48" s="704"/>
      <c r="FB48" s="704"/>
      <c r="FC48" s="704"/>
      <c r="FD48" s="704"/>
      <c r="FE48" s="704"/>
      <c r="FF48" s="704"/>
      <c r="FG48" s="704"/>
      <c r="FH48" s="704"/>
      <c r="FI48" s="704"/>
      <c r="FJ48" s="704"/>
      <c r="FK48" s="878"/>
      <c r="FL48" s="878"/>
      <c r="FM48" s="878"/>
      <c r="FN48" s="878"/>
      <c r="FO48" s="878"/>
      <c r="FP48" s="878"/>
      <c r="FQ48" s="878"/>
      <c r="FR48" s="878"/>
      <c r="FS48" s="878"/>
      <c r="FT48" s="878"/>
      <c r="FU48" s="878"/>
      <c r="FV48" s="878"/>
      <c r="FW48" s="878"/>
      <c r="FX48" s="878"/>
      <c r="FY48" s="878"/>
      <c r="FZ48" s="878"/>
      <c r="GA48" s="878"/>
      <c r="GB48" s="878"/>
      <c r="GC48" s="878"/>
      <c r="GD48" s="878"/>
      <c r="GE48" s="878"/>
      <c r="GF48" s="878"/>
      <c r="GG48" s="878"/>
      <c r="GH48" s="878"/>
      <c r="GI48" s="878"/>
      <c r="HS48" s="704"/>
      <c r="HT48" s="704"/>
      <c r="HU48" s="704"/>
    </row>
    <row r="49" spans="1:237" s="706" customFormat="1" ht="24.95" customHeight="1" x14ac:dyDescent="0.25">
      <c r="A49" s="691">
        <v>38</v>
      </c>
      <c r="B49" s="693" t="s">
        <v>1154</v>
      </c>
      <c r="C49" s="696">
        <v>208</v>
      </c>
      <c r="D49" s="697">
        <v>536</v>
      </c>
      <c r="E49" s="707">
        <v>1</v>
      </c>
      <c r="F49" s="699" t="s">
        <v>1123</v>
      </c>
      <c r="G49" s="699" t="s">
        <v>1126</v>
      </c>
      <c r="H49" s="751" t="s">
        <v>1112</v>
      </c>
      <c r="I49" s="752" t="s">
        <v>1113</v>
      </c>
      <c r="J49" s="753" t="s">
        <v>1139</v>
      </c>
      <c r="K49" s="753" t="s">
        <v>1151</v>
      </c>
      <c r="L49" s="753" t="s">
        <v>1124</v>
      </c>
      <c r="M49" s="753" t="s">
        <v>1140</v>
      </c>
      <c r="N49" s="753" t="s">
        <v>1155</v>
      </c>
      <c r="O49" s="753" t="s">
        <v>1155</v>
      </c>
      <c r="P49" s="753" t="s">
        <v>1170</v>
      </c>
      <c r="Q49" s="948">
        <v>2</v>
      </c>
      <c r="R49" s="948" t="s">
        <v>1120</v>
      </c>
      <c r="S49" s="755">
        <v>2</v>
      </c>
      <c r="T49" s="766">
        <v>2.12</v>
      </c>
      <c r="U49" s="771">
        <v>41456</v>
      </c>
      <c r="V49" s="758">
        <v>41760</v>
      </c>
      <c r="W49" s="874">
        <v>7</v>
      </c>
      <c r="X49" s="875">
        <v>27100</v>
      </c>
      <c r="Y49" s="875"/>
      <c r="Z49" s="875">
        <f t="shared" si="5"/>
        <v>27100</v>
      </c>
      <c r="AA49" s="702"/>
      <c r="AB49" s="702"/>
      <c r="AC49" s="702"/>
      <c r="AD49" s="702"/>
      <c r="AE49" s="702"/>
      <c r="AF49" s="702">
        <v>27100</v>
      </c>
      <c r="AG49" s="702"/>
      <c r="AH49" s="702"/>
      <c r="AI49" s="691"/>
      <c r="AJ49" s="691"/>
      <c r="AK49" s="691"/>
      <c r="AL49" s="691"/>
      <c r="AM49" s="868">
        <f t="shared" si="6"/>
        <v>27100</v>
      </c>
      <c r="AN49" s="868">
        <f t="shared" si="7"/>
        <v>0</v>
      </c>
      <c r="AO49" s="760">
        <v>28600</v>
      </c>
      <c r="AP49" s="868">
        <v>30400</v>
      </c>
      <c r="AQ49" s="704"/>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4"/>
      <c r="CH49" s="704"/>
      <c r="CI49" s="704"/>
      <c r="CJ49" s="704"/>
      <c r="CK49" s="704"/>
      <c r="CL49" s="704"/>
      <c r="CM49" s="704"/>
      <c r="CN49" s="704"/>
      <c r="CO49" s="704"/>
      <c r="CP49" s="704"/>
      <c r="CQ49" s="704"/>
      <c r="CR49" s="704"/>
      <c r="CS49" s="704"/>
      <c r="CT49" s="704"/>
      <c r="CU49" s="704"/>
      <c r="CV49" s="704"/>
      <c r="CW49" s="704"/>
      <c r="CX49" s="704"/>
      <c r="CY49" s="704"/>
      <c r="CZ49" s="704"/>
      <c r="DA49" s="704"/>
      <c r="DB49" s="704"/>
      <c r="DC49" s="704"/>
      <c r="DD49" s="704"/>
      <c r="DE49" s="704"/>
      <c r="DF49" s="704"/>
      <c r="DG49" s="704"/>
      <c r="DH49" s="704"/>
      <c r="DI49" s="704"/>
      <c r="DJ49" s="704"/>
      <c r="DK49" s="704"/>
      <c r="DL49" s="704"/>
      <c r="DM49" s="704"/>
      <c r="DN49" s="704"/>
      <c r="DO49" s="704"/>
      <c r="DP49" s="705"/>
      <c r="DQ49" s="705"/>
      <c r="DR49" s="705"/>
      <c r="DS49" s="705"/>
      <c r="DT49" s="705"/>
      <c r="DU49" s="705"/>
      <c r="DV49" s="705"/>
      <c r="DW49" s="705"/>
      <c r="DX49" s="705"/>
      <c r="DY49" s="705"/>
      <c r="DZ49" s="705"/>
      <c r="EA49" s="705"/>
      <c r="EB49" s="705"/>
      <c r="EC49" s="704"/>
      <c r="EF49" s="704"/>
      <c r="EG49" s="704"/>
      <c r="EH49" s="704"/>
      <c r="EI49" s="704"/>
      <c r="EJ49" s="704"/>
      <c r="EK49" s="704"/>
      <c r="EL49" s="704"/>
      <c r="EM49" s="704"/>
      <c r="EN49" s="704"/>
      <c r="EO49" s="704"/>
      <c r="EP49" s="704"/>
      <c r="EQ49" s="704"/>
      <c r="ER49" s="704"/>
      <c r="ES49" s="704"/>
      <c r="ET49" s="704"/>
      <c r="EU49" s="704"/>
      <c r="EV49" s="704"/>
      <c r="EW49" s="704"/>
      <c r="EX49" s="704"/>
      <c r="EY49" s="704"/>
      <c r="EZ49" s="704"/>
      <c r="FA49" s="704"/>
      <c r="FB49" s="704"/>
      <c r="FC49" s="704"/>
      <c r="FD49" s="704"/>
      <c r="FE49" s="704"/>
      <c r="FF49" s="704"/>
      <c r="FG49" s="704"/>
      <c r="FH49" s="704"/>
      <c r="FI49" s="704"/>
      <c r="FJ49" s="704"/>
      <c r="FK49" s="746"/>
      <c r="FL49" s="704"/>
      <c r="FM49" s="704"/>
      <c r="FN49" s="704"/>
      <c r="FO49" s="704"/>
      <c r="FP49" s="704"/>
      <c r="FQ49" s="704"/>
      <c r="FR49" s="704"/>
      <c r="FS49" s="704"/>
      <c r="FT49" s="704"/>
      <c r="FU49" s="704"/>
      <c r="FV49" s="704"/>
      <c r="FW49" s="704"/>
      <c r="FX49" s="704"/>
      <c r="FY49" s="704"/>
      <c r="FZ49" s="704"/>
      <c r="GA49" s="704"/>
      <c r="GB49" s="704"/>
      <c r="GC49" s="704"/>
      <c r="GD49" s="704"/>
      <c r="GE49" s="704"/>
      <c r="GF49" s="704"/>
      <c r="GG49" s="704"/>
      <c r="GH49" s="704"/>
      <c r="GI49" s="704"/>
      <c r="GJ49" s="704"/>
      <c r="GK49" s="704"/>
      <c r="GL49" s="704"/>
      <c r="GM49" s="704"/>
      <c r="GN49" s="704"/>
      <c r="GO49" s="704"/>
      <c r="GP49" s="704"/>
      <c r="GQ49" s="704"/>
      <c r="GR49" s="704"/>
      <c r="GS49" s="704"/>
      <c r="GT49" s="704"/>
      <c r="GU49" s="704"/>
      <c r="GV49" s="704"/>
      <c r="GW49" s="704"/>
      <c r="GX49" s="704"/>
      <c r="GY49" s="704"/>
      <c r="GZ49" s="704"/>
      <c r="HA49" s="704"/>
      <c r="HB49" s="704"/>
      <c r="HC49" s="704"/>
      <c r="HD49" s="704"/>
      <c r="HE49" s="704"/>
      <c r="HF49" s="704"/>
      <c r="HG49" s="704"/>
      <c r="HH49" s="704"/>
      <c r="HI49" s="704"/>
      <c r="HJ49" s="704"/>
      <c r="HK49" s="704"/>
      <c r="HL49" s="704"/>
      <c r="HM49" s="704"/>
      <c r="HN49" s="704"/>
      <c r="HO49" s="704"/>
      <c r="HP49" s="704"/>
      <c r="HQ49" s="704"/>
      <c r="HR49" s="704"/>
      <c r="HS49" s="704"/>
      <c r="HT49" s="704"/>
      <c r="HU49" s="704"/>
      <c r="HV49" s="878"/>
      <c r="HW49" s="878"/>
      <c r="HX49" s="878"/>
      <c r="HY49" s="878"/>
      <c r="HZ49" s="878"/>
      <c r="IA49" s="878"/>
      <c r="IB49" s="878"/>
      <c r="IC49" s="878"/>
    </row>
    <row r="50" spans="1:237" s="706" customFormat="1" ht="24.95" customHeight="1" x14ac:dyDescent="0.2">
      <c r="A50" s="691">
        <v>39</v>
      </c>
      <c r="B50" s="693" t="s">
        <v>1154</v>
      </c>
      <c r="C50" s="696">
        <v>208</v>
      </c>
      <c r="D50" s="697">
        <v>536</v>
      </c>
      <c r="E50" s="707">
        <v>2</v>
      </c>
      <c r="F50" s="699" t="s">
        <v>1123</v>
      </c>
      <c r="G50" s="699" t="s">
        <v>1172</v>
      </c>
      <c r="H50" s="751" t="s">
        <v>1112</v>
      </c>
      <c r="I50" s="752" t="s">
        <v>1113</v>
      </c>
      <c r="J50" s="753" t="s">
        <v>1139</v>
      </c>
      <c r="K50" s="753" t="s">
        <v>1115</v>
      </c>
      <c r="L50" s="753" t="s">
        <v>1124</v>
      </c>
      <c r="M50" s="753" t="s">
        <v>1140</v>
      </c>
      <c r="N50" s="753" t="s">
        <v>1155</v>
      </c>
      <c r="O50" s="753" t="s">
        <v>1155</v>
      </c>
      <c r="P50" s="753" t="s">
        <v>1170</v>
      </c>
      <c r="Q50" s="948">
        <v>2</v>
      </c>
      <c r="R50" s="948" t="s">
        <v>1120</v>
      </c>
      <c r="S50" s="755">
        <v>2</v>
      </c>
      <c r="T50" s="766">
        <v>2.12</v>
      </c>
      <c r="U50" s="771">
        <v>41456</v>
      </c>
      <c r="V50" s="758">
        <v>41760</v>
      </c>
      <c r="W50" s="874">
        <v>7</v>
      </c>
      <c r="X50" s="875">
        <v>4500000</v>
      </c>
      <c r="Y50" s="875"/>
      <c r="Z50" s="875">
        <f t="shared" si="5"/>
        <v>4500000</v>
      </c>
      <c r="AA50" s="702"/>
      <c r="AB50" s="702"/>
      <c r="AC50" s="702">
        <v>500000</v>
      </c>
      <c r="AD50" s="702">
        <v>500000</v>
      </c>
      <c r="AE50" s="702">
        <v>500000</v>
      </c>
      <c r="AF50" s="702">
        <v>500000</v>
      </c>
      <c r="AG50" s="702">
        <v>500000</v>
      </c>
      <c r="AH50" s="702">
        <v>500000</v>
      </c>
      <c r="AI50" s="702">
        <v>500000</v>
      </c>
      <c r="AJ50" s="702">
        <v>500000</v>
      </c>
      <c r="AK50" s="702">
        <v>500000</v>
      </c>
      <c r="AL50" s="702"/>
      <c r="AM50" s="868">
        <f t="shared" si="6"/>
        <v>4500000</v>
      </c>
      <c r="AN50" s="868">
        <f t="shared" si="7"/>
        <v>0</v>
      </c>
      <c r="AO50" s="760">
        <v>19800</v>
      </c>
      <c r="AP50" s="868">
        <v>17600</v>
      </c>
      <c r="AQ50" s="704"/>
      <c r="AR50" s="704"/>
      <c r="AS50" s="704"/>
      <c r="AT50" s="704"/>
      <c r="AU50" s="704"/>
      <c r="AV50" s="704"/>
      <c r="AW50" s="704"/>
      <c r="AX50" s="704"/>
      <c r="AY50" s="704"/>
      <c r="AZ50" s="704"/>
      <c r="BA50" s="704"/>
      <c r="BB50" s="704"/>
      <c r="BC50" s="704"/>
      <c r="BD50" s="704"/>
      <c r="BE50" s="704"/>
      <c r="BF50" s="704"/>
      <c r="BG50" s="704"/>
      <c r="BH50" s="704"/>
      <c r="BI50" s="704"/>
      <c r="BJ50" s="704"/>
      <c r="BK50" s="704"/>
      <c r="BL50" s="704"/>
      <c r="BM50" s="704"/>
      <c r="BN50" s="704"/>
      <c r="BO50" s="704"/>
      <c r="BP50" s="704"/>
      <c r="BQ50" s="704"/>
      <c r="BR50" s="704"/>
      <c r="BS50" s="704"/>
      <c r="BT50" s="704"/>
      <c r="BU50" s="704"/>
      <c r="BV50" s="704"/>
      <c r="BW50" s="704"/>
      <c r="BX50" s="704"/>
      <c r="BY50" s="704"/>
      <c r="BZ50" s="704"/>
      <c r="CA50" s="704"/>
      <c r="CB50" s="704"/>
      <c r="CC50" s="704"/>
      <c r="CD50" s="704"/>
      <c r="CE50" s="704"/>
      <c r="CF50" s="704"/>
      <c r="CG50" s="704"/>
      <c r="CH50" s="704"/>
      <c r="CI50" s="704"/>
      <c r="CJ50" s="704"/>
      <c r="CK50" s="704"/>
      <c r="CL50" s="704"/>
      <c r="CM50" s="704"/>
      <c r="CN50" s="704"/>
      <c r="CO50" s="704"/>
      <c r="CP50" s="704"/>
      <c r="CQ50" s="704"/>
      <c r="CR50" s="704"/>
      <c r="CS50" s="704"/>
      <c r="CT50" s="704"/>
      <c r="CU50" s="704"/>
      <c r="CV50" s="704"/>
      <c r="CW50" s="704"/>
      <c r="CX50" s="704"/>
      <c r="CY50" s="704"/>
      <c r="CZ50" s="704"/>
      <c r="DA50" s="704"/>
      <c r="DB50" s="704"/>
      <c r="DC50" s="704"/>
      <c r="DD50" s="704"/>
      <c r="DE50" s="704"/>
      <c r="DF50" s="704"/>
      <c r="DG50" s="704"/>
      <c r="DH50" s="704"/>
      <c r="DI50" s="704"/>
      <c r="DJ50" s="704"/>
      <c r="DK50" s="704"/>
      <c r="DL50" s="704"/>
      <c r="DM50" s="704"/>
      <c r="DN50" s="704"/>
      <c r="DO50" s="704"/>
      <c r="DP50" s="705"/>
      <c r="DQ50" s="705"/>
      <c r="DR50" s="705"/>
      <c r="DS50" s="705"/>
      <c r="DT50" s="705"/>
      <c r="DU50" s="705"/>
      <c r="DV50" s="705"/>
      <c r="DW50" s="705"/>
      <c r="DX50" s="705"/>
      <c r="DY50" s="705"/>
      <c r="DZ50" s="705"/>
      <c r="EA50" s="705"/>
      <c r="EB50" s="705"/>
      <c r="EC50" s="704"/>
      <c r="EF50" s="704"/>
      <c r="EG50" s="704"/>
      <c r="EH50" s="704"/>
      <c r="EI50" s="704"/>
      <c r="EJ50" s="704"/>
      <c r="EK50" s="704"/>
      <c r="EL50" s="704"/>
      <c r="EM50" s="704"/>
      <c r="EN50" s="704"/>
      <c r="EO50" s="704"/>
      <c r="EP50" s="704"/>
      <c r="EQ50" s="704"/>
      <c r="ER50" s="704"/>
      <c r="ES50" s="704"/>
      <c r="ET50" s="704"/>
      <c r="EU50" s="704"/>
      <c r="EV50" s="704"/>
      <c r="EW50" s="704"/>
      <c r="EX50" s="704"/>
      <c r="EY50" s="704"/>
      <c r="EZ50" s="704"/>
      <c r="FA50" s="704"/>
      <c r="FB50" s="704"/>
      <c r="FC50" s="704"/>
      <c r="FD50" s="704"/>
      <c r="FE50" s="704"/>
      <c r="FF50" s="704"/>
      <c r="FG50" s="704"/>
      <c r="FH50" s="704"/>
      <c r="FI50" s="704"/>
      <c r="FJ50" s="704"/>
      <c r="FK50" s="746"/>
      <c r="FL50" s="704"/>
      <c r="FM50" s="704"/>
      <c r="FN50" s="704"/>
      <c r="FO50" s="704"/>
      <c r="FP50" s="704"/>
      <c r="FQ50" s="704"/>
      <c r="FR50" s="704"/>
      <c r="FS50" s="704"/>
      <c r="FT50" s="704"/>
      <c r="FU50" s="704"/>
      <c r="FV50" s="704"/>
      <c r="FW50" s="704"/>
      <c r="FX50" s="704"/>
      <c r="FY50" s="704"/>
      <c r="FZ50" s="704"/>
      <c r="GA50" s="704"/>
      <c r="GB50" s="704"/>
      <c r="GC50" s="704"/>
      <c r="GD50" s="704"/>
      <c r="GE50" s="704"/>
      <c r="GF50" s="704"/>
      <c r="GG50" s="704"/>
      <c r="GH50" s="704"/>
      <c r="GI50" s="704"/>
      <c r="GJ50" s="704"/>
      <c r="GK50" s="704"/>
      <c r="GL50" s="704"/>
      <c r="GM50" s="704"/>
      <c r="GN50" s="704"/>
      <c r="GO50" s="704"/>
      <c r="GP50" s="704"/>
      <c r="GQ50" s="704"/>
      <c r="GR50" s="704"/>
      <c r="GS50" s="704"/>
      <c r="GT50" s="704"/>
      <c r="GU50" s="704"/>
      <c r="GV50" s="704"/>
      <c r="GW50" s="704"/>
      <c r="GX50" s="704"/>
      <c r="GY50" s="704"/>
      <c r="GZ50" s="704"/>
      <c r="HA50" s="704"/>
      <c r="HB50" s="704"/>
      <c r="HC50" s="704"/>
      <c r="HD50" s="704"/>
      <c r="HE50" s="704"/>
      <c r="HF50" s="704"/>
      <c r="HG50" s="704"/>
      <c r="HH50" s="704"/>
      <c r="HI50" s="704"/>
      <c r="HJ50" s="704"/>
      <c r="HK50" s="704"/>
      <c r="HL50" s="704"/>
      <c r="HM50" s="704"/>
      <c r="HN50" s="704"/>
      <c r="HO50" s="704"/>
      <c r="HP50" s="704"/>
      <c r="HS50" s="704"/>
      <c r="HT50" s="704"/>
      <c r="HU50" s="704"/>
    </row>
    <row r="51" spans="1:237" s="706" customFormat="1" ht="24.95" customHeight="1" x14ac:dyDescent="0.25">
      <c r="A51" s="691">
        <v>40</v>
      </c>
      <c r="B51" s="693" t="s">
        <v>1154</v>
      </c>
      <c r="C51" s="696">
        <v>208</v>
      </c>
      <c r="D51" s="697">
        <v>544</v>
      </c>
      <c r="E51" s="698">
        <v>0</v>
      </c>
      <c r="F51" s="699" t="s">
        <v>1125</v>
      </c>
      <c r="G51" s="699" t="s">
        <v>1489</v>
      </c>
      <c r="H51" s="767" t="s">
        <v>1112</v>
      </c>
      <c r="I51" s="752" t="s">
        <v>1113</v>
      </c>
      <c r="J51" s="753" t="s">
        <v>1139</v>
      </c>
      <c r="K51" s="753" t="s">
        <v>1115</v>
      </c>
      <c r="L51" s="753" t="s">
        <v>1124</v>
      </c>
      <c r="M51" s="753" t="s">
        <v>1140</v>
      </c>
      <c r="N51" s="753" t="s">
        <v>1155</v>
      </c>
      <c r="O51" s="753" t="s">
        <v>1155</v>
      </c>
      <c r="P51" s="753" t="s">
        <v>1488</v>
      </c>
      <c r="Q51" s="948">
        <v>2</v>
      </c>
      <c r="R51" s="948" t="s">
        <v>1120</v>
      </c>
      <c r="S51" s="755">
        <v>2</v>
      </c>
      <c r="T51" s="766">
        <v>2.12</v>
      </c>
      <c r="U51" s="757">
        <v>41091</v>
      </c>
      <c r="V51" s="758">
        <v>41426</v>
      </c>
      <c r="W51" s="874">
        <v>7</v>
      </c>
      <c r="X51" s="875"/>
      <c r="Y51" s="876">
        <v>10300</v>
      </c>
      <c r="Z51" s="875">
        <f t="shared" si="5"/>
        <v>10300</v>
      </c>
      <c r="AA51" s="691"/>
      <c r="AB51" s="691"/>
      <c r="AC51" s="691"/>
      <c r="AD51" s="691">
        <v>10300</v>
      </c>
      <c r="AE51" s="691"/>
      <c r="AF51" s="691"/>
      <c r="AG51" s="691"/>
      <c r="AH51" s="691"/>
      <c r="AI51" s="691"/>
      <c r="AJ51" s="691"/>
      <c r="AK51" s="691"/>
      <c r="AL51" s="691"/>
      <c r="AM51" s="868">
        <f t="shared" si="6"/>
        <v>10300</v>
      </c>
      <c r="AN51" s="868">
        <f t="shared" si="7"/>
        <v>0</v>
      </c>
      <c r="AO51" s="691"/>
      <c r="AP51" s="868"/>
      <c r="AQ51" s="704"/>
      <c r="AR51" s="704"/>
      <c r="AS51" s="704"/>
      <c r="AT51" s="704"/>
      <c r="AU51" s="704"/>
      <c r="AV51" s="704"/>
      <c r="AW51" s="704"/>
      <c r="AX51" s="704"/>
      <c r="AY51" s="704"/>
      <c r="AZ51" s="704"/>
      <c r="BA51" s="704"/>
      <c r="BB51" s="704"/>
      <c r="BC51" s="704"/>
      <c r="BD51" s="704"/>
      <c r="BE51" s="704"/>
      <c r="BF51" s="704"/>
      <c r="BG51" s="704"/>
      <c r="BH51" s="704"/>
      <c r="BI51" s="704"/>
      <c r="BJ51" s="704"/>
      <c r="BK51" s="704"/>
      <c r="BL51" s="704"/>
      <c r="BM51" s="704"/>
      <c r="BN51" s="704"/>
      <c r="BO51" s="704"/>
      <c r="BP51" s="704"/>
      <c r="BQ51" s="704"/>
      <c r="BR51" s="704"/>
      <c r="BS51" s="704"/>
      <c r="BT51" s="704"/>
      <c r="BU51" s="704"/>
      <c r="BV51" s="704"/>
      <c r="BW51" s="704"/>
      <c r="BX51" s="704"/>
      <c r="BY51" s="704"/>
      <c r="BZ51" s="704"/>
      <c r="CA51" s="704"/>
      <c r="CB51" s="704"/>
      <c r="CC51" s="704"/>
      <c r="CD51" s="704"/>
      <c r="CE51" s="704"/>
      <c r="CF51" s="704"/>
      <c r="CG51" s="704"/>
      <c r="CH51" s="704"/>
      <c r="CI51" s="704"/>
      <c r="CJ51" s="704"/>
      <c r="CK51" s="704"/>
      <c r="CL51" s="704"/>
      <c r="CM51" s="704"/>
      <c r="CN51" s="704"/>
      <c r="CO51" s="704"/>
      <c r="CP51" s="704"/>
      <c r="CQ51" s="704"/>
      <c r="CR51" s="704"/>
      <c r="CS51" s="704"/>
      <c r="CT51" s="704"/>
      <c r="CU51" s="704"/>
      <c r="CV51" s="704"/>
      <c r="CW51" s="704"/>
      <c r="CX51" s="704"/>
      <c r="CY51" s="704"/>
      <c r="CZ51" s="704"/>
      <c r="DA51" s="704"/>
      <c r="DB51" s="704"/>
      <c r="DC51" s="704"/>
      <c r="DD51" s="704"/>
      <c r="DE51" s="704"/>
      <c r="DF51" s="704"/>
      <c r="DG51" s="704"/>
      <c r="DH51" s="704"/>
      <c r="DI51" s="704"/>
      <c r="DJ51" s="704"/>
      <c r="DK51" s="704"/>
      <c r="DL51" s="704"/>
      <c r="DM51" s="704"/>
      <c r="DN51" s="704"/>
      <c r="DO51" s="704"/>
      <c r="DP51" s="705"/>
      <c r="DQ51" s="705"/>
      <c r="DR51" s="705"/>
      <c r="DS51" s="705"/>
      <c r="DT51" s="705"/>
      <c r="DU51" s="705"/>
      <c r="DV51" s="705"/>
      <c r="DW51" s="705"/>
      <c r="DX51" s="705"/>
      <c r="DY51" s="705"/>
      <c r="DZ51" s="705"/>
      <c r="EA51" s="705"/>
      <c r="EB51" s="705"/>
      <c r="EC51" s="704"/>
      <c r="EF51" s="704"/>
      <c r="EG51" s="704"/>
      <c r="EH51" s="704"/>
      <c r="EI51" s="704"/>
      <c r="EJ51" s="704"/>
      <c r="EK51" s="704"/>
      <c r="EL51" s="704"/>
      <c r="EM51" s="704"/>
      <c r="EN51" s="704"/>
      <c r="EO51" s="704"/>
      <c r="EP51" s="704"/>
      <c r="EQ51" s="704"/>
      <c r="ER51" s="704"/>
      <c r="ES51" s="704"/>
      <c r="ET51" s="704"/>
      <c r="EU51" s="704"/>
      <c r="EV51" s="704"/>
      <c r="EW51" s="704"/>
      <c r="EX51" s="704"/>
      <c r="EY51" s="704"/>
      <c r="EZ51" s="704"/>
      <c r="FA51" s="704"/>
      <c r="FB51" s="704"/>
      <c r="FC51" s="704"/>
      <c r="FD51" s="704"/>
      <c r="FE51" s="704"/>
      <c r="FF51" s="704"/>
      <c r="FG51" s="704"/>
      <c r="FH51" s="704"/>
      <c r="FI51" s="704"/>
      <c r="FJ51" s="704"/>
      <c r="FK51" s="878"/>
      <c r="FL51" s="878"/>
      <c r="FM51" s="878"/>
      <c r="FN51" s="878"/>
      <c r="FO51" s="878"/>
      <c r="FP51" s="878"/>
      <c r="FQ51" s="878"/>
      <c r="FR51" s="878"/>
      <c r="FS51" s="878"/>
      <c r="FT51" s="878"/>
      <c r="FU51" s="878"/>
      <c r="FV51" s="878"/>
      <c r="FW51" s="878"/>
      <c r="FX51" s="878"/>
      <c r="FY51" s="878"/>
      <c r="FZ51" s="878"/>
      <c r="GA51" s="878"/>
      <c r="GB51" s="878"/>
      <c r="GC51" s="878"/>
      <c r="GD51" s="878"/>
      <c r="GE51" s="878"/>
      <c r="GF51" s="878"/>
      <c r="GG51" s="878"/>
      <c r="GH51" s="878"/>
      <c r="GI51" s="878"/>
      <c r="HS51" s="704"/>
      <c r="HT51" s="704"/>
      <c r="HU51" s="704"/>
    </row>
    <row r="52" spans="1:237" s="706" customFormat="1" ht="24.95" customHeight="1" x14ac:dyDescent="0.2">
      <c r="A52" s="691">
        <v>41</v>
      </c>
      <c r="B52" s="693" t="s">
        <v>1154</v>
      </c>
      <c r="C52" s="696">
        <v>208</v>
      </c>
      <c r="D52" s="697">
        <v>544</v>
      </c>
      <c r="E52" s="707">
        <v>1</v>
      </c>
      <c r="F52" s="699" t="s">
        <v>1125</v>
      </c>
      <c r="G52" s="699" t="s">
        <v>1173</v>
      </c>
      <c r="H52" s="751" t="s">
        <v>1112</v>
      </c>
      <c r="I52" s="752" t="s">
        <v>1113</v>
      </c>
      <c r="J52" s="753" t="s">
        <v>1139</v>
      </c>
      <c r="K52" s="753" t="s">
        <v>1115</v>
      </c>
      <c r="L52" s="753" t="s">
        <v>1124</v>
      </c>
      <c r="M52" s="753" t="s">
        <v>1140</v>
      </c>
      <c r="N52" s="753" t="s">
        <v>1155</v>
      </c>
      <c r="O52" s="753" t="s">
        <v>1155</v>
      </c>
      <c r="P52" s="753" t="s">
        <v>1170</v>
      </c>
      <c r="Q52" s="948" t="s">
        <v>1120</v>
      </c>
      <c r="R52" s="948" t="s">
        <v>1120</v>
      </c>
      <c r="S52" s="755">
        <v>2</v>
      </c>
      <c r="T52" s="766">
        <v>2.12</v>
      </c>
      <c r="U52" s="771">
        <v>41456</v>
      </c>
      <c r="V52" s="758">
        <v>41791</v>
      </c>
      <c r="W52" s="874">
        <v>7</v>
      </c>
      <c r="X52" s="875">
        <v>10000</v>
      </c>
      <c r="Y52" s="875"/>
      <c r="Z52" s="875">
        <f t="shared" si="5"/>
        <v>10000</v>
      </c>
      <c r="AA52" s="702"/>
      <c r="AB52" s="702"/>
      <c r="AC52" s="702"/>
      <c r="AD52" s="702">
        <v>10000</v>
      </c>
      <c r="AE52" s="702"/>
      <c r="AF52" s="702"/>
      <c r="AG52" s="702"/>
      <c r="AH52" s="702"/>
      <c r="AI52" s="691"/>
      <c r="AJ52" s="691"/>
      <c r="AK52" s="691"/>
      <c r="AL52" s="691"/>
      <c r="AM52" s="868">
        <f t="shared" si="6"/>
        <v>10000</v>
      </c>
      <c r="AN52" s="868">
        <f t="shared" si="7"/>
        <v>0</v>
      </c>
      <c r="AO52" s="760">
        <v>10600</v>
      </c>
      <c r="AP52" s="868">
        <v>11000</v>
      </c>
      <c r="AQ52" s="704"/>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704"/>
      <c r="BN52" s="704"/>
      <c r="BO52" s="704"/>
      <c r="BP52" s="704"/>
      <c r="BQ52" s="704"/>
      <c r="BR52" s="704"/>
      <c r="BS52" s="704"/>
      <c r="BT52" s="704"/>
      <c r="BU52" s="704"/>
      <c r="BV52" s="704"/>
      <c r="BW52" s="704"/>
      <c r="BX52" s="704"/>
      <c r="BY52" s="704"/>
      <c r="BZ52" s="704"/>
      <c r="CA52" s="704"/>
      <c r="CB52" s="704"/>
      <c r="CC52" s="704"/>
      <c r="CD52" s="704"/>
      <c r="CE52" s="704"/>
      <c r="CF52" s="704"/>
      <c r="CG52" s="704"/>
      <c r="CH52" s="704"/>
      <c r="CI52" s="704"/>
      <c r="CJ52" s="704"/>
      <c r="CK52" s="704"/>
      <c r="CL52" s="704"/>
      <c r="CM52" s="704"/>
      <c r="CN52" s="704"/>
      <c r="CO52" s="704"/>
      <c r="CP52" s="704"/>
      <c r="CQ52" s="704"/>
      <c r="CR52" s="704"/>
      <c r="CS52" s="704"/>
      <c r="CT52" s="704"/>
      <c r="CU52" s="704"/>
      <c r="CV52" s="704"/>
      <c r="CW52" s="704"/>
      <c r="CX52" s="704"/>
      <c r="CY52" s="704"/>
      <c r="CZ52" s="704"/>
      <c r="DA52" s="704"/>
      <c r="DB52" s="704"/>
      <c r="DC52" s="704"/>
      <c r="DD52" s="704"/>
      <c r="DE52" s="704"/>
      <c r="DF52" s="704"/>
      <c r="DG52" s="704"/>
      <c r="DH52" s="704"/>
      <c r="DI52" s="704"/>
      <c r="DJ52" s="704"/>
      <c r="DK52" s="704"/>
      <c r="DL52" s="704"/>
      <c r="DM52" s="704"/>
      <c r="DN52" s="704"/>
      <c r="DO52" s="704"/>
      <c r="DP52" s="705"/>
      <c r="DQ52" s="705"/>
      <c r="DR52" s="705"/>
      <c r="DS52" s="705"/>
      <c r="DT52" s="705"/>
      <c r="DU52" s="705"/>
      <c r="DV52" s="705"/>
      <c r="DW52" s="705"/>
      <c r="DX52" s="705"/>
      <c r="DY52" s="705"/>
      <c r="DZ52" s="705"/>
      <c r="EA52" s="705"/>
      <c r="EB52" s="705"/>
      <c r="EC52" s="704"/>
      <c r="EF52" s="704"/>
      <c r="EG52" s="704"/>
      <c r="EH52" s="704"/>
      <c r="EI52" s="704"/>
      <c r="EJ52" s="704"/>
      <c r="EK52" s="704"/>
      <c r="EL52" s="704"/>
      <c r="EM52" s="704"/>
      <c r="EN52" s="704"/>
      <c r="EO52" s="704"/>
      <c r="EP52" s="704"/>
      <c r="EQ52" s="704"/>
      <c r="ER52" s="704"/>
      <c r="ES52" s="704"/>
      <c r="ET52" s="704"/>
      <c r="EU52" s="704"/>
      <c r="EV52" s="704"/>
      <c r="EW52" s="704"/>
      <c r="EX52" s="704"/>
      <c r="EY52" s="704"/>
      <c r="EZ52" s="704"/>
      <c r="FA52" s="704"/>
      <c r="FB52" s="704"/>
      <c r="FC52" s="704"/>
      <c r="FD52" s="704"/>
      <c r="FE52" s="704"/>
      <c r="FF52" s="704"/>
      <c r="FG52" s="704"/>
      <c r="FH52" s="704"/>
      <c r="FI52" s="704"/>
      <c r="FJ52" s="704"/>
      <c r="FK52" s="746"/>
      <c r="FL52" s="704"/>
      <c r="FM52" s="704"/>
      <c r="FN52" s="704"/>
      <c r="FO52" s="704"/>
      <c r="FP52" s="704"/>
      <c r="FQ52" s="704"/>
      <c r="FR52" s="704"/>
      <c r="FS52" s="704"/>
      <c r="FT52" s="704"/>
      <c r="FU52" s="704"/>
      <c r="FV52" s="704"/>
      <c r="FW52" s="704"/>
      <c r="FX52" s="704"/>
      <c r="FY52" s="704"/>
      <c r="FZ52" s="704"/>
      <c r="GA52" s="704"/>
      <c r="GB52" s="704"/>
      <c r="GC52" s="704"/>
      <c r="GD52" s="704"/>
      <c r="GE52" s="704"/>
      <c r="GF52" s="704"/>
      <c r="GG52" s="704"/>
      <c r="GH52" s="704"/>
      <c r="GI52" s="704"/>
      <c r="GJ52" s="704"/>
      <c r="GK52" s="704"/>
      <c r="GL52" s="704"/>
      <c r="GM52" s="704"/>
      <c r="GN52" s="704"/>
      <c r="GO52" s="704"/>
      <c r="GP52" s="704"/>
      <c r="GQ52" s="704"/>
      <c r="GR52" s="704"/>
      <c r="GS52" s="704"/>
      <c r="GT52" s="704"/>
      <c r="GU52" s="704"/>
      <c r="HQ52" s="704"/>
      <c r="HR52" s="704"/>
    </row>
    <row r="53" spans="1:237" s="706" customFormat="1" ht="24.95" customHeight="1" x14ac:dyDescent="0.25">
      <c r="A53" s="691">
        <v>42</v>
      </c>
      <c r="B53" s="693" t="s">
        <v>1154</v>
      </c>
      <c r="C53" s="696">
        <v>209</v>
      </c>
      <c r="D53" s="697">
        <v>532</v>
      </c>
      <c r="E53" s="707">
        <v>1</v>
      </c>
      <c r="F53" s="699" t="s">
        <v>1121</v>
      </c>
      <c r="G53" s="699" t="s">
        <v>1176</v>
      </c>
      <c r="H53" s="751" t="s">
        <v>1112</v>
      </c>
      <c r="I53" s="767" t="s">
        <v>1113</v>
      </c>
      <c r="J53" s="753" t="s">
        <v>1139</v>
      </c>
      <c r="K53" s="761" t="s">
        <v>1115</v>
      </c>
      <c r="L53" s="761" t="s">
        <v>1116</v>
      </c>
      <c r="M53" s="753" t="s">
        <v>1140</v>
      </c>
      <c r="N53" s="753" t="s">
        <v>1155</v>
      </c>
      <c r="O53" s="753" t="s">
        <v>1155</v>
      </c>
      <c r="P53" s="773" t="s">
        <v>1174</v>
      </c>
      <c r="Q53" s="866" t="s">
        <v>1160</v>
      </c>
      <c r="R53" s="866" t="s">
        <v>1160</v>
      </c>
      <c r="S53" s="755">
        <v>2</v>
      </c>
      <c r="T53" s="766">
        <v>2.12</v>
      </c>
      <c r="U53" s="771">
        <v>41456</v>
      </c>
      <c r="V53" s="772">
        <v>42522</v>
      </c>
      <c r="W53" s="874">
        <v>25</v>
      </c>
      <c r="X53" s="875">
        <v>15000</v>
      </c>
      <c r="Y53" s="875"/>
      <c r="Z53" s="875">
        <f t="shared" si="5"/>
        <v>15000</v>
      </c>
      <c r="AA53" s="702"/>
      <c r="AB53" s="702"/>
      <c r="AC53" s="702"/>
      <c r="AD53" s="702"/>
      <c r="AE53" s="702"/>
      <c r="AF53" s="702"/>
      <c r="AG53" s="702">
        <v>15000</v>
      </c>
      <c r="AH53" s="702"/>
      <c r="AI53" s="691"/>
      <c r="AJ53" s="691"/>
      <c r="AK53" s="691"/>
      <c r="AL53" s="691"/>
      <c r="AM53" s="868">
        <f t="shared" si="6"/>
        <v>15000</v>
      </c>
      <c r="AN53" s="868">
        <f t="shared" si="7"/>
        <v>0</v>
      </c>
      <c r="AO53" s="760">
        <v>15800</v>
      </c>
      <c r="AP53" s="868">
        <v>16800</v>
      </c>
      <c r="AQ53" s="704"/>
      <c r="AR53" s="704"/>
      <c r="AS53" s="704"/>
      <c r="AT53" s="704"/>
      <c r="AU53" s="704"/>
      <c r="AV53" s="704"/>
      <c r="AW53" s="704"/>
      <c r="AX53" s="704"/>
      <c r="AY53" s="704"/>
      <c r="AZ53" s="704"/>
      <c r="BA53" s="704"/>
      <c r="BB53" s="704"/>
      <c r="BC53" s="704"/>
      <c r="BD53" s="704"/>
      <c r="BE53" s="704"/>
      <c r="BF53" s="704"/>
      <c r="BG53" s="704"/>
      <c r="BH53" s="704"/>
      <c r="BI53" s="704"/>
      <c r="BJ53" s="704"/>
      <c r="BK53" s="704"/>
      <c r="BL53" s="704"/>
      <c r="BM53" s="704"/>
      <c r="BN53" s="704"/>
      <c r="BO53" s="704"/>
      <c r="BP53" s="704"/>
      <c r="BQ53" s="704"/>
      <c r="BR53" s="704"/>
      <c r="BS53" s="704"/>
      <c r="BT53" s="704"/>
      <c r="BU53" s="704"/>
      <c r="BV53" s="704"/>
      <c r="BW53" s="704"/>
      <c r="BX53" s="704"/>
      <c r="BY53" s="704"/>
      <c r="BZ53" s="704"/>
      <c r="CA53" s="704"/>
      <c r="CB53" s="704"/>
      <c r="CC53" s="704"/>
      <c r="CD53" s="704"/>
      <c r="CE53" s="704"/>
      <c r="CF53" s="704"/>
      <c r="CG53" s="704"/>
      <c r="CH53" s="704"/>
      <c r="CI53" s="704"/>
      <c r="CJ53" s="704"/>
      <c r="CK53" s="704"/>
      <c r="CL53" s="704"/>
      <c r="CM53" s="704"/>
      <c r="CN53" s="704"/>
      <c r="CO53" s="704"/>
      <c r="CP53" s="704"/>
      <c r="CQ53" s="704"/>
      <c r="CR53" s="704"/>
      <c r="CS53" s="704"/>
      <c r="CT53" s="704"/>
      <c r="CU53" s="704"/>
      <c r="CV53" s="704"/>
      <c r="CW53" s="704"/>
      <c r="CX53" s="704"/>
      <c r="CY53" s="704"/>
      <c r="CZ53" s="704"/>
      <c r="DA53" s="704"/>
      <c r="DB53" s="704"/>
      <c r="DC53" s="704"/>
      <c r="DD53" s="704"/>
      <c r="DE53" s="704"/>
      <c r="DF53" s="704"/>
      <c r="DG53" s="704"/>
      <c r="DH53" s="704"/>
      <c r="DI53" s="704"/>
      <c r="DJ53" s="704"/>
      <c r="DK53" s="704"/>
      <c r="DL53" s="704"/>
      <c r="DM53" s="704"/>
      <c r="DN53" s="704"/>
      <c r="DO53" s="704"/>
      <c r="DP53" s="704"/>
      <c r="DQ53" s="704"/>
      <c r="DR53" s="704"/>
      <c r="DS53" s="704"/>
      <c r="DT53" s="704"/>
      <c r="DU53" s="704"/>
      <c r="DV53" s="704"/>
      <c r="DW53" s="704"/>
      <c r="DX53" s="704"/>
      <c r="DY53" s="704"/>
      <c r="DZ53" s="704"/>
      <c r="EA53" s="704"/>
      <c r="EB53" s="704"/>
      <c r="EC53" s="705"/>
      <c r="ED53" s="704"/>
      <c r="EE53" s="704"/>
      <c r="EF53" s="705"/>
      <c r="EG53" s="705"/>
      <c r="EH53" s="705"/>
      <c r="EI53" s="705"/>
      <c r="EJ53" s="705"/>
      <c r="EK53" s="705"/>
      <c r="EL53" s="705"/>
      <c r="EM53" s="705"/>
      <c r="EN53" s="705"/>
      <c r="EO53" s="705"/>
      <c r="EP53" s="705"/>
      <c r="EQ53" s="705"/>
      <c r="ER53" s="705"/>
      <c r="ES53" s="705"/>
      <c r="ET53" s="705"/>
      <c r="EU53" s="705"/>
      <c r="EV53" s="705"/>
      <c r="EW53" s="705"/>
      <c r="EX53" s="705"/>
      <c r="EY53" s="705"/>
      <c r="EZ53" s="705"/>
      <c r="FA53" s="705"/>
      <c r="FB53" s="705"/>
      <c r="FC53" s="705"/>
      <c r="FD53" s="705"/>
      <c r="FE53" s="705"/>
      <c r="FF53" s="705"/>
      <c r="FG53" s="705"/>
      <c r="FH53" s="705"/>
      <c r="FJ53" s="704"/>
      <c r="FK53" s="746"/>
      <c r="FL53" s="704"/>
      <c r="FM53" s="704"/>
      <c r="FN53" s="704"/>
      <c r="FO53" s="704"/>
      <c r="FP53" s="704"/>
      <c r="FQ53" s="704"/>
      <c r="FR53" s="704"/>
      <c r="FS53" s="704"/>
      <c r="FT53" s="704"/>
      <c r="FU53" s="704"/>
      <c r="FV53" s="704"/>
      <c r="FW53" s="704"/>
      <c r="FX53" s="704"/>
      <c r="FY53" s="704"/>
      <c r="FZ53" s="704"/>
      <c r="GA53" s="704"/>
      <c r="GB53" s="704"/>
      <c r="GC53" s="704"/>
      <c r="GD53" s="704"/>
      <c r="GE53" s="704"/>
      <c r="GF53" s="704"/>
      <c r="GG53" s="704"/>
      <c r="GH53" s="704"/>
      <c r="GI53" s="704"/>
      <c r="GJ53" s="704"/>
      <c r="GK53" s="704"/>
      <c r="GL53" s="704"/>
      <c r="GM53" s="704"/>
      <c r="GN53" s="704"/>
      <c r="GO53" s="704"/>
      <c r="GP53" s="704"/>
      <c r="GQ53" s="704"/>
      <c r="GR53" s="704"/>
      <c r="GS53" s="704"/>
      <c r="GT53" s="704"/>
      <c r="GU53" s="704"/>
      <c r="HQ53" s="704"/>
      <c r="HR53" s="704"/>
      <c r="HV53" s="878"/>
      <c r="HW53" s="878"/>
      <c r="HX53" s="878"/>
      <c r="HY53" s="878"/>
      <c r="HZ53" s="878"/>
      <c r="IA53" s="878"/>
      <c r="IB53" s="878"/>
      <c r="IC53" s="878"/>
    </row>
    <row r="54" spans="1:237" s="706" customFormat="1" ht="24.95" customHeight="1" x14ac:dyDescent="0.25">
      <c r="A54" s="691">
        <v>43</v>
      </c>
      <c r="B54" s="693" t="s">
        <v>1154</v>
      </c>
      <c r="C54" s="696">
        <v>209</v>
      </c>
      <c r="D54" s="697">
        <v>532</v>
      </c>
      <c r="E54" s="707">
        <v>2</v>
      </c>
      <c r="F54" s="699" t="s">
        <v>1121</v>
      </c>
      <c r="G54" s="699" t="s">
        <v>1177</v>
      </c>
      <c r="H54" s="751" t="s">
        <v>1112</v>
      </c>
      <c r="I54" s="767" t="s">
        <v>1113</v>
      </c>
      <c r="J54" s="753" t="s">
        <v>1139</v>
      </c>
      <c r="K54" s="761" t="s">
        <v>1115</v>
      </c>
      <c r="L54" s="761" t="s">
        <v>1116</v>
      </c>
      <c r="M54" s="753" t="s">
        <v>1140</v>
      </c>
      <c r="N54" s="753" t="s">
        <v>1155</v>
      </c>
      <c r="O54" s="753" t="s">
        <v>1155</v>
      </c>
      <c r="P54" s="773" t="s">
        <v>1174</v>
      </c>
      <c r="Q54" s="866" t="s">
        <v>1160</v>
      </c>
      <c r="R54" s="866" t="s">
        <v>1160</v>
      </c>
      <c r="S54" s="755">
        <v>2</v>
      </c>
      <c r="T54" s="766">
        <v>2.12</v>
      </c>
      <c r="U54" s="771">
        <v>41456</v>
      </c>
      <c r="V54" s="772">
        <v>42522</v>
      </c>
      <c r="W54" s="874">
        <v>25</v>
      </c>
      <c r="X54" s="875">
        <v>360000</v>
      </c>
      <c r="Y54" s="875"/>
      <c r="Z54" s="875">
        <f t="shared" si="5"/>
        <v>360000</v>
      </c>
      <c r="AA54" s="702"/>
      <c r="AB54" s="702"/>
      <c r="AC54" s="702"/>
      <c r="AD54" s="702"/>
      <c r="AE54" s="702"/>
      <c r="AF54" s="702"/>
      <c r="AG54" s="702"/>
      <c r="AH54" s="702"/>
      <c r="AI54" s="691">
        <v>360000</v>
      </c>
      <c r="AJ54" s="691"/>
      <c r="AK54" s="691"/>
      <c r="AL54" s="691"/>
      <c r="AM54" s="868">
        <f t="shared" si="6"/>
        <v>360000</v>
      </c>
      <c r="AN54" s="868">
        <f t="shared" si="7"/>
        <v>0</v>
      </c>
      <c r="AO54" s="760">
        <v>266000</v>
      </c>
      <c r="AP54" s="868">
        <v>282000</v>
      </c>
      <c r="AQ54" s="704"/>
      <c r="AR54" s="704"/>
      <c r="AS54" s="704"/>
      <c r="AT54" s="704"/>
      <c r="AU54" s="704"/>
      <c r="AV54" s="704"/>
      <c r="AW54" s="704"/>
      <c r="AX54" s="704"/>
      <c r="AY54" s="704"/>
      <c r="AZ54" s="704"/>
      <c r="BA54" s="704"/>
      <c r="BB54" s="704"/>
      <c r="BC54" s="704"/>
      <c r="BD54" s="704"/>
      <c r="BE54" s="704"/>
      <c r="BF54" s="704"/>
      <c r="BG54" s="704"/>
      <c r="BH54" s="704"/>
      <c r="BI54" s="704"/>
      <c r="BJ54" s="704"/>
      <c r="BK54" s="704"/>
      <c r="BL54" s="704"/>
      <c r="BM54" s="704"/>
      <c r="BN54" s="704"/>
      <c r="BO54" s="704"/>
      <c r="BP54" s="704"/>
      <c r="BQ54" s="704"/>
      <c r="BR54" s="704"/>
      <c r="BS54" s="704"/>
      <c r="BT54" s="704"/>
      <c r="BU54" s="704"/>
      <c r="BV54" s="704"/>
      <c r="BW54" s="704"/>
      <c r="BX54" s="704"/>
      <c r="BY54" s="704"/>
      <c r="BZ54" s="704"/>
      <c r="CA54" s="704"/>
      <c r="CB54" s="704"/>
      <c r="CC54" s="704"/>
      <c r="CD54" s="704"/>
      <c r="CE54" s="704"/>
      <c r="CF54" s="704"/>
      <c r="CG54" s="704"/>
      <c r="CH54" s="704"/>
      <c r="CI54" s="704"/>
      <c r="CJ54" s="704"/>
      <c r="CK54" s="704"/>
      <c r="CL54" s="704"/>
      <c r="CM54" s="704"/>
      <c r="CN54" s="704"/>
      <c r="CO54" s="704"/>
      <c r="CP54" s="704"/>
      <c r="CQ54" s="704"/>
      <c r="CR54" s="704"/>
      <c r="CS54" s="704"/>
      <c r="CT54" s="704"/>
      <c r="CU54" s="704"/>
      <c r="CV54" s="704"/>
      <c r="CW54" s="704"/>
      <c r="CX54" s="704"/>
      <c r="CY54" s="704"/>
      <c r="CZ54" s="704"/>
      <c r="DA54" s="704"/>
      <c r="DB54" s="704"/>
      <c r="DC54" s="704"/>
      <c r="DD54" s="704"/>
      <c r="DE54" s="704"/>
      <c r="DF54" s="704"/>
      <c r="DG54" s="704"/>
      <c r="DH54" s="704"/>
      <c r="DI54" s="704"/>
      <c r="DJ54" s="704"/>
      <c r="DK54" s="704"/>
      <c r="DL54" s="704"/>
      <c r="DM54" s="704"/>
      <c r="DN54" s="704"/>
      <c r="DO54" s="704"/>
      <c r="DP54" s="704"/>
      <c r="DQ54" s="704"/>
      <c r="DR54" s="704"/>
      <c r="DS54" s="704"/>
      <c r="DT54" s="704"/>
      <c r="DU54" s="704"/>
      <c r="DV54" s="704"/>
      <c r="DW54" s="704"/>
      <c r="DX54" s="704"/>
      <c r="DY54" s="704"/>
      <c r="DZ54" s="704"/>
      <c r="EA54" s="704"/>
      <c r="EB54" s="704"/>
      <c r="EC54" s="705"/>
      <c r="ED54" s="704"/>
      <c r="EE54" s="704"/>
      <c r="EF54" s="705"/>
      <c r="EG54" s="705"/>
      <c r="EH54" s="705"/>
      <c r="EI54" s="705"/>
      <c r="EJ54" s="705"/>
      <c r="EK54" s="705"/>
      <c r="EL54" s="705"/>
      <c r="EM54" s="705"/>
      <c r="EN54" s="705"/>
      <c r="EO54" s="705"/>
      <c r="EP54" s="705"/>
      <c r="EQ54" s="705"/>
      <c r="ER54" s="705"/>
      <c r="ES54" s="705"/>
      <c r="ET54" s="705"/>
      <c r="EU54" s="705"/>
      <c r="EV54" s="705"/>
      <c r="EW54" s="705"/>
      <c r="EX54" s="705"/>
      <c r="EY54" s="705"/>
      <c r="EZ54" s="705"/>
      <c r="FA54" s="705"/>
      <c r="FB54" s="705"/>
      <c r="FC54" s="705"/>
      <c r="FD54" s="705"/>
      <c r="FE54" s="705"/>
      <c r="FF54" s="705"/>
      <c r="FG54" s="705"/>
      <c r="FH54" s="705"/>
      <c r="FJ54" s="704"/>
      <c r="FK54" s="746"/>
      <c r="FL54" s="704"/>
      <c r="FM54" s="704"/>
      <c r="FN54" s="704"/>
      <c r="FO54" s="704"/>
      <c r="FP54" s="704"/>
      <c r="FQ54" s="704"/>
      <c r="FR54" s="704"/>
      <c r="FS54" s="704"/>
      <c r="FT54" s="704"/>
      <c r="FU54" s="704"/>
      <c r="FV54" s="704"/>
      <c r="FW54" s="704"/>
      <c r="FX54" s="704"/>
      <c r="FY54" s="704"/>
      <c r="FZ54" s="704"/>
      <c r="GA54" s="704"/>
      <c r="GB54" s="704"/>
      <c r="GC54" s="704"/>
      <c r="GD54" s="704"/>
      <c r="GE54" s="704"/>
      <c r="GF54" s="704"/>
      <c r="GG54" s="704"/>
      <c r="GH54" s="704"/>
      <c r="GI54" s="704"/>
      <c r="GJ54" s="704"/>
      <c r="GK54" s="704"/>
      <c r="GL54" s="704"/>
      <c r="GM54" s="704"/>
      <c r="GN54" s="704"/>
      <c r="GO54" s="704"/>
      <c r="GP54" s="704"/>
      <c r="GQ54" s="704"/>
      <c r="GR54" s="704"/>
      <c r="GS54" s="704"/>
      <c r="GT54" s="704"/>
      <c r="GU54" s="704"/>
      <c r="HQ54" s="704"/>
      <c r="HR54" s="704"/>
      <c r="HV54" s="878"/>
      <c r="HW54" s="878"/>
      <c r="HX54" s="878"/>
      <c r="HY54" s="878"/>
      <c r="HZ54" s="878"/>
      <c r="IA54" s="878"/>
      <c r="IB54" s="878"/>
      <c r="IC54" s="878"/>
    </row>
    <row r="55" spans="1:237" s="706" customFormat="1" ht="24.95" customHeight="1" x14ac:dyDescent="0.25">
      <c r="A55" s="691">
        <v>44</v>
      </c>
      <c r="B55" s="693" t="s">
        <v>1154</v>
      </c>
      <c r="C55" s="696">
        <v>209</v>
      </c>
      <c r="D55" s="697">
        <v>532</v>
      </c>
      <c r="E55" s="707">
        <v>3</v>
      </c>
      <c r="F55" s="699" t="s">
        <v>1121</v>
      </c>
      <c r="G55" s="699" t="s">
        <v>1175</v>
      </c>
      <c r="H55" s="751" t="s">
        <v>1112</v>
      </c>
      <c r="I55" s="767" t="s">
        <v>1113</v>
      </c>
      <c r="J55" s="753" t="s">
        <v>1139</v>
      </c>
      <c r="K55" s="761" t="s">
        <v>1115</v>
      </c>
      <c r="L55" s="761" t="s">
        <v>1116</v>
      </c>
      <c r="M55" s="753" t="s">
        <v>1140</v>
      </c>
      <c r="N55" s="753" t="s">
        <v>1155</v>
      </c>
      <c r="O55" s="753" t="s">
        <v>1155</v>
      </c>
      <c r="P55" s="773" t="s">
        <v>1174</v>
      </c>
      <c r="Q55" s="866" t="s">
        <v>1160</v>
      </c>
      <c r="R55" s="866" t="s">
        <v>1160</v>
      </c>
      <c r="S55" s="755">
        <v>2</v>
      </c>
      <c r="T55" s="766">
        <v>2.12</v>
      </c>
      <c r="U55" s="771">
        <v>41456</v>
      </c>
      <c r="V55" s="772">
        <v>42522</v>
      </c>
      <c r="W55" s="874">
        <v>25</v>
      </c>
      <c r="X55" s="875">
        <v>500000</v>
      </c>
      <c r="Y55" s="875"/>
      <c r="Z55" s="875">
        <f t="shared" si="5"/>
        <v>500000</v>
      </c>
      <c r="AA55" s="702"/>
      <c r="AB55" s="702"/>
      <c r="AC55" s="702"/>
      <c r="AD55" s="702"/>
      <c r="AE55" s="702"/>
      <c r="AF55" s="702"/>
      <c r="AG55" s="702"/>
      <c r="AH55" s="702"/>
      <c r="AI55" s="702">
        <v>250000</v>
      </c>
      <c r="AJ55" s="702">
        <v>250000</v>
      </c>
      <c r="AK55" s="691"/>
      <c r="AL55" s="691"/>
      <c r="AM55" s="868">
        <f t="shared" si="6"/>
        <v>500000</v>
      </c>
      <c r="AN55" s="868">
        <f t="shared" si="7"/>
        <v>0</v>
      </c>
      <c r="AO55" s="760">
        <v>525000</v>
      </c>
      <c r="AP55" s="868">
        <v>556500</v>
      </c>
      <c r="AQ55" s="704"/>
      <c r="AR55" s="704"/>
      <c r="AS55" s="704"/>
      <c r="AT55" s="704"/>
      <c r="AU55" s="704"/>
      <c r="AV55" s="704"/>
      <c r="AW55" s="704"/>
      <c r="AX55" s="704"/>
      <c r="AY55" s="704"/>
      <c r="AZ55" s="704"/>
      <c r="BA55" s="704"/>
      <c r="BB55" s="704"/>
      <c r="BC55" s="704"/>
      <c r="BD55" s="704"/>
      <c r="BE55" s="704"/>
      <c r="BF55" s="704"/>
      <c r="BG55" s="704"/>
      <c r="BH55" s="704"/>
      <c r="BI55" s="704"/>
      <c r="BJ55" s="704"/>
      <c r="BK55" s="704"/>
      <c r="BL55" s="704"/>
      <c r="BM55" s="704"/>
      <c r="BN55" s="704"/>
      <c r="BO55" s="704"/>
      <c r="BP55" s="704"/>
      <c r="BQ55" s="704"/>
      <c r="BR55" s="704"/>
      <c r="BS55" s="704"/>
      <c r="BT55" s="704"/>
      <c r="BU55" s="704"/>
      <c r="BV55" s="704"/>
      <c r="BW55" s="704"/>
      <c r="BX55" s="704"/>
      <c r="BY55" s="704"/>
      <c r="BZ55" s="704"/>
      <c r="CA55" s="704"/>
      <c r="CB55" s="704"/>
      <c r="CC55" s="704"/>
      <c r="CD55" s="704"/>
      <c r="CE55" s="704"/>
      <c r="CF55" s="704"/>
      <c r="CG55" s="704"/>
      <c r="CH55" s="704"/>
      <c r="CI55" s="704"/>
      <c r="CJ55" s="704"/>
      <c r="CK55" s="704"/>
      <c r="CL55" s="704"/>
      <c r="CM55" s="704"/>
      <c r="CN55" s="704"/>
      <c r="CO55" s="704"/>
      <c r="CP55" s="704"/>
      <c r="CQ55" s="704"/>
      <c r="CR55" s="704"/>
      <c r="CS55" s="704"/>
      <c r="CT55" s="704"/>
      <c r="CU55" s="704"/>
      <c r="CV55" s="704"/>
      <c r="CW55" s="704"/>
      <c r="CX55" s="704"/>
      <c r="CY55" s="704"/>
      <c r="CZ55" s="704"/>
      <c r="DA55" s="704"/>
      <c r="DB55" s="704"/>
      <c r="DC55" s="704"/>
      <c r="DD55" s="704"/>
      <c r="DE55" s="704"/>
      <c r="DF55" s="704"/>
      <c r="DG55" s="704"/>
      <c r="DH55" s="704"/>
      <c r="DI55" s="704"/>
      <c r="DJ55" s="704"/>
      <c r="DK55" s="704"/>
      <c r="DL55" s="704"/>
      <c r="DM55" s="704"/>
      <c r="DN55" s="704"/>
      <c r="DO55" s="704"/>
      <c r="DP55" s="704"/>
      <c r="DQ55" s="704"/>
      <c r="DR55" s="704"/>
      <c r="DS55" s="704"/>
      <c r="DT55" s="704"/>
      <c r="DU55" s="704"/>
      <c r="DV55" s="704"/>
      <c r="DW55" s="704"/>
      <c r="DX55" s="704"/>
      <c r="DY55" s="704"/>
      <c r="DZ55" s="704"/>
      <c r="EA55" s="704"/>
      <c r="EB55" s="704"/>
      <c r="EC55" s="705"/>
      <c r="ED55" s="704"/>
      <c r="EE55" s="704"/>
      <c r="EF55" s="705"/>
      <c r="EG55" s="705"/>
      <c r="EH55" s="705"/>
      <c r="EI55" s="705"/>
      <c r="EJ55" s="705"/>
      <c r="EK55" s="705"/>
      <c r="EL55" s="705"/>
      <c r="EM55" s="705"/>
      <c r="EN55" s="705"/>
      <c r="EO55" s="705"/>
      <c r="EP55" s="705"/>
      <c r="EQ55" s="705"/>
      <c r="ER55" s="705"/>
      <c r="ES55" s="705"/>
      <c r="ET55" s="705"/>
      <c r="EU55" s="705"/>
      <c r="EV55" s="705"/>
      <c r="EW55" s="705"/>
      <c r="EX55" s="705"/>
      <c r="EY55" s="705"/>
      <c r="EZ55" s="705"/>
      <c r="FA55" s="705"/>
      <c r="FB55" s="705"/>
      <c r="FC55" s="705"/>
      <c r="FD55" s="705"/>
      <c r="FE55" s="705"/>
      <c r="FF55" s="705"/>
      <c r="FG55" s="705"/>
      <c r="FH55" s="705"/>
      <c r="FJ55" s="704"/>
      <c r="FK55" s="746"/>
      <c r="FL55" s="704"/>
      <c r="FM55" s="704"/>
      <c r="FN55" s="704"/>
      <c r="FO55" s="704"/>
      <c r="FP55" s="704"/>
      <c r="FQ55" s="704"/>
      <c r="FR55" s="704"/>
      <c r="FS55" s="704"/>
      <c r="FT55" s="704"/>
      <c r="FU55" s="704"/>
      <c r="FV55" s="704"/>
      <c r="FW55" s="704"/>
      <c r="FX55" s="704"/>
      <c r="FY55" s="704"/>
      <c r="FZ55" s="704"/>
      <c r="GA55" s="704"/>
      <c r="GB55" s="704"/>
      <c r="GC55" s="704"/>
      <c r="GD55" s="704"/>
      <c r="GE55" s="704"/>
      <c r="GF55" s="704"/>
      <c r="GG55" s="704"/>
      <c r="GH55" s="704"/>
      <c r="GI55" s="704"/>
      <c r="GJ55" s="704"/>
      <c r="GK55" s="704"/>
      <c r="GL55" s="704"/>
      <c r="GM55" s="704"/>
      <c r="GN55" s="704"/>
      <c r="GO55" s="704"/>
      <c r="GP55" s="704"/>
      <c r="GQ55" s="704"/>
      <c r="GR55" s="704"/>
      <c r="GS55" s="704"/>
      <c r="GT55" s="704"/>
      <c r="GU55" s="704"/>
      <c r="HS55" s="704"/>
      <c r="HT55" s="704"/>
      <c r="HU55" s="704"/>
      <c r="HV55" s="878"/>
      <c r="HW55" s="878"/>
      <c r="HX55" s="878"/>
      <c r="HY55" s="878"/>
      <c r="HZ55" s="878"/>
      <c r="IA55" s="878"/>
      <c r="IB55" s="878"/>
      <c r="IC55" s="878"/>
    </row>
    <row r="56" spans="1:237" s="706" customFormat="1" ht="24.95" customHeight="1" x14ac:dyDescent="0.25">
      <c r="A56" s="691">
        <v>45</v>
      </c>
      <c r="B56" s="693" t="s">
        <v>1154</v>
      </c>
      <c r="C56" s="696">
        <v>209</v>
      </c>
      <c r="D56" s="697">
        <v>536</v>
      </c>
      <c r="E56" s="698">
        <v>0</v>
      </c>
      <c r="F56" s="699" t="s">
        <v>1123</v>
      </c>
      <c r="G56" s="699" t="s">
        <v>1178</v>
      </c>
      <c r="H56" s="751" t="s">
        <v>1112</v>
      </c>
      <c r="I56" s="752" t="s">
        <v>1113</v>
      </c>
      <c r="J56" s="753" t="s">
        <v>1139</v>
      </c>
      <c r="K56" s="753" t="s">
        <v>1115</v>
      </c>
      <c r="L56" s="753" t="s">
        <v>1124</v>
      </c>
      <c r="M56" s="753" t="s">
        <v>1140</v>
      </c>
      <c r="N56" s="753" t="s">
        <v>1155</v>
      </c>
      <c r="O56" s="753" t="s">
        <v>1155</v>
      </c>
      <c r="P56" s="773" t="s">
        <v>1174</v>
      </c>
      <c r="Q56" s="948" t="s">
        <v>1120</v>
      </c>
      <c r="R56" s="948" t="s">
        <v>1120</v>
      </c>
      <c r="S56" s="755">
        <v>2</v>
      </c>
      <c r="T56" s="766">
        <v>2.12</v>
      </c>
      <c r="U56" s="771">
        <v>41456</v>
      </c>
      <c r="V56" s="758">
        <v>41791</v>
      </c>
      <c r="W56" s="874">
        <v>5</v>
      </c>
      <c r="X56" s="875">
        <v>338200</v>
      </c>
      <c r="Y56" s="876">
        <v>16100</v>
      </c>
      <c r="Z56" s="875">
        <f t="shared" si="5"/>
        <v>354300</v>
      </c>
      <c r="AA56" s="702"/>
      <c r="AB56" s="702"/>
      <c r="AC56" s="702"/>
      <c r="AD56" s="702"/>
      <c r="AE56" s="702">
        <v>16100</v>
      </c>
      <c r="AF56" s="702">
        <v>50000</v>
      </c>
      <c r="AG56" s="702">
        <f>338200-50000</f>
        <v>288200</v>
      </c>
      <c r="AH56" s="702"/>
      <c r="AI56" s="691"/>
      <c r="AJ56" s="691"/>
      <c r="AK56" s="691"/>
      <c r="AL56" s="691"/>
      <c r="AM56" s="868">
        <f t="shared" si="6"/>
        <v>354300</v>
      </c>
      <c r="AN56" s="868">
        <f t="shared" si="7"/>
        <v>0</v>
      </c>
      <c r="AO56" s="760">
        <v>450100</v>
      </c>
      <c r="AP56" s="868">
        <v>393600</v>
      </c>
      <c r="AQ56" s="704"/>
      <c r="AR56" s="704"/>
      <c r="AS56" s="704"/>
      <c r="AT56" s="704"/>
      <c r="AU56" s="704"/>
      <c r="AV56" s="704"/>
      <c r="AW56" s="704"/>
      <c r="AX56" s="704"/>
      <c r="AY56" s="704"/>
      <c r="AZ56" s="704"/>
      <c r="BA56" s="704"/>
      <c r="BB56" s="704"/>
      <c r="BC56" s="704"/>
      <c r="BD56" s="704"/>
      <c r="BE56" s="704"/>
      <c r="BF56" s="704"/>
      <c r="BG56" s="704"/>
      <c r="BH56" s="704"/>
      <c r="BI56" s="704"/>
      <c r="BJ56" s="704"/>
      <c r="BK56" s="704"/>
      <c r="BL56" s="704"/>
      <c r="BM56" s="704"/>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704"/>
      <c r="DC56" s="704"/>
      <c r="DD56" s="704"/>
      <c r="DE56" s="704"/>
      <c r="DF56" s="704"/>
      <c r="DG56" s="704"/>
      <c r="DH56" s="704"/>
      <c r="DI56" s="704"/>
      <c r="DJ56" s="704"/>
      <c r="DK56" s="704"/>
      <c r="DL56" s="704"/>
      <c r="DM56" s="704"/>
      <c r="DN56" s="704"/>
      <c r="DO56" s="704"/>
      <c r="DP56" s="704"/>
      <c r="DQ56" s="704"/>
      <c r="DR56" s="704"/>
      <c r="DS56" s="704"/>
      <c r="DT56" s="704"/>
      <c r="DU56" s="704"/>
      <c r="DV56" s="704"/>
      <c r="DW56" s="704"/>
      <c r="DX56" s="704"/>
      <c r="DY56" s="704"/>
      <c r="DZ56" s="704"/>
      <c r="EA56" s="704"/>
      <c r="EB56" s="704"/>
      <c r="EC56" s="705"/>
      <c r="ED56" s="704"/>
      <c r="EE56" s="704"/>
      <c r="EF56" s="705"/>
      <c r="EG56" s="705"/>
      <c r="EH56" s="705"/>
      <c r="EI56" s="705"/>
      <c r="EJ56" s="705"/>
      <c r="EK56" s="705"/>
      <c r="EL56" s="705"/>
      <c r="EM56" s="705"/>
      <c r="EN56" s="705"/>
      <c r="EO56" s="705"/>
      <c r="EP56" s="705"/>
      <c r="EQ56" s="705"/>
      <c r="ER56" s="705"/>
      <c r="ES56" s="705"/>
      <c r="ET56" s="705"/>
      <c r="EU56" s="705"/>
      <c r="EV56" s="705"/>
      <c r="EW56" s="705"/>
      <c r="EX56" s="705"/>
      <c r="EY56" s="705"/>
      <c r="EZ56" s="705"/>
      <c r="FA56" s="705"/>
      <c r="FB56" s="705"/>
      <c r="FC56" s="705"/>
      <c r="FD56" s="705"/>
      <c r="FE56" s="705"/>
      <c r="FF56" s="705"/>
      <c r="FG56" s="705"/>
      <c r="FH56" s="705"/>
      <c r="FI56" s="704"/>
      <c r="FJ56" s="704"/>
      <c r="FK56" s="746"/>
      <c r="FL56" s="704"/>
      <c r="FM56" s="704"/>
      <c r="FN56" s="704"/>
      <c r="FO56" s="704"/>
      <c r="FP56" s="704"/>
      <c r="FQ56" s="704"/>
      <c r="FR56" s="704"/>
      <c r="FS56" s="704"/>
      <c r="FT56" s="704"/>
      <c r="FU56" s="704"/>
      <c r="FV56" s="704"/>
      <c r="FW56" s="704"/>
      <c r="FX56" s="704"/>
      <c r="FY56" s="704"/>
      <c r="FZ56" s="704"/>
      <c r="GA56" s="704"/>
      <c r="GB56" s="704"/>
      <c r="GC56" s="704"/>
      <c r="GD56" s="704"/>
      <c r="GE56" s="704"/>
      <c r="GF56" s="704"/>
      <c r="GG56" s="704"/>
      <c r="GH56" s="704"/>
      <c r="GI56" s="704"/>
      <c r="GJ56" s="704"/>
      <c r="GK56" s="704"/>
      <c r="GL56" s="704"/>
      <c r="GM56" s="704"/>
      <c r="GN56" s="704"/>
      <c r="GO56" s="704"/>
      <c r="GP56" s="704"/>
      <c r="GQ56" s="704"/>
      <c r="GR56" s="704"/>
      <c r="GS56" s="704"/>
      <c r="GT56" s="704"/>
      <c r="GU56" s="704"/>
      <c r="HS56" s="704"/>
      <c r="HT56" s="704"/>
      <c r="HU56" s="704"/>
      <c r="HV56" s="878"/>
      <c r="HW56" s="878"/>
      <c r="HX56" s="878"/>
      <c r="HY56" s="878"/>
      <c r="HZ56" s="878"/>
      <c r="IA56" s="878"/>
      <c r="IB56" s="878"/>
      <c r="IC56" s="878"/>
    </row>
    <row r="57" spans="1:237" s="706" customFormat="1" ht="24.95" customHeight="1" x14ac:dyDescent="0.25">
      <c r="A57" s="691">
        <v>46</v>
      </c>
      <c r="B57" s="693" t="s">
        <v>1154</v>
      </c>
      <c r="C57" s="696">
        <v>209</v>
      </c>
      <c r="D57" s="697">
        <v>544</v>
      </c>
      <c r="E57" s="707">
        <v>1</v>
      </c>
      <c r="F57" s="699" t="s">
        <v>1125</v>
      </c>
      <c r="G57" s="699" t="s">
        <v>1179</v>
      </c>
      <c r="H57" s="751" t="s">
        <v>1112</v>
      </c>
      <c r="I57" s="752" t="s">
        <v>1113</v>
      </c>
      <c r="J57" s="753" t="s">
        <v>1139</v>
      </c>
      <c r="K57" s="753" t="s">
        <v>1115</v>
      </c>
      <c r="L57" s="753" t="s">
        <v>1124</v>
      </c>
      <c r="M57" s="753" t="s">
        <v>1140</v>
      </c>
      <c r="N57" s="753" t="s">
        <v>1155</v>
      </c>
      <c r="O57" s="753" t="s">
        <v>1155</v>
      </c>
      <c r="P57" s="773" t="s">
        <v>1174</v>
      </c>
      <c r="Q57" s="948">
        <v>2</v>
      </c>
      <c r="R57" s="948" t="s">
        <v>1120</v>
      </c>
      <c r="S57" s="755">
        <v>2</v>
      </c>
      <c r="T57" s="766">
        <v>2.12</v>
      </c>
      <c r="U57" s="771">
        <v>41456</v>
      </c>
      <c r="V57" s="758">
        <v>41791</v>
      </c>
      <c r="W57" s="874">
        <v>7</v>
      </c>
      <c r="X57" s="875">
        <v>70000</v>
      </c>
      <c r="Y57" s="876">
        <v>7400</v>
      </c>
      <c r="Z57" s="875">
        <f t="shared" si="5"/>
        <v>77400</v>
      </c>
      <c r="AA57" s="702"/>
      <c r="AB57" s="702"/>
      <c r="AC57" s="702"/>
      <c r="AD57" s="702">
        <v>70000</v>
      </c>
      <c r="AE57" s="702">
        <v>7400</v>
      </c>
      <c r="AF57" s="702"/>
      <c r="AG57" s="702"/>
      <c r="AH57" s="702"/>
      <c r="AI57" s="691"/>
      <c r="AJ57" s="691"/>
      <c r="AK57" s="691"/>
      <c r="AL57" s="691"/>
      <c r="AM57" s="868">
        <f t="shared" si="6"/>
        <v>77400</v>
      </c>
      <c r="AN57" s="868">
        <f t="shared" si="7"/>
        <v>0</v>
      </c>
      <c r="AO57" s="760">
        <v>74800</v>
      </c>
      <c r="AP57" s="868">
        <v>154000</v>
      </c>
      <c r="AQ57" s="704"/>
      <c r="AR57" s="704"/>
      <c r="AS57" s="704"/>
      <c r="AT57" s="704"/>
      <c r="AU57" s="704"/>
      <c r="AV57" s="704"/>
      <c r="AW57" s="704"/>
      <c r="AX57" s="704"/>
      <c r="AY57" s="704"/>
      <c r="AZ57" s="704"/>
      <c r="BA57" s="704"/>
      <c r="BB57" s="704"/>
      <c r="BC57" s="704"/>
      <c r="BD57" s="704"/>
      <c r="BE57" s="704"/>
      <c r="BF57" s="704"/>
      <c r="BG57" s="704"/>
      <c r="BH57" s="704"/>
      <c r="BI57" s="704"/>
      <c r="BJ57" s="704"/>
      <c r="BK57" s="704"/>
      <c r="BL57" s="704"/>
      <c r="BM57" s="704"/>
      <c r="BN57" s="704"/>
      <c r="BO57" s="704"/>
      <c r="BP57" s="704"/>
      <c r="BQ57" s="704"/>
      <c r="BR57" s="704"/>
      <c r="BS57" s="704"/>
      <c r="BT57" s="704"/>
      <c r="BU57" s="704"/>
      <c r="BV57" s="704"/>
      <c r="BW57" s="704"/>
      <c r="BX57" s="704"/>
      <c r="BY57" s="704"/>
      <c r="BZ57" s="704"/>
      <c r="CA57" s="704"/>
      <c r="CB57" s="704"/>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704"/>
      <c r="DA57" s="704"/>
      <c r="DB57" s="704"/>
      <c r="DC57" s="704"/>
      <c r="DD57" s="704"/>
      <c r="DE57" s="704"/>
      <c r="DF57" s="704"/>
      <c r="DG57" s="704"/>
      <c r="DH57" s="704"/>
      <c r="DI57" s="704"/>
      <c r="DJ57" s="704"/>
      <c r="DK57" s="704"/>
      <c r="DL57" s="704"/>
      <c r="DM57" s="704"/>
      <c r="DN57" s="704"/>
      <c r="DO57" s="704"/>
      <c r="DP57" s="704"/>
      <c r="DQ57" s="704"/>
      <c r="DR57" s="704"/>
      <c r="DS57" s="704"/>
      <c r="DT57" s="704"/>
      <c r="DU57" s="704"/>
      <c r="DV57" s="704"/>
      <c r="DW57" s="704"/>
      <c r="DX57" s="704"/>
      <c r="DY57" s="704"/>
      <c r="DZ57" s="704"/>
      <c r="EA57" s="704"/>
      <c r="EB57" s="704"/>
      <c r="EC57" s="705"/>
      <c r="ED57" s="704"/>
      <c r="EE57" s="704"/>
      <c r="EF57" s="705"/>
      <c r="EG57" s="705"/>
      <c r="EH57" s="705"/>
      <c r="EI57" s="705"/>
      <c r="EJ57" s="705"/>
      <c r="EK57" s="705"/>
      <c r="EL57" s="705"/>
      <c r="EM57" s="705"/>
      <c r="EN57" s="705"/>
      <c r="EO57" s="705"/>
      <c r="EP57" s="705"/>
      <c r="EQ57" s="705"/>
      <c r="ER57" s="705"/>
      <c r="ES57" s="705"/>
      <c r="ET57" s="705"/>
      <c r="EU57" s="705"/>
      <c r="EV57" s="705"/>
      <c r="EW57" s="705"/>
      <c r="EX57" s="705"/>
      <c r="EY57" s="705"/>
      <c r="EZ57" s="705"/>
      <c r="FA57" s="705"/>
      <c r="FB57" s="705"/>
      <c r="FC57" s="705"/>
      <c r="FD57" s="705"/>
      <c r="FE57" s="705"/>
      <c r="FF57" s="705"/>
      <c r="FG57" s="705"/>
      <c r="FH57" s="705"/>
      <c r="FI57" s="704"/>
      <c r="FJ57" s="704"/>
      <c r="FK57" s="746"/>
      <c r="FL57" s="704"/>
      <c r="FM57" s="704"/>
      <c r="FN57" s="704"/>
      <c r="FO57" s="704"/>
      <c r="FP57" s="704"/>
      <c r="FQ57" s="704"/>
      <c r="FR57" s="704"/>
      <c r="FS57" s="704"/>
      <c r="FT57" s="704"/>
      <c r="FU57" s="704"/>
      <c r="FV57" s="704"/>
      <c r="FW57" s="704"/>
      <c r="FX57" s="704"/>
      <c r="FY57" s="704"/>
      <c r="FZ57" s="704"/>
      <c r="GA57" s="704"/>
      <c r="GB57" s="704"/>
      <c r="GC57" s="704"/>
      <c r="GD57" s="704"/>
      <c r="GE57" s="704"/>
      <c r="GF57" s="704"/>
      <c r="GG57" s="704"/>
      <c r="GH57" s="704"/>
      <c r="GI57" s="704"/>
      <c r="GJ57" s="704"/>
      <c r="GK57" s="704"/>
      <c r="GL57" s="704"/>
      <c r="GM57" s="704"/>
      <c r="GN57" s="704"/>
      <c r="GO57" s="704"/>
      <c r="GP57" s="704"/>
      <c r="GQ57" s="704"/>
      <c r="GR57" s="704"/>
      <c r="GS57" s="704"/>
      <c r="GT57" s="704"/>
      <c r="GU57" s="704"/>
      <c r="HQ57" s="704"/>
      <c r="HR57" s="704"/>
      <c r="HS57" s="704"/>
      <c r="HT57" s="704"/>
      <c r="HU57" s="704"/>
      <c r="HV57" s="878"/>
      <c r="HW57" s="878"/>
      <c r="HX57" s="878"/>
      <c r="HY57" s="878"/>
      <c r="HZ57" s="878"/>
      <c r="IA57" s="878"/>
      <c r="IB57" s="878"/>
      <c r="IC57" s="878"/>
    </row>
    <row r="58" spans="1:237" s="706" customFormat="1" ht="24.95" customHeight="1" x14ac:dyDescent="0.25">
      <c r="A58" s="691">
        <v>47</v>
      </c>
      <c r="B58" s="693" t="s">
        <v>1154</v>
      </c>
      <c r="C58" s="696">
        <v>209</v>
      </c>
      <c r="D58" s="697">
        <v>544</v>
      </c>
      <c r="E58" s="707">
        <v>2</v>
      </c>
      <c r="F58" s="699" t="s">
        <v>1125</v>
      </c>
      <c r="G58" s="699" t="s">
        <v>1180</v>
      </c>
      <c r="H58" s="751" t="s">
        <v>1112</v>
      </c>
      <c r="I58" s="752" t="s">
        <v>1113</v>
      </c>
      <c r="J58" s="753" t="s">
        <v>1139</v>
      </c>
      <c r="K58" s="753" t="s">
        <v>1151</v>
      </c>
      <c r="L58" s="753" t="s">
        <v>1124</v>
      </c>
      <c r="M58" s="753" t="s">
        <v>1140</v>
      </c>
      <c r="N58" s="753" t="s">
        <v>1155</v>
      </c>
      <c r="O58" s="753" t="s">
        <v>1155</v>
      </c>
      <c r="P58" s="773" t="s">
        <v>1174</v>
      </c>
      <c r="Q58" s="948">
        <v>23</v>
      </c>
      <c r="R58" s="948" t="s">
        <v>1120</v>
      </c>
      <c r="S58" s="755">
        <v>2</v>
      </c>
      <c r="T58" s="766">
        <v>2.12</v>
      </c>
      <c r="U58" s="771">
        <v>41456</v>
      </c>
      <c r="V58" s="758">
        <v>41791</v>
      </c>
      <c r="W58" s="874">
        <v>7</v>
      </c>
      <c r="X58" s="875">
        <v>120400</v>
      </c>
      <c r="Y58" s="876">
        <v>5800</v>
      </c>
      <c r="Z58" s="875">
        <f t="shared" si="5"/>
        <v>126200</v>
      </c>
      <c r="AA58" s="702"/>
      <c r="AB58" s="702"/>
      <c r="AC58" s="702"/>
      <c r="AD58" s="702"/>
      <c r="AE58" s="702">
        <v>120400</v>
      </c>
      <c r="AF58" s="702">
        <v>5800</v>
      </c>
      <c r="AG58" s="702"/>
      <c r="AH58" s="702"/>
      <c r="AI58" s="691"/>
      <c r="AJ58" s="691"/>
      <c r="AK58" s="691"/>
      <c r="AL58" s="691"/>
      <c r="AM58" s="868">
        <f t="shared" si="6"/>
        <v>126200</v>
      </c>
      <c r="AN58" s="868">
        <f t="shared" si="7"/>
        <v>0</v>
      </c>
      <c r="AO58" s="760">
        <v>188000</v>
      </c>
      <c r="AP58" s="868">
        <v>200200</v>
      </c>
      <c r="AQ58" s="704"/>
      <c r="AR58" s="704"/>
      <c r="AS58" s="704"/>
      <c r="AT58" s="704"/>
      <c r="AU58" s="704"/>
      <c r="AV58" s="704"/>
      <c r="AW58" s="704"/>
      <c r="AX58" s="704"/>
      <c r="AY58" s="704"/>
      <c r="AZ58" s="704"/>
      <c r="BA58" s="704"/>
      <c r="BB58" s="704"/>
      <c r="BC58" s="704"/>
      <c r="BD58" s="704"/>
      <c r="BE58" s="704"/>
      <c r="BF58" s="704"/>
      <c r="BG58" s="704"/>
      <c r="BH58" s="704"/>
      <c r="BI58" s="704"/>
      <c r="BJ58" s="704"/>
      <c r="BK58" s="704"/>
      <c r="BL58" s="704"/>
      <c r="BM58" s="704"/>
      <c r="BN58" s="704"/>
      <c r="BO58" s="704"/>
      <c r="BP58" s="704"/>
      <c r="BQ58" s="704"/>
      <c r="BR58" s="704"/>
      <c r="BS58" s="704"/>
      <c r="BT58" s="704"/>
      <c r="BU58" s="704"/>
      <c r="BV58" s="704"/>
      <c r="BW58" s="704"/>
      <c r="BX58" s="704"/>
      <c r="BY58" s="704"/>
      <c r="BZ58" s="704"/>
      <c r="CA58" s="704"/>
      <c r="CB58" s="704"/>
      <c r="CC58" s="704"/>
      <c r="CD58" s="704"/>
      <c r="CE58" s="704"/>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4"/>
      <c r="DV58" s="704"/>
      <c r="DW58" s="704"/>
      <c r="DX58" s="704"/>
      <c r="DY58" s="704"/>
      <c r="DZ58" s="704"/>
      <c r="EA58" s="704"/>
      <c r="EB58" s="704"/>
      <c r="EC58" s="705"/>
      <c r="ED58" s="704"/>
      <c r="EE58" s="704"/>
      <c r="EF58" s="705"/>
      <c r="EG58" s="705"/>
      <c r="EH58" s="705"/>
      <c r="EI58" s="705"/>
      <c r="EJ58" s="705"/>
      <c r="EK58" s="705"/>
      <c r="EL58" s="705"/>
      <c r="EM58" s="705"/>
      <c r="EN58" s="705"/>
      <c r="EO58" s="705"/>
      <c r="EP58" s="705"/>
      <c r="EQ58" s="705"/>
      <c r="ER58" s="705"/>
      <c r="ES58" s="705"/>
      <c r="ET58" s="705"/>
      <c r="EU58" s="705"/>
      <c r="EV58" s="705"/>
      <c r="EW58" s="705"/>
      <c r="EX58" s="705"/>
      <c r="EY58" s="705"/>
      <c r="EZ58" s="705"/>
      <c r="FA58" s="705"/>
      <c r="FB58" s="705"/>
      <c r="FC58" s="705"/>
      <c r="FD58" s="705"/>
      <c r="FE58" s="705"/>
      <c r="FF58" s="705"/>
      <c r="FG58" s="705"/>
      <c r="FH58" s="705"/>
      <c r="FI58" s="704"/>
      <c r="FJ58" s="704"/>
      <c r="FK58" s="746"/>
      <c r="FL58" s="704"/>
      <c r="FM58" s="704"/>
      <c r="FN58" s="704"/>
      <c r="FO58" s="704"/>
      <c r="FP58" s="704"/>
      <c r="FQ58" s="704"/>
      <c r="FR58" s="704"/>
      <c r="FS58" s="704"/>
      <c r="FT58" s="704"/>
      <c r="FU58" s="704"/>
      <c r="FV58" s="704"/>
      <c r="FW58" s="704"/>
      <c r="FX58" s="704"/>
      <c r="FY58" s="704"/>
      <c r="FZ58" s="704"/>
      <c r="GA58" s="704"/>
      <c r="GB58" s="704"/>
      <c r="GC58" s="704"/>
      <c r="GD58" s="704"/>
      <c r="GE58" s="704"/>
      <c r="GF58" s="704"/>
      <c r="GG58" s="704"/>
      <c r="GH58" s="704"/>
      <c r="GI58" s="704"/>
      <c r="GJ58" s="704"/>
      <c r="GK58" s="704"/>
      <c r="GL58" s="704"/>
      <c r="GM58" s="704"/>
      <c r="GN58" s="704"/>
      <c r="GO58" s="704"/>
      <c r="GP58" s="704"/>
      <c r="GQ58" s="704"/>
      <c r="GR58" s="704"/>
      <c r="GS58" s="704"/>
      <c r="GT58" s="704"/>
      <c r="GU58" s="704"/>
      <c r="HQ58" s="704"/>
      <c r="HR58" s="704"/>
      <c r="HS58" s="704"/>
      <c r="HT58" s="704"/>
      <c r="HU58" s="704"/>
      <c r="HV58" s="878"/>
      <c r="HW58" s="878"/>
      <c r="HX58" s="878"/>
      <c r="HY58" s="878"/>
      <c r="HZ58" s="878"/>
      <c r="IA58" s="878"/>
      <c r="IB58" s="878"/>
      <c r="IC58" s="878"/>
    </row>
    <row r="59" spans="1:237" s="706" customFormat="1" ht="24.95" customHeight="1" x14ac:dyDescent="0.2">
      <c r="A59" s="691">
        <v>48</v>
      </c>
      <c r="B59" s="693" t="s">
        <v>1154</v>
      </c>
      <c r="C59" s="696">
        <v>209</v>
      </c>
      <c r="D59" s="697">
        <v>544</v>
      </c>
      <c r="E59" s="707">
        <v>3</v>
      </c>
      <c r="F59" s="699" t="s">
        <v>1125</v>
      </c>
      <c r="G59" s="699" t="s">
        <v>1181</v>
      </c>
      <c r="H59" s="751" t="s">
        <v>1112</v>
      </c>
      <c r="I59" s="752" t="s">
        <v>1113</v>
      </c>
      <c r="J59" s="753" t="s">
        <v>1139</v>
      </c>
      <c r="K59" s="753" t="s">
        <v>1115</v>
      </c>
      <c r="L59" s="753" t="s">
        <v>1124</v>
      </c>
      <c r="M59" s="753" t="s">
        <v>1140</v>
      </c>
      <c r="N59" s="753" t="s">
        <v>1155</v>
      </c>
      <c r="O59" s="753" t="s">
        <v>1155</v>
      </c>
      <c r="P59" s="773" t="s">
        <v>1174</v>
      </c>
      <c r="Q59" s="948">
        <v>1</v>
      </c>
      <c r="R59" s="948">
        <v>1</v>
      </c>
      <c r="S59" s="755">
        <v>2</v>
      </c>
      <c r="T59" s="766">
        <v>2.12</v>
      </c>
      <c r="U59" s="771">
        <v>41456</v>
      </c>
      <c r="V59" s="758">
        <v>41791</v>
      </c>
      <c r="W59" s="874">
        <v>7</v>
      </c>
      <c r="X59" s="875">
        <v>100900</v>
      </c>
      <c r="Y59" s="875"/>
      <c r="Z59" s="875">
        <f t="shared" si="5"/>
        <v>100900</v>
      </c>
      <c r="AA59" s="702"/>
      <c r="AB59" s="702"/>
      <c r="AC59" s="702"/>
      <c r="AD59" s="702"/>
      <c r="AE59" s="702">
        <v>50000</v>
      </c>
      <c r="AF59" s="702">
        <v>50900</v>
      </c>
      <c r="AG59" s="702"/>
      <c r="AH59" s="702"/>
      <c r="AI59" s="702"/>
      <c r="AJ59" s="702"/>
      <c r="AK59" s="691"/>
      <c r="AL59" s="691"/>
      <c r="AM59" s="868">
        <f t="shared" si="6"/>
        <v>100900</v>
      </c>
      <c r="AN59" s="868">
        <f t="shared" si="7"/>
        <v>0</v>
      </c>
      <c r="AO59" s="760">
        <v>106600</v>
      </c>
      <c r="AP59" s="868">
        <v>113600</v>
      </c>
      <c r="AQ59" s="704"/>
      <c r="AR59" s="704"/>
      <c r="AS59" s="704"/>
      <c r="AT59" s="704"/>
      <c r="AU59" s="704"/>
      <c r="AV59" s="704"/>
      <c r="AW59" s="704"/>
      <c r="AX59" s="704"/>
      <c r="AY59" s="704"/>
      <c r="AZ59" s="704"/>
      <c r="BA59" s="704"/>
      <c r="BB59" s="704"/>
      <c r="BC59" s="704"/>
      <c r="BD59" s="704"/>
      <c r="BE59" s="704"/>
      <c r="BF59" s="704"/>
      <c r="BG59" s="704"/>
      <c r="BH59" s="704"/>
      <c r="BI59" s="704"/>
      <c r="BJ59" s="704"/>
      <c r="BK59" s="704"/>
      <c r="BL59" s="704"/>
      <c r="BM59" s="704"/>
      <c r="BN59" s="704"/>
      <c r="BO59" s="704"/>
      <c r="BP59" s="704"/>
      <c r="BQ59" s="704"/>
      <c r="BR59" s="704"/>
      <c r="BS59" s="704"/>
      <c r="BT59" s="704"/>
      <c r="BU59" s="704"/>
      <c r="BV59" s="704"/>
      <c r="BW59" s="704"/>
      <c r="BX59" s="704"/>
      <c r="BY59" s="704"/>
      <c r="BZ59" s="704"/>
      <c r="CA59" s="704"/>
      <c r="CB59" s="704"/>
      <c r="CC59" s="704"/>
      <c r="CD59" s="704"/>
      <c r="CE59" s="704"/>
      <c r="CF59" s="704"/>
      <c r="CG59" s="704"/>
      <c r="CH59" s="704"/>
      <c r="CI59" s="704"/>
      <c r="CJ59" s="704"/>
      <c r="CK59" s="704"/>
      <c r="CL59" s="704"/>
      <c r="CM59" s="704"/>
      <c r="CN59" s="704"/>
      <c r="CO59" s="704"/>
      <c r="CP59" s="704"/>
      <c r="CQ59" s="704"/>
      <c r="CR59" s="704"/>
      <c r="CS59" s="704"/>
      <c r="CT59" s="704"/>
      <c r="CU59" s="704"/>
      <c r="CV59" s="704"/>
      <c r="CW59" s="704"/>
      <c r="CX59" s="704"/>
      <c r="CY59" s="704"/>
      <c r="CZ59" s="704"/>
      <c r="DA59" s="704"/>
      <c r="DB59" s="704"/>
      <c r="DC59" s="704"/>
      <c r="DD59" s="704"/>
      <c r="DE59" s="704"/>
      <c r="DF59" s="704"/>
      <c r="DG59" s="704"/>
      <c r="DH59" s="704"/>
      <c r="DI59" s="704"/>
      <c r="DJ59" s="704"/>
      <c r="DK59" s="704"/>
      <c r="DL59" s="704"/>
      <c r="DM59" s="704"/>
      <c r="DN59" s="704"/>
      <c r="DO59" s="704"/>
      <c r="DP59" s="704"/>
      <c r="DQ59" s="704"/>
      <c r="DR59" s="704"/>
      <c r="DS59" s="704"/>
      <c r="DT59" s="704"/>
      <c r="DU59" s="704"/>
      <c r="DV59" s="704"/>
      <c r="DW59" s="704"/>
      <c r="DX59" s="704"/>
      <c r="DY59" s="704"/>
      <c r="DZ59" s="704"/>
      <c r="EA59" s="704"/>
      <c r="EB59" s="704"/>
      <c r="EC59" s="705"/>
      <c r="ED59" s="704"/>
      <c r="EE59" s="704"/>
      <c r="EF59" s="705"/>
      <c r="EG59" s="705"/>
      <c r="EH59" s="705"/>
      <c r="EI59" s="705"/>
      <c r="EJ59" s="705"/>
      <c r="EK59" s="705"/>
      <c r="EL59" s="705"/>
      <c r="EM59" s="705"/>
      <c r="EN59" s="705"/>
      <c r="EO59" s="705"/>
      <c r="EP59" s="705"/>
      <c r="EQ59" s="705"/>
      <c r="ER59" s="705"/>
      <c r="ES59" s="705"/>
      <c r="ET59" s="705"/>
      <c r="EU59" s="705"/>
      <c r="EV59" s="705"/>
      <c r="EW59" s="705"/>
      <c r="EX59" s="705"/>
      <c r="EY59" s="705"/>
      <c r="EZ59" s="705"/>
      <c r="FA59" s="705"/>
      <c r="FB59" s="705"/>
      <c r="FC59" s="705"/>
      <c r="FD59" s="705"/>
      <c r="FE59" s="705"/>
      <c r="FF59" s="705"/>
      <c r="FG59" s="705"/>
      <c r="FH59" s="705"/>
      <c r="FJ59" s="704"/>
      <c r="FK59" s="746"/>
      <c r="FL59" s="704"/>
      <c r="FM59" s="704"/>
      <c r="FN59" s="704"/>
      <c r="FO59" s="704"/>
      <c r="FP59" s="704"/>
      <c r="FQ59" s="704"/>
      <c r="FR59" s="704"/>
      <c r="FS59" s="704"/>
      <c r="FT59" s="704"/>
      <c r="FU59" s="704"/>
      <c r="FV59" s="704"/>
      <c r="FW59" s="704"/>
      <c r="FX59" s="704"/>
      <c r="FY59" s="704"/>
      <c r="FZ59" s="704"/>
      <c r="GA59" s="704"/>
      <c r="GB59" s="704"/>
      <c r="GC59" s="704"/>
      <c r="GD59" s="704"/>
      <c r="GE59" s="704"/>
      <c r="GF59" s="704"/>
      <c r="GG59" s="704"/>
      <c r="GH59" s="704"/>
      <c r="GI59" s="704"/>
      <c r="GJ59" s="704"/>
      <c r="GK59" s="704"/>
      <c r="GL59" s="704"/>
      <c r="GM59" s="704"/>
      <c r="GN59" s="704"/>
      <c r="GO59" s="704"/>
      <c r="GP59" s="704"/>
      <c r="GQ59" s="704"/>
      <c r="GR59" s="704"/>
      <c r="GS59" s="704"/>
      <c r="GT59" s="704"/>
      <c r="GU59" s="704"/>
      <c r="HQ59" s="704"/>
      <c r="HR59" s="704"/>
      <c r="HS59" s="704"/>
      <c r="HT59" s="704"/>
      <c r="HU59" s="704"/>
    </row>
    <row r="60" spans="1:237" s="706" customFormat="1" ht="24.95" customHeight="1" x14ac:dyDescent="0.2">
      <c r="A60" s="691">
        <v>50</v>
      </c>
      <c r="B60" s="693" t="s">
        <v>1154</v>
      </c>
      <c r="C60" s="696">
        <v>212</v>
      </c>
      <c r="D60" s="697">
        <v>532</v>
      </c>
      <c r="E60" s="707">
        <v>3</v>
      </c>
      <c r="F60" s="699" t="s">
        <v>1121</v>
      </c>
      <c r="G60" s="715" t="s">
        <v>1184</v>
      </c>
      <c r="H60" s="751" t="s">
        <v>1112</v>
      </c>
      <c r="I60" s="752" t="s">
        <v>1113</v>
      </c>
      <c r="J60" s="753" t="s">
        <v>1139</v>
      </c>
      <c r="K60" s="753" t="s">
        <v>1115</v>
      </c>
      <c r="L60" s="753" t="s">
        <v>1116</v>
      </c>
      <c r="M60" s="753" t="s">
        <v>1140</v>
      </c>
      <c r="N60" s="753" t="s">
        <v>1155</v>
      </c>
      <c r="O60" s="753" t="s">
        <v>1155</v>
      </c>
      <c r="P60" s="773" t="s">
        <v>1490</v>
      </c>
      <c r="Q60" s="948" t="s">
        <v>1120</v>
      </c>
      <c r="R60" s="948" t="s">
        <v>1120</v>
      </c>
      <c r="S60" s="755">
        <v>1</v>
      </c>
      <c r="T60" s="769">
        <v>1.3</v>
      </c>
      <c r="U60" s="757">
        <v>41456</v>
      </c>
      <c r="V60" s="758">
        <v>41791</v>
      </c>
      <c r="W60" s="874">
        <v>25</v>
      </c>
      <c r="X60" s="875">
        <v>8000</v>
      </c>
      <c r="Y60" s="875"/>
      <c r="Z60" s="875">
        <f t="shared" si="5"/>
        <v>8000</v>
      </c>
      <c r="AA60" s="702"/>
      <c r="AB60" s="702"/>
      <c r="AC60" s="702"/>
      <c r="AD60" s="702"/>
      <c r="AE60" s="702">
        <v>4000</v>
      </c>
      <c r="AF60" s="702">
        <v>4000</v>
      </c>
      <c r="AG60" s="702"/>
      <c r="AH60" s="702"/>
      <c r="AI60" s="691"/>
      <c r="AJ60" s="691"/>
      <c r="AK60" s="691"/>
      <c r="AL60" s="691"/>
      <c r="AM60" s="868">
        <f t="shared" si="6"/>
        <v>8000</v>
      </c>
      <c r="AN60" s="868">
        <f t="shared" si="7"/>
        <v>0</v>
      </c>
      <c r="AO60" s="760"/>
      <c r="AP60" s="868"/>
      <c r="AQ60" s="704"/>
      <c r="AR60" s="704"/>
      <c r="AS60" s="704"/>
      <c r="AT60" s="704"/>
      <c r="AU60" s="704"/>
      <c r="AV60" s="704"/>
      <c r="AW60" s="704"/>
      <c r="AX60" s="704"/>
      <c r="AY60" s="704"/>
      <c r="AZ60" s="704"/>
      <c r="BA60" s="704"/>
      <c r="BB60" s="704"/>
      <c r="BC60" s="704"/>
      <c r="BD60" s="704"/>
      <c r="BE60" s="704"/>
      <c r="BF60" s="704"/>
      <c r="BG60" s="704"/>
      <c r="BH60" s="704"/>
      <c r="BI60" s="704"/>
      <c r="BJ60" s="704"/>
      <c r="BK60" s="704"/>
      <c r="BL60" s="704"/>
      <c r="BM60" s="704"/>
      <c r="BN60" s="704"/>
      <c r="BO60" s="704"/>
      <c r="BP60" s="704"/>
      <c r="BQ60" s="704"/>
      <c r="BR60" s="704"/>
      <c r="BS60" s="704"/>
      <c r="BT60" s="704"/>
      <c r="BU60" s="704"/>
      <c r="BV60" s="704"/>
      <c r="BW60" s="704"/>
      <c r="BX60" s="704"/>
      <c r="BY60" s="704"/>
      <c r="BZ60" s="704"/>
      <c r="CA60" s="704"/>
      <c r="CB60" s="704"/>
      <c r="CC60" s="704"/>
      <c r="CD60" s="704"/>
      <c r="CE60" s="704"/>
      <c r="CF60" s="704"/>
      <c r="CG60" s="704"/>
      <c r="CH60" s="704"/>
      <c r="CI60" s="704"/>
      <c r="CJ60" s="704"/>
      <c r="CK60" s="704"/>
      <c r="CL60" s="704"/>
      <c r="CM60" s="704"/>
      <c r="CN60" s="704"/>
      <c r="CO60" s="704"/>
      <c r="CP60" s="704"/>
      <c r="CQ60" s="704"/>
      <c r="CR60" s="704"/>
      <c r="CS60" s="704"/>
      <c r="CT60" s="704"/>
      <c r="CU60" s="704"/>
      <c r="CV60" s="704"/>
      <c r="CW60" s="704"/>
      <c r="CX60" s="704"/>
      <c r="CY60" s="704"/>
      <c r="CZ60" s="704"/>
      <c r="DA60" s="704"/>
      <c r="DB60" s="704"/>
      <c r="DC60" s="704"/>
      <c r="DD60" s="704"/>
      <c r="DE60" s="704"/>
      <c r="DF60" s="704"/>
      <c r="DG60" s="704"/>
      <c r="DH60" s="704"/>
      <c r="DI60" s="704"/>
      <c r="DJ60" s="704"/>
      <c r="DK60" s="704"/>
      <c r="DL60" s="704"/>
      <c r="DM60" s="704"/>
      <c r="DN60" s="704"/>
      <c r="DO60" s="704"/>
      <c r="DP60" s="704"/>
      <c r="DQ60" s="704"/>
      <c r="DR60" s="704"/>
      <c r="DS60" s="704"/>
      <c r="DT60" s="704"/>
      <c r="DU60" s="704"/>
      <c r="DV60" s="704"/>
      <c r="DW60" s="704"/>
      <c r="DX60" s="704"/>
      <c r="DY60" s="704"/>
      <c r="DZ60" s="704"/>
      <c r="EA60" s="704"/>
      <c r="EB60" s="704"/>
      <c r="EC60" s="705"/>
      <c r="ED60" s="704"/>
      <c r="EE60" s="704"/>
      <c r="EF60" s="705"/>
      <c r="EG60" s="705"/>
      <c r="EH60" s="705"/>
      <c r="EI60" s="705"/>
      <c r="EJ60" s="705"/>
      <c r="EK60" s="705"/>
      <c r="EL60" s="705"/>
      <c r="EM60" s="705"/>
      <c r="EN60" s="705"/>
      <c r="EO60" s="705"/>
      <c r="EP60" s="705"/>
      <c r="EQ60" s="705"/>
      <c r="ER60" s="705"/>
      <c r="ES60" s="705"/>
      <c r="ET60" s="705"/>
      <c r="EU60" s="705"/>
      <c r="EV60" s="705"/>
      <c r="EW60" s="705"/>
      <c r="EX60" s="705"/>
      <c r="EY60" s="705"/>
      <c r="EZ60" s="705"/>
      <c r="FA60" s="705"/>
      <c r="FB60" s="705"/>
      <c r="FC60" s="705"/>
      <c r="FD60" s="705"/>
      <c r="FE60" s="705"/>
      <c r="FF60" s="705"/>
      <c r="FG60" s="705"/>
      <c r="FH60" s="705"/>
      <c r="FJ60" s="704"/>
      <c r="FK60" s="746"/>
      <c r="FL60" s="704"/>
      <c r="FM60" s="704"/>
      <c r="FN60" s="704"/>
      <c r="FO60" s="704"/>
      <c r="FP60" s="704"/>
      <c r="FQ60" s="704"/>
      <c r="FR60" s="704"/>
      <c r="FS60" s="704"/>
      <c r="FT60" s="704"/>
      <c r="FU60" s="704"/>
      <c r="FV60" s="704"/>
      <c r="FW60" s="704"/>
      <c r="FX60" s="704"/>
      <c r="FY60" s="704"/>
      <c r="FZ60" s="704"/>
      <c r="GA60" s="704"/>
      <c r="GB60" s="704"/>
      <c r="GC60" s="704"/>
      <c r="GD60" s="704"/>
      <c r="GE60" s="704"/>
      <c r="GF60" s="704"/>
      <c r="GG60" s="704"/>
      <c r="GH60" s="704"/>
      <c r="GI60" s="704"/>
      <c r="GJ60" s="704"/>
      <c r="GK60" s="704"/>
      <c r="GL60" s="704"/>
      <c r="GM60" s="704"/>
      <c r="GN60" s="704"/>
      <c r="GO60" s="704"/>
      <c r="GP60" s="704"/>
      <c r="GQ60" s="704"/>
      <c r="GR60" s="704"/>
      <c r="GS60" s="704"/>
      <c r="GT60" s="704"/>
      <c r="GU60" s="704"/>
      <c r="HQ60" s="704"/>
      <c r="HR60" s="704"/>
      <c r="HS60" s="704"/>
      <c r="HT60" s="704"/>
      <c r="HU60" s="704"/>
    </row>
    <row r="61" spans="1:237" s="706" customFormat="1" ht="24.95" customHeight="1" x14ac:dyDescent="0.25">
      <c r="A61" s="691">
        <v>51</v>
      </c>
      <c r="B61" s="693" t="s">
        <v>1154</v>
      </c>
      <c r="C61" s="696">
        <v>212</v>
      </c>
      <c r="D61" s="697">
        <v>532</v>
      </c>
      <c r="E61" s="707">
        <v>4</v>
      </c>
      <c r="F61" s="699" t="s">
        <v>1121</v>
      </c>
      <c r="G61" s="715" t="s">
        <v>1182</v>
      </c>
      <c r="H61" s="751" t="s">
        <v>1112</v>
      </c>
      <c r="I61" s="752" t="s">
        <v>1113</v>
      </c>
      <c r="J61" s="753" t="s">
        <v>1139</v>
      </c>
      <c r="K61" s="753" t="s">
        <v>1115</v>
      </c>
      <c r="L61" s="753" t="s">
        <v>1124</v>
      </c>
      <c r="M61" s="753" t="s">
        <v>1140</v>
      </c>
      <c r="N61" s="753" t="s">
        <v>1155</v>
      </c>
      <c r="O61" s="753" t="s">
        <v>1155</v>
      </c>
      <c r="P61" s="773" t="s">
        <v>1490</v>
      </c>
      <c r="Q61" s="948" t="s">
        <v>1120</v>
      </c>
      <c r="R61" s="948" t="s">
        <v>1120</v>
      </c>
      <c r="S61" s="755">
        <v>1</v>
      </c>
      <c r="T61" s="769">
        <v>1.3</v>
      </c>
      <c r="U61" s="757">
        <v>41456</v>
      </c>
      <c r="V61" s="758">
        <v>41791</v>
      </c>
      <c r="W61" s="874">
        <v>25</v>
      </c>
      <c r="X61" s="875">
        <v>58000</v>
      </c>
      <c r="Y61" s="875"/>
      <c r="Z61" s="875">
        <f t="shared" si="5"/>
        <v>58000</v>
      </c>
      <c r="AA61" s="702"/>
      <c r="AB61" s="702"/>
      <c r="AC61" s="702"/>
      <c r="AD61" s="702"/>
      <c r="AE61" s="702"/>
      <c r="AF61" s="702"/>
      <c r="AG61" s="702"/>
      <c r="AH61" s="702">
        <v>25000</v>
      </c>
      <c r="AI61" s="691">
        <v>33000</v>
      </c>
      <c r="AJ61" s="691"/>
      <c r="AK61" s="691"/>
      <c r="AL61" s="691"/>
      <c r="AM61" s="868">
        <f t="shared" si="6"/>
        <v>58000</v>
      </c>
      <c r="AN61" s="868">
        <f t="shared" si="7"/>
        <v>0</v>
      </c>
      <c r="AO61" s="760"/>
      <c r="AP61" s="868"/>
      <c r="AQ61" s="704"/>
      <c r="AR61" s="704"/>
      <c r="AS61" s="704"/>
      <c r="AT61" s="704"/>
      <c r="AU61" s="704"/>
      <c r="AV61" s="704"/>
      <c r="AW61" s="704"/>
      <c r="AX61" s="704"/>
      <c r="AY61" s="704"/>
      <c r="AZ61" s="704"/>
      <c r="BA61" s="704"/>
      <c r="BB61" s="704"/>
      <c r="BC61" s="704"/>
      <c r="BD61" s="704"/>
      <c r="BE61" s="704"/>
      <c r="BF61" s="704"/>
      <c r="BG61" s="704"/>
      <c r="BH61" s="704"/>
      <c r="BI61" s="704"/>
      <c r="BJ61" s="704"/>
      <c r="BK61" s="704"/>
      <c r="BL61" s="704"/>
      <c r="BM61" s="704"/>
      <c r="BN61" s="704"/>
      <c r="BO61" s="704"/>
      <c r="BP61" s="704"/>
      <c r="BQ61" s="704"/>
      <c r="BR61" s="704"/>
      <c r="BS61" s="704"/>
      <c r="BT61" s="704"/>
      <c r="BU61" s="704"/>
      <c r="BV61" s="704"/>
      <c r="BW61" s="704"/>
      <c r="BX61" s="704"/>
      <c r="BY61" s="704"/>
      <c r="BZ61" s="704"/>
      <c r="CA61" s="704"/>
      <c r="CB61" s="704"/>
      <c r="CC61" s="704"/>
      <c r="CD61" s="704"/>
      <c r="CE61" s="704"/>
      <c r="CF61" s="704"/>
      <c r="CG61" s="704"/>
      <c r="CH61" s="704"/>
      <c r="CI61" s="704"/>
      <c r="CJ61" s="704"/>
      <c r="CK61" s="704"/>
      <c r="CL61" s="704"/>
      <c r="CM61" s="704"/>
      <c r="CN61" s="704"/>
      <c r="CO61" s="704"/>
      <c r="CP61" s="704"/>
      <c r="CQ61" s="704"/>
      <c r="CR61" s="704"/>
      <c r="CS61" s="704"/>
      <c r="CT61" s="704"/>
      <c r="CU61" s="704"/>
      <c r="CV61" s="704"/>
      <c r="CW61" s="704"/>
      <c r="CX61" s="704"/>
      <c r="CY61" s="704"/>
      <c r="CZ61" s="704"/>
      <c r="DA61" s="704"/>
      <c r="DB61" s="704"/>
      <c r="DC61" s="704"/>
      <c r="DD61" s="704"/>
      <c r="DE61" s="704"/>
      <c r="DF61" s="704"/>
      <c r="DG61" s="704"/>
      <c r="DH61" s="704"/>
      <c r="DI61" s="704"/>
      <c r="DJ61" s="704"/>
      <c r="DK61" s="704"/>
      <c r="DL61" s="704"/>
      <c r="DM61" s="704"/>
      <c r="DN61" s="704"/>
      <c r="DO61" s="704"/>
      <c r="DP61" s="704"/>
      <c r="DQ61" s="704"/>
      <c r="DR61" s="704"/>
      <c r="DS61" s="704"/>
      <c r="DT61" s="704"/>
      <c r="DU61" s="704"/>
      <c r="DV61" s="704"/>
      <c r="DW61" s="704"/>
      <c r="DX61" s="704"/>
      <c r="DY61" s="704"/>
      <c r="DZ61" s="704"/>
      <c r="EA61" s="704"/>
      <c r="EB61" s="704"/>
      <c r="EC61" s="705"/>
      <c r="ED61" s="704"/>
      <c r="EE61" s="704"/>
      <c r="EF61" s="705"/>
      <c r="EG61" s="705"/>
      <c r="EH61" s="705"/>
      <c r="EI61" s="705"/>
      <c r="EJ61" s="705"/>
      <c r="EK61" s="705"/>
      <c r="EL61" s="705"/>
      <c r="EM61" s="705"/>
      <c r="EN61" s="705"/>
      <c r="EO61" s="705"/>
      <c r="EP61" s="705"/>
      <c r="EQ61" s="705"/>
      <c r="ER61" s="705"/>
      <c r="ES61" s="705"/>
      <c r="ET61" s="705"/>
      <c r="EU61" s="705"/>
      <c r="EV61" s="705"/>
      <c r="EW61" s="705"/>
      <c r="EX61" s="705"/>
      <c r="EY61" s="705"/>
      <c r="EZ61" s="705"/>
      <c r="FA61" s="705"/>
      <c r="FB61" s="705"/>
      <c r="FC61" s="705"/>
      <c r="FD61" s="705"/>
      <c r="FE61" s="705"/>
      <c r="FF61" s="705"/>
      <c r="FG61" s="705"/>
      <c r="FH61" s="705"/>
      <c r="FJ61" s="704"/>
      <c r="FK61" s="746"/>
      <c r="FL61" s="704"/>
      <c r="FM61" s="704"/>
      <c r="FN61" s="704"/>
      <c r="FO61" s="704"/>
      <c r="FP61" s="704"/>
      <c r="FQ61" s="704"/>
      <c r="FR61" s="704"/>
      <c r="FS61" s="704"/>
      <c r="FT61" s="704"/>
      <c r="FU61" s="704"/>
      <c r="FV61" s="704"/>
      <c r="FW61" s="704"/>
      <c r="FX61" s="704"/>
      <c r="FY61" s="704"/>
      <c r="FZ61" s="704"/>
      <c r="GA61" s="704"/>
      <c r="GB61" s="704"/>
      <c r="GC61" s="704"/>
      <c r="GD61" s="704"/>
      <c r="GE61" s="704"/>
      <c r="GF61" s="704"/>
      <c r="GG61" s="704"/>
      <c r="GH61" s="704"/>
      <c r="GI61" s="704"/>
      <c r="GJ61" s="704"/>
      <c r="GK61" s="704"/>
      <c r="GL61" s="704"/>
      <c r="GM61" s="704"/>
      <c r="GN61" s="704"/>
      <c r="GO61" s="704"/>
      <c r="GP61" s="704"/>
      <c r="GQ61" s="704"/>
      <c r="GR61" s="704"/>
      <c r="GS61" s="704"/>
      <c r="GT61" s="704"/>
      <c r="GU61" s="704"/>
      <c r="HQ61" s="704"/>
      <c r="HR61" s="704"/>
      <c r="HS61" s="704"/>
      <c r="HT61" s="704"/>
      <c r="HU61" s="704"/>
      <c r="HV61" s="878"/>
      <c r="HW61" s="878"/>
      <c r="HX61" s="878"/>
      <c r="HY61" s="878"/>
      <c r="HZ61" s="878"/>
      <c r="IA61" s="878"/>
      <c r="IB61" s="878"/>
      <c r="IC61" s="878"/>
    </row>
    <row r="62" spans="1:237" s="706" customFormat="1" ht="24.95" customHeight="1" x14ac:dyDescent="0.2">
      <c r="A62" s="691">
        <v>52</v>
      </c>
      <c r="B62" s="693" t="s">
        <v>1154</v>
      </c>
      <c r="C62" s="696">
        <v>212</v>
      </c>
      <c r="D62" s="697">
        <v>532</v>
      </c>
      <c r="E62" s="707">
        <v>5</v>
      </c>
      <c r="F62" s="699" t="s">
        <v>1121</v>
      </c>
      <c r="G62" s="715" t="s">
        <v>1185</v>
      </c>
      <c r="H62" s="751" t="s">
        <v>1112</v>
      </c>
      <c r="I62" s="752" t="s">
        <v>1113</v>
      </c>
      <c r="J62" s="753" t="s">
        <v>1139</v>
      </c>
      <c r="K62" s="753" t="s">
        <v>1115</v>
      </c>
      <c r="L62" s="753" t="s">
        <v>1116</v>
      </c>
      <c r="M62" s="753" t="s">
        <v>1140</v>
      </c>
      <c r="N62" s="753" t="s">
        <v>1155</v>
      </c>
      <c r="O62" s="753" t="s">
        <v>1155</v>
      </c>
      <c r="P62" s="773" t="s">
        <v>1490</v>
      </c>
      <c r="Q62" s="948" t="s">
        <v>1120</v>
      </c>
      <c r="R62" s="948" t="s">
        <v>1120</v>
      </c>
      <c r="S62" s="755">
        <v>1</v>
      </c>
      <c r="T62" s="769">
        <v>1.3</v>
      </c>
      <c r="U62" s="757">
        <v>41456</v>
      </c>
      <c r="V62" s="758">
        <v>41791</v>
      </c>
      <c r="W62" s="874">
        <v>7</v>
      </c>
      <c r="X62" s="875">
        <v>64000</v>
      </c>
      <c r="Y62" s="875"/>
      <c r="Z62" s="875">
        <f t="shared" si="5"/>
        <v>64000</v>
      </c>
      <c r="AA62" s="702"/>
      <c r="AB62" s="702"/>
      <c r="AC62" s="702">
        <v>20000</v>
      </c>
      <c r="AD62" s="702">
        <v>44000</v>
      </c>
      <c r="AE62" s="702"/>
      <c r="AF62" s="702"/>
      <c r="AG62" s="702"/>
      <c r="AH62" s="702"/>
      <c r="AI62" s="691"/>
      <c r="AJ62" s="691"/>
      <c r="AK62" s="691"/>
      <c r="AL62" s="691"/>
      <c r="AM62" s="868">
        <f t="shared" si="6"/>
        <v>64000</v>
      </c>
      <c r="AN62" s="868">
        <f t="shared" si="7"/>
        <v>0</v>
      </c>
      <c r="AO62" s="760"/>
      <c r="AP62" s="868"/>
      <c r="AQ62" s="704"/>
      <c r="AR62" s="704"/>
      <c r="AS62" s="704"/>
      <c r="AT62" s="704"/>
      <c r="AU62" s="704"/>
      <c r="AV62" s="704"/>
      <c r="AW62" s="704"/>
      <c r="AX62" s="704"/>
      <c r="AY62" s="704"/>
      <c r="AZ62" s="704"/>
      <c r="BA62" s="704"/>
      <c r="BB62" s="704"/>
      <c r="BC62" s="704"/>
      <c r="BD62" s="704"/>
      <c r="BE62" s="704"/>
      <c r="BF62" s="704"/>
      <c r="BG62" s="704"/>
      <c r="BH62" s="704"/>
      <c r="BI62" s="704"/>
      <c r="BJ62" s="704"/>
      <c r="BK62" s="704"/>
      <c r="BL62" s="704"/>
      <c r="BM62" s="704"/>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704"/>
      <c r="DF62" s="704"/>
      <c r="DG62" s="704"/>
      <c r="DH62" s="704"/>
      <c r="DI62" s="704"/>
      <c r="DJ62" s="704"/>
      <c r="DK62" s="704"/>
      <c r="DL62" s="704"/>
      <c r="DM62" s="704"/>
      <c r="DN62" s="704"/>
      <c r="DO62" s="704"/>
      <c r="DP62" s="704"/>
      <c r="DQ62" s="704"/>
      <c r="DR62" s="704"/>
      <c r="DS62" s="704"/>
      <c r="DT62" s="704"/>
      <c r="DU62" s="704"/>
      <c r="DV62" s="704"/>
      <c r="DW62" s="704"/>
      <c r="DX62" s="704"/>
      <c r="DY62" s="704"/>
      <c r="DZ62" s="704"/>
      <c r="EA62" s="704"/>
      <c r="EB62" s="704"/>
      <c r="EC62" s="705"/>
      <c r="ED62" s="704"/>
      <c r="EE62" s="704"/>
      <c r="EF62" s="705"/>
      <c r="EG62" s="705"/>
      <c r="EH62" s="705"/>
      <c r="EI62" s="705"/>
      <c r="EJ62" s="705"/>
      <c r="EK62" s="705"/>
      <c r="EL62" s="705"/>
      <c r="EM62" s="705"/>
      <c r="EN62" s="705"/>
      <c r="EO62" s="705"/>
      <c r="EP62" s="705"/>
      <c r="EQ62" s="705"/>
      <c r="ER62" s="705"/>
      <c r="ES62" s="705"/>
      <c r="ET62" s="705"/>
      <c r="EU62" s="705"/>
      <c r="EV62" s="705"/>
      <c r="EW62" s="705"/>
      <c r="EX62" s="705"/>
      <c r="EY62" s="705"/>
      <c r="EZ62" s="705"/>
      <c r="FA62" s="705"/>
      <c r="FB62" s="705"/>
      <c r="FC62" s="705"/>
      <c r="FD62" s="705"/>
      <c r="FE62" s="705"/>
      <c r="FF62" s="705"/>
      <c r="FG62" s="705"/>
      <c r="FH62" s="705"/>
      <c r="FJ62" s="704"/>
      <c r="FK62" s="746"/>
      <c r="FL62" s="704"/>
      <c r="FM62" s="704"/>
      <c r="FN62" s="704"/>
      <c r="FO62" s="704"/>
      <c r="FP62" s="704"/>
      <c r="FQ62" s="704"/>
      <c r="FR62" s="704"/>
      <c r="FS62" s="704"/>
      <c r="FT62" s="704"/>
      <c r="FU62" s="704"/>
      <c r="FV62" s="704"/>
      <c r="FW62" s="704"/>
      <c r="FX62" s="704"/>
      <c r="FY62" s="704"/>
      <c r="FZ62" s="704"/>
      <c r="GA62" s="704"/>
      <c r="GB62" s="704"/>
      <c r="GC62" s="704"/>
      <c r="GD62" s="704"/>
      <c r="GE62" s="704"/>
      <c r="GF62" s="704"/>
      <c r="GG62" s="704"/>
      <c r="GH62" s="704"/>
      <c r="GI62" s="704"/>
      <c r="GJ62" s="704"/>
      <c r="GK62" s="704"/>
      <c r="GL62" s="704"/>
      <c r="GM62" s="704"/>
      <c r="GN62" s="704"/>
      <c r="GO62" s="704"/>
      <c r="GP62" s="704"/>
      <c r="GQ62" s="704"/>
      <c r="GR62" s="704"/>
      <c r="GS62" s="704"/>
      <c r="GT62" s="704"/>
      <c r="GU62" s="704"/>
      <c r="HQ62" s="704"/>
      <c r="HR62" s="704"/>
      <c r="HS62" s="704"/>
      <c r="HT62" s="704"/>
      <c r="HU62" s="704"/>
    </row>
    <row r="63" spans="1:237" s="706" customFormat="1" ht="24.95" customHeight="1" x14ac:dyDescent="0.25">
      <c r="A63" s="691">
        <v>53</v>
      </c>
      <c r="B63" s="693" t="s">
        <v>1154</v>
      </c>
      <c r="C63" s="696">
        <v>212</v>
      </c>
      <c r="D63" s="697">
        <v>536</v>
      </c>
      <c r="E63" s="707">
        <v>3</v>
      </c>
      <c r="F63" s="699" t="s">
        <v>1123</v>
      </c>
      <c r="G63" s="715" t="s">
        <v>1186</v>
      </c>
      <c r="H63" s="751" t="s">
        <v>1112</v>
      </c>
      <c r="I63" s="752" t="s">
        <v>1113</v>
      </c>
      <c r="J63" s="753" t="s">
        <v>1139</v>
      </c>
      <c r="K63" s="753" t="s">
        <v>1115</v>
      </c>
      <c r="L63" s="753" t="s">
        <v>1124</v>
      </c>
      <c r="M63" s="753" t="s">
        <v>1140</v>
      </c>
      <c r="N63" s="753" t="s">
        <v>1155</v>
      </c>
      <c r="O63" s="753" t="s">
        <v>1155</v>
      </c>
      <c r="P63" s="773" t="s">
        <v>1490</v>
      </c>
      <c r="Q63" s="948" t="s">
        <v>1120</v>
      </c>
      <c r="R63" s="948" t="s">
        <v>1120</v>
      </c>
      <c r="S63" s="755">
        <v>1</v>
      </c>
      <c r="T63" s="769">
        <v>1.3</v>
      </c>
      <c r="U63" s="757">
        <v>41456</v>
      </c>
      <c r="V63" s="758">
        <v>41791</v>
      </c>
      <c r="W63" s="874">
        <v>5</v>
      </c>
      <c r="X63" s="875">
        <v>46000</v>
      </c>
      <c r="Y63" s="875"/>
      <c r="Z63" s="875">
        <f t="shared" si="5"/>
        <v>46000</v>
      </c>
      <c r="AA63" s="702"/>
      <c r="AB63" s="702"/>
      <c r="AC63" s="702"/>
      <c r="AD63" s="702"/>
      <c r="AE63" s="702">
        <v>20000</v>
      </c>
      <c r="AF63" s="702">
        <v>26000</v>
      </c>
      <c r="AG63" s="702"/>
      <c r="AH63" s="702"/>
      <c r="AI63" s="691"/>
      <c r="AJ63" s="691"/>
      <c r="AK63" s="691"/>
      <c r="AL63" s="691"/>
      <c r="AM63" s="868">
        <f t="shared" si="6"/>
        <v>46000</v>
      </c>
      <c r="AN63" s="868">
        <f t="shared" si="7"/>
        <v>0</v>
      </c>
      <c r="AO63" s="760"/>
      <c r="AP63" s="868"/>
      <c r="AQ63" s="704"/>
      <c r="AR63" s="704"/>
      <c r="AS63" s="704"/>
      <c r="AT63" s="704"/>
      <c r="AU63" s="704"/>
      <c r="AV63" s="704"/>
      <c r="AW63" s="704"/>
      <c r="AX63" s="704"/>
      <c r="AY63" s="704"/>
      <c r="AZ63" s="704"/>
      <c r="BA63" s="704"/>
      <c r="BB63" s="704"/>
      <c r="BC63" s="704"/>
      <c r="BD63" s="704"/>
      <c r="BE63" s="704"/>
      <c r="BF63" s="704"/>
      <c r="BG63" s="704"/>
      <c r="BH63" s="704"/>
      <c r="BI63" s="704"/>
      <c r="BJ63" s="704"/>
      <c r="BK63" s="704"/>
      <c r="BL63" s="704"/>
      <c r="BM63" s="704"/>
      <c r="BN63" s="704"/>
      <c r="BO63" s="704"/>
      <c r="BP63" s="704"/>
      <c r="BQ63" s="704"/>
      <c r="BR63" s="704"/>
      <c r="BS63" s="704"/>
      <c r="BT63" s="704"/>
      <c r="BU63" s="704"/>
      <c r="BV63" s="704"/>
      <c r="BW63" s="704"/>
      <c r="BX63" s="704"/>
      <c r="BY63" s="704"/>
      <c r="BZ63" s="704"/>
      <c r="CA63" s="704"/>
      <c r="CB63" s="704"/>
      <c r="CC63" s="704"/>
      <c r="CD63" s="704"/>
      <c r="CE63" s="704"/>
      <c r="CF63" s="704"/>
      <c r="CG63" s="704"/>
      <c r="CH63" s="704"/>
      <c r="CI63" s="704"/>
      <c r="CJ63" s="704"/>
      <c r="CK63" s="704"/>
      <c r="CL63" s="704"/>
      <c r="CM63" s="704"/>
      <c r="CN63" s="704"/>
      <c r="CO63" s="704"/>
      <c r="CP63" s="704"/>
      <c r="CQ63" s="704"/>
      <c r="CR63" s="704"/>
      <c r="CS63" s="704"/>
      <c r="CT63" s="704"/>
      <c r="CU63" s="704"/>
      <c r="CV63" s="704"/>
      <c r="CW63" s="704"/>
      <c r="CX63" s="704"/>
      <c r="CY63" s="704"/>
      <c r="CZ63" s="704"/>
      <c r="DA63" s="704"/>
      <c r="DB63" s="704"/>
      <c r="DC63" s="704"/>
      <c r="DD63" s="704"/>
      <c r="DE63" s="704"/>
      <c r="DF63" s="704"/>
      <c r="DG63" s="704"/>
      <c r="DH63" s="704"/>
      <c r="DI63" s="704"/>
      <c r="DJ63" s="704"/>
      <c r="DK63" s="704"/>
      <c r="DL63" s="704"/>
      <c r="DM63" s="704"/>
      <c r="DN63" s="704"/>
      <c r="DO63" s="704"/>
      <c r="DP63" s="704"/>
      <c r="DQ63" s="704"/>
      <c r="DR63" s="704"/>
      <c r="DS63" s="704"/>
      <c r="DT63" s="704"/>
      <c r="DU63" s="704"/>
      <c r="DV63" s="704"/>
      <c r="DW63" s="704"/>
      <c r="DX63" s="704"/>
      <c r="DY63" s="704"/>
      <c r="DZ63" s="704"/>
      <c r="EA63" s="704"/>
      <c r="EB63" s="704"/>
      <c r="EC63" s="705"/>
      <c r="ED63" s="704"/>
      <c r="EE63" s="704"/>
      <c r="EF63" s="705"/>
      <c r="EG63" s="705"/>
      <c r="EH63" s="705"/>
      <c r="EI63" s="705"/>
      <c r="EJ63" s="705"/>
      <c r="EK63" s="705"/>
      <c r="EL63" s="705"/>
      <c r="EM63" s="705"/>
      <c r="EN63" s="705"/>
      <c r="EO63" s="705"/>
      <c r="EP63" s="705"/>
      <c r="EQ63" s="705"/>
      <c r="ER63" s="705"/>
      <c r="ES63" s="705"/>
      <c r="ET63" s="705"/>
      <c r="EU63" s="705"/>
      <c r="EV63" s="705"/>
      <c r="EW63" s="705"/>
      <c r="EX63" s="705"/>
      <c r="EY63" s="705"/>
      <c r="EZ63" s="705"/>
      <c r="FA63" s="705"/>
      <c r="FB63" s="705"/>
      <c r="FC63" s="705"/>
      <c r="FD63" s="705"/>
      <c r="FE63" s="705"/>
      <c r="FF63" s="705"/>
      <c r="FG63" s="705"/>
      <c r="FH63" s="705"/>
      <c r="FJ63" s="704"/>
      <c r="FK63" s="746"/>
      <c r="FL63" s="704"/>
      <c r="FM63" s="704"/>
      <c r="FN63" s="704"/>
      <c r="FO63" s="704"/>
      <c r="FP63" s="704"/>
      <c r="FQ63" s="704"/>
      <c r="FR63" s="704"/>
      <c r="FS63" s="704"/>
      <c r="FT63" s="704"/>
      <c r="FU63" s="704"/>
      <c r="FV63" s="704"/>
      <c r="FW63" s="704"/>
      <c r="FX63" s="704"/>
      <c r="FY63" s="704"/>
      <c r="FZ63" s="704"/>
      <c r="GA63" s="704"/>
      <c r="GB63" s="704"/>
      <c r="GC63" s="704"/>
      <c r="GD63" s="704"/>
      <c r="GE63" s="704"/>
      <c r="GF63" s="704"/>
      <c r="GG63" s="704"/>
      <c r="GH63" s="704"/>
      <c r="GI63" s="704"/>
      <c r="GJ63" s="704"/>
      <c r="GK63" s="704"/>
      <c r="GL63" s="704"/>
      <c r="GM63" s="704"/>
      <c r="GN63" s="704"/>
      <c r="GO63" s="704"/>
      <c r="GP63" s="704"/>
      <c r="GQ63" s="704"/>
      <c r="GR63" s="704"/>
      <c r="GS63" s="704"/>
      <c r="GT63" s="704"/>
      <c r="GU63" s="704"/>
      <c r="HQ63" s="704"/>
      <c r="HR63" s="704"/>
      <c r="HS63" s="704"/>
      <c r="HT63" s="704"/>
      <c r="HU63" s="704"/>
      <c r="HV63" s="878"/>
      <c r="HW63" s="878"/>
      <c r="HX63" s="878"/>
      <c r="HY63" s="878"/>
      <c r="HZ63" s="878"/>
      <c r="IA63" s="878"/>
      <c r="IB63" s="878"/>
      <c r="IC63" s="878"/>
    </row>
    <row r="64" spans="1:237" s="706" customFormat="1" ht="24.95" customHeight="1" x14ac:dyDescent="0.25">
      <c r="A64" s="691">
        <v>54</v>
      </c>
      <c r="B64" s="693" t="s">
        <v>1154</v>
      </c>
      <c r="C64" s="696">
        <v>212</v>
      </c>
      <c r="D64" s="697">
        <v>544</v>
      </c>
      <c r="E64" s="707">
        <v>1</v>
      </c>
      <c r="F64" s="699" t="s">
        <v>1125</v>
      </c>
      <c r="G64" s="715" t="s">
        <v>1491</v>
      </c>
      <c r="H64" s="751" t="s">
        <v>1112</v>
      </c>
      <c r="I64" s="752" t="s">
        <v>1113</v>
      </c>
      <c r="J64" s="753" t="s">
        <v>1139</v>
      </c>
      <c r="K64" s="753" t="s">
        <v>1115</v>
      </c>
      <c r="L64" s="753" t="s">
        <v>1124</v>
      </c>
      <c r="M64" s="753" t="s">
        <v>1140</v>
      </c>
      <c r="N64" s="753" t="s">
        <v>1155</v>
      </c>
      <c r="O64" s="753" t="s">
        <v>1155</v>
      </c>
      <c r="P64" s="773" t="s">
        <v>1490</v>
      </c>
      <c r="Q64" s="948" t="s">
        <v>1120</v>
      </c>
      <c r="R64" s="948" t="s">
        <v>1120</v>
      </c>
      <c r="S64" s="755">
        <v>1</v>
      </c>
      <c r="T64" s="769">
        <v>1.3</v>
      </c>
      <c r="U64" s="757">
        <v>41456</v>
      </c>
      <c r="V64" s="758">
        <v>41791</v>
      </c>
      <c r="W64" s="874">
        <v>7</v>
      </c>
      <c r="X64" s="875">
        <v>0</v>
      </c>
      <c r="Y64" s="875">
        <v>120000</v>
      </c>
      <c r="Z64" s="875">
        <f t="shared" ref="Z64:Z86" si="8">Y64+X64</f>
        <v>120000</v>
      </c>
      <c r="AA64" s="702"/>
      <c r="AB64" s="702"/>
      <c r="AC64" s="702">
        <v>120000</v>
      </c>
      <c r="AD64" s="702"/>
      <c r="AE64" s="702"/>
      <c r="AF64" s="702"/>
      <c r="AG64" s="702"/>
      <c r="AH64" s="702"/>
      <c r="AI64" s="691"/>
      <c r="AJ64" s="691"/>
      <c r="AK64" s="691"/>
      <c r="AL64" s="691"/>
      <c r="AM64" s="868">
        <f t="shared" ref="AM64:AM86" si="9">SUM(AA64:AL64)</f>
        <v>120000</v>
      </c>
      <c r="AN64" s="868">
        <f t="shared" ref="AN64:AN86" si="10">Z64-AM64</f>
        <v>0</v>
      </c>
      <c r="AO64" s="760"/>
      <c r="AP64" s="868"/>
      <c r="AQ64" s="704"/>
      <c r="AR64" s="704"/>
      <c r="AS64" s="704"/>
      <c r="AT64" s="704"/>
      <c r="AU64" s="704"/>
      <c r="AV64" s="704"/>
      <c r="AW64" s="704"/>
      <c r="AX64" s="704"/>
      <c r="AY64" s="704"/>
      <c r="AZ64" s="704"/>
      <c r="BA64" s="704"/>
      <c r="BB64" s="704"/>
      <c r="BC64" s="704"/>
      <c r="BD64" s="704"/>
      <c r="BE64" s="704"/>
      <c r="BF64" s="704"/>
      <c r="BG64" s="704"/>
      <c r="BH64" s="704"/>
      <c r="BI64" s="704"/>
      <c r="BJ64" s="704"/>
      <c r="BK64" s="704"/>
      <c r="BL64" s="704"/>
      <c r="BM64" s="704"/>
      <c r="BN64" s="704"/>
      <c r="BO64" s="704"/>
      <c r="BP64" s="704"/>
      <c r="BQ64" s="704"/>
      <c r="BR64" s="704"/>
      <c r="BS64" s="704"/>
      <c r="BT64" s="704"/>
      <c r="BU64" s="704"/>
      <c r="BV64" s="704"/>
      <c r="BW64" s="704"/>
      <c r="BX64" s="704"/>
      <c r="BY64" s="704"/>
      <c r="BZ64" s="704"/>
      <c r="CA64" s="704"/>
      <c r="CB64" s="704"/>
      <c r="CC64" s="704"/>
      <c r="CD64" s="704"/>
      <c r="CE64" s="704"/>
      <c r="CF64" s="704"/>
      <c r="CG64" s="704"/>
      <c r="CH64" s="704"/>
      <c r="CI64" s="704"/>
      <c r="CJ64" s="704"/>
      <c r="CK64" s="704"/>
      <c r="CL64" s="704"/>
      <c r="CM64" s="704"/>
      <c r="CN64" s="704"/>
      <c r="CO64" s="704"/>
      <c r="CP64" s="704"/>
      <c r="CQ64" s="704"/>
      <c r="CR64" s="704"/>
      <c r="CS64" s="704"/>
      <c r="CT64" s="704"/>
      <c r="CU64" s="704"/>
      <c r="CV64" s="704"/>
      <c r="CW64" s="704"/>
      <c r="CX64" s="704"/>
      <c r="CY64" s="704"/>
      <c r="CZ64" s="704"/>
      <c r="DA64" s="704"/>
      <c r="DB64" s="704"/>
      <c r="DC64" s="704"/>
      <c r="DD64" s="704"/>
      <c r="DE64" s="704"/>
      <c r="DF64" s="704"/>
      <c r="DG64" s="704"/>
      <c r="DH64" s="704"/>
      <c r="DI64" s="704"/>
      <c r="DJ64" s="704"/>
      <c r="DK64" s="704"/>
      <c r="DL64" s="704"/>
      <c r="DM64" s="704"/>
      <c r="DN64" s="704"/>
      <c r="DO64" s="704"/>
      <c r="DP64" s="704"/>
      <c r="DQ64" s="704"/>
      <c r="DR64" s="704"/>
      <c r="DS64" s="704"/>
      <c r="DT64" s="704"/>
      <c r="DU64" s="704"/>
      <c r="DV64" s="704"/>
      <c r="DW64" s="704"/>
      <c r="DX64" s="704"/>
      <c r="DY64" s="704"/>
      <c r="DZ64" s="704"/>
      <c r="EA64" s="704"/>
      <c r="EB64" s="704"/>
      <c r="EC64" s="705"/>
      <c r="ED64" s="704"/>
      <c r="EE64" s="704"/>
      <c r="EF64" s="705"/>
      <c r="EG64" s="705"/>
      <c r="EH64" s="705"/>
      <c r="EI64" s="705"/>
      <c r="EJ64" s="705"/>
      <c r="EK64" s="705"/>
      <c r="EL64" s="705"/>
      <c r="EM64" s="705"/>
      <c r="EN64" s="705"/>
      <c r="EO64" s="705"/>
      <c r="EP64" s="705"/>
      <c r="EQ64" s="705"/>
      <c r="ER64" s="705"/>
      <c r="ES64" s="705"/>
      <c r="ET64" s="705"/>
      <c r="EU64" s="705"/>
      <c r="EV64" s="705"/>
      <c r="EW64" s="705"/>
      <c r="EX64" s="705"/>
      <c r="EY64" s="705"/>
      <c r="EZ64" s="705"/>
      <c r="FA64" s="705"/>
      <c r="FB64" s="705"/>
      <c r="FC64" s="705"/>
      <c r="FD64" s="705"/>
      <c r="FE64" s="705"/>
      <c r="FF64" s="705"/>
      <c r="FG64" s="705"/>
      <c r="FH64" s="705"/>
      <c r="FJ64" s="704"/>
      <c r="FK64" s="746"/>
      <c r="FL64" s="704"/>
      <c r="FM64" s="704"/>
      <c r="FN64" s="704"/>
      <c r="FO64" s="704"/>
      <c r="FP64" s="704"/>
      <c r="FQ64" s="704"/>
      <c r="FR64" s="704"/>
      <c r="FS64" s="704"/>
      <c r="FT64" s="704"/>
      <c r="FU64" s="704"/>
      <c r="FV64" s="704"/>
      <c r="FW64" s="704"/>
      <c r="FX64" s="704"/>
      <c r="FY64" s="704"/>
      <c r="FZ64" s="704"/>
      <c r="GA64" s="704"/>
      <c r="GB64" s="704"/>
      <c r="GC64" s="704"/>
      <c r="GD64" s="704"/>
      <c r="GE64" s="704"/>
      <c r="GF64" s="704"/>
      <c r="GG64" s="704"/>
      <c r="GH64" s="704"/>
      <c r="GI64" s="704"/>
      <c r="GJ64" s="704"/>
      <c r="GK64" s="704"/>
      <c r="GL64" s="704"/>
      <c r="GM64" s="704"/>
      <c r="GN64" s="704"/>
      <c r="GO64" s="704"/>
      <c r="GP64" s="704"/>
      <c r="GQ64" s="704"/>
      <c r="GR64" s="704"/>
      <c r="GS64" s="704"/>
      <c r="GT64" s="704"/>
      <c r="GU64" s="704"/>
      <c r="GV64" s="704"/>
      <c r="GW64" s="704"/>
      <c r="GX64" s="704"/>
      <c r="GY64" s="704"/>
      <c r="GZ64" s="704"/>
      <c r="HA64" s="704"/>
      <c r="HB64" s="704"/>
      <c r="HC64" s="704"/>
      <c r="HD64" s="704"/>
      <c r="HE64" s="704"/>
      <c r="HF64" s="704"/>
      <c r="HG64" s="704"/>
      <c r="HH64" s="704"/>
      <c r="HI64" s="704"/>
      <c r="HJ64" s="704"/>
      <c r="HK64" s="704"/>
      <c r="HL64" s="704"/>
      <c r="HM64" s="704"/>
      <c r="HN64" s="704"/>
      <c r="HO64" s="704"/>
      <c r="HP64" s="704"/>
      <c r="HQ64" s="704"/>
      <c r="HR64" s="704"/>
      <c r="HS64" s="704"/>
      <c r="HT64" s="704"/>
      <c r="HU64" s="704"/>
      <c r="HV64" s="878"/>
      <c r="HW64" s="878"/>
      <c r="HX64" s="878"/>
      <c r="HY64" s="878"/>
      <c r="HZ64" s="878"/>
      <c r="IA64" s="878"/>
      <c r="IB64" s="878"/>
      <c r="IC64" s="878"/>
    </row>
    <row r="65" spans="1:243" s="706" customFormat="1" ht="24.95" customHeight="1" x14ac:dyDescent="0.25">
      <c r="A65" s="691">
        <v>55</v>
      </c>
      <c r="B65" s="693" t="s">
        <v>1154</v>
      </c>
      <c r="C65" s="696">
        <v>212</v>
      </c>
      <c r="D65" s="697">
        <v>544</v>
      </c>
      <c r="E65" s="707">
        <v>2</v>
      </c>
      <c r="F65" s="699" t="s">
        <v>1125</v>
      </c>
      <c r="G65" s="715" t="s">
        <v>1126</v>
      </c>
      <c r="H65" s="751" t="s">
        <v>1112</v>
      </c>
      <c r="I65" s="752" t="s">
        <v>1113</v>
      </c>
      <c r="J65" s="753" t="s">
        <v>1139</v>
      </c>
      <c r="K65" s="753" t="s">
        <v>1115</v>
      </c>
      <c r="L65" s="753" t="s">
        <v>1124</v>
      </c>
      <c r="M65" s="753" t="s">
        <v>1140</v>
      </c>
      <c r="N65" s="753" t="s">
        <v>1155</v>
      </c>
      <c r="O65" s="753" t="s">
        <v>1155</v>
      </c>
      <c r="P65" s="773" t="s">
        <v>1183</v>
      </c>
      <c r="Q65" s="948" t="s">
        <v>1120</v>
      </c>
      <c r="R65" s="948" t="s">
        <v>1120</v>
      </c>
      <c r="S65" s="755">
        <v>1</v>
      </c>
      <c r="T65" s="769">
        <v>1.3</v>
      </c>
      <c r="U65" s="757">
        <v>41456</v>
      </c>
      <c r="V65" s="758">
        <v>41791</v>
      </c>
      <c r="W65" s="874">
        <v>7</v>
      </c>
      <c r="X65" s="875">
        <v>59200</v>
      </c>
      <c r="Y65" s="875"/>
      <c r="Z65" s="875">
        <f t="shared" si="8"/>
        <v>59200</v>
      </c>
      <c r="AA65" s="702"/>
      <c r="AB65" s="702"/>
      <c r="AC65" s="702"/>
      <c r="AD65" s="702">
        <v>59200</v>
      </c>
      <c r="AE65" s="702"/>
      <c r="AF65" s="702"/>
      <c r="AG65" s="702"/>
      <c r="AH65" s="702"/>
      <c r="AI65" s="691"/>
      <c r="AJ65" s="691"/>
      <c r="AK65" s="691"/>
      <c r="AL65" s="691"/>
      <c r="AM65" s="868">
        <f t="shared" si="9"/>
        <v>59200</v>
      </c>
      <c r="AN65" s="868">
        <f t="shared" si="10"/>
        <v>0</v>
      </c>
      <c r="AO65" s="760"/>
      <c r="AP65" s="868"/>
      <c r="AQ65" s="704"/>
      <c r="AR65" s="704"/>
      <c r="AS65" s="704"/>
      <c r="AT65" s="704"/>
      <c r="AU65" s="704"/>
      <c r="AV65" s="704"/>
      <c r="AW65" s="704"/>
      <c r="AX65" s="704"/>
      <c r="AY65" s="704"/>
      <c r="AZ65" s="704"/>
      <c r="BA65" s="704"/>
      <c r="BB65" s="704"/>
      <c r="BC65" s="704"/>
      <c r="BD65" s="704"/>
      <c r="BE65" s="704"/>
      <c r="BF65" s="704"/>
      <c r="BG65" s="704"/>
      <c r="BH65" s="704"/>
      <c r="BI65" s="704"/>
      <c r="BJ65" s="704"/>
      <c r="BK65" s="704"/>
      <c r="BL65" s="704"/>
      <c r="BM65" s="704"/>
      <c r="BN65" s="704"/>
      <c r="BO65" s="704"/>
      <c r="BP65" s="704"/>
      <c r="BQ65" s="704"/>
      <c r="BR65" s="704"/>
      <c r="BS65" s="704"/>
      <c r="BT65" s="704"/>
      <c r="BU65" s="704"/>
      <c r="BV65" s="704"/>
      <c r="BW65" s="704"/>
      <c r="BX65" s="704"/>
      <c r="BY65" s="704"/>
      <c r="BZ65" s="704"/>
      <c r="CA65" s="704"/>
      <c r="CB65" s="704"/>
      <c r="CC65" s="704"/>
      <c r="CD65" s="704"/>
      <c r="CE65" s="704"/>
      <c r="CF65" s="704"/>
      <c r="CG65" s="704"/>
      <c r="CH65" s="704"/>
      <c r="CI65" s="704"/>
      <c r="CJ65" s="704"/>
      <c r="CK65" s="704"/>
      <c r="CL65" s="704"/>
      <c r="CM65" s="704"/>
      <c r="CN65" s="704"/>
      <c r="CO65" s="704"/>
      <c r="CP65" s="704"/>
      <c r="CQ65" s="704"/>
      <c r="CR65" s="704"/>
      <c r="CS65" s="704"/>
      <c r="CT65" s="704"/>
      <c r="CU65" s="704"/>
      <c r="CV65" s="704"/>
      <c r="CW65" s="704"/>
      <c r="CX65" s="704"/>
      <c r="CY65" s="704"/>
      <c r="CZ65" s="704"/>
      <c r="DA65" s="704"/>
      <c r="DB65" s="704"/>
      <c r="DC65" s="704"/>
      <c r="DD65" s="704"/>
      <c r="DE65" s="704"/>
      <c r="DF65" s="704"/>
      <c r="DG65" s="704"/>
      <c r="DH65" s="704"/>
      <c r="DI65" s="704"/>
      <c r="DJ65" s="704"/>
      <c r="DK65" s="704"/>
      <c r="DL65" s="704"/>
      <c r="DM65" s="704"/>
      <c r="DN65" s="704"/>
      <c r="DO65" s="704"/>
      <c r="DP65" s="704"/>
      <c r="DQ65" s="704"/>
      <c r="DR65" s="704"/>
      <c r="DS65" s="704"/>
      <c r="DT65" s="704"/>
      <c r="DU65" s="704"/>
      <c r="DV65" s="704"/>
      <c r="DW65" s="704"/>
      <c r="DX65" s="704"/>
      <c r="DY65" s="704"/>
      <c r="DZ65" s="704"/>
      <c r="EA65" s="704"/>
      <c r="EB65" s="704"/>
      <c r="EC65" s="705"/>
      <c r="ED65" s="704"/>
      <c r="EE65" s="704"/>
      <c r="EF65" s="705"/>
      <c r="EG65" s="705"/>
      <c r="EH65" s="705"/>
      <c r="EI65" s="705"/>
      <c r="EJ65" s="705"/>
      <c r="EK65" s="705"/>
      <c r="EL65" s="705"/>
      <c r="EM65" s="705"/>
      <c r="EN65" s="705"/>
      <c r="EO65" s="705"/>
      <c r="EP65" s="705"/>
      <c r="EQ65" s="705"/>
      <c r="ER65" s="705"/>
      <c r="ES65" s="705"/>
      <c r="ET65" s="705"/>
      <c r="EU65" s="705"/>
      <c r="EV65" s="705"/>
      <c r="EW65" s="705"/>
      <c r="EX65" s="705"/>
      <c r="EY65" s="705"/>
      <c r="EZ65" s="705"/>
      <c r="FA65" s="705"/>
      <c r="FB65" s="705"/>
      <c r="FC65" s="705"/>
      <c r="FD65" s="705"/>
      <c r="FE65" s="705"/>
      <c r="FF65" s="705"/>
      <c r="FG65" s="705"/>
      <c r="FH65" s="705"/>
      <c r="FJ65" s="704"/>
      <c r="FK65" s="746"/>
      <c r="FL65" s="704"/>
      <c r="FM65" s="704"/>
      <c r="FN65" s="704"/>
      <c r="FO65" s="704"/>
      <c r="FP65" s="704"/>
      <c r="FQ65" s="704"/>
      <c r="FR65" s="704"/>
      <c r="FS65" s="704"/>
      <c r="FT65" s="704"/>
      <c r="FU65" s="704"/>
      <c r="FV65" s="704"/>
      <c r="FW65" s="704"/>
      <c r="FX65" s="704"/>
      <c r="FY65" s="704"/>
      <c r="FZ65" s="704"/>
      <c r="GA65" s="704"/>
      <c r="GB65" s="704"/>
      <c r="GC65" s="704"/>
      <c r="GD65" s="704"/>
      <c r="GE65" s="704"/>
      <c r="GF65" s="704"/>
      <c r="GG65" s="704"/>
      <c r="GH65" s="704"/>
      <c r="GI65" s="704"/>
      <c r="GJ65" s="704"/>
      <c r="GK65" s="704"/>
      <c r="GL65" s="704"/>
      <c r="GM65" s="704"/>
      <c r="GN65" s="704"/>
      <c r="GO65" s="704"/>
      <c r="GP65" s="704"/>
      <c r="GQ65" s="704"/>
      <c r="GR65" s="704"/>
      <c r="GS65" s="704"/>
      <c r="GT65" s="704"/>
      <c r="GU65" s="704"/>
      <c r="GV65" s="704"/>
      <c r="GW65" s="704"/>
      <c r="GX65" s="704"/>
      <c r="GY65" s="704"/>
      <c r="GZ65" s="704"/>
      <c r="HA65" s="704"/>
      <c r="HB65" s="704"/>
      <c r="HC65" s="704"/>
      <c r="HD65" s="704"/>
      <c r="HE65" s="704"/>
      <c r="HF65" s="704"/>
      <c r="HG65" s="704"/>
      <c r="HH65" s="704"/>
      <c r="HI65" s="704"/>
      <c r="HJ65" s="704"/>
      <c r="HK65" s="704"/>
      <c r="HL65" s="704"/>
      <c r="HM65" s="704"/>
      <c r="HN65" s="704"/>
      <c r="HO65" s="704"/>
      <c r="HP65" s="704"/>
      <c r="HQ65" s="704"/>
      <c r="HR65" s="704"/>
      <c r="HS65" s="704"/>
      <c r="HT65" s="704"/>
      <c r="HU65" s="704"/>
      <c r="HV65" s="878"/>
      <c r="HW65" s="878"/>
      <c r="HX65" s="878"/>
      <c r="HY65" s="878"/>
      <c r="HZ65" s="878"/>
      <c r="IA65" s="878"/>
      <c r="IB65" s="878"/>
      <c r="IC65" s="878"/>
    </row>
    <row r="66" spans="1:243" s="706" customFormat="1" ht="24.95" customHeight="1" x14ac:dyDescent="0.25">
      <c r="A66" s="691">
        <v>77</v>
      </c>
      <c r="B66" s="693" t="s">
        <v>1154</v>
      </c>
      <c r="C66" s="696">
        <v>219</v>
      </c>
      <c r="D66" s="697">
        <v>532</v>
      </c>
      <c r="E66" s="707">
        <v>79</v>
      </c>
      <c r="F66" s="720" t="s">
        <v>1121</v>
      </c>
      <c r="G66" s="720" t="s">
        <v>1492</v>
      </c>
      <c r="H66" s="767" t="s">
        <v>1112</v>
      </c>
      <c r="I66" s="752" t="s">
        <v>1113</v>
      </c>
      <c r="J66" s="753" t="s">
        <v>1139</v>
      </c>
      <c r="K66" s="753" t="s">
        <v>1151</v>
      </c>
      <c r="L66" s="753" t="s">
        <v>1116</v>
      </c>
      <c r="M66" s="753" t="s">
        <v>1140</v>
      </c>
      <c r="N66" s="753" t="s">
        <v>1155</v>
      </c>
      <c r="O66" s="753" t="s">
        <v>1128</v>
      </c>
      <c r="P66" s="753" t="s">
        <v>1134</v>
      </c>
      <c r="Q66" s="948">
        <v>9</v>
      </c>
      <c r="R66" s="948" t="s">
        <v>1120</v>
      </c>
      <c r="S66" s="755">
        <v>4</v>
      </c>
      <c r="T66" s="763">
        <v>4.5</v>
      </c>
      <c r="U66" s="757">
        <v>41365</v>
      </c>
      <c r="V66" s="758">
        <v>41426</v>
      </c>
      <c r="W66" s="701">
        <v>25</v>
      </c>
      <c r="X66" s="875"/>
      <c r="Y66" s="876">
        <v>280000</v>
      </c>
      <c r="Z66" s="875">
        <f t="shared" si="8"/>
        <v>280000</v>
      </c>
      <c r="AA66" s="691"/>
      <c r="AB66" s="691"/>
      <c r="AC66" s="691"/>
      <c r="AD66" s="702">
        <v>150000</v>
      </c>
      <c r="AE66" s="702">
        <v>130000</v>
      </c>
      <c r="AF66" s="691"/>
      <c r="AG66" s="691"/>
      <c r="AH66" s="691"/>
      <c r="AI66" s="691"/>
      <c r="AJ66" s="691"/>
      <c r="AK66" s="691"/>
      <c r="AL66" s="691"/>
      <c r="AM66" s="868">
        <f t="shared" si="9"/>
        <v>280000</v>
      </c>
      <c r="AN66" s="868">
        <f t="shared" si="10"/>
        <v>0</v>
      </c>
      <c r="AO66" s="691"/>
      <c r="AP66" s="868"/>
      <c r="AQ66" s="704"/>
      <c r="AR66" s="704"/>
      <c r="AS66" s="704"/>
      <c r="AT66" s="704"/>
      <c r="AU66" s="704"/>
      <c r="AV66" s="704"/>
      <c r="AW66" s="704"/>
      <c r="AX66" s="704"/>
      <c r="AY66" s="704"/>
      <c r="AZ66" s="704"/>
      <c r="BA66" s="704"/>
      <c r="BB66" s="704"/>
      <c r="BC66" s="704"/>
      <c r="BD66" s="704"/>
      <c r="BE66" s="704"/>
      <c r="BF66" s="704"/>
      <c r="BG66" s="704"/>
      <c r="BH66" s="704"/>
      <c r="BI66" s="704"/>
      <c r="BJ66" s="704"/>
      <c r="BK66" s="704"/>
      <c r="BL66" s="704"/>
      <c r="BM66" s="704"/>
      <c r="BN66" s="704"/>
      <c r="BO66" s="704"/>
      <c r="BP66" s="704"/>
      <c r="BQ66" s="704"/>
      <c r="BR66" s="704"/>
      <c r="BS66" s="704"/>
      <c r="BT66" s="704"/>
      <c r="BU66" s="704"/>
      <c r="BV66" s="704"/>
      <c r="BW66" s="704"/>
      <c r="BX66" s="704"/>
      <c r="BY66" s="704"/>
      <c r="BZ66" s="704"/>
      <c r="CA66" s="704"/>
      <c r="CB66" s="704"/>
      <c r="CC66" s="704"/>
      <c r="CD66" s="704"/>
      <c r="CE66" s="704"/>
      <c r="CF66" s="704"/>
      <c r="CG66" s="704"/>
      <c r="CH66" s="704"/>
      <c r="CI66" s="704"/>
      <c r="CJ66" s="704"/>
      <c r="CK66" s="704"/>
      <c r="CL66" s="704"/>
      <c r="CM66" s="704"/>
      <c r="CN66" s="704"/>
      <c r="CO66" s="704"/>
      <c r="CP66" s="704"/>
      <c r="CQ66" s="704"/>
      <c r="CR66" s="704"/>
      <c r="CS66" s="704"/>
      <c r="CT66" s="704"/>
      <c r="CU66" s="704"/>
      <c r="CV66" s="704"/>
      <c r="CW66" s="704"/>
      <c r="CX66" s="704"/>
      <c r="CY66" s="704"/>
      <c r="CZ66" s="704"/>
      <c r="DA66" s="704"/>
      <c r="DB66" s="704"/>
      <c r="DC66" s="704"/>
      <c r="DD66" s="704"/>
      <c r="DE66" s="704"/>
      <c r="DF66" s="704"/>
      <c r="DG66" s="704"/>
      <c r="DH66" s="704"/>
      <c r="DI66" s="704"/>
      <c r="DJ66" s="704"/>
      <c r="DK66" s="704"/>
      <c r="DL66" s="704"/>
      <c r="DM66" s="704"/>
      <c r="DN66" s="704"/>
      <c r="DO66" s="704"/>
      <c r="DP66" s="704"/>
      <c r="EC66" s="705"/>
      <c r="EF66" s="705"/>
      <c r="EG66" s="705"/>
      <c r="EH66" s="705"/>
      <c r="EI66" s="705"/>
      <c r="EJ66" s="705"/>
      <c r="EK66" s="705"/>
      <c r="EL66" s="705"/>
      <c r="EM66" s="705"/>
      <c r="EN66" s="705"/>
      <c r="EO66" s="705"/>
      <c r="EP66" s="705"/>
      <c r="EQ66" s="705"/>
      <c r="ER66" s="705"/>
      <c r="ES66" s="705"/>
      <c r="ET66" s="705"/>
      <c r="EU66" s="705"/>
      <c r="EV66" s="705"/>
      <c r="EW66" s="705"/>
      <c r="EX66" s="705"/>
      <c r="EY66" s="705"/>
      <c r="EZ66" s="705"/>
      <c r="FA66" s="705"/>
      <c r="FB66" s="705"/>
      <c r="FC66" s="705"/>
      <c r="FD66" s="705"/>
      <c r="FE66" s="705"/>
      <c r="FF66" s="705"/>
      <c r="FG66" s="705"/>
      <c r="FH66" s="705"/>
      <c r="FI66" s="704"/>
      <c r="FJ66" s="704"/>
      <c r="FK66" s="878"/>
      <c r="FL66" s="878"/>
      <c r="FM66" s="878"/>
      <c r="FN66" s="878"/>
      <c r="FO66" s="878"/>
      <c r="FP66" s="878"/>
      <c r="FQ66" s="878"/>
      <c r="FR66" s="878"/>
      <c r="FS66" s="878"/>
      <c r="FT66" s="878"/>
      <c r="FU66" s="878"/>
      <c r="FV66" s="878"/>
      <c r="FW66" s="878"/>
      <c r="FX66" s="878"/>
      <c r="FY66" s="878"/>
      <c r="FZ66" s="878"/>
      <c r="GA66" s="878"/>
      <c r="GB66" s="878"/>
      <c r="GC66" s="878"/>
      <c r="GD66" s="878"/>
      <c r="GE66" s="878"/>
      <c r="GF66" s="878"/>
      <c r="GG66" s="878"/>
      <c r="GH66" s="878"/>
      <c r="GI66" s="878"/>
      <c r="GJ66" s="878"/>
      <c r="GK66" s="878"/>
      <c r="GL66" s="878"/>
      <c r="GM66" s="878"/>
      <c r="GN66" s="878"/>
      <c r="GO66" s="878"/>
      <c r="GP66" s="878"/>
      <c r="GQ66" s="878"/>
      <c r="GR66" s="878"/>
      <c r="GS66" s="878"/>
      <c r="GT66" s="878"/>
      <c r="GU66" s="878"/>
      <c r="GV66" s="878"/>
      <c r="GW66" s="878"/>
      <c r="GX66" s="878"/>
      <c r="GY66" s="878"/>
      <c r="GZ66" s="878"/>
      <c r="HA66" s="878"/>
      <c r="HB66" s="878"/>
      <c r="HC66" s="878"/>
      <c r="HD66" s="878"/>
      <c r="HE66" s="878"/>
      <c r="HF66" s="878"/>
      <c r="HG66" s="878"/>
      <c r="HH66" s="878"/>
      <c r="HI66" s="878"/>
      <c r="HJ66" s="878"/>
      <c r="HK66" s="878"/>
      <c r="HL66" s="878"/>
      <c r="HM66" s="878"/>
      <c r="HN66" s="878"/>
      <c r="HO66" s="878"/>
      <c r="HP66" s="878"/>
      <c r="HQ66" s="878"/>
      <c r="HR66" s="878"/>
      <c r="HS66" s="704"/>
      <c r="HT66" s="704"/>
      <c r="HU66" s="704"/>
      <c r="HV66" s="878"/>
      <c r="HW66" s="878"/>
      <c r="HX66" s="878"/>
      <c r="HY66" s="878"/>
      <c r="HZ66" s="878"/>
      <c r="IA66" s="878"/>
      <c r="IB66" s="878"/>
      <c r="IC66" s="878"/>
      <c r="ID66" s="878"/>
    </row>
    <row r="67" spans="1:243" s="706" customFormat="1" ht="24.95" customHeight="1" x14ac:dyDescent="0.25">
      <c r="A67" s="691">
        <v>86</v>
      </c>
      <c r="B67" s="693" t="s">
        <v>1154</v>
      </c>
      <c r="C67" s="696">
        <v>219</v>
      </c>
      <c r="D67" s="697">
        <v>532</v>
      </c>
      <c r="E67" s="707">
        <v>96</v>
      </c>
      <c r="F67" s="699" t="s">
        <v>1121</v>
      </c>
      <c r="G67" s="699" t="s">
        <v>1187</v>
      </c>
      <c r="H67" s="751" t="s">
        <v>1112</v>
      </c>
      <c r="I67" s="752" t="s">
        <v>1113</v>
      </c>
      <c r="J67" s="753" t="s">
        <v>1139</v>
      </c>
      <c r="K67" s="761" t="s">
        <v>1115</v>
      </c>
      <c r="L67" s="761" t="s">
        <v>1124</v>
      </c>
      <c r="M67" s="753" t="s">
        <v>1140</v>
      </c>
      <c r="N67" s="753" t="s">
        <v>1155</v>
      </c>
      <c r="O67" s="753" t="s">
        <v>1128</v>
      </c>
      <c r="P67" s="753" t="s">
        <v>1129</v>
      </c>
      <c r="Q67" s="948">
        <v>1</v>
      </c>
      <c r="R67" s="866" t="s">
        <v>1120</v>
      </c>
      <c r="S67" s="755">
        <v>4</v>
      </c>
      <c r="T67" s="763">
        <v>4.5</v>
      </c>
      <c r="U67" s="771">
        <v>41456</v>
      </c>
      <c r="V67" s="758">
        <v>41730</v>
      </c>
      <c r="W67" s="701">
        <v>5</v>
      </c>
      <c r="X67" s="875">
        <v>196000</v>
      </c>
      <c r="Y67" s="877"/>
      <c r="Z67" s="875">
        <f t="shared" si="8"/>
        <v>196000</v>
      </c>
      <c r="AA67" s="702"/>
      <c r="AB67" s="702"/>
      <c r="AC67" s="702"/>
      <c r="AD67" s="702"/>
      <c r="AE67" s="702"/>
      <c r="AF67" s="702"/>
      <c r="AG67" s="702">
        <v>196000</v>
      </c>
      <c r="AH67" s="702"/>
      <c r="AI67" s="691"/>
      <c r="AJ67" s="691"/>
      <c r="AK67" s="691"/>
      <c r="AL67" s="691"/>
      <c r="AM67" s="868">
        <f t="shared" si="9"/>
        <v>196000</v>
      </c>
      <c r="AN67" s="868">
        <f t="shared" si="10"/>
        <v>0</v>
      </c>
      <c r="AO67" s="760">
        <v>377800</v>
      </c>
      <c r="AP67" s="868">
        <v>220900</v>
      </c>
      <c r="AQ67" s="704"/>
      <c r="AR67" s="704"/>
      <c r="AS67" s="704"/>
      <c r="AT67" s="704"/>
      <c r="AU67" s="704"/>
      <c r="AV67" s="704"/>
      <c r="AW67" s="704"/>
      <c r="AX67" s="704"/>
      <c r="AY67" s="704"/>
      <c r="AZ67" s="704"/>
      <c r="BA67" s="704"/>
      <c r="BB67" s="704"/>
      <c r="BC67" s="704"/>
      <c r="BD67" s="704"/>
      <c r="BE67" s="704"/>
      <c r="BF67" s="704"/>
      <c r="BG67" s="704"/>
      <c r="BH67" s="704"/>
      <c r="BI67" s="704"/>
      <c r="BJ67" s="704"/>
      <c r="BK67" s="704"/>
      <c r="BL67" s="704"/>
      <c r="BM67" s="704"/>
      <c r="BN67" s="704"/>
      <c r="BO67" s="704"/>
      <c r="BP67" s="704"/>
      <c r="BQ67" s="704"/>
      <c r="BR67" s="704"/>
      <c r="BS67" s="704"/>
      <c r="BT67" s="704"/>
      <c r="BU67" s="704"/>
      <c r="BV67" s="704"/>
      <c r="BW67" s="704"/>
      <c r="BX67" s="704"/>
      <c r="BY67" s="704"/>
      <c r="BZ67" s="704"/>
      <c r="CA67" s="704"/>
      <c r="CB67" s="704"/>
      <c r="CC67" s="704"/>
      <c r="CD67" s="704"/>
      <c r="CE67" s="704"/>
      <c r="CF67" s="704"/>
      <c r="CG67" s="704"/>
      <c r="CH67" s="704"/>
      <c r="CI67" s="704"/>
      <c r="CJ67" s="704"/>
      <c r="CK67" s="704"/>
      <c r="CL67" s="704"/>
      <c r="CM67" s="704"/>
      <c r="CN67" s="704"/>
      <c r="CO67" s="704"/>
      <c r="CP67" s="704"/>
      <c r="CQ67" s="704"/>
      <c r="CR67" s="704"/>
      <c r="CS67" s="704"/>
      <c r="CT67" s="704"/>
      <c r="CU67" s="704"/>
      <c r="CV67" s="704"/>
      <c r="CW67" s="704"/>
      <c r="CX67" s="704"/>
      <c r="CY67" s="704"/>
      <c r="CZ67" s="704"/>
      <c r="DA67" s="704"/>
      <c r="DB67" s="704"/>
      <c r="DC67" s="704"/>
      <c r="DD67" s="704"/>
      <c r="DE67" s="704"/>
      <c r="DF67" s="704"/>
      <c r="DG67" s="704"/>
      <c r="DH67" s="704"/>
      <c r="DI67" s="704"/>
      <c r="DJ67" s="704"/>
      <c r="DK67" s="704"/>
      <c r="DL67" s="704"/>
      <c r="DM67" s="704"/>
      <c r="DN67" s="704"/>
      <c r="DO67" s="704"/>
      <c r="DP67" s="704"/>
      <c r="EC67" s="705"/>
      <c r="EF67" s="705"/>
      <c r="EG67" s="705"/>
      <c r="EH67" s="705"/>
      <c r="EI67" s="705"/>
      <c r="EJ67" s="705"/>
      <c r="EK67" s="705"/>
      <c r="EL67" s="705"/>
      <c r="EM67" s="705"/>
      <c r="EN67" s="705"/>
      <c r="EO67" s="705"/>
      <c r="EP67" s="705"/>
      <c r="EQ67" s="705"/>
      <c r="ER67" s="705"/>
      <c r="ES67" s="705"/>
      <c r="ET67" s="705"/>
      <c r="EU67" s="705"/>
      <c r="EV67" s="705"/>
      <c r="EW67" s="705"/>
      <c r="EX67" s="705"/>
      <c r="EY67" s="705"/>
      <c r="EZ67" s="705"/>
      <c r="FA67" s="705"/>
      <c r="FB67" s="705"/>
      <c r="FC67" s="705"/>
      <c r="FD67" s="705"/>
      <c r="FE67" s="705"/>
      <c r="FF67" s="705"/>
      <c r="FG67" s="705"/>
      <c r="FH67" s="705"/>
      <c r="FI67" s="704"/>
      <c r="FJ67" s="704"/>
      <c r="FK67" s="746"/>
      <c r="FL67" s="704"/>
      <c r="FM67" s="704"/>
      <c r="FN67" s="704"/>
      <c r="FO67" s="704"/>
      <c r="FP67" s="704"/>
      <c r="FQ67" s="704"/>
      <c r="FR67" s="704"/>
      <c r="FS67" s="704"/>
      <c r="FT67" s="704"/>
      <c r="FU67" s="704"/>
      <c r="FV67" s="704"/>
      <c r="FW67" s="704"/>
      <c r="FX67" s="704"/>
      <c r="FY67" s="704"/>
      <c r="FZ67" s="704"/>
      <c r="GA67" s="704"/>
      <c r="GB67" s="704"/>
      <c r="GC67" s="704"/>
      <c r="GD67" s="704"/>
      <c r="GE67" s="704"/>
      <c r="GF67" s="704"/>
      <c r="GG67" s="704"/>
      <c r="GH67" s="704"/>
      <c r="GI67" s="704"/>
      <c r="GJ67" s="704"/>
      <c r="GK67" s="704"/>
      <c r="GL67" s="704"/>
      <c r="GM67" s="704"/>
      <c r="GN67" s="704"/>
      <c r="GO67" s="704"/>
      <c r="GP67" s="704"/>
      <c r="GQ67" s="704"/>
      <c r="GR67" s="704"/>
      <c r="GS67" s="704"/>
      <c r="GT67" s="704"/>
      <c r="GU67" s="704"/>
      <c r="GV67" s="704"/>
      <c r="GW67" s="704"/>
      <c r="GX67" s="704"/>
      <c r="GY67" s="704"/>
      <c r="GZ67" s="704"/>
      <c r="HA67" s="704"/>
      <c r="HB67" s="704"/>
      <c r="HC67" s="704"/>
      <c r="HD67" s="704"/>
      <c r="HE67" s="704"/>
      <c r="HF67" s="704"/>
      <c r="HG67" s="704"/>
      <c r="HH67" s="704"/>
      <c r="HI67" s="704"/>
      <c r="HJ67" s="704"/>
      <c r="HK67" s="704"/>
      <c r="HL67" s="704"/>
      <c r="HM67" s="704"/>
      <c r="HN67" s="704"/>
      <c r="HO67" s="704"/>
      <c r="HP67" s="704"/>
      <c r="HQ67" s="704"/>
      <c r="HR67" s="704"/>
      <c r="HS67" s="704"/>
      <c r="HT67" s="704"/>
      <c r="HU67" s="704"/>
      <c r="HV67" s="878"/>
      <c r="HW67" s="878"/>
      <c r="HX67" s="878"/>
      <c r="HY67" s="878"/>
      <c r="HZ67" s="878"/>
      <c r="IA67" s="878"/>
      <c r="IB67" s="878"/>
      <c r="IC67" s="878"/>
    </row>
    <row r="68" spans="1:243" s="706" customFormat="1" ht="24.95" customHeight="1" x14ac:dyDescent="0.25">
      <c r="A68" s="691">
        <v>90</v>
      </c>
      <c r="B68" s="693" t="s">
        <v>1154</v>
      </c>
      <c r="C68" s="696">
        <v>219</v>
      </c>
      <c r="D68" s="697">
        <v>632</v>
      </c>
      <c r="E68" s="707">
        <v>47</v>
      </c>
      <c r="F68" s="699" t="s">
        <v>1121</v>
      </c>
      <c r="G68" s="699" t="s">
        <v>1493</v>
      </c>
      <c r="H68" s="767" t="s">
        <v>1127</v>
      </c>
      <c r="I68" s="752" t="s">
        <v>1113</v>
      </c>
      <c r="J68" s="753" t="s">
        <v>1139</v>
      </c>
      <c r="K68" s="753" t="s">
        <v>1115</v>
      </c>
      <c r="L68" s="753" t="s">
        <v>1116</v>
      </c>
      <c r="M68" s="753" t="s">
        <v>1140</v>
      </c>
      <c r="N68" s="753" t="s">
        <v>1155</v>
      </c>
      <c r="O68" s="753" t="s">
        <v>1128</v>
      </c>
      <c r="P68" s="753" t="s">
        <v>1129</v>
      </c>
      <c r="Q68" s="866" t="s">
        <v>1120</v>
      </c>
      <c r="R68" s="866" t="s">
        <v>1120</v>
      </c>
      <c r="S68" s="755">
        <v>2</v>
      </c>
      <c r="T68" s="916">
        <v>2.12</v>
      </c>
      <c r="U68" s="757">
        <v>41334</v>
      </c>
      <c r="V68" s="771">
        <v>41426</v>
      </c>
      <c r="W68" s="701">
        <v>25</v>
      </c>
      <c r="X68" s="875"/>
      <c r="Y68" s="876">
        <v>80000</v>
      </c>
      <c r="Z68" s="875">
        <f t="shared" si="8"/>
        <v>80000</v>
      </c>
      <c r="AA68" s="691"/>
      <c r="AB68" s="691"/>
      <c r="AC68" s="691">
        <v>40000</v>
      </c>
      <c r="AD68" s="691">
        <v>40000</v>
      </c>
      <c r="AE68" s="691"/>
      <c r="AF68" s="691"/>
      <c r="AG68" s="691"/>
      <c r="AH68" s="691"/>
      <c r="AI68" s="691"/>
      <c r="AJ68" s="691"/>
      <c r="AK68" s="691"/>
      <c r="AL68" s="691"/>
      <c r="AM68" s="868">
        <f t="shared" si="9"/>
        <v>80000</v>
      </c>
      <c r="AN68" s="868">
        <f t="shared" si="10"/>
        <v>0</v>
      </c>
      <c r="AO68" s="691"/>
      <c r="AP68" s="868"/>
      <c r="AQ68" s="704"/>
      <c r="AR68" s="704"/>
      <c r="AS68" s="704"/>
      <c r="AT68" s="704"/>
      <c r="AU68" s="704"/>
      <c r="AV68" s="704"/>
      <c r="AW68" s="704"/>
      <c r="AX68" s="704"/>
      <c r="AY68" s="704"/>
      <c r="AZ68" s="704"/>
      <c r="BA68" s="704"/>
      <c r="BB68" s="704"/>
      <c r="BC68" s="704"/>
      <c r="BD68" s="704"/>
      <c r="BE68" s="704"/>
      <c r="BF68" s="704"/>
      <c r="BG68" s="704"/>
      <c r="BH68" s="704"/>
      <c r="BI68" s="704"/>
      <c r="BJ68" s="704"/>
      <c r="BK68" s="704"/>
      <c r="BL68" s="704"/>
      <c r="BM68" s="704"/>
      <c r="BN68" s="704"/>
      <c r="BO68" s="704"/>
      <c r="BP68" s="704"/>
      <c r="BQ68" s="704"/>
      <c r="BR68" s="704"/>
      <c r="BS68" s="704"/>
      <c r="BT68" s="704"/>
      <c r="BU68" s="704"/>
      <c r="BV68" s="704"/>
      <c r="BW68" s="704"/>
      <c r="BX68" s="704"/>
      <c r="BY68" s="704"/>
      <c r="BZ68" s="704"/>
      <c r="CA68" s="704"/>
      <c r="CB68" s="704"/>
      <c r="CC68" s="704"/>
      <c r="CD68" s="704"/>
      <c r="CE68" s="704"/>
      <c r="CF68" s="704"/>
      <c r="CG68" s="704"/>
      <c r="CH68" s="704"/>
      <c r="CI68" s="704"/>
      <c r="CJ68" s="704"/>
      <c r="CK68" s="704"/>
      <c r="CL68" s="704"/>
      <c r="CM68" s="704"/>
      <c r="CN68" s="704"/>
      <c r="CO68" s="704"/>
      <c r="CP68" s="704"/>
      <c r="CQ68" s="704"/>
      <c r="CR68" s="704"/>
      <c r="CS68" s="704"/>
      <c r="CT68" s="704"/>
      <c r="CU68" s="704"/>
      <c r="CV68" s="704"/>
      <c r="CW68" s="704"/>
      <c r="CX68" s="704"/>
      <c r="CY68" s="704"/>
      <c r="CZ68" s="704"/>
      <c r="DA68" s="704"/>
      <c r="DB68" s="704"/>
      <c r="DC68" s="704"/>
      <c r="DD68" s="704"/>
      <c r="DE68" s="704"/>
      <c r="DF68" s="704"/>
      <c r="DG68" s="704"/>
      <c r="DH68" s="704"/>
      <c r="DI68" s="704"/>
      <c r="DJ68" s="704"/>
      <c r="DK68" s="704"/>
      <c r="DL68" s="704"/>
      <c r="DM68" s="704"/>
      <c r="DN68" s="704"/>
      <c r="DO68" s="704"/>
      <c r="DP68" s="704"/>
      <c r="DQ68" s="704"/>
      <c r="DR68" s="704"/>
      <c r="DS68" s="704"/>
      <c r="DT68" s="704"/>
      <c r="DU68" s="704"/>
      <c r="DV68" s="704"/>
      <c r="DW68" s="704"/>
      <c r="DX68" s="704"/>
      <c r="DY68" s="704"/>
      <c r="DZ68" s="704"/>
      <c r="EA68" s="704"/>
      <c r="EB68" s="704"/>
      <c r="ED68" s="704"/>
      <c r="EE68" s="704"/>
      <c r="EH68" s="704"/>
      <c r="EI68" s="704"/>
      <c r="EJ68" s="704"/>
      <c r="EK68" s="704"/>
      <c r="EL68" s="704"/>
      <c r="EM68" s="704"/>
      <c r="EN68" s="704"/>
      <c r="EO68" s="704"/>
      <c r="EP68" s="704"/>
      <c r="EQ68" s="704"/>
      <c r="ER68" s="704"/>
      <c r="ES68" s="704"/>
      <c r="ET68" s="704"/>
      <c r="EU68" s="704"/>
      <c r="EV68" s="704"/>
      <c r="EW68" s="704"/>
      <c r="EX68" s="704"/>
      <c r="EY68" s="704"/>
      <c r="EZ68" s="704"/>
      <c r="FA68" s="704"/>
      <c r="FB68" s="704"/>
      <c r="FC68" s="704"/>
      <c r="FD68" s="704"/>
      <c r="FE68" s="704"/>
      <c r="FF68" s="704"/>
      <c r="FG68" s="704"/>
      <c r="FH68" s="704"/>
      <c r="FI68" s="704"/>
      <c r="FK68" s="878"/>
      <c r="FL68" s="878"/>
      <c r="FM68" s="878"/>
      <c r="FN68" s="878"/>
      <c r="FO68" s="878"/>
      <c r="FP68" s="878"/>
      <c r="FQ68" s="878"/>
      <c r="FR68" s="878"/>
      <c r="FS68" s="878"/>
      <c r="FT68" s="878"/>
      <c r="FU68" s="878"/>
      <c r="FV68" s="878"/>
      <c r="FW68" s="878"/>
      <c r="FX68" s="878"/>
      <c r="FY68" s="878"/>
      <c r="FZ68" s="878"/>
      <c r="GA68" s="878"/>
      <c r="GB68" s="878"/>
      <c r="GC68" s="878"/>
      <c r="GD68" s="878"/>
      <c r="GE68" s="878"/>
      <c r="GF68" s="878"/>
      <c r="GG68" s="878"/>
      <c r="GH68" s="878"/>
      <c r="GI68" s="878"/>
      <c r="HS68" s="704"/>
      <c r="HT68" s="704"/>
      <c r="HU68" s="704"/>
      <c r="HV68" s="878"/>
      <c r="HW68" s="878"/>
      <c r="HX68" s="878"/>
      <c r="HY68" s="878"/>
      <c r="HZ68" s="878"/>
      <c r="IA68" s="878"/>
      <c r="IB68" s="878"/>
      <c r="IC68" s="878"/>
      <c r="ID68" s="878"/>
    </row>
    <row r="69" spans="1:243" s="706" customFormat="1" ht="24.95" customHeight="1" x14ac:dyDescent="0.25">
      <c r="A69" s="691">
        <v>151</v>
      </c>
      <c r="B69" s="693" t="s">
        <v>1154</v>
      </c>
      <c r="C69" s="708">
        <v>233</v>
      </c>
      <c r="D69" s="709">
        <v>532</v>
      </c>
      <c r="E69" s="707">
        <v>8</v>
      </c>
      <c r="F69" s="699" t="s">
        <v>1121</v>
      </c>
      <c r="G69" s="715" t="s">
        <v>1494</v>
      </c>
      <c r="H69" s="767" t="s">
        <v>1112</v>
      </c>
      <c r="I69" s="752" t="s">
        <v>1113</v>
      </c>
      <c r="J69" s="753" t="s">
        <v>1139</v>
      </c>
      <c r="K69" s="761" t="s">
        <v>1115</v>
      </c>
      <c r="L69" s="761" t="s">
        <v>1116</v>
      </c>
      <c r="M69" s="753" t="s">
        <v>1140</v>
      </c>
      <c r="N69" s="753" t="s">
        <v>1155</v>
      </c>
      <c r="O69" s="753" t="s">
        <v>1128</v>
      </c>
      <c r="P69" s="753" t="s">
        <v>1129</v>
      </c>
      <c r="Q69" s="1015">
        <v>17</v>
      </c>
      <c r="R69" s="948" t="s">
        <v>1120</v>
      </c>
      <c r="S69" s="755">
        <v>2</v>
      </c>
      <c r="T69" s="763">
        <v>2.4</v>
      </c>
      <c r="U69" s="771">
        <v>41334</v>
      </c>
      <c r="V69" s="771">
        <v>41426</v>
      </c>
      <c r="W69" s="701">
        <v>25</v>
      </c>
      <c r="X69" s="875"/>
      <c r="Y69" s="876">
        <v>8000</v>
      </c>
      <c r="Z69" s="875">
        <f t="shared" si="8"/>
        <v>8000</v>
      </c>
      <c r="AA69" s="691"/>
      <c r="AB69" s="691"/>
      <c r="AC69" s="691"/>
      <c r="AD69" s="691">
        <v>8000</v>
      </c>
      <c r="AE69" s="691"/>
      <c r="AF69" s="691"/>
      <c r="AG69" s="691"/>
      <c r="AH69" s="691"/>
      <c r="AI69" s="691"/>
      <c r="AJ69" s="691"/>
      <c r="AK69" s="691"/>
      <c r="AL69" s="691"/>
      <c r="AM69" s="868">
        <f t="shared" si="9"/>
        <v>8000</v>
      </c>
      <c r="AN69" s="868">
        <f t="shared" si="10"/>
        <v>0</v>
      </c>
      <c r="AO69" s="691"/>
      <c r="AP69" s="868"/>
      <c r="AQ69" s="704"/>
      <c r="AR69" s="704"/>
      <c r="AS69" s="704"/>
      <c r="AT69" s="704"/>
      <c r="AU69" s="704"/>
      <c r="AV69" s="704"/>
      <c r="AW69" s="704"/>
      <c r="AX69" s="704"/>
      <c r="AY69" s="704"/>
      <c r="AZ69" s="704"/>
      <c r="BA69" s="704"/>
      <c r="BB69" s="704"/>
      <c r="BC69" s="704"/>
      <c r="BD69" s="704"/>
      <c r="BE69" s="704"/>
      <c r="BF69" s="704"/>
      <c r="BG69" s="704"/>
      <c r="BH69" s="704"/>
      <c r="BI69" s="704"/>
      <c r="BJ69" s="704"/>
      <c r="BK69" s="704"/>
      <c r="BL69" s="704"/>
      <c r="BM69" s="704"/>
      <c r="BN69" s="704"/>
      <c r="BO69" s="704"/>
      <c r="BP69" s="704"/>
      <c r="BQ69" s="704"/>
      <c r="BR69" s="704"/>
      <c r="BS69" s="704"/>
      <c r="BT69" s="704"/>
      <c r="BU69" s="704"/>
      <c r="BV69" s="704"/>
      <c r="BW69" s="704"/>
      <c r="BX69" s="704"/>
      <c r="BY69" s="704"/>
      <c r="BZ69" s="704"/>
      <c r="CA69" s="704"/>
      <c r="CB69" s="704"/>
      <c r="CC69" s="704"/>
      <c r="CD69" s="704"/>
      <c r="CE69" s="704"/>
      <c r="CF69" s="704"/>
      <c r="CG69" s="704"/>
      <c r="CH69" s="704"/>
      <c r="CI69" s="704"/>
      <c r="CJ69" s="704"/>
      <c r="CK69" s="704"/>
      <c r="CL69" s="704"/>
      <c r="CM69" s="704"/>
      <c r="CN69" s="704"/>
      <c r="CO69" s="704"/>
      <c r="CP69" s="704"/>
      <c r="CQ69" s="704"/>
      <c r="CR69" s="704"/>
      <c r="CS69" s="704"/>
      <c r="CT69" s="704"/>
      <c r="CU69" s="704"/>
      <c r="CV69" s="704"/>
      <c r="CW69" s="704"/>
      <c r="CX69" s="704"/>
      <c r="CY69" s="704"/>
      <c r="CZ69" s="704"/>
      <c r="DA69" s="704"/>
      <c r="DB69" s="704"/>
      <c r="DC69" s="704"/>
      <c r="DD69" s="704"/>
      <c r="DE69" s="704"/>
      <c r="DF69" s="704"/>
      <c r="DG69" s="704"/>
      <c r="DH69" s="704"/>
      <c r="DI69" s="704"/>
      <c r="DJ69" s="704"/>
      <c r="DK69" s="704"/>
      <c r="DL69" s="704"/>
      <c r="DM69" s="704"/>
      <c r="DN69" s="704"/>
      <c r="DO69" s="704"/>
      <c r="DP69" s="704"/>
      <c r="EC69" s="704"/>
      <c r="FI69" s="704"/>
      <c r="FK69" s="878"/>
      <c r="FL69" s="878"/>
      <c r="FM69" s="878"/>
      <c r="FN69" s="878"/>
      <c r="FO69" s="878"/>
      <c r="FP69" s="878"/>
      <c r="FQ69" s="878"/>
      <c r="FR69" s="878"/>
      <c r="FS69" s="878"/>
      <c r="FT69" s="878"/>
      <c r="FU69" s="878"/>
      <c r="FV69" s="878"/>
      <c r="FW69" s="878"/>
      <c r="FX69" s="878"/>
      <c r="FY69" s="878"/>
      <c r="FZ69" s="878"/>
      <c r="GA69" s="878"/>
      <c r="GB69" s="878"/>
      <c r="GC69" s="878"/>
      <c r="GD69" s="878"/>
      <c r="GE69" s="878"/>
      <c r="GF69" s="878"/>
      <c r="GG69" s="878"/>
      <c r="GH69" s="878"/>
      <c r="GI69" s="878"/>
      <c r="GJ69" s="878"/>
      <c r="GK69" s="878"/>
      <c r="GL69" s="878"/>
      <c r="GM69" s="878"/>
      <c r="GN69" s="878"/>
      <c r="GO69" s="878"/>
      <c r="GP69" s="878"/>
      <c r="GQ69" s="878"/>
      <c r="GR69" s="878"/>
      <c r="GS69" s="878"/>
      <c r="GT69" s="878"/>
      <c r="GU69" s="878"/>
      <c r="GV69" s="878"/>
      <c r="GW69" s="878"/>
      <c r="GX69" s="878"/>
      <c r="GY69" s="878"/>
      <c r="GZ69" s="878"/>
      <c r="HA69" s="878"/>
      <c r="HB69" s="878"/>
      <c r="HC69" s="878"/>
      <c r="HD69" s="878"/>
      <c r="HE69" s="878"/>
      <c r="HF69" s="878"/>
      <c r="HG69" s="878"/>
      <c r="HH69" s="878"/>
      <c r="HI69" s="878"/>
      <c r="HJ69" s="878"/>
      <c r="HK69" s="878"/>
      <c r="HL69" s="878"/>
      <c r="HM69" s="878"/>
      <c r="HN69" s="878"/>
      <c r="HO69" s="878"/>
      <c r="HP69" s="878"/>
      <c r="HQ69" s="878"/>
      <c r="HR69" s="878"/>
      <c r="ID69" s="878"/>
    </row>
    <row r="70" spans="1:243" s="706" customFormat="1" ht="24.95" customHeight="1" x14ac:dyDescent="0.25">
      <c r="A70" s="691">
        <v>152</v>
      </c>
      <c r="B70" s="693" t="s">
        <v>1154</v>
      </c>
      <c r="C70" s="708">
        <v>233</v>
      </c>
      <c r="D70" s="709">
        <v>532</v>
      </c>
      <c r="E70" s="707">
        <v>9</v>
      </c>
      <c r="F70" s="699" t="s">
        <v>1121</v>
      </c>
      <c r="G70" s="715" t="s">
        <v>1495</v>
      </c>
      <c r="H70" s="767" t="s">
        <v>1112</v>
      </c>
      <c r="I70" s="752" t="s">
        <v>1113</v>
      </c>
      <c r="J70" s="753" t="s">
        <v>1139</v>
      </c>
      <c r="K70" s="761" t="s">
        <v>1115</v>
      </c>
      <c r="L70" s="761" t="s">
        <v>1116</v>
      </c>
      <c r="M70" s="753" t="s">
        <v>1140</v>
      </c>
      <c r="N70" s="753" t="s">
        <v>1155</v>
      </c>
      <c r="O70" s="753" t="s">
        <v>1128</v>
      </c>
      <c r="P70" s="753" t="s">
        <v>1129</v>
      </c>
      <c r="Q70" s="1015">
        <v>2</v>
      </c>
      <c r="R70" s="948" t="s">
        <v>1120</v>
      </c>
      <c r="S70" s="755">
        <v>2</v>
      </c>
      <c r="T70" s="763">
        <v>2.4</v>
      </c>
      <c r="U70" s="771">
        <v>41334</v>
      </c>
      <c r="V70" s="771">
        <v>41395</v>
      </c>
      <c r="W70" s="701">
        <v>25</v>
      </c>
      <c r="X70" s="875"/>
      <c r="Y70" s="876">
        <v>54000</v>
      </c>
      <c r="Z70" s="875">
        <f t="shared" si="8"/>
        <v>54000</v>
      </c>
      <c r="AA70" s="691"/>
      <c r="AB70" s="691"/>
      <c r="AC70" s="691">
        <v>54000</v>
      </c>
      <c r="AD70" s="691"/>
      <c r="AE70" s="691"/>
      <c r="AF70" s="691"/>
      <c r="AG70" s="691"/>
      <c r="AH70" s="691"/>
      <c r="AI70" s="691"/>
      <c r="AJ70" s="691"/>
      <c r="AK70" s="691"/>
      <c r="AL70" s="691"/>
      <c r="AM70" s="868">
        <f t="shared" si="9"/>
        <v>54000</v>
      </c>
      <c r="AN70" s="868">
        <f t="shared" si="10"/>
        <v>0</v>
      </c>
      <c r="AO70" s="691"/>
      <c r="AP70" s="868"/>
      <c r="AQ70" s="704"/>
      <c r="AR70" s="704"/>
      <c r="AS70" s="704"/>
      <c r="AT70" s="704"/>
      <c r="AU70" s="704"/>
      <c r="AV70" s="704"/>
      <c r="AW70" s="704"/>
      <c r="AX70" s="704"/>
      <c r="AY70" s="704"/>
      <c r="AZ70" s="704"/>
      <c r="BA70" s="704"/>
      <c r="BB70" s="704"/>
      <c r="BC70" s="704"/>
      <c r="BD70" s="704"/>
      <c r="BE70" s="704"/>
      <c r="BF70" s="704"/>
      <c r="BG70" s="704"/>
      <c r="BH70" s="704"/>
      <c r="BI70" s="704"/>
      <c r="BJ70" s="704"/>
      <c r="BK70" s="704"/>
      <c r="BL70" s="704"/>
      <c r="BM70" s="704"/>
      <c r="BN70" s="704"/>
      <c r="BO70" s="704"/>
      <c r="BP70" s="704"/>
      <c r="BQ70" s="704"/>
      <c r="BR70" s="704"/>
      <c r="BS70" s="704"/>
      <c r="BT70" s="704"/>
      <c r="BU70" s="704"/>
      <c r="BV70" s="704"/>
      <c r="BW70" s="704"/>
      <c r="BX70" s="704"/>
      <c r="BY70" s="704"/>
      <c r="BZ70" s="704"/>
      <c r="CA70" s="704"/>
      <c r="CB70" s="704"/>
      <c r="CC70" s="704"/>
      <c r="CD70" s="704"/>
      <c r="CE70" s="704"/>
      <c r="CF70" s="704"/>
      <c r="CG70" s="704"/>
      <c r="CH70" s="704"/>
      <c r="CI70" s="704"/>
      <c r="CJ70" s="704"/>
      <c r="CK70" s="704"/>
      <c r="CL70" s="704"/>
      <c r="CM70" s="704"/>
      <c r="CN70" s="704"/>
      <c r="CO70" s="704"/>
      <c r="CP70" s="704"/>
      <c r="CQ70" s="704"/>
      <c r="CR70" s="704"/>
      <c r="CS70" s="704"/>
      <c r="CT70" s="704"/>
      <c r="CU70" s="704"/>
      <c r="CV70" s="704"/>
      <c r="CW70" s="704"/>
      <c r="CX70" s="704"/>
      <c r="CY70" s="704"/>
      <c r="CZ70" s="704"/>
      <c r="DA70" s="704"/>
      <c r="DB70" s="704"/>
      <c r="DC70" s="704"/>
      <c r="DD70" s="704"/>
      <c r="DE70" s="704"/>
      <c r="DF70" s="704"/>
      <c r="DG70" s="704"/>
      <c r="DH70" s="704"/>
      <c r="DI70" s="704"/>
      <c r="DJ70" s="704"/>
      <c r="DK70" s="704"/>
      <c r="DL70" s="704"/>
      <c r="DM70" s="704"/>
      <c r="DN70" s="704"/>
      <c r="DO70" s="704"/>
      <c r="DP70" s="704"/>
      <c r="EC70" s="704"/>
      <c r="ED70" s="704"/>
      <c r="EE70" s="704"/>
      <c r="FJ70" s="704"/>
      <c r="FK70" s="878"/>
      <c r="FL70" s="878"/>
      <c r="FM70" s="878"/>
      <c r="FN70" s="878"/>
      <c r="FO70" s="878"/>
      <c r="FP70" s="878"/>
      <c r="FQ70" s="878"/>
      <c r="FR70" s="878"/>
      <c r="FS70" s="878"/>
      <c r="FT70" s="878"/>
      <c r="FU70" s="878"/>
      <c r="FV70" s="878"/>
      <c r="FW70" s="878"/>
      <c r="FX70" s="878"/>
      <c r="FY70" s="878"/>
      <c r="FZ70" s="878"/>
      <c r="GA70" s="878"/>
      <c r="GB70" s="878"/>
      <c r="GC70" s="878"/>
      <c r="GD70" s="878"/>
      <c r="GE70" s="878"/>
      <c r="GF70" s="878"/>
      <c r="GG70" s="878"/>
      <c r="GH70" s="878"/>
      <c r="GI70" s="878"/>
      <c r="GJ70" s="878"/>
      <c r="GK70" s="878"/>
      <c r="GL70" s="878"/>
      <c r="GM70" s="878"/>
      <c r="GN70" s="878"/>
      <c r="GO70" s="878"/>
      <c r="GP70" s="878"/>
      <c r="GQ70" s="878"/>
      <c r="GR70" s="878"/>
      <c r="GS70" s="878"/>
      <c r="GT70" s="878"/>
      <c r="GU70" s="878"/>
      <c r="GV70" s="878"/>
      <c r="GW70" s="878"/>
      <c r="GX70" s="878"/>
      <c r="GY70" s="878"/>
      <c r="GZ70" s="878"/>
      <c r="HA70" s="878"/>
      <c r="HB70" s="878"/>
      <c r="HC70" s="878"/>
      <c r="HD70" s="878"/>
      <c r="HE70" s="878"/>
      <c r="HF70" s="878"/>
      <c r="HG70" s="878"/>
      <c r="HH70" s="878"/>
      <c r="HI70" s="878"/>
      <c r="HJ70" s="878"/>
      <c r="HK70" s="878"/>
      <c r="HL70" s="878"/>
      <c r="HM70" s="878"/>
      <c r="HN70" s="878"/>
      <c r="HO70" s="878"/>
      <c r="HP70" s="878"/>
      <c r="HQ70" s="878"/>
      <c r="HR70" s="878"/>
      <c r="HV70" s="878"/>
      <c r="HW70" s="878"/>
      <c r="HX70" s="878"/>
      <c r="HY70" s="878"/>
      <c r="HZ70" s="878"/>
      <c r="IA70" s="878"/>
      <c r="IB70" s="878"/>
      <c r="IC70" s="878"/>
      <c r="ID70" s="878"/>
    </row>
    <row r="71" spans="1:243" s="878" customFormat="1" ht="32.1" customHeight="1" x14ac:dyDescent="0.25">
      <c r="A71" s="691">
        <v>153</v>
      </c>
      <c r="B71" s="693" t="s">
        <v>1154</v>
      </c>
      <c r="C71" s="708">
        <v>233</v>
      </c>
      <c r="D71" s="709">
        <v>532</v>
      </c>
      <c r="E71" s="697">
        <v>10</v>
      </c>
      <c r="F71" s="699" t="s">
        <v>1121</v>
      </c>
      <c r="G71" s="715" t="s">
        <v>1496</v>
      </c>
      <c r="H71" s="767" t="s">
        <v>1112</v>
      </c>
      <c r="I71" s="752" t="s">
        <v>1113</v>
      </c>
      <c r="J71" s="753" t="s">
        <v>1139</v>
      </c>
      <c r="K71" s="761" t="s">
        <v>1115</v>
      </c>
      <c r="L71" s="761" t="s">
        <v>1124</v>
      </c>
      <c r="M71" s="753" t="s">
        <v>1140</v>
      </c>
      <c r="N71" s="753" t="s">
        <v>1155</v>
      </c>
      <c r="O71" s="753" t="s">
        <v>1128</v>
      </c>
      <c r="P71" s="753" t="s">
        <v>1129</v>
      </c>
      <c r="Q71" s="1015">
        <v>2</v>
      </c>
      <c r="R71" s="948" t="s">
        <v>1120</v>
      </c>
      <c r="S71" s="755">
        <v>2</v>
      </c>
      <c r="T71" s="763">
        <v>2.4</v>
      </c>
      <c r="U71" s="771">
        <v>41334</v>
      </c>
      <c r="V71" s="771">
        <v>41365</v>
      </c>
      <c r="W71" s="701">
        <v>5</v>
      </c>
      <c r="X71" s="875"/>
      <c r="Y71" s="876">
        <v>6100</v>
      </c>
      <c r="Z71" s="875">
        <f t="shared" si="8"/>
        <v>6100</v>
      </c>
      <c r="AA71" s="691"/>
      <c r="AB71" s="691"/>
      <c r="AC71" s="691"/>
      <c r="AD71" s="691">
        <v>6100</v>
      </c>
      <c r="AE71" s="691"/>
      <c r="AF71" s="691"/>
      <c r="AG71" s="691"/>
      <c r="AH71" s="691"/>
      <c r="AI71" s="691"/>
      <c r="AJ71" s="691"/>
      <c r="AK71" s="691"/>
      <c r="AL71" s="691"/>
      <c r="AM71" s="868">
        <f t="shared" si="9"/>
        <v>6100</v>
      </c>
      <c r="AN71" s="868">
        <f t="shared" si="10"/>
        <v>0</v>
      </c>
      <c r="AO71" s="691"/>
      <c r="AP71" s="868"/>
      <c r="AQ71" s="704"/>
      <c r="AR71" s="704"/>
      <c r="AS71" s="704"/>
      <c r="AT71" s="704"/>
      <c r="AU71" s="704"/>
      <c r="AV71" s="704"/>
      <c r="AW71" s="704"/>
      <c r="AX71" s="704"/>
      <c r="AY71" s="704"/>
      <c r="AZ71" s="704"/>
      <c r="BA71" s="704"/>
      <c r="BB71" s="704"/>
      <c r="BC71" s="704"/>
      <c r="BD71" s="704"/>
      <c r="BE71" s="704"/>
      <c r="BF71" s="704"/>
      <c r="BG71" s="704"/>
      <c r="BH71" s="704"/>
      <c r="BI71" s="704"/>
      <c r="BJ71" s="704"/>
      <c r="BK71" s="704"/>
      <c r="BL71" s="704"/>
      <c r="BM71" s="704"/>
      <c r="BN71" s="704"/>
      <c r="BO71" s="704"/>
      <c r="BP71" s="704"/>
      <c r="BQ71" s="704"/>
      <c r="BR71" s="704"/>
      <c r="BS71" s="704"/>
      <c r="BT71" s="704"/>
      <c r="BU71" s="704"/>
      <c r="BV71" s="704"/>
      <c r="BW71" s="704"/>
      <c r="BX71" s="704"/>
      <c r="BY71" s="704"/>
      <c r="BZ71" s="704"/>
      <c r="CA71" s="704"/>
      <c r="CB71" s="704"/>
      <c r="CC71" s="704"/>
      <c r="CD71" s="704"/>
      <c r="CE71" s="704"/>
      <c r="CF71" s="704"/>
      <c r="CG71" s="704"/>
      <c r="CH71" s="704"/>
      <c r="CI71" s="704"/>
      <c r="CJ71" s="704"/>
      <c r="CK71" s="704"/>
      <c r="CL71" s="704"/>
      <c r="CM71" s="704"/>
      <c r="CN71" s="704"/>
      <c r="CO71" s="704"/>
      <c r="CP71" s="704"/>
      <c r="CQ71" s="704"/>
      <c r="CR71" s="704"/>
      <c r="CS71" s="704"/>
      <c r="CT71" s="704"/>
      <c r="CU71" s="704"/>
      <c r="CV71" s="704"/>
      <c r="CW71" s="704"/>
      <c r="CX71" s="704"/>
      <c r="CY71" s="704"/>
      <c r="CZ71" s="704"/>
      <c r="DA71" s="704"/>
      <c r="DB71" s="704"/>
      <c r="DC71" s="704"/>
      <c r="DD71" s="704"/>
      <c r="DE71" s="704"/>
      <c r="DF71" s="704"/>
      <c r="DG71" s="704"/>
      <c r="DH71" s="704"/>
      <c r="DI71" s="704"/>
      <c r="DJ71" s="704"/>
      <c r="DK71" s="704"/>
      <c r="DL71" s="704"/>
      <c r="DM71" s="704"/>
      <c r="DN71" s="704"/>
      <c r="DO71" s="704"/>
      <c r="DP71" s="704"/>
      <c r="DQ71" s="706"/>
      <c r="DR71" s="706"/>
      <c r="DS71" s="706"/>
      <c r="DT71" s="706"/>
      <c r="DU71" s="706"/>
      <c r="DV71" s="706"/>
      <c r="DW71" s="706"/>
      <c r="DX71" s="706"/>
      <c r="DY71" s="706"/>
      <c r="DZ71" s="706"/>
      <c r="EA71" s="706"/>
      <c r="EB71" s="706"/>
      <c r="EC71" s="704"/>
      <c r="ED71" s="706"/>
      <c r="EE71" s="706"/>
      <c r="EF71" s="706"/>
      <c r="EG71" s="706"/>
      <c r="EH71" s="706"/>
      <c r="EI71" s="706"/>
      <c r="EJ71" s="706"/>
      <c r="EK71" s="706"/>
      <c r="EL71" s="706"/>
      <c r="EM71" s="706"/>
      <c r="EN71" s="706"/>
      <c r="EO71" s="706"/>
      <c r="EP71" s="706"/>
      <c r="EQ71" s="706"/>
      <c r="ER71" s="706"/>
      <c r="ES71" s="706"/>
      <c r="ET71" s="706"/>
      <c r="EU71" s="706"/>
      <c r="EV71" s="706"/>
      <c r="EW71" s="706"/>
      <c r="EX71" s="706"/>
      <c r="EY71" s="706"/>
      <c r="EZ71" s="706"/>
      <c r="FA71" s="706"/>
      <c r="FB71" s="706"/>
      <c r="FC71" s="706"/>
      <c r="FD71" s="706"/>
      <c r="FE71" s="706"/>
      <c r="FF71" s="706"/>
      <c r="FG71" s="706"/>
      <c r="FH71" s="706"/>
      <c r="FI71" s="706"/>
      <c r="FJ71" s="706"/>
      <c r="HS71" s="706"/>
      <c r="HT71" s="706"/>
      <c r="HU71" s="706"/>
      <c r="HV71" s="706"/>
      <c r="HW71" s="706"/>
      <c r="HX71" s="706"/>
      <c r="HY71" s="706"/>
      <c r="HZ71" s="706"/>
      <c r="IA71" s="706"/>
      <c r="IB71" s="706"/>
      <c r="IC71" s="706"/>
      <c r="IE71" s="706"/>
      <c r="IF71" s="706"/>
      <c r="IG71" s="706"/>
      <c r="IH71" s="706"/>
      <c r="II71" s="706"/>
    </row>
    <row r="72" spans="1:243" s="878" customFormat="1" ht="23.1" customHeight="1" x14ac:dyDescent="0.25">
      <c r="A72" s="691">
        <v>154</v>
      </c>
      <c r="B72" s="693" t="s">
        <v>1154</v>
      </c>
      <c r="C72" s="696">
        <v>233</v>
      </c>
      <c r="D72" s="697">
        <v>532</v>
      </c>
      <c r="E72" s="707">
        <v>11</v>
      </c>
      <c r="F72" s="699" t="s">
        <v>1121</v>
      </c>
      <c r="G72" s="715" t="s">
        <v>1191</v>
      </c>
      <c r="H72" s="762" t="s">
        <v>1112</v>
      </c>
      <c r="I72" s="767" t="s">
        <v>1113</v>
      </c>
      <c r="J72" s="753" t="s">
        <v>1139</v>
      </c>
      <c r="K72" s="761" t="s">
        <v>1115</v>
      </c>
      <c r="L72" s="761" t="s">
        <v>1116</v>
      </c>
      <c r="M72" s="753" t="s">
        <v>1140</v>
      </c>
      <c r="N72" s="753" t="s">
        <v>1155</v>
      </c>
      <c r="O72" s="753" t="s">
        <v>1128</v>
      </c>
      <c r="P72" s="753" t="s">
        <v>1129</v>
      </c>
      <c r="Q72" s="866" t="s">
        <v>1160</v>
      </c>
      <c r="R72" s="866" t="s">
        <v>1160</v>
      </c>
      <c r="S72" s="755">
        <v>2</v>
      </c>
      <c r="T72" s="763">
        <v>2.4</v>
      </c>
      <c r="U72" s="771">
        <v>41456</v>
      </c>
      <c r="V72" s="772">
        <v>42522</v>
      </c>
      <c r="W72" s="874">
        <v>25</v>
      </c>
      <c r="X72" s="875">
        <v>1200000</v>
      </c>
      <c r="Y72" s="875"/>
      <c r="Z72" s="875">
        <f t="shared" si="8"/>
        <v>1200000</v>
      </c>
      <c r="AA72" s="702"/>
      <c r="AB72" s="702"/>
      <c r="AC72" s="702"/>
      <c r="AD72" s="702"/>
      <c r="AE72" s="702"/>
      <c r="AF72" s="702">
        <v>600000</v>
      </c>
      <c r="AG72" s="702">
        <v>600000</v>
      </c>
      <c r="AH72" s="702"/>
      <c r="AI72" s="717"/>
      <c r="AJ72" s="717"/>
      <c r="AK72" s="717"/>
      <c r="AL72" s="717"/>
      <c r="AM72" s="868">
        <f t="shared" si="9"/>
        <v>1200000</v>
      </c>
      <c r="AN72" s="868">
        <f t="shared" si="10"/>
        <v>0</v>
      </c>
      <c r="AO72" s="760">
        <v>468000</v>
      </c>
      <c r="AP72" s="868">
        <v>0</v>
      </c>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c r="CB72" s="706"/>
      <c r="CC72" s="706"/>
      <c r="CD72" s="706"/>
      <c r="CE72" s="706"/>
      <c r="CF72" s="706"/>
      <c r="CG72" s="706"/>
      <c r="CH72" s="706"/>
      <c r="CI72" s="706"/>
      <c r="CJ72" s="706"/>
      <c r="CK72" s="706"/>
      <c r="CL72" s="706"/>
      <c r="CM72" s="706"/>
      <c r="CN72" s="706"/>
      <c r="CO72" s="706"/>
      <c r="CP72" s="706"/>
      <c r="CQ72" s="706"/>
      <c r="CR72" s="706"/>
      <c r="CS72" s="706"/>
      <c r="CT72" s="706"/>
      <c r="CU72" s="706"/>
      <c r="CV72" s="706"/>
      <c r="CW72" s="706"/>
      <c r="CX72" s="706"/>
      <c r="CY72" s="706"/>
      <c r="CZ72" s="706"/>
      <c r="DA72" s="706"/>
      <c r="DB72" s="706"/>
      <c r="DC72" s="706"/>
      <c r="DD72" s="706"/>
      <c r="DE72" s="706"/>
      <c r="DF72" s="706"/>
      <c r="DG72" s="706"/>
      <c r="DH72" s="706"/>
      <c r="DI72" s="706"/>
      <c r="DJ72" s="706"/>
      <c r="DK72" s="706"/>
      <c r="DL72" s="706"/>
      <c r="DM72" s="706"/>
      <c r="DN72" s="706"/>
      <c r="DO72" s="706"/>
      <c r="DP72" s="706"/>
      <c r="DQ72" s="706"/>
      <c r="DR72" s="706"/>
      <c r="DS72" s="706"/>
      <c r="DT72" s="706"/>
      <c r="DU72" s="706"/>
      <c r="DV72" s="706"/>
      <c r="DW72" s="706"/>
      <c r="DX72" s="706"/>
      <c r="DY72" s="706"/>
      <c r="DZ72" s="706"/>
      <c r="EA72" s="706"/>
      <c r="EB72" s="706"/>
      <c r="EC72" s="706"/>
      <c r="ED72" s="704"/>
      <c r="EE72" s="704"/>
      <c r="EF72" s="706"/>
      <c r="EG72" s="706"/>
      <c r="EH72" s="706"/>
      <c r="EI72" s="706"/>
      <c r="EJ72" s="706"/>
      <c r="EK72" s="706"/>
      <c r="EL72" s="706"/>
      <c r="EM72" s="706"/>
      <c r="EN72" s="706"/>
      <c r="EO72" s="706"/>
      <c r="EP72" s="706"/>
      <c r="EQ72" s="706"/>
      <c r="ER72" s="706"/>
      <c r="ES72" s="706"/>
      <c r="ET72" s="706"/>
      <c r="EU72" s="706"/>
      <c r="EV72" s="706"/>
      <c r="EW72" s="706"/>
      <c r="EX72" s="706"/>
      <c r="EY72" s="706"/>
      <c r="EZ72" s="706"/>
      <c r="FA72" s="706"/>
      <c r="FB72" s="706"/>
      <c r="FC72" s="706"/>
      <c r="FD72" s="706"/>
      <c r="FE72" s="706"/>
      <c r="FF72" s="706"/>
      <c r="FG72" s="706"/>
      <c r="FH72" s="706"/>
      <c r="FI72" s="706"/>
      <c r="FJ72" s="704"/>
      <c r="FK72" s="746"/>
      <c r="FL72" s="704"/>
      <c r="FM72" s="704"/>
      <c r="FN72" s="704"/>
      <c r="FO72" s="704"/>
      <c r="FP72" s="704"/>
      <c r="FQ72" s="704"/>
      <c r="FR72" s="704"/>
      <c r="FS72" s="704"/>
      <c r="FT72" s="704"/>
      <c r="FU72" s="704"/>
      <c r="FV72" s="704"/>
      <c r="FW72" s="704"/>
      <c r="FX72" s="704"/>
      <c r="FY72" s="704"/>
      <c r="FZ72" s="704"/>
      <c r="GA72" s="704"/>
      <c r="GB72" s="704"/>
      <c r="GC72" s="704"/>
      <c r="GD72" s="704"/>
      <c r="GE72" s="704"/>
      <c r="GF72" s="704"/>
      <c r="GG72" s="704"/>
      <c r="GH72" s="704"/>
      <c r="GI72" s="704"/>
      <c r="GJ72" s="704"/>
      <c r="GK72" s="704"/>
      <c r="GL72" s="704"/>
      <c r="GM72" s="704"/>
      <c r="GN72" s="704"/>
      <c r="GO72" s="704"/>
      <c r="GP72" s="704"/>
      <c r="GQ72" s="704"/>
      <c r="GR72" s="704"/>
      <c r="GS72" s="704"/>
      <c r="GT72" s="704"/>
      <c r="GU72" s="704"/>
      <c r="GV72" s="706"/>
      <c r="GW72" s="706"/>
      <c r="GX72" s="706"/>
      <c r="GY72" s="706"/>
      <c r="GZ72" s="706"/>
      <c r="HA72" s="706"/>
      <c r="HB72" s="706"/>
      <c r="HC72" s="706"/>
      <c r="HD72" s="706"/>
      <c r="HE72" s="706"/>
      <c r="HF72" s="706"/>
      <c r="HG72" s="706"/>
      <c r="HH72" s="706"/>
      <c r="HI72" s="706"/>
      <c r="HJ72" s="706"/>
      <c r="HK72" s="706"/>
      <c r="HL72" s="706"/>
      <c r="HM72" s="706"/>
      <c r="HN72" s="706"/>
      <c r="HO72" s="706"/>
      <c r="HP72" s="706"/>
      <c r="HQ72" s="706"/>
      <c r="HR72" s="706"/>
      <c r="HS72" s="706"/>
      <c r="HT72" s="706"/>
      <c r="HU72" s="706"/>
    </row>
    <row r="73" spans="1:243" s="878" customFormat="1" ht="23.1" customHeight="1" x14ac:dyDescent="0.25">
      <c r="A73" s="691">
        <v>155</v>
      </c>
      <c r="B73" s="693" t="s">
        <v>1154</v>
      </c>
      <c r="C73" s="696">
        <v>233</v>
      </c>
      <c r="D73" s="697">
        <v>532</v>
      </c>
      <c r="E73" s="707">
        <v>12</v>
      </c>
      <c r="F73" s="699" t="s">
        <v>1121</v>
      </c>
      <c r="G73" s="715" t="s">
        <v>1193</v>
      </c>
      <c r="H73" s="762" t="s">
        <v>1112</v>
      </c>
      <c r="I73" s="767" t="s">
        <v>1113</v>
      </c>
      <c r="J73" s="753" t="s">
        <v>1139</v>
      </c>
      <c r="K73" s="761" t="s">
        <v>1115</v>
      </c>
      <c r="L73" s="761" t="s">
        <v>1116</v>
      </c>
      <c r="M73" s="753" t="s">
        <v>1140</v>
      </c>
      <c r="N73" s="753" t="s">
        <v>1155</v>
      </c>
      <c r="O73" s="753" t="s">
        <v>1128</v>
      </c>
      <c r="P73" s="753" t="s">
        <v>1129</v>
      </c>
      <c r="Q73" s="866" t="s">
        <v>1160</v>
      </c>
      <c r="R73" s="866" t="s">
        <v>1160</v>
      </c>
      <c r="S73" s="755">
        <v>2</v>
      </c>
      <c r="T73" s="763">
        <v>2.4</v>
      </c>
      <c r="U73" s="771">
        <v>41456</v>
      </c>
      <c r="V73" s="772">
        <v>42522</v>
      </c>
      <c r="W73" s="874">
        <v>25</v>
      </c>
      <c r="X73" s="875">
        <v>1200000</v>
      </c>
      <c r="Y73" s="875"/>
      <c r="Z73" s="875">
        <f t="shared" si="8"/>
        <v>1200000</v>
      </c>
      <c r="AA73" s="702"/>
      <c r="AB73" s="702"/>
      <c r="AC73" s="702"/>
      <c r="AD73" s="702"/>
      <c r="AE73" s="702">
        <v>600000</v>
      </c>
      <c r="AF73" s="702">
        <v>600000</v>
      </c>
      <c r="AG73" s="702"/>
      <c r="AH73" s="702"/>
      <c r="AI73" s="717"/>
      <c r="AJ73" s="717"/>
      <c r="AK73" s="717"/>
      <c r="AL73" s="717"/>
      <c r="AM73" s="868">
        <f t="shared" si="9"/>
        <v>1200000</v>
      </c>
      <c r="AN73" s="868">
        <f t="shared" si="10"/>
        <v>0</v>
      </c>
      <c r="AO73" s="760">
        <v>800000</v>
      </c>
      <c r="AP73" s="915">
        <v>800000</v>
      </c>
      <c r="AQ73" s="706"/>
      <c r="AR73" s="706"/>
      <c r="AS73" s="706"/>
      <c r="AT73" s="706"/>
      <c r="AU73" s="706"/>
      <c r="AV73" s="706"/>
      <c r="AW73" s="706"/>
      <c r="AX73" s="706"/>
      <c r="AY73" s="706"/>
      <c r="AZ73" s="706"/>
      <c r="BA73" s="706"/>
      <c r="BB73" s="706"/>
      <c r="BC73" s="70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706"/>
      <c r="CU73" s="706"/>
      <c r="CV73" s="706"/>
      <c r="CW73" s="706"/>
      <c r="CX73" s="706"/>
      <c r="CY73" s="706"/>
      <c r="CZ73" s="706"/>
      <c r="DA73" s="706"/>
      <c r="DB73" s="706"/>
      <c r="DC73" s="706"/>
      <c r="DD73" s="706"/>
      <c r="DE73" s="706"/>
      <c r="DF73" s="706"/>
      <c r="DG73" s="706"/>
      <c r="DH73" s="706"/>
      <c r="DI73" s="706"/>
      <c r="DJ73" s="706"/>
      <c r="DK73" s="706"/>
      <c r="DL73" s="706"/>
      <c r="DM73" s="706"/>
      <c r="DN73" s="706"/>
      <c r="DO73" s="706"/>
      <c r="DP73" s="706"/>
      <c r="DQ73" s="706"/>
      <c r="DR73" s="706"/>
      <c r="DS73" s="706"/>
      <c r="DT73" s="706"/>
      <c r="DU73" s="706"/>
      <c r="DV73" s="706"/>
      <c r="DW73" s="706"/>
      <c r="DX73" s="706"/>
      <c r="DY73" s="706"/>
      <c r="DZ73" s="706"/>
      <c r="EA73" s="706"/>
      <c r="EB73" s="706"/>
      <c r="EC73" s="706"/>
      <c r="ED73" s="704"/>
      <c r="EE73" s="704"/>
      <c r="EF73" s="706"/>
      <c r="EG73" s="706"/>
      <c r="EH73" s="706"/>
      <c r="EI73" s="706"/>
      <c r="EJ73" s="706"/>
      <c r="EK73" s="706"/>
      <c r="EL73" s="706"/>
      <c r="EM73" s="706"/>
      <c r="EN73" s="706"/>
      <c r="EO73" s="706"/>
      <c r="EP73" s="706"/>
      <c r="EQ73" s="706"/>
      <c r="ER73" s="706"/>
      <c r="ES73" s="706"/>
      <c r="ET73" s="706"/>
      <c r="EU73" s="706"/>
      <c r="EV73" s="706"/>
      <c r="EW73" s="706"/>
      <c r="EX73" s="706"/>
      <c r="EY73" s="706"/>
      <c r="EZ73" s="706"/>
      <c r="FA73" s="706"/>
      <c r="FB73" s="706"/>
      <c r="FC73" s="706"/>
      <c r="FD73" s="706"/>
      <c r="FE73" s="706"/>
      <c r="FF73" s="706"/>
      <c r="FG73" s="706"/>
      <c r="FH73" s="706"/>
      <c r="FI73" s="706"/>
      <c r="FJ73" s="704"/>
      <c r="FK73" s="746"/>
      <c r="FL73" s="704"/>
      <c r="FM73" s="704"/>
      <c r="FN73" s="704"/>
      <c r="FO73" s="704"/>
      <c r="FP73" s="704"/>
      <c r="FQ73" s="704"/>
      <c r="FR73" s="704"/>
      <c r="FS73" s="704"/>
      <c r="FT73" s="704"/>
      <c r="FU73" s="704"/>
      <c r="FV73" s="704"/>
      <c r="FW73" s="704"/>
      <c r="FX73" s="704"/>
      <c r="FY73" s="704"/>
      <c r="FZ73" s="704"/>
      <c r="GA73" s="704"/>
      <c r="GB73" s="704"/>
      <c r="GC73" s="704"/>
      <c r="GD73" s="704"/>
      <c r="GE73" s="704"/>
      <c r="GF73" s="704"/>
      <c r="GG73" s="704"/>
      <c r="GH73" s="704"/>
      <c r="GI73" s="704"/>
      <c r="GJ73" s="704"/>
      <c r="GK73" s="704"/>
      <c r="GL73" s="704"/>
      <c r="GM73" s="704"/>
      <c r="GN73" s="704"/>
      <c r="GO73" s="704"/>
      <c r="GP73" s="704"/>
      <c r="GQ73" s="704"/>
      <c r="GR73" s="704"/>
      <c r="GS73" s="704"/>
      <c r="GT73" s="704"/>
      <c r="GU73" s="704"/>
      <c r="GV73" s="706"/>
      <c r="GW73" s="706"/>
      <c r="GX73" s="706"/>
      <c r="GY73" s="706"/>
      <c r="GZ73" s="706"/>
      <c r="HA73" s="706"/>
      <c r="HB73" s="706"/>
      <c r="HC73" s="706"/>
      <c r="HD73" s="706"/>
      <c r="HE73" s="706"/>
      <c r="HF73" s="706"/>
      <c r="HG73" s="706"/>
      <c r="HH73" s="706"/>
      <c r="HI73" s="706"/>
      <c r="HJ73" s="706"/>
      <c r="HK73" s="706"/>
      <c r="HL73" s="706"/>
      <c r="HM73" s="706"/>
      <c r="HN73" s="706"/>
      <c r="HO73" s="706"/>
      <c r="HP73" s="706"/>
      <c r="HQ73" s="706"/>
      <c r="HR73" s="706"/>
      <c r="HS73" s="706"/>
      <c r="HT73" s="706"/>
      <c r="HU73" s="706"/>
    </row>
    <row r="74" spans="1:243" s="878" customFormat="1" ht="23.1" customHeight="1" x14ac:dyDescent="0.25">
      <c r="A74" s="691">
        <v>156</v>
      </c>
      <c r="B74" s="693" t="s">
        <v>1154</v>
      </c>
      <c r="C74" s="696">
        <v>233</v>
      </c>
      <c r="D74" s="697">
        <v>532</v>
      </c>
      <c r="E74" s="707">
        <v>13</v>
      </c>
      <c r="F74" s="699" t="s">
        <v>1121</v>
      </c>
      <c r="G74" s="715" t="s">
        <v>1194</v>
      </c>
      <c r="H74" s="762" t="s">
        <v>1112</v>
      </c>
      <c r="I74" s="767" t="s">
        <v>1113</v>
      </c>
      <c r="J74" s="753" t="s">
        <v>1139</v>
      </c>
      <c r="K74" s="761" t="s">
        <v>1115</v>
      </c>
      <c r="L74" s="761" t="s">
        <v>1116</v>
      </c>
      <c r="M74" s="753" t="s">
        <v>1140</v>
      </c>
      <c r="N74" s="753" t="s">
        <v>1155</v>
      </c>
      <c r="O74" s="753" t="s">
        <v>1128</v>
      </c>
      <c r="P74" s="753" t="s">
        <v>1129</v>
      </c>
      <c r="Q74" s="866" t="s">
        <v>1160</v>
      </c>
      <c r="R74" s="866" t="s">
        <v>1160</v>
      </c>
      <c r="S74" s="755">
        <v>2</v>
      </c>
      <c r="T74" s="763">
        <v>2.4</v>
      </c>
      <c r="U74" s="771">
        <v>41456</v>
      </c>
      <c r="V74" s="772">
        <v>42522</v>
      </c>
      <c r="W74" s="874">
        <v>25</v>
      </c>
      <c r="X74" s="875">
        <v>1200000</v>
      </c>
      <c r="Y74" s="875"/>
      <c r="Z74" s="875">
        <f t="shared" si="8"/>
        <v>1200000</v>
      </c>
      <c r="AA74" s="702"/>
      <c r="AB74" s="702"/>
      <c r="AC74" s="702">
        <v>500000</v>
      </c>
      <c r="AD74" s="702">
        <v>500000</v>
      </c>
      <c r="AE74" s="702">
        <v>200000</v>
      </c>
      <c r="AF74" s="702"/>
      <c r="AG74" s="702"/>
      <c r="AH74" s="702"/>
      <c r="AI74" s="717"/>
      <c r="AJ74" s="717"/>
      <c r="AK74" s="717"/>
      <c r="AL74" s="717"/>
      <c r="AM74" s="868">
        <f t="shared" si="9"/>
        <v>1200000</v>
      </c>
      <c r="AN74" s="868">
        <f t="shared" si="10"/>
        <v>0</v>
      </c>
      <c r="AO74" s="760">
        <v>800000</v>
      </c>
      <c r="AP74" s="915">
        <v>800000</v>
      </c>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6"/>
      <c r="BN74" s="706"/>
      <c r="BO74" s="706"/>
      <c r="BP74" s="706"/>
      <c r="BQ74" s="706"/>
      <c r="BR74" s="706"/>
      <c r="BS74" s="706"/>
      <c r="BT74" s="706"/>
      <c r="BU74" s="706"/>
      <c r="BV74" s="706"/>
      <c r="BW74" s="706"/>
      <c r="BX74" s="706"/>
      <c r="BY74" s="706"/>
      <c r="BZ74" s="706"/>
      <c r="CA74" s="706"/>
      <c r="CB74" s="706"/>
      <c r="CC74" s="706"/>
      <c r="CD74" s="706"/>
      <c r="CE74" s="706"/>
      <c r="CF74" s="706"/>
      <c r="CG74" s="706"/>
      <c r="CH74" s="706"/>
      <c r="CI74" s="706"/>
      <c r="CJ74" s="706"/>
      <c r="CK74" s="706"/>
      <c r="CL74" s="706"/>
      <c r="CM74" s="706"/>
      <c r="CN74" s="706"/>
      <c r="CO74" s="706"/>
      <c r="CP74" s="706"/>
      <c r="CQ74" s="706"/>
      <c r="CR74" s="706"/>
      <c r="CS74" s="706"/>
      <c r="CT74" s="706"/>
      <c r="CU74" s="706"/>
      <c r="CV74" s="706"/>
      <c r="CW74" s="706"/>
      <c r="CX74" s="706"/>
      <c r="CY74" s="706"/>
      <c r="CZ74" s="706"/>
      <c r="DA74" s="706"/>
      <c r="DB74" s="706"/>
      <c r="DC74" s="706"/>
      <c r="DD74" s="706"/>
      <c r="DE74" s="706"/>
      <c r="DF74" s="706"/>
      <c r="DG74" s="706"/>
      <c r="DH74" s="706"/>
      <c r="DI74" s="706"/>
      <c r="DJ74" s="706"/>
      <c r="DK74" s="706"/>
      <c r="DL74" s="706"/>
      <c r="DM74" s="706"/>
      <c r="DN74" s="706"/>
      <c r="DO74" s="706"/>
      <c r="DP74" s="706"/>
      <c r="DQ74" s="706"/>
      <c r="DR74" s="706"/>
      <c r="DS74" s="706"/>
      <c r="DT74" s="706"/>
      <c r="DU74" s="706"/>
      <c r="DV74" s="706"/>
      <c r="DW74" s="706"/>
      <c r="DX74" s="706"/>
      <c r="DY74" s="706"/>
      <c r="DZ74" s="706"/>
      <c r="EA74" s="706"/>
      <c r="EB74" s="706"/>
      <c r="EC74" s="706"/>
      <c r="ED74" s="704"/>
      <c r="EE74" s="704"/>
      <c r="EF74" s="706"/>
      <c r="EG74" s="706"/>
      <c r="EH74" s="706"/>
      <c r="EI74" s="706"/>
      <c r="EJ74" s="706"/>
      <c r="EK74" s="706"/>
      <c r="EL74" s="706"/>
      <c r="EM74" s="706"/>
      <c r="EN74" s="706"/>
      <c r="EO74" s="706"/>
      <c r="EP74" s="706"/>
      <c r="EQ74" s="706"/>
      <c r="ER74" s="706"/>
      <c r="ES74" s="706"/>
      <c r="ET74" s="706"/>
      <c r="EU74" s="706"/>
      <c r="EV74" s="706"/>
      <c r="EW74" s="706"/>
      <c r="EX74" s="706"/>
      <c r="EY74" s="706"/>
      <c r="EZ74" s="706"/>
      <c r="FA74" s="706"/>
      <c r="FB74" s="706"/>
      <c r="FC74" s="706"/>
      <c r="FD74" s="706"/>
      <c r="FE74" s="706"/>
      <c r="FF74" s="706"/>
      <c r="FG74" s="706"/>
      <c r="FH74" s="706"/>
      <c r="FI74" s="706"/>
      <c r="FJ74" s="704"/>
      <c r="FK74" s="746"/>
      <c r="FL74" s="704"/>
      <c r="FM74" s="704"/>
      <c r="FN74" s="704"/>
      <c r="FO74" s="704"/>
      <c r="FP74" s="704"/>
      <c r="FQ74" s="704"/>
      <c r="FR74" s="704"/>
      <c r="FS74" s="704"/>
      <c r="FT74" s="704"/>
      <c r="FU74" s="704"/>
      <c r="FV74" s="704"/>
      <c r="FW74" s="704"/>
      <c r="FX74" s="704"/>
      <c r="FY74" s="704"/>
      <c r="FZ74" s="704"/>
      <c r="GA74" s="704"/>
      <c r="GB74" s="704"/>
      <c r="GC74" s="704"/>
      <c r="GD74" s="704"/>
      <c r="GE74" s="704"/>
      <c r="GF74" s="704"/>
      <c r="GG74" s="704"/>
      <c r="GH74" s="704"/>
      <c r="GI74" s="704"/>
      <c r="GJ74" s="704"/>
      <c r="GK74" s="704"/>
      <c r="GL74" s="704"/>
      <c r="GM74" s="704"/>
      <c r="GN74" s="704"/>
      <c r="GO74" s="704"/>
      <c r="GP74" s="704"/>
      <c r="GQ74" s="704"/>
      <c r="GR74" s="704"/>
      <c r="GS74" s="704"/>
      <c r="GT74" s="704"/>
      <c r="GU74" s="704"/>
      <c r="GV74" s="706"/>
      <c r="GW74" s="706"/>
      <c r="GX74" s="706"/>
      <c r="GY74" s="706"/>
      <c r="GZ74" s="706"/>
      <c r="HA74" s="706"/>
      <c r="HB74" s="706"/>
      <c r="HC74" s="706"/>
      <c r="HD74" s="706"/>
      <c r="HE74" s="706"/>
      <c r="HF74" s="706"/>
      <c r="HG74" s="706"/>
      <c r="HH74" s="706"/>
      <c r="HI74" s="706"/>
      <c r="HJ74" s="706"/>
      <c r="HK74" s="706"/>
      <c r="HL74" s="706"/>
      <c r="HM74" s="706"/>
      <c r="HN74" s="706"/>
      <c r="HO74" s="706"/>
      <c r="HP74" s="706"/>
      <c r="HQ74" s="706"/>
      <c r="HR74" s="706"/>
      <c r="HS74" s="706"/>
      <c r="HT74" s="706"/>
      <c r="HU74" s="706"/>
    </row>
    <row r="75" spans="1:243" s="706" customFormat="1" ht="23.1" customHeight="1" x14ac:dyDescent="0.25">
      <c r="A75" s="691">
        <v>157</v>
      </c>
      <c r="B75" s="693" t="s">
        <v>1154</v>
      </c>
      <c r="C75" s="696">
        <v>233</v>
      </c>
      <c r="D75" s="697">
        <v>532</v>
      </c>
      <c r="E75" s="707">
        <v>14</v>
      </c>
      <c r="F75" s="699" t="s">
        <v>1121</v>
      </c>
      <c r="G75" s="715" t="s">
        <v>1195</v>
      </c>
      <c r="H75" s="762" t="s">
        <v>1112</v>
      </c>
      <c r="I75" s="767" t="s">
        <v>1113</v>
      </c>
      <c r="J75" s="753" t="s">
        <v>1139</v>
      </c>
      <c r="K75" s="761" t="s">
        <v>1115</v>
      </c>
      <c r="L75" s="761" t="s">
        <v>1116</v>
      </c>
      <c r="M75" s="753" t="s">
        <v>1140</v>
      </c>
      <c r="N75" s="753" t="s">
        <v>1155</v>
      </c>
      <c r="O75" s="753" t="s">
        <v>1128</v>
      </c>
      <c r="P75" s="753" t="s">
        <v>1129</v>
      </c>
      <c r="Q75" s="866" t="s">
        <v>1160</v>
      </c>
      <c r="R75" s="866" t="s">
        <v>1160</v>
      </c>
      <c r="S75" s="755">
        <v>2</v>
      </c>
      <c r="T75" s="763">
        <v>2.4</v>
      </c>
      <c r="U75" s="771">
        <v>41456</v>
      </c>
      <c r="V75" s="772">
        <v>42522</v>
      </c>
      <c r="W75" s="874">
        <v>25</v>
      </c>
      <c r="X75" s="875">
        <v>1200000</v>
      </c>
      <c r="Y75" s="875"/>
      <c r="Z75" s="875">
        <f t="shared" si="8"/>
        <v>1200000</v>
      </c>
      <c r="AA75" s="702"/>
      <c r="AB75" s="702"/>
      <c r="AC75" s="702">
        <v>500000</v>
      </c>
      <c r="AD75" s="702">
        <v>500000</v>
      </c>
      <c r="AE75" s="702">
        <v>200000</v>
      </c>
      <c r="AF75" s="702"/>
      <c r="AG75" s="702"/>
      <c r="AH75" s="702"/>
      <c r="AI75" s="717"/>
      <c r="AJ75" s="717"/>
      <c r="AK75" s="717"/>
      <c r="AL75" s="717"/>
      <c r="AM75" s="868">
        <f t="shared" si="9"/>
        <v>1200000</v>
      </c>
      <c r="AN75" s="868">
        <f t="shared" si="10"/>
        <v>0</v>
      </c>
      <c r="AO75" s="760">
        <v>800000</v>
      </c>
      <c r="AP75" s="915">
        <v>800000</v>
      </c>
      <c r="ED75" s="704"/>
      <c r="EE75" s="704"/>
      <c r="FJ75" s="704"/>
      <c r="FK75" s="746"/>
      <c r="FL75" s="704"/>
      <c r="FM75" s="704"/>
      <c r="FN75" s="704"/>
      <c r="FO75" s="704"/>
      <c r="FP75" s="704"/>
      <c r="FQ75" s="704"/>
      <c r="FR75" s="704"/>
      <c r="FS75" s="704"/>
      <c r="FT75" s="704"/>
      <c r="FU75" s="704"/>
      <c r="FV75" s="704"/>
      <c r="FW75" s="704"/>
      <c r="FX75" s="704"/>
      <c r="FY75" s="704"/>
      <c r="FZ75" s="704"/>
      <c r="GA75" s="704"/>
      <c r="GB75" s="704"/>
      <c r="GC75" s="704"/>
      <c r="GD75" s="704"/>
      <c r="GE75" s="704"/>
      <c r="GF75" s="704"/>
      <c r="GG75" s="704"/>
      <c r="GH75" s="704"/>
      <c r="GI75" s="704"/>
      <c r="GJ75" s="704"/>
      <c r="GK75" s="704"/>
      <c r="GL75" s="704"/>
      <c r="GM75" s="704"/>
      <c r="GN75" s="704"/>
      <c r="GO75" s="704"/>
      <c r="GP75" s="704"/>
      <c r="GQ75" s="704"/>
      <c r="GR75" s="704"/>
      <c r="GS75" s="704"/>
      <c r="GT75" s="704"/>
      <c r="GU75" s="704"/>
      <c r="HV75" s="878"/>
      <c r="HW75" s="878"/>
      <c r="HX75" s="878"/>
      <c r="HY75" s="878"/>
      <c r="HZ75" s="878"/>
      <c r="IA75" s="878"/>
      <c r="IB75" s="878"/>
      <c r="IC75" s="878"/>
      <c r="ID75" s="878"/>
      <c r="IE75" s="878"/>
      <c r="IF75" s="878"/>
      <c r="IG75" s="878"/>
      <c r="IH75" s="878"/>
      <c r="II75" s="878"/>
    </row>
    <row r="76" spans="1:243" s="878" customFormat="1" ht="23.1" customHeight="1" x14ac:dyDescent="0.25">
      <c r="A76" s="691">
        <v>158</v>
      </c>
      <c r="B76" s="693" t="s">
        <v>1154</v>
      </c>
      <c r="C76" s="696">
        <v>233</v>
      </c>
      <c r="D76" s="697">
        <v>532</v>
      </c>
      <c r="E76" s="707">
        <v>15</v>
      </c>
      <c r="F76" s="699" t="s">
        <v>1121</v>
      </c>
      <c r="G76" s="715" t="s">
        <v>1192</v>
      </c>
      <c r="H76" s="762" t="s">
        <v>1112</v>
      </c>
      <c r="I76" s="767" t="s">
        <v>1113</v>
      </c>
      <c r="J76" s="753" t="s">
        <v>1139</v>
      </c>
      <c r="K76" s="761" t="s">
        <v>1115</v>
      </c>
      <c r="L76" s="761" t="s">
        <v>1116</v>
      </c>
      <c r="M76" s="753" t="s">
        <v>1140</v>
      </c>
      <c r="N76" s="753" t="s">
        <v>1155</v>
      </c>
      <c r="O76" s="753" t="s">
        <v>1128</v>
      </c>
      <c r="P76" s="753" t="s">
        <v>1129</v>
      </c>
      <c r="Q76" s="866" t="s">
        <v>1160</v>
      </c>
      <c r="R76" s="866" t="s">
        <v>1160</v>
      </c>
      <c r="S76" s="755">
        <v>2</v>
      </c>
      <c r="T76" s="763">
        <v>2.4</v>
      </c>
      <c r="U76" s="771">
        <v>41456</v>
      </c>
      <c r="V76" s="772">
        <v>42522</v>
      </c>
      <c r="W76" s="874">
        <v>25</v>
      </c>
      <c r="X76" s="875">
        <v>3000000</v>
      </c>
      <c r="Y76" s="875"/>
      <c r="Z76" s="875">
        <f t="shared" si="8"/>
        <v>3000000</v>
      </c>
      <c r="AA76" s="702"/>
      <c r="AB76" s="702"/>
      <c r="AC76" s="702"/>
      <c r="AD76" s="702"/>
      <c r="AE76" s="702"/>
      <c r="AF76" s="702">
        <v>500000</v>
      </c>
      <c r="AG76" s="702">
        <v>500000</v>
      </c>
      <c r="AH76" s="702">
        <v>500000</v>
      </c>
      <c r="AI76" s="702">
        <v>500000</v>
      </c>
      <c r="AJ76" s="702">
        <v>500000</v>
      </c>
      <c r="AK76" s="702">
        <v>500000</v>
      </c>
      <c r="AL76" s="702"/>
      <c r="AM76" s="868">
        <f t="shared" si="9"/>
        <v>3000000</v>
      </c>
      <c r="AN76" s="868">
        <f t="shared" si="10"/>
        <v>0</v>
      </c>
      <c r="AO76" s="760"/>
      <c r="AP76" s="868">
        <v>1500000</v>
      </c>
      <c r="AQ76" s="706"/>
      <c r="AR76" s="706"/>
      <c r="AS76" s="706"/>
      <c r="AT76" s="706"/>
      <c r="AU76" s="706"/>
      <c r="AV76" s="706"/>
      <c r="AW76" s="706"/>
      <c r="AX76" s="706"/>
      <c r="AY76" s="706"/>
      <c r="AZ76" s="706"/>
      <c r="BA76" s="706"/>
      <c r="BB76" s="706"/>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706"/>
      <c r="CU76" s="706"/>
      <c r="CV76" s="706"/>
      <c r="CW76" s="706"/>
      <c r="CX76" s="706"/>
      <c r="CY76" s="706"/>
      <c r="CZ76" s="706"/>
      <c r="DA76" s="706"/>
      <c r="DB76" s="706"/>
      <c r="DC76" s="706"/>
      <c r="DD76" s="706"/>
      <c r="DE76" s="706"/>
      <c r="DF76" s="706"/>
      <c r="DG76" s="706"/>
      <c r="DH76" s="706"/>
      <c r="DI76" s="706"/>
      <c r="DJ76" s="706"/>
      <c r="DK76" s="706"/>
      <c r="DL76" s="706"/>
      <c r="DM76" s="706"/>
      <c r="DN76" s="706"/>
      <c r="DO76" s="706"/>
      <c r="DP76" s="706"/>
      <c r="DQ76" s="706"/>
      <c r="DR76" s="706"/>
      <c r="DS76" s="706"/>
      <c r="DT76" s="706"/>
      <c r="DU76" s="706"/>
      <c r="DV76" s="706"/>
      <c r="DW76" s="706"/>
      <c r="DX76" s="706"/>
      <c r="DY76" s="706"/>
      <c r="DZ76" s="706"/>
      <c r="EA76" s="706"/>
      <c r="EB76" s="706"/>
      <c r="EC76" s="706"/>
      <c r="ED76" s="704"/>
      <c r="EE76" s="704"/>
      <c r="EF76" s="706"/>
      <c r="EG76" s="706"/>
      <c r="EH76" s="706"/>
      <c r="EI76" s="706"/>
      <c r="EJ76" s="706"/>
      <c r="EK76" s="706"/>
      <c r="EL76" s="706"/>
      <c r="EM76" s="706"/>
      <c r="EN76" s="706"/>
      <c r="EO76" s="706"/>
      <c r="EP76" s="706"/>
      <c r="EQ76" s="706"/>
      <c r="ER76" s="706"/>
      <c r="ES76" s="706"/>
      <c r="ET76" s="706"/>
      <c r="EU76" s="706"/>
      <c r="EV76" s="706"/>
      <c r="EW76" s="706"/>
      <c r="EX76" s="706"/>
      <c r="EY76" s="706"/>
      <c r="EZ76" s="706"/>
      <c r="FA76" s="706"/>
      <c r="FB76" s="706"/>
      <c r="FC76" s="706"/>
      <c r="FD76" s="706"/>
      <c r="FE76" s="706"/>
      <c r="FF76" s="706"/>
      <c r="FG76" s="706"/>
      <c r="FH76" s="706"/>
      <c r="FI76" s="706"/>
      <c r="FJ76" s="704"/>
      <c r="FK76" s="746"/>
      <c r="FL76" s="704"/>
      <c r="FM76" s="704"/>
      <c r="FN76" s="704"/>
      <c r="FO76" s="704"/>
      <c r="FP76" s="704"/>
      <c r="FQ76" s="704"/>
      <c r="FR76" s="704"/>
      <c r="FS76" s="704"/>
      <c r="FT76" s="704"/>
      <c r="FU76" s="704"/>
      <c r="FV76" s="704"/>
      <c r="FW76" s="704"/>
      <c r="FX76" s="704"/>
      <c r="FY76" s="704"/>
      <c r="FZ76" s="704"/>
      <c r="GA76" s="704"/>
      <c r="GB76" s="704"/>
      <c r="GC76" s="704"/>
      <c r="GD76" s="704"/>
      <c r="GE76" s="704"/>
      <c r="GF76" s="704"/>
      <c r="GG76" s="704"/>
      <c r="GH76" s="704"/>
      <c r="GI76" s="704"/>
      <c r="GJ76" s="704"/>
      <c r="GK76" s="704"/>
      <c r="GL76" s="704"/>
      <c r="GM76" s="704"/>
      <c r="GN76" s="704"/>
      <c r="GO76" s="704"/>
      <c r="GP76" s="704"/>
      <c r="GQ76" s="704"/>
      <c r="GR76" s="704"/>
      <c r="GS76" s="704"/>
      <c r="GT76" s="704"/>
      <c r="GU76" s="704"/>
      <c r="GV76" s="704"/>
      <c r="GW76" s="704"/>
      <c r="GX76" s="704"/>
      <c r="GY76" s="704"/>
      <c r="GZ76" s="704"/>
      <c r="HA76" s="704"/>
      <c r="HB76" s="704"/>
      <c r="HC76" s="704"/>
      <c r="HD76" s="704"/>
      <c r="HE76" s="704"/>
      <c r="HF76" s="704"/>
      <c r="HG76" s="704"/>
      <c r="HH76" s="704"/>
      <c r="HI76" s="704"/>
      <c r="HJ76" s="704"/>
      <c r="HK76" s="704"/>
      <c r="HL76" s="704"/>
      <c r="HM76" s="704"/>
      <c r="HN76" s="704"/>
      <c r="HO76" s="704"/>
      <c r="HP76" s="704"/>
      <c r="HQ76" s="706"/>
      <c r="HR76" s="706"/>
      <c r="HS76" s="706"/>
      <c r="HT76" s="706"/>
      <c r="HU76" s="706"/>
      <c r="HV76" s="706"/>
      <c r="HW76" s="706"/>
      <c r="HX76" s="706"/>
      <c r="HY76" s="706"/>
      <c r="HZ76" s="706"/>
      <c r="IA76" s="706"/>
      <c r="IB76" s="706"/>
      <c r="IC76" s="706"/>
      <c r="IE76" s="706"/>
      <c r="IF76" s="706"/>
      <c r="IG76" s="706"/>
      <c r="IH76" s="706"/>
      <c r="II76" s="706"/>
    </row>
    <row r="77" spans="1:243" s="706" customFormat="1" ht="23.1" customHeight="1" x14ac:dyDescent="0.25">
      <c r="A77" s="691">
        <v>159</v>
      </c>
      <c r="B77" s="693" t="s">
        <v>1154</v>
      </c>
      <c r="C77" s="696">
        <v>233</v>
      </c>
      <c r="D77" s="697">
        <v>532</v>
      </c>
      <c r="E77" s="707" t="s">
        <v>1122</v>
      </c>
      <c r="F77" s="699" t="s">
        <v>1121</v>
      </c>
      <c r="G77" s="715" t="s">
        <v>1191</v>
      </c>
      <c r="H77" s="751" t="s">
        <v>1112</v>
      </c>
      <c r="I77" s="767" t="s">
        <v>1113</v>
      </c>
      <c r="J77" s="753" t="s">
        <v>1139</v>
      </c>
      <c r="K77" s="761" t="s">
        <v>1115</v>
      </c>
      <c r="L77" s="761" t="s">
        <v>1116</v>
      </c>
      <c r="M77" s="753" t="s">
        <v>1140</v>
      </c>
      <c r="N77" s="753" t="s">
        <v>1155</v>
      </c>
      <c r="O77" s="753" t="s">
        <v>1128</v>
      </c>
      <c r="P77" s="753" t="s">
        <v>1129</v>
      </c>
      <c r="Q77" s="866" t="s">
        <v>1160</v>
      </c>
      <c r="R77" s="866" t="s">
        <v>1160</v>
      </c>
      <c r="S77" s="755">
        <v>2</v>
      </c>
      <c r="T77" s="763">
        <v>2.4</v>
      </c>
      <c r="U77" s="771">
        <v>41456</v>
      </c>
      <c r="V77" s="772">
        <v>42522</v>
      </c>
      <c r="W77" s="701">
        <v>25</v>
      </c>
      <c r="X77" s="875"/>
      <c r="Y77" s="877"/>
      <c r="Z77" s="875">
        <f t="shared" si="8"/>
        <v>0</v>
      </c>
      <c r="AA77" s="702"/>
      <c r="AB77" s="702"/>
      <c r="AC77" s="702"/>
      <c r="AD77" s="702"/>
      <c r="AE77" s="702"/>
      <c r="AF77" s="702"/>
      <c r="AG77" s="702"/>
      <c r="AH77" s="702"/>
      <c r="AI77" s="691"/>
      <c r="AJ77" s="691"/>
      <c r="AK77" s="691"/>
      <c r="AL77" s="691"/>
      <c r="AM77" s="868">
        <f t="shared" si="9"/>
        <v>0</v>
      </c>
      <c r="AN77" s="868">
        <f t="shared" si="10"/>
        <v>0</v>
      </c>
      <c r="AO77" s="760">
        <v>332000</v>
      </c>
      <c r="AP77" s="868">
        <v>332000</v>
      </c>
      <c r="AQ77" s="704"/>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c r="DG77" s="704"/>
      <c r="DH77" s="704"/>
      <c r="DI77" s="704"/>
      <c r="DJ77" s="704"/>
      <c r="DK77" s="704"/>
      <c r="DL77" s="704"/>
      <c r="DM77" s="704"/>
      <c r="DN77" s="704"/>
      <c r="DO77" s="704"/>
      <c r="DP77" s="704"/>
      <c r="FK77" s="746"/>
      <c r="FL77" s="704"/>
      <c r="FM77" s="704"/>
      <c r="FN77" s="704"/>
      <c r="FO77" s="704"/>
      <c r="FP77" s="704"/>
      <c r="FQ77" s="704"/>
      <c r="FR77" s="704"/>
      <c r="FS77" s="704"/>
      <c r="FT77" s="704"/>
      <c r="FU77" s="704"/>
      <c r="FV77" s="704"/>
      <c r="FW77" s="704"/>
      <c r="FX77" s="704"/>
      <c r="FY77" s="704"/>
      <c r="FZ77" s="704"/>
      <c r="GA77" s="704"/>
      <c r="GB77" s="704"/>
      <c r="GC77" s="704"/>
      <c r="GD77" s="704"/>
      <c r="GE77" s="704"/>
      <c r="GF77" s="704"/>
      <c r="GG77" s="704"/>
      <c r="GH77" s="704"/>
      <c r="GI77" s="704"/>
      <c r="GJ77" s="704"/>
      <c r="GK77" s="704"/>
      <c r="GL77" s="704"/>
      <c r="GM77" s="704"/>
      <c r="GN77" s="704"/>
      <c r="GO77" s="704"/>
      <c r="GP77" s="704"/>
      <c r="GQ77" s="704"/>
      <c r="GR77" s="704"/>
      <c r="GS77" s="704"/>
      <c r="GT77" s="704"/>
      <c r="GU77" s="704"/>
      <c r="GV77" s="704"/>
      <c r="GW77" s="704"/>
      <c r="GX77" s="704"/>
      <c r="GY77" s="704"/>
      <c r="GZ77" s="704"/>
      <c r="HA77" s="704"/>
      <c r="HB77" s="704"/>
      <c r="HC77" s="704"/>
      <c r="HD77" s="704"/>
      <c r="HE77" s="704"/>
      <c r="HF77" s="704"/>
      <c r="HG77" s="704"/>
      <c r="HH77" s="704"/>
      <c r="HI77" s="704"/>
      <c r="HJ77" s="704"/>
      <c r="HK77" s="704"/>
      <c r="HL77" s="704"/>
      <c r="HM77" s="704"/>
      <c r="HN77" s="704"/>
      <c r="HO77" s="704"/>
      <c r="HP77" s="704"/>
      <c r="HQ77" s="704"/>
      <c r="HR77" s="704"/>
      <c r="ID77" s="878"/>
      <c r="IE77" s="878"/>
      <c r="IF77" s="878"/>
      <c r="IG77" s="878"/>
      <c r="IH77" s="878"/>
      <c r="II77" s="878"/>
    </row>
    <row r="78" spans="1:243" s="706" customFormat="1" ht="23.1" customHeight="1" x14ac:dyDescent="0.25">
      <c r="A78" s="691">
        <v>160</v>
      </c>
      <c r="B78" s="693" t="s">
        <v>1154</v>
      </c>
      <c r="C78" s="708">
        <v>233</v>
      </c>
      <c r="D78" s="709">
        <v>536</v>
      </c>
      <c r="E78" s="697">
        <v>12</v>
      </c>
      <c r="F78" s="699" t="s">
        <v>1123</v>
      </c>
      <c r="G78" s="715" t="s">
        <v>1497</v>
      </c>
      <c r="H78" s="767" t="s">
        <v>1112</v>
      </c>
      <c r="I78" s="752" t="s">
        <v>1113</v>
      </c>
      <c r="J78" s="753" t="s">
        <v>1139</v>
      </c>
      <c r="K78" s="761" t="s">
        <v>1115</v>
      </c>
      <c r="L78" s="761" t="s">
        <v>1124</v>
      </c>
      <c r="M78" s="753" t="s">
        <v>1140</v>
      </c>
      <c r="N78" s="753" t="s">
        <v>1155</v>
      </c>
      <c r="O78" s="753" t="s">
        <v>1155</v>
      </c>
      <c r="P78" s="753" t="s">
        <v>1156</v>
      </c>
      <c r="Q78" s="1015">
        <v>2</v>
      </c>
      <c r="R78" s="948" t="s">
        <v>1120</v>
      </c>
      <c r="S78" s="755">
        <v>2</v>
      </c>
      <c r="T78" s="763">
        <v>2.4</v>
      </c>
      <c r="U78" s="757">
        <v>41306</v>
      </c>
      <c r="V78" s="758">
        <v>41426</v>
      </c>
      <c r="W78" s="701">
        <v>5</v>
      </c>
      <c r="X78" s="875"/>
      <c r="Y78" s="876">
        <v>33000</v>
      </c>
      <c r="Z78" s="875">
        <f t="shared" si="8"/>
        <v>33000</v>
      </c>
      <c r="AA78" s="691"/>
      <c r="AB78" s="691"/>
      <c r="AC78" s="691">
        <v>33000</v>
      </c>
      <c r="AD78" s="691"/>
      <c r="AE78" s="691"/>
      <c r="AF78" s="691"/>
      <c r="AG78" s="691"/>
      <c r="AH78" s="691"/>
      <c r="AI78" s="691"/>
      <c r="AJ78" s="691"/>
      <c r="AK78" s="691"/>
      <c r="AL78" s="691"/>
      <c r="AM78" s="868">
        <f t="shared" si="9"/>
        <v>33000</v>
      </c>
      <c r="AN78" s="868">
        <f t="shared" si="10"/>
        <v>0</v>
      </c>
      <c r="AO78" s="691"/>
      <c r="AP78" s="868"/>
      <c r="AQ78" s="704"/>
      <c r="AR78" s="704"/>
      <c r="AS78" s="704"/>
      <c r="AT78" s="704"/>
      <c r="AU78" s="704"/>
      <c r="AV78" s="704"/>
      <c r="AW78" s="704"/>
      <c r="AX78" s="704"/>
      <c r="AY78" s="704"/>
      <c r="AZ78" s="704"/>
      <c r="BA78" s="704"/>
      <c r="BB78" s="704"/>
      <c r="BC78" s="704"/>
      <c r="BD78" s="704"/>
      <c r="BE78" s="704"/>
      <c r="BF78" s="704"/>
      <c r="BG78" s="704"/>
      <c r="BH78" s="704"/>
      <c r="BI78" s="704"/>
      <c r="BJ78" s="704"/>
      <c r="BK78" s="704"/>
      <c r="BL78" s="704"/>
      <c r="BM78" s="704"/>
      <c r="BN78" s="704"/>
      <c r="BO78" s="704"/>
      <c r="BP78" s="704"/>
      <c r="BQ78" s="704"/>
      <c r="BR78" s="704"/>
      <c r="BS78" s="704"/>
      <c r="BT78" s="704"/>
      <c r="BU78" s="704"/>
      <c r="BV78" s="704"/>
      <c r="BW78" s="704"/>
      <c r="BX78" s="704"/>
      <c r="BY78" s="704"/>
      <c r="BZ78" s="704"/>
      <c r="CA78" s="704"/>
      <c r="CB78" s="704"/>
      <c r="CC78" s="704"/>
      <c r="CD78" s="704"/>
      <c r="CE78" s="704"/>
      <c r="CF78" s="704"/>
      <c r="CG78" s="704"/>
      <c r="CH78" s="704"/>
      <c r="CI78" s="704"/>
      <c r="CJ78" s="704"/>
      <c r="CK78" s="704"/>
      <c r="CL78" s="704"/>
      <c r="CM78" s="704"/>
      <c r="CN78" s="704"/>
      <c r="CO78" s="704"/>
      <c r="CP78" s="704"/>
      <c r="CQ78" s="704"/>
      <c r="CR78" s="704"/>
      <c r="CS78" s="704"/>
      <c r="CT78" s="704"/>
      <c r="CU78" s="704"/>
      <c r="CV78" s="704"/>
      <c r="CW78" s="704"/>
      <c r="CX78" s="704"/>
      <c r="CY78" s="704"/>
      <c r="CZ78" s="704"/>
      <c r="DA78" s="704"/>
      <c r="DB78" s="704"/>
      <c r="DC78" s="704"/>
      <c r="DD78" s="704"/>
      <c r="DE78" s="704"/>
      <c r="DF78" s="704"/>
      <c r="DG78" s="704"/>
      <c r="DH78" s="704"/>
      <c r="DI78" s="704"/>
      <c r="DJ78" s="704"/>
      <c r="DK78" s="704"/>
      <c r="DL78" s="704"/>
      <c r="DM78" s="704"/>
      <c r="DN78" s="704"/>
      <c r="DO78" s="704"/>
      <c r="DP78" s="704"/>
      <c r="EC78" s="704"/>
      <c r="EF78" s="704"/>
      <c r="EG78" s="704"/>
      <c r="EH78" s="704"/>
      <c r="EI78" s="704"/>
      <c r="EJ78" s="704"/>
      <c r="EK78" s="704"/>
      <c r="EL78" s="704"/>
      <c r="EM78" s="704"/>
      <c r="EN78" s="704"/>
      <c r="EO78" s="704"/>
      <c r="EP78" s="704"/>
      <c r="EQ78" s="704"/>
      <c r="ER78" s="704"/>
      <c r="ES78" s="704"/>
      <c r="ET78" s="704"/>
      <c r="EU78" s="704"/>
      <c r="EV78" s="704"/>
      <c r="EW78" s="704"/>
      <c r="EX78" s="704"/>
      <c r="EY78" s="704"/>
      <c r="EZ78" s="704"/>
      <c r="FA78" s="704"/>
      <c r="FB78" s="704"/>
      <c r="FC78" s="704"/>
      <c r="FD78" s="704"/>
      <c r="FE78" s="704"/>
      <c r="FF78" s="704"/>
      <c r="FG78" s="704"/>
      <c r="FH78" s="704"/>
      <c r="FI78" s="704"/>
      <c r="FK78" s="878"/>
      <c r="FL78" s="878"/>
      <c r="FM78" s="878"/>
      <c r="FN78" s="878"/>
      <c r="FO78" s="878"/>
      <c r="FP78" s="878"/>
      <c r="FQ78" s="878"/>
      <c r="FR78" s="878"/>
      <c r="FS78" s="878"/>
      <c r="FT78" s="878"/>
      <c r="FU78" s="878"/>
      <c r="FV78" s="878"/>
      <c r="FW78" s="878"/>
      <c r="FX78" s="878"/>
      <c r="FY78" s="878"/>
      <c r="FZ78" s="878"/>
      <c r="GA78" s="878"/>
      <c r="GB78" s="878"/>
      <c r="GC78" s="878"/>
      <c r="GD78" s="878"/>
      <c r="GE78" s="878"/>
      <c r="GF78" s="878"/>
      <c r="GG78" s="878"/>
      <c r="GH78" s="878"/>
      <c r="GI78" s="878"/>
      <c r="HV78" s="878"/>
      <c r="HW78" s="878"/>
      <c r="HX78" s="878"/>
      <c r="HY78" s="878"/>
      <c r="HZ78" s="878"/>
      <c r="IA78" s="878"/>
      <c r="IB78" s="878"/>
      <c r="IC78" s="878"/>
      <c r="ID78" s="878"/>
    </row>
    <row r="79" spans="1:243" s="878" customFormat="1" ht="23.1" customHeight="1" x14ac:dyDescent="0.25">
      <c r="A79" s="691">
        <v>161</v>
      </c>
      <c r="B79" s="693" t="s">
        <v>1154</v>
      </c>
      <c r="C79" s="708">
        <v>233</v>
      </c>
      <c r="D79" s="709">
        <v>536</v>
      </c>
      <c r="E79" s="697">
        <v>13</v>
      </c>
      <c r="F79" s="699" t="s">
        <v>1123</v>
      </c>
      <c r="G79" s="715" t="s">
        <v>1196</v>
      </c>
      <c r="H79" s="751" t="s">
        <v>1112</v>
      </c>
      <c r="I79" s="752" t="s">
        <v>1113</v>
      </c>
      <c r="J79" s="753" t="s">
        <v>1139</v>
      </c>
      <c r="K79" s="761" t="s">
        <v>1151</v>
      </c>
      <c r="L79" s="761" t="s">
        <v>1124</v>
      </c>
      <c r="M79" s="753" t="s">
        <v>1140</v>
      </c>
      <c r="N79" s="753" t="s">
        <v>1155</v>
      </c>
      <c r="O79" s="753" t="s">
        <v>1155</v>
      </c>
      <c r="P79" s="753" t="s">
        <v>1170</v>
      </c>
      <c r="Q79" s="1015" t="s">
        <v>1120</v>
      </c>
      <c r="R79" s="948" t="s">
        <v>1120</v>
      </c>
      <c r="S79" s="755">
        <v>2</v>
      </c>
      <c r="T79" s="763">
        <v>2.4</v>
      </c>
      <c r="U79" s="757">
        <v>41699</v>
      </c>
      <c r="V79" s="757">
        <v>5667</v>
      </c>
      <c r="W79" s="874">
        <v>10</v>
      </c>
      <c r="X79" s="875">
        <v>2200000</v>
      </c>
      <c r="Y79" s="876">
        <v>900000</v>
      </c>
      <c r="Z79" s="875">
        <f t="shared" si="8"/>
        <v>3100000</v>
      </c>
      <c r="AA79" s="702"/>
      <c r="AB79" s="702"/>
      <c r="AC79" s="702"/>
      <c r="AD79" s="702"/>
      <c r="AE79" s="702">
        <v>900000</v>
      </c>
      <c r="AF79" s="702">
        <v>500000</v>
      </c>
      <c r="AG79" s="702">
        <v>1700000</v>
      </c>
      <c r="AH79" s="702"/>
      <c r="AI79" s="691"/>
      <c r="AJ79" s="691"/>
      <c r="AK79" s="691"/>
      <c r="AL79" s="691"/>
      <c r="AM79" s="868">
        <f t="shared" si="9"/>
        <v>3100000</v>
      </c>
      <c r="AN79" s="868">
        <f t="shared" si="10"/>
        <v>0</v>
      </c>
      <c r="AO79" s="760">
        <v>3000000</v>
      </c>
      <c r="AP79" s="868"/>
      <c r="AQ79" s="704"/>
      <c r="AR79" s="704"/>
      <c r="AS79" s="704"/>
      <c r="AT79" s="704"/>
      <c r="AU79" s="704"/>
      <c r="AV79" s="704"/>
      <c r="AW79" s="704"/>
      <c r="AX79" s="704"/>
      <c r="AY79" s="704"/>
      <c r="AZ79" s="704"/>
      <c r="BA79" s="704"/>
      <c r="BB79" s="704"/>
      <c r="BC79" s="704"/>
      <c r="BD79" s="704"/>
      <c r="BE79" s="704"/>
      <c r="BF79" s="704"/>
      <c r="BG79" s="704"/>
      <c r="BH79" s="704"/>
      <c r="BI79" s="704"/>
      <c r="BJ79" s="704"/>
      <c r="BK79" s="704"/>
      <c r="BL79" s="704"/>
      <c r="BM79" s="704"/>
      <c r="BN79" s="704"/>
      <c r="BO79" s="704"/>
      <c r="BP79" s="704"/>
      <c r="BQ79" s="704"/>
      <c r="BR79" s="704"/>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6"/>
      <c r="DR79" s="706"/>
      <c r="DS79" s="706"/>
      <c r="DT79" s="706"/>
      <c r="DU79" s="706"/>
      <c r="DV79" s="706"/>
      <c r="DW79" s="706"/>
      <c r="DX79" s="706"/>
      <c r="DY79" s="706"/>
      <c r="DZ79" s="706"/>
      <c r="EA79" s="706"/>
      <c r="EB79" s="706"/>
      <c r="EC79" s="706"/>
      <c r="ED79" s="706"/>
      <c r="EE79" s="706"/>
      <c r="EF79" s="704"/>
      <c r="EG79" s="704"/>
      <c r="EH79" s="704"/>
      <c r="EI79" s="704"/>
      <c r="EJ79" s="704"/>
      <c r="EK79" s="704"/>
      <c r="EL79" s="704"/>
      <c r="EM79" s="704"/>
      <c r="EN79" s="704"/>
      <c r="EO79" s="704"/>
      <c r="EP79" s="704"/>
      <c r="EQ79" s="704"/>
      <c r="ER79" s="704"/>
      <c r="ES79" s="704"/>
      <c r="ET79" s="704"/>
      <c r="EU79" s="704"/>
      <c r="EV79" s="704"/>
      <c r="EW79" s="704"/>
      <c r="EX79" s="704"/>
      <c r="EY79" s="704"/>
      <c r="EZ79" s="704"/>
      <c r="FA79" s="704"/>
      <c r="FB79" s="704"/>
      <c r="FC79" s="704"/>
      <c r="FD79" s="704"/>
      <c r="FE79" s="704"/>
      <c r="FF79" s="704"/>
      <c r="FG79" s="704"/>
      <c r="FH79" s="704"/>
      <c r="FI79" s="706"/>
      <c r="FJ79" s="706"/>
      <c r="FK79" s="706"/>
      <c r="FL79" s="704"/>
      <c r="FM79" s="704"/>
      <c r="FN79" s="704"/>
      <c r="FO79" s="704"/>
      <c r="FP79" s="704"/>
      <c r="FQ79" s="704"/>
      <c r="FR79" s="704"/>
      <c r="FS79" s="704"/>
      <c r="FT79" s="704"/>
      <c r="FU79" s="704"/>
      <c r="FV79" s="704"/>
      <c r="FW79" s="704"/>
      <c r="FX79" s="704"/>
      <c r="FY79" s="704"/>
      <c r="FZ79" s="704"/>
      <c r="GA79" s="704"/>
      <c r="GB79" s="704"/>
      <c r="GC79" s="704"/>
      <c r="GD79" s="704"/>
      <c r="GE79" s="704"/>
      <c r="GF79" s="704"/>
      <c r="GG79" s="704"/>
      <c r="GH79" s="704"/>
      <c r="GI79" s="704"/>
      <c r="GJ79" s="704"/>
      <c r="GK79" s="704"/>
      <c r="GL79" s="704"/>
      <c r="GM79" s="704"/>
      <c r="GN79" s="704"/>
      <c r="GO79" s="704"/>
      <c r="GP79" s="704"/>
      <c r="GQ79" s="704"/>
      <c r="GR79" s="704"/>
      <c r="GS79" s="704"/>
      <c r="GT79" s="704"/>
      <c r="GU79" s="704"/>
      <c r="GV79" s="706"/>
      <c r="GW79" s="706"/>
      <c r="GX79" s="706"/>
      <c r="GY79" s="706"/>
      <c r="GZ79" s="706"/>
      <c r="HA79" s="706"/>
      <c r="HB79" s="706"/>
      <c r="HC79" s="706"/>
      <c r="HD79" s="706"/>
      <c r="HE79" s="706"/>
      <c r="HF79" s="706"/>
      <c r="HG79" s="706"/>
      <c r="HH79" s="706"/>
      <c r="HI79" s="706"/>
      <c r="HJ79" s="706"/>
      <c r="HK79" s="706"/>
      <c r="HL79" s="706"/>
      <c r="HM79" s="706"/>
      <c r="HN79" s="706"/>
      <c r="HO79" s="706"/>
      <c r="HP79" s="706"/>
      <c r="HQ79" s="706"/>
      <c r="HR79" s="706"/>
      <c r="HS79" s="706"/>
      <c r="HT79" s="706"/>
      <c r="HU79" s="706"/>
      <c r="ID79" s="706"/>
      <c r="IE79" s="706"/>
      <c r="IF79" s="706"/>
      <c r="IG79" s="706"/>
      <c r="IH79" s="706"/>
      <c r="II79" s="706"/>
    </row>
    <row r="80" spans="1:243" s="879" customFormat="1" ht="23.1" customHeight="1" x14ac:dyDescent="0.25">
      <c r="A80" s="691">
        <v>162</v>
      </c>
      <c r="B80" s="693" t="s">
        <v>1154</v>
      </c>
      <c r="C80" s="708">
        <v>233</v>
      </c>
      <c r="D80" s="709">
        <v>544</v>
      </c>
      <c r="E80" s="707">
        <v>1</v>
      </c>
      <c r="F80" s="699" t="s">
        <v>1125</v>
      </c>
      <c r="G80" s="715" t="s">
        <v>1197</v>
      </c>
      <c r="H80" s="751" t="s">
        <v>1112</v>
      </c>
      <c r="I80" s="752" t="s">
        <v>1113</v>
      </c>
      <c r="J80" s="753" t="s">
        <v>1139</v>
      </c>
      <c r="K80" s="761" t="s">
        <v>1151</v>
      </c>
      <c r="L80" s="761" t="s">
        <v>1124</v>
      </c>
      <c r="M80" s="753" t="s">
        <v>1140</v>
      </c>
      <c r="N80" s="753" t="s">
        <v>1155</v>
      </c>
      <c r="O80" s="753" t="s">
        <v>1155</v>
      </c>
      <c r="P80" s="753" t="s">
        <v>1170</v>
      </c>
      <c r="Q80" s="948">
        <v>2</v>
      </c>
      <c r="R80" s="948" t="s">
        <v>1120</v>
      </c>
      <c r="S80" s="755">
        <v>2</v>
      </c>
      <c r="T80" s="763">
        <v>2.4</v>
      </c>
      <c r="U80" s="771">
        <v>41456</v>
      </c>
      <c r="V80" s="771">
        <v>41791</v>
      </c>
      <c r="W80" s="874">
        <v>7</v>
      </c>
      <c r="X80" s="875"/>
      <c r="Y80" s="876">
        <v>20000</v>
      </c>
      <c r="Z80" s="875">
        <f t="shared" si="8"/>
        <v>20000</v>
      </c>
      <c r="AA80" s="702"/>
      <c r="AB80" s="702"/>
      <c r="AC80" s="702"/>
      <c r="AD80" s="702"/>
      <c r="AE80" s="702">
        <v>20000</v>
      </c>
      <c r="AF80" s="702"/>
      <c r="AG80" s="702"/>
      <c r="AH80" s="702"/>
      <c r="AI80" s="691"/>
      <c r="AJ80" s="691"/>
      <c r="AK80" s="691"/>
      <c r="AL80" s="691"/>
      <c r="AM80" s="868">
        <f t="shared" si="9"/>
        <v>20000</v>
      </c>
      <c r="AN80" s="868">
        <f t="shared" si="10"/>
        <v>0</v>
      </c>
      <c r="AO80" s="760"/>
      <c r="AP80" s="868">
        <v>332000</v>
      </c>
      <c r="AQ80" s="704"/>
      <c r="AR80" s="704"/>
      <c r="AS80" s="704"/>
      <c r="AT80" s="704"/>
      <c r="AU80" s="704"/>
      <c r="AV80" s="704"/>
      <c r="AW80" s="704"/>
      <c r="AX80" s="704"/>
      <c r="AY80" s="704"/>
      <c r="AZ80" s="704"/>
      <c r="BA80" s="704"/>
      <c r="BB80" s="704"/>
      <c r="BC80" s="704"/>
      <c r="BD80" s="704"/>
      <c r="BE80" s="704"/>
      <c r="BF80" s="704"/>
      <c r="BG80" s="704"/>
      <c r="BH80" s="704"/>
      <c r="BI80" s="704"/>
      <c r="BJ80" s="704"/>
      <c r="BK80" s="704"/>
      <c r="BL80" s="704"/>
      <c r="BM80" s="704"/>
      <c r="BN80" s="704"/>
      <c r="BO80" s="704"/>
      <c r="BP80" s="704"/>
      <c r="BQ80" s="7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6"/>
      <c r="DR80" s="706"/>
      <c r="DS80" s="706"/>
      <c r="DT80" s="706"/>
      <c r="DU80" s="706"/>
      <c r="DV80" s="706"/>
      <c r="DW80" s="706"/>
      <c r="DX80" s="706"/>
      <c r="DY80" s="706"/>
      <c r="DZ80" s="706"/>
      <c r="EA80" s="706"/>
      <c r="EB80" s="706"/>
      <c r="EC80" s="706"/>
      <c r="ED80" s="706"/>
      <c r="EE80" s="706"/>
      <c r="EF80" s="704"/>
      <c r="EG80" s="704"/>
      <c r="EH80" s="704"/>
      <c r="EI80" s="704"/>
      <c r="EJ80" s="704"/>
      <c r="EK80" s="704"/>
      <c r="EL80" s="704"/>
      <c r="EM80" s="704"/>
      <c r="EN80" s="704"/>
      <c r="EO80" s="704"/>
      <c r="EP80" s="704"/>
      <c r="EQ80" s="704"/>
      <c r="ER80" s="704"/>
      <c r="ES80" s="704"/>
      <c r="ET80" s="704"/>
      <c r="EU80" s="704"/>
      <c r="EV80" s="704"/>
      <c r="EW80" s="704"/>
      <c r="EX80" s="704"/>
      <c r="EY80" s="704"/>
      <c r="EZ80" s="704"/>
      <c r="FA80" s="704"/>
      <c r="FB80" s="704"/>
      <c r="FC80" s="704"/>
      <c r="FD80" s="704"/>
      <c r="FE80" s="704"/>
      <c r="FF80" s="704"/>
      <c r="FG80" s="704"/>
      <c r="FH80" s="704"/>
      <c r="FI80" s="704"/>
      <c r="FJ80" s="706"/>
      <c r="FK80" s="706"/>
      <c r="FL80" s="704"/>
      <c r="FM80" s="704"/>
      <c r="FN80" s="704"/>
      <c r="FO80" s="704"/>
      <c r="FP80" s="704"/>
      <c r="FQ80" s="704"/>
      <c r="FR80" s="704"/>
      <c r="FS80" s="704"/>
      <c r="FT80" s="704"/>
      <c r="FU80" s="704"/>
      <c r="FV80" s="704"/>
      <c r="FW80" s="704"/>
      <c r="FX80" s="704"/>
      <c r="FY80" s="704"/>
      <c r="FZ80" s="704"/>
      <c r="GA80" s="704"/>
      <c r="GB80" s="704"/>
      <c r="GC80" s="704"/>
      <c r="GD80" s="704"/>
      <c r="GE80" s="704"/>
      <c r="GF80" s="704"/>
      <c r="GG80" s="704"/>
      <c r="GH80" s="704"/>
      <c r="GI80" s="704"/>
      <c r="GJ80" s="704"/>
      <c r="GK80" s="704"/>
      <c r="GL80" s="704"/>
      <c r="GM80" s="704"/>
      <c r="GN80" s="704"/>
      <c r="GO80" s="704"/>
      <c r="GP80" s="704"/>
      <c r="GQ80" s="704"/>
      <c r="GR80" s="704"/>
      <c r="GS80" s="704"/>
      <c r="GT80" s="704"/>
      <c r="GU80" s="704"/>
      <c r="GV80" s="706"/>
      <c r="GW80" s="706"/>
      <c r="GX80" s="706"/>
      <c r="GY80" s="706"/>
      <c r="GZ80" s="706"/>
      <c r="HA80" s="706"/>
      <c r="HB80" s="706"/>
      <c r="HC80" s="706"/>
      <c r="HD80" s="706"/>
      <c r="HE80" s="706"/>
      <c r="HF80" s="706"/>
      <c r="HG80" s="706"/>
      <c r="HH80" s="706"/>
      <c r="HI80" s="706"/>
      <c r="HJ80" s="706"/>
      <c r="HK80" s="706"/>
      <c r="HL80" s="706"/>
      <c r="HM80" s="706"/>
      <c r="HN80" s="706"/>
      <c r="HO80" s="706"/>
      <c r="HP80" s="706"/>
      <c r="HQ80" s="704"/>
      <c r="HR80" s="704"/>
      <c r="HS80" s="878"/>
      <c r="HT80" s="878"/>
      <c r="HU80" s="878"/>
      <c r="HV80" s="878"/>
      <c r="HW80" s="878"/>
      <c r="HX80" s="878"/>
      <c r="HY80" s="878"/>
      <c r="HZ80" s="878"/>
      <c r="IA80" s="878"/>
      <c r="IB80" s="878"/>
      <c r="IC80" s="878"/>
      <c r="ID80" s="706"/>
      <c r="IE80" s="878"/>
      <c r="IF80" s="878"/>
      <c r="IG80" s="878"/>
      <c r="IH80" s="878"/>
      <c r="II80" s="878"/>
    </row>
    <row r="81" spans="1:243" s="879" customFormat="1" ht="23.1" customHeight="1" x14ac:dyDescent="0.25">
      <c r="A81" s="691">
        <v>308</v>
      </c>
      <c r="B81" s="693" t="s">
        <v>1154</v>
      </c>
      <c r="C81" s="696">
        <v>271</v>
      </c>
      <c r="D81" s="697">
        <v>500</v>
      </c>
      <c r="E81" s="697">
        <v>322</v>
      </c>
      <c r="F81" s="699" t="s">
        <v>1201</v>
      </c>
      <c r="G81" s="699" t="s">
        <v>1498</v>
      </c>
      <c r="H81" s="767" t="s">
        <v>1112</v>
      </c>
      <c r="I81" s="752" t="s">
        <v>1113</v>
      </c>
      <c r="J81" s="753" t="s">
        <v>1139</v>
      </c>
      <c r="K81" s="761" t="s">
        <v>1115</v>
      </c>
      <c r="L81" s="753" t="s">
        <v>1124</v>
      </c>
      <c r="M81" s="753" t="s">
        <v>1140</v>
      </c>
      <c r="N81" s="753" t="s">
        <v>1155</v>
      </c>
      <c r="O81" s="753" t="s">
        <v>1128</v>
      </c>
      <c r="P81" s="753" t="s">
        <v>1202</v>
      </c>
      <c r="Q81" s="948">
        <v>2</v>
      </c>
      <c r="R81" s="948" t="s">
        <v>1120</v>
      </c>
      <c r="S81" s="755">
        <v>2</v>
      </c>
      <c r="T81" s="763">
        <v>2.6</v>
      </c>
      <c r="U81" s="771">
        <v>41091</v>
      </c>
      <c r="V81" s="772">
        <v>41426</v>
      </c>
      <c r="W81" s="874">
        <v>5</v>
      </c>
      <c r="X81" s="875"/>
      <c r="Y81" s="876">
        <v>2010000</v>
      </c>
      <c r="Z81" s="875">
        <f t="shared" si="8"/>
        <v>2010000</v>
      </c>
      <c r="AA81" s="691"/>
      <c r="AB81" s="691">
        <v>2010000</v>
      </c>
      <c r="AC81" s="691"/>
      <c r="AD81" s="691"/>
      <c r="AE81" s="691"/>
      <c r="AF81" s="691"/>
      <c r="AG81" s="691"/>
      <c r="AH81" s="691"/>
      <c r="AI81" s="691"/>
      <c r="AJ81" s="691"/>
      <c r="AK81" s="691"/>
      <c r="AL81" s="691"/>
      <c r="AM81" s="868">
        <f t="shared" si="9"/>
        <v>2010000</v>
      </c>
      <c r="AN81" s="868">
        <f t="shared" si="10"/>
        <v>0</v>
      </c>
      <c r="AO81" s="691"/>
      <c r="AP81" s="868"/>
      <c r="AQ81" s="704"/>
      <c r="AR81" s="704"/>
      <c r="AS81" s="704"/>
      <c r="AT81" s="704"/>
      <c r="AU81" s="704"/>
      <c r="AV81" s="704"/>
      <c r="AW81" s="704"/>
      <c r="AX81" s="704"/>
      <c r="AY81" s="704"/>
      <c r="AZ81" s="704"/>
      <c r="BA81" s="704"/>
      <c r="BB81" s="704"/>
      <c r="BC81" s="704"/>
      <c r="BD81" s="704"/>
      <c r="BE81" s="704"/>
      <c r="BF81" s="704"/>
      <c r="BG81" s="704"/>
      <c r="BH81" s="704"/>
      <c r="BI81" s="704"/>
      <c r="BJ81" s="704"/>
      <c r="BK81" s="704"/>
      <c r="BL81" s="704"/>
      <c r="BM81" s="704"/>
      <c r="BN81" s="704"/>
      <c r="BO81" s="704"/>
      <c r="BP81" s="704"/>
      <c r="BQ81" s="7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c r="EA81" s="704"/>
      <c r="EB81" s="704"/>
      <c r="EC81" s="706"/>
      <c r="ED81" s="706"/>
      <c r="EE81" s="706"/>
      <c r="EF81" s="704"/>
      <c r="EG81" s="704"/>
      <c r="EH81" s="704"/>
      <c r="EI81" s="704"/>
      <c r="EJ81" s="704"/>
      <c r="EK81" s="704"/>
      <c r="EL81" s="704"/>
      <c r="EM81" s="704"/>
      <c r="EN81" s="704"/>
      <c r="EO81" s="704"/>
      <c r="EP81" s="704"/>
      <c r="EQ81" s="704"/>
      <c r="ER81" s="704"/>
      <c r="ES81" s="704"/>
      <c r="ET81" s="704"/>
      <c r="EU81" s="704"/>
      <c r="EV81" s="704"/>
      <c r="EW81" s="704"/>
      <c r="EX81" s="704"/>
      <c r="EY81" s="704"/>
      <c r="EZ81" s="704"/>
      <c r="FA81" s="704"/>
      <c r="FB81" s="704"/>
      <c r="FC81" s="704"/>
      <c r="FD81" s="704"/>
      <c r="FE81" s="704"/>
      <c r="FF81" s="704"/>
      <c r="FG81" s="704"/>
      <c r="FH81" s="704"/>
      <c r="FI81" s="704"/>
      <c r="FJ81" s="704"/>
      <c r="FK81" s="878"/>
      <c r="FL81" s="878"/>
      <c r="FM81" s="878"/>
      <c r="FN81" s="878"/>
      <c r="FO81" s="878"/>
      <c r="FP81" s="878"/>
      <c r="FQ81" s="878"/>
      <c r="FR81" s="878"/>
      <c r="FS81" s="878"/>
      <c r="FT81" s="878"/>
      <c r="FU81" s="878"/>
      <c r="FV81" s="878"/>
      <c r="FW81" s="878"/>
      <c r="FX81" s="878"/>
      <c r="FY81" s="878"/>
      <c r="FZ81" s="878"/>
      <c r="GA81" s="878"/>
      <c r="GB81" s="878"/>
      <c r="GC81" s="878"/>
      <c r="GD81" s="878"/>
      <c r="GE81" s="878"/>
      <c r="GF81" s="878"/>
      <c r="GG81" s="878"/>
      <c r="GH81" s="878"/>
      <c r="GI81" s="878"/>
      <c r="GJ81" s="878"/>
      <c r="GK81" s="878"/>
      <c r="GL81" s="878"/>
      <c r="GM81" s="878"/>
      <c r="GN81" s="878"/>
      <c r="GO81" s="878"/>
      <c r="GP81" s="878"/>
      <c r="GQ81" s="878"/>
      <c r="GR81" s="878"/>
      <c r="GS81" s="878"/>
      <c r="GT81" s="878"/>
      <c r="GU81" s="878"/>
      <c r="GV81" s="878"/>
      <c r="GW81" s="878"/>
      <c r="GX81" s="878"/>
      <c r="GY81" s="878"/>
      <c r="GZ81" s="878"/>
      <c r="HA81" s="878"/>
      <c r="HB81" s="878"/>
      <c r="HC81" s="878"/>
      <c r="HD81" s="878"/>
      <c r="HE81" s="878"/>
      <c r="HF81" s="878"/>
      <c r="HG81" s="878"/>
      <c r="HH81" s="878"/>
      <c r="HI81" s="878"/>
      <c r="HJ81" s="878"/>
      <c r="HK81" s="878"/>
      <c r="HL81" s="878"/>
      <c r="HM81" s="878"/>
      <c r="HN81" s="878"/>
      <c r="HO81" s="878"/>
      <c r="HP81" s="878"/>
      <c r="HQ81" s="878"/>
      <c r="HR81" s="878"/>
      <c r="HS81" s="878"/>
      <c r="HT81" s="878"/>
      <c r="HU81" s="878"/>
      <c r="HV81" s="706"/>
      <c r="HW81" s="706"/>
      <c r="HX81" s="706"/>
      <c r="HY81" s="706"/>
      <c r="HZ81" s="706"/>
      <c r="IA81" s="706"/>
      <c r="IB81" s="706"/>
      <c r="IC81" s="706"/>
      <c r="ID81" s="878"/>
    </row>
    <row r="82" spans="1:243" s="878" customFormat="1" ht="23.1" customHeight="1" x14ac:dyDescent="0.25">
      <c r="A82" s="691">
        <v>309</v>
      </c>
      <c r="B82" s="693" t="s">
        <v>1154</v>
      </c>
      <c r="C82" s="696">
        <v>271</v>
      </c>
      <c r="D82" s="697">
        <v>500</v>
      </c>
      <c r="E82" s="707" t="s">
        <v>1122</v>
      </c>
      <c r="F82" s="699" t="s">
        <v>1201</v>
      </c>
      <c r="G82" s="699" t="s">
        <v>1203</v>
      </c>
      <c r="H82" s="762" t="s">
        <v>1112</v>
      </c>
      <c r="I82" s="752" t="s">
        <v>1113</v>
      </c>
      <c r="J82" s="753" t="s">
        <v>1139</v>
      </c>
      <c r="K82" s="753" t="s">
        <v>1151</v>
      </c>
      <c r="L82" s="753" t="s">
        <v>1124</v>
      </c>
      <c r="M82" s="753" t="s">
        <v>1140</v>
      </c>
      <c r="N82" s="753" t="s">
        <v>1155</v>
      </c>
      <c r="O82" s="753" t="s">
        <v>1128</v>
      </c>
      <c r="P82" s="753" t="s">
        <v>1202</v>
      </c>
      <c r="Q82" s="948" t="s">
        <v>1120</v>
      </c>
      <c r="R82" s="948" t="s">
        <v>1120</v>
      </c>
      <c r="S82" s="755">
        <v>2</v>
      </c>
      <c r="T82" s="763">
        <v>2.6</v>
      </c>
      <c r="U82" s="771">
        <v>41456</v>
      </c>
      <c r="V82" s="772">
        <v>42156</v>
      </c>
      <c r="W82" s="874">
        <v>7</v>
      </c>
      <c r="X82" s="875">
        <v>0</v>
      </c>
      <c r="Y82" s="875"/>
      <c r="Z82" s="875">
        <f t="shared" si="8"/>
        <v>0</v>
      </c>
      <c r="AA82" s="702"/>
      <c r="AB82" s="702"/>
      <c r="AC82" s="702"/>
      <c r="AD82" s="702"/>
      <c r="AE82" s="702"/>
      <c r="AF82" s="702"/>
      <c r="AG82" s="702"/>
      <c r="AH82" s="702"/>
      <c r="AI82" s="717"/>
      <c r="AJ82" s="717"/>
      <c r="AK82" s="717"/>
      <c r="AL82" s="717"/>
      <c r="AM82" s="868">
        <f t="shared" si="9"/>
        <v>0</v>
      </c>
      <c r="AN82" s="868">
        <f t="shared" si="10"/>
        <v>0</v>
      </c>
      <c r="AO82" s="760">
        <v>4000000</v>
      </c>
      <c r="AP82" s="868">
        <v>4000000</v>
      </c>
      <c r="AQ82" s="706"/>
      <c r="AR82" s="706"/>
      <c r="AS82" s="706"/>
      <c r="AT82" s="706"/>
      <c r="AU82" s="706"/>
      <c r="AV82" s="706"/>
      <c r="AW82" s="706"/>
      <c r="AX82" s="706"/>
      <c r="AY82" s="706"/>
      <c r="AZ82" s="706"/>
      <c r="BA82" s="706"/>
      <c r="BB82" s="706"/>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c r="CB82" s="706"/>
      <c r="CC82" s="706"/>
      <c r="CD82" s="706"/>
      <c r="CE82" s="706"/>
      <c r="CF82" s="706"/>
      <c r="CG82" s="706"/>
      <c r="CH82" s="706"/>
      <c r="CI82" s="706"/>
      <c r="CJ82" s="706"/>
      <c r="CK82" s="706"/>
      <c r="CL82" s="706"/>
      <c r="CM82" s="706"/>
      <c r="CN82" s="706"/>
      <c r="CO82" s="706"/>
      <c r="CP82" s="706"/>
      <c r="CQ82" s="706"/>
      <c r="CR82" s="706"/>
      <c r="CS82" s="706"/>
      <c r="CT82" s="706"/>
      <c r="CU82" s="706"/>
      <c r="CV82" s="706"/>
      <c r="CW82" s="706"/>
      <c r="CX82" s="706"/>
      <c r="CY82" s="706"/>
      <c r="CZ82" s="706"/>
      <c r="DA82" s="706"/>
      <c r="DB82" s="706"/>
      <c r="DC82" s="706"/>
      <c r="DD82" s="706"/>
      <c r="DE82" s="706"/>
      <c r="DF82" s="706"/>
      <c r="DG82" s="706"/>
      <c r="DH82" s="706"/>
      <c r="DI82" s="706"/>
      <c r="DJ82" s="706"/>
      <c r="DK82" s="706"/>
      <c r="DL82" s="706"/>
      <c r="DM82" s="706"/>
      <c r="DN82" s="706"/>
      <c r="DO82" s="706"/>
      <c r="DP82" s="706"/>
      <c r="DQ82" s="706"/>
      <c r="DR82" s="706"/>
      <c r="DS82" s="706"/>
      <c r="DT82" s="706"/>
      <c r="DU82" s="706"/>
      <c r="DV82" s="706"/>
      <c r="DW82" s="706"/>
      <c r="DX82" s="706"/>
      <c r="DY82" s="706"/>
      <c r="DZ82" s="706"/>
      <c r="EA82" s="706"/>
      <c r="EB82" s="706"/>
      <c r="EC82" s="706"/>
      <c r="ED82" s="704"/>
      <c r="EE82" s="704"/>
      <c r="EF82" s="706"/>
      <c r="EG82" s="706"/>
      <c r="EH82" s="706"/>
      <c r="EI82" s="706"/>
      <c r="EJ82" s="706"/>
      <c r="EK82" s="706"/>
      <c r="EL82" s="706"/>
      <c r="EM82" s="706"/>
      <c r="EN82" s="706"/>
      <c r="EO82" s="706"/>
      <c r="EP82" s="706"/>
      <c r="EQ82" s="706"/>
      <c r="ER82" s="706"/>
      <c r="ES82" s="706"/>
      <c r="ET82" s="706"/>
      <c r="EU82" s="706"/>
      <c r="EV82" s="706"/>
      <c r="EW82" s="706"/>
      <c r="EX82" s="706"/>
      <c r="EY82" s="706"/>
      <c r="EZ82" s="706"/>
      <c r="FA82" s="706"/>
      <c r="FB82" s="706"/>
      <c r="FC82" s="706"/>
      <c r="FD82" s="706"/>
      <c r="FE82" s="706"/>
      <c r="FF82" s="706"/>
      <c r="FG82" s="706"/>
      <c r="FH82" s="706"/>
      <c r="FI82" s="706"/>
      <c r="FJ82" s="704"/>
      <c r="FK82" s="746"/>
      <c r="FL82" s="704"/>
      <c r="FM82" s="704"/>
      <c r="FN82" s="704"/>
      <c r="FO82" s="704"/>
      <c r="FP82" s="704"/>
      <c r="FQ82" s="704"/>
      <c r="FR82" s="704"/>
      <c r="FS82" s="704"/>
      <c r="FT82" s="704"/>
      <c r="FU82" s="704"/>
      <c r="FV82" s="704"/>
      <c r="FW82" s="704"/>
      <c r="FX82" s="704"/>
      <c r="FY82" s="704"/>
      <c r="FZ82" s="704"/>
      <c r="GA82" s="704"/>
      <c r="GB82" s="704"/>
      <c r="GC82" s="704"/>
      <c r="GD82" s="704"/>
      <c r="GE82" s="704"/>
      <c r="GF82" s="704"/>
      <c r="GG82" s="704"/>
      <c r="GH82" s="704"/>
      <c r="GI82" s="704"/>
      <c r="GJ82" s="704"/>
      <c r="GK82" s="704"/>
      <c r="GL82" s="704"/>
      <c r="GM82" s="704"/>
      <c r="GN82" s="704"/>
      <c r="GO82" s="704"/>
      <c r="GP82" s="704"/>
      <c r="GQ82" s="704"/>
      <c r="GR82" s="704"/>
      <c r="GS82" s="704"/>
      <c r="GT82" s="704"/>
      <c r="GU82" s="704"/>
      <c r="GV82" s="706"/>
      <c r="GW82" s="706"/>
      <c r="GX82" s="706"/>
      <c r="GY82" s="706"/>
      <c r="GZ82" s="706"/>
      <c r="HA82" s="706"/>
      <c r="HB82" s="706"/>
      <c r="HC82" s="706"/>
      <c r="HD82" s="706"/>
      <c r="HE82" s="706"/>
      <c r="HF82" s="706"/>
      <c r="HG82" s="706"/>
      <c r="HH82" s="706"/>
      <c r="HI82" s="706"/>
      <c r="HJ82" s="706"/>
      <c r="HK82" s="706"/>
      <c r="HL82" s="706"/>
      <c r="HM82" s="706"/>
      <c r="HN82" s="706"/>
      <c r="HO82" s="706"/>
      <c r="HP82" s="706"/>
      <c r="HQ82" s="706"/>
      <c r="HR82" s="706"/>
      <c r="HV82" s="706"/>
      <c r="HW82" s="706"/>
      <c r="HX82" s="706"/>
      <c r="HY82" s="706"/>
      <c r="HZ82" s="706"/>
      <c r="IA82" s="706"/>
      <c r="IB82" s="706"/>
      <c r="IC82" s="706"/>
      <c r="IE82" s="879"/>
      <c r="IF82" s="879"/>
      <c r="IG82" s="879"/>
      <c r="IH82" s="879"/>
      <c r="II82" s="879"/>
    </row>
    <row r="83" spans="1:243" s="878" customFormat="1" ht="23.1" customHeight="1" x14ac:dyDescent="0.25">
      <c r="A83" s="691">
        <v>311</v>
      </c>
      <c r="B83" s="693" t="s">
        <v>1154</v>
      </c>
      <c r="C83" s="696">
        <v>271</v>
      </c>
      <c r="D83" s="697">
        <v>600</v>
      </c>
      <c r="E83" s="697">
        <v>102</v>
      </c>
      <c r="F83" s="699" t="s">
        <v>1201</v>
      </c>
      <c r="G83" s="699" t="s">
        <v>1499</v>
      </c>
      <c r="H83" s="767" t="s">
        <v>1127</v>
      </c>
      <c r="I83" s="752" t="s">
        <v>1113</v>
      </c>
      <c r="J83" s="917" t="s">
        <v>1139</v>
      </c>
      <c r="K83" s="761" t="s">
        <v>1115</v>
      </c>
      <c r="L83" s="753" t="s">
        <v>1124</v>
      </c>
      <c r="M83" s="753" t="s">
        <v>1140</v>
      </c>
      <c r="N83" s="753" t="s">
        <v>1155</v>
      </c>
      <c r="O83" s="753" t="s">
        <v>1128</v>
      </c>
      <c r="P83" s="753" t="s">
        <v>1202</v>
      </c>
      <c r="Q83" s="948">
        <v>2</v>
      </c>
      <c r="R83" s="948" t="s">
        <v>1120</v>
      </c>
      <c r="S83" s="755">
        <v>2</v>
      </c>
      <c r="T83" s="763">
        <v>2.6</v>
      </c>
      <c r="U83" s="771">
        <v>41091</v>
      </c>
      <c r="V83" s="771">
        <v>41426</v>
      </c>
      <c r="W83" s="874">
        <v>7</v>
      </c>
      <c r="X83" s="875"/>
      <c r="Y83" s="876">
        <v>1378100</v>
      </c>
      <c r="Z83" s="875">
        <f t="shared" si="8"/>
        <v>1378100</v>
      </c>
      <c r="AA83" s="691"/>
      <c r="AB83" s="691">
        <v>1378100</v>
      </c>
      <c r="AC83" s="691"/>
      <c r="AD83" s="691"/>
      <c r="AE83" s="691"/>
      <c r="AF83" s="691"/>
      <c r="AG83" s="691"/>
      <c r="AH83" s="691"/>
      <c r="AI83" s="691"/>
      <c r="AJ83" s="691"/>
      <c r="AK83" s="691"/>
      <c r="AL83" s="691"/>
      <c r="AM83" s="868">
        <f t="shared" si="9"/>
        <v>1378100</v>
      </c>
      <c r="AN83" s="868">
        <f t="shared" si="10"/>
        <v>0</v>
      </c>
      <c r="AO83" s="691"/>
      <c r="AP83" s="868"/>
      <c r="AQ83" s="704"/>
      <c r="AR83" s="704"/>
      <c r="AS83" s="704"/>
      <c r="AT83" s="704"/>
      <c r="AU83" s="704"/>
      <c r="AV83" s="704"/>
      <c r="AW83" s="704"/>
      <c r="AX83" s="704"/>
      <c r="AY83" s="704"/>
      <c r="AZ83" s="704"/>
      <c r="BA83" s="704"/>
      <c r="BB83" s="704"/>
      <c r="BC83" s="704"/>
      <c r="BD83" s="704"/>
      <c r="BE83" s="704"/>
      <c r="BF83" s="704"/>
      <c r="BG83" s="704"/>
      <c r="BH83" s="704"/>
      <c r="BI83" s="704"/>
      <c r="BJ83" s="704"/>
      <c r="BK83" s="704"/>
      <c r="BL83" s="704"/>
      <c r="BM83" s="704"/>
      <c r="BN83" s="704"/>
      <c r="BO83" s="704"/>
      <c r="BP83" s="704"/>
      <c r="BQ83" s="704"/>
      <c r="BR83" s="704"/>
      <c r="BS83" s="704"/>
      <c r="BT83" s="704"/>
      <c r="BU83" s="704"/>
      <c r="BV83" s="704"/>
      <c r="BW83" s="704"/>
      <c r="BX83" s="704"/>
      <c r="BY83" s="704"/>
      <c r="BZ83" s="704"/>
      <c r="CA83" s="704"/>
      <c r="CB83" s="704"/>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4"/>
      <c r="DE83" s="704"/>
      <c r="DF83" s="704"/>
      <c r="DG83" s="704"/>
      <c r="DH83" s="704"/>
      <c r="DI83" s="704"/>
      <c r="DJ83" s="704"/>
      <c r="DK83" s="704"/>
      <c r="DL83" s="704"/>
      <c r="DM83" s="704"/>
      <c r="DN83" s="704"/>
      <c r="DO83" s="704"/>
      <c r="DP83" s="704"/>
      <c r="DQ83" s="704"/>
      <c r="DR83" s="704"/>
      <c r="DS83" s="704"/>
      <c r="DT83" s="704"/>
      <c r="DU83" s="704"/>
      <c r="DV83" s="704"/>
      <c r="DW83" s="704"/>
      <c r="DX83" s="704"/>
      <c r="DY83" s="704"/>
      <c r="DZ83" s="704"/>
      <c r="EA83" s="704"/>
      <c r="EB83" s="704"/>
      <c r="EC83" s="704"/>
      <c r="ED83" s="704"/>
      <c r="EE83" s="704"/>
      <c r="EF83" s="704"/>
      <c r="EG83" s="704"/>
      <c r="EH83" s="704"/>
      <c r="EI83" s="704"/>
      <c r="EJ83" s="704"/>
      <c r="EK83" s="704"/>
      <c r="EL83" s="704"/>
      <c r="EM83" s="704"/>
      <c r="EN83" s="704"/>
      <c r="EO83" s="704"/>
      <c r="EP83" s="704"/>
      <c r="EQ83" s="704"/>
      <c r="ER83" s="704"/>
      <c r="ES83" s="704"/>
      <c r="ET83" s="704"/>
      <c r="EU83" s="704"/>
      <c r="EV83" s="704"/>
      <c r="EW83" s="704"/>
      <c r="EX83" s="704"/>
      <c r="EY83" s="704"/>
      <c r="EZ83" s="704"/>
      <c r="FA83" s="704"/>
      <c r="FB83" s="704"/>
      <c r="FC83" s="704"/>
      <c r="FD83" s="704"/>
      <c r="FE83" s="704"/>
      <c r="FF83" s="704"/>
      <c r="FG83" s="704"/>
      <c r="FH83" s="704"/>
      <c r="FI83" s="704"/>
      <c r="FJ83" s="706"/>
    </row>
    <row r="84" spans="1:243" s="878" customFormat="1" ht="23.1" customHeight="1" x14ac:dyDescent="0.25">
      <c r="A84" s="691">
        <v>313</v>
      </c>
      <c r="B84" s="693" t="s">
        <v>1154</v>
      </c>
      <c r="C84" s="696">
        <v>271</v>
      </c>
      <c r="D84" s="697">
        <v>600</v>
      </c>
      <c r="E84" s="707">
        <v>104</v>
      </c>
      <c r="F84" s="726" t="s">
        <v>1201</v>
      </c>
      <c r="G84" s="692" t="s">
        <v>1204</v>
      </c>
      <c r="H84" s="751" t="s">
        <v>1127</v>
      </c>
      <c r="I84" s="752" t="s">
        <v>1113</v>
      </c>
      <c r="J84" s="917" t="s">
        <v>1139</v>
      </c>
      <c r="K84" s="753" t="s">
        <v>1151</v>
      </c>
      <c r="L84" s="753" t="s">
        <v>1124</v>
      </c>
      <c r="M84" s="753" t="s">
        <v>1140</v>
      </c>
      <c r="N84" s="753" t="s">
        <v>1155</v>
      </c>
      <c r="O84" s="753" t="s">
        <v>1128</v>
      </c>
      <c r="P84" s="753" t="s">
        <v>1202</v>
      </c>
      <c r="Q84" s="948" t="s">
        <v>1120</v>
      </c>
      <c r="R84" s="948" t="s">
        <v>1120</v>
      </c>
      <c r="S84" s="755">
        <v>2</v>
      </c>
      <c r="T84" s="763">
        <v>2.6</v>
      </c>
      <c r="U84" s="771">
        <v>41456</v>
      </c>
      <c r="V84" s="772">
        <v>42156</v>
      </c>
      <c r="W84" s="701">
        <v>7</v>
      </c>
      <c r="X84" s="875">
        <v>350000</v>
      </c>
      <c r="Y84" s="877"/>
      <c r="Z84" s="875">
        <f t="shared" si="8"/>
        <v>350000</v>
      </c>
      <c r="AA84" s="702"/>
      <c r="AB84" s="702"/>
      <c r="AC84" s="702"/>
      <c r="AD84" s="702"/>
      <c r="AE84" s="702">
        <v>350000</v>
      </c>
      <c r="AF84" s="702"/>
      <c r="AG84" s="702"/>
      <c r="AH84" s="702"/>
      <c r="AI84" s="691"/>
      <c r="AJ84" s="691"/>
      <c r="AK84" s="691"/>
      <c r="AL84" s="691"/>
      <c r="AM84" s="868">
        <f t="shared" si="9"/>
        <v>350000</v>
      </c>
      <c r="AN84" s="868">
        <f t="shared" si="10"/>
        <v>0</v>
      </c>
      <c r="AO84" s="760"/>
      <c r="AP84" s="868"/>
      <c r="AQ84" s="704"/>
      <c r="AR84" s="704"/>
      <c r="AS84" s="704"/>
      <c r="AT84" s="704"/>
      <c r="AU84" s="704"/>
      <c r="AV84" s="704"/>
      <c r="AW84" s="704"/>
      <c r="AX84" s="704"/>
      <c r="AY84" s="704"/>
      <c r="AZ84" s="704"/>
      <c r="BA84" s="704"/>
      <c r="BB84" s="704"/>
      <c r="BC84" s="704"/>
      <c r="BD84" s="704"/>
      <c r="BE84" s="704"/>
      <c r="BF84" s="704"/>
      <c r="BG84" s="704"/>
      <c r="BH84" s="704"/>
      <c r="BI84" s="704"/>
      <c r="BJ84" s="704"/>
      <c r="BK84" s="704"/>
      <c r="BL84" s="704"/>
      <c r="BM84" s="704"/>
      <c r="BN84" s="704"/>
      <c r="BO84" s="704"/>
      <c r="BP84" s="704"/>
      <c r="BQ84" s="704"/>
      <c r="BR84" s="704"/>
      <c r="BS84" s="704"/>
      <c r="BT84" s="704"/>
      <c r="BU84" s="704"/>
      <c r="BV84" s="704"/>
      <c r="BW84" s="704"/>
      <c r="BX84" s="704"/>
      <c r="BY84" s="704"/>
      <c r="BZ84" s="704"/>
      <c r="CA84" s="704"/>
      <c r="CB84" s="704"/>
      <c r="CC84" s="704"/>
      <c r="CD84" s="704"/>
      <c r="CE84" s="704"/>
      <c r="CF84" s="704"/>
      <c r="CG84" s="704"/>
      <c r="CH84" s="704"/>
      <c r="CI84" s="704"/>
      <c r="CJ84" s="704"/>
      <c r="CK84" s="704"/>
      <c r="CL84" s="704"/>
      <c r="CM84" s="704"/>
      <c r="CN84" s="704"/>
      <c r="CO84" s="704"/>
      <c r="CP84" s="704"/>
      <c r="CQ84" s="704"/>
      <c r="CR84" s="704"/>
      <c r="CS84" s="704"/>
      <c r="CT84" s="704"/>
      <c r="CU84" s="704"/>
      <c r="CV84" s="704"/>
      <c r="CW84" s="704"/>
      <c r="CX84" s="704"/>
      <c r="CY84" s="704"/>
      <c r="CZ84" s="704"/>
      <c r="DA84" s="704"/>
      <c r="DB84" s="704"/>
      <c r="DC84" s="704"/>
      <c r="DD84" s="704"/>
      <c r="DE84" s="704"/>
      <c r="DF84" s="704"/>
      <c r="DG84" s="704"/>
      <c r="DH84" s="704"/>
      <c r="DI84" s="704"/>
      <c r="DJ84" s="704"/>
      <c r="DK84" s="704"/>
      <c r="DL84" s="704"/>
      <c r="DM84" s="704"/>
      <c r="DN84" s="704"/>
      <c r="DO84" s="704"/>
      <c r="DP84" s="704"/>
      <c r="DQ84" s="704"/>
      <c r="DR84" s="704"/>
      <c r="DS84" s="704"/>
      <c r="DT84" s="704"/>
      <c r="DU84" s="704"/>
      <c r="DV84" s="704"/>
      <c r="DW84" s="704"/>
      <c r="DX84" s="704"/>
      <c r="DY84" s="704"/>
      <c r="DZ84" s="704"/>
      <c r="EA84" s="704"/>
      <c r="EB84" s="704"/>
      <c r="EC84" s="706"/>
      <c r="ED84" s="704"/>
      <c r="EE84" s="704"/>
      <c r="EF84" s="711"/>
      <c r="EG84" s="711"/>
      <c r="EH84" s="711"/>
      <c r="EI84" s="711"/>
      <c r="EJ84" s="711"/>
      <c r="EK84" s="711"/>
      <c r="EL84" s="711"/>
      <c r="EM84" s="711"/>
      <c r="EN84" s="711"/>
      <c r="EO84" s="711"/>
      <c r="EP84" s="711"/>
      <c r="EQ84" s="711"/>
      <c r="ER84" s="711"/>
      <c r="ES84" s="711"/>
      <c r="ET84" s="711"/>
      <c r="EU84" s="711"/>
      <c r="EV84" s="711"/>
      <c r="EW84" s="711"/>
      <c r="EX84" s="711"/>
      <c r="EY84" s="711"/>
      <c r="EZ84" s="711"/>
      <c r="FA84" s="711"/>
      <c r="FB84" s="711"/>
      <c r="FC84" s="711"/>
      <c r="FD84" s="711"/>
      <c r="FE84" s="711"/>
      <c r="FF84" s="711"/>
      <c r="FG84" s="711"/>
      <c r="FH84" s="711"/>
      <c r="FI84" s="704"/>
      <c r="FJ84" s="704"/>
      <c r="FK84" s="746"/>
      <c r="FL84" s="704"/>
      <c r="FM84" s="704"/>
      <c r="FN84" s="704"/>
      <c r="FO84" s="704"/>
      <c r="FP84" s="704"/>
      <c r="FQ84" s="704"/>
      <c r="FR84" s="704"/>
      <c r="FS84" s="704"/>
      <c r="FT84" s="704"/>
      <c r="FU84" s="704"/>
      <c r="FV84" s="704"/>
      <c r="FW84" s="704"/>
      <c r="FX84" s="704"/>
      <c r="FY84" s="704"/>
      <c r="FZ84" s="704"/>
      <c r="GA84" s="704"/>
      <c r="GB84" s="704"/>
      <c r="GC84" s="704"/>
      <c r="GD84" s="704"/>
      <c r="GE84" s="704"/>
      <c r="GF84" s="704"/>
      <c r="GG84" s="704"/>
      <c r="GH84" s="704"/>
      <c r="GI84" s="704"/>
      <c r="GJ84" s="704"/>
      <c r="GK84" s="704"/>
      <c r="GL84" s="704"/>
      <c r="GM84" s="704"/>
      <c r="GN84" s="704"/>
      <c r="GO84" s="704"/>
      <c r="GP84" s="704"/>
      <c r="GQ84" s="704"/>
      <c r="GR84" s="704"/>
      <c r="GS84" s="704"/>
      <c r="GT84" s="704"/>
      <c r="GU84" s="704"/>
      <c r="GV84" s="704"/>
      <c r="GW84" s="704"/>
      <c r="GX84" s="704"/>
      <c r="GY84" s="704"/>
      <c r="GZ84" s="704"/>
      <c r="HA84" s="704"/>
      <c r="HB84" s="704"/>
      <c r="HC84" s="704"/>
      <c r="HD84" s="704"/>
      <c r="HE84" s="704"/>
      <c r="HF84" s="704"/>
      <c r="HG84" s="704"/>
      <c r="HH84" s="704"/>
      <c r="HI84" s="704"/>
      <c r="HJ84" s="704"/>
      <c r="HK84" s="704"/>
      <c r="HL84" s="704"/>
      <c r="HM84" s="704"/>
      <c r="HN84" s="704"/>
      <c r="HO84" s="704"/>
      <c r="HP84" s="704"/>
      <c r="HQ84" s="706"/>
      <c r="HR84" s="706"/>
    </row>
    <row r="85" spans="1:243" s="878" customFormat="1" ht="22.5" x14ac:dyDescent="0.25">
      <c r="A85" s="691">
        <v>341</v>
      </c>
      <c r="B85" s="693" t="s">
        <v>1154</v>
      </c>
      <c r="C85" s="697">
        <v>282</v>
      </c>
      <c r="D85" s="697">
        <v>532</v>
      </c>
      <c r="E85" s="698">
        <v>23</v>
      </c>
      <c r="F85" s="699" t="s">
        <v>1121</v>
      </c>
      <c r="G85" s="699" t="s">
        <v>1296</v>
      </c>
      <c r="H85" s="751" t="s">
        <v>1112</v>
      </c>
      <c r="I85" s="767" t="s">
        <v>1113</v>
      </c>
      <c r="J85" s="764" t="s">
        <v>1205</v>
      </c>
      <c r="K85" s="761" t="s">
        <v>1115</v>
      </c>
      <c r="L85" s="761" t="s">
        <v>1116</v>
      </c>
      <c r="M85" s="753" t="s">
        <v>1140</v>
      </c>
      <c r="N85" s="753" t="s">
        <v>1155</v>
      </c>
      <c r="O85" s="753" t="s">
        <v>1153</v>
      </c>
      <c r="P85" s="753" t="s">
        <v>1153</v>
      </c>
      <c r="Q85" s="866" t="s">
        <v>1160</v>
      </c>
      <c r="R85" s="866" t="s">
        <v>1160</v>
      </c>
      <c r="S85" s="755">
        <v>4</v>
      </c>
      <c r="T85" s="763">
        <v>4.3</v>
      </c>
      <c r="U85" s="771">
        <v>41456</v>
      </c>
      <c r="V85" s="772">
        <v>42522</v>
      </c>
      <c r="W85" s="874">
        <v>7</v>
      </c>
      <c r="X85" s="875">
        <v>50000</v>
      </c>
      <c r="Y85" s="875"/>
      <c r="Z85" s="875">
        <f t="shared" si="8"/>
        <v>50000</v>
      </c>
      <c r="AA85" s="702"/>
      <c r="AB85" s="702"/>
      <c r="AC85" s="702"/>
      <c r="AD85" s="702"/>
      <c r="AE85" s="702"/>
      <c r="AF85" s="702"/>
      <c r="AG85" s="702">
        <v>25000</v>
      </c>
      <c r="AH85" s="702">
        <v>25000</v>
      </c>
      <c r="AI85" s="691"/>
      <c r="AJ85" s="691"/>
      <c r="AK85" s="691"/>
      <c r="AL85" s="691"/>
      <c r="AM85" s="868">
        <f t="shared" si="9"/>
        <v>50000</v>
      </c>
      <c r="AN85" s="868">
        <f t="shared" si="10"/>
        <v>0</v>
      </c>
      <c r="AO85" s="760"/>
      <c r="AP85" s="868"/>
      <c r="AQ85" s="704"/>
      <c r="AR85" s="704"/>
      <c r="AS85" s="704"/>
      <c r="AT85" s="704"/>
      <c r="AU85" s="704"/>
      <c r="AV85" s="704"/>
      <c r="AW85" s="704"/>
      <c r="AX85" s="704"/>
      <c r="AY85" s="704"/>
      <c r="AZ85" s="704"/>
      <c r="BA85" s="704"/>
      <c r="BB85" s="704"/>
      <c r="BC85" s="704"/>
      <c r="BD85" s="704"/>
      <c r="BE85" s="704"/>
      <c r="BF85" s="704"/>
      <c r="BG85" s="704"/>
      <c r="BH85" s="704"/>
      <c r="BI85" s="704"/>
      <c r="BJ85" s="704"/>
      <c r="BK85" s="704"/>
      <c r="BL85" s="704"/>
      <c r="BM85" s="704"/>
      <c r="BN85" s="704"/>
      <c r="BO85" s="704"/>
      <c r="BP85" s="704"/>
      <c r="BQ85" s="704"/>
      <c r="BR85" s="704"/>
      <c r="BS85" s="704"/>
      <c r="BT85" s="704"/>
      <c r="BU85" s="704"/>
      <c r="BV85" s="704"/>
      <c r="BW85" s="704"/>
      <c r="BX85" s="704"/>
      <c r="BY85" s="704"/>
      <c r="BZ85" s="704"/>
      <c r="CA85" s="704"/>
      <c r="CB85" s="704"/>
      <c r="CC85" s="704"/>
      <c r="CD85" s="704"/>
      <c r="CE85" s="704"/>
      <c r="CF85" s="704"/>
      <c r="CG85" s="704"/>
      <c r="CH85" s="704"/>
      <c r="CI85" s="704"/>
      <c r="CJ85" s="704"/>
      <c r="CK85" s="704"/>
      <c r="CL85" s="704"/>
      <c r="CM85" s="704"/>
      <c r="CN85" s="704"/>
      <c r="CO85" s="704"/>
      <c r="CP85" s="704"/>
      <c r="CQ85" s="704"/>
      <c r="CR85" s="704"/>
      <c r="CS85" s="704"/>
      <c r="CT85" s="704"/>
      <c r="CU85" s="704"/>
      <c r="CV85" s="704"/>
      <c r="CW85" s="704"/>
      <c r="CX85" s="704"/>
      <c r="CY85" s="704"/>
      <c r="CZ85" s="704"/>
      <c r="DA85" s="704"/>
      <c r="DB85" s="704"/>
      <c r="DC85" s="704"/>
      <c r="DD85" s="704"/>
      <c r="DE85" s="704"/>
      <c r="DF85" s="704"/>
      <c r="DG85" s="704"/>
      <c r="DH85" s="704"/>
      <c r="DI85" s="704"/>
      <c r="DJ85" s="704"/>
      <c r="DK85" s="704"/>
      <c r="DL85" s="704"/>
      <c r="DM85" s="704"/>
      <c r="DN85" s="704"/>
      <c r="DO85" s="704"/>
      <c r="DP85" s="704"/>
      <c r="DQ85" s="704"/>
      <c r="DR85" s="704"/>
      <c r="DS85" s="704"/>
      <c r="DT85" s="704"/>
      <c r="DU85" s="704"/>
      <c r="DV85" s="704"/>
      <c r="DW85" s="704"/>
      <c r="DX85" s="704"/>
      <c r="DY85" s="704"/>
      <c r="DZ85" s="704"/>
      <c r="EA85" s="704"/>
      <c r="EB85" s="704"/>
      <c r="EC85" s="706"/>
      <c r="ED85" s="704"/>
      <c r="EE85" s="704"/>
      <c r="EF85" s="704"/>
      <c r="EG85" s="704"/>
      <c r="EH85" s="704"/>
      <c r="EI85" s="704"/>
      <c r="EJ85" s="704"/>
      <c r="EK85" s="704"/>
      <c r="EL85" s="704"/>
      <c r="EM85" s="704"/>
      <c r="EN85" s="704"/>
      <c r="EO85" s="704"/>
      <c r="EP85" s="704"/>
      <c r="EQ85" s="704"/>
      <c r="ER85" s="704"/>
      <c r="ES85" s="704"/>
      <c r="ET85" s="704"/>
      <c r="EU85" s="704"/>
      <c r="EV85" s="704"/>
      <c r="EW85" s="704"/>
      <c r="EX85" s="704"/>
      <c r="EY85" s="704"/>
      <c r="EZ85" s="704"/>
      <c r="FA85" s="704"/>
      <c r="FB85" s="704"/>
      <c r="FC85" s="704"/>
      <c r="FD85" s="704"/>
      <c r="FE85" s="704"/>
      <c r="FF85" s="704"/>
      <c r="FG85" s="704"/>
      <c r="FH85" s="704"/>
      <c r="FI85" s="704"/>
      <c r="FJ85" s="704"/>
      <c r="FK85" s="746"/>
      <c r="FL85" s="704"/>
      <c r="FM85" s="704"/>
      <c r="FN85" s="704"/>
      <c r="FO85" s="704"/>
      <c r="FP85" s="704"/>
      <c r="FQ85" s="704"/>
      <c r="FR85" s="704"/>
      <c r="FS85" s="704"/>
      <c r="FT85" s="704"/>
      <c r="FU85" s="704"/>
      <c r="FV85" s="704"/>
      <c r="FW85" s="704"/>
      <c r="FX85" s="704"/>
      <c r="FY85" s="704"/>
      <c r="FZ85" s="704"/>
      <c r="GA85" s="704"/>
      <c r="GB85" s="704"/>
      <c r="GC85" s="704"/>
      <c r="GD85" s="704"/>
      <c r="GE85" s="704"/>
      <c r="GF85" s="704"/>
      <c r="GG85" s="704"/>
      <c r="GH85" s="704"/>
      <c r="GI85" s="704"/>
      <c r="GJ85" s="704"/>
      <c r="GK85" s="704"/>
      <c r="GL85" s="704"/>
      <c r="GM85" s="706"/>
      <c r="GN85" s="706"/>
      <c r="GO85" s="706"/>
      <c r="GP85" s="706"/>
      <c r="GQ85" s="706"/>
      <c r="GR85" s="706"/>
      <c r="GS85" s="706"/>
      <c r="GT85" s="706"/>
      <c r="GU85" s="706"/>
      <c r="GV85" s="706"/>
      <c r="GW85" s="706"/>
      <c r="GX85" s="706"/>
      <c r="GY85" s="706"/>
      <c r="GZ85" s="706"/>
      <c r="HA85" s="706"/>
      <c r="HB85" s="706"/>
      <c r="HC85" s="706"/>
      <c r="HD85" s="706"/>
      <c r="HE85" s="706"/>
      <c r="HF85" s="706"/>
      <c r="HG85" s="706"/>
      <c r="HH85" s="706"/>
      <c r="HI85" s="706"/>
      <c r="HJ85" s="706"/>
      <c r="HK85" s="706"/>
      <c r="HL85" s="706"/>
      <c r="HM85" s="706"/>
      <c r="HN85" s="706"/>
      <c r="HO85" s="706"/>
      <c r="HP85" s="706"/>
      <c r="HQ85" s="704"/>
      <c r="HR85" s="704"/>
      <c r="ID85" s="706"/>
    </row>
    <row r="86" spans="1:243" s="878" customFormat="1" ht="23.1" customHeight="1" thickBot="1" x14ac:dyDescent="0.3">
      <c r="A86" s="691">
        <v>346</v>
      </c>
      <c r="B86" s="693" t="s">
        <v>1154</v>
      </c>
      <c r="C86" s="697">
        <v>282</v>
      </c>
      <c r="D86" s="697">
        <v>532</v>
      </c>
      <c r="E86" s="698" t="s">
        <v>1122</v>
      </c>
      <c r="F86" s="699" t="s">
        <v>1121</v>
      </c>
      <c r="G86" s="699" t="s">
        <v>1288</v>
      </c>
      <c r="H86" s="751" t="s">
        <v>1112</v>
      </c>
      <c r="I86" s="767" t="s">
        <v>1113</v>
      </c>
      <c r="J86" s="764" t="s">
        <v>1139</v>
      </c>
      <c r="K86" s="761" t="s">
        <v>1115</v>
      </c>
      <c r="L86" s="761" t="s">
        <v>1116</v>
      </c>
      <c r="M86" s="753" t="s">
        <v>1140</v>
      </c>
      <c r="N86" s="753" t="s">
        <v>1155</v>
      </c>
      <c r="O86" s="753" t="s">
        <v>1153</v>
      </c>
      <c r="P86" s="753" t="s">
        <v>1153</v>
      </c>
      <c r="Q86" s="866" t="s">
        <v>1160</v>
      </c>
      <c r="R86" s="866" t="s">
        <v>1160</v>
      </c>
      <c r="S86" s="755">
        <v>4</v>
      </c>
      <c r="T86" s="763">
        <v>4.3</v>
      </c>
      <c r="U86" s="771">
        <v>41456</v>
      </c>
      <c r="V86" s="772">
        <v>42522</v>
      </c>
      <c r="W86" s="874">
        <v>5</v>
      </c>
      <c r="X86" s="875"/>
      <c r="Y86" s="875"/>
      <c r="Z86" s="875">
        <f t="shared" si="8"/>
        <v>0</v>
      </c>
      <c r="AA86" s="702"/>
      <c r="AB86" s="702"/>
      <c r="AC86" s="702"/>
      <c r="AD86" s="702"/>
      <c r="AE86" s="702"/>
      <c r="AF86" s="702"/>
      <c r="AG86" s="702"/>
      <c r="AH86" s="702"/>
      <c r="AI86" s="691"/>
      <c r="AJ86" s="691"/>
      <c r="AK86" s="691"/>
      <c r="AL86" s="691"/>
      <c r="AM86" s="868">
        <f t="shared" si="9"/>
        <v>0</v>
      </c>
      <c r="AN86" s="868">
        <f t="shared" si="10"/>
        <v>0</v>
      </c>
      <c r="AO86" s="760"/>
      <c r="AP86" s="868">
        <v>250000</v>
      </c>
      <c r="AQ86" s="704"/>
      <c r="AR86" s="704"/>
      <c r="AS86" s="704"/>
      <c r="AT86" s="704"/>
      <c r="AU86" s="704"/>
      <c r="AV86" s="704"/>
      <c r="AW86" s="704"/>
      <c r="AX86" s="704"/>
      <c r="AY86" s="704"/>
      <c r="AZ86" s="704"/>
      <c r="BA86" s="704"/>
      <c r="BB86" s="704"/>
      <c r="BC86" s="704"/>
      <c r="BD86" s="704"/>
      <c r="BE86" s="704"/>
      <c r="BF86" s="704"/>
      <c r="BG86" s="704"/>
      <c r="BH86" s="704"/>
      <c r="BI86" s="704"/>
      <c r="BJ86" s="704"/>
      <c r="BK86" s="704"/>
      <c r="BL86" s="704"/>
      <c r="BM86" s="704"/>
      <c r="BN86" s="704"/>
      <c r="BO86" s="704"/>
      <c r="BP86" s="704"/>
      <c r="BQ86" s="704"/>
      <c r="BR86" s="704"/>
      <c r="BS86" s="704"/>
      <c r="BT86" s="704"/>
      <c r="BU86" s="704"/>
      <c r="BV86" s="704"/>
      <c r="BW86" s="704"/>
      <c r="BX86" s="704"/>
      <c r="BY86" s="704"/>
      <c r="BZ86" s="704"/>
      <c r="CA86" s="704"/>
      <c r="CB86" s="704"/>
      <c r="CC86" s="704"/>
      <c r="CD86" s="704"/>
      <c r="CE86" s="704"/>
      <c r="CF86" s="704"/>
      <c r="CG86" s="704"/>
      <c r="CH86" s="704"/>
      <c r="CI86" s="704"/>
      <c r="CJ86" s="704"/>
      <c r="CK86" s="704"/>
      <c r="CL86" s="704"/>
      <c r="CM86" s="704"/>
      <c r="CN86" s="704"/>
      <c r="CO86" s="704"/>
      <c r="CP86" s="704"/>
      <c r="CQ86" s="704"/>
      <c r="CR86" s="704"/>
      <c r="CS86" s="704"/>
      <c r="CT86" s="704"/>
      <c r="CU86" s="704"/>
      <c r="CV86" s="704"/>
      <c r="CW86" s="704"/>
      <c r="CX86" s="704"/>
      <c r="CY86" s="704"/>
      <c r="CZ86" s="704"/>
      <c r="DA86" s="704"/>
      <c r="DB86" s="704"/>
      <c r="DC86" s="704"/>
      <c r="DD86" s="704"/>
      <c r="DE86" s="704"/>
      <c r="DF86" s="704"/>
      <c r="DG86" s="704"/>
      <c r="DH86" s="704"/>
      <c r="DI86" s="704"/>
      <c r="DJ86" s="704"/>
      <c r="DK86" s="704"/>
      <c r="DL86" s="704"/>
      <c r="DM86" s="704"/>
      <c r="DN86" s="704"/>
      <c r="DO86" s="704"/>
      <c r="DP86" s="704"/>
      <c r="DQ86" s="704"/>
      <c r="DR86" s="704"/>
      <c r="DS86" s="704"/>
      <c r="DT86" s="704"/>
      <c r="DU86" s="704"/>
      <c r="DV86" s="704"/>
      <c r="DW86" s="704"/>
      <c r="DX86" s="704"/>
      <c r="DY86" s="704"/>
      <c r="DZ86" s="704"/>
      <c r="EA86" s="704"/>
      <c r="EB86" s="704"/>
      <c r="EC86" s="706"/>
      <c r="ED86" s="704"/>
      <c r="EE86" s="704"/>
      <c r="EF86" s="704"/>
      <c r="EG86" s="704"/>
      <c r="EH86" s="704"/>
      <c r="EI86" s="704"/>
      <c r="EJ86" s="704"/>
      <c r="EK86" s="704"/>
      <c r="EL86" s="704"/>
      <c r="EM86" s="704"/>
      <c r="EN86" s="704"/>
      <c r="EO86" s="704"/>
      <c r="EP86" s="704"/>
      <c r="EQ86" s="704"/>
      <c r="ER86" s="704"/>
      <c r="ES86" s="704"/>
      <c r="ET86" s="704"/>
      <c r="EU86" s="704"/>
      <c r="EV86" s="704"/>
      <c r="EW86" s="704"/>
      <c r="EX86" s="704"/>
      <c r="EY86" s="704"/>
      <c r="EZ86" s="704"/>
      <c r="FA86" s="704"/>
      <c r="FB86" s="704"/>
      <c r="FC86" s="704"/>
      <c r="FD86" s="704"/>
      <c r="FE86" s="704"/>
      <c r="FF86" s="704"/>
      <c r="FG86" s="704"/>
      <c r="FH86" s="704"/>
      <c r="FI86" s="704"/>
      <c r="FJ86" s="704"/>
      <c r="FK86" s="746"/>
      <c r="FL86" s="704"/>
      <c r="FM86" s="704"/>
      <c r="FN86" s="704"/>
      <c r="FO86" s="704"/>
      <c r="FP86" s="704"/>
      <c r="FQ86" s="704"/>
      <c r="FR86" s="704"/>
      <c r="FS86" s="704"/>
      <c r="FT86" s="704"/>
      <c r="FU86" s="704"/>
      <c r="FV86" s="704"/>
      <c r="FW86" s="704"/>
      <c r="FX86" s="704"/>
      <c r="FY86" s="704"/>
      <c r="FZ86" s="704"/>
      <c r="GA86" s="704"/>
      <c r="GB86" s="704"/>
      <c r="GC86" s="704"/>
      <c r="GD86" s="704"/>
      <c r="GE86" s="704"/>
      <c r="GF86" s="704"/>
      <c r="GG86" s="704"/>
      <c r="GH86" s="704"/>
      <c r="GI86" s="704"/>
      <c r="GJ86" s="704"/>
      <c r="GK86" s="704"/>
      <c r="GL86" s="704"/>
      <c r="GM86" s="706"/>
      <c r="GN86" s="706"/>
      <c r="GO86" s="706"/>
      <c r="GP86" s="706"/>
      <c r="GQ86" s="706"/>
      <c r="GR86" s="706"/>
      <c r="GS86" s="706"/>
      <c r="GT86" s="706"/>
      <c r="GU86" s="706"/>
      <c r="GV86" s="704"/>
      <c r="GW86" s="704"/>
      <c r="GX86" s="704"/>
      <c r="GY86" s="704"/>
      <c r="GZ86" s="704"/>
      <c r="HA86" s="704"/>
      <c r="HB86" s="704"/>
      <c r="HC86" s="704"/>
      <c r="HD86" s="704"/>
      <c r="HE86" s="704"/>
      <c r="HF86" s="704"/>
      <c r="HG86" s="704"/>
      <c r="HH86" s="704"/>
      <c r="HI86" s="704"/>
      <c r="HJ86" s="704"/>
      <c r="HK86" s="704"/>
      <c r="HL86" s="704"/>
      <c r="HM86" s="704"/>
      <c r="HN86" s="704"/>
      <c r="HO86" s="704"/>
      <c r="HP86" s="704"/>
      <c r="HQ86" s="704"/>
      <c r="HR86" s="704"/>
      <c r="HV86" s="706"/>
      <c r="HW86" s="706"/>
      <c r="HX86" s="706"/>
      <c r="HY86" s="706"/>
      <c r="HZ86" s="706"/>
      <c r="IA86" s="706"/>
      <c r="IB86" s="706"/>
      <c r="IC86" s="706"/>
      <c r="ID86" s="706"/>
    </row>
    <row r="87" spans="1:243" ht="23.1" customHeight="1" thickBot="1" x14ac:dyDescent="0.25">
      <c r="A87" s="730"/>
      <c r="B87" s="712"/>
      <c r="C87" s="693"/>
      <c r="D87" s="695"/>
      <c r="E87" s="695"/>
      <c r="F87" s="709"/>
      <c r="G87" s="696"/>
      <c r="H87" s="697"/>
      <c r="I87" s="707"/>
      <c r="J87" s="699"/>
      <c r="K87" s="699"/>
      <c r="L87" s="762"/>
      <c r="M87" s="767"/>
      <c r="N87" s="764"/>
      <c r="O87" s="761"/>
      <c r="P87" s="761"/>
      <c r="Q87" s="866"/>
      <c r="R87" s="866"/>
      <c r="S87" s="753"/>
      <c r="T87" s="753"/>
      <c r="U87" s="753"/>
      <c r="V87" s="753"/>
      <c r="W87" s="755"/>
      <c r="X87" s="1009">
        <f t="shared" ref="X87:AO87" si="11">SUM(X32:X86)</f>
        <v>23993700</v>
      </c>
      <c r="Y87" s="1009">
        <f t="shared" si="11"/>
        <v>5048100</v>
      </c>
      <c r="Z87" s="1009">
        <f t="shared" si="11"/>
        <v>29041800</v>
      </c>
      <c r="AA87" s="1009">
        <f t="shared" si="11"/>
        <v>0</v>
      </c>
      <c r="AB87" s="1009">
        <f t="shared" si="11"/>
        <v>4146400</v>
      </c>
      <c r="AC87" s="1009">
        <f t="shared" si="11"/>
        <v>2823800</v>
      </c>
      <c r="AD87" s="1009">
        <f t="shared" si="11"/>
        <v>3080900</v>
      </c>
      <c r="AE87" s="1009">
        <f t="shared" si="11"/>
        <v>4213100</v>
      </c>
      <c r="AF87" s="1009">
        <f t="shared" si="11"/>
        <v>3817100</v>
      </c>
      <c r="AG87" s="1009">
        <f t="shared" si="11"/>
        <v>4632700</v>
      </c>
      <c r="AH87" s="1009">
        <f t="shared" si="11"/>
        <v>1641800</v>
      </c>
      <c r="AI87" s="1009">
        <f t="shared" si="11"/>
        <v>1893000</v>
      </c>
      <c r="AJ87" s="1009">
        <f t="shared" si="11"/>
        <v>1580000</v>
      </c>
      <c r="AK87" s="1009">
        <f t="shared" si="11"/>
        <v>1200000</v>
      </c>
      <c r="AL87" s="1009">
        <f t="shared" si="11"/>
        <v>13000</v>
      </c>
      <c r="AM87" s="1009">
        <f t="shared" si="11"/>
        <v>29041800</v>
      </c>
      <c r="AN87" s="1009">
        <f t="shared" si="11"/>
        <v>0</v>
      </c>
      <c r="AO87" s="1009">
        <f t="shared" si="11"/>
        <v>18263100</v>
      </c>
      <c r="AP87" s="831">
        <f>SUM(AP32:AP86)</f>
        <v>17960600</v>
      </c>
      <c r="AQ87" s="706"/>
      <c r="AR87" s="706"/>
      <c r="AS87" s="706"/>
      <c r="AT87" s="706"/>
      <c r="AU87" s="706"/>
      <c r="AV87" s="706"/>
      <c r="AW87" s="706"/>
      <c r="AX87" s="706"/>
      <c r="AY87" s="706"/>
      <c r="AZ87" s="706"/>
      <c r="BA87" s="706"/>
      <c r="BB87" s="706"/>
      <c r="BC87" s="706"/>
      <c r="BD87" s="706"/>
      <c r="BE87" s="706"/>
      <c r="BF87" s="706"/>
      <c r="BG87" s="706"/>
      <c r="BH87" s="706"/>
      <c r="BI87" s="706"/>
      <c r="BJ87" s="706"/>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6"/>
      <c r="CJ87" s="706"/>
      <c r="CK87" s="706"/>
      <c r="CL87" s="706"/>
      <c r="CM87" s="706"/>
      <c r="CN87" s="706"/>
      <c r="CO87" s="706"/>
      <c r="CP87" s="706"/>
      <c r="CQ87" s="706"/>
      <c r="CR87" s="706"/>
      <c r="CS87" s="706"/>
      <c r="CT87" s="706"/>
      <c r="CU87" s="706"/>
      <c r="CV87" s="706"/>
      <c r="CW87" s="706"/>
      <c r="CX87" s="706"/>
      <c r="CY87" s="706"/>
      <c r="CZ87" s="706"/>
      <c r="DA87" s="706"/>
      <c r="DB87" s="706"/>
      <c r="DC87" s="706"/>
      <c r="DD87" s="706"/>
      <c r="DE87" s="706"/>
      <c r="DF87" s="706"/>
      <c r="DG87" s="706"/>
      <c r="DH87" s="706"/>
      <c r="DI87" s="706"/>
      <c r="DJ87" s="706"/>
      <c r="DK87" s="706"/>
      <c r="DL87" s="706"/>
      <c r="DM87" s="706"/>
      <c r="DN87" s="706"/>
      <c r="DO87" s="706"/>
      <c r="DP87" s="706"/>
      <c r="DQ87" s="706"/>
      <c r="DR87" s="706"/>
      <c r="DS87" s="706"/>
      <c r="DT87" s="706"/>
      <c r="DU87" s="706"/>
      <c r="DV87" s="706"/>
      <c r="DW87" s="706"/>
      <c r="DX87" s="706"/>
      <c r="DY87" s="706"/>
      <c r="DZ87" s="706"/>
      <c r="EA87" s="706"/>
      <c r="EB87" s="706"/>
      <c r="EC87" s="706"/>
      <c r="ED87" s="706"/>
      <c r="EE87" s="706"/>
      <c r="EF87" s="706"/>
      <c r="EG87" s="706"/>
      <c r="EH87" s="706"/>
      <c r="EI87" s="706"/>
      <c r="EJ87" s="706"/>
      <c r="EK87" s="706"/>
      <c r="EL87" s="706"/>
      <c r="EM87" s="706"/>
      <c r="EN87" s="706"/>
      <c r="EO87" s="706"/>
      <c r="EP87" s="706"/>
      <c r="EQ87" s="706"/>
      <c r="ER87" s="706"/>
      <c r="ES87" s="706"/>
      <c r="ET87" s="706"/>
      <c r="EW87" s="706"/>
      <c r="EX87" s="706"/>
      <c r="EY87" s="706"/>
      <c r="EZ87" s="706"/>
      <c r="FA87" s="706"/>
      <c r="FB87" s="706"/>
      <c r="FC87" s="706"/>
      <c r="FD87" s="706"/>
      <c r="FE87" s="706"/>
      <c r="FF87" s="706"/>
      <c r="FG87" s="706"/>
      <c r="FH87" s="706"/>
      <c r="FI87" s="706"/>
      <c r="FJ87" s="706"/>
      <c r="FK87" s="706"/>
      <c r="FL87" s="706"/>
      <c r="FM87" s="706"/>
      <c r="FN87" s="706"/>
      <c r="FO87" s="706"/>
      <c r="FP87" s="706"/>
      <c r="FQ87" s="706"/>
      <c r="FR87" s="706"/>
      <c r="FS87" s="706"/>
      <c r="FT87" s="706"/>
      <c r="FU87" s="706"/>
      <c r="FV87" s="706"/>
      <c r="FW87" s="706"/>
      <c r="FX87" s="706"/>
      <c r="FY87" s="706"/>
      <c r="FZ87" s="706"/>
      <c r="GB87" s="746"/>
      <c r="HM87" s="706"/>
      <c r="HN87" s="706"/>
      <c r="HO87" s="706"/>
      <c r="HP87" s="706"/>
      <c r="HQ87" s="706"/>
      <c r="HR87" s="706"/>
      <c r="HS87" s="706"/>
      <c r="HT87" s="706"/>
      <c r="HU87" s="706"/>
      <c r="HV87" s="706"/>
      <c r="HW87" s="706"/>
      <c r="HX87" s="706"/>
      <c r="HY87" s="706"/>
      <c r="HZ87" s="706"/>
      <c r="IA87" s="706"/>
      <c r="IB87" s="706"/>
      <c r="IC87" s="706"/>
      <c r="ID87" s="706"/>
      <c r="IE87" s="706"/>
      <c r="IF87" s="706"/>
      <c r="IG87" s="706"/>
    </row>
    <row r="88" spans="1:243" ht="9.75" customHeight="1" x14ac:dyDescent="0.2">
      <c r="A88" s="730"/>
      <c r="B88" s="712"/>
      <c r="C88" s="693"/>
      <c r="D88" s="695"/>
      <c r="E88" s="695"/>
      <c r="F88" s="709"/>
      <c r="G88" s="696"/>
      <c r="H88" s="697"/>
      <c r="I88" s="707"/>
      <c r="J88" s="699"/>
      <c r="K88" s="699"/>
      <c r="L88" s="762"/>
      <c r="M88" s="767"/>
      <c r="N88" s="764"/>
      <c r="O88" s="761"/>
      <c r="P88" s="761"/>
      <c r="Q88" s="866"/>
      <c r="R88" s="866"/>
      <c r="S88" s="753"/>
      <c r="T88" s="753"/>
      <c r="U88" s="753"/>
      <c r="V88" s="753"/>
      <c r="W88" s="755"/>
      <c r="X88" s="763"/>
      <c r="Y88" s="771"/>
      <c r="Z88" s="772"/>
      <c r="AA88" s="710"/>
      <c r="AB88" s="833"/>
      <c r="AC88" s="833"/>
      <c r="AD88" s="833"/>
      <c r="AE88" s="833"/>
      <c r="AF88" s="833"/>
      <c r="AG88" s="833"/>
      <c r="AH88" s="833"/>
      <c r="AI88" s="833"/>
      <c r="AJ88" s="833"/>
      <c r="AK88" s="833"/>
      <c r="AL88" s="833"/>
      <c r="AM88" s="833"/>
      <c r="AN88" s="833"/>
      <c r="AO88" s="833"/>
      <c r="AP88" s="1010"/>
      <c r="AQ88" s="706"/>
      <c r="AR88" s="706"/>
      <c r="AS88" s="706"/>
      <c r="AT88" s="706"/>
      <c r="AU88" s="706"/>
      <c r="AV88" s="706"/>
      <c r="AW88" s="706"/>
      <c r="AX88" s="706"/>
      <c r="AY88" s="706"/>
      <c r="AZ88" s="706"/>
      <c r="BA88" s="706"/>
      <c r="BB88" s="706"/>
      <c r="BC88" s="706"/>
      <c r="BD88" s="706"/>
      <c r="BE88" s="706"/>
      <c r="BF88" s="706"/>
      <c r="BG88" s="706"/>
      <c r="BH88" s="706"/>
      <c r="BI88" s="706"/>
      <c r="BJ88" s="706"/>
      <c r="BK88" s="706"/>
      <c r="BL88" s="706"/>
      <c r="BM88" s="706"/>
      <c r="BN88" s="706"/>
      <c r="BO88" s="706"/>
      <c r="BP88" s="706"/>
      <c r="BQ88" s="706"/>
      <c r="BR88" s="706"/>
      <c r="BS88" s="706"/>
      <c r="BT88" s="706"/>
      <c r="BU88" s="706"/>
      <c r="BV88" s="706"/>
      <c r="BW88" s="706"/>
      <c r="BX88" s="706"/>
      <c r="BY88" s="706"/>
      <c r="BZ88" s="706"/>
      <c r="CA88" s="706"/>
      <c r="CB88" s="706"/>
      <c r="CC88" s="706"/>
      <c r="CD88" s="706"/>
      <c r="CE88" s="706"/>
      <c r="CF88" s="706"/>
      <c r="CG88" s="706"/>
      <c r="CH88" s="706"/>
      <c r="CI88" s="706"/>
      <c r="CJ88" s="706"/>
      <c r="CK88" s="706"/>
      <c r="CL88" s="706"/>
      <c r="CM88" s="706"/>
      <c r="CN88" s="706"/>
      <c r="CO88" s="706"/>
      <c r="CP88" s="706"/>
      <c r="CQ88" s="706"/>
      <c r="CR88" s="706"/>
      <c r="CS88" s="706"/>
      <c r="CT88" s="706"/>
      <c r="CU88" s="706"/>
      <c r="CV88" s="706"/>
      <c r="CW88" s="706"/>
      <c r="CX88" s="706"/>
      <c r="CY88" s="706"/>
      <c r="CZ88" s="706"/>
      <c r="DA88" s="706"/>
      <c r="DB88" s="706"/>
      <c r="DC88" s="706"/>
      <c r="DD88" s="706"/>
      <c r="DE88" s="706"/>
      <c r="DF88" s="706"/>
      <c r="DG88" s="706"/>
      <c r="DH88" s="706"/>
      <c r="DI88" s="706"/>
      <c r="DJ88" s="706"/>
      <c r="DK88" s="706"/>
      <c r="DL88" s="706"/>
      <c r="DM88" s="706"/>
      <c r="DN88" s="706"/>
      <c r="DO88" s="706"/>
      <c r="DP88" s="706"/>
      <c r="DQ88" s="706"/>
      <c r="DR88" s="706"/>
      <c r="DS88" s="706"/>
      <c r="DT88" s="706"/>
      <c r="DU88" s="706"/>
      <c r="DV88" s="706"/>
      <c r="DW88" s="706"/>
      <c r="DX88" s="706"/>
      <c r="DY88" s="706"/>
      <c r="DZ88" s="706"/>
      <c r="EA88" s="706"/>
      <c r="EB88" s="706"/>
      <c r="EC88" s="706"/>
      <c r="ED88" s="706"/>
      <c r="EE88" s="706"/>
      <c r="EF88" s="706"/>
      <c r="EG88" s="706"/>
      <c r="EH88" s="706"/>
      <c r="EI88" s="706"/>
      <c r="EJ88" s="706"/>
      <c r="EK88" s="706"/>
      <c r="EL88" s="706"/>
      <c r="EM88" s="706"/>
      <c r="EN88" s="706"/>
      <c r="EO88" s="706"/>
      <c r="EP88" s="706"/>
      <c r="EQ88" s="706"/>
      <c r="ER88" s="706"/>
      <c r="ES88" s="706"/>
      <c r="ET88" s="706"/>
      <c r="EW88" s="706"/>
      <c r="EX88" s="706"/>
      <c r="EY88" s="706"/>
      <c r="EZ88" s="706"/>
      <c r="FA88" s="706"/>
      <c r="FB88" s="706"/>
      <c r="FC88" s="706"/>
      <c r="FD88" s="706"/>
      <c r="FE88" s="706"/>
      <c r="FF88" s="706"/>
      <c r="FG88" s="706"/>
      <c r="FH88" s="706"/>
      <c r="FI88" s="706"/>
      <c r="FJ88" s="706"/>
      <c r="FK88" s="706"/>
      <c r="FL88" s="706"/>
      <c r="FM88" s="706"/>
      <c r="FN88" s="706"/>
      <c r="FO88" s="706"/>
      <c r="FP88" s="706"/>
      <c r="FQ88" s="706"/>
      <c r="FR88" s="706"/>
      <c r="FS88" s="706"/>
      <c r="FT88" s="706"/>
      <c r="FU88" s="706"/>
      <c r="FV88" s="706"/>
      <c r="FW88" s="706"/>
      <c r="FX88" s="706"/>
      <c r="FY88" s="706"/>
      <c r="FZ88" s="706"/>
      <c r="GB88" s="746"/>
      <c r="HM88" s="706"/>
      <c r="HN88" s="706"/>
      <c r="HO88" s="706"/>
      <c r="HP88" s="706"/>
      <c r="HQ88" s="706"/>
      <c r="HR88" s="706"/>
      <c r="HS88" s="706"/>
      <c r="HT88" s="706"/>
      <c r="HU88" s="706"/>
      <c r="HV88" s="706"/>
      <c r="HW88" s="706"/>
      <c r="HX88" s="706"/>
      <c r="HY88" s="706"/>
      <c r="HZ88" s="706"/>
      <c r="IA88" s="706"/>
      <c r="IB88" s="706"/>
      <c r="IC88" s="706"/>
      <c r="ID88" s="706"/>
      <c r="IE88" s="706"/>
      <c r="IF88" s="706"/>
      <c r="IG88" s="706"/>
    </row>
    <row r="89" spans="1:243" ht="24.95" customHeight="1" x14ac:dyDescent="0.2">
      <c r="A89" s="1006" t="s">
        <v>1434</v>
      </c>
      <c r="B89" s="1007"/>
      <c r="C89" s="1007"/>
      <c r="D89" s="1007"/>
      <c r="E89" s="1007"/>
      <c r="F89" s="1007"/>
      <c r="G89" s="1007"/>
      <c r="H89" s="1007"/>
      <c r="I89" s="1007"/>
      <c r="J89" s="1007"/>
      <c r="K89" s="1007"/>
      <c r="L89" s="1007"/>
      <c r="M89" s="1007"/>
      <c r="N89" s="1007"/>
      <c r="O89" s="1007"/>
      <c r="P89" s="1008"/>
      <c r="Q89" s="866"/>
      <c r="R89" s="866"/>
      <c r="S89" s="753"/>
      <c r="T89" s="753"/>
      <c r="U89" s="753"/>
      <c r="V89" s="753"/>
      <c r="W89" s="755"/>
      <c r="X89" s="763"/>
      <c r="Y89" s="771"/>
      <c r="Z89" s="772"/>
      <c r="AA89" s="832"/>
      <c r="AB89" s="833"/>
      <c r="AC89" s="833"/>
      <c r="AD89" s="833"/>
      <c r="AE89" s="833"/>
      <c r="AF89" s="833"/>
      <c r="AG89" s="833"/>
      <c r="AH89" s="833"/>
      <c r="AI89" s="833"/>
      <c r="AJ89" s="833"/>
      <c r="AK89" s="833"/>
      <c r="AL89" s="833"/>
      <c r="AM89" s="833"/>
      <c r="AN89" s="833"/>
      <c r="AO89" s="833"/>
      <c r="AP89" s="1010"/>
      <c r="AQ89" s="706"/>
      <c r="AR89" s="706"/>
      <c r="AS89" s="706"/>
      <c r="AT89" s="706"/>
      <c r="AU89" s="706"/>
      <c r="AV89" s="706"/>
      <c r="AW89" s="706"/>
      <c r="AX89" s="706"/>
      <c r="AY89" s="706"/>
      <c r="AZ89" s="706"/>
      <c r="BA89" s="706"/>
      <c r="BB89" s="706"/>
      <c r="BC89" s="706"/>
      <c r="BD89" s="706"/>
      <c r="BE89" s="706"/>
      <c r="BF89" s="706"/>
      <c r="BG89" s="706"/>
      <c r="BH89" s="706"/>
      <c r="BI89" s="706"/>
      <c r="BJ89" s="706"/>
      <c r="BK89" s="706"/>
      <c r="BL89" s="706"/>
      <c r="BM89" s="706"/>
      <c r="BN89" s="706"/>
      <c r="BO89" s="706"/>
      <c r="BP89" s="706"/>
      <c r="BQ89" s="706"/>
      <c r="BR89" s="706"/>
      <c r="BS89" s="706"/>
      <c r="BT89" s="706"/>
      <c r="BU89" s="706"/>
      <c r="BV89" s="706"/>
      <c r="BW89" s="706"/>
      <c r="BX89" s="706"/>
      <c r="BY89" s="706"/>
      <c r="BZ89" s="706"/>
      <c r="CA89" s="706"/>
      <c r="CB89" s="706"/>
      <c r="CC89" s="706"/>
      <c r="CD89" s="706"/>
      <c r="CE89" s="706"/>
      <c r="CF89" s="706"/>
      <c r="CG89" s="706"/>
      <c r="CH89" s="706"/>
      <c r="CI89" s="706"/>
      <c r="CJ89" s="706"/>
      <c r="CK89" s="706"/>
      <c r="CL89" s="706"/>
      <c r="CM89" s="706"/>
      <c r="CN89" s="706"/>
      <c r="CO89" s="706"/>
      <c r="CP89" s="706"/>
      <c r="CQ89" s="706"/>
      <c r="CR89" s="706"/>
      <c r="CS89" s="706"/>
      <c r="CT89" s="706"/>
      <c r="CU89" s="706"/>
      <c r="CV89" s="706"/>
      <c r="CW89" s="706"/>
      <c r="CX89" s="706"/>
      <c r="CY89" s="706"/>
      <c r="CZ89" s="706"/>
      <c r="DA89" s="706"/>
      <c r="DB89" s="706"/>
      <c r="DC89" s="706"/>
      <c r="DD89" s="706"/>
      <c r="DE89" s="706"/>
      <c r="DF89" s="706"/>
      <c r="DG89" s="706"/>
      <c r="DH89" s="706"/>
      <c r="DI89" s="706"/>
      <c r="DJ89" s="706"/>
      <c r="DK89" s="706"/>
      <c r="DL89" s="706"/>
      <c r="DM89" s="706"/>
      <c r="DN89" s="706"/>
      <c r="DO89" s="706"/>
      <c r="DP89" s="706"/>
      <c r="DQ89" s="706"/>
      <c r="DR89" s="706"/>
      <c r="DS89" s="706"/>
      <c r="DT89" s="706"/>
      <c r="DU89" s="706"/>
      <c r="DV89" s="706"/>
      <c r="DW89" s="706"/>
      <c r="DX89" s="706"/>
      <c r="DY89" s="706"/>
      <c r="DZ89" s="706"/>
      <c r="EA89" s="706"/>
      <c r="EB89" s="706"/>
      <c r="EC89" s="706"/>
      <c r="ED89" s="706"/>
      <c r="EE89" s="706"/>
      <c r="EF89" s="706"/>
      <c r="EG89" s="706"/>
      <c r="EH89" s="706"/>
      <c r="EI89" s="706"/>
      <c r="EJ89" s="706"/>
      <c r="EK89" s="706"/>
      <c r="EL89" s="706"/>
      <c r="EM89" s="706"/>
      <c r="EN89" s="706"/>
      <c r="EO89" s="706"/>
      <c r="EP89" s="706"/>
      <c r="EQ89" s="706"/>
      <c r="ER89" s="706"/>
      <c r="ES89" s="706"/>
      <c r="ET89" s="706"/>
      <c r="EW89" s="706"/>
      <c r="EX89" s="706"/>
      <c r="EY89" s="706"/>
      <c r="EZ89" s="706"/>
      <c r="FA89" s="706"/>
      <c r="FB89" s="706"/>
      <c r="FC89" s="706"/>
      <c r="FD89" s="706"/>
      <c r="FE89" s="706"/>
      <c r="FF89" s="706"/>
      <c r="FG89" s="706"/>
      <c r="FH89" s="706"/>
      <c r="FI89" s="706"/>
      <c r="FJ89" s="706"/>
      <c r="FK89" s="706"/>
      <c r="FL89" s="706"/>
      <c r="FM89" s="706"/>
      <c r="FN89" s="706"/>
      <c r="FO89" s="706"/>
      <c r="FP89" s="706"/>
      <c r="FQ89" s="706"/>
      <c r="FR89" s="706"/>
      <c r="FS89" s="706"/>
      <c r="FT89" s="706"/>
      <c r="FU89" s="706"/>
      <c r="FV89" s="706"/>
      <c r="FW89" s="706"/>
      <c r="FX89" s="706"/>
      <c r="FY89" s="706"/>
      <c r="FZ89" s="706"/>
      <c r="GB89" s="746"/>
      <c r="HM89" s="706"/>
      <c r="HN89" s="706"/>
      <c r="HO89" s="706"/>
      <c r="HP89" s="706"/>
      <c r="HQ89" s="706"/>
      <c r="HR89" s="706"/>
      <c r="HS89" s="706"/>
      <c r="HT89" s="706"/>
      <c r="HU89" s="706"/>
      <c r="HV89" s="706"/>
      <c r="HW89" s="706"/>
      <c r="HX89" s="706"/>
      <c r="HY89" s="706"/>
      <c r="HZ89" s="706"/>
      <c r="IA89" s="706"/>
      <c r="IB89" s="706"/>
      <c r="IC89" s="706"/>
      <c r="ID89" s="706"/>
      <c r="IE89" s="706"/>
      <c r="IF89" s="706"/>
      <c r="IG89" s="706"/>
    </row>
    <row r="90" spans="1:243" s="878" customFormat="1" ht="23.1" customHeight="1" x14ac:dyDescent="0.25">
      <c r="A90" s="691">
        <v>2</v>
      </c>
      <c r="B90" s="693" t="s">
        <v>1206</v>
      </c>
      <c r="C90" s="725">
        <v>202</v>
      </c>
      <c r="D90" s="724">
        <v>532</v>
      </c>
      <c r="E90" s="707">
        <v>4</v>
      </c>
      <c r="F90" s="699" t="s">
        <v>1121</v>
      </c>
      <c r="G90" s="700" t="s">
        <v>1207</v>
      </c>
      <c r="H90" s="751" t="s">
        <v>1112</v>
      </c>
      <c r="I90" s="752" t="s">
        <v>1113</v>
      </c>
      <c r="J90" s="753" t="s">
        <v>1139</v>
      </c>
      <c r="K90" s="770" t="s">
        <v>1115</v>
      </c>
      <c r="L90" s="770" t="s">
        <v>1116</v>
      </c>
      <c r="M90" s="753" t="s">
        <v>1140</v>
      </c>
      <c r="N90" s="753" t="s">
        <v>1141</v>
      </c>
      <c r="O90" s="753" t="s">
        <v>1128</v>
      </c>
      <c r="P90" s="753" t="s">
        <v>1134</v>
      </c>
      <c r="Q90" s="948">
        <v>26</v>
      </c>
      <c r="R90" s="948" t="s">
        <v>1120</v>
      </c>
      <c r="S90" s="755">
        <v>2</v>
      </c>
      <c r="T90" s="774">
        <v>2.5</v>
      </c>
      <c r="U90" s="771">
        <v>41456</v>
      </c>
      <c r="V90" s="771">
        <v>41791</v>
      </c>
      <c r="W90" s="918">
        <v>25</v>
      </c>
      <c r="X90" s="875">
        <v>1000000</v>
      </c>
      <c r="Y90" s="876">
        <v>167800</v>
      </c>
      <c r="Z90" s="875">
        <f t="shared" ref="Z90:Z121" si="12">Y90+X90</f>
        <v>1167800</v>
      </c>
      <c r="AA90" s="702"/>
      <c r="AB90" s="702"/>
      <c r="AC90" s="702"/>
      <c r="AD90" s="702">
        <v>500000</v>
      </c>
      <c r="AE90" s="702">
        <v>500000</v>
      </c>
      <c r="AF90" s="702">
        <v>167800</v>
      </c>
      <c r="AG90" s="702"/>
      <c r="AH90" s="702"/>
      <c r="AI90" s="691"/>
      <c r="AJ90" s="691"/>
      <c r="AK90" s="691"/>
      <c r="AL90" s="691"/>
      <c r="AM90" s="868">
        <f t="shared" ref="AM90:AM121" si="13">SUM(AA90:AL90)</f>
        <v>1167800</v>
      </c>
      <c r="AN90" s="868">
        <f t="shared" ref="AN90:AN121" si="14">Z90-AM90</f>
        <v>0</v>
      </c>
      <c r="AO90" s="760">
        <v>1500000</v>
      </c>
      <c r="AP90" s="868">
        <v>1000000</v>
      </c>
      <c r="AQ90" s="704"/>
      <c r="AR90" s="704"/>
      <c r="AS90" s="704"/>
      <c r="AT90" s="704"/>
      <c r="AU90" s="704"/>
      <c r="AV90" s="704"/>
      <c r="AW90" s="704"/>
      <c r="AX90" s="704"/>
      <c r="AY90" s="704"/>
      <c r="AZ90" s="704"/>
      <c r="BA90" s="704"/>
      <c r="BB90" s="704"/>
      <c r="BC90" s="704"/>
      <c r="BD90" s="704"/>
      <c r="BE90" s="704"/>
      <c r="BF90" s="704"/>
      <c r="BG90" s="704"/>
      <c r="BH90" s="704"/>
      <c r="BI90" s="704"/>
      <c r="BJ90" s="704"/>
      <c r="BK90" s="704"/>
      <c r="BL90" s="704"/>
      <c r="BM90" s="704"/>
      <c r="BN90" s="704"/>
      <c r="BO90" s="704"/>
      <c r="BP90" s="704"/>
      <c r="BQ90" s="704"/>
      <c r="BR90" s="704"/>
      <c r="BS90" s="704"/>
      <c r="BT90" s="704"/>
      <c r="BU90" s="704"/>
      <c r="BV90" s="704"/>
      <c r="BW90" s="704"/>
      <c r="BX90" s="704"/>
      <c r="BY90" s="704"/>
      <c r="BZ90" s="704"/>
      <c r="CA90" s="704"/>
      <c r="CB90" s="704"/>
      <c r="CC90" s="704"/>
      <c r="CD90" s="704"/>
      <c r="CE90" s="704"/>
      <c r="CF90" s="704"/>
      <c r="CG90" s="704"/>
      <c r="CH90" s="704"/>
      <c r="CI90" s="704"/>
      <c r="CJ90" s="704"/>
      <c r="CK90" s="704"/>
      <c r="CL90" s="704"/>
      <c r="CM90" s="704"/>
      <c r="CN90" s="704"/>
      <c r="CO90" s="704"/>
      <c r="CP90" s="704"/>
      <c r="CQ90" s="704"/>
      <c r="CR90" s="704"/>
      <c r="CS90" s="704"/>
      <c r="CT90" s="704"/>
      <c r="CU90" s="704"/>
      <c r="CV90" s="704"/>
      <c r="CW90" s="704"/>
      <c r="CX90" s="704"/>
      <c r="CY90" s="704"/>
      <c r="CZ90" s="704"/>
      <c r="DA90" s="704"/>
      <c r="DB90" s="704"/>
      <c r="DC90" s="704"/>
      <c r="DD90" s="704"/>
      <c r="DE90" s="704"/>
      <c r="DF90" s="704"/>
      <c r="DG90" s="704"/>
      <c r="DH90" s="704"/>
      <c r="DI90" s="704"/>
      <c r="DJ90" s="704"/>
      <c r="DK90" s="704"/>
      <c r="DL90" s="704"/>
      <c r="DM90" s="704"/>
      <c r="DN90" s="704"/>
      <c r="DO90" s="704"/>
      <c r="DP90" s="704"/>
      <c r="DQ90" s="704"/>
      <c r="DR90" s="704"/>
      <c r="DS90" s="704"/>
      <c r="DT90" s="704"/>
      <c r="DU90" s="704"/>
      <c r="DV90" s="704"/>
      <c r="DW90" s="704"/>
      <c r="DX90" s="704"/>
      <c r="DY90" s="704"/>
      <c r="DZ90" s="704"/>
      <c r="EA90" s="704"/>
      <c r="EB90" s="704"/>
      <c r="EC90" s="704"/>
      <c r="ED90" s="704"/>
      <c r="EE90" s="704"/>
      <c r="EF90" s="704"/>
      <c r="EG90" s="704"/>
      <c r="EH90" s="704"/>
      <c r="EI90" s="704"/>
      <c r="EJ90" s="704"/>
      <c r="EK90" s="704"/>
      <c r="EL90" s="704"/>
      <c r="EM90" s="704"/>
      <c r="EN90" s="704"/>
      <c r="EO90" s="704"/>
      <c r="EP90" s="704"/>
      <c r="EQ90" s="704"/>
      <c r="ER90" s="704"/>
      <c r="ES90" s="704"/>
      <c r="ET90" s="704"/>
      <c r="EU90" s="704"/>
      <c r="EV90" s="704"/>
      <c r="EW90" s="704"/>
      <c r="EX90" s="704"/>
      <c r="EY90" s="704"/>
      <c r="EZ90" s="704"/>
      <c r="FA90" s="704"/>
      <c r="FB90" s="704"/>
      <c r="FC90" s="704"/>
      <c r="FD90" s="704"/>
      <c r="FE90" s="704"/>
      <c r="FF90" s="704"/>
      <c r="FG90" s="704"/>
      <c r="FH90" s="704"/>
      <c r="FI90" s="704"/>
      <c r="FJ90" s="704"/>
      <c r="FK90" s="746"/>
      <c r="FL90" s="706"/>
      <c r="FM90" s="706"/>
      <c r="FN90" s="706"/>
      <c r="FO90" s="706"/>
      <c r="FP90" s="706"/>
      <c r="FQ90" s="706"/>
      <c r="FR90" s="706"/>
      <c r="FS90" s="706"/>
      <c r="FT90" s="706"/>
      <c r="FU90" s="706"/>
      <c r="FV90" s="706"/>
      <c r="FW90" s="706"/>
      <c r="FX90" s="706"/>
      <c r="FY90" s="706"/>
      <c r="FZ90" s="706"/>
      <c r="GA90" s="706"/>
      <c r="GB90" s="706"/>
      <c r="GC90" s="706"/>
      <c r="GD90" s="706"/>
      <c r="GE90" s="706"/>
      <c r="GF90" s="706"/>
      <c r="GG90" s="706"/>
      <c r="GH90" s="706"/>
      <c r="GI90" s="706"/>
      <c r="GJ90" s="706"/>
      <c r="GK90" s="706"/>
      <c r="GL90" s="706"/>
      <c r="GM90" s="704"/>
      <c r="GN90" s="704"/>
      <c r="GO90" s="704"/>
      <c r="GP90" s="704"/>
      <c r="GQ90" s="704"/>
      <c r="GR90" s="704"/>
      <c r="GS90" s="704"/>
      <c r="GT90" s="704"/>
      <c r="GU90" s="704"/>
      <c r="GV90" s="706"/>
      <c r="GW90" s="706"/>
      <c r="GX90" s="706"/>
      <c r="GY90" s="706"/>
      <c r="GZ90" s="706"/>
      <c r="HA90" s="706"/>
      <c r="HB90" s="706"/>
      <c r="HC90" s="706"/>
      <c r="HD90" s="706"/>
      <c r="HE90" s="706"/>
      <c r="HF90" s="706"/>
      <c r="HG90" s="706"/>
      <c r="HH90" s="706"/>
      <c r="HI90" s="706"/>
      <c r="HJ90" s="706"/>
      <c r="HK90" s="706"/>
      <c r="HL90" s="706"/>
      <c r="HM90" s="706"/>
      <c r="HN90" s="706"/>
      <c r="HO90" s="706"/>
      <c r="HP90" s="706"/>
      <c r="HQ90" s="706"/>
      <c r="HR90" s="706"/>
      <c r="HS90" s="704"/>
      <c r="HT90" s="704"/>
      <c r="HU90" s="704"/>
      <c r="ID90" s="704"/>
    </row>
    <row r="91" spans="1:243" s="878" customFormat="1" ht="23.1" customHeight="1" x14ac:dyDescent="0.25">
      <c r="A91" s="691">
        <v>3</v>
      </c>
      <c r="B91" s="693" t="s">
        <v>1206</v>
      </c>
      <c r="C91" s="725">
        <v>202</v>
      </c>
      <c r="D91" s="724">
        <v>532</v>
      </c>
      <c r="E91" s="707">
        <v>5</v>
      </c>
      <c r="F91" s="699" t="s">
        <v>1121</v>
      </c>
      <c r="G91" s="700" t="s">
        <v>1208</v>
      </c>
      <c r="H91" s="751" t="s">
        <v>1112</v>
      </c>
      <c r="I91" s="752" t="s">
        <v>1113</v>
      </c>
      <c r="J91" s="753" t="s">
        <v>1139</v>
      </c>
      <c r="K91" s="770" t="s">
        <v>1115</v>
      </c>
      <c r="L91" s="770" t="s">
        <v>1116</v>
      </c>
      <c r="M91" s="753" t="s">
        <v>1140</v>
      </c>
      <c r="N91" s="753" t="s">
        <v>1141</v>
      </c>
      <c r="O91" s="753" t="s">
        <v>1128</v>
      </c>
      <c r="P91" s="753" t="s">
        <v>1134</v>
      </c>
      <c r="Q91" s="948">
        <v>14</v>
      </c>
      <c r="R91" s="948" t="s">
        <v>1120</v>
      </c>
      <c r="S91" s="755">
        <v>2</v>
      </c>
      <c r="T91" s="774">
        <v>2.5</v>
      </c>
      <c r="U91" s="771">
        <v>41456</v>
      </c>
      <c r="V91" s="771">
        <v>41791</v>
      </c>
      <c r="W91" s="918">
        <v>25</v>
      </c>
      <c r="X91" s="875">
        <f>500000-400000</f>
        <v>100000</v>
      </c>
      <c r="Y91" s="876"/>
      <c r="Z91" s="875">
        <f t="shared" si="12"/>
        <v>100000</v>
      </c>
      <c r="AA91" s="702"/>
      <c r="AB91" s="702"/>
      <c r="AC91" s="702"/>
      <c r="AD91" s="702">
        <v>50000</v>
      </c>
      <c r="AE91" s="702">
        <v>50000</v>
      </c>
      <c r="AF91" s="702"/>
      <c r="AG91" s="702"/>
      <c r="AH91" s="702"/>
      <c r="AI91" s="691"/>
      <c r="AJ91" s="691"/>
      <c r="AK91" s="691"/>
      <c r="AL91" s="691"/>
      <c r="AM91" s="868">
        <f t="shared" si="13"/>
        <v>100000</v>
      </c>
      <c r="AN91" s="868">
        <f t="shared" si="14"/>
        <v>0</v>
      </c>
      <c r="AO91" s="760">
        <v>500000</v>
      </c>
      <c r="AP91" s="868">
        <v>1000000</v>
      </c>
      <c r="AQ91" s="704"/>
      <c r="AR91" s="704"/>
      <c r="AS91" s="704"/>
      <c r="AT91" s="704"/>
      <c r="AU91" s="704"/>
      <c r="AV91" s="704"/>
      <c r="AW91" s="704"/>
      <c r="AX91" s="704"/>
      <c r="AY91" s="704"/>
      <c r="AZ91" s="704"/>
      <c r="BA91" s="704"/>
      <c r="BB91" s="704"/>
      <c r="BC91" s="704"/>
      <c r="BD91" s="704"/>
      <c r="BE91" s="704"/>
      <c r="BF91" s="704"/>
      <c r="BG91" s="704"/>
      <c r="BH91" s="704"/>
      <c r="BI91" s="704"/>
      <c r="BJ91" s="704"/>
      <c r="BK91" s="704"/>
      <c r="BL91" s="704"/>
      <c r="BM91" s="704"/>
      <c r="BN91" s="704"/>
      <c r="BO91" s="704"/>
      <c r="BP91" s="704"/>
      <c r="BQ91" s="704"/>
      <c r="BR91" s="704"/>
      <c r="BS91" s="704"/>
      <c r="BT91" s="704"/>
      <c r="BU91" s="704"/>
      <c r="BV91" s="704"/>
      <c r="BW91" s="704"/>
      <c r="BX91" s="704"/>
      <c r="BY91" s="704"/>
      <c r="BZ91" s="704"/>
      <c r="CA91" s="704"/>
      <c r="CB91" s="704"/>
      <c r="CC91" s="704"/>
      <c r="CD91" s="704"/>
      <c r="CE91" s="704"/>
      <c r="CF91" s="704"/>
      <c r="CG91" s="704"/>
      <c r="CH91" s="704"/>
      <c r="CI91" s="704"/>
      <c r="CJ91" s="704"/>
      <c r="CK91" s="704"/>
      <c r="CL91" s="704"/>
      <c r="CM91" s="704"/>
      <c r="CN91" s="704"/>
      <c r="CO91" s="704"/>
      <c r="CP91" s="704"/>
      <c r="CQ91" s="704"/>
      <c r="CR91" s="704"/>
      <c r="CS91" s="704"/>
      <c r="CT91" s="704"/>
      <c r="CU91" s="704"/>
      <c r="CV91" s="704"/>
      <c r="CW91" s="704"/>
      <c r="CX91" s="704"/>
      <c r="CY91" s="704"/>
      <c r="CZ91" s="704"/>
      <c r="DA91" s="704"/>
      <c r="DB91" s="704"/>
      <c r="DC91" s="704"/>
      <c r="DD91" s="704"/>
      <c r="DE91" s="704"/>
      <c r="DF91" s="704"/>
      <c r="DG91" s="704"/>
      <c r="DH91" s="704"/>
      <c r="DI91" s="704"/>
      <c r="DJ91" s="704"/>
      <c r="DK91" s="704"/>
      <c r="DL91" s="704"/>
      <c r="DM91" s="704"/>
      <c r="DN91" s="704"/>
      <c r="DO91" s="704"/>
      <c r="DP91" s="704"/>
      <c r="DQ91" s="704"/>
      <c r="DR91" s="704"/>
      <c r="DS91" s="704"/>
      <c r="DT91" s="704"/>
      <c r="DU91" s="704"/>
      <c r="DV91" s="704"/>
      <c r="DW91" s="704"/>
      <c r="DX91" s="704"/>
      <c r="DY91" s="704"/>
      <c r="DZ91" s="704"/>
      <c r="EA91" s="704"/>
      <c r="EB91" s="704"/>
      <c r="EC91" s="704"/>
      <c r="ED91" s="704"/>
      <c r="EE91" s="704"/>
      <c r="EF91" s="704"/>
      <c r="EG91" s="704"/>
      <c r="EH91" s="704"/>
      <c r="EI91" s="704"/>
      <c r="EJ91" s="704"/>
      <c r="EK91" s="704"/>
      <c r="EL91" s="704"/>
      <c r="EM91" s="704"/>
      <c r="EN91" s="704"/>
      <c r="EO91" s="704"/>
      <c r="EP91" s="704"/>
      <c r="EQ91" s="704"/>
      <c r="ER91" s="704"/>
      <c r="ES91" s="704"/>
      <c r="ET91" s="704"/>
      <c r="EU91" s="704"/>
      <c r="EV91" s="704"/>
      <c r="EW91" s="704"/>
      <c r="EX91" s="704"/>
      <c r="EY91" s="704"/>
      <c r="EZ91" s="704"/>
      <c r="FA91" s="704"/>
      <c r="FB91" s="704"/>
      <c r="FC91" s="704"/>
      <c r="FD91" s="704"/>
      <c r="FE91" s="704"/>
      <c r="FF91" s="704"/>
      <c r="FG91" s="704"/>
      <c r="FH91" s="704"/>
      <c r="FI91" s="704"/>
      <c r="FJ91" s="706"/>
      <c r="FK91" s="706"/>
      <c r="FL91" s="706"/>
      <c r="FM91" s="706"/>
      <c r="FN91" s="706"/>
      <c r="FO91" s="706"/>
      <c r="FP91" s="706"/>
      <c r="FQ91" s="706"/>
      <c r="FR91" s="706"/>
      <c r="FS91" s="706"/>
      <c r="FT91" s="706"/>
      <c r="FU91" s="706"/>
      <c r="FV91" s="706"/>
      <c r="FW91" s="706"/>
      <c r="FX91" s="706"/>
      <c r="FY91" s="706"/>
      <c r="FZ91" s="706"/>
      <c r="GA91" s="706"/>
      <c r="GB91" s="706"/>
      <c r="GC91" s="706"/>
      <c r="GD91" s="706"/>
      <c r="GE91" s="706"/>
      <c r="GF91" s="706"/>
      <c r="GG91" s="706"/>
      <c r="GH91" s="706"/>
      <c r="GI91" s="706"/>
      <c r="GJ91" s="706"/>
      <c r="GK91" s="706"/>
      <c r="GL91" s="706"/>
      <c r="GM91" s="704"/>
      <c r="GN91" s="704"/>
      <c r="GO91" s="704"/>
      <c r="GP91" s="704"/>
      <c r="GQ91" s="704"/>
      <c r="GR91" s="704"/>
      <c r="GS91" s="704"/>
      <c r="GT91" s="704"/>
      <c r="GU91" s="704"/>
      <c r="GV91" s="706"/>
      <c r="GW91" s="706"/>
      <c r="GX91" s="706"/>
      <c r="GY91" s="706"/>
      <c r="GZ91" s="706"/>
      <c r="HA91" s="706"/>
      <c r="HB91" s="706"/>
      <c r="HC91" s="706"/>
      <c r="HD91" s="706"/>
      <c r="HE91" s="706"/>
      <c r="HF91" s="706"/>
      <c r="HG91" s="706"/>
      <c r="HH91" s="706"/>
      <c r="HI91" s="706"/>
      <c r="HJ91" s="706"/>
      <c r="HK91" s="706"/>
      <c r="HL91" s="706"/>
      <c r="HM91" s="706"/>
      <c r="HN91" s="706"/>
      <c r="HO91" s="706"/>
      <c r="HP91" s="706"/>
      <c r="HQ91" s="706"/>
      <c r="HR91" s="706"/>
      <c r="HS91" s="704"/>
      <c r="HT91" s="704"/>
      <c r="HU91" s="704"/>
      <c r="ID91" s="704"/>
    </row>
    <row r="92" spans="1:243" s="706" customFormat="1" ht="23.1" customHeight="1" x14ac:dyDescent="0.25">
      <c r="A92" s="691">
        <v>4</v>
      </c>
      <c r="B92" s="693" t="s">
        <v>1206</v>
      </c>
      <c r="C92" s="725">
        <v>202</v>
      </c>
      <c r="D92" s="724">
        <v>536</v>
      </c>
      <c r="E92" s="707">
        <v>1</v>
      </c>
      <c r="F92" s="699" t="s">
        <v>1123</v>
      </c>
      <c r="G92" s="700" t="s">
        <v>1500</v>
      </c>
      <c r="H92" s="751" t="s">
        <v>1112</v>
      </c>
      <c r="I92" s="752" t="s">
        <v>1113</v>
      </c>
      <c r="J92" s="753" t="s">
        <v>1139</v>
      </c>
      <c r="K92" s="770" t="s">
        <v>1115</v>
      </c>
      <c r="L92" s="770" t="s">
        <v>1116</v>
      </c>
      <c r="M92" s="753" t="s">
        <v>1140</v>
      </c>
      <c r="N92" s="753" t="s">
        <v>1141</v>
      </c>
      <c r="O92" s="753" t="s">
        <v>1128</v>
      </c>
      <c r="P92" s="753" t="s">
        <v>1134</v>
      </c>
      <c r="Q92" s="948">
        <v>14</v>
      </c>
      <c r="R92" s="948" t="s">
        <v>1120</v>
      </c>
      <c r="S92" s="755">
        <v>2</v>
      </c>
      <c r="T92" s="774">
        <v>2.5</v>
      </c>
      <c r="U92" s="771">
        <v>41456</v>
      </c>
      <c r="V92" s="771">
        <v>41791</v>
      </c>
      <c r="W92" s="918">
        <v>5</v>
      </c>
      <c r="X92" s="875"/>
      <c r="Y92" s="876">
        <v>153000</v>
      </c>
      <c r="Z92" s="875">
        <f t="shared" si="12"/>
        <v>153000</v>
      </c>
      <c r="AA92" s="702"/>
      <c r="AB92" s="702"/>
      <c r="AC92" s="702"/>
      <c r="AD92" s="702">
        <v>50000</v>
      </c>
      <c r="AE92" s="702">
        <v>50000</v>
      </c>
      <c r="AF92" s="702">
        <v>53000</v>
      </c>
      <c r="AG92" s="702"/>
      <c r="AH92" s="702"/>
      <c r="AI92" s="691"/>
      <c r="AJ92" s="691"/>
      <c r="AK92" s="691"/>
      <c r="AL92" s="691"/>
      <c r="AM92" s="868">
        <f t="shared" si="13"/>
        <v>153000</v>
      </c>
      <c r="AN92" s="868">
        <f t="shared" si="14"/>
        <v>0</v>
      </c>
      <c r="AO92" s="760"/>
      <c r="AP92" s="868"/>
      <c r="AQ92" s="704"/>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P92" s="704"/>
      <c r="BQ92" s="704"/>
      <c r="BR92" s="704"/>
      <c r="BS92" s="704"/>
      <c r="BT92" s="704"/>
      <c r="BU92" s="704"/>
      <c r="BV92" s="704"/>
      <c r="BW92" s="704"/>
      <c r="BX92" s="704"/>
      <c r="BY92" s="704"/>
      <c r="BZ92" s="704"/>
      <c r="CA92" s="704"/>
      <c r="CB92" s="704"/>
      <c r="CC92" s="704"/>
      <c r="CD92" s="704"/>
      <c r="CE92" s="704"/>
      <c r="CF92" s="704"/>
      <c r="CG92" s="704"/>
      <c r="CH92" s="704"/>
      <c r="CI92" s="704"/>
      <c r="CJ92" s="704"/>
      <c r="CK92" s="704"/>
      <c r="CL92" s="704"/>
      <c r="CM92" s="704"/>
      <c r="CN92" s="704"/>
      <c r="CO92" s="704"/>
      <c r="CP92" s="704"/>
      <c r="CQ92" s="704"/>
      <c r="CR92" s="704"/>
      <c r="CS92" s="704"/>
      <c r="CT92" s="704"/>
      <c r="CU92" s="704"/>
      <c r="CV92" s="704"/>
      <c r="CW92" s="704"/>
      <c r="CX92" s="704"/>
      <c r="CY92" s="704"/>
      <c r="CZ92" s="704"/>
      <c r="DA92" s="704"/>
      <c r="DB92" s="704"/>
      <c r="DC92" s="704"/>
      <c r="DD92" s="704"/>
      <c r="DE92" s="704"/>
      <c r="DF92" s="704"/>
      <c r="DG92" s="704"/>
      <c r="DH92" s="704"/>
      <c r="DI92" s="704"/>
      <c r="DJ92" s="704"/>
      <c r="DK92" s="704"/>
      <c r="DL92" s="704"/>
      <c r="DM92" s="704"/>
      <c r="DN92" s="704"/>
      <c r="DO92" s="704"/>
      <c r="DP92" s="704"/>
      <c r="DQ92" s="704"/>
      <c r="DR92" s="704"/>
      <c r="DS92" s="704"/>
      <c r="DT92" s="704"/>
      <c r="DU92" s="704"/>
      <c r="DV92" s="704"/>
      <c r="DW92" s="704"/>
      <c r="DX92" s="704"/>
      <c r="DY92" s="704"/>
      <c r="DZ92" s="704"/>
      <c r="EA92" s="704"/>
      <c r="EB92" s="704"/>
      <c r="EC92" s="704"/>
      <c r="ED92" s="704"/>
      <c r="EE92" s="704"/>
      <c r="EF92" s="704"/>
      <c r="EG92" s="704"/>
      <c r="EH92" s="704"/>
      <c r="EI92" s="704"/>
      <c r="EJ92" s="704"/>
      <c r="EK92" s="704"/>
      <c r="EL92" s="704"/>
      <c r="EM92" s="704"/>
      <c r="EN92" s="704"/>
      <c r="EO92" s="704"/>
      <c r="EP92" s="704"/>
      <c r="EQ92" s="704"/>
      <c r="ER92" s="704"/>
      <c r="ES92" s="704"/>
      <c r="ET92" s="704"/>
      <c r="EU92" s="704"/>
      <c r="EV92" s="704"/>
      <c r="EW92" s="704"/>
      <c r="EX92" s="704"/>
      <c r="EY92" s="704"/>
      <c r="EZ92" s="704"/>
      <c r="FA92" s="704"/>
      <c r="FB92" s="704"/>
      <c r="FC92" s="704"/>
      <c r="FD92" s="704"/>
      <c r="FE92" s="704"/>
      <c r="FF92" s="704"/>
      <c r="FG92" s="704"/>
      <c r="FH92" s="704"/>
      <c r="FI92" s="704"/>
      <c r="GM92" s="704"/>
      <c r="GN92" s="704"/>
      <c r="GO92" s="704"/>
      <c r="GP92" s="704"/>
      <c r="GQ92" s="704"/>
      <c r="GR92" s="704"/>
      <c r="GS92" s="704"/>
      <c r="GT92" s="704"/>
      <c r="GU92" s="704"/>
      <c r="HS92" s="704"/>
      <c r="HT92" s="704"/>
      <c r="HU92" s="704"/>
      <c r="HV92" s="878"/>
      <c r="HW92" s="878"/>
      <c r="HX92" s="878"/>
      <c r="HY92" s="878"/>
      <c r="HZ92" s="878"/>
      <c r="IA92" s="878"/>
      <c r="IB92" s="878"/>
      <c r="IC92" s="878"/>
      <c r="ID92" s="704"/>
      <c r="IE92" s="878"/>
      <c r="IF92" s="878"/>
      <c r="IG92" s="878"/>
      <c r="IH92" s="878"/>
      <c r="II92" s="878"/>
    </row>
    <row r="93" spans="1:243" s="878" customFormat="1" ht="17.25" customHeight="1" x14ac:dyDescent="0.25">
      <c r="A93" s="691">
        <v>5</v>
      </c>
      <c r="B93" s="693" t="s">
        <v>1206</v>
      </c>
      <c r="C93" s="725">
        <v>204</v>
      </c>
      <c r="D93" s="724">
        <v>532</v>
      </c>
      <c r="E93" s="707">
        <v>19</v>
      </c>
      <c r="F93" s="699" t="s">
        <v>1121</v>
      </c>
      <c r="G93" s="700" t="s">
        <v>1501</v>
      </c>
      <c r="H93" s="767" t="s">
        <v>1112</v>
      </c>
      <c r="I93" s="752" t="s">
        <v>1113</v>
      </c>
      <c r="J93" s="753" t="s">
        <v>1139</v>
      </c>
      <c r="K93" s="770" t="s">
        <v>1151</v>
      </c>
      <c r="L93" s="770" t="s">
        <v>1124</v>
      </c>
      <c r="M93" s="753" t="s">
        <v>1140</v>
      </c>
      <c r="N93" s="753" t="s">
        <v>1141</v>
      </c>
      <c r="O93" s="753" t="s">
        <v>1128</v>
      </c>
      <c r="P93" s="753" t="s">
        <v>1134</v>
      </c>
      <c r="Q93" s="948">
        <v>2</v>
      </c>
      <c r="R93" s="948" t="s">
        <v>1120</v>
      </c>
      <c r="S93" s="755">
        <v>2</v>
      </c>
      <c r="T93" s="775">
        <v>2.11</v>
      </c>
      <c r="U93" s="757">
        <v>41334</v>
      </c>
      <c r="V93" s="758">
        <v>41426</v>
      </c>
      <c r="W93" s="918">
        <v>25</v>
      </c>
      <c r="X93" s="875"/>
      <c r="Y93" s="876">
        <v>12500</v>
      </c>
      <c r="Z93" s="875">
        <f t="shared" si="12"/>
        <v>12500</v>
      </c>
      <c r="AA93" s="691"/>
      <c r="AB93" s="691"/>
      <c r="AC93" s="702">
        <v>12500</v>
      </c>
      <c r="AD93" s="691"/>
      <c r="AE93" s="691"/>
      <c r="AF93" s="691"/>
      <c r="AG93" s="691"/>
      <c r="AH93" s="691"/>
      <c r="AI93" s="691"/>
      <c r="AJ93" s="691"/>
      <c r="AK93" s="691"/>
      <c r="AL93" s="691"/>
      <c r="AM93" s="868">
        <f t="shared" si="13"/>
        <v>12500</v>
      </c>
      <c r="AN93" s="868">
        <f t="shared" si="14"/>
        <v>0</v>
      </c>
      <c r="AO93" s="691"/>
      <c r="AP93" s="868"/>
      <c r="AQ93" s="704"/>
      <c r="AR93" s="704"/>
      <c r="AS93" s="704"/>
      <c r="AT93" s="704"/>
      <c r="AU93" s="704"/>
      <c r="AV93" s="704"/>
      <c r="AW93" s="704"/>
      <c r="AX93" s="704"/>
      <c r="AY93" s="704"/>
      <c r="AZ93" s="704"/>
      <c r="BA93" s="704"/>
      <c r="BB93" s="704"/>
      <c r="BC93" s="704"/>
      <c r="BD93" s="704"/>
      <c r="BE93" s="704"/>
      <c r="BF93" s="704"/>
      <c r="BG93" s="704"/>
      <c r="BH93" s="704"/>
      <c r="BI93" s="704"/>
      <c r="BJ93" s="704"/>
      <c r="BK93" s="704"/>
      <c r="BL93" s="704"/>
      <c r="BM93" s="704"/>
      <c r="BN93" s="704"/>
      <c r="BO93" s="704"/>
      <c r="BP93" s="704"/>
      <c r="BQ93" s="704"/>
      <c r="BR93" s="704"/>
      <c r="BS93" s="704"/>
      <c r="BT93" s="704"/>
      <c r="BU93" s="704"/>
      <c r="BV93" s="704"/>
      <c r="BW93" s="704"/>
      <c r="BX93" s="704"/>
      <c r="BY93" s="704"/>
      <c r="BZ93" s="704"/>
      <c r="CA93" s="704"/>
      <c r="CB93" s="704"/>
      <c r="CC93" s="704"/>
      <c r="CD93" s="704"/>
      <c r="CE93" s="704"/>
      <c r="CF93" s="704"/>
      <c r="CG93" s="704"/>
      <c r="CH93" s="704"/>
      <c r="CI93" s="704"/>
      <c r="CJ93" s="704"/>
      <c r="CK93" s="704"/>
      <c r="CL93" s="704"/>
      <c r="CM93" s="704"/>
      <c r="CN93" s="704"/>
      <c r="CO93" s="704"/>
      <c r="CP93" s="704"/>
      <c r="CQ93" s="704"/>
      <c r="CR93" s="704"/>
      <c r="CS93" s="704"/>
      <c r="CT93" s="704"/>
      <c r="CU93" s="704"/>
      <c r="CV93" s="704"/>
      <c r="CW93" s="704"/>
      <c r="CX93" s="704"/>
      <c r="CY93" s="704"/>
      <c r="CZ93" s="704"/>
      <c r="DA93" s="704"/>
      <c r="DB93" s="704"/>
      <c r="DC93" s="704"/>
      <c r="DD93" s="704"/>
      <c r="DE93" s="704"/>
      <c r="DF93" s="704"/>
      <c r="DG93" s="704"/>
      <c r="DH93" s="704"/>
      <c r="DI93" s="704"/>
      <c r="DJ93" s="704"/>
      <c r="DK93" s="704"/>
      <c r="DL93" s="704"/>
      <c r="DM93" s="704"/>
      <c r="DN93" s="704"/>
      <c r="DO93" s="704"/>
      <c r="DP93" s="704"/>
      <c r="DQ93" s="704"/>
      <c r="DR93" s="704"/>
      <c r="DS93" s="704"/>
      <c r="DT93" s="704"/>
      <c r="DU93" s="704"/>
      <c r="DV93" s="704"/>
      <c r="DW93" s="704"/>
      <c r="DX93" s="704"/>
      <c r="DY93" s="704"/>
      <c r="DZ93" s="704"/>
      <c r="EA93" s="704"/>
      <c r="EB93" s="704"/>
      <c r="EC93" s="704"/>
      <c r="ED93" s="704"/>
      <c r="EE93" s="704"/>
      <c r="EF93" s="706"/>
      <c r="EG93" s="706"/>
      <c r="EH93" s="706"/>
      <c r="EI93" s="706"/>
      <c r="EJ93" s="706"/>
      <c r="EK93" s="706"/>
      <c r="EL93" s="706"/>
      <c r="EM93" s="706"/>
      <c r="EN93" s="706"/>
      <c r="EO93" s="706"/>
      <c r="EP93" s="706"/>
      <c r="EQ93" s="706"/>
      <c r="ER93" s="706"/>
      <c r="ES93" s="706"/>
      <c r="ET93" s="706"/>
      <c r="EU93" s="706"/>
      <c r="EV93" s="706"/>
      <c r="EW93" s="706"/>
      <c r="EX93" s="706"/>
      <c r="EY93" s="706"/>
      <c r="EZ93" s="706"/>
      <c r="FA93" s="706"/>
      <c r="FB93" s="706"/>
      <c r="FC93" s="706"/>
      <c r="FD93" s="706"/>
      <c r="FE93" s="706"/>
      <c r="FF93" s="706"/>
      <c r="FG93" s="706"/>
      <c r="FH93" s="706"/>
      <c r="FI93" s="704"/>
      <c r="FJ93" s="706"/>
      <c r="FK93" s="706"/>
      <c r="FL93" s="706"/>
      <c r="FM93" s="706"/>
      <c r="FN93" s="706"/>
      <c r="FO93" s="706"/>
      <c r="FP93" s="706"/>
      <c r="FQ93" s="706"/>
      <c r="FR93" s="706"/>
      <c r="FS93" s="706"/>
      <c r="FT93" s="706"/>
      <c r="FU93" s="706"/>
      <c r="FV93" s="706"/>
      <c r="FW93" s="706"/>
      <c r="FX93" s="706"/>
      <c r="FY93" s="706"/>
      <c r="FZ93" s="706"/>
      <c r="GA93" s="706"/>
      <c r="GB93" s="706"/>
      <c r="GC93" s="706"/>
      <c r="GD93" s="706"/>
      <c r="GE93" s="706"/>
      <c r="GF93" s="706"/>
      <c r="GG93" s="706"/>
      <c r="GH93" s="706"/>
      <c r="GI93" s="706"/>
      <c r="HS93" s="704"/>
      <c r="HT93" s="704"/>
      <c r="HU93" s="704"/>
      <c r="HV93" s="706"/>
      <c r="HW93" s="706"/>
      <c r="HX93" s="706"/>
      <c r="HY93" s="706"/>
      <c r="HZ93" s="706"/>
      <c r="IA93" s="706"/>
      <c r="IB93" s="706"/>
      <c r="IC93" s="706"/>
      <c r="ID93" s="704"/>
    </row>
    <row r="94" spans="1:243" s="706" customFormat="1" ht="22.5" customHeight="1" x14ac:dyDescent="0.25">
      <c r="A94" s="691">
        <v>6</v>
      </c>
      <c r="B94" s="693" t="s">
        <v>1206</v>
      </c>
      <c r="C94" s="725">
        <v>204</v>
      </c>
      <c r="D94" s="724">
        <v>532</v>
      </c>
      <c r="E94" s="707">
        <v>20</v>
      </c>
      <c r="F94" s="699" t="s">
        <v>1121</v>
      </c>
      <c r="G94" s="700" t="s">
        <v>1502</v>
      </c>
      <c r="H94" s="767" t="s">
        <v>1112</v>
      </c>
      <c r="I94" s="752" t="s">
        <v>1113</v>
      </c>
      <c r="J94" s="753" t="s">
        <v>1139</v>
      </c>
      <c r="K94" s="770" t="s">
        <v>1115</v>
      </c>
      <c r="L94" s="770" t="s">
        <v>1124</v>
      </c>
      <c r="M94" s="753" t="s">
        <v>1140</v>
      </c>
      <c r="N94" s="753" t="s">
        <v>1141</v>
      </c>
      <c r="O94" s="753" t="s">
        <v>1128</v>
      </c>
      <c r="P94" s="753" t="s">
        <v>1134</v>
      </c>
      <c r="Q94" s="948">
        <v>2</v>
      </c>
      <c r="R94" s="948" t="s">
        <v>1120</v>
      </c>
      <c r="S94" s="755">
        <v>2</v>
      </c>
      <c r="T94" s="775">
        <v>2.11</v>
      </c>
      <c r="U94" s="757">
        <v>41334</v>
      </c>
      <c r="V94" s="758">
        <v>41426</v>
      </c>
      <c r="W94" s="918">
        <v>5</v>
      </c>
      <c r="X94" s="875"/>
      <c r="Y94" s="876">
        <v>60000</v>
      </c>
      <c r="Z94" s="875">
        <f t="shared" si="12"/>
        <v>60000</v>
      </c>
      <c r="AA94" s="691"/>
      <c r="AB94" s="691"/>
      <c r="AC94" s="702">
        <v>60000</v>
      </c>
      <c r="AD94" s="691"/>
      <c r="AE94" s="691"/>
      <c r="AF94" s="691"/>
      <c r="AG94" s="691"/>
      <c r="AH94" s="691"/>
      <c r="AI94" s="691"/>
      <c r="AJ94" s="691"/>
      <c r="AK94" s="691"/>
      <c r="AL94" s="691"/>
      <c r="AM94" s="868">
        <f t="shared" si="13"/>
        <v>60000</v>
      </c>
      <c r="AN94" s="868">
        <f t="shared" si="14"/>
        <v>0</v>
      </c>
      <c r="AO94" s="691"/>
      <c r="AP94" s="868"/>
      <c r="AQ94" s="704"/>
      <c r="AR94" s="704"/>
      <c r="AS94" s="704"/>
      <c r="AT94" s="704"/>
      <c r="AU94" s="704"/>
      <c r="AV94" s="704"/>
      <c r="AW94" s="704"/>
      <c r="AX94" s="704"/>
      <c r="AY94" s="704"/>
      <c r="AZ94" s="704"/>
      <c r="BA94" s="704"/>
      <c r="BB94" s="704"/>
      <c r="BC94" s="704"/>
      <c r="BD94" s="704"/>
      <c r="BE94" s="704"/>
      <c r="BF94" s="704"/>
      <c r="BG94" s="704"/>
      <c r="BH94" s="704"/>
      <c r="BI94" s="704"/>
      <c r="BJ94" s="704"/>
      <c r="BK94" s="704"/>
      <c r="BL94" s="704"/>
      <c r="BM94" s="704"/>
      <c r="BN94" s="704"/>
      <c r="BO94" s="704"/>
      <c r="BP94" s="704"/>
      <c r="BQ94" s="704"/>
      <c r="BR94" s="704"/>
      <c r="BS94" s="704"/>
      <c r="BT94" s="704"/>
      <c r="BU94" s="704"/>
      <c r="BV94" s="704"/>
      <c r="BW94" s="704"/>
      <c r="BX94" s="704"/>
      <c r="BY94" s="704"/>
      <c r="BZ94" s="704"/>
      <c r="CA94" s="704"/>
      <c r="CB94" s="704"/>
      <c r="CC94" s="704"/>
      <c r="CD94" s="704"/>
      <c r="CE94" s="704"/>
      <c r="CF94" s="704"/>
      <c r="CG94" s="704"/>
      <c r="CH94" s="704"/>
      <c r="CI94" s="704"/>
      <c r="CJ94" s="704"/>
      <c r="CK94" s="704"/>
      <c r="CL94" s="704"/>
      <c r="CM94" s="704"/>
      <c r="CN94" s="704"/>
      <c r="CO94" s="704"/>
      <c r="CP94" s="704"/>
      <c r="CQ94" s="704"/>
      <c r="CR94" s="704"/>
      <c r="CS94" s="704"/>
      <c r="CT94" s="704"/>
      <c r="CU94" s="704"/>
      <c r="CV94" s="704"/>
      <c r="CW94" s="704"/>
      <c r="CX94" s="704"/>
      <c r="CY94" s="704"/>
      <c r="CZ94" s="704"/>
      <c r="DA94" s="704"/>
      <c r="DB94" s="704"/>
      <c r="DC94" s="704"/>
      <c r="DD94" s="704"/>
      <c r="DE94" s="704"/>
      <c r="DF94" s="704"/>
      <c r="DG94" s="704"/>
      <c r="DH94" s="704"/>
      <c r="DI94" s="704"/>
      <c r="DJ94" s="704"/>
      <c r="DK94" s="704"/>
      <c r="DL94" s="704"/>
      <c r="DM94" s="704"/>
      <c r="DN94" s="704"/>
      <c r="DO94" s="704"/>
      <c r="DP94" s="704"/>
      <c r="DQ94" s="704"/>
      <c r="DR94" s="704"/>
      <c r="DS94" s="704"/>
      <c r="DT94" s="704"/>
      <c r="DU94" s="704"/>
      <c r="DV94" s="704"/>
      <c r="DW94" s="704"/>
      <c r="DX94" s="704"/>
      <c r="DY94" s="704"/>
      <c r="DZ94" s="704"/>
      <c r="EA94" s="704"/>
      <c r="EB94" s="704"/>
      <c r="EC94" s="704"/>
      <c r="ED94" s="704"/>
      <c r="EE94" s="704"/>
      <c r="EF94" s="704"/>
      <c r="EG94" s="704"/>
      <c r="GJ94" s="878"/>
      <c r="GK94" s="878"/>
      <c r="GL94" s="878"/>
      <c r="GM94" s="878"/>
      <c r="GN94" s="878"/>
      <c r="GO94" s="878"/>
      <c r="GP94" s="878"/>
      <c r="GQ94" s="878"/>
      <c r="GR94" s="878"/>
      <c r="GS94" s="878"/>
      <c r="GT94" s="878"/>
      <c r="GU94" s="878"/>
      <c r="GV94" s="878"/>
      <c r="GW94" s="878"/>
      <c r="GX94" s="878"/>
      <c r="GY94" s="878"/>
      <c r="GZ94" s="878"/>
      <c r="HA94" s="878"/>
      <c r="HB94" s="878"/>
      <c r="HC94" s="878"/>
      <c r="HD94" s="878"/>
      <c r="HE94" s="878"/>
      <c r="HF94" s="878"/>
      <c r="HG94" s="878"/>
      <c r="HH94" s="878"/>
      <c r="HI94" s="878"/>
      <c r="HJ94" s="878"/>
      <c r="HK94" s="878"/>
      <c r="HL94" s="878"/>
      <c r="HM94" s="878"/>
      <c r="HN94" s="878"/>
      <c r="HO94" s="878"/>
      <c r="HP94" s="878"/>
      <c r="HQ94" s="878"/>
      <c r="HR94" s="878"/>
      <c r="HS94" s="704"/>
      <c r="HT94" s="704"/>
      <c r="HU94" s="704"/>
      <c r="HV94" s="878"/>
      <c r="HW94" s="878"/>
      <c r="HX94" s="878"/>
      <c r="HY94" s="878"/>
      <c r="HZ94" s="878"/>
      <c r="IA94" s="878"/>
      <c r="IB94" s="878"/>
      <c r="IC94" s="878"/>
      <c r="ID94" s="704"/>
      <c r="IE94" s="878"/>
      <c r="IF94" s="878"/>
      <c r="IG94" s="878"/>
      <c r="IH94" s="878"/>
      <c r="II94" s="878"/>
    </row>
    <row r="95" spans="1:243" s="878" customFormat="1" ht="23.1" customHeight="1" x14ac:dyDescent="0.25">
      <c r="A95" s="691">
        <v>7</v>
      </c>
      <c r="B95" s="693" t="s">
        <v>1206</v>
      </c>
      <c r="C95" s="725">
        <v>204</v>
      </c>
      <c r="D95" s="724">
        <v>532</v>
      </c>
      <c r="E95" s="707">
        <v>23</v>
      </c>
      <c r="F95" s="699" t="s">
        <v>1121</v>
      </c>
      <c r="G95" s="700" t="s">
        <v>1503</v>
      </c>
      <c r="H95" s="767" t="s">
        <v>1112</v>
      </c>
      <c r="I95" s="752" t="s">
        <v>1113</v>
      </c>
      <c r="J95" s="753" t="s">
        <v>1139</v>
      </c>
      <c r="K95" s="770" t="s">
        <v>1151</v>
      </c>
      <c r="L95" s="770" t="s">
        <v>1124</v>
      </c>
      <c r="M95" s="753" t="s">
        <v>1140</v>
      </c>
      <c r="N95" s="753" t="s">
        <v>1141</v>
      </c>
      <c r="O95" s="753" t="s">
        <v>1128</v>
      </c>
      <c r="P95" s="753" t="s">
        <v>1134</v>
      </c>
      <c r="Q95" s="948">
        <v>23</v>
      </c>
      <c r="R95" s="948" t="s">
        <v>1120</v>
      </c>
      <c r="S95" s="755">
        <v>2</v>
      </c>
      <c r="T95" s="775">
        <v>2.11</v>
      </c>
      <c r="U95" s="757">
        <v>41091</v>
      </c>
      <c r="V95" s="758">
        <v>41426</v>
      </c>
      <c r="W95" s="918">
        <v>25</v>
      </c>
      <c r="X95" s="875"/>
      <c r="Y95" s="876">
        <v>135500</v>
      </c>
      <c r="Z95" s="875">
        <f t="shared" si="12"/>
        <v>135500</v>
      </c>
      <c r="AA95" s="691"/>
      <c r="AB95" s="691"/>
      <c r="AC95" s="702">
        <v>35500</v>
      </c>
      <c r="AD95" s="702">
        <v>50000</v>
      </c>
      <c r="AE95" s="702">
        <v>50000</v>
      </c>
      <c r="AF95" s="691"/>
      <c r="AG95" s="691"/>
      <c r="AH95" s="691"/>
      <c r="AI95" s="691"/>
      <c r="AJ95" s="691"/>
      <c r="AK95" s="691"/>
      <c r="AL95" s="691"/>
      <c r="AM95" s="868">
        <f t="shared" si="13"/>
        <v>135500</v>
      </c>
      <c r="AN95" s="868">
        <f t="shared" si="14"/>
        <v>0</v>
      </c>
      <c r="AO95" s="691"/>
      <c r="AP95" s="868"/>
      <c r="AQ95" s="704"/>
      <c r="AR95" s="704"/>
      <c r="AS95" s="704"/>
      <c r="AT95" s="704"/>
      <c r="AU95" s="704"/>
      <c r="AV95" s="704"/>
      <c r="AW95" s="704"/>
      <c r="AX95" s="704"/>
      <c r="AY95" s="704"/>
      <c r="AZ95" s="704"/>
      <c r="BA95" s="704"/>
      <c r="BB95" s="704"/>
      <c r="BC95" s="704"/>
      <c r="BD95" s="704"/>
      <c r="BE95" s="704"/>
      <c r="BF95" s="704"/>
      <c r="BG95" s="704"/>
      <c r="BH95" s="704"/>
      <c r="BI95" s="704"/>
      <c r="BJ95" s="704"/>
      <c r="BK95" s="704"/>
      <c r="BL95" s="704"/>
      <c r="BM95" s="704"/>
      <c r="BN95" s="704"/>
      <c r="BO95" s="704"/>
      <c r="BP95" s="704"/>
      <c r="BQ95" s="704"/>
      <c r="BR95" s="704"/>
      <c r="BS95" s="704"/>
      <c r="BT95" s="704"/>
      <c r="BU95" s="704"/>
      <c r="BV95" s="704"/>
      <c r="BW95" s="704"/>
      <c r="BX95" s="704"/>
      <c r="BY95" s="704"/>
      <c r="BZ95" s="704"/>
      <c r="CA95" s="704"/>
      <c r="CB95" s="704"/>
      <c r="CC95" s="704"/>
      <c r="CD95" s="704"/>
      <c r="CE95" s="704"/>
      <c r="CF95" s="704"/>
      <c r="CG95" s="704"/>
      <c r="CH95" s="704"/>
      <c r="CI95" s="704"/>
      <c r="CJ95" s="704"/>
      <c r="CK95" s="704"/>
      <c r="CL95" s="704"/>
      <c r="CM95" s="704"/>
      <c r="CN95" s="704"/>
      <c r="CO95" s="704"/>
      <c r="CP95" s="704"/>
      <c r="CQ95" s="704"/>
      <c r="CR95" s="704"/>
      <c r="CS95" s="704"/>
      <c r="CT95" s="704"/>
      <c r="CU95" s="704"/>
      <c r="CV95" s="704"/>
      <c r="CW95" s="704"/>
      <c r="CX95" s="704"/>
      <c r="CY95" s="704"/>
      <c r="CZ95" s="704"/>
      <c r="DA95" s="704"/>
      <c r="DB95" s="704"/>
      <c r="DC95" s="704"/>
      <c r="DD95" s="704"/>
      <c r="DE95" s="704"/>
      <c r="DF95" s="704"/>
      <c r="DG95" s="704"/>
      <c r="DH95" s="704"/>
      <c r="DI95" s="704"/>
      <c r="DJ95" s="704"/>
      <c r="DK95" s="704"/>
      <c r="DL95" s="704"/>
      <c r="DM95" s="704"/>
      <c r="DN95" s="704"/>
      <c r="DO95" s="704"/>
      <c r="DP95" s="704"/>
      <c r="DQ95" s="704"/>
      <c r="DR95" s="704"/>
      <c r="DS95" s="704"/>
      <c r="DT95" s="704"/>
      <c r="DU95" s="704"/>
      <c r="DV95" s="704"/>
      <c r="DW95" s="704"/>
      <c r="DX95" s="704"/>
      <c r="DY95" s="704"/>
      <c r="DZ95" s="704"/>
      <c r="EA95" s="704"/>
      <c r="EB95" s="704"/>
      <c r="EC95" s="704"/>
      <c r="ED95" s="706"/>
      <c r="EE95" s="706"/>
      <c r="EF95" s="706"/>
      <c r="EG95" s="706"/>
      <c r="EH95" s="704"/>
      <c r="EI95" s="704"/>
      <c r="EJ95" s="704"/>
      <c r="EK95" s="704"/>
      <c r="EL95" s="704"/>
      <c r="EM95" s="704"/>
      <c r="EN95" s="704"/>
      <c r="EO95" s="704"/>
      <c r="EP95" s="704"/>
      <c r="EQ95" s="704"/>
      <c r="ER95" s="704"/>
      <c r="ES95" s="704"/>
      <c r="ET95" s="704"/>
      <c r="EU95" s="704"/>
      <c r="EV95" s="704"/>
      <c r="EW95" s="704"/>
      <c r="EX95" s="704"/>
      <c r="EY95" s="704"/>
      <c r="EZ95" s="704"/>
      <c r="FA95" s="704"/>
      <c r="FB95" s="704"/>
      <c r="FC95" s="704"/>
      <c r="FD95" s="704"/>
      <c r="FE95" s="704"/>
      <c r="FF95" s="704"/>
      <c r="FG95" s="704"/>
      <c r="FH95" s="704"/>
      <c r="FI95" s="704"/>
      <c r="FJ95" s="704"/>
      <c r="FK95" s="706"/>
      <c r="FL95" s="706"/>
      <c r="FM95" s="706"/>
      <c r="FN95" s="706"/>
      <c r="FO95" s="706"/>
      <c r="FP95" s="706"/>
      <c r="FQ95" s="706"/>
      <c r="FR95" s="706"/>
      <c r="FS95" s="706"/>
      <c r="FT95" s="706"/>
      <c r="FU95" s="706"/>
      <c r="FV95" s="706"/>
      <c r="FW95" s="706"/>
      <c r="FX95" s="706"/>
      <c r="FY95" s="706"/>
      <c r="FZ95" s="706"/>
      <c r="GA95" s="706"/>
      <c r="GB95" s="706"/>
      <c r="GC95" s="706"/>
      <c r="GD95" s="706"/>
      <c r="GE95" s="706"/>
      <c r="GF95" s="706"/>
      <c r="GG95" s="706"/>
      <c r="GH95" s="706"/>
      <c r="GI95" s="706"/>
      <c r="HS95" s="704"/>
      <c r="HT95" s="704"/>
      <c r="HU95" s="704"/>
      <c r="ID95" s="704"/>
      <c r="IE95" s="706"/>
      <c r="IF95" s="706"/>
      <c r="IG95" s="706"/>
      <c r="IH95" s="706"/>
      <c r="II95" s="706"/>
    </row>
    <row r="96" spans="1:243" s="878" customFormat="1" ht="23.1" customHeight="1" x14ac:dyDescent="0.25">
      <c r="A96" s="691">
        <v>8</v>
      </c>
      <c r="B96" s="693" t="s">
        <v>1206</v>
      </c>
      <c r="C96" s="725">
        <v>204</v>
      </c>
      <c r="D96" s="725">
        <v>532</v>
      </c>
      <c r="E96" s="707">
        <v>24</v>
      </c>
      <c r="F96" s="699" t="s">
        <v>1121</v>
      </c>
      <c r="G96" s="700" t="s">
        <v>1504</v>
      </c>
      <c r="H96" s="767" t="s">
        <v>1112</v>
      </c>
      <c r="I96" s="752" t="s">
        <v>1113</v>
      </c>
      <c r="J96" s="753" t="s">
        <v>1139</v>
      </c>
      <c r="K96" s="770" t="s">
        <v>1151</v>
      </c>
      <c r="L96" s="770" t="s">
        <v>1124</v>
      </c>
      <c r="M96" s="753" t="s">
        <v>1140</v>
      </c>
      <c r="N96" s="753" t="s">
        <v>1141</v>
      </c>
      <c r="O96" s="753" t="s">
        <v>1128</v>
      </c>
      <c r="P96" s="753" t="s">
        <v>1134</v>
      </c>
      <c r="Q96" s="948">
        <v>2</v>
      </c>
      <c r="R96" s="948" t="s">
        <v>1120</v>
      </c>
      <c r="S96" s="755">
        <v>2</v>
      </c>
      <c r="T96" s="775">
        <v>2.11</v>
      </c>
      <c r="U96" s="757">
        <v>41091</v>
      </c>
      <c r="V96" s="758">
        <v>41426</v>
      </c>
      <c r="W96" s="918">
        <v>25</v>
      </c>
      <c r="X96" s="875"/>
      <c r="Y96" s="876">
        <v>100000</v>
      </c>
      <c r="Z96" s="875">
        <f t="shared" si="12"/>
        <v>100000</v>
      </c>
      <c r="AA96" s="691"/>
      <c r="AB96" s="691"/>
      <c r="AC96" s="691"/>
      <c r="AD96" s="702">
        <v>50000</v>
      </c>
      <c r="AE96" s="702">
        <v>50000</v>
      </c>
      <c r="AF96" s="691"/>
      <c r="AG96" s="691"/>
      <c r="AH96" s="691"/>
      <c r="AI96" s="691"/>
      <c r="AJ96" s="691"/>
      <c r="AK96" s="691"/>
      <c r="AL96" s="691"/>
      <c r="AM96" s="868">
        <f t="shared" si="13"/>
        <v>100000</v>
      </c>
      <c r="AN96" s="868">
        <f t="shared" si="14"/>
        <v>0</v>
      </c>
      <c r="AO96" s="691"/>
      <c r="AP96" s="868"/>
      <c r="AQ96" s="704"/>
      <c r="AR96" s="704"/>
      <c r="AS96" s="704"/>
      <c r="AT96" s="704"/>
      <c r="AU96" s="704"/>
      <c r="AV96" s="704"/>
      <c r="AW96" s="704"/>
      <c r="AX96" s="704"/>
      <c r="AY96" s="704"/>
      <c r="AZ96" s="704"/>
      <c r="BA96" s="704"/>
      <c r="BB96" s="704"/>
      <c r="BC96" s="704"/>
      <c r="BD96" s="704"/>
      <c r="BE96" s="704"/>
      <c r="BF96" s="704"/>
      <c r="BG96" s="704"/>
      <c r="BH96" s="704"/>
      <c r="BI96" s="704"/>
      <c r="BJ96" s="704"/>
      <c r="BK96" s="704"/>
      <c r="BL96" s="704"/>
      <c r="BM96" s="704"/>
      <c r="BN96" s="704"/>
      <c r="BO96" s="704"/>
      <c r="BP96" s="704"/>
      <c r="BQ96" s="704"/>
      <c r="BR96" s="704"/>
      <c r="BS96" s="704"/>
      <c r="BT96" s="704"/>
      <c r="BU96" s="704"/>
      <c r="BV96" s="704"/>
      <c r="BW96" s="704"/>
      <c r="BX96" s="704"/>
      <c r="BY96" s="704"/>
      <c r="BZ96" s="704"/>
      <c r="CA96" s="704"/>
      <c r="CB96" s="704"/>
      <c r="CC96" s="704"/>
      <c r="CD96" s="704"/>
      <c r="CE96" s="704"/>
      <c r="CF96" s="704"/>
      <c r="CG96" s="704"/>
      <c r="CH96" s="704"/>
      <c r="CI96" s="704"/>
      <c r="CJ96" s="704"/>
      <c r="CK96" s="704"/>
      <c r="CL96" s="704"/>
      <c r="CM96" s="704"/>
      <c r="CN96" s="704"/>
      <c r="CO96" s="704"/>
      <c r="CP96" s="704"/>
      <c r="CQ96" s="704"/>
      <c r="CR96" s="704"/>
      <c r="CS96" s="704"/>
      <c r="CT96" s="704"/>
      <c r="CU96" s="704"/>
      <c r="CV96" s="704"/>
      <c r="CW96" s="704"/>
      <c r="CX96" s="704"/>
      <c r="CY96" s="704"/>
      <c r="CZ96" s="704"/>
      <c r="DA96" s="704"/>
      <c r="DB96" s="704"/>
      <c r="DC96" s="704"/>
      <c r="DD96" s="704"/>
      <c r="DE96" s="704"/>
      <c r="DF96" s="704"/>
      <c r="DG96" s="704"/>
      <c r="DH96" s="704"/>
      <c r="DI96" s="704"/>
      <c r="DJ96" s="704"/>
      <c r="DK96" s="704"/>
      <c r="DL96" s="704"/>
      <c r="DM96" s="704"/>
      <c r="DN96" s="704"/>
      <c r="DO96" s="704"/>
      <c r="DP96" s="704"/>
      <c r="DQ96" s="704"/>
      <c r="DR96" s="704"/>
      <c r="DS96" s="704"/>
      <c r="DT96" s="704"/>
      <c r="DU96" s="704"/>
      <c r="DV96" s="704"/>
      <c r="DW96" s="704"/>
      <c r="DX96" s="704"/>
      <c r="DY96" s="704"/>
      <c r="DZ96" s="704"/>
      <c r="EA96" s="704"/>
      <c r="EB96" s="704"/>
      <c r="EC96" s="704"/>
      <c r="ED96" s="704"/>
      <c r="EE96" s="704"/>
      <c r="EF96" s="704"/>
      <c r="EG96" s="704"/>
      <c r="EH96" s="704"/>
      <c r="EI96" s="704"/>
      <c r="EJ96" s="704"/>
      <c r="EK96" s="704"/>
      <c r="EL96" s="704"/>
      <c r="EM96" s="704"/>
      <c r="EN96" s="704"/>
      <c r="EO96" s="704"/>
      <c r="EP96" s="704"/>
      <c r="EQ96" s="704"/>
      <c r="ER96" s="704"/>
      <c r="ES96" s="704"/>
      <c r="ET96" s="704"/>
      <c r="EU96" s="704"/>
      <c r="EV96" s="704"/>
      <c r="EW96" s="704"/>
      <c r="EX96" s="704"/>
      <c r="EY96" s="704"/>
      <c r="EZ96" s="704"/>
      <c r="FA96" s="704"/>
      <c r="FB96" s="704"/>
      <c r="FC96" s="704"/>
      <c r="FD96" s="704"/>
      <c r="FE96" s="704"/>
      <c r="FF96" s="704"/>
      <c r="FG96" s="704"/>
      <c r="FH96" s="704"/>
      <c r="FI96" s="704"/>
      <c r="FJ96" s="704"/>
      <c r="FK96" s="706"/>
      <c r="FL96" s="706"/>
      <c r="FM96" s="706"/>
      <c r="FN96" s="706"/>
      <c r="FO96" s="706"/>
      <c r="FP96" s="706"/>
      <c r="FQ96" s="706"/>
      <c r="FR96" s="706"/>
      <c r="FS96" s="706"/>
      <c r="FT96" s="706"/>
      <c r="FU96" s="706"/>
      <c r="FV96" s="706"/>
      <c r="FW96" s="706"/>
      <c r="FX96" s="706"/>
      <c r="FY96" s="706"/>
      <c r="FZ96" s="706"/>
      <c r="GA96" s="706"/>
      <c r="GB96" s="706"/>
      <c r="GC96" s="706"/>
      <c r="GD96" s="706"/>
      <c r="GE96" s="706"/>
      <c r="GF96" s="706"/>
      <c r="GG96" s="706"/>
      <c r="GH96" s="706"/>
      <c r="GI96" s="706"/>
      <c r="HS96" s="704"/>
      <c r="HT96" s="704"/>
      <c r="HU96" s="704"/>
      <c r="HV96" s="706"/>
      <c r="HW96" s="706"/>
      <c r="HX96" s="706"/>
      <c r="HY96" s="706"/>
      <c r="HZ96" s="706"/>
      <c r="IA96" s="706"/>
      <c r="IB96" s="706"/>
      <c r="IC96" s="706"/>
      <c r="ID96" s="704"/>
    </row>
    <row r="97" spans="1:243" s="878" customFormat="1" ht="23.1" customHeight="1" x14ac:dyDescent="0.25">
      <c r="A97" s="691">
        <v>9</v>
      </c>
      <c r="B97" s="693" t="s">
        <v>1206</v>
      </c>
      <c r="C97" s="725">
        <v>204</v>
      </c>
      <c r="D97" s="724">
        <v>532</v>
      </c>
      <c r="E97" s="707">
        <v>25</v>
      </c>
      <c r="F97" s="699" t="s">
        <v>1121</v>
      </c>
      <c r="G97" s="700" t="s">
        <v>1505</v>
      </c>
      <c r="H97" s="767" t="s">
        <v>1112</v>
      </c>
      <c r="I97" s="752" t="s">
        <v>1113</v>
      </c>
      <c r="J97" s="753" t="s">
        <v>1139</v>
      </c>
      <c r="K97" s="770" t="s">
        <v>1115</v>
      </c>
      <c r="L97" s="761" t="s">
        <v>1124</v>
      </c>
      <c r="M97" s="753" t="s">
        <v>1140</v>
      </c>
      <c r="N97" s="753" t="s">
        <v>1141</v>
      </c>
      <c r="O97" s="753" t="s">
        <v>1128</v>
      </c>
      <c r="P97" s="753" t="s">
        <v>1129</v>
      </c>
      <c r="Q97" s="948">
        <v>8</v>
      </c>
      <c r="R97" s="948" t="s">
        <v>1120</v>
      </c>
      <c r="S97" s="755">
        <v>2</v>
      </c>
      <c r="T97" s="775">
        <v>2.11</v>
      </c>
      <c r="U97" s="757">
        <v>41334</v>
      </c>
      <c r="V97" s="758">
        <v>41791</v>
      </c>
      <c r="W97" s="701">
        <v>5</v>
      </c>
      <c r="X97" s="875"/>
      <c r="Y97" s="876">
        <v>60000</v>
      </c>
      <c r="Z97" s="875">
        <f t="shared" si="12"/>
        <v>60000</v>
      </c>
      <c r="AA97" s="691"/>
      <c r="AB97" s="691"/>
      <c r="AC97" s="691"/>
      <c r="AD97" s="702">
        <v>30000</v>
      </c>
      <c r="AE97" s="702">
        <v>30000</v>
      </c>
      <c r="AF97" s="691"/>
      <c r="AG97" s="691"/>
      <c r="AH97" s="691"/>
      <c r="AI97" s="691"/>
      <c r="AJ97" s="691"/>
      <c r="AK97" s="691"/>
      <c r="AL97" s="691"/>
      <c r="AM97" s="868">
        <f t="shared" si="13"/>
        <v>60000</v>
      </c>
      <c r="AN97" s="868">
        <f t="shared" si="14"/>
        <v>0</v>
      </c>
      <c r="AO97" s="691"/>
      <c r="AP97" s="868"/>
      <c r="AQ97" s="704"/>
      <c r="AR97" s="704"/>
      <c r="AS97" s="704"/>
      <c r="AT97" s="704"/>
      <c r="AU97" s="704"/>
      <c r="AV97" s="704"/>
      <c r="AW97" s="704"/>
      <c r="AX97" s="704"/>
      <c r="AY97" s="704"/>
      <c r="AZ97" s="704"/>
      <c r="BA97" s="704"/>
      <c r="BB97" s="704"/>
      <c r="BC97" s="704"/>
      <c r="BD97" s="704"/>
      <c r="BE97" s="704"/>
      <c r="BF97" s="704"/>
      <c r="BG97" s="704"/>
      <c r="BH97" s="704"/>
      <c r="BI97" s="704"/>
      <c r="BJ97" s="704"/>
      <c r="BK97" s="704"/>
      <c r="BL97" s="704"/>
      <c r="BM97" s="704"/>
      <c r="BN97" s="704"/>
      <c r="BO97" s="704"/>
      <c r="BP97" s="704"/>
      <c r="BQ97" s="704"/>
      <c r="BR97" s="704"/>
      <c r="BS97" s="704"/>
      <c r="BT97" s="704"/>
      <c r="BU97" s="704"/>
      <c r="BV97" s="704"/>
      <c r="BW97" s="704"/>
      <c r="BX97" s="704"/>
      <c r="BY97" s="704"/>
      <c r="BZ97" s="704"/>
      <c r="CA97" s="704"/>
      <c r="CB97" s="704"/>
      <c r="CC97" s="704"/>
      <c r="CD97" s="704"/>
      <c r="CE97" s="704"/>
      <c r="CF97" s="704"/>
      <c r="CG97" s="704"/>
      <c r="CH97" s="704"/>
      <c r="CI97" s="704"/>
      <c r="CJ97" s="704"/>
      <c r="CK97" s="704"/>
      <c r="CL97" s="704"/>
      <c r="CM97" s="704"/>
      <c r="CN97" s="704"/>
      <c r="CO97" s="704"/>
      <c r="CP97" s="704"/>
      <c r="CQ97" s="704"/>
      <c r="CR97" s="704"/>
      <c r="CS97" s="704"/>
      <c r="CT97" s="704"/>
      <c r="CU97" s="704"/>
      <c r="CV97" s="704"/>
      <c r="CW97" s="704"/>
      <c r="CX97" s="704"/>
      <c r="CY97" s="704"/>
      <c r="CZ97" s="704"/>
      <c r="DA97" s="704"/>
      <c r="DB97" s="704"/>
      <c r="DC97" s="704"/>
      <c r="DD97" s="704"/>
      <c r="DE97" s="704"/>
      <c r="DF97" s="704"/>
      <c r="DG97" s="704"/>
      <c r="DH97" s="704"/>
      <c r="DI97" s="704"/>
      <c r="DJ97" s="704"/>
      <c r="DK97" s="704"/>
      <c r="DL97" s="704"/>
      <c r="DM97" s="704"/>
      <c r="DN97" s="704"/>
      <c r="DO97" s="704"/>
      <c r="DP97" s="704"/>
      <c r="DQ97" s="704"/>
      <c r="DR97" s="704"/>
      <c r="DS97" s="704"/>
      <c r="DT97" s="704"/>
      <c r="DU97" s="704"/>
      <c r="DV97" s="704"/>
      <c r="DW97" s="704"/>
      <c r="DX97" s="704"/>
      <c r="DY97" s="704"/>
      <c r="DZ97" s="704"/>
      <c r="EA97" s="704"/>
      <c r="EB97" s="704"/>
      <c r="EC97" s="704"/>
      <c r="ED97" s="704"/>
      <c r="EE97" s="704"/>
      <c r="EF97" s="704"/>
      <c r="EG97" s="704"/>
      <c r="EH97" s="706"/>
      <c r="EI97" s="706"/>
      <c r="EJ97" s="706"/>
      <c r="EK97" s="706"/>
      <c r="EL97" s="706"/>
      <c r="EM97" s="706"/>
      <c r="EN97" s="706"/>
      <c r="EO97" s="706"/>
      <c r="EP97" s="706"/>
      <c r="EQ97" s="706"/>
      <c r="ER97" s="706"/>
      <c r="ES97" s="706"/>
      <c r="ET97" s="706"/>
      <c r="EU97" s="706"/>
      <c r="EV97" s="706"/>
      <c r="EW97" s="706"/>
      <c r="EX97" s="706"/>
      <c r="EY97" s="706"/>
      <c r="EZ97" s="706"/>
      <c r="FA97" s="706"/>
      <c r="FB97" s="706"/>
      <c r="FC97" s="706"/>
      <c r="FD97" s="706"/>
      <c r="FE97" s="706"/>
      <c r="FF97" s="706"/>
      <c r="FG97" s="706"/>
      <c r="FH97" s="706"/>
      <c r="FI97" s="706"/>
      <c r="FJ97" s="706"/>
      <c r="HS97" s="704"/>
      <c r="HT97" s="704"/>
      <c r="HU97" s="704"/>
      <c r="ID97" s="704"/>
      <c r="IE97" s="706"/>
      <c r="IF97" s="706"/>
      <c r="IG97" s="706"/>
      <c r="IH97" s="706"/>
      <c r="II97" s="706"/>
    </row>
    <row r="98" spans="1:243" s="878" customFormat="1" ht="23.1" customHeight="1" x14ac:dyDescent="0.25">
      <c r="A98" s="691">
        <v>10</v>
      </c>
      <c r="B98" s="693" t="s">
        <v>1206</v>
      </c>
      <c r="C98" s="725">
        <v>204</v>
      </c>
      <c r="D98" s="725">
        <v>544</v>
      </c>
      <c r="E98" s="707">
        <v>5</v>
      </c>
      <c r="F98" s="699" t="s">
        <v>1125</v>
      </c>
      <c r="G98" s="700" t="s">
        <v>1210</v>
      </c>
      <c r="H98" s="751" t="s">
        <v>1112</v>
      </c>
      <c r="I98" s="752" t="s">
        <v>1113</v>
      </c>
      <c r="J98" s="753" t="s">
        <v>1139</v>
      </c>
      <c r="K98" s="770" t="s">
        <v>1151</v>
      </c>
      <c r="L98" s="770" t="s">
        <v>1124</v>
      </c>
      <c r="M98" s="753" t="s">
        <v>1140</v>
      </c>
      <c r="N98" s="753" t="s">
        <v>1141</v>
      </c>
      <c r="O98" s="753" t="s">
        <v>1141</v>
      </c>
      <c r="P98" s="770" t="s">
        <v>1211</v>
      </c>
      <c r="Q98" s="948">
        <v>17</v>
      </c>
      <c r="R98" s="948" t="s">
        <v>1120</v>
      </c>
      <c r="S98" s="755">
        <v>2</v>
      </c>
      <c r="T98" s="775">
        <v>2.11</v>
      </c>
      <c r="U98" s="771">
        <v>41456</v>
      </c>
      <c r="V98" s="771">
        <v>41791</v>
      </c>
      <c r="W98" s="918">
        <v>7</v>
      </c>
      <c r="X98" s="875">
        <v>0</v>
      </c>
      <c r="Y98" s="875">
        <v>7000</v>
      </c>
      <c r="Z98" s="875">
        <f t="shared" si="12"/>
        <v>7000</v>
      </c>
      <c r="AA98" s="702"/>
      <c r="AB98" s="702"/>
      <c r="AC98" s="702">
        <v>7000</v>
      </c>
      <c r="AD98" s="702"/>
      <c r="AE98" s="702"/>
      <c r="AF98" s="702"/>
      <c r="AG98" s="702"/>
      <c r="AH98" s="702"/>
      <c r="AI98" s="691"/>
      <c r="AJ98" s="691"/>
      <c r="AK98" s="691"/>
      <c r="AL98" s="691"/>
      <c r="AM98" s="868">
        <f t="shared" si="13"/>
        <v>7000</v>
      </c>
      <c r="AN98" s="868">
        <f t="shared" si="14"/>
        <v>0</v>
      </c>
      <c r="AO98" s="759">
        <v>17000</v>
      </c>
      <c r="AP98" s="919"/>
      <c r="AQ98" s="704"/>
      <c r="AR98" s="704"/>
      <c r="AS98" s="704"/>
      <c r="AT98" s="704"/>
      <c r="AU98" s="704"/>
      <c r="AV98" s="704"/>
      <c r="AW98" s="704"/>
      <c r="AX98" s="704"/>
      <c r="AY98" s="704"/>
      <c r="AZ98" s="704"/>
      <c r="BA98" s="704"/>
      <c r="BB98" s="704"/>
      <c r="BC98" s="704"/>
      <c r="BD98" s="704"/>
      <c r="BE98" s="704"/>
      <c r="BF98" s="704"/>
      <c r="BG98" s="704"/>
      <c r="BH98" s="704"/>
      <c r="BI98" s="704"/>
      <c r="BJ98" s="704"/>
      <c r="BK98" s="704"/>
      <c r="BL98" s="704"/>
      <c r="BM98" s="704"/>
      <c r="BN98" s="704"/>
      <c r="BO98" s="704"/>
      <c r="BP98" s="704"/>
      <c r="BQ98" s="704"/>
      <c r="BR98" s="704"/>
      <c r="BS98" s="704"/>
      <c r="BT98" s="704"/>
      <c r="BU98" s="704"/>
      <c r="BV98" s="704"/>
      <c r="BW98" s="704"/>
      <c r="BX98" s="704"/>
      <c r="BY98" s="704"/>
      <c r="BZ98" s="704"/>
      <c r="CA98" s="704"/>
      <c r="CB98" s="704"/>
      <c r="CC98" s="704"/>
      <c r="CD98" s="704"/>
      <c r="CE98" s="704"/>
      <c r="CF98" s="704"/>
      <c r="CG98" s="704"/>
      <c r="CH98" s="704"/>
      <c r="CI98" s="704"/>
      <c r="CJ98" s="704"/>
      <c r="CK98" s="704"/>
      <c r="CL98" s="704"/>
      <c r="CM98" s="704"/>
      <c r="CN98" s="704"/>
      <c r="CO98" s="704"/>
      <c r="CP98" s="704"/>
      <c r="CQ98" s="704"/>
      <c r="CR98" s="704"/>
      <c r="CS98" s="704"/>
      <c r="CT98" s="704"/>
      <c r="CU98" s="704"/>
      <c r="CV98" s="704"/>
      <c r="CW98" s="704"/>
      <c r="CX98" s="704"/>
      <c r="CY98" s="704"/>
      <c r="CZ98" s="704"/>
      <c r="DA98" s="704"/>
      <c r="DB98" s="704"/>
      <c r="DC98" s="704"/>
      <c r="DD98" s="704"/>
      <c r="DE98" s="704"/>
      <c r="DF98" s="704"/>
      <c r="DG98" s="704"/>
      <c r="DH98" s="704"/>
      <c r="DI98" s="704"/>
      <c r="DJ98" s="704"/>
      <c r="DK98" s="704"/>
      <c r="DL98" s="704"/>
      <c r="DM98" s="704"/>
      <c r="DN98" s="704"/>
      <c r="DO98" s="704"/>
      <c r="DP98" s="704"/>
      <c r="DQ98" s="704"/>
      <c r="DR98" s="704"/>
      <c r="DS98" s="704"/>
      <c r="DT98" s="704"/>
      <c r="DU98" s="704"/>
      <c r="DV98" s="704"/>
      <c r="DW98" s="704"/>
      <c r="DX98" s="704"/>
      <c r="DY98" s="704"/>
      <c r="DZ98" s="704"/>
      <c r="EA98" s="704"/>
      <c r="EB98" s="704"/>
      <c r="EC98" s="706"/>
      <c r="ED98" s="706"/>
      <c r="EE98" s="706"/>
      <c r="EF98" s="706"/>
      <c r="EG98" s="706"/>
      <c r="EH98" s="706"/>
      <c r="EI98" s="706"/>
      <c r="EJ98" s="706"/>
      <c r="EK98" s="706"/>
      <c r="EL98" s="706"/>
      <c r="EM98" s="706"/>
      <c r="EN98" s="706"/>
      <c r="EO98" s="706"/>
      <c r="EP98" s="706"/>
      <c r="EQ98" s="706"/>
      <c r="ER98" s="706"/>
      <c r="ES98" s="706"/>
      <c r="ET98" s="706"/>
      <c r="EU98" s="706"/>
      <c r="EV98" s="706"/>
      <c r="EW98" s="706"/>
      <c r="EX98" s="706"/>
      <c r="EY98" s="706"/>
      <c r="EZ98" s="706"/>
      <c r="FA98" s="706"/>
      <c r="FB98" s="706"/>
      <c r="FC98" s="706"/>
      <c r="FD98" s="706"/>
      <c r="FE98" s="706"/>
      <c r="FF98" s="706"/>
      <c r="FG98" s="706"/>
      <c r="FH98" s="706"/>
      <c r="FI98" s="706"/>
      <c r="FJ98" s="704"/>
      <c r="FK98" s="746"/>
      <c r="FL98" s="704"/>
      <c r="FM98" s="704"/>
      <c r="FN98" s="704"/>
      <c r="FO98" s="704"/>
      <c r="FP98" s="704"/>
      <c r="FQ98" s="704"/>
      <c r="FR98" s="704"/>
      <c r="FS98" s="704"/>
      <c r="FT98" s="704"/>
      <c r="FU98" s="704"/>
      <c r="FV98" s="704"/>
      <c r="FW98" s="704"/>
      <c r="FX98" s="704"/>
      <c r="FY98" s="704"/>
      <c r="FZ98" s="704"/>
      <c r="GA98" s="704"/>
      <c r="GB98" s="704"/>
      <c r="GC98" s="704"/>
      <c r="GD98" s="704"/>
      <c r="GE98" s="704"/>
      <c r="GF98" s="704"/>
      <c r="GG98" s="704"/>
      <c r="GH98" s="704"/>
      <c r="GI98" s="704"/>
      <c r="GJ98" s="704"/>
      <c r="GK98" s="704"/>
      <c r="GL98" s="704"/>
      <c r="GM98" s="704"/>
      <c r="GN98" s="704"/>
      <c r="GO98" s="704"/>
      <c r="GP98" s="704"/>
      <c r="GQ98" s="704"/>
      <c r="GR98" s="704"/>
      <c r="GS98" s="704"/>
      <c r="GT98" s="704"/>
      <c r="GU98" s="704"/>
      <c r="GV98" s="704"/>
      <c r="GW98" s="704"/>
      <c r="GX98" s="704"/>
      <c r="GY98" s="704"/>
      <c r="GZ98" s="704"/>
      <c r="HA98" s="704"/>
      <c r="HB98" s="704"/>
      <c r="HC98" s="704"/>
      <c r="HD98" s="704"/>
      <c r="HE98" s="704"/>
      <c r="HF98" s="704"/>
      <c r="HG98" s="704"/>
      <c r="HH98" s="704"/>
      <c r="HI98" s="704"/>
      <c r="HJ98" s="704"/>
      <c r="HK98" s="704"/>
      <c r="HL98" s="704"/>
      <c r="HM98" s="704"/>
      <c r="HN98" s="704"/>
      <c r="HO98" s="704"/>
      <c r="HP98" s="704"/>
      <c r="HQ98" s="704"/>
      <c r="HR98" s="704"/>
      <c r="HS98" s="814"/>
      <c r="HT98" s="814"/>
      <c r="HU98" s="814"/>
      <c r="HV98" s="706"/>
      <c r="HW98" s="706"/>
      <c r="HX98" s="706"/>
      <c r="HY98" s="706"/>
      <c r="HZ98" s="706"/>
      <c r="IA98" s="706"/>
      <c r="IB98" s="706"/>
      <c r="IC98" s="706"/>
      <c r="ID98" s="704"/>
    </row>
    <row r="99" spans="1:243" s="878" customFormat="1" ht="23.1" customHeight="1" x14ac:dyDescent="0.25">
      <c r="A99" s="691">
        <v>11</v>
      </c>
      <c r="B99" s="693" t="s">
        <v>1206</v>
      </c>
      <c r="C99" s="725">
        <v>204</v>
      </c>
      <c r="D99" s="725">
        <v>544</v>
      </c>
      <c r="E99" s="707">
        <v>6</v>
      </c>
      <c r="F99" s="699" t="s">
        <v>1125</v>
      </c>
      <c r="G99" s="700" t="s">
        <v>1212</v>
      </c>
      <c r="H99" s="751" t="s">
        <v>1112</v>
      </c>
      <c r="I99" s="752" t="s">
        <v>1113</v>
      </c>
      <c r="J99" s="753" t="s">
        <v>1139</v>
      </c>
      <c r="K99" s="770" t="s">
        <v>1151</v>
      </c>
      <c r="L99" s="770" t="s">
        <v>1124</v>
      </c>
      <c r="M99" s="753" t="s">
        <v>1140</v>
      </c>
      <c r="N99" s="753" t="s">
        <v>1141</v>
      </c>
      <c r="O99" s="753" t="s">
        <v>1141</v>
      </c>
      <c r="P99" s="770" t="s">
        <v>1211</v>
      </c>
      <c r="Q99" s="948">
        <v>2</v>
      </c>
      <c r="R99" s="948" t="s">
        <v>1120</v>
      </c>
      <c r="S99" s="755">
        <v>2</v>
      </c>
      <c r="T99" s="775">
        <v>2.11</v>
      </c>
      <c r="U99" s="771">
        <v>41456</v>
      </c>
      <c r="V99" s="758">
        <v>42156</v>
      </c>
      <c r="W99" s="918">
        <v>7</v>
      </c>
      <c r="X99" s="875">
        <v>0</v>
      </c>
      <c r="Y99" s="876">
        <v>8100</v>
      </c>
      <c r="Z99" s="875">
        <f t="shared" si="12"/>
        <v>8100</v>
      </c>
      <c r="AA99" s="702"/>
      <c r="AB99" s="702"/>
      <c r="AC99" s="702">
        <v>8100</v>
      </c>
      <c r="AD99" s="702"/>
      <c r="AE99" s="702"/>
      <c r="AF99" s="702"/>
      <c r="AG99" s="702"/>
      <c r="AH99" s="702"/>
      <c r="AI99" s="691"/>
      <c r="AJ99" s="691"/>
      <c r="AK99" s="691"/>
      <c r="AL99" s="691"/>
      <c r="AM99" s="868">
        <f t="shared" si="13"/>
        <v>8100</v>
      </c>
      <c r="AN99" s="868">
        <f t="shared" si="14"/>
        <v>0</v>
      </c>
      <c r="AO99" s="759">
        <v>16000</v>
      </c>
      <c r="AP99" s="919"/>
      <c r="AQ99" s="704"/>
      <c r="AR99" s="704"/>
      <c r="AS99" s="704"/>
      <c r="AT99" s="704"/>
      <c r="AU99" s="704"/>
      <c r="AV99" s="704"/>
      <c r="AW99" s="704"/>
      <c r="AX99" s="704"/>
      <c r="AY99" s="704"/>
      <c r="AZ99" s="704"/>
      <c r="BA99" s="704"/>
      <c r="BB99" s="704"/>
      <c r="BC99" s="704"/>
      <c r="BD99" s="704"/>
      <c r="BE99" s="704"/>
      <c r="BF99" s="704"/>
      <c r="BG99" s="704"/>
      <c r="BH99" s="704"/>
      <c r="BI99" s="704"/>
      <c r="BJ99" s="704"/>
      <c r="BK99" s="704"/>
      <c r="BL99" s="704"/>
      <c r="BM99" s="704"/>
      <c r="BN99" s="704"/>
      <c r="BO99" s="704"/>
      <c r="BP99" s="704"/>
      <c r="BQ99" s="704"/>
      <c r="BR99" s="704"/>
      <c r="BS99" s="704"/>
      <c r="BT99" s="704"/>
      <c r="BU99" s="704"/>
      <c r="BV99" s="704"/>
      <c r="BW99" s="704"/>
      <c r="BX99" s="704"/>
      <c r="BY99" s="704"/>
      <c r="BZ99" s="704"/>
      <c r="CA99" s="704"/>
      <c r="CB99" s="704"/>
      <c r="CC99" s="704"/>
      <c r="CD99" s="704"/>
      <c r="CE99" s="704"/>
      <c r="CF99" s="704"/>
      <c r="CG99" s="704"/>
      <c r="CH99" s="704"/>
      <c r="CI99" s="704"/>
      <c r="CJ99" s="704"/>
      <c r="CK99" s="704"/>
      <c r="CL99" s="704"/>
      <c r="CM99" s="704"/>
      <c r="CN99" s="704"/>
      <c r="CO99" s="704"/>
      <c r="CP99" s="704"/>
      <c r="CQ99" s="704"/>
      <c r="CR99" s="704"/>
      <c r="CS99" s="704"/>
      <c r="CT99" s="704"/>
      <c r="CU99" s="704"/>
      <c r="CV99" s="704"/>
      <c r="CW99" s="704"/>
      <c r="CX99" s="704"/>
      <c r="CY99" s="704"/>
      <c r="CZ99" s="704"/>
      <c r="DA99" s="704"/>
      <c r="DB99" s="704"/>
      <c r="DC99" s="704"/>
      <c r="DD99" s="704"/>
      <c r="DE99" s="704"/>
      <c r="DF99" s="704"/>
      <c r="DG99" s="704"/>
      <c r="DH99" s="704"/>
      <c r="DI99" s="704"/>
      <c r="DJ99" s="704"/>
      <c r="DK99" s="704"/>
      <c r="DL99" s="704"/>
      <c r="DM99" s="704"/>
      <c r="DN99" s="704"/>
      <c r="DO99" s="704"/>
      <c r="DP99" s="704"/>
      <c r="DQ99" s="704"/>
      <c r="DR99" s="704"/>
      <c r="DS99" s="704"/>
      <c r="DT99" s="704"/>
      <c r="DU99" s="704"/>
      <c r="DV99" s="704"/>
      <c r="DW99" s="704"/>
      <c r="DX99" s="704"/>
      <c r="DY99" s="704"/>
      <c r="DZ99" s="704"/>
      <c r="EA99" s="704"/>
      <c r="EB99" s="704"/>
      <c r="EC99" s="706"/>
      <c r="ED99" s="704"/>
      <c r="EE99" s="704"/>
      <c r="EF99" s="704"/>
      <c r="EG99" s="704"/>
      <c r="EH99" s="706"/>
      <c r="EI99" s="706"/>
      <c r="EJ99" s="706"/>
      <c r="EK99" s="706"/>
      <c r="EL99" s="706"/>
      <c r="EM99" s="706"/>
      <c r="EN99" s="706"/>
      <c r="EO99" s="706"/>
      <c r="EP99" s="706"/>
      <c r="EQ99" s="706"/>
      <c r="ER99" s="706"/>
      <c r="ES99" s="706"/>
      <c r="ET99" s="706"/>
      <c r="EU99" s="706"/>
      <c r="EV99" s="706"/>
      <c r="EW99" s="706"/>
      <c r="EX99" s="706"/>
      <c r="EY99" s="706"/>
      <c r="EZ99" s="706"/>
      <c r="FA99" s="706"/>
      <c r="FB99" s="706"/>
      <c r="FC99" s="706"/>
      <c r="FD99" s="706"/>
      <c r="FE99" s="706"/>
      <c r="FF99" s="706"/>
      <c r="FG99" s="706"/>
      <c r="FH99" s="706"/>
      <c r="FI99" s="706"/>
      <c r="FJ99" s="704"/>
      <c r="FK99" s="746"/>
      <c r="FL99" s="704"/>
      <c r="FM99" s="704"/>
      <c r="FN99" s="704"/>
      <c r="FO99" s="704"/>
      <c r="FP99" s="704"/>
      <c r="FQ99" s="704"/>
      <c r="FR99" s="704"/>
      <c r="FS99" s="704"/>
      <c r="FT99" s="704"/>
      <c r="FU99" s="704"/>
      <c r="FV99" s="704"/>
      <c r="FW99" s="704"/>
      <c r="FX99" s="704"/>
      <c r="FY99" s="704"/>
      <c r="FZ99" s="704"/>
      <c r="GA99" s="704"/>
      <c r="GB99" s="704"/>
      <c r="GC99" s="704"/>
      <c r="GD99" s="704"/>
      <c r="GE99" s="704"/>
      <c r="GF99" s="704"/>
      <c r="GG99" s="704"/>
      <c r="GH99" s="704"/>
      <c r="GI99" s="704"/>
      <c r="GJ99" s="704"/>
      <c r="GK99" s="704"/>
      <c r="GL99" s="704"/>
      <c r="GM99" s="706"/>
      <c r="GN99" s="706"/>
      <c r="GO99" s="706"/>
      <c r="GP99" s="706"/>
      <c r="GQ99" s="706"/>
      <c r="GR99" s="706"/>
      <c r="GS99" s="706"/>
      <c r="GT99" s="706"/>
      <c r="GU99" s="706"/>
      <c r="GV99" s="704"/>
      <c r="GW99" s="704"/>
      <c r="GX99" s="704"/>
      <c r="GY99" s="704"/>
      <c r="GZ99" s="704"/>
      <c r="HA99" s="704"/>
      <c r="HB99" s="704"/>
      <c r="HC99" s="704"/>
      <c r="HD99" s="704"/>
      <c r="HE99" s="704"/>
      <c r="HF99" s="704"/>
      <c r="HG99" s="704"/>
      <c r="HH99" s="704"/>
      <c r="HI99" s="704"/>
      <c r="HJ99" s="704"/>
      <c r="HK99" s="704"/>
      <c r="HL99" s="704"/>
      <c r="HM99" s="704"/>
      <c r="HN99" s="704"/>
      <c r="HO99" s="704"/>
      <c r="HP99" s="704"/>
      <c r="HQ99" s="704"/>
      <c r="HR99" s="704"/>
      <c r="HS99" s="814"/>
      <c r="HT99" s="814"/>
      <c r="HU99" s="814"/>
      <c r="HV99" s="706"/>
      <c r="HW99" s="706"/>
      <c r="HX99" s="706"/>
      <c r="HY99" s="706"/>
      <c r="HZ99" s="706"/>
      <c r="IA99" s="706"/>
      <c r="IB99" s="706"/>
      <c r="IC99" s="706"/>
      <c r="ID99" s="704"/>
    </row>
    <row r="100" spans="1:243" s="878" customFormat="1" ht="23.1" customHeight="1" x14ac:dyDescent="0.25">
      <c r="A100" s="691">
        <v>12</v>
      </c>
      <c r="B100" s="693" t="s">
        <v>1206</v>
      </c>
      <c r="C100" s="725">
        <v>204</v>
      </c>
      <c r="D100" s="725">
        <v>544</v>
      </c>
      <c r="E100" s="707">
        <v>7</v>
      </c>
      <c r="F100" s="699" t="s">
        <v>1125</v>
      </c>
      <c r="G100" s="700" t="s">
        <v>1213</v>
      </c>
      <c r="H100" s="751" t="s">
        <v>1112</v>
      </c>
      <c r="I100" s="752" t="s">
        <v>1113</v>
      </c>
      <c r="J100" s="753" t="s">
        <v>1139</v>
      </c>
      <c r="K100" s="770" t="s">
        <v>1151</v>
      </c>
      <c r="L100" s="770" t="s">
        <v>1124</v>
      </c>
      <c r="M100" s="753" t="s">
        <v>1140</v>
      </c>
      <c r="N100" s="753" t="s">
        <v>1141</v>
      </c>
      <c r="O100" s="753" t="s">
        <v>1141</v>
      </c>
      <c r="P100" s="770" t="s">
        <v>1211</v>
      </c>
      <c r="Q100" s="948">
        <v>23</v>
      </c>
      <c r="R100" s="948" t="s">
        <v>1120</v>
      </c>
      <c r="S100" s="755">
        <v>2</v>
      </c>
      <c r="T100" s="775">
        <v>2.11</v>
      </c>
      <c r="U100" s="771">
        <v>41456</v>
      </c>
      <c r="V100" s="771">
        <v>41791</v>
      </c>
      <c r="W100" s="918">
        <v>7</v>
      </c>
      <c r="X100" s="875">
        <v>0</v>
      </c>
      <c r="Y100" s="876">
        <v>121900</v>
      </c>
      <c r="Z100" s="875">
        <f t="shared" si="12"/>
        <v>121900</v>
      </c>
      <c r="AA100" s="702"/>
      <c r="AB100" s="702"/>
      <c r="AC100" s="702"/>
      <c r="AD100" s="702">
        <v>71900</v>
      </c>
      <c r="AE100" s="702">
        <v>50000</v>
      </c>
      <c r="AF100" s="702"/>
      <c r="AG100" s="702"/>
      <c r="AH100" s="702"/>
      <c r="AI100" s="691"/>
      <c r="AJ100" s="691"/>
      <c r="AK100" s="691"/>
      <c r="AL100" s="691"/>
      <c r="AM100" s="868">
        <f t="shared" si="13"/>
        <v>121900</v>
      </c>
      <c r="AN100" s="868">
        <f t="shared" si="14"/>
        <v>0</v>
      </c>
      <c r="AO100" s="759">
        <v>10000</v>
      </c>
      <c r="AP100" s="868"/>
      <c r="AQ100" s="704"/>
      <c r="AR100" s="704"/>
      <c r="AS100" s="704"/>
      <c r="AT100" s="704"/>
      <c r="AU100" s="704"/>
      <c r="AV100" s="704"/>
      <c r="AW100" s="704"/>
      <c r="AX100" s="704"/>
      <c r="AY100" s="704"/>
      <c r="AZ100" s="704"/>
      <c r="BA100" s="704"/>
      <c r="BB100" s="704"/>
      <c r="BC100" s="704"/>
      <c r="BD100" s="704"/>
      <c r="BE100" s="704"/>
      <c r="BF100" s="704"/>
      <c r="BG100" s="704"/>
      <c r="BH100" s="704"/>
      <c r="BI100" s="704"/>
      <c r="BJ100" s="704"/>
      <c r="BK100" s="704"/>
      <c r="BL100" s="704"/>
      <c r="BM100" s="704"/>
      <c r="BN100" s="704"/>
      <c r="BO100" s="704"/>
      <c r="BP100" s="704"/>
      <c r="BQ100" s="704"/>
      <c r="BR100" s="704"/>
      <c r="BS100" s="704"/>
      <c r="BT100" s="704"/>
      <c r="BU100" s="704"/>
      <c r="BV100" s="704"/>
      <c r="BW100" s="704"/>
      <c r="BX100" s="704"/>
      <c r="BY100" s="704"/>
      <c r="BZ100" s="704"/>
      <c r="CA100" s="704"/>
      <c r="CB100" s="704"/>
      <c r="CC100" s="704"/>
      <c r="CD100" s="704"/>
      <c r="CE100" s="704"/>
      <c r="CF100" s="704"/>
      <c r="CG100" s="704"/>
      <c r="CH100" s="704"/>
      <c r="CI100" s="704"/>
      <c r="CJ100" s="704"/>
      <c r="CK100" s="704"/>
      <c r="CL100" s="704"/>
      <c r="CM100" s="704"/>
      <c r="CN100" s="704"/>
      <c r="CO100" s="704"/>
      <c r="CP100" s="704"/>
      <c r="CQ100" s="704"/>
      <c r="CR100" s="704"/>
      <c r="CS100" s="704"/>
      <c r="CT100" s="704"/>
      <c r="CU100" s="704"/>
      <c r="CV100" s="704"/>
      <c r="CW100" s="704"/>
      <c r="CX100" s="704"/>
      <c r="CY100" s="704"/>
      <c r="CZ100" s="704"/>
      <c r="DA100" s="704"/>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704"/>
      <c r="DW100" s="704"/>
      <c r="DX100" s="704"/>
      <c r="DY100" s="704"/>
      <c r="DZ100" s="704"/>
      <c r="EA100" s="704"/>
      <c r="EB100" s="704"/>
      <c r="EC100" s="704"/>
      <c r="ED100" s="704"/>
      <c r="EE100" s="704"/>
      <c r="EF100" s="706"/>
      <c r="EG100" s="706"/>
      <c r="EH100" s="706"/>
      <c r="EI100" s="706"/>
      <c r="EJ100" s="706"/>
      <c r="EK100" s="706"/>
      <c r="EL100" s="706"/>
      <c r="EM100" s="706"/>
      <c r="EN100" s="706"/>
      <c r="EO100" s="706"/>
      <c r="EP100" s="706"/>
      <c r="EQ100" s="706"/>
      <c r="ER100" s="706"/>
      <c r="ES100" s="706"/>
      <c r="ET100" s="706"/>
      <c r="EU100" s="706"/>
      <c r="EV100" s="706"/>
      <c r="EW100" s="706"/>
      <c r="EX100" s="706"/>
      <c r="EY100" s="706"/>
      <c r="EZ100" s="706"/>
      <c r="FA100" s="706"/>
      <c r="FB100" s="706"/>
      <c r="FC100" s="706"/>
      <c r="FD100" s="706"/>
      <c r="FE100" s="706"/>
      <c r="FF100" s="706"/>
      <c r="FG100" s="706"/>
      <c r="FH100" s="706"/>
      <c r="FI100" s="704"/>
      <c r="FJ100" s="704"/>
      <c r="FK100" s="746"/>
      <c r="FL100" s="704"/>
      <c r="FM100" s="704"/>
      <c r="FN100" s="704"/>
      <c r="FO100" s="704"/>
      <c r="FP100" s="704"/>
      <c r="FQ100" s="704"/>
      <c r="FR100" s="704"/>
      <c r="FS100" s="704"/>
      <c r="FT100" s="704"/>
      <c r="FU100" s="704"/>
      <c r="FV100" s="704"/>
      <c r="FW100" s="704"/>
      <c r="FX100" s="704"/>
      <c r="FY100" s="704"/>
      <c r="FZ100" s="704"/>
      <c r="GA100" s="704"/>
      <c r="GB100" s="704"/>
      <c r="GC100" s="704"/>
      <c r="GD100" s="704"/>
      <c r="GE100" s="704"/>
      <c r="GF100" s="704"/>
      <c r="GG100" s="704"/>
      <c r="GH100" s="704"/>
      <c r="GI100" s="704"/>
      <c r="GJ100" s="704"/>
      <c r="GK100" s="704"/>
      <c r="GL100" s="704"/>
      <c r="GM100" s="704"/>
      <c r="GN100" s="704"/>
      <c r="GO100" s="704"/>
      <c r="GP100" s="704"/>
      <c r="GQ100" s="704"/>
      <c r="GR100" s="704"/>
      <c r="GS100" s="704"/>
      <c r="GT100" s="704"/>
      <c r="GU100" s="704"/>
      <c r="GV100" s="704"/>
      <c r="GW100" s="704"/>
      <c r="GX100" s="704"/>
      <c r="GY100" s="704"/>
      <c r="GZ100" s="704"/>
      <c r="HA100" s="704"/>
      <c r="HB100" s="704"/>
      <c r="HC100" s="704"/>
      <c r="HD100" s="704"/>
      <c r="HE100" s="704"/>
      <c r="HF100" s="704"/>
      <c r="HG100" s="704"/>
      <c r="HH100" s="704"/>
      <c r="HI100" s="704"/>
      <c r="HJ100" s="704"/>
      <c r="HK100" s="704"/>
      <c r="HL100" s="704"/>
      <c r="HM100" s="704"/>
      <c r="HN100" s="704"/>
      <c r="HO100" s="704"/>
      <c r="HP100" s="704"/>
      <c r="HQ100" s="704"/>
      <c r="HR100" s="704"/>
      <c r="HS100" s="828"/>
      <c r="HT100" s="828"/>
      <c r="HU100" s="828"/>
      <c r="HV100" s="814"/>
      <c r="HW100" s="814"/>
      <c r="HX100" s="814"/>
      <c r="HY100" s="814"/>
      <c r="HZ100" s="814"/>
      <c r="IA100" s="814"/>
      <c r="IB100" s="814"/>
      <c r="IC100" s="814"/>
      <c r="ID100" s="704"/>
    </row>
    <row r="101" spans="1:243" s="878" customFormat="1" ht="23.1" customHeight="1" x14ac:dyDescent="0.25">
      <c r="A101" s="691">
        <v>13</v>
      </c>
      <c r="B101" s="693" t="s">
        <v>1206</v>
      </c>
      <c r="C101" s="696">
        <v>204</v>
      </c>
      <c r="D101" s="697">
        <v>544</v>
      </c>
      <c r="E101" s="707">
        <v>8</v>
      </c>
      <c r="F101" s="699" t="s">
        <v>1125</v>
      </c>
      <c r="G101" s="700" t="s">
        <v>1215</v>
      </c>
      <c r="H101" s="762" t="s">
        <v>1112</v>
      </c>
      <c r="I101" s="752" t="s">
        <v>1113</v>
      </c>
      <c r="J101" s="753" t="s">
        <v>1139</v>
      </c>
      <c r="K101" s="770" t="s">
        <v>1115</v>
      </c>
      <c r="L101" s="770" t="s">
        <v>1124</v>
      </c>
      <c r="M101" s="753" t="s">
        <v>1140</v>
      </c>
      <c r="N101" s="753" t="s">
        <v>1141</v>
      </c>
      <c r="O101" s="753" t="s">
        <v>1141</v>
      </c>
      <c r="P101" s="770" t="s">
        <v>1211</v>
      </c>
      <c r="Q101" s="948">
        <v>2</v>
      </c>
      <c r="R101" s="948" t="s">
        <v>1120</v>
      </c>
      <c r="S101" s="755">
        <v>2</v>
      </c>
      <c r="T101" s="775">
        <v>2.11</v>
      </c>
      <c r="U101" s="771">
        <v>41456</v>
      </c>
      <c r="V101" s="758">
        <v>42156</v>
      </c>
      <c r="W101" s="874">
        <v>7</v>
      </c>
      <c r="X101" s="875"/>
      <c r="Y101" s="875"/>
      <c r="Z101" s="875">
        <f t="shared" si="12"/>
        <v>0</v>
      </c>
      <c r="AA101" s="702"/>
      <c r="AB101" s="702"/>
      <c r="AC101" s="702"/>
      <c r="AD101" s="702"/>
      <c r="AE101" s="702"/>
      <c r="AF101" s="702"/>
      <c r="AG101" s="702"/>
      <c r="AH101" s="702"/>
      <c r="AI101" s="717"/>
      <c r="AJ101" s="717"/>
      <c r="AK101" s="717"/>
      <c r="AL101" s="717"/>
      <c r="AM101" s="868">
        <f t="shared" si="13"/>
        <v>0</v>
      </c>
      <c r="AN101" s="868">
        <f t="shared" si="14"/>
        <v>0</v>
      </c>
      <c r="AO101" s="760">
        <v>7000</v>
      </c>
      <c r="AP101" s="868"/>
      <c r="AQ101" s="706"/>
      <c r="AR101" s="706"/>
      <c r="AS101" s="706"/>
      <c r="AT101" s="706"/>
      <c r="AU101" s="706"/>
      <c r="AV101" s="706"/>
      <c r="AW101" s="706"/>
      <c r="AX101" s="706"/>
      <c r="AY101" s="706"/>
      <c r="AZ101" s="706"/>
      <c r="BA101" s="706"/>
      <c r="BB101" s="706"/>
      <c r="BC101" s="706"/>
      <c r="BD101" s="706"/>
      <c r="BE101" s="706"/>
      <c r="BF101" s="706"/>
      <c r="BG101" s="706"/>
      <c r="BH101" s="706"/>
      <c r="BI101" s="706"/>
      <c r="BJ101" s="706"/>
      <c r="BK101" s="706"/>
      <c r="BL101" s="706"/>
      <c r="BM101" s="706"/>
      <c r="BN101" s="706"/>
      <c r="BO101" s="706"/>
      <c r="BP101" s="706"/>
      <c r="BQ101" s="706"/>
      <c r="BR101" s="706"/>
      <c r="BS101" s="706"/>
      <c r="BT101" s="706"/>
      <c r="BU101" s="706"/>
      <c r="BV101" s="706"/>
      <c r="BW101" s="706"/>
      <c r="BX101" s="706"/>
      <c r="BY101" s="706"/>
      <c r="BZ101" s="706"/>
      <c r="CA101" s="706"/>
      <c r="CB101" s="706"/>
      <c r="CC101" s="706"/>
      <c r="CD101" s="706"/>
      <c r="CE101" s="706"/>
      <c r="CF101" s="706"/>
      <c r="CG101" s="706"/>
      <c r="CH101" s="706"/>
      <c r="CI101" s="706"/>
      <c r="CJ101" s="706"/>
      <c r="CK101" s="706"/>
      <c r="CL101" s="706"/>
      <c r="CM101" s="706"/>
      <c r="CN101" s="706"/>
      <c r="CO101" s="706"/>
      <c r="CP101" s="706"/>
      <c r="CQ101" s="706"/>
      <c r="CR101" s="706"/>
      <c r="CS101" s="706"/>
      <c r="CT101" s="706"/>
      <c r="CU101" s="706"/>
      <c r="CV101" s="706"/>
      <c r="CW101" s="706"/>
      <c r="CX101" s="706"/>
      <c r="CY101" s="706"/>
      <c r="CZ101" s="706"/>
      <c r="DA101" s="706"/>
      <c r="DB101" s="706"/>
      <c r="DC101" s="706"/>
      <c r="DD101" s="706"/>
      <c r="DE101" s="706"/>
      <c r="DF101" s="706"/>
      <c r="DG101" s="706"/>
      <c r="DH101" s="706"/>
      <c r="DI101" s="706"/>
      <c r="DJ101" s="706"/>
      <c r="DK101" s="706"/>
      <c r="DL101" s="706"/>
      <c r="DM101" s="706"/>
      <c r="DN101" s="706"/>
      <c r="DO101" s="706"/>
      <c r="DP101" s="706"/>
      <c r="DQ101" s="706"/>
      <c r="DR101" s="706"/>
      <c r="DS101" s="706"/>
      <c r="DT101" s="706"/>
      <c r="DU101" s="706"/>
      <c r="DV101" s="706"/>
      <c r="DW101" s="706"/>
      <c r="DX101" s="706"/>
      <c r="DY101" s="706"/>
      <c r="DZ101" s="706"/>
      <c r="EA101" s="706"/>
      <c r="EB101" s="706"/>
      <c r="EC101" s="706"/>
      <c r="ED101" s="704"/>
      <c r="EE101" s="704"/>
      <c r="EF101" s="706"/>
      <c r="EG101" s="706"/>
      <c r="EH101" s="706"/>
      <c r="EI101" s="706"/>
      <c r="EJ101" s="706"/>
      <c r="EK101" s="706"/>
      <c r="EL101" s="706"/>
      <c r="EM101" s="706"/>
      <c r="EN101" s="706"/>
      <c r="EO101" s="706"/>
      <c r="EP101" s="706"/>
      <c r="EQ101" s="706"/>
      <c r="ER101" s="706"/>
      <c r="ES101" s="706"/>
      <c r="ET101" s="706"/>
      <c r="EU101" s="706"/>
      <c r="EV101" s="706"/>
      <c r="EW101" s="706"/>
      <c r="EX101" s="706"/>
      <c r="EY101" s="706"/>
      <c r="EZ101" s="706"/>
      <c r="FA101" s="706"/>
      <c r="FB101" s="706"/>
      <c r="FC101" s="706"/>
      <c r="FD101" s="706"/>
      <c r="FE101" s="706"/>
      <c r="FF101" s="706"/>
      <c r="FG101" s="706"/>
      <c r="FH101" s="706"/>
      <c r="FI101" s="706"/>
      <c r="FJ101" s="704"/>
      <c r="FK101" s="746"/>
      <c r="FL101" s="704"/>
      <c r="FM101" s="704"/>
      <c r="FN101" s="704"/>
      <c r="FO101" s="704"/>
      <c r="FP101" s="704"/>
      <c r="FQ101" s="704"/>
      <c r="FR101" s="704"/>
      <c r="FS101" s="704"/>
      <c r="FT101" s="704"/>
      <c r="FU101" s="704"/>
      <c r="FV101" s="704"/>
      <c r="FW101" s="704"/>
      <c r="FX101" s="704"/>
      <c r="FY101" s="704"/>
      <c r="FZ101" s="704"/>
      <c r="GA101" s="704"/>
      <c r="GB101" s="704"/>
      <c r="GC101" s="704"/>
      <c r="GD101" s="704"/>
      <c r="GE101" s="704"/>
      <c r="GF101" s="704"/>
      <c r="GG101" s="704"/>
      <c r="GH101" s="704"/>
      <c r="GI101" s="704"/>
      <c r="GJ101" s="704"/>
      <c r="GK101" s="704"/>
      <c r="GL101" s="704"/>
      <c r="GM101" s="704"/>
      <c r="GN101" s="704"/>
      <c r="GO101" s="704"/>
      <c r="GP101" s="704"/>
      <c r="GQ101" s="704"/>
      <c r="GR101" s="704"/>
      <c r="GS101" s="704"/>
      <c r="GT101" s="704"/>
      <c r="GU101" s="704"/>
      <c r="GV101" s="704"/>
      <c r="GW101" s="704"/>
      <c r="GX101" s="704"/>
      <c r="GY101" s="704"/>
      <c r="GZ101" s="704"/>
      <c r="HA101" s="704"/>
      <c r="HB101" s="704"/>
      <c r="HC101" s="704"/>
      <c r="HD101" s="704"/>
      <c r="HE101" s="704"/>
      <c r="HF101" s="704"/>
      <c r="HG101" s="704"/>
      <c r="HH101" s="704"/>
      <c r="HI101" s="704"/>
      <c r="HJ101" s="704"/>
      <c r="HK101" s="704"/>
      <c r="HL101" s="704"/>
      <c r="HM101" s="704"/>
      <c r="HN101" s="704"/>
      <c r="HO101" s="704"/>
      <c r="HP101" s="704"/>
      <c r="HQ101" s="704"/>
      <c r="HR101" s="704"/>
      <c r="HS101" s="704"/>
      <c r="HT101" s="704"/>
      <c r="HU101" s="704"/>
      <c r="HV101" s="704"/>
      <c r="HW101" s="704"/>
      <c r="HX101" s="704"/>
      <c r="HY101" s="704"/>
      <c r="HZ101" s="704"/>
      <c r="IA101" s="704"/>
      <c r="IB101" s="704"/>
      <c r="IC101" s="704"/>
      <c r="ID101" s="704"/>
    </row>
    <row r="102" spans="1:243" s="878" customFormat="1" ht="23.1" customHeight="1" x14ac:dyDescent="0.25">
      <c r="A102" s="691">
        <v>14</v>
      </c>
      <c r="B102" s="693" t="s">
        <v>1206</v>
      </c>
      <c r="C102" s="696">
        <v>204</v>
      </c>
      <c r="D102" s="697">
        <v>544</v>
      </c>
      <c r="E102" s="707">
        <v>9</v>
      </c>
      <c r="F102" s="699" t="s">
        <v>1125</v>
      </c>
      <c r="G102" s="700" t="s">
        <v>1214</v>
      </c>
      <c r="H102" s="762" t="s">
        <v>1112</v>
      </c>
      <c r="I102" s="752" t="s">
        <v>1113</v>
      </c>
      <c r="J102" s="753" t="s">
        <v>1139</v>
      </c>
      <c r="K102" s="770" t="s">
        <v>1115</v>
      </c>
      <c r="L102" s="770" t="s">
        <v>1124</v>
      </c>
      <c r="M102" s="753" t="s">
        <v>1140</v>
      </c>
      <c r="N102" s="753" t="s">
        <v>1141</v>
      </c>
      <c r="O102" s="753" t="s">
        <v>1141</v>
      </c>
      <c r="P102" s="770" t="s">
        <v>1211</v>
      </c>
      <c r="Q102" s="948" t="s">
        <v>1120</v>
      </c>
      <c r="R102" s="948" t="s">
        <v>1120</v>
      </c>
      <c r="S102" s="755">
        <v>2</v>
      </c>
      <c r="T102" s="775">
        <v>2.11</v>
      </c>
      <c r="U102" s="771">
        <v>41456</v>
      </c>
      <c r="V102" s="758">
        <v>42156</v>
      </c>
      <c r="W102" s="874">
        <v>7</v>
      </c>
      <c r="X102" s="875">
        <v>0</v>
      </c>
      <c r="Y102" s="875"/>
      <c r="Z102" s="875">
        <f t="shared" si="12"/>
        <v>0</v>
      </c>
      <c r="AA102" s="702"/>
      <c r="AB102" s="702"/>
      <c r="AC102" s="702"/>
      <c r="AD102" s="702"/>
      <c r="AE102" s="702"/>
      <c r="AF102" s="702"/>
      <c r="AG102" s="702"/>
      <c r="AH102" s="702"/>
      <c r="AI102" s="717"/>
      <c r="AJ102" s="717"/>
      <c r="AK102" s="717"/>
      <c r="AL102" s="717"/>
      <c r="AM102" s="868">
        <f t="shared" si="13"/>
        <v>0</v>
      </c>
      <c r="AN102" s="868">
        <f t="shared" si="14"/>
        <v>0</v>
      </c>
      <c r="AO102" s="759">
        <v>50000</v>
      </c>
      <c r="AP102" s="868"/>
      <c r="AQ102" s="706"/>
      <c r="AR102" s="706"/>
      <c r="AS102" s="706"/>
      <c r="AT102" s="706"/>
      <c r="AU102" s="706"/>
      <c r="AV102" s="706"/>
      <c r="AW102" s="706"/>
      <c r="AX102" s="706"/>
      <c r="AY102" s="706"/>
      <c r="AZ102" s="706"/>
      <c r="BA102" s="706"/>
      <c r="BB102" s="706"/>
      <c r="BC102" s="706"/>
      <c r="BD102" s="706"/>
      <c r="BE102" s="706"/>
      <c r="BF102" s="706"/>
      <c r="BG102" s="706"/>
      <c r="BH102" s="706"/>
      <c r="BI102" s="706"/>
      <c r="BJ102" s="706"/>
      <c r="BK102" s="706"/>
      <c r="BL102" s="706"/>
      <c r="BM102" s="706"/>
      <c r="BN102" s="706"/>
      <c r="BO102" s="706"/>
      <c r="BP102" s="706"/>
      <c r="BQ102" s="706"/>
      <c r="BR102" s="706"/>
      <c r="BS102" s="706"/>
      <c r="BT102" s="706"/>
      <c r="BU102" s="706"/>
      <c r="BV102" s="706"/>
      <c r="BW102" s="706"/>
      <c r="BX102" s="706"/>
      <c r="BY102" s="706"/>
      <c r="BZ102" s="706"/>
      <c r="CA102" s="706"/>
      <c r="CB102" s="706"/>
      <c r="CC102" s="706"/>
      <c r="CD102" s="706"/>
      <c r="CE102" s="706"/>
      <c r="CF102" s="706"/>
      <c r="CG102" s="706"/>
      <c r="CH102" s="706"/>
      <c r="CI102" s="706"/>
      <c r="CJ102" s="706"/>
      <c r="CK102" s="706"/>
      <c r="CL102" s="706"/>
      <c r="CM102" s="706"/>
      <c r="CN102" s="706"/>
      <c r="CO102" s="706"/>
      <c r="CP102" s="706"/>
      <c r="CQ102" s="706"/>
      <c r="CR102" s="706"/>
      <c r="CS102" s="706"/>
      <c r="CT102" s="706"/>
      <c r="CU102" s="706"/>
      <c r="CV102" s="706"/>
      <c r="CW102" s="706"/>
      <c r="CX102" s="706"/>
      <c r="CY102" s="706"/>
      <c r="CZ102" s="706"/>
      <c r="DA102" s="70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706"/>
      <c r="DW102" s="706"/>
      <c r="DX102" s="706"/>
      <c r="DY102" s="706"/>
      <c r="DZ102" s="706"/>
      <c r="EA102" s="706"/>
      <c r="EB102" s="706"/>
      <c r="EC102" s="706"/>
      <c r="ED102" s="704"/>
      <c r="EE102" s="704"/>
      <c r="EF102" s="706"/>
      <c r="EG102" s="706"/>
      <c r="EH102" s="706"/>
      <c r="EI102" s="706"/>
      <c r="EJ102" s="706"/>
      <c r="EK102" s="706"/>
      <c r="EL102" s="706"/>
      <c r="EM102" s="706"/>
      <c r="EN102" s="706"/>
      <c r="EO102" s="706"/>
      <c r="EP102" s="706"/>
      <c r="EQ102" s="706"/>
      <c r="ER102" s="706"/>
      <c r="ES102" s="706"/>
      <c r="ET102" s="706"/>
      <c r="EU102" s="706"/>
      <c r="EV102" s="706"/>
      <c r="EW102" s="706"/>
      <c r="EX102" s="706"/>
      <c r="EY102" s="706"/>
      <c r="EZ102" s="706"/>
      <c r="FA102" s="706"/>
      <c r="FB102" s="706"/>
      <c r="FC102" s="706"/>
      <c r="FD102" s="706"/>
      <c r="FE102" s="706"/>
      <c r="FF102" s="706"/>
      <c r="FG102" s="706"/>
      <c r="FH102" s="706"/>
      <c r="FI102" s="706"/>
      <c r="FJ102" s="704"/>
      <c r="FK102" s="746"/>
      <c r="FL102" s="704"/>
      <c r="FM102" s="704"/>
      <c r="FN102" s="704"/>
      <c r="FO102" s="704"/>
      <c r="FP102" s="704"/>
      <c r="FQ102" s="704"/>
      <c r="FR102" s="704"/>
      <c r="FS102" s="704"/>
      <c r="FT102" s="704"/>
      <c r="FU102" s="704"/>
      <c r="FV102" s="704"/>
      <c r="FW102" s="704"/>
      <c r="FX102" s="704"/>
      <c r="FY102" s="704"/>
      <c r="FZ102" s="704"/>
      <c r="GA102" s="704"/>
      <c r="GB102" s="704"/>
      <c r="GC102" s="704"/>
      <c r="GD102" s="704"/>
      <c r="GE102" s="704"/>
      <c r="GF102" s="704"/>
      <c r="GG102" s="704"/>
      <c r="GH102" s="704"/>
      <c r="GI102" s="704"/>
      <c r="GJ102" s="704"/>
      <c r="GK102" s="704"/>
      <c r="GL102" s="704"/>
      <c r="GM102" s="704"/>
      <c r="GN102" s="704"/>
      <c r="GO102" s="704"/>
      <c r="GP102" s="704"/>
      <c r="GQ102" s="704"/>
      <c r="GR102" s="704"/>
      <c r="GS102" s="704"/>
      <c r="GT102" s="704"/>
      <c r="GU102" s="704"/>
      <c r="GV102" s="704"/>
      <c r="GW102" s="704"/>
      <c r="GX102" s="704"/>
      <c r="GY102" s="704"/>
      <c r="GZ102" s="704"/>
      <c r="HA102" s="704"/>
      <c r="HB102" s="704"/>
      <c r="HC102" s="704"/>
      <c r="HD102" s="704"/>
      <c r="HE102" s="704"/>
      <c r="HF102" s="704"/>
      <c r="HG102" s="704"/>
      <c r="HH102" s="704"/>
      <c r="HI102" s="704"/>
      <c r="HJ102" s="704"/>
      <c r="HK102" s="704"/>
      <c r="HL102" s="704"/>
      <c r="HM102" s="704"/>
      <c r="HN102" s="704"/>
      <c r="HO102" s="704"/>
      <c r="HP102" s="704"/>
      <c r="HQ102" s="704"/>
      <c r="HR102" s="704"/>
      <c r="HS102" s="704"/>
      <c r="HT102" s="704"/>
      <c r="HU102" s="704"/>
      <c r="HV102" s="706"/>
      <c r="HW102" s="706"/>
      <c r="HX102" s="706"/>
      <c r="HY102" s="706"/>
      <c r="HZ102" s="706"/>
      <c r="IA102" s="706"/>
      <c r="IB102" s="706"/>
      <c r="IC102" s="706"/>
      <c r="ID102" s="706"/>
    </row>
    <row r="103" spans="1:243" s="878" customFormat="1" ht="23.1" customHeight="1" x14ac:dyDescent="0.25">
      <c r="A103" s="691">
        <v>15</v>
      </c>
      <c r="B103" s="693" t="s">
        <v>1206</v>
      </c>
      <c r="C103" s="696">
        <v>204</v>
      </c>
      <c r="D103" s="697">
        <v>632</v>
      </c>
      <c r="E103" s="707">
        <v>2</v>
      </c>
      <c r="F103" s="699" t="s">
        <v>1121</v>
      </c>
      <c r="G103" s="700" t="s">
        <v>1217</v>
      </c>
      <c r="H103" s="762" t="s">
        <v>1127</v>
      </c>
      <c r="I103" s="767" t="s">
        <v>1113</v>
      </c>
      <c r="J103" s="753" t="s">
        <v>1139</v>
      </c>
      <c r="K103" s="761" t="s">
        <v>1115</v>
      </c>
      <c r="L103" s="761" t="s">
        <v>1124</v>
      </c>
      <c r="M103" s="753" t="s">
        <v>1140</v>
      </c>
      <c r="N103" s="753" t="s">
        <v>1141</v>
      </c>
      <c r="O103" s="753" t="s">
        <v>1128</v>
      </c>
      <c r="P103" s="753" t="s">
        <v>1129</v>
      </c>
      <c r="Q103" s="866" t="s">
        <v>1160</v>
      </c>
      <c r="R103" s="866" t="s">
        <v>1160</v>
      </c>
      <c r="S103" s="755">
        <v>2</v>
      </c>
      <c r="T103" s="775">
        <v>2.11</v>
      </c>
      <c r="U103" s="771">
        <v>41456</v>
      </c>
      <c r="V103" s="772">
        <v>42522</v>
      </c>
      <c r="W103" s="874">
        <v>25</v>
      </c>
      <c r="X103" s="875">
        <v>100000</v>
      </c>
      <c r="Y103" s="875"/>
      <c r="Z103" s="875">
        <f t="shared" si="12"/>
        <v>100000</v>
      </c>
      <c r="AA103" s="702"/>
      <c r="AB103" s="702"/>
      <c r="AC103" s="702"/>
      <c r="AD103" s="702"/>
      <c r="AE103" s="702"/>
      <c r="AF103" s="702"/>
      <c r="AG103" s="702"/>
      <c r="AH103" s="702"/>
      <c r="AI103" s="717">
        <v>50000</v>
      </c>
      <c r="AJ103" s="717"/>
      <c r="AK103" s="717">
        <v>50000</v>
      </c>
      <c r="AL103" s="717"/>
      <c r="AM103" s="868">
        <f t="shared" si="13"/>
        <v>100000</v>
      </c>
      <c r="AN103" s="868">
        <f t="shared" si="14"/>
        <v>0</v>
      </c>
      <c r="AO103" s="760"/>
      <c r="AP103" s="868"/>
      <c r="AQ103" s="706"/>
      <c r="AR103" s="706"/>
      <c r="AS103" s="706"/>
      <c r="AT103" s="706"/>
      <c r="AU103" s="706"/>
      <c r="AV103" s="706"/>
      <c r="AW103" s="706"/>
      <c r="AX103" s="706"/>
      <c r="AY103" s="706"/>
      <c r="AZ103" s="706"/>
      <c r="BA103" s="706"/>
      <c r="BB103" s="706"/>
      <c r="BC103" s="706"/>
      <c r="BD103" s="706"/>
      <c r="BE103" s="706"/>
      <c r="BF103" s="706"/>
      <c r="BG103" s="706"/>
      <c r="BH103" s="706"/>
      <c r="BI103" s="706"/>
      <c r="BJ103" s="706"/>
      <c r="BK103" s="706"/>
      <c r="BL103" s="706"/>
      <c r="BM103" s="706"/>
      <c r="BN103" s="706"/>
      <c r="BO103" s="706"/>
      <c r="BP103" s="706"/>
      <c r="BQ103" s="706"/>
      <c r="BR103" s="706"/>
      <c r="BS103" s="706"/>
      <c r="BT103" s="706"/>
      <c r="BU103" s="706"/>
      <c r="BV103" s="706"/>
      <c r="BW103" s="706"/>
      <c r="BX103" s="706"/>
      <c r="BY103" s="706"/>
      <c r="BZ103" s="706"/>
      <c r="CA103" s="706"/>
      <c r="CB103" s="706"/>
      <c r="CC103" s="706"/>
      <c r="CD103" s="706"/>
      <c r="CE103" s="706"/>
      <c r="CF103" s="706"/>
      <c r="CG103" s="706"/>
      <c r="CH103" s="706"/>
      <c r="CI103" s="706"/>
      <c r="CJ103" s="706"/>
      <c r="CK103" s="706"/>
      <c r="CL103" s="706"/>
      <c r="CM103" s="706"/>
      <c r="CN103" s="706"/>
      <c r="CO103" s="706"/>
      <c r="CP103" s="706"/>
      <c r="CQ103" s="706"/>
      <c r="CR103" s="706"/>
      <c r="CS103" s="706"/>
      <c r="CT103" s="706"/>
      <c r="CU103" s="706"/>
      <c r="CV103" s="706"/>
      <c r="CW103" s="706"/>
      <c r="CX103" s="706"/>
      <c r="CY103" s="706"/>
      <c r="CZ103" s="706"/>
      <c r="DA103" s="706"/>
      <c r="DB103" s="706"/>
      <c r="DC103" s="706"/>
      <c r="DD103" s="706"/>
      <c r="DE103" s="706"/>
      <c r="DF103" s="706"/>
      <c r="DG103" s="706"/>
      <c r="DH103" s="706"/>
      <c r="DI103" s="706"/>
      <c r="DJ103" s="706"/>
      <c r="DK103" s="706"/>
      <c r="DL103" s="706"/>
      <c r="DM103" s="706"/>
      <c r="DN103" s="706"/>
      <c r="DO103" s="706"/>
      <c r="DP103" s="706"/>
      <c r="DQ103" s="706"/>
      <c r="DR103" s="706"/>
      <c r="DS103" s="706"/>
      <c r="DT103" s="706"/>
      <c r="DU103" s="706"/>
      <c r="DV103" s="706"/>
      <c r="DW103" s="706"/>
      <c r="DX103" s="706"/>
      <c r="DY103" s="706"/>
      <c r="DZ103" s="706"/>
      <c r="EA103" s="706"/>
      <c r="EB103" s="706"/>
      <c r="EC103" s="706"/>
      <c r="ED103" s="704"/>
      <c r="EE103" s="704"/>
      <c r="EF103" s="706"/>
      <c r="EG103" s="706"/>
      <c r="EH103" s="706"/>
      <c r="EI103" s="706"/>
      <c r="EJ103" s="706"/>
      <c r="EK103" s="706"/>
      <c r="EL103" s="706"/>
      <c r="EM103" s="706"/>
      <c r="EN103" s="706"/>
      <c r="EO103" s="706"/>
      <c r="EP103" s="706"/>
      <c r="EQ103" s="706"/>
      <c r="ER103" s="706"/>
      <c r="ES103" s="706"/>
      <c r="ET103" s="706"/>
      <c r="EU103" s="706"/>
      <c r="EV103" s="706"/>
      <c r="EW103" s="706"/>
      <c r="EX103" s="706"/>
      <c r="EY103" s="706"/>
      <c r="EZ103" s="706"/>
      <c r="FA103" s="706"/>
      <c r="FB103" s="706"/>
      <c r="FC103" s="706"/>
      <c r="FD103" s="706"/>
      <c r="FE103" s="706"/>
      <c r="FF103" s="706"/>
      <c r="FG103" s="706"/>
      <c r="FH103" s="706"/>
      <c r="FI103" s="706"/>
      <c r="FJ103" s="704"/>
      <c r="FK103" s="746"/>
      <c r="FL103" s="704"/>
      <c r="FM103" s="704"/>
      <c r="FN103" s="704"/>
      <c r="FO103" s="704"/>
      <c r="FP103" s="704"/>
      <c r="FQ103" s="704"/>
      <c r="FR103" s="704"/>
      <c r="FS103" s="704"/>
      <c r="FT103" s="704"/>
      <c r="FU103" s="704"/>
      <c r="FV103" s="704"/>
      <c r="FW103" s="704"/>
      <c r="FX103" s="704"/>
      <c r="FY103" s="704"/>
      <c r="FZ103" s="704"/>
      <c r="GA103" s="704"/>
      <c r="GB103" s="704"/>
      <c r="GC103" s="704"/>
      <c r="GD103" s="704"/>
      <c r="GE103" s="704"/>
      <c r="GF103" s="704"/>
      <c r="GG103" s="704"/>
      <c r="GH103" s="704"/>
      <c r="GI103" s="704"/>
      <c r="GJ103" s="704"/>
      <c r="GK103" s="704"/>
      <c r="GL103" s="704"/>
      <c r="GM103" s="704"/>
      <c r="GN103" s="704"/>
      <c r="GO103" s="704"/>
      <c r="GP103" s="704"/>
      <c r="GQ103" s="704"/>
      <c r="GR103" s="704"/>
      <c r="GS103" s="704"/>
      <c r="GT103" s="704"/>
      <c r="GU103" s="704"/>
      <c r="GV103" s="704"/>
      <c r="GW103" s="704"/>
      <c r="GX103" s="704"/>
      <c r="GY103" s="704"/>
      <c r="GZ103" s="704"/>
      <c r="HA103" s="704"/>
      <c r="HB103" s="704"/>
      <c r="HC103" s="704"/>
      <c r="HD103" s="704"/>
      <c r="HE103" s="704"/>
      <c r="HF103" s="704"/>
      <c r="HG103" s="704"/>
      <c r="HH103" s="704"/>
      <c r="HI103" s="704"/>
      <c r="HJ103" s="704"/>
      <c r="HK103" s="704"/>
      <c r="HL103" s="704"/>
      <c r="HM103" s="704"/>
      <c r="HN103" s="704"/>
      <c r="HO103" s="704"/>
      <c r="HP103" s="704"/>
      <c r="HQ103" s="706"/>
      <c r="HR103" s="706"/>
      <c r="HS103" s="704"/>
      <c r="HT103" s="704"/>
      <c r="HU103" s="704"/>
      <c r="HV103" s="706"/>
      <c r="HW103" s="706"/>
      <c r="HX103" s="706"/>
      <c r="HY103" s="706"/>
      <c r="HZ103" s="706"/>
      <c r="IA103" s="706"/>
      <c r="IB103" s="706"/>
      <c r="IC103" s="706"/>
      <c r="ID103" s="706"/>
    </row>
    <row r="104" spans="1:243" s="878" customFormat="1" ht="23.1" customHeight="1" x14ac:dyDescent="0.25">
      <c r="A104" s="691">
        <v>16</v>
      </c>
      <c r="B104" s="693" t="s">
        <v>1206</v>
      </c>
      <c r="C104" s="696">
        <v>204</v>
      </c>
      <c r="D104" s="697">
        <v>632</v>
      </c>
      <c r="E104" s="707">
        <v>3</v>
      </c>
      <c r="F104" s="699" t="s">
        <v>1121</v>
      </c>
      <c r="G104" s="700" t="s">
        <v>1216</v>
      </c>
      <c r="H104" s="762" t="s">
        <v>1127</v>
      </c>
      <c r="I104" s="767" t="s">
        <v>1113</v>
      </c>
      <c r="J104" s="753" t="s">
        <v>1139</v>
      </c>
      <c r="K104" s="761" t="s">
        <v>1115</v>
      </c>
      <c r="L104" s="761" t="s">
        <v>1124</v>
      </c>
      <c r="M104" s="753" t="s">
        <v>1140</v>
      </c>
      <c r="N104" s="753" t="s">
        <v>1141</v>
      </c>
      <c r="O104" s="753" t="s">
        <v>1128</v>
      </c>
      <c r="P104" s="753" t="s">
        <v>1129</v>
      </c>
      <c r="Q104" s="866" t="s">
        <v>1160</v>
      </c>
      <c r="R104" s="866" t="s">
        <v>1160</v>
      </c>
      <c r="S104" s="755">
        <v>2</v>
      </c>
      <c r="T104" s="775">
        <v>2.11</v>
      </c>
      <c r="U104" s="771">
        <v>41456</v>
      </c>
      <c r="V104" s="772">
        <v>42522</v>
      </c>
      <c r="W104" s="874">
        <v>25</v>
      </c>
      <c r="X104" s="875">
        <v>200000</v>
      </c>
      <c r="Y104" s="875"/>
      <c r="Z104" s="875">
        <f t="shared" si="12"/>
        <v>200000</v>
      </c>
      <c r="AA104" s="702"/>
      <c r="AB104" s="702">
        <v>100000</v>
      </c>
      <c r="AC104" s="702">
        <v>100000</v>
      </c>
      <c r="AD104" s="702"/>
      <c r="AE104" s="702"/>
      <c r="AF104" s="702"/>
      <c r="AG104" s="702"/>
      <c r="AH104" s="702"/>
      <c r="AI104" s="717"/>
      <c r="AJ104" s="717"/>
      <c r="AK104" s="717"/>
      <c r="AL104" s="717"/>
      <c r="AM104" s="868">
        <f t="shared" si="13"/>
        <v>200000</v>
      </c>
      <c r="AN104" s="868">
        <f t="shared" si="14"/>
        <v>0</v>
      </c>
      <c r="AO104" s="760"/>
      <c r="AP104" s="868"/>
      <c r="AQ104" s="706"/>
      <c r="AR104" s="706"/>
      <c r="AS104" s="706"/>
      <c r="AT104" s="706"/>
      <c r="AU104" s="706"/>
      <c r="AV104" s="706"/>
      <c r="AW104" s="706"/>
      <c r="AX104" s="706"/>
      <c r="AY104" s="706"/>
      <c r="AZ104" s="706"/>
      <c r="BA104" s="706"/>
      <c r="BB104" s="706"/>
      <c r="BC104" s="706"/>
      <c r="BD104" s="706"/>
      <c r="BE104" s="706"/>
      <c r="BF104" s="706"/>
      <c r="BG104" s="706"/>
      <c r="BH104" s="706"/>
      <c r="BI104" s="706"/>
      <c r="BJ104" s="706"/>
      <c r="BK104" s="706"/>
      <c r="BL104" s="706"/>
      <c r="BM104" s="706"/>
      <c r="BN104" s="706"/>
      <c r="BO104" s="706"/>
      <c r="BP104" s="706"/>
      <c r="BQ104" s="706"/>
      <c r="BR104" s="706"/>
      <c r="BS104" s="706"/>
      <c r="BT104" s="706"/>
      <c r="BU104" s="706"/>
      <c r="BV104" s="706"/>
      <c r="BW104" s="706"/>
      <c r="BX104" s="706"/>
      <c r="BY104" s="706"/>
      <c r="BZ104" s="706"/>
      <c r="CA104" s="706"/>
      <c r="CB104" s="706"/>
      <c r="CC104" s="706"/>
      <c r="CD104" s="706"/>
      <c r="CE104" s="706"/>
      <c r="CF104" s="706"/>
      <c r="CG104" s="706"/>
      <c r="CH104" s="706"/>
      <c r="CI104" s="706"/>
      <c r="CJ104" s="706"/>
      <c r="CK104" s="706"/>
      <c r="CL104" s="706"/>
      <c r="CM104" s="706"/>
      <c r="CN104" s="706"/>
      <c r="CO104" s="706"/>
      <c r="CP104" s="706"/>
      <c r="CQ104" s="706"/>
      <c r="CR104" s="706"/>
      <c r="CS104" s="706"/>
      <c r="CT104" s="706"/>
      <c r="CU104" s="706"/>
      <c r="CV104" s="706"/>
      <c r="CW104" s="706"/>
      <c r="CX104" s="706"/>
      <c r="CY104" s="706"/>
      <c r="CZ104" s="706"/>
      <c r="DA104" s="706"/>
      <c r="DB104" s="706"/>
      <c r="DC104" s="706"/>
      <c r="DD104" s="706"/>
      <c r="DE104" s="706"/>
      <c r="DF104" s="706"/>
      <c r="DG104" s="706"/>
      <c r="DH104" s="706"/>
      <c r="DI104" s="706"/>
      <c r="DJ104" s="706"/>
      <c r="DK104" s="706"/>
      <c r="DL104" s="706"/>
      <c r="DM104" s="706"/>
      <c r="DN104" s="706"/>
      <c r="DO104" s="706"/>
      <c r="DP104" s="706"/>
      <c r="DQ104" s="706"/>
      <c r="DR104" s="706"/>
      <c r="DS104" s="706"/>
      <c r="DT104" s="706"/>
      <c r="DU104" s="706"/>
      <c r="DV104" s="706"/>
      <c r="DW104" s="706"/>
      <c r="DX104" s="706"/>
      <c r="DY104" s="706"/>
      <c r="DZ104" s="706"/>
      <c r="EA104" s="706"/>
      <c r="EB104" s="706"/>
      <c r="EC104" s="706"/>
      <c r="ED104" s="704"/>
      <c r="EE104" s="704"/>
      <c r="EF104" s="706"/>
      <c r="EG104" s="706"/>
      <c r="EH104" s="706"/>
      <c r="EI104" s="706"/>
      <c r="EJ104" s="706"/>
      <c r="EK104" s="706"/>
      <c r="EL104" s="706"/>
      <c r="EM104" s="706"/>
      <c r="EN104" s="706"/>
      <c r="EO104" s="706"/>
      <c r="EP104" s="706"/>
      <c r="EQ104" s="706"/>
      <c r="ER104" s="706"/>
      <c r="ES104" s="706"/>
      <c r="ET104" s="706"/>
      <c r="EU104" s="706"/>
      <c r="EV104" s="706"/>
      <c r="EW104" s="706"/>
      <c r="EX104" s="706"/>
      <c r="EY104" s="706"/>
      <c r="EZ104" s="706"/>
      <c r="FA104" s="706"/>
      <c r="FB104" s="706"/>
      <c r="FC104" s="706"/>
      <c r="FD104" s="706"/>
      <c r="FE104" s="706"/>
      <c r="FF104" s="706"/>
      <c r="FG104" s="706"/>
      <c r="FH104" s="706"/>
      <c r="FI104" s="706"/>
      <c r="FJ104" s="704"/>
      <c r="FK104" s="746"/>
      <c r="FL104" s="704"/>
      <c r="FM104" s="704"/>
      <c r="FN104" s="704"/>
      <c r="FO104" s="704"/>
      <c r="FP104" s="704"/>
      <c r="FQ104" s="704"/>
      <c r="FR104" s="704"/>
      <c r="FS104" s="704"/>
      <c r="FT104" s="704"/>
      <c r="FU104" s="704"/>
      <c r="FV104" s="704"/>
      <c r="FW104" s="704"/>
      <c r="FX104" s="704"/>
      <c r="FY104" s="704"/>
      <c r="FZ104" s="704"/>
      <c r="GA104" s="704"/>
      <c r="GB104" s="704"/>
      <c r="GC104" s="704"/>
      <c r="GD104" s="704"/>
      <c r="GE104" s="704"/>
      <c r="GF104" s="704"/>
      <c r="GG104" s="704"/>
      <c r="GH104" s="704"/>
      <c r="GI104" s="704"/>
      <c r="GJ104" s="704"/>
      <c r="GK104" s="704"/>
      <c r="GL104" s="704"/>
      <c r="GM104" s="704"/>
      <c r="GN104" s="704"/>
      <c r="GO104" s="704"/>
      <c r="GP104" s="704"/>
      <c r="GQ104" s="704"/>
      <c r="GR104" s="704"/>
      <c r="GS104" s="704"/>
      <c r="GT104" s="704"/>
      <c r="GU104" s="704"/>
      <c r="GV104" s="704"/>
      <c r="GW104" s="704"/>
      <c r="GX104" s="704"/>
      <c r="GY104" s="704"/>
      <c r="GZ104" s="704"/>
      <c r="HA104" s="704"/>
      <c r="HB104" s="704"/>
      <c r="HC104" s="704"/>
      <c r="HD104" s="704"/>
      <c r="HE104" s="704"/>
      <c r="HF104" s="704"/>
      <c r="HG104" s="704"/>
      <c r="HH104" s="704"/>
      <c r="HI104" s="704"/>
      <c r="HJ104" s="704"/>
      <c r="HK104" s="704"/>
      <c r="HL104" s="704"/>
      <c r="HM104" s="704"/>
      <c r="HN104" s="704"/>
      <c r="HO104" s="704"/>
      <c r="HP104" s="704"/>
      <c r="HQ104" s="704"/>
      <c r="HR104" s="704"/>
      <c r="HS104" s="704"/>
      <c r="HT104" s="704"/>
      <c r="HU104" s="704"/>
      <c r="ID104" s="706"/>
    </row>
    <row r="105" spans="1:243" s="878" customFormat="1" ht="23.1" customHeight="1" x14ac:dyDescent="0.25">
      <c r="A105" s="691">
        <v>17</v>
      </c>
      <c r="B105" s="693" t="s">
        <v>1206</v>
      </c>
      <c r="C105" s="696">
        <v>204</v>
      </c>
      <c r="D105" s="697">
        <v>632</v>
      </c>
      <c r="E105" s="707">
        <v>4</v>
      </c>
      <c r="F105" s="699" t="s">
        <v>1121</v>
      </c>
      <c r="G105" s="700" t="s">
        <v>1218</v>
      </c>
      <c r="H105" s="762" t="s">
        <v>1127</v>
      </c>
      <c r="I105" s="767" t="s">
        <v>1113</v>
      </c>
      <c r="J105" s="753" t="s">
        <v>1139</v>
      </c>
      <c r="K105" s="761" t="s">
        <v>1115</v>
      </c>
      <c r="L105" s="761" t="s">
        <v>1116</v>
      </c>
      <c r="M105" s="753" t="s">
        <v>1140</v>
      </c>
      <c r="N105" s="753" t="s">
        <v>1141</v>
      </c>
      <c r="O105" s="753" t="s">
        <v>1128</v>
      </c>
      <c r="P105" s="753" t="s">
        <v>1129</v>
      </c>
      <c r="Q105" s="866" t="s">
        <v>1160</v>
      </c>
      <c r="R105" s="866" t="s">
        <v>1160</v>
      </c>
      <c r="S105" s="755">
        <v>2</v>
      </c>
      <c r="T105" s="775">
        <v>2.11</v>
      </c>
      <c r="U105" s="771">
        <v>41456</v>
      </c>
      <c r="V105" s="772">
        <v>42522</v>
      </c>
      <c r="W105" s="874">
        <v>25</v>
      </c>
      <c r="X105" s="875">
        <v>1500000</v>
      </c>
      <c r="Y105" s="875"/>
      <c r="Z105" s="875">
        <f t="shared" si="12"/>
        <v>1500000</v>
      </c>
      <c r="AA105" s="702"/>
      <c r="AB105" s="702">
        <v>150000</v>
      </c>
      <c r="AC105" s="702">
        <v>150000</v>
      </c>
      <c r="AD105" s="702">
        <v>150000</v>
      </c>
      <c r="AE105" s="702">
        <v>150000</v>
      </c>
      <c r="AF105" s="702">
        <v>150000</v>
      </c>
      <c r="AG105" s="702">
        <v>150000</v>
      </c>
      <c r="AH105" s="702">
        <v>150000</v>
      </c>
      <c r="AI105" s="702">
        <v>150000</v>
      </c>
      <c r="AJ105" s="702">
        <v>150000</v>
      </c>
      <c r="AK105" s="702">
        <v>150000</v>
      </c>
      <c r="AL105" s="717"/>
      <c r="AM105" s="868">
        <f t="shared" si="13"/>
        <v>1500000</v>
      </c>
      <c r="AN105" s="868">
        <f t="shared" si="14"/>
        <v>0</v>
      </c>
      <c r="AO105" s="760"/>
      <c r="AP105" s="868"/>
      <c r="AQ105" s="706"/>
      <c r="AR105" s="706"/>
      <c r="AS105" s="706"/>
      <c r="AT105" s="706"/>
      <c r="AU105" s="706"/>
      <c r="AV105" s="706"/>
      <c r="AW105" s="706"/>
      <c r="AX105" s="706"/>
      <c r="AY105" s="706"/>
      <c r="AZ105" s="706"/>
      <c r="BA105" s="706"/>
      <c r="BB105" s="706"/>
      <c r="BC105" s="706"/>
      <c r="BD105" s="706"/>
      <c r="BE105" s="706"/>
      <c r="BF105" s="706"/>
      <c r="BG105" s="706"/>
      <c r="BH105" s="706"/>
      <c r="BI105" s="706"/>
      <c r="BJ105" s="706"/>
      <c r="BK105" s="706"/>
      <c r="BL105" s="706"/>
      <c r="BM105" s="706"/>
      <c r="BN105" s="706"/>
      <c r="BO105" s="706"/>
      <c r="BP105" s="706"/>
      <c r="BQ105" s="706"/>
      <c r="BR105" s="706"/>
      <c r="BS105" s="706"/>
      <c r="BT105" s="706"/>
      <c r="BU105" s="706"/>
      <c r="BV105" s="706"/>
      <c r="BW105" s="706"/>
      <c r="BX105" s="706"/>
      <c r="BY105" s="706"/>
      <c r="BZ105" s="706"/>
      <c r="CA105" s="706"/>
      <c r="CB105" s="706"/>
      <c r="CC105" s="706"/>
      <c r="CD105" s="706"/>
      <c r="CE105" s="706"/>
      <c r="CF105" s="706"/>
      <c r="CG105" s="706"/>
      <c r="CH105" s="706"/>
      <c r="CI105" s="706"/>
      <c r="CJ105" s="706"/>
      <c r="CK105" s="706"/>
      <c r="CL105" s="706"/>
      <c r="CM105" s="706"/>
      <c r="CN105" s="706"/>
      <c r="CO105" s="706"/>
      <c r="CP105" s="706"/>
      <c r="CQ105" s="706"/>
      <c r="CR105" s="706"/>
      <c r="CS105" s="706"/>
      <c r="CT105" s="706"/>
      <c r="CU105" s="706"/>
      <c r="CV105" s="706"/>
      <c r="CW105" s="706"/>
      <c r="CX105" s="706"/>
      <c r="CY105" s="706"/>
      <c r="CZ105" s="706"/>
      <c r="DA105" s="706"/>
      <c r="DB105" s="706"/>
      <c r="DC105" s="706"/>
      <c r="DD105" s="706"/>
      <c r="DE105" s="706"/>
      <c r="DF105" s="706"/>
      <c r="DG105" s="706"/>
      <c r="DH105" s="706"/>
      <c r="DI105" s="706"/>
      <c r="DJ105" s="706"/>
      <c r="DK105" s="706"/>
      <c r="DL105" s="706"/>
      <c r="DM105" s="706"/>
      <c r="DN105" s="706"/>
      <c r="DO105" s="706"/>
      <c r="DP105" s="706"/>
      <c r="DQ105" s="706"/>
      <c r="DR105" s="706"/>
      <c r="DS105" s="706"/>
      <c r="DT105" s="706"/>
      <c r="DU105" s="706"/>
      <c r="DV105" s="706"/>
      <c r="DW105" s="706"/>
      <c r="DX105" s="706"/>
      <c r="DY105" s="706"/>
      <c r="DZ105" s="706"/>
      <c r="EA105" s="706"/>
      <c r="EB105" s="706"/>
      <c r="EC105" s="706"/>
      <c r="ED105" s="704"/>
      <c r="EE105" s="704"/>
      <c r="EF105" s="706"/>
      <c r="EG105" s="706"/>
      <c r="EH105" s="706"/>
      <c r="EI105" s="706"/>
      <c r="EJ105" s="706"/>
      <c r="EK105" s="706"/>
      <c r="EL105" s="706"/>
      <c r="EM105" s="706"/>
      <c r="EN105" s="706"/>
      <c r="EO105" s="706"/>
      <c r="EP105" s="706"/>
      <c r="EQ105" s="706"/>
      <c r="ER105" s="706"/>
      <c r="ES105" s="706"/>
      <c r="ET105" s="706"/>
      <c r="EU105" s="706"/>
      <c r="EV105" s="706"/>
      <c r="EW105" s="706"/>
      <c r="EX105" s="706"/>
      <c r="EY105" s="706"/>
      <c r="EZ105" s="706"/>
      <c r="FA105" s="706"/>
      <c r="FB105" s="706"/>
      <c r="FC105" s="706"/>
      <c r="FD105" s="706"/>
      <c r="FE105" s="706"/>
      <c r="FF105" s="706"/>
      <c r="FG105" s="706"/>
      <c r="FH105" s="706"/>
      <c r="FI105" s="706"/>
      <c r="FJ105" s="704"/>
      <c r="FK105" s="746"/>
      <c r="FL105" s="704"/>
      <c r="FM105" s="704"/>
      <c r="FN105" s="704"/>
      <c r="FO105" s="704"/>
      <c r="FP105" s="704"/>
      <c r="FQ105" s="704"/>
      <c r="FR105" s="704"/>
      <c r="FS105" s="704"/>
      <c r="FT105" s="704"/>
      <c r="FU105" s="704"/>
      <c r="FV105" s="704"/>
      <c r="FW105" s="704"/>
      <c r="FX105" s="704"/>
      <c r="FY105" s="704"/>
      <c r="FZ105" s="704"/>
      <c r="GA105" s="704"/>
      <c r="GB105" s="704"/>
      <c r="GC105" s="704"/>
      <c r="GD105" s="704"/>
      <c r="GE105" s="704"/>
      <c r="GF105" s="704"/>
      <c r="GG105" s="704"/>
      <c r="GH105" s="704"/>
      <c r="GI105" s="704"/>
      <c r="GJ105" s="704"/>
      <c r="GK105" s="704"/>
      <c r="GL105" s="704"/>
      <c r="GM105" s="704"/>
      <c r="GN105" s="704"/>
      <c r="GO105" s="704"/>
      <c r="GP105" s="704"/>
      <c r="GQ105" s="704"/>
      <c r="GR105" s="704"/>
      <c r="GS105" s="704"/>
      <c r="GT105" s="704"/>
      <c r="GU105" s="704"/>
      <c r="GV105" s="704"/>
      <c r="GW105" s="704"/>
      <c r="GX105" s="704"/>
      <c r="GY105" s="704"/>
      <c r="GZ105" s="704"/>
      <c r="HA105" s="704"/>
      <c r="HB105" s="704"/>
      <c r="HC105" s="704"/>
      <c r="HD105" s="704"/>
      <c r="HE105" s="704"/>
      <c r="HF105" s="704"/>
      <c r="HG105" s="704"/>
      <c r="HH105" s="704"/>
      <c r="HI105" s="704"/>
      <c r="HJ105" s="704"/>
      <c r="HK105" s="704"/>
      <c r="HL105" s="704"/>
      <c r="HM105" s="704"/>
      <c r="HN105" s="704"/>
      <c r="HO105" s="704"/>
      <c r="HP105" s="704"/>
      <c r="HQ105" s="706"/>
      <c r="HR105" s="706"/>
      <c r="HS105" s="704"/>
      <c r="HT105" s="704"/>
      <c r="HU105" s="704"/>
      <c r="ID105" s="706"/>
    </row>
    <row r="106" spans="1:243" s="878" customFormat="1" ht="23.1" customHeight="1" x14ac:dyDescent="0.25">
      <c r="A106" s="691">
        <v>18</v>
      </c>
      <c r="B106" s="693" t="s">
        <v>1206</v>
      </c>
      <c r="C106" s="696">
        <v>204</v>
      </c>
      <c r="D106" s="697">
        <v>632</v>
      </c>
      <c r="E106" s="707">
        <v>5</v>
      </c>
      <c r="F106" s="699" t="s">
        <v>1121</v>
      </c>
      <c r="G106" s="700" t="s">
        <v>1221</v>
      </c>
      <c r="H106" s="762" t="s">
        <v>1127</v>
      </c>
      <c r="I106" s="767" t="s">
        <v>1113</v>
      </c>
      <c r="J106" s="753" t="s">
        <v>1139</v>
      </c>
      <c r="K106" s="761" t="s">
        <v>1115</v>
      </c>
      <c r="L106" s="761" t="s">
        <v>1116</v>
      </c>
      <c r="M106" s="753" t="s">
        <v>1140</v>
      </c>
      <c r="N106" s="753" t="s">
        <v>1141</v>
      </c>
      <c r="O106" s="753" t="s">
        <v>1128</v>
      </c>
      <c r="P106" s="753" t="s">
        <v>1129</v>
      </c>
      <c r="Q106" s="866" t="s">
        <v>1160</v>
      </c>
      <c r="R106" s="866" t="s">
        <v>1160</v>
      </c>
      <c r="S106" s="755">
        <v>2</v>
      </c>
      <c r="T106" s="775">
        <v>2.11</v>
      </c>
      <c r="U106" s="771">
        <v>41456</v>
      </c>
      <c r="V106" s="772">
        <v>42522</v>
      </c>
      <c r="W106" s="874">
        <v>25</v>
      </c>
      <c r="X106" s="875">
        <v>1500000</v>
      </c>
      <c r="Y106" s="875"/>
      <c r="Z106" s="875">
        <f t="shared" si="12"/>
        <v>1500000</v>
      </c>
      <c r="AA106" s="702"/>
      <c r="AB106" s="702"/>
      <c r="AC106" s="702">
        <v>500000</v>
      </c>
      <c r="AD106" s="702">
        <v>500000</v>
      </c>
      <c r="AE106" s="702">
        <v>500000</v>
      </c>
      <c r="AF106" s="702"/>
      <c r="AG106" s="702"/>
      <c r="AH106" s="702"/>
      <c r="AI106" s="717"/>
      <c r="AJ106" s="717"/>
      <c r="AK106" s="717"/>
      <c r="AL106" s="717"/>
      <c r="AM106" s="868">
        <f t="shared" si="13"/>
        <v>1500000</v>
      </c>
      <c r="AN106" s="868">
        <f t="shared" si="14"/>
        <v>0</v>
      </c>
      <c r="AO106" s="760">
        <v>1300000</v>
      </c>
      <c r="AP106" s="868">
        <v>0</v>
      </c>
      <c r="AQ106" s="706"/>
      <c r="AR106" s="706"/>
      <c r="AS106" s="706"/>
      <c r="AT106" s="706"/>
      <c r="AU106" s="706"/>
      <c r="AV106" s="706"/>
      <c r="AW106" s="706"/>
      <c r="AX106" s="706"/>
      <c r="AY106" s="706"/>
      <c r="AZ106" s="706"/>
      <c r="BA106" s="706"/>
      <c r="BB106" s="706"/>
      <c r="BC106" s="706"/>
      <c r="BD106" s="706"/>
      <c r="BE106" s="706"/>
      <c r="BF106" s="706"/>
      <c r="BG106" s="706"/>
      <c r="BH106" s="706"/>
      <c r="BI106" s="706"/>
      <c r="BJ106" s="706"/>
      <c r="BK106" s="706"/>
      <c r="BL106" s="706"/>
      <c r="BM106" s="706"/>
      <c r="BN106" s="706"/>
      <c r="BO106" s="706"/>
      <c r="BP106" s="706"/>
      <c r="BQ106" s="706"/>
      <c r="BR106" s="706"/>
      <c r="BS106" s="706"/>
      <c r="BT106" s="706"/>
      <c r="BU106" s="706"/>
      <c r="BV106" s="706"/>
      <c r="BW106" s="706"/>
      <c r="BX106" s="706"/>
      <c r="BY106" s="706"/>
      <c r="BZ106" s="706"/>
      <c r="CA106" s="706"/>
      <c r="CB106" s="706"/>
      <c r="CC106" s="706"/>
      <c r="CD106" s="706"/>
      <c r="CE106" s="706"/>
      <c r="CF106" s="706"/>
      <c r="CG106" s="706"/>
      <c r="CH106" s="706"/>
      <c r="CI106" s="706"/>
      <c r="CJ106" s="706"/>
      <c r="CK106" s="706"/>
      <c r="CL106" s="706"/>
      <c r="CM106" s="706"/>
      <c r="CN106" s="706"/>
      <c r="CO106" s="706"/>
      <c r="CP106" s="706"/>
      <c r="CQ106" s="706"/>
      <c r="CR106" s="706"/>
      <c r="CS106" s="706"/>
      <c r="CT106" s="706"/>
      <c r="CU106" s="706"/>
      <c r="CV106" s="706"/>
      <c r="CW106" s="706"/>
      <c r="CX106" s="706"/>
      <c r="CY106" s="706"/>
      <c r="CZ106" s="706"/>
      <c r="DA106" s="706"/>
      <c r="DB106" s="706"/>
      <c r="DC106" s="706"/>
      <c r="DD106" s="706"/>
      <c r="DE106" s="706"/>
      <c r="DF106" s="706"/>
      <c r="DG106" s="706"/>
      <c r="DH106" s="706"/>
      <c r="DI106" s="706"/>
      <c r="DJ106" s="706"/>
      <c r="DK106" s="706"/>
      <c r="DL106" s="706"/>
      <c r="DM106" s="706"/>
      <c r="DN106" s="706"/>
      <c r="DO106" s="706"/>
      <c r="DP106" s="706"/>
      <c r="DQ106" s="706"/>
      <c r="DR106" s="706"/>
      <c r="DS106" s="706"/>
      <c r="DT106" s="706"/>
      <c r="DU106" s="706"/>
      <c r="DV106" s="706"/>
      <c r="DW106" s="706"/>
      <c r="DX106" s="706"/>
      <c r="DY106" s="706"/>
      <c r="DZ106" s="706"/>
      <c r="EA106" s="706"/>
      <c r="EB106" s="706"/>
      <c r="EC106" s="706"/>
      <c r="ED106" s="704"/>
      <c r="EE106" s="704"/>
      <c r="EF106" s="706"/>
      <c r="EG106" s="706"/>
      <c r="EH106" s="706"/>
      <c r="EI106" s="706"/>
      <c r="EJ106" s="706"/>
      <c r="EK106" s="706"/>
      <c r="EL106" s="706"/>
      <c r="EM106" s="706"/>
      <c r="EN106" s="706"/>
      <c r="EO106" s="706"/>
      <c r="EP106" s="706"/>
      <c r="EQ106" s="706"/>
      <c r="ER106" s="706"/>
      <c r="ES106" s="706"/>
      <c r="ET106" s="706"/>
      <c r="EU106" s="706"/>
      <c r="EV106" s="706"/>
      <c r="EW106" s="706"/>
      <c r="EX106" s="706"/>
      <c r="EY106" s="706"/>
      <c r="EZ106" s="706"/>
      <c r="FA106" s="706"/>
      <c r="FB106" s="706"/>
      <c r="FC106" s="706"/>
      <c r="FD106" s="706"/>
      <c r="FE106" s="706"/>
      <c r="FF106" s="706"/>
      <c r="FG106" s="706"/>
      <c r="FH106" s="706"/>
      <c r="FI106" s="706"/>
      <c r="FJ106" s="704"/>
      <c r="FK106" s="746"/>
      <c r="FL106" s="704"/>
      <c r="FM106" s="704"/>
      <c r="FN106" s="704"/>
      <c r="FO106" s="704"/>
      <c r="FP106" s="704"/>
      <c r="FQ106" s="704"/>
      <c r="FR106" s="704"/>
      <c r="FS106" s="704"/>
      <c r="FT106" s="704"/>
      <c r="FU106" s="704"/>
      <c r="FV106" s="704"/>
      <c r="FW106" s="704"/>
      <c r="FX106" s="704"/>
      <c r="FY106" s="704"/>
      <c r="FZ106" s="704"/>
      <c r="GA106" s="704"/>
      <c r="GB106" s="704"/>
      <c r="GC106" s="704"/>
      <c r="GD106" s="704"/>
      <c r="GE106" s="704"/>
      <c r="GF106" s="704"/>
      <c r="GG106" s="704"/>
      <c r="GH106" s="704"/>
      <c r="GI106" s="704"/>
      <c r="GJ106" s="704"/>
      <c r="GK106" s="704"/>
      <c r="GL106" s="704"/>
      <c r="GM106" s="704"/>
      <c r="GN106" s="704"/>
      <c r="GO106" s="704"/>
      <c r="GP106" s="704"/>
      <c r="GQ106" s="704"/>
      <c r="GR106" s="704"/>
      <c r="GS106" s="704"/>
      <c r="GT106" s="704"/>
      <c r="GU106" s="704"/>
      <c r="GV106" s="704"/>
      <c r="GW106" s="704"/>
      <c r="GX106" s="704"/>
      <c r="GY106" s="704"/>
      <c r="GZ106" s="704"/>
      <c r="HA106" s="704"/>
      <c r="HB106" s="704"/>
      <c r="HC106" s="704"/>
      <c r="HD106" s="704"/>
      <c r="HE106" s="704"/>
      <c r="HF106" s="704"/>
      <c r="HG106" s="704"/>
      <c r="HH106" s="704"/>
      <c r="HI106" s="704"/>
      <c r="HJ106" s="704"/>
      <c r="HK106" s="704"/>
      <c r="HL106" s="704"/>
      <c r="HM106" s="704"/>
      <c r="HN106" s="704"/>
      <c r="HO106" s="704"/>
      <c r="HP106" s="704"/>
      <c r="HQ106" s="706"/>
      <c r="HR106" s="706"/>
      <c r="HS106" s="704"/>
      <c r="HT106" s="704"/>
      <c r="HU106" s="704"/>
      <c r="ID106" s="706"/>
    </row>
    <row r="107" spans="1:243" s="878" customFormat="1" ht="23.1" customHeight="1" x14ac:dyDescent="0.25">
      <c r="A107" s="691">
        <v>19</v>
      </c>
      <c r="B107" s="693" t="s">
        <v>1206</v>
      </c>
      <c r="C107" s="696">
        <v>204</v>
      </c>
      <c r="D107" s="697">
        <v>632</v>
      </c>
      <c r="E107" s="707" t="s">
        <v>1122</v>
      </c>
      <c r="F107" s="699" t="s">
        <v>1121</v>
      </c>
      <c r="G107" s="700" t="s">
        <v>1220</v>
      </c>
      <c r="H107" s="762" t="s">
        <v>1127</v>
      </c>
      <c r="I107" s="767" t="s">
        <v>1113</v>
      </c>
      <c r="J107" s="753" t="s">
        <v>1139</v>
      </c>
      <c r="K107" s="761" t="s">
        <v>1115</v>
      </c>
      <c r="L107" s="761" t="s">
        <v>1116</v>
      </c>
      <c r="M107" s="753" t="s">
        <v>1140</v>
      </c>
      <c r="N107" s="753" t="s">
        <v>1141</v>
      </c>
      <c r="O107" s="753" t="s">
        <v>1128</v>
      </c>
      <c r="P107" s="753" t="s">
        <v>1129</v>
      </c>
      <c r="Q107" s="866" t="s">
        <v>1160</v>
      </c>
      <c r="R107" s="866" t="s">
        <v>1160</v>
      </c>
      <c r="S107" s="755">
        <v>2</v>
      </c>
      <c r="T107" s="775">
        <v>2.11</v>
      </c>
      <c r="U107" s="771">
        <v>41456</v>
      </c>
      <c r="V107" s="772">
        <v>42522</v>
      </c>
      <c r="W107" s="874">
        <v>25</v>
      </c>
      <c r="X107" s="875"/>
      <c r="Y107" s="875"/>
      <c r="Z107" s="875">
        <f t="shared" si="12"/>
        <v>0</v>
      </c>
      <c r="AA107" s="702"/>
      <c r="AB107" s="702"/>
      <c r="AC107" s="702"/>
      <c r="AD107" s="702"/>
      <c r="AE107" s="702"/>
      <c r="AF107" s="702"/>
      <c r="AG107" s="702"/>
      <c r="AH107" s="702"/>
      <c r="AI107" s="717"/>
      <c r="AJ107" s="717"/>
      <c r="AK107" s="717"/>
      <c r="AL107" s="717"/>
      <c r="AM107" s="868">
        <f t="shared" si="13"/>
        <v>0</v>
      </c>
      <c r="AN107" s="868">
        <f t="shared" si="14"/>
        <v>0</v>
      </c>
      <c r="AO107" s="760"/>
      <c r="AP107" s="868">
        <v>1300000</v>
      </c>
      <c r="AQ107" s="706"/>
      <c r="AR107" s="706"/>
      <c r="AS107" s="706"/>
      <c r="AT107" s="706"/>
      <c r="AU107" s="706"/>
      <c r="AV107" s="706"/>
      <c r="AW107" s="706"/>
      <c r="AX107" s="706"/>
      <c r="AY107" s="706"/>
      <c r="AZ107" s="706"/>
      <c r="BA107" s="706"/>
      <c r="BB107" s="706"/>
      <c r="BC107" s="706"/>
      <c r="BD107" s="706"/>
      <c r="BE107" s="706"/>
      <c r="BF107" s="706"/>
      <c r="BG107" s="706"/>
      <c r="BH107" s="706"/>
      <c r="BI107" s="706"/>
      <c r="BJ107" s="706"/>
      <c r="BK107" s="706"/>
      <c r="BL107" s="706"/>
      <c r="BM107" s="706"/>
      <c r="BN107" s="706"/>
      <c r="BO107" s="706"/>
      <c r="BP107" s="706"/>
      <c r="BQ107" s="706"/>
      <c r="BR107" s="706"/>
      <c r="BS107" s="706"/>
      <c r="BT107" s="706"/>
      <c r="BU107" s="706"/>
      <c r="BV107" s="706"/>
      <c r="BW107" s="706"/>
      <c r="BX107" s="706"/>
      <c r="BY107" s="706"/>
      <c r="BZ107" s="706"/>
      <c r="CA107" s="706"/>
      <c r="CB107" s="706"/>
      <c r="CC107" s="706"/>
      <c r="CD107" s="706"/>
      <c r="CE107" s="706"/>
      <c r="CF107" s="706"/>
      <c r="CG107" s="706"/>
      <c r="CH107" s="706"/>
      <c r="CI107" s="706"/>
      <c r="CJ107" s="706"/>
      <c r="CK107" s="706"/>
      <c r="CL107" s="706"/>
      <c r="CM107" s="706"/>
      <c r="CN107" s="706"/>
      <c r="CO107" s="706"/>
      <c r="CP107" s="706"/>
      <c r="CQ107" s="706"/>
      <c r="CR107" s="706"/>
      <c r="CS107" s="706"/>
      <c r="CT107" s="706"/>
      <c r="CU107" s="706"/>
      <c r="CV107" s="706"/>
      <c r="CW107" s="706"/>
      <c r="CX107" s="706"/>
      <c r="CY107" s="706"/>
      <c r="CZ107" s="706"/>
      <c r="DA107" s="706"/>
      <c r="DB107" s="706"/>
      <c r="DC107" s="706"/>
      <c r="DD107" s="706"/>
      <c r="DE107" s="706"/>
      <c r="DF107" s="706"/>
      <c r="DG107" s="706"/>
      <c r="DH107" s="706"/>
      <c r="DI107" s="706"/>
      <c r="DJ107" s="706"/>
      <c r="DK107" s="706"/>
      <c r="DL107" s="706"/>
      <c r="DM107" s="706"/>
      <c r="DN107" s="706"/>
      <c r="DO107" s="706"/>
      <c r="DP107" s="706"/>
      <c r="DQ107" s="706"/>
      <c r="DR107" s="706"/>
      <c r="DS107" s="706"/>
      <c r="DT107" s="706"/>
      <c r="DU107" s="706"/>
      <c r="DV107" s="706"/>
      <c r="DW107" s="706"/>
      <c r="DX107" s="706"/>
      <c r="DY107" s="706"/>
      <c r="DZ107" s="706"/>
      <c r="EA107" s="706"/>
      <c r="EB107" s="706"/>
      <c r="EC107" s="706"/>
      <c r="ED107" s="704"/>
      <c r="EE107" s="704"/>
      <c r="EF107" s="706"/>
      <c r="EG107" s="706"/>
      <c r="EH107" s="706"/>
      <c r="EI107" s="706"/>
      <c r="EJ107" s="706"/>
      <c r="EK107" s="706"/>
      <c r="EL107" s="706"/>
      <c r="EM107" s="706"/>
      <c r="EN107" s="706"/>
      <c r="EO107" s="706"/>
      <c r="EP107" s="706"/>
      <c r="EQ107" s="706"/>
      <c r="ER107" s="706"/>
      <c r="ES107" s="706"/>
      <c r="ET107" s="706"/>
      <c r="EU107" s="706"/>
      <c r="EV107" s="706"/>
      <c r="EW107" s="706"/>
      <c r="EX107" s="706"/>
      <c r="EY107" s="706"/>
      <c r="EZ107" s="706"/>
      <c r="FA107" s="706"/>
      <c r="FB107" s="706"/>
      <c r="FC107" s="706"/>
      <c r="FD107" s="706"/>
      <c r="FE107" s="706"/>
      <c r="FF107" s="706"/>
      <c r="FG107" s="706"/>
      <c r="FH107" s="706"/>
      <c r="FI107" s="706"/>
      <c r="FJ107" s="704"/>
      <c r="FK107" s="746"/>
      <c r="FL107" s="704"/>
      <c r="FM107" s="704"/>
      <c r="FN107" s="704"/>
      <c r="FO107" s="704"/>
      <c r="FP107" s="704"/>
      <c r="FQ107" s="704"/>
      <c r="FR107" s="704"/>
      <c r="FS107" s="704"/>
      <c r="FT107" s="704"/>
      <c r="FU107" s="704"/>
      <c r="FV107" s="704"/>
      <c r="FW107" s="704"/>
      <c r="FX107" s="704"/>
      <c r="FY107" s="704"/>
      <c r="FZ107" s="704"/>
      <c r="GA107" s="704"/>
      <c r="GB107" s="704"/>
      <c r="GC107" s="704"/>
      <c r="GD107" s="704"/>
      <c r="GE107" s="704"/>
      <c r="GF107" s="704"/>
      <c r="GG107" s="704"/>
      <c r="GH107" s="704"/>
      <c r="GI107" s="704"/>
      <c r="GJ107" s="704"/>
      <c r="GK107" s="704"/>
      <c r="GL107" s="704"/>
      <c r="GM107" s="704"/>
      <c r="GN107" s="704"/>
      <c r="GO107" s="704"/>
      <c r="GP107" s="704"/>
      <c r="GQ107" s="704"/>
      <c r="GR107" s="704"/>
      <c r="GS107" s="704"/>
      <c r="GT107" s="704"/>
      <c r="GU107" s="704"/>
      <c r="GV107" s="704"/>
      <c r="GW107" s="704"/>
      <c r="GX107" s="704"/>
      <c r="GY107" s="704"/>
      <c r="GZ107" s="704"/>
      <c r="HA107" s="704"/>
      <c r="HB107" s="704"/>
      <c r="HC107" s="704"/>
      <c r="HD107" s="704"/>
      <c r="HE107" s="704"/>
      <c r="HF107" s="704"/>
      <c r="HG107" s="704"/>
      <c r="HH107" s="704"/>
      <c r="HI107" s="704"/>
      <c r="HJ107" s="704"/>
      <c r="HK107" s="704"/>
      <c r="HL107" s="704"/>
      <c r="HM107" s="704"/>
      <c r="HN107" s="704"/>
      <c r="HO107" s="704"/>
      <c r="HP107" s="704"/>
      <c r="HQ107" s="706"/>
      <c r="HR107" s="706"/>
      <c r="HS107" s="704"/>
      <c r="HT107" s="704"/>
      <c r="HU107" s="704"/>
      <c r="ID107" s="706"/>
    </row>
    <row r="108" spans="1:243" s="878" customFormat="1" ht="23.1" customHeight="1" x14ac:dyDescent="0.25">
      <c r="A108" s="691">
        <v>20</v>
      </c>
      <c r="B108" s="693" t="s">
        <v>1206</v>
      </c>
      <c r="C108" s="696">
        <v>204</v>
      </c>
      <c r="D108" s="697">
        <v>632</v>
      </c>
      <c r="E108" s="707" t="s">
        <v>1122</v>
      </c>
      <c r="F108" s="699" t="s">
        <v>1121</v>
      </c>
      <c r="G108" s="700" t="s">
        <v>1219</v>
      </c>
      <c r="H108" s="762" t="s">
        <v>1127</v>
      </c>
      <c r="I108" s="767" t="s">
        <v>1113</v>
      </c>
      <c r="J108" s="753" t="s">
        <v>1139</v>
      </c>
      <c r="K108" s="761" t="s">
        <v>1115</v>
      </c>
      <c r="L108" s="761" t="s">
        <v>1116</v>
      </c>
      <c r="M108" s="753" t="s">
        <v>1140</v>
      </c>
      <c r="N108" s="753" t="s">
        <v>1141</v>
      </c>
      <c r="O108" s="753" t="s">
        <v>1128</v>
      </c>
      <c r="P108" s="753" t="s">
        <v>1129</v>
      </c>
      <c r="Q108" s="866" t="s">
        <v>1160</v>
      </c>
      <c r="R108" s="866" t="s">
        <v>1160</v>
      </c>
      <c r="S108" s="755">
        <v>2</v>
      </c>
      <c r="T108" s="775">
        <v>2.11</v>
      </c>
      <c r="U108" s="771">
        <v>41456</v>
      </c>
      <c r="V108" s="772">
        <v>42522</v>
      </c>
      <c r="W108" s="874">
        <v>25</v>
      </c>
      <c r="X108" s="875"/>
      <c r="Y108" s="875"/>
      <c r="Z108" s="875">
        <f t="shared" si="12"/>
        <v>0</v>
      </c>
      <c r="AA108" s="702"/>
      <c r="AB108" s="702"/>
      <c r="AC108" s="702"/>
      <c r="AD108" s="702"/>
      <c r="AE108" s="702"/>
      <c r="AF108" s="702"/>
      <c r="AG108" s="702"/>
      <c r="AH108" s="702"/>
      <c r="AI108" s="717"/>
      <c r="AJ108" s="717"/>
      <c r="AK108" s="717"/>
      <c r="AL108" s="717"/>
      <c r="AM108" s="868">
        <f t="shared" si="13"/>
        <v>0</v>
      </c>
      <c r="AN108" s="868">
        <f t="shared" si="14"/>
        <v>0</v>
      </c>
      <c r="AO108" s="760">
        <v>1500000</v>
      </c>
      <c r="AP108" s="868"/>
      <c r="AQ108" s="706"/>
      <c r="AR108" s="706"/>
      <c r="AS108" s="706"/>
      <c r="AT108" s="706"/>
      <c r="AU108" s="706"/>
      <c r="AV108" s="706"/>
      <c r="AW108" s="706"/>
      <c r="AX108" s="706"/>
      <c r="AY108" s="706"/>
      <c r="AZ108" s="706"/>
      <c r="BA108" s="706"/>
      <c r="BB108" s="706"/>
      <c r="BC108" s="706"/>
      <c r="BD108" s="706"/>
      <c r="BE108" s="706"/>
      <c r="BF108" s="706"/>
      <c r="BG108" s="706"/>
      <c r="BH108" s="706"/>
      <c r="BI108" s="706"/>
      <c r="BJ108" s="706"/>
      <c r="BK108" s="706"/>
      <c r="BL108" s="706"/>
      <c r="BM108" s="706"/>
      <c r="BN108" s="706"/>
      <c r="BO108" s="706"/>
      <c r="BP108" s="706"/>
      <c r="BQ108" s="706"/>
      <c r="BR108" s="706"/>
      <c r="BS108" s="706"/>
      <c r="BT108" s="706"/>
      <c r="BU108" s="706"/>
      <c r="BV108" s="706"/>
      <c r="BW108" s="706"/>
      <c r="BX108" s="706"/>
      <c r="BY108" s="706"/>
      <c r="BZ108" s="706"/>
      <c r="CA108" s="706"/>
      <c r="CB108" s="706"/>
      <c r="CC108" s="706"/>
      <c r="CD108" s="706"/>
      <c r="CE108" s="706"/>
      <c r="CF108" s="706"/>
      <c r="CG108" s="706"/>
      <c r="CH108" s="706"/>
      <c r="CI108" s="706"/>
      <c r="CJ108" s="706"/>
      <c r="CK108" s="706"/>
      <c r="CL108" s="706"/>
      <c r="CM108" s="706"/>
      <c r="CN108" s="706"/>
      <c r="CO108" s="706"/>
      <c r="CP108" s="706"/>
      <c r="CQ108" s="706"/>
      <c r="CR108" s="706"/>
      <c r="CS108" s="706"/>
      <c r="CT108" s="706"/>
      <c r="CU108" s="706"/>
      <c r="CV108" s="706"/>
      <c r="CW108" s="706"/>
      <c r="CX108" s="706"/>
      <c r="CY108" s="706"/>
      <c r="CZ108" s="706"/>
      <c r="DA108" s="706"/>
      <c r="DB108" s="706"/>
      <c r="DC108" s="706"/>
      <c r="DD108" s="706"/>
      <c r="DE108" s="706"/>
      <c r="DF108" s="706"/>
      <c r="DG108" s="706"/>
      <c r="DH108" s="706"/>
      <c r="DI108" s="706"/>
      <c r="DJ108" s="706"/>
      <c r="DK108" s="706"/>
      <c r="DL108" s="706"/>
      <c r="DM108" s="706"/>
      <c r="DN108" s="706"/>
      <c r="DO108" s="706"/>
      <c r="DP108" s="706"/>
      <c r="DQ108" s="706"/>
      <c r="DR108" s="706"/>
      <c r="DS108" s="706"/>
      <c r="DT108" s="706"/>
      <c r="DU108" s="706"/>
      <c r="DV108" s="706"/>
      <c r="DW108" s="706"/>
      <c r="DX108" s="706"/>
      <c r="DY108" s="706"/>
      <c r="DZ108" s="706"/>
      <c r="EA108" s="706"/>
      <c r="EB108" s="706"/>
      <c r="EC108" s="706"/>
      <c r="ED108" s="704"/>
      <c r="EE108" s="704"/>
      <c r="EF108" s="706"/>
      <c r="EG108" s="706"/>
      <c r="EH108" s="706"/>
      <c r="EI108" s="706"/>
      <c r="EJ108" s="706"/>
      <c r="EK108" s="706"/>
      <c r="EL108" s="706"/>
      <c r="EM108" s="706"/>
      <c r="EN108" s="706"/>
      <c r="EO108" s="706"/>
      <c r="EP108" s="706"/>
      <c r="EQ108" s="706"/>
      <c r="ER108" s="706"/>
      <c r="ES108" s="706"/>
      <c r="ET108" s="706"/>
      <c r="EU108" s="706"/>
      <c r="EV108" s="706"/>
      <c r="EW108" s="706"/>
      <c r="EX108" s="706"/>
      <c r="EY108" s="706"/>
      <c r="EZ108" s="706"/>
      <c r="FA108" s="706"/>
      <c r="FB108" s="706"/>
      <c r="FC108" s="706"/>
      <c r="FD108" s="706"/>
      <c r="FE108" s="706"/>
      <c r="FF108" s="706"/>
      <c r="FG108" s="706"/>
      <c r="FH108" s="706"/>
      <c r="FI108" s="706"/>
      <c r="FJ108" s="704"/>
      <c r="FK108" s="746"/>
      <c r="FL108" s="704"/>
      <c r="FM108" s="704"/>
      <c r="FN108" s="704"/>
      <c r="FO108" s="704"/>
      <c r="FP108" s="704"/>
      <c r="FQ108" s="704"/>
      <c r="FR108" s="704"/>
      <c r="FS108" s="704"/>
      <c r="FT108" s="704"/>
      <c r="FU108" s="704"/>
      <c r="FV108" s="704"/>
      <c r="FW108" s="704"/>
      <c r="FX108" s="704"/>
      <c r="FY108" s="704"/>
      <c r="FZ108" s="704"/>
      <c r="GA108" s="704"/>
      <c r="GB108" s="704"/>
      <c r="GC108" s="704"/>
      <c r="GD108" s="704"/>
      <c r="GE108" s="704"/>
      <c r="GF108" s="704"/>
      <c r="GG108" s="704"/>
      <c r="GH108" s="704"/>
      <c r="GI108" s="704"/>
      <c r="GJ108" s="704"/>
      <c r="GK108" s="704"/>
      <c r="GL108" s="704"/>
      <c r="GM108" s="704"/>
      <c r="GN108" s="704"/>
      <c r="GO108" s="704"/>
      <c r="GP108" s="704"/>
      <c r="GQ108" s="704"/>
      <c r="GR108" s="704"/>
      <c r="GS108" s="704"/>
      <c r="GT108" s="704"/>
      <c r="GU108" s="704"/>
      <c r="GV108" s="704"/>
      <c r="GW108" s="704"/>
      <c r="GX108" s="704"/>
      <c r="GY108" s="704"/>
      <c r="GZ108" s="704"/>
      <c r="HA108" s="704"/>
      <c r="HB108" s="704"/>
      <c r="HC108" s="704"/>
      <c r="HD108" s="704"/>
      <c r="HE108" s="704"/>
      <c r="HF108" s="704"/>
      <c r="HG108" s="704"/>
      <c r="HH108" s="704"/>
      <c r="HI108" s="704"/>
      <c r="HJ108" s="704"/>
      <c r="HK108" s="704"/>
      <c r="HL108" s="704"/>
      <c r="HM108" s="704"/>
      <c r="HN108" s="704"/>
      <c r="HO108" s="704"/>
      <c r="HP108" s="704"/>
      <c r="HQ108" s="706"/>
      <c r="HR108" s="706"/>
      <c r="HS108" s="704"/>
      <c r="HT108" s="704"/>
      <c r="HU108" s="704"/>
      <c r="ID108" s="706"/>
    </row>
    <row r="109" spans="1:243" s="878" customFormat="1" ht="23.1" customHeight="1" x14ac:dyDescent="0.25">
      <c r="A109" s="691">
        <v>60</v>
      </c>
      <c r="B109" s="693" t="s">
        <v>1206</v>
      </c>
      <c r="C109" s="696">
        <v>216</v>
      </c>
      <c r="D109" s="697">
        <v>532</v>
      </c>
      <c r="E109" s="707">
        <v>28</v>
      </c>
      <c r="F109" s="699" t="s">
        <v>1121</v>
      </c>
      <c r="G109" s="700" t="s">
        <v>1222</v>
      </c>
      <c r="H109" s="751" t="s">
        <v>1112</v>
      </c>
      <c r="I109" s="752" t="s">
        <v>1113</v>
      </c>
      <c r="J109" s="753" t="s">
        <v>1139</v>
      </c>
      <c r="K109" s="770" t="s">
        <v>1115</v>
      </c>
      <c r="L109" s="770" t="s">
        <v>1116</v>
      </c>
      <c r="M109" s="753" t="s">
        <v>1140</v>
      </c>
      <c r="N109" s="753" t="s">
        <v>1141</v>
      </c>
      <c r="O109" s="753" t="s">
        <v>1128</v>
      </c>
      <c r="P109" s="753" t="s">
        <v>1134</v>
      </c>
      <c r="Q109" s="1018">
        <v>14</v>
      </c>
      <c r="R109" s="1018" t="s">
        <v>1223</v>
      </c>
      <c r="S109" s="755">
        <v>2</v>
      </c>
      <c r="T109" s="775">
        <v>2.11</v>
      </c>
      <c r="U109" s="771">
        <v>41456</v>
      </c>
      <c r="V109" s="758">
        <v>41791</v>
      </c>
      <c r="W109" s="918">
        <v>25</v>
      </c>
      <c r="X109" s="875">
        <v>550000</v>
      </c>
      <c r="Y109" s="876">
        <v>5000</v>
      </c>
      <c r="Z109" s="875">
        <f t="shared" si="12"/>
        <v>555000</v>
      </c>
      <c r="AA109" s="702"/>
      <c r="AB109" s="702"/>
      <c r="AC109" s="702"/>
      <c r="AD109" s="702"/>
      <c r="AE109" s="702"/>
      <c r="AF109" s="702">
        <v>250000</v>
      </c>
      <c r="AG109" s="702">
        <v>250000</v>
      </c>
      <c r="AH109" s="702">
        <v>55000</v>
      </c>
      <c r="AI109" s="691"/>
      <c r="AJ109" s="691"/>
      <c r="AK109" s="691"/>
      <c r="AL109" s="691"/>
      <c r="AM109" s="868">
        <f t="shared" si="13"/>
        <v>555000</v>
      </c>
      <c r="AN109" s="868">
        <f t="shared" si="14"/>
        <v>0</v>
      </c>
      <c r="AO109" s="760">
        <v>400000</v>
      </c>
      <c r="AP109" s="868"/>
      <c r="AQ109" s="704"/>
      <c r="AR109" s="704"/>
      <c r="AS109" s="704"/>
      <c r="AT109" s="704"/>
      <c r="AU109" s="704"/>
      <c r="AV109" s="704"/>
      <c r="AW109" s="704"/>
      <c r="AX109" s="704"/>
      <c r="AY109" s="704"/>
      <c r="AZ109" s="704"/>
      <c r="BA109" s="704"/>
      <c r="BB109" s="704"/>
      <c r="BC109" s="704"/>
      <c r="BD109" s="704"/>
      <c r="BE109" s="704"/>
      <c r="BF109" s="704"/>
      <c r="BG109" s="704"/>
      <c r="BH109" s="704"/>
      <c r="BI109" s="704"/>
      <c r="BJ109" s="704"/>
      <c r="BK109" s="704"/>
      <c r="BL109" s="704"/>
      <c r="BM109" s="704"/>
      <c r="BN109" s="704"/>
      <c r="BO109" s="704"/>
      <c r="BP109" s="704"/>
      <c r="BQ109" s="704"/>
      <c r="BR109" s="704"/>
      <c r="BS109" s="704"/>
      <c r="BT109" s="704"/>
      <c r="BU109" s="704"/>
      <c r="BV109" s="704"/>
      <c r="BW109" s="704"/>
      <c r="BX109" s="704"/>
      <c r="BY109" s="704"/>
      <c r="BZ109" s="704"/>
      <c r="CA109" s="704"/>
      <c r="CB109" s="704"/>
      <c r="CC109" s="704"/>
      <c r="CD109" s="704"/>
      <c r="CE109" s="704"/>
      <c r="CF109" s="704"/>
      <c r="CG109" s="704"/>
      <c r="CH109" s="704"/>
      <c r="CI109" s="704"/>
      <c r="CJ109" s="704"/>
      <c r="CK109" s="704"/>
      <c r="CL109" s="704"/>
      <c r="CM109" s="704"/>
      <c r="CN109" s="704"/>
      <c r="CO109" s="704"/>
      <c r="CP109" s="704"/>
      <c r="CQ109" s="704"/>
      <c r="CR109" s="704"/>
      <c r="CS109" s="704"/>
      <c r="CT109" s="704"/>
      <c r="CU109" s="704"/>
      <c r="CV109" s="704"/>
      <c r="CW109" s="704"/>
      <c r="CX109" s="704"/>
      <c r="CY109" s="704"/>
      <c r="CZ109" s="704"/>
      <c r="DA109" s="704"/>
      <c r="DB109" s="704"/>
      <c r="DC109" s="704"/>
      <c r="DD109" s="704"/>
      <c r="DE109" s="704"/>
      <c r="DF109" s="704"/>
      <c r="DG109" s="704"/>
      <c r="DH109" s="704"/>
      <c r="DI109" s="704"/>
      <c r="DJ109" s="704"/>
      <c r="DK109" s="704"/>
      <c r="DL109" s="704"/>
      <c r="DM109" s="704"/>
      <c r="DN109" s="704"/>
      <c r="DO109" s="704"/>
      <c r="DP109" s="704"/>
      <c r="DQ109" s="704"/>
      <c r="DR109" s="704"/>
      <c r="DS109" s="704"/>
      <c r="DT109" s="704"/>
      <c r="DU109" s="704"/>
      <c r="DV109" s="704"/>
      <c r="DW109" s="704"/>
      <c r="DX109" s="704"/>
      <c r="DY109" s="704"/>
      <c r="DZ109" s="704"/>
      <c r="EA109" s="704"/>
      <c r="EB109" s="704"/>
      <c r="EC109" s="704"/>
      <c r="ED109" s="704"/>
      <c r="EE109" s="704"/>
      <c r="EF109" s="706"/>
      <c r="EG109" s="706"/>
      <c r="EH109" s="706"/>
      <c r="EI109" s="706"/>
      <c r="EJ109" s="706"/>
      <c r="EK109" s="706"/>
      <c r="EL109" s="706"/>
      <c r="EM109" s="706"/>
      <c r="EN109" s="706"/>
      <c r="EO109" s="706"/>
      <c r="EP109" s="706"/>
      <c r="EQ109" s="706"/>
      <c r="ER109" s="706"/>
      <c r="ES109" s="706"/>
      <c r="ET109" s="706"/>
      <c r="EU109" s="706"/>
      <c r="EV109" s="706"/>
      <c r="EW109" s="706"/>
      <c r="EX109" s="706"/>
      <c r="EY109" s="706"/>
      <c r="EZ109" s="706"/>
      <c r="FA109" s="706"/>
      <c r="FB109" s="706"/>
      <c r="FC109" s="706"/>
      <c r="FD109" s="706"/>
      <c r="FE109" s="706"/>
      <c r="FF109" s="706"/>
      <c r="FG109" s="706"/>
      <c r="FH109" s="706"/>
      <c r="FI109" s="704"/>
      <c r="FJ109" s="704"/>
      <c r="FK109" s="746"/>
      <c r="FL109" s="704"/>
      <c r="FM109" s="704"/>
      <c r="FN109" s="704"/>
      <c r="FO109" s="704"/>
      <c r="FP109" s="704"/>
      <c r="FQ109" s="704"/>
      <c r="FR109" s="704"/>
      <c r="FS109" s="704"/>
      <c r="FT109" s="704"/>
      <c r="FU109" s="704"/>
      <c r="FV109" s="704"/>
      <c r="FW109" s="704"/>
      <c r="FX109" s="704"/>
      <c r="FY109" s="704"/>
      <c r="FZ109" s="704"/>
      <c r="GA109" s="704"/>
      <c r="GB109" s="704"/>
      <c r="GC109" s="704"/>
      <c r="GD109" s="704"/>
      <c r="GE109" s="704"/>
      <c r="GF109" s="704"/>
      <c r="GG109" s="704"/>
      <c r="GH109" s="704"/>
      <c r="GI109" s="704"/>
      <c r="GJ109" s="704"/>
      <c r="GK109" s="704"/>
      <c r="GL109" s="704"/>
      <c r="GM109" s="706"/>
      <c r="GN109" s="706"/>
      <c r="GO109" s="706"/>
      <c r="GP109" s="706"/>
      <c r="GQ109" s="706"/>
      <c r="GR109" s="706"/>
      <c r="GS109" s="706"/>
      <c r="GT109" s="706"/>
      <c r="GU109" s="706"/>
      <c r="GV109" s="704"/>
      <c r="GW109" s="704"/>
      <c r="GX109" s="704"/>
      <c r="GY109" s="704"/>
      <c r="GZ109" s="704"/>
      <c r="HA109" s="704"/>
      <c r="HB109" s="704"/>
      <c r="HC109" s="704"/>
      <c r="HD109" s="704"/>
      <c r="HE109" s="704"/>
      <c r="HF109" s="704"/>
      <c r="HG109" s="704"/>
      <c r="HH109" s="704"/>
      <c r="HI109" s="704"/>
      <c r="HJ109" s="704"/>
      <c r="HK109" s="704"/>
      <c r="HL109" s="704"/>
      <c r="HM109" s="704"/>
      <c r="HN109" s="704"/>
      <c r="HO109" s="704"/>
      <c r="HP109" s="704"/>
      <c r="HQ109" s="704"/>
      <c r="HR109" s="704"/>
      <c r="HS109" s="704"/>
      <c r="HT109" s="704"/>
      <c r="HU109" s="704"/>
      <c r="ID109" s="706"/>
    </row>
    <row r="110" spans="1:243" s="878" customFormat="1" ht="23.1" customHeight="1" x14ac:dyDescent="0.25">
      <c r="A110" s="691">
        <v>61</v>
      </c>
      <c r="B110" s="693" t="s">
        <v>1206</v>
      </c>
      <c r="C110" s="696">
        <v>216</v>
      </c>
      <c r="D110" s="697">
        <v>532</v>
      </c>
      <c r="E110" s="707">
        <v>29</v>
      </c>
      <c r="F110" s="699" t="s">
        <v>1121</v>
      </c>
      <c r="G110" s="700" t="s">
        <v>1506</v>
      </c>
      <c r="H110" s="767" t="s">
        <v>1112</v>
      </c>
      <c r="I110" s="752" t="s">
        <v>1113</v>
      </c>
      <c r="J110" s="753" t="s">
        <v>1139</v>
      </c>
      <c r="K110" s="770" t="s">
        <v>1115</v>
      </c>
      <c r="L110" s="770" t="s">
        <v>1116</v>
      </c>
      <c r="M110" s="753" t="s">
        <v>1140</v>
      </c>
      <c r="N110" s="753" t="s">
        <v>1141</v>
      </c>
      <c r="O110" s="753" t="s">
        <v>1128</v>
      </c>
      <c r="P110" s="753" t="s">
        <v>1134</v>
      </c>
      <c r="Q110" s="1018">
        <v>11</v>
      </c>
      <c r="R110" s="1018" t="s">
        <v>1507</v>
      </c>
      <c r="S110" s="755">
        <v>2</v>
      </c>
      <c r="T110" s="775">
        <v>2.11</v>
      </c>
      <c r="U110" s="757">
        <v>41091</v>
      </c>
      <c r="V110" s="758">
        <v>41426</v>
      </c>
      <c r="W110" s="918">
        <v>25</v>
      </c>
      <c r="X110" s="875"/>
      <c r="Y110" s="876">
        <v>250000</v>
      </c>
      <c r="Z110" s="875">
        <f t="shared" si="12"/>
        <v>250000</v>
      </c>
      <c r="AA110" s="691"/>
      <c r="AB110" s="691"/>
      <c r="AC110" s="691"/>
      <c r="AD110" s="691"/>
      <c r="AE110" s="691">
        <v>250000</v>
      </c>
      <c r="AF110" s="691"/>
      <c r="AG110" s="691"/>
      <c r="AH110" s="691"/>
      <c r="AI110" s="691"/>
      <c r="AJ110" s="691"/>
      <c r="AK110" s="691"/>
      <c r="AL110" s="691"/>
      <c r="AM110" s="868">
        <f t="shared" si="13"/>
        <v>250000</v>
      </c>
      <c r="AN110" s="868">
        <f t="shared" si="14"/>
        <v>0</v>
      </c>
      <c r="AO110" s="691"/>
      <c r="AP110" s="868"/>
      <c r="AQ110" s="704"/>
      <c r="AR110" s="704"/>
      <c r="AS110" s="704"/>
      <c r="AT110" s="704"/>
      <c r="AU110" s="704"/>
      <c r="AV110" s="704"/>
      <c r="AW110" s="704"/>
      <c r="AX110" s="704"/>
      <c r="AY110" s="704"/>
      <c r="AZ110" s="704"/>
      <c r="BA110" s="704"/>
      <c r="BB110" s="704"/>
      <c r="BC110" s="704"/>
      <c r="BD110" s="704"/>
      <c r="BE110" s="704"/>
      <c r="BF110" s="704"/>
      <c r="BG110" s="704"/>
      <c r="BH110" s="704"/>
      <c r="BI110" s="704"/>
      <c r="BJ110" s="704"/>
      <c r="BK110" s="704"/>
      <c r="BL110" s="704"/>
      <c r="BM110" s="704"/>
      <c r="BN110" s="704"/>
      <c r="BO110" s="704"/>
      <c r="BP110" s="704"/>
      <c r="BQ110" s="704"/>
      <c r="BR110" s="704"/>
      <c r="BS110" s="704"/>
      <c r="BT110" s="704"/>
      <c r="BU110" s="704"/>
      <c r="BV110" s="704"/>
      <c r="BW110" s="704"/>
      <c r="BX110" s="704"/>
      <c r="BY110" s="704"/>
      <c r="BZ110" s="704"/>
      <c r="CA110" s="704"/>
      <c r="CB110" s="704"/>
      <c r="CC110" s="704"/>
      <c r="CD110" s="704"/>
      <c r="CE110" s="704"/>
      <c r="CF110" s="704"/>
      <c r="CG110" s="704"/>
      <c r="CH110" s="704"/>
      <c r="CI110" s="704"/>
      <c r="CJ110" s="704"/>
      <c r="CK110" s="704"/>
      <c r="CL110" s="704"/>
      <c r="CM110" s="704"/>
      <c r="CN110" s="704"/>
      <c r="CO110" s="704"/>
      <c r="CP110" s="704"/>
      <c r="CQ110" s="704"/>
      <c r="CR110" s="704"/>
      <c r="CS110" s="704"/>
      <c r="CT110" s="704"/>
      <c r="CU110" s="704"/>
      <c r="CV110" s="704"/>
      <c r="CW110" s="704"/>
      <c r="CX110" s="704"/>
      <c r="CY110" s="704"/>
      <c r="CZ110" s="704"/>
      <c r="DA110" s="704"/>
      <c r="DB110" s="704"/>
      <c r="DC110" s="704"/>
      <c r="DD110" s="704"/>
      <c r="DE110" s="704"/>
      <c r="DF110" s="704"/>
      <c r="DG110" s="704"/>
      <c r="DH110" s="704"/>
      <c r="DI110" s="704"/>
      <c r="DJ110" s="704"/>
      <c r="DK110" s="704"/>
      <c r="DL110" s="704"/>
      <c r="DM110" s="704"/>
      <c r="DN110" s="704"/>
      <c r="DO110" s="704"/>
      <c r="DP110" s="704"/>
      <c r="DQ110" s="704"/>
      <c r="DR110" s="704"/>
      <c r="DS110" s="704"/>
      <c r="DT110" s="704"/>
      <c r="DU110" s="704"/>
      <c r="DV110" s="704"/>
      <c r="DW110" s="704"/>
      <c r="DX110" s="704"/>
      <c r="DY110" s="704"/>
      <c r="DZ110" s="704"/>
      <c r="EA110" s="704"/>
      <c r="EB110" s="704"/>
      <c r="EC110" s="706"/>
      <c r="ED110" s="706"/>
      <c r="EE110" s="706"/>
      <c r="EF110" s="706"/>
      <c r="EG110" s="706"/>
      <c r="EH110" s="704"/>
      <c r="EI110" s="704"/>
      <c r="EJ110" s="704"/>
      <c r="EK110" s="704"/>
      <c r="EL110" s="704"/>
      <c r="EM110" s="704"/>
      <c r="EN110" s="704"/>
      <c r="EO110" s="704"/>
      <c r="EP110" s="704"/>
      <c r="EQ110" s="704"/>
      <c r="ER110" s="704"/>
      <c r="ES110" s="704"/>
      <c r="ET110" s="704"/>
      <c r="EU110" s="704"/>
      <c r="EV110" s="704"/>
      <c r="EW110" s="704"/>
      <c r="EX110" s="704"/>
      <c r="EY110" s="704"/>
      <c r="EZ110" s="704"/>
      <c r="FA110" s="704"/>
      <c r="FB110" s="704"/>
      <c r="FC110" s="704"/>
      <c r="FD110" s="704"/>
      <c r="FE110" s="704"/>
      <c r="FF110" s="704"/>
      <c r="FG110" s="704"/>
      <c r="FH110" s="704"/>
      <c r="FI110" s="704"/>
      <c r="FJ110" s="704"/>
      <c r="GJ110" s="706"/>
      <c r="GK110" s="706"/>
      <c r="GL110" s="706"/>
      <c r="GM110" s="706"/>
      <c r="GN110" s="706"/>
      <c r="GO110" s="706"/>
      <c r="GP110" s="706"/>
      <c r="GQ110" s="706"/>
      <c r="GR110" s="706"/>
      <c r="GS110" s="706"/>
      <c r="GT110" s="706"/>
      <c r="GU110" s="706"/>
      <c r="GV110" s="706"/>
      <c r="GW110" s="706"/>
      <c r="GX110" s="706"/>
      <c r="GY110" s="706"/>
      <c r="GZ110" s="706"/>
      <c r="HA110" s="706"/>
      <c r="HB110" s="706"/>
      <c r="HC110" s="706"/>
      <c r="HD110" s="706"/>
      <c r="HE110" s="706"/>
      <c r="HF110" s="706"/>
      <c r="HG110" s="706"/>
      <c r="HH110" s="706"/>
      <c r="HI110" s="706"/>
      <c r="HJ110" s="706"/>
      <c r="HK110" s="706"/>
      <c r="HL110" s="706"/>
      <c r="HM110" s="706"/>
      <c r="HN110" s="706"/>
      <c r="HO110" s="706"/>
      <c r="HP110" s="706"/>
      <c r="HQ110" s="706"/>
      <c r="HR110" s="706"/>
      <c r="HS110" s="704"/>
      <c r="HT110" s="704"/>
      <c r="HU110" s="704"/>
      <c r="ID110" s="706"/>
    </row>
    <row r="111" spans="1:243" s="878" customFormat="1" ht="23.1" customHeight="1" x14ac:dyDescent="0.25">
      <c r="A111" s="691">
        <v>62</v>
      </c>
      <c r="B111" s="693" t="s">
        <v>1206</v>
      </c>
      <c r="C111" s="696">
        <v>216</v>
      </c>
      <c r="D111" s="697">
        <v>532</v>
      </c>
      <c r="E111" s="707">
        <v>30</v>
      </c>
      <c r="F111" s="699" t="s">
        <v>1121</v>
      </c>
      <c r="G111" s="700" t="s">
        <v>1224</v>
      </c>
      <c r="H111" s="751" t="s">
        <v>1112</v>
      </c>
      <c r="I111" s="752" t="s">
        <v>1113</v>
      </c>
      <c r="J111" s="753" t="s">
        <v>1139</v>
      </c>
      <c r="K111" s="770" t="s">
        <v>1115</v>
      </c>
      <c r="L111" s="770" t="s">
        <v>1116</v>
      </c>
      <c r="M111" s="753" t="s">
        <v>1140</v>
      </c>
      <c r="N111" s="753" t="s">
        <v>1141</v>
      </c>
      <c r="O111" s="753" t="s">
        <v>1128</v>
      </c>
      <c r="P111" s="753" t="s">
        <v>1134</v>
      </c>
      <c r="Q111" s="1018">
        <v>23</v>
      </c>
      <c r="R111" s="1018" t="s">
        <v>1120</v>
      </c>
      <c r="S111" s="755">
        <v>2</v>
      </c>
      <c r="T111" s="775">
        <v>2.11</v>
      </c>
      <c r="U111" s="771">
        <v>41456</v>
      </c>
      <c r="V111" s="758">
        <v>41791</v>
      </c>
      <c r="W111" s="918">
        <v>25</v>
      </c>
      <c r="X111" s="875"/>
      <c r="Y111" s="876">
        <v>766100</v>
      </c>
      <c r="Z111" s="875">
        <f t="shared" si="12"/>
        <v>766100</v>
      </c>
      <c r="AA111" s="702"/>
      <c r="AB111" s="702"/>
      <c r="AC111" s="702"/>
      <c r="AD111" s="702"/>
      <c r="AE111" s="702">
        <v>500000</v>
      </c>
      <c r="AF111" s="702">
        <v>266100</v>
      </c>
      <c r="AG111" s="702"/>
      <c r="AH111" s="702"/>
      <c r="AI111" s="691"/>
      <c r="AJ111" s="691"/>
      <c r="AK111" s="691"/>
      <c r="AL111" s="691"/>
      <c r="AM111" s="868">
        <f t="shared" si="13"/>
        <v>766100</v>
      </c>
      <c r="AN111" s="868">
        <f t="shared" si="14"/>
        <v>0</v>
      </c>
      <c r="AO111" s="760">
        <v>900000</v>
      </c>
      <c r="AP111" s="868"/>
      <c r="AQ111" s="704"/>
      <c r="AR111" s="704"/>
      <c r="AS111" s="704"/>
      <c r="AT111" s="704"/>
      <c r="AU111" s="704"/>
      <c r="AV111" s="704"/>
      <c r="AW111" s="704"/>
      <c r="AX111" s="704"/>
      <c r="AY111" s="704"/>
      <c r="AZ111" s="704"/>
      <c r="BA111" s="704"/>
      <c r="BB111" s="704"/>
      <c r="BC111" s="704"/>
      <c r="BD111" s="704"/>
      <c r="BE111" s="704"/>
      <c r="BF111" s="704"/>
      <c r="BG111" s="704"/>
      <c r="BH111" s="704"/>
      <c r="BI111" s="704"/>
      <c r="BJ111" s="704"/>
      <c r="BK111" s="704"/>
      <c r="BL111" s="704"/>
      <c r="BM111" s="704"/>
      <c r="BN111" s="704"/>
      <c r="BO111" s="704"/>
      <c r="BP111" s="704"/>
      <c r="BQ111" s="704"/>
      <c r="BR111" s="704"/>
      <c r="BS111" s="704"/>
      <c r="BT111" s="704"/>
      <c r="BU111" s="704"/>
      <c r="BV111" s="704"/>
      <c r="BW111" s="704"/>
      <c r="BX111" s="704"/>
      <c r="BY111" s="704"/>
      <c r="BZ111" s="704"/>
      <c r="CA111" s="704"/>
      <c r="CB111" s="704"/>
      <c r="CC111" s="704"/>
      <c r="CD111" s="704"/>
      <c r="CE111" s="704"/>
      <c r="CF111" s="704"/>
      <c r="CG111" s="704"/>
      <c r="CH111" s="704"/>
      <c r="CI111" s="704"/>
      <c r="CJ111" s="704"/>
      <c r="CK111" s="704"/>
      <c r="CL111" s="704"/>
      <c r="CM111" s="704"/>
      <c r="CN111" s="704"/>
      <c r="CO111" s="704"/>
      <c r="CP111" s="704"/>
      <c r="CQ111" s="704"/>
      <c r="CR111" s="704"/>
      <c r="CS111" s="704"/>
      <c r="CT111" s="704"/>
      <c r="CU111" s="704"/>
      <c r="CV111" s="704"/>
      <c r="CW111" s="704"/>
      <c r="CX111" s="704"/>
      <c r="CY111" s="704"/>
      <c r="CZ111" s="704"/>
      <c r="DA111" s="704"/>
      <c r="DB111" s="704"/>
      <c r="DC111" s="704"/>
      <c r="DD111" s="704"/>
      <c r="DE111" s="704"/>
      <c r="DF111" s="704"/>
      <c r="DG111" s="704"/>
      <c r="DH111" s="704"/>
      <c r="DI111" s="704"/>
      <c r="DJ111" s="704"/>
      <c r="DK111" s="704"/>
      <c r="DL111" s="704"/>
      <c r="DM111" s="704"/>
      <c r="DN111" s="704"/>
      <c r="DO111" s="704"/>
      <c r="DP111" s="704"/>
      <c r="DQ111" s="704"/>
      <c r="DR111" s="704"/>
      <c r="DS111" s="704"/>
      <c r="DT111" s="704"/>
      <c r="DU111" s="704"/>
      <c r="DV111" s="704"/>
      <c r="DW111" s="704"/>
      <c r="DX111" s="704"/>
      <c r="DY111" s="704"/>
      <c r="DZ111" s="704"/>
      <c r="EA111" s="704"/>
      <c r="EB111" s="704"/>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4"/>
      <c r="FK111" s="746"/>
      <c r="FL111" s="704"/>
      <c r="FM111" s="704"/>
      <c r="FN111" s="704"/>
      <c r="FO111" s="704"/>
      <c r="FP111" s="704"/>
      <c r="FQ111" s="704"/>
      <c r="FR111" s="704"/>
      <c r="FS111" s="704"/>
      <c r="FT111" s="704"/>
      <c r="FU111" s="704"/>
      <c r="FV111" s="704"/>
      <c r="FW111" s="704"/>
      <c r="FX111" s="704"/>
      <c r="FY111" s="704"/>
      <c r="FZ111" s="704"/>
      <c r="GA111" s="704"/>
      <c r="GB111" s="704"/>
      <c r="GC111" s="704"/>
      <c r="GD111" s="704"/>
      <c r="GE111" s="704"/>
      <c r="GF111" s="704"/>
      <c r="GG111" s="704"/>
      <c r="GH111" s="704"/>
      <c r="GI111" s="704"/>
      <c r="GJ111" s="704"/>
      <c r="GK111" s="704"/>
      <c r="GL111" s="704"/>
      <c r="GM111" s="706"/>
      <c r="GN111" s="706"/>
      <c r="GO111" s="706"/>
      <c r="GP111" s="706"/>
      <c r="GQ111" s="706"/>
      <c r="GR111" s="706"/>
      <c r="GS111" s="706"/>
      <c r="GT111" s="706"/>
      <c r="GU111" s="706"/>
      <c r="GV111" s="704"/>
      <c r="GW111" s="704"/>
      <c r="GX111" s="704"/>
      <c r="GY111" s="704"/>
      <c r="GZ111" s="704"/>
      <c r="HA111" s="704"/>
      <c r="HB111" s="704"/>
      <c r="HC111" s="704"/>
      <c r="HD111" s="704"/>
      <c r="HE111" s="704"/>
      <c r="HF111" s="704"/>
      <c r="HG111" s="704"/>
      <c r="HH111" s="704"/>
      <c r="HI111" s="704"/>
      <c r="HJ111" s="704"/>
      <c r="HK111" s="704"/>
      <c r="HL111" s="704"/>
      <c r="HM111" s="704"/>
      <c r="HN111" s="704"/>
      <c r="HO111" s="704"/>
      <c r="HP111" s="704"/>
      <c r="HQ111" s="704"/>
      <c r="HR111" s="704"/>
      <c r="HS111" s="704"/>
      <c r="HT111" s="704"/>
      <c r="HU111" s="704"/>
      <c r="ID111" s="706"/>
    </row>
    <row r="112" spans="1:243" s="878" customFormat="1" ht="23.1" customHeight="1" x14ac:dyDescent="0.25">
      <c r="A112" s="691">
        <v>63</v>
      </c>
      <c r="B112" s="693" t="s">
        <v>1206</v>
      </c>
      <c r="C112" s="696">
        <v>216</v>
      </c>
      <c r="D112" s="697">
        <v>532</v>
      </c>
      <c r="E112" s="707">
        <v>31</v>
      </c>
      <c r="F112" s="699" t="s">
        <v>1121</v>
      </c>
      <c r="G112" s="700" t="s">
        <v>1225</v>
      </c>
      <c r="H112" s="751" t="s">
        <v>1112</v>
      </c>
      <c r="I112" s="752" t="s">
        <v>1113</v>
      </c>
      <c r="J112" s="753" t="s">
        <v>1139</v>
      </c>
      <c r="K112" s="770" t="s">
        <v>1151</v>
      </c>
      <c r="L112" s="770" t="s">
        <v>1116</v>
      </c>
      <c r="M112" s="753" t="s">
        <v>1140</v>
      </c>
      <c r="N112" s="753" t="s">
        <v>1141</v>
      </c>
      <c r="O112" s="753" t="s">
        <v>1128</v>
      </c>
      <c r="P112" s="753" t="s">
        <v>1134</v>
      </c>
      <c r="Q112" s="948">
        <v>12</v>
      </c>
      <c r="R112" s="948" t="s">
        <v>1223</v>
      </c>
      <c r="S112" s="755">
        <v>2</v>
      </c>
      <c r="T112" s="775">
        <v>2.11</v>
      </c>
      <c r="U112" s="771">
        <v>41456</v>
      </c>
      <c r="V112" s="771">
        <v>41791</v>
      </c>
      <c r="W112" s="701">
        <v>25</v>
      </c>
      <c r="X112" s="875">
        <f>350000-107700</f>
        <v>242300</v>
      </c>
      <c r="Y112" s="876">
        <v>71500</v>
      </c>
      <c r="Z112" s="875">
        <f t="shared" si="12"/>
        <v>313800</v>
      </c>
      <c r="AA112" s="702">
        <v>10400</v>
      </c>
      <c r="AB112" s="702">
        <v>42300</v>
      </c>
      <c r="AC112" s="702">
        <v>150000</v>
      </c>
      <c r="AD112" s="702">
        <v>50000</v>
      </c>
      <c r="AE112" s="702">
        <v>61100</v>
      </c>
      <c r="AF112" s="702"/>
      <c r="AG112" s="702"/>
      <c r="AH112" s="702"/>
      <c r="AI112" s="691"/>
      <c r="AJ112" s="691"/>
      <c r="AK112" s="691"/>
      <c r="AL112" s="691"/>
      <c r="AM112" s="868">
        <f t="shared" si="13"/>
        <v>313800</v>
      </c>
      <c r="AN112" s="868">
        <f t="shared" si="14"/>
        <v>0</v>
      </c>
      <c r="AO112" s="760"/>
      <c r="AP112" s="868"/>
      <c r="AQ112" s="704"/>
      <c r="AR112" s="704"/>
      <c r="AS112" s="704"/>
      <c r="AT112" s="704"/>
      <c r="AU112" s="704"/>
      <c r="AV112" s="704"/>
      <c r="AW112" s="704"/>
      <c r="AX112" s="704"/>
      <c r="AY112" s="704"/>
      <c r="AZ112" s="704"/>
      <c r="BA112" s="704"/>
      <c r="BB112" s="704"/>
      <c r="BC112" s="704"/>
      <c r="BD112" s="704"/>
      <c r="BE112" s="704"/>
      <c r="BF112" s="704"/>
      <c r="BG112" s="704"/>
      <c r="BH112" s="704"/>
      <c r="BI112" s="704"/>
      <c r="BJ112" s="704"/>
      <c r="BK112" s="704"/>
      <c r="BL112" s="704"/>
      <c r="BM112" s="704"/>
      <c r="BN112" s="704"/>
      <c r="BO112" s="704"/>
      <c r="BP112" s="704"/>
      <c r="BQ112" s="704"/>
      <c r="BR112" s="704"/>
      <c r="BS112" s="704"/>
      <c r="BT112" s="704"/>
      <c r="BU112" s="704"/>
      <c r="BV112" s="704"/>
      <c r="BW112" s="704"/>
      <c r="BX112" s="704"/>
      <c r="BY112" s="704"/>
      <c r="BZ112" s="704"/>
      <c r="CA112" s="704"/>
      <c r="CB112" s="704"/>
      <c r="CC112" s="704"/>
      <c r="CD112" s="704"/>
      <c r="CE112" s="704"/>
      <c r="CF112" s="704"/>
      <c r="CG112" s="704"/>
      <c r="CH112" s="704"/>
      <c r="CI112" s="704"/>
      <c r="CJ112" s="704"/>
      <c r="CK112" s="704"/>
      <c r="CL112" s="704"/>
      <c r="CM112" s="704"/>
      <c r="CN112" s="704"/>
      <c r="CO112" s="704"/>
      <c r="CP112" s="704"/>
      <c r="CQ112" s="704"/>
      <c r="CR112" s="704"/>
      <c r="CS112" s="704"/>
      <c r="CT112" s="704"/>
      <c r="CU112" s="704"/>
      <c r="CV112" s="704"/>
      <c r="CW112" s="704"/>
      <c r="CX112" s="704"/>
      <c r="CY112" s="704"/>
      <c r="CZ112" s="704"/>
      <c r="DA112" s="704"/>
      <c r="DB112" s="704"/>
      <c r="DC112" s="704"/>
      <c r="DD112" s="704"/>
      <c r="DE112" s="704"/>
      <c r="DF112" s="704"/>
      <c r="DG112" s="704"/>
      <c r="DH112" s="704"/>
      <c r="DI112" s="704"/>
      <c r="DJ112" s="704"/>
      <c r="DK112" s="704"/>
      <c r="DL112" s="704"/>
      <c r="DM112" s="704"/>
      <c r="DN112" s="704"/>
      <c r="DO112" s="704"/>
      <c r="DP112" s="704"/>
      <c r="DQ112" s="704"/>
      <c r="DR112" s="704"/>
      <c r="DS112" s="704"/>
      <c r="DT112" s="704"/>
      <c r="DU112" s="704"/>
      <c r="DV112" s="704"/>
      <c r="DW112" s="704"/>
      <c r="DX112" s="704"/>
      <c r="DY112" s="704"/>
      <c r="DZ112" s="704"/>
      <c r="EA112" s="704"/>
      <c r="EB112" s="704"/>
      <c r="EC112" s="706"/>
      <c r="ED112" s="706"/>
      <c r="EE112" s="706"/>
      <c r="EF112" s="706"/>
      <c r="EG112" s="706"/>
      <c r="EH112" s="706"/>
      <c r="EI112" s="706"/>
      <c r="EJ112" s="706"/>
      <c r="EK112" s="706"/>
      <c r="EL112" s="706"/>
      <c r="EM112" s="706"/>
      <c r="EN112" s="706"/>
      <c r="EO112" s="706"/>
      <c r="EP112" s="706"/>
      <c r="EQ112" s="706"/>
      <c r="ER112" s="706"/>
      <c r="ES112" s="706"/>
      <c r="ET112" s="706"/>
      <c r="EU112" s="706"/>
      <c r="EV112" s="706"/>
      <c r="EW112" s="706"/>
      <c r="EX112" s="706"/>
      <c r="EY112" s="706"/>
      <c r="EZ112" s="706"/>
      <c r="FA112" s="706"/>
      <c r="FB112" s="706"/>
      <c r="FC112" s="706"/>
      <c r="FD112" s="706"/>
      <c r="FE112" s="706"/>
      <c r="FF112" s="706"/>
      <c r="FG112" s="706"/>
      <c r="FH112" s="706"/>
      <c r="FI112" s="704"/>
      <c r="FJ112" s="704"/>
      <c r="FK112" s="746"/>
      <c r="FL112" s="704"/>
      <c r="FM112" s="704"/>
      <c r="FN112" s="704"/>
      <c r="FO112" s="704"/>
      <c r="FP112" s="704"/>
      <c r="FQ112" s="704"/>
      <c r="FR112" s="704"/>
      <c r="FS112" s="704"/>
      <c r="FT112" s="704"/>
      <c r="FU112" s="704"/>
      <c r="FV112" s="704"/>
      <c r="FW112" s="704"/>
      <c r="FX112" s="704"/>
      <c r="FY112" s="704"/>
      <c r="FZ112" s="704"/>
      <c r="GA112" s="704"/>
      <c r="GB112" s="704"/>
      <c r="GC112" s="704"/>
      <c r="GD112" s="704"/>
      <c r="GE112" s="704"/>
      <c r="GF112" s="704"/>
      <c r="GG112" s="704"/>
      <c r="GH112" s="704"/>
      <c r="GI112" s="704"/>
      <c r="GJ112" s="704"/>
      <c r="GK112" s="704"/>
      <c r="GL112" s="704"/>
      <c r="GM112" s="706"/>
      <c r="GN112" s="706"/>
      <c r="GO112" s="706"/>
      <c r="GP112" s="706"/>
      <c r="GQ112" s="706"/>
      <c r="GR112" s="706"/>
      <c r="GS112" s="706"/>
      <c r="GT112" s="706"/>
      <c r="GU112" s="706"/>
      <c r="GV112" s="704"/>
      <c r="GW112" s="704"/>
      <c r="GX112" s="704"/>
      <c r="GY112" s="704"/>
      <c r="GZ112" s="704"/>
      <c r="HA112" s="704"/>
      <c r="HB112" s="704"/>
      <c r="HC112" s="704"/>
      <c r="HD112" s="704"/>
      <c r="HE112" s="704"/>
      <c r="HF112" s="704"/>
      <c r="HG112" s="704"/>
      <c r="HH112" s="704"/>
      <c r="HI112" s="704"/>
      <c r="HJ112" s="704"/>
      <c r="HK112" s="704"/>
      <c r="HL112" s="704"/>
      <c r="HM112" s="704"/>
      <c r="HN112" s="704"/>
      <c r="HO112" s="704"/>
      <c r="HP112" s="704"/>
      <c r="HQ112" s="704"/>
      <c r="HR112" s="704"/>
      <c r="HS112" s="704"/>
      <c r="HT112" s="704"/>
      <c r="HU112" s="704"/>
      <c r="ID112" s="706"/>
    </row>
    <row r="113" spans="1:243" s="878" customFormat="1" ht="23.1" customHeight="1" x14ac:dyDescent="0.25">
      <c r="A113" s="691">
        <v>64</v>
      </c>
      <c r="B113" s="693" t="s">
        <v>1206</v>
      </c>
      <c r="C113" s="696">
        <v>216</v>
      </c>
      <c r="D113" s="697">
        <v>532</v>
      </c>
      <c r="E113" s="707">
        <v>32</v>
      </c>
      <c r="F113" s="699" t="s">
        <v>1121</v>
      </c>
      <c r="G113" s="700" t="s">
        <v>1508</v>
      </c>
      <c r="H113" s="767" t="s">
        <v>1112</v>
      </c>
      <c r="I113" s="752" t="s">
        <v>1113</v>
      </c>
      <c r="J113" s="753" t="s">
        <v>1139</v>
      </c>
      <c r="K113" s="770" t="s">
        <v>1151</v>
      </c>
      <c r="L113" s="770" t="s">
        <v>1116</v>
      </c>
      <c r="M113" s="753" t="s">
        <v>1140</v>
      </c>
      <c r="N113" s="753" t="s">
        <v>1141</v>
      </c>
      <c r="O113" s="753" t="s">
        <v>1128</v>
      </c>
      <c r="P113" s="753" t="s">
        <v>1134</v>
      </c>
      <c r="Q113" s="1018" t="s">
        <v>1120</v>
      </c>
      <c r="R113" s="1018" t="s">
        <v>1120</v>
      </c>
      <c r="S113" s="755">
        <v>2</v>
      </c>
      <c r="T113" s="775">
        <v>2.11</v>
      </c>
      <c r="U113" s="757">
        <v>41091</v>
      </c>
      <c r="V113" s="758">
        <v>41426</v>
      </c>
      <c r="W113" s="918">
        <v>25</v>
      </c>
      <c r="X113" s="875"/>
      <c r="Y113" s="876">
        <v>93600</v>
      </c>
      <c r="Z113" s="875">
        <f t="shared" si="12"/>
        <v>93600</v>
      </c>
      <c r="AA113" s="691"/>
      <c r="AB113" s="702">
        <v>93600</v>
      </c>
      <c r="AC113" s="702"/>
      <c r="AD113" s="691"/>
      <c r="AE113" s="691"/>
      <c r="AF113" s="691"/>
      <c r="AG113" s="691"/>
      <c r="AH113" s="691"/>
      <c r="AI113" s="691"/>
      <c r="AJ113" s="691"/>
      <c r="AK113" s="691"/>
      <c r="AL113" s="691"/>
      <c r="AM113" s="868">
        <f t="shared" si="13"/>
        <v>93600</v>
      </c>
      <c r="AN113" s="868">
        <f t="shared" si="14"/>
        <v>0</v>
      </c>
      <c r="AO113" s="691"/>
      <c r="AP113" s="868"/>
      <c r="AQ113" s="704"/>
      <c r="AR113" s="704"/>
      <c r="AS113" s="704"/>
      <c r="AT113" s="704"/>
      <c r="AU113" s="704"/>
      <c r="AV113" s="704"/>
      <c r="AW113" s="704"/>
      <c r="AX113" s="704"/>
      <c r="AY113" s="704"/>
      <c r="AZ113" s="704"/>
      <c r="BA113" s="704"/>
      <c r="BB113" s="704"/>
      <c r="BC113" s="704"/>
      <c r="BD113" s="704"/>
      <c r="BE113" s="704"/>
      <c r="BF113" s="704"/>
      <c r="BG113" s="704"/>
      <c r="BH113" s="704"/>
      <c r="BI113" s="704"/>
      <c r="BJ113" s="704"/>
      <c r="BK113" s="704"/>
      <c r="BL113" s="704"/>
      <c r="BM113" s="704"/>
      <c r="BN113" s="704"/>
      <c r="BO113" s="704"/>
      <c r="BP113" s="704"/>
      <c r="BQ113" s="704"/>
      <c r="BR113" s="704"/>
      <c r="BS113" s="704"/>
      <c r="BT113" s="704"/>
      <c r="BU113" s="704"/>
      <c r="BV113" s="704"/>
      <c r="BW113" s="704"/>
      <c r="BX113" s="704"/>
      <c r="BY113" s="704"/>
      <c r="BZ113" s="704"/>
      <c r="CA113" s="704"/>
      <c r="CB113" s="704"/>
      <c r="CC113" s="704"/>
      <c r="CD113" s="704"/>
      <c r="CE113" s="704"/>
      <c r="CF113" s="704"/>
      <c r="CG113" s="704"/>
      <c r="CH113" s="704"/>
      <c r="CI113" s="704"/>
      <c r="CJ113" s="704"/>
      <c r="CK113" s="704"/>
      <c r="CL113" s="704"/>
      <c r="CM113" s="704"/>
      <c r="CN113" s="704"/>
      <c r="CO113" s="704"/>
      <c r="CP113" s="704"/>
      <c r="CQ113" s="704"/>
      <c r="CR113" s="704"/>
      <c r="CS113" s="704"/>
      <c r="CT113" s="704"/>
      <c r="CU113" s="704"/>
      <c r="CV113" s="704"/>
      <c r="CW113" s="704"/>
      <c r="CX113" s="704"/>
      <c r="CY113" s="704"/>
      <c r="CZ113" s="704"/>
      <c r="DA113" s="704"/>
      <c r="DB113" s="704"/>
      <c r="DC113" s="704"/>
      <c r="DD113" s="704"/>
      <c r="DE113" s="704"/>
      <c r="DF113" s="704"/>
      <c r="DG113" s="704"/>
      <c r="DH113" s="704"/>
      <c r="DI113" s="704"/>
      <c r="DJ113" s="704"/>
      <c r="DK113" s="704"/>
      <c r="DL113" s="704"/>
      <c r="DM113" s="704"/>
      <c r="DN113" s="704"/>
      <c r="DO113" s="704"/>
      <c r="DP113" s="704"/>
      <c r="DQ113" s="704"/>
      <c r="DR113" s="704"/>
      <c r="DS113" s="704"/>
      <c r="DT113" s="704"/>
      <c r="DU113" s="704"/>
      <c r="DV113" s="704"/>
      <c r="DW113" s="704"/>
      <c r="DX113" s="704"/>
      <c r="DY113" s="704"/>
      <c r="DZ113" s="704"/>
      <c r="EA113" s="704"/>
      <c r="EB113" s="704"/>
      <c r="EC113" s="706"/>
      <c r="ED113" s="706"/>
      <c r="EE113" s="706"/>
      <c r="EF113" s="706"/>
      <c r="EG113" s="706"/>
      <c r="EH113" s="706"/>
      <c r="EI113" s="706"/>
      <c r="EJ113" s="706"/>
      <c r="EK113" s="706"/>
      <c r="EL113" s="706"/>
      <c r="EM113" s="706"/>
      <c r="EN113" s="706"/>
      <c r="EO113" s="706"/>
      <c r="EP113" s="706"/>
      <c r="EQ113" s="706"/>
      <c r="ER113" s="706"/>
      <c r="ES113" s="706"/>
      <c r="ET113" s="706"/>
      <c r="EU113" s="706"/>
      <c r="EV113" s="706"/>
      <c r="EW113" s="706"/>
      <c r="EX113" s="706"/>
      <c r="EY113" s="706"/>
      <c r="EZ113" s="706"/>
      <c r="FA113" s="706"/>
      <c r="FB113" s="706"/>
      <c r="FC113" s="706"/>
      <c r="FD113" s="706"/>
      <c r="FE113" s="706"/>
      <c r="FF113" s="706"/>
      <c r="FG113" s="706"/>
      <c r="FH113" s="706"/>
      <c r="FI113" s="704"/>
      <c r="FJ113" s="704"/>
      <c r="HS113" s="704"/>
      <c r="HT113" s="704"/>
      <c r="HU113" s="704"/>
      <c r="HV113" s="706"/>
      <c r="HW113" s="706"/>
      <c r="HX113" s="706"/>
      <c r="HY113" s="706"/>
      <c r="HZ113" s="706"/>
      <c r="IA113" s="706"/>
      <c r="IB113" s="706"/>
      <c r="IC113" s="706"/>
      <c r="ID113" s="706"/>
    </row>
    <row r="114" spans="1:243" s="878" customFormat="1" ht="23.1" customHeight="1" x14ac:dyDescent="0.25">
      <c r="A114" s="691">
        <v>65</v>
      </c>
      <c r="B114" s="693" t="s">
        <v>1206</v>
      </c>
      <c r="C114" s="696">
        <v>216</v>
      </c>
      <c r="D114" s="697">
        <v>532</v>
      </c>
      <c r="E114" s="707">
        <v>34</v>
      </c>
      <c r="F114" s="699" t="s">
        <v>1121</v>
      </c>
      <c r="G114" s="700" t="s">
        <v>1509</v>
      </c>
      <c r="H114" s="767" t="s">
        <v>1112</v>
      </c>
      <c r="I114" s="752" t="s">
        <v>1113</v>
      </c>
      <c r="J114" s="753" t="s">
        <v>1139</v>
      </c>
      <c r="K114" s="770" t="s">
        <v>1115</v>
      </c>
      <c r="L114" s="770" t="s">
        <v>1124</v>
      </c>
      <c r="M114" s="753" t="s">
        <v>1140</v>
      </c>
      <c r="N114" s="753" t="s">
        <v>1141</v>
      </c>
      <c r="O114" s="753" t="s">
        <v>1128</v>
      </c>
      <c r="P114" s="912" t="s">
        <v>1129</v>
      </c>
      <c r="Q114" s="1018" t="s">
        <v>1120</v>
      </c>
      <c r="R114" s="1018" t="s">
        <v>1120</v>
      </c>
      <c r="S114" s="755">
        <v>2</v>
      </c>
      <c r="T114" s="775">
        <v>2.11</v>
      </c>
      <c r="U114" s="771">
        <v>41456</v>
      </c>
      <c r="V114" s="771">
        <v>41791</v>
      </c>
      <c r="W114" s="701">
        <v>5</v>
      </c>
      <c r="X114" s="875"/>
      <c r="Y114" s="876">
        <v>14500</v>
      </c>
      <c r="Z114" s="875">
        <f t="shared" si="12"/>
        <v>14500</v>
      </c>
      <c r="AA114" s="691"/>
      <c r="AB114" s="691"/>
      <c r="AC114" s="691">
        <v>14500</v>
      </c>
      <c r="AD114" s="691"/>
      <c r="AE114" s="691"/>
      <c r="AF114" s="691"/>
      <c r="AG114" s="691"/>
      <c r="AH114" s="691"/>
      <c r="AI114" s="691"/>
      <c r="AJ114" s="691"/>
      <c r="AK114" s="691"/>
      <c r="AL114" s="691"/>
      <c r="AM114" s="868">
        <f t="shared" si="13"/>
        <v>14500</v>
      </c>
      <c r="AN114" s="868">
        <f t="shared" si="14"/>
        <v>0</v>
      </c>
      <c r="AO114" s="691"/>
      <c r="AP114" s="868"/>
      <c r="AQ114" s="704"/>
      <c r="AR114" s="704"/>
      <c r="AS114" s="704"/>
      <c r="AT114" s="704"/>
      <c r="AU114" s="704"/>
      <c r="AV114" s="704"/>
      <c r="AW114" s="704"/>
      <c r="AX114" s="704"/>
      <c r="AY114" s="704"/>
      <c r="AZ114" s="704"/>
      <c r="BA114" s="704"/>
      <c r="BB114" s="704"/>
      <c r="BC114" s="704"/>
      <c r="BD114" s="704"/>
      <c r="BE114" s="704"/>
      <c r="BF114" s="704"/>
      <c r="BG114" s="704"/>
      <c r="BH114" s="704"/>
      <c r="BI114" s="704"/>
      <c r="BJ114" s="704"/>
      <c r="BK114" s="704"/>
      <c r="BL114" s="704"/>
      <c r="BM114" s="704"/>
      <c r="BN114" s="704"/>
      <c r="BO114" s="704"/>
      <c r="BP114" s="704"/>
      <c r="BQ114" s="704"/>
      <c r="BR114" s="704"/>
      <c r="BS114" s="704"/>
      <c r="BT114" s="704"/>
      <c r="BU114" s="704"/>
      <c r="BV114" s="704"/>
      <c r="BW114" s="704"/>
      <c r="BX114" s="704"/>
      <c r="BY114" s="704"/>
      <c r="BZ114" s="704"/>
      <c r="CA114" s="704"/>
      <c r="CB114" s="704"/>
      <c r="CC114" s="704"/>
      <c r="CD114" s="704"/>
      <c r="CE114" s="704"/>
      <c r="CF114" s="704"/>
      <c r="CG114" s="704"/>
      <c r="CH114" s="704"/>
      <c r="CI114" s="704"/>
      <c r="CJ114" s="704"/>
      <c r="CK114" s="704"/>
      <c r="CL114" s="704"/>
      <c r="CM114" s="704"/>
      <c r="CN114" s="704"/>
      <c r="CO114" s="704"/>
      <c r="CP114" s="704"/>
      <c r="CQ114" s="704"/>
      <c r="CR114" s="704"/>
      <c r="CS114" s="704"/>
      <c r="CT114" s="704"/>
      <c r="CU114" s="704"/>
      <c r="CV114" s="704"/>
      <c r="CW114" s="704"/>
      <c r="CX114" s="704"/>
      <c r="CY114" s="704"/>
      <c r="CZ114" s="704"/>
      <c r="DA114" s="704"/>
      <c r="DB114" s="704"/>
      <c r="DC114" s="704"/>
      <c r="DD114" s="704"/>
      <c r="DE114" s="704"/>
      <c r="DF114" s="704"/>
      <c r="DG114" s="704"/>
      <c r="DH114" s="704"/>
      <c r="DI114" s="704"/>
      <c r="DJ114" s="704"/>
      <c r="DK114" s="704"/>
      <c r="DL114" s="704"/>
      <c r="DM114" s="704"/>
      <c r="DN114" s="704"/>
      <c r="DO114" s="704"/>
      <c r="DP114" s="704"/>
      <c r="DQ114" s="704"/>
      <c r="DR114" s="704"/>
      <c r="DS114" s="704"/>
      <c r="DT114" s="704"/>
      <c r="DU114" s="704"/>
      <c r="DV114" s="704"/>
      <c r="DW114" s="704"/>
      <c r="DX114" s="704"/>
      <c r="DY114" s="704"/>
      <c r="DZ114" s="704"/>
      <c r="EA114" s="704"/>
      <c r="EB114" s="704"/>
      <c r="EC114" s="706"/>
      <c r="ED114" s="706"/>
      <c r="EE114" s="706"/>
      <c r="EF114" s="706"/>
      <c r="EG114" s="706"/>
      <c r="EH114" s="706"/>
      <c r="EI114" s="706"/>
      <c r="EJ114" s="706"/>
      <c r="EK114" s="706"/>
      <c r="EL114" s="706"/>
      <c r="EM114" s="706"/>
      <c r="EN114" s="706"/>
      <c r="EO114" s="706"/>
      <c r="EP114" s="706"/>
      <c r="EQ114" s="706"/>
      <c r="ER114" s="706"/>
      <c r="ES114" s="706"/>
      <c r="ET114" s="706"/>
      <c r="EU114" s="706"/>
      <c r="EV114" s="706"/>
      <c r="EW114" s="706"/>
      <c r="EX114" s="706"/>
      <c r="EY114" s="706"/>
      <c r="EZ114" s="706"/>
      <c r="FA114" s="706"/>
      <c r="FB114" s="706"/>
      <c r="FC114" s="706"/>
      <c r="FD114" s="706"/>
      <c r="FE114" s="706"/>
      <c r="FF114" s="706"/>
      <c r="FG114" s="706"/>
      <c r="FH114" s="706"/>
      <c r="FI114" s="704"/>
      <c r="FJ114" s="706"/>
      <c r="HS114" s="704"/>
      <c r="HT114" s="704"/>
      <c r="HU114" s="704"/>
      <c r="HV114" s="706"/>
      <c r="HW114" s="706"/>
      <c r="HX114" s="706"/>
      <c r="HY114" s="706"/>
      <c r="HZ114" s="706"/>
      <c r="IA114" s="706"/>
      <c r="IB114" s="706"/>
      <c r="IC114" s="706"/>
    </row>
    <row r="115" spans="1:243" s="878" customFormat="1" ht="23.1" customHeight="1" x14ac:dyDescent="0.25">
      <c r="A115" s="691">
        <v>66</v>
      </c>
      <c r="B115" s="693" t="s">
        <v>1206</v>
      </c>
      <c r="C115" s="696">
        <v>216</v>
      </c>
      <c r="D115" s="697">
        <v>536</v>
      </c>
      <c r="E115" s="707">
        <v>1</v>
      </c>
      <c r="F115" s="699" t="s">
        <v>1123</v>
      </c>
      <c r="G115" s="700" t="s">
        <v>1510</v>
      </c>
      <c r="H115" s="767" t="s">
        <v>1112</v>
      </c>
      <c r="I115" s="752" t="s">
        <v>1113</v>
      </c>
      <c r="J115" s="753" t="s">
        <v>1139</v>
      </c>
      <c r="K115" s="770" t="s">
        <v>1115</v>
      </c>
      <c r="L115" s="770" t="s">
        <v>1124</v>
      </c>
      <c r="M115" s="753" t="s">
        <v>1140</v>
      </c>
      <c r="N115" s="753" t="s">
        <v>1141</v>
      </c>
      <c r="O115" s="753" t="s">
        <v>1141</v>
      </c>
      <c r="P115" s="753" t="s">
        <v>1227</v>
      </c>
      <c r="Q115" s="1018" t="s">
        <v>1120</v>
      </c>
      <c r="R115" s="1018" t="s">
        <v>1120</v>
      </c>
      <c r="S115" s="755">
        <v>2</v>
      </c>
      <c r="T115" s="775">
        <v>2.11</v>
      </c>
      <c r="U115" s="758">
        <v>41334</v>
      </c>
      <c r="V115" s="771">
        <v>41426</v>
      </c>
      <c r="W115" s="918">
        <v>7</v>
      </c>
      <c r="X115" s="875"/>
      <c r="Y115" s="876">
        <v>100000</v>
      </c>
      <c r="Z115" s="875">
        <f t="shared" si="12"/>
        <v>100000</v>
      </c>
      <c r="AA115" s="691"/>
      <c r="AB115" s="691"/>
      <c r="AC115" s="691"/>
      <c r="AD115" s="691">
        <v>100000</v>
      </c>
      <c r="AE115" s="691"/>
      <c r="AF115" s="691"/>
      <c r="AG115" s="691"/>
      <c r="AH115" s="691"/>
      <c r="AI115" s="691"/>
      <c r="AJ115" s="691"/>
      <c r="AK115" s="691"/>
      <c r="AL115" s="691"/>
      <c r="AM115" s="868">
        <f t="shared" si="13"/>
        <v>100000</v>
      </c>
      <c r="AN115" s="868">
        <f t="shared" si="14"/>
        <v>0</v>
      </c>
      <c r="AO115" s="691"/>
      <c r="AP115" s="868"/>
      <c r="AQ115" s="704"/>
      <c r="AR115" s="704"/>
      <c r="AS115" s="704"/>
      <c r="AT115" s="704"/>
      <c r="AU115" s="704"/>
      <c r="AV115" s="704"/>
      <c r="AW115" s="704"/>
      <c r="AX115" s="704"/>
      <c r="AY115" s="704"/>
      <c r="AZ115" s="704"/>
      <c r="BA115" s="704"/>
      <c r="BB115" s="704"/>
      <c r="BC115" s="704"/>
      <c r="BD115" s="704"/>
      <c r="BE115" s="704"/>
      <c r="BF115" s="704"/>
      <c r="BG115" s="704"/>
      <c r="BH115" s="704"/>
      <c r="BI115" s="704"/>
      <c r="BJ115" s="704"/>
      <c r="BK115" s="704"/>
      <c r="BL115" s="704"/>
      <c r="BM115" s="704"/>
      <c r="BN115" s="704"/>
      <c r="BO115" s="704"/>
      <c r="BP115" s="704"/>
      <c r="BQ115" s="704"/>
      <c r="BR115" s="704"/>
      <c r="BS115" s="704"/>
      <c r="BT115" s="704"/>
      <c r="BU115" s="704"/>
      <c r="BV115" s="704"/>
      <c r="BW115" s="704"/>
      <c r="BX115" s="704"/>
      <c r="BY115" s="704"/>
      <c r="BZ115" s="704"/>
      <c r="CA115" s="704"/>
      <c r="CB115" s="704"/>
      <c r="CC115" s="704"/>
      <c r="CD115" s="704"/>
      <c r="CE115" s="704"/>
      <c r="CF115" s="704"/>
      <c r="CG115" s="704"/>
      <c r="CH115" s="704"/>
      <c r="CI115" s="704"/>
      <c r="CJ115" s="704"/>
      <c r="CK115" s="704"/>
      <c r="CL115" s="704"/>
      <c r="CM115" s="704"/>
      <c r="CN115" s="704"/>
      <c r="CO115" s="704"/>
      <c r="CP115" s="704"/>
      <c r="CQ115" s="704"/>
      <c r="CR115" s="704"/>
      <c r="CS115" s="704"/>
      <c r="CT115" s="704"/>
      <c r="CU115" s="704"/>
      <c r="CV115" s="704"/>
      <c r="CW115" s="704"/>
      <c r="CX115" s="704"/>
      <c r="CY115" s="704"/>
      <c r="CZ115" s="704"/>
      <c r="DA115" s="704"/>
      <c r="DB115" s="704"/>
      <c r="DC115" s="704"/>
      <c r="DD115" s="704"/>
      <c r="DE115" s="704"/>
      <c r="DF115" s="704"/>
      <c r="DG115" s="704"/>
      <c r="DH115" s="704"/>
      <c r="DI115" s="704"/>
      <c r="DJ115" s="704"/>
      <c r="DK115" s="704"/>
      <c r="DL115" s="704"/>
      <c r="DM115" s="704"/>
      <c r="DN115" s="704"/>
      <c r="DO115" s="704"/>
      <c r="DP115" s="704"/>
      <c r="DQ115" s="704"/>
      <c r="DR115" s="704"/>
      <c r="DS115" s="704"/>
      <c r="DT115" s="704"/>
      <c r="DU115" s="704"/>
      <c r="DV115" s="704"/>
      <c r="DW115" s="704"/>
      <c r="DX115" s="704"/>
      <c r="DY115" s="704"/>
      <c r="DZ115" s="704"/>
      <c r="EA115" s="704"/>
      <c r="EB115" s="704"/>
      <c r="EC115" s="706"/>
      <c r="ED115" s="706"/>
      <c r="EE115" s="706"/>
      <c r="EF115" s="706"/>
      <c r="EG115" s="706"/>
      <c r="EH115" s="706"/>
      <c r="EI115" s="706"/>
      <c r="EJ115" s="706"/>
      <c r="EK115" s="706"/>
      <c r="EL115" s="706"/>
      <c r="EM115" s="706"/>
      <c r="EN115" s="706"/>
      <c r="EO115" s="706"/>
      <c r="EP115" s="706"/>
      <c r="EQ115" s="706"/>
      <c r="ER115" s="706"/>
      <c r="ES115" s="706"/>
      <c r="ET115" s="706"/>
      <c r="EU115" s="706"/>
      <c r="EV115" s="706"/>
      <c r="EW115" s="706"/>
      <c r="EX115" s="706"/>
      <c r="EY115" s="706"/>
      <c r="EZ115" s="706"/>
      <c r="FA115" s="706"/>
      <c r="FB115" s="706"/>
      <c r="FC115" s="706"/>
      <c r="FD115" s="706"/>
      <c r="FE115" s="706"/>
      <c r="FF115" s="706"/>
      <c r="FG115" s="706"/>
      <c r="FH115" s="706"/>
      <c r="FI115" s="704"/>
      <c r="FJ115" s="704"/>
      <c r="FK115" s="706"/>
      <c r="FL115" s="706"/>
      <c r="FM115" s="706"/>
      <c r="FN115" s="706"/>
      <c r="FO115" s="706"/>
      <c r="FP115" s="706"/>
      <c r="FQ115" s="706"/>
      <c r="FR115" s="706"/>
      <c r="FS115" s="706"/>
      <c r="FT115" s="706"/>
      <c r="FU115" s="706"/>
      <c r="FV115" s="706"/>
      <c r="FW115" s="706"/>
      <c r="FX115" s="706"/>
      <c r="FY115" s="706"/>
      <c r="FZ115" s="706"/>
      <c r="GA115" s="706"/>
      <c r="GB115" s="706"/>
      <c r="GC115" s="706"/>
      <c r="GD115" s="706"/>
      <c r="GE115" s="706"/>
      <c r="GF115" s="706"/>
      <c r="GG115" s="706"/>
      <c r="GH115" s="706"/>
      <c r="GI115" s="706"/>
      <c r="HS115" s="704"/>
      <c r="HT115" s="704"/>
      <c r="HU115" s="704"/>
      <c r="HV115" s="706"/>
      <c r="HW115" s="706"/>
      <c r="HX115" s="706"/>
      <c r="HY115" s="706"/>
      <c r="HZ115" s="706"/>
      <c r="IA115" s="706"/>
      <c r="IB115" s="706"/>
      <c r="IC115" s="706"/>
    </row>
    <row r="116" spans="1:243" s="878" customFormat="1" ht="23.1" customHeight="1" x14ac:dyDescent="0.25">
      <c r="A116" s="691">
        <v>67</v>
      </c>
      <c r="B116" s="693" t="s">
        <v>1206</v>
      </c>
      <c r="C116" s="696">
        <v>216</v>
      </c>
      <c r="D116" s="697">
        <v>544</v>
      </c>
      <c r="E116" s="707">
        <v>4</v>
      </c>
      <c r="F116" s="699" t="s">
        <v>1125</v>
      </c>
      <c r="G116" s="700" t="s">
        <v>1126</v>
      </c>
      <c r="H116" s="751" t="s">
        <v>1112</v>
      </c>
      <c r="I116" s="767" t="s">
        <v>1113</v>
      </c>
      <c r="J116" s="753" t="s">
        <v>1139</v>
      </c>
      <c r="K116" s="761" t="s">
        <v>1115</v>
      </c>
      <c r="L116" s="761" t="s">
        <v>1124</v>
      </c>
      <c r="M116" s="753" t="s">
        <v>1140</v>
      </c>
      <c r="N116" s="753" t="s">
        <v>1141</v>
      </c>
      <c r="O116" s="753" t="s">
        <v>1128</v>
      </c>
      <c r="P116" s="753" t="s">
        <v>1227</v>
      </c>
      <c r="Q116" s="866" t="s">
        <v>1160</v>
      </c>
      <c r="R116" s="866" t="s">
        <v>1160</v>
      </c>
      <c r="S116" s="755">
        <v>2</v>
      </c>
      <c r="T116" s="775">
        <v>2.11</v>
      </c>
      <c r="U116" s="771">
        <v>41456</v>
      </c>
      <c r="V116" s="772">
        <v>42522</v>
      </c>
      <c r="W116" s="701">
        <v>5</v>
      </c>
      <c r="X116" s="875">
        <v>90000</v>
      </c>
      <c r="Y116" s="877"/>
      <c r="Z116" s="875">
        <f t="shared" si="12"/>
        <v>90000</v>
      </c>
      <c r="AA116" s="702"/>
      <c r="AB116" s="702"/>
      <c r="AC116" s="702">
        <v>20000</v>
      </c>
      <c r="AD116" s="702">
        <v>20000</v>
      </c>
      <c r="AE116" s="702">
        <v>20000</v>
      </c>
      <c r="AF116" s="702">
        <v>20000</v>
      </c>
      <c r="AG116" s="702">
        <v>10000</v>
      </c>
      <c r="AH116" s="702"/>
      <c r="AI116" s="691"/>
      <c r="AJ116" s="691"/>
      <c r="AK116" s="691"/>
      <c r="AL116" s="691"/>
      <c r="AM116" s="868">
        <f t="shared" si="13"/>
        <v>90000</v>
      </c>
      <c r="AN116" s="868">
        <f t="shared" si="14"/>
        <v>0</v>
      </c>
      <c r="AO116" s="760"/>
      <c r="AP116" s="868"/>
      <c r="AQ116" s="704"/>
      <c r="AR116" s="704"/>
      <c r="AS116" s="704"/>
      <c r="AT116" s="704"/>
      <c r="AU116" s="704"/>
      <c r="AV116" s="704"/>
      <c r="AW116" s="704"/>
      <c r="AX116" s="704"/>
      <c r="AY116" s="704"/>
      <c r="AZ116" s="704"/>
      <c r="BA116" s="704"/>
      <c r="BB116" s="704"/>
      <c r="BC116" s="704"/>
      <c r="BD116" s="704"/>
      <c r="BE116" s="704"/>
      <c r="BF116" s="704"/>
      <c r="BG116" s="704"/>
      <c r="BH116" s="704"/>
      <c r="BI116" s="704"/>
      <c r="BJ116" s="704"/>
      <c r="BK116" s="704"/>
      <c r="BL116" s="704"/>
      <c r="BM116" s="704"/>
      <c r="BN116" s="704"/>
      <c r="BO116" s="704"/>
      <c r="BP116" s="704"/>
      <c r="BQ116" s="704"/>
      <c r="BR116" s="704"/>
      <c r="BS116" s="704"/>
      <c r="BT116" s="704"/>
      <c r="BU116" s="704"/>
      <c r="BV116" s="704"/>
      <c r="BW116" s="704"/>
      <c r="BX116" s="704"/>
      <c r="BY116" s="704"/>
      <c r="BZ116" s="704"/>
      <c r="CA116" s="704"/>
      <c r="CB116" s="704"/>
      <c r="CC116" s="704"/>
      <c r="CD116" s="704"/>
      <c r="CE116" s="704"/>
      <c r="CF116" s="704"/>
      <c r="CG116" s="704"/>
      <c r="CH116" s="704"/>
      <c r="CI116" s="704"/>
      <c r="CJ116" s="704"/>
      <c r="CK116" s="704"/>
      <c r="CL116" s="704"/>
      <c r="CM116" s="704"/>
      <c r="CN116" s="704"/>
      <c r="CO116" s="704"/>
      <c r="CP116" s="704"/>
      <c r="CQ116" s="704"/>
      <c r="CR116" s="704"/>
      <c r="CS116" s="704"/>
      <c r="CT116" s="704"/>
      <c r="CU116" s="704"/>
      <c r="CV116" s="704"/>
      <c r="CW116" s="704"/>
      <c r="CX116" s="704"/>
      <c r="CY116" s="704"/>
      <c r="CZ116" s="704"/>
      <c r="DA116" s="704"/>
      <c r="DB116" s="704"/>
      <c r="DC116" s="704"/>
      <c r="DD116" s="704"/>
      <c r="DE116" s="704"/>
      <c r="DF116" s="704"/>
      <c r="DG116" s="704"/>
      <c r="DH116" s="704"/>
      <c r="DI116" s="704"/>
      <c r="DJ116" s="704"/>
      <c r="DK116" s="704"/>
      <c r="DL116" s="704"/>
      <c r="DM116" s="704"/>
      <c r="DN116" s="704"/>
      <c r="DO116" s="704"/>
      <c r="DP116" s="704"/>
      <c r="DQ116" s="704"/>
      <c r="DR116" s="704"/>
      <c r="DS116" s="704"/>
      <c r="DT116" s="704"/>
      <c r="DU116" s="704"/>
      <c r="DV116" s="704"/>
      <c r="DW116" s="704"/>
      <c r="DX116" s="704"/>
      <c r="DY116" s="704"/>
      <c r="DZ116" s="704"/>
      <c r="EA116" s="704"/>
      <c r="EB116" s="704"/>
      <c r="EC116" s="706"/>
      <c r="ED116" s="706"/>
      <c r="EE116" s="706"/>
      <c r="EF116" s="706"/>
      <c r="EG116" s="706"/>
      <c r="EH116" s="706"/>
      <c r="EI116" s="706"/>
      <c r="EJ116" s="706"/>
      <c r="EK116" s="706"/>
      <c r="EL116" s="706"/>
      <c r="EM116" s="706"/>
      <c r="EN116" s="706"/>
      <c r="EO116" s="706"/>
      <c r="EP116" s="706"/>
      <c r="EQ116" s="706"/>
      <c r="ER116" s="706"/>
      <c r="ES116" s="706"/>
      <c r="ET116" s="706"/>
      <c r="EU116" s="706"/>
      <c r="EV116" s="706"/>
      <c r="EW116" s="706"/>
      <c r="EX116" s="706"/>
      <c r="EY116" s="706"/>
      <c r="EZ116" s="706"/>
      <c r="FA116" s="706"/>
      <c r="FB116" s="706"/>
      <c r="FC116" s="706"/>
      <c r="FD116" s="706"/>
      <c r="FE116" s="706"/>
      <c r="FF116" s="706"/>
      <c r="FG116" s="706"/>
      <c r="FH116" s="706"/>
      <c r="FI116" s="704"/>
      <c r="FJ116" s="706"/>
      <c r="FK116" s="746"/>
      <c r="FL116" s="704"/>
      <c r="FM116" s="704"/>
      <c r="FN116" s="704"/>
      <c r="FO116" s="704"/>
      <c r="FP116" s="704"/>
      <c r="FQ116" s="704"/>
      <c r="FR116" s="704"/>
      <c r="FS116" s="704"/>
      <c r="FT116" s="704"/>
      <c r="FU116" s="704"/>
      <c r="FV116" s="704"/>
      <c r="FW116" s="704"/>
      <c r="FX116" s="704"/>
      <c r="FY116" s="704"/>
      <c r="FZ116" s="704"/>
      <c r="GA116" s="704"/>
      <c r="GB116" s="704"/>
      <c r="GC116" s="704"/>
      <c r="GD116" s="704"/>
      <c r="GE116" s="704"/>
      <c r="GF116" s="704"/>
      <c r="GG116" s="704"/>
      <c r="GH116" s="704"/>
      <c r="GI116" s="704"/>
      <c r="GJ116" s="704"/>
      <c r="GK116" s="704"/>
      <c r="GL116" s="704"/>
      <c r="GM116" s="706"/>
      <c r="GN116" s="706"/>
      <c r="GO116" s="706"/>
      <c r="GP116" s="706"/>
      <c r="GQ116" s="706"/>
      <c r="GR116" s="706"/>
      <c r="GS116" s="706"/>
      <c r="GT116" s="706"/>
      <c r="GU116" s="706"/>
      <c r="GV116" s="704"/>
      <c r="GW116" s="704"/>
      <c r="GX116" s="704"/>
      <c r="GY116" s="704"/>
      <c r="GZ116" s="704"/>
      <c r="HA116" s="704"/>
      <c r="HB116" s="704"/>
      <c r="HC116" s="704"/>
      <c r="HD116" s="704"/>
      <c r="HE116" s="704"/>
      <c r="HF116" s="704"/>
      <c r="HG116" s="704"/>
      <c r="HH116" s="704"/>
      <c r="HI116" s="704"/>
      <c r="HJ116" s="704"/>
      <c r="HK116" s="704"/>
      <c r="HL116" s="704"/>
      <c r="HM116" s="704"/>
      <c r="HN116" s="704"/>
      <c r="HO116" s="704"/>
      <c r="HP116" s="704"/>
      <c r="HQ116" s="704"/>
      <c r="HR116" s="704"/>
      <c r="HS116" s="704"/>
      <c r="HT116" s="704"/>
      <c r="HU116" s="704"/>
    </row>
    <row r="117" spans="1:243" s="878" customFormat="1" ht="23.1" customHeight="1" x14ac:dyDescent="0.25">
      <c r="A117" s="691">
        <v>68</v>
      </c>
      <c r="B117" s="693" t="s">
        <v>1206</v>
      </c>
      <c r="C117" s="696">
        <v>216</v>
      </c>
      <c r="D117" s="697">
        <v>632</v>
      </c>
      <c r="E117" s="707">
        <v>15</v>
      </c>
      <c r="F117" s="699" t="s">
        <v>1121</v>
      </c>
      <c r="G117" s="700" t="s">
        <v>1225</v>
      </c>
      <c r="H117" s="751" t="s">
        <v>1127</v>
      </c>
      <c r="I117" s="752" t="s">
        <v>1113</v>
      </c>
      <c r="J117" s="753" t="s">
        <v>1139</v>
      </c>
      <c r="K117" s="770" t="s">
        <v>1115</v>
      </c>
      <c r="L117" s="770" t="s">
        <v>1116</v>
      </c>
      <c r="M117" s="753" t="s">
        <v>1140</v>
      </c>
      <c r="N117" s="753" t="s">
        <v>1141</v>
      </c>
      <c r="O117" s="753" t="s">
        <v>1128</v>
      </c>
      <c r="P117" s="753" t="s">
        <v>1227</v>
      </c>
      <c r="Q117" s="866" t="s">
        <v>1160</v>
      </c>
      <c r="R117" s="866" t="s">
        <v>1160</v>
      </c>
      <c r="S117" s="755">
        <v>2</v>
      </c>
      <c r="T117" s="775">
        <v>2.11</v>
      </c>
      <c r="U117" s="771">
        <v>41456</v>
      </c>
      <c r="V117" s="758">
        <v>41791</v>
      </c>
      <c r="W117" s="701">
        <v>25</v>
      </c>
      <c r="X117" s="875">
        <v>107700</v>
      </c>
      <c r="Y117" s="877"/>
      <c r="Z117" s="875">
        <f t="shared" si="12"/>
        <v>107700</v>
      </c>
      <c r="AA117" s="702"/>
      <c r="AB117" s="702"/>
      <c r="AC117" s="702"/>
      <c r="AD117" s="702">
        <v>107700</v>
      </c>
      <c r="AE117" s="702"/>
      <c r="AF117" s="702"/>
      <c r="AG117" s="702"/>
      <c r="AH117" s="702"/>
      <c r="AI117" s="691"/>
      <c r="AJ117" s="691"/>
      <c r="AK117" s="691"/>
      <c r="AL117" s="691"/>
      <c r="AM117" s="868">
        <f t="shared" si="13"/>
        <v>107700</v>
      </c>
      <c r="AN117" s="868">
        <f t="shared" si="14"/>
        <v>0</v>
      </c>
      <c r="AO117" s="760"/>
      <c r="AP117" s="868"/>
      <c r="AQ117" s="704"/>
      <c r="AR117" s="704"/>
      <c r="AS117" s="704"/>
      <c r="AT117" s="704"/>
      <c r="AU117" s="704"/>
      <c r="AV117" s="704"/>
      <c r="AW117" s="704"/>
      <c r="AX117" s="704"/>
      <c r="AY117" s="704"/>
      <c r="AZ117" s="704"/>
      <c r="BA117" s="704"/>
      <c r="BB117" s="704"/>
      <c r="BC117" s="704"/>
      <c r="BD117" s="704"/>
      <c r="BE117" s="704"/>
      <c r="BF117" s="704"/>
      <c r="BG117" s="704"/>
      <c r="BH117" s="704"/>
      <c r="BI117" s="704"/>
      <c r="BJ117" s="704"/>
      <c r="BK117" s="704"/>
      <c r="BL117" s="704"/>
      <c r="BM117" s="704"/>
      <c r="BN117" s="704"/>
      <c r="BO117" s="704"/>
      <c r="BP117" s="704"/>
      <c r="BQ117" s="704"/>
      <c r="BR117" s="704"/>
      <c r="BS117" s="704"/>
      <c r="BT117" s="704"/>
      <c r="BU117" s="704"/>
      <c r="BV117" s="704"/>
      <c r="BW117" s="704"/>
      <c r="BX117" s="704"/>
      <c r="BY117" s="704"/>
      <c r="BZ117" s="704"/>
      <c r="CA117" s="704"/>
      <c r="CB117" s="704"/>
      <c r="CC117" s="704"/>
      <c r="CD117" s="704"/>
      <c r="CE117" s="704"/>
      <c r="CF117" s="704"/>
      <c r="CG117" s="704"/>
      <c r="CH117" s="704"/>
      <c r="CI117" s="704"/>
      <c r="CJ117" s="704"/>
      <c r="CK117" s="704"/>
      <c r="CL117" s="704"/>
      <c r="CM117" s="704"/>
      <c r="CN117" s="704"/>
      <c r="CO117" s="704"/>
      <c r="CP117" s="704"/>
      <c r="CQ117" s="704"/>
      <c r="CR117" s="704"/>
      <c r="CS117" s="704"/>
      <c r="CT117" s="704"/>
      <c r="CU117" s="704"/>
      <c r="CV117" s="704"/>
      <c r="CW117" s="704"/>
      <c r="CX117" s="704"/>
      <c r="CY117" s="704"/>
      <c r="CZ117" s="704"/>
      <c r="DA117" s="704"/>
      <c r="DB117" s="704"/>
      <c r="DC117" s="704"/>
      <c r="DD117" s="704"/>
      <c r="DE117" s="704"/>
      <c r="DF117" s="704"/>
      <c r="DG117" s="704"/>
      <c r="DH117" s="704"/>
      <c r="DI117" s="704"/>
      <c r="DJ117" s="704"/>
      <c r="DK117" s="704"/>
      <c r="DL117" s="704"/>
      <c r="DM117" s="704"/>
      <c r="DN117" s="704"/>
      <c r="DO117" s="704"/>
      <c r="DP117" s="704"/>
      <c r="DQ117" s="704"/>
      <c r="DR117" s="704"/>
      <c r="DS117" s="704"/>
      <c r="DT117" s="704"/>
      <c r="DU117" s="704"/>
      <c r="DV117" s="704"/>
      <c r="DW117" s="704"/>
      <c r="DX117" s="704"/>
      <c r="DY117" s="704"/>
      <c r="DZ117" s="704"/>
      <c r="EA117" s="704"/>
      <c r="EB117" s="704"/>
      <c r="EC117" s="706"/>
      <c r="ED117" s="706"/>
      <c r="EE117" s="706"/>
      <c r="EF117" s="706"/>
      <c r="EG117" s="706"/>
      <c r="EH117" s="706"/>
      <c r="EI117" s="706"/>
      <c r="EJ117" s="706"/>
      <c r="EK117" s="706"/>
      <c r="EL117" s="706"/>
      <c r="EM117" s="706"/>
      <c r="EN117" s="706"/>
      <c r="EO117" s="706"/>
      <c r="EP117" s="706"/>
      <c r="EQ117" s="706"/>
      <c r="ER117" s="706"/>
      <c r="ES117" s="706"/>
      <c r="ET117" s="706"/>
      <c r="EU117" s="706"/>
      <c r="EV117" s="706"/>
      <c r="EW117" s="706"/>
      <c r="EX117" s="706"/>
      <c r="EY117" s="706"/>
      <c r="EZ117" s="706"/>
      <c r="FA117" s="706"/>
      <c r="FB117" s="706"/>
      <c r="FC117" s="706"/>
      <c r="FD117" s="706"/>
      <c r="FE117" s="706"/>
      <c r="FF117" s="706"/>
      <c r="FG117" s="706"/>
      <c r="FH117" s="706"/>
      <c r="FI117" s="704"/>
      <c r="FJ117" s="704"/>
      <c r="FK117" s="746"/>
      <c r="FL117" s="704"/>
      <c r="FM117" s="704"/>
      <c r="FN117" s="704"/>
      <c r="FO117" s="704"/>
      <c r="FP117" s="704"/>
      <c r="FQ117" s="704"/>
      <c r="FR117" s="704"/>
      <c r="FS117" s="704"/>
      <c r="FT117" s="704"/>
      <c r="FU117" s="704"/>
      <c r="FV117" s="704"/>
      <c r="FW117" s="704"/>
      <c r="FX117" s="704"/>
      <c r="FY117" s="704"/>
      <c r="FZ117" s="704"/>
      <c r="GA117" s="704"/>
      <c r="GB117" s="704"/>
      <c r="GC117" s="704"/>
      <c r="GD117" s="704"/>
      <c r="GE117" s="704"/>
      <c r="GF117" s="704"/>
      <c r="GG117" s="704"/>
      <c r="GH117" s="704"/>
      <c r="GI117" s="704"/>
      <c r="GJ117" s="704"/>
      <c r="GK117" s="704"/>
      <c r="GL117" s="704"/>
      <c r="GM117" s="706"/>
      <c r="GN117" s="706"/>
      <c r="GO117" s="706"/>
      <c r="GP117" s="706"/>
      <c r="GQ117" s="706"/>
      <c r="GR117" s="706"/>
      <c r="GS117" s="706"/>
      <c r="GT117" s="706"/>
      <c r="GU117" s="706"/>
      <c r="GV117" s="704"/>
      <c r="GW117" s="704"/>
      <c r="GX117" s="704"/>
      <c r="GY117" s="704"/>
      <c r="GZ117" s="704"/>
      <c r="HA117" s="704"/>
      <c r="HB117" s="704"/>
      <c r="HC117" s="704"/>
      <c r="HD117" s="704"/>
      <c r="HE117" s="704"/>
      <c r="HF117" s="704"/>
      <c r="HG117" s="704"/>
      <c r="HH117" s="704"/>
      <c r="HI117" s="704"/>
      <c r="HJ117" s="704"/>
      <c r="HK117" s="704"/>
      <c r="HL117" s="704"/>
      <c r="HM117" s="704"/>
      <c r="HN117" s="704"/>
      <c r="HO117" s="704"/>
      <c r="HP117" s="704"/>
      <c r="HQ117" s="704"/>
      <c r="HR117" s="704"/>
      <c r="HS117" s="704"/>
      <c r="HT117" s="704"/>
      <c r="HU117" s="704"/>
      <c r="HV117" s="814"/>
      <c r="HW117" s="814"/>
      <c r="HX117" s="814"/>
      <c r="HY117" s="814"/>
      <c r="HZ117" s="814"/>
      <c r="IA117" s="814"/>
      <c r="IB117" s="814"/>
      <c r="IC117" s="814"/>
    </row>
    <row r="118" spans="1:243" s="706" customFormat="1" ht="46.5" customHeight="1" x14ac:dyDescent="0.25">
      <c r="A118" s="691">
        <v>69</v>
      </c>
      <c r="B118" s="693" t="s">
        <v>1206</v>
      </c>
      <c r="C118" s="696">
        <v>216</v>
      </c>
      <c r="D118" s="697">
        <v>632</v>
      </c>
      <c r="E118" s="707">
        <v>16</v>
      </c>
      <c r="F118" s="699" t="s">
        <v>1121</v>
      </c>
      <c r="G118" s="700" t="s">
        <v>1232</v>
      </c>
      <c r="H118" s="751" t="s">
        <v>1127</v>
      </c>
      <c r="I118" s="767" t="s">
        <v>1113</v>
      </c>
      <c r="J118" s="753" t="s">
        <v>1139</v>
      </c>
      <c r="K118" s="761" t="s">
        <v>1115</v>
      </c>
      <c r="L118" s="761" t="s">
        <v>1116</v>
      </c>
      <c r="M118" s="753" t="s">
        <v>1140</v>
      </c>
      <c r="N118" s="753" t="s">
        <v>1141</v>
      </c>
      <c r="O118" s="753" t="s">
        <v>1128</v>
      </c>
      <c r="P118" s="753" t="s">
        <v>1227</v>
      </c>
      <c r="Q118" s="866" t="s">
        <v>1160</v>
      </c>
      <c r="R118" s="866" t="s">
        <v>1160</v>
      </c>
      <c r="S118" s="755">
        <v>2</v>
      </c>
      <c r="T118" s="775">
        <v>2.11</v>
      </c>
      <c r="U118" s="771">
        <v>41456</v>
      </c>
      <c r="V118" s="772">
        <v>42522</v>
      </c>
      <c r="W118" s="701">
        <v>25</v>
      </c>
      <c r="X118" s="875">
        <v>550000</v>
      </c>
      <c r="Y118" s="877"/>
      <c r="Z118" s="875">
        <f t="shared" si="12"/>
        <v>550000</v>
      </c>
      <c r="AA118" s="702"/>
      <c r="AB118" s="702"/>
      <c r="AC118" s="702">
        <v>200000</v>
      </c>
      <c r="AD118" s="702">
        <v>200000</v>
      </c>
      <c r="AE118" s="702">
        <v>150000</v>
      </c>
      <c r="AF118" s="702"/>
      <c r="AG118" s="702"/>
      <c r="AH118" s="702"/>
      <c r="AI118" s="691"/>
      <c r="AJ118" s="691"/>
      <c r="AK118" s="691"/>
      <c r="AL118" s="691"/>
      <c r="AM118" s="868">
        <f t="shared" si="13"/>
        <v>550000</v>
      </c>
      <c r="AN118" s="868">
        <f t="shared" si="14"/>
        <v>0</v>
      </c>
      <c r="AO118" s="760"/>
      <c r="AP118" s="868"/>
      <c r="AQ118" s="704"/>
      <c r="AR118" s="704"/>
      <c r="AS118" s="704"/>
      <c r="AT118" s="704"/>
      <c r="AU118" s="704"/>
      <c r="AV118" s="704"/>
      <c r="AW118" s="704"/>
      <c r="AX118" s="704"/>
      <c r="AY118" s="704"/>
      <c r="AZ118" s="704"/>
      <c r="BA118" s="704"/>
      <c r="BB118" s="704"/>
      <c r="BC118" s="704"/>
      <c r="BD118" s="704"/>
      <c r="BE118" s="704"/>
      <c r="BF118" s="704"/>
      <c r="BG118" s="704"/>
      <c r="BH118" s="704"/>
      <c r="BI118" s="704"/>
      <c r="BJ118" s="704"/>
      <c r="BK118" s="704"/>
      <c r="BL118" s="704"/>
      <c r="BM118" s="704"/>
      <c r="BN118" s="704"/>
      <c r="BO118" s="704"/>
      <c r="BP118" s="704"/>
      <c r="BQ118" s="704"/>
      <c r="BR118" s="704"/>
      <c r="BS118" s="704"/>
      <c r="BT118" s="704"/>
      <c r="BU118" s="704"/>
      <c r="BV118" s="704"/>
      <c r="BW118" s="704"/>
      <c r="BX118" s="704"/>
      <c r="BY118" s="704"/>
      <c r="BZ118" s="704"/>
      <c r="CA118" s="704"/>
      <c r="CB118" s="704"/>
      <c r="CC118" s="704"/>
      <c r="CD118" s="704"/>
      <c r="CE118" s="704"/>
      <c r="CF118" s="704"/>
      <c r="CG118" s="704"/>
      <c r="CH118" s="704"/>
      <c r="CI118" s="704"/>
      <c r="CJ118" s="704"/>
      <c r="CK118" s="704"/>
      <c r="CL118" s="704"/>
      <c r="CM118" s="704"/>
      <c r="CN118" s="704"/>
      <c r="CO118" s="704"/>
      <c r="CP118" s="704"/>
      <c r="CQ118" s="704"/>
      <c r="CR118" s="704"/>
      <c r="CS118" s="704"/>
      <c r="CT118" s="704"/>
      <c r="CU118" s="704"/>
      <c r="CV118" s="704"/>
      <c r="CW118" s="704"/>
      <c r="CX118" s="704"/>
      <c r="CY118" s="704"/>
      <c r="CZ118" s="704"/>
      <c r="DA118" s="704"/>
      <c r="DB118" s="704"/>
      <c r="DC118" s="704"/>
      <c r="DD118" s="704"/>
      <c r="DE118" s="704"/>
      <c r="DF118" s="704"/>
      <c r="DG118" s="704"/>
      <c r="DH118" s="704"/>
      <c r="DI118" s="704"/>
      <c r="DJ118" s="704"/>
      <c r="DK118" s="704"/>
      <c r="DL118" s="704"/>
      <c r="DM118" s="704"/>
      <c r="DN118" s="704"/>
      <c r="DO118" s="704"/>
      <c r="DP118" s="704"/>
      <c r="DQ118" s="704"/>
      <c r="DR118" s="704"/>
      <c r="DS118" s="704"/>
      <c r="DT118" s="704"/>
      <c r="DU118" s="704"/>
      <c r="DV118" s="704"/>
      <c r="DW118" s="704"/>
      <c r="DX118" s="704"/>
      <c r="DY118" s="704"/>
      <c r="DZ118" s="704"/>
      <c r="EA118" s="704"/>
      <c r="EB118" s="704"/>
      <c r="FI118" s="704"/>
      <c r="FK118" s="746"/>
      <c r="FL118" s="704"/>
      <c r="FM118" s="704"/>
      <c r="FN118" s="704"/>
      <c r="FO118" s="704"/>
      <c r="FP118" s="704"/>
      <c r="FQ118" s="704"/>
      <c r="FR118" s="704"/>
      <c r="FS118" s="704"/>
      <c r="FT118" s="704"/>
      <c r="FU118" s="704"/>
      <c r="FV118" s="704"/>
      <c r="FW118" s="704"/>
      <c r="FX118" s="704"/>
      <c r="FY118" s="704"/>
      <c r="FZ118" s="704"/>
      <c r="GA118" s="704"/>
      <c r="GB118" s="704"/>
      <c r="GC118" s="704"/>
      <c r="GD118" s="704"/>
      <c r="GE118" s="704"/>
      <c r="GF118" s="704"/>
      <c r="GG118" s="704"/>
      <c r="GH118" s="704"/>
      <c r="GI118" s="704"/>
      <c r="GJ118" s="704"/>
      <c r="GK118" s="704"/>
      <c r="GL118" s="704"/>
      <c r="HQ118" s="704"/>
      <c r="HR118" s="704"/>
      <c r="HS118" s="704"/>
      <c r="HT118" s="704"/>
      <c r="HU118" s="704"/>
      <c r="HV118" s="878"/>
      <c r="HW118" s="878"/>
      <c r="HX118" s="878"/>
      <c r="HY118" s="878"/>
      <c r="HZ118" s="878"/>
      <c r="IA118" s="878"/>
      <c r="IB118" s="878"/>
      <c r="IC118" s="878"/>
      <c r="IE118" s="878"/>
      <c r="IF118" s="878"/>
      <c r="IG118" s="878"/>
      <c r="IH118" s="878"/>
      <c r="II118" s="878"/>
    </row>
    <row r="119" spans="1:243" s="878" customFormat="1" ht="23.1" customHeight="1" x14ac:dyDescent="0.25">
      <c r="A119" s="691">
        <v>70</v>
      </c>
      <c r="B119" s="693" t="s">
        <v>1206</v>
      </c>
      <c r="C119" s="696">
        <v>216</v>
      </c>
      <c r="D119" s="697">
        <v>632</v>
      </c>
      <c r="E119" s="707">
        <v>17</v>
      </c>
      <c r="F119" s="699" t="s">
        <v>1121</v>
      </c>
      <c r="G119" s="700" t="s">
        <v>1233</v>
      </c>
      <c r="H119" s="751" t="s">
        <v>1127</v>
      </c>
      <c r="I119" s="752" t="s">
        <v>1113</v>
      </c>
      <c r="J119" s="753" t="s">
        <v>1139</v>
      </c>
      <c r="K119" s="770" t="s">
        <v>1115</v>
      </c>
      <c r="L119" s="770" t="s">
        <v>1116</v>
      </c>
      <c r="M119" s="753" t="s">
        <v>1140</v>
      </c>
      <c r="N119" s="753" t="s">
        <v>1141</v>
      </c>
      <c r="O119" s="753" t="s">
        <v>1128</v>
      </c>
      <c r="P119" s="753" t="s">
        <v>1134</v>
      </c>
      <c r="Q119" s="1018" t="s">
        <v>1120</v>
      </c>
      <c r="R119" s="1018" t="s">
        <v>1120</v>
      </c>
      <c r="S119" s="755">
        <v>2</v>
      </c>
      <c r="T119" s="775">
        <v>2.11</v>
      </c>
      <c r="U119" s="771">
        <v>41456</v>
      </c>
      <c r="V119" s="758">
        <v>41791</v>
      </c>
      <c r="W119" s="701">
        <v>25</v>
      </c>
      <c r="X119" s="875">
        <v>430000</v>
      </c>
      <c r="Y119" s="877"/>
      <c r="Z119" s="875">
        <f t="shared" si="12"/>
        <v>430000</v>
      </c>
      <c r="AA119" s="702"/>
      <c r="AB119" s="702"/>
      <c r="AC119" s="702"/>
      <c r="AD119" s="702">
        <v>430000</v>
      </c>
      <c r="AE119" s="702"/>
      <c r="AF119" s="702"/>
      <c r="AG119" s="702"/>
      <c r="AH119" s="702"/>
      <c r="AI119" s="691"/>
      <c r="AJ119" s="691"/>
      <c r="AK119" s="691"/>
      <c r="AL119" s="691"/>
      <c r="AM119" s="868">
        <f t="shared" si="13"/>
        <v>430000</v>
      </c>
      <c r="AN119" s="868">
        <f t="shared" si="14"/>
        <v>0</v>
      </c>
      <c r="AO119" s="760"/>
      <c r="AP119" s="868">
        <v>500000</v>
      </c>
      <c r="AQ119" s="704"/>
      <c r="AR119" s="704"/>
      <c r="AS119" s="704"/>
      <c r="AT119" s="704"/>
      <c r="AU119" s="704"/>
      <c r="AV119" s="704"/>
      <c r="AW119" s="704"/>
      <c r="AX119" s="704"/>
      <c r="AY119" s="704"/>
      <c r="AZ119" s="704"/>
      <c r="BA119" s="704"/>
      <c r="BB119" s="704"/>
      <c r="BC119" s="704"/>
      <c r="BD119" s="704"/>
      <c r="BE119" s="704"/>
      <c r="BF119" s="704"/>
      <c r="BG119" s="704"/>
      <c r="BH119" s="704"/>
      <c r="BI119" s="704"/>
      <c r="BJ119" s="704"/>
      <c r="BK119" s="704"/>
      <c r="BL119" s="704"/>
      <c r="BM119" s="704"/>
      <c r="BN119" s="704"/>
      <c r="BO119" s="704"/>
      <c r="BP119" s="704"/>
      <c r="BQ119" s="704"/>
      <c r="BR119" s="704"/>
      <c r="BS119" s="704"/>
      <c r="BT119" s="704"/>
      <c r="BU119" s="704"/>
      <c r="BV119" s="704"/>
      <c r="BW119" s="704"/>
      <c r="BX119" s="704"/>
      <c r="BY119" s="704"/>
      <c r="BZ119" s="704"/>
      <c r="CA119" s="704"/>
      <c r="CB119" s="704"/>
      <c r="CC119" s="704"/>
      <c r="CD119" s="704"/>
      <c r="CE119" s="704"/>
      <c r="CF119" s="704"/>
      <c r="CG119" s="704"/>
      <c r="CH119" s="704"/>
      <c r="CI119" s="704"/>
      <c r="CJ119" s="704"/>
      <c r="CK119" s="704"/>
      <c r="CL119" s="704"/>
      <c r="CM119" s="704"/>
      <c r="CN119" s="704"/>
      <c r="CO119" s="704"/>
      <c r="CP119" s="704"/>
      <c r="CQ119" s="704"/>
      <c r="CR119" s="704"/>
      <c r="CS119" s="704"/>
      <c r="CT119" s="704"/>
      <c r="CU119" s="704"/>
      <c r="CV119" s="704"/>
      <c r="CW119" s="704"/>
      <c r="CX119" s="704"/>
      <c r="CY119" s="704"/>
      <c r="CZ119" s="704"/>
      <c r="DA119" s="704"/>
      <c r="DB119" s="704"/>
      <c r="DC119" s="704"/>
      <c r="DD119" s="704"/>
      <c r="DE119" s="704"/>
      <c r="DF119" s="704"/>
      <c r="DG119" s="704"/>
      <c r="DH119" s="704"/>
      <c r="DI119" s="704"/>
      <c r="DJ119" s="704"/>
      <c r="DK119" s="704"/>
      <c r="DL119" s="704"/>
      <c r="DM119" s="704"/>
      <c r="DN119" s="704"/>
      <c r="DO119" s="704"/>
      <c r="DP119" s="704"/>
      <c r="DQ119" s="704"/>
      <c r="DR119" s="704"/>
      <c r="DS119" s="704"/>
      <c r="DT119" s="704"/>
      <c r="DU119" s="704"/>
      <c r="DV119" s="704"/>
      <c r="DW119" s="704"/>
      <c r="DX119" s="704"/>
      <c r="DY119" s="704"/>
      <c r="DZ119" s="704"/>
      <c r="EA119" s="704"/>
      <c r="EB119" s="704"/>
      <c r="EC119" s="706"/>
      <c r="ED119" s="706"/>
      <c r="EE119" s="706"/>
      <c r="EF119" s="706"/>
      <c r="EG119" s="706"/>
      <c r="EH119" s="706"/>
      <c r="EI119" s="706"/>
      <c r="EJ119" s="706"/>
      <c r="EK119" s="706"/>
      <c r="EL119" s="706"/>
      <c r="EM119" s="706"/>
      <c r="EN119" s="706"/>
      <c r="EO119" s="706"/>
      <c r="EP119" s="706"/>
      <c r="EQ119" s="706"/>
      <c r="ER119" s="706"/>
      <c r="ES119" s="706"/>
      <c r="ET119" s="706"/>
      <c r="EU119" s="706"/>
      <c r="EV119" s="706"/>
      <c r="EW119" s="706"/>
      <c r="EX119" s="706"/>
      <c r="EY119" s="706"/>
      <c r="EZ119" s="706"/>
      <c r="FA119" s="706"/>
      <c r="FB119" s="706"/>
      <c r="FC119" s="706"/>
      <c r="FD119" s="706"/>
      <c r="FE119" s="706"/>
      <c r="FF119" s="706"/>
      <c r="FG119" s="706"/>
      <c r="FH119" s="706"/>
      <c r="FI119" s="704"/>
      <c r="FJ119" s="706"/>
      <c r="FK119" s="746"/>
      <c r="FL119" s="704"/>
      <c r="FM119" s="704"/>
      <c r="FN119" s="704"/>
      <c r="FO119" s="704"/>
      <c r="FP119" s="704"/>
      <c r="FQ119" s="704"/>
      <c r="FR119" s="704"/>
      <c r="FS119" s="704"/>
      <c r="FT119" s="704"/>
      <c r="FU119" s="704"/>
      <c r="FV119" s="704"/>
      <c r="FW119" s="704"/>
      <c r="FX119" s="704"/>
      <c r="FY119" s="704"/>
      <c r="FZ119" s="704"/>
      <c r="GA119" s="704"/>
      <c r="GB119" s="704"/>
      <c r="GC119" s="704"/>
      <c r="GD119" s="704"/>
      <c r="GE119" s="704"/>
      <c r="GF119" s="704"/>
      <c r="GG119" s="704"/>
      <c r="GH119" s="704"/>
      <c r="GI119" s="704"/>
      <c r="GJ119" s="704"/>
      <c r="GK119" s="704"/>
      <c r="GL119" s="704"/>
      <c r="GM119" s="706"/>
      <c r="GN119" s="706"/>
      <c r="GO119" s="706"/>
      <c r="GP119" s="706"/>
      <c r="GQ119" s="706"/>
      <c r="GR119" s="706"/>
      <c r="GS119" s="706"/>
      <c r="GT119" s="706"/>
      <c r="GU119" s="706"/>
      <c r="GV119" s="706"/>
      <c r="GW119" s="706"/>
      <c r="GX119" s="706"/>
      <c r="GY119" s="706"/>
      <c r="GZ119" s="706"/>
      <c r="HA119" s="706"/>
      <c r="HB119" s="706"/>
      <c r="HC119" s="706"/>
      <c r="HD119" s="706"/>
      <c r="HE119" s="706"/>
      <c r="HF119" s="706"/>
      <c r="HG119" s="706"/>
      <c r="HH119" s="706"/>
      <c r="HI119" s="706"/>
      <c r="HJ119" s="706"/>
      <c r="HK119" s="706"/>
      <c r="HL119" s="706"/>
      <c r="HM119" s="706"/>
      <c r="HN119" s="706"/>
      <c r="HO119" s="706"/>
      <c r="HP119" s="706"/>
      <c r="HQ119" s="704"/>
      <c r="HR119" s="704"/>
      <c r="HS119" s="704"/>
      <c r="HT119" s="704"/>
      <c r="HU119" s="704"/>
    </row>
    <row r="120" spans="1:243" s="878" customFormat="1" ht="23.1" customHeight="1" x14ac:dyDescent="0.25">
      <c r="A120" s="691">
        <v>71</v>
      </c>
      <c r="B120" s="693" t="s">
        <v>1206</v>
      </c>
      <c r="C120" s="696">
        <v>216</v>
      </c>
      <c r="D120" s="697">
        <v>632</v>
      </c>
      <c r="E120" s="707">
        <v>18</v>
      </c>
      <c r="F120" s="699" t="s">
        <v>1121</v>
      </c>
      <c r="G120" s="700" t="s">
        <v>1234</v>
      </c>
      <c r="H120" s="751" t="s">
        <v>1127</v>
      </c>
      <c r="I120" s="752" t="s">
        <v>1113</v>
      </c>
      <c r="J120" s="753" t="s">
        <v>1139</v>
      </c>
      <c r="K120" s="770" t="s">
        <v>1151</v>
      </c>
      <c r="L120" s="770" t="s">
        <v>1116</v>
      </c>
      <c r="M120" s="753" t="s">
        <v>1140</v>
      </c>
      <c r="N120" s="753" t="s">
        <v>1141</v>
      </c>
      <c r="O120" s="753" t="s">
        <v>1128</v>
      </c>
      <c r="P120" s="753" t="s">
        <v>1134</v>
      </c>
      <c r="Q120" s="1018" t="s">
        <v>1120</v>
      </c>
      <c r="R120" s="1018" t="s">
        <v>1120</v>
      </c>
      <c r="S120" s="755">
        <v>2</v>
      </c>
      <c r="T120" s="775">
        <v>2.11</v>
      </c>
      <c r="U120" s="771">
        <v>41456</v>
      </c>
      <c r="V120" s="758">
        <v>41791</v>
      </c>
      <c r="W120" s="701">
        <v>25</v>
      </c>
      <c r="X120" s="875">
        <v>430000</v>
      </c>
      <c r="Y120" s="877"/>
      <c r="Z120" s="875">
        <f t="shared" si="12"/>
        <v>430000</v>
      </c>
      <c r="AA120" s="702"/>
      <c r="AB120" s="702"/>
      <c r="AC120" s="702"/>
      <c r="AD120" s="702"/>
      <c r="AE120" s="702">
        <v>430000</v>
      </c>
      <c r="AF120" s="702"/>
      <c r="AG120" s="702"/>
      <c r="AH120" s="702"/>
      <c r="AI120" s="691"/>
      <c r="AJ120" s="691"/>
      <c r="AK120" s="691"/>
      <c r="AL120" s="691"/>
      <c r="AM120" s="868">
        <f t="shared" si="13"/>
        <v>430000</v>
      </c>
      <c r="AN120" s="868">
        <f t="shared" si="14"/>
        <v>0</v>
      </c>
      <c r="AO120" s="760"/>
      <c r="AP120" s="868">
        <v>500000</v>
      </c>
      <c r="AQ120" s="704"/>
      <c r="AR120" s="704"/>
      <c r="AS120" s="704"/>
      <c r="AT120" s="704"/>
      <c r="AU120" s="704"/>
      <c r="AV120" s="704"/>
      <c r="AW120" s="704"/>
      <c r="AX120" s="704"/>
      <c r="AY120" s="704"/>
      <c r="AZ120" s="704"/>
      <c r="BA120" s="704"/>
      <c r="BB120" s="704"/>
      <c r="BC120" s="704"/>
      <c r="BD120" s="704"/>
      <c r="BE120" s="704"/>
      <c r="BF120" s="704"/>
      <c r="BG120" s="704"/>
      <c r="BH120" s="704"/>
      <c r="BI120" s="704"/>
      <c r="BJ120" s="704"/>
      <c r="BK120" s="704"/>
      <c r="BL120" s="704"/>
      <c r="BM120" s="704"/>
      <c r="BN120" s="704"/>
      <c r="BO120" s="704"/>
      <c r="BP120" s="704"/>
      <c r="BQ120" s="704"/>
      <c r="BR120" s="704"/>
      <c r="BS120" s="704"/>
      <c r="BT120" s="704"/>
      <c r="BU120" s="704"/>
      <c r="BV120" s="704"/>
      <c r="BW120" s="704"/>
      <c r="BX120" s="704"/>
      <c r="BY120" s="704"/>
      <c r="BZ120" s="704"/>
      <c r="CA120" s="704"/>
      <c r="CB120" s="704"/>
      <c r="CC120" s="704"/>
      <c r="CD120" s="704"/>
      <c r="CE120" s="704"/>
      <c r="CF120" s="704"/>
      <c r="CG120" s="704"/>
      <c r="CH120" s="704"/>
      <c r="CI120" s="704"/>
      <c r="CJ120" s="704"/>
      <c r="CK120" s="704"/>
      <c r="CL120" s="704"/>
      <c r="CM120" s="704"/>
      <c r="CN120" s="704"/>
      <c r="CO120" s="704"/>
      <c r="CP120" s="704"/>
      <c r="CQ120" s="704"/>
      <c r="CR120" s="704"/>
      <c r="CS120" s="704"/>
      <c r="CT120" s="704"/>
      <c r="CU120" s="704"/>
      <c r="CV120" s="704"/>
      <c r="CW120" s="704"/>
      <c r="CX120" s="704"/>
      <c r="CY120" s="704"/>
      <c r="CZ120" s="704"/>
      <c r="DA120" s="704"/>
      <c r="DB120" s="704"/>
      <c r="DC120" s="704"/>
      <c r="DD120" s="704"/>
      <c r="DE120" s="704"/>
      <c r="DF120" s="704"/>
      <c r="DG120" s="704"/>
      <c r="DH120" s="704"/>
      <c r="DI120" s="704"/>
      <c r="DJ120" s="704"/>
      <c r="DK120" s="704"/>
      <c r="DL120" s="704"/>
      <c r="DM120" s="704"/>
      <c r="DN120" s="704"/>
      <c r="DO120" s="704"/>
      <c r="DP120" s="704"/>
      <c r="DQ120" s="704"/>
      <c r="DR120" s="704"/>
      <c r="DS120" s="704"/>
      <c r="DT120" s="704"/>
      <c r="DU120" s="704"/>
      <c r="DV120" s="704"/>
      <c r="DW120" s="704"/>
      <c r="DX120" s="704"/>
      <c r="DY120" s="704"/>
      <c r="DZ120" s="704"/>
      <c r="EA120" s="704"/>
      <c r="EB120" s="704"/>
      <c r="EC120" s="706"/>
      <c r="ED120" s="706"/>
      <c r="EE120" s="706"/>
      <c r="EF120" s="706"/>
      <c r="EG120" s="706"/>
      <c r="EH120" s="706"/>
      <c r="EI120" s="706"/>
      <c r="EJ120" s="706"/>
      <c r="EK120" s="706"/>
      <c r="EL120" s="706"/>
      <c r="EM120" s="706"/>
      <c r="EN120" s="706"/>
      <c r="EO120" s="706"/>
      <c r="EP120" s="706"/>
      <c r="EQ120" s="706"/>
      <c r="ER120" s="706"/>
      <c r="ES120" s="706"/>
      <c r="ET120" s="706"/>
      <c r="EU120" s="706"/>
      <c r="EV120" s="706"/>
      <c r="EW120" s="706"/>
      <c r="EX120" s="706"/>
      <c r="EY120" s="706"/>
      <c r="EZ120" s="706"/>
      <c r="FA120" s="706"/>
      <c r="FB120" s="706"/>
      <c r="FC120" s="706"/>
      <c r="FD120" s="706"/>
      <c r="FE120" s="706"/>
      <c r="FF120" s="706"/>
      <c r="FG120" s="706"/>
      <c r="FH120" s="706"/>
      <c r="FI120" s="704"/>
      <c r="FJ120" s="706"/>
      <c r="FK120" s="746"/>
      <c r="FL120" s="704"/>
      <c r="FM120" s="704"/>
      <c r="FN120" s="704"/>
      <c r="FO120" s="704"/>
      <c r="FP120" s="704"/>
      <c r="FQ120" s="704"/>
      <c r="FR120" s="704"/>
      <c r="FS120" s="704"/>
      <c r="FT120" s="704"/>
      <c r="FU120" s="704"/>
      <c r="FV120" s="704"/>
      <c r="FW120" s="704"/>
      <c r="FX120" s="704"/>
      <c r="FY120" s="704"/>
      <c r="FZ120" s="704"/>
      <c r="GA120" s="704"/>
      <c r="GB120" s="704"/>
      <c r="GC120" s="704"/>
      <c r="GD120" s="704"/>
      <c r="GE120" s="704"/>
      <c r="GF120" s="704"/>
      <c r="GG120" s="704"/>
      <c r="GH120" s="704"/>
      <c r="GI120" s="704"/>
      <c r="GJ120" s="704"/>
      <c r="GK120" s="704"/>
      <c r="GL120" s="704"/>
      <c r="GM120" s="706"/>
      <c r="GN120" s="706"/>
      <c r="GO120" s="706"/>
      <c r="GP120" s="706"/>
      <c r="GQ120" s="706"/>
      <c r="GR120" s="706"/>
      <c r="GS120" s="706"/>
      <c r="GT120" s="706"/>
      <c r="GU120" s="706"/>
      <c r="GV120" s="706"/>
      <c r="GW120" s="706"/>
      <c r="GX120" s="706"/>
      <c r="GY120" s="706"/>
      <c r="GZ120" s="706"/>
      <c r="HA120" s="706"/>
      <c r="HB120" s="706"/>
      <c r="HC120" s="706"/>
      <c r="HD120" s="706"/>
      <c r="HE120" s="706"/>
      <c r="HF120" s="706"/>
      <c r="HG120" s="706"/>
      <c r="HH120" s="706"/>
      <c r="HI120" s="706"/>
      <c r="HJ120" s="706"/>
      <c r="HK120" s="706"/>
      <c r="HL120" s="706"/>
      <c r="HM120" s="706"/>
      <c r="HN120" s="706"/>
      <c r="HO120" s="706"/>
      <c r="HP120" s="706"/>
      <c r="HQ120" s="704"/>
      <c r="HR120" s="704"/>
      <c r="HS120" s="704"/>
      <c r="HT120" s="704"/>
      <c r="HU120" s="704"/>
      <c r="ID120" s="879"/>
    </row>
    <row r="121" spans="1:243" s="706" customFormat="1" ht="23.1" customHeight="1" x14ac:dyDescent="0.25">
      <c r="A121" s="691">
        <v>72</v>
      </c>
      <c r="B121" s="693" t="s">
        <v>1206</v>
      </c>
      <c r="C121" s="696">
        <v>216</v>
      </c>
      <c r="D121" s="697">
        <v>632</v>
      </c>
      <c r="E121" s="707">
        <v>19</v>
      </c>
      <c r="F121" s="699" t="s">
        <v>1121</v>
      </c>
      <c r="G121" s="700" t="s">
        <v>1230</v>
      </c>
      <c r="H121" s="751" t="s">
        <v>1127</v>
      </c>
      <c r="I121" s="767" t="s">
        <v>1113</v>
      </c>
      <c r="J121" s="753" t="s">
        <v>1139</v>
      </c>
      <c r="K121" s="761" t="s">
        <v>1115</v>
      </c>
      <c r="L121" s="761" t="s">
        <v>1116</v>
      </c>
      <c r="M121" s="753" t="s">
        <v>1140</v>
      </c>
      <c r="N121" s="753" t="s">
        <v>1141</v>
      </c>
      <c r="O121" s="753" t="s">
        <v>1128</v>
      </c>
      <c r="P121" s="753" t="s">
        <v>1227</v>
      </c>
      <c r="Q121" s="866" t="s">
        <v>1160</v>
      </c>
      <c r="R121" s="866" t="s">
        <v>1160</v>
      </c>
      <c r="S121" s="755">
        <v>2</v>
      </c>
      <c r="T121" s="775">
        <v>2.11</v>
      </c>
      <c r="U121" s="771">
        <v>41456</v>
      </c>
      <c r="V121" s="772">
        <v>42522</v>
      </c>
      <c r="W121" s="701">
        <v>25</v>
      </c>
      <c r="X121" s="875">
        <v>350000</v>
      </c>
      <c r="Y121" s="877"/>
      <c r="Z121" s="875">
        <f t="shared" si="12"/>
        <v>350000</v>
      </c>
      <c r="AA121" s="702"/>
      <c r="AB121" s="702"/>
      <c r="AC121" s="702"/>
      <c r="AD121" s="702">
        <v>200000</v>
      </c>
      <c r="AE121" s="702">
        <v>150000</v>
      </c>
      <c r="AF121" s="702"/>
      <c r="AG121" s="702"/>
      <c r="AH121" s="702"/>
      <c r="AI121" s="691"/>
      <c r="AJ121" s="691"/>
      <c r="AK121" s="691"/>
      <c r="AL121" s="691"/>
      <c r="AM121" s="868">
        <f t="shared" si="13"/>
        <v>350000</v>
      </c>
      <c r="AN121" s="868">
        <f t="shared" si="14"/>
        <v>0</v>
      </c>
      <c r="AO121" s="760">
        <v>900000</v>
      </c>
      <c r="AP121" s="868"/>
      <c r="AQ121" s="704"/>
      <c r="AR121" s="704"/>
      <c r="AS121" s="704"/>
      <c r="AT121" s="704"/>
      <c r="AU121" s="704"/>
      <c r="AV121" s="704"/>
      <c r="AW121" s="704"/>
      <c r="AX121" s="704"/>
      <c r="AY121" s="704"/>
      <c r="AZ121" s="704"/>
      <c r="BA121" s="704"/>
      <c r="BB121" s="704"/>
      <c r="BC121" s="704"/>
      <c r="BD121" s="704"/>
      <c r="BE121" s="704"/>
      <c r="BF121" s="704"/>
      <c r="BG121" s="704"/>
      <c r="BH121" s="704"/>
      <c r="BI121" s="704"/>
      <c r="BJ121" s="704"/>
      <c r="BK121" s="704"/>
      <c r="BL121" s="704"/>
      <c r="BM121" s="704"/>
      <c r="BN121" s="704"/>
      <c r="BO121" s="704"/>
      <c r="BP121" s="704"/>
      <c r="BQ121" s="704"/>
      <c r="BR121" s="704"/>
      <c r="BS121" s="704"/>
      <c r="BT121" s="704"/>
      <c r="BU121" s="704"/>
      <c r="BV121" s="704"/>
      <c r="BW121" s="704"/>
      <c r="BX121" s="704"/>
      <c r="BY121" s="704"/>
      <c r="BZ121" s="704"/>
      <c r="CA121" s="704"/>
      <c r="CB121" s="704"/>
      <c r="CC121" s="704"/>
      <c r="CD121" s="704"/>
      <c r="CE121" s="704"/>
      <c r="CF121" s="704"/>
      <c r="CG121" s="704"/>
      <c r="CH121" s="704"/>
      <c r="CI121" s="704"/>
      <c r="CJ121" s="704"/>
      <c r="CK121" s="704"/>
      <c r="CL121" s="704"/>
      <c r="CM121" s="704"/>
      <c r="CN121" s="704"/>
      <c r="CO121" s="704"/>
      <c r="CP121" s="704"/>
      <c r="CQ121" s="704"/>
      <c r="CR121" s="704"/>
      <c r="CS121" s="704"/>
      <c r="CT121" s="704"/>
      <c r="CU121" s="704"/>
      <c r="CV121" s="704"/>
      <c r="CW121" s="704"/>
      <c r="CX121" s="704"/>
      <c r="CY121" s="704"/>
      <c r="CZ121" s="704"/>
      <c r="DA121" s="704"/>
      <c r="DB121" s="704"/>
      <c r="DC121" s="704"/>
      <c r="DD121" s="704"/>
      <c r="DE121" s="704"/>
      <c r="DF121" s="704"/>
      <c r="DG121" s="704"/>
      <c r="DH121" s="704"/>
      <c r="DI121" s="704"/>
      <c r="DJ121" s="704"/>
      <c r="DK121" s="704"/>
      <c r="DL121" s="704"/>
      <c r="DM121" s="704"/>
      <c r="DN121" s="704"/>
      <c r="DO121" s="704"/>
      <c r="DP121" s="704"/>
      <c r="DQ121" s="704"/>
      <c r="DR121" s="704"/>
      <c r="DS121" s="704"/>
      <c r="DT121" s="704"/>
      <c r="DU121" s="704"/>
      <c r="DV121" s="704"/>
      <c r="DW121" s="704"/>
      <c r="DX121" s="704"/>
      <c r="DY121" s="704"/>
      <c r="DZ121" s="704"/>
      <c r="EA121" s="704"/>
      <c r="EB121" s="704"/>
      <c r="FI121" s="704"/>
      <c r="FK121" s="746"/>
      <c r="FL121" s="704"/>
      <c r="FM121" s="704"/>
      <c r="FN121" s="704"/>
      <c r="FO121" s="704"/>
      <c r="FP121" s="704"/>
      <c r="FQ121" s="704"/>
      <c r="FR121" s="704"/>
      <c r="FS121" s="704"/>
      <c r="FT121" s="704"/>
      <c r="FU121" s="704"/>
      <c r="FV121" s="704"/>
      <c r="FW121" s="704"/>
      <c r="FX121" s="704"/>
      <c r="FY121" s="704"/>
      <c r="FZ121" s="704"/>
      <c r="GA121" s="704"/>
      <c r="GB121" s="704"/>
      <c r="GC121" s="704"/>
      <c r="GD121" s="704"/>
      <c r="GE121" s="704"/>
      <c r="GF121" s="704"/>
      <c r="GG121" s="704"/>
      <c r="GH121" s="704"/>
      <c r="GI121" s="704"/>
      <c r="GJ121" s="704"/>
      <c r="GK121" s="704"/>
      <c r="GL121" s="704"/>
      <c r="GV121" s="704"/>
      <c r="GW121" s="704"/>
      <c r="GX121" s="704"/>
      <c r="GY121" s="704"/>
      <c r="GZ121" s="704"/>
      <c r="HA121" s="704"/>
      <c r="HB121" s="704"/>
      <c r="HC121" s="704"/>
      <c r="HD121" s="704"/>
      <c r="HE121" s="704"/>
      <c r="HF121" s="704"/>
      <c r="HG121" s="704"/>
      <c r="HH121" s="704"/>
      <c r="HI121" s="704"/>
      <c r="HJ121" s="704"/>
      <c r="HK121" s="704"/>
      <c r="HL121" s="704"/>
      <c r="HM121" s="704"/>
      <c r="HN121" s="704"/>
      <c r="HO121" s="704"/>
      <c r="HP121" s="704"/>
      <c r="HV121" s="878"/>
      <c r="HW121" s="878"/>
      <c r="HX121" s="878"/>
      <c r="HY121" s="878"/>
      <c r="HZ121" s="878"/>
      <c r="IA121" s="878"/>
      <c r="IB121" s="878"/>
      <c r="IC121" s="878"/>
      <c r="ID121" s="879"/>
    </row>
    <row r="122" spans="1:243" s="706" customFormat="1" ht="23.1" customHeight="1" x14ac:dyDescent="0.25">
      <c r="A122" s="691">
        <v>73</v>
      </c>
      <c r="B122" s="693" t="s">
        <v>1206</v>
      </c>
      <c r="C122" s="696">
        <v>216</v>
      </c>
      <c r="D122" s="697">
        <v>632</v>
      </c>
      <c r="E122" s="707">
        <v>20</v>
      </c>
      <c r="F122" s="699" t="s">
        <v>1121</v>
      </c>
      <c r="G122" s="700" t="s">
        <v>1229</v>
      </c>
      <c r="H122" s="751" t="s">
        <v>1127</v>
      </c>
      <c r="I122" s="767" t="s">
        <v>1113</v>
      </c>
      <c r="J122" s="753" t="s">
        <v>1139</v>
      </c>
      <c r="K122" s="761" t="s">
        <v>1115</v>
      </c>
      <c r="L122" s="761" t="s">
        <v>1116</v>
      </c>
      <c r="M122" s="753" t="s">
        <v>1140</v>
      </c>
      <c r="N122" s="753" t="s">
        <v>1141</v>
      </c>
      <c r="O122" s="753" t="s">
        <v>1128</v>
      </c>
      <c r="P122" s="753" t="s">
        <v>1227</v>
      </c>
      <c r="Q122" s="866">
        <v>3</v>
      </c>
      <c r="R122" s="866" t="s">
        <v>1160</v>
      </c>
      <c r="S122" s="755">
        <v>2</v>
      </c>
      <c r="T122" s="775">
        <v>2.11</v>
      </c>
      <c r="U122" s="771">
        <v>41456</v>
      </c>
      <c r="V122" s="772">
        <v>42522</v>
      </c>
      <c r="W122" s="701">
        <v>25</v>
      </c>
      <c r="X122" s="875">
        <v>550000</v>
      </c>
      <c r="Y122" s="877"/>
      <c r="Z122" s="875">
        <f t="shared" ref="Z122:Z153" si="15">Y122+X122</f>
        <v>550000</v>
      </c>
      <c r="AA122" s="702"/>
      <c r="AB122" s="702"/>
      <c r="AC122" s="702"/>
      <c r="AD122" s="702"/>
      <c r="AE122" s="702"/>
      <c r="AF122" s="702"/>
      <c r="AG122" s="702">
        <v>250000</v>
      </c>
      <c r="AH122" s="702">
        <v>300000</v>
      </c>
      <c r="AI122" s="691"/>
      <c r="AJ122" s="691"/>
      <c r="AK122" s="691"/>
      <c r="AL122" s="691"/>
      <c r="AM122" s="868">
        <f t="shared" ref="AM122:AM153" si="16">SUM(AA122:AL122)</f>
        <v>550000</v>
      </c>
      <c r="AN122" s="868">
        <f t="shared" ref="AN122:AN153" si="17">Z122-AM122</f>
        <v>0</v>
      </c>
      <c r="AO122" s="760">
        <v>500000</v>
      </c>
      <c r="AP122" s="868"/>
      <c r="AQ122" s="704"/>
      <c r="AR122" s="704"/>
      <c r="AS122" s="704"/>
      <c r="AT122" s="704"/>
      <c r="AU122" s="704"/>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4"/>
      <c r="BZ122" s="704"/>
      <c r="CA122" s="704"/>
      <c r="CB122" s="704"/>
      <c r="CC122" s="704"/>
      <c r="CD122" s="704"/>
      <c r="CE122" s="704"/>
      <c r="CF122" s="704"/>
      <c r="CG122" s="704"/>
      <c r="CH122" s="704"/>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4"/>
      <c r="DT122" s="704"/>
      <c r="DU122" s="704"/>
      <c r="DV122" s="704"/>
      <c r="DW122" s="704"/>
      <c r="DX122" s="704"/>
      <c r="DY122" s="704"/>
      <c r="DZ122" s="704"/>
      <c r="EA122" s="704"/>
      <c r="EB122" s="704"/>
      <c r="FI122" s="704"/>
      <c r="FK122" s="920"/>
      <c r="FL122" s="704"/>
      <c r="FM122" s="704"/>
      <c r="FN122" s="704"/>
      <c r="FO122" s="704"/>
      <c r="FP122" s="704"/>
      <c r="FQ122" s="704"/>
      <c r="FR122" s="704"/>
      <c r="FS122" s="704"/>
      <c r="FT122" s="704"/>
      <c r="FU122" s="704"/>
      <c r="FV122" s="704"/>
      <c r="FW122" s="704"/>
      <c r="FX122" s="704"/>
      <c r="FY122" s="704"/>
      <c r="FZ122" s="704"/>
      <c r="GA122" s="704"/>
      <c r="GB122" s="704"/>
      <c r="GC122" s="704"/>
      <c r="GD122" s="704"/>
      <c r="GE122" s="704"/>
      <c r="GF122" s="704"/>
      <c r="GG122" s="704"/>
      <c r="GH122" s="704"/>
      <c r="GI122" s="704"/>
      <c r="GJ122" s="704"/>
      <c r="GK122" s="704"/>
      <c r="GL122" s="704"/>
      <c r="GV122" s="704"/>
      <c r="GW122" s="704"/>
      <c r="GX122" s="704"/>
      <c r="GY122" s="704"/>
      <c r="GZ122" s="704"/>
      <c r="HA122" s="704"/>
      <c r="HB122" s="704"/>
      <c r="HC122" s="704"/>
      <c r="HD122" s="704"/>
      <c r="HE122" s="704"/>
      <c r="HF122" s="704"/>
      <c r="HG122" s="704"/>
      <c r="HH122" s="704"/>
      <c r="HI122" s="704"/>
      <c r="HJ122" s="704"/>
      <c r="HK122" s="704"/>
      <c r="HL122" s="704"/>
      <c r="HM122" s="704"/>
      <c r="HN122" s="704"/>
      <c r="HO122" s="704"/>
      <c r="HP122" s="704"/>
      <c r="HV122" s="878"/>
      <c r="HW122" s="878"/>
      <c r="HX122" s="878"/>
      <c r="HY122" s="878"/>
      <c r="HZ122" s="878"/>
      <c r="IA122" s="878"/>
      <c r="IB122" s="878"/>
      <c r="IC122" s="878"/>
      <c r="ID122" s="878"/>
      <c r="IE122" s="878"/>
      <c r="IF122" s="878"/>
      <c r="IG122" s="878"/>
      <c r="IH122" s="878"/>
      <c r="II122" s="878"/>
    </row>
    <row r="123" spans="1:243" s="706" customFormat="1" ht="23.1" customHeight="1" x14ac:dyDescent="0.25">
      <c r="A123" s="691">
        <v>74</v>
      </c>
      <c r="B123" s="693" t="s">
        <v>1206</v>
      </c>
      <c r="C123" s="696">
        <v>216</v>
      </c>
      <c r="D123" s="697">
        <v>632</v>
      </c>
      <c r="E123" s="707" t="s">
        <v>1122</v>
      </c>
      <c r="F123" s="699" t="s">
        <v>1121</v>
      </c>
      <c r="G123" s="700" t="s">
        <v>1226</v>
      </c>
      <c r="H123" s="751" t="s">
        <v>1127</v>
      </c>
      <c r="I123" s="767" t="s">
        <v>1113</v>
      </c>
      <c r="J123" s="753" t="s">
        <v>1139</v>
      </c>
      <c r="K123" s="761" t="s">
        <v>1115</v>
      </c>
      <c r="L123" s="761" t="s">
        <v>1116</v>
      </c>
      <c r="M123" s="753" t="s">
        <v>1140</v>
      </c>
      <c r="N123" s="753" t="s">
        <v>1141</v>
      </c>
      <c r="O123" s="753" t="s">
        <v>1128</v>
      </c>
      <c r="P123" s="753" t="s">
        <v>1227</v>
      </c>
      <c r="Q123" s="866">
        <v>5</v>
      </c>
      <c r="R123" s="866" t="s">
        <v>1160</v>
      </c>
      <c r="S123" s="755">
        <v>2</v>
      </c>
      <c r="T123" s="775">
        <v>2.11</v>
      </c>
      <c r="U123" s="771">
        <v>41456</v>
      </c>
      <c r="V123" s="772">
        <v>42522</v>
      </c>
      <c r="W123" s="701">
        <v>25</v>
      </c>
      <c r="X123" s="875"/>
      <c r="Y123" s="877"/>
      <c r="Z123" s="875">
        <f t="shared" si="15"/>
        <v>0</v>
      </c>
      <c r="AA123" s="702"/>
      <c r="AB123" s="702"/>
      <c r="AC123" s="702"/>
      <c r="AD123" s="702"/>
      <c r="AE123" s="702"/>
      <c r="AF123" s="702"/>
      <c r="AG123" s="702"/>
      <c r="AH123" s="702"/>
      <c r="AI123" s="691"/>
      <c r="AJ123" s="691"/>
      <c r="AK123" s="691"/>
      <c r="AL123" s="691"/>
      <c r="AM123" s="868">
        <f t="shared" si="16"/>
        <v>0</v>
      </c>
      <c r="AN123" s="868">
        <f t="shared" si="17"/>
        <v>0</v>
      </c>
      <c r="AO123" s="760">
        <v>500000</v>
      </c>
      <c r="AP123" s="868"/>
      <c r="AQ123" s="704"/>
      <c r="AR123" s="704"/>
      <c r="AS123" s="704"/>
      <c r="AT123" s="704"/>
      <c r="AU123" s="704"/>
      <c r="AV123" s="704"/>
      <c r="AW123" s="704"/>
      <c r="AX123" s="704"/>
      <c r="AY123" s="704"/>
      <c r="AZ123" s="704"/>
      <c r="BA123" s="704"/>
      <c r="BB123" s="704"/>
      <c r="BC123" s="704"/>
      <c r="BD123" s="704"/>
      <c r="BE123" s="704"/>
      <c r="BF123" s="704"/>
      <c r="BG123" s="704"/>
      <c r="BH123" s="704"/>
      <c r="BI123" s="704"/>
      <c r="BJ123" s="704"/>
      <c r="BK123" s="704"/>
      <c r="BL123" s="704"/>
      <c r="BM123" s="704"/>
      <c r="BN123" s="704"/>
      <c r="BO123" s="704"/>
      <c r="BP123" s="704"/>
      <c r="BQ123" s="704"/>
      <c r="BR123" s="704"/>
      <c r="BS123" s="704"/>
      <c r="BT123" s="704"/>
      <c r="BU123" s="704"/>
      <c r="BV123" s="704"/>
      <c r="BW123" s="704"/>
      <c r="BX123" s="704"/>
      <c r="BY123" s="704"/>
      <c r="BZ123" s="704"/>
      <c r="CA123" s="704"/>
      <c r="CB123" s="704"/>
      <c r="CC123" s="704"/>
      <c r="CD123" s="704"/>
      <c r="CE123" s="704"/>
      <c r="CF123" s="704"/>
      <c r="CG123" s="704"/>
      <c r="CH123" s="704"/>
      <c r="CI123" s="704"/>
      <c r="CJ123" s="704"/>
      <c r="CK123" s="704"/>
      <c r="CL123" s="704"/>
      <c r="CM123" s="704"/>
      <c r="CN123" s="704"/>
      <c r="CO123" s="704"/>
      <c r="CP123" s="704"/>
      <c r="CQ123" s="704"/>
      <c r="CR123" s="704"/>
      <c r="CS123" s="704"/>
      <c r="CT123" s="704"/>
      <c r="CU123" s="704"/>
      <c r="CV123" s="704"/>
      <c r="CW123" s="704"/>
      <c r="CX123" s="704"/>
      <c r="CY123" s="704"/>
      <c r="CZ123" s="704"/>
      <c r="DA123" s="704"/>
      <c r="DB123" s="704"/>
      <c r="DC123" s="704"/>
      <c r="DD123" s="704"/>
      <c r="DE123" s="704"/>
      <c r="DF123" s="704"/>
      <c r="DG123" s="704"/>
      <c r="DH123" s="704"/>
      <c r="DI123" s="704"/>
      <c r="DJ123" s="704"/>
      <c r="DK123" s="704"/>
      <c r="DL123" s="704"/>
      <c r="DM123" s="704"/>
      <c r="DN123" s="704"/>
      <c r="DO123" s="704"/>
      <c r="DP123" s="704"/>
      <c r="DQ123" s="704"/>
      <c r="DR123" s="704"/>
      <c r="DS123" s="704"/>
      <c r="DT123" s="704"/>
      <c r="DU123" s="704"/>
      <c r="DV123" s="704"/>
      <c r="DW123" s="704"/>
      <c r="DX123" s="704"/>
      <c r="DY123" s="704"/>
      <c r="DZ123" s="704"/>
      <c r="EA123" s="704"/>
      <c r="EB123" s="704"/>
      <c r="FI123" s="704"/>
      <c r="FK123" s="746"/>
      <c r="FL123" s="704"/>
      <c r="FM123" s="704"/>
      <c r="FN123" s="704"/>
      <c r="FO123" s="704"/>
      <c r="FP123" s="704"/>
      <c r="FQ123" s="704"/>
      <c r="FR123" s="704"/>
      <c r="FS123" s="704"/>
      <c r="FT123" s="704"/>
      <c r="FU123" s="704"/>
      <c r="FV123" s="704"/>
      <c r="FW123" s="704"/>
      <c r="FX123" s="704"/>
      <c r="FY123" s="704"/>
      <c r="FZ123" s="704"/>
      <c r="GA123" s="704"/>
      <c r="GB123" s="704"/>
      <c r="GC123" s="704"/>
      <c r="GD123" s="704"/>
      <c r="GE123" s="704"/>
      <c r="GF123" s="704"/>
      <c r="GG123" s="704"/>
      <c r="GH123" s="704"/>
      <c r="GI123" s="704"/>
      <c r="GJ123" s="704"/>
      <c r="GK123" s="704"/>
      <c r="GL123" s="704"/>
      <c r="GV123" s="704"/>
      <c r="GW123" s="704"/>
      <c r="GX123" s="704"/>
      <c r="GY123" s="704"/>
      <c r="GZ123" s="704"/>
      <c r="HA123" s="704"/>
      <c r="HB123" s="704"/>
      <c r="HC123" s="704"/>
      <c r="HD123" s="704"/>
      <c r="HE123" s="704"/>
      <c r="HF123" s="704"/>
      <c r="HG123" s="704"/>
      <c r="HH123" s="704"/>
      <c r="HI123" s="704"/>
      <c r="HJ123" s="704"/>
      <c r="HK123" s="704"/>
      <c r="HL123" s="704"/>
      <c r="HM123" s="704"/>
      <c r="HN123" s="704"/>
      <c r="HO123" s="704"/>
      <c r="HP123" s="704"/>
      <c r="HQ123" s="704"/>
      <c r="HR123" s="704"/>
      <c r="HS123" s="704"/>
      <c r="HT123" s="704"/>
      <c r="HU123" s="704"/>
      <c r="HV123" s="878"/>
      <c r="HW123" s="878"/>
      <c r="HX123" s="878"/>
      <c r="HY123" s="878"/>
      <c r="HZ123" s="878"/>
      <c r="IA123" s="878"/>
      <c r="IB123" s="878"/>
      <c r="IC123" s="878"/>
      <c r="IE123" s="878"/>
      <c r="IF123" s="878"/>
      <c r="IG123" s="878"/>
      <c r="IH123" s="878"/>
      <c r="II123" s="878"/>
    </row>
    <row r="124" spans="1:243" s="706" customFormat="1" ht="23.1" customHeight="1" x14ac:dyDescent="0.25">
      <c r="A124" s="691">
        <v>75</v>
      </c>
      <c r="B124" s="693" t="s">
        <v>1206</v>
      </c>
      <c r="C124" s="696">
        <v>216</v>
      </c>
      <c r="D124" s="697">
        <v>632</v>
      </c>
      <c r="E124" s="707" t="s">
        <v>1122</v>
      </c>
      <c r="F124" s="699" t="s">
        <v>1121</v>
      </c>
      <c r="G124" s="700" t="s">
        <v>1231</v>
      </c>
      <c r="H124" s="751" t="s">
        <v>1127</v>
      </c>
      <c r="I124" s="767" t="s">
        <v>1113</v>
      </c>
      <c r="J124" s="753" t="s">
        <v>1139</v>
      </c>
      <c r="K124" s="761" t="s">
        <v>1115</v>
      </c>
      <c r="L124" s="761" t="s">
        <v>1116</v>
      </c>
      <c r="M124" s="753" t="s">
        <v>1140</v>
      </c>
      <c r="N124" s="753" t="s">
        <v>1141</v>
      </c>
      <c r="O124" s="753" t="s">
        <v>1128</v>
      </c>
      <c r="P124" s="753" t="s">
        <v>1227</v>
      </c>
      <c r="Q124" s="866">
        <v>30</v>
      </c>
      <c r="R124" s="866" t="s">
        <v>1160</v>
      </c>
      <c r="S124" s="755">
        <v>2</v>
      </c>
      <c r="T124" s="775">
        <v>2.11</v>
      </c>
      <c r="U124" s="771">
        <v>41456</v>
      </c>
      <c r="V124" s="772">
        <v>42522</v>
      </c>
      <c r="W124" s="701">
        <v>25</v>
      </c>
      <c r="X124" s="875"/>
      <c r="Y124" s="877"/>
      <c r="Z124" s="875">
        <f t="shared" si="15"/>
        <v>0</v>
      </c>
      <c r="AA124" s="702"/>
      <c r="AB124" s="702"/>
      <c r="AC124" s="702"/>
      <c r="AD124" s="702"/>
      <c r="AE124" s="702"/>
      <c r="AF124" s="702"/>
      <c r="AG124" s="702"/>
      <c r="AH124" s="702"/>
      <c r="AI124" s="691"/>
      <c r="AJ124" s="691"/>
      <c r="AK124" s="691"/>
      <c r="AL124" s="691"/>
      <c r="AM124" s="868">
        <f t="shared" si="16"/>
        <v>0</v>
      </c>
      <c r="AN124" s="868">
        <f t="shared" si="17"/>
        <v>0</v>
      </c>
      <c r="AO124" s="760"/>
      <c r="AP124" s="868">
        <v>900000</v>
      </c>
      <c r="AQ124" s="704"/>
      <c r="AR124" s="704"/>
      <c r="AS124" s="704"/>
      <c r="AT124" s="704"/>
      <c r="AU124" s="704"/>
      <c r="AV124" s="704"/>
      <c r="AW124" s="704"/>
      <c r="AX124" s="704"/>
      <c r="AY124" s="704"/>
      <c r="AZ124" s="704"/>
      <c r="BA124" s="704"/>
      <c r="BB124" s="704"/>
      <c r="BC124" s="704"/>
      <c r="BD124" s="704"/>
      <c r="BE124" s="704"/>
      <c r="BF124" s="704"/>
      <c r="BG124" s="704"/>
      <c r="BH124" s="704"/>
      <c r="BI124" s="704"/>
      <c r="BJ124" s="704"/>
      <c r="BK124" s="704"/>
      <c r="BL124" s="704"/>
      <c r="BM124" s="704"/>
      <c r="BN124" s="704"/>
      <c r="BO124" s="704"/>
      <c r="BP124" s="704"/>
      <c r="BQ124" s="704"/>
      <c r="BR124" s="704"/>
      <c r="BS124" s="704"/>
      <c r="BT124" s="704"/>
      <c r="BU124" s="704"/>
      <c r="BV124" s="704"/>
      <c r="BW124" s="704"/>
      <c r="BX124" s="704"/>
      <c r="BY124" s="704"/>
      <c r="BZ124" s="704"/>
      <c r="CA124" s="704"/>
      <c r="CB124" s="704"/>
      <c r="CC124" s="704"/>
      <c r="CD124" s="704"/>
      <c r="CE124" s="704"/>
      <c r="CF124" s="704"/>
      <c r="CG124" s="704"/>
      <c r="CH124" s="704"/>
      <c r="CI124" s="704"/>
      <c r="CJ124" s="704"/>
      <c r="CK124" s="704"/>
      <c r="CL124" s="704"/>
      <c r="CM124" s="704"/>
      <c r="CN124" s="704"/>
      <c r="CO124" s="704"/>
      <c r="CP124" s="704"/>
      <c r="CQ124" s="704"/>
      <c r="CR124" s="704"/>
      <c r="CS124" s="704"/>
      <c r="CT124" s="704"/>
      <c r="CU124" s="704"/>
      <c r="CV124" s="704"/>
      <c r="CW124" s="704"/>
      <c r="CX124" s="704"/>
      <c r="CY124" s="704"/>
      <c r="CZ124" s="704"/>
      <c r="DA124" s="704"/>
      <c r="DB124" s="704"/>
      <c r="DC124" s="704"/>
      <c r="DD124" s="704"/>
      <c r="DE124" s="704"/>
      <c r="DF124" s="704"/>
      <c r="DG124" s="704"/>
      <c r="DH124" s="704"/>
      <c r="DI124" s="704"/>
      <c r="DJ124" s="704"/>
      <c r="DK124" s="704"/>
      <c r="DL124" s="704"/>
      <c r="DM124" s="704"/>
      <c r="DN124" s="704"/>
      <c r="DO124" s="704"/>
      <c r="DP124" s="704"/>
      <c r="DQ124" s="704"/>
      <c r="DR124" s="704"/>
      <c r="DS124" s="704"/>
      <c r="DT124" s="704"/>
      <c r="DU124" s="704"/>
      <c r="DV124" s="704"/>
      <c r="DW124" s="704"/>
      <c r="DX124" s="704"/>
      <c r="DY124" s="704"/>
      <c r="DZ124" s="704"/>
      <c r="EA124" s="704"/>
      <c r="EB124" s="704"/>
      <c r="FI124" s="704"/>
      <c r="FK124" s="746"/>
      <c r="FL124" s="704"/>
      <c r="FM124" s="704"/>
      <c r="FN124" s="704"/>
      <c r="FO124" s="704"/>
      <c r="FP124" s="704"/>
      <c r="FQ124" s="704"/>
      <c r="FR124" s="704"/>
      <c r="FS124" s="704"/>
      <c r="FT124" s="704"/>
      <c r="FU124" s="704"/>
      <c r="FV124" s="704"/>
      <c r="FW124" s="704"/>
      <c r="FX124" s="704"/>
      <c r="FY124" s="704"/>
      <c r="FZ124" s="704"/>
      <c r="GA124" s="704"/>
      <c r="GB124" s="704"/>
      <c r="GC124" s="704"/>
      <c r="GD124" s="704"/>
      <c r="GE124" s="704"/>
      <c r="GF124" s="704"/>
      <c r="GG124" s="704"/>
      <c r="GH124" s="704"/>
      <c r="GI124" s="704"/>
      <c r="GJ124" s="704"/>
      <c r="GK124" s="704"/>
      <c r="GL124" s="704"/>
      <c r="HQ124" s="704"/>
      <c r="HR124" s="704"/>
      <c r="HS124" s="704"/>
      <c r="HT124" s="704"/>
      <c r="HU124" s="704"/>
      <c r="HV124" s="878"/>
      <c r="HW124" s="878"/>
      <c r="HX124" s="878"/>
      <c r="HY124" s="878"/>
      <c r="HZ124" s="878"/>
      <c r="IA124" s="878"/>
      <c r="IB124" s="878"/>
      <c r="IC124" s="878"/>
      <c r="ID124" s="878"/>
    </row>
    <row r="125" spans="1:243" s="706" customFormat="1" ht="23.1" customHeight="1" x14ac:dyDescent="0.25">
      <c r="A125" s="691">
        <v>76</v>
      </c>
      <c r="B125" s="693" t="s">
        <v>1206</v>
      </c>
      <c r="C125" s="696">
        <v>216</v>
      </c>
      <c r="D125" s="697">
        <v>632</v>
      </c>
      <c r="E125" s="707" t="s">
        <v>1122</v>
      </c>
      <c r="F125" s="699" t="s">
        <v>1121</v>
      </c>
      <c r="G125" s="699" t="s">
        <v>1228</v>
      </c>
      <c r="H125" s="751" t="s">
        <v>1127</v>
      </c>
      <c r="I125" s="767" t="s">
        <v>1113</v>
      </c>
      <c r="J125" s="753" t="s">
        <v>1139</v>
      </c>
      <c r="K125" s="761" t="s">
        <v>1115</v>
      </c>
      <c r="L125" s="761" t="s">
        <v>1116</v>
      </c>
      <c r="M125" s="753" t="s">
        <v>1140</v>
      </c>
      <c r="N125" s="753" t="s">
        <v>1141</v>
      </c>
      <c r="O125" s="753" t="s">
        <v>1128</v>
      </c>
      <c r="P125" s="753" t="s">
        <v>1227</v>
      </c>
      <c r="Q125" s="866">
        <v>19</v>
      </c>
      <c r="R125" s="866" t="s">
        <v>1160</v>
      </c>
      <c r="S125" s="755">
        <v>2</v>
      </c>
      <c r="T125" s="775">
        <v>2.11</v>
      </c>
      <c r="U125" s="771">
        <v>41456</v>
      </c>
      <c r="V125" s="772">
        <v>42522</v>
      </c>
      <c r="W125" s="701">
        <v>25</v>
      </c>
      <c r="X125" s="875"/>
      <c r="Y125" s="877"/>
      <c r="Z125" s="875">
        <f t="shared" si="15"/>
        <v>0</v>
      </c>
      <c r="AA125" s="702"/>
      <c r="AB125" s="702"/>
      <c r="AC125" s="702"/>
      <c r="AD125" s="702"/>
      <c r="AE125" s="702"/>
      <c r="AF125" s="702"/>
      <c r="AG125" s="702"/>
      <c r="AH125" s="702"/>
      <c r="AI125" s="691"/>
      <c r="AJ125" s="691"/>
      <c r="AK125" s="691"/>
      <c r="AL125" s="691"/>
      <c r="AM125" s="868">
        <f t="shared" si="16"/>
        <v>0</v>
      </c>
      <c r="AN125" s="868">
        <f t="shared" si="17"/>
        <v>0</v>
      </c>
      <c r="AO125" s="760"/>
      <c r="AP125" s="868">
        <v>1000000</v>
      </c>
      <c r="AQ125" s="704"/>
      <c r="AR125" s="704"/>
      <c r="AS125" s="704"/>
      <c r="AT125" s="704"/>
      <c r="AU125" s="704"/>
      <c r="AV125" s="704"/>
      <c r="AW125" s="704"/>
      <c r="AX125" s="704"/>
      <c r="AY125" s="704"/>
      <c r="AZ125" s="704"/>
      <c r="BA125" s="704"/>
      <c r="BB125" s="704"/>
      <c r="BC125" s="704"/>
      <c r="BD125" s="704"/>
      <c r="BE125" s="704"/>
      <c r="BF125" s="704"/>
      <c r="BG125" s="704"/>
      <c r="BH125" s="704"/>
      <c r="BI125" s="704"/>
      <c r="BJ125" s="704"/>
      <c r="BK125" s="704"/>
      <c r="BL125" s="704"/>
      <c r="BM125" s="704"/>
      <c r="BN125" s="704"/>
      <c r="BO125" s="704"/>
      <c r="BP125" s="704"/>
      <c r="BQ125" s="704"/>
      <c r="BR125" s="704"/>
      <c r="BS125" s="704"/>
      <c r="BT125" s="704"/>
      <c r="BU125" s="704"/>
      <c r="BV125" s="704"/>
      <c r="BW125" s="704"/>
      <c r="BX125" s="704"/>
      <c r="BY125" s="704"/>
      <c r="BZ125" s="704"/>
      <c r="CA125" s="704"/>
      <c r="CB125" s="704"/>
      <c r="CC125" s="704"/>
      <c r="CD125" s="704"/>
      <c r="CE125" s="704"/>
      <c r="CF125" s="704"/>
      <c r="CG125" s="704"/>
      <c r="CH125" s="704"/>
      <c r="CI125" s="704"/>
      <c r="CJ125" s="704"/>
      <c r="CK125" s="704"/>
      <c r="CL125" s="704"/>
      <c r="CM125" s="704"/>
      <c r="CN125" s="704"/>
      <c r="CO125" s="704"/>
      <c r="CP125" s="704"/>
      <c r="CQ125" s="704"/>
      <c r="CR125" s="704"/>
      <c r="CS125" s="704"/>
      <c r="CT125" s="704"/>
      <c r="CU125" s="704"/>
      <c r="CV125" s="704"/>
      <c r="CW125" s="704"/>
      <c r="CX125" s="704"/>
      <c r="CY125" s="704"/>
      <c r="CZ125" s="704"/>
      <c r="DA125" s="704"/>
      <c r="DB125" s="704"/>
      <c r="DC125" s="704"/>
      <c r="DD125" s="704"/>
      <c r="DE125" s="704"/>
      <c r="DF125" s="704"/>
      <c r="DG125" s="704"/>
      <c r="DH125" s="704"/>
      <c r="DI125" s="704"/>
      <c r="DJ125" s="704"/>
      <c r="DK125" s="704"/>
      <c r="DL125" s="704"/>
      <c r="DM125" s="704"/>
      <c r="DN125" s="704"/>
      <c r="DO125" s="704"/>
      <c r="DP125" s="704"/>
      <c r="DQ125" s="704"/>
      <c r="DR125" s="704"/>
      <c r="DS125" s="704"/>
      <c r="DT125" s="704"/>
      <c r="DU125" s="704"/>
      <c r="DV125" s="704"/>
      <c r="DW125" s="704"/>
      <c r="DX125" s="704"/>
      <c r="DY125" s="704"/>
      <c r="DZ125" s="704"/>
      <c r="EA125" s="704"/>
      <c r="EB125" s="704"/>
      <c r="FI125" s="704"/>
      <c r="FK125" s="746"/>
      <c r="FL125" s="704"/>
      <c r="FM125" s="704"/>
      <c r="FN125" s="704"/>
      <c r="FO125" s="704"/>
      <c r="FP125" s="704"/>
      <c r="FQ125" s="704"/>
      <c r="FR125" s="704"/>
      <c r="FS125" s="704"/>
      <c r="FT125" s="704"/>
      <c r="FU125" s="704"/>
      <c r="FV125" s="704"/>
      <c r="FW125" s="704"/>
      <c r="FX125" s="704"/>
      <c r="FY125" s="704"/>
      <c r="FZ125" s="704"/>
      <c r="GA125" s="704"/>
      <c r="GB125" s="704"/>
      <c r="GC125" s="704"/>
      <c r="GD125" s="704"/>
      <c r="GE125" s="704"/>
      <c r="GF125" s="704"/>
      <c r="GG125" s="704"/>
      <c r="GH125" s="704"/>
      <c r="GI125" s="704"/>
      <c r="GJ125" s="704"/>
      <c r="GK125" s="704"/>
      <c r="GL125" s="704"/>
      <c r="GV125" s="704"/>
      <c r="GW125" s="704"/>
      <c r="GX125" s="704"/>
      <c r="GY125" s="704"/>
      <c r="GZ125" s="704"/>
      <c r="HA125" s="704"/>
      <c r="HB125" s="704"/>
      <c r="HC125" s="704"/>
      <c r="HD125" s="704"/>
      <c r="HE125" s="704"/>
      <c r="HF125" s="704"/>
      <c r="HG125" s="704"/>
      <c r="HH125" s="704"/>
      <c r="HI125" s="704"/>
      <c r="HJ125" s="704"/>
      <c r="HK125" s="704"/>
      <c r="HL125" s="704"/>
      <c r="HM125" s="704"/>
      <c r="HN125" s="704"/>
      <c r="HO125" s="704"/>
      <c r="HP125" s="704"/>
      <c r="HQ125" s="704"/>
      <c r="HR125" s="704"/>
      <c r="HS125" s="704"/>
      <c r="HT125" s="704"/>
      <c r="HU125" s="704"/>
      <c r="HV125" s="878"/>
      <c r="HW125" s="878"/>
      <c r="HX125" s="878"/>
      <c r="HY125" s="878"/>
      <c r="HZ125" s="878"/>
      <c r="IA125" s="878"/>
      <c r="IB125" s="878"/>
      <c r="IC125" s="878"/>
    </row>
    <row r="126" spans="1:243" s="706" customFormat="1" ht="23.1" customHeight="1" x14ac:dyDescent="0.25">
      <c r="A126" s="691">
        <v>85</v>
      </c>
      <c r="B126" s="693" t="s">
        <v>1206</v>
      </c>
      <c r="C126" s="696">
        <v>219</v>
      </c>
      <c r="D126" s="697">
        <v>532</v>
      </c>
      <c r="E126" s="707">
        <v>95</v>
      </c>
      <c r="F126" s="699" t="s">
        <v>1121</v>
      </c>
      <c r="G126" s="699" t="s">
        <v>1188</v>
      </c>
      <c r="H126" s="751" t="s">
        <v>1112</v>
      </c>
      <c r="I126" s="767" t="s">
        <v>1113</v>
      </c>
      <c r="J126" s="753" t="s">
        <v>1139</v>
      </c>
      <c r="K126" s="761" t="s">
        <v>1115</v>
      </c>
      <c r="L126" s="761" t="s">
        <v>1124</v>
      </c>
      <c r="M126" s="753" t="s">
        <v>1140</v>
      </c>
      <c r="N126" s="753" t="s">
        <v>1141</v>
      </c>
      <c r="O126" s="753" t="s">
        <v>1141</v>
      </c>
      <c r="P126" s="753" t="s">
        <v>1189</v>
      </c>
      <c r="Q126" s="866" t="s">
        <v>1160</v>
      </c>
      <c r="R126" s="866" t="s">
        <v>1160</v>
      </c>
      <c r="S126" s="755">
        <v>2</v>
      </c>
      <c r="T126" s="766">
        <v>2.11</v>
      </c>
      <c r="U126" s="771">
        <v>41456</v>
      </c>
      <c r="V126" s="772">
        <v>42522</v>
      </c>
      <c r="W126" s="701">
        <v>5</v>
      </c>
      <c r="X126" s="875">
        <v>30000</v>
      </c>
      <c r="Y126" s="877"/>
      <c r="Z126" s="875">
        <f t="shared" si="15"/>
        <v>30000</v>
      </c>
      <c r="AA126" s="702"/>
      <c r="AB126" s="702"/>
      <c r="AC126" s="702"/>
      <c r="AD126" s="702"/>
      <c r="AE126" s="702">
        <v>15000</v>
      </c>
      <c r="AF126" s="702">
        <v>15000</v>
      </c>
      <c r="AG126" s="702"/>
      <c r="AH126" s="702"/>
      <c r="AI126" s="691"/>
      <c r="AJ126" s="691"/>
      <c r="AK126" s="691"/>
      <c r="AL126" s="691"/>
      <c r="AM126" s="868">
        <f t="shared" si="16"/>
        <v>30000</v>
      </c>
      <c r="AN126" s="868">
        <f t="shared" si="17"/>
        <v>0</v>
      </c>
      <c r="AO126" s="760">
        <v>31500</v>
      </c>
      <c r="AP126" s="868">
        <v>33100</v>
      </c>
      <c r="AQ126" s="704"/>
      <c r="AR126" s="704"/>
      <c r="AS126" s="704"/>
      <c r="AT126" s="704"/>
      <c r="AU126" s="704"/>
      <c r="AV126" s="704"/>
      <c r="AW126" s="704"/>
      <c r="AX126" s="704"/>
      <c r="AY126" s="704"/>
      <c r="AZ126" s="704"/>
      <c r="BA126" s="704"/>
      <c r="BB126" s="704"/>
      <c r="BC126" s="704"/>
      <c r="BD126" s="704"/>
      <c r="BE126" s="704"/>
      <c r="BF126" s="704"/>
      <c r="BG126" s="704"/>
      <c r="BH126" s="704"/>
      <c r="BI126" s="704"/>
      <c r="BJ126" s="704"/>
      <c r="BK126" s="704"/>
      <c r="BL126" s="704"/>
      <c r="BM126" s="704"/>
      <c r="BN126" s="704"/>
      <c r="BO126" s="704"/>
      <c r="BP126" s="704"/>
      <c r="BQ126" s="704"/>
      <c r="BR126" s="704"/>
      <c r="BS126" s="704"/>
      <c r="BT126" s="704"/>
      <c r="BU126" s="704"/>
      <c r="BV126" s="704"/>
      <c r="BW126" s="704"/>
      <c r="BX126" s="704"/>
      <c r="BY126" s="704"/>
      <c r="BZ126" s="704"/>
      <c r="CA126" s="704"/>
      <c r="CB126" s="704"/>
      <c r="CC126" s="704"/>
      <c r="CD126" s="704"/>
      <c r="CE126" s="704"/>
      <c r="CF126" s="704"/>
      <c r="CG126" s="704"/>
      <c r="CH126" s="704"/>
      <c r="CI126" s="704"/>
      <c r="CJ126" s="704"/>
      <c r="CK126" s="704"/>
      <c r="CL126" s="704"/>
      <c r="CM126" s="704"/>
      <c r="CN126" s="704"/>
      <c r="CO126" s="704"/>
      <c r="CP126" s="704"/>
      <c r="CQ126" s="704"/>
      <c r="CR126" s="704"/>
      <c r="CS126" s="704"/>
      <c r="CT126" s="704"/>
      <c r="CU126" s="704"/>
      <c r="CV126" s="704"/>
      <c r="CW126" s="704"/>
      <c r="CX126" s="704"/>
      <c r="CY126" s="704"/>
      <c r="CZ126" s="704"/>
      <c r="DA126" s="704"/>
      <c r="DB126" s="704"/>
      <c r="DC126" s="704"/>
      <c r="DD126" s="704"/>
      <c r="DE126" s="704"/>
      <c r="DF126" s="704"/>
      <c r="DG126" s="704"/>
      <c r="DH126" s="704"/>
      <c r="DI126" s="704"/>
      <c r="DJ126" s="704"/>
      <c r="DK126" s="704"/>
      <c r="DL126" s="704"/>
      <c r="DM126" s="704"/>
      <c r="DN126" s="704"/>
      <c r="DO126" s="704"/>
      <c r="DP126" s="704"/>
      <c r="EC126" s="705"/>
      <c r="EF126" s="705"/>
      <c r="EG126" s="705"/>
      <c r="EH126" s="705"/>
      <c r="EI126" s="705"/>
      <c r="EJ126" s="705"/>
      <c r="EK126" s="705"/>
      <c r="EL126" s="705"/>
      <c r="EM126" s="705"/>
      <c r="EN126" s="705"/>
      <c r="EO126" s="705"/>
      <c r="EP126" s="705"/>
      <c r="EQ126" s="705"/>
      <c r="ER126" s="705"/>
      <c r="ES126" s="705"/>
      <c r="ET126" s="705"/>
      <c r="EU126" s="705"/>
      <c r="EV126" s="705"/>
      <c r="EW126" s="705"/>
      <c r="EX126" s="705"/>
      <c r="EY126" s="705"/>
      <c r="EZ126" s="705"/>
      <c r="FA126" s="705"/>
      <c r="FB126" s="705"/>
      <c r="FC126" s="705"/>
      <c r="FD126" s="705"/>
      <c r="FE126" s="705"/>
      <c r="FF126" s="705"/>
      <c r="FG126" s="705"/>
      <c r="FH126" s="705"/>
      <c r="FI126" s="704"/>
      <c r="FJ126" s="704"/>
      <c r="FK126" s="746"/>
      <c r="FL126" s="704"/>
      <c r="FM126" s="704"/>
      <c r="FN126" s="704"/>
      <c r="FO126" s="704"/>
      <c r="FP126" s="704"/>
      <c r="FQ126" s="704"/>
      <c r="FR126" s="704"/>
      <c r="FS126" s="704"/>
      <c r="FT126" s="704"/>
      <c r="FU126" s="704"/>
      <c r="FV126" s="704"/>
      <c r="FW126" s="704"/>
      <c r="FX126" s="704"/>
      <c r="FY126" s="704"/>
      <c r="FZ126" s="704"/>
      <c r="GA126" s="704"/>
      <c r="GB126" s="704"/>
      <c r="GC126" s="704"/>
      <c r="GD126" s="704"/>
      <c r="GE126" s="704"/>
      <c r="GF126" s="704"/>
      <c r="GG126" s="704"/>
      <c r="GH126" s="704"/>
      <c r="GI126" s="704"/>
      <c r="GJ126" s="704"/>
      <c r="GK126" s="704"/>
      <c r="GL126" s="704"/>
      <c r="GM126" s="704"/>
      <c r="GN126" s="704"/>
      <c r="GO126" s="704"/>
      <c r="GP126" s="704"/>
      <c r="GQ126" s="704"/>
      <c r="GR126" s="704"/>
      <c r="GS126" s="704"/>
      <c r="GT126" s="704"/>
      <c r="GU126" s="704"/>
      <c r="GV126" s="704"/>
      <c r="GW126" s="704"/>
      <c r="GX126" s="704"/>
      <c r="GY126" s="704"/>
      <c r="GZ126" s="704"/>
      <c r="HA126" s="704"/>
      <c r="HB126" s="704"/>
      <c r="HC126" s="704"/>
      <c r="HD126" s="704"/>
      <c r="HE126" s="704"/>
      <c r="HF126" s="704"/>
      <c r="HG126" s="704"/>
      <c r="HH126" s="704"/>
      <c r="HI126" s="704"/>
      <c r="HJ126" s="704"/>
      <c r="HK126" s="704"/>
      <c r="HL126" s="704"/>
      <c r="HM126" s="704"/>
      <c r="HN126" s="704"/>
      <c r="HO126" s="704"/>
      <c r="HP126" s="704"/>
      <c r="HQ126" s="704"/>
      <c r="HR126" s="704"/>
      <c r="HS126" s="704"/>
      <c r="HT126" s="704"/>
      <c r="HU126" s="704"/>
      <c r="HV126" s="878"/>
      <c r="HW126" s="878"/>
      <c r="HX126" s="878"/>
      <c r="HY126" s="878"/>
      <c r="HZ126" s="878"/>
      <c r="IA126" s="878"/>
      <c r="IB126" s="878"/>
      <c r="IC126" s="878"/>
      <c r="ID126" s="878"/>
    </row>
    <row r="127" spans="1:243" s="706" customFormat="1" ht="23.1" customHeight="1" x14ac:dyDescent="0.25">
      <c r="A127" s="691">
        <v>118</v>
      </c>
      <c r="B127" s="693" t="s">
        <v>1206</v>
      </c>
      <c r="C127" s="708">
        <v>223</v>
      </c>
      <c r="D127" s="709">
        <v>532</v>
      </c>
      <c r="E127" s="707">
        <v>3</v>
      </c>
      <c r="F127" s="699" t="s">
        <v>1235</v>
      </c>
      <c r="G127" s="715" t="s">
        <v>1236</v>
      </c>
      <c r="H127" s="751" t="s">
        <v>1112</v>
      </c>
      <c r="I127" s="752" t="s">
        <v>1113</v>
      </c>
      <c r="J127" s="753" t="s">
        <v>1139</v>
      </c>
      <c r="K127" s="753" t="s">
        <v>1115</v>
      </c>
      <c r="L127" s="761" t="s">
        <v>1116</v>
      </c>
      <c r="M127" s="753" t="s">
        <v>1140</v>
      </c>
      <c r="N127" s="753" t="s">
        <v>1141</v>
      </c>
      <c r="O127" s="753" t="s">
        <v>1141</v>
      </c>
      <c r="P127" s="753" t="s">
        <v>1209</v>
      </c>
      <c r="Q127" s="948" t="s">
        <v>1237</v>
      </c>
      <c r="R127" s="948" t="s">
        <v>1120</v>
      </c>
      <c r="S127" s="755">
        <v>2</v>
      </c>
      <c r="T127" s="766">
        <v>2.11</v>
      </c>
      <c r="U127" s="772">
        <v>41365</v>
      </c>
      <c r="V127" s="771">
        <v>42156</v>
      </c>
      <c r="W127" s="874">
        <v>25</v>
      </c>
      <c r="X127" s="875">
        <v>800000</v>
      </c>
      <c r="Y127" s="876">
        <v>100000</v>
      </c>
      <c r="Z127" s="875">
        <f t="shared" si="15"/>
        <v>900000</v>
      </c>
      <c r="AA127" s="702"/>
      <c r="AB127" s="702"/>
      <c r="AC127" s="702"/>
      <c r="AD127" s="702"/>
      <c r="AE127" s="702"/>
      <c r="AF127" s="702"/>
      <c r="AG127" s="702"/>
      <c r="AH127" s="702">
        <v>500000</v>
      </c>
      <c r="AI127" s="702">
        <v>300000</v>
      </c>
      <c r="AJ127" s="691">
        <v>100000</v>
      </c>
      <c r="AK127" s="691"/>
      <c r="AL127" s="691"/>
      <c r="AM127" s="868">
        <f t="shared" si="16"/>
        <v>900000</v>
      </c>
      <c r="AN127" s="868">
        <f t="shared" si="17"/>
        <v>0</v>
      </c>
      <c r="AO127" s="760">
        <v>1500000</v>
      </c>
      <c r="AP127" s="868">
        <v>2000000</v>
      </c>
      <c r="AQ127" s="704"/>
      <c r="AR127" s="704"/>
      <c r="AS127" s="704"/>
      <c r="AT127" s="704"/>
      <c r="AU127" s="704"/>
      <c r="AV127" s="704"/>
      <c r="AW127" s="704"/>
      <c r="AX127" s="704"/>
      <c r="AY127" s="704"/>
      <c r="AZ127" s="704"/>
      <c r="BA127" s="704"/>
      <c r="BB127" s="704"/>
      <c r="BC127" s="704"/>
      <c r="BD127" s="704"/>
      <c r="BE127" s="704"/>
      <c r="BF127" s="704"/>
      <c r="BG127" s="704"/>
      <c r="BH127" s="704"/>
      <c r="BI127" s="704"/>
      <c r="BJ127" s="704"/>
      <c r="BK127" s="704"/>
      <c r="BL127" s="704"/>
      <c r="BM127" s="704"/>
      <c r="BN127" s="704"/>
      <c r="BO127" s="704"/>
      <c r="BP127" s="704"/>
      <c r="BQ127" s="704"/>
      <c r="BR127" s="704"/>
      <c r="BS127" s="704"/>
      <c r="BT127" s="704"/>
      <c r="BU127" s="704"/>
      <c r="BV127" s="704"/>
      <c r="BW127" s="704"/>
      <c r="BX127" s="704"/>
      <c r="BY127" s="704"/>
      <c r="BZ127" s="704"/>
      <c r="CA127" s="704"/>
      <c r="CB127" s="704"/>
      <c r="CC127" s="704"/>
      <c r="CD127" s="704"/>
      <c r="CE127" s="704"/>
      <c r="CF127" s="704"/>
      <c r="CG127" s="704"/>
      <c r="CH127" s="704"/>
      <c r="CI127" s="704"/>
      <c r="CJ127" s="704"/>
      <c r="CK127" s="704"/>
      <c r="CL127" s="704"/>
      <c r="CM127" s="704"/>
      <c r="CN127" s="704"/>
      <c r="CO127" s="704"/>
      <c r="CP127" s="704"/>
      <c r="CQ127" s="704"/>
      <c r="CR127" s="704"/>
      <c r="CS127" s="704"/>
      <c r="CT127" s="704"/>
      <c r="CU127" s="704"/>
      <c r="CV127" s="704"/>
      <c r="CW127" s="704"/>
      <c r="CX127" s="704"/>
      <c r="CY127" s="704"/>
      <c r="CZ127" s="704"/>
      <c r="DA127" s="704"/>
      <c r="DB127" s="704"/>
      <c r="DC127" s="704"/>
      <c r="DD127" s="704"/>
      <c r="DE127" s="704"/>
      <c r="DF127" s="704"/>
      <c r="DG127" s="704"/>
      <c r="DH127" s="704"/>
      <c r="DI127" s="704"/>
      <c r="DJ127" s="704"/>
      <c r="DK127" s="704"/>
      <c r="DL127" s="704"/>
      <c r="DM127" s="704"/>
      <c r="DN127" s="704"/>
      <c r="DO127" s="704"/>
      <c r="DP127" s="704"/>
      <c r="EC127" s="704"/>
      <c r="ED127" s="704"/>
      <c r="EE127" s="704"/>
      <c r="EF127" s="704"/>
      <c r="EG127" s="704"/>
      <c r="EH127" s="704"/>
      <c r="EI127" s="704"/>
      <c r="EJ127" s="704"/>
      <c r="EK127" s="704"/>
      <c r="EL127" s="704"/>
      <c r="EM127" s="704"/>
      <c r="EN127" s="704"/>
      <c r="EO127" s="704"/>
      <c r="EP127" s="704"/>
      <c r="EQ127" s="704"/>
      <c r="ER127" s="704"/>
      <c r="ES127" s="704"/>
      <c r="ET127" s="704"/>
      <c r="EU127" s="704"/>
      <c r="EV127" s="704"/>
      <c r="EW127" s="704"/>
      <c r="EX127" s="704"/>
      <c r="EY127" s="704"/>
      <c r="EZ127" s="704"/>
      <c r="FA127" s="704"/>
      <c r="FB127" s="704"/>
      <c r="FC127" s="704"/>
      <c r="FD127" s="704"/>
      <c r="FE127" s="704"/>
      <c r="FF127" s="704"/>
      <c r="FG127" s="704"/>
      <c r="FH127" s="704"/>
      <c r="FI127" s="704"/>
      <c r="FJ127" s="704"/>
      <c r="FK127" s="746"/>
      <c r="FL127" s="704"/>
      <c r="FM127" s="704"/>
      <c r="FN127" s="704"/>
      <c r="FO127" s="704"/>
      <c r="FP127" s="704"/>
      <c r="FQ127" s="704"/>
      <c r="FR127" s="704"/>
      <c r="FS127" s="704"/>
      <c r="FT127" s="704"/>
      <c r="FU127" s="704"/>
      <c r="FV127" s="704"/>
      <c r="FW127" s="704"/>
      <c r="FX127" s="704"/>
      <c r="FY127" s="704"/>
      <c r="FZ127" s="704"/>
      <c r="GA127" s="704"/>
      <c r="GB127" s="704"/>
      <c r="GC127" s="704"/>
      <c r="GD127" s="704"/>
      <c r="GE127" s="704"/>
      <c r="GF127" s="704"/>
      <c r="GG127" s="704"/>
      <c r="GH127" s="704"/>
      <c r="GI127" s="704"/>
      <c r="GJ127" s="704"/>
      <c r="GK127" s="704"/>
      <c r="GL127" s="704"/>
      <c r="GM127" s="704"/>
      <c r="GN127" s="704"/>
      <c r="GO127" s="704"/>
      <c r="GP127" s="704"/>
      <c r="GQ127" s="704"/>
      <c r="GR127" s="704"/>
      <c r="GS127" s="704"/>
      <c r="GT127" s="704"/>
      <c r="GU127" s="704"/>
      <c r="GV127" s="704"/>
      <c r="GW127" s="704"/>
      <c r="GX127" s="704"/>
      <c r="GY127" s="704"/>
      <c r="GZ127" s="704"/>
      <c r="HA127" s="704"/>
      <c r="HB127" s="704"/>
      <c r="HC127" s="704"/>
      <c r="HD127" s="704"/>
      <c r="HE127" s="704"/>
      <c r="HF127" s="704"/>
      <c r="HG127" s="704"/>
      <c r="HH127" s="704"/>
      <c r="HI127" s="704"/>
      <c r="HJ127" s="704"/>
      <c r="HK127" s="704"/>
      <c r="HL127" s="704"/>
      <c r="HM127" s="704"/>
      <c r="HN127" s="704"/>
      <c r="HO127" s="704"/>
      <c r="HP127" s="704"/>
      <c r="HQ127" s="704"/>
      <c r="HR127" s="704"/>
      <c r="HV127" s="878"/>
      <c r="HW127" s="878"/>
      <c r="HX127" s="878"/>
      <c r="HY127" s="878"/>
      <c r="HZ127" s="878"/>
      <c r="IA127" s="878"/>
      <c r="IB127" s="878"/>
      <c r="IC127" s="878"/>
    </row>
    <row r="128" spans="1:243" s="706" customFormat="1" ht="23.1" customHeight="1" x14ac:dyDescent="0.25">
      <c r="A128" s="691">
        <v>119</v>
      </c>
      <c r="B128" s="693" t="s">
        <v>1206</v>
      </c>
      <c r="C128" s="725">
        <v>223</v>
      </c>
      <c r="D128" s="724">
        <v>532</v>
      </c>
      <c r="E128" s="707">
        <v>4</v>
      </c>
      <c r="F128" s="699" t="s">
        <v>1121</v>
      </c>
      <c r="G128" s="700" t="s">
        <v>1511</v>
      </c>
      <c r="H128" s="751" t="s">
        <v>1112</v>
      </c>
      <c r="I128" s="752" t="s">
        <v>1113</v>
      </c>
      <c r="J128" s="753" t="s">
        <v>1139</v>
      </c>
      <c r="K128" s="770" t="s">
        <v>1151</v>
      </c>
      <c r="L128" s="770" t="s">
        <v>1116</v>
      </c>
      <c r="M128" s="753" t="s">
        <v>1140</v>
      </c>
      <c r="N128" s="753" t="s">
        <v>1141</v>
      </c>
      <c r="O128" s="753" t="s">
        <v>1141</v>
      </c>
      <c r="P128" s="753" t="s">
        <v>1209</v>
      </c>
      <c r="Q128" s="948" t="s">
        <v>1120</v>
      </c>
      <c r="R128" s="948" t="s">
        <v>1120</v>
      </c>
      <c r="S128" s="755">
        <v>2</v>
      </c>
      <c r="T128" s="766">
        <v>2.11</v>
      </c>
      <c r="U128" s="771">
        <v>41456</v>
      </c>
      <c r="V128" s="771">
        <v>41791</v>
      </c>
      <c r="W128" s="918">
        <v>25</v>
      </c>
      <c r="X128" s="875">
        <v>400000</v>
      </c>
      <c r="Y128" s="876"/>
      <c r="Z128" s="875">
        <f t="shared" si="15"/>
        <v>400000</v>
      </c>
      <c r="AA128" s="702"/>
      <c r="AB128" s="702"/>
      <c r="AC128" s="702"/>
      <c r="AD128" s="702">
        <v>200000</v>
      </c>
      <c r="AE128" s="702">
        <v>200000</v>
      </c>
      <c r="AF128" s="702"/>
      <c r="AG128" s="702"/>
      <c r="AH128" s="702"/>
      <c r="AI128" s="691"/>
      <c r="AJ128" s="691"/>
      <c r="AK128" s="691"/>
      <c r="AL128" s="691"/>
      <c r="AM128" s="868">
        <f t="shared" si="16"/>
        <v>400000</v>
      </c>
      <c r="AN128" s="868">
        <f t="shared" si="17"/>
        <v>0</v>
      </c>
      <c r="AO128" s="760"/>
      <c r="AP128" s="868"/>
      <c r="AQ128" s="704"/>
      <c r="AR128" s="704"/>
      <c r="AS128" s="704"/>
      <c r="AT128" s="704"/>
      <c r="AU128" s="704"/>
      <c r="AV128" s="704"/>
      <c r="AW128" s="704"/>
      <c r="AX128" s="704"/>
      <c r="AY128" s="704"/>
      <c r="AZ128" s="704"/>
      <c r="BA128" s="704"/>
      <c r="BB128" s="704"/>
      <c r="BC128" s="704"/>
      <c r="BD128" s="704"/>
      <c r="BE128" s="704"/>
      <c r="BF128" s="704"/>
      <c r="BG128" s="704"/>
      <c r="BH128" s="704"/>
      <c r="BI128" s="704"/>
      <c r="BJ128" s="704"/>
      <c r="BK128" s="704"/>
      <c r="BL128" s="704"/>
      <c r="BM128" s="704"/>
      <c r="BN128" s="704"/>
      <c r="BO128" s="704"/>
      <c r="BP128" s="704"/>
      <c r="BQ128" s="704"/>
      <c r="BR128" s="704"/>
      <c r="BS128" s="704"/>
      <c r="BT128" s="704"/>
      <c r="BU128" s="704"/>
      <c r="BV128" s="704"/>
      <c r="BW128" s="704"/>
      <c r="BX128" s="704"/>
      <c r="BY128" s="704"/>
      <c r="BZ128" s="704"/>
      <c r="CA128" s="704"/>
      <c r="CB128" s="704"/>
      <c r="CC128" s="704"/>
      <c r="CD128" s="704"/>
      <c r="CE128" s="704"/>
      <c r="CF128" s="704"/>
      <c r="CG128" s="704"/>
      <c r="CH128" s="704"/>
      <c r="CI128" s="704"/>
      <c r="CJ128" s="704"/>
      <c r="CK128" s="704"/>
      <c r="CL128" s="704"/>
      <c r="CM128" s="704"/>
      <c r="CN128" s="704"/>
      <c r="CO128" s="704"/>
      <c r="CP128" s="704"/>
      <c r="CQ128" s="704"/>
      <c r="CR128" s="704"/>
      <c r="CS128" s="704"/>
      <c r="CT128" s="704"/>
      <c r="CU128" s="704"/>
      <c r="CV128" s="704"/>
      <c r="CW128" s="704"/>
      <c r="CX128" s="704"/>
      <c r="CY128" s="704"/>
      <c r="CZ128" s="704"/>
      <c r="DA128" s="704"/>
      <c r="DB128" s="704"/>
      <c r="DC128" s="704"/>
      <c r="DD128" s="704"/>
      <c r="DE128" s="704"/>
      <c r="DF128" s="704"/>
      <c r="DG128" s="704"/>
      <c r="DH128" s="704"/>
      <c r="DI128" s="704"/>
      <c r="DJ128" s="704"/>
      <c r="DK128" s="704"/>
      <c r="DL128" s="704"/>
      <c r="DM128" s="704"/>
      <c r="DN128" s="704"/>
      <c r="DO128" s="704"/>
      <c r="DP128" s="704"/>
      <c r="DQ128" s="704"/>
      <c r="DR128" s="704"/>
      <c r="DS128" s="704"/>
      <c r="DT128" s="704"/>
      <c r="DU128" s="704"/>
      <c r="DV128" s="704"/>
      <c r="DW128" s="704"/>
      <c r="DX128" s="704"/>
      <c r="DY128" s="704"/>
      <c r="DZ128" s="704"/>
      <c r="EA128" s="704"/>
      <c r="EB128" s="704"/>
      <c r="EC128" s="704"/>
      <c r="ED128" s="704"/>
      <c r="EE128" s="704"/>
      <c r="EF128" s="704"/>
      <c r="EG128" s="704"/>
      <c r="EH128" s="704"/>
      <c r="EI128" s="704"/>
      <c r="EJ128" s="704"/>
      <c r="EK128" s="704"/>
      <c r="EL128" s="704"/>
      <c r="EM128" s="704"/>
      <c r="EN128" s="704"/>
      <c r="EO128" s="704"/>
      <c r="EP128" s="704"/>
      <c r="EQ128" s="704"/>
      <c r="ER128" s="704"/>
      <c r="ES128" s="704"/>
      <c r="ET128" s="704"/>
      <c r="EU128" s="704"/>
      <c r="EV128" s="704"/>
      <c r="EW128" s="704"/>
      <c r="EX128" s="704"/>
      <c r="EY128" s="704"/>
      <c r="EZ128" s="704"/>
      <c r="FA128" s="704"/>
      <c r="FB128" s="704"/>
      <c r="FC128" s="704"/>
      <c r="FD128" s="704"/>
      <c r="FE128" s="704"/>
      <c r="FF128" s="704"/>
      <c r="FG128" s="704"/>
      <c r="FH128" s="704"/>
      <c r="FI128" s="704"/>
      <c r="GM128" s="704"/>
      <c r="GN128" s="704"/>
      <c r="GO128" s="704"/>
      <c r="GP128" s="704"/>
      <c r="GQ128" s="704"/>
      <c r="GR128" s="704"/>
      <c r="GS128" s="704"/>
      <c r="GT128" s="704"/>
      <c r="GU128" s="704"/>
      <c r="HV128" s="878"/>
      <c r="HW128" s="878"/>
      <c r="HX128" s="878"/>
      <c r="HY128" s="878"/>
      <c r="HZ128" s="878"/>
      <c r="IA128" s="878"/>
      <c r="IB128" s="878"/>
      <c r="IC128" s="878"/>
    </row>
    <row r="129" spans="1:243" s="706" customFormat="1" ht="23.1" customHeight="1" x14ac:dyDescent="0.25">
      <c r="A129" s="691">
        <v>120</v>
      </c>
      <c r="B129" s="693" t="s">
        <v>1206</v>
      </c>
      <c r="C129" s="696">
        <v>224</v>
      </c>
      <c r="D129" s="697">
        <v>532</v>
      </c>
      <c r="E129" s="707">
        <v>16</v>
      </c>
      <c r="F129" s="699" t="s">
        <v>1235</v>
      </c>
      <c r="G129" s="699" t="s">
        <v>1512</v>
      </c>
      <c r="H129" s="767" t="s">
        <v>1112</v>
      </c>
      <c r="I129" s="752" t="s">
        <v>1113</v>
      </c>
      <c r="J129" s="753" t="s">
        <v>1139</v>
      </c>
      <c r="K129" s="764" t="s">
        <v>1115</v>
      </c>
      <c r="L129" s="764" t="s">
        <v>1116</v>
      </c>
      <c r="M129" s="753" t="s">
        <v>1140</v>
      </c>
      <c r="N129" s="753" t="s">
        <v>1141</v>
      </c>
      <c r="O129" s="753" t="s">
        <v>1141</v>
      </c>
      <c r="P129" s="753" t="s">
        <v>1189</v>
      </c>
      <c r="Q129" s="948" t="s">
        <v>1513</v>
      </c>
      <c r="R129" s="948" t="s">
        <v>1120</v>
      </c>
      <c r="S129" s="755">
        <v>2</v>
      </c>
      <c r="T129" s="766">
        <v>2.11</v>
      </c>
      <c r="U129" s="772">
        <v>41091</v>
      </c>
      <c r="V129" s="771">
        <v>41426</v>
      </c>
      <c r="W129" s="701">
        <v>25</v>
      </c>
      <c r="X129" s="875"/>
      <c r="Y129" s="876">
        <v>211200</v>
      </c>
      <c r="Z129" s="875">
        <f t="shared" si="15"/>
        <v>211200</v>
      </c>
      <c r="AA129" s="691"/>
      <c r="AB129" s="691"/>
      <c r="AC129" s="691"/>
      <c r="AD129" s="691"/>
      <c r="AE129" s="691"/>
      <c r="AF129" s="691"/>
      <c r="AG129" s="691"/>
      <c r="AH129" s="691">
        <v>211200</v>
      </c>
      <c r="AI129" s="691"/>
      <c r="AJ129" s="691"/>
      <c r="AK129" s="691"/>
      <c r="AL129" s="691"/>
      <c r="AM129" s="868">
        <f t="shared" si="16"/>
        <v>211200</v>
      </c>
      <c r="AN129" s="868">
        <f t="shared" si="17"/>
        <v>0</v>
      </c>
      <c r="AO129" s="691"/>
      <c r="AP129" s="868"/>
      <c r="AQ129" s="704"/>
      <c r="AR129" s="704"/>
      <c r="AS129" s="704"/>
      <c r="AT129" s="704"/>
      <c r="AU129" s="704"/>
      <c r="AV129" s="704"/>
      <c r="AW129" s="704"/>
      <c r="AX129" s="704"/>
      <c r="AY129" s="704"/>
      <c r="AZ129" s="704"/>
      <c r="BA129" s="704"/>
      <c r="BB129" s="704"/>
      <c r="BC129" s="704"/>
      <c r="BD129" s="704"/>
      <c r="BE129" s="704"/>
      <c r="BF129" s="704"/>
      <c r="BG129" s="704"/>
      <c r="BH129" s="704"/>
      <c r="BI129" s="704"/>
      <c r="BJ129" s="704"/>
      <c r="BK129" s="704"/>
      <c r="BL129" s="704"/>
      <c r="BM129" s="704"/>
      <c r="BN129" s="704"/>
      <c r="BO129" s="704"/>
      <c r="BP129" s="704"/>
      <c r="BQ129" s="704"/>
      <c r="BR129" s="704"/>
      <c r="BS129" s="704"/>
      <c r="BT129" s="704"/>
      <c r="BU129" s="704"/>
      <c r="BV129" s="704"/>
      <c r="BW129" s="704"/>
      <c r="BX129" s="704"/>
      <c r="BY129" s="704"/>
      <c r="BZ129" s="704"/>
      <c r="CA129" s="704"/>
      <c r="CB129" s="704"/>
      <c r="CC129" s="704"/>
      <c r="CD129" s="704"/>
      <c r="CE129" s="704"/>
      <c r="CF129" s="704"/>
      <c r="CG129" s="704"/>
      <c r="CH129" s="704"/>
      <c r="CI129" s="704"/>
      <c r="CJ129" s="704"/>
      <c r="CK129" s="704"/>
      <c r="CL129" s="704"/>
      <c r="CM129" s="704"/>
      <c r="CN129" s="704"/>
      <c r="CO129" s="704"/>
      <c r="CP129" s="704"/>
      <c r="CQ129" s="704"/>
      <c r="CR129" s="704"/>
      <c r="CS129" s="704"/>
      <c r="CT129" s="704"/>
      <c r="CU129" s="704"/>
      <c r="CV129" s="704"/>
      <c r="CW129" s="704"/>
      <c r="CX129" s="704"/>
      <c r="CY129" s="704"/>
      <c r="CZ129" s="704"/>
      <c r="DA129" s="704"/>
      <c r="DB129" s="704"/>
      <c r="DC129" s="704"/>
      <c r="DD129" s="704"/>
      <c r="DE129" s="704"/>
      <c r="DF129" s="704"/>
      <c r="DG129" s="704"/>
      <c r="DH129" s="704"/>
      <c r="DI129" s="704"/>
      <c r="DJ129" s="704"/>
      <c r="DK129" s="704"/>
      <c r="DL129" s="704"/>
      <c r="DM129" s="704"/>
      <c r="DN129" s="704"/>
      <c r="DO129" s="704"/>
      <c r="DP129" s="704"/>
      <c r="EC129" s="704"/>
      <c r="ED129" s="704"/>
      <c r="EE129" s="704"/>
      <c r="EF129" s="704"/>
      <c r="EG129" s="704"/>
      <c r="EH129" s="704"/>
      <c r="EI129" s="704"/>
      <c r="EJ129" s="704"/>
      <c r="EK129" s="704"/>
      <c r="EL129" s="704"/>
      <c r="EM129" s="704"/>
      <c r="EN129" s="704"/>
      <c r="EO129" s="704"/>
      <c r="EP129" s="704"/>
      <c r="EQ129" s="704"/>
      <c r="ER129" s="704"/>
      <c r="ES129" s="704"/>
      <c r="ET129" s="704"/>
      <c r="EU129" s="704"/>
      <c r="EV129" s="704"/>
      <c r="EW129" s="704"/>
      <c r="EX129" s="704"/>
      <c r="EY129" s="704"/>
      <c r="EZ129" s="704"/>
      <c r="FA129" s="704"/>
      <c r="FB129" s="704"/>
      <c r="FC129" s="704"/>
      <c r="FD129" s="704"/>
      <c r="FE129" s="704"/>
      <c r="FF129" s="704"/>
      <c r="FG129" s="704"/>
      <c r="FH129" s="704"/>
      <c r="FJ129" s="704"/>
      <c r="FK129" s="878"/>
      <c r="FL129" s="878"/>
      <c r="FM129" s="878"/>
      <c r="FN129" s="878"/>
      <c r="FO129" s="878"/>
      <c r="FP129" s="878"/>
      <c r="FQ129" s="878"/>
      <c r="FR129" s="878"/>
      <c r="FS129" s="878"/>
      <c r="FT129" s="878"/>
      <c r="FU129" s="878"/>
      <c r="FV129" s="878"/>
      <c r="FW129" s="878"/>
      <c r="FX129" s="878"/>
      <c r="FY129" s="878"/>
      <c r="FZ129" s="878"/>
      <c r="GA129" s="878"/>
      <c r="GB129" s="878"/>
      <c r="GC129" s="878"/>
      <c r="GD129" s="878"/>
      <c r="GE129" s="878"/>
      <c r="GF129" s="878"/>
      <c r="GG129" s="878"/>
      <c r="GH129" s="878"/>
      <c r="GI129" s="878"/>
      <c r="GJ129" s="878"/>
      <c r="GK129" s="878"/>
      <c r="GL129" s="878"/>
      <c r="GM129" s="878"/>
      <c r="GN129" s="878"/>
      <c r="GO129" s="878"/>
      <c r="GP129" s="878"/>
      <c r="GQ129" s="878"/>
      <c r="GR129" s="878"/>
      <c r="GS129" s="878"/>
      <c r="GT129" s="878"/>
      <c r="GU129" s="878"/>
      <c r="GV129" s="878"/>
      <c r="GW129" s="878"/>
      <c r="GX129" s="878"/>
      <c r="GY129" s="878"/>
      <c r="GZ129" s="878"/>
      <c r="HA129" s="878"/>
      <c r="HB129" s="878"/>
      <c r="HC129" s="878"/>
      <c r="HD129" s="878"/>
      <c r="HE129" s="878"/>
      <c r="HF129" s="878"/>
      <c r="HG129" s="878"/>
      <c r="HH129" s="878"/>
      <c r="HI129" s="878"/>
      <c r="HJ129" s="878"/>
      <c r="HK129" s="878"/>
      <c r="HL129" s="878"/>
      <c r="HM129" s="878"/>
      <c r="HN129" s="878"/>
      <c r="HO129" s="878"/>
      <c r="HP129" s="878"/>
      <c r="HQ129" s="878"/>
      <c r="HR129" s="878"/>
    </row>
    <row r="130" spans="1:243" s="706" customFormat="1" ht="23.1" customHeight="1" x14ac:dyDescent="0.25">
      <c r="A130" s="691">
        <v>121</v>
      </c>
      <c r="B130" s="693" t="s">
        <v>1206</v>
      </c>
      <c r="C130" s="696">
        <v>224</v>
      </c>
      <c r="D130" s="697">
        <v>532</v>
      </c>
      <c r="E130" s="698">
        <v>17</v>
      </c>
      <c r="F130" s="699" t="s">
        <v>1121</v>
      </c>
      <c r="G130" s="699" t="s">
        <v>1238</v>
      </c>
      <c r="H130" s="751" t="s">
        <v>1112</v>
      </c>
      <c r="I130" s="752" t="s">
        <v>1113</v>
      </c>
      <c r="J130" s="753" t="s">
        <v>1139</v>
      </c>
      <c r="K130" s="764" t="s">
        <v>1151</v>
      </c>
      <c r="L130" s="764" t="s">
        <v>1124</v>
      </c>
      <c r="M130" s="753" t="s">
        <v>1140</v>
      </c>
      <c r="N130" s="753" t="s">
        <v>1141</v>
      </c>
      <c r="O130" s="753" t="s">
        <v>1141</v>
      </c>
      <c r="P130" s="753" t="s">
        <v>1189</v>
      </c>
      <c r="Q130" s="948" t="s">
        <v>1239</v>
      </c>
      <c r="R130" s="948" t="s">
        <v>1120</v>
      </c>
      <c r="S130" s="755">
        <v>2</v>
      </c>
      <c r="T130" s="766">
        <v>2.11</v>
      </c>
      <c r="U130" s="771">
        <v>41456</v>
      </c>
      <c r="V130" s="771">
        <v>42156</v>
      </c>
      <c r="W130" s="701">
        <v>15</v>
      </c>
      <c r="X130" s="875">
        <v>165000</v>
      </c>
      <c r="Y130" s="876">
        <v>170000</v>
      </c>
      <c r="Z130" s="875">
        <f t="shared" si="15"/>
        <v>335000</v>
      </c>
      <c r="AA130" s="702"/>
      <c r="AB130" s="702"/>
      <c r="AC130" s="702"/>
      <c r="AD130" s="702"/>
      <c r="AE130" s="702"/>
      <c r="AF130" s="702"/>
      <c r="AG130" s="702">
        <v>165000</v>
      </c>
      <c r="AH130" s="702">
        <v>125300</v>
      </c>
      <c r="AI130" s="691">
        <v>44700</v>
      </c>
      <c r="AJ130" s="691"/>
      <c r="AK130" s="691"/>
      <c r="AL130" s="691"/>
      <c r="AM130" s="868">
        <f t="shared" si="16"/>
        <v>335000</v>
      </c>
      <c r="AN130" s="868">
        <f t="shared" si="17"/>
        <v>0</v>
      </c>
      <c r="AO130" s="760">
        <v>156900</v>
      </c>
      <c r="AP130" s="868">
        <v>170000</v>
      </c>
      <c r="AQ130" s="704"/>
      <c r="AR130" s="704"/>
      <c r="AS130" s="704"/>
      <c r="AT130" s="704"/>
      <c r="AU130" s="704"/>
      <c r="AV130" s="704"/>
      <c r="AW130" s="704"/>
      <c r="AX130" s="704"/>
      <c r="AY130" s="704"/>
      <c r="AZ130" s="704"/>
      <c r="BA130" s="704"/>
      <c r="BB130" s="704"/>
      <c r="BC130" s="704"/>
      <c r="BD130" s="704"/>
      <c r="BE130" s="704"/>
      <c r="BF130" s="704"/>
      <c r="BG130" s="704"/>
      <c r="BH130" s="704"/>
      <c r="BI130" s="704"/>
      <c r="BJ130" s="704"/>
      <c r="BK130" s="704"/>
      <c r="BL130" s="704"/>
      <c r="BM130" s="704"/>
      <c r="BN130" s="704"/>
      <c r="BO130" s="704"/>
      <c r="BP130" s="704"/>
      <c r="BQ130" s="704"/>
      <c r="BR130" s="704"/>
      <c r="BS130" s="704"/>
      <c r="BT130" s="704"/>
      <c r="BU130" s="704"/>
      <c r="BV130" s="704"/>
      <c r="BW130" s="704"/>
      <c r="BX130" s="704"/>
      <c r="BY130" s="704"/>
      <c r="BZ130" s="704"/>
      <c r="CA130" s="704"/>
      <c r="CB130" s="704"/>
      <c r="CC130" s="704"/>
      <c r="CD130" s="704"/>
      <c r="CE130" s="704"/>
      <c r="CF130" s="704"/>
      <c r="CG130" s="704"/>
      <c r="CH130" s="704"/>
      <c r="CI130" s="704"/>
      <c r="CJ130" s="704"/>
      <c r="CK130" s="704"/>
      <c r="CL130" s="704"/>
      <c r="CM130" s="704"/>
      <c r="CN130" s="704"/>
      <c r="CO130" s="704"/>
      <c r="CP130" s="704"/>
      <c r="CQ130" s="704"/>
      <c r="CR130" s="704"/>
      <c r="CS130" s="704"/>
      <c r="CT130" s="704"/>
      <c r="CU130" s="704"/>
      <c r="CV130" s="704"/>
      <c r="CW130" s="704"/>
      <c r="CX130" s="704"/>
      <c r="CY130" s="704"/>
      <c r="CZ130" s="704"/>
      <c r="DA130" s="704"/>
      <c r="DB130" s="704"/>
      <c r="DC130" s="704"/>
      <c r="DD130" s="704"/>
      <c r="DE130" s="704"/>
      <c r="DF130" s="704"/>
      <c r="DG130" s="704"/>
      <c r="DH130" s="704"/>
      <c r="DI130" s="704"/>
      <c r="DJ130" s="704"/>
      <c r="DK130" s="704"/>
      <c r="DL130" s="704"/>
      <c r="DM130" s="704"/>
      <c r="DN130" s="704"/>
      <c r="DO130" s="704"/>
      <c r="DP130" s="704"/>
      <c r="EC130" s="704"/>
      <c r="ED130" s="704"/>
      <c r="EE130" s="704"/>
      <c r="EF130" s="704"/>
      <c r="EG130" s="704"/>
      <c r="EH130" s="704"/>
      <c r="EI130" s="704"/>
      <c r="EJ130" s="704"/>
      <c r="EK130" s="704"/>
      <c r="EL130" s="704"/>
      <c r="EM130" s="704"/>
      <c r="EN130" s="704"/>
      <c r="EO130" s="704"/>
      <c r="EP130" s="704"/>
      <c r="EQ130" s="704"/>
      <c r="ER130" s="704"/>
      <c r="ES130" s="704"/>
      <c r="ET130" s="704"/>
      <c r="EU130" s="704"/>
      <c r="EV130" s="704"/>
      <c r="EW130" s="704"/>
      <c r="EX130" s="704"/>
      <c r="EY130" s="704"/>
      <c r="EZ130" s="704"/>
      <c r="FA130" s="704"/>
      <c r="FB130" s="704"/>
      <c r="FC130" s="704"/>
      <c r="FD130" s="704"/>
      <c r="FE130" s="704"/>
      <c r="FF130" s="704"/>
      <c r="FG130" s="704"/>
      <c r="FH130" s="704"/>
      <c r="FI130" s="704"/>
      <c r="FJ130" s="704"/>
      <c r="FL130" s="704"/>
      <c r="FM130" s="704"/>
      <c r="FN130" s="704"/>
      <c r="FO130" s="704"/>
      <c r="FP130" s="704"/>
      <c r="FQ130" s="704"/>
      <c r="FR130" s="704"/>
      <c r="FS130" s="704"/>
      <c r="FT130" s="704"/>
      <c r="FU130" s="704"/>
      <c r="FV130" s="704"/>
      <c r="FW130" s="704"/>
      <c r="FX130" s="704"/>
      <c r="FY130" s="704"/>
      <c r="FZ130" s="704"/>
      <c r="GA130" s="704"/>
      <c r="GB130" s="704"/>
      <c r="GC130" s="704"/>
      <c r="GD130" s="704"/>
      <c r="GE130" s="704"/>
      <c r="GF130" s="704"/>
      <c r="GG130" s="704"/>
      <c r="GH130" s="704"/>
      <c r="GI130" s="704"/>
      <c r="GJ130" s="704"/>
      <c r="GK130" s="704"/>
      <c r="GL130" s="704"/>
      <c r="GM130" s="704"/>
      <c r="GN130" s="704"/>
      <c r="GO130" s="704"/>
      <c r="GP130" s="704"/>
      <c r="GQ130" s="704"/>
      <c r="GR130" s="704"/>
      <c r="GS130" s="704"/>
      <c r="GT130" s="704"/>
      <c r="GU130" s="704"/>
      <c r="GV130" s="704"/>
      <c r="GW130" s="704"/>
      <c r="GX130" s="704"/>
      <c r="GY130" s="704"/>
      <c r="GZ130" s="704"/>
      <c r="HA130" s="704"/>
      <c r="HB130" s="704"/>
      <c r="HC130" s="704"/>
      <c r="HD130" s="704"/>
      <c r="HE130" s="704"/>
      <c r="HF130" s="704"/>
      <c r="HG130" s="704"/>
      <c r="HH130" s="704"/>
      <c r="HI130" s="704"/>
      <c r="HJ130" s="704"/>
      <c r="HK130" s="704"/>
      <c r="HL130" s="704"/>
      <c r="HM130" s="704"/>
      <c r="HN130" s="704"/>
      <c r="HO130" s="704"/>
      <c r="HP130" s="704"/>
      <c r="HQ130" s="704"/>
      <c r="HR130" s="704"/>
      <c r="HV130" s="878"/>
      <c r="HW130" s="878"/>
      <c r="HX130" s="878"/>
      <c r="HY130" s="878"/>
      <c r="HZ130" s="878"/>
      <c r="IA130" s="878"/>
      <c r="IB130" s="878"/>
      <c r="IC130" s="878"/>
    </row>
    <row r="131" spans="1:243" s="932" customFormat="1" ht="23.1" customHeight="1" x14ac:dyDescent="0.25">
      <c r="A131" s="691">
        <v>122</v>
      </c>
      <c r="B131" s="693" t="s">
        <v>1206</v>
      </c>
      <c r="C131" s="921">
        <v>224</v>
      </c>
      <c r="D131" s="922">
        <v>532</v>
      </c>
      <c r="E131" s="698">
        <v>18</v>
      </c>
      <c r="F131" s="699" t="s">
        <v>1121</v>
      </c>
      <c r="G131" s="923" t="s">
        <v>1240</v>
      </c>
      <c r="H131" s="751" t="s">
        <v>1112</v>
      </c>
      <c r="I131" s="752" t="s">
        <v>1113</v>
      </c>
      <c r="J131" s="753" t="s">
        <v>1139</v>
      </c>
      <c r="K131" s="924" t="s">
        <v>1115</v>
      </c>
      <c r="L131" s="924" t="s">
        <v>1116</v>
      </c>
      <c r="M131" s="753" t="s">
        <v>1140</v>
      </c>
      <c r="N131" s="753" t="s">
        <v>1141</v>
      </c>
      <c r="O131" s="753" t="s">
        <v>1141</v>
      </c>
      <c r="P131" s="753" t="s">
        <v>1189</v>
      </c>
      <c r="Q131" s="1019">
        <v>17</v>
      </c>
      <c r="R131" s="948" t="s">
        <v>1120</v>
      </c>
      <c r="S131" s="755">
        <v>2</v>
      </c>
      <c r="T131" s="766">
        <v>2.11</v>
      </c>
      <c r="U131" s="771">
        <v>41456</v>
      </c>
      <c r="V131" s="771">
        <v>42156</v>
      </c>
      <c r="W131" s="926">
        <v>15</v>
      </c>
      <c r="X131" s="875">
        <v>255000</v>
      </c>
      <c r="Y131" s="876">
        <v>200000</v>
      </c>
      <c r="Z131" s="875">
        <f t="shared" si="15"/>
        <v>455000</v>
      </c>
      <c r="AA131" s="702"/>
      <c r="AB131" s="702"/>
      <c r="AC131" s="702"/>
      <c r="AD131" s="702"/>
      <c r="AE131" s="702"/>
      <c r="AF131" s="702"/>
      <c r="AG131" s="702">
        <v>155000</v>
      </c>
      <c r="AH131" s="702">
        <v>100000</v>
      </c>
      <c r="AI131" s="691">
        <v>100000</v>
      </c>
      <c r="AJ131" s="691">
        <v>100000</v>
      </c>
      <c r="AK131" s="691"/>
      <c r="AL131" s="691"/>
      <c r="AM131" s="868">
        <f t="shared" si="16"/>
        <v>455000</v>
      </c>
      <c r="AN131" s="868">
        <f t="shared" si="17"/>
        <v>0</v>
      </c>
      <c r="AO131" s="760">
        <v>250000</v>
      </c>
      <c r="AP131" s="868">
        <v>250000</v>
      </c>
      <c r="AQ131" s="931"/>
      <c r="AR131" s="931"/>
      <c r="AS131" s="931"/>
      <c r="AT131" s="931"/>
      <c r="AU131" s="931"/>
      <c r="AV131" s="931"/>
      <c r="AW131" s="931"/>
      <c r="AX131" s="931"/>
      <c r="AY131" s="931"/>
      <c r="AZ131" s="931"/>
      <c r="BA131" s="931"/>
      <c r="BB131" s="931"/>
      <c r="BC131" s="931"/>
      <c r="BD131" s="931"/>
      <c r="BE131" s="931"/>
      <c r="BF131" s="931"/>
      <c r="BG131" s="931"/>
      <c r="BH131" s="931"/>
      <c r="BI131" s="931"/>
      <c r="BJ131" s="931"/>
      <c r="BK131" s="931"/>
      <c r="BL131" s="931"/>
      <c r="BM131" s="931"/>
      <c r="BN131" s="931"/>
      <c r="BO131" s="931"/>
      <c r="BP131" s="931"/>
      <c r="BQ131" s="931"/>
      <c r="BR131" s="931"/>
      <c r="BS131" s="931"/>
      <c r="BT131" s="931"/>
      <c r="BU131" s="931"/>
      <c r="BV131" s="931"/>
      <c r="BW131" s="931"/>
      <c r="BX131" s="931"/>
      <c r="BY131" s="931"/>
      <c r="BZ131" s="931"/>
      <c r="CA131" s="931"/>
      <c r="CB131" s="931"/>
      <c r="CC131" s="931"/>
      <c r="CD131" s="931"/>
      <c r="CE131" s="931"/>
      <c r="CF131" s="931"/>
      <c r="CG131" s="931"/>
      <c r="CH131" s="931"/>
      <c r="CI131" s="931"/>
      <c r="CJ131" s="931"/>
      <c r="CK131" s="931"/>
      <c r="CL131" s="931"/>
      <c r="CM131" s="931"/>
      <c r="CN131" s="931"/>
      <c r="CO131" s="931"/>
      <c r="CP131" s="931"/>
      <c r="CQ131" s="931"/>
      <c r="CR131" s="931"/>
      <c r="CS131" s="931"/>
      <c r="CT131" s="931"/>
      <c r="CU131" s="931"/>
      <c r="CV131" s="931"/>
      <c r="CW131" s="931"/>
      <c r="CX131" s="931"/>
      <c r="CY131" s="931"/>
      <c r="CZ131" s="931"/>
      <c r="DA131" s="931"/>
      <c r="DB131" s="931"/>
      <c r="DC131" s="931"/>
      <c r="DD131" s="931"/>
      <c r="DE131" s="931"/>
      <c r="DF131" s="931"/>
      <c r="DG131" s="931"/>
      <c r="DH131" s="931"/>
      <c r="DI131" s="931"/>
      <c r="DJ131" s="931"/>
      <c r="DK131" s="931"/>
      <c r="DL131" s="931"/>
      <c r="DM131" s="931"/>
      <c r="DN131" s="931"/>
      <c r="DO131" s="931"/>
      <c r="DP131" s="931"/>
      <c r="EC131" s="931"/>
      <c r="ED131" s="931"/>
      <c r="EE131" s="931"/>
      <c r="EF131" s="931"/>
      <c r="EG131" s="931"/>
      <c r="EH131" s="931"/>
      <c r="EI131" s="931"/>
      <c r="EJ131" s="931"/>
      <c r="EK131" s="931"/>
      <c r="EL131" s="931"/>
      <c r="EM131" s="931"/>
      <c r="EN131" s="931"/>
      <c r="EO131" s="931"/>
      <c r="EP131" s="931"/>
      <c r="EQ131" s="931"/>
      <c r="ER131" s="931"/>
      <c r="ES131" s="931"/>
      <c r="ET131" s="931"/>
      <c r="EU131" s="931"/>
      <c r="EV131" s="931"/>
      <c r="EW131" s="931"/>
      <c r="EX131" s="931"/>
      <c r="EY131" s="931"/>
      <c r="EZ131" s="931"/>
      <c r="FA131" s="931"/>
      <c r="FB131" s="931"/>
      <c r="FC131" s="931"/>
      <c r="FD131" s="931"/>
      <c r="FE131" s="931"/>
      <c r="FF131" s="931"/>
      <c r="FG131" s="931"/>
      <c r="FH131" s="931"/>
      <c r="FI131" s="931"/>
      <c r="FJ131" s="931"/>
      <c r="FK131" s="933"/>
      <c r="FL131" s="931"/>
      <c r="FM131" s="931"/>
      <c r="FN131" s="931"/>
      <c r="FO131" s="931"/>
      <c r="FP131" s="931"/>
      <c r="FQ131" s="931"/>
      <c r="FR131" s="931"/>
      <c r="FS131" s="931"/>
      <c r="FT131" s="931"/>
      <c r="FU131" s="931"/>
      <c r="FV131" s="931"/>
      <c r="FW131" s="931"/>
      <c r="FX131" s="931"/>
      <c r="FY131" s="931"/>
      <c r="FZ131" s="931"/>
      <c r="GA131" s="931"/>
      <c r="GB131" s="931"/>
      <c r="GC131" s="931"/>
      <c r="GD131" s="931"/>
      <c r="GE131" s="931"/>
      <c r="GF131" s="931"/>
      <c r="GG131" s="931"/>
      <c r="GH131" s="931"/>
      <c r="GI131" s="931"/>
      <c r="GJ131" s="931"/>
      <c r="GK131" s="931"/>
      <c r="GL131" s="931"/>
      <c r="GM131" s="931"/>
      <c r="GN131" s="931"/>
      <c r="GO131" s="931"/>
      <c r="GP131" s="931"/>
      <c r="GQ131" s="931"/>
      <c r="GR131" s="931"/>
      <c r="GS131" s="931"/>
      <c r="GT131" s="931"/>
      <c r="GU131" s="931"/>
      <c r="GV131" s="931"/>
      <c r="GW131" s="931"/>
      <c r="GX131" s="931"/>
      <c r="GY131" s="931"/>
      <c r="GZ131" s="931"/>
      <c r="HA131" s="931"/>
      <c r="HB131" s="931"/>
      <c r="HC131" s="931"/>
      <c r="HD131" s="931"/>
      <c r="HE131" s="931"/>
      <c r="HF131" s="931"/>
      <c r="HG131" s="931"/>
      <c r="HH131" s="931"/>
      <c r="HI131" s="931"/>
      <c r="HJ131" s="931"/>
      <c r="HK131" s="931"/>
      <c r="HL131" s="931"/>
      <c r="HM131" s="931"/>
      <c r="HN131" s="931"/>
      <c r="HO131" s="931"/>
      <c r="HP131" s="931"/>
      <c r="HQ131" s="931"/>
      <c r="HR131" s="931"/>
      <c r="HV131" s="934"/>
      <c r="HW131" s="934"/>
      <c r="HX131" s="934"/>
      <c r="HY131" s="934"/>
      <c r="HZ131" s="934"/>
      <c r="IA131" s="934"/>
      <c r="IB131" s="934"/>
      <c r="IC131" s="934"/>
    </row>
    <row r="132" spans="1:243" s="878" customFormat="1" ht="23.1" customHeight="1" x14ac:dyDescent="0.25">
      <c r="A132" s="691">
        <v>123</v>
      </c>
      <c r="B132" s="693" t="s">
        <v>1206</v>
      </c>
      <c r="C132" s="921">
        <v>224</v>
      </c>
      <c r="D132" s="922">
        <v>532</v>
      </c>
      <c r="E132" s="698">
        <v>19</v>
      </c>
      <c r="F132" s="699" t="s">
        <v>1121</v>
      </c>
      <c r="G132" s="923" t="s">
        <v>1241</v>
      </c>
      <c r="H132" s="751" t="s">
        <v>1112</v>
      </c>
      <c r="I132" s="752" t="s">
        <v>1113</v>
      </c>
      <c r="J132" s="753" t="s">
        <v>1139</v>
      </c>
      <c r="K132" s="924" t="s">
        <v>1115</v>
      </c>
      <c r="L132" s="924" t="s">
        <v>1116</v>
      </c>
      <c r="M132" s="753" t="s">
        <v>1140</v>
      </c>
      <c r="N132" s="753" t="s">
        <v>1141</v>
      </c>
      <c r="O132" s="753" t="s">
        <v>1141</v>
      </c>
      <c r="P132" s="753" t="s">
        <v>1189</v>
      </c>
      <c r="Q132" s="948">
        <v>2</v>
      </c>
      <c r="R132" s="948" t="s">
        <v>1120</v>
      </c>
      <c r="S132" s="755">
        <v>2</v>
      </c>
      <c r="T132" s="766">
        <v>2.11</v>
      </c>
      <c r="U132" s="771">
        <v>41456</v>
      </c>
      <c r="V132" s="771">
        <v>42156</v>
      </c>
      <c r="W132" s="926">
        <v>15</v>
      </c>
      <c r="X132" s="875">
        <v>300000</v>
      </c>
      <c r="Y132" s="876">
        <v>100000</v>
      </c>
      <c r="Z132" s="875">
        <f t="shared" si="15"/>
        <v>400000</v>
      </c>
      <c r="AA132" s="702"/>
      <c r="AB132" s="702"/>
      <c r="AC132" s="702"/>
      <c r="AD132" s="702"/>
      <c r="AE132" s="702"/>
      <c r="AF132" s="702"/>
      <c r="AG132" s="702">
        <v>300000</v>
      </c>
      <c r="AH132" s="702"/>
      <c r="AI132" s="702">
        <v>100000</v>
      </c>
      <c r="AJ132" s="691"/>
      <c r="AK132" s="691"/>
      <c r="AL132" s="691"/>
      <c r="AM132" s="868">
        <f t="shared" si="16"/>
        <v>400000</v>
      </c>
      <c r="AN132" s="868">
        <f t="shared" si="17"/>
        <v>0</v>
      </c>
      <c r="AO132" s="760">
        <v>300000</v>
      </c>
      <c r="AP132" s="868">
        <v>300000</v>
      </c>
      <c r="AQ132" s="704"/>
      <c r="AR132" s="704"/>
      <c r="AS132" s="704"/>
      <c r="AT132" s="704"/>
      <c r="AU132" s="704"/>
      <c r="AV132" s="704"/>
      <c r="AW132" s="704"/>
      <c r="AX132" s="704"/>
      <c r="AY132" s="704"/>
      <c r="AZ132" s="704"/>
      <c r="BA132" s="704"/>
      <c r="BB132" s="704"/>
      <c r="BC132" s="704"/>
      <c r="BD132" s="704"/>
      <c r="BE132" s="704"/>
      <c r="BF132" s="704"/>
      <c r="BG132" s="704"/>
      <c r="BH132" s="704"/>
      <c r="BI132" s="704"/>
      <c r="BJ132" s="704"/>
      <c r="BK132" s="704"/>
      <c r="BL132" s="704"/>
      <c r="BM132" s="704"/>
      <c r="BN132" s="704"/>
      <c r="BO132" s="704"/>
      <c r="BP132" s="704"/>
      <c r="BQ132" s="704"/>
      <c r="BR132" s="704"/>
      <c r="BS132" s="704"/>
      <c r="BT132" s="704"/>
      <c r="BU132" s="704"/>
      <c r="BV132" s="704"/>
      <c r="BW132" s="704"/>
      <c r="BX132" s="704"/>
      <c r="BY132" s="704"/>
      <c r="BZ132" s="704"/>
      <c r="CA132" s="704"/>
      <c r="CB132" s="704"/>
      <c r="CC132" s="704"/>
      <c r="CD132" s="704"/>
      <c r="CE132" s="704"/>
      <c r="CF132" s="704"/>
      <c r="CG132" s="704"/>
      <c r="CH132" s="704"/>
      <c r="CI132" s="704"/>
      <c r="CJ132" s="704"/>
      <c r="CK132" s="704"/>
      <c r="CL132" s="704"/>
      <c r="CM132" s="704"/>
      <c r="CN132" s="704"/>
      <c r="CO132" s="704"/>
      <c r="CP132" s="704"/>
      <c r="CQ132" s="704"/>
      <c r="CR132" s="704"/>
      <c r="CS132" s="704"/>
      <c r="CT132" s="704"/>
      <c r="CU132" s="704"/>
      <c r="CV132" s="704"/>
      <c r="CW132" s="704"/>
      <c r="CX132" s="704"/>
      <c r="CY132" s="704"/>
      <c r="CZ132" s="704"/>
      <c r="DA132" s="704"/>
      <c r="DB132" s="704"/>
      <c r="DC132" s="704"/>
      <c r="DD132" s="704"/>
      <c r="DE132" s="704"/>
      <c r="DF132" s="704"/>
      <c r="DG132" s="704"/>
      <c r="DH132" s="704"/>
      <c r="DI132" s="704"/>
      <c r="DJ132" s="704"/>
      <c r="DK132" s="704"/>
      <c r="DL132" s="704"/>
      <c r="DM132" s="704"/>
      <c r="DN132" s="704"/>
      <c r="DO132" s="704"/>
      <c r="DP132" s="704"/>
      <c r="DQ132" s="706"/>
      <c r="DR132" s="706"/>
      <c r="DS132" s="706"/>
      <c r="DT132" s="706"/>
      <c r="DU132" s="706"/>
      <c r="DV132" s="706"/>
      <c r="DW132" s="706"/>
      <c r="DX132" s="706"/>
      <c r="DY132" s="706"/>
      <c r="DZ132" s="706"/>
      <c r="EA132" s="706"/>
      <c r="EB132" s="706"/>
      <c r="EC132" s="704"/>
      <c r="ED132" s="704"/>
      <c r="EE132" s="704"/>
      <c r="EF132" s="927"/>
      <c r="EG132" s="927"/>
      <c r="EH132" s="704"/>
      <c r="EI132" s="704"/>
      <c r="EJ132" s="704"/>
      <c r="EK132" s="704"/>
      <c r="EL132" s="704"/>
      <c r="EM132" s="704"/>
      <c r="EN132" s="704"/>
      <c r="EO132" s="704"/>
      <c r="EP132" s="704"/>
      <c r="EQ132" s="704"/>
      <c r="ER132" s="704"/>
      <c r="ES132" s="704"/>
      <c r="ET132" s="704"/>
      <c r="EU132" s="704"/>
      <c r="EV132" s="704"/>
      <c r="EW132" s="704"/>
      <c r="EX132" s="704"/>
      <c r="EY132" s="704"/>
      <c r="EZ132" s="704"/>
      <c r="FA132" s="704"/>
      <c r="FB132" s="704"/>
      <c r="FC132" s="704"/>
      <c r="FD132" s="704"/>
      <c r="FE132" s="704"/>
      <c r="FF132" s="704"/>
      <c r="FG132" s="704"/>
      <c r="FH132" s="704"/>
      <c r="FI132" s="704"/>
      <c r="FJ132" s="704"/>
      <c r="FK132" s="920"/>
      <c r="FL132" s="704"/>
      <c r="FM132" s="704"/>
      <c r="FN132" s="704"/>
      <c r="FO132" s="704"/>
      <c r="FP132" s="704"/>
      <c r="FQ132" s="704"/>
      <c r="FR132" s="704"/>
      <c r="FS132" s="704"/>
      <c r="FT132" s="704"/>
      <c r="FU132" s="704"/>
      <c r="FV132" s="704"/>
      <c r="FW132" s="704"/>
      <c r="FX132" s="704"/>
      <c r="FY132" s="704"/>
      <c r="FZ132" s="704"/>
      <c r="GA132" s="704"/>
      <c r="GB132" s="704"/>
      <c r="GC132" s="704"/>
      <c r="GD132" s="704"/>
      <c r="GE132" s="704"/>
      <c r="GF132" s="704"/>
      <c r="GG132" s="704"/>
      <c r="GH132" s="704"/>
      <c r="GI132" s="704"/>
      <c r="GJ132" s="704"/>
      <c r="GK132" s="704"/>
      <c r="GL132" s="704"/>
      <c r="GM132" s="704"/>
      <c r="GN132" s="704"/>
      <c r="GO132" s="704"/>
      <c r="GP132" s="704"/>
      <c r="GQ132" s="704"/>
      <c r="GR132" s="704"/>
      <c r="GS132" s="704"/>
      <c r="GT132" s="704"/>
      <c r="GU132" s="704"/>
      <c r="GV132" s="704"/>
      <c r="GW132" s="704"/>
      <c r="GX132" s="704"/>
      <c r="GY132" s="704"/>
      <c r="GZ132" s="704"/>
      <c r="HA132" s="704"/>
      <c r="HB132" s="704"/>
      <c r="HC132" s="704"/>
      <c r="HD132" s="704"/>
      <c r="HE132" s="704"/>
      <c r="HF132" s="704"/>
      <c r="HG132" s="704"/>
      <c r="HH132" s="704"/>
      <c r="HI132" s="704"/>
      <c r="HJ132" s="704"/>
      <c r="HK132" s="704"/>
      <c r="HL132" s="704"/>
      <c r="HM132" s="704"/>
      <c r="HN132" s="704"/>
      <c r="HO132" s="704"/>
      <c r="HP132" s="704"/>
      <c r="HQ132" s="704"/>
      <c r="HR132" s="704"/>
      <c r="HS132" s="706"/>
      <c r="HT132" s="706"/>
      <c r="HU132" s="706"/>
      <c r="HV132" s="928"/>
      <c r="HW132" s="928"/>
      <c r="HX132" s="928"/>
      <c r="HY132" s="928"/>
      <c r="HZ132" s="928"/>
      <c r="IA132" s="928"/>
      <c r="IB132" s="928"/>
      <c r="IC132" s="928"/>
      <c r="ID132" s="706"/>
      <c r="IE132" s="706"/>
      <c r="IF132" s="706"/>
      <c r="IG132" s="706"/>
      <c r="IH132" s="706"/>
      <c r="II132" s="706"/>
    </row>
    <row r="133" spans="1:243" s="878" customFormat="1" ht="23.1" customHeight="1" x14ac:dyDescent="0.25">
      <c r="A133" s="691">
        <v>124</v>
      </c>
      <c r="B133" s="693" t="s">
        <v>1206</v>
      </c>
      <c r="C133" s="929">
        <v>224</v>
      </c>
      <c r="D133" s="930">
        <v>532</v>
      </c>
      <c r="E133" s="707">
        <v>20</v>
      </c>
      <c r="F133" s="699" t="s">
        <v>1121</v>
      </c>
      <c r="G133" s="715" t="s">
        <v>1245</v>
      </c>
      <c r="H133" s="751" t="s">
        <v>1112</v>
      </c>
      <c r="I133" s="752" t="s">
        <v>1113</v>
      </c>
      <c r="J133" s="753" t="s">
        <v>1139</v>
      </c>
      <c r="K133" s="924" t="s">
        <v>1115</v>
      </c>
      <c r="L133" s="924" t="s">
        <v>1124</v>
      </c>
      <c r="M133" s="753" t="s">
        <v>1140</v>
      </c>
      <c r="N133" s="753" t="s">
        <v>1141</v>
      </c>
      <c r="O133" s="753" t="s">
        <v>1141</v>
      </c>
      <c r="P133" s="753" t="s">
        <v>1189</v>
      </c>
      <c r="Q133" s="948" t="s">
        <v>1120</v>
      </c>
      <c r="R133" s="948" t="s">
        <v>1120</v>
      </c>
      <c r="S133" s="755">
        <v>2</v>
      </c>
      <c r="T133" s="766">
        <v>2.11</v>
      </c>
      <c r="U133" s="771">
        <v>41456</v>
      </c>
      <c r="V133" s="771">
        <v>42156</v>
      </c>
      <c r="W133" s="701">
        <v>5</v>
      </c>
      <c r="X133" s="875">
        <v>50000</v>
      </c>
      <c r="Y133" s="877"/>
      <c r="Z133" s="875">
        <f t="shared" si="15"/>
        <v>50000</v>
      </c>
      <c r="AA133" s="702"/>
      <c r="AB133" s="702"/>
      <c r="AC133" s="702"/>
      <c r="AD133" s="702"/>
      <c r="AE133" s="702">
        <v>25000</v>
      </c>
      <c r="AF133" s="702">
        <v>25000</v>
      </c>
      <c r="AG133" s="702"/>
      <c r="AH133" s="702"/>
      <c r="AI133" s="691"/>
      <c r="AJ133" s="691"/>
      <c r="AK133" s="691"/>
      <c r="AL133" s="691"/>
      <c r="AM133" s="868">
        <f t="shared" si="16"/>
        <v>50000</v>
      </c>
      <c r="AN133" s="868">
        <f t="shared" si="17"/>
        <v>0</v>
      </c>
      <c r="AO133" s="760"/>
      <c r="AP133" s="868"/>
      <c r="AQ133" s="704"/>
      <c r="AR133" s="704"/>
      <c r="AS133" s="704"/>
      <c r="AT133" s="704"/>
      <c r="AU133" s="704"/>
      <c r="AV133" s="704"/>
      <c r="AW133" s="704"/>
      <c r="AX133" s="704"/>
      <c r="AY133" s="704"/>
      <c r="AZ133" s="704"/>
      <c r="BA133" s="704"/>
      <c r="BB133" s="704"/>
      <c r="BC133" s="704"/>
      <c r="BD133" s="704"/>
      <c r="BE133" s="704"/>
      <c r="BF133" s="704"/>
      <c r="BG133" s="704"/>
      <c r="BH133" s="704"/>
      <c r="BI133" s="704"/>
      <c r="BJ133" s="704"/>
      <c r="BK133" s="704"/>
      <c r="BL133" s="704"/>
      <c r="BM133" s="704"/>
      <c r="BN133" s="704"/>
      <c r="BO133" s="704"/>
      <c r="BP133" s="704"/>
      <c r="BQ133" s="704"/>
      <c r="BR133" s="704"/>
      <c r="BS133" s="704"/>
      <c r="BT133" s="704"/>
      <c r="BU133" s="704"/>
      <c r="BV133" s="704"/>
      <c r="BW133" s="704"/>
      <c r="BX133" s="704"/>
      <c r="BY133" s="704"/>
      <c r="BZ133" s="704"/>
      <c r="CA133" s="704"/>
      <c r="CB133" s="704"/>
      <c r="CC133" s="704"/>
      <c r="CD133" s="704"/>
      <c r="CE133" s="704"/>
      <c r="CF133" s="704"/>
      <c r="CG133" s="704"/>
      <c r="CH133" s="704"/>
      <c r="CI133" s="704"/>
      <c r="CJ133" s="704"/>
      <c r="CK133" s="704"/>
      <c r="CL133" s="704"/>
      <c r="CM133" s="704"/>
      <c r="CN133" s="704"/>
      <c r="CO133" s="704"/>
      <c r="CP133" s="704"/>
      <c r="CQ133" s="704"/>
      <c r="CR133" s="704"/>
      <c r="CS133" s="704"/>
      <c r="CT133" s="704"/>
      <c r="CU133" s="704"/>
      <c r="CV133" s="704"/>
      <c r="CW133" s="704"/>
      <c r="CX133" s="704"/>
      <c r="CY133" s="704"/>
      <c r="CZ133" s="704"/>
      <c r="DA133" s="704"/>
      <c r="DB133" s="704"/>
      <c r="DC133" s="704"/>
      <c r="DD133" s="704"/>
      <c r="DE133" s="704"/>
      <c r="DF133" s="704"/>
      <c r="DG133" s="704"/>
      <c r="DH133" s="704"/>
      <c r="DI133" s="704"/>
      <c r="DJ133" s="704"/>
      <c r="DK133" s="704"/>
      <c r="DL133" s="704"/>
      <c r="DM133" s="704"/>
      <c r="DN133" s="704"/>
      <c r="DO133" s="704"/>
      <c r="DP133" s="704"/>
      <c r="DQ133" s="706"/>
      <c r="DR133" s="706"/>
      <c r="DS133" s="706"/>
      <c r="DT133" s="706"/>
      <c r="DU133" s="706"/>
      <c r="DV133" s="706"/>
      <c r="DW133" s="706"/>
      <c r="DX133" s="706"/>
      <c r="DY133" s="706"/>
      <c r="DZ133" s="706"/>
      <c r="EA133" s="706"/>
      <c r="EB133" s="706"/>
      <c r="EC133" s="706"/>
      <c r="ED133" s="704"/>
      <c r="EE133" s="704"/>
      <c r="EF133" s="706"/>
      <c r="EG133" s="706"/>
      <c r="EH133" s="706"/>
      <c r="EI133" s="706"/>
      <c r="EJ133" s="706"/>
      <c r="EK133" s="706"/>
      <c r="EL133" s="706"/>
      <c r="EM133" s="706"/>
      <c r="EN133" s="706"/>
      <c r="EO133" s="706"/>
      <c r="EP133" s="706"/>
      <c r="EQ133" s="706"/>
      <c r="ER133" s="706"/>
      <c r="ES133" s="706"/>
      <c r="ET133" s="706"/>
      <c r="EU133" s="706"/>
      <c r="EV133" s="706"/>
      <c r="EW133" s="706"/>
      <c r="EX133" s="706"/>
      <c r="EY133" s="706"/>
      <c r="EZ133" s="706"/>
      <c r="FA133" s="706"/>
      <c r="FB133" s="706"/>
      <c r="FC133" s="706"/>
      <c r="FD133" s="706"/>
      <c r="FE133" s="706"/>
      <c r="FF133" s="706"/>
      <c r="FG133" s="706"/>
      <c r="FH133" s="706"/>
      <c r="FI133" s="706"/>
      <c r="FJ133" s="704"/>
      <c r="FK133" s="706"/>
      <c r="FL133" s="704"/>
      <c r="FM133" s="704"/>
      <c r="FN133" s="704"/>
      <c r="FO133" s="704"/>
      <c r="FP133" s="704"/>
      <c r="FQ133" s="704"/>
      <c r="FR133" s="704"/>
      <c r="FS133" s="704"/>
      <c r="FT133" s="704"/>
      <c r="FU133" s="704"/>
      <c r="FV133" s="704"/>
      <c r="FW133" s="704"/>
      <c r="FX133" s="704"/>
      <c r="FY133" s="704"/>
      <c r="FZ133" s="704"/>
      <c r="GA133" s="704"/>
      <c r="GB133" s="704"/>
      <c r="GC133" s="704"/>
      <c r="GD133" s="704"/>
      <c r="GE133" s="704"/>
      <c r="GF133" s="704"/>
      <c r="GG133" s="704"/>
      <c r="GH133" s="704"/>
      <c r="GI133" s="704"/>
      <c r="GJ133" s="704"/>
      <c r="GK133" s="704"/>
      <c r="GL133" s="704"/>
      <c r="GM133" s="704"/>
      <c r="GN133" s="704"/>
      <c r="GO133" s="704"/>
      <c r="GP133" s="704"/>
      <c r="GQ133" s="704"/>
      <c r="GR133" s="704"/>
      <c r="GS133" s="704"/>
      <c r="GT133" s="704"/>
      <c r="GU133" s="704"/>
      <c r="GV133" s="704"/>
      <c r="GW133" s="704"/>
      <c r="GX133" s="704"/>
      <c r="GY133" s="704"/>
      <c r="GZ133" s="704"/>
      <c r="HA133" s="704"/>
      <c r="HB133" s="704"/>
      <c r="HC133" s="704"/>
      <c r="HD133" s="704"/>
      <c r="HE133" s="704"/>
      <c r="HF133" s="704"/>
      <c r="HG133" s="704"/>
      <c r="HH133" s="704"/>
      <c r="HI133" s="704"/>
      <c r="HJ133" s="704"/>
      <c r="HK133" s="704"/>
      <c r="HL133" s="704"/>
      <c r="HM133" s="704"/>
      <c r="HN133" s="704"/>
      <c r="HO133" s="704"/>
      <c r="HP133" s="704"/>
      <c r="HQ133" s="704"/>
      <c r="HR133" s="704"/>
      <c r="HS133" s="706"/>
      <c r="HT133" s="706"/>
      <c r="HU133" s="706"/>
      <c r="HV133" s="928"/>
      <c r="HW133" s="928"/>
      <c r="HX133" s="928"/>
      <c r="HY133" s="928"/>
      <c r="HZ133" s="928"/>
      <c r="IA133" s="928"/>
      <c r="IB133" s="928"/>
      <c r="IC133" s="928"/>
      <c r="IE133" s="706"/>
      <c r="IF133" s="706"/>
      <c r="IG133" s="706"/>
      <c r="IH133" s="706"/>
      <c r="II133" s="706"/>
    </row>
    <row r="134" spans="1:243" s="878" customFormat="1" ht="23.1" customHeight="1" x14ac:dyDescent="0.25">
      <c r="A134" s="691">
        <v>125</v>
      </c>
      <c r="B134" s="693" t="s">
        <v>1206</v>
      </c>
      <c r="C134" s="929">
        <v>224</v>
      </c>
      <c r="D134" s="930">
        <v>532</v>
      </c>
      <c r="E134" s="707">
        <v>21</v>
      </c>
      <c r="F134" s="699" t="s">
        <v>1121</v>
      </c>
      <c r="G134" s="715" t="s">
        <v>1248</v>
      </c>
      <c r="H134" s="751" t="s">
        <v>1112</v>
      </c>
      <c r="I134" s="752" t="s">
        <v>1113</v>
      </c>
      <c r="J134" s="753" t="s">
        <v>1139</v>
      </c>
      <c r="K134" s="924" t="s">
        <v>1115</v>
      </c>
      <c r="L134" s="924" t="s">
        <v>1116</v>
      </c>
      <c r="M134" s="753" t="s">
        <v>1140</v>
      </c>
      <c r="N134" s="753" t="s">
        <v>1141</v>
      </c>
      <c r="O134" s="753" t="s">
        <v>1141</v>
      </c>
      <c r="P134" s="753" t="s">
        <v>1189</v>
      </c>
      <c r="Q134" s="948">
        <v>17</v>
      </c>
      <c r="R134" s="948" t="s">
        <v>1120</v>
      </c>
      <c r="S134" s="755">
        <v>2</v>
      </c>
      <c r="T134" s="766">
        <v>2.11</v>
      </c>
      <c r="U134" s="771">
        <v>41456</v>
      </c>
      <c r="V134" s="771">
        <v>42156</v>
      </c>
      <c r="W134" s="701">
        <v>15</v>
      </c>
      <c r="X134" s="875">
        <v>250000</v>
      </c>
      <c r="Y134" s="877"/>
      <c r="Z134" s="875">
        <f t="shared" si="15"/>
        <v>250000</v>
      </c>
      <c r="AA134" s="702"/>
      <c r="AB134" s="702"/>
      <c r="AC134" s="702">
        <v>125000</v>
      </c>
      <c r="AD134" s="702">
        <v>125000</v>
      </c>
      <c r="AE134" s="702"/>
      <c r="AF134" s="702"/>
      <c r="AG134" s="702"/>
      <c r="AH134" s="702"/>
      <c r="AI134" s="691"/>
      <c r="AJ134" s="691"/>
      <c r="AK134" s="691"/>
      <c r="AL134" s="691"/>
      <c r="AM134" s="868">
        <f t="shared" si="16"/>
        <v>250000</v>
      </c>
      <c r="AN134" s="868">
        <f t="shared" si="17"/>
        <v>0</v>
      </c>
      <c r="AO134" s="760"/>
      <c r="AP134" s="868"/>
      <c r="AQ134" s="704"/>
      <c r="AR134" s="704"/>
      <c r="AS134" s="704"/>
      <c r="AT134" s="704"/>
      <c r="AU134" s="704"/>
      <c r="AV134" s="704"/>
      <c r="AW134" s="704"/>
      <c r="AX134" s="704"/>
      <c r="AY134" s="704"/>
      <c r="AZ134" s="704"/>
      <c r="BA134" s="704"/>
      <c r="BB134" s="704"/>
      <c r="BC134" s="704"/>
      <c r="BD134" s="704"/>
      <c r="BE134" s="704"/>
      <c r="BF134" s="704"/>
      <c r="BG134" s="704"/>
      <c r="BH134" s="704"/>
      <c r="BI134" s="704"/>
      <c r="BJ134" s="704"/>
      <c r="BK134" s="704"/>
      <c r="BL134" s="704"/>
      <c r="BM134" s="704"/>
      <c r="BN134" s="704"/>
      <c r="BO134" s="704"/>
      <c r="BP134" s="704"/>
      <c r="BQ134" s="704"/>
      <c r="BR134" s="704"/>
      <c r="BS134" s="704"/>
      <c r="BT134" s="704"/>
      <c r="BU134" s="704"/>
      <c r="BV134" s="704"/>
      <c r="BW134" s="704"/>
      <c r="BX134" s="704"/>
      <c r="BY134" s="704"/>
      <c r="BZ134" s="704"/>
      <c r="CA134" s="704"/>
      <c r="CB134" s="704"/>
      <c r="CC134" s="704"/>
      <c r="CD134" s="704"/>
      <c r="CE134" s="704"/>
      <c r="CF134" s="704"/>
      <c r="CG134" s="704"/>
      <c r="CH134" s="704"/>
      <c r="CI134" s="704"/>
      <c r="CJ134" s="704"/>
      <c r="CK134" s="704"/>
      <c r="CL134" s="704"/>
      <c r="CM134" s="704"/>
      <c r="CN134" s="704"/>
      <c r="CO134" s="704"/>
      <c r="CP134" s="704"/>
      <c r="CQ134" s="704"/>
      <c r="CR134" s="704"/>
      <c r="CS134" s="704"/>
      <c r="CT134" s="704"/>
      <c r="CU134" s="704"/>
      <c r="CV134" s="704"/>
      <c r="CW134" s="704"/>
      <c r="CX134" s="704"/>
      <c r="CY134" s="704"/>
      <c r="CZ134" s="704"/>
      <c r="DA134" s="704"/>
      <c r="DB134" s="704"/>
      <c r="DC134" s="704"/>
      <c r="DD134" s="704"/>
      <c r="DE134" s="704"/>
      <c r="DF134" s="704"/>
      <c r="DG134" s="704"/>
      <c r="DH134" s="704"/>
      <c r="DI134" s="704"/>
      <c r="DJ134" s="704"/>
      <c r="DK134" s="704"/>
      <c r="DL134" s="704"/>
      <c r="DM134" s="704"/>
      <c r="DN134" s="704"/>
      <c r="DO134" s="704"/>
      <c r="DP134" s="704"/>
      <c r="DQ134" s="706"/>
      <c r="DR134" s="706"/>
      <c r="DS134" s="706"/>
      <c r="DT134" s="706"/>
      <c r="DU134" s="706"/>
      <c r="DV134" s="706"/>
      <c r="DW134" s="706"/>
      <c r="DX134" s="706"/>
      <c r="DY134" s="706"/>
      <c r="DZ134" s="706"/>
      <c r="EA134" s="706"/>
      <c r="EB134" s="706"/>
      <c r="EC134" s="706"/>
      <c r="ED134" s="704"/>
      <c r="EE134" s="704"/>
      <c r="EF134" s="706"/>
      <c r="EG134" s="706"/>
      <c r="EH134" s="706"/>
      <c r="EI134" s="706"/>
      <c r="EJ134" s="706"/>
      <c r="EK134" s="706"/>
      <c r="EL134" s="706"/>
      <c r="EM134" s="706"/>
      <c r="EN134" s="706"/>
      <c r="EO134" s="706"/>
      <c r="EP134" s="706"/>
      <c r="EQ134" s="706"/>
      <c r="ER134" s="706"/>
      <c r="ES134" s="706"/>
      <c r="ET134" s="706"/>
      <c r="EU134" s="706"/>
      <c r="EV134" s="706"/>
      <c r="EW134" s="706"/>
      <c r="EX134" s="706"/>
      <c r="EY134" s="706"/>
      <c r="EZ134" s="706"/>
      <c r="FA134" s="706"/>
      <c r="FB134" s="706"/>
      <c r="FC134" s="706"/>
      <c r="FD134" s="706"/>
      <c r="FE134" s="706"/>
      <c r="FF134" s="706"/>
      <c r="FG134" s="706"/>
      <c r="FH134" s="706"/>
      <c r="FI134" s="706"/>
      <c r="FJ134" s="704"/>
      <c r="FK134" s="746"/>
      <c r="FL134" s="704"/>
      <c r="FM134" s="704"/>
      <c r="FN134" s="704"/>
      <c r="FO134" s="704"/>
      <c r="FP134" s="704"/>
      <c r="FQ134" s="704"/>
      <c r="FR134" s="704"/>
      <c r="FS134" s="704"/>
      <c r="FT134" s="704"/>
      <c r="FU134" s="704"/>
      <c r="FV134" s="704"/>
      <c r="FW134" s="704"/>
      <c r="FX134" s="704"/>
      <c r="FY134" s="704"/>
      <c r="FZ134" s="704"/>
      <c r="GA134" s="704"/>
      <c r="GB134" s="704"/>
      <c r="GC134" s="704"/>
      <c r="GD134" s="704"/>
      <c r="GE134" s="704"/>
      <c r="GF134" s="704"/>
      <c r="GG134" s="704"/>
      <c r="GH134" s="704"/>
      <c r="GI134" s="704"/>
      <c r="GJ134" s="704"/>
      <c r="GK134" s="704"/>
      <c r="GL134" s="704"/>
      <c r="GM134" s="706"/>
      <c r="GN134" s="706"/>
      <c r="GO134" s="706"/>
      <c r="GP134" s="706"/>
      <c r="GQ134" s="706"/>
      <c r="GR134" s="706"/>
      <c r="GS134" s="706"/>
      <c r="GT134" s="706"/>
      <c r="GU134" s="706"/>
      <c r="GV134" s="704"/>
      <c r="GW134" s="704"/>
      <c r="GX134" s="704"/>
      <c r="GY134" s="704"/>
      <c r="GZ134" s="704"/>
      <c r="HA134" s="704"/>
      <c r="HB134" s="704"/>
      <c r="HC134" s="704"/>
      <c r="HD134" s="704"/>
      <c r="HE134" s="704"/>
      <c r="HF134" s="704"/>
      <c r="HG134" s="704"/>
      <c r="HH134" s="704"/>
      <c r="HI134" s="704"/>
      <c r="HJ134" s="704"/>
      <c r="HK134" s="704"/>
      <c r="HL134" s="704"/>
      <c r="HM134" s="704"/>
      <c r="HN134" s="704"/>
      <c r="HO134" s="704"/>
      <c r="HP134" s="704"/>
      <c r="HQ134" s="704"/>
      <c r="HR134" s="704"/>
      <c r="HS134" s="706"/>
      <c r="HT134" s="706"/>
      <c r="HU134" s="706"/>
      <c r="IE134" s="706"/>
      <c r="IF134" s="706"/>
      <c r="IG134" s="706"/>
      <c r="IH134" s="706"/>
      <c r="II134" s="706"/>
    </row>
    <row r="135" spans="1:243" s="878" customFormat="1" ht="23.1" customHeight="1" x14ac:dyDescent="0.25">
      <c r="A135" s="691">
        <v>126</v>
      </c>
      <c r="B135" s="693" t="s">
        <v>1206</v>
      </c>
      <c r="C135" s="929">
        <v>224</v>
      </c>
      <c r="D135" s="930">
        <v>532</v>
      </c>
      <c r="E135" s="707">
        <v>22</v>
      </c>
      <c r="F135" s="699" t="s">
        <v>1121</v>
      </c>
      <c r="G135" s="715" t="s">
        <v>1250</v>
      </c>
      <c r="H135" s="751" t="s">
        <v>1112</v>
      </c>
      <c r="I135" s="752" t="s">
        <v>1113</v>
      </c>
      <c r="J135" s="753" t="s">
        <v>1139</v>
      </c>
      <c r="K135" s="924" t="s">
        <v>1115</v>
      </c>
      <c r="L135" s="924" t="s">
        <v>1116</v>
      </c>
      <c r="M135" s="753" t="s">
        <v>1140</v>
      </c>
      <c r="N135" s="753" t="s">
        <v>1141</v>
      </c>
      <c r="O135" s="753" t="s">
        <v>1141</v>
      </c>
      <c r="P135" s="753" t="s">
        <v>1189</v>
      </c>
      <c r="Q135" s="948">
        <v>20</v>
      </c>
      <c r="R135" s="948" t="s">
        <v>1120</v>
      </c>
      <c r="S135" s="755">
        <v>2</v>
      </c>
      <c r="T135" s="766">
        <v>2.11</v>
      </c>
      <c r="U135" s="771">
        <v>41456</v>
      </c>
      <c r="V135" s="771">
        <v>42156</v>
      </c>
      <c r="W135" s="701">
        <v>15</v>
      </c>
      <c r="X135" s="875">
        <v>250000</v>
      </c>
      <c r="Y135" s="877"/>
      <c r="Z135" s="875">
        <f t="shared" si="15"/>
        <v>250000</v>
      </c>
      <c r="AA135" s="702"/>
      <c r="AB135" s="702"/>
      <c r="AC135" s="702">
        <v>125000</v>
      </c>
      <c r="AD135" s="702">
        <v>125000</v>
      </c>
      <c r="AE135" s="702"/>
      <c r="AF135" s="702"/>
      <c r="AG135" s="702"/>
      <c r="AH135" s="702"/>
      <c r="AI135" s="691"/>
      <c r="AJ135" s="691"/>
      <c r="AK135" s="691"/>
      <c r="AL135" s="691"/>
      <c r="AM135" s="868">
        <f t="shared" si="16"/>
        <v>250000</v>
      </c>
      <c r="AN135" s="868">
        <f t="shared" si="17"/>
        <v>0</v>
      </c>
      <c r="AO135" s="760"/>
      <c r="AP135" s="868"/>
      <c r="AQ135" s="704"/>
      <c r="AR135" s="704"/>
      <c r="AS135" s="704"/>
      <c r="AT135" s="704"/>
      <c r="AU135" s="704"/>
      <c r="AV135" s="704"/>
      <c r="AW135" s="704"/>
      <c r="AX135" s="704"/>
      <c r="AY135" s="704"/>
      <c r="AZ135" s="704"/>
      <c r="BA135" s="704"/>
      <c r="BB135" s="704"/>
      <c r="BC135" s="704"/>
      <c r="BD135" s="704"/>
      <c r="BE135" s="704"/>
      <c r="BF135" s="704"/>
      <c r="BG135" s="704"/>
      <c r="BH135" s="704"/>
      <c r="BI135" s="704"/>
      <c r="BJ135" s="704"/>
      <c r="BK135" s="704"/>
      <c r="BL135" s="704"/>
      <c r="BM135" s="704"/>
      <c r="BN135" s="704"/>
      <c r="BO135" s="704"/>
      <c r="BP135" s="704"/>
      <c r="BQ135" s="704"/>
      <c r="BR135" s="704"/>
      <c r="BS135" s="704"/>
      <c r="BT135" s="704"/>
      <c r="BU135" s="704"/>
      <c r="BV135" s="704"/>
      <c r="BW135" s="704"/>
      <c r="BX135" s="704"/>
      <c r="BY135" s="704"/>
      <c r="BZ135" s="704"/>
      <c r="CA135" s="704"/>
      <c r="CB135" s="704"/>
      <c r="CC135" s="704"/>
      <c r="CD135" s="704"/>
      <c r="CE135" s="704"/>
      <c r="CF135" s="704"/>
      <c r="CG135" s="704"/>
      <c r="CH135" s="704"/>
      <c r="CI135" s="704"/>
      <c r="CJ135" s="704"/>
      <c r="CK135" s="704"/>
      <c r="CL135" s="704"/>
      <c r="CM135" s="704"/>
      <c r="CN135" s="704"/>
      <c r="CO135" s="704"/>
      <c r="CP135" s="704"/>
      <c r="CQ135" s="704"/>
      <c r="CR135" s="704"/>
      <c r="CS135" s="704"/>
      <c r="CT135" s="704"/>
      <c r="CU135" s="704"/>
      <c r="CV135" s="704"/>
      <c r="CW135" s="704"/>
      <c r="CX135" s="704"/>
      <c r="CY135" s="704"/>
      <c r="CZ135" s="704"/>
      <c r="DA135" s="704"/>
      <c r="DB135" s="704"/>
      <c r="DC135" s="704"/>
      <c r="DD135" s="704"/>
      <c r="DE135" s="704"/>
      <c r="DF135" s="704"/>
      <c r="DG135" s="704"/>
      <c r="DH135" s="704"/>
      <c r="DI135" s="704"/>
      <c r="DJ135" s="704"/>
      <c r="DK135" s="704"/>
      <c r="DL135" s="704"/>
      <c r="DM135" s="704"/>
      <c r="DN135" s="704"/>
      <c r="DO135" s="704"/>
      <c r="DP135" s="704"/>
      <c r="DQ135" s="706"/>
      <c r="DR135" s="706"/>
      <c r="DS135" s="706"/>
      <c r="DT135" s="706"/>
      <c r="DU135" s="706"/>
      <c r="DV135" s="706"/>
      <c r="DW135" s="706"/>
      <c r="DX135" s="706"/>
      <c r="DY135" s="706"/>
      <c r="DZ135" s="706"/>
      <c r="EA135" s="706"/>
      <c r="EB135" s="706"/>
      <c r="EC135" s="706"/>
      <c r="ED135" s="704"/>
      <c r="EE135" s="704"/>
      <c r="EF135" s="706"/>
      <c r="EG135" s="706"/>
      <c r="EH135" s="706"/>
      <c r="EI135" s="706"/>
      <c r="EJ135" s="706"/>
      <c r="EK135" s="706"/>
      <c r="EL135" s="706"/>
      <c r="EM135" s="706"/>
      <c r="EN135" s="706"/>
      <c r="EO135" s="706"/>
      <c r="EP135" s="706"/>
      <c r="EQ135" s="706"/>
      <c r="ER135" s="706"/>
      <c r="ES135" s="706"/>
      <c r="ET135" s="706"/>
      <c r="EU135" s="706"/>
      <c r="EV135" s="706"/>
      <c r="EW135" s="706"/>
      <c r="EX135" s="706"/>
      <c r="EY135" s="706"/>
      <c r="EZ135" s="706"/>
      <c r="FA135" s="706"/>
      <c r="FB135" s="706"/>
      <c r="FC135" s="706"/>
      <c r="FD135" s="706"/>
      <c r="FE135" s="706"/>
      <c r="FF135" s="706"/>
      <c r="FG135" s="706"/>
      <c r="FH135" s="706"/>
      <c r="FI135" s="706"/>
      <c r="FJ135" s="704"/>
      <c r="FK135" s="920"/>
      <c r="FL135" s="704"/>
      <c r="FM135" s="704"/>
      <c r="FN135" s="704"/>
      <c r="FO135" s="704"/>
      <c r="FP135" s="704"/>
      <c r="FQ135" s="704"/>
      <c r="FR135" s="704"/>
      <c r="FS135" s="704"/>
      <c r="FT135" s="704"/>
      <c r="FU135" s="704"/>
      <c r="FV135" s="704"/>
      <c r="FW135" s="704"/>
      <c r="FX135" s="704"/>
      <c r="FY135" s="704"/>
      <c r="FZ135" s="704"/>
      <c r="GA135" s="704"/>
      <c r="GB135" s="704"/>
      <c r="GC135" s="704"/>
      <c r="GD135" s="704"/>
      <c r="GE135" s="704"/>
      <c r="GF135" s="704"/>
      <c r="GG135" s="704"/>
      <c r="GH135" s="704"/>
      <c r="GI135" s="704"/>
      <c r="GJ135" s="704"/>
      <c r="GK135" s="704"/>
      <c r="GL135" s="704"/>
      <c r="GM135" s="706"/>
      <c r="GN135" s="706"/>
      <c r="GO135" s="706"/>
      <c r="GP135" s="706"/>
      <c r="GQ135" s="706"/>
      <c r="GR135" s="706"/>
      <c r="GS135" s="706"/>
      <c r="GT135" s="706"/>
      <c r="GU135" s="706"/>
      <c r="GV135" s="704"/>
      <c r="GW135" s="704"/>
      <c r="GX135" s="704"/>
      <c r="GY135" s="704"/>
      <c r="GZ135" s="704"/>
      <c r="HA135" s="704"/>
      <c r="HB135" s="704"/>
      <c r="HC135" s="704"/>
      <c r="HD135" s="704"/>
      <c r="HE135" s="704"/>
      <c r="HF135" s="704"/>
      <c r="HG135" s="704"/>
      <c r="HH135" s="704"/>
      <c r="HI135" s="704"/>
      <c r="HJ135" s="704"/>
      <c r="HK135" s="704"/>
      <c r="HL135" s="704"/>
      <c r="HM135" s="704"/>
      <c r="HN135" s="704"/>
      <c r="HO135" s="704"/>
      <c r="HP135" s="704"/>
      <c r="HQ135" s="704"/>
      <c r="HR135" s="704"/>
      <c r="HS135" s="706"/>
      <c r="HT135" s="706"/>
      <c r="HU135" s="706"/>
      <c r="HV135" s="928"/>
      <c r="HW135" s="928"/>
      <c r="HX135" s="928"/>
      <c r="HY135" s="928"/>
      <c r="HZ135" s="928"/>
      <c r="IA135" s="928"/>
      <c r="IB135" s="928"/>
      <c r="IC135" s="928"/>
      <c r="ID135" s="928"/>
      <c r="IE135" s="706"/>
      <c r="IF135" s="706"/>
      <c r="IG135" s="706"/>
      <c r="IH135" s="706"/>
      <c r="II135" s="706"/>
    </row>
    <row r="136" spans="1:243" s="878" customFormat="1" ht="23.1" customHeight="1" x14ac:dyDescent="0.25">
      <c r="A136" s="691">
        <v>127</v>
      </c>
      <c r="B136" s="693" t="s">
        <v>1206</v>
      </c>
      <c r="C136" s="696">
        <v>224</v>
      </c>
      <c r="D136" s="697">
        <v>532</v>
      </c>
      <c r="E136" s="698">
        <v>23</v>
      </c>
      <c r="F136" s="699" t="s">
        <v>1121</v>
      </c>
      <c r="G136" s="699" t="s">
        <v>1242</v>
      </c>
      <c r="H136" s="751" t="s">
        <v>1112</v>
      </c>
      <c r="I136" s="752" t="s">
        <v>1113</v>
      </c>
      <c r="J136" s="753" t="s">
        <v>1139</v>
      </c>
      <c r="K136" s="924" t="s">
        <v>1115</v>
      </c>
      <c r="L136" s="924" t="s">
        <v>1116</v>
      </c>
      <c r="M136" s="753" t="s">
        <v>1140</v>
      </c>
      <c r="N136" s="753" t="s">
        <v>1141</v>
      </c>
      <c r="O136" s="753" t="s">
        <v>1141</v>
      </c>
      <c r="P136" s="753" t="s">
        <v>1189</v>
      </c>
      <c r="Q136" s="948" t="s">
        <v>1120</v>
      </c>
      <c r="R136" s="948" t="s">
        <v>1120</v>
      </c>
      <c r="S136" s="755">
        <v>2</v>
      </c>
      <c r="T136" s="766">
        <v>2.11</v>
      </c>
      <c r="U136" s="771">
        <v>41456</v>
      </c>
      <c r="V136" s="771">
        <v>42156</v>
      </c>
      <c r="W136" s="701">
        <v>10</v>
      </c>
      <c r="X136" s="875">
        <v>5962400</v>
      </c>
      <c r="Y136" s="877"/>
      <c r="Z136" s="875">
        <f t="shared" si="15"/>
        <v>5962400</v>
      </c>
      <c r="AA136" s="702"/>
      <c r="AB136" s="702">
        <v>962400</v>
      </c>
      <c r="AC136" s="702">
        <v>1000000</v>
      </c>
      <c r="AD136" s="702">
        <v>1000000</v>
      </c>
      <c r="AE136" s="702">
        <v>1000000</v>
      </c>
      <c r="AF136" s="702">
        <v>1000000</v>
      </c>
      <c r="AG136" s="702">
        <v>1000000</v>
      </c>
      <c r="AH136" s="702"/>
      <c r="AI136" s="691"/>
      <c r="AJ136" s="691"/>
      <c r="AK136" s="691"/>
      <c r="AL136" s="691"/>
      <c r="AM136" s="868">
        <f t="shared" si="16"/>
        <v>5962400</v>
      </c>
      <c r="AN136" s="868">
        <f t="shared" si="17"/>
        <v>0</v>
      </c>
      <c r="AO136" s="760"/>
      <c r="AP136" s="868"/>
      <c r="AQ136" s="704"/>
      <c r="AR136" s="704"/>
      <c r="AS136" s="704"/>
      <c r="AT136" s="704"/>
      <c r="AU136" s="704"/>
      <c r="AV136" s="704"/>
      <c r="AW136" s="704"/>
      <c r="AX136" s="704"/>
      <c r="AY136" s="704"/>
      <c r="AZ136" s="704"/>
      <c r="BA136" s="704"/>
      <c r="BB136" s="704"/>
      <c r="BC136" s="704"/>
      <c r="BD136" s="704"/>
      <c r="BE136" s="704"/>
      <c r="BF136" s="704"/>
      <c r="BG136" s="704"/>
      <c r="BH136" s="704"/>
      <c r="BI136" s="704"/>
      <c r="BJ136" s="704"/>
      <c r="BK136" s="704"/>
      <c r="BL136" s="704"/>
      <c r="BM136" s="704"/>
      <c r="BN136" s="704"/>
      <c r="BO136" s="704"/>
      <c r="BP136" s="704"/>
      <c r="BQ136" s="704"/>
      <c r="BR136" s="704"/>
      <c r="BS136" s="704"/>
      <c r="BT136" s="704"/>
      <c r="BU136" s="704"/>
      <c r="BV136" s="704"/>
      <c r="BW136" s="704"/>
      <c r="BX136" s="704"/>
      <c r="BY136" s="704"/>
      <c r="BZ136" s="704"/>
      <c r="CA136" s="704"/>
      <c r="CB136" s="704"/>
      <c r="CC136" s="704"/>
      <c r="CD136" s="704"/>
      <c r="CE136" s="704"/>
      <c r="CF136" s="704"/>
      <c r="CG136" s="704"/>
      <c r="CH136" s="704"/>
      <c r="CI136" s="704"/>
      <c r="CJ136" s="704"/>
      <c r="CK136" s="704"/>
      <c r="CL136" s="704"/>
      <c r="CM136" s="704"/>
      <c r="CN136" s="704"/>
      <c r="CO136" s="704"/>
      <c r="CP136" s="704"/>
      <c r="CQ136" s="704"/>
      <c r="CR136" s="704"/>
      <c r="CS136" s="704"/>
      <c r="CT136" s="704"/>
      <c r="CU136" s="704"/>
      <c r="CV136" s="704"/>
      <c r="CW136" s="704"/>
      <c r="CX136" s="704"/>
      <c r="CY136" s="704"/>
      <c r="CZ136" s="704"/>
      <c r="DA136" s="704"/>
      <c r="DB136" s="704"/>
      <c r="DC136" s="704"/>
      <c r="DD136" s="704"/>
      <c r="DE136" s="704"/>
      <c r="DF136" s="704"/>
      <c r="DG136" s="704"/>
      <c r="DH136" s="704"/>
      <c r="DI136" s="704"/>
      <c r="DJ136" s="704"/>
      <c r="DK136" s="704"/>
      <c r="DL136" s="704"/>
      <c r="DM136" s="704"/>
      <c r="DN136" s="704"/>
      <c r="DO136" s="704"/>
      <c r="DP136" s="704"/>
      <c r="DQ136" s="706"/>
      <c r="DR136" s="706"/>
      <c r="DS136" s="706"/>
      <c r="DT136" s="706"/>
      <c r="DU136" s="706"/>
      <c r="DV136" s="706"/>
      <c r="DW136" s="706"/>
      <c r="DX136" s="706"/>
      <c r="DY136" s="706"/>
      <c r="DZ136" s="706"/>
      <c r="EA136" s="706"/>
      <c r="EB136" s="706"/>
      <c r="EC136" s="706"/>
      <c r="ED136" s="704"/>
      <c r="EE136" s="704"/>
      <c r="EF136" s="706"/>
      <c r="EG136" s="706"/>
      <c r="EH136" s="706"/>
      <c r="EI136" s="706"/>
      <c r="EJ136" s="706"/>
      <c r="EK136" s="706"/>
      <c r="EL136" s="706"/>
      <c r="EM136" s="706"/>
      <c r="EN136" s="706"/>
      <c r="EO136" s="706"/>
      <c r="EP136" s="706"/>
      <c r="EQ136" s="706"/>
      <c r="ER136" s="706"/>
      <c r="ES136" s="706"/>
      <c r="ET136" s="706"/>
      <c r="EU136" s="706"/>
      <c r="EV136" s="706"/>
      <c r="EW136" s="706"/>
      <c r="EX136" s="706"/>
      <c r="EY136" s="706"/>
      <c r="EZ136" s="706"/>
      <c r="FA136" s="706"/>
      <c r="FB136" s="706"/>
      <c r="FC136" s="706"/>
      <c r="FD136" s="706"/>
      <c r="FE136" s="706"/>
      <c r="FF136" s="706"/>
      <c r="FG136" s="706"/>
      <c r="FH136" s="706"/>
      <c r="FI136" s="706"/>
      <c r="FJ136" s="704"/>
      <c r="FK136" s="706"/>
      <c r="FL136" s="704"/>
      <c r="FM136" s="704"/>
      <c r="FN136" s="704"/>
      <c r="FO136" s="704"/>
      <c r="FP136" s="704"/>
      <c r="FQ136" s="704"/>
      <c r="FR136" s="704"/>
      <c r="FS136" s="704"/>
      <c r="FT136" s="704"/>
      <c r="FU136" s="704"/>
      <c r="FV136" s="704"/>
      <c r="FW136" s="704"/>
      <c r="FX136" s="704"/>
      <c r="FY136" s="704"/>
      <c r="FZ136" s="704"/>
      <c r="GA136" s="704"/>
      <c r="GB136" s="704"/>
      <c r="GC136" s="704"/>
      <c r="GD136" s="704"/>
      <c r="GE136" s="704"/>
      <c r="GF136" s="704"/>
      <c r="GG136" s="704"/>
      <c r="GH136" s="704"/>
      <c r="GI136" s="704"/>
      <c r="GJ136" s="704"/>
      <c r="GK136" s="704"/>
      <c r="GL136" s="704"/>
      <c r="GM136" s="704"/>
      <c r="GN136" s="704"/>
      <c r="GO136" s="704"/>
      <c r="GP136" s="704"/>
      <c r="GQ136" s="704"/>
      <c r="GR136" s="704"/>
      <c r="GS136" s="704"/>
      <c r="GT136" s="704"/>
      <c r="GU136" s="704"/>
      <c r="GV136" s="704"/>
      <c r="GW136" s="704"/>
      <c r="GX136" s="704"/>
      <c r="GY136" s="704"/>
      <c r="GZ136" s="704"/>
      <c r="HA136" s="704"/>
      <c r="HB136" s="704"/>
      <c r="HC136" s="704"/>
      <c r="HD136" s="704"/>
      <c r="HE136" s="704"/>
      <c r="HF136" s="704"/>
      <c r="HG136" s="704"/>
      <c r="HH136" s="704"/>
      <c r="HI136" s="704"/>
      <c r="HJ136" s="704"/>
      <c r="HK136" s="704"/>
      <c r="HL136" s="704"/>
      <c r="HM136" s="704"/>
      <c r="HN136" s="704"/>
      <c r="HO136" s="704"/>
      <c r="HP136" s="704"/>
      <c r="HQ136" s="706"/>
      <c r="HR136" s="706"/>
      <c r="HS136" s="706"/>
      <c r="HT136" s="706"/>
      <c r="HU136" s="706"/>
      <c r="HV136" s="706"/>
      <c r="HW136" s="706"/>
      <c r="HX136" s="706"/>
      <c r="HY136" s="706"/>
      <c r="HZ136" s="706"/>
      <c r="IA136" s="706"/>
      <c r="IB136" s="706"/>
      <c r="IC136" s="706"/>
      <c r="ID136" s="928"/>
    </row>
    <row r="137" spans="1:243" s="878" customFormat="1" ht="23.1" customHeight="1" x14ac:dyDescent="0.25">
      <c r="A137" s="691">
        <v>128</v>
      </c>
      <c r="B137" s="693" t="s">
        <v>1206</v>
      </c>
      <c r="C137" s="929">
        <v>224</v>
      </c>
      <c r="D137" s="930">
        <v>532</v>
      </c>
      <c r="E137" s="707" t="s">
        <v>1122</v>
      </c>
      <c r="F137" s="699" t="s">
        <v>1121</v>
      </c>
      <c r="G137" s="935" t="s">
        <v>1243</v>
      </c>
      <c r="H137" s="751" t="s">
        <v>1112</v>
      </c>
      <c r="I137" s="752" t="s">
        <v>1113</v>
      </c>
      <c r="J137" s="753" t="s">
        <v>1139</v>
      </c>
      <c r="K137" s="924" t="s">
        <v>1115</v>
      </c>
      <c r="L137" s="924" t="s">
        <v>1116</v>
      </c>
      <c r="M137" s="753" t="s">
        <v>1140</v>
      </c>
      <c r="N137" s="753" t="s">
        <v>1141</v>
      </c>
      <c r="O137" s="753" t="s">
        <v>1141</v>
      </c>
      <c r="P137" s="753" t="s">
        <v>1189</v>
      </c>
      <c r="Q137" s="1019">
        <v>17</v>
      </c>
      <c r="R137" s="948" t="s">
        <v>1120</v>
      </c>
      <c r="S137" s="755">
        <v>2</v>
      </c>
      <c r="T137" s="766">
        <v>2.11</v>
      </c>
      <c r="U137" s="771">
        <v>41456</v>
      </c>
      <c r="V137" s="771">
        <v>42156</v>
      </c>
      <c r="W137" s="701">
        <v>25</v>
      </c>
      <c r="X137" s="875"/>
      <c r="Y137" s="877"/>
      <c r="Z137" s="875">
        <f t="shared" si="15"/>
        <v>0</v>
      </c>
      <c r="AA137" s="702"/>
      <c r="AB137" s="702"/>
      <c r="AC137" s="702"/>
      <c r="AD137" s="702"/>
      <c r="AE137" s="702"/>
      <c r="AF137" s="702"/>
      <c r="AG137" s="702"/>
      <c r="AH137" s="702"/>
      <c r="AI137" s="691"/>
      <c r="AJ137" s="691"/>
      <c r="AK137" s="691"/>
      <c r="AL137" s="691"/>
      <c r="AM137" s="868">
        <f t="shared" si="16"/>
        <v>0</v>
      </c>
      <c r="AN137" s="868">
        <f t="shared" si="17"/>
        <v>0</v>
      </c>
      <c r="AO137" s="760">
        <v>80000</v>
      </c>
      <c r="AP137" s="868"/>
      <c r="AQ137" s="704"/>
      <c r="AR137" s="704"/>
      <c r="AS137" s="704"/>
      <c r="AT137" s="704"/>
      <c r="AU137" s="704"/>
      <c r="AV137" s="704"/>
      <c r="AW137" s="704"/>
      <c r="AX137" s="704"/>
      <c r="AY137" s="704"/>
      <c r="AZ137" s="704"/>
      <c r="BA137" s="704"/>
      <c r="BB137" s="704"/>
      <c r="BC137" s="704"/>
      <c r="BD137" s="704"/>
      <c r="BE137" s="704"/>
      <c r="BF137" s="704"/>
      <c r="BG137" s="704"/>
      <c r="BH137" s="704"/>
      <c r="BI137" s="704"/>
      <c r="BJ137" s="704"/>
      <c r="BK137" s="704"/>
      <c r="BL137" s="704"/>
      <c r="BM137" s="704"/>
      <c r="BN137" s="704"/>
      <c r="BO137" s="704"/>
      <c r="BP137" s="704"/>
      <c r="BQ137" s="704"/>
      <c r="BR137" s="704"/>
      <c r="BS137" s="704"/>
      <c r="BT137" s="704"/>
      <c r="BU137" s="704"/>
      <c r="BV137" s="704"/>
      <c r="BW137" s="704"/>
      <c r="BX137" s="704"/>
      <c r="BY137" s="704"/>
      <c r="BZ137" s="704"/>
      <c r="CA137" s="704"/>
      <c r="CB137" s="704"/>
      <c r="CC137" s="704"/>
      <c r="CD137" s="704"/>
      <c r="CE137" s="704"/>
      <c r="CF137" s="704"/>
      <c r="CG137" s="704"/>
      <c r="CH137" s="704"/>
      <c r="CI137" s="704"/>
      <c r="CJ137" s="704"/>
      <c r="CK137" s="704"/>
      <c r="CL137" s="704"/>
      <c r="CM137" s="704"/>
      <c r="CN137" s="704"/>
      <c r="CO137" s="704"/>
      <c r="CP137" s="704"/>
      <c r="CQ137" s="704"/>
      <c r="CR137" s="704"/>
      <c r="CS137" s="704"/>
      <c r="CT137" s="704"/>
      <c r="CU137" s="704"/>
      <c r="CV137" s="704"/>
      <c r="CW137" s="704"/>
      <c r="CX137" s="704"/>
      <c r="CY137" s="704"/>
      <c r="CZ137" s="704"/>
      <c r="DA137" s="704"/>
      <c r="DB137" s="704"/>
      <c r="DC137" s="704"/>
      <c r="DD137" s="704"/>
      <c r="DE137" s="704"/>
      <c r="DF137" s="704"/>
      <c r="DG137" s="704"/>
      <c r="DH137" s="704"/>
      <c r="DI137" s="704"/>
      <c r="DJ137" s="704"/>
      <c r="DK137" s="704"/>
      <c r="DL137" s="704"/>
      <c r="DM137" s="704"/>
      <c r="DN137" s="704"/>
      <c r="DO137" s="704"/>
      <c r="DP137" s="704"/>
      <c r="DQ137" s="706"/>
      <c r="DR137" s="706"/>
      <c r="DS137" s="706"/>
      <c r="DT137" s="706"/>
      <c r="DU137" s="706"/>
      <c r="DV137" s="706"/>
      <c r="DW137" s="706"/>
      <c r="DX137" s="706"/>
      <c r="DY137" s="706"/>
      <c r="DZ137" s="706"/>
      <c r="EA137" s="706"/>
      <c r="EB137" s="706"/>
      <c r="EC137" s="706"/>
      <c r="ED137" s="704"/>
      <c r="EE137" s="704"/>
      <c r="EF137" s="706"/>
      <c r="EG137" s="706"/>
      <c r="EH137" s="706"/>
      <c r="EI137" s="706"/>
      <c r="EJ137" s="706"/>
      <c r="EK137" s="706"/>
      <c r="EL137" s="706"/>
      <c r="EM137" s="706"/>
      <c r="EN137" s="706"/>
      <c r="EO137" s="706"/>
      <c r="EP137" s="706"/>
      <c r="EQ137" s="706"/>
      <c r="ER137" s="706"/>
      <c r="ES137" s="706"/>
      <c r="ET137" s="706"/>
      <c r="EU137" s="706"/>
      <c r="EV137" s="706"/>
      <c r="EW137" s="706"/>
      <c r="EX137" s="706"/>
      <c r="EY137" s="706"/>
      <c r="EZ137" s="706"/>
      <c r="FA137" s="706"/>
      <c r="FB137" s="706"/>
      <c r="FC137" s="706"/>
      <c r="FD137" s="706"/>
      <c r="FE137" s="706"/>
      <c r="FF137" s="706"/>
      <c r="FG137" s="706"/>
      <c r="FH137" s="706"/>
      <c r="FI137" s="706"/>
      <c r="FJ137" s="704"/>
      <c r="FK137" s="706"/>
      <c r="FL137" s="704"/>
      <c r="FM137" s="704"/>
      <c r="FN137" s="704"/>
      <c r="FO137" s="704"/>
      <c r="FP137" s="704"/>
      <c r="FQ137" s="704"/>
      <c r="FR137" s="704"/>
      <c r="FS137" s="704"/>
      <c r="FT137" s="704"/>
      <c r="FU137" s="704"/>
      <c r="FV137" s="704"/>
      <c r="FW137" s="704"/>
      <c r="FX137" s="704"/>
      <c r="FY137" s="704"/>
      <c r="FZ137" s="704"/>
      <c r="GA137" s="704"/>
      <c r="GB137" s="704"/>
      <c r="GC137" s="704"/>
      <c r="GD137" s="704"/>
      <c r="GE137" s="704"/>
      <c r="GF137" s="704"/>
      <c r="GG137" s="704"/>
      <c r="GH137" s="704"/>
      <c r="GI137" s="704"/>
      <c r="GJ137" s="704"/>
      <c r="GK137" s="704"/>
      <c r="GL137" s="704"/>
      <c r="GM137" s="704"/>
      <c r="GN137" s="704"/>
      <c r="GO137" s="704"/>
      <c r="GP137" s="704"/>
      <c r="GQ137" s="704"/>
      <c r="GR137" s="704"/>
      <c r="GS137" s="704"/>
      <c r="GT137" s="704"/>
      <c r="GU137" s="704"/>
      <c r="GV137" s="704"/>
      <c r="GW137" s="704"/>
      <c r="GX137" s="704"/>
      <c r="GY137" s="704"/>
      <c r="GZ137" s="704"/>
      <c r="HA137" s="704"/>
      <c r="HB137" s="704"/>
      <c r="HC137" s="704"/>
      <c r="HD137" s="704"/>
      <c r="HE137" s="704"/>
      <c r="HF137" s="704"/>
      <c r="HG137" s="704"/>
      <c r="HH137" s="704"/>
      <c r="HI137" s="704"/>
      <c r="HJ137" s="704"/>
      <c r="HK137" s="704"/>
      <c r="HL137" s="704"/>
      <c r="HM137" s="704"/>
      <c r="HN137" s="704"/>
      <c r="HO137" s="704"/>
      <c r="HP137" s="704"/>
      <c r="HQ137" s="704"/>
      <c r="HR137" s="704"/>
      <c r="HS137" s="706"/>
      <c r="HT137" s="706"/>
      <c r="HU137" s="706"/>
      <c r="HV137" s="706"/>
      <c r="HW137" s="706"/>
      <c r="HX137" s="706"/>
      <c r="HY137" s="706"/>
      <c r="HZ137" s="706"/>
      <c r="IA137" s="706"/>
      <c r="IB137" s="706"/>
      <c r="IC137" s="706"/>
    </row>
    <row r="138" spans="1:243" s="878" customFormat="1" ht="23.1" customHeight="1" x14ac:dyDescent="0.25">
      <c r="A138" s="691">
        <v>129</v>
      </c>
      <c r="B138" s="693" t="s">
        <v>1206</v>
      </c>
      <c r="C138" s="929">
        <v>224</v>
      </c>
      <c r="D138" s="930">
        <v>532</v>
      </c>
      <c r="E138" s="707" t="s">
        <v>1122</v>
      </c>
      <c r="F138" s="699" t="s">
        <v>1121</v>
      </c>
      <c r="G138" s="715" t="s">
        <v>1246</v>
      </c>
      <c r="H138" s="751" t="s">
        <v>1112</v>
      </c>
      <c r="I138" s="752" t="s">
        <v>1113</v>
      </c>
      <c r="J138" s="753" t="s">
        <v>1139</v>
      </c>
      <c r="K138" s="924" t="s">
        <v>1115</v>
      </c>
      <c r="L138" s="924" t="s">
        <v>1124</v>
      </c>
      <c r="M138" s="753" t="s">
        <v>1140</v>
      </c>
      <c r="N138" s="753" t="s">
        <v>1141</v>
      </c>
      <c r="O138" s="753" t="s">
        <v>1141</v>
      </c>
      <c r="P138" s="753" t="s">
        <v>1189</v>
      </c>
      <c r="Q138" s="948" t="s">
        <v>1120</v>
      </c>
      <c r="R138" s="948" t="s">
        <v>1120</v>
      </c>
      <c r="S138" s="755">
        <v>2</v>
      </c>
      <c r="T138" s="766">
        <v>2.11</v>
      </c>
      <c r="U138" s="771">
        <v>41456</v>
      </c>
      <c r="V138" s="771">
        <v>42156</v>
      </c>
      <c r="W138" s="701">
        <v>7</v>
      </c>
      <c r="X138" s="875"/>
      <c r="Y138" s="877"/>
      <c r="Z138" s="875">
        <f t="shared" si="15"/>
        <v>0</v>
      </c>
      <c r="AA138" s="702"/>
      <c r="AB138" s="702"/>
      <c r="AC138" s="702"/>
      <c r="AD138" s="702"/>
      <c r="AE138" s="702"/>
      <c r="AF138" s="702"/>
      <c r="AG138" s="702"/>
      <c r="AH138" s="702"/>
      <c r="AI138" s="691"/>
      <c r="AJ138" s="691"/>
      <c r="AK138" s="691"/>
      <c r="AL138" s="691"/>
      <c r="AM138" s="868">
        <f t="shared" si="16"/>
        <v>0</v>
      </c>
      <c r="AN138" s="868">
        <f t="shared" si="17"/>
        <v>0</v>
      </c>
      <c r="AO138" s="760">
        <v>80500</v>
      </c>
      <c r="AP138" s="868"/>
      <c r="AQ138" s="704"/>
      <c r="AR138" s="704"/>
      <c r="AS138" s="704"/>
      <c r="AT138" s="704"/>
      <c r="AU138" s="704"/>
      <c r="AV138" s="704"/>
      <c r="AW138" s="704"/>
      <c r="AX138" s="704"/>
      <c r="AY138" s="704"/>
      <c r="AZ138" s="704"/>
      <c r="BA138" s="704"/>
      <c r="BB138" s="704"/>
      <c r="BC138" s="704"/>
      <c r="BD138" s="704"/>
      <c r="BE138" s="704"/>
      <c r="BF138" s="704"/>
      <c r="BG138" s="704"/>
      <c r="BH138" s="704"/>
      <c r="BI138" s="704"/>
      <c r="BJ138" s="704"/>
      <c r="BK138" s="704"/>
      <c r="BL138" s="704"/>
      <c r="BM138" s="704"/>
      <c r="BN138" s="704"/>
      <c r="BO138" s="704"/>
      <c r="BP138" s="704"/>
      <c r="BQ138" s="704"/>
      <c r="BR138" s="704"/>
      <c r="BS138" s="704"/>
      <c r="BT138" s="704"/>
      <c r="BU138" s="704"/>
      <c r="BV138" s="704"/>
      <c r="BW138" s="704"/>
      <c r="BX138" s="704"/>
      <c r="BY138" s="704"/>
      <c r="BZ138" s="704"/>
      <c r="CA138" s="704"/>
      <c r="CB138" s="704"/>
      <c r="CC138" s="704"/>
      <c r="CD138" s="704"/>
      <c r="CE138" s="704"/>
      <c r="CF138" s="704"/>
      <c r="CG138" s="704"/>
      <c r="CH138" s="704"/>
      <c r="CI138" s="704"/>
      <c r="CJ138" s="704"/>
      <c r="CK138" s="704"/>
      <c r="CL138" s="704"/>
      <c r="CM138" s="704"/>
      <c r="CN138" s="704"/>
      <c r="CO138" s="704"/>
      <c r="CP138" s="704"/>
      <c r="CQ138" s="704"/>
      <c r="CR138" s="704"/>
      <c r="CS138" s="704"/>
      <c r="CT138" s="704"/>
      <c r="CU138" s="704"/>
      <c r="CV138" s="704"/>
      <c r="CW138" s="704"/>
      <c r="CX138" s="704"/>
      <c r="CY138" s="704"/>
      <c r="CZ138" s="704"/>
      <c r="DA138" s="704"/>
      <c r="DB138" s="704"/>
      <c r="DC138" s="704"/>
      <c r="DD138" s="704"/>
      <c r="DE138" s="704"/>
      <c r="DF138" s="704"/>
      <c r="DG138" s="704"/>
      <c r="DH138" s="704"/>
      <c r="DI138" s="704"/>
      <c r="DJ138" s="704"/>
      <c r="DK138" s="704"/>
      <c r="DL138" s="704"/>
      <c r="DM138" s="704"/>
      <c r="DN138" s="704"/>
      <c r="DO138" s="704"/>
      <c r="DP138" s="704"/>
      <c r="DQ138" s="706"/>
      <c r="DR138" s="706"/>
      <c r="DS138" s="706"/>
      <c r="DT138" s="706"/>
      <c r="DU138" s="706"/>
      <c r="DV138" s="706"/>
      <c r="DW138" s="706"/>
      <c r="DX138" s="706"/>
      <c r="DY138" s="706"/>
      <c r="DZ138" s="706"/>
      <c r="EA138" s="706"/>
      <c r="EB138" s="706"/>
      <c r="EC138" s="706"/>
      <c r="ED138" s="704"/>
      <c r="EE138" s="704"/>
      <c r="EF138" s="706"/>
      <c r="EG138" s="706"/>
      <c r="EH138" s="706"/>
      <c r="EI138" s="706"/>
      <c r="EJ138" s="706"/>
      <c r="EK138" s="706"/>
      <c r="EL138" s="706"/>
      <c r="EM138" s="706"/>
      <c r="EN138" s="706"/>
      <c r="EO138" s="706"/>
      <c r="EP138" s="706"/>
      <c r="EQ138" s="706"/>
      <c r="ER138" s="706"/>
      <c r="ES138" s="706"/>
      <c r="ET138" s="706"/>
      <c r="EU138" s="706"/>
      <c r="EV138" s="706"/>
      <c r="EW138" s="706"/>
      <c r="EX138" s="706"/>
      <c r="EY138" s="706"/>
      <c r="EZ138" s="706"/>
      <c r="FA138" s="706"/>
      <c r="FB138" s="706"/>
      <c r="FC138" s="706"/>
      <c r="FD138" s="706"/>
      <c r="FE138" s="706"/>
      <c r="FF138" s="706"/>
      <c r="FG138" s="706"/>
      <c r="FH138" s="706"/>
      <c r="FI138" s="706"/>
      <c r="FJ138" s="704"/>
      <c r="FK138" s="706"/>
      <c r="FL138" s="704"/>
      <c r="FM138" s="704"/>
      <c r="FN138" s="704"/>
      <c r="FO138" s="704"/>
      <c r="FP138" s="704"/>
      <c r="FQ138" s="704"/>
      <c r="FR138" s="704"/>
      <c r="FS138" s="704"/>
      <c r="FT138" s="704"/>
      <c r="FU138" s="704"/>
      <c r="FV138" s="704"/>
      <c r="FW138" s="704"/>
      <c r="FX138" s="704"/>
      <c r="FY138" s="704"/>
      <c r="FZ138" s="704"/>
      <c r="GA138" s="704"/>
      <c r="GB138" s="704"/>
      <c r="GC138" s="704"/>
      <c r="GD138" s="704"/>
      <c r="GE138" s="704"/>
      <c r="GF138" s="704"/>
      <c r="GG138" s="704"/>
      <c r="GH138" s="704"/>
      <c r="GI138" s="704"/>
      <c r="GJ138" s="704"/>
      <c r="GK138" s="704"/>
      <c r="GL138" s="704"/>
      <c r="GM138" s="704"/>
      <c r="GN138" s="704"/>
      <c r="GO138" s="704"/>
      <c r="GP138" s="704"/>
      <c r="GQ138" s="704"/>
      <c r="GR138" s="704"/>
      <c r="GS138" s="704"/>
      <c r="GT138" s="704"/>
      <c r="GU138" s="704"/>
      <c r="GV138" s="704"/>
      <c r="GW138" s="704"/>
      <c r="GX138" s="704"/>
      <c r="GY138" s="704"/>
      <c r="GZ138" s="704"/>
      <c r="HA138" s="704"/>
      <c r="HB138" s="704"/>
      <c r="HC138" s="704"/>
      <c r="HD138" s="704"/>
      <c r="HE138" s="704"/>
      <c r="HF138" s="704"/>
      <c r="HG138" s="704"/>
      <c r="HH138" s="704"/>
      <c r="HI138" s="704"/>
      <c r="HJ138" s="704"/>
      <c r="HK138" s="704"/>
      <c r="HL138" s="704"/>
      <c r="HM138" s="704"/>
      <c r="HN138" s="704"/>
      <c r="HO138" s="704"/>
      <c r="HP138" s="704"/>
      <c r="HQ138" s="704"/>
      <c r="HR138" s="704"/>
      <c r="HS138" s="706"/>
      <c r="HT138" s="706"/>
      <c r="HU138" s="706"/>
      <c r="HV138" s="706"/>
      <c r="HW138" s="706"/>
      <c r="HX138" s="706"/>
      <c r="HY138" s="706"/>
      <c r="HZ138" s="706"/>
      <c r="IA138" s="706"/>
      <c r="IB138" s="706"/>
      <c r="IC138" s="706"/>
    </row>
    <row r="139" spans="1:243" s="878" customFormat="1" ht="23.1" customHeight="1" x14ac:dyDescent="0.25">
      <c r="A139" s="691">
        <v>130</v>
      </c>
      <c r="B139" s="693" t="s">
        <v>1206</v>
      </c>
      <c r="C139" s="929">
        <v>224</v>
      </c>
      <c r="D139" s="930">
        <v>532</v>
      </c>
      <c r="E139" s="707" t="s">
        <v>1122</v>
      </c>
      <c r="F139" s="699" t="s">
        <v>1121</v>
      </c>
      <c r="G139" s="715" t="s">
        <v>1249</v>
      </c>
      <c r="H139" s="751" t="s">
        <v>1112</v>
      </c>
      <c r="I139" s="752" t="s">
        <v>1113</v>
      </c>
      <c r="J139" s="753" t="s">
        <v>1139</v>
      </c>
      <c r="K139" s="924" t="s">
        <v>1115</v>
      </c>
      <c r="L139" s="924" t="s">
        <v>1124</v>
      </c>
      <c r="M139" s="753" t="s">
        <v>1140</v>
      </c>
      <c r="N139" s="753" t="s">
        <v>1141</v>
      </c>
      <c r="O139" s="753" t="s">
        <v>1141</v>
      </c>
      <c r="P139" s="753" t="s">
        <v>1189</v>
      </c>
      <c r="Q139" s="948" t="s">
        <v>1120</v>
      </c>
      <c r="R139" s="948" t="s">
        <v>1120</v>
      </c>
      <c r="S139" s="755">
        <v>2</v>
      </c>
      <c r="T139" s="766">
        <v>2.11</v>
      </c>
      <c r="U139" s="771">
        <v>41456</v>
      </c>
      <c r="V139" s="771">
        <v>42156</v>
      </c>
      <c r="W139" s="701">
        <v>25</v>
      </c>
      <c r="X139" s="875"/>
      <c r="Y139" s="877"/>
      <c r="Z139" s="875">
        <f t="shared" si="15"/>
        <v>0</v>
      </c>
      <c r="AA139" s="702"/>
      <c r="AB139" s="702"/>
      <c r="AC139" s="702"/>
      <c r="AD139" s="702"/>
      <c r="AE139" s="702"/>
      <c r="AF139" s="702"/>
      <c r="AG139" s="702"/>
      <c r="AH139" s="702"/>
      <c r="AI139" s="691"/>
      <c r="AJ139" s="691"/>
      <c r="AK139" s="691"/>
      <c r="AL139" s="691"/>
      <c r="AM139" s="868">
        <f t="shared" si="16"/>
        <v>0</v>
      </c>
      <c r="AN139" s="868">
        <f t="shared" si="17"/>
        <v>0</v>
      </c>
      <c r="AO139" s="760"/>
      <c r="AP139" s="868">
        <v>138900</v>
      </c>
      <c r="AQ139" s="704"/>
      <c r="AR139" s="704"/>
      <c r="AS139" s="704"/>
      <c r="AT139" s="704"/>
      <c r="AU139" s="704"/>
      <c r="AV139" s="704"/>
      <c r="AW139" s="704"/>
      <c r="AX139" s="704"/>
      <c r="AY139" s="704"/>
      <c r="AZ139" s="704"/>
      <c r="BA139" s="704"/>
      <c r="BB139" s="704"/>
      <c r="BC139" s="704"/>
      <c r="BD139" s="704"/>
      <c r="BE139" s="704"/>
      <c r="BF139" s="704"/>
      <c r="BG139" s="704"/>
      <c r="BH139" s="704"/>
      <c r="BI139" s="704"/>
      <c r="BJ139" s="704"/>
      <c r="BK139" s="704"/>
      <c r="BL139" s="704"/>
      <c r="BM139" s="704"/>
      <c r="BN139" s="704"/>
      <c r="BO139" s="704"/>
      <c r="BP139" s="704"/>
      <c r="BQ139" s="704"/>
      <c r="BR139" s="704"/>
      <c r="BS139" s="704"/>
      <c r="BT139" s="704"/>
      <c r="BU139" s="704"/>
      <c r="BV139" s="704"/>
      <c r="BW139" s="704"/>
      <c r="BX139" s="704"/>
      <c r="BY139" s="704"/>
      <c r="BZ139" s="704"/>
      <c r="CA139" s="704"/>
      <c r="CB139" s="704"/>
      <c r="CC139" s="704"/>
      <c r="CD139" s="704"/>
      <c r="CE139" s="704"/>
      <c r="CF139" s="704"/>
      <c r="CG139" s="704"/>
      <c r="CH139" s="704"/>
      <c r="CI139" s="704"/>
      <c r="CJ139" s="704"/>
      <c r="CK139" s="704"/>
      <c r="CL139" s="704"/>
      <c r="CM139" s="704"/>
      <c r="CN139" s="704"/>
      <c r="CO139" s="704"/>
      <c r="CP139" s="704"/>
      <c r="CQ139" s="704"/>
      <c r="CR139" s="704"/>
      <c r="CS139" s="704"/>
      <c r="CT139" s="704"/>
      <c r="CU139" s="704"/>
      <c r="CV139" s="704"/>
      <c r="CW139" s="704"/>
      <c r="CX139" s="704"/>
      <c r="CY139" s="704"/>
      <c r="CZ139" s="704"/>
      <c r="DA139" s="704"/>
      <c r="DB139" s="704"/>
      <c r="DC139" s="704"/>
      <c r="DD139" s="704"/>
      <c r="DE139" s="704"/>
      <c r="DF139" s="704"/>
      <c r="DG139" s="704"/>
      <c r="DH139" s="704"/>
      <c r="DI139" s="704"/>
      <c r="DJ139" s="704"/>
      <c r="DK139" s="704"/>
      <c r="DL139" s="704"/>
      <c r="DM139" s="704"/>
      <c r="DN139" s="704"/>
      <c r="DO139" s="704"/>
      <c r="DP139" s="704"/>
      <c r="DQ139" s="706"/>
      <c r="DR139" s="706"/>
      <c r="DS139" s="706"/>
      <c r="DT139" s="706"/>
      <c r="DU139" s="706"/>
      <c r="DV139" s="706"/>
      <c r="DW139" s="706"/>
      <c r="DX139" s="706"/>
      <c r="DY139" s="706"/>
      <c r="DZ139" s="706"/>
      <c r="EA139" s="706"/>
      <c r="EB139" s="706"/>
      <c r="EC139" s="706"/>
      <c r="ED139" s="704"/>
      <c r="EE139" s="704"/>
      <c r="EF139" s="706"/>
      <c r="EG139" s="706"/>
      <c r="EH139" s="706"/>
      <c r="EI139" s="706"/>
      <c r="EJ139" s="706"/>
      <c r="EK139" s="706"/>
      <c r="EL139" s="706"/>
      <c r="EM139" s="706"/>
      <c r="EN139" s="706"/>
      <c r="EO139" s="706"/>
      <c r="EP139" s="706"/>
      <c r="EQ139" s="706"/>
      <c r="ER139" s="706"/>
      <c r="ES139" s="706"/>
      <c r="ET139" s="706"/>
      <c r="EU139" s="706"/>
      <c r="EV139" s="706"/>
      <c r="EW139" s="706"/>
      <c r="EX139" s="706"/>
      <c r="EY139" s="706"/>
      <c r="EZ139" s="706"/>
      <c r="FA139" s="706"/>
      <c r="FB139" s="706"/>
      <c r="FC139" s="706"/>
      <c r="FD139" s="706"/>
      <c r="FE139" s="706"/>
      <c r="FF139" s="706"/>
      <c r="FG139" s="706"/>
      <c r="FH139" s="706"/>
      <c r="FI139" s="706"/>
      <c r="FJ139" s="704"/>
      <c r="FK139" s="746"/>
      <c r="FL139" s="704"/>
      <c r="FM139" s="704"/>
      <c r="FN139" s="704"/>
      <c r="FO139" s="704"/>
      <c r="FP139" s="704"/>
      <c r="FQ139" s="704"/>
      <c r="FR139" s="704"/>
      <c r="FS139" s="704"/>
      <c r="FT139" s="704"/>
      <c r="FU139" s="704"/>
      <c r="FV139" s="704"/>
      <c r="FW139" s="704"/>
      <c r="FX139" s="704"/>
      <c r="FY139" s="704"/>
      <c r="FZ139" s="704"/>
      <c r="GA139" s="704"/>
      <c r="GB139" s="704"/>
      <c r="GC139" s="704"/>
      <c r="GD139" s="704"/>
      <c r="GE139" s="704"/>
      <c r="GF139" s="704"/>
      <c r="GG139" s="704"/>
      <c r="GH139" s="704"/>
      <c r="GI139" s="704"/>
      <c r="GJ139" s="704"/>
      <c r="GK139" s="704"/>
      <c r="GL139" s="704"/>
      <c r="GM139" s="706"/>
      <c r="GN139" s="706"/>
      <c r="GO139" s="706"/>
      <c r="GP139" s="706"/>
      <c r="GQ139" s="706"/>
      <c r="GR139" s="706"/>
      <c r="GS139" s="706"/>
      <c r="GT139" s="706"/>
      <c r="GU139" s="706"/>
      <c r="GV139" s="704"/>
      <c r="GW139" s="704"/>
      <c r="GX139" s="704"/>
      <c r="GY139" s="704"/>
      <c r="GZ139" s="704"/>
      <c r="HA139" s="704"/>
      <c r="HB139" s="704"/>
      <c r="HC139" s="704"/>
      <c r="HD139" s="704"/>
      <c r="HE139" s="704"/>
      <c r="HF139" s="704"/>
      <c r="HG139" s="704"/>
      <c r="HH139" s="704"/>
      <c r="HI139" s="704"/>
      <c r="HJ139" s="704"/>
      <c r="HK139" s="704"/>
      <c r="HL139" s="704"/>
      <c r="HM139" s="704"/>
      <c r="HN139" s="704"/>
      <c r="HO139" s="704"/>
      <c r="HP139" s="704"/>
      <c r="HQ139" s="704"/>
      <c r="HR139" s="704"/>
      <c r="HS139" s="706"/>
      <c r="HT139" s="706"/>
      <c r="HU139" s="706"/>
    </row>
    <row r="140" spans="1:243" s="878" customFormat="1" ht="23.1" customHeight="1" x14ac:dyDescent="0.25">
      <c r="A140" s="691">
        <v>131</v>
      </c>
      <c r="B140" s="693" t="s">
        <v>1206</v>
      </c>
      <c r="C140" s="929">
        <v>224</v>
      </c>
      <c r="D140" s="930">
        <v>532</v>
      </c>
      <c r="E140" s="707" t="s">
        <v>1122</v>
      </c>
      <c r="F140" s="699" t="s">
        <v>1121</v>
      </c>
      <c r="G140" s="715" t="s">
        <v>1247</v>
      </c>
      <c r="H140" s="751" t="s">
        <v>1112</v>
      </c>
      <c r="I140" s="752" t="s">
        <v>1113</v>
      </c>
      <c r="J140" s="753" t="s">
        <v>1139</v>
      </c>
      <c r="K140" s="924" t="s">
        <v>1115</v>
      </c>
      <c r="L140" s="924" t="s">
        <v>1124</v>
      </c>
      <c r="M140" s="753" t="s">
        <v>1140</v>
      </c>
      <c r="N140" s="753" t="s">
        <v>1141</v>
      </c>
      <c r="O140" s="753" t="s">
        <v>1141</v>
      </c>
      <c r="P140" s="753" t="s">
        <v>1189</v>
      </c>
      <c r="Q140" s="948" t="s">
        <v>1120</v>
      </c>
      <c r="R140" s="948" t="s">
        <v>1120</v>
      </c>
      <c r="S140" s="755">
        <v>2</v>
      </c>
      <c r="T140" s="766">
        <v>2.11</v>
      </c>
      <c r="U140" s="771">
        <v>41456</v>
      </c>
      <c r="V140" s="771">
        <v>42156</v>
      </c>
      <c r="W140" s="701">
        <v>10</v>
      </c>
      <c r="X140" s="875"/>
      <c r="Y140" s="877"/>
      <c r="Z140" s="875">
        <f t="shared" si="15"/>
        <v>0</v>
      </c>
      <c r="AA140" s="702"/>
      <c r="AB140" s="702"/>
      <c r="AC140" s="702"/>
      <c r="AD140" s="702"/>
      <c r="AE140" s="702"/>
      <c r="AF140" s="702"/>
      <c r="AG140" s="702"/>
      <c r="AH140" s="702"/>
      <c r="AI140" s="691"/>
      <c r="AJ140" s="691"/>
      <c r="AK140" s="691"/>
      <c r="AL140" s="691"/>
      <c r="AM140" s="868">
        <f t="shared" si="16"/>
        <v>0</v>
      </c>
      <c r="AN140" s="868">
        <f t="shared" si="17"/>
        <v>0</v>
      </c>
      <c r="AO140" s="760">
        <v>120000</v>
      </c>
      <c r="AP140" s="868">
        <v>160000</v>
      </c>
      <c r="AQ140" s="704"/>
      <c r="AR140" s="704"/>
      <c r="AS140" s="704"/>
      <c r="AT140" s="704"/>
      <c r="AU140" s="704"/>
      <c r="AV140" s="704"/>
      <c r="AW140" s="704"/>
      <c r="AX140" s="704"/>
      <c r="AY140" s="704"/>
      <c r="AZ140" s="704"/>
      <c r="BA140" s="704"/>
      <c r="BB140" s="704"/>
      <c r="BC140" s="704"/>
      <c r="BD140" s="704"/>
      <c r="BE140" s="704"/>
      <c r="BF140" s="704"/>
      <c r="BG140" s="704"/>
      <c r="BH140" s="704"/>
      <c r="BI140" s="704"/>
      <c r="BJ140" s="704"/>
      <c r="BK140" s="704"/>
      <c r="BL140" s="704"/>
      <c r="BM140" s="704"/>
      <c r="BN140" s="704"/>
      <c r="BO140" s="704"/>
      <c r="BP140" s="704"/>
      <c r="BQ140" s="704"/>
      <c r="BR140" s="704"/>
      <c r="BS140" s="704"/>
      <c r="BT140" s="704"/>
      <c r="BU140" s="704"/>
      <c r="BV140" s="704"/>
      <c r="BW140" s="704"/>
      <c r="BX140" s="704"/>
      <c r="BY140" s="704"/>
      <c r="BZ140" s="704"/>
      <c r="CA140" s="704"/>
      <c r="CB140" s="704"/>
      <c r="CC140" s="704"/>
      <c r="CD140" s="704"/>
      <c r="CE140" s="704"/>
      <c r="CF140" s="704"/>
      <c r="CG140" s="704"/>
      <c r="CH140" s="704"/>
      <c r="CI140" s="704"/>
      <c r="CJ140" s="704"/>
      <c r="CK140" s="704"/>
      <c r="CL140" s="704"/>
      <c r="CM140" s="704"/>
      <c r="CN140" s="704"/>
      <c r="CO140" s="704"/>
      <c r="CP140" s="704"/>
      <c r="CQ140" s="704"/>
      <c r="CR140" s="704"/>
      <c r="CS140" s="704"/>
      <c r="CT140" s="704"/>
      <c r="CU140" s="704"/>
      <c r="CV140" s="704"/>
      <c r="CW140" s="704"/>
      <c r="CX140" s="704"/>
      <c r="CY140" s="704"/>
      <c r="CZ140" s="704"/>
      <c r="DA140" s="704"/>
      <c r="DB140" s="704"/>
      <c r="DC140" s="704"/>
      <c r="DD140" s="704"/>
      <c r="DE140" s="704"/>
      <c r="DF140" s="704"/>
      <c r="DG140" s="704"/>
      <c r="DH140" s="704"/>
      <c r="DI140" s="704"/>
      <c r="DJ140" s="704"/>
      <c r="DK140" s="704"/>
      <c r="DL140" s="704"/>
      <c r="DM140" s="704"/>
      <c r="DN140" s="704"/>
      <c r="DO140" s="704"/>
      <c r="DP140" s="704"/>
      <c r="DQ140" s="706"/>
      <c r="DR140" s="706"/>
      <c r="DS140" s="706"/>
      <c r="DT140" s="706"/>
      <c r="DU140" s="706"/>
      <c r="DV140" s="706"/>
      <c r="DW140" s="706"/>
      <c r="DX140" s="706"/>
      <c r="DY140" s="706"/>
      <c r="DZ140" s="706"/>
      <c r="EA140" s="706"/>
      <c r="EB140" s="706"/>
      <c r="EC140" s="706"/>
      <c r="ED140" s="704"/>
      <c r="EE140" s="704"/>
      <c r="EF140" s="706"/>
      <c r="EG140" s="706"/>
      <c r="EH140" s="706"/>
      <c r="EI140" s="706"/>
      <c r="EJ140" s="706"/>
      <c r="EK140" s="706"/>
      <c r="EL140" s="706"/>
      <c r="EM140" s="706"/>
      <c r="EN140" s="706"/>
      <c r="EO140" s="706"/>
      <c r="EP140" s="706"/>
      <c r="EQ140" s="706"/>
      <c r="ER140" s="706"/>
      <c r="ES140" s="706"/>
      <c r="ET140" s="706"/>
      <c r="EU140" s="706"/>
      <c r="EV140" s="706"/>
      <c r="EW140" s="706"/>
      <c r="EX140" s="706"/>
      <c r="EY140" s="706"/>
      <c r="EZ140" s="706"/>
      <c r="FA140" s="706"/>
      <c r="FB140" s="706"/>
      <c r="FC140" s="706"/>
      <c r="FD140" s="706"/>
      <c r="FE140" s="706"/>
      <c r="FF140" s="706"/>
      <c r="FG140" s="706"/>
      <c r="FH140" s="706"/>
      <c r="FI140" s="706"/>
      <c r="FJ140" s="704"/>
      <c r="FK140" s="706"/>
      <c r="FL140" s="704"/>
      <c r="FM140" s="704"/>
      <c r="FN140" s="704"/>
      <c r="FO140" s="704"/>
      <c r="FP140" s="704"/>
      <c r="FQ140" s="704"/>
      <c r="FR140" s="704"/>
      <c r="FS140" s="704"/>
      <c r="FT140" s="704"/>
      <c r="FU140" s="704"/>
      <c r="FV140" s="704"/>
      <c r="FW140" s="704"/>
      <c r="FX140" s="704"/>
      <c r="FY140" s="704"/>
      <c r="FZ140" s="704"/>
      <c r="GA140" s="704"/>
      <c r="GB140" s="704"/>
      <c r="GC140" s="704"/>
      <c r="GD140" s="704"/>
      <c r="GE140" s="704"/>
      <c r="GF140" s="704"/>
      <c r="GG140" s="704"/>
      <c r="GH140" s="704"/>
      <c r="GI140" s="704"/>
      <c r="GJ140" s="704"/>
      <c r="GK140" s="704"/>
      <c r="GL140" s="704"/>
      <c r="GM140" s="704"/>
      <c r="GN140" s="704"/>
      <c r="GO140" s="704"/>
      <c r="GP140" s="704"/>
      <c r="GQ140" s="704"/>
      <c r="GR140" s="704"/>
      <c r="GS140" s="704"/>
      <c r="GT140" s="704"/>
      <c r="GU140" s="704"/>
      <c r="GV140" s="704"/>
      <c r="GW140" s="704"/>
      <c r="GX140" s="704"/>
      <c r="GY140" s="704"/>
      <c r="GZ140" s="704"/>
      <c r="HA140" s="704"/>
      <c r="HB140" s="704"/>
      <c r="HC140" s="704"/>
      <c r="HD140" s="704"/>
      <c r="HE140" s="704"/>
      <c r="HF140" s="704"/>
      <c r="HG140" s="704"/>
      <c r="HH140" s="704"/>
      <c r="HI140" s="704"/>
      <c r="HJ140" s="704"/>
      <c r="HK140" s="704"/>
      <c r="HL140" s="704"/>
      <c r="HM140" s="704"/>
      <c r="HN140" s="704"/>
      <c r="HO140" s="704"/>
      <c r="HP140" s="704"/>
      <c r="HQ140" s="704"/>
      <c r="HR140" s="704"/>
      <c r="HS140" s="706"/>
      <c r="HT140" s="706"/>
      <c r="HU140" s="706"/>
      <c r="HV140" s="706"/>
      <c r="HW140" s="706"/>
      <c r="HX140" s="706"/>
      <c r="HY140" s="706"/>
      <c r="HZ140" s="706"/>
      <c r="IA140" s="706"/>
      <c r="IB140" s="706"/>
      <c r="IC140" s="706"/>
    </row>
    <row r="141" spans="1:243" s="878" customFormat="1" ht="30" customHeight="1" x14ac:dyDescent="0.25">
      <c r="A141" s="691">
        <v>132</v>
      </c>
      <c r="B141" s="693" t="s">
        <v>1206</v>
      </c>
      <c r="C141" s="929">
        <v>224</v>
      </c>
      <c r="D141" s="930">
        <v>532</v>
      </c>
      <c r="E141" s="707" t="s">
        <v>1122</v>
      </c>
      <c r="F141" s="699" t="s">
        <v>1121</v>
      </c>
      <c r="G141" s="715" t="s">
        <v>1244</v>
      </c>
      <c r="H141" s="751" t="s">
        <v>1112</v>
      </c>
      <c r="I141" s="752" t="s">
        <v>1113</v>
      </c>
      <c r="J141" s="753" t="s">
        <v>1139</v>
      </c>
      <c r="K141" s="924" t="s">
        <v>1115</v>
      </c>
      <c r="L141" s="924" t="s">
        <v>1116</v>
      </c>
      <c r="M141" s="753" t="s">
        <v>1140</v>
      </c>
      <c r="N141" s="753" t="s">
        <v>1141</v>
      </c>
      <c r="O141" s="753" t="s">
        <v>1141</v>
      </c>
      <c r="P141" s="753" t="s">
        <v>1189</v>
      </c>
      <c r="Q141" s="1019">
        <v>26</v>
      </c>
      <c r="R141" s="948" t="s">
        <v>1120</v>
      </c>
      <c r="S141" s="755">
        <v>2</v>
      </c>
      <c r="T141" s="766">
        <v>2.11</v>
      </c>
      <c r="U141" s="771">
        <v>41456</v>
      </c>
      <c r="V141" s="771">
        <v>42156</v>
      </c>
      <c r="W141" s="701">
        <v>15</v>
      </c>
      <c r="X141" s="875"/>
      <c r="Y141" s="877"/>
      <c r="Z141" s="875">
        <f t="shared" si="15"/>
        <v>0</v>
      </c>
      <c r="AA141" s="702"/>
      <c r="AB141" s="702"/>
      <c r="AC141" s="702"/>
      <c r="AD141" s="702"/>
      <c r="AE141" s="702"/>
      <c r="AF141" s="702"/>
      <c r="AG141" s="702"/>
      <c r="AH141" s="702"/>
      <c r="AI141" s="691"/>
      <c r="AJ141" s="691"/>
      <c r="AK141" s="691"/>
      <c r="AL141" s="691"/>
      <c r="AM141" s="868">
        <f t="shared" si="16"/>
        <v>0</v>
      </c>
      <c r="AN141" s="868">
        <f t="shared" si="17"/>
        <v>0</v>
      </c>
      <c r="AO141" s="760">
        <v>1500000</v>
      </c>
      <c r="AP141" s="868"/>
      <c r="AQ141" s="704"/>
      <c r="AR141" s="704"/>
      <c r="AS141" s="704"/>
      <c r="AT141" s="704"/>
      <c r="AU141" s="704"/>
      <c r="AV141" s="704"/>
      <c r="AW141" s="704"/>
      <c r="AX141" s="704"/>
      <c r="AY141" s="704"/>
      <c r="AZ141" s="704"/>
      <c r="BA141" s="704"/>
      <c r="BB141" s="704"/>
      <c r="BC141" s="704"/>
      <c r="BD141" s="704"/>
      <c r="BE141" s="704"/>
      <c r="BF141" s="704"/>
      <c r="BG141" s="704"/>
      <c r="BH141" s="704"/>
      <c r="BI141" s="704"/>
      <c r="BJ141" s="704"/>
      <c r="BK141" s="704"/>
      <c r="BL141" s="704"/>
      <c r="BM141" s="704"/>
      <c r="BN141" s="704"/>
      <c r="BO141" s="704"/>
      <c r="BP141" s="704"/>
      <c r="BQ141" s="704"/>
      <c r="BR141" s="704"/>
      <c r="BS141" s="704"/>
      <c r="BT141" s="704"/>
      <c r="BU141" s="704"/>
      <c r="BV141" s="704"/>
      <c r="BW141" s="704"/>
      <c r="BX141" s="704"/>
      <c r="BY141" s="704"/>
      <c r="BZ141" s="704"/>
      <c r="CA141" s="704"/>
      <c r="CB141" s="704"/>
      <c r="CC141" s="704"/>
      <c r="CD141" s="704"/>
      <c r="CE141" s="704"/>
      <c r="CF141" s="704"/>
      <c r="CG141" s="704"/>
      <c r="CH141" s="704"/>
      <c r="CI141" s="704"/>
      <c r="CJ141" s="704"/>
      <c r="CK141" s="704"/>
      <c r="CL141" s="704"/>
      <c r="CM141" s="704"/>
      <c r="CN141" s="704"/>
      <c r="CO141" s="704"/>
      <c r="CP141" s="704"/>
      <c r="CQ141" s="704"/>
      <c r="CR141" s="704"/>
      <c r="CS141" s="704"/>
      <c r="CT141" s="704"/>
      <c r="CU141" s="704"/>
      <c r="CV141" s="704"/>
      <c r="CW141" s="704"/>
      <c r="CX141" s="704"/>
      <c r="CY141" s="704"/>
      <c r="CZ141" s="704"/>
      <c r="DA141" s="704"/>
      <c r="DB141" s="704"/>
      <c r="DC141" s="704"/>
      <c r="DD141" s="704"/>
      <c r="DE141" s="704"/>
      <c r="DF141" s="704"/>
      <c r="DG141" s="704"/>
      <c r="DH141" s="704"/>
      <c r="DI141" s="704"/>
      <c r="DJ141" s="704"/>
      <c r="DK141" s="704"/>
      <c r="DL141" s="704"/>
      <c r="DM141" s="704"/>
      <c r="DN141" s="704"/>
      <c r="DO141" s="704"/>
      <c r="DP141" s="704"/>
      <c r="DQ141" s="706"/>
      <c r="DR141" s="706"/>
      <c r="DS141" s="706"/>
      <c r="DT141" s="706"/>
      <c r="DU141" s="706"/>
      <c r="DV141" s="706"/>
      <c r="DW141" s="706"/>
      <c r="DX141" s="706"/>
      <c r="DY141" s="706"/>
      <c r="DZ141" s="706"/>
      <c r="EA141" s="706"/>
      <c r="EB141" s="706"/>
      <c r="EC141" s="706"/>
      <c r="ED141" s="704"/>
      <c r="EE141" s="704"/>
      <c r="EF141" s="706"/>
      <c r="EG141" s="706"/>
      <c r="EH141" s="706"/>
      <c r="EI141" s="706"/>
      <c r="EJ141" s="706"/>
      <c r="EK141" s="706"/>
      <c r="EL141" s="706"/>
      <c r="EM141" s="706"/>
      <c r="EN141" s="706"/>
      <c r="EO141" s="706"/>
      <c r="EP141" s="706"/>
      <c r="EQ141" s="706"/>
      <c r="ER141" s="706"/>
      <c r="ES141" s="706"/>
      <c r="ET141" s="706"/>
      <c r="EU141" s="706"/>
      <c r="EV141" s="706"/>
      <c r="EW141" s="706"/>
      <c r="EX141" s="706"/>
      <c r="EY141" s="706"/>
      <c r="EZ141" s="706"/>
      <c r="FA141" s="706"/>
      <c r="FB141" s="706"/>
      <c r="FC141" s="706"/>
      <c r="FD141" s="706"/>
      <c r="FE141" s="706"/>
      <c r="FF141" s="706"/>
      <c r="FG141" s="706"/>
      <c r="FH141" s="706"/>
      <c r="FI141" s="706"/>
      <c r="FJ141" s="704"/>
      <c r="FK141" s="706"/>
      <c r="FL141" s="704"/>
      <c r="FM141" s="704"/>
      <c r="FN141" s="704"/>
      <c r="FO141" s="704"/>
      <c r="FP141" s="704"/>
      <c r="FQ141" s="704"/>
      <c r="FR141" s="704"/>
      <c r="FS141" s="704"/>
      <c r="FT141" s="704"/>
      <c r="FU141" s="704"/>
      <c r="FV141" s="704"/>
      <c r="FW141" s="704"/>
      <c r="FX141" s="704"/>
      <c r="FY141" s="704"/>
      <c r="FZ141" s="704"/>
      <c r="GA141" s="704"/>
      <c r="GB141" s="704"/>
      <c r="GC141" s="704"/>
      <c r="GD141" s="704"/>
      <c r="GE141" s="704"/>
      <c r="GF141" s="704"/>
      <c r="GG141" s="704"/>
      <c r="GH141" s="704"/>
      <c r="GI141" s="704"/>
      <c r="GJ141" s="704"/>
      <c r="GK141" s="704"/>
      <c r="GL141" s="704"/>
      <c r="GM141" s="704"/>
      <c r="GN141" s="704"/>
      <c r="GO141" s="704"/>
      <c r="GP141" s="704"/>
      <c r="GQ141" s="704"/>
      <c r="GR141" s="704"/>
      <c r="GS141" s="704"/>
      <c r="GT141" s="704"/>
      <c r="GU141" s="704"/>
      <c r="GV141" s="704"/>
      <c r="GW141" s="704"/>
      <c r="GX141" s="704"/>
      <c r="GY141" s="704"/>
      <c r="GZ141" s="704"/>
      <c r="HA141" s="704"/>
      <c r="HB141" s="704"/>
      <c r="HC141" s="704"/>
      <c r="HD141" s="704"/>
      <c r="HE141" s="704"/>
      <c r="HF141" s="704"/>
      <c r="HG141" s="704"/>
      <c r="HH141" s="704"/>
      <c r="HI141" s="704"/>
      <c r="HJ141" s="704"/>
      <c r="HK141" s="704"/>
      <c r="HL141" s="704"/>
      <c r="HM141" s="704"/>
      <c r="HN141" s="704"/>
      <c r="HO141" s="704"/>
      <c r="HP141" s="704"/>
      <c r="HQ141" s="706"/>
      <c r="HR141" s="706"/>
      <c r="HS141" s="706"/>
      <c r="HT141" s="706"/>
      <c r="HU141" s="706"/>
    </row>
    <row r="142" spans="1:243" s="706" customFormat="1" ht="23.1" customHeight="1" x14ac:dyDescent="0.25">
      <c r="A142" s="691">
        <v>133</v>
      </c>
      <c r="B142" s="693" t="s">
        <v>1206</v>
      </c>
      <c r="C142" s="696">
        <v>224</v>
      </c>
      <c r="D142" s="697">
        <v>536</v>
      </c>
      <c r="E142" s="698">
        <v>0</v>
      </c>
      <c r="F142" s="699" t="s">
        <v>1123</v>
      </c>
      <c r="G142" s="699" t="s">
        <v>1251</v>
      </c>
      <c r="H142" s="751" t="s">
        <v>1112</v>
      </c>
      <c r="I142" s="752" t="s">
        <v>1113</v>
      </c>
      <c r="J142" s="753" t="s">
        <v>1139</v>
      </c>
      <c r="K142" s="764" t="s">
        <v>1151</v>
      </c>
      <c r="L142" s="764" t="s">
        <v>1124</v>
      </c>
      <c r="M142" s="753" t="s">
        <v>1140</v>
      </c>
      <c r="N142" s="753" t="s">
        <v>1141</v>
      </c>
      <c r="O142" s="753" t="s">
        <v>1141</v>
      </c>
      <c r="P142" s="753" t="s">
        <v>1189</v>
      </c>
      <c r="Q142" s="948" t="s">
        <v>1252</v>
      </c>
      <c r="R142" s="948" t="s">
        <v>1120</v>
      </c>
      <c r="S142" s="755">
        <v>2</v>
      </c>
      <c r="T142" s="766">
        <v>2.11</v>
      </c>
      <c r="U142" s="771">
        <v>41456</v>
      </c>
      <c r="V142" s="771">
        <v>42156</v>
      </c>
      <c r="W142" s="701">
        <v>15</v>
      </c>
      <c r="X142" s="875">
        <v>1250000</v>
      </c>
      <c r="Y142" s="876">
        <v>360700</v>
      </c>
      <c r="Z142" s="875">
        <f t="shared" si="15"/>
        <v>1610700</v>
      </c>
      <c r="AA142" s="702"/>
      <c r="AB142" s="702"/>
      <c r="AC142" s="702"/>
      <c r="AD142" s="702"/>
      <c r="AE142" s="702"/>
      <c r="AF142" s="702"/>
      <c r="AG142" s="702"/>
      <c r="AH142" s="702">
        <v>500000</v>
      </c>
      <c r="AI142" s="702">
        <v>250000</v>
      </c>
      <c r="AJ142" s="702">
        <v>250000</v>
      </c>
      <c r="AK142" s="702">
        <v>250000</v>
      </c>
      <c r="AL142" s="702">
        <v>360700</v>
      </c>
      <c r="AM142" s="868">
        <f t="shared" si="16"/>
        <v>1610700</v>
      </c>
      <c r="AN142" s="868">
        <f t="shared" si="17"/>
        <v>0</v>
      </c>
      <c r="AO142" s="760">
        <v>500000</v>
      </c>
      <c r="AP142" s="868">
        <v>500000</v>
      </c>
      <c r="AQ142" s="704"/>
      <c r="AR142" s="704"/>
      <c r="AS142" s="704"/>
      <c r="AT142" s="704"/>
      <c r="AU142" s="704"/>
      <c r="AV142" s="704"/>
      <c r="AW142" s="704"/>
      <c r="AX142" s="704"/>
      <c r="AY142" s="704"/>
      <c r="AZ142" s="704"/>
      <c r="BA142" s="704"/>
      <c r="BB142" s="704"/>
      <c r="BC142" s="704"/>
      <c r="BD142" s="704"/>
      <c r="BE142" s="704"/>
      <c r="BF142" s="704"/>
      <c r="BG142" s="704"/>
      <c r="BH142" s="704"/>
      <c r="BI142" s="704"/>
      <c r="BJ142" s="704"/>
      <c r="BK142" s="704"/>
      <c r="BL142" s="704"/>
      <c r="BM142" s="704"/>
      <c r="BN142" s="704"/>
      <c r="BO142" s="704"/>
      <c r="BP142" s="704"/>
      <c r="BQ142" s="704"/>
      <c r="BR142" s="704"/>
      <c r="BS142" s="704"/>
      <c r="BT142" s="704"/>
      <c r="BU142" s="704"/>
      <c r="BV142" s="704"/>
      <c r="BW142" s="704"/>
      <c r="BX142" s="704"/>
      <c r="BY142" s="704"/>
      <c r="BZ142" s="704"/>
      <c r="CA142" s="704"/>
      <c r="CB142" s="704"/>
      <c r="CC142" s="704"/>
      <c r="CD142" s="704"/>
      <c r="CE142" s="704"/>
      <c r="CF142" s="704"/>
      <c r="CG142" s="704"/>
      <c r="CH142" s="704"/>
      <c r="CI142" s="704"/>
      <c r="CJ142" s="704"/>
      <c r="CK142" s="704"/>
      <c r="CL142" s="704"/>
      <c r="CM142" s="704"/>
      <c r="CN142" s="704"/>
      <c r="CO142" s="704"/>
      <c r="CP142" s="704"/>
      <c r="CQ142" s="704"/>
      <c r="CR142" s="704"/>
      <c r="CS142" s="704"/>
      <c r="CT142" s="704"/>
      <c r="CU142" s="704"/>
      <c r="CV142" s="704"/>
      <c r="CW142" s="704"/>
      <c r="CX142" s="704"/>
      <c r="CY142" s="704"/>
      <c r="CZ142" s="704"/>
      <c r="DA142" s="704"/>
      <c r="DB142" s="704"/>
      <c r="DC142" s="704"/>
      <c r="DD142" s="704"/>
      <c r="DE142" s="704"/>
      <c r="DF142" s="704"/>
      <c r="DG142" s="704"/>
      <c r="DH142" s="704"/>
      <c r="DI142" s="704"/>
      <c r="DJ142" s="704"/>
      <c r="DK142" s="704"/>
      <c r="DL142" s="704"/>
      <c r="DM142" s="704"/>
      <c r="DN142" s="704"/>
      <c r="DO142" s="704"/>
      <c r="DP142" s="704"/>
      <c r="ED142" s="704"/>
      <c r="EE142" s="704"/>
      <c r="FJ142" s="704"/>
      <c r="FK142" s="746"/>
      <c r="FL142" s="704"/>
      <c r="FM142" s="704"/>
      <c r="FN142" s="704"/>
      <c r="FO142" s="704"/>
      <c r="FP142" s="704"/>
      <c r="FQ142" s="704"/>
      <c r="FR142" s="704"/>
      <c r="FS142" s="704"/>
      <c r="FT142" s="704"/>
      <c r="FU142" s="704"/>
      <c r="FV142" s="704"/>
      <c r="FW142" s="704"/>
      <c r="FX142" s="704"/>
      <c r="FY142" s="704"/>
      <c r="FZ142" s="704"/>
      <c r="GA142" s="704"/>
      <c r="GB142" s="704"/>
      <c r="GC142" s="704"/>
      <c r="GD142" s="704"/>
      <c r="GE142" s="704"/>
      <c r="GF142" s="704"/>
      <c r="GG142" s="704"/>
      <c r="GH142" s="704"/>
      <c r="GI142" s="704"/>
      <c r="GJ142" s="704"/>
      <c r="GK142" s="704"/>
      <c r="GL142" s="704"/>
      <c r="HV142" s="878"/>
      <c r="HW142" s="878"/>
      <c r="HX142" s="878"/>
      <c r="HY142" s="878"/>
      <c r="HZ142" s="878"/>
      <c r="IA142" s="878"/>
      <c r="IB142" s="878"/>
      <c r="IC142" s="878"/>
      <c r="ID142" s="878"/>
      <c r="IE142" s="878"/>
      <c r="IF142" s="878"/>
      <c r="IG142" s="878"/>
      <c r="IH142" s="878"/>
      <c r="II142" s="878"/>
    </row>
    <row r="143" spans="1:243" s="706" customFormat="1" ht="23.25" customHeight="1" x14ac:dyDescent="0.25">
      <c r="A143" s="691">
        <v>134</v>
      </c>
      <c r="B143" s="693" t="s">
        <v>1206</v>
      </c>
      <c r="C143" s="696">
        <v>224</v>
      </c>
      <c r="D143" s="697">
        <v>544</v>
      </c>
      <c r="E143" s="707">
        <v>1</v>
      </c>
      <c r="F143" s="699" t="s">
        <v>1125</v>
      </c>
      <c r="G143" s="699" t="s">
        <v>1253</v>
      </c>
      <c r="H143" s="751" t="s">
        <v>1112</v>
      </c>
      <c r="I143" s="752" t="s">
        <v>1113</v>
      </c>
      <c r="J143" s="753" t="s">
        <v>1139</v>
      </c>
      <c r="K143" s="764" t="s">
        <v>1151</v>
      </c>
      <c r="L143" s="764" t="s">
        <v>1124</v>
      </c>
      <c r="M143" s="753" t="s">
        <v>1140</v>
      </c>
      <c r="N143" s="753" t="s">
        <v>1141</v>
      </c>
      <c r="O143" s="753" t="s">
        <v>1141</v>
      </c>
      <c r="P143" s="753" t="s">
        <v>1189</v>
      </c>
      <c r="Q143" s="948">
        <v>2</v>
      </c>
      <c r="R143" s="948" t="s">
        <v>1120</v>
      </c>
      <c r="S143" s="755">
        <v>2</v>
      </c>
      <c r="T143" s="766">
        <v>2.11</v>
      </c>
      <c r="U143" s="771">
        <v>41456</v>
      </c>
      <c r="V143" s="771">
        <v>42156</v>
      </c>
      <c r="W143" s="701">
        <v>7</v>
      </c>
      <c r="X143" s="875"/>
      <c r="Y143" s="876">
        <v>20000</v>
      </c>
      <c r="Z143" s="875">
        <f t="shared" si="15"/>
        <v>20000</v>
      </c>
      <c r="AA143" s="702"/>
      <c r="AB143" s="702"/>
      <c r="AC143" s="702"/>
      <c r="AD143" s="702">
        <v>20000</v>
      </c>
      <c r="AE143" s="702"/>
      <c r="AF143" s="702"/>
      <c r="AG143" s="702"/>
      <c r="AH143" s="702"/>
      <c r="AI143" s="691"/>
      <c r="AJ143" s="691"/>
      <c r="AK143" s="691"/>
      <c r="AL143" s="691"/>
      <c r="AM143" s="868">
        <f t="shared" si="16"/>
        <v>20000</v>
      </c>
      <c r="AN143" s="868">
        <f t="shared" si="17"/>
        <v>0</v>
      </c>
      <c r="AO143" s="760"/>
      <c r="AP143" s="868">
        <v>86000</v>
      </c>
      <c r="AQ143" s="704"/>
      <c r="AR143" s="704"/>
      <c r="AS143" s="704"/>
      <c r="AT143" s="704"/>
      <c r="AU143" s="704"/>
      <c r="AV143" s="704"/>
      <c r="AW143" s="704"/>
      <c r="AX143" s="704"/>
      <c r="AY143" s="704"/>
      <c r="AZ143" s="704"/>
      <c r="BA143" s="704"/>
      <c r="BB143" s="704"/>
      <c r="BC143" s="704"/>
      <c r="BD143" s="704"/>
      <c r="BE143" s="704"/>
      <c r="BF143" s="704"/>
      <c r="BG143" s="704"/>
      <c r="BH143" s="704"/>
      <c r="BI143" s="704"/>
      <c r="BJ143" s="704"/>
      <c r="BK143" s="704"/>
      <c r="BL143" s="704"/>
      <c r="BM143" s="704"/>
      <c r="BN143" s="704"/>
      <c r="BO143" s="704"/>
      <c r="BP143" s="704"/>
      <c r="BQ143" s="704"/>
      <c r="BR143" s="704"/>
      <c r="BS143" s="704"/>
      <c r="BT143" s="704"/>
      <c r="BU143" s="704"/>
      <c r="BV143" s="704"/>
      <c r="BW143" s="704"/>
      <c r="BX143" s="704"/>
      <c r="BY143" s="704"/>
      <c r="BZ143" s="704"/>
      <c r="CA143" s="704"/>
      <c r="CB143" s="704"/>
      <c r="CC143" s="704"/>
      <c r="CD143" s="704"/>
      <c r="CE143" s="704"/>
      <c r="CF143" s="704"/>
      <c r="CG143" s="704"/>
      <c r="CH143" s="704"/>
      <c r="CI143" s="704"/>
      <c r="CJ143" s="704"/>
      <c r="CK143" s="704"/>
      <c r="CL143" s="704"/>
      <c r="CM143" s="704"/>
      <c r="CN143" s="704"/>
      <c r="CO143" s="704"/>
      <c r="CP143" s="704"/>
      <c r="CQ143" s="704"/>
      <c r="CR143" s="704"/>
      <c r="CS143" s="704"/>
      <c r="CT143" s="704"/>
      <c r="CU143" s="704"/>
      <c r="CV143" s="704"/>
      <c r="CW143" s="704"/>
      <c r="CX143" s="704"/>
      <c r="CY143" s="704"/>
      <c r="CZ143" s="704"/>
      <c r="DA143" s="704"/>
      <c r="DB143" s="704"/>
      <c r="DC143" s="704"/>
      <c r="DD143" s="704"/>
      <c r="DE143" s="704"/>
      <c r="DF143" s="704"/>
      <c r="DG143" s="704"/>
      <c r="DH143" s="704"/>
      <c r="DI143" s="704"/>
      <c r="DJ143" s="704"/>
      <c r="DK143" s="704"/>
      <c r="DL143" s="704"/>
      <c r="DM143" s="704"/>
      <c r="DN143" s="704"/>
      <c r="DO143" s="704"/>
      <c r="DP143" s="704"/>
      <c r="ED143" s="704"/>
      <c r="EE143" s="704"/>
      <c r="FJ143" s="704"/>
      <c r="FK143" s="746"/>
      <c r="FL143" s="704"/>
      <c r="FM143" s="704"/>
      <c r="FN143" s="704"/>
      <c r="FO143" s="704"/>
      <c r="FP143" s="704"/>
      <c r="FQ143" s="704"/>
      <c r="FR143" s="704"/>
      <c r="FS143" s="704"/>
      <c r="FT143" s="704"/>
      <c r="FU143" s="704"/>
      <c r="FV143" s="704"/>
      <c r="FW143" s="704"/>
      <c r="FX143" s="704"/>
      <c r="FY143" s="704"/>
      <c r="FZ143" s="704"/>
      <c r="GA143" s="704"/>
      <c r="GB143" s="704"/>
      <c r="GC143" s="704"/>
      <c r="GD143" s="704"/>
      <c r="GE143" s="704"/>
      <c r="GF143" s="704"/>
      <c r="GG143" s="704"/>
      <c r="GH143" s="704"/>
      <c r="GI143" s="704"/>
      <c r="GJ143" s="704"/>
      <c r="GK143" s="704"/>
      <c r="GL143" s="704"/>
      <c r="HQ143" s="704"/>
      <c r="HR143" s="704"/>
      <c r="HV143" s="878"/>
      <c r="HW143" s="878"/>
      <c r="HX143" s="878"/>
      <c r="HY143" s="878"/>
      <c r="HZ143" s="878"/>
      <c r="IA143" s="878"/>
      <c r="IB143" s="878"/>
      <c r="IC143" s="878"/>
      <c r="IE143" s="878"/>
      <c r="IF143" s="878"/>
      <c r="IG143" s="878"/>
      <c r="IH143" s="878"/>
      <c r="II143" s="878"/>
    </row>
    <row r="144" spans="1:243" s="706" customFormat="1" ht="20.100000000000001" customHeight="1" x14ac:dyDescent="0.25">
      <c r="A144" s="691">
        <v>135</v>
      </c>
      <c r="B144" s="693" t="s">
        <v>1206</v>
      </c>
      <c r="C144" s="929">
        <v>224</v>
      </c>
      <c r="D144" s="930">
        <v>632</v>
      </c>
      <c r="E144" s="707">
        <v>15</v>
      </c>
      <c r="F144" s="699" t="s">
        <v>1121</v>
      </c>
      <c r="G144" s="715" t="s">
        <v>1256</v>
      </c>
      <c r="H144" s="751" t="s">
        <v>1127</v>
      </c>
      <c r="I144" s="752" t="s">
        <v>1113</v>
      </c>
      <c r="J144" s="753" t="s">
        <v>1139</v>
      </c>
      <c r="K144" s="924" t="s">
        <v>1115</v>
      </c>
      <c r="L144" s="924" t="s">
        <v>1116</v>
      </c>
      <c r="M144" s="753" t="s">
        <v>1140</v>
      </c>
      <c r="N144" s="753" t="s">
        <v>1141</v>
      </c>
      <c r="O144" s="753" t="s">
        <v>1141</v>
      </c>
      <c r="P144" s="753" t="s">
        <v>1189</v>
      </c>
      <c r="Q144" s="948" t="s">
        <v>1120</v>
      </c>
      <c r="R144" s="948" t="s">
        <v>1120</v>
      </c>
      <c r="S144" s="755">
        <v>2</v>
      </c>
      <c r="T144" s="766">
        <v>2.11</v>
      </c>
      <c r="U144" s="771">
        <v>41456</v>
      </c>
      <c r="V144" s="771">
        <v>42156</v>
      </c>
      <c r="W144" s="701">
        <v>15</v>
      </c>
      <c r="X144" s="875">
        <v>180000</v>
      </c>
      <c r="Y144" s="877"/>
      <c r="Z144" s="875">
        <f t="shared" si="15"/>
        <v>180000</v>
      </c>
      <c r="AA144" s="702"/>
      <c r="AB144" s="702"/>
      <c r="AC144" s="702">
        <v>25000</v>
      </c>
      <c r="AD144" s="702">
        <v>25000</v>
      </c>
      <c r="AE144" s="702">
        <v>25000</v>
      </c>
      <c r="AF144" s="702">
        <v>25000</v>
      </c>
      <c r="AG144" s="702">
        <v>80000</v>
      </c>
      <c r="AH144" s="702"/>
      <c r="AI144" s="691"/>
      <c r="AJ144" s="691"/>
      <c r="AK144" s="691"/>
      <c r="AL144" s="691"/>
      <c r="AM144" s="868">
        <f t="shared" si="16"/>
        <v>180000</v>
      </c>
      <c r="AN144" s="868">
        <f t="shared" si="17"/>
        <v>0</v>
      </c>
      <c r="AO144" s="760"/>
      <c r="AP144" s="868"/>
      <c r="AQ144" s="704"/>
      <c r="AR144" s="704"/>
      <c r="AS144" s="704"/>
      <c r="AT144" s="704"/>
      <c r="AU144" s="704"/>
      <c r="AV144" s="704"/>
      <c r="AW144" s="704"/>
      <c r="AX144" s="704"/>
      <c r="AY144" s="704"/>
      <c r="AZ144" s="704"/>
      <c r="BA144" s="704"/>
      <c r="BB144" s="704"/>
      <c r="BC144" s="704"/>
      <c r="BD144" s="704"/>
      <c r="BE144" s="704"/>
      <c r="BF144" s="704"/>
      <c r="BG144" s="704"/>
      <c r="BH144" s="704"/>
      <c r="BI144" s="704"/>
      <c r="BJ144" s="704"/>
      <c r="BK144" s="704"/>
      <c r="BL144" s="704"/>
      <c r="BM144" s="704"/>
      <c r="BN144" s="704"/>
      <c r="BO144" s="704"/>
      <c r="BP144" s="704"/>
      <c r="BQ144" s="704"/>
      <c r="BR144" s="704"/>
      <c r="BS144" s="704"/>
      <c r="BT144" s="704"/>
      <c r="BU144" s="704"/>
      <c r="BV144" s="704"/>
      <c r="BW144" s="704"/>
      <c r="BX144" s="704"/>
      <c r="BY144" s="704"/>
      <c r="BZ144" s="704"/>
      <c r="CA144" s="704"/>
      <c r="CB144" s="704"/>
      <c r="CC144" s="704"/>
      <c r="CD144" s="704"/>
      <c r="CE144" s="704"/>
      <c r="CF144" s="704"/>
      <c r="CG144" s="704"/>
      <c r="CH144" s="704"/>
      <c r="CI144" s="704"/>
      <c r="CJ144" s="704"/>
      <c r="CK144" s="704"/>
      <c r="CL144" s="704"/>
      <c r="CM144" s="704"/>
      <c r="CN144" s="704"/>
      <c r="CO144" s="704"/>
      <c r="CP144" s="704"/>
      <c r="CQ144" s="704"/>
      <c r="CR144" s="704"/>
      <c r="CS144" s="704"/>
      <c r="CT144" s="704"/>
      <c r="CU144" s="704"/>
      <c r="CV144" s="704"/>
      <c r="CW144" s="704"/>
      <c r="CX144" s="704"/>
      <c r="CY144" s="704"/>
      <c r="CZ144" s="704"/>
      <c r="DA144" s="704"/>
      <c r="DB144" s="704"/>
      <c r="DC144" s="704"/>
      <c r="DD144" s="704"/>
      <c r="DE144" s="704"/>
      <c r="DF144" s="704"/>
      <c r="DG144" s="704"/>
      <c r="DH144" s="704"/>
      <c r="DI144" s="704"/>
      <c r="DJ144" s="704"/>
      <c r="DK144" s="704"/>
      <c r="DL144" s="704"/>
      <c r="DM144" s="704"/>
      <c r="DN144" s="704"/>
      <c r="DO144" s="704"/>
      <c r="DP144" s="704"/>
      <c r="ED144" s="704"/>
      <c r="EE144" s="704"/>
      <c r="FJ144" s="704"/>
      <c r="FL144" s="704"/>
      <c r="FM144" s="704"/>
      <c r="FN144" s="704"/>
      <c r="FO144" s="704"/>
      <c r="FP144" s="704"/>
      <c r="FQ144" s="704"/>
      <c r="FR144" s="704"/>
      <c r="FS144" s="704"/>
      <c r="FT144" s="704"/>
      <c r="FU144" s="704"/>
      <c r="FV144" s="704"/>
      <c r="FW144" s="704"/>
      <c r="FX144" s="704"/>
      <c r="FY144" s="704"/>
      <c r="FZ144" s="704"/>
      <c r="GA144" s="704"/>
      <c r="GB144" s="704"/>
      <c r="GC144" s="704"/>
      <c r="GD144" s="704"/>
      <c r="GE144" s="704"/>
      <c r="GF144" s="704"/>
      <c r="GG144" s="704"/>
      <c r="GH144" s="704"/>
      <c r="GI144" s="704"/>
      <c r="GJ144" s="704"/>
      <c r="GK144" s="704"/>
      <c r="GL144" s="704"/>
      <c r="GM144" s="704"/>
      <c r="GN144" s="704"/>
      <c r="GO144" s="704"/>
      <c r="GP144" s="704"/>
      <c r="GQ144" s="704"/>
      <c r="GR144" s="704"/>
      <c r="GS144" s="704"/>
      <c r="GT144" s="704"/>
      <c r="GU144" s="704"/>
      <c r="GV144" s="704"/>
      <c r="GW144" s="704"/>
      <c r="GX144" s="704"/>
      <c r="GY144" s="704"/>
      <c r="GZ144" s="704"/>
      <c r="HA144" s="704"/>
      <c r="HB144" s="704"/>
      <c r="HC144" s="704"/>
      <c r="HD144" s="704"/>
      <c r="HE144" s="704"/>
      <c r="HF144" s="704"/>
      <c r="HG144" s="704"/>
      <c r="HH144" s="704"/>
      <c r="HI144" s="704"/>
      <c r="HJ144" s="704"/>
      <c r="HK144" s="704"/>
      <c r="HL144" s="704"/>
      <c r="HM144" s="704"/>
      <c r="HN144" s="704"/>
      <c r="HO144" s="704"/>
      <c r="HP144" s="704"/>
      <c r="HQ144" s="704"/>
      <c r="HR144" s="704"/>
      <c r="IE144" s="878"/>
      <c r="IF144" s="878"/>
      <c r="IG144" s="878"/>
      <c r="IH144" s="878"/>
      <c r="II144" s="878"/>
    </row>
    <row r="145" spans="1:243" s="706" customFormat="1" ht="23.25" customHeight="1" x14ac:dyDescent="0.25">
      <c r="A145" s="691">
        <v>136</v>
      </c>
      <c r="B145" s="693" t="s">
        <v>1206</v>
      </c>
      <c r="C145" s="929">
        <v>224</v>
      </c>
      <c r="D145" s="930">
        <v>632</v>
      </c>
      <c r="E145" s="707">
        <v>16</v>
      </c>
      <c r="F145" s="699" t="s">
        <v>1121</v>
      </c>
      <c r="G145" s="935" t="s">
        <v>1255</v>
      </c>
      <c r="H145" s="751" t="s">
        <v>1127</v>
      </c>
      <c r="I145" s="752" t="s">
        <v>1113</v>
      </c>
      <c r="J145" s="753" t="s">
        <v>1139</v>
      </c>
      <c r="K145" s="924" t="s">
        <v>1115</v>
      </c>
      <c r="L145" s="924" t="s">
        <v>1116</v>
      </c>
      <c r="M145" s="753" t="s">
        <v>1140</v>
      </c>
      <c r="N145" s="753" t="s">
        <v>1141</v>
      </c>
      <c r="O145" s="753" t="s">
        <v>1141</v>
      </c>
      <c r="P145" s="753" t="s">
        <v>1189</v>
      </c>
      <c r="Q145" s="948" t="s">
        <v>1120</v>
      </c>
      <c r="R145" s="948" t="s">
        <v>1120</v>
      </c>
      <c r="S145" s="755">
        <v>2</v>
      </c>
      <c r="T145" s="766">
        <v>2.11</v>
      </c>
      <c r="U145" s="771">
        <v>41456</v>
      </c>
      <c r="V145" s="771">
        <v>42156</v>
      </c>
      <c r="W145" s="701">
        <v>15</v>
      </c>
      <c r="X145" s="875">
        <v>150000</v>
      </c>
      <c r="Y145" s="877"/>
      <c r="Z145" s="875">
        <f t="shared" si="15"/>
        <v>150000</v>
      </c>
      <c r="AA145" s="702"/>
      <c r="AB145" s="702"/>
      <c r="AC145" s="702"/>
      <c r="AD145" s="702"/>
      <c r="AE145" s="702"/>
      <c r="AF145" s="702">
        <v>150000</v>
      </c>
      <c r="AG145" s="702"/>
      <c r="AH145" s="702"/>
      <c r="AI145" s="691"/>
      <c r="AJ145" s="691"/>
      <c r="AK145" s="691"/>
      <c r="AL145" s="691"/>
      <c r="AM145" s="868">
        <f t="shared" si="16"/>
        <v>150000</v>
      </c>
      <c r="AN145" s="868">
        <f t="shared" si="17"/>
        <v>0</v>
      </c>
      <c r="AO145" s="759">
        <v>150000</v>
      </c>
      <c r="AP145" s="868">
        <v>150000</v>
      </c>
      <c r="AQ145" s="704"/>
      <c r="AR145" s="704"/>
      <c r="AS145" s="704"/>
      <c r="AT145" s="704"/>
      <c r="AU145" s="704"/>
      <c r="AV145" s="704"/>
      <c r="AW145" s="704"/>
      <c r="AX145" s="704"/>
      <c r="AY145" s="704"/>
      <c r="AZ145" s="704"/>
      <c r="BA145" s="704"/>
      <c r="BB145" s="704"/>
      <c r="BC145" s="704"/>
      <c r="BD145" s="704"/>
      <c r="BE145" s="704"/>
      <c r="BF145" s="704"/>
      <c r="BG145" s="704"/>
      <c r="BH145" s="704"/>
      <c r="BI145" s="704"/>
      <c r="BJ145" s="704"/>
      <c r="BK145" s="704"/>
      <c r="BL145" s="704"/>
      <c r="BM145" s="704"/>
      <c r="BN145" s="704"/>
      <c r="BO145" s="704"/>
      <c r="BP145" s="704"/>
      <c r="BQ145" s="704"/>
      <c r="BR145" s="704"/>
      <c r="BS145" s="704"/>
      <c r="BT145" s="704"/>
      <c r="BU145" s="704"/>
      <c r="BV145" s="704"/>
      <c r="BW145" s="704"/>
      <c r="BX145" s="704"/>
      <c r="BY145" s="704"/>
      <c r="BZ145" s="704"/>
      <c r="CA145" s="704"/>
      <c r="CB145" s="704"/>
      <c r="CC145" s="704"/>
      <c r="CD145" s="704"/>
      <c r="CE145" s="704"/>
      <c r="CF145" s="704"/>
      <c r="CG145" s="704"/>
      <c r="CH145" s="704"/>
      <c r="CI145" s="704"/>
      <c r="CJ145" s="704"/>
      <c r="CK145" s="704"/>
      <c r="CL145" s="704"/>
      <c r="CM145" s="704"/>
      <c r="CN145" s="704"/>
      <c r="CO145" s="704"/>
      <c r="CP145" s="704"/>
      <c r="CQ145" s="704"/>
      <c r="CR145" s="704"/>
      <c r="CS145" s="704"/>
      <c r="CT145" s="704"/>
      <c r="CU145" s="704"/>
      <c r="CV145" s="704"/>
      <c r="CW145" s="704"/>
      <c r="CX145" s="704"/>
      <c r="CY145" s="704"/>
      <c r="CZ145" s="704"/>
      <c r="DA145" s="704"/>
      <c r="DB145" s="704"/>
      <c r="DC145" s="704"/>
      <c r="DD145" s="704"/>
      <c r="DE145" s="704"/>
      <c r="DF145" s="704"/>
      <c r="DG145" s="704"/>
      <c r="DH145" s="704"/>
      <c r="DI145" s="704"/>
      <c r="DJ145" s="704"/>
      <c r="DK145" s="704"/>
      <c r="DL145" s="704"/>
      <c r="DM145" s="704"/>
      <c r="DN145" s="704"/>
      <c r="DO145" s="704"/>
      <c r="DP145" s="704"/>
      <c r="ED145" s="704"/>
      <c r="EE145" s="704"/>
      <c r="FJ145" s="704"/>
      <c r="FL145" s="704"/>
      <c r="FM145" s="704"/>
      <c r="FN145" s="704"/>
      <c r="FO145" s="704"/>
      <c r="FP145" s="704"/>
      <c r="FQ145" s="704"/>
      <c r="FR145" s="704"/>
      <c r="FS145" s="704"/>
      <c r="FT145" s="704"/>
      <c r="FU145" s="704"/>
      <c r="FV145" s="704"/>
      <c r="FW145" s="704"/>
      <c r="FX145" s="704"/>
      <c r="FY145" s="704"/>
      <c r="FZ145" s="704"/>
      <c r="GA145" s="704"/>
      <c r="GB145" s="704"/>
      <c r="GC145" s="704"/>
      <c r="GD145" s="704"/>
      <c r="GE145" s="704"/>
      <c r="GF145" s="704"/>
      <c r="GG145" s="704"/>
      <c r="GH145" s="704"/>
      <c r="GI145" s="704"/>
      <c r="GJ145" s="704"/>
      <c r="GK145" s="704"/>
      <c r="GL145" s="704"/>
      <c r="GM145" s="704"/>
      <c r="GN145" s="704"/>
      <c r="GO145" s="704"/>
      <c r="GP145" s="704"/>
      <c r="GQ145" s="704"/>
      <c r="GR145" s="704"/>
      <c r="GS145" s="704"/>
      <c r="GT145" s="704"/>
      <c r="GU145" s="704"/>
      <c r="GV145" s="704"/>
      <c r="GW145" s="704"/>
      <c r="GX145" s="704"/>
      <c r="GY145" s="704"/>
      <c r="GZ145" s="704"/>
      <c r="HA145" s="704"/>
      <c r="HB145" s="704"/>
      <c r="HC145" s="704"/>
      <c r="HD145" s="704"/>
      <c r="HE145" s="704"/>
      <c r="HF145" s="704"/>
      <c r="HG145" s="704"/>
      <c r="HH145" s="704"/>
      <c r="HI145" s="704"/>
      <c r="HJ145" s="704"/>
      <c r="HK145" s="704"/>
      <c r="HL145" s="704"/>
      <c r="HM145" s="704"/>
      <c r="HN145" s="704"/>
      <c r="HO145" s="704"/>
      <c r="HP145" s="704"/>
      <c r="HQ145" s="704"/>
      <c r="HR145" s="704"/>
      <c r="HV145" s="878"/>
      <c r="HW145" s="878"/>
      <c r="HX145" s="878"/>
      <c r="HY145" s="878"/>
      <c r="HZ145" s="878"/>
      <c r="IA145" s="878"/>
      <c r="IB145" s="878"/>
      <c r="IC145" s="878"/>
      <c r="IE145" s="878"/>
      <c r="IF145" s="878"/>
      <c r="IG145" s="878"/>
      <c r="IH145" s="878"/>
      <c r="II145" s="878"/>
    </row>
    <row r="146" spans="1:243" s="706" customFormat="1" ht="24.95" customHeight="1" x14ac:dyDescent="0.25">
      <c r="A146" s="691">
        <v>137</v>
      </c>
      <c r="B146" s="693" t="s">
        <v>1206</v>
      </c>
      <c r="C146" s="929">
        <v>224</v>
      </c>
      <c r="D146" s="930">
        <v>632</v>
      </c>
      <c r="E146" s="707">
        <v>17</v>
      </c>
      <c r="F146" s="699" t="s">
        <v>1121</v>
      </c>
      <c r="G146" s="715" t="s">
        <v>1257</v>
      </c>
      <c r="H146" s="751" t="s">
        <v>1127</v>
      </c>
      <c r="I146" s="752" t="s">
        <v>1113</v>
      </c>
      <c r="J146" s="753" t="s">
        <v>1139</v>
      </c>
      <c r="K146" s="924" t="s">
        <v>1151</v>
      </c>
      <c r="L146" s="924" t="s">
        <v>1116</v>
      </c>
      <c r="M146" s="753" t="s">
        <v>1140</v>
      </c>
      <c r="N146" s="753" t="s">
        <v>1141</v>
      </c>
      <c r="O146" s="753" t="s">
        <v>1141</v>
      </c>
      <c r="P146" s="753" t="s">
        <v>1189</v>
      </c>
      <c r="Q146" s="948" t="s">
        <v>1120</v>
      </c>
      <c r="R146" s="948" t="s">
        <v>1120</v>
      </c>
      <c r="S146" s="755">
        <v>2</v>
      </c>
      <c r="T146" s="766">
        <v>2.11</v>
      </c>
      <c r="U146" s="771">
        <v>41456</v>
      </c>
      <c r="V146" s="771">
        <v>42156</v>
      </c>
      <c r="W146" s="701">
        <v>25</v>
      </c>
      <c r="X146" s="875">
        <v>300000</v>
      </c>
      <c r="Y146" s="877"/>
      <c r="Z146" s="875">
        <f t="shared" si="15"/>
        <v>300000</v>
      </c>
      <c r="AA146" s="702"/>
      <c r="AB146" s="702"/>
      <c r="AC146" s="702"/>
      <c r="AD146" s="702"/>
      <c r="AE146" s="702">
        <v>150000</v>
      </c>
      <c r="AF146" s="702">
        <v>150000</v>
      </c>
      <c r="AG146" s="702"/>
      <c r="AH146" s="702"/>
      <c r="AI146" s="691"/>
      <c r="AJ146" s="691"/>
      <c r="AK146" s="691"/>
      <c r="AL146" s="691"/>
      <c r="AM146" s="868">
        <f t="shared" si="16"/>
        <v>300000</v>
      </c>
      <c r="AN146" s="868">
        <f t="shared" si="17"/>
        <v>0</v>
      </c>
      <c r="AO146" s="760"/>
      <c r="AP146" s="868"/>
      <c r="AQ146" s="704"/>
      <c r="AR146" s="704"/>
      <c r="AS146" s="704"/>
      <c r="AT146" s="704"/>
      <c r="AU146" s="704"/>
      <c r="AV146" s="704"/>
      <c r="AW146" s="704"/>
      <c r="AX146" s="704"/>
      <c r="AY146" s="704"/>
      <c r="AZ146" s="704"/>
      <c r="BA146" s="704"/>
      <c r="BB146" s="704"/>
      <c r="BC146" s="704"/>
      <c r="BD146" s="704"/>
      <c r="BE146" s="704"/>
      <c r="BF146" s="704"/>
      <c r="BG146" s="704"/>
      <c r="BH146" s="704"/>
      <c r="BI146" s="704"/>
      <c r="BJ146" s="704"/>
      <c r="BK146" s="704"/>
      <c r="BL146" s="704"/>
      <c r="BM146" s="704"/>
      <c r="BN146" s="704"/>
      <c r="BO146" s="704"/>
      <c r="BP146" s="704"/>
      <c r="BQ146" s="704"/>
      <c r="BR146" s="704"/>
      <c r="BS146" s="704"/>
      <c r="BT146" s="704"/>
      <c r="BU146" s="704"/>
      <c r="BV146" s="704"/>
      <c r="BW146" s="704"/>
      <c r="BX146" s="704"/>
      <c r="BY146" s="704"/>
      <c r="BZ146" s="704"/>
      <c r="CA146" s="704"/>
      <c r="CB146" s="704"/>
      <c r="CC146" s="704"/>
      <c r="CD146" s="704"/>
      <c r="CE146" s="704"/>
      <c r="CF146" s="704"/>
      <c r="CG146" s="704"/>
      <c r="CH146" s="704"/>
      <c r="CI146" s="704"/>
      <c r="CJ146" s="704"/>
      <c r="CK146" s="704"/>
      <c r="CL146" s="704"/>
      <c r="CM146" s="704"/>
      <c r="CN146" s="704"/>
      <c r="CO146" s="704"/>
      <c r="CP146" s="704"/>
      <c r="CQ146" s="704"/>
      <c r="CR146" s="704"/>
      <c r="CS146" s="704"/>
      <c r="CT146" s="704"/>
      <c r="CU146" s="704"/>
      <c r="CV146" s="704"/>
      <c r="CW146" s="704"/>
      <c r="CX146" s="704"/>
      <c r="CY146" s="704"/>
      <c r="CZ146" s="704"/>
      <c r="DA146" s="704"/>
      <c r="DB146" s="704"/>
      <c r="DC146" s="704"/>
      <c r="DD146" s="704"/>
      <c r="DE146" s="704"/>
      <c r="DF146" s="704"/>
      <c r="DG146" s="704"/>
      <c r="DH146" s="704"/>
      <c r="DI146" s="704"/>
      <c r="DJ146" s="704"/>
      <c r="DK146" s="704"/>
      <c r="DL146" s="704"/>
      <c r="DM146" s="704"/>
      <c r="DN146" s="704"/>
      <c r="DO146" s="704"/>
      <c r="DP146" s="704"/>
      <c r="ED146" s="704"/>
      <c r="EE146" s="704"/>
      <c r="FJ146" s="704"/>
      <c r="FK146" s="746"/>
      <c r="FL146" s="704"/>
      <c r="FM146" s="704"/>
      <c r="FN146" s="704"/>
      <c r="FO146" s="704"/>
      <c r="FP146" s="704"/>
      <c r="FQ146" s="704"/>
      <c r="FR146" s="704"/>
      <c r="FS146" s="704"/>
      <c r="FT146" s="704"/>
      <c r="FU146" s="704"/>
      <c r="FV146" s="704"/>
      <c r="FW146" s="704"/>
      <c r="FX146" s="704"/>
      <c r="FY146" s="704"/>
      <c r="FZ146" s="704"/>
      <c r="GA146" s="704"/>
      <c r="GB146" s="704"/>
      <c r="GC146" s="704"/>
      <c r="GD146" s="704"/>
      <c r="GE146" s="704"/>
      <c r="GF146" s="704"/>
      <c r="GG146" s="704"/>
      <c r="GH146" s="704"/>
      <c r="GI146" s="704"/>
      <c r="GJ146" s="704"/>
      <c r="GK146" s="704"/>
      <c r="GL146" s="704"/>
      <c r="GV146" s="704"/>
      <c r="GW146" s="704"/>
      <c r="GX146" s="704"/>
      <c r="GY146" s="704"/>
      <c r="GZ146" s="704"/>
      <c r="HA146" s="704"/>
      <c r="HB146" s="704"/>
      <c r="HC146" s="704"/>
      <c r="HD146" s="704"/>
      <c r="HE146" s="704"/>
      <c r="HF146" s="704"/>
      <c r="HG146" s="704"/>
      <c r="HH146" s="704"/>
      <c r="HI146" s="704"/>
      <c r="HJ146" s="704"/>
      <c r="HK146" s="704"/>
      <c r="HL146" s="704"/>
      <c r="HM146" s="704"/>
      <c r="HN146" s="704"/>
      <c r="HO146" s="704"/>
      <c r="HP146" s="704"/>
      <c r="HQ146" s="704"/>
      <c r="HR146" s="704"/>
      <c r="HV146" s="878"/>
      <c r="HW146" s="878"/>
      <c r="HX146" s="878"/>
      <c r="HY146" s="878"/>
      <c r="HZ146" s="878"/>
      <c r="IA146" s="878"/>
      <c r="IB146" s="878"/>
      <c r="IC146" s="878"/>
    </row>
    <row r="147" spans="1:243" s="706" customFormat="1" ht="23.1" customHeight="1" x14ac:dyDescent="0.25">
      <c r="A147" s="691">
        <v>138</v>
      </c>
      <c r="B147" s="693" t="s">
        <v>1206</v>
      </c>
      <c r="C147" s="921">
        <v>224</v>
      </c>
      <c r="D147" s="922">
        <v>632</v>
      </c>
      <c r="E147" s="698">
        <v>18</v>
      </c>
      <c r="F147" s="699" t="s">
        <v>1121</v>
      </c>
      <c r="G147" s="923" t="s">
        <v>1254</v>
      </c>
      <c r="H147" s="751" t="s">
        <v>1127</v>
      </c>
      <c r="I147" s="752" t="s">
        <v>1113</v>
      </c>
      <c r="J147" s="753" t="s">
        <v>1139</v>
      </c>
      <c r="K147" s="924" t="s">
        <v>1115</v>
      </c>
      <c r="L147" s="924" t="s">
        <v>1116</v>
      </c>
      <c r="M147" s="753" t="s">
        <v>1140</v>
      </c>
      <c r="N147" s="753" t="s">
        <v>1141</v>
      </c>
      <c r="O147" s="753" t="s">
        <v>1141</v>
      </c>
      <c r="P147" s="753" t="s">
        <v>1189</v>
      </c>
      <c r="Q147" s="948" t="s">
        <v>1120</v>
      </c>
      <c r="R147" s="948" t="s">
        <v>1120</v>
      </c>
      <c r="S147" s="755">
        <v>2</v>
      </c>
      <c r="T147" s="766">
        <v>2.11</v>
      </c>
      <c r="U147" s="771">
        <v>41456</v>
      </c>
      <c r="V147" s="771">
        <v>42156</v>
      </c>
      <c r="W147" s="701">
        <v>15</v>
      </c>
      <c r="X147" s="875">
        <v>940000</v>
      </c>
      <c r="Y147" s="877"/>
      <c r="Z147" s="875">
        <f t="shared" si="15"/>
        <v>940000</v>
      </c>
      <c r="AA147" s="702"/>
      <c r="AB147" s="702">
        <v>0</v>
      </c>
      <c r="AC147" s="702"/>
      <c r="AD147" s="702"/>
      <c r="AE147" s="702"/>
      <c r="AF147" s="702"/>
      <c r="AG147" s="702"/>
      <c r="AH147" s="702">
        <v>400000</v>
      </c>
      <c r="AI147" s="691">
        <v>540000</v>
      </c>
      <c r="AJ147" s="691"/>
      <c r="AK147" s="691"/>
      <c r="AL147" s="691"/>
      <c r="AM147" s="868">
        <f t="shared" si="16"/>
        <v>940000</v>
      </c>
      <c r="AN147" s="868">
        <f t="shared" si="17"/>
        <v>0</v>
      </c>
      <c r="AO147" s="759">
        <v>940000</v>
      </c>
      <c r="AP147" s="868">
        <v>940000</v>
      </c>
      <c r="AQ147" s="704"/>
      <c r="AR147" s="704"/>
      <c r="AS147" s="704"/>
      <c r="AT147" s="704"/>
      <c r="AU147" s="704"/>
      <c r="AV147" s="704"/>
      <c r="AW147" s="704"/>
      <c r="AX147" s="704"/>
      <c r="AY147" s="704"/>
      <c r="AZ147" s="704"/>
      <c r="BA147" s="704"/>
      <c r="BB147" s="704"/>
      <c r="BC147" s="704"/>
      <c r="BD147" s="704"/>
      <c r="BE147" s="704"/>
      <c r="BF147" s="704"/>
      <c r="BG147" s="704"/>
      <c r="BH147" s="704"/>
      <c r="BI147" s="704"/>
      <c r="BJ147" s="704"/>
      <c r="BK147" s="704"/>
      <c r="BL147" s="704"/>
      <c r="BM147" s="704"/>
      <c r="BN147" s="704"/>
      <c r="BO147" s="704"/>
      <c r="BP147" s="704"/>
      <c r="BQ147" s="704"/>
      <c r="BR147" s="704"/>
      <c r="BS147" s="704"/>
      <c r="BT147" s="704"/>
      <c r="BU147" s="704"/>
      <c r="BV147" s="704"/>
      <c r="BW147" s="704"/>
      <c r="BX147" s="704"/>
      <c r="BY147" s="704"/>
      <c r="BZ147" s="704"/>
      <c r="CA147" s="704"/>
      <c r="CB147" s="704"/>
      <c r="CC147" s="704"/>
      <c r="CD147" s="704"/>
      <c r="CE147" s="704"/>
      <c r="CF147" s="704"/>
      <c r="CG147" s="704"/>
      <c r="CH147" s="704"/>
      <c r="CI147" s="704"/>
      <c r="CJ147" s="704"/>
      <c r="CK147" s="704"/>
      <c r="CL147" s="704"/>
      <c r="CM147" s="704"/>
      <c r="CN147" s="704"/>
      <c r="CO147" s="704"/>
      <c r="CP147" s="704"/>
      <c r="CQ147" s="704"/>
      <c r="CR147" s="704"/>
      <c r="CS147" s="704"/>
      <c r="CT147" s="704"/>
      <c r="CU147" s="704"/>
      <c r="CV147" s="704"/>
      <c r="CW147" s="704"/>
      <c r="CX147" s="704"/>
      <c r="CY147" s="704"/>
      <c r="CZ147" s="704"/>
      <c r="DA147" s="704"/>
      <c r="DB147" s="704"/>
      <c r="DC147" s="704"/>
      <c r="DD147" s="704"/>
      <c r="DE147" s="704"/>
      <c r="DF147" s="704"/>
      <c r="DG147" s="704"/>
      <c r="DH147" s="704"/>
      <c r="DI147" s="704"/>
      <c r="DJ147" s="704"/>
      <c r="DK147" s="704"/>
      <c r="DL147" s="704"/>
      <c r="DM147" s="704"/>
      <c r="DN147" s="704"/>
      <c r="DO147" s="704"/>
      <c r="DP147" s="704"/>
      <c r="ED147" s="704"/>
      <c r="EE147" s="704"/>
      <c r="FJ147" s="704"/>
      <c r="FL147" s="704"/>
      <c r="FM147" s="704"/>
      <c r="FN147" s="704"/>
      <c r="FO147" s="704"/>
      <c r="FP147" s="704"/>
      <c r="FQ147" s="704"/>
      <c r="FR147" s="704"/>
      <c r="FS147" s="704"/>
      <c r="FT147" s="704"/>
      <c r="FU147" s="704"/>
      <c r="FV147" s="704"/>
      <c r="FW147" s="704"/>
      <c r="FX147" s="704"/>
      <c r="FY147" s="704"/>
      <c r="FZ147" s="704"/>
      <c r="GA147" s="704"/>
      <c r="GB147" s="704"/>
      <c r="GC147" s="704"/>
      <c r="GD147" s="704"/>
      <c r="GE147" s="704"/>
      <c r="GF147" s="704"/>
      <c r="GG147" s="704"/>
      <c r="GH147" s="704"/>
      <c r="GI147" s="704"/>
      <c r="GJ147" s="704"/>
      <c r="GK147" s="704"/>
      <c r="GL147" s="704"/>
      <c r="GM147" s="704"/>
      <c r="GN147" s="704"/>
      <c r="GO147" s="704"/>
      <c r="GP147" s="704"/>
      <c r="GQ147" s="704"/>
      <c r="GR147" s="704"/>
      <c r="GS147" s="704"/>
      <c r="GT147" s="704"/>
      <c r="GU147" s="704"/>
      <c r="HV147" s="878"/>
      <c r="HW147" s="878"/>
      <c r="HX147" s="878"/>
      <c r="HY147" s="878"/>
      <c r="HZ147" s="878"/>
      <c r="IA147" s="878"/>
      <c r="IB147" s="878"/>
      <c r="IC147" s="878"/>
    </row>
    <row r="148" spans="1:243" s="706" customFormat="1" ht="23.25" customHeight="1" x14ac:dyDescent="0.25">
      <c r="A148" s="691">
        <v>139</v>
      </c>
      <c r="B148" s="693" t="s">
        <v>1206</v>
      </c>
      <c r="C148" s="936">
        <v>224</v>
      </c>
      <c r="D148" s="937">
        <v>636</v>
      </c>
      <c r="E148" s="707">
        <v>2</v>
      </c>
      <c r="F148" s="699" t="s">
        <v>1123</v>
      </c>
      <c r="G148" s="938" t="s">
        <v>1514</v>
      </c>
      <c r="H148" s="767" t="s">
        <v>1127</v>
      </c>
      <c r="I148" s="752" t="s">
        <v>1113</v>
      </c>
      <c r="J148" s="753" t="s">
        <v>1139</v>
      </c>
      <c r="K148" s="939" t="s">
        <v>1115</v>
      </c>
      <c r="L148" s="939" t="s">
        <v>1124</v>
      </c>
      <c r="M148" s="753" t="s">
        <v>1140</v>
      </c>
      <c r="N148" s="753" t="s">
        <v>1141</v>
      </c>
      <c r="O148" s="753" t="s">
        <v>1141</v>
      </c>
      <c r="P148" s="753" t="s">
        <v>1189</v>
      </c>
      <c r="Q148" s="948">
        <v>2</v>
      </c>
      <c r="R148" s="948" t="s">
        <v>1120</v>
      </c>
      <c r="S148" s="755">
        <v>2</v>
      </c>
      <c r="T148" s="766">
        <v>2.11</v>
      </c>
      <c r="U148" s="771">
        <v>41091</v>
      </c>
      <c r="V148" s="771">
        <v>41426</v>
      </c>
      <c r="W148" s="940">
        <v>5</v>
      </c>
      <c r="X148" s="875"/>
      <c r="Y148" s="876">
        <v>167900</v>
      </c>
      <c r="Z148" s="875">
        <f t="shared" si="15"/>
        <v>167900</v>
      </c>
      <c r="AA148" s="691"/>
      <c r="AB148" s="702">
        <v>148600</v>
      </c>
      <c r="AC148" s="691"/>
      <c r="AD148" s="691"/>
      <c r="AE148" s="691">
        <v>19300</v>
      </c>
      <c r="AF148" s="691"/>
      <c r="AG148" s="691"/>
      <c r="AH148" s="691"/>
      <c r="AI148" s="691"/>
      <c r="AJ148" s="691"/>
      <c r="AK148" s="691"/>
      <c r="AL148" s="691"/>
      <c r="AM148" s="868">
        <f t="shared" si="16"/>
        <v>167900</v>
      </c>
      <c r="AN148" s="868">
        <f t="shared" si="17"/>
        <v>0</v>
      </c>
      <c r="AO148" s="691"/>
      <c r="AP148" s="868"/>
      <c r="AQ148" s="704"/>
      <c r="AR148" s="704"/>
      <c r="AS148" s="704"/>
      <c r="AT148" s="704"/>
      <c r="AU148" s="704"/>
      <c r="AV148" s="704"/>
      <c r="AW148" s="704"/>
      <c r="AX148" s="704"/>
      <c r="AY148" s="704"/>
      <c r="AZ148" s="704"/>
      <c r="BA148" s="704"/>
      <c r="BB148" s="704"/>
      <c r="BC148" s="704"/>
      <c r="BD148" s="704"/>
      <c r="BE148" s="704"/>
      <c r="BF148" s="704"/>
      <c r="BG148" s="704"/>
      <c r="BH148" s="704"/>
      <c r="BI148" s="704"/>
      <c r="BJ148" s="704"/>
      <c r="BK148" s="704"/>
      <c r="BL148" s="704"/>
      <c r="BM148" s="704"/>
      <c r="BN148" s="704"/>
      <c r="BO148" s="704"/>
      <c r="BP148" s="704"/>
      <c r="BQ148" s="704"/>
      <c r="BR148" s="704"/>
      <c r="BS148" s="704"/>
      <c r="BT148" s="704"/>
      <c r="BU148" s="704"/>
      <c r="BV148" s="704"/>
      <c r="BW148" s="704"/>
      <c r="BX148" s="704"/>
      <c r="BY148" s="704"/>
      <c r="BZ148" s="704"/>
      <c r="CA148" s="704"/>
      <c r="CB148" s="704"/>
      <c r="CC148" s="704"/>
      <c r="CD148" s="704"/>
      <c r="CE148" s="704"/>
      <c r="CF148" s="704"/>
      <c r="CG148" s="704"/>
      <c r="CH148" s="704"/>
      <c r="CI148" s="704"/>
      <c r="CJ148" s="704"/>
      <c r="CK148" s="704"/>
      <c r="CL148" s="704"/>
      <c r="CM148" s="704"/>
      <c r="CN148" s="704"/>
      <c r="CO148" s="704"/>
      <c r="CP148" s="704"/>
      <c r="CQ148" s="704"/>
      <c r="CR148" s="704"/>
      <c r="CS148" s="704"/>
      <c r="CT148" s="704"/>
      <c r="CU148" s="704"/>
      <c r="CV148" s="704"/>
      <c r="CW148" s="704"/>
      <c r="CX148" s="704"/>
      <c r="CY148" s="704"/>
      <c r="CZ148" s="704"/>
      <c r="DA148" s="704"/>
      <c r="DB148" s="704"/>
      <c r="DC148" s="704"/>
      <c r="DD148" s="704"/>
      <c r="DE148" s="704"/>
      <c r="DF148" s="704"/>
      <c r="DG148" s="704"/>
      <c r="DH148" s="704"/>
      <c r="DI148" s="704"/>
      <c r="DJ148" s="704"/>
      <c r="DK148" s="704"/>
      <c r="DL148" s="704"/>
      <c r="DM148" s="704"/>
      <c r="DN148" s="704"/>
      <c r="DO148" s="704"/>
      <c r="DP148" s="704"/>
      <c r="DQ148" s="704"/>
      <c r="DR148" s="704"/>
      <c r="DS148" s="704"/>
      <c r="DT148" s="704"/>
      <c r="DU148" s="704"/>
      <c r="DV148" s="704"/>
      <c r="DW148" s="704"/>
      <c r="DX148" s="704"/>
      <c r="DY148" s="704"/>
      <c r="DZ148" s="704"/>
      <c r="EA148" s="704"/>
      <c r="EB148" s="704"/>
      <c r="ED148" s="704"/>
      <c r="EE148" s="704"/>
      <c r="FI148" s="704"/>
      <c r="FJ148" s="704"/>
      <c r="GJ148" s="878"/>
      <c r="GK148" s="878"/>
      <c r="GL148" s="878"/>
      <c r="GM148" s="878"/>
      <c r="GN148" s="878"/>
      <c r="GO148" s="878"/>
      <c r="GP148" s="878"/>
      <c r="GQ148" s="878"/>
      <c r="GR148" s="878"/>
      <c r="GS148" s="878"/>
      <c r="GT148" s="878"/>
      <c r="GU148" s="878"/>
      <c r="GV148" s="878"/>
      <c r="GW148" s="878"/>
      <c r="GX148" s="878"/>
      <c r="GY148" s="878"/>
      <c r="GZ148" s="878"/>
      <c r="HA148" s="878"/>
      <c r="HB148" s="878"/>
      <c r="HC148" s="878"/>
      <c r="HD148" s="878"/>
      <c r="HE148" s="878"/>
      <c r="HF148" s="878"/>
      <c r="HG148" s="878"/>
      <c r="HH148" s="878"/>
      <c r="HI148" s="878"/>
      <c r="HJ148" s="878"/>
      <c r="HK148" s="878"/>
      <c r="HL148" s="878"/>
      <c r="HM148" s="878"/>
      <c r="HN148" s="878"/>
      <c r="HO148" s="878"/>
      <c r="HP148" s="878"/>
      <c r="HQ148" s="878"/>
      <c r="HR148" s="878"/>
    </row>
    <row r="149" spans="1:243" s="878" customFormat="1" ht="23.1" customHeight="1" x14ac:dyDescent="0.25">
      <c r="A149" s="691">
        <v>140</v>
      </c>
      <c r="B149" s="693" t="s">
        <v>1206</v>
      </c>
      <c r="C149" s="696">
        <v>227</v>
      </c>
      <c r="D149" s="697">
        <v>532</v>
      </c>
      <c r="E149" s="707">
        <v>15</v>
      </c>
      <c r="F149" s="699" t="s">
        <v>1121</v>
      </c>
      <c r="G149" s="699" t="s">
        <v>1260</v>
      </c>
      <c r="H149" s="751" t="s">
        <v>1112</v>
      </c>
      <c r="I149" s="752" t="s">
        <v>1113</v>
      </c>
      <c r="J149" s="753" t="s">
        <v>1139</v>
      </c>
      <c r="K149" s="764" t="s">
        <v>1115</v>
      </c>
      <c r="L149" s="764" t="s">
        <v>1124</v>
      </c>
      <c r="M149" s="753" t="s">
        <v>1140</v>
      </c>
      <c r="N149" s="753" t="s">
        <v>1141</v>
      </c>
      <c r="O149" s="753" t="s">
        <v>1189</v>
      </c>
      <c r="P149" s="753" t="s">
        <v>1259</v>
      </c>
      <c r="Q149" s="948">
        <v>2</v>
      </c>
      <c r="R149" s="948" t="s">
        <v>1120</v>
      </c>
      <c r="S149" s="755">
        <v>2</v>
      </c>
      <c r="T149" s="766">
        <v>2.11</v>
      </c>
      <c r="U149" s="771">
        <v>41456</v>
      </c>
      <c r="V149" s="771">
        <v>42156</v>
      </c>
      <c r="W149" s="701">
        <v>25</v>
      </c>
      <c r="X149" s="875">
        <v>3000</v>
      </c>
      <c r="Y149" s="877"/>
      <c r="Z149" s="875">
        <f t="shared" si="15"/>
        <v>3000</v>
      </c>
      <c r="AA149" s="702"/>
      <c r="AB149" s="702"/>
      <c r="AC149" s="702"/>
      <c r="AD149" s="702">
        <v>3000</v>
      </c>
      <c r="AE149" s="702"/>
      <c r="AF149" s="702"/>
      <c r="AG149" s="702"/>
      <c r="AH149" s="702"/>
      <c r="AI149" s="691"/>
      <c r="AJ149" s="691"/>
      <c r="AK149" s="691"/>
      <c r="AL149" s="691"/>
      <c r="AM149" s="868">
        <f t="shared" si="16"/>
        <v>3000</v>
      </c>
      <c r="AN149" s="868">
        <f t="shared" si="17"/>
        <v>0</v>
      </c>
      <c r="AO149" s="760">
        <v>3000</v>
      </c>
      <c r="AP149" s="868"/>
      <c r="AQ149" s="704"/>
      <c r="AR149" s="704"/>
      <c r="AS149" s="704"/>
      <c r="AT149" s="704"/>
      <c r="AU149" s="704"/>
      <c r="AV149" s="704"/>
      <c r="AW149" s="704"/>
      <c r="AX149" s="704"/>
      <c r="AY149" s="704"/>
      <c r="AZ149" s="704"/>
      <c r="BA149" s="704"/>
      <c r="BB149" s="704"/>
      <c r="BC149" s="704"/>
      <c r="BD149" s="704"/>
      <c r="BE149" s="704"/>
      <c r="BF149" s="704"/>
      <c r="BG149" s="704"/>
      <c r="BH149" s="704"/>
      <c r="BI149" s="704"/>
      <c r="BJ149" s="704"/>
      <c r="BK149" s="704"/>
      <c r="BL149" s="704"/>
      <c r="BM149" s="704"/>
      <c r="BN149" s="704"/>
      <c r="BO149" s="704"/>
      <c r="BP149" s="704"/>
      <c r="BQ149" s="704"/>
      <c r="BR149" s="704"/>
      <c r="BS149" s="704"/>
      <c r="BT149" s="704"/>
      <c r="BU149" s="704"/>
      <c r="BV149" s="704"/>
      <c r="BW149" s="704"/>
      <c r="BX149" s="704"/>
      <c r="BY149" s="704"/>
      <c r="BZ149" s="704"/>
      <c r="CA149" s="704"/>
      <c r="CB149" s="704"/>
      <c r="CC149" s="704"/>
      <c r="CD149" s="704"/>
      <c r="CE149" s="704"/>
      <c r="CF149" s="704"/>
      <c r="CG149" s="704"/>
      <c r="CH149" s="704"/>
      <c r="CI149" s="704"/>
      <c r="CJ149" s="704"/>
      <c r="CK149" s="704"/>
      <c r="CL149" s="704"/>
      <c r="CM149" s="704"/>
      <c r="CN149" s="704"/>
      <c r="CO149" s="704"/>
      <c r="CP149" s="704"/>
      <c r="CQ149" s="704"/>
      <c r="CR149" s="704"/>
      <c r="CS149" s="704"/>
      <c r="CT149" s="704"/>
      <c r="CU149" s="704"/>
      <c r="CV149" s="704"/>
      <c r="CW149" s="704"/>
      <c r="CX149" s="704"/>
      <c r="CY149" s="704"/>
      <c r="CZ149" s="704"/>
      <c r="DA149" s="704"/>
      <c r="DB149" s="704"/>
      <c r="DC149" s="704"/>
      <c r="DD149" s="704"/>
      <c r="DE149" s="704"/>
      <c r="DF149" s="704"/>
      <c r="DG149" s="704"/>
      <c r="DH149" s="704"/>
      <c r="DI149" s="704"/>
      <c r="DJ149" s="704"/>
      <c r="DK149" s="704"/>
      <c r="DL149" s="704"/>
      <c r="DM149" s="704"/>
      <c r="DN149" s="704"/>
      <c r="DO149" s="704"/>
      <c r="DP149" s="704"/>
      <c r="DQ149" s="706"/>
      <c r="DR149" s="706"/>
      <c r="DS149" s="706"/>
      <c r="DT149" s="706"/>
      <c r="DU149" s="706"/>
      <c r="DV149" s="706"/>
      <c r="DW149" s="706"/>
      <c r="DX149" s="706"/>
      <c r="DY149" s="706"/>
      <c r="DZ149" s="706"/>
      <c r="EA149" s="706"/>
      <c r="EB149" s="706"/>
      <c r="EC149" s="706"/>
      <c r="ED149" s="704"/>
      <c r="EE149" s="704"/>
      <c r="EF149" s="706"/>
      <c r="EG149" s="706"/>
      <c r="EH149" s="706"/>
      <c r="EI149" s="706"/>
      <c r="EJ149" s="706"/>
      <c r="EK149" s="706"/>
      <c r="EL149" s="706"/>
      <c r="EM149" s="706"/>
      <c r="EN149" s="706"/>
      <c r="EO149" s="706"/>
      <c r="EP149" s="706"/>
      <c r="EQ149" s="706"/>
      <c r="ER149" s="706"/>
      <c r="ES149" s="706"/>
      <c r="ET149" s="706"/>
      <c r="EU149" s="706"/>
      <c r="EV149" s="706"/>
      <c r="EW149" s="706"/>
      <c r="EX149" s="706"/>
      <c r="EY149" s="706"/>
      <c r="EZ149" s="706"/>
      <c r="FA149" s="706"/>
      <c r="FB149" s="706"/>
      <c r="FC149" s="706"/>
      <c r="FD149" s="706"/>
      <c r="FE149" s="706"/>
      <c r="FF149" s="706"/>
      <c r="FG149" s="706"/>
      <c r="FH149" s="706"/>
      <c r="FI149" s="704"/>
      <c r="FJ149" s="704"/>
      <c r="FK149" s="746"/>
      <c r="FL149" s="704"/>
      <c r="FM149" s="704"/>
      <c r="FN149" s="704"/>
      <c r="FO149" s="704"/>
      <c r="FP149" s="704"/>
      <c r="FQ149" s="704"/>
      <c r="FR149" s="704"/>
      <c r="FS149" s="704"/>
      <c r="FT149" s="704"/>
      <c r="FU149" s="704"/>
      <c r="FV149" s="704"/>
      <c r="FW149" s="704"/>
      <c r="FX149" s="704"/>
      <c r="FY149" s="704"/>
      <c r="FZ149" s="704"/>
      <c r="GA149" s="704"/>
      <c r="GB149" s="704"/>
      <c r="GC149" s="704"/>
      <c r="GD149" s="704"/>
      <c r="GE149" s="704"/>
      <c r="GF149" s="704"/>
      <c r="GG149" s="704"/>
      <c r="GH149" s="704"/>
      <c r="GI149" s="704"/>
      <c r="GJ149" s="704"/>
      <c r="GK149" s="704"/>
      <c r="GL149" s="704"/>
      <c r="GM149" s="704"/>
      <c r="GN149" s="704"/>
      <c r="GO149" s="704"/>
      <c r="GP149" s="704"/>
      <c r="GQ149" s="704"/>
      <c r="GR149" s="704"/>
      <c r="GS149" s="704"/>
      <c r="GT149" s="704"/>
      <c r="GU149" s="704"/>
      <c r="GV149" s="704"/>
      <c r="GW149" s="704"/>
      <c r="GX149" s="704"/>
      <c r="GY149" s="704"/>
      <c r="GZ149" s="704"/>
      <c r="HA149" s="704"/>
      <c r="HB149" s="704"/>
      <c r="HC149" s="704"/>
      <c r="HD149" s="704"/>
      <c r="HE149" s="704"/>
      <c r="HF149" s="704"/>
      <c r="HG149" s="704"/>
      <c r="HH149" s="704"/>
      <c r="HI149" s="704"/>
      <c r="HJ149" s="704"/>
      <c r="HK149" s="704"/>
      <c r="HL149" s="704"/>
      <c r="HM149" s="704"/>
      <c r="HN149" s="704"/>
      <c r="HO149" s="704"/>
      <c r="HP149" s="704"/>
      <c r="HQ149" s="704"/>
      <c r="HR149" s="704"/>
      <c r="HS149" s="706"/>
      <c r="HT149" s="706"/>
      <c r="HU149" s="706"/>
      <c r="HV149" s="706"/>
      <c r="HW149" s="706"/>
      <c r="HX149" s="706"/>
      <c r="HY149" s="706"/>
      <c r="HZ149" s="706"/>
      <c r="IA149" s="706"/>
      <c r="IB149" s="706"/>
      <c r="IC149" s="706"/>
      <c r="IE149" s="706"/>
      <c r="IF149" s="706"/>
      <c r="IG149" s="706"/>
      <c r="IH149" s="706"/>
      <c r="II149" s="706"/>
    </row>
    <row r="150" spans="1:243" s="878" customFormat="1" ht="23.1" customHeight="1" x14ac:dyDescent="0.25">
      <c r="A150" s="691">
        <v>141</v>
      </c>
      <c r="B150" s="693" t="s">
        <v>1206</v>
      </c>
      <c r="C150" s="696">
        <v>227</v>
      </c>
      <c r="D150" s="697">
        <v>532</v>
      </c>
      <c r="E150" s="707">
        <v>16</v>
      </c>
      <c r="F150" s="699" t="s">
        <v>1121</v>
      </c>
      <c r="G150" s="699" t="s">
        <v>1261</v>
      </c>
      <c r="H150" s="751" t="s">
        <v>1112</v>
      </c>
      <c r="I150" s="752" t="s">
        <v>1113</v>
      </c>
      <c r="J150" s="753" t="s">
        <v>1139</v>
      </c>
      <c r="K150" s="764" t="s">
        <v>1115</v>
      </c>
      <c r="L150" s="764" t="s">
        <v>1124</v>
      </c>
      <c r="M150" s="753" t="s">
        <v>1140</v>
      </c>
      <c r="N150" s="753" t="s">
        <v>1141</v>
      </c>
      <c r="O150" s="753" t="s">
        <v>1189</v>
      </c>
      <c r="P150" s="753" t="s">
        <v>1259</v>
      </c>
      <c r="Q150" s="948">
        <v>2</v>
      </c>
      <c r="R150" s="948" t="s">
        <v>1120</v>
      </c>
      <c r="S150" s="755">
        <v>2</v>
      </c>
      <c r="T150" s="766">
        <v>2.11</v>
      </c>
      <c r="U150" s="771">
        <v>41456</v>
      </c>
      <c r="V150" s="771">
        <v>42156</v>
      </c>
      <c r="W150" s="701">
        <v>25</v>
      </c>
      <c r="X150" s="875">
        <v>10000</v>
      </c>
      <c r="Y150" s="877"/>
      <c r="Z150" s="875">
        <f t="shared" si="15"/>
        <v>10000</v>
      </c>
      <c r="AA150" s="702"/>
      <c r="AB150" s="702"/>
      <c r="AC150" s="702"/>
      <c r="AD150" s="702"/>
      <c r="AE150" s="702"/>
      <c r="AF150" s="702">
        <v>10000</v>
      </c>
      <c r="AG150" s="702"/>
      <c r="AH150" s="702"/>
      <c r="AI150" s="691"/>
      <c r="AJ150" s="691"/>
      <c r="AK150" s="691"/>
      <c r="AL150" s="691"/>
      <c r="AM150" s="868">
        <f t="shared" si="16"/>
        <v>10000</v>
      </c>
      <c r="AN150" s="868">
        <f t="shared" si="17"/>
        <v>0</v>
      </c>
      <c r="AO150" s="760">
        <v>15000</v>
      </c>
      <c r="AP150" s="915">
        <v>15000</v>
      </c>
      <c r="AQ150" s="704"/>
      <c r="AR150" s="704"/>
      <c r="AS150" s="704"/>
      <c r="AT150" s="704"/>
      <c r="AU150" s="704"/>
      <c r="AV150" s="704"/>
      <c r="AW150" s="704"/>
      <c r="AX150" s="704"/>
      <c r="AY150" s="704"/>
      <c r="AZ150" s="704"/>
      <c r="BA150" s="704"/>
      <c r="BB150" s="704"/>
      <c r="BC150" s="704"/>
      <c r="BD150" s="704"/>
      <c r="BE150" s="704"/>
      <c r="BF150" s="704"/>
      <c r="BG150" s="704"/>
      <c r="BH150" s="704"/>
      <c r="BI150" s="704"/>
      <c r="BJ150" s="704"/>
      <c r="BK150" s="704"/>
      <c r="BL150" s="704"/>
      <c r="BM150" s="704"/>
      <c r="BN150" s="704"/>
      <c r="BO150" s="704"/>
      <c r="BP150" s="704"/>
      <c r="BQ150" s="704"/>
      <c r="BR150" s="704"/>
      <c r="BS150" s="704"/>
      <c r="BT150" s="704"/>
      <c r="BU150" s="704"/>
      <c r="BV150" s="704"/>
      <c r="BW150" s="704"/>
      <c r="BX150" s="704"/>
      <c r="BY150" s="704"/>
      <c r="BZ150" s="704"/>
      <c r="CA150" s="704"/>
      <c r="CB150" s="704"/>
      <c r="CC150" s="704"/>
      <c r="CD150" s="704"/>
      <c r="CE150" s="704"/>
      <c r="CF150" s="704"/>
      <c r="CG150" s="704"/>
      <c r="CH150" s="704"/>
      <c r="CI150" s="704"/>
      <c r="CJ150" s="704"/>
      <c r="CK150" s="704"/>
      <c r="CL150" s="704"/>
      <c r="CM150" s="704"/>
      <c r="CN150" s="704"/>
      <c r="CO150" s="704"/>
      <c r="CP150" s="704"/>
      <c r="CQ150" s="704"/>
      <c r="CR150" s="704"/>
      <c r="CS150" s="704"/>
      <c r="CT150" s="704"/>
      <c r="CU150" s="704"/>
      <c r="CV150" s="704"/>
      <c r="CW150" s="704"/>
      <c r="CX150" s="704"/>
      <c r="CY150" s="704"/>
      <c r="CZ150" s="704"/>
      <c r="DA150" s="704"/>
      <c r="DB150" s="704"/>
      <c r="DC150" s="704"/>
      <c r="DD150" s="704"/>
      <c r="DE150" s="704"/>
      <c r="DF150" s="704"/>
      <c r="DG150" s="704"/>
      <c r="DH150" s="704"/>
      <c r="DI150" s="704"/>
      <c r="DJ150" s="704"/>
      <c r="DK150" s="704"/>
      <c r="DL150" s="704"/>
      <c r="DM150" s="704"/>
      <c r="DN150" s="704"/>
      <c r="DO150" s="704"/>
      <c r="DP150" s="704"/>
      <c r="DQ150" s="706"/>
      <c r="DR150" s="706"/>
      <c r="DS150" s="706"/>
      <c r="DT150" s="706"/>
      <c r="DU150" s="706"/>
      <c r="DV150" s="706"/>
      <c r="DW150" s="706"/>
      <c r="DX150" s="706"/>
      <c r="DY150" s="706"/>
      <c r="DZ150" s="706"/>
      <c r="EA150" s="706"/>
      <c r="EB150" s="706"/>
      <c r="EC150" s="706"/>
      <c r="ED150" s="704"/>
      <c r="EE150" s="704"/>
      <c r="EF150" s="706"/>
      <c r="EG150" s="706"/>
      <c r="EH150" s="706"/>
      <c r="EI150" s="706"/>
      <c r="EJ150" s="706"/>
      <c r="EK150" s="706"/>
      <c r="EL150" s="706"/>
      <c r="EM150" s="706"/>
      <c r="EN150" s="706"/>
      <c r="EO150" s="706"/>
      <c r="EP150" s="706"/>
      <c r="EQ150" s="706"/>
      <c r="ER150" s="706"/>
      <c r="ES150" s="706"/>
      <c r="ET150" s="706"/>
      <c r="EU150" s="706"/>
      <c r="EV150" s="706"/>
      <c r="EW150" s="706"/>
      <c r="EX150" s="706"/>
      <c r="EY150" s="706"/>
      <c r="EZ150" s="706"/>
      <c r="FA150" s="706"/>
      <c r="FB150" s="706"/>
      <c r="FC150" s="706"/>
      <c r="FD150" s="706"/>
      <c r="FE150" s="706"/>
      <c r="FF150" s="706"/>
      <c r="FG150" s="706"/>
      <c r="FH150" s="706"/>
      <c r="FI150" s="704"/>
      <c r="FJ150" s="704"/>
      <c r="FK150" s="746"/>
      <c r="FL150" s="704"/>
      <c r="FM150" s="704"/>
      <c r="FN150" s="704"/>
      <c r="FO150" s="704"/>
      <c r="FP150" s="704"/>
      <c r="FQ150" s="704"/>
      <c r="FR150" s="704"/>
      <c r="FS150" s="704"/>
      <c r="FT150" s="704"/>
      <c r="FU150" s="704"/>
      <c r="FV150" s="704"/>
      <c r="FW150" s="704"/>
      <c r="FX150" s="704"/>
      <c r="FY150" s="704"/>
      <c r="FZ150" s="704"/>
      <c r="GA150" s="704"/>
      <c r="GB150" s="704"/>
      <c r="GC150" s="704"/>
      <c r="GD150" s="704"/>
      <c r="GE150" s="704"/>
      <c r="GF150" s="704"/>
      <c r="GG150" s="704"/>
      <c r="GH150" s="704"/>
      <c r="GI150" s="704"/>
      <c r="GJ150" s="704"/>
      <c r="GK150" s="704"/>
      <c r="GL150" s="704"/>
      <c r="GM150" s="704"/>
      <c r="GN150" s="704"/>
      <c r="GO150" s="704"/>
      <c r="GP150" s="704"/>
      <c r="GQ150" s="704"/>
      <c r="GR150" s="704"/>
      <c r="GS150" s="704"/>
      <c r="GT150" s="704"/>
      <c r="GU150" s="704"/>
      <c r="GV150" s="704"/>
      <c r="GW150" s="704"/>
      <c r="GX150" s="704"/>
      <c r="GY150" s="704"/>
      <c r="GZ150" s="704"/>
      <c r="HA150" s="704"/>
      <c r="HB150" s="704"/>
      <c r="HC150" s="704"/>
      <c r="HD150" s="704"/>
      <c r="HE150" s="704"/>
      <c r="HF150" s="704"/>
      <c r="HG150" s="704"/>
      <c r="HH150" s="704"/>
      <c r="HI150" s="704"/>
      <c r="HJ150" s="704"/>
      <c r="HK150" s="704"/>
      <c r="HL150" s="704"/>
      <c r="HM150" s="704"/>
      <c r="HN150" s="704"/>
      <c r="HO150" s="704"/>
      <c r="HP150" s="704"/>
      <c r="HQ150" s="704"/>
      <c r="HR150" s="704"/>
      <c r="HS150" s="706"/>
      <c r="HT150" s="706"/>
      <c r="HU150" s="706"/>
      <c r="HV150" s="706"/>
      <c r="HW150" s="706"/>
      <c r="HX150" s="706"/>
      <c r="HY150" s="706"/>
      <c r="HZ150" s="706"/>
      <c r="IA150" s="706"/>
      <c r="IB150" s="706"/>
      <c r="IC150" s="706"/>
      <c r="IE150" s="706"/>
      <c r="IF150" s="706"/>
      <c r="IG150" s="706"/>
      <c r="IH150" s="706"/>
      <c r="II150" s="706"/>
    </row>
    <row r="151" spans="1:243" s="878" customFormat="1" ht="23.1" customHeight="1" x14ac:dyDescent="0.25">
      <c r="A151" s="691">
        <v>142</v>
      </c>
      <c r="B151" s="693" t="s">
        <v>1206</v>
      </c>
      <c r="C151" s="696">
        <v>227</v>
      </c>
      <c r="D151" s="697">
        <v>532</v>
      </c>
      <c r="E151" s="707">
        <v>17</v>
      </c>
      <c r="F151" s="699" t="s">
        <v>1121</v>
      </c>
      <c r="G151" s="699" t="s">
        <v>1258</v>
      </c>
      <c r="H151" s="751" t="s">
        <v>1112</v>
      </c>
      <c r="I151" s="752" t="s">
        <v>1113</v>
      </c>
      <c r="J151" s="753" t="s">
        <v>1139</v>
      </c>
      <c r="K151" s="764" t="s">
        <v>1115</v>
      </c>
      <c r="L151" s="764" t="s">
        <v>1116</v>
      </c>
      <c r="M151" s="753" t="s">
        <v>1140</v>
      </c>
      <c r="N151" s="753" t="s">
        <v>1141</v>
      </c>
      <c r="O151" s="753" t="s">
        <v>1189</v>
      </c>
      <c r="P151" s="753" t="s">
        <v>1259</v>
      </c>
      <c r="Q151" s="948">
        <v>2</v>
      </c>
      <c r="R151" s="948" t="s">
        <v>1120</v>
      </c>
      <c r="S151" s="755">
        <v>2</v>
      </c>
      <c r="T151" s="766">
        <v>2.11</v>
      </c>
      <c r="U151" s="771">
        <v>41456</v>
      </c>
      <c r="V151" s="771">
        <v>42156</v>
      </c>
      <c r="W151" s="701">
        <v>25</v>
      </c>
      <c r="X151" s="875">
        <v>500000</v>
      </c>
      <c r="Y151" s="877"/>
      <c r="Z151" s="875">
        <f t="shared" si="15"/>
        <v>500000</v>
      </c>
      <c r="AA151" s="702"/>
      <c r="AB151" s="702"/>
      <c r="AC151" s="702"/>
      <c r="AD151" s="702"/>
      <c r="AE151" s="702">
        <v>150000</v>
      </c>
      <c r="AF151" s="702">
        <v>350000</v>
      </c>
      <c r="AG151" s="702"/>
      <c r="AH151" s="702"/>
      <c r="AI151" s="691"/>
      <c r="AJ151" s="691"/>
      <c r="AK151" s="691"/>
      <c r="AL151" s="691"/>
      <c r="AM151" s="868">
        <f t="shared" si="16"/>
        <v>500000</v>
      </c>
      <c r="AN151" s="868">
        <f t="shared" si="17"/>
        <v>0</v>
      </c>
      <c r="AO151" s="759">
        <v>400000</v>
      </c>
      <c r="AP151" s="868">
        <v>400000</v>
      </c>
      <c r="AQ151" s="704"/>
      <c r="AR151" s="704"/>
      <c r="AS151" s="704"/>
      <c r="AT151" s="704"/>
      <c r="AU151" s="704"/>
      <c r="AV151" s="704"/>
      <c r="AW151" s="704"/>
      <c r="AX151" s="704"/>
      <c r="AY151" s="704"/>
      <c r="AZ151" s="704"/>
      <c r="BA151" s="704"/>
      <c r="BB151" s="704"/>
      <c r="BC151" s="704"/>
      <c r="BD151" s="704"/>
      <c r="BE151" s="704"/>
      <c r="BF151" s="704"/>
      <c r="BG151" s="704"/>
      <c r="BH151" s="704"/>
      <c r="BI151" s="704"/>
      <c r="BJ151" s="704"/>
      <c r="BK151" s="704"/>
      <c r="BL151" s="704"/>
      <c r="BM151" s="704"/>
      <c r="BN151" s="704"/>
      <c r="BO151" s="704"/>
      <c r="BP151" s="704"/>
      <c r="BQ151" s="704"/>
      <c r="BR151" s="704"/>
      <c r="BS151" s="704"/>
      <c r="BT151" s="704"/>
      <c r="BU151" s="704"/>
      <c r="BV151" s="704"/>
      <c r="BW151" s="704"/>
      <c r="BX151" s="704"/>
      <c r="BY151" s="704"/>
      <c r="BZ151" s="704"/>
      <c r="CA151" s="704"/>
      <c r="CB151" s="704"/>
      <c r="CC151" s="704"/>
      <c r="CD151" s="704"/>
      <c r="CE151" s="704"/>
      <c r="CF151" s="704"/>
      <c r="CG151" s="704"/>
      <c r="CH151" s="704"/>
      <c r="CI151" s="704"/>
      <c r="CJ151" s="704"/>
      <c r="CK151" s="704"/>
      <c r="CL151" s="704"/>
      <c r="CM151" s="704"/>
      <c r="CN151" s="704"/>
      <c r="CO151" s="704"/>
      <c r="CP151" s="704"/>
      <c r="CQ151" s="704"/>
      <c r="CR151" s="704"/>
      <c r="CS151" s="704"/>
      <c r="CT151" s="704"/>
      <c r="CU151" s="704"/>
      <c r="CV151" s="704"/>
      <c r="CW151" s="704"/>
      <c r="CX151" s="704"/>
      <c r="CY151" s="704"/>
      <c r="CZ151" s="704"/>
      <c r="DA151" s="704"/>
      <c r="DB151" s="704"/>
      <c r="DC151" s="704"/>
      <c r="DD151" s="704"/>
      <c r="DE151" s="704"/>
      <c r="DF151" s="704"/>
      <c r="DG151" s="704"/>
      <c r="DH151" s="704"/>
      <c r="DI151" s="704"/>
      <c r="DJ151" s="704"/>
      <c r="DK151" s="704"/>
      <c r="DL151" s="704"/>
      <c r="DM151" s="704"/>
      <c r="DN151" s="704"/>
      <c r="DO151" s="704"/>
      <c r="DP151" s="704"/>
      <c r="DQ151" s="706"/>
      <c r="DR151" s="706"/>
      <c r="DS151" s="706"/>
      <c r="DT151" s="706"/>
      <c r="DU151" s="706"/>
      <c r="DV151" s="706"/>
      <c r="DW151" s="706"/>
      <c r="DX151" s="706"/>
      <c r="DY151" s="706"/>
      <c r="DZ151" s="706"/>
      <c r="EA151" s="706"/>
      <c r="EB151" s="706"/>
      <c r="EC151" s="706"/>
      <c r="ED151" s="704"/>
      <c r="EE151" s="704"/>
      <c r="EF151" s="706"/>
      <c r="EG151" s="706"/>
      <c r="EH151" s="706"/>
      <c r="EI151" s="706"/>
      <c r="EJ151" s="706"/>
      <c r="EK151" s="706"/>
      <c r="EL151" s="706"/>
      <c r="EM151" s="706"/>
      <c r="EN151" s="706"/>
      <c r="EO151" s="706"/>
      <c r="EP151" s="706"/>
      <c r="EQ151" s="706"/>
      <c r="ER151" s="706"/>
      <c r="ES151" s="706"/>
      <c r="ET151" s="706"/>
      <c r="EU151" s="706"/>
      <c r="EV151" s="706"/>
      <c r="EW151" s="706"/>
      <c r="EX151" s="706"/>
      <c r="EY151" s="706"/>
      <c r="EZ151" s="706"/>
      <c r="FA151" s="706"/>
      <c r="FB151" s="706"/>
      <c r="FC151" s="706"/>
      <c r="FD151" s="706"/>
      <c r="FE151" s="706"/>
      <c r="FF151" s="706"/>
      <c r="FG151" s="706"/>
      <c r="FH151" s="706"/>
      <c r="FI151" s="704"/>
      <c r="FJ151" s="704"/>
      <c r="FK151" s="746"/>
      <c r="FL151" s="704"/>
      <c r="FM151" s="704"/>
      <c r="FN151" s="704"/>
      <c r="FO151" s="704"/>
      <c r="FP151" s="704"/>
      <c r="FQ151" s="704"/>
      <c r="FR151" s="704"/>
      <c r="FS151" s="704"/>
      <c r="FT151" s="704"/>
      <c r="FU151" s="704"/>
      <c r="FV151" s="704"/>
      <c r="FW151" s="704"/>
      <c r="FX151" s="704"/>
      <c r="FY151" s="704"/>
      <c r="FZ151" s="704"/>
      <c r="GA151" s="704"/>
      <c r="GB151" s="704"/>
      <c r="GC151" s="704"/>
      <c r="GD151" s="704"/>
      <c r="GE151" s="704"/>
      <c r="GF151" s="704"/>
      <c r="GG151" s="704"/>
      <c r="GH151" s="704"/>
      <c r="GI151" s="704"/>
      <c r="GJ151" s="704"/>
      <c r="GK151" s="704"/>
      <c r="GL151" s="704"/>
      <c r="GM151" s="704"/>
      <c r="GN151" s="704"/>
      <c r="GO151" s="704"/>
      <c r="GP151" s="704"/>
      <c r="GQ151" s="704"/>
      <c r="GR151" s="704"/>
      <c r="GS151" s="704"/>
      <c r="GT151" s="704"/>
      <c r="GU151" s="704"/>
      <c r="GV151" s="704"/>
      <c r="GW151" s="704"/>
      <c r="GX151" s="704"/>
      <c r="GY151" s="704"/>
      <c r="GZ151" s="704"/>
      <c r="HA151" s="704"/>
      <c r="HB151" s="704"/>
      <c r="HC151" s="704"/>
      <c r="HD151" s="704"/>
      <c r="HE151" s="704"/>
      <c r="HF151" s="704"/>
      <c r="HG151" s="704"/>
      <c r="HH151" s="704"/>
      <c r="HI151" s="704"/>
      <c r="HJ151" s="704"/>
      <c r="HK151" s="704"/>
      <c r="HL151" s="704"/>
      <c r="HM151" s="704"/>
      <c r="HN151" s="704"/>
      <c r="HO151" s="704"/>
      <c r="HP151" s="704"/>
      <c r="HQ151" s="706"/>
      <c r="HR151" s="706"/>
      <c r="HS151" s="706"/>
      <c r="HT151" s="706"/>
      <c r="HU151" s="706"/>
      <c r="IE151" s="706"/>
      <c r="IF151" s="706"/>
      <c r="IG151" s="706"/>
      <c r="IH151" s="706"/>
      <c r="II151" s="706"/>
    </row>
    <row r="152" spans="1:243" s="878" customFormat="1" ht="23.1" customHeight="1" x14ac:dyDescent="0.25">
      <c r="A152" s="691">
        <v>143</v>
      </c>
      <c r="B152" s="693" t="s">
        <v>1206</v>
      </c>
      <c r="C152" s="696">
        <v>227</v>
      </c>
      <c r="D152" s="697">
        <v>536</v>
      </c>
      <c r="E152" s="698">
        <v>0</v>
      </c>
      <c r="F152" s="699" t="s">
        <v>1123</v>
      </c>
      <c r="G152" s="699" t="s">
        <v>1262</v>
      </c>
      <c r="H152" s="751" t="s">
        <v>1112</v>
      </c>
      <c r="I152" s="752" t="s">
        <v>1113</v>
      </c>
      <c r="J152" s="753" t="s">
        <v>1139</v>
      </c>
      <c r="K152" s="764" t="s">
        <v>1151</v>
      </c>
      <c r="L152" s="764" t="s">
        <v>1124</v>
      </c>
      <c r="M152" s="753" t="s">
        <v>1140</v>
      </c>
      <c r="N152" s="753" t="s">
        <v>1141</v>
      </c>
      <c r="O152" s="753" t="s">
        <v>1141</v>
      </c>
      <c r="P152" s="753" t="s">
        <v>1189</v>
      </c>
      <c r="Q152" s="948">
        <v>2</v>
      </c>
      <c r="R152" s="948" t="s">
        <v>1120</v>
      </c>
      <c r="S152" s="755">
        <v>2</v>
      </c>
      <c r="T152" s="766">
        <v>2.11</v>
      </c>
      <c r="U152" s="771">
        <v>41456</v>
      </c>
      <c r="V152" s="771">
        <v>42156</v>
      </c>
      <c r="W152" s="701">
        <v>5</v>
      </c>
      <c r="X152" s="875">
        <v>30000</v>
      </c>
      <c r="Y152" s="876">
        <v>38900</v>
      </c>
      <c r="Z152" s="875">
        <f t="shared" si="15"/>
        <v>68900</v>
      </c>
      <c r="AA152" s="702"/>
      <c r="AB152" s="702"/>
      <c r="AC152" s="702">
        <v>30000</v>
      </c>
      <c r="AD152" s="702">
        <v>38900</v>
      </c>
      <c r="AE152" s="702"/>
      <c r="AF152" s="702"/>
      <c r="AG152" s="702"/>
      <c r="AH152" s="702"/>
      <c r="AI152" s="691"/>
      <c r="AJ152" s="691"/>
      <c r="AK152" s="691"/>
      <c r="AL152" s="691"/>
      <c r="AM152" s="868">
        <f t="shared" si="16"/>
        <v>68900</v>
      </c>
      <c r="AN152" s="868">
        <f t="shared" si="17"/>
        <v>0</v>
      </c>
      <c r="AO152" s="760">
        <v>100000</v>
      </c>
      <c r="AP152" s="868">
        <v>150000</v>
      </c>
      <c r="AQ152" s="704"/>
      <c r="AR152" s="704"/>
      <c r="AS152" s="704"/>
      <c r="AT152" s="704"/>
      <c r="AU152" s="704"/>
      <c r="AV152" s="704"/>
      <c r="AW152" s="704"/>
      <c r="AX152" s="704"/>
      <c r="AY152" s="704"/>
      <c r="AZ152" s="704"/>
      <c r="BA152" s="704"/>
      <c r="BB152" s="704"/>
      <c r="BC152" s="704"/>
      <c r="BD152" s="704"/>
      <c r="BE152" s="704"/>
      <c r="BF152" s="704"/>
      <c r="BG152" s="704"/>
      <c r="BH152" s="704"/>
      <c r="BI152" s="704"/>
      <c r="BJ152" s="704"/>
      <c r="BK152" s="704"/>
      <c r="BL152" s="704"/>
      <c r="BM152" s="704"/>
      <c r="BN152" s="704"/>
      <c r="BO152" s="704"/>
      <c r="BP152" s="704"/>
      <c r="BQ152" s="704"/>
      <c r="BR152" s="704"/>
      <c r="BS152" s="704"/>
      <c r="BT152" s="704"/>
      <c r="BU152" s="704"/>
      <c r="BV152" s="704"/>
      <c r="BW152" s="704"/>
      <c r="BX152" s="704"/>
      <c r="BY152" s="704"/>
      <c r="BZ152" s="704"/>
      <c r="CA152" s="704"/>
      <c r="CB152" s="704"/>
      <c r="CC152" s="704"/>
      <c r="CD152" s="704"/>
      <c r="CE152" s="704"/>
      <c r="CF152" s="704"/>
      <c r="CG152" s="704"/>
      <c r="CH152" s="704"/>
      <c r="CI152" s="704"/>
      <c r="CJ152" s="704"/>
      <c r="CK152" s="704"/>
      <c r="CL152" s="704"/>
      <c r="CM152" s="704"/>
      <c r="CN152" s="704"/>
      <c r="CO152" s="704"/>
      <c r="CP152" s="704"/>
      <c r="CQ152" s="704"/>
      <c r="CR152" s="704"/>
      <c r="CS152" s="704"/>
      <c r="CT152" s="704"/>
      <c r="CU152" s="704"/>
      <c r="CV152" s="704"/>
      <c r="CW152" s="704"/>
      <c r="CX152" s="704"/>
      <c r="CY152" s="704"/>
      <c r="CZ152" s="704"/>
      <c r="DA152" s="704"/>
      <c r="DB152" s="704"/>
      <c r="DC152" s="704"/>
      <c r="DD152" s="704"/>
      <c r="DE152" s="704"/>
      <c r="DF152" s="704"/>
      <c r="DG152" s="704"/>
      <c r="DH152" s="704"/>
      <c r="DI152" s="704"/>
      <c r="DJ152" s="704"/>
      <c r="DK152" s="704"/>
      <c r="DL152" s="704"/>
      <c r="DM152" s="704"/>
      <c r="DN152" s="704"/>
      <c r="DO152" s="704"/>
      <c r="DP152" s="704"/>
      <c r="DQ152" s="706"/>
      <c r="DR152" s="706"/>
      <c r="DS152" s="706"/>
      <c r="DT152" s="706"/>
      <c r="DU152" s="706"/>
      <c r="DV152" s="706"/>
      <c r="DW152" s="706"/>
      <c r="DX152" s="706"/>
      <c r="DY152" s="706"/>
      <c r="DZ152" s="706"/>
      <c r="EA152" s="706"/>
      <c r="EB152" s="706"/>
      <c r="EC152" s="706"/>
      <c r="ED152" s="704"/>
      <c r="EE152" s="704"/>
      <c r="EF152" s="706"/>
      <c r="EG152" s="706"/>
      <c r="EH152" s="706"/>
      <c r="EI152" s="706"/>
      <c r="EJ152" s="706"/>
      <c r="EK152" s="706"/>
      <c r="EL152" s="706"/>
      <c r="EM152" s="706"/>
      <c r="EN152" s="706"/>
      <c r="EO152" s="706"/>
      <c r="EP152" s="706"/>
      <c r="EQ152" s="706"/>
      <c r="ER152" s="706"/>
      <c r="ES152" s="706"/>
      <c r="ET152" s="706"/>
      <c r="EU152" s="706"/>
      <c r="EV152" s="706"/>
      <c r="EW152" s="706"/>
      <c r="EX152" s="706"/>
      <c r="EY152" s="706"/>
      <c r="EZ152" s="706"/>
      <c r="FA152" s="706"/>
      <c r="FB152" s="706"/>
      <c r="FC152" s="706"/>
      <c r="FD152" s="706"/>
      <c r="FE152" s="706"/>
      <c r="FF152" s="706"/>
      <c r="FG152" s="706"/>
      <c r="FH152" s="706"/>
      <c r="FI152" s="704"/>
      <c r="FJ152" s="704"/>
      <c r="FK152" s="746"/>
      <c r="FL152" s="704"/>
      <c r="FM152" s="704"/>
      <c r="FN152" s="704"/>
      <c r="FO152" s="704"/>
      <c r="FP152" s="704"/>
      <c r="FQ152" s="704"/>
      <c r="FR152" s="704"/>
      <c r="FS152" s="704"/>
      <c r="FT152" s="704"/>
      <c r="FU152" s="704"/>
      <c r="FV152" s="704"/>
      <c r="FW152" s="704"/>
      <c r="FX152" s="704"/>
      <c r="FY152" s="704"/>
      <c r="FZ152" s="704"/>
      <c r="GA152" s="704"/>
      <c r="GB152" s="704"/>
      <c r="GC152" s="704"/>
      <c r="GD152" s="704"/>
      <c r="GE152" s="704"/>
      <c r="GF152" s="704"/>
      <c r="GG152" s="704"/>
      <c r="GH152" s="704"/>
      <c r="GI152" s="704"/>
      <c r="GJ152" s="704"/>
      <c r="GK152" s="704"/>
      <c r="GL152" s="704"/>
      <c r="GM152" s="704"/>
      <c r="GN152" s="704"/>
      <c r="GO152" s="704"/>
      <c r="GP152" s="704"/>
      <c r="GQ152" s="704"/>
      <c r="GR152" s="704"/>
      <c r="GS152" s="704"/>
      <c r="GT152" s="704"/>
      <c r="GU152" s="704"/>
      <c r="GV152" s="704"/>
      <c r="GW152" s="704"/>
      <c r="GX152" s="704"/>
      <c r="GY152" s="704"/>
      <c r="GZ152" s="704"/>
      <c r="HA152" s="704"/>
      <c r="HB152" s="704"/>
      <c r="HC152" s="704"/>
      <c r="HD152" s="704"/>
      <c r="HE152" s="704"/>
      <c r="HF152" s="704"/>
      <c r="HG152" s="704"/>
      <c r="HH152" s="704"/>
      <c r="HI152" s="704"/>
      <c r="HJ152" s="704"/>
      <c r="HK152" s="704"/>
      <c r="HL152" s="704"/>
      <c r="HM152" s="704"/>
      <c r="HN152" s="704"/>
      <c r="HO152" s="704"/>
      <c r="HP152" s="704"/>
      <c r="HQ152" s="704"/>
      <c r="HR152" s="704"/>
      <c r="HS152" s="706"/>
      <c r="HT152" s="706"/>
      <c r="HU152" s="706"/>
    </row>
    <row r="153" spans="1:243" s="878" customFormat="1" ht="23.1" customHeight="1" x14ac:dyDescent="0.25">
      <c r="A153" s="691">
        <v>144</v>
      </c>
      <c r="B153" s="693" t="s">
        <v>1206</v>
      </c>
      <c r="C153" s="696">
        <v>227</v>
      </c>
      <c r="D153" s="697">
        <v>544</v>
      </c>
      <c r="E153" s="707">
        <v>1</v>
      </c>
      <c r="F153" s="699" t="s">
        <v>1125</v>
      </c>
      <c r="G153" s="699" t="s">
        <v>1263</v>
      </c>
      <c r="H153" s="751" t="s">
        <v>1112</v>
      </c>
      <c r="I153" s="752" t="s">
        <v>1113</v>
      </c>
      <c r="J153" s="753" t="s">
        <v>1139</v>
      </c>
      <c r="K153" s="764" t="s">
        <v>1151</v>
      </c>
      <c r="L153" s="764" t="s">
        <v>1124</v>
      </c>
      <c r="M153" s="753" t="s">
        <v>1140</v>
      </c>
      <c r="N153" s="753" t="s">
        <v>1141</v>
      </c>
      <c r="O153" s="753" t="s">
        <v>1189</v>
      </c>
      <c r="P153" s="753" t="s">
        <v>1259</v>
      </c>
      <c r="Q153" s="948">
        <v>2</v>
      </c>
      <c r="R153" s="948" t="s">
        <v>1120</v>
      </c>
      <c r="S153" s="755">
        <v>2</v>
      </c>
      <c r="T153" s="766">
        <v>2.11</v>
      </c>
      <c r="U153" s="771">
        <v>41456</v>
      </c>
      <c r="V153" s="771">
        <v>41791</v>
      </c>
      <c r="W153" s="701">
        <v>25</v>
      </c>
      <c r="X153" s="875">
        <v>0</v>
      </c>
      <c r="Y153" s="877"/>
      <c r="Z153" s="875">
        <f t="shared" si="15"/>
        <v>0</v>
      </c>
      <c r="AA153" s="702"/>
      <c r="AB153" s="702"/>
      <c r="AC153" s="702"/>
      <c r="AD153" s="702"/>
      <c r="AE153" s="702"/>
      <c r="AF153" s="702"/>
      <c r="AG153" s="702"/>
      <c r="AH153" s="702"/>
      <c r="AI153" s="691"/>
      <c r="AJ153" s="691"/>
      <c r="AK153" s="691"/>
      <c r="AL153" s="691"/>
      <c r="AM153" s="868">
        <f t="shared" si="16"/>
        <v>0</v>
      </c>
      <c r="AN153" s="868">
        <f t="shared" si="17"/>
        <v>0</v>
      </c>
      <c r="AO153" s="760">
        <v>10000</v>
      </c>
      <c r="AP153" s="915">
        <v>10000</v>
      </c>
      <c r="AQ153" s="704"/>
      <c r="AR153" s="704"/>
      <c r="AS153" s="704"/>
      <c r="AT153" s="704"/>
      <c r="AU153" s="704"/>
      <c r="AV153" s="704"/>
      <c r="AW153" s="704"/>
      <c r="AX153" s="704"/>
      <c r="AY153" s="704"/>
      <c r="AZ153" s="704"/>
      <c r="BA153" s="704"/>
      <c r="BB153" s="704"/>
      <c r="BC153" s="704"/>
      <c r="BD153" s="704"/>
      <c r="BE153" s="704"/>
      <c r="BF153" s="704"/>
      <c r="BG153" s="704"/>
      <c r="BH153" s="704"/>
      <c r="BI153" s="704"/>
      <c r="BJ153" s="704"/>
      <c r="BK153" s="704"/>
      <c r="BL153" s="704"/>
      <c r="BM153" s="704"/>
      <c r="BN153" s="704"/>
      <c r="BO153" s="704"/>
      <c r="BP153" s="704"/>
      <c r="BQ153" s="704"/>
      <c r="BR153" s="704"/>
      <c r="BS153" s="704"/>
      <c r="BT153" s="704"/>
      <c r="BU153" s="704"/>
      <c r="BV153" s="704"/>
      <c r="BW153" s="704"/>
      <c r="BX153" s="704"/>
      <c r="BY153" s="704"/>
      <c r="BZ153" s="704"/>
      <c r="CA153" s="704"/>
      <c r="CB153" s="704"/>
      <c r="CC153" s="704"/>
      <c r="CD153" s="704"/>
      <c r="CE153" s="704"/>
      <c r="CF153" s="704"/>
      <c r="CG153" s="704"/>
      <c r="CH153" s="704"/>
      <c r="CI153" s="704"/>
      <c r="CJ153" s="704"/>
      <c r="CK153" s="704"/>
      <c r="CL153" s="704"/>
      <c r="CM153" s="704"/>
      <c r="CN153" s="704"/>
      <c r="CO153" s="704"/>
      <c r="CP153" s="704"/>
      <c r="CQ153" s="704"/>
      <c r="CR153" s="704"/>
      <c r="CS153" s="704"/>
      <c r="CT153" s="704"/>
      <c r="CU153" s="704"/>
      <c r="CV153" s="704"/>
      <c r="CW153" s="704"/>
      <c r="CX153" s="704"/>
      <c r="CY153" s="704"/>
      <c r="CZ153" s="704"/>
      <c r="DA153" s="704"/>
      <c r="DB153" s="704"/>
      <c r="DC153" s="704"/>
      <c r="DD153" s="704"/>
      <c r="DE153" s="704"/>
      <c r="DF153" s="704"/>
      <c r="DG153" s="704"/>
      <c r="DH153" s="704"/>
      <c r="DI153" s="704"/>
      <c r="DJ153" s="704"/>
      <c r="DK153" s="704"/>
      <c r="DL153" s="704"/>
      <c r="DM153" s="704"/>
      <c r="DN153" s="704"/>
      <c r="DO153" s="704"/>
      <c r="DP153" s="704"/>
      <c r="DQ153" s="706"/>
      <c r="DR153" s="706"/>
      <c r="DS153" s="706"/>
      <c r="DT153" s="706"/>
      <c r="DU153" s="706"/>
      <c r="DV153" s="706"/>
      <c r="DW153" s="706"/>
      <c r="DX153" s="706"/>
      <c r="DY153" s="706"/>
      <c r="DZ153" s="706"/>
      <c r="EA153" s="706"/>
      <c r="EB153" s="706"/>
      <c r="EC153" s="706"/>
      <c r="ED153" s="704"/>
      <c r="EE153" s="704"/>
      <c r="EF153" s="706"/>
      <c r="EG153" s="706"/>
      <c r="EH153" s="706"/>
      <c r="EI153" s="706"/>
      <c r="EJ153" s="706"/>
      <c r="EK153" s="706"/>
      <c r="EL153" s="706"/>
      <c r="EM153" s="706"/>
      <c r="EN153" s="706"/>
      <c r="EO153" s="706"/>
      <c r="EP153" s="706"/>
      <c r="EQ153" s="706"/>
      <c r="ER153" s="706"/>
      <c r="ES153" s="706"/>
      <c r="ET153" s="706"/>
      <c r="EU153" s="706"/>
      <c r="EV153" s="706"/>
      <c r="EW153" s="706"/>
      <c r="EX153" s="706"/>
      <c r="EY153" s="706"/>
      <c r="EZ153" s="706"/>
      <c r="FA153" s="706"/>
      <c r="FB153" s="706"/>
      <c r="FC153" s="706"/>
      <c r="FD153" s="706"/>
      <c r="FE153" s="706"/>
      <c r="FF153" s="706"/>
      <c r="FG153" s="706"/>
      <c r="FH153" s="706"/>
      <c r="FI153" s="704"/>
      <c r="FJ153" s="704"/>
      <c r="FK153" s="746"/>
      <c r="FL153" s="704"/>
      <c r="FM153" s="704"/>
      <c r="FN153" s="704"/>
      <c r="FO153" s="704"/>
      <c r="FP153" s="704"/>
      <c r="FQ153" s="704"/>
      <c r="FR153" s="704"/>
      <c r="FS153" s="704"/>
      <c r="FT153" s="704"/>
      <c r="FU153" s="704"/>
      <c r="FV153" s="704"/>
      <c r="FW153" s="704"/>
      <c r="FX153" s="704"/>
      <c r="FY153" s="704"/>
      <c r="FZ153" s="704"/>
      <c r="GA153" s="704"/>
      <c r="GB153" s="704"/>
      <c r="GC153" s="704"/>
      <c r="GD153" s="704"/>
      <c r="GE153" s="704"/>
      <c r="GF153" s="704"/>
      <c r="GG153" s="704"/>
      <c r="GH153" s="704"/>
      <c r="GI153" s="704"/>
      <c r="GJ153" s="704"/>
      <c r="GK153" s="704"/>
      <c r="GL153" s="704"/>
      <c r="GM153" s="704"/>
      <c r="GN153" s="704"/>
      <c r="GO153" s="704"/>
      <c r="GP153" s="704"/>
      <c r="GQ153" s="704"/>
      <c r="GR153" s="704"/>
      <c r="GS153" s="704"/>
      <c r="GT153" s="704"/>
      <c r="GU153" s="704"/>
      <c r="GV153" s="704"/>
      <c r="GW153" s="704"/>
      <c r="GX153" s="704"/>
      <c r="GY153" s="704"/>
      <c r="GZ153" s="704"/>
      <c r="HA153" s="704"/>
      <c r="HB153" s="704"/>
      <c r="HC153" s="704"/>
      <c r="HD153" s="704"/>
      <c r="HE153" s="704"/>
      <c r="HF153" s="704"/>
      <c r="HG153" s="704"/>
      <c r="HH153" s="704"/>
      <c r="HI153" s="704"/>
      <c r="HJ153" s="704"/>
      <c r="HK153" s="704"/>
      <c r="HL153" s="704"/>
      <c r="HM153" s="704"/>
      <c r="HN153" s="704"/>
      <c r="HO153" s="704"/>
      <c r="HP153" s="704"/>
      <c r="HQ153" s="704"/>
      <c r="HR153" s="704"/>
      <c r="HS153" s="706"/>
      <c r="HT153" s="706"/>
      <c r="HU153" s="706"/>
      <c r="HV153" s="706"/>
      <c r="HW153" s="706"/>
      <c r="HX153" s="706"/>
      <c r="HY153" s="706"/>
      <c r="HZ153" s="706"/>
      <c r="IA153" s="706"/>
      <c r="IB153" s="706"/>
      <c r="IC153" s="706"/>
    </row>
    <row r="154" spans="1:243" s="878" customFormat="1" ht="23.1" customHeight="1" x14ac:dyDescent="0.25">
      <c r="A154" s="691">
        <v>145</v>
      </c>
      <c r="B154" s="693" t="s">
        <v>1206</v>
      </c>
      <c r="C154" s="696">
        <v>227</v>
      </c>
      <c r="D154" s="697">
        <v>544</v>
      </c>
      <c r="E154" s="707">
        <v>2</v>
      </c>
      <c r="F154" s="699" t="s">
        <v>1125</v>
      </c>
      <c r="G154" s="699" t="s">
        <v>1264</v>
      </c>
      <c r="H154" s="751" t="s">
        <v>1112</v>
      </c>
      <c r="I154" s="752" t="s">
        <v>1113</v>
      </c>
      <c r="J154" s="753" t="s">
        <v>1139</v>
      </c>
      <c r="K154" s="764" t="s">
        <v>1151</v>
      </c>
      <c r="L154" s="764" t="s">
        <v>1124</v>
      </c>
      <c r="M154" s="753" t="s">
        <v>1140</v>
      </c>
      <c r="N154" s="753" t="s">
        <v>1141</v>
      </c>
      <c r="O154" s="753" t="s">
        <v>1189</v>
      </c>
      <c r="P154" s="753" t="s">
        <v>1259</v>
      </c>
      <c r="Q154" s="948">
        <v>2</v>
      </c>
      <c r="R154" s="948" t="s">
        <v>1120</v>
      </c>
      <c r="S154" s="755">
        <v>2</v>
      </c>
      <c r="T154" s="766">
        <v>2.11</v>
      </c>
      <c r="U154" s="771">
        <v>41456</v>
      </c>
      <c r="V154" s="771">
        <v>41791</v>
      </c>
      <c r="W154" s="701">
        <v>7</v>
      </c>
      <c r="X154" s="875">
        <v>30000</v>
      </c>
      <c r="Y154" s="877"/>
      <c r="Z154" s="875">
        <f t="shared" ref="Z154:Z183" si="18">Y154+X154</f>
        <v>30000</v>
      </c>
      <c r="AA154" s="702"/>
      <c r="AB154" s="702"/>
      <c r="AC154" s="702"/>
      <c r="AD154" s="702"/>
      <c r="AE154" s="702"/>
      <c r="AF154" s="702">
        <v>15000</v>
      </c>
      <c r="AG154" s="702">
        <v>15000</v>
      </c>
      <c r="AH154" s="702"/>
      <c r="AI154" s="691"/>
      <c r="AJ154" s="691"/>
      <c r="AK154" s="691"/>
      <c r="AL154" s="691"/>
      <c r="AM154" s="868">
        <f t="shared" ref="AM154:AM183" si="19">SUM(AA154:AL154)</f>
        <v>30000</v>
      </c>
      <c r="AN154" s="868">
        <f t="shared" ref="AN154:AN183" si="20">Z154-AM154</f>
        <v>0</v>
      </c>
      <c r="AO154" s="760">
        <v>10000</v>
      </c>
      <c r="AP154" s="868">
        <v>10000</v>
      </c>
      <c r="AQ154" s="704"/>
      <c r="AR154" s="704"/>
      <c r="AS154" s="704"/>
      <c r="AT154" s="704"/>
      <c r="AU154" s="704"/>
      <c r="AV154" s="704"/>
      <c r="AW154" s="704"/>
      <c r="AX154" s="704"/>
      <c r="AY154" s="704"/>
      <c r="AZ154" s="704"/>
      <c r="BA154" s="704"/>
      <c r="BB154" s="704"/>
      <c r="BC154" s="704"/>
      <c r="BD154" s="704"/>
      <c r="BE154" s="704"/>
      <c r="BF154" s="704"/>
      <c r="BG154" s="704"/>
      <c r="BH154" s="704"/>
      <c r="BI154" s="704"/>
      <c r="BJ154" s="704"/>
      <c r="BK154" s="704"/>
      <c r="BL154" s="704"/>
      <c r="BM154" s="704"/>
      <c r="BN154" s="704"/>
      <c r="BO154" s="704"/>
      <c r="BP154" s="704"/>
      <c r="BQ154" s="704"/>
      <c r="BR154" s="704"/>
      <c r="BS154" s="704"/>
      <c r="BT154" s="704"/>
      <c r="BU154" s="704"/>
      <c r="BV154" s="704"/>
      <c r="BW154" s="704"/>
      <c r="BX154" s="704"/>
      <c r="BY154" s="704"/>
      <c r="BZ154" s="704"/>
      <c r="CA154" s="704"/>
      <c r="CB154" s="704"/>
      <c r="CC154" s="704"/>
      <c r="CD154" s="704"/>
      <c r="CE154" s="704"/>
      <c r="CF154" s="704"/>
      <c r="CG154" s="704"/>
      <c r="CH154" s="704"/>
      <c r="CI154" s="704"/>
      <c r="CJ154" s="704"/>
      <c r="CK154" s="704"/>
      <c r="CL154" s="704"/>
      <c r="CM154" s="704"/>
      <c r="CN154" s="704"/>
      <c r="CO154" s="704"/>
      <c r="CP154" s="704"/>
      <c r="CQ154" s="704"/>
      <c r="CR154" s="704"/>
      <c r="CS154" s="704"/>
      <c r="CT154" s="704"/>
      <c r="CU154" s="704"/>
      <c r="CV154" s="704"/>
      <c r="CW154" s="704"/>
      <c r="CX154" s="704"/>
      <c r="CY154" s="704"/>
      <c r="CZ154" s="704"/>
      <c r="DA154" s="704"/>
      <c r="DB154" s="704"/>
      <c r="DC154" s="704"/>
      <c r="DD154" s="704"/>
      <c r="DE154" s="704"/>
      <c r="DF154" s="704"/>
      <c r="DG154" s="704"/>
      <c r="DH154" s="704"/>
      <c r="DI154" s="704"/>
      <c r="DJ154" s="704"/>
      <c r="DK154" s="704"/>
      <c r="DL154" s="704"/>
      <c r="DM154" s="704"/>
      <c r="DN154" s="704"/>
      <c r="DO154" s="704"/>
      <c r="DP154" s="704"/>
      <c r="DQ154" s="706"/>
      <c r="DR154" s="706"/>
      <c r="DS154" s="706"/>
      <c r="DT154" s="706"/>
      <c r="DU154" s="706"/>
      <c r="DV154" s="706"/>
      <c r="DW154" s="706"/>
      <c r="DX154" s="706"/>
      <c r="DY154" s="706"/>
      <c r="DZ154" s="706"/>
      <c r="EA154" s="706"/>
      <c r="EB154" s="706"/>
      <c r="EC154" s="706"/>
      <c r="ED154" s="704"/>
      <c r="EE154" s="704"/>
      <c r="EF154" s="706"/>
      <c r="EG154" s="706"/>
      <c r="EH154" s="706"/>
      <c r="EI154" s="706"/>
      <c r="EJ154" s="706"/>
      <c r="EK154" s="706"/>
      <c r="EL154" s="706"/>
      <c r="EM154" s="706"/>
      <c r="EN154" s="706"/>
      <c r="EO154" s="706"/>
      <c r="EP154" s="706"/>
      <c r="EQ154" s="706"/>
      <c r="ER154" s="706"/>
      <c r="ES154" s="706"/>
      <c r="ET154" s="706"/>
      <c r="EU154" s="706"/>
      <c r="EV154" s="706"/>
      <c r="EW154" s="706"/>
      <c r="EX154" s="706"/>
      <c r="EY154" s="706"/>
      <c r="EZ154" s="706"/>
      <c r="FA154" s="706"/>
      <c r="FB154" s="706"/>
      <c r="FC154" s="706"/>
      <c r="FD154" s="706"/>
      <c r="FE154" s="706"/>
      <c r="FF154" s="706"/>
      <c r="FG154" s="706"/>
      <c r="FH154" s="706"/>
      <c r="FI154" s="704"/>
      <c r="FJ154" s="704"/>
      <c r="FK154" s="746"/>
      <c r="FL154" s="704"/>
      <c r="FM154" s="704"/>
      <c r="FN154" s="704"/>
      <c r="FO154" s="704"/>
      <c r="FP154" s="704"/>
      <c r="FQ154" s="704"/>
      <c r="FR154" s="704"/>
      <c r="FS154" s="704"/>
      <c r="FT154" s="704"/>
      <c r="FU154" s="704"/>
      <c r="FV154" s="704"/>
      <c r="FW154" s="704"/>
      <c r="FX154" s="704"/>
      <c r="FY154" s="704"/>
      <c r="FZ154" s="704"/>
      <c r="GA154" s="704"/>
      <c r="GB154" s="704"/>
      <c r="GC154" s="704"/>
      <c r="GD154" s="704"/>
      <c r="GE154" s="704"/>
      <c r="GF154" s="704"/>
      <c r="GG154" s="704"/>
      <c r="GH154" s="704"/>
      <c r="GI154" s="704"/>
      <c r="GJ154" s="704"/>
      <c r="GK154" s="704"/>
      <c r="GL154" s="704"/>
      <c r="GM154" s="704"/>
      <c r="GN154" s="704"/>
      <c r="GO154" s="704"/>
      <c r="GP154" s="704"/>
      <c r="GQ154" s="704"/>
      <c r="GR154" s="704"/>
      <c r="GS154" s="704"/>
      <c r="GT154" s="704"/>
      <c r="GU154" s="704"/>
      <c r="GV154" s="704"/>
      <c r="GW154" s="704"/>
      <c r="GX154" s="704"/>
      <c r="GY154" s="704"/>
      <c r="GZ154" s="704"/>
      <c r="HA154" s="704"/>
      <c r="HB154" s="704"/>
      <c r="HC154" s="704"/>
      <c r="HD154" s="704"/>
      <c r="HE154" s="704"/>
      <c r="HF154" s="704"/>
      <c r="HG154" s="704"/>
      <c r="HH154" s="704"/>
      <c r="HI154" s="704"/>
      <c r="HJ154" s="704"/>
      <c r="HK154" s="704"/>
      <c r="HL154" s="704"/>
      <c r="HM154" s="704"/>
      <c r="HN154" s="704"/>
      <c r="HO154" s="704"/>
      <c r="HP154" s="704"/>
      <c r="HQ154" s="704"/>
      <c r="HR154" s="704"/>
      <c r="HS154" s="706"/>
      <c r="HT154" s="706"/>
      <c r="HU154" s="706"/>
    </row>
    <row r="155" spans="1:243" s="814" customFormat="1" ht="32.1" customHeight="1" x14ac:dyDescent="0.25">
      <c r="A155" s="691">
        <v>146</v>
      </c>
      <c r="B155" s="693" t="s">
        <v>1206</v>
      </c>
      <c r="C155" s="696">
        <v>227</v>
      </c>
      <c r="D155" s="697">
        <v>636</v>
      </c>
      <c r="E155" s="707">
        <v>3</v>
      </c>
      <c r="F155" s="699" t="s">
        <v>1123</v>
      </c>
      <c r="G155" s="699" t="s">
        <v>1515</v>
      </c>
      <c r="H155" s="767" t="s">
        <v>1127</v>
      </c>
      <c r="I155" s="752" t="s">
        <v>1113</v>
      </c>
      <c r="J155" s="753" t="s">
        <v>1139</v>
      </c>
      <c r="K155" s="764" t="s">
        <v>1151</v>
      </c>
      <c r="L155" s="764" t="s">
        <v>1124</v>
      </c>
      <c r="M155" s="753" t="s">
        <v>1140</v>
      </c>
      <c r="N155" s="753" t="s">
        <v>1141</v>
      </c>
      <c r="O155" s="753" t="s">
        <v>1189</v>
      </c>
      <c r="P155" s="753" t="s">
        <v>1259</v>
      </c>
      <c r="Q155" s="948">
        <v>2</v>
      </c>
      <c r="R155" s="948" t="s">
        <v>1120</v>
      </c>
      <c r="S155" s="755">
        <v>2</v>
      </c>
      <c r="T155" s="766">
        <v>2.11</v>
      </c>
      <c r="U155" s="771">
        <v>41091</v>
      </c>
      <c r="V155" s="771">
        <v>41426</v>
      </c>
      <c r="W155" s="701">
        <v>5</v>
      </c>
      <c r="X155" s="875"/>
      <c r="Y155" s="876">
        <v>3900</v>
      </c>
      <c r="Z155" s="875">
        <f t="shared" si="18"/>
        <v>3900</v>
      </c>
      <c r="AA155" s="691"/>
      <c r="AB155" s="691"/>
      <c r="AC155" s="691"/>
      <c r="AD155" s="691">
        <v>3900</v>
      </c>
      <c r="AE155" s="691"/>
      <c r="AF155" s="691"/>
      <c r="AG155" s="691"/>
      <c r="AH155" s="691"/>
      <c r="AI155" s="691"/>
      <c r="AJ155" s="691"/>
      <c r="AK155" s="691"/>
      <c r="AL155" s="691"/>
      <c r="AM155" s="868">
        <f t="shared" si="19"/>
        <v>3900</v>
      </c>
      <c r="AN155" s="868">
        <f t="shared" si="20"/>
        <v>0</v>
      </c>
      <c r="AO155" s="691"/>
      <c r="AP155" s="868"/>
      <c r="AQ155" s="704"/>
      <c r="AR155" s="704"/>
      <c r="AS155" s="704"/>
      <c r="AT155" s="704"/>
      <c r="AU155" s="704"/>
      <c r="AV155" s="704"/>
      <c r="AW155" s="704"/>
      <c r="AX155" s="704"/>
      <c r="AY155" s="704"/>
      <c r="AZ155" s="704"/>
      <c r="BA155" s="704"/>
      <c r="BB155" s="704"/>
      <c r="BC155" s="704"/>
      <c r="BD155" s="704"/>
      <c r="BE155" s="704"/>
      <c r="BF155" s="704"/>
      <c r="BG155" s="704"/>
      <c r="BH155" s="704"/>
      <c r="BI155" s="704"/>
      <c r="BJ155" s="704"/>
      <c r="BK155" s="704"/>
      <c r="BL155" s="704"/>
      <c r="BM155" s="704"/>
      <c r="BN155" s="704"/>
      <c r="BO155" s="704"/>
      <c r="BP155" s="704"/>
      <c r="BQ155" s="704"/>
      <c r="BR155" s="704"/>
      <c r="BS155" s="704"/>
      <c r="BT155" s="704"/>
      <c r="BU155" s="704"/>
      <c r="BV155" s="704"/>
      <c r="BW155" s="704"/>
      <c r="BX155" s="704"/>
      <c r="BY155" s="704"/>
      <c r="BZ155" s="704"/>
      <c r="CA155" s="704"/>
      <c r="CB155" s="704"/>
      <c r="CC155" s="704"/>
      <c r="CD155" s="704"/>
      <c r="CE155" s="704"/>
      <c r="CF155" s="704"/>
      <c r="CG155" s="704"/>
      <c r="CH155" s="704"/>
      <c r="CI155" s="704"/>
      <c r="CJ155" s="704"/>
      <c r="CK155" s="704"/>
      <c r="CL155" s="704"/>
      <c r="CM155" s="704"/>
      <c r="CN155" s="704"/>
      <c r="CO155" s="704"/>
      <c r="CP155" s="704"/>
      <c r="CQ155" s="704"/>
      <c r="CR155" s="704"/>
      <c r="CS155" s="704"/>
      <c r="CT155" s="704"/>
      <c r="CU155" s="704"/>
      <c r="CV155" s="704"/>
      <c r="CW155" s="704"/>
      <c r="CX155" s="704"/>
      <c r="CY155" s="704"/>
      <c r="CZ155" s="704"/>
      <c r="DA155" s="704"/>
      <c r="DB155" s="704"/>
      <c r="DC155" s="704"/>
      <c r="DD155" s="704"/>
      <c r="DE155" s="704"/>
      <c r="DF155" s="704"/>
      <c r="DG155" s="704"/>
      <c r="DH155" s="704"/>
      <c r="DI155" s="704"/>
      <c r="DJ155" s="704"/>
      <c r="DK155" s="704"/>
      <c r="DL155" s="704"/>
      <c r="DM155" s="704"/>
      <c r="DN155" s="704"/>
      <c r="DO155" s="704"/>
      <c r="DP155" s="704"/>
      <c r="DQ155" s="706"/>
      <c r="DR155" s="706"/>
      <c r="DS155" s="706"/>
      <c r="DT155" s="706"/>
      <c r="DU155" s="706"/>
      <c r="DV155" s="706"/>
      <c r="DW155" s="706"/>
      <c r="DX155" s="706"/>
      <c r="DY155" s="706"/>
      <c r="DZ155" s="706"/>
      <c r="EA155" s="706"/>
      <c r="EB155" s="706"/>
      <c r="EC155" s="706"/>
      <c r="ED155" s="704"/>
      <c r="EE155" s="704"/>
      <c r="EF155" s="706"/>
      <c r="EG155" s="706"/>
      <c r="EH155" s="706"/>
      <c r="EI155" s="706"/>
      <c r="EJ155" s="706"/>
      <c r="EK155" s="706"/>
      <c r="EL155" s="706"/>
      <c r="EM155" s="706"/>
      <c r="EN155" s="706"/>
      <c r="EO155" s="706"/>
      <c r="EP155" s="706"/>
      <c r="EQ155" s="706"/>
      <c r="ER155" s="706"/>
      <c r="ES155" s="706"/>
      <c r="ET155" s="706"/>
      <c r="EU155" s="706"/>
      <c r="EV155" s="706"/>
      <c r="EW155" s="706"/>
      <c r="EX155" s="706"/>
      <c r="EY155" s="706"/>
      <c r="EZ155" s="706"/>
      <c r="FA155" s="706"/>
      <c r="FB155" s="706"/>
      <c r="FC155" s="706"/>
      <c r="FD155" s="706"/>
      <c r="FE155" s="706"/>
      <c r="FF155" s="706"/>
      <c r="FG155" s="706"/>
      <c r="FH155" s="706"/>
      <c r="FI155" s="706"/>
      <c r="FJ155" s="704"/>
      <c r="FK155" s="706"/>
      <c r="FL155" s="706"/>
      <c r="FM155" s="706"/>
      <c r="FN155" s="706"/>
      <c r="FO155" s="706"/>
      <c r="FP155" s="706"/>
      <c r="FQ155" s="706"/>
      <c r="FR155" s="706"/>
      <c r="FS155" s="706"/>
      <c r="FT155" s="706"/>
      <c r="FU155" s="706"/>
      <c r="FV155" s="706"/>
      <c r="FW155" s="706"/>
      <c r="FX155" s="706"/>
      <c r="FY155" s="706"/>
      <c r="FZ155" s="706"/>
      <c r="GA155" s="706"/>
      <c r="GB155" s="706"/>
      <c r="GC155" s="706"/>
      <c r="GD155" s="706"/>
      <c r="GE155" s="706"/>
      <c r="GF155" s="706"/>
      <c r="GG155" s="706"/>
      <c r="GH155" s="706"/>
      <c r="GI155" s="706"/>
      <c r="GJ155" s="706"/>
      <c r="GK155" s="706"/>
      <c r="GL155" s="706"/>
      <c r="GM155" s="706"/>
      <c r="GN155" s="706"/>
      <c r="GO155" s="706"/>
      <c r="GP155" s="706"/>
      <c r="GQ155" s="706"/>
      <c r="GR155" s="706"/>
      <c r="GS155" s="706"/>
      <c r="GT155" s="706"/>
      <c r="GU155" s="706"/>
      <c r="GV155" s="706"/>
      <c r="GW155" s="706"/>
      <c r="GX155" s="706"/>
      <c r="GY155" s="706"/>
      <c r="GZ155" s="706"/>
      <c r="HA155" s="706"/>
      <c r="HB155" s="706"/>
      <c r="HC155" s="706"/>
      <c r="HD155" s="706"/>
      <c r="HE155" s="706"/>
      <c r="HF155" s="706"/>
      <c r="HG155" s="706"/>
      <c r="HH155" s="706"/>
      <c r="HI155" s="706"/>
      <c r="HJ155" s="706"/>
      <c r="HK155" s="706"/>
      <c r="HL155" s="706"/>
      <c r="HM155" s="706"/>
      <c r="HN155" s="706"/>
      <c r="HO155" s="706"/>
      <c r="HP155" s="706"/>
      <c r="HQ155" s="706"/>
      <c r="HR155" s="706"/>
      <c r="HS155" s="706"/>
      <c r="HT155" s="706"/>
      <c r="HU155" s="706"/>
      <c r="HV155" s="706"/>
      <c r="HW155" s="706"/>
      <c r="HX155" s="706"/>
      <c r="HY155" s="706"/>
      <c r="HZ155" s="706"/>
      <c r="IA155" s="706"/>
      <c r="IB155" s="706"/>
      <c r="IC155" s="706"/>
      <c r="IE155" s="878"/>
      <c r="IF155" s="878"/>
      <c r="IG155" s="878"/>
      <c r="IH155" s="878"/>
      <c r="II155" s="878"/>
    </row>
    <row r="156" spans="1:243" s="878" customFormat="1" ht="21.75" customHeight="1" x14ac:dyDescent="0.25">
      <c r="A156" s="691">
        <v>195</v>
      </c>
      <c r="B156" s="693" t="s">
        <v>1206</v>
      </c>
      <c r="C156" s="696">
        <v>242</v>
      </c>
      <c r="D156" s="697">
        <v>532</v>
      </c>
      <c r="E156" s="698">
        <v>29</v>
      </c>
      <c r="F156" s="699" t="s">
        <v>1235</v>
      </c>
      <c r="G156" s="699" t="s">
        <v>1265</v>
      </c>
      <c r="H156" s="751" t="s">
        <v>1112</v>
      </c>
      <c r="I156" s="752" t="s">
        <v>1113</v>
      </c>
      <c r="J156" s="753" t="s">
        <v>1139</v>
      </c>
      <c r="K156" s="777" t="s">
        <v>1151</v>
      </c>
      <c r="L156" s="777" t="s">
        <v>1124</v>
      </c>
      <c r="M156" s="753" t="s">
        <v>1140</v>
      </c>
      <c r="N156" s="753" t="s">
        <v>1141</v>
      </c>
      <c r="O156" s="753" t="s">
        <v>1189</v>
      </c>
      <c r="P156" s="753" t="s">
        <v>1259</v>
      </c>
      <c r="Q156" s="948" t="s">
        <v>1163</v>
      </c>
      <c r="R156" s="948" t="s">
        <v>1120</v>
      </c>
      <c r="S156" s="755">
        <v>2</v>
      </c>
      <c r="T156" s="766">
        <v>2.11</v>
      </c>
      <c r="U156" s="771">
        <v>41456</v>
      </c>
      <c r="V156" s="771">
        <v>41791</v>
      </c>
      <c r="W156" s="701">
        <v>15</v>
      </c>
      <c r="X156" s="875">
        <v>150000</v>
      </c>
      <c r="Y156" s="876"/>
      <c r="Z156" s="875">
        <f t="shared" si="18"/>
        <v>150000</v>
      </c>
      <c r="AA156" s="749"/>
      <c r="AB156" s="749"/>
      <c r="AC156" s="749"/>
      <c r="AD156" s="750">
        <v>150000</v>
      </c>
      <c r="AE156" s="750"/>
      <c r="AF156" s="749"/>
      <c r="AG156" s="749"/>
      <c r="AH156" s="749"/>
      <c r="AI156" s="749"/>
      <c r="AJ156" s="749"/>
      <c r="AK156" s="749"/>
      <c r="AL156" s="749"/>
      <c r="AM156" s="868">
        <f t="shared" si="19"/>
        <v>150000</v>
      </c>
      <c r="AN156" s="868">
        <f t="shared" si="20"/>
        <v>0</v>
      </c>
      <c r="AO156" s="760">
        <v>150000</v>
      </c>
      <c r="AP156" s="941">
        <v>150000</v>
      </c>
      <c r="AQ156" s="706"/>
      <c r="AR156" s="706"/>
      <c r="AS156" s="706"/>
      <c r="AT156" s="706"/>
      <c r="AU156" s="706"/>
      <c r="AV156" s="706"/>
      <c r="AW156" s="706"/>
      <c r="AX156" s="706"/>
      <c r="AY156" s="706"/>
      <c r="AZ156" s="706"/>
      <c r="BA156" s="706"/>
      <c r="BB156" s="706"/>
      <c r="BC156" s="706"/>
      <c r="BD156" s="706"/>
      <c r="BE156" s="706"/>
      <c r="BF156" s="706"/>
      <c r="BG156" s="706"/>
      <c r="BH156" s="706"/>
      <c r="BI156" s="706"/>
      <c r="BJ156" s="706"/>
      <c r="BK156" s="706"/>
      <c r="BL156" s="706"/>
      <c r="BM156" s="706"/>
      <c r="BN156" s="706"/>
      <c r="BO156" s="706"/>
      <c r="BP156" s="706"/>
      <c r="BQ156" s="706"/>
      <c r="BR156" s="706"/>
      <c r="BS156" s="706"/>
      <c r="BT156" s="706"/>
      <c r="BU156" s="706"/>
      <c r="BV156" s="706"/>
      <c r="BW156" s="706"/>
      <c r="BX156" s="706"/>
      <c r="BY156" s="706"/>
      <c r="BZ156" s="706"/>
      <c r="CA156" s="706"/>
      <c r="CB156" s="706"/>
      <c r="CC156" s="706"/>
      <c r="CD156" s="706"/>
      <c r="CE156" s="706"/>
      <c r="CF156" s="706"/>
      <c r="CG156" s="706"/>
      <c r="CH156" s="706"/>
      <c r="CI156" s="706"/>
      <c r="CJ156" s="706"/>
      <c r="CK156" s="706"/>
      <c r="CL156" s="706"/>
      <c r="CM156" s="706"/>
      <c r="CN156" s="706"/>
      <c r="CO156" s="706"/>
      <c r="CP156" s="706"/>
      <c r="CQ156" s="706"/>
      <c r="CR156" s="706"/>
      <c r="CS156" s="706"/>
      <c r="CT156" s="706"/>
      <c r="CU156" s="706"/>
      <c r="CV156" s="706"/>
      <c r="CW156" s="706"/>
      <c r="CX156" s="706"/>
      <c r="CY156" s="706"/>
      <c r="CZ156" s="706"/>
      <c r="DA156" s="706"/>
      <c r="DB156" s="706"/>
      <c r="DC156" s="706"/>
      <c r="DD156" s="706"/>
      <c r="DE156" s="706"/>
      <c r="DF156" s="706"/>
      <c r="DG156" s="706"/>
      <c r="DH156" s="706"/>
      <c r="DI156" s="706"/>
      <c r="DJ156" s="706"/>
      <c r="DK156" s="706"/>
      <c r="DL156" s="706"/>
      <c r="DM156" s="706"/>
      <c r="DN156" s="706"/>
      <c r="DO156" s="706"/>
      <c r="DP156" s="706"/>
      <c r="DQ156" s="706"/>
      <c r="DR156" s="706"/>
      <c r="DS156" s="706"/>
      <c r="DT156" s="706"/>
      <c r="DU156" s="706"/>
      <c r="DV156" s="706"/>
      <c r="DW156" s="706"/>
      <c r="DX156" s="706"/>
      <c r="DY156" s="706"/>
      <c r="DZ156" s="706"/>
      <c r="EA156" s="706"/>
      <c r="EB156" s="706"/>
      <c r="EC156" s="706"/>
      <c r="ED156" s="706"/>
      <c r="EE156" s="706"/>
      <c r="EF156" s="706"/>
      <c r="EG156" s="706"/>
      <c r="EH156" s="706"/>
      <c r="EI156" s="706"/>
      <c r="EJ156" s="706"/>
      <c r="EK156" s="706"/>
      <c r="EL156" s="706"/>
      <c r="EM156" s="706"/>
      <c r="EN156" s="706"/>
      <c r="EO156" s="706"/>
      <c r="EP156" s="706"/>
      <c r="EQ156" s="706"/>
      <c r="ER156" s="704"/>
      <c r="ES156" s="704"/>
      <c r="ET156" s="704"/>
      <c r="EU156" s="704"/>
      <c r="EV156" s="704"/>
      <c r="EW156" s="704"/>
      <c r="EX156" s="704"/>
      <c r="EY156" s="704"/>
      <c r="EZ156" s="704"/>
      <c r="FA156" s="704"/>
      <c r="FB156" s="704"/>
      <c r="FC156" s="704"/>
      <c r="FD156" s="706"/>
      <c r="FE156" s="706"/>
      <c r="FF156" s="706"/>
      <c r="FG156" s="706"/>
      <c r="FH156" s="706"/>
      <c r="FI156" s="706"/>
      <c r="FJ156" s="706"/>
      <c r="FK156" s="706"/>
      <c r="FL156" s="706"/>
      <c r="FM156" s="706"/>
      <c r="FN156" s="706"/>
      <c r="FO156" s="706"/>
      <c r="FP156" s="706"/>
      <c r="FQ156" s="706"/>
      <c r="FR156" s="706"/>
      <c r="FS156" s="706"/>
      <c r="FT156" s="706"/>
      <c r="FU156" s="706"/>
      <c r="FV156" s="706"/>
      <c r="FW156" s="706"/>
      <c r="FX156" s="706"/>
      <c r="FY156" s="706"/>
      <c r="FZ156" s="706"/>
      <c r="GA156" s="706"/>
      <c r="GB156" s="706"/>
      <c r="GC156" s="706"/>
      <c r="GD156" s="706"/>
      <c r="GE156" s="706"/>
      <c r="GF156" s="706"/>
      <c r="GG156" s="706"/>
      <c r="GH156" s="706"/>
      <c r="GI156" s="706"/>
      <c r="GJ156" s="704"/>
      <c r="GK156" s="704"/>
      <c r="GL156" s="746"/>
      <c r="GM156" s="706"/>
      <c r="GN156" s="706"/>
      <c r="GO156" s="706"/>
      <c r="GP156" s="706"/>
      <c r="GQ156" s="706"/>
      <c r="GR156" s="706"/>
      <c r="GS156" s="706"/>
      <c r="GT156" s="706"/>
      <c r="GU156" s="706"/>
      <c r="GV156" s="704"/>
      <c r="GW156" s="704"/>
      <c r="GX156" s="704"/>
      <c r="GY156" s="704"/>
      <c r="GZ156" s="704"/>
      <c r="HA156" s="704"/>
      <c r="HB156" s="704"/>
      <c r="HC156" s="704"/>
      <c r="HD156" s="704"/>
      <c r="HE156" s="704"/>
      <c r="HF156" s="704"/>
      <c r="HG156" s="704"/>
      <c r="HH156" s="704"/>
      <c r="HI156" s="704"/>
      <c r="HJ156" s="704"/>
      <c r="HK156" s="704"/>
      <c r="HL156" s="704"/>
      <c r="HM156" s="704"/>
      <c r="HN156" s="704"/>
      <c r="HO156" s="704"/>
      <c r="HP156" s="704"/>
      <c r="HQ156" s="704"/>
      <c r="HR156" s="704"/>
      <c r="HV156" s="814"/>
      <c r="HW156" s="814"/>
      <c r="HX156" s="814"/>
      <c r="HY156" s="814"/>
      <c r="HZ156" s="814"/>
      <c r="IA156" s="814"/>
      <c r="IB156" s="814"/>
      <c r="IC156" s="814"/>
    </row>
    <row r="157" spans="1:243" s="814" customFormat="1" ht="32.1" customHeight="1" x14ac:dyDescent="0.25">
      <c r="A157" s="691">
        <v>196</v>
      </c>
      <c r="B157" s="693" t="s">
        <v>1206</v>
      </c>
      <c r="C157" s="696">
        <v>242</v>
      </c>
      <c r="D157" s="697">
        <v>532</v>
      </c>
      <c r="E157" s="707">
        <v>31</v>
      </c>
      <c r="F157" s="699" t="s">
        <v>1121</v>
      </c>
      <c r="G157" s="699" t="s">
        <v>1267</v>
      </c>
      <c r="H157" s="751" t="s">
        <v>1112</v>
      </c>
      <c r="I157" s="752" t="s">
        <v>1113</v>
      </c>
      <c r="J157" s="753" t="s">
        <v>1139</v>
      </c>
      <c r="K157" s="764" t="s">
        <v>1151</v>
      </c>
      <c r="L157" s="764" t="s">
        <v>1124</v>
      </c>
      <c r="M157" s="753" t="s">
        <v>1140</v>
      </c>
      <c r="N157" s="753" t="s">
        <v>1141</v>
      </c>
      <c r="O157" s="753" t="s">
        <v>1189</v>
      </c>
      <c r="P157" s="753" t="s">
        <v>1259</v>
      </c>
      <c r="Q157" s="948" t="s">
        <v>1266</v>
      </c>
      <c r="R157" s="948" t="s">
        <v>1120</v>
      </c>
      <c r="S157" s="755">
        <v>2</v>
      </c>
      <c r="T157" s="766">
        <v>2.11</v>
      </c>
      <c r="U157" s="771">
        <v>41456</v>
      </c>
      <c r="V157" s="771">
        <v>42156</v>
      </c>
      <c r="W157" s="701">
        <v>5</v>
      </c>
      <c r="X157" s="875">
        <v>20000</v>
      </c>
      <c r="Y157" s="877"/>
      <c r="Z157" s="875">
        <f t="shared" si="18"/>
        <v>20000</v>
      </c>
      <c r="AA157" s="702"/>
      <c r="AB157" s="702"/>
      <c r="AC157" s="702"/>
      <c r="AD157" s="702"/>
      <c r="AE157" s="702">
        <v>20000</v>
      </c>
      <c r="AF157" s="702"/>
      <c r="AG157" s="702"/>
      <c r="AH157" s="702"/>
      <c r="AI157" s="717"/>
      <c r="AJ157" s="717"/>
      <c r="AK157" s="717"/>
      <c r="AL157" s="717"/>
      <c r="AM157" s="868">
        <f t="shared" si="19"/>
        <v>20000</v>
      </c>
      <c r="AN157" s="868">
        <f t="shared" si="20"/>
        <v>0</v>
      </c>
      <c r="AO157" s="759">
        <v>20000</v>
      </c>
      <c r="AP157" s="868">
        <v>20000</v>
      </c>
      <c r="AQ157" s="706"/>
      <c r="AR157" s="706"/>
      <c r="AS157" s="706"/>
      <c r="AT157" s="706"/>
      <c r="AU157" s="706"/>
      <c r="AV157" s="706"/>
      <c r="AW157" s="706"/>
      <c r="AX157" s="706"/>
      <c r="AY157" s="706"/>
      <c r="AZ157" s="706"/>
      <c r="BA157" s="706"/>
      <c r="BB157" s="706"/>
      <c r="BC157" s="706"/>
      <c r="BD157" s="706"/>
      <c r="BE157" s="706"/>
      <c r="BF157" s="706"/>
      <c r="BG157" s="706"/>
      <c r="BH157" s="706"/>
      <c r="BI157" s="706"/>
      <c r="BJ157" s="706"/>
      <c r="BK157" s="706"/>
      <c r="BL157" s="706"/>
      <c r="BM157" s="706"/>
      <c r="BN157" s="706"/>
      <c r="BO157" s="706"/>
      <c r="BP157" s="706"/>
      <c r="BQ157" s="706"/>
      <c r="BR157" s="706"/>
      <c r="BS157" s="706"/>
      <c r="BT157" s="706"/>
      <c r="BU157" s="706"/>
      <c r="BV157" s="706"/>
      <c r="BW157" s="706"/>
      <c r="BX157" s="706"/>
      <c r="BY157" s="706"/>
      <c r="BZ157" s="706"/>
      <c r="CA157" s="706"/>
      <c r="CB157" s="706"/>
      <c r="CC157" s="706"/>
      <c r="CD157" s="706"/>
      <c r="CE157" s="706"/>
      <c r="CF157" s="706"/>
      <c r="CG157" s="706"/>
      <c r="CH157" s="706"/>
      <c r="CI157" s="706"/>
      <c r="CJ157" s="706"/>
      <c r="CK157" s="706"/>
      <c r="CL157" s="706"/>
      <c r="CM157" s="706"/>
      <c r="CN157" s="706"/>
      <c r="CO157" s="706"/>
      <c r="CP157" s="706"/>
      <c r="CQ157" s="706"/>
      <c r="CR157" s="706"/>
      <c r="CS157" s="706"/>
      <c r="CT157" s="706"/>
      <c r="CU157" s="706"/>
      <c r="CV157" s="706"/>
      <c r="CW157" s="706"/>
      <c r="CX157" s="706"/>
      <c r="CY157" s="706"/>
      <c r="CZ157" s="706"/>
      <c r="DA157" s="706"/>
      <c r="DB157" s="706"/>
      <c r="DC157" s="706"/>
      <c r="DD157" s="706"/>
      <c r="DE157" s="706"/>
      <c r="DF157" s="706"/>
      <c r="DG157" s="706"/>
      <c r="DH157" s="706"/>
      <c r="DI157" s="706"/>
      <c r="DJ157" s="706"/>
      <c r="DK157" s="706"/>
      <c r="DL157" s="706"/>
      <c r="DM157" s="706"/>
      <c r="DN157" s="706"/>
      <c r="DO157" s="706"/>
      <c r="DP157" s="706"/>
      <c r="DQ157" s="704"/>
      <c r="DR157" s="704"/>
      <c r="DS157" s="704"/>
      <c r="DT157" s="704"/>
      <c r="DU157" s="704"/>
      <c r="DV157" s="704"/>
      <c r="DW157" s="704"/>
      <c r="DX157" s="704"/>
      <c r="DY157" s="704"/>
      <c r="DZ157" s="704"/>
      <c r="EA157" s="704"/>
      <c r="EB157" s="704"/>
      <c r="EC157" s="706"/>
      <c r="ED157" s="704"/>
      <c r="EE157" s="704"/>
      <c r="EF157" s="706"/>
      <c r="EG157" s="706"/>
      <c r="EH157" s="706"/>
      <c r="EI157" s="706"/>
      <c r="EJ157" s="706"/>
      <c r="EK157" s="706"/>
      <c r="EL157" s="706"/>
      <c r="EM157" s="706"/>
      <c r="EN157" s="706"/>
      <c r="EO157" s="706"/>
      <c r="EP157" s="706"/>
      <c r="EQ157" s="706"/>
      <c r="ER157" s="706"/>
      <c r="ES157" s="706"/>
      <c r="ET157" s="706"/>
      <c r="EU157" s="706"/>
      <c r="EV157" s="706"/>
      <c r="EW157" s="706"/>
      <c r="EX157" s="706"/>
      <c r="EY157" s="706"/>
      <c r="EZ157" s="706"/>
      <c r="FA157" s="706"/>
      <c r="FB157" s="706"/>
      <c r="FC157" s="706"/>
      <c r="FD157" s="706"/>
      <c r="FE157" s="706"/>
      <c r="FF157" s="706"/>
      <c r="FG157" s="706"/>
      <c r="FH157" s="706"/>
      <c r="FI157" s="706"/>
      <c r="FJ157" s="704"/>
      <c r="FK157" s="746"/>
      <c r="FL157" s="706"/>
      <c r="FM157" s="706"/>
      <c r="FN157" s="706"/>
      <c r="FO157" s="706"/>
      <c r="FP157" s="706"/>
      <c r="FQ157" s="706"/>
      <c r="FR157" s="706"/>
      <c r="FS157" s="706"/>
      <c r="FT157" s="706"/>
      <c r="FU157" s="706"/>
      <c r="FV157" s="706"/>
      <c r="FW157" s="706"/>
      <c r="FX157" s="706"/>
      <c r="FY157" s="706"/>
      <c r="FZ157" s="706"/>
      <c r="GA157" s="706"/>
      <c r="GB157" s="706"/>
      <c r="GC157" s="706"/>
      <c r="GD157" s="706"/>
      <c r="GE157" s="706"/>
      <c r="GF157" s="706"/>
      <c r="GG157" s="706"/>
      <c r="GH157" s="706"/>
      <c r="GI157" s="706"/>
      <c r="GJ157" s="706"/>
      <c r="GK157" s="706"/>
      <c r="GL157" s="706"/>
      <c r="GM157" s="706"/>
      <c r="GN157" s="706"/>
      <c r="GO157" s="706"/>
      <c r="GP157" s="706"/>
      <c r="GQ157" s="706"/>
      <c r="GR157" s="706"/>
      <c r="GS157" s="706"/>
      <c r="GT157" s="706"/>
      <c r="GU157" s="706"/>
      <c r="GV157" s="704"/>
      <c r="GW157" s="704"/>
      <c r="GX157" s="704"/>
      <c r="GY157" s="704"/>
      <c r="GZ157" s="704"/>
      <c r="HA157" s="704"/>
      <c r="HB157" s="704"/>
      <c r="HC157" s="704"/>
      <c r="HD157" s="704"/>
      <c r="HE157" s="704"/>
      <c r="HF157" s="704"/>
      <c r="HG157" s="704"/>
      <c r="HH157" s="704"/>
      <c r="HI157" s="704"/>
      <c r="HJ157" s="704"/>
      <c r="HK157" s="704"/>
      <c r="HL157" s="704"/>
      <c r="HM157" s="704"/>
      <c r="HN157" s="704"/>
      <c r="HO157" s="704"/>
      <c r="HP157" s="704"/>
      <c r="HQ157" s="704"/>
      <c r="HR157" s="704"/>
      <c r="HS157" s="878"/>
      <c r="HT157" s="878"/>
      <c r="HU157" s="878"/>
      <c r="HV157" s="878"/>
      <c r="HW157" s="878"/>
      <c r="HX157" s="878"/>
      <c r="HY157" s="878"/>
      <c r="HZ157" s="878"/>
      <c r="IA157" s="878"/>
      <c r="IB157" s="878"/>
      <c r="IC157" s="878"/>
      <c r="ID157" s="878"/>
    </row>
    <row r="158" spans="1:243" s="878" customFormat="1" ht="32.1" customHeight="1" x14ac:dyDescent="0.25">
      <c r="A158" s="691">
        <v>197</v>
      </c>
      <c r="B158" s="693" t="s">
        <v>1206</v>
      </c>
      <c r="C158" s="696">
        <v>242</v>
      </c>
      <c r="D158" s="697">
        <v>532</v>
      </c>
      <c r="E158" s="707">
        <v>33</v>
      </c>
      <c r="F158" s="699" t="s">
        <v>1121</v>
      </c>
      <c r="G158" s="699" t="s">
        <v>1518</v>
      </c>
      <c r="H158" s="767" t="s">
        <v>1112</v>
      </c>
      <c r="I158" s="752" t="s">
        <v>1113</v>
      </c>
      <c r="J158" s="753" t="s">
        <v>1139</v>
      </c>
      <c r="K158" s="764" t="s">
        <v>1115</v>
      </c>
      <c r="L158" s="764" t="s">
        <v>1124</v>
      </c>
      <c r="M158" s="753" t="s">
        <v>1140</v>
      </c>
      <c r="N158" s="753" t="s">
        <v>1141</v>
      </c>
      <c r="O158" s="753" t="s">
        <v>1189</v>
      </c>
      <c r="P158" s="753" t="s">
        <v>1259</v>
      </c>
      <c r="Q158" s="948">
        <v>15</v>
      </c>
      <c r="R158" s="948" t="s">
        <v>1120</v>
      </c>
      <c r="S158" s="755">
        <v>2</v>
      </c>
      <c r="T158" s="766">
        <v>2.11</v>
      </c>
      <c r="U158" s="771">
        <v>41275</v>
      </c>
      <c r="V158" s="771">
        <v>41426</v>
      </c>
      <c r="W158" s="701">
        <v>15</v>
      </c>
      <c r="X158" s="875"/>
      <c r="Y158" s="876">
        <v>200000</v>
      </c>
      <c r="Z158" s="875">
        <f t="shared" si="18"/>
        <v>200000</v>
      </c>
      <c r="AA158" s="717"/>
      <c r="AB158" s="717"/>
      <c r="AC158" s="717">
        <v>50000</v>
      </c>
      <c r="AD158" s="717">
        <v>50000</v>
      </c>
      <c r="AE158" s="717">
        <v>50000</v>
      </c>
      <c r="AF158" s="717">
        <v>50000</v>
      </c>
      <c r="AG158" s="717"/>
      <c r="AH158" s="717"/>
      <c r="AI158" s="717"/>
      <c r="AJ158" s="717"/>
      <c r="AK158" s="717"/>
      <c r="AL158" s="717"/>
      <c r="AM158" s="868">
        <f t="shared" si="19"/>
        <v>200000</v>
      </c>
      <c r="AN158" s="868">
        <f t="shared" si="20"/>
        <v>0</v>
      </c>
      <c r="AO158" s="717"/>
      <c r="AP158" s="868"/>
      <c r="AQ158" s="706"/>
      <c r="AR158" s="706"/>
      <c r="AS158" s="706"/>
      <c r="AT158" s="706"/>
      <c r="AU158" s="706"/>
      <c r="AV158" s="706"/>
      <c r="AW158" s="706"/>
      <c r="AX158" s="706"/>
      <c r="AY158" s="706"/>
      <c r="AZ158" s="706"/>
      <c r="BA158" s="706"/>
      <c r="BB158" s="706"/>
      <c r="BC158" s="706"/>
      <c r="BD158" s="706"/>
      <c r="BE158" s="706"/>
      <c r="BF158" s="706"/>
      <c r="BG158" s="706"/>
      <c r="BH158" s="706"/>
      <c r="BI158" s="706"/>
      <c r="BJ158" s="706"/>
      <c r="BK158" s="706"/>
      <c r="BL158" s="706"/>
      <c r="BM158" s="706"/>
      <c r="BN158" s="706"/>
      <c r="BO158" s="706"/>
      <c r="BP158" s="706"/>
      <c r="BQ158" s="706"/>
      <c r="BR158" s="706"/>
      <c r="BS158" s="706"/>
      <c r="BT158" s="706"/>
      <c r="BU158" s="706"/>
      <c r="BV158" s="706"/>
      <c r="BW158" s="706"/>
      <c r="BX158" s="706"/>
      <c r="BY158" s="706"/>
      <c r="BZ158" s="706"/>
      <c r="CA158" s="706"/>
      <c r="CB158" s="706"/>
      <c r="CC158" s="706"/>
      <c r="CD158" s="706"/>
      <c r="CE158" s="706"/>
      <c r="CF158" s="706"/>
      <c r="CG158" s="706"/>
      <c r="CH158" s="706"/>
      <c r="CI158" s="706"/>
      <c r="CJ158" s="706"/>
      <c r="CK158" s="706"/>
      <c r="CL158" s="706"/>
      <c r="CM158" s="706"/>
      <c r="CN158" s="706"/>
      <c r="CO158" s="706"/>
      <c r="CP158" s="706"/>
      <c r="CQ158" s="706"/>
      <c r="CR158" s="706"/>
      <c r="CS158" s="706"/>
      <c r="CT158" s="706"/>
      <c r="CU158" s="706"/>
      <c r="CV158" s="706"/>
      <c r="CW158" s="706"/>
      <c r="CX158" s="706"/>
      <c r="CY158" s="706"/>
      <c r="CZ158" s="706"/>
      <c r="DA158" s="706"/>
      <c r="DB158" s="706"/>
      <c r="DC158" s="706"/>
      <c r="DD158" s="706"/>
      <c r="DE158" s="706"/>
      <c r="DF158" s="706"/>
      <c r="DG158" s="706"/>
      <c r="DH158" s="706"/>
      <c r="DI158" s="706"/>
      <c r="DJ158" s="706"/>
      <c r="DK158" s="706"/>
      <c r="DL158" s="706"/>
      <c r="DM158" s="706"/>
      <c r="DN158" s="706"/>
      <c r="DO158" s="706"/>
      <c r="DP158" s="706"/>
      <c r="DQ158" s="704"/>
      <c r="DR158" s="704"/>
      <c r="DS158" s="704"/>
      <c r="DT158" s="704"/>
      <c r="DU158" s="704"/>
      <c r="DV158" s="704"/>
      <c r="DW158" s="704"/>
      <c r="DX158" s="704"/>
      <c r="DY158" s="704"/>
      <c r="DZ158" s="704"/>
      <c r="EA158" s="704"/>
      <c r="EB158" s="704"/>
      <c r="EC158" s="706"/>
      <c r="ED158" s="704"/>
      <c r="EE158" s="704"/>
      <c r="EF158" s="706"/>
      <c r="EG158" s="706"/>
      <c r="EH158" s="704"/>
      <c r="EI158" s="704"/>
      <c r="EJ158" s="704"/>
      <c r="EK158" s="704"/>
      <c r="EL158" s="704"/>
      <c r="EM158" s="704"/>
      <c r="EN158" s="704"/>
      <c r="EO158" s="704"/>
      <c r="EP158" s="704"/>
      <c r="EQ158" s="704"/>
      <c r="ER158" s="704"/>
      <c r="ES158" s="704"/>
      <c r="ET158" s="704"/>
      <c r="EU158" s="704"/>
      <c r="EV158" s="704"/>
      <c r="EW158" s="704"/>
      <c r="EX158" s="704"/>
      <c r="EY158" s="704"/>
      <c r="EZ158" s="704"/>
      <c r="FA158" s="704"/>
      <c r="FB158" s="704"/>
      <c r="FC158" s="704"/>
      <c r="FD158" s="704"/>
      <c r="FE158" s="704"/>
      <c r="FF158" s="704"/>
      <c r="FG158" s="704"/>
      <c r="FH158" s="704"/>
      <c r="FI158" s="706"/>
      <c r="FJ158" s="706"/>
      <c r="FK158" s="706"/>
      <c r="FL158" s="706"/>
      <c r="FM158" s="706"/>
      <c r="FN158" s="706"/>
      <c r="FO158" s="706"/>
      <c r="FP158" s="706"/>
      <c r="FQ158" s="706"/>
      <c r="FR158" s="706"/>
      <c r="FS158" s="706"/>
      <c r="FT158" s="706"/>
      <c r="FU158" s="706"/>
      <c r="FV158" s="706"/>
      <c r="FW158" s="706"/>
      <c r="FX158" s="706"/>
      <c r="FY158" s="706"/>
      <c r="FZ158" s="706"/>
      <c r="GA158" s="706"/>
      <c r="GB158" s="706"/>
      <c r="GC158" s="706"/>
      <c r="GD158" s="706"/>
      <c r="GE158" s="706"/>
      <c r="GF158" s="706"/>
      <c r="GG158" s="706"/>
      <c r="GH158" s="706"/>
      <c r="GI158" s="706"/>
      <c r="GJ158" s="928"/>
      <c r="GK158" s="928"/>
      <c r="GL158" s="928"/>
      <c r="GM158" s="928"/>
      <c r="GN158" s="928"/>
      <c r="GO158" s="928"/>
      <c r="GP158" s="928"/>
      <c r="GQ158" s="928"/>
      <c r="GR158" s="928"/>
      <c r="GS158" s="928"/>
      <c r="GT158" s="928"/>
      <c r="GU158" s="928"/>
      <c r="GV158" s="928"/>
      <c r="GW158" s="928"/>
      <c r="GX158" s="928"/>
      <c r="GY158" s="928"/>
      <c r="GZ158" s="928"/>
      <c r="HA158" s="928"/>
      <c r="HB158" s="928"/>
      <c r="HC158" s="928"/>
      <c r="HD158" s="928"/>
      <c r="HE158" s="928"/>
      <c r="HF158" s="928"/>
      <c r="HG158" s="928"/>
      <c r="HH158" s="928"/>
      <c r="HI158" s="928"/>
      <c r="HJ158" s="928"/>
      <c r="HK158" s="928"/>
      <c r="HL158" s="928"/>
      <c r="HM158" s="928"/>
      <c r="HN158" s="928"/>
      <c r="HO158" s="928"/>
      <c r="HP158" s="928"/>
      <c r="HQ158" s="928"/>
      <c r="HR158" s="928"/>
      <c r="HS158" s="928"/>
      <c r="HT158" s="928"/>
      <c r="HU158" s="928"/>
      <c r="HV158" s="928"/>
      <c r="HW158" s="928"/>
      <c r="HX158" s="928"/>
      <c r="HY158" s="928"/>
      <c r="HZ158" s="928"/>
      <c r="IA158" s="928"/>
      <c r="IB158" s="928"/>
      <c r="IC158" s="928"/>
      <c r="ID158" s="928"/>
    </row>
    <row r="159" spans="1:243" s="878" customFormat="1" ht="32.1" customHeight="1" x14ac:dyDescent="0.25">
      <c r="A159" s="691">
        <v>198</v>
      </c>
      <c r="B159" s="693" t="s">
        <v>1206</v>
      </c>
      <c r="C159" s="696">
        <v>242</v>
      </c>
      <c r="D159" s="697">
        <v>532</v>
      </c>
      <c r="E159" s="707">
        <v>34</v>
      </c>
      <c r="F159" s="699" t="s">
        <v>1121</v>
      </c>
      <c r="G159" s="699" t="s">
        <v>1519</v>
      </c>
      <c r="H159" s="767" t="s">
        <v>1112</v>
      </c>
      <c r="I159" s="752" t="s">
        <v>1113</v>
      </c>
      <c r="J159" s="753" t="s">
        <v>1139</v>
      </c>
      <c r="K159" s="764" t="s">
        <v>1115</v>
      </c>
      <c r="L159" s="764" t="s">
        <v>1124</v>
      </c>
      <c r="M159" s="753" t="s">
        <v>1140</v>
      </c>
      <c r="N159" s="753" t="s">
        <v>1141</v>
      </c>
      <c r="O159" s="753" t="s">
        <v>1189</v>
      </c>
      <c r="P159" s="753" t="s">
        <v>1259</v>
      </c>
      <c r="Q159" s="948">
        <v>2</v>
      </c>
      <c r="R159" s="948" t="s">
        <v>1120</v>
      </c>
      <c r="S159" s="755">
        <v>2</v>
      </c>
      <c r="T159" s="766">
        <v>2.11</v>
      </c>
      <c r="U159" s="771">
        <v>41275</v>
      </c>
      <c r="V159" s="771">
        <v>41426</v>
      </c>
      <c r="W159" s="701">
        <v>15</v>
      </c>
      <c r="X159" s="875"/>
      <c r="Y159" s="876">
        <v>300000</v>
      </c>
      <c r="Z159" s="875">
        <f t="shared" si="18"/>
        <v>300000</v>
      </c>
      <c r="AA159" s="717"/>
      <c r="AB159" s="717"/>
      <c r="AC159" s="717">
        <v>50000</v>
      </c>
      <c r="AD159" s="717">
        <v>50000</v>
      </c>
      <c r="AE159" s="717">
        <v>50000</v>
      </c>
      <c r="AF159" s="717">
        <v>50000</v>
      </c>
      <c r="AG159" s="717">
        <v>50000</v>
      </c>
      <c r="AH159" s="717">
        <v>50000</v>
      </c>
      <c r="AI159" s="717"/>
      <c r="AJ159" s="717"/>
      <c r="AK159" s="717"/>
      <c r="AL159" s="717"/>
      <c r="AM159" s="868">
        <f t="shared" si="19"/>
        <v>300000</v>
      </c>
      <c r="AN159" s="868">
        <f t="shared" si="20"/>
        <v>0</v>
      </c>
      <c r="AO159" s="717"/>
      <c r="AP159" s="868"/>
      <c r="AQ159" s="706"/>
      <c r="AR159" s="706"/>
      <c r="AS159" s="706"/>
      <c r="AT159" s="706"/>
      <c r="AU159" s="706"/>
      <c r="AV159" s="706"/>
      <c r="AW159" s="706"/>
      <c r="AX159" s="706"/>
      <c r="AY159" s="706"/>
      <c r="AZ159" s="706"/>
      <c r="BA159" s="706"/>
      <c r="BB159" s="706"/>
      <c r="BC159" s="706"/>
      <c r="BD159" s="706"/>
      <c r="BE159" s="706"/>
      <c r="BF159" s="706"/>
      <c r="BG159" s="706"/>
      <c r="BH159" s="706"/>
      <c r="BI159" s="706"/>
      <c r="BJ159" s="706"/>
      <c r="BK159" s="706"/>
      <c r="BL159" s="706"/>
      <c r="BM159" s="706"/>
      <c r="BN159" s="706"/>
      <c r="BO159" s="706"/>
      <c r="BP159" s="706"/>
      <c r="BQ159" s="706"/>
      <c r="BR159" s="706"/>
      <c r="BS159" s="706"/>
      <c r="BT159" s="706"/>
      <c r="BU159" s="706"/>
      <c r="BV159" s="706"/>
      <c r="BW159" s="706"/>
      <c r="BX159" s="706"/>
      <c r="BY159" s="706"/>
      <c r="BZ159" s="706"/>
      <c r="CA159" s="706"/>
      <c r="CB159" s="706"/>
      <c r="CC159" s="706"/>
      <c r="CD159" s="706"/>
      <c r="CE159" s="706"/>
      <c r="CF159" s="706"/>
      <c r="CG159" s="706"/>
      <c r="CH159" s="706"/>
      <c r="CI159" s="706"/>
      <c r="CJ159" s="706"/>
      <c r="CK159" s="706"/>
      <c r="CL159" s="706"/>
      <c r="CM159" s="706"/>
      <c r="CN159" s="706"/>
      <c r="CO159" s="706"/>
      <c r="CP159" s="706"/>
      <c r="CQ159" s="706"/>
      <c r="CR159" s="706"/>
      <c r="CS159" s="706"/>
      <c r="CT159" s="706"/>
      <c r="CU159" s="706"/>
      <c r="CV159" s="706"/>
      <c r="CW159" s="706"/>
      <c r="CX159" s="706"/>
      <c r="CY159" s="706"/>
      <c r="CZ159" s="706"/>
      <c r="DA159" s="706"/>
      <c r="DB159" s="706"/>
      <c r="DC159" s="706"/>
      <c r="DD159" s="706"/>
      <c r="DE159" s="706"/>
      <c r="DF159" s="706"/>
      <c r="DG159" s="706"/>
      <c r="DH159" s="706"/>
      <c r="DI159" s="706"/>
      <c r="DJ159" s="706"/>
      <c r="DK159" s="706"/>
      <c r="DL159" s="706"/>
      <c r="DM159" s="706"/>
      <c r="DN159" s="706"/>
      <c r="DO159" s="706"/>
      <c r="DP159" s="706"/>
      <c r="DQ159" s="704"/>
      <c r="DR159" s="704"/>
      <c r="DS159" s="704"/>
      <c r="DT159" s="704"/>
      <c r="DU159" s="704"/>
      <c r="DV159" s="704"/>
      <c r="DW159" s="704"/>
      <c r="DX159" s="704"/>
      <c r="DY159" s="704"/>
      <c r="DZ159" s="704"/>
      <c r="EA159" s="704"/>
      <c r="EB159" s="704"/>
      <c r="EC159" s="706"/>
      <c r="ED159" s="704"/>
      <c r="EE159" s="704"/>
      <c r="EF159" s="706"/>
      <c r="EG159" s="706"/>
      <c r="EH159" s="704"/>
      <c r="EI159" s="704"/>
      <c r="EJ159" s="704"/>
      <c r="EK159" s="704"/>
      <c r="EL159" s="704"/>
      <c r="EM159" s="704"/>
      <c r="EN159" s="704"/>
      <c r="EO159" s="704"/>
      <c r="EP159" s="704"/>
      <c r="EQ159" s="704"/>
      <c r="ER159" s="704"/>
      <c r="ES159" s="704"/>
      <c r="ET159" s="704"/>
      <c r="EU159" s="704"/>
      <c r="EV159" s="704"/>
      <c r="EW159" s="704"/>
      <c r="EX159" s="704"/>
      <c r="EY159" s="704"/>
      <c r="EZ159" s="704"/>
      <c r="FA159" s="704"/>
      <c r="FB159" s="704"/>
      <c r="FC159" s="704"/>
      <c r="FD159" s="704"/>
      <c r="FE159" s="704"/>
      <c r="FF159" s="704"/>
      <c r="FG159" s="704"/>
      <c r="FH159" s="704"/>
      <c r="FI159" s="704"/>
      <c r="FJ159" s="706"/>
      <c r="FK159" s="706"/>
      <c r="FL159" s="706"/>
      <c r="FM159" s="706"/>
      <c r="FN159" s="706"/>
      <c r="FO159" s="706"/>
      <c r="FP159" s="706"/>
      <c r="FQ159" s="706"/>
      <c r="FR159" s="706"/>
      <c r="FS159" s="706"/>
      <c r="FT159" s="706"/>
      <c r="FU159" s="706"/>
      <c r="FV159" s="706"/>
      <c r="FW159" s="706"/>
      <c r="FX159" s="706"/>
      <c r="FY159" s="706"/>
      <c r="FZ159" s="706"/>
      <c r="GA159" s="706"/>
      <c r="GB159" s="706"/>
      <c r="GC159" s="706"/>
      <c r="GD159" s="706"/>
      <c r="GE159" s="706"/>
      <c r="GF159" s="706"/>
      <c r="GG159" s="706"/>
      <c r="GH159" s="706"/>
      <c r="GI159" s="706"/>
      <c r="HS159" s="706"/>
      <c r="HT159" s="706"/>
      <c r="HU159" s="706"/>
      <c r="IE159" s="814"/>
      <c r="IF159" s="814"/>
      <c r="IG159" s="814"/>
      <c r="IH159" s="814"/>
      <c r="II159" s="814"/>
    </row>
    <row r="160" spans="1:243" s="878" customFormat="1" ht="23.1" customHeight="1" x14ac:dyDescent="0.25">
      <c r="A160" s="691">
        <v>199</v>
      </c>
      <c r="B160" s="693" t="s">
        <v>1206</v>
      </c>
      <c r="C160" s="696">
        <v>242</v>
      </c>
      <c r="D160" s="697">
        <v>532</v>
      </c>
      <c r="E160" s="698">
        <v>35</v>
      </c>
      <c r="F160" s="699" t="s">
        <v>1121</v>
      </c>
      <c r="G160" s="699" t="s">
        <v>1268</v>
      </c>
      <c r="H160" s="751" t="s">
        <v>1112</v>
      </c>
      <c r="I160" s="752" t="s">
        <v>1113</v>
      </c>
      <c r="J160" s="753" t="s">
        <v>1139</v>
      </c>
      <c r="K160" s="764" t="s">
        <v>1151</v>
      </c>
      <c r="L160" s="764" t="s">
        <v>1124</v>
      </c>
      <c r="M160" s="753" t="s">
        <v>1140</v>
      </c>
      <c r="N160" s="753" t="s">
        <v>1141</v>
      </c>
      <c r="O160" s="753" t="s">
        <v>1189</v>
      </c>
      <c r="P160" s="753" t="s">
        <v>1259</v>
      </c>
      <c r="Q160" s="948" t="s">
        <v>1120</v>
      </c>
      <c r="R160" s="948" t="s">
        <v>1120</v>
      </c>
      <c r="S160" s="755">
        <v>2</v>
      </c>
      <c r="T160" s="766">
        <v>2.11</v>
      </c>
      <c r="U160" s="771">
        <v>41456</v>
      </c>
      <c r="V160" s="771">
        <v>42156</v>
      </c>
      <c r="W160" s="701">
        <v>25</v>
      </c>
      <c r="X160" s="875">
        <v>3000</v>
      </c>
      <c r="Y160" s="877"/>
      <c r="Z160" s="875">
        <f t="shared" si="18"/>
        <v>3000</v>
      </c>
      <c r="AA160" s="702"/>
      <c r="AB160" s="702"/>
      <c r="AC160" s="702"/>
      <c r="AD160" s="702"/>
      <c r="AE160" s="702">
        <v>3000</v>
      </c>
      <c r="AF160" s="702"/>
      <c r="AG160" s="702"/>
      <c r="AH160" s="702"/>
      <c r="AI160" s="717"/>
      <c r="AJ160" s="717"/>
      <c r="AK160" s="717"/>
      <c r="AL160" s="717"/>
      <c r="AM160" s="868">
        <f t="shared" si="19"/>
        <v>3000</v>
      </c>
      <c r="AN160" s="868">
        <f t="shared" si="20"/>
        <v>0</v>
      </c>
      <c r="AO160" s="760">
        <v>3200</v>
      </c>
      <c r="AP160" s="868">
        <v>3300</v>
      </c>
      <c r="AQ160" s="706"/>
      <c r="AR160" s="706"/>
      <c r="AS160" s="706"/>
      <c r="AT160" s="706"/>
      <c r="AU160" s="706"/>
      <c r="AV160" s="706"/>
      <c r="AW160" s="706"/>
      <c r="AX160" s="706"/>
      <c r="AY160" s="706"/>
      <c r="AZ160" s="706"/>
      <c r="BA160" s="706"/>
      <c r="BB160" s="706"/>
      <c r="BC160" s="706"/>
      <c r="BD160" s="706"/>
      <c r="BE160" s="706"/>
      <c r="BF160" s="706"/>
      <c r="BG160" s="706"/>
      <c r="BH160" s="706"/>
      <c r="BI160" s="706"/>
      <c r="BJ160" s="706"/>
      <c r="BK160" s="706"/>
      <c r="BL160" s="706"/>
      <c r="BM160" s="706"/>
      <c r="BN160" s="706"/>
      <c r="BO160" s="706"/>
      <c r="BP160" s="706"/>
      <c r="BQ160" s="706"/>
      <c r="BR160" s="706"/>
      <c r="BS160" s="706"/>
      <c r="BT160" s="706"/>
      <c r="BU160" s="706"/>
      <c r="BV160" s="706"/>
      <c r="BW160" s="706"/>
      <c r="BX160" s="706"/>
      <c r="BY160" s="706"/>
      <c r="BZ160" s="706"/>
      <c r="CA160" s="706"/>
      <c r="CB160" s="706"/>
      <c r="CC160" s="706"/>
      <c r="CD160" s="706"/>
      <c r="CE160" s="706"/>
      <c r="CF160" s="706"/>
      <c r="CG160" s="706"/>
      <c r="CH160" s="706"/>
      <c r="CI160" s="706"/>
      <c r="CJ160" s="706"/>
      <c r="CK160" s="706"/>
      <c r="CL160" s="706"/>
      <c r="CM160" s="706"/>
      <c r="CN160" s="706"/>
      <c r="CO160" s="706"/>
      <c r="CP160" s="706"/>
      <c r="CQ160" s="706"/>
      <c r="CR160" s="706"/>
      <c r="CS160" s="706"/>
      <c r="CT160" s="706"/>
      <c r="CU160" s="706"/>
      <c r="CV160" s="706"/>
      <c r="CW160" s="706"/>
      <c r="CX160" s="706"/>
      <c r="CY160" s="706"/>
      <c r="CZ160" s="706"/>
      <c r="DA160" s="706"/>
      <c r="DB160" s="706"/>
      <c r="DC160" s="706"/>
      <c r="DD160" s="706"/>
      <c r="DE160" s="706"/>
      <c r="DF160" s="706"/>
      <c r="DG160" s="706"/>
      <c r="DH160" s="706"/>
      <c r="DI160" s="706"/>
      <c r="DJ160" s="706"/>
      <c r="DK160" s="706"/>
      <c r="DL160" s="706"/>
      <c r="DM160" s="706"/>
      <c r="DN160" s="706"/>
      <c r="DO160" s="706"/>
      <c r="DP160" s="706"/>
      <c r="DQ160" s="704"/>
      <c r="DR160" s="704"/>
      <c r="DS160" s="704"/>
      <c r="DT160" s="704"/>
      <c r="DU160" s="704"/>
      <c r="DV160" s="704"/>
      <c r="DW160" s="704"/>
      <c r="DX160" s="704"/>
      <c r="DY160" s="704"/>
      <c r="DZ160" s="704"/>
      <c r="EA160" s="704"/>
      <c r="EB160" s="704"/>
      <c r="EC160" s="704"/>
      <c r="ED160" s="704"/>
      <c r="EE160" s="704"/>
      <c r="EF160" s="704"/>
      <c r="EG160" s="704"/>
      <c r="EH160" s="704"/>
      <c r="EI160" s="704"/>
      <c r="EJ160" s="704"/>
      <c r="EK160" s="704"/>
      <c r="EL160" s="704"/>
      <c r="EM160" s="704"/>
      <c r="EN160" s="704"/>
      <c r="EO160" s="704"/>
      <c r="EP160" s="704"/>
      <c r="EQ160" s="704"/>
      <c r="ER160" s="704"/>
      <c r="ES160" s="704"/>
      <c r="ET160" s="704"/>
      <c r="EU160" s="704"/>
      <c r="EV160" s="704"/>
      <c r="EW160" s="704"/>
      <c r="EX160" s="704"/>
      <c r="EY160" s="704"/>
      <c r="EZ160" s="704"/>
      <c r="FA160" s="704"/>
      <c r="FB160" s="704"/>
      <c r="FC160" s="704"/>
      <c r="FD160" s="704"/>
      <c r="FE160" s="704"/>
      <c r="FF160" s="704"/>
      <c r="FG160" s="704"/>
      <c r="FH160" s="704"/>
      <c r="FI160" s="704"/>
      <c r="FJ160" s="706"/>
      <c r="FK160" s="706"/>
      <c r="FL160" s="706"/>
      <c r="FM160" s="706"/>
      <c r="FN160" s="706"/>
      <c r="FO160" s="706"/>
      <c r="FP160" s="706"/>
      <c r="FQ160" s="706"/>
      <c r="FR160" s="706"/>
      <c r="FS160" s="706"/>
      <c r="FT160" s="706"/>
      <c r="FU160" s="706"/>
      <c r="FV160" s="706"/>
      <c r="FW160" s="706"/>
      <c r="FX160" s="706"/>
      <c r="FY160" s="706"/>
      <c r="FZ160" s="706"/>
      <c r="GA160" s="706"/>
      <c r="GB160" s="706"/>
      <c r="GC160" s="706"/>
      <c r="GD160" s="706"/>
      <c r="GE160" s="706"/>
      <c r="GF160" s="706"/>
      <c r="GG160" s="706"/>
      <c r="GH160" s="706"/>
      <c r="GI160" s="706"/>
      <c r="GJ160" s="706"/>
      <c r="GK160" s="706"/>
      <c r="GL160" s="706"/>
      <c r="GM160" s="704"/>
      <c r="GN160" s="704"/>
      <c r="GO160" s="704"/>
      <c r="GP160" s="704"/>
      <c r="GQ160" s="704"/>
      <c r="GR160" s="704"/>
      <c r="GS160" s="704"/>
      <c r="GT160" s="704"/>
      <c r="GU160" s="704"/>
      <c r="GV160" s="704"/>
      <c r="GW160" s="704"/>
      <c r="GX160" s="704"/>
      <c r="GY160" s="704"/>
      <c r="GZ160" s="704"/>
      <c r="HA160" s="704"/>
      <c r="HB160" s="704"/>
      <c r="HC160" s="704"/>
      <c r="HD160" s="704"/>
      <c r="HE160" s="704"/>
      <c r="HF160" s="704"/>
      <c r="HG160" s="704"/>
      <c r="HH160" s="704"/>
      <c r="HI160" s="704"/>
      <c r="HJ160" s="704"/>
      <c r="HK160" s="704"/>
      <c r="HL160" s="704"/>
      <c r="HM160" s="704"/>
      <c r="HN160" s="704"/>
      <c r="HO160" s="704"/>
      <c r="HP160" s="704"/>
      <c r="HQ160" s="704"/>
      <c r="HR160" s="704"/>
      <c r="HS160" s="706"/>
      <c r="HT160" s="706"/>
      <c r="HU160" s="706"/>
      <c r="HV160" s="706"/>
      <c r="HW160" s="706"/>
      <c r="HX160" s="706"/>
      <c r="HY160" s="706"/>
      <c r="HZ160" s="706"/>
      <c r="IA160" s="706"/>
      <c r="IB160" s="706"/>
      <c r="IC160" s="706"/>
    </row>
    <row r="161" spans="1:243" s="878" customFormat="1" ht="23.1" customHeight="1" x14ac:dyDescent="0.25">
      <c r="A161" s="691">
        <v>200</v>
      </c>
      <c r="B161" s="693" t="s">
        <v>1206</v>
      </c>
      <c r="C161" s="696">
        <v>242</v>
      </c>
      <c r="D161" s="697">
        <v>532</v>
      </c>
      <c r="E161" s="698">
        <v>36</v>
      </c>
      <c r="F161" s="699" t="s">
        <v>1121</v>
      </c>
      <c r="G161" s="699" t="s">
        <v>1269</v>
      </c>
      <c r="H161" s="751" t="s">
        <v>1112</v>
      </c>
      <c r="I161" s="752" t="s">
        <v>1113</v>
      </c>
      <c r="J161" s="753" t="s">
        <v>1139</v>
      </c>
      <c r="K161" s="764" t="s">
        <v>1151</v>
      </c>
      <c r="L161" s="764" t="s">
        <v>1124</v>
      </c>
      <c r="M161" s="753" t="s">
        <v>1140</v>
      </c>
      <c r="N161" s="753" t="s">
        <v>1141</v>
      </c>
      <c r="O161" s="753" t="s">
        <v>1189</v>
      </c>
      <c r="P161" s="753" t="s">
        <v>1259</v>
      </c>
      <c r="Q161" s="948" t="s">
        <v>1120</v>
      </c>
      <c r="R161" s="948" t="s">
        <v>1120</v>
      </c>
      <c r="S161" s="755">
        <v>2</v>
      </c>
      <c r="T161" s="766">
        <v>2.11</v>
      </c>
      <c r="U161" s="771">
        <v>41456</v>
      </c>
      <c r="V161" s="771">
        <v>42156</v>
      </c>
      <c r="W161" s="701">
        <v>25</v>
      </c>
      <c r="X161" s="875">
        <v>5000</v>
      </c>
      <c r="Y161" s="877"/>
      <c r="Z161" s="875">
        <f t="shared" si="18"/>
        <v>5000</v>
      </c>
      <c r="AA161" s="702"/>
      <c r="AB161" s="702"/>
      <c r="AC161" s="702"/>
      <c r="AD161" s="702">
        <v>2500</v>
      </c>
      <c r="AE161" s="702">
        <v>2500</v>
      </c>
      <c r="AF161" s="702"/>
      <c r="AG161" s="702"/>
      <c r="AH161" s="702"/>
      <c r="AI161" s="717"/>
      <c r="AJ161" s="717"/>
      <c r="AK161" s="717"/>
      <c r="AL161" s="717"/>
      <c r="AM161" s="868">
        <f t="shared" si="19"/>
        <v>5000</v>
      </c>
      <c r="AN161" s="868">
        <f t="shared" si="20"/>
        <v>0</v>
      </c>
      <c r="AO161" s="759">
        <v>5000</v>
      </c>
      <c r="AP161" s="868">
        <v>5000</v>
      </c>
      <c r="AQ161" s="706"/>
      <c r="AR161" s="706"/>
      <c r="AS161" s="706"/>
      <c r="AT161" s="706"/>
      <c r="AU161" s="706"/>
      <c r="AV161" s="706"/>
      <c r="AW161" s="706"/>
      <c r="AX161" s="706"/>
      <c r="AY161" s="706"/>
      <c r="AZ161" s="706"/>
      <c r="BA161" s="706"/>
      <c r="BB161" s="706"/>
      <c r="BC161" s="706"/>
      <c r="BD161" s="706"/>
      <c r="BE161" s="706"/>
      <c r="BF161" s="706"/>
      <c r="BG161" s="706"/>
      <c r="BH161" s="706"/>
      <c r="BI161" s="706"/>
      <c r="BJ161" s="706"/>
      <c r="BK161" s="706"/>
      <c r="BL161" s="706"/>
      <c r="BM161" s="706"/>
      <c r="BN161" s="706"/>
      <c r="BO161" s="706"/>
      <c r="BP161" s="706"/>
      <c r="BQ161" s="706"/>
      <c r="BR161" s="706"/>
      <c r="BS161" s="706"/>
      <c r="BT161" s="706"/>
      <c r="BU161" s="706"/>
      <c r="BV161" s="706"/>
      <c r="BW161" s="706"/>
      <c r="BX161" s="706"/>
      <c r="BY161" s="706"/>
      <c r="BZ161" s="706"/>
      <c r="CA161" s="706"/>
      <c r="CB161" s="706"/>
      <c r="CC161" s="706"/>
      <c r="CD161" s="706"/>
      <c r="CE161" s="706"/>
      <c r="CF161" s="706"/>
      <c r="CG161" s="706"/>
      <c r="CH161" s="706"/>
      <c r="CI161" s="706"/>
      <c r="CJ161" s="706"/>
      <c r="CK161" s="706"/>
      <c r="CL161" s="706"/>
      <c r="CM161" s="706"/>
      <c r="CN161" s="706"/>
      <c r="CO161" s="706"/>
      <c r="CP161" s="706"/>
      <c r="CQ161" s="706"/>
      <c r="CR161" s="706"/>
      <c r="CS161" s="706"/>
      <c r="CT161" s="706"/>
      <c r="CU161" s="706"/>
      <c r="CV161" s="706"/>
      <c r="CW161" s="706"/>
      <c r="CX161" s="706"/>
      <c r="CY161" s="706"/>
      <c r="CZ161" s="706"/>
      <c r="DA161" s="706"/>
      <c r="DB161" s="706"/>
      <c r="DC161" s="706"/>
      <c r="DD161" s="706"/>
      <c r="DE161" s="706"/>
      <c r="DF161" s="706"/>
      <c r="DG161" s="706"/>
      <c r="DH161" s="706"/>
      <c r="DI161" s="706"/>
      <c r="DJ161" s="706"/>
      <c r="DK161" s="706"/>
      <c r="DL161" s="706"/>
      <c r="DM161" s="706"/>
      <c r="DN161" s="706"/>
      <c r="DO161" s="706"/>
      <c r="DP161" s="706"/>
      <c r="DQ161" s="704"/>
      <c r="DR161" s="704"/>
      <c r="DS161" s="704"/>
      <c r="DT161" s="704"/>
      <c r="DU161" s="704"/>
      <c r="DV161" s="704"/>
      <c r="DW161" s="704"/>
      <c r="DX161" s="704"/>
      <c r="DY161" s="704"/>
      <c r="DZ161" s="704"/>
      <c r="EA161" s="704"/>
      <c r="EB161" s="704"/>
      <c r="EC161" s="704"/>
      <c r="ED161" s="704"/>
      <c r="EE161" s="704"/>
      <c r="EF161" s="704"/>
      <c r="EG161" s="704"/>
      <c r="EH161" s="704"/>
      <c r="EI161" s="704"/>
      <c r="EJ161" s="704"/>
      <c r="EK161" s="704"/>
      <c r="EL161" s="704"/>
      <c r="EM161" s="704"/>
      <c r="EN161" s="704"/>
      <c r="EO161" s="704"/>
      <c r="EP161" s="704"/>
      <c r="EQ161" s="704"/>
      <c r="ER161" s="704"/>
      <c r="ES161" s="704"/>
      <c r="ET161" s="704"/>
      <c r="EU161" s="704"/>
      <c r="EV161" s="704"/>
      <c r="EW161" s="704"/>
      <c r="EX161" s="704"/>
      <c r="EY161" s="704"/>
      <c r="EZ161" s="704"/>
      <c r="FA161" s="704"/>
      <c r="FB161" s="704"/>
      <c r="FC161" s="704"/>
      <c r="FD161" s="704"/>
      <c r="FE161" s="704"/>
      <c r="FF161" s="704"/>
      <c r="FG161" s="704"/>
      <c r="FH161" s="704"/>
      <c r="FI161" s="704"/>
      <c r="FJ161" s="706"/>
      <c r="FK161" s="706"/>
      <c r="FL161" s="706"/>
      <c r="FM161" s="706"/>
      <c r="FN161" s="706"/>
      <c r="FO161" s="706"/>
      <c r="FP161" s="706"/>
      <c r="FQ161" s="706"/>
      <c r="FR161" s="706"/>
      <c r="FS161" s="706"/>
      <c r="FT161" s="706"/>
      <c r="FU161" s="706"/>
      <c r="FV161" s="706"/>
      <c r="FW161" s="706"/>
      <c r="FX161" s="706"/>
      <c r="FY161" s="706"/>
      <c r="FZ161" s="706"/>
      <c r="GA161" s="706"/>
      <c r="GB161" s="706"/>
      <c r="GC161" s="706"/>
      <c r="GD161" s="706"/>
      <c r="GE161" s="706"/>
      <c r="GF161" s="706"/>
      <c r="GG161" s="706"/>
      <c r="GH161" s="706"/>
      <c r="GI161" s="706"/>
      <c r="GJ161" s="706"/>
      <c r="GK161" s="706"/>
      <c r="GL161" s="706"/>
      <c r="GM161" s="704"/>
      <c r="GN161" s="704"/>
      <c r="GO161" s="704"/>
      <c r="GP161" s="704"/>
      <c r="GQ161" s="704"/>
      <c r="GR161" s="704"/>
      <c r="GS161" s="704"/>
      <c r="GT161" s="704"/>
      <c r="GU161" s="704"/>
      <c r="GV161" s="704"/>
      <c r="GW161" s="704"/>
      <c r="GX161" s="704"/>
      <c r="GY161" s="704"/>
      <c r="GZ161" s="704"/>
      <c r="HA161" s="704"/>
      <c r="HB161" s="704"/>
      <c r="HC161" s="704"/>
      <c r="HD161" s="704"/>
      <c r="HE161" s="704"/>
      <c r="HF161" s="704"/>
      <c r="HG161" s="704"/>
      <c r="HH161" s="704"/>
      <c r="HI161" s="704"/>
      <c r="HJ161" s="704"/>
      <c r="HK161" s="704"/>
      <c r="HL161" s="704"/>
      <c r="HM161" s="704"/>
      <c r="HN161" s="704"/>
      <c r="HO161" s="704"/>
      <c r="HP161" s="704"/>
      <c r="HQ161" s="704"/>
      <c r="HR161" s="704"/>
      <c r="HS161" s="706"/>
      <c r="HT161" s="706"/>
      <c r="HU161" s="706"/>
      <c r="HV161" s="706"/>
      <c r="HW161" s="706"/>
      <c r="HX161" s="706"/>
      <c r="HY161" s="706"/>
      <c r="HZ161" s="706"/>
      <c r="IA161" s="706"/>
      <c r="IB161" s="706"/>
      <c r="IC161" s="706"/>
    </row>
    <row r="162" spans="1:243" s="878" customFormat="1" ht="23.1" customHeight="1" x14ac:dyDescent="0.25">
      <c r="A162" s="691">
        <v>201</v>
      </c>
      <c r="B162" s="693" t="s">
        <v>1206</v>
      </c>
      <c r="C162" s="696">
        <v>242</v>
      </c>
      <c r="D162" s="697">
        <v>532</v>
      </c>
      <c r="E162" s="698">
        <v>37</v>
      </c>
      <c r="F162" s="699" t="s">
        <v>1121</v>
      </c>
      <c r="G162" s="699" t="s">
        <v>1274</v>
      </c>
      <c r="H162" s="751" t="s">
        <v>1112</v>
      </c>
      <c r="I162" s="752" t="s">
        <v>1113</v>
      </c>
      <c r="J162" s="753" t="s">
        <v>1139</v>
      </c>
      <c r="K162" s="764" t="s">
        <v>1151</v>
      </c>
      <c r="L162" s="764" t="s">
        <v>1124</v>
      </c>
      <c r="M162" s="753" t="s">
        <v>1140</v>
      </c>
      <c r="N162" s="753" t="s">
        <v>1141</v>
      </c>
      <c r="O162" s="753" t="s">
        <v>1189</v>
      </c>
      <c r="P162" s="753" t="s">
        <v>1259</v>
      </c>
      <c r="Q162" s="948" t="s">
        <v>1120</v>
      </c>
      <c r="R162" s="948" t="s">
        <v>1120</v>
      </c>
      <c r="S162" s="755">
        <v>2</v>
      </c>
      <c r="T162" s="766">
        <v>2.11</v>
      </c>
      <c r="U162" s="771">
        <v>41456</v>
      </c>
      <c r="V162" s="771">
        <v>42156</v>
      </c>
      <c r="W162" s="701">
        <v>15</v>
      </c>
      <c r="X162" s="875">
        <v>13000</v>
      </c>
      <c r="Y162" s="877"/>
      <c r="Z162" s="875">
        <f t="shared" si="18"/>
        <v>13000</v>
      </c>
      <c r="AA162" s="702"/>
      <c r="AB162" s="702"/>
      <c r="AC162" s="702"/>
      <c r="AD162" s="702"/>
      <c r="AE162" s="702"/>
      <c r="AF162" s="702"/>
      <c r="AG162" s="702">
        <v>13000</v>
      </c>
      <c r="AH162" s="702"/>
      <c r="AI162" s="717"/>
      <c r="AJ162" s="717"/>
      <c r="AK162" s="717"/>
      <c r="AL162" s="717"/>
      <c r="AM162" s="868">
        <f t="shared" si="19"/>
        <v>13000</v>
      </c>
      <c r="AN162" s="868">
        <f t="shared" si="20"/>
        <v>0</v>
      </c>
      <c r="AO162" s="759">
        <v>10000</v>
      </c>
      <c r="AP162" s="868">
        <v>10000</v>
      </c>
      <c r="AQ162" s="706"/>
      <c r="AR162" s="706"/>
      <c r="AS162" s="706"/>
      <c r="AT162" s="706"/>
      <c r="AU162" s="706"/>
      <c r="AV162" s="706"/>
      <c r="AW162" s="706"/>
      <c r="AX162" s="706"/>
      <c r="AY162" s="706"/>
      <c r="AZ162" s="706"/>
      <c r="BA162" s="706"/>
      <c r="BB162" s="706"/>
      <c r="BC162" s="706"/>
      <c r="BD162" s="706"/>
      <c r="BE162" s="706"/>
      <c r="BF162" s="706"/>
      <c r="BG162" s="706"/>
      <c r="BH162" s="706"/>
      <c r="BI162" s="706"/>
      <c r="BJ162" s="706"/>
      <c r="BK162" s="706"/>
      <c r="BL162" s="706"/>
      <c r="BM162" s="706"/>
      <c r="BN162" s="706"/>
      <c r="BO162" s="706"/>
      <c r="BP162" s="706"/>
      <c r="BQ162" s="706"/>
      <c r="BR162" s="706"/>
      <c r="BS162" s="706"/>
      <c r="BT162" s="706"/>
      <c r="BU162" s="706"/>
      <c r="BV162" s="706"/>
      <c r="BW162" s="706"/>
      <c r="BX162" s="706"/>
      <c r="BY162" s="706"/>
      <c r="BZ162" s="706"/>
      <c r="CA162" s="706"/>
      <c r="CB162" s="706"/>
      <c r="CC162" s="706"/>
      <c r="CD162" s="706"/>
      <c r="CE162" s="706"/>
      <c r="CF162" s="706"/>
      <c r="CG162" s="706"/>
      <c r="CH162" s="706"/>
      <c r="CI162" s="706"/>
      <c r="CJ162" s="706"/>
      <c r="CK162" s="706"/>
      <c r="CL162" s="706"/>
      <c r="CM162" s="706"/>
      <c r="CN162" s="706"/>
      <c r="CO162" s="706"/>
      <c r="CP162" s="706"/>
      <c r="CQ162" s="706"/>
      <c r="CR162" s="706"/>
      <c r="CS162" s="706"/>
      <c r="CT162" s="706"/>
      <c r="CU162" s="706"/>
      <c r="CV162" s="706"/>
      <c r="CW162" s="706"/>
      <c r="CX162" s="706"/>
      <c r="CY162" s="706"/>
      <c r="CZ162" s="706"/>
      <c r="DA162" s="706"/>
      <c r="DB162" s="706"/>
      <c r="DC162" s="706"/>
      <c r="DD162" s="706"/>
      <c r="DE162" s="706"/>
      <c r="DF162" s="706"/>
      <c r="DG162" s="706"/>
      <c r="DH162" s="706"/>
      <c r="DI162" s="706"/>
      <c r="DJ162" s="706"/>
      <c r="DK162" s="706"/>
      <c r="DL162" s="706"/>
      <c r="DM162" s="706"/>
      <c r="DN162" s="706"/>
      <c r="DO162" s="706"/>
      <c r="DP162" s="706"/>
      <c r="DQ162" s="704"/>
      <c r="DR162" s="704"/>
      <c r="DS162" s="704"/>
      <c r="DT162" s="704"/>
      <c r="DU162" s="704"/>
      <c r="DV162" s="704"/>
      <c r="DW162" s="704"/>
      <c r="DX162" s="704"/>
      <c r="DY162" s="704"/>
      <c r="DZ162" s="704"/>
      <c r="EA162" s="704"/>
      <c r="EB162" s="704"/>
      <c r="EC162" s="704"/>
      <c r="ED162" s="704"/>
      <c r="EE162" s="704"/>
      <c r="EF162" s="704"/>
      <c r="EG162" s="704"/>
      <c r="EH162" s="704"/>
      <c r="EI162" s="704"/>
      <c r="EJ162" s="704"/>
      <c r="EK162" s="704"/>
      <c r="EL162" s="704"/>
      <c r="EM162" s="704"/>
      <c r="EN162" s="704"/>
      <c r="EO162" s="704"/>
      <c r="EP162" s="704"/>
      <c r="EQ162" s="704"/>
      <c r="ER162" s="704"/>
      <c r="ES162" s="704"/>
      <c r="ET162" s="704"/>
      <c r="EU162" s="704"/>
      <c r="EV162" s="704"/>
      <c r="EW162" s="704"/>
      <c r="EX162" s="704"/>
      <c r="EY162" s="704"/>
      <c r="EZ162" s="704"/>
      <c r="FA162" s="704"/>
      <c r="FB162" s="704"/>
      <c r="FC162" s="704"/>
      <c r="FD162" s="704"/>
      <c r="FE162" s="704"/>
      <c r="FF162" s="704"/>
      <c r="FG162" s="704"/>
      <c r="FH162" s="704"/>
      <c r="FI162" s="704"/>
      <c r="FJ162" s="706"/>
      <c r="FK162" s="706"/>
      <c r="FL162" s="706"/>
      <c r="FM162" s="706"/>
      <c r="FN162" s="706"/>
      <c r="FO162" s="706"/>
      <c r="FP162" s="706"/>
      <c r="FQ162" s="706"/>
      <c r="FR162" s="706"/>
      <c r="FS162" s="706"/>
      <c r="FT162" s="706"/>
      <c r="FU162" s="706"/>
      <c r="FV162" s="706"/>
      <c r="FW162" s="706"/>
      <c r="FX162" s="706"/>
      <c r="FY162" s="706"/>
      <c r="FZ162" s="706"/>
      <c r="GA162" s="706"/>
      <c r="GB162" s="706"/>
      <c r="GC162" s="706"/>
      <c r="GD162" s="706"/>
      <c r="GE162" s="706"/>
      <c r="GF162" s="706"/>
      <c r="GG162" s="706"/>
      <c r="GH162" s="706"/>
      <c r="GI162" s="706"/>
      <c r="GJ162" s="706"/>
      <c r="GK162" s="706"/>
      <c r="GL162" s="706"/>
      <c r="GM162" s="704"/>
      <c r="GN162" s="704"/>
      <c r="GO162" s="704"/>
      <c r="GP162" s="704"/>
      <c r="GQ162" s="704"/>
      <c r="GR162" s="704"/>
      <c r="GS162" s="704"/>
      <c r="GT162" s="704"/>
      <c r="GU162" s="704"/>
      <c r="GV162" s="704"/>
      <c r="GW162" s="704"/>
      <c r="GX162" s="704"/>
      <c r="GY162" s="704"/>
      <c r="GZ162" s="704"/>
      <c r="HA162" s="704"/>
      <c r="HB162" s="704"/>
      <c r="HC162" s="704"/>
      <c r="HD162" s="704"/>
      <c r="HE162" s="704"/>
      <c r="HF162" s="704"/>
      <c r="HG162" s="704"/>
      <c r="HH162" s="704"/>
      <c r="HI162" s="704"/>
      <c r="HJ162" s="704"/>
      <c r="HK162" s="704"/>
      <c r="HL162" s="704"/>
      <c r="HM162" s="704"/>
      <c r="HN162" s="704"/>
      <c r="HO162" s="704"/>
      <c r="HP162" s="704"/>
      <c r="HQ162" s="704"/>
      <c r="HR162" s="704"/>
      <c r="HS162" s="706"/>
      <c r="HT162" s="706"/>
      <c r="HU162" s="706"/>
      <c r="HV162" s="706"/>
      <c r="HW162" s="706"/>
      <c r="HX162" s="706"/>
      <c r="HY162" s="706"/>
      <c r="HZ162" s="706"/>
      <c r="IA162" s="706"/>
      <c r="IB162" s="706"/>
      <c r="IC162" s="706"/>
    </row>
    <row r="163" spans="1:243" s="878" customFormat="1" ht="22.5" x14ac:dyDescent="0.25">
      <c r="A163" s="691">
        <v>202</v>
      </c>
      <c r="B163" s="693" t="s">
        <v>1206</v>
      </c>
      <c r="C163" s="696">
        <v>242</v>
      </c>
      <c r="D163" s="697">
        <v>532</v>
      </c>
      <c r="E163" s="698">
        <v>38</v>
      </c>
      <c r="F163" s="699" t="s">
        <v>1121</v>
      </c>
      <c r="G163" s="699" t="s">
        <v>1271</v>
      </c>
      <c r="H163" s="751" t="s">
        <v>1112</v>
      </c>
      <c r="I163" s="752" t="s">
        <v>1113</v>
      </c>
      <c r="J163" s="753" t="s">
        <v>1139</v>
      </c>
      <c r="K163" s="764" t="s">
        <v>1151</v>
      </c>
      <c r="L163" s="764" t="s">
        <v>1124</v>
      </c>
      <c r="M163" s="753" t="s">
        <v>1140</v>
      </c>
      <c r="N163" s="753" t="s">
        <v>1141</v>
      </c>
      <c r="O163" s="753" t="s">
        <v>1189</v>
      </c>
      <c r="P163" s="753" t="s">
        <v>1259</v>
      </c>
      <c r="Q163" s="948" t="s">
        <v>1120</v>
      </c>
      <c r="R163" s="948" t="s">
        <v>1120</v>
      </c>
      <c r="S163" s="755">
        <v>2</v>
      </c>
      <c r="T163" s="766">
        <v>2.11</v>
      </c>
      <c r="U163" s="771">
        <v>41456</v>
      </c>
      <c r="V163" s="771">
        <v>42156</v>
      </c>
      <c r="W163" s="701">
        <v>15</v>
      </c>
      <c r="X163" s="875">
        <v>25000</v>
      </c>
      <c r="Y163" s="877"/>
      <c r="Z163" s="875">
        <f t="shared" si="18"/>
        <v>25000</v>
      </c>
      <c r="AA163" s="702"/>
      <c r="AB163" s="702"/>
      <c r="AC163" s="702"/>
      <c r="AD163" s="702"/>
      <c r="AE163" s="702"/>
      <c r="AF163" s="702">
        <v>25000</v>
      </c>
      <c r="AG163" s="702"/>
      <c r="AH163" s="702"/>
      <c r="AI163" s="717"/>
      <c r="AJ163" s="717"/>
      <c r="AK163" s="717"/>
      <c r="AL163" s="717"/>
      <c r="AM163" s="868">
        <f t="shared" si="19"/>
        <v>25000</v>
      </c>
      <c r="AN163" s="868">
        <f t="shared" si="20"/>
        <v>0</v>
      </c>
      <c r="AO163" s="759">
        <v>20000</v>
      </c>
      <c r="AP163" s="868">
        <v>20000</v>
      </c>
      <c r="AQ163" s="706"/>
      <c r="AR163" s="706"/>
      <c r="AS163" s="706"/>
      <c r="AT163" s="706"/>
      <c r="AU163" s="706"/>
      <c r="AV163" s="706"/>
      <c r="AW163" s="706"/>
      <c r="AX163" s="706"/>
      <c r="AY163" s="706"/>
      <c r="AZ163" s="706"/>
      <c r="BA163" s="706"/>
      <c r="BB163" s="706"/>
      <c r="BC163" s="706"/>
      <c r="BD163" s="706"/>
      <c r="BE163" s="706"/>
      <c r="BF163" s="706"/>
      <c r="BG163" s="706"/>
      <c r="BH163" s="706"/>
      <c r="BI163" s="706"/>
      <c r="BJ163" s="706"/>
      <c r="BK163" s="706"/>
      <c r="BL163" s="706"/>
      <c r="BM163" s="706"/>
      <c r="BN163" s="706"/>
      <c r="BO163" s="706"/>
      <c r="BP163" s="706"/>
      <c r="BQ163" s="706"/>
      <c r="BR163" s="706"/>
      <c r="BS163" s="706"/>
      <c r="BT163" s="706"/>
      <c r="BU163" s="706"/>
      <c r="BV163" s="706"/>
      <c r="BW163" s="706"/>
      <c r="BX163" s="706"/>
      <c r="BY163" s="706"/>
      <c r="BZ163" s="706"/>
      <c r="CA163" s="706"/>
      <c r="CB163" s="706"/>
      <c r="CC163" s="706"/>
      <c r="CD163" s="706"/>
      <c r="CE163" s="706"/>
      <c r="CF163" s="706"/>
      <c r="CG163" s="706"/>
      <c r="CH163" s="706"/>
      <c r="CI163" s="706"/>
      <c r="CJ163" s="706"/>
      <c r="CK163" s="706"/>
      <c r="CL163" s="706"/>
      <c r="CM163" s="706"/>
      <c r="CN163" s="706"/>
      <c r="CO163" s="706"/>
      <c r="CP163" s="706"/>
      <c r="CQ163" s="706"/>
      <c r="CR163" s="706"/>
      <c r="CS163" s="706"/>
      <c r="CT163" s="706"/>
      <c r="CU163" s="706"/>
      <c r="CV163" s="706"/>
      <c r="CW163" s="706"/>
      <c r="CX163" s="706"/>
      <c r="CY163" s="706"/>
      <c r="CZ163" s="706"/>
      <c r="DA163" s="706"/>
      <c r="DB163" s="706"/>
      <c r="DC163" s="706"/>
      <c r="DD163" s="706"/>
      <c r="DE163" s="706"/>
      <c r="DF163" s="706"/>
      <c r="DG163" s="706"/>
      <c r="DH163" s="706"/>
      <c r="DI163" s="706"/>
      <c r="DJ163" s="706"/>
      <c r="DK163" s="706"/>
      <c r="DL163" s="706"/>
      <c r="DM163" s="706"/>
      <c r="DN163" s="706"/>
      <c r="DO163" s="706"/>
      <c r="DP163" s="706"/>
      <c r="DQ163" s="704"/>
      <c r="DR163" s="704"/>
      <c r="DS163" s="704"/>
      <c r="DT163" s="704"/>
      <c r="DU163" s="704"/>
      <c r="DV163" s="704"/>
      <c r="DW163" s="704"/>
      <c r="DX163" s="704"/>
      <c r="DY163" s="704"/>
      <c r="DZ163" s="704"/>
      <c r="EA163" s="704"/>
      <c r="EB163" s="704"/>
      <c r="EC163" s="704"/>
      <c r="ED163" s="704"/>
      <c r="EE163" s="704"/>
      <c r="EF163" s="704"/>
      <c r="EG163" s="704"/>
      <c r="EH163" s="704"/>
      <c r="EI163" s="704"/>
      <c r="EJ163" s="704"/>
      <c r="EK163" s="704"/>
      <c r="EL163" s="704"/>
      <c r="EM163" s="704"/>
      <c r="EN163" s="704"/>
      <c r="EO163" s="704"/>
      <c r="EP163" s="704"/>
      <c r="EQ163" s="704"/>
      <c r="ER163" s="704"/>
      <c r="ES163" s="704"/>
      <c r="ET163" s="704"/>
      <c r="EU163" s="704"/>
      <c r="EV163" s="704"/>
      <c r="EW163" s="704"/>
      <c r="EX163" s="704"/>
      <c r="EY163" s="704"/>
      <c r="EZ163" s="704"/>
      <c r="FA163" s="704"/>
      <c r="FB163" s="704"/>
      <c r="FC163" s="704"/>
      <c r="FD163" s="704"/>
      <c r="FE163" s="704"/>
      <c r="FF163" s="704"/>
      <c r="FG163" s="704"/>
      <c r="FH163" s="704"/>
      <c r="FI163" s="704"/>
      <c r="FJ163" s="706"/>
      <c r="FK163" s="706"/>
      <c r="FL163" s="706"/>
      <c r="FM163" s="706"/>
      <c r="FN163" s="706"/>
      <c r="FO163" s="706"/>
      <c r="FP163" s="706"/>
      <c r="FQ163" s="706"/>
      <c r="FR163" s="706"/>
      <c r="FS163" s="706"/>
      <c r="FT163" s="706"/>
      <c r="FU163" s="706"/>
      <c r="FV163" s="706"/>
      <c r="FW163" s="706"/>
      <c r="FX163" s="706"/>
      <c r="FY163" s="706"/>
      <c r="FZ163" s="706"/>
      <c r="GA163" s="706"/>
      <c r="GB163" s="706"/>
      <c r="GC163" s="706"/>
      <c r="GD163" s="706"/>
      <c r="GE163" s="706"/>
      <c r="GF163" s="706"/>
      <c r="GG163" s="706"/>
      <c r="GH163" s="706"/>
      <c r="GI163" s="706"/>
      <c r="GJ163" s="706"/>
      <c r="GK163" s="706"/>
      <c r="GL163" s="706"/>
      <c r="GM163" s="704"/>
      <c r="GN163" s="704"/>
      <c r="GO163" s="704"/>
      <c r="GP163" s="704"/>
      <c r="GQ163" s="704"/>
      <c r="GR163" s="704"/>
      <c r="GS163" s="704"/>
      <c r="GT163" s="704"/>
      <c r="GU163" s="704"/>
      <c r="GV163" s="704"/>
      <c r="GW163" s="704"/>
      <c r="GX163" s="704"/>
      <c r="GY163" s="704"/>
      <c r="GZ163" s="704"/>
      <c r="HA163" s="704"/>
      <c r="HB163" s="704"/>
      <c r="HC163" s="704"/>
      <c r="HD163" s="704"/>
      <c r="HE163" s="704"/>
      <c r="HF163" s="704"/>
      <c r="HG163" s="704"/>
      <c r="HH163" s="704"/>
      <c r="HI163" s="704"/>
      <c r="HJ163" s="704"/>
      <c r="HK163" s="704"/>
      <c r="HL163" s="704"/>
      <c r="HM163" s="704"/>
      <c r="HN163" s="704"/>
      <c r="HO163" s="704"/>
      <c r="HP163" s="704"/>
      <c r="HQ163" s="704"/>
      <c r="HR163" s="704"/>
      <c r="HS163" s="706"/>
      <c r="HT163" s="706"/>
      <c r="HU163" s="706"/>
    </row>
    <row r="164" spans="1:243" s="878" customFormat="1" ht="33" customHeight="1" x14ac:dyDescent="0.25">
      <c r="A164" s="691">
        <v>203</v>
      </c>
      <c r="B164" s="693" t="s">
        <v>1206</v>
      </c>
      <c r="C164" s="696">
        <v>242</v>
      </c>
      <c r="D164" s="697">
        <v>532</v>
      </c>
      <c r="E164" s="698">
        <v>39</v>
      </c>
      <c r="F164" s="699" t="s">
        <v>1121</v>
      </c>
      <c r="G164" s="699" t="s">
        <v>1276</v>
      </c>
      <c r="H164" s="751" t="s">
        <v>1112</v>
      </c>
      <c r="I164" s="752" t="s">
        <v>1113</v>
      </c>
      <c r="J164" s="753" t="s">
        <v>1139</v>
      </c>
      <c r="K164" s="764" t="s">
        <v>1151</v>
      </c>
      <c r="L164" s="764" t="s">
        <v>1124</v>
      </c>
      <c r="M164" s="753" t="s">
        <v>1140</v>
      </c>
      <c r="N164" s="753" t="s">
        <v>1141</v>
      </c>
      <c r="O164" s="753" t="s">
        <v>1189</v>
      </c>
      <c r="P164" s="753" t="s">
        <v>1259</v>
      </c>
      <c r="Q164" s="948" t="s">
        <v>1120</v>
      </c>
      <c r="R164" s="948" t="s">
        <v>1120</v>
      </c>
      <c r="S164" s="755">
        <v>2</v>
      </c>
      <c r="T164" s="766">
        <v>2.11</v>
      </c>
      <c r="U164" s="771">
        <v>41456</v>
      </c>
      <c r="V164" s="771">
        <v>42156</v>
      </c>
      <c r="W164" s="701">
        <v>25</v>
      </c>
      <c r="X164" s="875">
        <v>30000</v>
      </c>
      <c r="Y164" s="877"/>
      <c r="Z164" s="875">
        <f t="shared" si="18"/>
        <v>30000</v>
      </c>
      <c r="AA164" s="702"/>
      <c r="AB164" s="702"/>
      <c r="AC164" s="702"/>
      <c r="AD164" s="702"/>
      <c r="AE164" s="702"/>
      <c r="AF164" s="702">
        <v>15000</v>
      </c>
      <c r="AG164" s="702">
        <v>15000</v>
      </c>
      <c r="AH164" s="702"/>
      <c r="AI164" s="717"/>
      <c r="AJ164" s="717"/>
      <c r="AK164" s="717"/>
      <c r="AL164" s="717"/>
      <c r="AM164" s="868">
        <f t="shared" si="19"/>
        <v>30000</v>
      </c>
      <c r="AN164" s="868">
        <f t="shared" si="20"/>
        <v>0</v>
      </c>
      <c r="AO164" s="759">
        <v>10000</v>
      </c>
      <c r="AP164" s="868">
        <v>15000</v>
      </c>
      <c r="AQ164" s="706"/>
      <c r="AR164" s="706"/>
      <c r="AS164" s="706"/>
      <c r="AT164" s="706"/>
      <c r="AU164" s="706"/>
      <c r="AV164" s="706"/>
      <c r="AW164" s="706"/>
      <c r="AX164" s="706"/>
      <c r="AY164" s="706"/>
      <c r="AZ164" s="706"/>
      <c r="BA164" s="706"/>
      <c r="BB164" s="706"/>
      <c r="BC164" s="706"/>
      <c r="BD164" s="706"/>
      <c r="BE164" s="706"/>
      <c r="BF164" s="706"/>
      <c r="BG164" s="706"/>
      <c r="BH164" s="706"/>
      <c r="BI164" s="706"/>
      <c r="BJ164" s="706"/>
      <c r="BK164" s="706"/>
      <c r="BL164" s="706"/>
      <c r="BM164" s="706"/>
      <c r="BN164" s="706"/>
      <c r="BO164" s="706"/>
      <c r="BP164" s="706"/>
      <c r="BQ164" s="706"/>
      <c r="BR164" s="706"/>
      <c r="BS164" s="706"/>
      <c r="BT164" s="706"/>
      <c r="BU164" s="706"/>
      <c r="BV164" s="706"/>
      <c r="BW164" s="706"/>
      <c r="BX164" s="706"/>
      <c r="BY164" s="706"/>
      <c r="BZ164" s="706"/>
      <c r="CA164" s="706"/>
      <c r="CB164" s="706"/>
      <c r="CC164" s="706"/>
      <c r="CD164" s="706"/>
      <c r="CE164" s="706"/>
      <c r="CF164" s="706"/>
      <c r="CG164" s="706"/>
      <c r="CH164" s="706"/>
      <c r="CI164" s="706"/>
      <c r="CJ164" s="706"/>
      <c r="CK164" s="706"/>
      <c r="CL164" s="706"/>
      <c r="CM164" s="706"/>
      <c r="CN164" s="706"/>
      <c r="CO164" s="706"/>
      <c r="CP164" s="706"/>
      <c r="CQ164" s="706"/>
      <c r="CR164" s="706"/>
      <c r="CS164" s="706"/>
      <c r="CT164" s="706"/>
      <c r="CU164" s="706"/>
      <c r="CV164" s="706"/>
      <c r="CW164" s="706"/>
      <c r="CX164" s="706"/>
      <c r="CY164" s="706"/>
      <c r="CZ164" s="706"/>
      <c r="DA164" s="706"/>
      <c r="DB164" s="706"/>
      <c r="DC164" s="706"/>
      <c r="DD164" s="706"/>
      <c r="DE164" s="706"/>
      <c r="DF164" s="706"/>
      <c r="DG164" s="706"/>
      <c r="DH164" s="706"/>
      <c r="DI164" s="706"/>
      <c r="DJ164" s="706"/>
      <c r="DK164" s="706"/>
      <c r="DL164" s="706"/>
      <c r="DM164" s="706"/>
      <c r="DN164" s="706"/>
      <c r="DO164" s="706"/>
      <c r="DP164" s="706"/>
      <c r="DQ164" s="704"/>
      <c r="DR164" s="704"/>
      <c r="DS164" s="704"/>
      <c r="DT164" s="704"/>
      <c r="DU164" s="704"/>
      <c r="DV164" s="704"/>
      <c r="DW164" s="704"/>
      <c r="DX164" s="704"/>
      <c r="DY164" s="704"/>
      <c r="DZ164" s="704"/>
      <c r="EA164" s="704"/>
      <c r="EB164" s="704"/>
      <c r="EC164" s="704"/>
      <c r="ED164" s="704"/>
      <c r="EE164" s="704"/>
      <c r="EF164" s="704"/>
      <c r="EG164" s="704"/>
      <c r="EH164" s="704"/>
      <c r="EI164" s="704"/>
      <c r="EJ164" s="704"/>
      <c r="EK164" s="704"/>
      <c r="EL164" s="704"/>
      <c r="EM164" s="704"/>
      <c r="EN164" s="704"/>
      <c r="EO164" s="704"/>
      <c r="EP164" s="704"/>
      <c r="EQ164" s="704"/>
      <c r="ER164" s="704"/>
      <c r="ES164" s="704"/>
      <c r="ET164" s="704"/>
      <c r="EU164" s="704"/>
      <c r="EV164" s="704"/>
      <c r="EW164" s="704"/>
      <c r="EX164" s="704"/>
      <c r="EY164" s="704"/>
      <c r="EZ164" s="704"/>
      <c r="FA164" s="704"/>
      <c r="FB164" s="704"/>
      <c r="FC164" s="704"/>
      <c r="FD164" s="704"/>
      <c r="FE164" s="704"/>
      <c r="FF164" s="704"/>
      <c r="FG164" s="704"/>
      <c r="FH164" s="704"/>
      <c r="FI164" s="704"/>
      <c r="FJ164" s="706"/>
      <c r="FK164" s="706"/>
      <c r="FL164" s="706"/>
      <c r="FM164" s="706"/>
      <c r="FN164" s="706"/>
      <c r="FO164" s="706"/>
      <c r="FP164" s="706"/>
      <c r="FQ164" s="706"/>
      <c r="FR164" s="706"/>
      <c r="FS164" s="706"/>
      <c r="FT164" s="706"/>
      <c r="FU164" s="706"/>
      <c r="FV164" s="706"/>
      <c r="FW164" s="706"/>
      <c r="FX164" s="706"/>
      <c r="FY164" s="706"/>
      <c r="FZ164" s="706"/>
      <c r="GA164" s="706"/>
      <c r="GB164" s="706"/>
      <c r="GC164" s="706"/>
      <c r="GD164" s="706"/>
      <c r="GE164" s="706"/>
      <c r="GF164" s="706"/>
      <c r="GG164" s="706"/>
      <c r="GH164" s="706"/>
      <c r="GI164" s="706"/>
      <c r="GJ164" s="706"/>
      <c r="GK164" s="706"/>
      <c r="GL164" s="706"/>
      <c r="GM164" s="704"/>
      <c r="GN164" s="704"/>
      <c r="GO164" s="704"/>
      <c r="GP164" s="704"/>
      <c r="GQ164" s="704"/>
      <c r="GR164" s="704"/>
      <c r="GS164" s="704"/>
      <c r="GT164" s="704"/>
      <c r="GU164" s="704"/>
      <c r="GV164" s="704"/>
      <c r="GW164" s="704"/>
      <c r="GX164" s="704"/>
      <c r="GY164" s="704"/>
      <c r="GZ164" s="704"/>
      <c r="HA164" s="704"/>
      <c r="HB164" s="704"/>
      <c r="HC164" s="704"/>
      <c r="HD164" s="704"/>
      <c r="HE164" s="704"/>
      <c r="HF164" s="704"/>
      <c r="HG164" s="704"/>
      <c r="HH164" s="704"/>
      <c r="HI164" s="704"/>
      <c r="HJ164" s="704"/>
      <c r="HK164" s="704"/>
      <c r="HL164" s="704"/>
      <c r="HM164" s="704"/>
      <c r="HN164" s="704"/>
      <c r="HO164" s="704"/>
      <c r="HP164" s="704"/>
      <c r="HQ164" s="704"/>
      <c r="HR164" s="704"/>
      <c r="HS164" s="706"/>
      <c r="HT164" s="706"/>
      <c r="HU164" s="706"/>
      <c r="HV164" s="706"/>
      <c r="HW164" s="706"/>
      <c r="HX164" s="706"/>
      <c r="HY164" s="706"/>
      <c r="HZ164" s="706"/>
      <c r="IA164" s="706"/>
      <c r="IB164" s="706"/>
      <c r="IC164" s="706"/>
    </row>
    <row r="165" spans="1:243" s="878" customFormat="1" ht="24.75" customHeight="1" x14ac:dyDescent="0.25">
      <c r="A165" s="691">
        <v>204</v>
      </c>
      <c r="B165" s="693" t="s">
        <v>1206</v>
      </c>
      <c r="C165" s="696">
        <v>242</v>
      </c>
      <c r="D165" s="697">
        <v>532</v>
      </c>
      <c r="E165" s="698">
        <v>40</v>
      </c>
      <c r="F165" s="699" t="s">
        <v>1121</v>
      </c>
      <c r="G165" s="699" t="s">
        <v>1277</v>
      </c>
      <c r="H165" s="751" t="s">
        <v>1112</v>
      </c>
      <c r="I165" s="752" t="s">
        <v>1113</v>
      </c>
      <c r="J165" s="753" t="s">
        <v>1139</v>
      </c>
      <c r="K165" s="764" t="s">
        <v>1151</v>
      </c>
      <c r="L165" s="764" t="s">
        <v>1124</v>
      </c>
      <c r="M165" s="753" t="s">
        <v>1140</v>
      </c>
      <c r="N165" s="753" t="s">
        <v>1141</v>
      </c>
      <c r="O165" s="753" t="s">
        <v>1189</v>
      </c>
      <c r="P165" s="753" t="s">
        <v>1259</v>
      </c>
      <c r="Q165" s="948" t="s">
        <v>1120</v>
      </c>
      <c r="R165" s="948" t="s">
        <v>1120</v>
      </c>
      <c r="S165" s="755">
        <v>2</v>
      </c>
      <c r="T165" s="766">
        <v>2.11</v>
      </c>
      <c r="U165" s="771">
        <v>41456</v>
      </c>
      <c r="V165" s="771">
        <v>42156</v>
      </c>
      <c r="W165" s="701">
        <v>15</v>
      </c>
      <c r="X165" s="875">
        <v>45000</v>
      </c>
      <c r="Y165" s="877"/>
      <c r="Z165" s="875">
        <f t="shared" si="18"/>
        <v>45000</v>
      </c>
      <c r="AA165" s="702"/>
      <c r="AB165" s="702"/>
      <c r="AC165" s="702"/>
      <c r="AD165" s="702"/>
      <c r="AE165" s="702"/>
      <c r="AF165" s="702">
        <v>25000.3</v>
      </c>
      <c r="AG165" s="702">
        <v>20000</v>
      </c>
      <c r="AH165" s="702"/>
      <c r="AI165" s="717"/>
      <c r="AJ165" s="717"/>
      <c r="AK165" s="717"/>
      <c r="AL165" s="717"/>
      <c r="AM165" s="868">
        <f t="shared" si="19"/>
        <v>45000.3</v>
      </c>
      <c r="AN165" s="868">
        <f t="shared" si="20"/>
        <v>-0.30000000000291038</v>
      </c>
      <c r="AO165" s="759">
        <v>50000</v>
      </c>
      <c r="AP165" s="868">
        <v>50000</v>
      </c>
      <c r="AQ165" s="706"/>
      <c r="AR165" s="706"/>
      <c r="AS165" s="706"/>
      <c r="AT165" s="706"/>
      <c r="AU165" s="706"/>
      <c r="AV165" s="706"/>
      <c r="AW165" s="706"/>
      <c r="AX165" s="706"/>
      <c r="AY165" s="706"/>
      <c r="AZ165" s="706"/>
      <c r="BA165" s="706"/>
      <c r="BB165" s="706"/>
      <c r="BC165" s="706"/>
      <c r="BD165" s="706"/>
      <c r="BE165" s="706"/>
      <c r="BF165" s="706"/>
      <c r="BG165" s="706"/>
      <c r="BH165" s="706"/>
      <c r="BI165" s="706"/>
      <c r="BJ165" s="706"/>
      <c r="BK165" s="706"/>
      <c r="BL165" s="706"/>
      <c r="BM165" s="706"/>
      <c r="BN165" s="706"/>
      <c r="BO165" s="706"/>
      <c r="BP165" s="706"/>
      <c r="BQ165" s="706"/>
      <c r="BR165" s="706"/>
      <c r="BS165" s="706"/>
      <c r="BT165" s="706"/>
      <c r="BU165" s="706"/>
      <c r="BV165" s="706"/>
      <c r="BW165" s="706"/>
      <c r="BX165" s="706"/>
      <c r="BY165" s="706"/>
      <c r="BZ165" s="706"/>
      <c r="CA165" s="706"/>
      <c r="CB165" s="706"/>
      <c r="CC165" s="706"/>
      <c r="CD165" s="706"/>
      <c r="CE165" s="706"/>
      <c r="CF165" s="706"/>
      <c r="CG165" s="706"/>
      <c r="CH165" s="706"/>
      <c r="CI165" s="706"/>
      <c r="CJ165" s="706"/>
      <c r="CK165" s="706"/>
      <c r="CL165" s="706"/>
      <c r="CM165" s="706"/>
      <c r="CN165" s="706"/>
      <c r="CO165" s="706"/>
      <c r="CP165" s="706"/>
      <c r="CQ165" s="706"/>
      <c r="CR165" s="706"/>
      <c r="CS165" s="706"/>
      <c r="CT165" s="706"/>
      <c r="CU165" s="706"/>
      <c r="CV165" s="706"/>
      <c r="CW165" s="706"/>
      <c r="CX165" s="706"/>
      <c r="CY165" s="706"/>
      <c r="CZ165" s="706"/>
      <c r="DA165" s="706"/>
      <c r="DB165" s="706"/>
      <c r="DC165" s="706"/>
      <c r="DD165" s="706"/>
      <c r="DE165" s="706"/>
      <c r="DF165" s="706"/>
      <c r="DG165" s="706"/>
      <c r="DH165" s="706"/>
      <c r="DI165" s="706"/>
      <c r="DJ165" s="706"/>
      <c r="DK165" s="706"/>
      <c r="DL165" s="706"/>
      <c r="DM165" s="706"/>
      <c r="DN165" s="706"/>
      <c r="DO165" s="706"/>
      <c r="DP165" s="706"/>
      <c r="DQ165" s="704"/>
      <c r="DR165" s="704"/>
      <c r="DS165" s="704"/>
      <c r="DT165" s="704"/>
      <c r="DU165" s="704"/>
      <c r="DV165" s="704"/>
      <c r="DW165" s="704"/>
      <c r="DX165" s="704"/>
      <c r="DY165" s="704"/>
      <c r="DZ165" s="704"/>
      <c r="EA165" s="704"/>
      <c r="EB165" s="704"/>
      <c r="EC165" s="704"/>
      <c r="ED165" s="704"/>
      <c r="EE165" s="704"/>
      <c r="EF165" s="704"/>
      <c r="EG165" s="704"/>
      <c r="EH165" s="704"/>
      <c r="EI165" s="704"/>
      <c r="EJ165" s="704"/>
      <c r="EK165" s="704"/>
      <c r="EL165" s="704"/>
      <c r="EM165" s="704"/>
      <c r="EN165" s="704"/>
      <c r="EO165" s="704"/>
      <c r="EP165" s="704"/>
      <c r="EQ165" s="704"/>
      <c r="ER165" s="704"/>
      <c r="ES165" s="704"/>
      <c r="ET165" s="704"/>
      <c r="EU165" s="704"/>
      <c r="EV165" s="704"/>
      <c r="EW165" s="704"/>
      <c r="EX165" s="704"/>
      <c r="EY165" s="704"/>
      <c r="EZ165" s="704"/>
      <c r="FA165" s="704"/>
      <c r="FB165" s="704"/>
      <c r="FC165" s="704"/>
      <c r="FD165" s="704"/>
      <c r="FE165" s="704"/>
      <c r="FF165" s="704"/>
      <c r="FG165" s="704"/>
      <c r="FH165" s="704"/>
      <c r="FI165" s="704"/>
      <c r="FJ165" s="706"/>
      <c r="FK165" s="706"/>
      <c r="FL165" s="706"/>
      <c r="FM165" s="706"/>
      <c r="FN165" s="706"/>
      <c r="FO165" s="706"/>
      <c r="FP165" s="706"/>
      <c r="FQ165" s="706"/>
      <c r="FR165" s="706"/>
      <c r="FS165" s="706"/>
      <c r="FT165" s="706"/>
      <c r="FU165" s="706"/>
      <c r="FV165" s="706"/>
      <c r="FW165" s="706"/>
      <c r="FX165" s="706"/>
      <c r="FY165" s="706"/>
      <c r="FZ165" s="706"/>
      <c r="GA165" s="706"/>
      <c r="GB165" s="706"/>
      <c r="GC165" s="706"/>
      <c r="GD165" s="706"/>
      <c r="GE165" s="706"/>
      <c r="GF165" s="706"/>
      <c r="GG165" s="706"/>
      <c r="GH165" s="706"/>
      <c r="GI165" s="706"/>
      <c r="GJ165" s="706"/>
      <c r="GK165" s="706"/>
      <c r="GL165" s="706"/>
      <c r="GM165" s="704"/>
      <c r="GN165" s="704"/>
      <c r="GO165" s="704"/>
      <c r="GP165" s="704"/>
      <c r="GQ165" s="704"/>
      <c r="GR165" s="704"/>
      <c r="GS165" s="704"/>
      <c r="GT165" s="704"/>
      <c r="GU165" s="704"/>
      <c r="GV165" s="704"/>
      <c r="GW165" s="704"/>
      <c r="GX165" s="704"/>
      <c r="GY165" s="704"/>
      <c r="GZ165" s="704"/>
      <c r="HA165" s="704"/>
      <c r="HB165" s="704"/>
      <c r="HC165" s="704"/>
      <c r="HD165" s="704"/>
      <c r="HE165" s="704"/>
      <c r="HF165" s="704"/>
      <c r="HG165" s="704"/>
      <c r="HH165" s="704"/>
      <c r="HI165" s="704"/>
      <c r="HJ165" s="704"/>
      <c r="HK165" s="704"/>
      <c r="HL165" s="704"/>
      <c r="HM165" s="704"/>
      <c r="HN165" s="704"/>
      <c r="HO165" s="704"/>
      <c r="HP165" s="704"/>
      <c r="HQ165" s="704"/>
      <c r="HR165" s="704"/>
      <c r="HS165" s="706"/>
      <c r="HT165" s="706"/>
      <c r="HU165" s="706"/>
    </row>
    <row r="166" spans="1:243" s="878" customFormat="1" ht="23.1" customHeight="1" x14ac:dyDescent="0.25">
      <c r="A166" s="691">
        <v>205</v>
      </c>
      <c r="B166" s="693" t="s">
        <v>1206</v>
      </c>
      <c r="C166" s="696">
        <v>242</v>
      </c>
      <c r="D166" s="697">
        <v>532</v>
      </c>
      <c r="E166" s="698">
        <v>41</v>
      </c>
      <c r="F166" s="699" t="s">
        <v>1121</v>
      </c>
      <c r="G166" s="699" t="s">
        <v>1273</v>
      </c>
      <c r="H166" s="751" t="s">
        <v>1112</v>
      </c>
      <c r="I166" s="752" t="s">
        <v>1113</v>
      </c>
      <c r="J166" s="753" t="s">
        <v>1139</v>
      </c>
      <c r="K166" s="764" t="s">
        <v>1151</v>
      </c>
      <c r="L166" s="764" t="s">
        <v>1124</v>
      </c>
      <c r="M166" s="753" t="s">
        <v>1140</v>
      </c>
      <c r="N166" s="753" t="s">
        <v>1141</v>
      </c>
      <c r="O166" s="753" t="s">
        <v>1189</v>
      </c>
      <c r="P166" s="753" t="s">
        <v>1259</v>
      </c>
      <c r="Q166" s="948" t="s">
        <v>1120</v>
      </c>
      <c r="R166" s="948" t="s">
        <v>1120</v>
      </c>
      <c r="S166" s="755">
        <v>2</v>
      </c>
      <c r="T166" s="766">
        <v>2.11</v>
      </c>
      <c r="U166" s="771">
        <v>41456</v>
      </c>
      <c r="V166" s="771">
        <v>42156</v>
      </c>
      <c r="W166" s="701">
        <v>25</v>
      </c>
      <c r="X166" s="875">
        <v>50000</v>
      </c>
      <c r="Y166" s="877"/>
      <c r="Z166" s="875">
        <f t="shared" si="18"/>
        <v>50000</v>
      </c>
      <c r="AA166" s="702"/>
      <c r="AB166" s="702"/>
      <c r="AC166" s="702">
        <v>50000</v>
      </c>
      <c r="AD166" s="702"/>
      <c r="AE166" s="702"/>
      <c r="AF166" s="702"/>
      <c r="AG166" s="702"/>
      <c r="AH166" s="702"/>
      <c r="AI166" s="717"/>
      <c r="AJ166" s="717"/>
      <c r="AK166" s="717"/>
      <c r="AL166" s="717"/>
      <c r="AM166" s="868">
        <f t="shared" si="19"/>
        <v>50000</v>
      </c>
      <c r="AN166" s="868">
        <f t="shared" si="20"/>
        <v>0</v>
      </c>
      <c r="AO166" s="759">
        <v>50000</v>
      </c>
      <c r="AP166" s="868">
        <v>50000</v>
      </c>
      <c r="AQ166" s="706"/>
      <c r="AR166" s="706"/>
      <c r="AS166" s="706"/>
      <c r="AT166" s="706"/>
      <c r="AU166" s="706"/>
      <c r="AV166" s="706"/>
      <c r="AW166" s="706"/>
      <c r="AX166" s="706"/>
      <c r="AY166" s="706"/>
      <c r="AZ166" s="706"/>
      <c r="BA166" s="706"/>
      <c r="BB166" s="706"/>
      <c r="BC166" s="706"/>
      <c r="BD166" s="706"/>
      <c r="BE166" s="706"/>
      <c r="BF166" s="706"/>
      <c r="BG166" s="706"/>
      <c r="BH166" s="706"/>
      <c r="BI166" s="706"/>
      <c r="BJ166" s="706"/>
      <c r="BK166" s="706"/>
      <c r="BL166" s="706"/>
      <c r="BM166" s="706"/>
      <c r="BN166" s="706"/>
      <c r="BO166" s="706"/>
      <c r="BP166" s="706"/>
      <c r="BQ166" s="706"/>
      <c r="BR166" s="706"/>
      <c r="BS166" s="706"/>
      <c r="BT166" s="706"/>
      <c r="BU166" s="706"/>
      <c r="BV166" s="706"/>
      <c r="BW166" s="706"/>
      <c r="BX166" s="706"/>
      <c r="BY166" s="706"/>
      <c r="BZ166" s="706"/>
      <c r="CA166" s="706"/>
      <c r="CB166" s="706"/>
      <c r="CC166" s="706"/>
      <c r="CD166" s="706"/>
      <c r="CE166" s="706"/>
      <c r="CF166" s="706"/>
      <c r="CG166" s="706"/>
      <c r="CH166" s="706"/>
      <c r="CI166" s="706"/>
      <c r="CJ166" s="706"/>
      <c r="CK166" s="706"/>
      <c r="CL166" s="706"/>
      <c r="CM166" s="706"/>
      <c r="CN166" s="706"/>
      <c r="CO166" s="706"/>
      <c r="CP166" s="706"/>
      <c r="CQ166" s="706"/>
      <c r="CR166" s="706"/>
      <c r="CS166" s="706"/>
      <c r="CT166" s="706"/>
      <c r="CU166" s="706"/>
      <c r="CV166" s="706"/>
      <c r="CW166" s="706"/>
      <c r="CX166" s="706"/>
      <c r="CY166" s="706"/>
      <c r="CZ166" s="706"/>
      <c r="DA166" s="706"/>
      <c r="DB166" s="706"/>
      <c r="DC166" s="706"/>
      <c r="DD166" s="706"/>
      <c r="DE166" s="706"/>
      <c r="DF166" s="706"/>
      <c r="DG166" s="706"/>
      <c r="DH166" s="706"/>
      <c r="DI166" s="706"/>
      <c r="DJ166" s="706"/>
      <c r="DK166" s="706"/>
      <c r="DL166" s="706"/>
      <c r="DM166" s="706"/>
      <c r="DN166" s="706"/>
      <c r="DO166" s="706"/>
      <c r="DP166" s="706"/>
      <c r="DQ166" s="704"/>
      <c r="DR166" s="704"/>
      <c r="DS166" s="704"/>
      <c r="DT166" s="704"/>
      <c r="DU166" s="704"/>
      <c r="DV166" s="704"/>
      <c r="DW166" s="704"/>
      <c r="DX166" s="704"/>
      <c r="DY166" s="704"/>
      <c r="DZ166" s="704"/>
      <c r="EA166" s="704"/>
      <c r="EB166" s="704"/>
      <c r="EC166" s="704"/>
      <c r="ED166" s="704"/>
      <c r="EE166" s="704"/>
      <c r="EF166" s="704"/>
      <c r="EG166" s="704"/>
      <c r="EH166" s="704"/>
      <c r="EI166" s="704"/>
      <c r="EJ166" s="704"/>
      <c r="EK166" s="704"/>
      <c r="EL166" s="704"/>
      <c r="EM166" s="704"/>
      <c r="EN166" s="704"/>
      <c r="EO166" s="704"/>
      <c r="EP166" s="704"/>
      <c r="EQ166" s="704"/>
      <c r="ER166" s="704"/>
      <c r="ES166" s="704"/>
      <c r="ET166" s="704"/>
      <c r="EU166" s="704"/>
      <c r="EV166" s="704"/>
      <c r="EW166" s="704"/>
      <c r="EX166" s="704"/>
      <c r="EY166" s="704"/>
      <c r="EZ166" s="704"/>
      <c r="FA166" s="704"/>
      <c r="FB166" s="704"/>
      <c r="FC166" s="704"/>
      <c r="FD166" s="704"/>
      <c r="FE166" s="704"/>
      <c r="FF166" s="704"/>
      <c r="FG166" s="704"/>
      <c r="FH166" s="704"/>
      <c r="FI166" s="704"/>
      <c r="FJ166" s="706"/>
      <c r="FK166" s="706"/>
      <c r="FL166" s="706"/>
      <c r="FM166" s="706"/>
      <c r="FN166" s="706"/>
      <c r="FO166" s="706"/>
      <c r="FP166" s="706"/>
      <c r="FQ166" s="706"/>
      <c r="FR166" s="706"/>
      <c r="FS166" s="706"/>
      <c r="FT166" s="706"/>
      <c r="FU166" s="706"/>
      <c r="FV166" s="706"/>
      <c r="FW166" s="706"/>
      <c r="FX166" s="706"/>
      <c r="FY166" s="706"/>
      <c r="FZ166" s="706"/>
      <c r="GA166" s="706"/>
      <c r="GB166" s="706"/>
      <c r="GC166" s="706"/>
      <c r="GD166" s="706"/>
      <c r="GE166" s="706"/>
      <c r="GF166" s="706"/>
      <c r="GG166" s="706"/>
      <c r="GH166" s="706"/>
      <c r="GI166" s="706"/>
      <c r="GJ166" s="706"/>
      <c r="GK166" s="706"/>
      <c r="GL166" s="706"/>
      <c r="GM166" s="704"/>
      <c r="GN166" s="704"/>
      <c r="GO166" s="704"/>
      <c r="GP166" s="704"/>
      <c r="GQ166" s="704"/>
      <c r="GR166" s="704"/>
      <c r="GS166" s="704"/>
      <c r="GT166" s="704"/>
      <c r="GU166" s="704"/>
      <c r="GV166" s="704"/>
      <c r="GW166" s="704"/>
      <c r="GX166" s="704"/>
      <c r="GY166" s="704"/>
      <c r="GZ166" s="704"/>
      <c r="HA166" s="704"/>
      <c r="HB166" s="704"/>
      <c r="HC166" s="704"/>
      <c r="HD166" s="704"/>
      <c r="HE166" s="704"/>
      <c r="HF166" s="704"/>
      <c r="HG166" s="704"/>
      <c r="HH166" s="704"/>
      <c r="HI166" s="704"/>
      <c r="HJ166" s="704"/>
      <c r="HK166" s="704"/>
      <c r="HL166" s="704"/>
      <c r="HM166" s="704"/>
      <c r="HN166" s="704"/>
      <c r="HO166" s="704"/>
      <c r="HP166" s="704"/>
      <c r="HQ166" s="704"/>
      <c r="HR166" s="704"/>
      <c r="HS166" s="706"/>
      <c r="HT166" s="706"/>
      <c r="HU166" s="706"/>
    </row>
    <row r="167" spans="1:243" s="878" customFormat="1" ht="23.1" customHeight="1" x14ac:dyDescent="0.25">
      <c r="A167" s="691">
        <v>206</v>
      </c>
      <c r="B167" s="693" t="s">
        <v>1206</v>
      </c>
      <c r="C167" s="696">
        <v>242</v>
      </c>
      <c r="D167" s="697">
        <v>532</v>
      </c>
      <c r="E167" s="698">
        <v>42</v>
      </c>
      <c r="F167" s="699" t="s">
        <v>1121</v>
      </c>
      <c r="G167" s="699" t="s">
        <v>1272</v>
      </c>
      <c r="H167" s="751" t="s">
        <v>1112</v>
      </c>
      <c r="I167" s="752" t="s">
        <v>1113</v>
      </c>
      <c r="J167" s="753" t="s">
        <v>1139</v>
      </c>
      <c r="K167" s="764" t="s">
        <v>1151</v>
      </c>
      <c r="L167" s="764" t="s">
        <v>1124</v>
      </c>
      <c r="M167" s="753" t="s">
        <v>1140</v>
      </c>
      <c r="N167" s="753" t="s">
        <v>1141</v>
      </c>
      <c r="O167" s="753" t="s">
        <v>1189</v>
      </c>
      <c r="P167" s="753" t="s">
        <v>1259</v>
      </c>
      <c r="Q167" s="948" t="s">
        <v>1120</v>
      </c>
      <c r="R167" s="948" t="s">
        <v>1120</v>
      </c>
      <c r="S167" s="755">
        <v>2</v>
      </c>
      <c r="T167" s="766">
        <v>2.11</v>
      </c>
      <c r="U167" s="771">
        <v>41456</v>
      </c>
      <c r="V167" s="771">
        <v>42156</v>
      </c>
      <c r="W167" s="701">
        <v>25</v>
      </c>
      <c r="X167" s="875">
        <v>100000</v>
      </c>
      <c r="Y167" s="877"/>
      <c r="Z167" s="875">
        <f t="shared" si="18"/>
        <v>100000</v>
      </c>
      <c r="AA167" s="702"/>
      <c r="AB167" s="702"/>
      <c r="AC167" s="702"/>
      <c r="AD167" s="702"/>
      <c r="AE167" s="702"/>
      <c r="AF167" s="702"/>
      <c r="AG167" s="702"/>
      <c r="AH167" s="702"/>
      <c r="AI167" s="717"/>
      <c r="AJ167" s="717">
        <v>50000</v>
      </c>
      <c r="AK167" s="717"/>
      <c r="AL167" s="717">
        <v>50000</v>
      </c>
      <c r="AM167" s="868">
        <f t="shared" si="19"/>
        <v>100000</v>
      </c>
      <c r="AN167" s="868">
        <f t="shared" si="20"/>
        <v>0</v>
      </c>
      <c r="AO167" s="759"/>
      <c r="AP167" s="868">
        <v>0</v>
      </c>
      <c r="AQ167" s="706"/>
      <c r="AR167" s="706"/>
      <c r="AS167" s="706"/>
      <c r="AT167" s="706"/>
      <c r="AU167" s="706"/>
      <c r="AV167" s="706"/>
      <c r="AW167" s="706"/>
      <c r="AX167" s="706"/>
      <c r="AY167" s="706"/>
      <c r="AZ167" s="706"/>
      <c r="BA167" s="706"/>
      <c r="BB167" s="706"/>
      <c r="BC167" s="706"/>
      <c r="BD167" s="706"/>
      <c r="BE167" s="706"/>
      <c r="BF167" s="706"/>
      <c r="BG167" s="706"/>
      <c r="BH167" s="706"/>
      <c r="BI167" s="706"/>
      <c r="BJ167" s="706"/>
      <c r="BK167" s="706"/>
      <c r="BL167" s="706"/>
      <c r="BM167" s="706"/>
      <c r="BN167" s="706"/>
      <c r="BO167" s="706"/>
      <c r="BP167" s="706"/>
      <c r="BQ167" s="706"/>
      <c r="BR167" s="706"/>
      <c r="BS167" s="706"/>
      <c r="BT167" s="706"/>
      <c r="BU167" s="706"/>
      <c r="BV167" s="706"/>
      <c r="BW167" s="706"/>
      <c r="BX167" s="706"/>
      <c r="BY167" s="706"/>
      <c r="BZ167" s="706"/>
      <c r="CA167" s="706"/>
      <c r="CB167" s="706"/>
      <c r="CC167" s="706"/>
      <c r="CD167" s="706"/>
      <c r="CE167" s="706"/>
      <c r="CF167" s="706"/>
      <c r="CG167" s="706"/>
      <c r="CH167" s="706"/>
      <c r="CI167" s="706"/>
      <c r="CJ167" s="706"/>
      <c r="CK167" s="706"/>
      <c r="CL167" s="706"/>
      <c r="CM167" s="706"/>
      <c r="CN167" s="706"/>
      <c r="CO167" s="706"/>
      <c r="CP167" s="706"/>
      <c r="CQ167" s="706"/>
      <c r="CR167" s="706"/>
      <c r="CS167" s="706"/>
      <c r="CT167" s="706"/>
      <c r="CU167" s="706"/>
      <c r="CV167" s="706"/>
      <c r="CW167" s="706"/>
      <c r="CX167" s="706"/>
      <c r="CY167" s="706"/>
      <c r="CZ167" s="706"/>
      <c r="DA167" s="706"/>
      <c r="DB167" s="706"/>
      <c r="DC167" s="706"/>
      <c r="DD167" s="706"/>
      <c r="DE167" s="706"/>
      <c r="DF167" s="706"/>
      <c r="DG167" s="706"/>
      <c r="DH167" s="706"/>
      <c r="DI167" s="706"/>
      <c r="DJ167" s="706"/>
      <c r="DK167" s="706"/>
      <c r="DL167" s="706"/>
      <c r="DM167" s="706"/>
      <c r="DN167" s="706"/>
      <c r="DO167" s="706"/>
      <c r="DP167" s="706"/>
      <c r="DQ167" s="704"/>
      <c r="DR167" s="704"/>
      <c r="DS167" s="704"/>
      <c r="DT167" s="704"/>
      <c r="DU167" s="704"/>
      <c r="DV167" s="704"/>
      <c r="DW167" s="704"/>
      <c r="DX167" s="704"/>
      <c r="DY167" s="704"/>
      <c r="DZ167" s="704"/>
      <c r="EA167" s="704"/>
      <c r="EB167" s="704"/>
      <c r="EC167" s="704"/>
      <c r="ED167" s="704"/>
      <c r="EE167" s="704"/>
      <c r="EF167" s="704"/>
      <c r="EG167" s="704"/>
      <c r="EH167" s="704"/>
      <c r="EI167" s="704"/>
      <c r="EJ167" s="704"/>
      <c r="EK167" s="704"/>
      <c r="EL167" s="704"/>
      <c r="EM167" s="704"/>
      <c r="EN167" s="704"/>
      <c r="EO167" s="704"/>
      <c r="EP167" s="704"/>
      <c r="EQ167" s="704"/>
      <c r="ER167" s="704"/>
      <c r="ES167" s="704"/>
      <c r="ET167" s="704"/>
      <c r="EU167" s="704"/>
      <c r="EV167" s="704"/>
      <c r="EW167" s="704"/>
      <c r="EX167" s="704"/>
      <c r="EY167" s="704"/>
      <c r="EZ167" s="704"/>
      <c r="FA167" s="704"/>
      <c r="FB167" s="704"/>
      <c r="FC167" s="704"/>
      <c r="FD167" s="704"/>
      <c r="FE167" s="704"/>
      <c r="FF167" s="704"/>
      <c r="FG167" s="704"/>
      <c r="FH167" s="704"/>
      <c r="FI167" s="704"/>
      <c r="FJ167" s="706"/>
      <c r="FK167" s="706"/>
      <c r="FL167" s="706"/>
      <c r="FM167" s="706"/>
      <c r="FN167" s="706"/>
      <c r="FO167" s="706"/>
      <c r="FP167" s="706"/>
      <c r="FQ167" s="706"/>
      <c r="FR167" s="706"/>
      <c r="FS167" s="706"/>
      <c r="FT167" s="706"/>
      <c r="FU167" s="706"/>
      <c r="FV167" s="706"/>
      <c r="FW167" s="706"/>
      <c r="FX167" s="706"/>
      <c r="FY167" s="706"/>
      <c r="FZ167" s="706"/>
      <c r="GA167" s="706"/>
      <c r="GB167" s="706"/>
      <c r="GC167" s="706"/>
      <c r="GD167" s="706"/>
      <c r="GE167" s="706"/>
      <c r="GF167" s="706"/>
      <c r="GG167" s="706"/>
      <c r="GH167" s="706"/>
      <c r="GI167" s="706"/>
      <c r="GJ167" s="706"/>
      <c r="GK167" s="706"/>
      <c r="GL167" s="706"/>
      <c r="GM167" s="704"/>
      <c r="GN167" s="704"/>
      <c r="GO167" s="704"/>
      <c r="GP167" s="704"/>
      <c r="GQ167" s="704"/>
      <c r="GR167" s="704"/>
      <c r="GS167" s="704"/>
      <c r="GT167" s="704"/>
      <c r="GU167" s="704"/>
      <c r="GV167" s="704"/>
      <c r="GW167" s="704"/>
      <c r="GX167" s="704"/>
      <c r="GY167" s="704"/>
      <c r="GZ167" s="704"/>
      <c r="HA167" s="704"/>
      <c r="HB167" s="704"/>
      <c r="HC167" s="704"/>
      <c r="HD167" s="704"/>
      <c r="HE167" s="704"/>
      <c r="HF167" s="704"/>
      <c r="HG167" s="704"/>
      <c r="HH167" s="704"/>
      <c r="HI167" s="704"/>
      <c r="HJ167" s="704"/>
      <c r="HK167" s="704"/>
      <c r="HL167" s="704"/>
      <c r="HM167" s="704"/>
      <c r="HN167" s="704"/>
      <c r="HO167" s="704"/>
      <c r="HP167" s="704"/>
      <c r="HQ167" s="706"/>
      <c r="HR167" s="706"/>
      <c r="HS167" s="706"/>
      <c r="HT167" s="706"/>
      <c r="HU167" s="706"/>
      <c r="HV167" s="706"/>
      <c r="HW167" s="706"/>
      <c r="HX167" s="706"/>
      <c r="HY167" s="706"/>
      <c r="HZ167" s="706"/>
      <c r="IA167" s="706"/>
      <c r="IB167" s="706"/>
      <c r="IC167" s="706"/>
    </row>
    <row r="168" spans="1:243" s="878" customFormat="1" ht="23.1" customHeight="1" x14ac:dyDescent="0.25">
      <c r="A168" s="691">
        <v>207</v>
      </c>
      <c r="B168" s="693" t="s">
        <v>1206</v>
      </c>
      <c r="C168" s="696">
        <v>242</v>
      </c>
      <c r="D168" s="697">
        <v>532</v>
      </c>
      <c r="E168" s="698">
        <v>43</v>
      </c>
      <c r="F168" s="699" t="s">
        <v>1121</v>
      </c>
      <c r="G168" s="699" t="s">
        <v>1270</v>
      </c>
      <c r="H168" s="751" t="s">
        <v>1112</v>
      </c>
      <c r="I168" s="752" t="s">
        <v>1113</v>
      </c>
      <c r="J168" s="753" t="s">
        <v>1139</v>
      </c>
      <c r="K168" s="764" t="s">
        <v>1151</v>
      </c>
      <c r="L168" s="764" t="s">
        <v>1124</v>
      </c>
      <c r="M168" s="753" t="s">
        <v>1140</v>
      </c>
      <c r="N168" s="753" t="s">
        <v>1141</v>
      </c>
      <c r="O168" s="753" t="s">
        <v>1189</v>
      </c>
      <c r="P168" s="753" t="s">
        <v>1259</v>
      </c>
      <c r="Q168" s="948" t="s">
        <v>1120</v>
      </c>
      <c r="R168" s="948" t="s">
        <v>1120</v>
      </c>
      <c r="S168" s="755">
        <v>2</v>
      </c>
      <c r="T168" s="766">
        <v>2.11</v>
      </c>
      <c r="U168" s="771">
        <v>41456</v>
      </c>
      <c r="V168" s="771">
        <v>42156</v>
      </c>
      <c r="W168" s="701">
        <v>15</v>
      </c>
      <c r="X168" s="875">
        <v>200000</v>
      </c>
      <c r="Y168" s="877"/>
      <c r="Z168" s="875">
        <f t="shared" si="18"/>
        <v>200000</v>
      </c>
      <c r="AA168" s="702"/>
      <c r="AB168" s="702"/>
      <c r="AC168" s="702">
        <v>50000</v>
      </c>
      <c r="AD168" s="702">
        <v>50000</v>
      </c>
      <c r="AE168" s="702">
        <v>50000</v>
      </c>
      <c r="AF168" s="702">
        <v>50000</v>
      </c>
      <c r="AG168" s="702"/>
      <c r="AH168" s="702"/>
      <c r="AI168" s="717"/>
      <c r="AJ168" s="717"/>
      <c r="AK168" s="717"/>
      <c r="AL168" s="717"/>
      <c r="AM168" s="868">
        <f t="shared" si="19"/>
        <v>200000</v>
      </c>
      <c r="AN168" s="868">
        <f t="shared" si="20"/>
        <v>0</v>
      </c>
      <c r="AO168" s="759">
        <v>250000</v>
      </c>
      <c r="AP168" s="868">
        <v>300000</v>
      </c>
      <c r="AQ168" s="706"/>
      <c r="AR168" s="706"/>
      <c r="AS168" s="706"/>
      <c r="AT168" s="706"/>
      <c r="AU168" s="706"/>
      <c r="AV168" s="706"/>
      <c r="AW168" s="706"/>
      <c r="AX168" s="706"/>
      <c r="AY168" s="706"/>
      <c r="AZ168" s="706"/>
      <c r="BA168" s="706"/>
      <c r="BB168" s="706"/>
      <c r="BC168" s="706"/>
      <c r="BD168" s="706"/>
      <c r="BE168" s="706"/>
      <c r="BF168" s="706"/>
      <c r="BG168" s="706"/>
      <c r="BH168" s="706"/>
      <c r="BI168" s="706"/>
      <c r="BJ168" s="706"/>
      <c r="BK168" s="706"/>
      <c r="BL168" s="706"/>
      <c r="BM168" s="706"/>
      <c r="BN168" s="706"/>
      <c r="BO168" s="706"/>
      <c r="BP168" s="706"/>
      <c r="BQ168" s="706"/>
      <c r="BR168" s="706"/>
      <c r="BS168" s="706"/>
      <c r="BT168" s="706"/>
      <c r="BU168" s="706"/>
      <c r="BV168" s="706"/>
      <c r="BW168" s="706"/>
      <c r="BX168" s="706"/>
      <c r="BY168" s="706"/>
      <c r="BZ168" s="706"/>
      <c r="CA168" s="706"/>
      <c r="CB168" s="706"/>
      <c r="CC168" s="706"/>
      <c r="CD168" s="706"/>
      <c r="CE168" s="706"/>
      <c r="CF168" s="706"/>
      <c r="CG168" s="706"/>
      <c r="CH168" s="706"/>
      <c r="CI168" s="706"/>
      <c r="CJ168" s="706"/>
      <c r="CK168" s="706"/>
      <c r="CL168" s="706"/>
      <c r="CM168" s="706"/>
      <c r="CN168" s="706"/>
      <c r="CO168" s="706"/>
      <c r="CP168" s="706"/>
      <c r="CQ168" s="706"/>
      <c r="CR168" s="706"/>
      <c r="CS168" s="706"/>
      <c r="CT168" s="706"/>
      <c r="CU168" s="706"/>
      <c r="CV168" s="706"/>
      <c r="CW168" s="706"/>
      <c r="CX168" s="706"/>
      <c r="CY168" s="706"/>
      <c r="CZ168" s="706"/>
      <c r="DA168" s="706"/>
      <c r="DB168" s="706"/>
      <c r="DC168" s="706"/>
      <c r="DD168" s="706"/>
      <c r="DE168" s="706"/>
      <c r="DF168" s="706"/>
      <c r="DG168" s="706"/>
      <c r="DH168" s="706"/>
      <c r="DI168" s="706"/>
      <c r="DJ168" s="706"/>
      <c r="DK168" s="706"/>
      <c r="DL168" s="706"/>
      <c r="DM168" s="706"/>
      <c r="DN168" s="706"/>
      <c r="DO168" s="706"/>
      <c r="DP168" s="706"/>
      <c r="DQ168" s="704"/>
      <c r="DR168" s="704"/>
      <c r="DS168" s="704"/>
      <c r="DT168" s="704"/>
      <c r="DU168" s="704"/>
      <c r="DV168" s="704"/>
      <c r="DW168" s="704"/>
      <c r="DX168" s="704"/>
      <c r="DY168" s="704"/>
      <c r="DZ168" s="704"/>
      <c r="EA168" s="704"/>
      <c r="EB168" s="704"/>
      <c r="EC168" s="704"/>
      <c r="ED168" s="704"/>
      <c r="EE168" s="704"/>
      <c r="EF168" s="704"/>
      <c r="EG168" s="704"/>
      <c r="EH168" s="704"/>
      <c r="EI168" s="704"/>
      <c r="EJ168" s="704"/>
      <c r="EK168" s="704"/>
      <c r="EL168" s="704"/>
      <c r="EM168" s="704"/>
      <c r="EN168" s="704"/>
      <c r="EO168" s="704"/>
      <c r="EP168" s="704"/>
      <c r="EQ168" s="704"/>
      <c r="ER168" s="704"/>
      <c r="ES168" s="704"/>
      <c r="ET168" s="704"/>
      <c r="EU168" s="704"/>
      <c r="EV168" s="704"/>
      <c r="EW168" s="704"/>
      <c r="EX168" s="704"/>
      <c r="EY168" s="704"/>
      <c r="EZ168" s="704"/>
      <c r="FA168" s="704"/>
      <c r="FB168" s="704"/>
      <c r="FC168" s="704"/>
      <c r="FD168" s="704"/>
      <c r="FE168" s="704"/>
      <c r="FF168" s="704"/>
      <c r="FG168" s="704"/>
      <c r="FH168" s="704"/>
      <c r="FI168" s="704"/>
      <c r="FJ168" s="706"/>
      <c r="FK168" s="706"/>
      <c r="FL168" s="706"/>
      <c r="FM168" s="706"/>
      <c r="FN168" s="706"/>
      <c r="FO168" s="706"/>
      <c r="FP168" s="706"/>
      <c r="FQ168" s="706"/>
      <c r="FR168" s="706"/>
      <c r="FS168" s="706"/>
      <c r="FT168" s="706"/>
      <c r="FU168" s="706"/>
      <c r="FV168" s="706"/>
      <c r="FW168" s="706"/>
      <c r="FX168" s="706"/>
      <c r="FY168" s="706"/>
      <c r="FZ168" s="706"/>
      <c r="GA168" s="706"/>
      <c r="GB168" s="706"/>
      <c r="GC168" s="706"/>
      <c r="GD168" s="706"/>
      <c r="GE168" s="706"/>
      <c r="GF168" s="706"/>
      <c r="GG168" s="706"/>
      <c r="GH168" s="706"/>
      <c r="GI168" s="706"/>
      <c r="GJ168" s="706"/>
      <c r="GK168" s="706"/>
      <c r="GL168" s="706"/>
      <c r="GM168" s="704"/>
      <c r="GN168" s="704"/>
      <c r="GO168" s="704"/>
      <c r="GP168" s="704"/>
      <c r="GQ168" s="704"/>
      <c r="GR168" s="704"/>
      <c r="GS168" s="704"/>
      <c r="GT168" s="704"/>
      <c r="GU168" s="704"/>
      <c r="GV168" s="704"/>
      <c r="GW168" s="704"/>
      <c r="GX168" s="704"/>
      <c r="GY168" s="704"/>
      <c r="GZ168" s="704"/>
      <c r="HA168" s="704"/>
      <c r="HB168" s="704"/>
      <c r="HC168" s="704"/>
      <c r="HD168" s="704"/>
      <c r="HE168" s="704"/>
      <c r="HF168" s="704"/>
      <c r="HG168" s="704"/>
      <c r="HH168" s="704"/>
      <c r="HI168" s="704"/>
      <c r="HJ168" s="704"/>
      <c r="HK168" s="704"/>
      <c r="HL168" s="704"/>
      <c r="HM168" s="704"/>
      <c r="HN168" s="704"/>
      <c r="HO168" s="704"/>
      <c r="HP168" s="704"/>
      <c r="HQ168" s="704"/>
      <c r="HR168" s="704"/>
    </row>
    <row r="169" spans="1:243" s="878" customFormat="1" ht="23.1" customHeight="1" x14ac:dyDescent="0.25">
      <c r="A169" s="691">
        <v>208</v>
      </c>
      <c r="B169" s="693" t="s">
        <v>1206</v>
      </c>
      <c r="C169" s="696">
        <v>242</v>
      </c>
      <c r="D169" s="697">
        <v>532</v>
      </c>
      <c r="E169" s="698" t="s">
        <v>1122</v>
      </c>
      <c r="F169" s="699" t="s">
        <v>1121</v>
      </c>
      <c r="G169" s="699" t="s">
        <v>1275</v>
      </c>
      <c r="H169" s="751" t="s">
        <v>1112</v>
      </c>
      <c r="I169" s="752" t="s">
        <v>1113</v>
      </c>
      <c r="J169" s="753" t="s">
        <v>1139</v>
      </c>
      <c r="K169" s="764" t="s">
        <v>1151</v>
      </c>
      <c r="L169" s="764" t="s">
        <v>1124</v>
      </c>
      <c r="M169" s="753" t="s">
        <v>1140</v>
      </c>
      <c r="N169" s="753" t="s">
        <v>1141</v>
      </c>
      <c r="O169" s="753" t="s">
        <v>1189</v>
      </c>
      <c r="P169" s="753" t="s">
        <v>1259</v>
      </c>
      <c r="Q169" s="948" t="s">
        <v>1120</v>
      </c>
      <c r="R169" s="948" t="s">
        <v>1120</v>
      </c>
      <c r="S169" s="755">
        <v>2</v>
      </c>
      <c r="T169" s="766">
        <v>2.11</v>
      </c>
      <c r="U169" s="771">
        <v>41456</v>
      </c>
      <c r="V169" s="771">
        <v>42156</v>
      </c>
      <c r="W169" s="701">
        <v>25</v>
      </c>
      <c r="X169" s="875"/>
      <c r="Y169" s="877"/>
      <c r="Z169" s="875">
        <f t="shared" si="18"/>
        <v>0</v>
      </c>
      <c r="AA169" s="702"/>
      <c r="AB169" s="702"/>
      <c r="AC169" s="702"/>
      <c r="AD169" s="702"/>
      <c r="AE169" s="702"/>
      <c r="AF169" s="702"/>
      <c r="AG169" s="702"/>
      <c r="AH169" s="702"/>
      <c r="AI169" s="717"/>
      <c r="AJ169" s="717"/>
      <c r="AK169" s="717"/>
      <c r="AL169" s="717"/>
      <c r="AM169" s="868">
        <f t="shared" si="19"/>
        <v>0</v>
      </c>
      <c r="AN169" s="868">
        <f t="shared" si="20"/>
        <v>0</v>
      </c>
      <c r="AO169" s="759">
        <v>10000</v>
      </c>
      <c r="AP169" s="868">
        <v>10000</v>
      </c>
      <c r="AQ169" s="706"/>
      <c r="AR169" s="706"/>
      <c r="AS169" s="706"/>
      <c r="AT169" s="706"/>
      <c r="AU169" s="706"/>
      <c r="AV169" s="706"/>
      <c r="AW169" s="706"/>
      <c r="AX169" s="706"/>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706"/>
      <c r="BT169" s="706"/>
      <c r="BU169" s="706"/>
      <c r="BV169" s="706"/>
      <c r="BW169" s="706"/>
      <c r="BX169" s="706"/>
      <c r="BY169" s="706"/>
      <c r="BZ169" s="706"/>
      <c r="CA169" s="706"/>
      <c r="CB169" s="706"/>
      <c r="CC169" s="706"/>
      <c r="CD169" s="706"/>
      <c r="CE169" s="706"/>
      <c r="CF169" s="706"/>
      <c r="CG169" s="706"/>
      <c r="CH169" s="706"/>
      <c r="CI169" s="706"/>
      <c r="CJ169" s="706"/>
      <c r="CK169" s="706"/>
      <c r="CL169" s="706"/>
      <c r="CM169" s="706"/>
      <c r="CN169" s="706"/>
      <c r="CO169" s="706"/>
      <c r="CP169" s="706"/>
      <c r="CQ169" s="706"/>
      <c r="CR169" s="706"/>
      <c r="CS169" s="706"/>
      <c r="CT169" s="706"/>
      <c r="CU169" s="706"/>
      <c r="CV169" s="706"/>
      <c r="CW169" s="706"/>
      <c r="CX169" s="706"/>
      <c r="CY169" s="706"/>
      <c r="CZ169" s="706"/>
      <c r="DA169" s="706"/>
      <c r="DB169" s="706"/>
      <c r="DC169" s="706"/>
      <c r="DD169" s="706"/>
      <c r="DE169" s="706"/>
      <c r="DF169" s="706"/>
      <c r="DG169" s="706"/>
      <c r="DH169" s="706"/>
      <c r="DI169" s="706"/>
      <c r="DJ169" s="706"/>
      <c r="DK169" s="706"/>
      <c r="DL169" s="706"/>
      <c r="DM169" s="706"/>
      <c r="DN169" s="706"/>
      <c r="DO169" s="706"/>
      <c r="DP169" s="706"/>
      <c r="DQ169" s="704"/>
      <c r="DR169" s="704"/>
      <c r="DS169" s="704"/>
      <c r="DT169" s="704"/>
      <c r="DU169" s="704"/>
      <c r="DV169" s="704"/>
      <c r="DW169" s="704"/>
      <c r="DX169" s="704"/>
      <c r="DY169" s="704"/>
      <c r="DZ169" s="704"/>
      <c r="EA169" s="704"/>
      <c r="EB169" s="704"/>
      <c r="EC169" s="704"/>
      <c r="ED169" s="704"/>
      <c r="EE169" s="704"/>
      <c r="EF169" s="704"/>
      <c r="EG169" s="704"/>
      <c r="EH169" s="704"/>
      <c r="EI169" s="704"/>
      <c r="EJ169" s="704"/>
      <c r="EK169" s="704"/>
      <c r="EL169" s="704"/>
      <c r="EM169" s="704"/>
      <c r="EN169" s="704"/>
      <c r="EO169" s="704"/>
      <c r="EP169" s="704"/>
      <c r="EQ169" s="704"/>
      <c r="ER169" s="704"/>
      <c r="ES169" s="704"/>
      <c r="ET169" s="704"/>
      <c r="EU169" s="704"/>
      <c r="EV169" s="704"/>
      <c r="EW169" s="704"/>
      <c r="EX169" s="704"/>
      <c r="EY169" s="704"/>
      <c r="EZ169" s="704"/>
      <c r="FA169" s="704"/>
      <c r="FB169" s="704"/>
      <c r="FC169" s="704"/>
      <c r="FD169" s="704"/>
      <c r="FE169" s="704"/>
      <c r="FF169" s="704"/>
      <c r="FG169" s="704"/>
      <c r="FH169" s="704"/>
      <c r="FI169" s="704"/>
      <c r="FJ169" s="706"/>
      <c r="FK169" s="706"/>
      <c r="FL169" s="706"/>
      <c r="FM169" s="706"/>
      <c r="FN169" s="706"/>
      <c r="FO169" s="706"/>
      <c r="FP169" s="706"/>
      <c r="FQ169" s="706"/>
      <c r="FR169" s="706"/>
      <c r="FS169" s="706"/>
      <c r="FT169" s="706"/>
      <c r="FU169" s="706"/>
      <c r="FV169" s="706"/>
      <c r="FW169" s="706"/>
      <c r="FX169" s="706"/>
      <c r="FY169" s="706"/>
      <c r="FZ169" s="706"/>
      <c r="GA169" s="706"/>
      <c r="GB169" s="706"/>
      <c r="GC169" s="706"/>
      <c r="GD169" s="706"/>
      <c r="GE169" s="706"/>
      <c r="GF169" s="706"/>
      <c r="GG169" s="706"/>
      <c r="GH169" s="706"/>
      <c r="GI169" s="706"/>
      <c r="GJ169" s="706"/>
      <c r="GK169" s="706"/>
      <c r="GL169" s="706"/>
      <c r="GM169" s="704"/>
      <c r="GN169" s="704"/>
      <c r="GO169" s="704"/>
      <c r="GP169" s="704"/>
      <c r="GQ169" s="704"/>
      <c r="GR169" s="704"/>
      <c r="GS169" s="704"/>
      <c r="GT169" s="704"/>
      <c r="GU169" s="704"/>
      <c r="GV169" s="704"/>
      <c r="GW169" s="704"/>
      <c r="GX169" s="704"/>
      <c r="GY169" s="704"/>
      <c r="GZ169" s="704"/>
      <c r="HA169" s="704"/>
      <c r="HB169" s="704"/>
      <c r="HC169" s="704"/>
      <c r="HD169" s="704"/>
      <c r="HE169" s="704"/>
      <c r="HF169" s="704"/>
      <c r="HG169" s="704"/>
      <c r="HH169" s="704"/>
      <c r="HI169" s="704"/>
      <c r="HJ169" s="704"/>
      <c r="HK169" s="704"/>
      <c r="HL169" s="704"/>
      <c r="HM169" s="704"/>
      <c r="HN169" s="704"/>
      <c r="HO169" s="704"/>
      <c r="HP169" s="704"/>
      <c r="HQ169" s="704"/>
      <c r="HR169" s="704"/>
      <c r="HS169" s="706"/>
      <c r="HT169" s="706"/>
      <c r="HU169" s="706"/>
      <c r="HV169" s="706"/>
      <c r="HW169" s="706"/>
      <c r="HX169" s="706"/>
      <c r="HY169" s="706"/>
      <c r="HZ169" s="706"/>
      <c r="IA169" s="706"/>
      <c r="IB169" s="706"/>
      <c r="IC169" s="706"/>
    </row>
    <row r="170" spans="1:243" s="706" customFormat="1" ht="23.1" customHeight="1" x14ac:dyDescent="0.25">
      <c r="A170" s="691">
        <v>209</v>
      </c>
      <c r="B170" s="693" t="s">
        <v>1206</v>
      </c>
      <c r="C170" s="696">
        <v>242</v>
      </c>
      <c r="D170" s="697">
        <v>532</v>
      </c>
      <c r="E170" s="698" t="s">
        <v>1122</v>
      </c>
      <c r="F170" s="699" t="s">
        <v>1121</v>
      </c>
      <c r="G170" s="699" t="s">
        <v>1278</v>
      </c>
      <c r="H170" s="751" t="s">
        <v>1112</v>
      </c>
      <c r="I170" s="752" t="s">
        <v>1113</v>
      </c>
      <c r="J170" s="753" t="s">
        <v>1139</v>
      </c>
      <c r="K170" s="764" t="s">
        <v>1151</v>
      </c>
      <c r="L170" s="764" t="s">
        <v>1124</v>
      </c>
      <c r="M170" s="753" t="s">
        <v>1140</v>
      </c>
      <c r="N170" s="753" t="s">
        <v>1141</v>
      </c>
      <c r="O170" s="753" t="s">
        <v>1189</v>
      </c>
      <c r="P170" s="753" t="s">
        <v>1259</v>
      </c>
      <c r="Q170" s="948" t="s">
        <v>1120</v>
      </c>
      <c r="R170" s="948" t="s">
        <v>1120</v>
      </c>
      <c r="S170" s="755">
        <v>2</v>
      </c>
      <c r="T170" s="766">
        <v>2.11</v>
      </c>
      <c r="U170" s="771">
        <v>41456</v>
      </c>
      <c r="V170" s="771">
        <v>42156</v>
      </c>
      <c r="W170" s="701">
        <v>25</v>
      </c>
      <c r="X170" s="875"/>
      <c r="Y170" s="877"/>
      <c r="Z170" s="875">
        <f t="shared" si="18"/>
        <v>0</v>
      </c>
      <c r="AA170" s="702"/>
      <c r="AB170" s="702"/>
      <c r="AC170" s="702"/>
      <c r="AD170" s="702"/>
      <c r="AE170" s="702"/>
      <c r="AF170" s="702"/>
      <c r="AG170" s="702"/>
      <c r="AH170" s="702"/>
      <c r="AI170" s="717"/>
      <c r="AJ170" s="717"/>
      <c r="AK170" s="717"/>
      <c r="AL170" s="717"/>
      <c r="AM170" s="868">
        <f t="shared" si="19"/>
        <v>0</v>
      </c>
      <c r="AN170" s="868">
        <f t="shared" si="20"/>
        <v>0</v>
      </c>
      <c r="AO170" s="759">
        <v>10000</v>
      </c>
      <c r="AP170" s="868">
        <v>10000</v>
      </c>
      <c r="DQ170" s="704"/>
      <c r="DR170" s="704"/>
      <c r="DS170" s="704"/>
      <c r="DT170" s="704"/>
      <c r="DU170" s="704"/>
      <c r="DV170" s="704"/>
      <c r="DW170" s="704"/>
      <c r="DX170" s="704"/>
      <c r="DY170" s="704"/>
      <c r="DZ170" s="704"/>
      <c r="EA170" s="704"/>
      <c r="EB170" s="704"/>
      <c r="EC170" s="704"/>
      <c r="ED170" s="704"/>
      <c r="EE170" s="704"/>
      <c r="EF170" s="704"/>
      <c r="EG170" s="704"/>
      <c r="EH170" s="704"/>
      <c r="EI170" s="704"/>
      <c r="EJ170" s="704"/>
      <c r="EK170" s="704"/>
      <c r="EL170" s="704"/>
      <c r="EM170" s="704"/>
      <c r="EN170" s="704"/>
      <c r="EO170" s="704"/>
      <c r="EP170" s="704"/>
      <c r="EQ170" s="704"/>
      <c r="ER170" s="704"/>
      <c r="ES170" s="704"/>
      <c r="ET170" s="704"/>
      <c r="EU170" s="704"/>
      <c r="EV170" s="704"/>
      <c r="EW170" s="704"/>
      <c r="EX170" s="704"/>
      <c r="EY170" s="704"/>
      <c r="EZ170" s="704"/>
      <c r="FA170" s="704"/>
      <c r="FB170" s="704"/>
      <c r="FC170" s="704"/>
      <c r="FD170" s="704"/>
      <c r="FE170" s="704"/>
      <c r="FF170" s="704"/>
      <c r="FG170" s="704"/>
      <c r="FH170" s="704"/>
      <c r="FI170" s="704"/>
      <c r="GM170" s="704"/>
      <c r="GN170" s="704"/>
      <c r="GO170" s="704"/>
      <c r="GP170" s="704"/>
      <c r="GQ170" s="704"/>
      <c r="GR170" s="704"/>
      <c r="GS170" s="704"/>
      <c r="GT170" s="704"/>
      <c r="GU170" s="704"/>
      <c r="GV170" s="704"/>
      <c r="GW170" s="704"/>
      <c r="GX170" s="704"/>
      <c r="GY170" s="704"/>
      <c r="GZ170" s="704"/>
      <c r="HA170" s="704"/>
      <c r="HB170" s="704"/>
      <c r="HC170" s="704"/>
      <c r="HD170" s="704"/>
      <c r="HE170" s="704"/>
      <c r="HF170" s="704"/>
      <c r="HG170" s="704"/>
      <c r="HH170" s="704"/>
      <c r="HI170" s="704"/>
      <c r="HJ170" s="704"/>
      <c r="HK170" s="704"/>
      <c r="HL170" s="704"/>
      <c r="HM170" s="704"/>
      <c r="HN170" s="704"/>
      <c r="HO170" s="704"/>
      <c r="HP170" s="704"/>
      <c r="HQ170" s="704"/>
      <c r="HR170" s="704"/>
      <c r="ID170" s="878"/>
      <c r="IE170" s="878"/>
      <c r="IF170" s="878"/>
      <c r="IG170" s="878"/>
      <c r="IH170" s="878"/>
      <c r="II170" s="878"/>
    </row>
    <row r="171" spans="1:243" s="706" customFormat="1" ht="23.1" customHeight="1" x14ac:dyDescent="0.25">
      <c r="A171" s="691">
        <v>210</v>
      </c>
      <c r="B171" s="693" t="s">
        <v>1206</v>
      </c>
      <c r="C171" s="696">
        <v>242</v>
      </c>
      <c r="D171" s="697">
        <v>536</v>
      </c>
      <c r="E171" s="707">
        <v>3</v>
      </c>
      <c r="F171" s="699" t="s">
        <v>1123</v>
      </c>
      <c r="G171" s="699" t="s">
        <v>1279</v>
      </c>
      <c r="H171" s="751" t="s">
        <v>1112</v>
      </c>
      <c r="I171" s="752" t="s">
        <v>1113</v>
      </c>
      <c r="J171" s="753" t="s">
        <v>1139</v>
      </c>
      <c r="K171" s="764" t="s">
        <v>1151</v>
      </c>
      <c r="L171" s="764" t="s">
        <v>1124</v>
      </c>
      <c r="M171" s="753" t="s">
        <v>1140</v>
      </c>
      <c r="N171" s="753" t="s">
        <v>1141</v>
      </c>
      <c r="O171" s="753" t="s">
        <v>1189</v>
      </c>
      <c r="P171" s="753" t="s">
        <v>1259</v>
      </c>
      <c r="Q171" s="948" t="s">
        <v>1266</v>
      </c>
      <c r="R171" s="948" t="s">
        <v>1120</v>
      </c>
      <c r="S171" s="755">
        <v>2</v>
      </c>
      <c r="T171" s="766">
        <v>2.11</v>
      </c>
      <c r="U171" s="771">
        <v>41456</v>
      </c>
      <c r="V171" s="771">
        <v>42156</v>
      </c>
      <c r="W171" s="701">
        <v>5</v>
      </c>
      <c r="X171" s="875">
        <v>100000</v>
      </c>
      <c r="Y171" s="877"/>
      <c r="Z171" s="875">
        <f t="shared" si="18"/>
        <v>100000</v>
      </c>
      <c r="AA171" s="702"/>
      <c r="AB171" s="702"/>
      <c r="AC171" s="702">
        <v>50000</v>
      </c>
      <c r="AD171" s="702">
        <v>50000</v>
      </c>
      <c r="AE171" s="702"/>
      <c r="AF171" s="702"/>
      <c r="AG171" s="702"/>
      <c r="AH171" s="702"/>
      <c r="AI171" s="717"/>
      <c r="AJ171" s="717"/>
      <c r="AK171" s="717"/>
      <c r="AL171" s="717"/>
      <c r="AM171" s="868">
        <f t="shared" si="19"/>
        <v>100000</v>
      </c>
      <c r="AN171" s="868">
        <f t="shared" si="20"/>
        <v>0</v>
      </c>
      <c r="AO171" s="759">
        <v>100000</v>
      </c>
      <c r="AP171" s="868">
        <v>100000</v>
      </c>
      <c r="DQ171" s="704"/>
      <c r="DR171" s="704"/>
      <c r="DS171" s="704"/>
      <c r="DT171" s="704"/>
      <c r="DU171" s="704"/>
      <c r="DV171" s="704"/>
      <c r="DW171" s="704"/>
      <c r="DX171" s="704"/>
      <c r="DY171" s="704"/>
      <c r="DZ171" s="704"/>
      <c r="EA171" s="704"/>
      <c r="EB171" s="704"/>
      <c r="EC171" s="704"/>
      <c r="ED171" s="704"/>
      <c r="EE171" s="704"/>
      <c r="EF171" s="704"/>
      <c r="EG171" s="704"/>
      <c r="EH171" s="704"/>
      <c r="EI171" s="704"/>
      <c r="EJ171" s="704"/>
      <c r="EK171" s="704"/>
      <c r="EL171" s="704"/>
      <c r="EM171" s="704"/>
      <c r="EN171" s="704"/>
      <c r="EO171" s="704"/>
      <c r="EP171" s="704"/>
      <c r="EQ171" s="704"/>
      <c r="ER171" s="704"/>
      <c r="ES171" s="704"/>
      <c r="ET171" s="704"/>
      <c r="EU171" s="704"/>
      <c r="EV171" s="704"/>
      <c r="EW171" s="704"/>
      <c r="EX171" s="704"/>
      <c r="EY171" s="704"/>
      <c r="EZ171" s="704"/>
      <c r="FA171" s="704"/>
      <c r="FB171" s="704"/>
      <c r="FC171" s="704"/>
      <c r="FD171" s="704"/>
      <c r="FE171" s="704"/>
      <c r="FF171" s="704"/>
      <c r="FG171" s="704"/>
      <c r="FH171" s="704"/>
      <c r="FI171" s="704"/>
      <c r="GM171" s="704"/>
      <c r="GN171" s="704"/>
      <c r="GO171" s="704"/>
      <c r="GP171" s="704"/>
      <c r="GQ171" s="704"/>
      <c r="GR171" s="704"/>
      <c r="GS171" s="704"/>
      <c r="GT171" s="704"/>
      <c r="GU171" s="704"/>
      <c r="GV171" s="704"/>
      <c r="GW171" s="704"/>
      <c r="GX171" s="704"/>
      <c r="GY171" s="704"/>
      <c r="GZ171" s="704"/>
      <c r="HA171" s="704"/>
      <c r="HB171" s="704"/>
      <c r="HC171" s="704"/>
      <c r="HD171" s="704"/>
      <c r="HE171" s="704"/>
      <c r="HF171" s="704"/>
      <c r="HG171" s="704"/>
      <c r="HH171" s="704"/>
      <c r="HI171" s="704"/>
      <c r="HJ171" s="704"/>
      <c r="HK171" s="704"/>
      <c r="HL171" s="704"/>
      <c r="HM171" s="704"/>
      <c r="HN171" s="704"/>
      <c r="HO171" s="704"/>
      <c r="HP171" s="704"/>
      <c r="HQ171" s="704"/>
      <c r="HR171" s="704"/>
      <c r="HS171" s="878"/>
      <c r="HT171" s="878"/>
      <c r="HU171" s="878"/>
      <c r="ID171" s="878"/>
      <c r="IE171" s="878"/>
      <c r="IF171" s="878"/>
      <c r="IG171" s="878"/>
      <c r="IH171" s="878"/>
      <c r="II171" s="878"/>
    </row>
    <row r="172" spans="1:243" s="878" customFormat="1" ht="23.1" customHeight="1" x14ac:dyDescent="0.25">
      <c r="A172" s="691">
        <v>211</v>
      </c>
      <c r="B172" s="693" t="s">
        <v>1206</v>
      </c>
      <c r="C172" s="696">
        <v>242</v>
      </c>
      <c r="D172" s="697">
        <v>544</v>
      </c>
      <c r="E172" s="698">
        <v>0</v>
      </c>
      <c r="F172" s="699" t="s">
        <v>1125</v>
      </c>
      <c r="G172" s="699" t="s">
        <v>1520</v>
      </c>
      <c r="H172" s="767" t="s">
        <v>1112</v>
      </c>
      <c r="I172" s="752" t="s">
        <v>1113</v>
      </c>
      <c r="J172" s="753" t="s">
        <v>1139</v>
      </c>
      <c r="K172" s="764" t="s">
        <v>1151</v>
      </c>
      <c r="L172" s="764" t="s">
        <v>1124</v>
      </c>
      <c r="M172" s="753" t="s">
        <v>1140</v>
      </c>
      <c r="N172" s="753" t="s">
        <v>1141</v>
      </c>
      <c r="O172" s="753" t="s">
        <v>1189</v>
      </c>
      <c r="P172" s="753" t="s">
        <v>1259</v>
      </c>
      <c r="Q172" s="948" t="s">
        <v>1266</v>
      </c>
      <c r="R172" s="948" t="s">
        <v>1120</v>
      </c>
      <c r="S172" s="755">
        <v>2</v>
      </c>
      <c r="T172" s="766">
        <v>2.11</v>
      </c>
      <c r="U172" s="771">
        <v>41091</v>
      </c>
      <c r="V172" s="771">
        <v>42156</v>
      </c>
      <c r="W172" s="701">
        <v>7</v>
      </c>
      <c r="X172" s="875"/>
      <c r="Y172" s="876">
        <v>25700</v>
      </c>
      <c r="Z172" s="875">
        <f t="shared" si="18"/>
        <v>25700</v>
      </c>
      <c r="AA172" s="717"/>
      <c r="AB172" s="717"/>
      <c r="AC172" s="717"/>
      <c r="AD172" s="717">
        <v>15700</v>
      </c>
      <c r="AE172" s="717">
        <v>10000</v>
      </c>
      <c r="AF172" s="717"/>
      <c r="AG172" s="717"/>
      <c r="AH172" s="717"/>
      <c r="AI172" s="717"/>
      <c r="AJ172" s="717"/>
      <c r="AK172" s="717"/>
      <c r="AL172" s="717"/>
      <c r="AM172" s="868">
        <f t="shared" si="19"/>
        <v>25700</v>
      </c>
      <c r="AN172" s="868">
        <f t="shared" si="20"/>
        <v>0</v>
      </c>
      <c r="AO172" s="717"/>
      <c r="AP172" s="868"/>
      <c r="AQ172" s="706"/>
      <c r="AR172" s="706"/>
      <c r="AS172" s="706"/>
      <c r="AT172" s="706"/>
      <c r="AU172" s="706"/>
      <c r="AV172" s="706"/>
      <c r="AW172" s="706"/>
      <c r="AX172" s="706"/>
      <c r="AY172" s="706"/>
      <c r="AZ172" s="706"/>
      <c r="BA172" s="706"/>
      <c r="BB172" s="706"/>
      <c r="BC172" s="706"/>
      <c r="BD172" s="706"/>
      <c r="BE172" s="706"/>
      <c r="BF172" s="706"/>
      <c r="BG172" s="706"/>
      <c r="BH172" s="706"/>
      <c r="BI172" s="706"/>
      <c r="BJ172" s="706"/>
      <c r="BK172" s="706"/>
      <c r="BL172" s="706"/>
      <c r="BM172" s="706"/>
      <c r="BN172" s="706"/>
      <c r="BO172" s="706"/>
      <c r="BP172" s="706"/>
      <c r="BQ172" s="706"/>
      <c r="BR172" s="706"/>
      <c r="BS172" s="706"/>
      <c r="BT172" s="706"/>
      <c r="BU172" s="706"/>
      <c r="BV172" s="706"/>
      <c r="BW172" s="706"/>
      <c r="BX172" s="706"/>
      <c r="BY172" s="706"/>
      <c r="BZ172" s="706"/>
      <c r="CA172" s="706"/>
      <c r="CB172" s="706"/>
      <c r="CC172" s="706"/>
      <c r="CD172" s="706"/>
      <c r="CE172" s="706"/>
      <c r="CF172" s="706"/>
      <c r="CG172" s="706"/>
      <c r="CH172" s="706"/>
      <c r="CI172" s="706"/>
      <c r="CJ172" s="706"/>
      <c r="CK172" s="706"/>
      <c r="CL172" s="706"/>
      <c r="CM172" s="706"/>
      <c r="CN172" s="706"/>
      <c r="CO172" s="706"/>
      <c r="CP172" s="706"/>
      <c r="CQ172" s="706"/>
      <c r="CR172" s="706"/>
      <c r="CS172" s="706"/>
      <c r="CT172" s="706"/>
      <c r="CU172" s="706"/>
      <c r="CV172" s="706"/>
      <c r="CW172" s="706"/>
      <c r="CX172" s="706"/>
      <c r="CY172" s="706"/>
      <c r="CZ172" s="706"/>
      <c r="DA172" s="706"/>
      <c r="DB172" s="706"/>
      <c r="DC172" s="706"/>
      <c r="DD172" s="706"/>
      <c r="DE172" s="706"/>
      <c r="DF172" s="706"/>
      <c r="DG172" s="706"/>
      <c r="DH172" s="706"/>
      <c r="DI172" s="706"/>
      <c r="DJ172" s="706"/>
      <c r="DK172" s="706"/>
      <c r="DL172" s="706"/>
      <c r="DM172" s="706"/>
      <c r="DN172" s="706"/>
      <c r="DO172" s="706"/>
      <c r="DP172" s="706"/>
      <c r="DQ172" s="704"/>
      <c r="DR172" s="704"/>
      <c r="DS172" s="704"/>
      <c r="DT172" s="704"/>
      <c r="DU172" s="704"/>
      <c r="DV172" s="704"/>
      <c r="DW172" s="704"/>
      <c r="DX172" s="704"/>
      <c r="DY172" s="704"/>
      <c r="DZ172" s="704"/>
      <c r="EA172" s="704"/>
      <c r="EB172" s="704"/>
      <c r="EC172" s="704"/>
      <c r="ED172" s="704"/>
      <c r="EE172" s="704"/>
      <c r="EF172" s="704"/>
      <c r="EG172" s="704"/>
      <c r="EH172" s="704"/>
      <c r="EI172" s="704"/>
      <c r="EJ172" s="704"/>
      <c r="EK172" s="704"/>
      <c r="EL172" s="704"/>
      <c r="EM172" s="704"/>
      <c r="EN172" s="704"/>
      <c r="EO172" s="704"/>
      <c r="EP172" s="704"/>
      <c r="EQ172" s="704"/>
      <c r="ER172" s="704"/>
      <c r="ES172" s="704"/>
      <c r="ET172" s="704"/>
      <c r="EU172" s="704"/>
      <c r="EV172" s="704"/>
      <c r="EW172" s="704"/>
      <c r="EX172" s="704"/>
      <c r="EY172" s="704"/>
      <c r="EZ172" s="704"/>
      <c r="FA172" s="704"/>
      <c r="FB172" s="704"/>
      <c r="FC172" s="704"/>
      <c r="FD172" s="704"/>
      <c r="FE172" s="704"/>
      <c r="FF172" s="704"/>
      <c r="FG172" s="704"/>
      <c r="FH172" s="704"/>
      <c r="FI172" s="704"/>
      <c r="FJ172" s="706"/>
      <c r="FK172" s="706"/>
      <c r="FL172" s="706"/>
      <c r="FM172" s="706"/>
      <c r="FN172" s="706"/>
      <c r="FO172" s="706"/>
      <c r="FP172" s="706"/>
      <c r="FQ172" s="706"/>
      <c r="FR172" s="706"/>
      <c r="FS172" s="706"/>
      <c r="FT172" s="706"/>
      <c r="FU172" s="706"/>
      <c r="FV172" s="706"/>
      <c r="FW172" s="706"/>
      <c r="FX172" s="706"/>
      <c r="FY172" s="706"/>
      <c r="FZ172" s="706"/>
      <c r="GA172" s="706"/>
      <c r="GB172" s="706"/>
      <c r="GC172" s="706"/>
      <c r="GD172" s="706"/>
      <c r="GE172" s="706"/>
      <c r="GF172" s="706"/>
      <c r="GG172" s="706"/>
      <c r="GH172" s="706"/>
      <c r="GI172" s="706"/>
      <c r="GJ172" s="928"/>
      <c r="GK172" s="928"/>
      <c r="GL172" s="928"/>
      <c r="GM172" s="928"/>
      <c r="GN172" s="928"/>
      <c r="GO172" s="928"/>
      <c r="GP172" s="928"/>
      <c r="GQ172" s="928"/>
      <c r="GR172" s="928"/>
      <c r="GS172" s="928"/>
      <c r="GT172" s="928"/>
      <c r="GU172" s="928"/>
      <c r="GV172" s="928"/>
      <c r="GW172" s="928"/>
      <c r="GX172" s="928"/>
      <c r="GY172" s="928"/>
      <c r="GZ172" s="928"/>
      <c r="HA172" s="928"/>
      <c r="HB172" s="928"/>
      <c r="HC172" s="928"/>
      <c r="HD172" s="928"/>
      <c r="HE172" s="928"/>
      <c r="HF172" s="928"/>
      <c r="HG172" s="928"/>
      <c r="HH172" s="928"/>
      <c r="HI172" s="928"/>
      <c r="HJ172" s="928"/>
      <c r="HK172" s="928"/>
      <c r="HL172" s="928"/>
      <c r="HM172" s="928"/>
      <c r="HN172" s="928"/>
      <c r="HO172" s="928"/>
      <c r="HP172" s="928"/>
      <c r="HQ172" s="928"/>
      <c r="HR172" s="928"/>
      <c r="HV172" s="706"/>
      <c r="HW172" s="706"/>
      <c r="HX172" s="706"/>
      <c r="HY172" s="706"/>
      <c r="HZ172" s="706"/>
      <c r="IA172" s="706"/>
      <c r="IB172" s="706"/>
      <c r="IC172" s="706"/>
      <c r="IE172" s="706"/>
      <c r="IF172" s="706"/>
      <c r="IG172" s="706"/>
      <c r="IH172" s="706"/>
      <c r="II172" s="706"/>
    </row>
    <row r="173" spans="1:243" s="878" customFormat="1" ht="23.1" customHeight="1" x14ac:dyDescent="0.25">
      <c r="A173" s="691">
        <v>212</v>
      </c>
      <c r="B173" s="693" t="s">
        <v>1206</v>
      </c>
      <c r="C173" s="696">
        <v>242</v>
      </c>
      <c r="D173" s="697">
        <v>544</v>
      </c>
      <c r="E173" s="707">
        <v>1</v>
      </c>
      <c r="F173" s="699" t="s">
        <v>1125</v>
      </c>
      <c r="G173" s="699" t="s">
        <v>1280</v>
      </c>
      <c r="H173" s="751" t="s">
        <v>1112</v>
      </c>
      <c r="I173" s="752" t="s">
        <v>1113</v>
      </c>
      <c r="J173" s="753" t="s">
        <v>1139</v>
      </c>
      <c r="K173" s="764" t="s">
        <v>1151</v>
      </c>
      <c r="L173" s="764" t="s">
        <v>1124</v>
      </c>
      <c r="M173" s="753" t="s">
        <v>1140</v>
      </c>
      <c r="N173" s="753" t="s">
        <v>1141</v>
      </c>
      <c r="O173" s="753" t="s">
        <v>1189</v>
      </c>
      <c r="P173" s="753" t="s">
        <v>1259</v>
      </c>
      <c r="Q173" s="948" t="s">
        <v>1266</v>
      </c>
      <c r="R173" s="948" t="s">
        <v>1120</v>
      </c>
      <c r="S173" s="755">
        <v>2</v>
      </c>
      <c r="T173" s="766">
        <v>2.11</v>
      </c>
      <c r="U173" s="771">
        <v>41456</v>
      </c>
      <c r="V173" s="771">
        <v>42156</v>
      </c>
      <c r="W173" s="701">
        <v>7</v>
      </c>
      <c r="X173" s="875">
        <v>30000</v>
      </c>
      <c r="Y173" s="877"/>
      <c r="Z173" s="875">
        <f t="shared" si="18"/>
        <v>30000</v>
      </c>
      <c r="AA173" s="702"/>
      <c r="AB173" s="702"/>
      <c r="AC173" s="702"/>
      <c r="AD173" s="702"/>
      <c r="AE173" s="702">
        <v>15000</v>
      </c>
      <c r="AF173" s="702">
        <v>15000</v>
      </c>
      <c r="AG173" s="702"/>
      <c r="AH173" s="702"/>
      <c r="AI173" s="717"/>
      <c r="AJ173" s="717"/>
      <c r="AK173" s="717"/>
      <c r="AL173" s="717"/>
      <c r="AM173" s="868">
        <f t="shared" si="19"/>
        <v>30000</v>
      </c>
      <c r="AN173" s="868">
        <f t="shared" si="20"/>
        <v>0</v>
      </c>
      <c r="AO173" s="759">
        <v>30000</v>
      </c>
      <c r="AP173" s="868">
        <v>30000</v>
      </c>
      <c r="AQ173" s="706"/>
      <c r="AR173" s="706"/>
      <c r="AS173" s="706"/>
      <c r="AT173" s="706"/>
      <c r="AU173" s="706"/>
      <c r="AV173" s="706"/>
      <c r="AW173" s="706"/>
      <c r="AX173" s="706"/>
      <c r="AY173" s="706"/>
      <c r="AZ173" s="706"/>
      <c r="BA173" s="706"/>
      <c r="BB173" s="706"/>
      <c r="BC173" s="706"/>
      <c r="BD173" s="706"/>
      <c r="BE173" s="706"/>
      <c r="BF173" s="706"/>
      <c r="BG173" s="706"/>
      <c r="BH173" s="706"/>
      <c r="BI173" s="706"/>
      <c r="BJ173" s="706"/>
      <c r="BK173" s="706"/>
      <c r="BL173" s="706"/>
      <c r="BM173" s="706"/>
      <c r="BN173" s="706"/>
      <c r="BO173" s="706"/>
      <c r="BP173" s="706"/>
      <c r="BQ173" s="706"/>
      <c r="BR173" s="706"/>
      <c r="BS173" s="706"/>
      <c r="BT173" s="706"/>
      <c r="BU173" s="706"/>
      <c r="BV173" s="706"/>
      <c r="BW173" s="706"/>
      <c r="BX173" s="706"/>
      <c r="BY173" s="706"/>
      <c r="BZ173" s="706"/>
      <c r="CA173" s="706"/>
      <c r="CB173" s="706"/>
      <c r="CC173" s="706"/>
      <c r="CD173" s="706"/>
      <c r="CE173" s="706"/>
      <c r="CF173" s="706"/>
      <c r="CG173" s="706"/>
      <c r="CH173" s="706"/>
      <c r="CI173" s="706"/>
      <c r="CJ173" s="706"/>
      <c r="CK173" s="706"/>
      <c r="CL173" s="706"/>
      <c r="CM173" s="706"/>
      <c r="CN173" s="706"/>
      <c r="CO173" s="706"/>
      <c r="CP173" s="706"/>
      <c r="CQ173" s="706"/>
      <c r="CR173" s="706"/>
      <c r="CS173" s="706"/>
      <c r="CT173" s="706"/>
      <c r="CU173" s="706"/>
      <c r="CV173" s="706"/>
      <c r="CW173" s="706"/>
      <c r="CX173" s="706"/>
      <c r="CY173" s="706"/>
      <c r="CZ173" s="706"/>
      <c r="DA173" s="706"/>
      <c r="DB173" s="706"/>
      <c r="DC173" s="706"/>
      <c r="DD173" s="706"/>
      <c r="DE173" s="706"/>
      <c r="DF173" s="706"/>
      <c r="DG173" s="706"/>
      <c r="DH173" s="706"/>
      <c r="DI173" s="706"/>
      <c r="DJ173" s="706"/>
      <c r="DK173" s="706"/>
      <c r="DL173" s="706"/>
      <c r="DM173" s="706"/>
      <c r="DN173" s="706"/>
      <c r="DO173" s="706"/>
      <c r="DP173" s="706"/>
      <c r="DQ173" s="704"/>
      <c r="DR173" s="704"/>
      <c r="DS173" s="704"/>
      <c r="DT173" s="704"/>
      <c r="DU173" s="704"/>
      <c r="DV173" s="704"/>
      <c r="DW173" s="704"/>
      <c r="DX173" s="704"/>
      <c r="DY173" s="704"/>
      <c r="DZ173" s="704"/>
      <c r="EA173" s="704"/>
      <c r="EB173" s="704"/>
      <c r="EC173" s="704"/>
      <c r="ED173" s="704"/>
      <c r="EE173" s="704"/>
      <c r="EF173" s="704"/>
      <c r="EG173" s="704"/>
      <c r="EH173" s="704"/>
      <c r="EI173" s="704"/>
      <c r="EJ173" s="704"/>
      <c r="EK173" s="704"/>
      <c r="EL173" s="704"/>
      <c r="EM173" s="704"/>
      <c r="EN173" s="704"/>
      <c r="EO173" s="704"/>
      <c r="EP173" s="704"/>
      <c r="EQ173" s="704"/>
      <c r="ER173" s="704"/>
      <c r="ES173" s="704"/>
      <c r="ET173" s="704"/>
      <c r="EU173" s="704"/>
      <c r="EV173" s="704"/>
      <c r="EW173" s="704"/>
      <c r="EX173" s="704"/>
      <c r="EY173" s="704"/>
      <c r="EZ173" s="704"/>
      <c r="FA173" s="704"/>
      <c r="FB173" s="704"/>
      <c r="FC173" s="704"/>
      <c r="FD173" s="704"/>
      <c r="FE173" s="704"/>
      <c r="FF173" s="704"/>
      <c r="FG173" s="704"/>
      <c r="FH173" s="704"/>
      <c r="FI173" s="704"/>
      <c r="FJ173" s="706"/>
      <c r="FK173" s="706"/>
      <c r="FL173" s="706"/>
      <c r="FM173" s="706"/>
      <c r="FN173" s="706"/>
      <c r="FO173" s="706"/>
      <c r="FP173" s="706"/>
      <c r="FQ173" s="706"/>
      <c r="FR173" s="706"/>
      <c r="FS173" s="706"/>
      <c r="FT173" s="706"/>
      <c r="FU173" s="706"/>
      <c r="FV173" s="706"/>
      <c r="FW173" s="706"/>
      <c r="FX173" s="706"/>
      <c r="FY173" s="706"/>
      <c r="FZ173" s="706"/>
      <c r="GA173" s="706"/>
      <c r="GB173" s="706"/>
      <c r="GC173" s="706"/>
      <c r="GD173" s="706"/>
      <c r="GE173" s="706"/>
      <c r="GF173" s="706"/>
      <c r="GG173" s="706"/>
      <c r="GH173" s="706"/>
      <c r="GI173" s="706"/>
      <c r="GJ173" s="706"/>
      <c r="GK173" s="706"/>
      <c r="GL173" s="706"/>
      <c r="GM173" s="704"/>
      <c r="GN173" s="704"/>
      <c r="GO173" s="704"/>
      <c r="GP173" s="704"/>
      <c r="GQ173" s="704"/>
      <c r="GR173" s="704"/>
      <c r="GS173" s="704"/>
      <c r="GT173" s="704"/>
      <c r="GU173" s="704"/>
      <c r="GV173" s="704"/>
      <c r="GW173" s="704"/>
      <c r="GX173" s="704"/>
      <c r="GY173" s="704"/>
      <c r="GZ173" s="704"/>
      <c r="HA173" s="704"/>
      <c r="HB173" s="704"/>
      <c r="HC173" s="704"/>
      <c r="HD173" s="704"/>
      <c r="HE173" s="704"/>
      <c r="HF173" s="704"/>
      <c r="HG173" s="704"/>
      <c r="HH173" s="704"/>
      <c r="HI173" s="704"/>
      <c r="HJ173" s="704"/>
      <c r="HK173" s="704"/>
      <c r="HL173" s="704"/>
      <c r="HM173" s="704"/>
      <c r="HN173" s="704"/>
      <c r="HO173" s="704"/>
      <c r="HP173" s="704"/>
      <c r="HQ173" s="704"/>
      <c r="HR173" s="704"/>
      <c r="IE173" s="706"/>
      <c r="IF173" s="706"/>
      <c r="IG173" s="706"/>
      <c r="IH173" s="706"/>
      <c r="II173" s="706"/>
    </row>
    <row r="174" spans="1:243" s="706" customFormat="1" ht="23.1" customHeight="1" x14ac:dyDescent="0.25">
      <c r="A174" s="691">
        <v>213</v>
      </c>
      <c r="B174" s="693" t="s">
        <v>1206</v>
      </c>
      <c r="C174" s="696">
        <v>242</v>
      </c>
      <c r="D174" s="697">
        <v>632</v>
      </c>
      <c r="E174" s="698">
        <v>10</v>
      </c>
      <c r="F174" s="699" t="s">
        <v>1121</v>
      </c>
      <c r="G174" s="699" t="s">
        <v>1281</v>
      </c>
      <c r="H174" s="751" t="s">
        <v>1112</v>
      </c>
      <c r="I174" s="752" t="s">
        <v>1113</v>
      </c>
      <c r="J174" s="753" t="s">
        <v>1139</v>
      </c>
      <c r="K174" s="764" t="s">
        <v>1115</v>
      </c>
      <c r="L174" s="764" t="s">
        <v>1124</v>
      </c>
      <c r="M174" s="753" t="s">
        <v>1140</v>
      </c>
      <c r="N174" s="753" t="s">
        <v>1141</v>
      </c>
      <c r="O174" s="753" t="s">
        <v>1189</v>
      </c>
      <c r="P174" s="753" t="s">
        <v>1259</v>
      </c>
      <c r="Q174" s="948" t="s">
        <v>1120</v>
      </c>
      <c r="R174" s="948" t="s">
        <v>1120</v>
      </c>
      <c r="S174" s="755">
        <v>2</v>
      </c>
      <c r="T174" s="766">
        <v>2.11</v>
      </c>
      <c r="U174" s="771">
        <v>41456</v>
      </c>
      <c r="V174" s="771">
        <v>42156</v>
      </c>
      <c r="W174" s="701">
        <v>25</v>
      </c>
      <c r="X174" s="875">
        <v>500000</v>
      </c>
      <c r="Y174" s="877"/>
      <c r="Z174" s="875">
        <f t="shared" si="18"/>
        <v>500000</v>
      </c>
      <c r="AA174" s="702"/>
      <c r="AB174" s="702"/>
      <c r="AC174" s="702"/>
      <c r="AD174" s="702"/>
      <c r="AE174" s="702"/>
      <c r="AF174" s="702">
        <v>250000</v>
      </c>
      <c r="AG174" s="702">
        <v>250000</v>
      </c>
      <c r="AH174" s="702"/>
      <c r="AI174" s="717"/>
      <c r="AJ174" s="717"/>
      <c r="AK174" s="717"/>
      <c r="AL174" s="717"/>
      <c r="AM174" s="868">
        <f t="shared" si="19"/>
        <v>500000</v>
      </c>
      <c r="AN174" s="868">
        <f t="shared" si="20"/>
        <v>0</v>
      </c>
      <c r="AO174" s="759">
        <v>300000</v>
      </c>
      <c r="AP174" s="868">
        <v>300000</v>
      </c>
      <c r="DQ174" s="704"/>
      <c r="DR174" s="704"/>
      <c r="DS174" s="704"/>
      <c r="DT174" s="704"/>
      <c r="DU174" s="704"/>
      <c r="DV174" s="704"/>
      <c r="DW174" s="704"/>
      <c r="DX174" s="704"/>
      <c r="DY174" s="704"/>
      <c r="DZ174" s="704"/>
      <c r="EA174" s="704"/>
      <c r="EB174" s="704"/>
      <c r="EC174" s="704"/>
      <c r="ED174" s="704"/>
      <c r="EE174" s="704"/>
      <c r="EF174" s="704"/>
      <c r="EG174" s="704"/>
      <c r="EH174" s="704"/>
      <c r="EI174" s="704"/>
      <c r="EJ174" s="704"/>
      <c r="EK174" s="704"/>
      <c r="EL174" s="704"/>
      <c r="EM174" s="704"/>
      <c r="EN174" s="704"/>
      <c r="EO174" s="704"/>
      <c r="EP174" s="704"/>
      <c r="EQ174" s="704"/>
      <c r="ER174" s="704"/>
      <c r="ES174" s="704"/>
      <c r="ET174" s="704"/>
      <c r="EU174" s="704"/>
      <c r="EV174" s="704"/>
      <c r="EW174" s="704"/>
      <c r="EX174" s="704"/>
      <c r="EY174" s="704"/>
      <c r="EZ174" s="704"/>
      <c r="FA174" s="704"/>
      <c r="FB174" s="704"/>
      <c r="FC174" s="704"/>
      <c r="FD174" s="704"/>
      <c r="FE174" s="704"/>
      <c r="FF174" s="704"/>
      <c r="FG174" s="704"/>
      <c r="FH174" s="704"/>
      <c r="FI174" s="704"/>
      <c r="GM174" s="704"/>
      <c r="GN174" s="704"/>
      <c r="GO174" s="704"/>
      <c r="GP174" s="704"/>
      <c r="GQ174" s="704"/>
      <c r="GR174" s="704"/>
      <c r="GS174" s="704"/>
      <c r="GT174" s="704"/>
      <c r="GU174" s="704"/>
      <c r="GV174" s="704"/>
      <c r="GW174" s="704"/>
      <c r="GX174" s="704"/>
      <c r="GY174" s="704"/>
      <c r="GZ174" s="704"/>
      <c r="HA174" s="704"/>
      <c r="HB174" s="704"/>
      <c r="HC174" s="704"/>
      <c r="HD174" s="704"/>
      <c r="HE174" s="704"/>
      <c r="HF174" s="704"/>
      <c r="HG174" s="704"/>
      <c r="HH174" s="704"/>
      <c r="HI174" s="704"/>
      <c r="HJ174" s="704"/>
      <c r="HK174" s="704"/>
      <c r="HL174" s="704"/>
      <c r="HM174" s="704"/>
      <c r="HN174" s="704"/>
      <c r="HO174" s="704"/>
      <c r="HP174" s="704"/>
      <c r="HS174" s="878"/>
      <c r="HT174" s="878"/>
      <c r="HU174" s="878"/>
      <c r="HV174" s="878"/>
      <c r="HW174" s="878"/>
      <c r="HX174" s="878"/>
      <c r="HY174" s="878"/>
      <c r="HZ174" s="878"/>
      <c r="IA174" s="878"/>
      <c r="IB174" s="878"/>
      <c r="IC174" s="878"/>
      <c r="ID174" s="878"/>
      <c r="IE174" s="878"/>
      <c r="IF174" s="878"/>
      <c r="IG174" s="878"/>
      <c r="IH174" s="878"/>
      <c r="II174" s="878"/>
    </row>
    <row r="175" spans="1:243" s="706" customFormat="1" ht="23.1" customHeight="1" x14ac:dyDescent="0.25">
      <c r="A175" s="691">
        <v>319</v>
      </c>
      <c r="B175" s="693" t="s">
        <v>1206</v>
      </c>
      <c r="C175" s="696">
        <v>273</v>
      </c>
      <c r="D175" s="697">
        <v>536</v>
      </c>
      <c r="E175" s="707">
        <v>3</v>
      </c>
      <c r="F175" s="699" t="s">
        <v>1123</v>
      </c>
      <c r="G175" s="699" t="s">
        <v>1282</v>
      </c>
      <c r="H175" s="751" t="s">
        <v>1112</v>
      </c>
      <c r="I175" s="752" t="s">
        <v>1113</v>
      </c>
      <c r="J175" s="753" t="s">
        <v>1139</v>
      </c>
      <c r="K175" s="753" t="s">
        <v>1151</v>
      </c>
      <c r="L175" s="753" t="s">
        <v>1124</v>
      </c>
      <c r="M175" s="753" t="s">
        <v>1140</v>
      </c>
      <c r="N175" s="753" t="s">
        <v>1141</v>
      </c>
      <c r="O175" s="753" t="s">
        <v>1141</v>
      </c>
      <c r="P175" s="753" t="s">
        <v>1209</v>
      </c>
      <c r="Q175" s="948">
        <v>17</v>
      </c>
      <c r="R175" s="948" t="s">
        <v>1120</v>
      </c>
      <c r="S175" s="755">
        <v>2</v>
      </c>
      <c r="T175" s="766">
        <v>2.11</v>
      </c>
      <c r="U175" s="771">
        <v>41456</v>
      </c>
      <c r="V175" s="772">
        <v>42156</v>
      </c>
      <c r="W175" s="701">
        <v>5</v>
      </c>
      <c r="X175" s="875">
        <v>250000</v>
      </c>
      <c r="Y175" s="876">
        <v>222100</v>
      </c>
      <c r="Z175" s="875">
        <f t="shared" si="18"/>
        <v>472100</v>
      </c>
      <c r="AA175" s="702"/>
      <c r="AB175" s="702"/>
      <c r="AC175" s="702"/>
      <c r="AD175" s="702">
        <v>250000</v>
      </c>
      <c r="AE175" s="702">
        <v>222100</v>
      </c>
      <c r="AF175" s="702"/>
      <c r="AG175" s="702"/>
      <c r="AH175" s="702"/>
      <c r="AI175" s="691"/>
      <c r="AJ175" s="691"/>
      <c r="AK175" s="691"/>
      <c r="AL175" s="691"/>
      <c r="AM175" s="868">
        <f t="shared" si="19"/>
        <v>472100</v>
      </c>
      <c r="AN175" s="868">
        <f t="shared" si="20"/>
        <v>0</v>
      </c>
      <c r="AO175" s="760">
        <v>250000</v>
      </c>
      <c r="AP175" s="868">
        <v>300000</v>
      </c>
      <c r="AQ175" s="704"/>
      <c r="AR175" s="704"/>
      <c r="AS175" s="704"/>
      <c r="AT175" s="704"/>
      <c r="AU175" s="704"/>
      <c r="AV175" s="704"/>
      <c r="AW175" s="704"/>
      <c r="AX175" s="704"/>
      <c r="AY175" s="704"/>
      <c r="AZ175" s="704"/>
      <c r="BA175" s="704"/>
      <c r="BB175" s="704"/>
      <c r="BC175" s="704"/>
      <c r="BD175" s="704"/>
      <c r="BE175" s="704"/>
      <c r="BF175" s="704"/>
      <c r="BG175" s="704"/>
      <c r="BH175" s="704"/>
      <c r="BI175" s="704"/>
      <c r="BJ175" s="704"/>
      <c r="BK175" s="704"/>
      <c r="BL175" s="704"/>
      <c r="BM175" s="704"/>
      <c r="BN175" s="704"/>
      <c r="BO175" s="704"/>
      <c r="BP175" s="704"/>
      <c r="BQ175" s="704"/>
      <c r="BR175" s="704"/>
      <c r="BS175" s="704"/>
      <c r="BT175" s="704"/>
      <c r="BU175" s="704"/>
      <c r="BV175" s="704"/>
      <c r="BW175" s="704"/>
      <c r="BX175" s="704"/>
      <c r="BY175" s="704"/>
      <c r="BZ175" s="704"/>
      <c r="CA175" s="704"/>
      <c r="CB175" s="704"/>
      <c r="CC175" s="704"/>
      <c r="CD175" s="704"/>
      <c r="CE175" s="704"/>
      <c r="CF175" s="704"/>
      <c r="CG175" s="704"/>
      <c r="CH175" s="704"/>
      <c r="CI175" s="704"/>
      <c r="CJ175" s="704"/>
      <c r="CK175" s="704"/>
      <c r="CL175" s="704"/>
      <c r="CM175" s="704"/>
      <c r="CN175" s="704"/>
      <c r="CO175" s="704"/>
      <c r="CP175" s="704"/>
      <c r="CQ175" s="704"/>
      <c r="CR175" s="704"/>
      <c r="CS175" s="704"/>
      <c r="CT175" s="704"/>
      <c r="CU175" s="704"/>
      <c r="CV175" s="704"/>
      <c r="CW175" s="704"/>
      <c r="CX175" s="704"/>
      <c r="CY175" s="704"/>
      <c r="CZ175" s="704"/>
      <c r="DA175" s="704"/>
      <c r="DB175" s="704"/>
      <c r="DC175" s="704"/>
      <c r="DD175" s="704"/>
      <c r="DE175" s="704"/>
      <c r="DF175" s="704"/>
      <c r="DG175" s="704"/>
      <c r="DH175" s="704"/>
      <c r="DI175" s="704"/>
      <c r="DJ175" s="704"/>
      <c r="DK175" s="704"/>
      <c r="DL175" s="704"/>
      <c r="DM175" s="704"/>
      <c r="DN175" s="704"/>
      <c r="DO175" s="704"/>
      <c r="DP175" s="704"/>
      <c r="EC175" s="704"/>
      <c r="ED175" s="704"/>
      <c r="EE175" s="704"/>
      <c r="EF175" s="704"/>
      <c r="EG175" s="704"/>
      <c r="EH175" s="704"/>
      <c r="EI175" s="704"/>
      <c r="EJ175" s="704"/>
      <c r="EK175" s="704"/>
      <c r="EL175" s="704"/>
      <c r="EM175" s="704"/>
      <c r="EN175" s="704"/>
      <c r="EO175" s="704"/>
      <c r="EP175" s="704"/>
      <c r="EQ175" s="704"/>
      <c r="ER175" s="704"/>
      <c r="ES175" s="704"/>
      <c r="ET175" s="704"/>
      <c r="EU175" s="704"/>
      <c r="EV175" s="704"/>
      <c r="EW175" s="704"/>
      <c r="EX175" s="704"/>
      <c r="EY175" s="704"/>
      <c r="EZ175" s="704"/>
      <c r="FA175" s="704"/>
      <c r="FB175" s="704"/>
      <c r="FC175" s="704"/>
      <c r="FD175" s="704"/>
      <c r="FE175" s="704"/>
      <c r="FF175" s="704"/>
      <c r="FG175" s="704"/>
      <c r="FH175" s="704"/>
      <c r="FL175" s="704"/>
      <c r="FM175" s="704"/>
      <c r="FN175" s="704"/>
      <c r="FO175" s="704"/>
      <c r="FP175" s="704"/>
      <c r="FQ175" s="704"/>
      <c r="FR175" s="704"/>
      <c r="FS175" s="704"/>
      <c r="FT175" s="704"/>
      <c r="FU175" s="704"/>
      <c r="FV175" s="704"/>
      <c r="FW175" s="704"/>
      <c r="FX175" s="704"/>
      <c r="FY175" s="704"/>
      <c r="FZ175" s="704"/>
      <c r="GA175" s="704"/>
      <c r="GB175" s="704"/>
      <c r="GC175" s="704"/>
      <c r="GD175" s="704"/>
      <c r="GE175" s="704"/>
      <c r="GF175" s="704"/>
      <c r="GG175" s="704"/>
      <c r="GH175" s="704"/>
      <c r="GI175" s="704"/>
      <c r="GJ175" s="704"/>
      <c r="GK175" s="704"/>
      <c r="GL175" s="704"/>
      <c r="GM175" s="704"/>
      <c r="GN175" s="704"/>
      <c r="GO175" s="704"/>
      <c r="GP175" s="704"/>
      <c r="GQ175" s="704"/>
      <c r="GR175" s="704"/>
      <c r="GS175" s="704"/>
      <c r="GT175" s="704"/>
      <c r="GU175" s="704"/>
      <c r="GV175" s="704"/>
      <c r="GW175" s="704"/>
      <c r="GX175" s="704"/>
      <c r="GY175" s="704"/>
      <c r="GZ175" s="704"/>
      <c r="HA175" s="704"/>
      <c r="HB175" s="704"/>
      <c r="HC175" s="704"/>
      <c r="HD175" s="704"/>
      <c r="HE175" s="704"/>
      <c r="HF175" s="704"/>
      <c r="HG175" s="704"/>
      <c r="HH175" s="704"/>
      <c r="HI175" s="704"/>
      <c r="HJ175" s="704"/>
      <c r="HK175" s="704"/>
      <c r="HL175" s="704"/>
      <c r="HM175" s="704"/>
      <c r="HN175" s="704"/>
      <c r="HO175" s="704"/>
      <c r="HP175" s="704"/>
      <c r="HQ175" s="704"/>
      <c r="HR175" s="704"/>
      <c r="HS175" s="878"/>
      <c r="HT175" s="878"/>
      <c r="HU175" s="878"/>
      <c r="HV175" s="878"/>
      <c r="HW175" s="878"/>
      <c r="HX175" s="878"/>
      <c r="HY175" s="878"/>
      <c r="HZ175" s="878"/>
      <c r="IA175" s="878"/>
      <c r="IB175" s="878"/>
      <c r="IC175" s="878"/>
      <c r="ID175" s="878"/>
      <c r="IE175" s="878"/>
      <c r="IF175" s="878"/>
      <c r="IG175" s="878"/>
      <c r="IH175" s="878"/>
      <c r="II175" s="878"/>
    </row>
    <row r="176" spans="1:243" s="706" customFormat="1" ht="23.1" customHeight="1" x14ac:dyDescent="0.25">
      <c r="A176" s="691">
        <v>320</v>
      </c>
      <c r="B176" s="693" t="s">
        <v>1206</v>
      </c>
      <c r="C176" s="696">
        <v>273</v>
      </c>
      <c r="D176" s="697">
        <v>536</v>
      </c>
      <c r="E176" s="707">
        <v>10</v>
      </c>
      <c r="F176" s="699" t="s">
        <v>1123</v>
      </c>
      <c r="G176" s="699" t="s">
        <v>1283</v>
      </c>
      <c r="H176" s="751" t="s">
        <v>1112</v>
      </c>
      <c r="I176" s="752" t="s">
        <v>1113</v>
      </c>
      <c r="J176" s="753" t="s">
        <v>1139</v>
      </c>
      <c r="K176" s="753" t="s">
        <v>1115</v>
      </c>
      <c r="L176" s="753" t="s">
        <v>1124</v>
      </c>
      <c r="M176" s="753" t="s">
        <v>1140</v>
      </c>
      <c r="N176" s="753" t="s">
        <v>1141</v>
      </c>
      <c r="O176" s="753" t="s">
        <v>1141</v>
      </c>
      <c r="P176" s="753" t="s">
        <v>1209</v>
      </c>
      <c r="Q176" s="948">
        <v>18</v>
      </c>
      <c r="R176" s="948" t="s">
        <v>1120</v>
      </c>
      <c r="S176" s="755">
        <v>2</v>
      </c>
      <c r="T176" s="766">
        <v>2.11</v>
      </c>
      <c r="U176" s="771">
        <v>41456</v>
      </c>
      <c r="V176" s="772">
        <v>41791</v>
      </c>
      <c r="W176" s="701">
        <v>5</v>
      </c>
      <c r="X176" s="875">
        <v>200000</v>
      </c>
      <c r="Y176" s="876">
        <v>104700</v>
      </c>
      <c r="Z176" s="875">
        <f t="shared" si="18"/>
        <v>304700</v>
      </c>
      <c r="AA176" s="702"/>
      <c r="AB176" s="702"/>
      <c r="AC176" s="702"/>
      <c r="AD176" s="702"/>
      <c r="AE176" s="702"/>
      <c r="AF176" s="702"/>
      <c r="AG176" s="702"/>
      <c r="AH176" s="702">
        <v>104700</v>
      </c>
      <c r="AI176" s="702">
        <v>200000</v>
      </c>
      <c r="AJ176" s="691"/>
      <c r="AK176" s="691"/>
      <c r="AL176" s="691"/>
      <c r="AM176" s="868">
        <f t="shared" si="19"/>
        <v>304700</v>
      </c>
      <c r="AN176" s="868">
        <f t="shared" si="20"/>
        <v>0</v>
      </c>
      <c r="AO176" s="760">
        <v>250000</v>
      </c>
      <c r="AP176" s="868">
        <v>200000</v>
      </c>
      <c r="AQ176" s="704"/>
      <c r="AR176" s="704"/>
      <c r="AS176" s="704"/>
      <c r="AT176" s="704"/>
      <c r="AU176" s="704"/>
      <c r="AV176" s="704"/>
      <c r="AW176" s="704"/>
      <c r="AX176" s="704"/>
      <c r="AY176" s="704"/>
      <c r="AZ176" s="704"/>
      <c r="BA176" s="704"/>
      <c r="BB176" s="704"/>
      <c r="BC176" s="704"/>
      <c r="BD176" s="704"/>
      <c r="BE176" s="704"/>
      <c r="BF176" s="704"/>
      <c r="BG176" s="704"/>
      <c r="BH176" s="704"/>
      <c r="BI176" s="704"/>
      <c r="BJ176" s="704"/>
      <c r="BK176" s="704"/>
      <c r="BL176" s="704"/>
      <c r="BM176" s="704"/>
      <c r="BN176" s="704"/>
      <c r="BO176" s="704"/>
      <c r="BP176" s="704"/>
      <c r="BQ176" s="704"/>
      <c r="BR176" s="704"/>
      <c r="BS176" s="704"/>
      <c r="BT176" s="704"/>
      <c r="BU176" s="704"/>
      <c r="BV176" s="704"/>
      <c r="BW176" s="704"/>
      <c r="BX176" s="704"/>
      <c r="BY176" s="704"/>
      <c r="BZ176" s="704"/>
      <c r="CA176" s="704"/>
      <c r="CB176" s="704"/>
      <c r="CC176" s="704"/>
      <c r="CD176" s="704"/>
      <c r="CE176" s="704"/>
      <c r="CF176" s="704"/>
      <c r="CG176" s="704"/>
      <c r="CH176" s="704"/>
      <c r="CI176" s="704"/>
      <c r="CJ176" s="704"/>
      <c r="CK176" s="704"/>
      <c r="CL176" s="704"/>
      <c r="CM176" s="704"/>
      <c r="CN176" s="704"/>
      <c r="CO176" s="704"/>
      <c r="CP176" s="704"/>
      <c r="CQ176" s="704"/>
      <c r="CR176" s="704"/>
      <c r="CS176" s="704"/>
      <c r="CT176" s="704"/>
      <c r="CU176" s="704"/>
      <c r="CV176" s="704"/>
      <c r="CW176" s="704"/>
      <c r="CX176" s="704"/>
      <c r="CY176" s="704"/>
      <c r="CZ176" s="704"/>
      <c r="DA176" s="704"/>
      <c r="DB176" s="704"/>
      <c r="DC176" s="704"/>
      <c r="DD176" s="704"/>
      <c r="DE176" s="704"/>
      <c r="DF176" s="704"/>
      <c r="DG176" s="704"/>
      <c r="DH176" s="704"/>
      <c r="DI176" s="704"/>
      <c r="DJ176" s="704"/>
      <c r="DK176" s="704"/>
      <c r="DL176" s="704"/>
      <c r="DM176" s="704"/>
      <c r="DN176" s="704"/>
      <c r="DO176" s="704"/>
      <c r="DP176" s="704"/>
      <c r="EC176" s="704"/>
      <c r="ED176" s="704"/>
      <c r="EE176" s="704"/>
      <c r="EF176" s="704"/>
      <c r="EG176" s="704"/>
      <c r="EH176" s="704"/>
      <c r="EI176" s="704"/>
      <c r="EJ176" s="704"/>
      <c r="EK176" s="704"/>
      <c r="EL176" s="704"/>
      <c r="EM176" s="704"/>
      <c r="EN176" s="704"/>
      <c r="EO176" s="704"/>
      <c r="EP176" s="704"/>
      <c r="EQ176" s="704"/>
      <c r="ER176" s="704"/>
      <c r="ES176" s="704"/>
      <c r="ET176" s="704"/>
      <c r="EU176" s="704"/>
      <c r="EV176" s="704"/>
      <c r="EW176" s="704"/>
      <c r="EX176" s="704"/>
      <c r="EY176" s="704"/>
      <c r="EZ176" s="704"/>
      <c r="FA176" s="704"/>
      <c r="FB176" s="704"/>
      <c r="FC176" s="704"/>
      <c r="FD176" s="704"/>
      <c r="FE176" s="704"/>
      <c r="FF176" s="704"/>
      <c r="FG176" s="704"/>
      <c r="FH176" s="704"/>
      <c r="FI176" s="704"/>
      <c r="FL176" s="704"/>
      <c r="FM176" s="704"/>
      <c r="FN176" s="704"/>
      <c r="FO176" s="704"/>
      <c r="FP176" s="704"/>
      <c r="FQ176" s="704"/>
      <c r="FR176" s="704"/>
      <c r="FS176" s="704"/>
      <c r="FT176" s="704"/>
      <c r="FU176" s="704"/>
      <c r="FV176" s="704"/>
      <c r="FW176" s="704"/>
      <c r="FX176" s="704"/>
      <c r="FY176" s="704"/>
      <c r="FZ176" s="704"/>
      <c r="GA176" s="704"/>
      <c r="GB176" s="704"/>
      <c r="GC176" s="704"/>
      <c r="GD176" s="704"/>
      <c r="GE176" s="704"/>
      <c r="GF176" s="704"/>
      <c r="GG176" s="704"/>
      <c r="GH176" s="704"/>
      <c r="GI176" s="704"/>
      <c r="GJ176" s="704"/>
      <c r="GK176" s="704"/>
      <c r="GL176" s="704"/>
      <c r="GM176" s="704"/>
      <c r="GN176" s="704"/>
      <c r="GO176" s="704"/>
      <c r="GP176" s="704"/>
      <c r="GQ176" s="704"/>
      <c r="GR176" s="704"/>
      <c r="GS176" s="704"/>
      <c r="GT176" s="704"/>
      <c r="GU176" s="704"/>
      <c r="GV176" s="704"/>
      <c r="GW176" s="704"/>
      <c r="GX176" s="704"/>
      <c r="GY176" s="704"/>
      <c r="GZ176" s="704"/>
      <c r="HA176" s="704"/>
      <c r="HB176" s="704"/>
      <c r="HC176" s="704"/>
      <c r="HD176" s="704"/>
      <c r="HE176" s="704"/>
      <c r="HF176" s="704"/>
      <c r="HG176" s="704"/>
      <c r="HH176" s="704"/>
      <c r="HI176" s="704"/>
      <c r="HJ176" s="704"/>
      <c r="HK176" s="704"/>
      <c r="HL176" s="704"/>
      <c r="HM176" s="704"/>
      <c r="HN176" s="704"/>
      <c r="HO176" s="704"/>
      <c r="HP176" s="704"/>
      <c r="HQ176" s="704"/>
      <c r="HR176" s="704"/>
      <c r="HV176" s="878"/>
      <c r="HW176" s="878"/>
      <c r="HX176" s="878"/>
      <c r="HY176" s="878"/>
      <c r="HZ176" s="878"/>
      <c r="IA176" s="878"/>
      <c r="IB176" s="878"/>
      <c r="IC176" s="878"/>
      <c r="ID176" s="878"/>
    </row>
    <row r="177" spans="1:243" s="706" customFormat="1" ht="23.1" customHeight="1" x14ac:dyDescent="0.25">
      <c r="A177" s="691">
        <v>321</v>
      </c>
      <c r="B177" s="693" t="s">
        <v>1206</v>
      </c>
      <c r="C177" s="697">
        <v>273</v>
      </c>
      <c r="D177" s="697">
        <v>632</v>
      </c>
      <c r="E177" s="707">
        <v>2</v>
      </c>
      <c r="F177" s="699" t="s">
        <v>1121</v>
      </c>
      <c r="G177" s="699" t="s">
        <v>1285</v>
      </c>
      <c r="H177" s="751" t="s">
        <v>1127</v>
      </c>
      <c r="I177" s="767" t="s">
        <v>1113</v>
      </c>
      <c r="J177" s="753" t="s">
        <v>1139</v>
      </c>
      <c r="K177" s="761" t="s">
        <v>1115</v>
      </c>
      <c r="L177" s="761" t="s">
        <v>1116</v>
      </c>
      <c r="M177" s="753" t="s">
        <v>1140</v>
      </c>
      <c r="N177" s="753" t="s">
        <v>1141</v>
      </c>
      <c r="O177" s="753" t="s">
        <v>1141</v>
      </c>
      <c r="P177" s="753" t="s">
        <v>1209</v>
      </c>
      <c r="Q177" s="948">
        <v>17</v>
      </c>
      <c r="R177" s="866" t="s">
        <v>1160</v>
      </c>
      <c r="S177" s="755">
        <v>2</v>
      </c>
      <c r="T177" s="766">
        <v>2.11</v>
      </c>
      <c r="U177" s="771">
        <v>41456</v>
      </c>
      <c r="V177" s="772">
        <v>42522</v>
      </c>
      <c r="W177" s="874">
        <v>25</v>
      </c>
      <c r="X177" s="875">
        <v>500000</v>
      </c>
      <c r="Y177" s="875"/>
      <c r="Z177" s="875">
        <f t="shared" si="18"/>
        <v>500000</v>
      </c>
      <c r="AA177" s="702"/>
      <c r="AB177" s="702"/>
      <c r="AC177" s="702"/>
      <c r="AD177" s="702"/>
      <c r="AE177" s="702"/>
      <c r="AF177" s="702"/>
      <c r="AG177" s="702">
        <v>500000</v>
      </c>
      <c r="AH177" s="702"/>
      <c r="AI177" s="691"/>
      <c r="AJ177" s="691"/>
      <c r="AK177" s="691"/>
      <c r="AL177" s="691"/>
      <c r="AM177" s="868">
        <f t="shared" si="19"/>
        <v>500000</v>
      </c>
      <c r="AN177" s="868">
        <f t="shared" si="20"/>
        <v>0</v>
      </c>
      <c r="AO177" s="760">
        <v>400000</v>
      </c>
      <c r="AP177" s="868"/>
      <c r="AQ177" s="704"/>
      <c r="AR177" s="704"/>
      <c r="AS177" s="704"/>
      <c r="AT177" s="704"/>
      <c r="AU177" s="704"/>
      <c r="AV177" s="704"/>
      <c r="AW177" s="704"/>
      <c r="AX177" s="704"/>
      <c r="AY177" s="704"/>
      <c r="AZ177" s="704"/>
      <c r="BA177" s="704"/>
      <c r="BB177" s="704"/>
      <c r="BC177" s="704"/>
      <c r="BD177" s="704"/>
      <c r="BE177" s="704"/>
      <c r="BF177" s="704"/>
      <c r="BG177" s="704"/>
      <c r="BH177" s="704"/>
      <c r="BI177" s="704"/>
      <c r="BJ177" s="704"/>
      <c r="BK177" s="704"/>
      <c r="BL177" s="704"/>
      <c r="BM177" s="704"/>
      <c r="BN177" s="704"/>
      <c r="BO177" s="704"/>
      <c r="BP177" s="704"/>
      <c r="BQ177" s="704"/>
      <c r="BR177" s="704"/>
      <c r="BS177" s="704"/>
      <c r="BT177" s="704"/>
      <c r="BU177" s="704"/>
      <c r="BV177" s="704"/>
      <c r="BW177" s="704"/>
      <c r="BX177" s="704"/>
      <c r="BY177" s="704"/>
      <c r="BZ177" s="704"/>
      <c r="CA177" s="704"/>
      <c r="CB177" s="704"/>
      <c r="CC177" s="704"/>
      <c r="CD177" s="704"/>
      <c r="CE177" s="704"/>
      <c r="CF177" s="704"/>
      <c r="CG177" s="704"/>
      <c r="CH177" s="704"/>
      <c r="CI177" s="704"/>
      <c r="CJ177" s="704"/>
      <c r="CK177" s="704"/>
      <c r="CL177" s="704"/>
      <c r="CM177" s="704"/>
      <c r="CN177" s="704"/>
      <c r="CO177" s="704"/>
      <c r="CP177" s="704"/>
      <c r="CQ177" s="704"/>
      <c r="CR177" s="704"/>
      <c r="CS177" s="704"/>
      <c r="CT177" s="704"/>
      <c r="CU177" s="704"/>
      <c r="CV177" s="704"/>
      <c r="CW177" s="704"/>
      <c r="CX177" s="704"/>
      <c r="CY177" s="704"/>
      <c r="CZ177" s="704"/>
      <c r="DA177" s="704"/>
      <c r="DB177" s="704"/>
      <c r="DC177" s="704"/>
      <c r="DD177" s="704"/>
      <c r="DE177" s="704"/>
      <c r="DF177" s="704"/>
      <c r="DG177" s="704"/>
      <c r="DH177" s="704"/>
      <c r="DI177" s="704"/>
      <c r="DJ177" s="704"/>
      <c r="DK177" s="704"/>
      <c r="DL177" s="704"/>
      <c r="DM177" s="704"/>
      <c r="DN177" s="704"/>
      <c r="DO177" s="704"/>
      <c r="DP177" s="704"/>
      <c r="EC177" s="704"/>
      <c r="ED177" s="704"/>
      <c r="EE177" s="704"/>
      <c r="EF177" s="704"/>
      <c r="EG177" s="704"/>
      <c r="EH177" s="704"/>
      <c r="EI177" s="704"/>
      <c r="EJ177" s="704"/>
      <c r="EK177" s="704"/>
      <c r="EL177" s="704"/>
      <c r="EM177" s="704"/>
      <c r="EN177" s="704"/>
      <c r="EO177" s="704"/>
      <c r="EP177" s="704"/>
      <c r="EQ177" s="704"/>
      <c r="ER177" s="704"/>
      <c r="ES177" s="704"/>
      <c r="ET177" s="704"/>
      <c r="EU177" s="704"/>
      <c r="EV177" s="704"/>
      <c r="EW177" s="704"/>
      <c r="EX177" s="704"/>
      <c r="EY177" s="704"/>
      <c r="EZ177" s="704"/>
      <c r="FA177" s="704"/>
      <c r="FB177" s="704"/>
      <c r="FC177" s="704"/>
      <c r="FD177" s="704"/>
      <c r="FE177" s="704"/>
      <c r="FF177" s="704"/>
      <c r="FG177" s="704"/>
      <c r="FH177" s="704"/>
      <c r="FI177" s="704"/>
      <c r="FK177" s="746"/>
      <c r="FL177" s="704"/>
      <c r="FM177" s="704"/>
      <c r="FN177" s="704"/>
      <c r="FO177" s="704"/>
      <c r="FP177" s="704"/>
      <c r="FQ177" s="704"/>
      <c r="FR177" s="704"/>
      <c r="FS177" s="704"/>
      <c r="FT177" s="704"/>
      <c r="FU177" s="704"/>
      <c r="FV177" s="704"/>
      <c r="FW177" s="704"/>
      <c r="FX177" s="704"/>
      <c r="FY177" s="704"/>
      <c r="FZ177" s="704"/>
      <c r="GA177" s="704"/>
      <c r="GB177" s="704"/>
      <c r="GC177" s="704"/>
      <c r="GD177" s="704"/>
      <c r="GE177" s="704"/>
      <c r="GF177" s="704"/>
      <c r="GG177" s="704"/>
      <c r="GH177" s="704"/>
      <c r="GI177" s="704"/>
      <c r="GJ177" s="704"/>
      <c r="GK177" s="704"/>
      <c r="GL177" s="704"/>
      <c r="GV177" s="704"/>
      <c r="GW177" s="704"/>
      <c r="GX177" s="704"/>
      <c r="GY177" s="704"/>
      <c r="GZ177" s="704"/>
      <c r="HA177" s="704"/>
      <c r="HB177" s="704"/>
      <c r="HC177" s="704"/>
      <c r="HD177" s="704"/>
      <c r="HE177" s="704"/>
      <c r="HF177" s="704"/>
      <c r="HG177" s="704"/>
      <c r="HH177" s="704"/>
      <c r="HI177" s="704"/>
      <c r="HJ177" s="704"/>
      <c r="HK177" s="704"/>
      <c r="HL177" s="704"/>
      <c r="HM177" s="704"/>
      <c r="HN177" s="704"/>
      <c r="HO177" s="704"/>
      <c r="HP177" s="704"/>
      <c r="HQ177" s="704"/>
      <c r="HR177" s="704"/>
      <c r="HS177" s="878"/>
      <c r="HT177" s="878"/>
      <c r="HU177" s="878"/>
      <c r="HV177" s="878"/>
      <c r="HW177" s="878"/>
      <c r="HX177" s="878"/>
      <c r="HY177" s="878"/>
      <c r="HZ177" s="878"/>
      <c r="IA177" s="878"/>
      <c r="IB177" s="878"/>
      <c r="IC177" s="878"/>
      <c r="ID177" s="878"/>
    </row>
    <row r="178" spans="1:243" s="706" customFormat="1" ht="23.1" customHeight="1" x14ac:dyDescent="0.25">
      <c r="A178" s="691">
        <v>322</v>
      </c>
      <c r="B178" s="693" t="s">
        <v>1206</v>
      </c>
      <c r="C178" s="697">
        <v>273</v>
      </c>
      <c r="D178" s="697">
        <v>636</v>
      </c>
      <c r="E178" s="707">
        <v>2</v>
      </c>
      <c r="F178" s="720" t="s">
        <v>1123</v>
      </c>
      <c r="G178" s="720" t="s">
        <v>1286</v>
      </c>
      <c r="H178" s="767" t="s">
        <v>1127</v>
      </c>
      <c r="I178" s="752" t="s">
        <v>1113</v>
      </c>
      <c r="J178" s="753" t="s">
        <v>1139</v>
      </c>
      <c r="K178" s="761" t="s">
        <v>1151</v>
      </c>
      <c r="L178" s="761" t="s">
        <v>1124</v>
      </c>
      <c r="M178" s="753" t="s">
        <v>1140</v>
      </c>
      <c r="N178" s="753" t="s">
        <v>1141</v>
      </c>
      <c r="O178" s="753" t="s">
        <v>1141</v>
      </c>
      <c r="P178" s="753" t="s">
        <v>1209</v>
      </c>
      <c r="Q178" s="948" t="s">
        <v>1284</v>
      </c>
      <c r="R178" s="948" t="s">
        <v>1120</v>
      </c>
      <c r="S178" s="755">
        <v>2</v>
      </c>
      <c r="T178" s="766">
        <v>2.11</v>
      </c>
      <c r="U178" s="771">
        <v>41091</v>
      </c>
      <c r="V178" s="772">
        <v>41426</v>
      </c>
      <c r="W178" s="874">
        <v>5</v>
      </c>
      <c r="X178" s="875"/>
      <c r="Y178" s="876">
        <v>448000</v>
      </c>
      <c r="Z178" s="875">
        <f t="shared" si="18"/>
        <v>448000</v>
      </c>
      <c r="AA178" s="691"/>
      <c r="AB178" s="691"/>
      <c r="AC178" s="691"/>
      <c r="AD178" s="691">
        <v>448000</v>
      </c>
      <c r="AE178" s="691"/>
      <c r="AF178" s="691"/>
      <c r="AG178" s="691"/>
      <c r="AH178" s="691"/>
      <c r="AI178" s="691"/>
      <c r="AJ178" s="691"/>
      <c r="AK178" s="691"/>
      <c r="AL178" s="691"/>
      <c r="AM178" s="868">
        <f t="shared" si="19"/>
        <v>448000</v>
      </c>
      <c r="AN178" s="868">
        <f t="shared" si="20"/>
        <v>0</v>
      </c>
      <c r="AO178" s="691"/>
      <c r="AP178" s="868"/>
      <c r="AQ178" s="704"/>
      <c r="AR178" s="704"/>
      <c r="AS178" s="704"/>
      <c r="AT178" s="704"/>
      <c r="AU178" s="704"/>
      <c r="AV178" s="704"/>
      <c r="AW178" s="704"/>
      <c r="AX178" s="704"/>
      <c r="AY178" s="704"/>
      <c r="AZ178" s="704"/>
      <c r="BA178" s="704"/>
      <c r="BB178" s="704"/>
      <c r="BC178" s="704"/>
      <c r="BD178" s="704"/>
      <c r="BE178" s="704"/>
      <c r="BF178" s="704"/>
      <c r="BG178" s="704"/>
      <c r="BH178" s="704"/>
      <c r="BI178" s="704"/>
      <c r="BJ178" s="704"/>
      <c r="BK178" s="704"/>
      <c r="BL178" s="704"/>
      <c r="BM178" s="704"/>
      <c r="BN178" s="704"/>
      <c r="BO178" s="704"/>
      <c r="BP178" s="704"/>
      <c r="BQ178" s="704"/>
      <c r="BR178" s="704"/>
      <c r="BS178" s="704"/>
      <c r="BT178" s="704"/>
      <c r="BU178" s="704"/>
      <c r="BV178" s="704"/>
      <c r="BW178" s="704"/>
      <c r="BX178" s="704"/>
      <c r="BY178" s="704"/>
      <c r="BZ178" s="704"/>
      <c r="CA178" s="704"/>
      <c r="CB178" s="704"/>
      <c r="CC178" s="704"/>
      <c r="CD178" s="704"/>
      <c r="CE178" s="704"/>
      <c r="CF178" s="704"/>
      <c r="CG178" s="704"/>
      <c r="CH178" s="704"/>
      <c r="CI178" s="704"/>
      <c r="CJ178" s="704"/>
      <c r="CK178" s="704"/>
      <c r="CL178" s="704"/>
      <c r="CM178" s="704"/>
      <c r="CN178" s="704"/>
      <c r="CO178" s="704"/>
      <c r="CP178" s="704"/>
      <c r="CQ178" s="704"/>
      <c r="CR178" s="704"/>
      <c r="CS178" s="704"/>
      <c r="CT178" s="704"/>
      <c r="CU178" s="704"/>
      <c r="CV178" s="704"/>
      <c r="CW178" s="704"/>
      <c r="CX178" s="704"/>
      <c r="CY178" s="704"/>
      <c r="CZ178" s="704"/>
      <c r="DA178" s="704"/>
      <c r="DB178" s="704"/>
      <c r="DC178" s="704"/>
      <c r="DD178" s="704"/>
      <c r="DE178" s="704"/>
      <c r="DF178" s="704"/>
      <c r="DG178" s="704"/>
      <c r="DH178" s="704"/>
      <c r="DI178" s="704"/>
      <c r="DJ178" s="704"/>
      <c r="DK178" s="704"/>
      <c r="DL178" s="704"/>
      <c r="DM178" s="704"/>
      <c r="DN178" s="704"/>
      <c r="DO178" s="704"/>
      <c r="DP178" s="704"/>
      <c r="EC178" s="704"/>
      <c r="EF178" s="704"/>
      <c r="EG178" s="704"/>
      <c r="EH178" s="704"/>
      <c r="EI178" s="704"/>
      <c r="EJ178" s="704"/>
      <c r="EK178" s="704"/>
      <c r="EL178" s="704"/>
      <c r="EM178" s="704"/>
      <c r="EN178" s="704"/>
      <c r="EO178" s="704"/>
      <c r="EP178" s="704"/>
      <c r="EQ178" s="704"/>
      <c r="ER178" s="704"/>
      <c r="ES178" s="704"/>
      <c r="ET178" s="704"/>
      <c r="EU178" s="704"/>
      <c r="EV178" s="704"/>
      <c r="EW178" s="704"/>
      <c r="EX178" s="704"/>
      <c r="EY178" s="704"/>
      <c r="EZ178" s="704"/>
      <c r="FA178" s="704"/>
      <c r="FB178" s="704"/>
      <c r="FC178" s="704"/>
      <c r="FD178" s="704"/>
      <c r="FE178" s="704"/>
      <c r="FF178" s="704"/>
      <c r="FG178" s="704"/>
      <c r="FH178" s="704"/>
      <c r="FK178" s="878"/>
      <c r="FL178" s="878"/>
      <c r="FM178" s="878"/>
      <c r="FN178" s="878"/>
      <c r="FO178" s="878"/>
      <c r="FP178" s="878"/>
      <c r="FQ178" s="878"/>
      <c r="FR178" s="878"/>
      <c r="FS178" s="878"/>
      <c r="FT178" s="878"/>
      <c r="FU178" s="878"/>
      <c r="FV178" s="878"/>
      <c r="FW178" s="878"/>
      <c r="FX178" s="878"/>
      <c r="FY178" s="878"/>
      <c r="FZ178" s="878"/>
      <c r="GA178" s="878"/>
      <c r="GB178" s="878"/>
      <c r="GC178" s="878"/>
      <c r="GD178" s="878"/>
      <c r="GE178" s="878"/>
      <c r="GF178" s="878"/>
      <c r="GG178" s="878"/>
      <c r="GH178" s="878"/>
      <c r="GI178" s="878"/>
      <c r="GJ178" s="878"/>
      <c r="GK178" s="878"/>
      <c r="GL178" s="878"/>
      <c r="GM178" s="878"/>
      <c r="GN178" s="878"/>
      <c r="GO178" s="878"/>
      <c r="GP178" s="878"/>
      <c r="GQ178" s="878"/>
      <c r="GR178" s="878"/>
      <c r="GS178" s="878"/>
      <c r="GT178" s="878"/>
      <c r="GU178" s="878"/>
      <c r="GV178" s="878"/>
      <c r="GW178" s="878"/>
      <c r="GX178" s="878"/>
      <c r="GY178" s="878"/>
      <c r="GZ178" s="878"/>
      <c r="HA178" s="878"/>
      <c r="HB178" s="878"/>
      <c r="HC178" s="878"/>
      <c r="HD178" s="878"/>
      <c r="HE178" s="878"/>
      <c r="HF178" s="878"/>
      <c r="HG178" s="878"/>
      <c r="HH178" s="878"/>
      <c r="HI178" s="878"/>
      <c r="HJ178" s="878"/>
      <c r="HK178" s="878"/>
      <c r="HL178" s="878"/>
      <c r="HM178" s="878"/>
      <c r="HN178" s="878"/>
      <c r="HO178" s="878"/>
      <c r="HP178" s="878"/>
      <c r="HQ178" s="878"/>
      <c r="HR178" s="878"/>
      <c r="HS178" s="878"/>
      <c r="HT178" s="878"/>
      <c r="HU178" s="878"/>
      <c r="HV178" s="878"/>
      <c r="HW178" s="878"/>
      <c r="HX178" s="878"/>
      <c r="HY178" s="878"/>
      <c r="HZ178" s="878"/>
      <c r="IA178" s="878"/>
      <c r="IB178" s="878"/>
      <c r="IC178" s="878"/>
      <c r="ID178" s="878"/>
    </row>
    <row r="179" spans="1:243" s="706" customFormat="1" ht="23.1" customHeight="1" x14ac:dyDescent="0.25">
      <c r="A179" s="691">
        <v>323</v>
      </c>
      <c r="B179" s="693" t="s">
        <v>1206</v>
      </c>
      <c r="C179" s="697">
        <v>273</v>
      </c>
      <c r="D179" s="697">
        <v>636</v>
      </c>
      <c r="E179" s="707">
        <v>2</v>
      </c>
      <c r="F179" s="720" t="s">
        <v>1123</v>
      </c>
      <c r="G179" s="720" t="s">
        <v>1286</v>
      </c>
      <c r="H179" s="751" t="s">
        <v>1127</v>
      </c>
      <c r="I179" s="752" t="s">
        <v>1113</v>
      </c>
      <c r="J179" s="753" t="s">
        <v>1139</v>
      </c>
      <c r="K179" s="761" t="s">
        <v>1151</v>
      </c>
      <c r="L179" s="761" t="s">
        <v>1124</v>
      </c>
      <c r="M179" s="753" t="s">
        <v>1140</v>
      </c>
      <c r="N179" s="753" t="s">
        <v>1141</v>
      </c>
      <c r="O179" s="753" t="s">
        <v>1141</v>
      </c>
      <c r="P179" s="753" t="s">
        <v>1209</v>
      </c>
      <c r="Q179" s="948" t="s">
        <v>1284</v>
      </c>
      <c r="R179" s="948" t="s">
        <v>1120</v>
      </c>
      <c r="S179" s="755">
        <v>2</v>
      </c>
      <c r="T179" s="766">
        <v>2.11</v>
      </c>
      <c r="U179" s="771">
        <v>41456</v>
      </c>
      <c r="V179" s="772">
        <v>41791</v>
      </c>
      <c r="W179" s="874">
        <v>5</v>
      </c>
      <c r="X179" s="875">
        <v>500000</v>
      </c>
      <c r="Y179" s="875"/>
      <c r="Z179" s="875">
        <f t="shared" si="18"/>
        <v>500000</v>
      </c>
      <c r="AA179" s="702"/>
      <c r="AB179" s="702"/>
      <c r="AC179" s="702"/>
      <c r="AD179" s="702"/>
      <c r="AE179" s="702"/>
      <c r="AF179" s="702"/>
      <c r="AG179" s="702"/>
      <c r="AH179" s="702"/>
      <c r="AI179" s="691"/>
      <c r="AJ179" s="749">
        <v>250000</v>
      </c>
      <c r="AK179" s="749">
        <v>250000</v>
      </c>
      <c r="AL179" s="691"/>
      <c r="AM179" s="868">
        <f t="shared" si="19"/>
        <v>500000</v>
      </c>
      <c r="AN179" s="868">
        <f t="shared" si="20"/>
        <v>0</v>
      </c>
      <c r="AO179" s="760">
        <v>1000000</v>
      </c>
      <c r="AP179" s="868">
        <v>1500000</v>
      </c>
      <c r="AQ179" s="704"/>
      <c r="AR179" s="704"/>
      <c r="AS179" s="704"/>
      <c r="AT179" s="704"/>
      <c r="AU179" s="704"/>
      <c r="AV179" s="704"/>
      <c r="AW179" s="704"/>
      <c r="AX179" s="704"/>
      <c r="AY179" s="704"/>
      <c r="AZ179" s="704"/>
      <c r="BA179" s="704"/>
      <c r="BB179" s="704"/>
      <c r="BC179" s="704"/>
      <c r="BD179" s="704"/>
      <c r="BE179" s="704"/>
      <c r="BF179" s="704"/>
      <c r="BG179" s="704"/>
      <c r="BH179" s="704"/>
      <c r="BI179" s="704"/>
      <c r="BJ179" s="704"/>
      <c r="BK179" s="704"/>
      <c r="BL179" s="704"/>
      <c r="BM179" s="704"/>
      <c r="BN179" s="704"/>
      <c r="BO179" s="704"/>
      <c r="BP179" s="704"/>
      <c r="BQ179" s="704"/>
      <c r="BR179" s="704"/>
      <c r="BS179" s="704"/>
      <c r="BT179" s="704"/>
      <c r="BU179" s="704"/>
      <c r="BV179" s="704"/>
      <c r="BW179" s="704"/>
      <c r="BX179" s="704"/>
      <c r="BY179" s="704"/>
      <c r="BZ179" s="704"/>
      <c r="CA179" s="704"/>
      <c r="CB179" s="704"/>
      <c r="CC179" s="704"/>
      <c r="CD179" s="704"/>
      <c r="CE179" s="704"/>
      <c r="CF179" s="704"/>
      <c r="CG179" s="704"/>
      <c r="CH179" s="704"/>
      <c r="CI179" s="704"/>
      <c r="CJ179" s="704"/>
      <c r="CK179" s="704"/>
      <c r="CL179" s="704"/>
      <c r="CM179" s="704"/>
      <c r="CN179" s="704"/>
      <c r="CO179" s="704"/>
      <c r="CP179" s="704"/>
      <c r="CQ179" s="704"/>
      <c r="CR179" s="704"/>
      <c r="CS179" s="704"/>
      <c r="CT179" s="704"/>
      <c r="CU179" s="704"/>
      <c r="CV179" s="704"/>
      <c r="CW179" s="704"/>
      <c r="CX179" s="704"/>
      <c r="CY179" s="704"/>
      <c r="CZ179" s="704"/>
      <c r="DA179" s="704"/>
      <c r="DB179" s="704"/>
      <c r="DC179" s="704"/>
      <c r="DD179" s="704"/>
      <c r="DE179" s="704"/>
      <c r="DF179" s="704"/>
      <c r="DG179" s="704"/>
      <c r="DH179" s="704"/>
      <c r="DI179" s="704"/>
      <c r="DJ179" s="704"/>
      <c r="DK179" s="704"/>
      <c r="DL179" s="704"/>
      <c r="DM179" s="704"/>
      <c r="DN179" s="704"/>
      <c r="DO179" s="704"/>
      <c r="DP179" s="704"/>
      <c r="EC179" s="704"/>
      <c r="EF179" s="704"/>
      <c r="EG179" s="704"/>
      <c r="EH179" s="704"/>
      <c r="EI179" s="704"/>
      <c r="EJ179" s="704"/>
      <c r="EK179" s="704"/>
      <c r="EL179" s="704"/>
      <c r="EM179" s="704"/>
      <c r="EN179" s="704"/>
      <c r="EO179" s="704"/>
      <c r="EP179" s="704"/>
      <c r="EQ179" s="704"/>
      <c r="ER179" s="704"/>
      <c r="ES179" s="704"/>
      <c r="ET179" s="704"/>
      <c r="EU179" s="704"/>
      <c r="EV179" s="704"/>
      <c r="EW179" s="704"/>
      <c r="EX179" s="704"/>
      <c r="EY179" s="704"/>
      <c r="EZ179" s="704"/>
      <c r="FA179" s="704"/>
      <c r="FB179" s="704"/>
      <c r="FC179" s="704"/>
      <c r="FD179" s="704"/>
      <c r="FE179" s="704"/>
      <c r="FF179" s="704"/>
      <c r="FG179" s="704"/>
      <c r="FH179" s="704"/>
      <c r="FK179" s="746"/>
      <c r="FL179" s="704"/>
      <c r="FM179" s="704"/>
      <c r="FN179" s="704"/>
      <c r="FO179" s="704"/>
      <c r="FP179" s="704"/>
      <c r="FQ179" s="704"/>
      <c r="FR179" s="704"/>
      <c r="FS179" s="704"/>
      <c r="FT179" s="704"/>
      <c r="FU179" s="704"/>
      <c r="FV179" s="704"/>
      <c r="FW179" s="704"/>
      <c r="FX179" s="704"/>
      <c r="FY179" s="704"/>
      <c r="FZ179" s="704"/>
      <c r="GA179" s="704"/>
      <c r="GB179" s="704"/>
      <c r="GC179" s="704"/>
      <c r="GD179" s="704"/>
      <c r="GE179" s="704"/>
      <c r="GF179" s="704"/>
      <c r="GG179" s="704"/>
      <c r="GH179" s="704"/>
      <c r="GI179" s="704"/>
      <c r="GJ179" s="704"/>
      <c r="GK179" s="704"/>
      <c r="GL179" s="704"/>
      <c r="GV179" s="704"/>
      <c r="GW179" s="704"/>
      <c r="GX179" s="704"/>
      <c r="GY179" s="704"/>
      <c r="GZ179" s="704"/>
      <c r="HA179" s="704"/>
      <c r="HB179" s="704"/>
      <c r="HC179" s="704"/>
      <c r="HD179" s="704"/>
      <c r="HE179" s="704"/>
      <c r="HF179" s="704"/>
      <c r="HG179" s="704"/>
      <c r="HH179" s="704"/>
      <c r="HI179" s="704"/>
      <c r="HJ179" s="704"/>
      <c r="HK179" s="704"/>
      <c r="HL179" s="704"/>
      <c r="HM179" s="704"/>
      <c r="HN179" s="704"/>
      <c r="HO179" s="704"/>
      <c r="HP179" s="704"/>
      <c r="HS179" s="878"/>
      <c r="HT179" s="878"/>
      <c r="HU179" s="878"/>
      <c r="HV179" s="878"/>
      <c r="HW179" s="878"/>
      <c r="HX179" s="878"/>
      <c r="HY179" s="878"/>
      <c r="HZ179" s="878"/>
      <c r="IA179" s="878"/>
      <c r="IB179" s="878"/>
      <c r="IC179" s="878"/>
      <c r="ID179" s="878"/>
    </row>
    <row r="180" spans="1:243" s="706" customFormat="1" ht="23.1" customHeight="1" x14ac:dyDescent="0.25">
      <c r="A180" s="691">
        <v>324</v>
      </c>
      <c r="B180" s="693" t="s">
        <v>1206</v>
      </c>
      <c r="C180" s="697">
        <v>273</v>
      </c>
      <c r="D180" s="697">
        <v>636</v>
      </c>
      <c r="E180" s="707">
        <v>3</v>
      </c>
      <c r="F180" s="720" t="s">
        <v>1123</v>
      </c>
      <c r="G180" s="720" t="s">
        <v>1282</v>
      </c>
      <c r="H180" s="767" t="s">
        <v>1127</v>
      </c>
      <c r="I180" s="752" t="s">
        <v>1113</v>
      </c>
      <c r="J180" s="753" t="s">
        <v>1139</v>
      </c>
      <c r="K180" s="761" t="s">
        <v>1151</v>
      </c>
      <c r="L180" s="761" t="s">
        <v>1124</v>
      </c>
      <c r="M180" s="753" t="s">
        <v>1140</v>
      </c>
      <c r="N180" s="753" t="s">
        <v>1141</v>
      </c>
      <c r="O180" s="753" t="s">
        <v>1141</v>
      </c>
      <c r="P180" s="753" t="s">
        <v>1209</v>
      </c>
      <c r="Q180" s="948" t="s">
        <v>1284</v>
      </c>
      <c r="R180" s="948" t="s">
        <v>1120</v>
      </c>
      <c r="S180" s="755">
        <v>2</v>
      </c>
      <c r="T180" s="766">
        <v>2.11</v>
      </c>
      <c r="U180" s="771">
        <v>41091</v>
      </c>
      <c r="V180" s="772">
        <v>41426</v>
      </c>
      <c r="W180" s="874">
        <v>5</v>
      </c>
      <c r="X180" s="875"/>
      <c r="Y180" s="876">
        <v>60000</v>
      </c>
      <c r="Z180" s="875">
        <f t="shared" si="18"/>
        <v>60000</v>
      </c>
      <c r="AA180" s="691"/>
      <c r="AB180" s="691"/>
      <c r="AC180" s="691">
        <v>60000</v>
      </c>
      <c r="AD180" s="691"/>
      <c r="AE180" s="691"/>
      <c r="AF180" s="691"/>
      <c r="AG180" s="691"/>
      <c r="AH180" s="691"/>
      <c r="AI180" s="691"/>
      <c r="AJ180" s="691"/>
      <c r="AK180" s="691"/>
      <c r="AL180" s="691"/>
      <c r="AM180" s="868">
        <f t="shared" si="19"/>
        <v>60000</v>
      </c>
      <c r="AN180" s="868">
        <f t="shared" si="20"/>
        <v>0</v>
      </c>
      <c r="AO180" s="691"/>
      <c r="AP180" s="868"/>
      <c r="AQ180" s="704"/>
      <c r="AR180" s="704"/>
      <c r="AS180" s="704"/>
      <c r="AT180" s="704"/>
      <c r="AU180" s="704"/>
      <c r="AV180" s="704"/>
      <c r="AW180" s="704"/>
      <c r="AX180" s="704"/>
      <c r="AY180" s="704"/>
      <c r="AZ180" s="704"/>
      <c r="BA180" s="704"/>
      <c r="BB180" s="704"/>
      <c r="BC180" s="704"/>
      <c r="BD180" s="704"/>
      <c r="BE180" s="704"/>
      <c r="BF180" s="704"/>
      <c r="BG180" s="704"/>
      <c r="BH180" s="704"/>
      <c r="BI180" s="704"/>
      <c r="BJ180" s="704"/>
      <c r="BK180" s="704"/>
      <c r="BL180" s="704"/>
      <c r="BM180" s="704"/>
      <c r="BN180" s="704"/>
      <c r="BO180" s="704"/>
      <c r="BP180" s="704"/>
      <c r="BQ180" s="704"/>
      <c r="BR180" s="704"/>
      <c r="BS180" s="704"/>
      <c r="BT180" s="704"/>
      <c r="BU180" s="704"/>
      <c r="BV180" s="704"/>
      <c r="BW180" s="704"/>
      <c r="BX180" s="704"/>
      <c r="BY180" s="704"/>
      <c r="BZ180" s="704"/>
      <c r="CA180" s="704"/>
      <c r="CB180" s="704"/>
      <c r="CC180" s="704"/>
      <c r="CD180" s="704"/>
      <c r="CE180" s="704"/>
      <c r="CF180" s="704"/>
      <c r="CG180" s="704"/>
      <c r="CH180" s="704"/>
      <c r="CI180" s="704"/>
      <c r="CJ180" s="704"/>
      <c r="CK180" s="704"/>
      <c r="CL180" s="704"/>
      <c r="CM180" s="704"/>
      <c r="CN180" s="704"/>
      <c r="CO180" s="704"/>
      <c r="CP180" s="704"/>
      <c r="CQ180" s="704"/>
      <c r="CR180" s="704"/>
      <c r="CS180" s="704"/>
      <c r="CT180" s="704"/>
      <c r="CU180" s="704"/>
      <c r="CV180" s="704"/>
      <c r="CW180" s="704"/>
      <c r="CX180" s="704"/>
      <c r="CY180" s="704"/>
      <c r="CZ180" s="704"/>
      <c r="DA180" s="704"/>
      <c r="DB180" s="704"/>
      <c r="DC180" s="704"/>
      <c r="DD180" s="704"/>
      <c r="DE180" s="704"/>
      <c r="DF180" s="704"/>
      <c r="DG180" s="704"/>
      <c r="DH180" s="704"/>
      <c r="DI180" s="704"/>
      <c r="DJ180" s="704"/>
      <c r="DK180" s="704"/>
      <c r="DL180" s="704"/>
      <c r="DM180" s="704"/>
      <c r="DN180" s="704"/>
      <c r="DO180" s="704"/>
      <c r="DP180" s="704"/>
      <c r="EF180" s="704"/>
      <c r="EG180" s="704"/>
      <c r="EH180" s="704"/>
      <c r="EI180" s="704"/>
      <c r="EJ180" s="704"/>
      <c r="EK180" s="704"/>
      <c r="EL180" s="704"/>
      <c r="EM180" s="704"/>
      <c r="EN180" s="704"/>
      <c r="EO180" s="704"/>
      <c r="EP180" s="704"/>
      <c r="EQ180" s="704"/>
      <c r="ER180" s="704"/>
      <c r="ES180" s="704"/>
      <c r="ET180" s="704"/>
      <c r="EU180" s="704"/>
      <c r="EV180" s="704"/>
      <c r="EW180" s="704"/>
      <c r="EX180" s="704"/>
      <c r="EY180" s="704"/>
      <c r="EZ180" s="704"/>
      <c r="FA180" s="704"/>
      <c r="FB180" s="704"/>
      <c r="FC180" s="704"/>
      <c r="FD180" s="704"/>
      <c r="FE180" s="704"/>
      <c r="FF180" s="704"/>
      <c r="FG180" s="704"/>
      <c r="FH180" s="704"/>
      <c r="FI180" s="704"/>
      <c r="FK180" s="878"/>
      <c r="FL180" s="878"/>
      <c r="FM180" s="878"/>
      <c r="FN180" s="878"/>
      <c r="FO180" s="878"/>
      <c r="FP180" s="878"/>
      <c r="FQ180" s="878"/>
      <c r="FR180" s="878"/>
      <c r="FS180" s="878"/>
      <c r="FT180" s="878"/>
      <c r="FU180" s="878"/>
      <c r="FV180" s="878"/>
      <c r="FW180" s="878"/>
      <c r="FX180" s="878"/>
      <c r="FY180" s="878"/>
      <c r="FZ180" s="878"/>
      <c r="GA180" s="878"/>
      <c r="GB180" s="878"/>
      <c r="GC180" s="878"/>
      <c r="GD180" s="878"/>
      <c r="GE180" s="878"/>
      <c r="GF180" s="878"/>
      <c r="GG180" s="878"/>
      <c r="GH180" s="878"/>
      <c r="GI180" s="878"/>
      <c r="GJ180" s="878"/>
      <c r="GK180" s="878"/>
      <c r="GL180" s="878"/>
      <c r="GM180" s="878"/>
      <c r="GN180" s="878"/>
      <c r="GO180" s="878"/>
      <c r="GP180" s="878"/>
      <c r="GQ180" s="878"/>
      <c r="GR180" s="878"/>
      <c r="GS180" s="878"/>
      <c r="GT180" s="878"/>
      <c r="GU180" s="878"/>
      <c r="GV180" s="878"/>
      <c r="GW180" s="878"/>
      <c r="GX180" s="878"/>
      <c r="GY180" s="878"/>
      <c r="GZ180" s="878"/>
      <c r="HA180" s="878"/>
      <c r="HB180" s="878"/>
      <c r="HC180" s="878"/>
      <c r="HD180" s="878"/>
      <c r="HE180" s="878"/>
      <c r="HF180" s="878"/>
      <c r="HG180" s="878"/>
      <c r="HH180" s="878"/>
      <c r="HI180" s="878"/>
      <c r="HJ180" s="878"/>
      <c r="HK180" s="878"/>
      <c r="HL180" s="878"/>
      <c r="HM180" s="878"/>
      <c r="HN180" s="878"/>
      <c r="HO180" s="878"/>
      <c r="HP180" s="878"/>
      <c r="HQ180" s="878"/>
      <c r="HR180" s="878"/>
      <c r="HS180" s="878"/>
      <c r="HT180" s="878"/>
      <c r="HU180" s="878"/>
      <c r="HV180" s="878"/>
      <c r="HW180" s="878"/>
      <c r="HX180" s="878"/>
      <c r="HY180" s="878"/>
      <c r="HZ180" s="878"/>
      <c r="IA180" s="878"/>
      <c r="IB180" s="878"/>
      <c r="IC180" s="878"/>
      <c r="ID180" s="878"/>
    </row>
    <row r="181" spans="1:243" s="706" customFormat="1" ht="23.1" customHeight="1" x14ac:dyDescent="0.25">
      <c r="A181" s="691">
        <v>325</v>
      </c>
      <c r="B181" s="693" t="s">
        <v>1206</v>
      </c>
      <c r="C181" s="697">
        <v>273</v>
      </c>
      <c r="D181" s="697">
        <v>636</v>
      </c>
      <c r="E181" s="707">
        <v>5</v>
      </c>
      <c r="F181" s="720" t="s">
        <v>1123</v>
      </c>
      <c r="G181" s="720" t="s">
        <v>1287</v>
      </c>
      <c r="H181" s="751" t="s">
        <v>1127</v>
      </c>
      <c r="I181" s="752" t="s">
        <v>1113</v>
      </c>
      <c r="J181" s="753" t="s">
        <v>1139</v>
      </c>
      <c r="K181" s="761" t="s">
        <v>1151</v>
      </c>
      <c r="L181" s="761" t="s">
        <v>1124</v>
      </c>
      <c r="M181" s="753" t="s">
        <v>1140</v>
      </c>
      <c r="N181" s="753" t="s">
        <v>1141</v>
      </c>
      <c r="O181" s="753" t="s">
        <v>1141</v>
      </c>
      <c r="P181" s="753" t="s">
        <v>1209</v>
      </c>
      <c r="Q181" s="948" t="s">
        <v>1284</v>
      </c>
      <c r="R181" s="948" t="s">
        <v>1120</v>
      </c>
      <c r="S181" s="755">
        <v>2</v>
      </c>
      <c r="T181" s="766">
        <v>2.11</v>
      </c>
      <c r="U181" s="771">
        <v>41456</v>
      </c>
      <c r="V181" s="772">
        <v>41791</v>
      </c>
      <c r="W181" s="874">
        <v>5</v>
      </c>
      <c r="X181" s="875">
        <v>400000</v>
      </c>
      <c r="Y181" s="876">
        <v>12700</v>
      </c>
      <c r="Z181" s="875">
        <f t="shared" si="18"/>
        <v>412700</v>
      </c>
      <c r="AA181" s="702"/>
      <c r="AB181" s="702"/>
      <c r="AC181" s="702"/>
      <c r="AD181" s="702">
        <v>12700</v>
      </c>
      <c r="AE181" s="702">
        <v>200000</v>
      </c>
      <c r="AF181" s="702">
        <v>200000</v>
      </c>
      <c r="AG181" s="702"/>
      <c r="AH181" s="702"/>
      <c r="AI181" s="691"/>
      <c r="AJ181" s="691"/>
      <c r="AK181" s="691"/>
      <c r="AL181" s="691"/>
      <c r="AM181" s="868">
        <f t="shared" si="19"/>
        <v>412700</v>
      </c>
      <c r="AN181" s="868">
        <f t="shared" si="20"/>
        <v>0</v>
      </c>
      <c r="AO181" s="760">
        <v>380000</v>
      </c>
      <c r="AP181" s="868">
        <v>400000</v>
      </c>
      <c r="AQ181" s="704"/>
      <c r="AR181" s="704"/>
      <c r="AS181" s="704"/>
      <c r="AT181" s="704"/>
      <c r="AU181" s="704"/>
      <c r="AV181" s="704"/>
      <c r="AW181" s="704"/>
      <c r="AX181" s="704"/>
      <c r="AY181" s="704"/>
      <c r="AZ181" s="704"/>
      <c r="BA181" s="704"/>
      <c r="BB181" s="704"/>
      <c r="BC181" s="704"/>
      <c r="BD181" s="704"/>
      <c r="BE181" s="704"/>
      <c r="BF181" s="704"/>
      <c r="BG181" s="704"/>
      <c r="BH181" s="704"/>
      <c r="BI181" s="704"/>
      <c r="BJ181" s="704"/>
      <c r="BK181" s="704"/>
      <c r="BL181" s="704"/>
      <c r="BM181" s="704"/>
      <c r="BN181" s="704"/>
      <c r="BO181" s="704"/>
      <c r="BP181" s="704"/>
      <c r="BQ181" s="704"/>
      <c r="BR181" s="704"/>
      <c r="BS181" s="704"/>
      <c r="BT181" s="704"/>
      <c r="BU181" s="704"/>
      <c r="BV181" s="704"/>
      <c r="BW181" s="704"/>
      <c r="BX181" s="704"/>
      <c r="BY181" s="704"/>
      <c r="BZ181" s="704"/>
      <c r="CA181" s="704"/>
      <c r="CB181" s="704"/>
      <c r="CC181" s="704"/>
      <c r="CD181" s="704"/>
      <c r="CE181" s="704"/>
      <c r="CF181" s="704"/>
      <c r="CG181" s="704"/>
      <c r="CH181" s="704"/>
      <c r="CI181" s="704"/>
      <c r="CJ181" s="704"/>
      <c r="CK181" s="704"/>
      <c r="CL181" s="704"/>
      <c r="CM181" s="704"/>
      <c r="CN181" s="704"/>
      <c r="CO181" s="704"/>
      <c r="CP181" s="704"/>
      <c r="CQ181" s="704"/>
      <c r="CR181" s="704"/>
      <c r="CS181" s="704"/>
      <c r="CT181" s="704"/>
      <c r="CU181" s="704"/>
      <c r="CV181" s="704"/>
      <c r="CW181" s="704"/>
      <c r="CX181" s="704"/>
      <c r="CY181" s="704"/>
      <c r="CZ181" s="704"/>
      <c r="DA181" s="704"/>
      <c r="DB181" s="704"/>
      <c r="DC181" s="704"/>
      <c r="DD181" s="704"/>
      <c r="DE181" s="704"/>
      <c r="DF181" s="704"/>
      <c r="DG181" s="704"/>
      <c r="DH181" s="704"/>
      <c r="DI181" s="704"/>
      <c r="DJ181" s="704"/>
      <c r="DK181" s="704"/>
      <c r="DL181" s="704"/>
      <c r="DM181" s="704"/>
      <c r="DN181" s="704"/>
      <c r="DO181" s="704"/>
      <c r="DP181" s="704"/>
      <c r="EC181" s="704"/>
      <c r="FK181" s="746"/>
      <c r="FL181" s="704"/>
      <c r="FM181" s="704"/>
      <c r="FN181" s="704"/>
      <c r="FO181" s="704"/>
      <c r="FP181" s="704"/>
      <c r="FQ181" s="704"/>
      <c r="FR181" s="704"/>
      <c r="FS181" s="704"/>
      <c r="FT181" s="704"/>
      <c r="FU181" s="704"/>
      <c r="FV181" s="704"/>
      <c r="FW181" s="704"/>
      <c r="FX181" s="704"/>
      <c r="FY181" s="704"/>
      <c r="FZ181" s="704"/>
      <c r="GA181" s="704"/>
      <c r="GB181" s="704"/>
      <c r="GC181" s="704"/>
      <c r="GD181" s="704"/>
      <c r="GE181" s="704"/>
      <c r="GF181" s="704"/>
      <c r="GG181" s="704"/>
      <c r="GH181" s="704"/>
      <c r="GI181" s="704"/>
      <c r="GJ181" s="704"/>
      <c r="GK181" s="704"/>
      <c r="GL181" s="704"/>
      <c r="GV181" s="704"/>
      <c r="GW181" s="704"/>
      <c r="GX181" s="704"/>
      <c r="GY181" s="704"/>
      <c r="GZ181" s="704"/>
      <c r="HA181" s="704"/>
      <c r="HB181" s="704"/>
      <c r="HC181" s="704"/>
      <c r="HD181" s="704"/>
      <c r="HE181" s="704"/>
      <c r="HF181" s="704"/>
      <c r="HG181" s="704"/>
      <c r="HH181" s="704"/>
      <c r="HI181" s="704"/>
      <c r="HJ181" s="704"/>
      <c r="HK181" s="704"/>
      <c r="HL181" s="704"/>
      <c r="HM181" s="704"/>
      <c r="HN181" s="704"/>
      <c r="HO181" s="704"/>
      <c r="HP181" s="704"/>
      <c r="HS181" s="878"/>
      <c r="HT181" s="878"/>
      <c r="HU181" s="878"/>
      <c r="HV181" s="878"/>
      <c r="HW181" s="878"/>
      <c r="HX181" s="878"/>
      <c r="HY181" s="878"/>
      <c r="HZ181" s="878"/>
      <c r="IA181" s="878"/>
      <c r="IB181" s="878"/>
      <c r="IC181" s="878"/>
      <c r="ID181" s="878"/>
    </row>
    <row r="182" spans="1:243" s="706" customFormat="1" ht="23.1" customHeight="1" x14ac:dyDescent="0.25">
      <c r="A182" s="691">
        <v>326</v>
      </c>
      <c r="B182" s="693" t="s">
        <v>1206</v>
      </c>
      <c r="C182" s="697">
        <v>273</v>
      </c>
      <c r="D182" s="697">
        <v>644</v>
      </c>
      <c r="E182" s="707">
        <v>1</v>
      </c>
      <c r="F182" s="720" t="s">
        <v>1125</v>
      </c>
      <c r="G182" s="699" t="s">
        <v>1521</v>
      </c>
      <c r="H182" s="767" t="s">
        <v>1127</v>
      </c>
      <c r="I182" s="752" t="s">
        <v>1113</v>
      </c>
      <c r="J182" s="753" t="s">
        <v>1139</v>
      </c>
      <c r="K182" s="761" t="s">
        <v>1115</v>
      </c>
      <c r="L182" s="761" t="s">
        <v>1124</v>
      </c>
      <c r="M182" s="753" t="s">
        <v>1140</v>
      </c>
      <c r="N182" s="753" t="s">
        <v>1141</v>
      </c>
      <c r="O182" s="753" t="s">
        <v>1141</v>
      </c>
      <c r="P182" s="753" t="s">
        <v>1209</v>
      </c>
      <c r="Q182" s="948" t="s">
        <v>1522</v>
      </c>
      <c r="R182" s="1020" t="s">
        <v>1120</v>
      </c>
      <c r="S182" s="755">
        <v>2</v>
      </c>
      <c r="T182" s="766">
        <v>2.11</v>
      </c>
      <c r="U182" s="771">
        <v>41306</v>
      </c>
      <c r="V182" s="772">
        <v>41426</v>
      </c>
      <c r="W182" s="874">
        <v>7</v>
      </c>
      <c r="X182" s="875"/>
      <c r="Y182" s="876">
        <v>1100</v>
      </c>
      <c r="Z182" s="875">
        <f t="shared" si="18"/>
        <v>1100</v>
      </c>
      <c r="AA182" s="691"/>
      <c r="AB182" s="691"/>
      <c r="AC182" s="691">
        <v>1100</v>
      </c>
      <c r="AD182" s="691"/>
      <c r="AE182" s="691"/>
      <c r="AF182" s="691"/>
      <c r="AG182" s="691"/>
      <c r="AH182" s="691"/>
      <c r="AI182" s="691"/>
      <c r="AJ182" s="691"/>
      <c r="AK182" s="691"/>
      <c r="AL182" s="691"/>
      <c r="AM182" s="868">
        <f t="shared" si="19"/>
        <v>1100</v>
      </c>
      <c r="AN182" s="868">
        <f t="shared" si="20"/>
        <v>0</v>
      </c>
      <c r="AO182" s="691"/>
      <c r="AP182" s="868"/>
      <c r="AQ182" s="704"/>
      <c r="AR182" s="704"/>
      <c r="AS182" s="704"/>
      <c r="AT182" s="704"/>
      <c r="AU182" s="704"/>
      <c r="AV182" s="704"/>
      <c r="AW182" s="704"/>
      <c r="AX182" s="704"/>
      <c r="AY182" s="704"/>
      <c r="AZ182" s="704"/>
      <c r="BA182" s="704"/>
      <c r="BB182" s="704"/>
      <c r="BC182" s="704"/>
      <c r="BD182" s="704"/>
      <c r="BE182" s="704"/>
      <c r="BF182" s="704"/>
      <c r="BG182" s="704"/>
      <c r="BH182" s="704"/>
      <c r="BI182" s="704"/>
      <c r="BJ182" s="704"/>
      <c r="BK182" s="704"/>
      <c r="BL182" s="704"/>
      <c r="BM182" s="704"/>
      <c r="BN182" s="704"/>
      <c r="BO182" s="704"/>
      <c r="BP182" s="704"/>
      <c r="BQ182" s="704"/>
      <c r="BR182" s="704"/>
      <c r="BS182" s="704"/>
      <c r="BT182" s="704"/>
      <c r="BU182" s="704"/>
      <c r="BV182" s="704"/>
      <c r="BW182" s="704"/>
      <c r="BX182" s="704"/>
      <c r="BY182" s="704"/>
      <c r="BZ182" s="704"/>
      <c r="CA182" s="704"/>
      <c r="CB182" s="704"/>
      <c r="CC182" s="704"/>
      <c r="CD182" s="704"/>
      <c r="CE182" s="704"/>
      <c r="CF182" s="704"/>
      <c r="CG182" s="704"/>
      <c r="CH182" s="704"/>
      <c r="CI182" s="704"/>
      <c r="CJ182" s="704"/>
      <c r="CK182" s="704"/>
      <c r="CL182" s="704"/>
      <c r="CM182" s="704"/>
      <c r="CN182" s="704"/>
      <c r="CO182" s="704"/>
      <c r="CP182" s="704"/>
      <c r="CQ182" s="704"/>
      <c r="CR182" s="704"/>
      <c r="CS182" s="704"/>
      <c r="CT182" s="704"/>
      <c r="CU182" s="704"/>
      <c r="CV182" s="704"/>
      <c r="CW182" s="704"/>
      <c r="CX182" s="704"/>
      <c r="CY182" s="704"/>
      <c r="CZ182" s="704"/>
      <c r="DA182" s="704"/>
      <c r="DB182" s="704"/>
      <c r="DC182" s="704"/>
      <c r="DD182" s="704"/>
      <c r="DE182" s="704"/>
      <c r="DF182" s="704"/>
      <c r="DG182" s="704"/>
      <c r="DH182" s="704"/>
      <c r="DI182" s="704"/>
      <c r="DJ182" s="704"/>
      <c r="DK182" s="704"/>
      <c r="DL182" s="704"/>
      <c r="DM182" s="704"/>
      <c r="DN182" s="704"/>
      <c r="DO182" s="704"/>
      <c r="DP182" s="704"/>
      <c r="EC182" s="704"/>
      <c r="EF182" s="704"/>
      <c r="EG182" s="704"/>
      <c r="EH182" s="704"/>
      <c r="EI182" s="704"/>
      <c r="EJ182" s="704"/>
      <c r="EK182" s="704"/>
      <c r="EL182" s="704"/>
      <c r="EM182" s="704"/>
      <c r="EN182" s="704"/>
      <c r="EO182" s="704"/>
      <c r="EP182" s="704"/>
      <c r="EQ182" s="704"/>
      <c r="ER182" s="704"/>
      <c r="ES182" s="704"/>
      <c r="ET182" s="704"/>
      <c r="EU182" s="704"/>
      <c r="EV182" s="704"/>
      <c r="EW182" s="704"/>
      <c r="EX182" s="704"/>
      <c r="EY182" s="704"/>
      <c r="EZ182" s="704"/>
      <c r="FA182" s="704"/>
      <c r="FB182" s="704"/>
      <c r="FC182" s="704"/>
      <c r="FD182" s="704"/>
      <c r="FE182" s="704"/>
      <c r="FF182" s="704"/>
      <c r="FG182" s="704"/>
      <c r="FH182" s="704"/>
      <c r="FI182" s="704"/>
      <c r="FK182" s="878"/>
      <c r="FL182" s="878"/>
      <c r="FM182" s="878"/>
      <c r="FN182" s="878"/>
      <c r="FO182" s="878"/>
      <c r="FP182" s="878"/>
      <c r="FQ182" s="878"/>
      <c r="FR182" s="878"/>
      <c r="FS182" s="878"/>
      <c r="FT182" s="878"/>
      <c r="FU182" s="878"/>
      <c r="FV182" s="878"/>
      <c r="FW182" s="878"/>
      <c r="FX182" s="878"/>
      <c r="FY182" s="878"/>
      <c r="FZ182" s="878"/>
      <c r="GA182" s="878"/>
      <c r="GB182" s="878"/>
      <c r="GC182" s="878"/>
      <c r="GD182" s="878"/>
      <c r="GE182" s="878"/>
      <c r="GF182" s="878"/>
      <c r="GG182" s="878"/>
      <c r="GH182" s="878"/>
      <c r="GI182" s="878"/>
      <c r="GJ182" s="878"/>
      <c r="GK182" s="878"/>
      <c r="GL182" s="878"/>
      <c r="GM182" s="878"/>
      <c r="GN182" s="878"/>
      <c r="GO182" s="878"/>
      <c r="GP182" s="878"/>
      <c r="GQ182" s="878"/>
      <c r="GR182" s="878"/>
      <c r="GS182" s="878"/>
      <c r="GT182" s="878"/>
      <c r="GU182" s="878"/>
      <c r="GV182" s="878"/>
      <c r="GW182" s="878"/>
      <c r="GX182" s="878"/>
      <c r="GY182" s="878"/>
      <c r="GZ182" s="878"/>
      <c r="HA182" s="878"/>
      <c r="HB182" s="878"/>
      <c r="HC182" s="878"/>
      <c r="HD182" s="878"/>
      <c r="HE182" s="878"/>
      <c r="HF182" s="878"/>
      <c r="HG182" s="878"/>
      <c r="HH182" s="878"/>
      <c r="HI182" s="878"/>
      <c r="HJ182" s="878"/>
      <c r="HK182" s="878"/>
      <c r="HL182" s="878"/>
      <c r="HM182" s="878"/>
      <c r="HN182" s="878"/>
      <c r="HO182" s="878"/>
      <c r="HP182" s="878"/>
      <c r="HQ182" s="878"/>
      <c r="HR182" s="878"/>
      <c r="HS182" s="878"/>
      <c r="HT182" s="878"/>
      <c r="HU182" s="878"/>
      <c r="HV182" s="704"/>
      <c r="HW182" s="704"/>
      <c r="HX182" s="704"/>
      <c r="HY182" s="704"/>
      <c r="HZ182" s="704"/>
      <c r="IA182" s="704"/>
      <c r="IB182" s="704"/>
      <c r="IC182" s="704"/>
      <c r="ID182" s="878"/>
    </row>
    <row r="183" spans="1:243" s="706" customFormat="1" ht="23.1" customHeight="1" thickBot="1" x14ac:dyDescent="0.3">
      <c r="A183" s="691">
        <v>361</v>
      </c>
      <c r="B183" s="693" t="s">
        <v>1206</v>
      </c>
      <c r="C183" s="697">
        <v>282</v>
      </c>
      <c r="D183" s="697">
        <v>632</v>
      </c>
      <c r="E183" s="698">
        <v>35</v>
      </c>
      <c r="F183" s="699" t="s">
        <v>1121</v>
      </c>
      <c r="G183" s="699" t="s">
        <v>1289</v>
      </c>
      <c r="H183" s="751" t="s">
        <v>1127</v>
      </c>
      <c r="I183" s="767" t="s">
        <v>1113</v>
      </c>
      <c r="J183" s="764" t="s">
        <v>1139</v>
      </c>
      <c r="K183" s="761" t="s">
        <v>1115</v>
      </c>
      <c r="L183" s="761" t="s">
        <v>1116</v>
      </c>
      <c r="M183" s="753" t="s">
        <v>1140</v>
      </c>
      <c r="N183" s="753" t="s">
        <v>1141</v>
      </c>
      <c r="O183" s="753" t="s">
        <v>1153</v>
      </c>
      <c r="P183" s="753" t="s">
        <v>1153</v>
      </c>
      <c r="Q183" s="866" t="s">
        <v>1160</v>
      </c>
      <c r="R183" s="866" t="s">
        <v>1160</v>
      </c>
      <c r="S183" s="755">
        <v>4</v>
      </c>
      <c r="T183" s="763">
        <v>4.3</v>
      </c>
      <c r="U183" s="771">
        <v>41456</v>
      </c>
      <c r="V183" s="772">
        <v>42522</v>
      </c>
      <c r="W183" s="874">
        <v>5</v>
      </c>
      <c r="X183" s="875">
        <v>250000</v>
      </c>
      <c r="Y183" s="875"/>
      <c r="Z183" s="875">
        <f t="shared" si="18"/>
        <v>250000</v>
      </c>
      <c r="AA183" s="702"/>
      <c r="AB183" s="702"/>
      <c r="AC183" s="702"/>
      <c r="AD183" s="702"/>
      <c r="AE183" s="702">
        <v>250000</v>
      </c>
      <c r="AF183" s="702"/>
      <c r="AG183" s="702"/>
      <c r="AH183" s="702">
        <v>0</v>
      </c>
      <c r="AI183" s="691"/>
      <c r="AJ183" s="691"/>
      <c r="AK183" s="691"/>
      <c r="AL183" s="691"/>
      <c r="AM183" s="868">
        <f t="shared" si="19"/>
        <v>250000</v>
      </c>
      <c r="AN183" s="868">
        <f t="shared" si="20"/>
        <v>0</v>
      </c>
      <c r="AO183" s="760">
        <v>262500</v>
      </c>
      <c r="AP183" s="868">
        <v>275600</v>
      </c>
      <c r="AQ183" s="704"/>
      <c r="AR183" s="704"/>
      <c r="AS183" s="704"/>
      <c r="AT183" s="704"/>
      <c r="AU183" s="704"/>
      <c r="AV183" s="704"/>
      <c r="AW183" s="704"/>
      <c r="AX183" s="704"/>
      <c r="AY183" s="704"/>
      <c r="AZ183" s="704"/>
      <c r="BA183" s="704"/>
      <c r="BB183" s="704"/>
      <c r="BC183" s="704"/>
      <c r="BD183" s="704"/>
      <c r="BE183" s="704"/>
      <c r="BF183" s="704"/>
      <c r="BG183" s="704"/>
      <c r="BH183" s="704"/>
      <c r="BI183" s="704"/>
      <c r="BJ183" s="704"/>
      <c r="BK183" s="704"/>
      <c r="BL183" s="704"/>
      <c r="BM183" s="704"/>
      <c r="BN183" s="704"/>
      <c r="BO183" s="704"/>
      <c r="BP183" s="704"/>
      <c r="BQ183" s="704"/>
      <c r="BR183" s="704"/>
      <c r="BS183" s="704"/>
      <c r="BT183" s="704"/>
      <c r="BU183" s="704"/>
      <c r="BV183" s="704"/>
      <c r="BW183" s="704"/>
      <c r="BX183" s="704"/>
      <c r="BY183" s="704"/>
      <c r="BZ183" s="704"/>
      <c r="CA183" s="704"/>
      <c r="CB183" s="704"/>
      <c r="CC183" s="704"/>
      <c r="CD183" s="704"/>
      <c r="CE183" s="704"/>
      <c r="CF183" s="704"/>
      <c r="CG183" s="704"/>
      <c r="CH183" s="704"/>
      <c r="CI183" s="704"/>
      <c r="CJ183" s="704"/>
      <c r="CK183" s="704"/>
      <c r="CL183" s="704"/>
      <c r="CM183" s="704"/>
      <c r="CN183" s="704"/>
      <c r="CO183" s="704"/>
      <c r="CP183" s="704"/>
      <c r="CQ183" s="704"/>
      <c r="CR183" s="704"/>
      <c r="CS183" s="704"/>
      <c r="CT183" s="704"/>
      <c r="CU183" s="704"/>
      <c r="CV183" s="704"/>
      <c r="CW183" s="704"/>
      <c r="CX183" s="704"/>
      <c r="CY183" s="704"/>
      <c r="CZ183" s="704"/>
      <c r="DA183" s="704"/>
      <c r="DB183" s="704"/>
      <c r="DC183" s="704"/>
      <c r="DD183" s="704"/>
      <c r="DE183" s="704"/>
      <c r="DF183" s="704"/>
      <c r="DG183" s="704"/>
      <c r="DH183" s="704"/>
      <c r="DI183" s="704"/>
      <c r="DJ183" s="704"/>
      <c r="DK183" s="704"/>
      <c r="DL183" s="704"/>
      <c r="DM183" s="704"/>
      <c r="DN183" s="704"/>
      <c r="DO183" s="704"/>
      <c r="DP183" s="704"/>
      <c r="DQ183" s="704"/>
      <c r="DR183" s="704"/>
      <c r="DS183" s="704"/>
      <c r="DT183" s="704"/>
      <c r="DU183" s="704"/>
      <c r="DV183" s="704"/>
      <c r="DW183" s="704"/>
      <c r="DX183" s="704"/>
      <c r="DY183" s="704"/>
      <c r="DZ183" s="704"/>
      <c r="EA183" s="704"/>
      <c r="EB183" s="704"/>
      <c r="ED183" s="704"/>
      <c r="EE183" s="704"/>
      <c r="EF183" s="704"/>
      <c r="EG183" s="704"/>
      <c r="EH183" s="704"/>
      <c r="EI183" s="704"/>
      <c r="EJ183" s="704"/>
      <c r="EK183" s="704"/>
      <c r="EL183" s="704"/>
      <c r="EM183" s="704"/>
      <c r="EN183" s="704"/>
      <c r="EO183" s="704"/>
      <c r="EP183" s="704"/>
      <c r="EQ183" s="704"/>
      <c r="ER183" s="704"/>
      <c r="ES183" s="704"/>
      <c r="ET183" s="704"/>
      <c r="EU183" s="704"/>
      <c r="EV183" s="704"/>
      <c r="EW183" s="704"/>
      <c r="EX183" s="704"/>
      <c r="EY183" s="704"/>
      <c r="EZ183" s="704"/>
      <c r="FA183" s="704"/>
      <c r="FB183" s="704"/>
      <c r="FC183" s="704"/>
      <c r="FD183" s="704"/>
      <c r="FE183" s="704"/>
      <c r="FF183" s="704"/>
      <c r="FG183" s="704"/>
      <c r="FH183" s="704"/>
      <c r="FI183" s="704"/>
      <c r="FJ183" s="704"/>
      <c r="FK183" s="746"/>
      <c r="FL183" s="704"/>
      <c r="FM183" s="704"/>
      <c r="FN183" s="704"/>
      <c r="FO183" s="704"/>
      <c r="FP183" s="704"/>
      <c r="FQ183" s="704"/>
      <c r="FR183" s="704"/>
      <c r="FS183" s="704"/>
      <c r="FT183" s="704"/>
      <c r="FU183" s="704"/>
      <c r="FV183" s="704"/>
      <c r="FW183" s="704"/>
      <c r="FX183" s="704"/>
      <c r="FY183" s="704"/>
      <c r="FZ183" s="704"/>
      <c r="GA183" s="704"/>
      <c r="GB183" s="704"/>
      <c r="GC183" s="704"/>
      <c r="GD183" s="704"/>
      <c r="GE183" s="704"/>
      <c r="GF183" s="704"/>
      <c r="GG183" s="704"/>
      <c r="GH183" s="704"/>
      <c r="GI183" s="704"/>
      <c r="GJ183" s="704"/>
      <c r="GK183" s="704"/>
      <c r="GL183" s="704"/>
      <c r="GV183" s="704"/>
      <c r="GW183" s="704"/>
      <c r="GX183" s="704"/>
      <c r="GY183" s="704"/>
      <c r="GZ183" s="704"/>
      <c r="HA183" s="704"/>
      <c r="HB183" s="704"/>
      <c r="HC183" s="704"/>
      <c r="HD183" s="704"/>
      <c r="HE183" s="704"/>
      <c r="HF183" s="704"/>
      <c r="HG183" s="704"/>
      <c r="HH183" s="704"/>
      <c r="HI183" s="704"/>
      <c r="HJ183" s="704"/>
      <c r="HK183" s="704"/>
      <c r="HL183" s="704"/>
      <c r="HM183" s="704"/>
      <c r="HN183" s="704"/>
      <c r="HO183" s="704"/>
      <c r="HP183" s="704"/>
      <c r="HQ183" s="704"/>
      <c r="HR183" s="704"/>
      <c r="HV183" s="878"/>
      <c r="HW183" s="878"/>
      <c r="HX183" s="878"/>
      <c r="HY183" s="878"/>
      <c r="HZ183" s="878"/>
      <c r="IA183" s="878"/>
      <c r="IB183" s="878"/>
      <c r="IC183" s="878"/>
    </row>
    <row r="184" spans="1:243" ht="24.95" customHeight="1" thickBot="1" x14ac:dyDescent="0.25">
      <c r="A184" s="747"/>
      <c r="B184" s="709"/>
      <c r="C184" s="697"/>
      <c r="D184" s="697"/>
      <c r="E184" s="698"/>
      <c r="F184" s="699"/>
      <c r="G184" s="699"/>
      <c r="H184" s="751"/>
      <c r="I184" s="767"/>
      <c r="J184" s="764"/>
      <c r="K184" s="761"/>
      <c r="L184" s="761"/>
      <c r="M184" s="753"/>
      <c r="N184" s="753"/>
      <c r="O184" s="753"/>
      <c r="P184" s="753"/>
      <c r="Q184" s="866"/>
      <c r="R184" s="866"/>
      <c r="S184" s="755"/>
      <c r="T184" s="763"/>
      <c r="U184" s="771"/>
      <c r="V184" s="772"/>
      <c r="W184" s="829"/>
      <c r="X184" s="831">
        <f>SUM(X90:X183)</f>
        <v>22926400</v>
      </c>
      <c r="Y184" s="831">
        <f>SUM(Y90:Y183)</f>
        <v>4873400</v>
      </c>
      <c r="Z184" s="831">
        <f>SUM(Z90:Z183)</f>
        <v>27799800</v>
      </c>
      <c r="AA184" s="831">
        <f t="shared" ref="AA184:AN184" si="21">SUM(AA110:AA183)</f>
        <v>10400</v>
      </c>
      <c r="AB184" s="831">
        <f t="shared" si="21"/>
        <v>1246900</v>
      </c>
      <c r="AC184" s="831">
        <f t="shared" si="21"/>
        <v>2000600</v>
      </c>
      <c r="AD184" s="831">
        <f t="shared" si="21"/>
        <v>3727400</v>
      </c>
      <c r="AE184" s="831">
        <f t="shared" si="21"/>
        <v>4018000</v>
      </c>
      <c r="AF184" s="831">
        <f t="shared" si="21"/>
        <v>2706100.3</v>
      </c>
      <c r="AG184" s="831">
        <f t="shared" si="21"/>
        <v>2823000</v>
      </c>
      <c r="AH184" s="831">
        <f t="shared" si="21"/>
        <v>2291200</v>
      </c>
      <c r="AI184" s="831">
        <f t="shared" si="21"/>
        <v>1534700</v>
      </c>
      <c r="AJ184" s="831">
        <f t="shared" si="21"/>
        <v>750000</v>
      </c>
      <c r="AK184" s="831">
        <f t="shared" si="21"/>
        <v>500000</v>
      </c>
      <c r="AL184" s="831">
        <f t="shared" si="21"/>
        <v>410700</v>
      </c>
      <c r="AM184" s="831">
        <f t="shared" si="21"/>
        <v>22019000.300000001</v>
      </c>
      <c r="AN184" s="831">
        <f t="shared" si="21"/>
        <v>-0.30000000000291038</v>
      </c>
      <c r="AO184" s="831">
        <f>SUM(AO90:AO183)</f>
        <v>17807600</v>
      </c>
      <c r="AP184" s="831">
        <f>SUM(AP90:AP183)</f>
        <v>15261900</v>
      </c>
      <c r="EP184" s="706"/>
      <c r="FX184" s="746"/>
      <c r="GZ184" s="706"/>
      <c r="HA184" s="706"/>
      <c r="HB184" s="706"/>
      <c r="HC184" s="706"/>
      <c r="HD184" s="706"/>
      <c r="HE184" s="706"/>
      <c r="HF184" s="706"/>
      <c r="HG184" s="706"/>
      <c r="HH184" s="706"/>
    </row>
    <row r="185" spans="1:243" ht="9.75" customHeight="1" thickBot="1" x14ac:dyDescent="0.25">
      <c r="A185" s="834"/>
      <c r="B185" s="835"/>
      <c r="C185" s="836"/>
      <c r="D185" s="836"/>
      <c r="E185" s="837"/>
      <c r="F185" s="838"/>
      <c r="G185" s="699"/>
      <c r="H185" s="751"/>
      <c r="I185" s="767"/>
      <c r="J185" s="764"/>
      <c r="K185" s="761"/>
      <c r="L185" s="761"/>
      <c r="M185" s="753"/>
      <c r="N185" s="753"/>
      <c r="O185" s="753"/>
      <c r="P185" s="753"/>
      <c r="Q185" s="866"/>
      <c r="R185" s="866"/>
      <c r="S185" s="755"/>
      <c r="T185" s="763"/>
      <c r="U185" s="771"/>
      <c r="V185" s="772"/>
      <c r="W185" s="829"/>
      <c r="X185" s="840"/>
      <c r="Y185" s="839"/>
      <c r="Z185" s="839"/>
      <c r="AA185" s="839"/>
      <c r="AB185" s="839"/>
      <c r="AC185" s="839"/>
      <c r="AD185" s="839"/>
      <c r="AE185" s="839"/>
      <c r="AF185" s="839"/>
      <c r="AG185" s="839"/>
      <c r="AH185" s="839"/>
      <c r="AI185" s="839"/>
      <c r="AJ185" s="839"/>
      <c r="AK185" s="839"/>
      <c r="AL185" s="839"/>
      <c r="AM185" s="839"/>
      <c r="AP185" s="704"/>
      <c r="EP185" s="706"/>
      <c r="FX185" s="746"/>
      <c r="GZ185" s="706"/>
      <c r="HA185" s="706"/>
      <c r="HB185" s="706"/>
      <c r="HC185" s="706"/>
      <c r="HD185" s="706"/>
      <c r="HE185" s="706"/>
      <c r="HF185" s="706"/>
      <c r="HG185" s="706"/>
      <c r="HH185" s="706"/>
    </row>
    <row r="186" spans="1:243" ht="24.95" customHeight="1" thickBot="1" x14ac:dyDescent="0.25">
      <c r="A186" s="1172" t="s">
        <v>1435</v>
      </c>
      <c r="B186" s="1173"/>
      <c r="C186" s="1173"/>
      <c r="D186" s="1173"/>
      <c r="E186" s="1173"/>
      <c r="F186" s="1173"/>
      <c r="G186" s="1173"/>
      <c r="H186" s="1174"/>
      <c r="I186" s="767"/>
      <c r="J186" s="764"/>
      <c r="K186" s="761"/>
      <c r="L186" s="761"/>
      <c r="M186" s="753"/>
      <c r="N186" s="753"/>
      <c r="O186" s="753"/>
      <c r="P186" s="753"/>
      <c r="Q186" s="866"/>
      <c r="R186" s="866"/>
      <c r="S186" s="755"/>
      <c r="T186" s="763"/>
      <c r="U186" s="771"/>
      <c r="V186" s="772"/>
      <c r="W186" s="829"/>
      <c r="X186" s="831">
        <f>X184+X87</f>
        <v>46920100</v>
      </c>
      <c r="Y186" s="831">
        <f>Y184+Y87</f>
        <v>9921500</v>
      </c>
      <c r="Z186" s="831">
        <f>Z184+Z87</f>
        <v>56841600</v>
      </c>
      <c r="AA186" s="831">
        <f t="shared" ref="AA186:AN186" si="22">AA184+AA107</f>
        <v>10400</v>
      </c>
      <c r="AB186" s="831">
        <f t="shared" si="22"/>
        <v>1246900</v>
      </c>
      <c r="AC186" s="831">
        <f t="shared" si="22"/>
        <v>2000600</v>
      </c>
      <c r="AD186" s="831">
        <f t="shared" si="22"/>
        <v>3727400</v>
      </c>
      <c r="AE186" s="831">
        <f t="shared" si="22"/>
        <v>4018000</v>
      </c>
      <c r="AF186" s="831">
        <f t="shared" si="22"/>
        <v>2706100.3</v>
      </c>
      <c r="AG186" s="831">
        <f t="shared" si="22"/>
        <v>2823000</v>
      </c>
      <c r="AH186" s="831">
        <f t="shared" si="22"/>
        <v>2291200</v>
      </c>
      <c r="AI186" s="831">
        <f t="shared" si="22"/>
        <v>1534700</v>
      </c>
      <c r="AJ186" s="831">
        <f t="shared" si="22"/>
        <v>750000</v>
      </c>
      <c r="AK186" s="831">
        <f t="shared" si="22"/>
        <v>500000</v>
      </c>
      <c r="AL186" s="831">
        <f t="shared" si="22"/>
        <v>410700</v>
      </c>
      <c r="AM186" s="831">
        <f t="shared" si="22"/>
        <v>22019000.300000001</v>
      </c>
      <c r="AN186" s="831">
        <f t="shared" si="22"/>
        <v>-0.30000000000291038</v>
      </c>
      <c r="AO186" s="831">
        <f>AO184+AO87</f>
        <v>36070700</v>
      </c>
      <c r="AP186" s="831">
        <f>AP184+AP87</f>
        <v>33222500</v>
      </c>
      <c r="EP186" s="706"/>
      <c r="FX186" s="746"/>
      <c r="GZ186" s="706"/>
      <c r="HA186" s="706"/>
      <c r="HB186" s="706"/>
      <c r="HC186" s="706"/>
      <c r="HD186" s="706"/>
      <c r="HE186" s="706"/>
      <c r="HF186" s="706"/>
      <c r="HG186" s="706"/>
      <c r="HH186" s="706"/>
    </row>
    <row r="187" spans="1:243" ht="9.75" customHeight="1" x14ac:dyDescent="0.2">
      <c r="A187" s="747"/>
      <c r="B187" s="709"/>
      <c r="C187" s="697"/>
      <c r="D187" s="697"/>
      <c r="E187" s="698"/>
      <c r="F187" s="699"/>
      <c r="G187" s="699"/>
      <c r="H187" s="751"/>
      <c r="I187" s="767"/>
      <c r="J187" s="764"/>
      <c r="K187" s="761"/>
      <c r="L187" s="761"/>
      <c r="M187" s="753"/>
      <c r="N187" s="753"/>
      <c r="O187" s="753"/>
      <c r="P187" s="753"/>
      <c r="Q187" s="866"/>
      <c r="R187" s="866"/>
      <c r="S187" s="755"/>
      <c r="T187" s="763"/>
      <c r="U187" s="771"/>
      <c r="V187" s="772"/>
      <c r="W187" s="710"/>
      <c r="X187" s="830"/>
      <c r="Y187" s="702"/>
      <c r="Z187" s="702"/>
      <c r="AA187" s="702"/>
      <c r="AB187" s="702"/>
      <c r="AC187" s="702"/>
      <c r="AD187" s="702"/>
      <c r="AE187" s="702"/>
      <c r="AF187" s="702"/>
      <c r="AG187" s="702"/>
      <c r="AH187" s="691"/>
      <c r="AI187" s="691"/>
      <c r="AJ187" s="691"/>
      <c r="AK187" s="691"/>
      <c r="AL187" s="760"/>
      <c r="AM187" s="702"/>
      <c r="AP187" s="704"/>
      <c r="EP187" s="706"/>
      <c r="FX187" s="746"/>
      <c r="GZ187" s="706"/>
      <c r="HA187" s="706"/>
      <c r="HB187" s="706"/>
      <c r="HC187" s="706"/>
      <c r="HD187" s="706"/>
      <c r="HE187" s="706"/>
      <c r="HF187" s="706"/>
      <c r="HG187" s="706"/>
      <c r="HH187" s="706"/>
    </row>
    <row r="188" spans="1:243" ht="24.95" customHeight="1" x14ac:dyDescent="0.2">
      <c r="A188" s="1175" t="s">
        <v>1436</v>
      </c>
      <c r="B188" s="1176"/>
      <c r="C188" s="1176"/>
      <c r="D188" s="1176"/>
      <c r="E188" s="1176"/>
      <c r="F188" s="1176"/>
      <c r="G188" s="1176"/>
      <c r="H188" s="1176"/>
      <c r="I188" s="1176"/>
      <c r="J188" s="1176"/>
      <c r="K188" s="1176"/>
      <c r="L188" s="1176"/>
      <c r="M188" s="1176"/>
      <c r="N188" s="1176"/>
      <c r="O188" s="1176"/>
      <c r="P188" s="1177"/>
      <c r="Q188" s="866"/>
      <c r="R188" s="866"/>
      <c r="S188" s="755"/>
      <c r="T188" s="763"/>
      <c r="U188" s="771"/>
      <c r="V188" s="772"/>
      <c r="W188" s="710"/>
      <c r="X188" s="830"/>
      <c r="Y188" s="702"/>
      <c r="Z188" s="702"/>
      <c r="AA188" s="702"/>
      <c r="AB188" s="702"/>
      <c r="AC188" s="702"/>
      <c r="AD188" s="702"/>
      <c r="AE188" s="702"/>
      <c r="AF188" s="702"/>
      <c r="AG188" s="702"/>
      <c r="AH188" s="691"/>
      <c r="AI188" s="691"/>
      <c r="AJ188" s="691"/>
      <c r="AK188" s="691"/>
      <c r="AL188" s="760"/>
      <c r="AM188" s="702"/>
      <c r="AO188" s="691"/>
      <c r="AP188" s="691"/>
      <c r="EP188" s="706"/>
      <c r="FX188" s="746"/>
      <c r="GZ188" s="706"/>
      <c r="HA188" s="706"/>
      <c r="HB188" s="706"/>
      <c r="HC188" s="706"/>
      <c r="HD188" s="706"/>
      <c r="HE188" s="706"/>
      <c r="HF188" s="706"/>
      <c r="HG188" s="706"/>
      <c r="HH188" s="706"/>
    </row>
    <row r="189" spans="1:243" s="854" customFormat="1" ht="24.6" customHeight="1" x14ac:dyDescent="0.2">
      <c r="A189" s="1178" t="s">
        <v>1437</v>
      </c>
      <c r="B189" s="1179"/>
      <c r="C189" s="1179"/>
      <c r="D189" s="1179"/>
      <c r="E189" s="1179"/>
      <c r="F189" s="1179"/>
      <c r="G189" s="1179"/>
      <c r="H189" s="1180"/>
      <c r="I189" s="841"/>
      <c r="J189" s="842"/>
      <c r="K189" s="843"/>
      <c r="L189" s="843"/>
      <c r="M189" s="844"/>
      <c r="N189" s="844"/>
      <c r="O189" s="844"/>
      <c r="P189" s="844"/>
      <c r="Q189" s="1021"/>
      <c r="R189" s="1021"/>
      <c r="S189" s="845"/>
      <c r="T189" s="846"/>
      <c r="U189" s="847"/>
      <c r="V189" s="848"/>
      <c r="W189" s="849"/>
      <c r="X189" s="850"/>
      <c r="Y189" s="851"/>
      <c r="Z189" s="851"/>
      <c r="AA189" s="851"/>
      <c r="AB189" s="851"/>
      <c r="AC189" s="851"/>
      <c r="AD189" s="851"/>
      <c r="AE189" s="851"/>
      <c r="AF189" s="851"/>
      <c r="AG189" s="851"/>
      <c r="AH189" s="852"/>
      <c r="AI189" s="852"/>
      <c r="AJ189" s="852"/>
      <c r="AK189" s="852"/>
      <c r="AL189" s="853"/>
      <c r="AM189" s="851"/>
      <c r="AO189" s="852"/>
      <c r="AP189" s="852"/>
      <c r="EP189" s="855"/>
      <c r="FX189" s="856"/>
      <c r="GZ189" s="855"/>
      <c r="HA189" s="855"/>
      <c r="HB189" s="855"/>
      <c r="HC189" s="855"/>
      <c r="HD189" s="855"/>
      <c r="HE189" s="855"/>
      <c r="HF189" s="855"/>
      <c r="HG189" s="855"/>
      <c r="HH189" s="855"/>
    </row>
    <row r="190" spans="1:243" s="706" customFormat="1" ht="22.15" customHeight="1" x14ac:dyDescent="0.25">
      <c r="A190" s="691">
        <v>1</v>
      </c>
      <c r="B190" s="693" t="s">
        <v>1290</v>
      </c>
      <c r="C190" s="696">
        <v>201</v>
      </c>
      <c r="D190" s="697">
        <v>536</v>
      </c>
      <c r="E190" s="707">
        <v>1</v>
      </c>
      <c r="F190" s="699" t="s">
        <v>1123</v>
      </c>
      <c r="G190" s="699" t="s">
        <v>1292</v>
      </c>
      <c r="H190" s="762" t="s">
        <v>1112</v>
      </c>
      <c r="I190" s="767" t="s">
        <v>1113</v>
      </c>
      <c r="J190" s="753" t="s">
        <v>1293</v>
      </c>
      <c r="K190" s="761" t="s">
        <v>1115</v>
      </c>
      <c r="L190" s="761" t="s">
        <v>1116</v>
      </c>
      <c r="M190" s="753" t="s">
        <v>1152</v>
      </c>
      <c r="N190" s="753" t="s">
        <v>1152</v>
      </c>
      <c r="O190" s="753" t="s">
        <v>1153</v>
      </c>
      <c r="P190" s="753" t="s">
        <v>1291</v>
      </c>
      <c r="Q190" s="866" t="s">
        <v>1120</v>
      </c>
      <c r="R190" s="866" t="s">
        <v>1160</v>
      </c>
      <c r="S190" s="755">
        <v>1</v>
      </c>
      <c r="T190" s="763">
        <v>1.2</v>
      </c>
      <c r="U190" s="771">
        <v>41456</v>
      </c>
      <c r="V190" s="772">
        <v>42522</v>
      </c>
      <c r="W190" s="874">
        <v>7</v>
      </c>
      <c r="X190" s="875">
        <v>136000</v>
      </c>
      <c r="Y190" s="875"/>
      <c r="Z190" s="875">
        <f t="shared" ref="Z190:Z214" si="23">Y190+X190</f>
        <v>136000</v>
      </c>
      <c r="AA190" s="702"/>
      <c r="AB190" s="702"/>
      <c r="AC190" s="702">
        <v>18000</v>
      </c>
      <c r="AD190" s="702">
        <v>25000</v>
      </c>
      <c r="AE190" s="702">
        <v>25000</v>
      </c>
      <c r="AF190" s="702">
        <v>18000</v>
      </c>
      <c r="AG190" s="702">
        <v>25000</v>
      </c>
      <c r="AH190" s="702">
        <v>25000</v>
      </c>
      <c r="AI190" s="717"/>
      <c r="AJ190" s="717"/>
      <c r="AK190" s="717"/>
      <c r="AL190" s="717"/>
      <c r="AM190" s="868">
        <f t="shared" ref="AM190:AM214" si="24">SUM(AA190:AL190)</f>
        <v>136000</v>
      </c>
      <c r="AN190" s="868">
        <f t="shared" ref="AN190:AN214" si="25">Z190-AM190</f>
        <v>0</v>
      </c>
      <c r="AO190" s="760">
        <v>0</v>
      </c>
      <c r="AP190" s="868">
        <v>0</v>
      </c>
      <c r="ED190" s="704"/>
      <c r="EE190" s="704"/>
      <c r="FJ190" s="704"/>
      <c r="FK190" s="746"/>
      <c r="FL190" s="704"/>
      <c r="FM190" s="704"/>
      <c r="FN190" s="704"/>
      <c r="FO190" s="704"/>
      <c r="FP190" s="704"/>
      <c r="FQ190" s="704"/>
      <c r="FR190" s="704"/>
      <c r="FS190" s="704"/>
      <c r="FT190" s="704"/>
      <c r="FU190" s="704"/>
      <c r="FV190" s="704"/>
      <c r="FW190" s="704"/>
      <c r="FX190" s="704"/>
      <c r="FY190" s="704"/>
      <c r="FZ190" s="704"/>
      <c r="GA190" s="704"/>
      <c r="GB190" s="704"/>
      <c r="GC190" s="704"/>
      <c r="GD190" s="704"/>
      <c r="GE190" s="704"/>
      <c r="GF190" s="704"/>
      <c r="GG190" s="704"/>
      <c r="GH190" s="704"/>
      <c r="GI190" s="704"/>
      <c r="GJ190" s="704"/>
      <c r="GK190" s="704"/>
      <c r="GL190" s="704"/>
      <c r="GM190" s="704"/>
      <c r="GN190" s="704"/>
      <c r="GO190" s="704"/>
      <c r="GP190" s="704"/>
      <c r="GQ190" s="704"/>
      <c r="GR190" s="704"/>
      <c r="GS190" s="704"/>
      <c r="GT190" s="704"/>
      <c r="GU190" s="704"/>
      <c r="HQ190" s="704"/>
      <c r="HR190" s="704"/>
      <c r="HS190" s="704"/>
      <c r="HT190" s="704"/>
      <c r="HU190" s="704"/>
      <c r="HV190" s="878"/>
      <c r="HW190" s="878"/>
      <c r="HX190" s="878"/>
      <c r="HY190" s="878"/>
      <c r="HZ190" s="878"/>
      <c r="IA190" s="878"/>
      <c r="IB190" s="878"/>
      <c r="IC190" s="878"/>
      <c r="ID190" s="704"/>
    </row>
    <row r="191" spans="1:243" s="814" customFormat="1" ht="22.15" customHeight="1" x14ac:dyDescent="0.25">
      <c r="A191" s="691">
        <v>87</v>
      </c>
      <c r="B191" s="693" t="s">
        <v>1290</v>
      </c>
      <c r="C191" s="696">
        <v>219</v>
      </c>
      <c r="D191" s="697">
        <v>532</v>
      </c>
      <c r="E191" s="707">
        <v>97</v>
      </c>
      <c r="F191" s="699" t="s">
        <v>1121</v>
      </c>
      <c r="G191" s="720" t="s">
        <v>1523</v>
      </c>
      <c r="H191" s="751" t="s">
        <v>1112</v>
      </c>
      <c r="I191" s="752" t="s">
        <v>1113</v>
      </c>
      <c r="J191" s="753" t="s">
        <v>1293</v>
      </c>
      <c r="K191" s="753" t="s">
        <v>1151</v>
      </c>
      <c r="L191" s="753" t="s">
        <v>1116</v>
      </c>
      <c r="M191" s="753" t="s">
        <v>1152</v>
      </c>
      <c r="N191" s="753" t="s">
        <v>1153</v>
      </c>
      <c r="O191" s="753" t="s">
        <v>1153</v>
      </c>
      <c r="P191" s="753" t="s">
        <v>1153</v>
      </c>
      <c r="Q191" s="948" t="s">
        <v>1120</v>
      </c>
      <c r="R191" s="948" t="s">
        <v>1120</v>
      </c>
      <c r="S191" s="755">
        <v>4</v>
      </c>
      <c r="T191" s="763">
        <v>4.5</v>
      </c>
      <c r="U191" s="757">
        <v>41456</v>
      </c>
      <c r="V191" s="758">
        <v>41791</v>
      </c>
      <c r="W191" s="701">
        <v>25</v>
      </c>
      <c r="X191" s="875">
        <v>1000000</v>
      </c>
      <c r="Y191" s="876"/>
      <c r="Z191" s="875">
        <f t="shared" si="23"/>
        <v>1000000</v>
      </c>
      <c r="AA191" s="691"/>
      <c r="AB191" s="691"/>
      <c r="AC191" s="691">
        <v>250000</v>
      </c>
      <c r="AD191" s="691">
        <v>250000</v>
      </c>
      <c r="AE191" s="691">
        <v>250000</v>
      </c>
      <c r="AF191" s="691">
        <v>250000</v>
      </c>
      <c r="AG191" s="691"/>
      <c r="AH191" s="691"/>
      <c r="AI191" s="691"/>
      <c r="AJ191" s="691"/>
      <c r="AK191" s="691"/>
      <c r="AL191" s="691"/>
      <c r="AM191" s="868">
        <f t="shared" si="24"/>
        <v>1000000</v>
      </c>
      <c r="AN191" s="868">
        <f t="shared" si="25"/>
        <v>0</v>
      </c>
      <c r="AO191" s="691"/>
      <c r="AP191" s="868"/>
      <c r="AQ191" s="704"/>
      <c r="AR191" s="704"/>
      <c r="AS191" s="704"/>
      <c r="AT191" s="704"/>
      <c r="AU191" s="704"/>
      <c r="AV191" s="704"/>
      <c r="AW191" s="704"/>
      <c r="AX191" s="704"/>
      <c r="AY191" s="704"/>
      <c r="AZ191" s="704"/>
      <c r="BA191" s="704"/>
      <c r="BB191" s="704"/>
      <c r="BC191" s="704"/>
      <c r="BD191" s="704"/>
      <c r="BE191" s="704"/>
      <c r="BF191" s="704"/>
      <c r="BG191" s="704"/>
      <c r="BH191" s="704"/>
      <c r="BI191" s="704"/>
      <c r="BJ191" s="704"/>
      <c r="BK191" s="704"/>
      <c r="BL191" s="704"/>
      <c r="BM191" s="704"/>
      <c r="BN191" s="704"/>
      <c r="BO191" s="704"/>
      <c r="BP191" s="704"/>
      <c r="BQ191" s="704"/>
      <c r="BR191" s="704"/>
      <c r="BS191" s="704"/>
      <c r="BT191" s="704"/>
      <c r="BU191" s="704"/>
      <c r="BV191" s="704"/>
      <c r="BW191" s="704"/>
      <c r="BX191" s="704"/>
      <c r="BY191" s="704"/>
      <c r="BZ191" s="704"/>
      <c r="CA191" s="704"/>
      <c r="CB191" s="704"/>
      <c r="CC191" s="704"/>
      <c r="CD191" s="704"/>
      <c r="CE191" s="704"/>
      <c r="CF191" s="704"/>
      <c r="CG191" s="704"/>
      <c r="CH191" s="704"/>
      <c r="CI191" s="704"/>
      <c r="CJ191" s="704"/>
      <c r="CK191" s="704"/>
      <c r="CL191" s="704"/>
      <c r="CM191" s="704"/>
      <c r="CN191" s="704"/>
      <c r="CO191" s="704"/>
      <c r="CP191" s="704"/>
      <c r="CQ191" s="704"/>
      <c r="CR191" s="704"/>
      <c r="CS191" s="704"/>
      <c r="CT191" s="704"/>
      <c r="CU191" s="704"/>
      <c r="CV191" s="704"/>
      <c r="CW191" s="704"/>
      <c r="CX191" s="704"/>
      <c r="CY191" s="704"/>
      <c r="CZ191" s="704"/>
      <c r="DA191" s="704"/>
      <c r="DB191" s="704"/>
      <c r="DC191" s="704"/>
      <c r="DD191" s="704"/>
      <c r="DE191" s="704"/>
      <c r="DF191" s="704"/>
      <c r="DG191" s="704"/>
      <c r="DH191" s="704"/>
      <c r="DI191" s="704"/>
      <c r="DJ191" s="704"/>
      <c r="DK191" s="704"/>
      <c r="DL191" s="704"/>
      <c r="DM191" s="704"/>
      <c r="DN191" s="704"/>
      <c r="DO191" s="704"/>
      <c r="DP191" s="704"/>
      <c r="DQ191" s="706"/>
      <c r="DR191" s="706"/>
      <c r="DS191" s="706"/>
      <c r="DT191" s="706"/>
      <c r="DU191" s="706"/>
      <c r="DV191" s="706"/>
      <c r="DW191" s="706"/>
      <c r="DX191" s="706"/>
      <c r="DY191" s="706"/>
      <c r="DZ191" s="706"/>
      <c r="EA191" s="706"/>
      <c r="EB191" s="706"/>
      <c r="EC191" s="704"/>
      <c r="ED191" s="704"/>
      <c r="EE191" s="704"/>
      <c r="EF191" s="706"/>
      <c r="EG191" s="706"/>
      <c r="EH191" s="706"/>
      <c r="EI191" s="706"/>
      <c r="EJ191" s="706"/>
      <c r="EK191" s="706"/>
      <c r="EL191" s="706"/>
      <c r="EM191" s="706"/>
      <c r="EN191" s="706"/>
      <c r="EO191" s="706"/>
      <c r="EP191" s="706"/>
      <c r="EQ191" s="706"/>
      <c r="ER191" s="706"/>
      <c r="ES191" s="706"/>
      <c r="ET191" s="706"/>
      <c r="EU191" s="706"/>
      <c r="EV191" s="706"/>
      <c r="EW191" s="706"/>
      <c r="EX191" s="706"/>
      <c r="EY191" s="706"/>
      <c r="EZ191" s="706"/>
      <c r="FA191" s="706"/>
      <c r="FB191" s="706"/>
      <c r="FC191" s="706"/>
      <c r="FD191" s="706"/>
      <c r="FE191" s="706"/>
      <c r="FF191" s="706"/>
      <c r="FG191" s="706"/>
      <c r="FH191" s="706"/>
      <c r="FI191" s="704"/>
      <c r="FJ191" s="706"/>
      <c r="FK191" s="878"/>
      <c r="FL191" s="878"/>
      <c r="FM191" s="878"/>
      <c r="FN191" s="878"/>
      <c r="FO191" s="878"/>
      <c r="FP191" s="878"/>
      <c r="FQ191" s="878"/>
      <c r="FR191" s="878"/>
      <c r="FS191" s="878"/>
      <c r="FT191" s="878"/>
      <c r="FU191" s="878"/>
      <c r="FV191" s="878"/>
      <c r="FW191" s="878"/>
      <c r="FX191" s="878"/>
      <c r="FY191" s="878"/>
      <c r="FZ191" s="878"/>
      <c r="GA191" s="878"/>
      <c r="GB191" s="878"/>
      <c r="GC191" s="878"/>
      <c r="GD191" s="878"/>
      <c r="GE191" s="878"/>
      <c r="GF191" s="878"/>
      <c r="GG191" s="878"/>
      <c r="GH191" s="878"/>
      <c r="GI191" s="878"/>
      <c r="GJ191" s="878"/>
      <c r="GK191" s="878"/>
      <c r="GL191" s="878"/>
      <c r="GM191" s="878"/>
      <c r="GN191" s="878"/>
      <c r="GO191" s="878"/>
      <c r="GP191" s="878"/>
      <c r="GQ191" s="878"/>
      <c r="GR191" s="878"/>
      <c r="GS191" s="878"/>
      <c r="GT191" s="878"/>
      <c r="GU191" s="878"/>
      <c r="GV191" s="878"/>
      <c r="GW191" s="878"/>
      <c r="GX191" s="878"/>
      <c r="GY191" s="878"/>
      <c r="GZ191" s="878"/>
      <c r="HA191" s="878"/>
      <c r="HB191" s="878"/>
      <c r="HC191" s="878"/>
      <c r="HD191" s="878"/>
      <c r="HE191" s="878"/>
      <c r="HF191" s="878"/>
      <c r="HG191" s="878"/>
      <c r="HH191" s="878"/>
      <c r="HI191" s="878"/>
      <c r="HJ191" s="878"/>
      <c r="HK191" s="878"/>
      <c r="HL191" s="878"/>
      <c r="HM191" s="878"/>
      <c r="HN191" s="878"/>
      <c r="HO191" s="878"/>
      <c r="HP191" s="878"/>
      <c r="HQ191" s="878"/>
      <c r="HR191" s="878"/>
      <c r="HS191" s="704"/>
      <c r="HT191" s="704"/>
      <c r="HU191" s="704"/>
      <c r="HV191" s="878"/>
      <c r="HW191" s="878"/>
      <c r="HX191" s="878"/>
      <c r="HY191" s="878"/>
      <c r="HZ191" s="878"/>
      <c r="IA191" s="878"/>
      <c r="IB191" s="878"/>
      <c r="IC191" s="878"/>
      <c r="ID191" s="878"/>
      <c r="IE191" s="706"/>
      <c r="IF191" s="706"/>
      <c r="IG191" s="706"/>
      <c r="IH191" s="706"/>
      <c r="II191" s="706"/>
    </row>
    <row r="192" spans="1:243" s="878" customFormat="1" ht="22.15" customHeight="1" x14ac:dyDescent="0.25">
      <c r="A192" s="691">
        <v>149</v>
      </c>
      <c r="B192" s="693" t="s">
        <v>1290</v>
      </c>
      <c r="C192" s="696">
        <v>230</v>
      </c>
      <c r="D192" s="697">
        <v>536</v>
      </c>
      <c r="E192" s="707">
        <v>10</v>
      </c>
      <c r="F192" s="699" t="s">
        <v>1123</v>
      </c>
      <c r="G192" s="699" t="s">
        <v>1294</v>
      </c>
      <c r="H192" s="762" t="s">
        <v>1112</v>
      </c>
      <c r="I192" s="767" t="s">
        <v>1113</v>
      </c>
      <c r="J192" s="764" t="s">
        <v>1205</v>
      </c>
      <c r="K192" s="761" t="s">
        <v>1115</v>
      </c>
      <c r="L192" s="761" t="s">
        <v>1116</v>
      </c>
      <c r="M192" s="753" t="s">
        <v>1152</v>
      </c>
      <c r="N192" s="753" t="s">
        <v>1153</v>
      </c>
      <c r="O192" s="753" t="s">
        <v>1153</v>
      </c>
      <c r="P192" s="753" t="s">
        <v>1291</v>
      </c>
      <c r="Q192" s="866" t="s">
        <v>1160</v>
      </c>
      <c r="R192" s="866" t="s">
        <v>1160</v>
      </c>
      <c r="S192" s="755">
        <v>1</v>
      </c>
      <c r="T192" s="763">
        <v>1.5</v>
      </c>
      <c r="U192" s="771">
        <v>41456</v>
      </c>
      <c r="V192" s="772">
        <v>42522</v>
      </c>
      <c r="W192" s="874">
        <v>5</v>
      </c>
      <c r="X192" s="875">
        <f>98000+75000</f>
        <v>173000</v>
      </c>
      <c r="Y192" s="875"/>
      <c r="Z192" s="875">
        <f t="shared" si="23"/>
        <v>173000</v>
      </c>
      <c r="AA192" s="702"/>
      <c r="AB192" s="702"/>
      <c r="AC192" s="702">
        <v>13000</v>
      </c>
      <c r="AD192" s="702">
        <v>20000</v>
      </c>
      <c r="AE192" s="702">
        <v>20000</v>
      </c>
      <c r="AF192" s="702">
        <v>20000</v>
      </c>
      <c r="AG192" s="702">
        <v>25000</v>
      </c>
      <c r="AH192" s="702">
        <v>25000</v>
      </c>
      <c r="AI192" s="702">
        <v>25000</v>
      </c>
      <c r="AJ192" s="702">
        <v>25000</v>
      </c>
      <c r="AK192" s="717"/>
      <c r="AL192" s="717"/>
      <c r="AM192" s="868">
        <f t="shared" si="24"/>
        <v>173000</v>
      </c>
      <c r="AN192" s="868">
        <f t="shared" si="25"/>
        <v>0</v>
      </c>
      <c r="AO192" s="760">
        <v>0</v>
      </c>
      <c r="AP192" s="868">
        <v>0</v>
      </c>
      <c r="AQ192" s="706"/>
      <c r="AR192" s="706"/>
      <c r="AS192" s="706"/>
      <c r="AT192" s="706"/>
      <c r="AU192" s="706"/>
      <c r="AV192" s="706"/>
      <c r="AW192" s="706"/>
      <c r="AX192" s="706"/>
      <c r="AY192" s="706"/>
      <c r="AZ192" s="706"/>
      <c r="BA192" s="706"/>
      <c r="BB192" s="706"/>
      <c r="BC192" s="706"/>
      <c r="BD192" s="706"/>
      <c r="BE192" s="706"/>
      <c r="BF192" s="706"/>
      <c r="BG192" s="706"/>
      <c r="BH192" s="706"/>
      <c r="BI192" s="706"/>
      <c r="BJ192" s="706"/>
      <c r="BK192" s="706"/>
      <c r="BL192" s="706"/>
      <c r="BM192" s="706"/>
      <c r="BN192" s="706"/>
      <c r="BO192" s="706"/>
      <c r="BP192" s="706"/>
      <c r="BQ192" s="706"/>
      <c r="BR192" s="706"/>
      <c r="BS192" s="706"/>
      <c r="BT192" s="706"/>
      <c r="BU192" s="706"/>
      <c r="BV192" s="706"/>
      <c r="BW192" s="706"/>
      <c r="BX192" s="706"/>
      <c r="BY192" s="706"/>
      <c r="BZ192" s="706"/>
      <c r="CA192" s="706"/>
      <c r="CB192" s="706"/>
      <c r="CC192" s="706"/>
      <c r="CD192" s="706"/>
      <c r="CE192" s="706"/>
      <c r="CF192" s="706"/>
      <c r="CG192" s="706"/>
      <c r="CH192" s="706"/>
      <c r="CI192" s="706"/>
      <c r="CJ192" s="706"/>
      <c r="CK192" s="706"/>
      <c r="CL192" s="706"/>
      <c r="CM192" s="706"/>
      <c r="CN192" s="706"/>
      <c r="CO192" s="706"/>
      <c r="CP192" s="706"/>
      <c r="CQ192" s="706"/>
      <c r="CR192" s="706"/>
      <c r="CS192" s="706"/>
      <c r="CT192" s="706"/>
      <c r="CU192" s="706"/>
      <c r="CV192" s="706"/>
      <c r="CW192" s="706"/>
      <c r="CX192" s="706"/>
      <c r="CY192" s="706"/>
      <c r="CZ192" s="706"/>
      <c r="DA192" s="706"/>
      <c r="DB192" s="706"/>
      <c r="DC192" s="706"/>
      <c r="DD192" s="706"/>
      <c r="DE192" s="706"/>
      <c r="DF192" s="706"/>
      <c r="DG192" s="706"/>
      <c r="DH192" s="706"/>
      <c r="DI192" s="706"/>
      <c r="DJ192" s="706"/>
      <c r="DK192" s="706"/>
      <c r="DL192" s="706"/>
      <c r="DM192" s="706"/>
      <c r="DN192" s="706"/>
      <c r="DO192" s="706"/>
      <c r="DP192" s="706"/>
      <c r="DQ192" s="706"/>
      <c r="DR192" s="706"/>
      <c r="DS192" s="706"/>
      <c r="DT192" s="706"/>
      <c r="DU192" s="706"/>
      <c r="DV192" s="706"/>
      <c r="DW192" s="706"/>
      <c r="DX192" s="706"/>
      <c r="DY192" s="706"/>
      <c r="DZ192" s="706"/>
      <c r="EA192" s="706"/>
      <c r="EB192" s="706"/>
      <c r="EC192" s="706"/>
      <c r="ED192" s="704"/>
      <c r="EE192" s="704"/>
      <c r="EF192" s="706"/>
      <c r="EG192" s="706"/>
      <c r="EH192" s="706"/>
      <c r="EI192" s="706"/>
      <c r="EJ192" s="706"/>
      <c r="EK192" s="706"/>
      <c r="EL192" s="706"/>
      <c r="EM192" s="706"/>
      <c r="EN192" s="706"/>
      <c r="EO192" s="706"/>
      <c r="EP192" s="706"/>
      <c r="EQ192" s="706"/>
      <c r="ER192" s="706"/>
      <c r="ES192" s="706"/>
      <c r="ET192" s="706"/>
      <c r="EU192" s="706"/>
      <c r="EV192" s="706"/>
      <c r="EW192" s="706"/>
      <c r="EX192" s="706"/>
      <c r="EY192" s="706"/>
      <c r="EZ192" s="706"/>
      <c r="FA192" s="706"/>
      <c r="FB192" s="706"/>
      <c r="FC192" s="706"/>
      <c r="FD192" s="706"/>
      <c r="FE192" s="706"/>
      <c r="FF192" s="706"/>
      <c r="FG192" s="706"/>
      <c r="FH192" s="706"/>
      <c r="FI192" s="706"/>
      <c r="FJ192" s="704"/>
      <c r="FK192" s="746"/>
      <c r="FL192" s="704"/>
      <c r="FM192" s="704"/>
      <c r="FN192" s="704"/>
      <c r="FO192" s="704"/>
      <c r="FP192" s="704"/>
      <c r="FQ192" s="704"/>
      <c r="FR192" s="704"/>
      <c r="FS192" s="704"/>
      <c r="FT192" s="704"/>
      <c r="FU192" s="704"/>
      <c r="FV192" s="704"/>
      <c r="FW192" s="704"/>
      <c r="FX192" s="704"/>
      <c r="FY192" s="704"/>
      <c r="FZ192" s="704"/>
      <c r="GA192" s="704"/>
      <c r="GB192" s="704"/>
      <c r="GC192" s="704"/>
      <c r="GD192" s="704"/>
      <c r="GE192" s="704"/>
      <c r="GF192" s="704"/>
      <c r="GG192" s="704"/>
      <c r="GH192" s="704"/>
      <c r="GI192" s="704"/>
      <c r="GJ192" s="704"/>
      <c r="GK192" s="704"/>
      <c r="GL192" s="704"/>
      <c r="GM192" s="704"/>
      <c r="GN192" s="704"/>
      <c r="GO192" s="704"/>
      <c r="GP192" s="704"/>
      <c r="GQ192" s="704"/>
      <c r="GR192" s="704"/>
      <c r="GS192" s="704"/>
      <c r="GT192" s="704"/>
      <c r="GU192" s="704"/>
      <c r="GV192" s="704"/>
      <c r="GW192" s="704"/>
      <c r="GX192" s="704"/>
      <c r="GY192" s="704"/>
      <c r="GZ192" s="704"/>
      <c r="HA192" s="704"/>
      <c r="HB192" s="704"/>
      <c r="HC192" s="704"/>
      <c r="HD192" s="704"/>
      <c r="HE192" s="704"/>
      <c r="HF192" s="704"/>
      <c r="HG192" s="704"/>
      <c r="HH192" s="704"/>
      <c r="HI192" s="704"/>
      <c r="HJ192" s="704"/>
      <c r="HK192" s="704"/>
      <c r="HL192" s="704"/>
      <c r="HM192" s="704"/>
      <c r="HN192" s="704"/>
      <c r="HO192" s="704"/>
      <c r="HP192" s="704"/>
      <c r="HQ192" s="704"/>
      <c r="HR192" s="704"/>
      <c r="HS192" s="706"/>
      <c r="HT192" s="706"/>
      <c r="HU192" s="706"/>
      <c r="HV192" s="706"/>
      <c r="HW192" s="706"/>
      <c r="HX192" s="706"/>
      <c r="HY192" s="706"/>
      <c r="HZ192" s="706"/>
      <c r="IA192" s="706"/>
      <c r="IB192" s="706"/>
      <c r="IC192" s="706"/>
      <c r="IE192" s="706"/>
      <c r="IF192" s="706"/>
      <c r="IG192" s="706"/>
      <c r="IH192" s="706"/>
      <c r="II192" s="706"/>
    </row>
    <row r="193" spans="1:243" s="878" customFormat="1" ht="22.15" customHeight="1" x14ac:dyDescent="0.25">
      <c r="A193" s="691">
        <v>150</v>
      </c>
      <c r="B193" s="693" t="s">
        <v>1290</v>
      </c>
      <c r="C193" s="696">
        <v>230</v>
      </c>
      <c r="D193" s="697">
        <v>544</v>
      </c>
      <c r="E193" s="707">
        <v>1</v>
      </c>
      <c r="F193" s="720" t="s">
        <v>1125</v>
      </c>
      <c r="G193" s="699" t="s">
        <v>1524</v>
      </c>
      <c r="H193" s="767" t="s">
        <v>1112</v>
      </c>
      <c r="I193" s="752" t="s">
        <v>1113</v>
      </c>
      <c r="J193" s="764" t="s">
        <v>1205</v>
      </c>
      <c r="K193" s="761" t="s">
        <v>1115</v>
      </c>
      <c r="L193" s="761" t="s">
        <v>1116</v>
      </c>
      <c r="M193" s="753" t="s">
        <v>1152</v>
      </c>
      <c r="N193" s="753" t="s">
        <v>1153</v>
      </c>
      <c r="O193" s="753" t="s">
        <v>1153</v>
      </c>
      <c r="P193" s="753" t="s">
        <v>1525</v>
      </c>
      <c r="Q193" s="866" t="s">
        <v>1120</v>
      </c>
      <c r="R193" s="866" t="s">
        <v>1120</v>
      </c>
      <c r="S193" s="755">
        <v>1</v>
      </c>
      <c r="T193" s="763">
        <v>1.5</v>
      </c>
      <c r="U193" s="771">
        <v>41091</v>
      </c>
      <c r="V193" s="772">
        <v>41426</v>
      </c>
      <c r="W193" s="874">
        <v>7</v>
      </c>
      <c r="X193" s="875"/>
      <c r="Y193" s="876">
        <v>52000</v>
      </c>
      <c r="Z193" s="875">
        <f t="shared" si="23"/>
        <v>52000</v>
      </c>
      <c r="AA193" s="691"/>
      <c r="AB193" s="691"/>
      <c r="AC193" s="691"/>
      <c r="AD193" s="702">
        <v>20000</v>
      </c>
      <c r="AE193" s="702">
        <v>32000</v>
      </c>
      <c r="AF193" s="691"/>
      <c r="AG193" s="691"/>
      <c r="AH193" s="691"/>
      <c r="AI193" s="691"/>
      <c r="AJ193" s="691"/>
      <c r="AK193" s="691"/>
      <c r="AL193" s="691"/>
      <c r="AM193" s="868">
        <f t="shared" si="24"/>
        <v>52000</v>
      </c>
      <c r="AN193" s="868">
        <f t="shared" si="25"/>
        <v>0</v>
      </c>
      <c r="AO193" s="691"/>
      <c r="AP193" s="868"/>
      <c r="AQ193" s="704"/>
      <c r="AR193" s="704"/>
      <c r="AS193" s="704"/>
      <c r="AT193" s="704"/>
      <c r="AU193" s="704"/>
      <c r="AV193" s="704"/>
      <c r="AW193" s="704"/>
      <c r="AX193" s="704"/>
      <c r="AY193" s="704"/>
      <c r="AZ193" s="704"/>
      <c r="BA193" s="704"/>
      <c r="BB193" s="704"/>
      <c r="BC193" s="704"/>
      <c r="BD193" s="704"/>
      <c r="BE193" s="704"/>
      <c r="BF193" s="704"/>
      <c r="BG193" s="704"/>
      <c r="BH193" s="704"/>
      <c r="BI193" s="704"/>
      <c r="BJ193" s="704"/>
      <c r="BK193" s="704"/>
      <c r="BL193" s="704"/>
      <c r="BM193" s="704"/>
      <c r="BN193" s="704"/>
      <c r="BO193" s="704"/>
      <c r="BP193" s="704"/>
      <c r="BQ193" s="704"/>
      <c r="BR193" s="704"/>
      <c r="BS193" s="704"/>
      <c r="BT193" s="704"/>
      <c r="BU193" s="704"/>
      <c r="BV193" s="704"/>
      <c r="BW193" s="704"/>
      <c r="BX193" s="704"/>
      <c r="BY193" s="704"/>
      <c r="BZ193" s="704"/>
      <c r="CA193" s="704"/>
      <c r="CB193" s="704"/>
      <c r="CC193" s="704"/>
      <c r="CD193" s="704"/>
      <c r="CE193" s="704"/>
      <c r="CF193" s="704"/>
      <c r="CG193" s="704"/>
      <c r="CH193" s="704"/>
      <c r="CI193" s="704"/>
      <c r="CJ193" s="704"/>
      <c r="CK193" s="704"/>
      <c r="CL193" s="704"/>
      <c r="CM193" s="704"/>
      <c r="CN193" s="704"/>
      <c r="CO193" s="704"/>
      <c r="CP193" s="704"/>
      <c r="CQ193" s="704"/>
      <c r="CR193" s="704"/>
      <c r="CS193" s="704"/>
      <c r="CT193" s="704"/>
      <c r="CU193" s="704"/>
      <c r="CV193" s="704"/>
      <c r="CW193" s="704"/>
      <c r="CX193" s="704"/>
      <c r="CY193" s="704"/>
      <c r="CZ193" s="704"/>
      <c r="DA193" s="704"/>
      <c r="DB193" s="704"/>
      <c r="DC193" s="704"/>
      <c r="DD193" s="704"/>
      <c r="DE193" s="704"/>
      <c r="DF193" s="704"/>
      <c r="DG193" s="704"/>
      <c r="DH193" s="704"/>
      <c r="DI193" s="704"/>
      <c r="DJ193" s="704"/>
      <c r="DK193" s="704"/>
      <c r="DL193" s="704"/>
      <c r="DM193" s="704"/>
      <c r="DN193" s="704"/>
      <c r="DO193" s="704"/>
      <c r="DP193" s="704"/>
      <c r="DQ193" s="704"/>
      <c r="DR193" s="704"/>
      <c r="DS193" s="704"/>
      <c r="DT193" s="704"/>
      <c r="DU193" s="704"/>
      <c r="DV193" s="704"/>
      <c r="DW193" s="704"/>
      <c r="DX193" s="704"/>
      <c r="DY193" s="704"/>
      <c r="DZ193" s="704"/>
      <c r="EA193" s="704"/>
      <c r="EB193" s="704"/>
      <c r="EC193" s="706"/>
      <c r="ED193" s="706"/>
      <c r="EE193" s="706"/>
      <c r="EF193" s="706"/>
      <c r="EG193" s="706"/>
      <c r="EH193" s="706"/>
      <c r="EI193" s="706"/>
      <c r="EJ193" s="706"/>
      <c r="EK193" s="706"/>
      <c r="EL193" s="706"/>
      <c r="EM193" s="706"/>
      <c r="EN193" s="706"/>
      <c r="EO193" s="706"/>
      <c r="EP193" s="706"/>
      <c r="EQ193" s="706"/>
      <c r="ER193" s="706"/>
      <c r="ES193" s="706"/>
      <c r="ET193" s="706"/>
      <c r="EU193" s="706"/>
      <c r="EV193" s="706"/>
      <c r="EW193" s="706"/>
      <c r="EX193" s="706"/>
      <c r="EY193" s="706"/>
      <c r="EZ193" s="706"/>
      <c r="FA193" s="706"/>
      <c r="FB193" s="706"/>
      <c r="FC193" s="706"/>
      <c r="FD193" s="706"/>
      <c r="FE193" s="706"/>
      <c r="FF193" s="706"/>
      <c r="FG193" s="706"/>
      <c r="FH193" s="706"/>
      <c r="FI193" s="706"/>
      <c r="FJ193" s="704"/>
      <c r="HS193" s="706"/>
      <c r="HT193" s="706"/>
      <c r="HU193" s="706"/>
      <c r="IE193" s="814"/>
      <c r="IF193" s="814"/>
      <c r="IG193" s="814"/>
      <c r="IH193" s="814"/>
      <c r="II193" s="814"/>
    </row>
    <row r="194" spans="1:243" s="706" customFormat="1" ht="22.15" customHeight="1" x14ac:dyDescent="0.25">
      <c r="A194" s="691">
        <v>337</v>
      </c>
      <c r="B194" s="693" t="s">
        <v>1290</v>
      </c>
      <c r="C194" s="696">
        <v>282</v>
      </c>
      <c r="D194" s="697">
        <v>532</v>
      </c>
      <c r="E194" s="698">
        <v>16</v>
      </c>
      <c r="F194" s="699" t="s">
        <v>1121</v>
      </c>
      <c r="G194" s="699" t="s">
        <v>1295</v>
      </c>
      <c r="H194" s="751" t="s">
        <v>1112</v>
      </c>
      <c r="I194" s="752" t="s">
        <v>1113</v>
      </c>
      <c r="J194" s="764" t="s">
        <v>1205</v>
      </c>
      <c r="K194" s="777" t="s">
        <v>1115</v>
      </c>
      <c r="L194" s="777" t="s">
        <v>1116</v>
      </c>
      <c r="M194" s="753" t="s">
        <v>1152</v>
      </c>
      <c r="N194" s="753" t="s">
        <v>1153</v>
      </c>
      <c r="O194" s="753" t="s">
        <v>1153</v>
      </c>
      <c r="P194" s="753" t="s">
        <v>1153</v>
      </c>
      <c r="Q194" s="866" t="s">
        <v>1120</v>
      </c>
      <c r="R194" s="866" t="s">
        <v>1120</v>
      </c>
      <c r="S194" s="755">
        <v>4</v>
      </c>
      <c r="T194" s="763">
        <v>4.3</v>
      </c>
      <c r="U194" s="771">
        <v>41456</v>
      </c>
      <c r="V194" s="772">
        <v>41791</v>
      </c>
      <c r="W194" s="874">
        <v>5</v>
      </c>
      <c r="X194" s="875">
        <v>9000</v>
      </c>
      <c r="Y194" s="876">
        <v>6100</v>
      </c>
      <c r="Z194" s="875">
        <f t="shared" si="23"/>
        <v>15100</v>
      </c>
      <c r="AA194" s="702"/>
      <c r="AB194" s="702"/>
      <c r="AC194" s="702">
        <v>15100</v>
      </c>
      <c r="AD194" s="702"/>
      <c r="AE194" s="702"/>
      <c r="AF194" s="702"/>
      <c r="AG194" s="702"/>
      <c r="AH194" s="702"/>
      <c r="AI194" s="702"/>
      <c r="AJ194" s="702"/>
      <c r="AK194" s="702"/>
      <c r="AL194" s="702"/>
      <c r="AM194" s="868">
        <f t="shared" si="24"/>
        <v>15100</v>
      </c>
      <c r="AN194" s="868">
        <f t="shared" si="25"/>
        <v>0</v>
      </c>
      <c r="AO194" s="760">
        <v>13500</v>
      </c>
      <c r="AP194" s="868">
        <v>13700</v>
      </c>
      <c r="AQ194" s="704"/>
      <c r="AR194" s="704"/>
      <c r="AS194" s="704"/>
      <c r="AT194" s="704"/>
      <c r="AU194" s="704"/>
      <c r="AV194" s="704"/>
      <c r="AW194" s="704"/>
      <c r="AX194" s="704"/>
      <c r="AY194" s="704"/>
      <c r="AZ194" s="704"/>
      <c r="BA194" s="704"/>
      <c r="BB194" s="704"/>
      <c r="BC194" s="704"/>
      <c r="BD194" s="704"/>
      <c r="BE194" s="704"/>
      <c r="BF194" s="704"/>
      <c r="BG194" s="704"/>
      <c r="BH194" s="704"/>
      <c r="BI194" s="704"/>
      <c r="BJ194" s="704"/>
      <c r="BK194" s="704"/>
      <c r="BL194" s="704"/>
      <c r="BM194" s="704"/>
      <c r="BN194" s="704"/>
      <c r="BO194" s="704"/>
      <c r="BP194" s="704"/>
      <c r="BQ194" s="704"/>
      <c r="BR194" s="704"/>
      <c r="BS194" s="704"/>
      <c r="BT194" s="704"/>
      <c r="BU194" s="704"/>
      <c r="BV194" s="704"/>
      <c r="BW194" s="704"/>
      <c r="BX194" s="704"/>
      <c r="BY194" s="704"/>
      <c r="BZ194" s="704"/>
      <c r="CA194" s="704"/>
      <c r="CB194" s="704"/>
      <c r="CC194" s="704"/>
      <c r="CD194" s="704"/>
      <c r="CE194" s="704"/>
      <c r="CF194" s="704"/>
      <c r="CG194" s="704"/>
      <c r="CH194" s="704"/>
      <c r="CI194" s="704"/>
      <c r="CJ194" s="704"/>
      <c r="CK194" s="704"/>
      <c r="CL194" s="704"/>
      <c r="CM194" s="704"/>
      <c r="CN194" s="704"/>
      <c r="CO194" s="704"/>
      <c r="CP194" s="704"/>
      <c r="CQ194" s="704"/>
      <c r="CR194" s="704"/>
      <c r="CS194" s="704"/>
      <c r="CT194" s="704"/>
      <c r="CU194" s="704"/>
      <c r="CV194" s="704"/>
      <c r="CW194" s="704"/>
      <c r="CX194" s="704"/>
      <c r="CY194" s="704"/>
      <c r="CZ194" s="704"/>
      <c r="DA194" s="704"/>
      <c r="DB194" s="704"/>
      <c r="DC194" s="704"/>
      <c r="DD194" s="704"/>
      <c r="DE194" s="704"/>
      <c r="DF194" s="704"/>
      <c r="DG194" s="704"/>
      <c r="DH194" s="704"/>
      <c r="DI194" s="704"/>
      <c r="DJ194" s="704"/>
      <c r="DK194" s="704"/>
      <c r="DL194" s="704"/>
      <c r="DM194" s="704"/>
      <c r="DN194" s="704"/>
      <c r="DO194" s="704"/>
      <c r="DP194" s="704"/>
      <c r="ED194" s="704"/>
      <c r="EE194" s="704"/>
      <c r="EF194" s="704"/>
      <c r="EG194" s="704"/>
      <c r="EH194" s="704"/>
      <c r="EI194" s="704"/>
      <c r="EJ194" s="704"/>
      <c r="EK194" s="704"/>
      <c r="EL194" s="704"/>
      <c r="EM194" s="704"/>
      <c r="EN194" s="704"/>
      <c r="EO194" s="704"/>
      <c r="EP194" s="704"/>
      <c r="EQ194" s="704"/>
      <c r="ER194" s="704"/>
      <c r="ES194" s="704"/>
      <c r="ET194" s="704"/>
      <c r="EU194" s="704"/>
      <c r="EV194" s="704"/>
      <c r="EW194" s="704"/>
      <c r="EX194" s="704"/>
      <c r="EY194" s="704"/>
      <c r="EZ194" s="704"/>
      <c r="FA194" s="704"/>
      <c r="FB194" s="704"/>
      <c r="FC194" s="704"/>
      <c r="FD194" s="704"/>
      <c r="FE194" s="704"/>
      <c r="FF194" s="704"/>
      <c r="FG194" s="704"/>
      <c r="FH194" s="704"/>
      <c r="FI194" s="704"/>
      <c r="FJ194" s="704"/>
      <c r="FK194" s="746"/>
      <c r="FL194" s="704"/>
      <c r="FM194" s="704"/>
      <c r="FN194" s="704"/>
      <c r="FO194" s="704"/>
      <c r="FP194" s="704"/>
      <c r="FQ194" s="704"/>
      <c r="FR194" s="704"/>
      <c r="FS194" s="704"/>
      <c r="FT194" s="704"/>
      <c r="FU194" s="704"/>
      <c r="FV194" s="704"/>
      <c r="FW194" s="704"/>
      <c r="FX194" s="704"/>
      <c r="FY194" s="704"/>
      <c r="FZ194" s="704"/>
      <c r="GA194" s="704"/>
      <c r="GB194" s="704"/>
      <c r="GC194" s="704"/>
      <c r="GD194" s="704"/>
      <c r="GE194" s="704"/>
      <c r="GF194" s="704"/>
      <c r="GG194" s="704"/>
      <c r="GH194" s="704"/>
      <c r="GI194" s="704"/>
      <c r="GJ194" s="704"/>
      <c r="GK194" s="704"/>
      <c r="GL194" s="704"/>
      <c r="GV194" s="704"/>
      <c r="GW194" s="704"/>
      <c r="GX194" s="704"/>
      <c r="GY194" s="704"/>
      <c r="GZ194" s="704"/>
      <c r="HA194" s="704"/>
      <c r="HB194" s="704"/>
      <c r="HC194" s="704"/>
      <c r="HD194" s="704"/>
      <c r="HE194" s="704"/>
      <c r="HF194" s="704"/>
      <c r="HG194" s="704"/>
      <c r="HH194" s="704"/>
      <c r="HI194" s="704"/>
      <c r="HJ194" s="704"/>
      <c r="HK194" s="704"/>
      <c r="HL194" s="704"/>
      <c r="HM194" s="704"/>
      <c r="HN194" s="704"/>
      <c r="HO194" s="704"/>
      <c r="HP194" s="704"/>
      <c r="HQ194" s="704"/>
      <c r="HR194" s="704"/>
      <c r="HS194" s="878"/>
      <c r="HT194" s="878"/>
      <c r="HU194" s="878"/>
      <c r="HV194" s="878"/>
      <c r="HW194" s="878"/>
      <c r="HX194" s="878"/>
      <c r="HY194" s="878"/>
      <c r="HZ194" s="878"/>
      <c r="IA194" s="878"/>
      <c r="IB194" s="878"/>
      <c r="IC194" s="878"/>
      <c r="IE194" s="878"/>
      <c r="IF194" s="878"/>
      <c r="IG194" s="878"/>
      <c r="IH194" s="878"/>
      <c r="II194" s="878"/>
    </row>
    <row r="195" spans="1:243" s="706" customFormat="1" ht="22.15" customHeight="1" x14ac:dyDescent="0.25">
      <c r="A195" s="691">
        <v>338</v>
      </c>
      <c r="B195" s="693" t="s">
        <v>1290</v>
      </c>
      <c r="C195" s="696">
        <v>282</v>
      </c>
      <c r="D195" s="697">
        <v>532</v>
      </c>
      <c r="E195" s="728">
        <v>17</v>
      </c>
      <c r="F195" s="699" t="s">
        <v>1121</v>
      </c>
      <c r="G195" s="723" t="s">
        <v>1526</v>
      </c>
      <c r="H195" s="767" t="s">
        <v>1112</v>
      </c>
      <c r="I195" s="752" t="s">
        <v>1113</v>
      </c>
      <c r="J195" s="761" t="s">
        <v>1527</v>
      </c>
      <c r="K195" s="761" t="s">
        <v>1115</v>
      </c>
      <c r="L195" s="761" t="s">
        <v>1116</v>
      </c>
      <c r="M195" s="753" t="s">
        <v>1152</v>
      </c>
      <c r="N195" s="764" t="s">
        <v>1128</v>
      </c>
      <c r="O195" s="753" t="s">
        <v>1153</v>
      </c>
      <c r="P195" s="753" t="s">
        <v>1153</v>
      </c>
      <c r="Q195" s="948" t="s">
        <v>1120</v>
      </c>
      <c r="R195" s="948" t="s">
        <v>1120</v>
      </c>
      <c r="S195" s="755">
        <v>4</v>
      </c>
      <c r="T195" s="763">
        <v>4.3</v>
      </c>
      <c r="U195" s="771">
        <v>41091</v>
      </c>
      <c r="V195" s="772">
        <v>41426</v>
      </c>
      <c r="W195" s="874">
        <v>7</v>
      </c>
      <c r="X195" s="875"/>
      <c r="Y195" s="876">
        <v>6000</v>
      </c>
      <c r="Z195" s="875">
        <f t="shared" si="23"/>
        <v>6000</v>
      </c>
      <c r="AA195" s="691"/>
      <c r="AB195" s="691"/>
      <c r="AC195" s="691">
        <v>6000</v>
      </c>
      <c r="AD195" s="691"/>
      <c r="AE195" s="691"/>
      <c r="AF195" s="691"/>
      <c r="AG195" s="691"/>
      <c r="AH195" s="691"/>
      <c r="AI195" s="691"/>
      <c r="AJ195" s="691"/>
      <c r="AK195" s="691"/>
      <c r="AL195" s="691"/>
      <c r="AM195" s="868">
        <f t="shared" si="24"/>
        <v>6000</v>
      </c>
      <c r="AN195" s="868">
        <f t="shared" si="25"/>
        <v>0</v>
      </c>
      <c r="AO195" s="691"/>
      <c r="AP195" s="868"/>
      <c r="AQ195" s="704"/>
      <c r="AR195" s="704"/>
      <c r="AS195" s="704"/>
      <c r="AT195" s="704"/>
      <c r="AU195" s="704"/>
      <c r="AV195" s="704"/>
      <c r="AW195" s="704"/>
      <c r="AX195" s="704"/>
      <c r="AY195" s="704"/>
      <c r="AZ195" s="704"/>
      <c r="BA195" s="704"/>
      <c r="BB195" s="704"/>
      <c r="BC195" s="704"/>
      <c r="BD195" s="704"/>
      <c r="BE195" s="704"/>
      <c r="BF195" s="704"/>
      <c r="BG195" s="704"/>
      <c r="BH195" s="704"/>
      <c r="BI195" s="704"/>
      <c r="BJ195" s="704"/>
      <c r="BK195" s="704"/>
      <c r="BL195" s="704"/>
      <c r="BM195" s="704"/>
      <c r="BN195" s="704"/>
      <c r="BO195" s="704"/>
      <c r="BP195" s="704"/>
      <c r="BQ195" s="704"/>
      <c r="BR195" s="704"/>
      <c r="BS195" s="704"/>
      <c r="BT195" s="704"/>
      <c r="BU195" s="704"/>
      <c r="BV195" s="704"/>
      <c r="BW195" s="704"/>
      <c r="BX195" s="704"/>
      <c r="BY195" s="704"/>
      <c r="BZ195" s="704"/>
      <c r="CA195" s="704"/>
      <c r="CB195" s="704"/>
      <c r="CC195" s="704"/>
      <c r="CD195" s="704"/>
      <c r="CE195" s="704"/>
      <c r="CF195" s="704"/>
      <c r="CG195" s="704"/>
      <c r="CH195" s="704"/>
      <c r="CI195" s="704"/>
      <c r="CJ195" s="704"/>
      <c r="CK195" s="704"/>
      <c r="CL195" s="704"/>
      <c r="CM195" s="704"/>
      <c r="CN195" s="704"/>
      <c r="CO195" s="704"/>
      <c r="CP195" s="704"/>
      <c r="CQ195" s="704"/>
      <c r="CR195" s="704"/>
      <c r="CS195" s="704"/>
      <c r="CT195" s="704"/>
      <c r="CU195" s="704"/>
      <c r="CV195" s="704"/>
      <c r="CW195" s="704"/>
      <c r="CX195" s="704"/>
      <c r="CY195" s="704"/>
      <c r="CZ195" s="704"/>
      <c r="DA195" s="704"/>
      <c r="DB195" s="704"/>
      <c r="DC195" s="704"/>
      <c r="DD195" s="704"/>
      <c r="DE195" s="704"/>
      <c r="DF195" s="704"/>
      <c r="DG195" s="704"/>
      <c r="DH195" s="704"/>
      <c r="DI195" s="704"/>
      <c r="DJ195" s="704"/>
      <c r="DK195" s="704"/>
      <c r="DL195" s="704"/>
      <c r="DM195" s="704"/>
      <c r="DN195" s="704"/>
      <c r="DO195" s="704"/>
      <c r="DP195" s="704"/>
      <c r="DQ195" s="704"/>
      <c r="DR195" s="704"/>
      <c r="DS195" s="704"/>
      <c r="DT195" s="704"/>
      <c r="DU195" s="704"/>
      <c r="DV195" s="704"/>
      <c r="DW195" s="704"/>
      <c r="DX195" s="704"/>
      <c r="DY195" s="704"/>
      <c r="DZ195" s="704"/>
      <c r="EA195" s="704"/>
      <c r="EB195" s="704"/>
      <c r="ED195" s="704"/>
      <c r="EE195" s="704"/>
      <c r="FJ195" s="704"/>
      <c r="GJ195" s="814"/>
      <c r="GK195" s="814"/>
      <c r="GL195" s="814"/>
      <c r="GM195" s="814"/>
      <c r="GN195" s="814"/>
      <c r="GO195" s="814"/>
      <c r="GP195" s="814"/>
      <c r="GQ195" s="814"/>
      <c r="GR195" s="814"/>
      <c r="GS195" s="814"/>
      <c r="GT195" s="814"/>
      <c r="GU195" s="814"/>
      <c r="GV195" s="814"/>
      <c r="GW195" s="814"/>
      <c r="GX195" s="814"/>
      <c r="GY195" s="814"/>
      <c r="GZ195" s="814"/>
      <c r="HA195" s="814"/>
      <c r="HB195" s="814"/>
      <c r="HC195" s="814"/>
      <c r="HD195" s="814"/>
      <c r="HE195" s="814"/>
      <c r="HF195" s="814"/>
      <c r="HG195" s="814"/>
      <c r="HH195" s="814"/>
      <c r="HI195" s="814"/>
      <c r="HJ195" s="814"/>
      <c r="HK195" s="814"/>
      <c r="HL195" s="814"/>
      <c r="HM195" s="814"/>
      <c r="HN195" s="814"/>
      <c r="HO195" s="814"/>
      <c r="HP195" s="814"/>
      <c r="HQ195" s="814"/>
      <c r="HR195" s="814"/>
      <c r="HS195" s="878"/>
      <c r="HT195" s="878"/>
      <c r="HU195" s="878"/>
      <c r="IE195" s="878"/>
      <c r="IF195" s="878"/>
      <c r="IG195" s="878"/>
      <c r="IH195" s="878"/>
      <c r="II195" s="878"/>
    </row>
    <row r="196" spans="1:243" s="706" customFormat="1" ht="22.15" customHeight="1" x14ac:dyDescent="0.25">
      <c r="A196" s="691">
        <v>339</v>
      </c>
      <c r="B196" s="693" t="s">
        <v>1290</v>
      </c>
      <c r="C196" s="696">
        <v>282</v>
      </c>
      <c r="D196" s="697">
        <v>532</v>
      </c>
      <c r="E196" s="728">
        <v>18</v>
      </c>
      <c r="F196" s="699" t="s">
        <v>1121</v>
      </c>
      <c r="G196" s="723" t="s">
        <v>1528</v>
      </c>
      <c r="H196" s="767" t="s">
        <v>1112</v>
      </c>
      <c r="I196" s="752" t="s">
        <v>1113</v>
      </c>
      <c r="J196" s="764" t="s">
        <v>1205</v>
      </c>
      <c r="K196" s="777" t="s">
        <v>1151</v>
      </c>
      <c r="L196" s="777" t="s">
        <v>1116</v>
      </c>
      <c r="M196" s="753" t="s">
        <v>1152</v>
      </c>
      <c r="N196" s="753" t="s">
        <v>1153</v>
      </c>
      <c r="O196" s="753" t="s">
        <v>1153</v>
      </c>
      <c r="P196" s="753" t="s">
        <v>1153</v>
      </c>
      <c r="Q196" s="866" t="s">
        <v>1120</v>
      </c>
      <c r="R196" s="866" t="s">
        <v>1120</v>
      </c>
      <c r="S196" s="755">
        <v>4</v>
      </c>
      <c r="T196" s="763">
        <v>4.3</v>
      </c>
      <c r="U196" s="771">
        <v>41091</v>
      </c>
      <c r="V196" s="772">
        <v>41426</v>
      </c>
      <c r="W196" s="874">
        <v>5</v>
      </c>
      <c r="X196" s="875"/>
      <c r="Y196" s="876">
        <v>1112200</v>
      </c>
      <c r="Z196" s="875">
        <f t="shared" si="23"/>
        <v>1112200</v>
      </c>
      <c r="AA196" s="691">
        <v>1112200</v>
      </c>
      <c r="AB196" s="691"/>
      <c r="AC196" s="691"/>
      <c r="AD196" s="691"/>
      <c r="AE196" s="691"/>
      <c r="AF196" s="691"/>
      <c r="AG196" s="691"/>
      <c r="AH196" s="691"/>
      <c r="AI196" s="691"/>
      <c r="AJ196" s="691"/>
      <c r="AK196" s="691"/>
      <c r="AL196" s="691"/>
      <c r="AM196" s="868">
        <f t="shared" si="24"/>
        <v>1112200</v>
      </c>
      <c r="AN196" s="868">
        <f t="shared" si="25"/>
        <v>0</v>
      </c>
      <c r="AO196" s="691"/>
      <c r="AP196" s="868"/>
      <c r="AQ196" s="704"/>
      <c r="AR196" s="704"/>
      <c r="AS196" s="704"/>
      <c r="AT196" s="704"/>
      <c r="AU196" s="704"/>
      <c r="AV196" s="704"/>
      <c r="AW196" s="704"/>
      <c r="AX196" s="704"/>
      <c r="AY196" s="704"/>
      <c r="AZ196" s="704"/>
      <c r="BA196" s="704"/>
      <c r="BB196" s="704"/>
      <c r="BC196" s="704"/>
      <c r="BD196" s="704"/>
      <c r="BE196" s="704"/>
      <c r="BF196" s="704"/>
      <c r="BG196" s="704"/>
      <c r="BH196" s="704"/>
      <c r="BI196" s="704"/>
      <c r="BJ196" s="704"/>
      <c r="BK196" s="704"/>
      <c r="BL196" s="704"/>
      <c r="BM196" s="704"/>
      <c r="BN196" s="704"/>
      <c r="BO196" s="704"/>
      <c r="BP196" s="704"/>
      <c r="BQ196" s="704"/>
      <c r="BR196" s="704"/>
      <c r="BS196" s="704"/>
      <c r="BT196" s="704"/>
      <c r="BU196" s="704"/>
      <c r="BV196" s="704"/>
      <c r="BW196" s="704"/>
      <c r="BX196" s="704"/>
      <c r="BY196" s="704"/>
      <c r="BZ196" s="704"/>
      <c r="CA196" s="704"/>
      <c r="CB196" s="704"/>
      <c r="CC196" s="704"/>
      <c r="CD196" s="704"/>
      <c r="CE196" s="704"/>
      <c r="CF196" s="704"/>
      <c r="CG196" s="704"/>
      <c r="CH196" s="704"/>
      <c r="CI196" s="704"/>
      <c r="CJ196" s="704"/>
      <c r="CK196" s="704"/>
      <c r="CL196" s="704"/>
      <c r="CM196" s="704"/>
      <c r="CN196" s="704"/>
      <c r="CO196" s="704"/>
      <c r="CP196" s="704"/>
      <c r="CQ196" s="704"/>
      <c r="CR196" s="704"/>
      <c r="CS196" s="704"/>
      <c r="CT196" s="704"/>
      <c r="CU196" s="704"/>
      <c r="CV196" s="704"/>
      <c r="CW196" s="704"/>
      <c r="CX196" s="704"/>
      <c r="CY196" s="704"/>
      <c r="CZ196" s="704"/>
      <c r="DA196" s="704"/>
      <c r="DB196" s="704"/>
      <c r="DC196" s="704"/>
      <c r="DD196" s="704"/>
      <c r="DE196" s="704"/>
      <c r="DF196" s="704"/>
      <c r="DG196" s="704"/>
      <c r="DH196" s="704"/>
      <c r="DI196" s="704"/>
      <c r="DJ196" s="704"/>
      <c r="DK196" s="704"/>
      <c r="DL196" s="704"/>
      <c r="DM196" s="704"/>
      <c r="DN196" s="704"/>
      <c r="DO196" s="704"/>
      <c r="DP196" s="704"/>
      <c r="ED196" s="704"/>
      <c r="EE196" s="704"/>
      <c r="FJ196" s="704"/>
      <c r="HS196" s="878"/>
      <c r="HT196" s="878"/>
      <c r="HU196" s="878"/>
    </row>
    <row r="197" spans="1:243" s="878" customFormat="1" ht="23.1" customHeight="1" x14ac:dyDescent="0.25">
      <c r="A197" s="691">
        <v>340</v>
      </c>
      <c r="B197" s="693" t="s">
        <v>1290</v>
      </c>
      <c r="C197" s="696">
        <v>282</v>
      </c>
      <c r="D197" s="697">
        <v>532</v>
      </c>
      <c r="E197" s="728">
        <v>19</v>
      </c>
      <c r="F197" s="699" t="s">
        <v>1121</v>
      </c>
      <c r="G197" s="723" t="s">
        <v>1529</v>
      </c>
      <c r="H197" s="767" t="s">
        <v>1112</v>
      </c>
      <c r="I197" s="752" t="s">
        <v>1113</v>
      </c>
      <c r="J197" s="764" t="s">
        <v>1205</v>
      </c>
      <c r="K197" s="777" t="s">
        <v>1151</v>
      </c>
      <c r="L197" s="777" t="s">
        <v>1116</v>
      </c>
      <c r="M197" s="753" t="s">
        <v>1152</v>
      </c>
      <c r="N197" s="753" t="s">
        <v>1153</v>
      </c>
      <c r="O197" s="753" t="s">
        <v>1153</v>
      </c>
      <c r="P197" s="753" t="s">
        <v>1153</v>
      </c>
      <c r="Q197" s="866" t="s">
        <v>1120</v>
      </c>
      <c r="R197" s="866" t="s">
        <v>1120</v>
      </c>
      <c r="S197" s="755">
        <v>4</v>
      </c>
      <c r="T197" s="763">
        <v>4.3</v>
      </c>
      <c r="U197" s="771">
        <v>41091</v>
      </c>
      <c r="V197" s="772">
        <v>41426</v>
      </c>
      <c r="W197" s="874">
        <v>7</v>
      </c>
      <c r="X197" s="875"/>
      <c r="Y197" s="876">
        <v>1400000</v>
      </c>
      <c r="Z197" s="875">
        <f t="shared" si="23"/>
        <v>1400000</v>
      </c>
      <c r="AA197" s="717">
        <v>1400000</v>
      </c>
      <c r="AB197" s="717"/>
      <c r="AC197" s="717"/>
      <c r="AD197" s="717"/>
      <c r="AE197" s="717"/>
      <c r="AF197" s="717"/>
      <c r="AG197" s="717"/>
      <c r="AH197" s="717"/>
      <c r="AI197" s="717"/>
      <c r="AJ197" s="717"/>
      <c r="AK197" s="717"/>
      <c r="AL197" s="717"/>
      <c r="AM197" s="868">
        <f t="shared" si="24"/>
        <v>1400000</v>
      </c>
      <c r="AN197" s="868">
        <f t="shared" si="25"/>
        <v>0</v>
      </c>
      <c r="AO197" s="717"/>
      <c r="AP197" s="868"/>
      <c r="AQ197" s="706"/>
      <c r="AR197" s="706"/>
      <c r="AS197" s="706"/>
      <c r="AT197" s="706"/>
      <c r="AU197" s="706"/>
      <c r="AV197" s="706"/>
      <c r="AW197" s="706"/>
      <c r="AX197" s="706"/>
      <c r="AY197" s="706"/>
      <c r="AZ197" s="706"/>
      <c r="BA197" s="706"/>
      <c r="BB197" s="706"/>
      <c r="BC197" s="706"/>
      <c r="BD197" s="706"/>
      <c r="BE197" s="706"/>
      <c r="BF197" s="706"/>
      <c r="BG197" s="706"/>
      <c r="BH197" s="706"/>
      <c r="BI197" s="706"/>
      <c r="BJ197" s="706"/>
      <c r="BK197" s="706"/>
      <c r="BL197" s="706"/>
      <c r="BM197" s="706"/>
      <c r="BN197" s="706"/>
      <c r="BO197" s="706"/>
      <c r="BP197" s="706"/>
      <c r="BQ197" s="706"/>
      <c r="BR197" s="706"/>
      <c r="BS197" s="706"/>
      <c r="BT197" s="706"/>
      <c r="BU197" s="706"/>
      <c r="BV197" s="706"/>
      <c r="BW197" s="706"/>
      <c r="BX197" s="706"/>
      <c r="BY197" s="706"/>
      <c r="BZ197" s="706"/>
      <c r="CA197" s="706"/>
      <c r="CB197" s="706"/>
      <c r="CC197" s="706"/>
      <c r="CD197" s="706"/>
      <c r="CE197" s="706"/>
      <c r="CF197" s="706"/>
      <c r="CG197" s="706"/>
      <c r="CH197" s="706"/>
      <c r="CI197" s="706"/>
      <c r="CJ197" s="706"/>
      <c r="CK197" s="706"/>
      <c r="CL197" s="706"/>
      <c r="CM197" s="706"/>
      <c r="CN197" s="706"/>
      <c r="CO197" s="706"/>
      <c r="CP197" s="706"/>
      <c r="CQ197" s="706"/>
      <c r="CR197" s="706"/>
      <c r="CS197" s="706"/>
      <c r="CT197" s="706"/>
      <c r="CU197" s="706"/>
      <c r="CV197" s="706"/>
      <c r="CW197" s="706"/>
      <c r="CX197" s="706"/>
      <c r="CY197" s="706"/>
      <c r="CZ197" s="706"/>
      <c r="DA197" s="706"/>
      <c r="DB197" s="706"/>
      <c r="DC197" s="706"/>
      <c r="DD197" s="706"/>
      <c r="DE197" s="706"/>
      <c r="DF197" s="706"/>
      <c r="DG197" s="706"/>
      <c r="DH197" s="706"/>
      <c r="DI197" s="706"/>
      <c r="DJ197" s="706"/>
      <c r="DK197" s="706"/>
      <c r="DL197" s="706"/>
      <c r="DM197" s="706"/>
      <c r="DN197" s="706"/>
      <c r="DO197" s="706"/>
      <c r="DP197" s="706"/>
      <c r="DQ197" s="704"/>
      <c r="DR197" s="704"/>
      <c r="DS197" s="704"/>
      <c r="DT197" s="704"/>
      <c r="DU197" s="704"/>
      <c r="DV197" s="704"/>
      <c r="DW197" s="704"/>
      <c r="DX197" s="704"/>
      <c r="DY197" s="704"/>
      <c r="DZ197" s="704"/>
      <c r="EA197" s="704"/>
      <c r="EB197" s="704"/>
      <c r="EC197" s="706"/>
      <c r="ED197" s="704"/>
      <c r="EE197" s="704"/>
      <c r="EF197" s="706"/>
      <c r="EG197" s="706"/>
      <c r="EH197" s="706"/>
      <c r="EI197" s="706"/>
      <c r="EJ197" s="706"/>
      <c r="EK197" s="706"/>
      <c r="EL197" s="706"/>
      <c r="EM197" s="706"/>
      <c r="EN197" s="706"/>
      <c r="EO197" s="706"/>
      <c r="EP197" s="706"/>
      <c r="EQ197" s="706"/>
      <c r="ER197" s="706"/>
      <c r="ES197" s="706"/>
      <c r="ET197" s="706"/>
      <c r="EU197" s="706"/>
      <c r="EV197" s="706"/>
      <c r="EW197" s="706"/>
      <c r="EX197" s="706"/>
      <c r="EY197" s="706"/>
      <c r="EZ197" s="706"/>
      <c r="FA197" s="706"/>
      <c r="FB197" s="706"/>
      <c r="FC197" s="706"/>
      <c r="FD197" s="706"/>
      <c r="FE197" s="706"/>
      <c r="FF197" s="706"/>
      <c r="FG197" s="706"/>
      <c r="FH197" s="706"/>
      <c r="FI197" s="706"/>
      <c r="FJ197" s="704"/>
      <c r="FK197" s="706"/>
      <c r="FL197" s="706"/>
      <c r="FM197" s="706"/>
      <c r="FN197" s="706"/>
      <c r="FO197" s="706"/>
      <c r="FP197" s="706"/>
      <c r="FQ197" s="706"/>
      <c r="FR197" s="706"/>
      <c r="FS197" s="706"/>
      <c r="FT197" s="706"/>
      <c r="FU197" s="706"/>
      <c r="FV197" s="706"/>
      <c r="FW197" s="706"/>
      <c r="FX197" s="706"/>
      <c r="FY197" s="706"/>
      <c r="FZ197" s="706"/>
      <c r="GA197" s="706"/>
      <c r="GB197" s="706"/>
      <c r="GC197" s="706"/>
      <c r="GD197" s="706"/>
      <c r="GE197" s="706"/>
      <c r="GF197" s="706"/>
      <c r="GG197" s="706"/>
      <c r="GH197" s="706"/>
      <c r="GI197" s="706"/>
      <c r="GJ197" s="706"/>
      <c r="GK197" s="706"/>
      <c r="GL197" s="706"/>
      <c r="GM197" s="706"/>
      <c r="GN197" s="706"/>
      <c r="GO197" s="706"/>
      <c r="GP197" s="706"/>
      <c r="GQ197" s="706"/>
      <c r="GR197" s="706"/>
      <c r="GS197" s="706"/>
      <c r="GT197" s="706"/>
      <c r="GU197" s="706"/>
      <c r="GV197" s="706"/>
      <c r="GW197" s="706"/>
      <c r="GX197" s="706"/>
      <c r="GY197" s="706"/>
      <c r="GZ197" s="706"/>
      <c r="HA197" s="706"/>
      <c r="HB197" s="706"/>
      <c r="HC197" s="706"/>
      <c r="HD197" s="706"/>
      <c r="HE197" s="706"/>
      <c r="HF197" s="706"/>
      <c r="HG197" s="706"/>
      <c r="HH197" s="706"/>
      <c r="HI197" s="706"/>
      <c r="HJ197" s="706"/>
      <c r="HK197" s="706"/>
      <c r="HL197" s="706"/>
      <c r="HM197" s="706"/>
      <c r="HN197" s="706"/>
      <c r="HO197" s="706"/>
      <c r="HP197" s="706"/>
      <c r="HQ197" s="706"/>
      <c r="HR197" s="706"/>
      <c r="ID197" s="706"/>
      <c r="IE197" s="706"/>
      <c r="IF197" s="706"/>
      <c r="IG197" s="706"/>
      <c r="IH197" s="706"/>
      <c r="II197" s="706"/>
    </row>
    <row r="198" spans="1:243" s="878" customFormat="1" ht="23.1" customHeight="1" x14ac:dyDescent="0.25">
      <c r="A198" s="691">
        <v>342</v>
      </c>
      <c r="B198" s="693" t="s">
        <v>1290</v>
      </c>
      <c r="C198" s="696">
        <v>282</v>
      </c>
      <c r="D198" s="697">
        <v>532</v>
      </c>
      <c r="E198" s="698">
        <v>24</v>
      </c>
      <c r="F198" s="699" t="s">
        <v>1121</v>
      </c>
      <c r="G198" s="699" t="s">
        <v>1297</v>
      </c>
      <c r="H198" s="751" t="s">
        <v>1112</v>
      </c>
      <c r="I198" s="767" t="s">
        <v>1113</v>
      </c>
      <c r="J198" s="764" t="s">
        <v>1205</v>
      </c>
      <c r="K198" s="761" t="s">
        <v>1115</v>
      </c>
      <c r="L198" s="761" t="s">
        <v>1116</v>
      </c>
      <c r="M198" s="753" t="s">
        <v>1152</v>
      </c>
      <c r="N198" s="753" t="s">
        <v>1153</v>
      </c>
      <c r="O198" s="753" t="s">
        <v>1153</v>
      </c>
      <c r="P198" s="753" t="s">
        <v>1153</v>
      </c>
      <c r="Q198" s="866" t="s">
        <v>1160</v>
      </c>
      <c r="R198" s="866" t="s">
        <v>1160</v>
      </c>
      <c r="S198" s="755">
        <v>4</v>
      </c>
      <c r="T198" s="763">
        <v>4.3</v>
      </c>
      <c r="U198" s="771">
        <v>41456</v>
      </c>
      <c r="V198" s="772">
        <v>42522</v>
      </c>
      <c r="W198" s="874">
        <v>7</v>
      </c>
      <c r="X198" s="875">
        <v>50000</v>
      </c>
      <c r="Y198" s="875"/>
      <c r="Z198" s="875">
        <f t="shared" si="23"/>
        <v>50000</v>
      </c>
      <c r="AA198" s="702"/>
      <c r="AB198" s="702"/>
      <c r="AC198" s="702"/>
      <c r="AD198" s="702">
        <v>50000</v>
      </c>
      <c r="AE198" s="702"/>
      <c r="AF198" s="702"/>
      <c r="AG198" s="702"/>
      <c r="AH198" s="702"/>
      <c r="AI198" s="691"/>
      <c r="AJ198" s="691"/>
      <c r="AK198" s="691"/>
      <c r="AL198" s="691"/>
      <c r="AM198" s="868">
        <f t="shared" si="24"/>
        <v>50000</v>
      </c>
      <c r="AN198" s="868">
        <f t="shared" si="25"/>
        <v>0</v>
      </c>
      <c r="AO198" s="760">
        <v>106000</v>
      </c>
      <c r="AP198" s="868">
        <v>112400</v>
      </c>
      <c r="AQ198" s="704"/>
      <c r="AR198" s="704"/>
      <c r="AS198" s="704"/>
      <c r="AT198" s="704"/>
      <c r="AU198" s="704"/>
      <c r="AV198" s="704"/>
      <c r="AW198" s="704"/>
      <c r="AX198" s="704"/>
      <c r="AY198" s="704"/>
      <c r="AZ198" s="704"/>
      <c r="BA198" s="704"/>
      <c r="BB198" s="704"/>
      <c r="BC198" s="704"/>
      <c r="BD198" s="704"/>
      <c r="BE198" s="704"/>
      <c r="BF198" s="704"/>
      <c r="BG198" s="704"/>
      <c r="BH198" s="704"/>
      <c r="BI198" s="704"/>
      <c r="BJ198" s="704"/>
      <c r="BK198" s="704"/>
      <c r="BL198" s="704"/>
      <c r="BM198" s="704"/>
      <c r="BN198" s="704"/>
      <c r="BO198" s="704"/>
      <c r="BP198" s="704"/>
      <c r="BQ198" s="704"/>
      <c r="BR198" s="704"/>
      <c r="BS198" s="704"/>
      <c r="BT198" s="704"/>
      <c r="BU198" s="704"/>
      <c r="BV198" s="704"/>
      <c r="BW198" s="704"/>
      <c r="BX198" s="704"/>
      <c r="BY198" s="704"/>
      <c r="BZ198" s="704"/>
      <c r="CA198" s="704"/>
      <c r="CB198" s="704"/>
      <c r="CC198" s="704"/>
      <c r="CD198" s="704"/>
      <c r="CE198" s="704"/>
      <c r="CF198" s="704"/>
      <c r="CG198" s="704"/>
      <c r="CH198" s="704"/>
      <c r="CI198" s="704"/>
      <c r="CJ198" s="704"/>
      <c r="CK198" s="704"/>
      <c r="CL198" s="704"/>
      <c r="CM198" s="704"/>
      <c r="CN198" s="704"/>
      <c r="CO198" s="704"/>
      <c r="CP198" s="704"/>
      <c r="CQ198" s="704"/>
      <c r="CR198" s="704"/>
      <c r="CS198" s="704"/>
      <c r="CT198" s="704"/>
      <c r="CU198" s="704"/>
      <c r="CV198" s="704"/>
      <c r="CW198" s="704"/>
      <c r="CX198" s="704"/>
      <c r="CY198" s="704"/>
      <c r="CZ198" s="704"/>
      <c r="DA198" s="704"/>
      <c r="DB198" s="704"/>
      <c r="DC198" s="704"/>
      <c r="DD198" s="704"/>
      <c r="DE198" s="704"/>
      <c r="DF198" s="704"/>
      <c r="DG198" s="704"/>
      <c r="DH198" s="704"/>
      <c r="DI198" s="704"/>
      <c r="DJ198" s="704"/>
      <c r="DK198" s="704"/>
      <c r="DL198" s="704"/>
      <c r="DM198" s="704"/>
      <c r="DN198" s="704"/>
      <c r="DO198" s="704"/>
      <c r="DP198" s="704"/>
      <c r="DQ198" s="706"/>
      <c r="DR198" s="706"/>
      <c r="DS198" s="706"/>
      <c r="DT198" s="706"/>
      <c r="DU198" s="706"/>
      <c r="DV198" s="706"/>
      <c r="DW198" s="706"/>
      <c r="DX198" s="706"/>
      <c r="DY198" s="706"/>
      <c r="DZ198" s="706"/>
      <c r="EA198" s="706"/>
      <c r="EB198" s="706"/>
      <c r="EC198" s="706"/>
      <c r="ED198" s="704"/>
      <c r="EE198" s="704"/>
      <c r="EF198" s="704"/>
      <c r="EG198" s="704"/>
      <c r="EH198" s="704"/>
      <c r="EI198" s="704"/>
      <c r="EJ198" s="704"/>
      <c r="EK198" s="704"/>
      <c r="EL198" s="704"/>
      <c r="EM198" s="704"/>
      <c r="EN198" s="704"/>
      <c r="EO198" s="704"/>
      <c r="EP198" s="704"/>
      <c r="EQ198" s="704"/>
      <c r="ER198" s="704"/>
      <c r="ES198" s="704"/>
      <c r="ET198" s="704"/>
      <c r="EU198" s="704"/>
      <c r="EV198" s="704"/>
      <c r="EW198" s="704"/>
      <c r="EX198" s="704"/>
      <c r="EY198" s="704"/>
      <c r="EZ198" s="704"/>
      <c r="FA198" s="704"/>
      <c r="FB198" s="704"/>
      <c r="FC198" s="704"/>
      <c r="FD198" s="704"/>
      <c r="FE198" s="704"/>
      <c r="FF198" s="704"/>
      <c r="FG198" s="704"/>
      <c r="FH198" s="704"/>
      <c r="FI198" s="704"/>
      <c r="FJ198" s="704"/>
      <c r="FK198" s="746"/>
      <c r="FL198" s="704"/>
      <c r="FM198" s="704"/>
      <c r="FN198" s="704"/>
      <c r="FO198" s="704"/>
      <c r="FP198" s="704"/>
      <c r="FQ198" s="704"/>
      <c r="FR198" s="704"/>
      <c r="FS198" s="704"/>
      <c r="FT198" s="704"/>
      <c r="FU198" s="704"/>
      <c r="FV198" s="704"/>
      <c r="FW198" s="704"/>
      <c r="FX198" s="704"/>
      <c r="FY198" s="704"/>
      <c r="FZ198" s="704"/>
      <c r="GA198" s="704"/>
      <c r="GB198" s="704"/>
      <c r="GC198" s="704"/>
      <c r="GD198" s="704"/>
      <c r="GE198" s="704"/>
      <c r="GF198" s="704"/>
      <c r="GG198" s="704"/>
      <c r="GH198" s="704"/>
      <c r="GI198" s="704"/>
      <c r="GJ198" s="704"/>
      <c r="GK198" s="704"/>
      <c r="GL198" s="704"/>
      <c r="GM198" s="706"/>
      <c r="GN198" s="706"/>
      <c r="GO198" s="706"/>
      <c r="GP198" s="706"/>
      <c r="GQ198" s="706"/>
      <c r="GR198" s="706"/>
      <c r="GS198" s="706"/>
      <c r="GT198" s="706"/>
      <c r="GU198" s="706"/>
      <c r="GV198" s="706"/>
      <c r="GW198" s="706"/>
      <c r="GX198" s="706"/>
      <c r="GY198" s="706"/>
      <c r="GZ198" s="706"/>
      <c r="HA198" s="706"/>
      <c r="HB198" s="706"/>
      <c r="HC198" s="706"/>
      <c r="HD198" s="706"/>
      <c r="HE198" s="706"/>
      <c r="HF198" s="706"/>
      <c r="HG198" s="706"/>
      <c r="HH198" s="706"/>
      <c r="HI198" s="706"/>
      <c r="HJ198" s="706"/>
      <c r="HK198" s="706"/>
      <c r="HL198" s="706"/>
      <c r="HM198" s="706"/>
      <c r="HN198" s="706"/>
      <c r="HO198" s="706"/>
      <c r="HP198" s="706"/>
      <c r="HQ198" s="704"/>
      <c r="HR198" s="704"/>
      <c r="ID198" s="706"/>
      <c r="IE198" s="706"/>
      <c r="IF198" s="706"/>
      <c r="IG198" s="706"/>
      <c r="IH198" s="706"/>
      <c r="II198" s="706"/>
    </row>
    <row r="199" spans="1:243" s="878" customFormat="1" ht="23.1" customHeight="1" x14ac:dyDescent="0.25">
      <c r="A199" s="691">
        <v>343</v>
      </c>
      <c r="B199" s="693" t="s">
        <v>1290</v>
      </c>
      <c r="C199" s="696">
        <v>282</v>
      </c>
      <c r="D199" s="697">
        <v>532</v>
      </c>
      <c r="E199" s="698">
        <v>25</v>
      </c>
      <c r="F199" s="699" t="s">
        <v>1121</v>
      </c>
      <c r="G199" s="723" t="s">
        <v>1299</v>
      </c>
      <c r="H199" s="751" t="s">
        <v>1112</v>
      </c>
      <c r="I199" s="767" t="s">
        <v>1113</v>
      </c>
      <c r="J199" s="764" t="s">
        <v>1205</v>
      </c>
      <c r="K199" s="761" t="s">
        <v>1115</v>
      </c>
      <c r="L199" s="761" t="s">
        <v>1116</v>
      </c>
      <c r="M199" s="753" t="s">
        <v>1152</v>
      </c>
      <c r="N199" s="753" t="s">
        <v>1153</v>
      </c>
      <c r="O199" s="753" t="s">
        <v>1153</v>
      </c>
      <c r="P199" s="753" t="s">
        <v>1153</v>
      </c>
      <c r="Q199" s="866" t="s">
        <v>1160</v>
      </c>
      <c r="R199" s="866" t="s">
        <v>1160</v>
      </c>
      <c r="S199" s="755">
        <v>4</v>
      </c>
      <c r="T199" s="763">
        <v>4.3</v>
      </c>
      <c r="U199" s="771">
        <v>41456</v>
      </c>
      <c r="V199" s="772">
        <v>42522</v>
      </c>
      <c r="W199" s="874">
        <v>7</v>
      </c>
      <c r="X199" s="875">
        <v>211000</v>
      </c>
      <c r="Y199" s="875"/>
      <c r="Z199" s="875">
        <f t="shared" si="23"/>
        <v>211000</v>
      </c>
      <c r="AA199" s="702"/>
      <c r="AB199" s="702"/>
      <c r="AC199" s="702"/>
      <c r="AD199" s="702"/>
      <c r="AE199" s="702"/>
      <c r="AF199" s="702"/>
      <c r="AG199" s="702"/>
      <c r="AH199" s="702"/>
      <c r="AI199" s="691"/>
      <c r="AJ199" s="691">
        <v>211000</v>
      </c>
      <c r="AK199" s="691"/>
      <c r="AL199" s="691"/>
      <c r="AM199" s="868">
        <f t="shared" si="24"/>
        <v>211000</v>
      </c>
      <c r="AN199" s="868">
        <f t="shared" si="25"/>
        <v>0</v>
      </c>
      <c r="AO199" s="760">
        <v>222600</v>
      </c>
      <c r="AP199" s="868">
        <v>230000</v>
      </c>
      <c r="AQ199" s="704"/>
      <c r="AR199" s="704"/>
      <c r="AS199" s="704"/>
      <c r="AT199" s="704"/>
      <c r="AU199" s="704"/>
      <c r="AV199" s="704"/>
      <c r="AW199" s="704"/>
      <c r="AX199" s="704"/>
      <c r="AY199" s="704"/>
      <c r="AZ199" s="704"/>
      <c r="BA199" s="704"/>
      <c r="BB199" s="704"/>
      <c r="BC199" s="704"/>
      <c r="BD199" s="704"/>
      <c r="BE199" s="704"/>
      <c r="BF199" s="704"/>
      <c r="BG199" s="704"/>
      <c r="BH199" s="704"/>
      <c r="BI199" s="704"/>
      <c r="BJ199" s="704"/>
      <c r="BK199" s="704"/>
      <c r="BL199" s="704"/>
      <c r="BM199" s="704"/>
      <c r="BN199" s="704"/>
      <c r="BO199" s="704"/>
      <c r="BP199" s="704"/>
      <c r="BQ199" s="704"/>
      <c r="BR199" s="704"/>
      <c r="BS199" s="704"/>
      <c r="BT199" s="704"/>
      <c r="BU199" s="704"/>
      <c r="BV199" s="704"/>
      <c r="BW199" s="704"/>
      <c r="BX199" s="704"/>
      <c r="BY199" s="704"/>
      <c r="BZ199" s="704"/>
      <c r="CA199" s="704"/>
      <c r="CB199" s="704"/>
      <c r="CC199" s="704"/>
      <c r="CD199" s="704"/>
      <c r="CE199" s="704"/>
      <c r="CF199" s="704"/>
      <c r="CG199" s="704"/>
      <c r="CH199" s="704"/>
      <c r="CI199" s="704"/>
      <c r="CJ199" s="704"/>
      <c r="CK199" s="704"/>
      <c r="CL199" s="704"/>
      <c r="CM199" s="704"/>
      <c r="CN199" s="704"/>
      <c r="CO199" s="704"/>
      <c r="CP199" s="704"/>
      <c r="CQ199" s="704"/>
      <c r="CR199" s="704"/>
      <c r="CS199" s="704"/>
      <c r="CT199" s="704"/>
      <c r="CU199" s="704"/>
      <c r="CV199" s="704"/>
      <c r="CW199" s="704"/>
      <c r="CX199" s="704"/>
      <c r="CY199" s="704"/>
      <c r="CZ199" s="704"/>
      <c r="DA199" s="704"/>
      <c r="DB199" s="704"/>
      <c r="DC199" s="704"/>
      <c r="DD199" s="704"/>
      <c r="DE199" s="704"/>
      <c r="DF199" s="704"/>
      <c r="DG199" s="704"/>
      <c r="DH199" s="704"/>
      <c r="DI199" s="704"/>
      <c r="DJ199" s="704"/>
      <c r="DK199" s="704"/>
      <c r="DL199" s="704"/>
      <c r="DM199" s="704"/>
      <c r="DN199" s="704"/>
      <c r="DO199" s="704"/>
      <c r="DP199" s="704"/>
      <c r="DQ199" s="706"/>
      <c r="DR199" s="706"/>
      <c r="DS199" s="706"/>
      <c r="DT199" s="706"/>
      <c r="DU199" s="706"/>
      <c r="DV199" s="706"/>
      <c r="DW199" s="706"/>
      <c r="DX199" s="706"/>
      <c r="DY199" s="706"/>
      <c r="DZ199" s="706"/>
      <c r="EA199" s="706"/>
      <c r="EB199" s="706"/>
      <c r="EC199" s="706"/>
      <c r="ED199" s="704"/>
      <c r="EE199" s="704"/>
      <c r="EF199" s="704"/>
      <c r="EG199" s="704"/>
      <c r="EH199" s="704"/>
      <c r="EI199" s="704"/>
      <c r="EJ199" s="704"/>
      <c r="EK199" s="704"/>
      <c r="EL199" s="704"/>
      <c r="EM199" s="704"/>
      <c r="EN199" s="704"/>
      <c r="EO199" s="704"/>
      <c r="EP199" s="704"/>
      <c r="EQ199" s="704"/>
      <c r="ER199" s="704"/>
      <c r="ES199" s="704"/>
      <c r="ET199" s="704"/>
      <c r="EU199" s="704"/>
      <c r="EV199" s="704"/>
      <c r="EW199" s="704"/>
      <c r="EX199" s="704"/>
      <c r="EY199" s="704"/>
      <c r="EZ199" s="704"/>
      <c r="FA199" s="704"/>
      <c r="FB199" s="704"/>
      <c r="FC199" s="704"/>
      <c r="FD199" s="704"/>
      <c r="FE199" s="704"/>
      <c r="FF199" s="704"/>
      <c r="FG199" s="704"/>
      <c r="FH199" s="704"/>
      <c r="FI199" s="704"/>
      <c r="FJ199" s="704"/>
      <c r="FK199" s="746"/>
      <c r="FL199" s="704"/>
      <c r="FM199" s="704"/>
      <c r="FN199" s="704"/>
      <c r="FO199" s="704"/>
      <c r="FP199" s="704"/>
      <c r="FQ199" s="704"/>
      <c r="FR199" s="704"/>
      <c r="FS199" s="704"/>
      <c r="FT199" s="704"/>
      <c r="FU199" s="704"/>
      <c r="FV199" s="704"/>
      <c r="FW199" s="704"/>
      <c r="FX199" s="704"/>
      <c r="FY199" s="704"/>
      <c r="FZ199" s="704"/>
      <c r="GA199" s="704"/>
      <c r="GB199" s="704"/>
      <c r="GC199" s="704"/>
      <c r="GD199" s="704"/>
      <c r="GE199" s="704"/>
      <c r="GF199" s="704"/>
      <c r="GG199" s="704"/>
      <c r="GH199" s="704"/>
      <c r="GI199" s="704"/>
      <c r="GJ199" s="704"/>
      <c r="GK199" s="704"/>
      <c r="GL199" s="704"/>
      <c r="GM199" s="706"/>
      <c r="GN199" s="706"/>
      <c r="GO199" s="706"/>
      <c r="GP199" s="706"/>
      <c r="GQ199" s="706"/>
      <c r="GR199" s="706"/>
      <c r="GS199" s="706"/>
      <c r="GT199" s="706"/>
      <c r="GU199" s="706"/>
      <c r="GV199" s="706"/>
      <c r="GW199" s="706"/>
      <c r="GX199" s="706"/>
      <c r="GY199" s="706"/>
      <c r="GZ199" s="706"/>
      <c r="HA199" s="706"/>
      <c r="HB199" s="706"/>
      <c r="HC199" s="706"/>
      <c r="HD199" s="706"/>
      <c r="HE199" s="706"/>
      <c r="HF199" s="706"/>
      <c r="HG199" s="706"/>
      <c r="HH199" s="706"/>
      <c r="HI199" s="706"/>
      <c r="HJ199" s="706"/>
      <c r="HK199" s="706"/>
      <c r="HL199" s="706"/>
      <c r="HM199" s="706"/>
      <c r="HN199" s="706"/>
      <c r="HO199" s="706"/>
      <c r="HP199" s="706"/>
      <c r="HQ199" s="704"/>
      <c r="HR199" s="704"/>
      <c r="ID199" s="706"/>
    </row>
    <row r="200" spans="1:243" s="878" customFormat="1" ht="23.1" customHeight="1" x14ac:dyDescent="0.25">
      <c r="A200" s="691">
        <v>344</v>
      </c>
      <c r="B200" s="693" t="s">
        <v>1290</v>
      </c>
      <c r="C200" s="696">
        <v>282</v>
      </c>
      <c r="D200" s="697">
        <v>532</v>
      </c>
      <c r="E200" s="707">
        <v>26</v>
      </c>
      <c r="F200" s="699" t="s">
        <v>1121</v>
      </c>
      <c r="G200" s="699" t="s">
        <v>1530</v>
      </c>
      <c r="H200" s="762" t="s">
        <v>1112</v>
      </c>
      <c r="I200" s="767" t="s">
        <v>1113</v>
      </c>
      <c r="J200" s="764" t="s">
        <v>1205</v>
      </c>
      <c r="K200" s="761" t="s">
        <v>1151</v>
      </c>
      <c r="L200" s="761" t="s">
        <v>1116</v>
      </c>
      <c r="M200" s="753" t="s">
        <v>1152</v>
      </c>
      <c r="N200" s="753" t="s">
        <v>1153</v>
      </c>
      <c r="O200" s="753" t="s">
        <v>1153</v>
      </c>
      <c r="P200" s="753" t="s">
        <v>1153</v>
      </c>
      <c r="Q200" s="866" t="s">
        <v>1160</v>
      </c>
      <c r="R200" s="866" t="s">
        <v>1160</v>
      </c>
      <c r="S200" s="755">
        <v>4</v>
      </c>
      <c r="T200" s="763">
        <v>4.3</v>
      </c>
      <c r="U200" s="771">
        <v>41456</v>
      </c>
      <c r="V200" s="771">
        <v>41791</v>
      </c>
      <c r="W200" s="874">
        <v>5</v>
      </c>
      <c r="X200" s="875">
        <f>54900+535100</f>
        <v>590000</v>
      </c>
      <c r="Y200" s="875"/>
      <c r="Z200" s="875">
        <f t="shared" si="23"/>
        <v>590000</v>
      </c>
      <c r="AA200" s="702"/>
      <c r="AB200" s="702"/>
      <c r="AC200" s="702">
        <v>250000</v>
      </c>
      <c r="AD200" s="702">
        <v>250000</v>
      </c>
      <c r="AE200" s="702">
        <v>90000</v>
      </c>
      <c r="AF200" s="702"/>
      <c r="AG200" s="702"/>
      <c r="AH200" s="702"/>
      <c r="AI200" s="717"/>
      <c r="AJ200" s="717"/>
      <c r="AK200" s="717"/>
      <c r="AL200" s="717"/>
      <c r="AM200" s="868">
        <f t="shared" si="24"/>
        <v>590000</v>
      </c>
      <c r="AN200" s="868">
        <f t="shared" si="25"/>
        <v>0</v>
      </c>
      <c r="AO200" s="760"/>
      <c r="AP200" s="868"/>
      <c r="AQ200" s="706"/>
      <c r="AR200" s="706"/>
      <c r="AS200" s="706"/>
      <c r="AT200" s="706"/>
      <c r="AU200" s="706"/>
      <c r="AV200" s="706"/>
      <c r="AW200" s="706"/>
      <c r="AX200" s="706"/>
      <c r="AY200" s="706"/>
      <c r="AZ200" s="706"/>
      <c r="BA200" s="706"/>
      <c r="BB200" s="706"/>
      <c r="BC200" s="706"/>
      <c r="BD200" s="706"/>
      <c r="BE200" s="706"/>
      <c r="BF200" s="706"/>
      <c r="BG200" s="706"/>
      <c r="BH200" s="706"/>
      <c r="BI200" s="706"/>
      <c r="BJ200" s="706"/>
      <c r="BK200" s="706"/>
      <c r="BL200" s="706"/>
      <c r="BM200" s="706"/>
      <c r="BN200" s="706"/>
      <c r="BO200" s="706"/>
      <c r="BP200" s="706"/>
      <c r="BQ200" s="706"/>
      <c r="BR200" s="706"/>
      <c r="BS200" s="706"/>
      <c r="BT200" s="706"/>
      <c r="BU200" s="706"/>
      <c r="BV200" s="706"/>
      <c r="BW200" s="706"/>
      <c r="BX200" s="706"/>
      <c r="BY200" s="706"/>
      <c r="BZ200" s="706"/>
      <c r="CA200" s="706"/>
      <c r="CB200" s="706"/>
      <c r="CC200" s="706"/>
      <c r="CD200" s="706"/>
      <c r="CE200" s="706"/>
      <c r="CF200" s="706"/>
      <c r="CG200" s="706"/>
      <c r="CH200" s="706"/>
      <c r="CI200" s="706"/>
      <c r="CJ200" s="706"/>
      <c r="CK200" s="706"/>
      <c r="CL200" s="706"/>
      <c r="CM200" s="706"/>
      <c r="CN200" s="706"/>
      <c r="CO200" s="706"/>
      <c r="CP200" s="706"/>
      <c r="CQ200" s="706"/>
      <c r="CR200" s="706"/>
      <c r="CS200" s="706"/>
      <c r="CT200" s="706"/>
      <c r="CU200" s="706"/>
      <c r="CV200" s="706"/>
      <c r="CW200" s="706"/>
      <c r="CX200" s="706"/>
      <c r="CY200" s="706"/>
      <c r="CZ200" s="706"/>
      <c r="DA200" s="706"/>
      <c r="DB200" s="706"/>
      <c r="DC200" s="706"/>
      <c r="DD200" s="706"/>
      <c r="DE200" s="706"/>
      <c r="DF200" s="706"/>
      <c r="DG200" s="706"/>
      <c r="DH200" s="706"/>
      <c r="DI200" s="706"/>
      <c r="DJ200" s="706"/>
      <c r="DK200" s="706"/>
      <c r="DL200" s="706"/>
      <c r="DM200" s="706"/>
      <c r="DN200" s="706"/>
      <c r="DO200" s="706"/>
      <c r="DP200" s="706"/>
      <c r="DQ200" s="706"/>
      <c r="DR200" s="706"/>
      <c r="DS200" s="706"/>
      <c r="DT200" s="706"/>
      <c r="DU200" s="706"/>
      <c r="DV200" s="706"/>
      <c r="DW200" s="706"/>
      <c r="DX200" s="706"/>
      <c r="DY200" s="706"/>
      <c r="DZ200" s="706"/>
      <c r="EA200" s="706"/>
      <c r="EB200" s="706"/>
      <c r="EC200" s="706"/>
      <c r="ED200" s="704"/>
      <c r="EE200" s="704"/>
      <c r="EF200" s="706"/>
      <c r="EG200" s="706"/>
      <c r="EH200" s="706"/>
      <c r="EI200" s="706"/>
      <c r="EJ200" s="706"/>
      <c r="EK200" s="706"/>
      <c r="EL200" s="706"/>
      <c r="EM200" s="706"/>
      <c r="EN200" s="706"/>
      <c r="EO200" s="706"/>
      <c r="EP200" s="706"/>
      <c r="EQ200" s="706"/>
      <c r="ER200" s="706"/>
      <c r="ES200" s="706"/>
      <c r="ET200" s="706"/>
      <c r="EU200" s="706"/>
      <c r="EV200" s="706"/>
      <c r="EW200" s="706"/>
      <c r="EX200" s="706"/>
      <c r="EY200" s="706"/>
      <c r="EZ200" s="706"/>
      <c r="FA200" s="706"/>
      <c r="FB200" s="706"/>
      <c r="FC200" s="706"/>
      <c r="FD200" s="706"/>
      <c r="FE200" s="706"/>
      <c r="FF200" s="706"/>
      <c r="FG200" s="706"/>
      <c r="FH200" s="706"/>
      <c r="FI200" s="706"/>
      <c r="FJ200" s="704"/>
      <c r="FK200" s="746"/>
      <c r="FL200" s="704"/>
      <c r="FM200" s="704"/>
      <c r="FN200" s="704"/>
      <c r="FO200" s="704"/>
      <c r="FP200" s="704"/>
      <c r="FQ200" s="704"/>
      <c r="FR200" s="704"/>
      <c r="FS200" s="704"/>
      <c r="FT200" s="704"/>
      <c r="FU200" s="704"/>
      <c r="FV200" s="704"/>
      <c r="FW200" s="704"/>
      <c r="FX200" s="704"/>
      <c r="FY200" s="704"/>
      <c r="FZ200" s="704"/>
      <c r="GA200" s="704"/>
      <c r="GB200" s="704"/>
      <c r="GC200" s="704"/>
      <c r="GD200" s="704"/>
      <c r="GE200" s="704"/>
      <c r="GF200" s="704"/>
      <c r="GG200" s="704"/>
      <c r="GH200" s="704"/>
      <c r="GI200" s="704"/>
      <c r="GJ200" s="704"/>
      <c r="GK200" s="704"/>
      <c r="GL200" s="704"/>
      <c r="GM200" s="704"/>
      <c r="GN200" s="704"/>
      <c r="GO200" s="704"/>
      <c r="GP200" s="704"/>
      <c r="GQ200" s="704"/>
      <c r="GR200" s="704"/>
      <c r="GS200" s="704"/>
      <c r="GT200" s="704"/>
      <c r="GU200" s="704"/>
      <c r="GV200" s="706"/>
      <c r="GW200" s="706"/>
      <c r="GX200" s="706"/>
      <c r="GY200" s="706"/>
      <c r="GZ200" s="706"/>
      <c r="HA200" s="706"/>
      <c r="HB200" s="706"/>
      <c r="HC200" s="706"/>
      <c r="HD200" s="706"/>
      <c r="HE200" s="706"/>
      <c r="HF200" s="706"/>
      <c r="HG200" s="706"/>
      <c r="HH200" s="706"/>
      <c r="HI200" s="706"/>
      <c r="HJ200" s="706"/>
      <c r="HK200" s="706"/>
      <c r="HL200" s="706"/>
      <c r="HM200" s="706"/>
      <c r="HN200" s="706"/>
      <c r="HO200" s="706"/>
      <c r="HP200" s="706"/>
      <c r="HQ200" s="704"/>
      <c r="HR200" s="704"/>
      <c r="ID200" s="706"/>
    </row>
    <row r="201" spans="1:243" s="878" customFormat="1" ht="23.1" customHeight="1" x14ac:dyDescent="0.25">
      <c r="A201" s="691">
        <v>345</v>
      </c>
      <c r="B201" s="693" t="s">
        <v>1290</v>
      </c>
      <c r="C201" s="696">
        <v>282</v>
      </c>
      <c r="D201" s="697">
        <v>532</v>
      </c>
      <c r="E201" s="728">
        <v>27</v>
      </c>
      <c r="F201" s="720" t="s">
        <v>1121</v>
      </c>
      <c r="G201" s="727" t="s">
        <v>1315</v>
      </c>
      <c r="H201" s="751" t="s">
        <v>1112</v>
      </c>
      <c r="I201" s="752" t="s">
        <v>1113</v>
      </c>
      <c r="J201" s="764" t="s">
        <v>1309</v>
      </c>
      <c r="K201" s="753" t="s">
        <v>1115</v>
      </c>
      <c r="L201" s="764" t="s">
        <v>1116</v>
      </c>
      <c r="M201" s="753" t="s">
        <v>1152</v>
      </c>
      <c r="N201" s="753" t="s">
        <v>1153</v>
      </c>
      <c r="O201" s="753" t="s">
        <v>1153</v>
      </c>
      <c r="P201" s="753" t="s">
        <v>1153</v>
      </c>
      <c r="Q201" s="866" t="s">
        <v>1120</v>
      </c>
      <c r="R201" s="866" t="s">
        <v>1120</v>
      </c>
      <c r="S201" s="755">
        <v>4</v>
      </c>
      <c r="T201" s="778">
        <v>4.3</v>
      </c>
      <c r="U201" s="771">
        <v>41456</v>
      </c>
      <c r="V201" s="772">
        <v>41791</v>
      </c>
      <c r="W201" s="701">
        <v>7</v>
      </c>
      <c r="X201" s="875">
        <v>1000000</v>
      </c>
      <c r="Y201" s="877"/>
      <c r="Z201" s="875">
        <f t="shared" si="23"/>
        <v>1000000</v>
      </c>
      <c r="AA201" s="702"/>
      <c r="AB201" s="702"/>
      <c r="AC201" s="702"/>
      <c r="AD201" s="702"/>
      <c r="AE201" s="702">
        <v>500000</v>
      </c>
      <c r="AF201" s="702">
        <v>500000</v>
      </c>
      <c r="AG201" s="702"/>
      <c r="AH201" s="702"/>
      <c r="AI201" s="691"/>
      <c r="AJ201" s="691"/>
      <c r="AK201" s="691"/>
      <c r="AL201" s="691"/>
      <c r="AM201" s="868">
        <f t="shared" si="24"/>
        <v>1000000</v>
      </c>
      <c r="AN201" s="868">
        <f t="shared" si="25"/>
        <v>0</v>
      </c>
      <c r="AO201" s="779">
        <v>15000000</v>
      </c>
      <c r="AP201" s="942">
        <v>25000000</v>
      </c>
      <c r="AQ201" s="704"/>
      <c r="AR201" s="704"/>
      <c r="AS201" s="704"/>
      <c r="AT201" s="704"/>
      <c r="AU201" s="704"/>
      <c r="AV201" s="704"/>
      <c r="AW201" s="704"/>
      <c r="AX201" s="704"/>
      <c r="AY201" s="704"/>
      <c r="AZ201" s="704"/>
      <c r="BA201" s="704"/>
      <c r="BB201" s="704"/>
      <c r="BC201" s="704"/>
      <c r="BD201" s="704"/>
      <c r="BE201" s="704"/>
      <c r="BF201" s="704"/>
      <c r="BG201" s="704"/>
      <c r="BH201" s="704"/>
      <c r="BI201" s="704"/>
      <c r="BJ201" s="704"/>
      <c r="BK201" s="704"/>
      <c r="BL201" s="704"/>
      <c r="BM201" s="704"/>
      <c r="BN201" s="704"/>
      <c r="BO201" s="704"/>
      <c r="BP201" s="704"/>
      <c r="BQ201" s="704"/>
      <c r="BR201" s="704"/>
      <c r="BS201" s="704"/>
      <c r="BT201" s="704"/>
      <c r="BU201" s="704"/>
      <c r="BV201" s="704"/>
      <c r="BW201" s="704"/>
      <c r="BX201" s="704"/>
      <c r="BY201" s="704"/>
      <c r="BZ201" s="704"/>
      <c r="CA201" s="704"/>
      <c r="CB201" s="704"/>
      <c r="CC201" s="704"/>
      <c r="CD201" s="704"/>
      <c r="CE201" s="704"/>
      <c r="CF201" s="704"/>
      <c r="CG201" s="704"/>
      <c r="CH201" s="704"/>
      <c r="CI201" s="704"/>
      <c r="CJ201" s="704"/>
      <c r="CK201" s="704"/>
      <c r="CL201" s="704"/>
      <c r="CM201" s="704"/>
      <c r="CN201" s="704"/>
      <c r="CO201" s="704"/>
      <c r="CP201" s="704"/>
      <c r="CQ201" s="704"/>
      <c r="CR201" s="704"/>
      <c r="CS201" s="704"/>
      <c r="CT201" s="704"/>
      <c r="CU201" s="704"/>
      <c r="CV201" s="704"/>
      <c r="CW201" s="704"/>
      <c r="CX201" s="704"/>
      <c r="CY201" s="704"/>
      <c r="CZ201" s="704"/>
      <c r="DA201" s="704"/>
      <c r="DB201" s="704"/>
      <c r="DC201" s="704"/>
      <c r="DD201" s="704"/>
      <c r="DE201" s="704"/>
      <c r="DF201" s="704"/>
      <c r="DG201" s="704"/>
      <c r="DH201" s="704"/>
      <c r="DI201" s="704"/>
      <c r="DJ201" s="704"/>
      <c r="DK201" s="704"/>
      <c r="DL201" s="704"/>
      <c r="DM201" s="704"/>
      <c r="DN201" s="704"/>
      <c r="DO201" s="704"/>
      <c r="DP201" s="704"/>
      <c r="DQ201" s="706"/>
      <c r="DR201" s="706"/>
      <c r="DS201" s="706"/>
      <c r="DT201" s="706"/>
      <c r="DU201" s="706"/>
      <c r="DV201" s="706"/>
      <c r="DW201" s="706"/>
      <c r="DX201" s="706"/>
      <c r="DY201" s="706"/>
      <c r="DZ201" s="706"/>
      <c r="EA201" s="706"/>
      <c r="EB201" s="706"/>
      <c r="EC201" s="706"/>
      <c r="ED201" s="704"/>
      <c r="EE201" s="704"/>
      <c r="EF201" s="706"/>
      <c r="EG201" s="706"/>
      <c r="EH201" s="706"/>
      <c r="EI201" s="706"/>
      <c r="EJ201" s="706"/>
      <c r="EK201" s="706"/>
      <c r="EL201" s="706"/>
      <c r="EM201" s="706"/>
      <c r="EN201" s="706"/>
      <c r="EO201" s="706"/>
      <c r="EP201" s="706"/>
      <c r="EQ201" s="706"/>
      <c r="ER201" s="706"/>
      <c r="ES201" s="706"/>
      <c r="ET201" s="706"/>
      <c r="EU201" s="706"/>
      <c r="EV201" s="706"/>
      <c r="EW201" s="706"/>
      <c r="EX201" s="706"/>
      <c r="EY201" s="706"/>
      <c r="EZ201" s="706"/>
      <c r="FA201" s="706"/>
      <c r="FB201" s="706"/>
      <c r="FC201" s="706"/>
      <c r="FD201" s="706"/>
      <c r="FE201" s="706"/>
      <c r="FF201" s="706"/>
      <c r="FG201" s="706"/>
      <c r="FH201" s="706"/>
      <c r="FI201" s="704"/>
      <c r="FJ201" s="704"/>
      <c r="FK201" s="746"/>
      <c r="FL201" s="704"/>
      <c r="FM201" s="704"/>
      <c r="FN201" s="704"/>
      <c r="FO201" s="704"/>
      <c r="FP201" s="704"/>
      <c r="FQ201" s="704"/>
      <c r="FR201" s="704"/>
      <c r="FS201" s="704"/>
      <c r="FT201" s="704"/>
      <c r="FU201" s="704"/>
      <c r="FV201" s="704"/>
      <c r="FW201" s="704"/>
      <c r="FX201" s="704"/>
      <c r="FY201" s="704"/>
      <c r="FZ201" s="704"/>
      <c r="GA201" s="704"/>
      <c r="GB201" s="704"/>
      <c r="GC201" s="704"/>
      <c r="GD201" s="704"/>
      <c r="GE201" s="704"/>
      <c r="GF201" s="704"/>
      <c r="GG201" s="704"/>
      <c r="GH201" s="704"/>
      <c r="GI201" s="704"/>
      <c r="GJ201" s="704"/>
      <c r="GK201" s="704"/>
      <c r="GL201" s="704"/>
      <c r="GM201" s="704"/>
      <c r="GN201" s="704"/>
      <c r="GO201" s="704"/>
      <c r="GP201" s="704"/>
      <c r="GQ201" s="704"/>
      <c r="GR201" s="704"/>
      <c r="GS201" s="704"/>
      <c r="GT201" s="704"/>
      <c r="GU201" s="704"/>
      <c r="GV201" s="704"/>
      <c r="GW201" s="704"/>
      <c r="GX201" s="704"/>
      <c r="GY201" s="704"/>
      <c r="GZ201" s="704"/>
      <c r="HA201" s="704"/>
      <c r="HB201" s="704"/>
      <c r="HC201" s="704"/>
      <c r="HD201" s="704"/>
      <c r="HE201" s="704"/>
      <c r="HF201" s="704"/>
      <c r="HG201" s="704"/>
      <c r="HH201" s="704"/>
      <c r="HI201" s="704"/>
      <c r="HJ201" s="704"/>
      <c r="HK201" s="704"/>
      <c r="HL201" s="704"/>
      <c r="HM201" s="704"/>
      <c r="HN201" s="704"/>
      <c r="HO201" s="704"/>
      <c r="HP201" s="704"/>
      <c r="HQ201" s="706"/>
      <c r="HR201" s="706"/>
      <c r="HV201" s="706"/>
      <c r="HW201" s="706"/>
      <c r="HX201" s="706"/>
      <c r="HY201" s="706"/>
      <c r="HZ201" s="706"/>
      <c r="IA201" s="706"/>
      <c r="IB201" s="706"/>
      <c r="IC201" s="706"/>
      <c r="ID201" s="706"/>
    </row>
    <row r="202" spans="1:243" s="814" customFormat="1" ht="32.1" customHeight="1" x14ac:dyDescent="0.25">
      <c r="A202" s="691">
        <v>347</v>
      </c>
      <c r="B202" s="693" t="s">
        <v>1290</v>
      </c>
      <c r="C202" s="696">
        <v>282</v>
      </c>
      <c r="D202" s="697">
        <v>532</v>
      </c>
      <c r="E202" s="698" t="s">
        <v>1122</v>
      </c>
      <c r="F202" s="699" t="s">
        <v>1121</v>
      </c>
      <c r="G202" s="699" t="s">
        <v>1298</v>
      </c>
      <c r="H202" s="751" t="s">
        <v>1112</v>
      </c>
      <c r="I202" s="767" t="s">
        <v>1113</v>
      </c>
      <c r="J202" s="764" t="s">
        <v>1205</v>
      </c>
      <c r="K202" s="761" t="s">
        <v>1115</v>
      </c>
      <c r="L202" s="761" t="s">
        <v>1116</v>
      </c>
      <c r="M202" s="753" t="s">
        <v>1152</v>
      </c>
      <c r="N202" s="753" t="s">
        <v>1153</v>
      </c>
      <c r="O202" s="753" t="s">
        <v>1153</v>
      </c>
      <c r="P202" s="753" t="s">
        <v>1153</v>
      </c>
      <c r="Q202" s="866" t="s">
        <v>1160</v>
      </c>
      <c r="R202" s="866" t="s">
        <v>1160</v>
      </c>
      <c r="S202" s="755">
        <v>4</v>
      </c>
      <c r="T202" s="763">
        <v>4.3</v>
      </c>
      <c r="U202" s="771">
        <v>41456</v>
      </c>
      <c r="V202" s="772">
        <v>42522</v>
      </c>
      <c r="W202" s="874">
        <v>5</v>
      </c>
      <c r="X202" s="875">
        <v>0</v>
      </c>
      <c r="Y202" s="875"/>
      <c r="Z202" s="875">
        <f t="shared" si="23"/>
        <v>0</v>
      </c>
      <c r="AA202" s="702"/>
      <c r="AB202" s="702"/>
      <c r="AC202" s="702"/>
      <c r="AD202" s="702"/>
      <c r="AE202" s="702"/>
      <c r="AF202" s="702"/>
      <c r="AG202" s="702"/>
      <c r="AH202" s="702"/>
      <c r="AI202" s="691"/>
      <c r="AJ202" s="691"/>
      <c r="AK202" s="691"/>
      <c r="AL202" s="691"/>
      <c r="AM202" s="868">
        <f t="shared" si="24"/>
        <v>0</v>
      </c>
      <c r="AN202" s="868">
        <f t="shared" si="25"/>
        <v>0</v>
      </c>
      <c r="AO202" s="760">
        <v>1600000</v>
      </c>
      <c r="AP202" s="868"/>
      <c r="AQ202" s="704"/>
      <c r="AR202" s="704"/>
      <c r="AS202" s="704"/>
      <c r="AT202" s="704"/>
      <c r="AU202" s="704"/>
      <c r="AV202" s="704"/>
      <c r="AW202" s="704"/>
      <c r="AX202" s="704"/>
      <c r="AY202" s="704"/>
      <c r="AZ202" s="704"/>
      <c r="BA202" s="704"/>
      <c r="BB202" s="704"/>
      <c r="BC202" s="704"/>
      <c r="BD202" s="704"/>
      <c r="BE202" s="704"/>
      <c r="BF202" s="704"/>
      <c r="BG202" s="704"/>
      <c r="BH202" s="704"/>
      <c r="BI202" s="704"/>
      <c r="BJ202" s="704"/>
      <c r="BK202" s="704"/>
      <c r="BL202" s="704"/>
      <c r="BM202" s="704"/>
      <c r="BN202" s="704"/>
      <c r="BO202" s="704"/>
      <c r="BP202" s="704"/>
      <c r="BQ202" s="704"/>
      <c r="BR202" s="704"/>
      <c r="BS202" s="704"/>
      <c r="BT202" s="704"/>
      <c r="BU202" s="704"/>
      <c r="BV202" s="704"/>
      <c r="BW202" s="704"/>
      <c r="BX202" s="704"/>
      <c r="BY202" s="704"/>
      <c r="BZ202" s="704"/>
      <c r="CA202" s="704"/>
      <c r="CB202" s="704"/>
      <c r="CC202" s="704"/>
      <c r="CD202" s="704"/>
      <c r="CE202" s="704"/>
      <c r="CF202" s="704"/>
      <c r="CG202" s="704"/>
      <c r="CH202" s="704"/>
      <c r="CI202" s="704"/>
      <c r="CJ202" s="704"/>
      <c r="CK202" s="704"/>
      <c r="CL202" s="704"/>
      <c r="CM202" s="704"/>
      <c r="CN202" s="704"/>
      <c r="CO202" s="704"/>
      <c r="CP202" s="704"/>
      <c r="CQ202" s="704"/>
      <c r="CR202" s="704"/>
      <c r="CS202" s="704"/>
      <c r="CT202" s="704"/>
      <c r="CU202" s="704"/>
      <c r="CV202" s="704"/>
      <c r="CW202" s="704"/>
      <c r="CX202" s="704"/>
      <c r="CY202" s="704"/>
      <c r="CZ202" s="704"/>
      <c r="DA202" s="704"/>
      <c r="DB202" s="704"/>
      <c r="DC202" s="704"/>
      <c r="DD202" s="704"/>
      <c r="DE202" s="704"/>
      <c r="DF202" s="704"/>
      <c r="DG202" s="704"/>
      <c r="DH202" s="704"/>
      <c r="DI202" s="704"/>
      <c r="DJ202" s="704"/>
      <c r="DK202" s="704"/>
      <c r="DL202" s="704"/>
      <c r="DM202" s="704"/>
      <c r="DN202" s="704"/>
      <c r="DO202" s="704"/>
      <c r="DP202" s="704"/>
      <c r="DQ202" s="706"/>
      <c r="DR202" s="706"/>
      <c r="DS202" s="706"/>
      <c r="DT202" s="706"/>
      <c r="DU202" s="706"/>
      <c r="DV202" s="706"/>
      <c r="DW202" s="706"/>
      <c r="DX202" s="706"/>
      <c r="DY202" s="706"/>
      <c r="DZ202" s="706"/>
      <c r="EA202" s="706"/>
      <c r="EB202" s="706"/>
      <c r="EC202" s="706"/>
      <c r="ED202" s="704"/>
      <c r="EE202" s="704"/>
      <c r="EF202" s="704"/>
      <c r="EG202" s="704"/>
      <c r="EH202" s="704"/>
      <c r="EI202" s="704"/>
      <c r="EJ202" s="704"/>
      <c r="EK202" s="704"/>
      <c r="EL202" s="704"/>
      <c r="EM202" s="704"/>
      <c r="EN202" s="704"/>
      <c r="EO202" s="704"/>
      <c r="EP202" s="704"/>
      <c r="EQ202" s="704"/>
      <c r="ER202" s="704"/>
      <c r="ES202" s="704"/>
      <c r="ET202" s="704"/>
      <c r="EU202" s="704"/>
      <c r="EV202" s="704"/>
      <c r="EW202" s="704"/>
      <c r="EX202" s="704"/>
      <c r="EY202" s="704"/>
      <c r="EZ202" s="704"/>
      <c r="FA202" s="704"/>
      <c r="FB202" s="704"/>
      <c r="FC202" s="704"/>
      <c r="FD202" s="704"/>
      <c r="FE202" s="704"/>
      <c r="FF202" s="704"/>
      <c r="FG202" s="704"/>
      <c r="FH202" s="704"/>
      <c r="FI202" s="704"/>
      <c r="FJ202" s="704"/>
      <c r="FK202" s="746"/>
      <c r="FL202" s="704"/>
      <c r="FM202" s="704"/>
      <c r="FN202" s="704"/>
      <c r="FO202" s="704"/>
      <c r="FP202" s="704"/>
      <c r="FQ202" s="704"/>
      <c r="FR202" s="704"/>
      <c r="FS202" s="704"/>
      <c r="FT202" s="704"/>
      <c r="FU202" s="704"/>
      <c r="FV202" s="704"/>
      <c r="FW202" s="704"/>
      <c r="FX202" s="704"/>
      <c r="FY202" s="704"/>
      <c r="FZ202" s="704"/>
      <c r="GA202" s="704"/>
      <c r="GB202" s="704"/>
      <c r="GC202" s="704"/>
      <c r="GD202" s="704"/>
      <c r="GE202" s="704"/>
      <c r="GF202" s="704"/>
      <c r="GG202" s="704"/>
      <c r="GH202" s="704"/>
      <c r="GI202" s="704"/>
      <c r="GJ202" s="704"/>
      <c r="GK202" s="704"/>
      <c r="GL202" s="704"/>
      <c r="GM202" s="706"/>
      <c r="GN202" s="706"/>
      <c r="GO202" s="706"/>
      <c r="GP202" s="706"/>
      <c r="GQ202" s="706"/>
      <c r="GR202" s="706"/>
      <c r="GS202" s="706"/>
      <c r="GT202" s="706"/>
      <c r="GU202" s="706"/>
      <c r="GV202" s="706"/>
      <c r="GW202" s="706"/>
      <c r="GX202" s="706"/>
      <c r="GY202" s="706"/>
      <c r="GZ202" s="706"/>
      <c r="HA202" s="706"/>
      <c r="HB202" s="706"/>
      <c r="HC202" s="706"/>
      <c r="HD202" s="706"/>
      <c r="HE202" s="706"/>
      <c r="HF202" s="706"/>
      <c r="HG202" s="706"/>
      <c r="HH202" s="706"/>
      <c r="HI202" s="706"/>
      <c r="HJ202" s="706"/>
      <c r="HK202" s="706"/>
      <c r="HL202" s="706"/>
      <c r="HM202" s="706"/>
      <c r="HN202" s="706"/>
      <c r="HO202" s="706"/>
      <c r="HP202" s="706"/>
      <c r="HQ202" s="706"/>
      <c r="HR202" s="706"/>
      <c r="HS202" s="878"/>
      <c r="HT202" s="878"/>
      <c r="HU202" s="878"/>
      <c r="HV202" s="878"/>
      <c r="HW202" s="878"/>
      <c r="HX202" s="878"/>
      <c r="HY202" s="878"/>
      <c r="HZ202" s="878"/>
      <c r="IA202" s="878"/>
      <c r="IB202" s="878"/>
      <c r="IC202" s="878"/>
      <c r="ID202" s="878"/>
      <c r="IE202" s="878"/>
      <c r="IF202" s="878"/>
      <c r="IG202" s="878"/>
      <c r="IH202" s="878"/>
      <c r="II202" s="878"/>
    </row>
    <row r="203" spans="1:243" s="878" customFormat="1" ht="23.1" customHeight="1" x14ac:dyDescent="0.25">
      <c r="A203" s="691">
        <v>349</v>
      </c>
      <c r="B203" s="693" t="s">
        <v>1290</v>
      </c>
      <c r="C203" s="696">
        <v>282</v>
      </c>
      <c r="D203" s="697">
        <v>536</v>
      </c>
      <c r="E203" s="707">
        <v>43</v>
      </c>
      <c r="F203" s="699" t="s">
        <v>1123</v>
      </c>
      <c r="G203" s="699" t="s">
        <v>1300</v>
      </c>
      <c r="H203" s="751" t="s">
        <v>1112</v>
      </c>
      <c r="I203" s="752" t="s">
        <v>1113</v>
      </c>
      <c r="J203" s="764" t="s">
        <v>1205</v>
      </c>
      <c r="K203" s="753" t="s">
        <v>1151</v>
      </c>
      <c r="L203" s="753" t="s">
        <v>1116</v>
      </c>
      <c r="M203" s="753" t="s">
        <v>1152</v>
      </c>
      <c r="N203" s="753" t="s">
        <v>1153</v>
      </c>
      <c r="O203" s="753" t="s">
        <v>1153</v>
      </c>
      <c r="P203" s="753" t="s">
        <v>1153</v>
      </c>
      <c r="Q203" s="866" t="s">
        <v>1120</v>
      </c>
      <c r="R203" s="866" t="s">
        <v>1120</v>
      </c>
      <c r="S203" s="755">
        <v>4</v>
      </c>
      <c r="T203" s="763">
        <v>4.3</v>
      </c>
      <c r="U203" s="771">
        <v>41456</v>
      </c>
      <c r="V203" s="772">
        <v>41791</v>
      </c>
      <c r="W203" s="874">
        <v>5</v>
      </c>
      <c r="X203" s="875">
        <f>2814300+19900</f>
        <v>2834200</v>
      </c>
      <c r="Y203" s="876">
        <v>300700</v>
      </c>
      <c r="Z203" s="875">
        <f t="shared" si="23"/>
        <v>3134900</v>
      </c>
      <c r="AA203" s="702">
        <v>231900</v>
      </c>
      <c r="AB203" s="702">
        <v>234200</v>
      </c>
      <c r="AC203" s="702">
        <v>500000</v>
      </c>
      <c r="AD203" s="702">
        <v>500000</v>
      </c>
      <c r="AE203" s="702">
        <v>500000</v>
      </c>
      <c r="AF203" s="702">
        <v>500000</v>
      </c>
      <c r="AG203" s="702">
        <v>600000</v>
      </c>
      <c r="AH203" s="702">
        <v>68800</v>
      </c>
      <c r="AI203" s="691"/>
      <c r="AJ203" s="691"/>
      <c r="AK203" s="691"/>
      <c r="AL203" s="691"/>
      <c r="AM203" s="868">
        <f t="shared" si="24"/>
        <v>3134900</v>
      </c>
      <c r="AN203" s="868">
        <f t="shared" si="25"/>
        <v>0</v>
      </c>
      <c r="AO203" s="760">
        <v>1300000</v>
      </c>
      <c r="AP203" s="868">
        <v>1780300</v>
      </c>
      <c r="AQ203" s="704"/>
      <c r="AR203" s="704"/>
      <c r="AS203" s="704"/>
      <c r="AT203" s="704"/>
      <c r="AU203" s="704"/>
      <c r="AV203" s="704"/>
      <c r="AW203" s="704"/>
      <c r="AX203" s="704"/>
      <c r="AY203" s="704"/>
      <c r="AZ203" s="704"/>
      <c r="BA203" s="704"/>
      <c r="BB203" s="704"/>
      <c r="BC203" s="704"/>
      <c r="BD203" s="704"/>
      <c r="BE203" s="704"/>
      <c r="BF203" s="704"/>
      <c r="BG203" s="704"/>
      <c r="BH203" s="704"/>
      <c r="BI203" s="704"/>
      <c r="BJ203" s="704"/>
      <c r="BK203" s="704"/>
      <c r="BL203" s="704"/>
      <c r="BM203" s="704"/>
      <c r="BN203" s="704"/>
      <c r="BO203" s="704"/>
      <c r="BP203" s="704"/>
      <c r="BQ203" s="704"/>
      <c r="BR203" s="704"/>
      <c r="BS203" s="704"/>
      <c r="BT203" s="704"/>
      <c r="BU203" s="704"/>
      <c r="BV203" s="704"/>
      <c r="BW203" s="704"/>
      <c r="BX203" s="704"/>
      <c r="BY203" s="704"/>
      <c r="BZ203" s="704"/>
      <c r="CA203" s="704"/>
      <c r="CB203" s="704"/>
      <c r="CC203" s="704"/>
      <c r="CD203" s="704"/>
      <c r="CE203" s="704"/>
      <c r="CF203" s="704"/>
      <c r="CG203" s="704"/>
      <c r="CH203" s="704"/>
      <c r="CI203" s="704"/>
      <c r="CJ203" s="704"/>
      <c r="CK203" s="704"/>
      <c r="CL203" s="704"/>
      <c r="CM203" s="704"/>
      <c r="CN203" s="704"/>
      <c r="CO203" s="704"/>
      <c r="CP203" s="704"/>
      <c r="CQ203" s="704"/>
      <c r="CR203" s="704"/>
      <c r="CS203" s="704"/>
      <c r="CT203" s="704"/>
      <c r="CU203" s="704"/>
      <c r="CV203" s="704"/>
      <c r="CW203" s="704"/>
      <c r="CX203" s="704"/>
      <c r="CY203" s="704"/>
      <c r="CZ203" s="704"/>
      <c r="DA203" s="704"/>
      <c r="DB203" s="704"/>
      <c r="DC203" s="704"/>
      <c r="DD203" s="704"/>
      <c r="DE203" s="704"/>
      <c r="DF203" s="704"/>
      <c r="DG203" s="704"/>
      <c r="DH203" s="704"/>
      <c r="DI203" s="704"/>
      <c r="DJ203" s="704"/>
      <c r="DK203" s="704"/>
      <c r="DL203" s="704"/>
      <c r="DM203" s="704"/>
      <c r="DN203" s="704"/>
      <c r="DO203" s="704"/>
      <c r="DP203" s="704"/>
      <c r="DQ203" s="704"/>
      <c r="DR203" s="704"/>
      <c r="DS203" s="704"/>
      <c r="DT203" s="704"/>
      <c r="DU203" s="704"/>
      <c r="DV203" s="704"/>
      <c r="DW203" s="704"/>
      <c r="DX203" s="704"/>
      <c r="DY203" s="704"/>
      <c r="DZ203" s="704"/>
      <c r="EA203" s="704"/>
      <c r="EB203" s="704"/>
      <c r="EC203" s="704"/>
      <c r="ED203" s="704"/>
      <c r="EE203" s="704"/>
      <c r="EF203" s="706"/>
      <c r="EG203" s="706"/>
      <c r="EH203" s="706"/>
      <c r="EI203" s="706"/>
      <c r="EJ203" s="706"/>
      <c r="EK203" s="706"/>
      <c r="EL203" s="706"/>
      <c r="EM203" s="706"/>
      <c r="EN203" s="706"/>
      <c r="EO203" s="706"/>
      <c r="EP203" s="706"/>
      <c r="EQ203" s="706"/>
      <c r="ER203" s="706"/>
      <c r="ES203" s="706"/>
      <c r="ET203" s="706"/>
      <c r="EU203" s="706"/>
      <c r="EV203" s="706"/>
      <c r="EW203" s="706"/>
      <c r="EX203" s="706"/>
      <c r="EY203" s="706"/>
      <c r="EZ203" s="706"/>
      <c r="FA203" s="706"/>
      <c r="FB203" s="706"/>
      <c r="FC203" s="706"/>
      <c r="FD203" s="706"/>
      <c r="FE203" s="706"/>
      <c r="FF203" s="706"/>
      <c r="FG203" s="706"/>
      <c r="FH203" s="706"/>
      <c r="FI203" s="704"/>
      <c r="FJ203" s="706"/>
      <c r="FK203" s="746"/>
      <c r="FL203" s="706"/>
      <c r="FM203" s="706"/>
      <c r="FN203" s="706"/>
      <c r="FO203" s="706"/>
      <c r="FP203" s="706"/>
      <c r="FQ203" s="706"/>
      <c r="FR203" s="706"/>
      <c r="FS203" s="706"/>
      <c r="FT203" s="706"/>
      <c r="FU203" s="706"/>
      <c r="FV203" s="706"/>
      <c r="FW203" s="706"/>
      <c r="FX203" s="706"/>
      <c r="FY203" s="706"/>
      <c r="FZ203" s="706"/>
      <c r="GA203" s="706"/>
      <c r="GB203" s="706"/>
      <c r="GC203" s="706"/>
      <c r="GD203" s="706"/>
      <c r="GE203" s="706"/>
      <c r="GF203" s="706"/>
      <c r="GG203" s="706"/>
      <c r="GH203" s="706"/>
      <c r="GI203" s="706"/>
      <c r="GJ203" s="706"/>
      <c r="GK203" s="706"/>
      <c r="GL203" s="706"/>
      <c r="GM203" s="706"/>
      <c r="GN203" s="706"/>
      <c r="GO203" s="706"/>
      <c r="GP203" s="706"/>
      <c r="GQ203" s="706"/>
      <c r="GR203" s="706"/>
      <c r="GS203" s="706"/>
      <c r="GT203" s="706"/>
      <c r="GU203" s="706"/>
      <c r="GV203" s="706"/>
      <c r="GW203" s="706"/>
      <c r="GX203" s="706"/>
      <c r="GY203" s="706"/>
      <c r="GZ203" s="706"/>
      <c r="HA203" s="706"/>
      <c r="HB203" s="706"/>
      <c r="HC203" s="706"/>
      <c r="HD203" s="706"/>
      <c r="HE203" s="706"/>
      <c r="HF203" s="706"/>
      <c r="HG203" s="706"/>
      <c r="HH203" s="706"/>
      <c r="HI203" s="706"/>
      <c r="HJ203" s="706"/>
      <c r="HK203" s="706"/>
      <c r="HL203" s="706"/>
      <c r="HM203" s="706"/>
      <c r="HN203" s="706"/>
      <c r="HO203" s="706"/>
      <c r="HP203" s="706"/>
      <c r="HQ203" s="706"/>
      <c r="HR203" s="706"/>
      <c r="HS203" s="706"/>
      <c r="HT203" s="706"/>
      <c r="HU203" s="706"/>
      <c r="HV203" s="706"/>
      <c r="HW203" s="706"/>
      <c r="HX203" s="706"/>
      <c r="HY203" s="706"/>
      <c r="HZ203" s="706"/>
      <c r="IA203" s="706"/>
      <c r="IB203" s="706"/>
      <c r="IC203" s="706"/>
      <c r="ID203" s="706"/>
    </row>
    <row r="204" spans="1:243" s="878" customFormat="1" ht="32.1" customHeight="1" x14ac:dyDescent="0.25">
      <c r="A204" s="691">
        <v>352</v>
      </c>
      <c r="B204" s="693" t="s">
        <v>1290</v>
      </c>
      <c r="C204" s="696">
        <v>282</v>
      </c>
      <c r="D204" s="697">
        <v>536</v>
      </c>
      <c r="E204" s="697">
        <v>56</v>
      </c>
      <c r="F204" s="720" t="s">
        <v>1123</v>
      </c>
      <c r="G204" s="699" t="s">
        <v>1300</v>
      </c>
      <c r="H204" s="767" t="s">
        <v>1112</v>
      </c>
      <c r="I204" s="752" t="s">
        <v>1113</v>
      </c>
      <c r="J204" s="764" t="s">
        <v>1205</v>
      </c>
      <c r="K204" s="761" t="s">
        <v>1151</v>
      </c>
      <c r="L204" s="761" t="s">
        <v>1116</v>
      </c>
      <c r="M204" s="753" t="s">
        <v>1152</v>
      </c>
      <c r="N204" s="753" t="s">
        <v>1153</v>
      </c>
      <c r="O204" s="753" t="s">
        <v>1153</v>
      </c>
      <c r="P204" s="753" t="s">
        <v>1153</v>
      </c>
      <c r="Q204" s="866" t="s">
        <v>1120</v>
      </c>
      <c r="R204" s="866" t="s">
        <v>1120</v>
      </c>
      <c r="S204" s="755">
        <v>4</v>
      </c>
      <c r="T204" s="763">
        <v>4.3</v>
      </c>
      <c r="U204" s="771">
        <v>41091</v>
      </c>
      <c r="V204" s="772">
        <v>41426</v>
      </c>
      <c r="W204" s="874">
        <v>5</v>
      </c>
      <c r="X204" s="875"/>
      <c r="Y204" s="876">
        <f>50900+29000</f>
        <v>79900</v>
      </c>
      <c r="Z204" s="875">
        <f t="shared" si="23"/>
        <v>79900</v>
      </c>
      <c r="AA204" s="691">
        <v>50900</v>
      </c>
      <c r="AB204" s="691"/>
      <c r="AC204" s="691">
        <v>29000</v>
      </c>
      <c r="AD204" s="691"/>
      <c r="AE204" s="691"/>
      <c r="AF204" s="691"/>
      <c r="AG204" s="691"/>
      <c r="AH204" s="691"/>
      <c r="AI204" s="691"/>
      <c r="AJ204" s="691"/>
      <c r="AK204" s="691"/>
      <c r="AL204" s="691"/>
      <c r="AM204" s="868">
        <f t="shared" si="24"/>
        <v>79900</v>
      </c>
      <c r="AN204" s="868">
        <f t="shared" si="25"/>
        <v>0</v>
      </c>
      <c r="AO204" s="691"/>
      <c r="AP204" s="868"/>
      <c r="AQ204" s="704"/>
      <c r="AR204" s="704"/>
      <c r="AS204" s="704"/>
      <c r="AT204" s="704"/>
      <c r="AU204" s="704"/>
      <c r="AV204" s="704"/>
      <c r="AW204" s="704"/>
      <c r="AX204" s="704"/>
      <c r="AY204" s="704"/>
      <c r="AZ204" s="704"/>
      <c r="BA204" s="704"/>
      <c r="BB204" s="704"/>
      <c r="BC204" s="704"/>
      <c r="BD204" s="704"/>
      <c r="BE204" s="704"/>
      <c r="BF204" s="704"/>
      <c r="BG204" s="704"/>
      <c r="BH204" s="704"/>
      <c r="BI204" s="704"/>
      <c r="BJ204" s="704"/>
      <c r="BK204" s="704"/>
      <c r="BL204" s="704"/>
      <c r="BM204" s="704"/>
      <c r="BN204" s="704"/>
      <c r="BO204" s="704"/>
      <c r="BP204" s="704"/>
      <c r="BQ204" s="704"/>
      <c r="BR204" s="704"/>
      <c r="BS204" s="704"/>
      <c r="BT204" s="704"/>
      <c r="BU204" s="704"/>
      <c r="BV204" s="704"/>
      <c r="BW204" s="704"/>
      <c r="BX204" s="704"/>
      <c r="BY204" s="704"/>
      <c r="BZ204" s="704"/>
      <c r="CA204" s="704"/>
      <c r="CB204" s="704"/>
      <c r="CC204" s="704"/>
      <c r="CD204" s="704"/>
      <c r="CE204" s="704"/>
      <c r="CF204" s="704"/>
      <c r="CG204" s="704"/>
      <c r="CH204" s="704"/>
      <c r="CI204" s="704"/>
      <c r="CJ204" s="704"/>
      <c r="CK204" s="704"/>
      <c r="CL204" s="704"/>
      <c r="CM204" s="704"/>
      <c r="CN204" s="704"/>
      <c r="CO204" s="704"/>
      <c r="CP204" s="704"/>
      <c r="CQ204" s="704"/>
      <c r="CR204" s="704"/>
      <c r="CS204" s="704"/>
      <c r="CT204" s="704"/>
      <c r="CU204" s="704"/>
      <c r="CV204" s="704"/>
      <c r="CW204" s="704"/>
      <c r="CX204" s="704"/>
      <c r="CY204" s="704"/>
      <c r="CZ204" s="704"/>
      <c r="DA204" s="704"/>
      <c r="DB204" s="704"/>
      <c r="DC204" s="704"/>
      <c r="DD204" s="704"/>
      <c r="DE204" s="704"/>
      <c r="DF204" s="704"/>
      <c r="DG204" s="704"/>
      <c r="DH204" s="704"/>
      <c r="DI204" s="704"/>
      <c r="DJ204" s="704"/>
      <c r="DK204" s="704"/>
      <c r="DL204" s="704"/>
      <c r="DM204" s="704"/>
      <c r="DN204" s="704"/>
      <c r="DO204" s="704"/>
      <c r="DP204" s="704"/>
      <c r="DQ204" s="704"/>
      <c r="DR204" s="704"/>
      <c r="DS204" s="704"/>
      <c r="DT204" s="704"/>
      <c r="DU204" s="704"/>
      <c r="DV204" s="704"/>
      <c r="DW204" s="704"/>
      <c r="DX204" s="704"/>
      <c r="DY204" s="704"/>
      <c r="DZ204" s="704"/>
      <c r="EA204" s="704"/>
      <c r="EB204" s="704"/>
      <c r="EC204" s="706"/>
      <c r="ED204" s="706"/>
      <c r="EE204" s="706"/>
      <c r="EF204" s="706"/>
      <c r="EG204" s="706"/>
      <c r="EH204" s="706"/>
      <c r="EI204" s="706"/>
      <c r="EJ204" s="706"/>
      <c r="EK204" s="706"/>
      <c r="EL204" s="706"/>
      <c r="EM204" s="706"/>
      <c r="EN204" s="706"/>
      <c r="EO204" s="706"/>
      <c r="EP204" s="706"/>
      <c r="EQ204" s="706"/>
      <c r="ER204" s="706"/>
      <c r="ES204" s="706"/>
      <c r="ET204" s="706"/>
      <c r="EU204" s="706"/>
      <c r="EV204" s="706"/>
      <c r="EW204" s="706"/>
      <c r="EX204" s="706"/>
      <c r="EY204" s="706"/>
      <c r="EZ204" s="706"/>
      <c r="FA204" s="706"/>
      <c r="FB204" s="706"/>
      <c r="FC204" s="706"/>
      <c r="FD204" s="706"/>
      <c r="FE204" s="706"/>
      <c r="FF204" s="706"/>
      <c r="FG204" s="706"/>
      <c r="FH204" s="706"/>
      <c r="FI204" s="704"/>
      <c r="FJ204" s="704"/>
      <c r="FK204" s="706"/>
      <c r="FL204" s="706"/>
      <c r="FM204" s="706"/>
      <c r="FN204" s="706"/>
      <c r="FO204" s="706"/>
      <c r="FP204" s="706"/>
      <c r="FQ204" s="706"/>
      <c r="FR204" s="706"/>
      <c r="FS204" s="706"/>
      <c r="FT204" s="706"/>
      <c r="FU204" s="706"/>
      <c r="FV204" s="706"/>
      <c r="FW204" s="706"/>
      <c r="FX204" s="706"/>
      <c r="FY204" s="706"/>
      <c r="FZ204" s="706"/>
      <c r="GA204" s="706"/>
      <c r="GB204" s="706"/>
      <c r="GC204" s="706"/>
      <c r="GD204" s="706"/>
      <c r="GE204" s="706"/>
      <c r="GF204" s="706"/>
      <c r="GG204" s="706"/>
      <c r="GH204" s="706"/>
      <c r="GI204" s="706"/>
      <c r="HS204" s="706"/>
      <c r="HT204" s="706"/>
      <c r="HU204" s="706"/>
      <c r="IE204" s="814"/>
      <c r="IF204" s="814"/>
      <c r="IG204" s="814"/>
      <c r="IH204" s="814"/>
      <c r="II204" s="814"/>
    </row>
    <row r="205" spans="1:243" s="878" customFormat="1" ht="18.75" customHeight="1" x14ac:dyDescent="0.25">
      <c r="A205" s="691">
        <v>353</v>
      </c>
      <c r="B205" s="693" t="s">
        <v>1290</v>
      </c>
      <c r="C205" s="696">
        <v>282</v>
      </c>
      <c r="D205" s="697">
        <v>536</v>
      </c>
      <c r="E205" s="697">
        <v>58</v>
      </c>
      <c r="F205" s="720" t="s">
        <v>1123</v>
      </c>
      <c r="G205" s="699" t="s">
        <v>1524</v>
      </c>
      <c r="H205" s="767" t="s">
        <v>1112</v>
      </c>
      <c r="I205" s="752" t="s">
        <v>1113</v>
      </c>
      <c r="J205" s="764" t="s">
        <v>1205</v>
      </c>
      <c r="K205" s="761" t="s">
        <v>1115</v>
      </c>
      <c r="L205" s="761" t="s">
        <v>1124</v>
      </c>
      <c r="M205" s="753" t="s">
        <v>1152</v>
      </c>
      <c r="N205" s="753" t="s">
        <v>1153</v>
      </c>
      <c r="O205" s="753" t="s">
        <v>1153</v>
      </c>
      <c r="P205" s="753" t="s">
        <v>1153</v>
      </c>
      <c r="Q205" s="866" t="s">
        <v>1120</v>
      </c>
      <c r="R205" s="866" t="s">
        <v>1120</v>
      </c>
      <c r="S205" s="755">
        <v>4</v>
      </c>
      <c r="T205" s="763">
        <v>4.3</v>
      </c>
      <c r="U205" s="771">
        <v>41091</v>
      </c>
      <c r="V205" s="772">
        <v>41426</v>
      </c>
      <c r="W205" s="874">
        <v>5</v>
      </c>
      <c r="X205" s="875"/>
      <c r="Y205" s="876">
        <v>598000</v>
      </c>
      <c r="Z205" s="875">
        <f t="shared" si="23"/>
        <v>598000</v>
      </c>
      <c r="AA205" s="691">
        <v>598000</v>
      </c>
      <c r="AB205" s="691"/>
      <c r="AC205" s="691"/>
      <c r="AD205" s="691"/>
      <c r="AE205" s="691"/>
      <c r="AF205" s="691"/>
      <c r="AG205" s="691"/>
      <c r="AH205" s="691"/>
      <c r="AI205" s="691"/>
      <c r="AJ205" s="691"/>
      <c r="AK205" s="691"/>
      <c r="AL205" s="691"/>
      <c r="AM205" s="868">
        <f t="shared" si="24"/>
        <v>598000</v>
      </c>
      <c r="AN205" s="868">
        <f t="shared" si="25"/>
        <v>0</v>
      </c>
      <c r="AO205" s="691"/>
      <c r="AP205" s="868"/>
      <c r="AQ205" s="704"/>
      <c r="AR205" s="704"/>
      <c r="AS205" s="704"/>
      <c r="AT205" s="704"/>
      <c r="AU205" s="704"/>
      <c r="AV205" s="704"/>
      <c r="AW205" s="704"/>
      <c r="AX205" s="704"/>
      <c r="AY205" s="704"/>
      <c r="AZ205" s="704"/>
      <c r="BA205" s="704"/>
      <c r="BB205" s="704"/>
      <c r="BC205" s="704"/>
      <c r="BD205" s="704"/>
      <c r="BE205" s="704"/>
      <c r="BF205" s="704"/>
      <c r="BG205" s="704"/>
      <c r="BH205" s="704"/>
      <c r="BI205" s="704"/>
      <c r="BJ205" s="704"/>
      <c r="BK205" s="704"/>
      <c r="BL205" s="704"/>
      <c r="BM205" s="704"/>
      <c r="BN205" s="704"/>
      <c r="BO205" s="704"/>
      <c r="BP205" s="704"/>
      <c r="BQ205" s="704"/>
      <c r="BR205" s="704"/>
      <c r="BS205" s="704"/>
      <c r="BT205" s="704"/>
      <c r="BU205" s="704"/>
      <c r="BV205" s="704"/>
      <c r="BW205" s="704"/>
      <c r="BX205" s="704"/>
      <c r="BY205" s="704"/>
      <c r="BZ205" s="704"/>
      <c r="CA205" s="704"/>
      <c r="CB205" s="704"/>
      <c r="CC205" s="704"/>
      <c r="CD205" s="704"/>
      <c r="CE205" s="704"/>
      <c r="CF205" s="704"/>
      <c r="CG205" s="704"/>
      <c r="CH205" s="704"/>
      <c r="CI205" s="704"/>
      <c r="CJ205" s="704"/>
      <c r="CK205" s="704"/>
      <c r="CL205" s="704"/>
      <c r="CM205" s="704"/>
      <c r="CN205" s="704"/>
      <c r="CO205" s="704"/>
      <c r="CP205" s="704"/>
      <c r="CQ205" s="704"/>
      <c r="CR205" s="704"/>
      <c r="CS205" s="704"/>
      <c r="CT205" s="704"/>
      <c r="CU205" s="704"/>
      <c r="CV205" s="704"/>
      <c r="CW205" s="704"/>
      <c r="CX205" s="704"/>
      <c r="CY205" s="704"/>
      <c r="CZ205" s="704"/>
      <c r="DA205" s="704"/>
      <c r="DB205" s="704"/>
      <c r="DC205" s="704"/>
      <c r="DD205" s="704"/>
      <c r="DE205" s="704"/>
      <c r="DF205" s="704"/>
      <c r="DG205" s="704"/>
      <c r="DH205" s="704"/>
      <c r="DI205" s="704"/>
      <c r="DJ205" s="704"/>
      <c r="DK205" s="704"/>
      <c r="DL205" s="704"/>
      <c r="DM205" s="704"/>
      <c r="DN205" s="704"/>
      <c r="DO205" s="704"/>
      <c r="DP205" s="704"/>
      <c r="DQ205" s="704"/>
      <c r="DR205" s="704"/>
      <c r="DS205" s="704"/>
      <c r="DT205" s="704"/>
      <c r="DU205" s="704"/>
      <c r="DV205" s="704"/>
      <c r="DW205" s="704"/>
      <c r="DX205" s="704"/>
      <c r="DY205" s="704"/>
      <c r="DZ205" s="704"/>
      <c r="EA205" s="704"/>
      <c r="EB205" s="704"/>
      <c r="EC205" s="706"/>
      <c r="ED205" s="706"/>
      <c r="EE205" s="706"/>
      <c r="EF205" s="706"/>
      <c r="EG205" s="706"/>
      <c r="EH205" s="706"/>
      <c r="EI205" s="706"/>
      <c r="EJ205" s="706"/>
      <c r="EK205" s="706"/>
      <c r="EL205" s="706"/>
      <c r="EM205" s="706"/>
      <c r="EN205" s="706"/>
      <c r="EO205" s="706"/>
      <c r="EP205" s="706"/>
      <c r="EQ205" s="706"/>
      <c r="ER205" s="706"/>
      <c r="ES205" s="706"/>
      <c r="ET205" s="706"/>
      <c r="EU205" s="706"/>
      <c r="EV205" s="706"/>
      <c r="EW205" s="706"/>
      <c r="EX205" s="706"/>
      <c r="EY205" s="706"/>
      <c r="EZ205" s="706"/>
      <c r="FA205" s="706"/>
      <c r="FB205" s="706"/>
      <c r="FC205" s="706"/>
      <c r="FD205" s="706"/>
      <c r="FE205" s="706"/>
      <c r="FF205" s="706"/>
      <c r="FG205" s="706"/>
      <c r="FH205" s="706"/>
      <c r="FI205" s="704"/>
      <c r="FJ205" s="704"/>
      <c r="FK205" s="706"/>
      <c r="FL205" s="706"/>
      <c r="FM205" s="706"/>
      <c r="FN205" s="706"/>
      <c r="FO205" s="706"/>
      <c r="FP205" s="706"/>
      <c r="FQ205" s="706"/>
      <c r="FR205" s="706"/>
      <c r="FS205" s="706"/>
      <c r="FT205" s="706"/>
      <c r="FU205" s="706"/>
      <c r="FV205" s="706"/>
      <c r="FW205" s="706"/>
      <c r="FX205" s="706"/>
      <c r="FY205" s="706"/>
      <c r="FZ205" s="706"/>
      <c r="GA205" s="706"/>
      <c r="GB205" s="706"/>
      <c r="GC205" s="706"/>
      <c r="GD205" s="706"/>
      <c r="GE205" s="706"/>
      <c r="GF205" s="706"/>
      <c r="GG205" s="706"/>
      <c r="GH205" s="706"/>
      <c r="GI205" s="706"/>
      <c r="HS205" s="706"/>
      <c r="HT205" s="706"/>
      <c r="HU205" s="706"/>
      <c r="ID205" s="706"/>
    </row>
    <row r="206" spans="1:243" s="878" customFormat="1" ht="32.1" customHeight="1" x14ac:dyDescent="0.25">
      <c r="A206" s="691">
        <v>354</v>
      </c>
      <c r="B206" s="693" t="s">
        <v>1290</v>
      </c>
      <c r="C206" s="696">
        <v>282</v>
      </c>
      <c r="D206" s="697">
        <v>536</v>
      </c>
      <c r="E206" s="697">
        <v>59</v>
      </c>
      <c r="F206" s="720" t="s">
        <v>1123</v>
      </c>
      <c r="G206" s="699" t="s">
        <v>1531</v>
      </c>
      <c r="H206" s="767" t="s">
        <v>1112</v>
      </c>
      <c r="I206" s="752" t="s">
        <v>1113</v>
      </c>
      <c r="J206" s="764" t="s">
        <v>1205</v>
      </c>
      <c r="K206" s="761" t="s">
        <v>1115</v>
      </c>
      <c r="L206" s="761" t="s">
        <v>1124</v>
      </c>
      <c r="M206" s="753" t="s">
        <v>1152</v>
      </c>
      <c r="N206" s="753" t="s">
        <v>1153</v>
      </c>
      <c r="O206" s="753" t="s">
        <v>1153</v>
      </c>
      <c r="P206" s="753" t="s">
        <v>1153</v>
      </c>
      <c r="Q206" s="866" t="s">
        <v>1120</v>
      </c>
      <c r="R206" s="866" t="s">
        <v>1120</v>
      </c>
      <c r="S206" s="755">
        <v>4</v>
      </c>
      <c r="T206" s="763">
        <v>4.3</v>
      </c>
      <c r="U206" s="771">
        <v>41456</v>
      </c>
      <c r="V206" s="772">
        <v>41791</v>
      </c>
      <c r="W206" s="874">
        <v>5</v>
      </c>
      <c r="X206" s="875"/>
      <c r="Y206" s="876">
        <v>800</v>
      </c>
      <c r="Z206" s="875">
        <f t="shared" si="23"/>
        <v>800</v>
      </c>
      <c r="AA206" s="691"/>
      <c r="AB206" s="691">
        <v>800</v>
      </c>
      <c r="AC206" s="691"/>
      <c r="AD206" s="691"/>
      <c r="AE206" s="691"/>
      <c r="AF206" s="691"/>
      <c r="AG206" s="691"/>
      <c r="AH206" s="691"/>
      <c r="AI206" s="691"/>
      <c r="AJ206" s="691"/>
      <c r="AK206" s="691"/>
      <c r="AL206" s="691"/>
      <c r="AM206" s="868">
        <f t="shared" si="24"/>
        <v>800</v>
      </c>
      <c r="AN206" s="868">
        <f t="shared" si="25"/>
        <v>0</v>
      </c>
      <c r="AO206" s="691"/>
      <c r="AP206" s="868"/>
      <c r="AQ206" s="704"/>
      <c r="AR206" s="704"/>
      <c r="AS206" s="704"/>
      <c r="AT206" s="704"/>
      <c r="AU206" s="704"/>
      <c r="AV206" s="704"/>
      <c r="AW206" s="704"/>
      <c r="AX206" s="704"/>
      <c r="AY206" s="704"/>
      <c r="AZ206" s="704"/>
      <c r="BA206" s="704"/>
      <c r="BB206" s="704"/>
      <c r="BC206" s="704"/>
      <c r="BD206" s="704"/>
      <c r="BE206" s="704"/>
      <c r="BF206" s="704"/>
      <c r="BG206" s="704"/>
      <c r="BH206" s="704"/>
      <c r="BI206" s="704"/>
      <c r="BJ206" s="704"/>
      <c r="BK206" s="704"/>
      <c r="BL206" s="704"/>
      <c r="BM206" s="704"/>
      <c r="BN206" s="704"/>
      <c r="BO206" s="704"/>
      <c r="BP206" s="704"/>
      <c r="BQ206" s="704"/>
      <c r="BR206" s="704"/>
      <c r="BS206" s="704"/>
      <c r="BT206" s="704"/>
      <c r="BU206" s="704"/>
      <c r="BV206" s="704"/>
      <c r="BW206" s="704"/>
      <c r="BX206" s="704"/>
      <c r="BY206" s="704"/>
      <c r="BZ206" s="704"/>
      <c r="CA206" s="704"/>
      <c r="CB206" s="704"/>
      <c r="CC206" s="704"/>
      <c r="CD206" s="704"/>
      <c r="CE206" s="704"/>
      <c r="CF206" s="704"/>
      <c r="CG206" s="704"/>
      <c r="CH206" s="704"/>
      <c r="CI206" s="704"/>
      <c r="CJ206" s="704"/>
      <c r="CK206" s="704"/>
      <c r="CL206" s="704"/>
      <c r="CM206" s="704"/>
      <c r="CN206" s="704"/>
      <c r="CO206" s="704"/>
      <c r="CP206" s="704"/>
      <c r="CQ206" s="704"/>
      <c r="CR206" s="704"/>
      <c r="CS206" s="704"/>
      <c r="CT206" s="704"/>
      <c r="CU206" s="704"/>
      <c r="CV206" s="704"/>
      <c r="CW206" s="704"/>
      <c r="CX206" s="704"/>
      <c r="CY206" s="704"/>
      <c r="CZ206" s="704"/>
      <c r="DA206" s="704"/>
      <c r="DB206" s="704"/>
      <c r="DC206" s="704"/>
      <c r="DD206" s="704"/>
      <c r="DE206" s="704"/>
      <c r="DF206" s="704"/>
      <c r="DG206" s="704"/>
      <c r="DH206" s="704"/>
      <c r="DI206" s="704"/>
      <c r="DJ206" s="704"/>
      <c r="DK206" s="704"/>
      <c r="DL206" s="704"/>
      <c r="DM206" s="704"/>
      <c r="DN206" s="704"/>
      <c r="DO206" s="704"/>
      <c r="DP206" s="704"/>
      <c r="DQ206" s="704"/>
      <c r="DR206" s="704"/>
      <c r="DS206" s="704"/>
      <c r="DT206" s="704"/>
      <c r="DU206" s="704"/>
      <c r="DV206" s="704"/>
      <c r="DW206" s="704"/>
      <c r="DX206" s="704"/>
      <c r="DY206" s="704"/>
      <c r="DZ206" s="704"/>
      <c r="EA206" s="704"/>
      <c r="EB206" s="704"/>
      <c r="EC206" s="706"/>
      <c r="ED206" s="706"/>
      <c r="EE206" s="706"/>
      <c r="EF206" s="706"/>
      <c r="EG206" s="706"/>
      <c r="EH206" s="706"/>
      <c r="EI206" s="706"/>
      <c r="EJ206" s="706"/>
      <c r="EK206" s="706"/>
      <c r="EL206" s="706"/>
      <c r="EM206" s="706"/>
      <c r="EN206" s="706"/>
      <c r="EO206" s="706"/>
      <c r="EP206" s="706"/>
      <c r="EQ206" s="706"/>
      <c r="ER206" s="706"/>
      <c r="ES206" s="706"/>
      <c r="ET206" s="706"/>
      <c r="EU206" s="706"/>
      <c r="EV206" s="706"/>
      <c r="EW206" s="706"/>
      <c r="EX206" s="706"/>
      <c r="EY206" s="706"/>
      <c r="EZ206" s="706"/>
      <c r="FA206" s="706"/>
      <c r="FB206" s="706"/>
      <c r="FC206" s="706"/>
      <c r="FD206" s="706"/>
      <c r="FE206" s="706"/>
      <c r="FF206" s="706"/>
      <c r="FG206" s="706"/>
      <c r="FH206" s="706"/>
      <c r="FI206" s="704"/>
      <c r="FJ206" s="704"/>
      <c r="FK206" s="706"/>
      <c r="FL206" s="706"/>
      <c r="FM206" s="706"/>
      <c r="FN206" s="706"/>
      <c r="FO206" s="706"/>
      <c r="FP206" s="706"/>
      <c r="FQ206" s="706"/>
      <c r="FR206" s="706"/>
      <c r="FS206" s="706"/>
      <c r="FT206" s="706"/>
      <c r="FU206" s="706"/>
      <c r="FV206" s="706"/>
      <c r="FW206" s="706"/>
      <c r="FX206" s="706"/>
      <c r="FY206" s="706"/>
      <c r="FZ206" s="706"/>
      <c r="GA206" s="706"/>
      <c r="GB206" s="706"/>
      <c r="GC206" s="706"/>
      <c r="GD206" s="706"/>
      <c r="GE206" s="706"/>
      <c r="GF206" s="706"/>
      <c r="GG206" s="706"/>
      <c r="GH206" s="706"/>
      <c r="GI206" s="706"/>
      <c r="HS206" s="706"/>
      <c r="HT206" s="706"/>
      <c r="HU206" s="706"/>
      <c r="HV206" s="704"/>
      <c r="HW206" s="704"/>
      <c r="HX206" s="704"/>
      <c r="HY206" s="704"/>
      <c r="HZ206" s="704"/>
      <c r="IA206" s="704"/>
      <c r="IB206" s="704"/>
      <c r="IC206" s="704"/>
      <c r="ID206" s="706"/>
    </row>
    <row r="207" spans="1:243" s="878" customFormat="1" ht="32.1" customHeight="1" x14ac:dyDescent="0.25">
      <c r="A207" s="691">
        <v>356</v>
      </c>
      <c r="B207" s="693" t="s">
        <v>1290</v>
      </c>
      <c r="C207" s="696">
        <v>282</v>
      </c>
      <c r="D207" s="697">
        <v>544</v>
      </c>
      <c r="E207" s="707">
        <v>1</v>
      </c>
      <c r="F207" s="699" t="s">
        <v>1125</v>
      </c>
      <c r="G207" s="723" t="s">
        <v>1301</v>
      </c>
      <c r="H207" s="751" t="s">
        <v>1112</v>
      </c>
      <c r="I207" s="767" t="s">
        <v>1113</v>
      </c>
      <c r="J207" s="764" t="s">
        <v>1205</v>
      </c>
      <c r="K207" s="761" t="s">
        <v>1151</v>
      </c>
      <c r="L207" s="761" t="s">
        <v>1124</v>
      </c>
      <c r="M207" s="753" t="s">
        <v>1152</v>
      </c>
      <c r="N207" s="753" t="s">
        <v>1153</v>
      </c>
      <c r="O207" s="753" t="s">
        <v>1153</v>
      </c>
      <c r="P207" s="753" t="s">
        <v>1153</v>
      </c>
      <c r="Q207" s="866" t="s">
        <v>1160</v>
      </c>
      <c r="R207" s="866" t="s">
        <v>1160</v>
      </c>
      <c r="S207" s="755">
        <v>4</v>
      </c>
      <c r="T207" s="763">
        <v>4.3</v>
      </c>
      <c r="U207" s="771">
        <v>41456</v>
      </c>
      <c r="V207" s="772">
        <v>42522</v>
      </c>
      <c r="W207" s="874">
        <v>7</v>
      </c>
      <c r="X207" s="875">
        <v>16700</v>
      </c>
      <c r="Y207" s="875"/>
      <c r="Z207" s="875">
        <f t="shared" si="23"/>
        <v>16700</v>
      </c>
      <c r="AA207" s="702"/>
      <c r="AB207" s="702">
        <v>16700</v>
      </c>
      <c r="AC207" s="702"/>
      <c r="AD207" s="702"/>
      <c r="AE207" s="702"/>
      <c r="AF207" s="702"/>
      <c r="AG207" s="702"/>
      <c r="AH207" s="702"/>
      <c r="AI207" s="691"/>
      <c r="AJ207" s="691"/>
      <c r="AK207" s="691"/>
      <c r="AL207" s="691"/>
      <c r="AM207" s="868">
        <f t="shared" si="24"/>
        <v>16700</v>
      </c>
      <c r="AN207" s="868">
        <f t="shared" si="25"/>
        <v>0</v>
      </c>
      <c r="AO207" s="760"/>
      <c r="AP207" s="868"/>
      <c r="AQ207" s="704"/>
      <c r="AR207" s="704"/>
      <c r="AS207" s="704"/>
      <c r="AT207" s="704"/>
      <c r="AU207" s="704"/>
      <c r="AV207" s="704"/>
      <c r="AW207" s="704"/>
      <c r="AX207" s="704"/>
      <c r="AY207" s="704"/>
      <c r="AZ207" s="704"/>
      <c r="BA207" s="704"/>
      <c r="BB207" s="704"/>
      <c r="BC207" s="704"/>
      <c r="BD207" s="704"/>
      <c r="BE207" s="704"/>
      <c r="BF207" s="704"/>
      <c r="BG207" s="704"/>
      <c r="BH207" s="704"/>
      <c r="BI207" s="704"/>
      <c r="BJ207" s="704"/>
      <c r="BK207" s="704"/>
      <c r="BL207" s="704"/>
      <c r="BM207" s="704"/>
      <c r="BN207" s="704"/>
      <c r="BO207" s="704"/>
      <c r="BP207" s="704"/>
      <c r="BQ207" s="704"/>
      <c r="BR207" s="704"/>
      <c r="BS207" s="704"/>
      <c r="BT207" s="704"/>
      <c r="BU207" s="704"/>
      <c r="BV207" s="704"/>
      <c r="BW207" s="704"/>
      <c r="BX207" s="704"/>
      <c r="BY207" s="704"/>
      <c r="BZ207" s="704"/>
      <c r="CA207" s="704"/>
      <c r="CB207" s="704"/>
      <c r="CC207" s="704"/>
      <c r="CD207" s="704"/>
      <c r="CE207" s="704"/>
      <c r="CF207" s="704"/>
      <c r="CG207" s="704"/>
      <c r="CH207" s="704"/>
      <c r="CI207" s="704"/>
      <c r="CJ207" s="704"/>
      <c r="CK207" s="704"/>
      <c r="CL207" s="704"/>
      <c r="CM207" s="704"/>
      <c r="CN207" s="704"/>
      <c r="CO207" s="704"/>
      <c r="CP207" s="704"/>
      <c r="CQ207" s="704"/>
      <c r="CR207" s="704"/>
      <c r="CS207" s="704"/>
      <c r="CT207" s="704"/>
      <c r="CU207" s="704"/>
      <c r="CV207" s="704"/>
      <c r="CW207" s="704"/>
      <c r="CX207" s="704"/>
      <c r="CY207" s="704"/>
      <c r="CZ207" s="704"/>
      <c r="DA207" s="704"/>
      <c r="DB207" s="704"/>
      <c r="DC207" s="704"/>
      <c r="DD207" s="704"/>
      <c r="DE207" s="704"/>
      <c r="DF207" s="704"/>
      <c r="DG207" s="704"/>
      <c r="DH207" s="704"/>
      <c r="DI207" s="704"/>
      <c r="DJ207" s="704"/>
      <c r="DK207" s="704"/>
      <c r="DL207" s="704"/>
      <c r="DM207" s="704"/>
      <c r="DN207" s="704"/>
      <c r="DO207" s="704"/>
      <c r="DP207" s="704"/>
      <c r="DQ207" s="706"/>
      <c r="DR207" s="706"/>
      <c r="DS207" s="706"/>
      <c r="DT207" s="706"/>
      <c r="DU207" s="706"/>
      <c r="DV207" s="706"/>
      <c r="DW207" s="706"/>
      <c r="DX207" s="706"/>
      <c r="DY207" s="706"/>
      <c r="DZ207" s="706"/>
      <c r="EA207" s="706"/>
      <c r="EB207" s="706"/>
      <c r="EC207" s="706"/>
      <c r="ED207" s="704"/>
      <c r="EE207" s="704"/>
      <c r="EF207" s="704"/>
      <c r="EG207" s="704"/>
      <c r="EH207" s="704"/>
      <c r="EI207" s="704"/>
      <c r="EJ207" s="704"/>
      <c r="EK207" s="704"/>
      <c r="EL207" s="704"/>
      <c r="EM207" s="704"/>
      <c r="EN207" s="704"/>
      <c r="EO207" s="704"/>
      <c r="EP207" s="704"/>
      <c r="EQ207" s="704"/>
      <c r="ER207" s="704"/>
      <c r="ES207" s="704"/>
      <c r="ET207" s="704"/>
      <c r="EU207" s="704"/>
      <c r="EV207" s="704"/>
      <c r="EW207" s="704"/>
      <c r="EX207" s="704"/>
      <c r="EY207" s="704"/>
      <c r="EZ207" s="704"/>
      <c r="FA207" s="704"/>
      <c r="FB207" s="704"/>
      <c r="FC207" s="704"/>
      <c r="FD207" s="704"/>
      <c r="FE207" s="704"/>
      <c r="FF207" s="704"/>
      <c r="FG207" s="704"/>
      <c r="FH207" s="704"/>
      <c r="FI207" s="704"/>
      <c r="FJ207" s="704"/>
      <c r="FK207" s="746"/>
      <c r="FL207" s="704"/>
      <c r="FM207" s="704"/>
      <c r="FN207" s="704"/>
      <c r="FO207" s="704"/>
      <c r="FP207" s="704"/>
      <c r="FQ207" s="704"/>
      <c r="FR207" s="704"/>
      <c r="FS207" s="704"/>
      <c r="FT207" s="704"/>
      <c r="FU207" s="704"/>
      <c r="FV207" s="704"/>
      <c r="FW207" s="704"/>
      <c r="FX207" s="704"/>
      <c r="FY207" s="704"/>
      <c r="FZ207" s="704"/>
      <c r="GA207" s="704"/>
      <c r="GB207" s="704"/>
      <c r="GC207" s="704"/>
      <c r="GD207" s="704"/>
      <c r="GE207" s="704"/>
      <c r="GF207" s="704"/>
      <c r="GG207" s="704"/>
      <c r="GH207" s="704"/>
      <c r="GI207" s="704"/>
      <c r="GJ207" s="704"/>
      <c r="GK207" s="704"/>
      <c r="GL207" s="704"/>
      <c r="GM207" s="706"/>
      <c r="GN207" s="706"/>
      <c r="GO207" s="706"/>
      <c r="GP207" s="706"/>
      <c r="GQ207" s="706"/>
      <c r="GR207" s="706"/>
      <c r="GS207" s="706"/>
      <c r="GT207" s="706"/>
      <c r="GU207" s="706"/>
      <c r="GV207" s="704"/>
      <c r="GW207" s="704"/>
      <c r="GX207" s="704"/>
      <c r="GY207" s="704"/>
      <c r="GZ207" s="704"/>
      <c r="HA207" s="704"/>
      <c r="HB207" s="704"/>
      <c r="HC207" s="704"/>
      <c r="HD207" s="704"/>
      <c r="HE207" s="704"/>
      <c r="HF207" s="704"/>
      <c r="HG207" s="704"/>
      <c r="HH207" s="704"/>
      <c r="HI207" s="704"/>
      <c r="HJ207" s="704"/>
      <c r="HK207" s="704"/>
      <c r="HL207" s="704"/>
      <c r="HM207" s="704"/>
      <c r="HN207" s="704"/>
      <c r="HO207" s="704"/>
      <c r="HP207" s="704"/>
      <c r="HQ207" s="704"/>
      <c r="HR207" s="704"/>
      <c r="HS207" s="706"/>
      <c r="HT207" s="706"/>
      <c r="HU207" s="706"/>
      <c r="HV207" s="706"/>
      <c r="HW207" s="706"/>
      <c r="HX207" s="706"/>
      <c r="HY207" s="706"/>
      <c r="HZ207" s="706"/>
      <c r="IA207" s="706"/>
      <c r="IB207" s="706"/>
      <c r="IC207" s="706"/>
      <c r="ID207" s="706"/>
    </row>
    <row r="208" spans="1:243" s="878" customFormat="1" ht="23.1" customHeight="1" x14ac:dyDescent="0.25">
      <c r="A208" s="691">
        <v>357</v>
      </c>
      <c r="B208" s="693" t="s">
        <v>1290</v>
      </c>
      <c r="C208" s="696">
        <v>282</v>
      </c>
      <c r="D208" s="697">
        <v>632</v>
      </c>
      <c r="E208" s="728">
        <v>25</v>
      </c>
      <c r="F208" s="699" t="s">
        <v>1121</v>
      </c>
      <c r="G208" s="723" t="s">
        <v>1528</v>
      </c>
      <c r="H208" s="767" t="s">
        <v>1127</v>
      </c>
      <c r="I208" s="752" t="s">
        <v>1113</v>
      </c>
      <c r="J208" s="764" t="s">
        <v>1205</v>
      </c>
      <c r="K208" s="777" t="s">
        <v>1151</v>
      </c>
      <c r="L208" s="777" t="s">
        <v>1116</v>
      </c>
      <c r="M208" s="753" t="s">
        <v>1152</v>
      </c>
      <c r="N208" s="753" t="s">
        <v>1153</v>
      </c>
      <c r="O208" s="753" t="s">
        <v>1153</v>
      </c>
      <c r="P208" s="753" t="s">
        <v>1153</v>
      </c>
      <c r="Q208" s="866" t="s">
        <v>1120</v>
      </c>
      <c r="R208" s="866" t="s">
        <v>1120</v>
      </c>
      <c r="S208" s="755">
        <v>4</v>
      </c>
      <c r="T208" s="763">
        <v>4.3</v>
      </c>
      <c r="U208" s="771">
        <v>41091</v>
      </c>
      <c r="V208" s="772">
        <v>41426</v>
      </c>
      <c r="W208" s="874">
        <v>5</v>
      </c>
      <c r="X208" s="875"/>
      <c r="Y208" s="876">
        <v>62800</v>
      </c>
      <c r="Z208" s="875">
        <f t="shared" si="23"/>
        <v>62800</v>
      </c>
      <c r="AA208" s="691">
        <v>62800</v>
      </c>
      <c r="AB208" s="691"/>
      <c r="AC208" s="691"/>
      <c r="AD208" s="691"/>
      <c r="AE208" s="691"/>
      <c r="AF208" s="691"/>
      <c r="AG208" s="691"/>
      <c r="AH208" s="691"/>
      <c r="AI208" s="691"/>
      <c r="AJ208" s="691"/>
      <c r="AK208" s="691"/>
      <c r="AL208" s="691"/>
      <c r="AM208" s="868">
        <f t="shared" si="24"/>
        <v>62800</v>
      </c>
      <c r="AN208" s="868">
        <f t="shared" si="25"/>
        <v>0</v>
      </c>
      <c r="AO208" s="691"/>
      <c r="AP208" s="868"/>
      <c r="AQ208" s="704"/>
      <c r="AR208" s="704"/>
      <c r="AS208" s="704"/>
      <c r="AT208" s="704"/>
      <c r="AU208" s="704"/>
      <c r="AV208" s="704"/>
      <c r="AW208" s="704"/>
      <c r="AX208" s="704"/>
      <c r="AY208" s="704"/>
      <c r="AZ208" s="704"/>
      <c r="BA208" s="704"/>
      <c r="BB208" s="704"/>
      <c r="BC208" s="704"/>
      <c r="BD208" s="704"/>
      <c r="BE208" s="704"/>
      <c r="BF208" s="704"/>
      <c r="BG208" s="704"/>
      <c r="BH208" s="704"/>
      <c r="BI208" s="704"/>
      <c r="BJ208" s="704"/>
      <c r="BK208" s="704"/>
      <c r="BL208" s="704"/>
      <c r="BM208" s="704"/>
      <c r="BN208" s="704"/>
      <c r="BO208" s="704"/>
      <c r="BP208" s="704"/>
      <c r="BQ208" s="704"/>
      <c r="BR208" s="704"/>
      <c r="BS208" s="704"/>
      <c r="BT208" s="704"/>
      <c r="BU208" s="704"/>
      <c r="BV208" s="704"/>
      <c r="BW208" s="704"/>
      <c r="BX208" s="704"/>
      <c r="BY208" s="704"/>
      <c r="BZ208" s="704"/>
      <c r="CA208" s="704"/>
      <c r="CB208" s="704"/>
      <c r="CC208" s="704"/>
      <c r="CD208" s="704"/>
      <c r="CE208" s="704"/>
      <c r="CF208" s="704"/>
      <c r="CG208" s="704"/>
      <c r="CH208" s="704"/>
      <c r="CI208" s="704"/>
      <c r="CJ208" s="704"/>
      <c r="CK208" s="704"/>
      <c r="CL208" s="704"/>
      <c r="CM208" s="704"/>
      <c r="CN208" s="704"/>
      <c r="CO208" s="704"/>
      <c r="CP208" s="704"/>
      <c r="CQ208" s="704"/>
      <c r="CR208" s="704"/>
      <c r="CS208" s="704"/>
      <c r="CT208" s="704"/>
      <c r="CU208" s="704"/>
      <c r="CV208" s="704"/>
      <c r="CW208" s="704"/>
      <c r="CX208" s="704"/>
      <c r="CY208" s="704"/>
      <c r="CZ208" s="704"/>
      <c r="DA208" s="704"/>
      <c r="DB208" s="704"/>
      <c r="DC208" s="704"/>
      <c r="DD208" s="704"/>
      <c r="DE208" s="704"/>
      <c r="DF208" s="704"/>
      <c r="DG208" s="704"/>
      <c r="DH208" s="704"/>
      <c r="DI208" s="704"/>
      <c r="DJ208" s="704"/>
      <c r="DK208" s="704"/>
      <c r="DL208" s="704"/>
      <c r="DM208" s="704"/>
      <c r="DN208" s="704"/>
      <c r="DO208" s="704"/>
      <c r="DP208" s="704"/>
      <c r="DQ208" s="704"/>
      <c r="DR208" s="704"/>
      <c r="DS208" s="704"/>
      <c r="DT208" s="704"/>
      <c r="DU208" s="704"/>
      <c r="DV208" s="704"/>
      <c r="DW208" s="704"/>
      <c r="DX208" s="704"/>
      <c r="DY208" s="704"/>
      <c r="DZ208" s="704"/>
      <c r="EA208" s="704"/>
      <c r="EB208" s="704"/>
      <c r="EC208" s="706"/>
      <c r="ED208" s="879"/>
      <c r="EE208" s="879"/>
      <c r="EF208" s="704"/>
      <c r="EG208" s="704"/>
      <c r="EH208" s="704"/>
      <c r="EI208" s="704"/>
      <c r="EJ208" s="704"/>
      <c r="EK208" s="704"/>
      <c r="EL208" s="704"/>
      <c r="EM208" s="704"/>
      <c r="EN208" s="704"/>
      <c r="EO208" s="704"/>
      <c r="EP208" s="704"/>
      <c r="EQ208" s="704"/>
      <c r="ER208" s="704"/>
      <c r="ES208" s="704"/>
      <c r="ET208" s="704"/>
      <c r="EU208" s="704"/>
      <c r="EV208" s="704"/>
      <c r="EW208" s="704"/>
      <c r="EX208" s="704"/>
      <c r="EY208" s="704"/>
      <c r="EZ208" s="704"/>
      <c r="FA208" s="704"/>
      <c r="FB208" s="704"/>
      <c r="FC208" s="704"/>
      <c r="FD208" s="704"/>
      <c r="FE208" s="704"/>
      <c r="FF208" s="704"/>
      <c r="FG208" s="704"/>
      <c r="FH208" s="704"/>
      <c r="FI208" s="706"/>
      <c r="FJ208" s="704"/>
      <c r="FK208" s="706"/>
      <c r="FL208" s="706"/>
      <c r="FM208" s="706"/>
      <c r="FN208" s="706"/>
      <c r="FO208" s="706"/>
      <c r="FP208" s="706"/>
      <c r="FQ208" s="706"/>
      <c r="FR208" s="706"/>
      <c r="FS208" s="706"/>
      <c r="FT208" s="706"/>
      <c r="FU208" s="706"/>
      <c r="FV208" s="706"/>
      <c r="FW208" s="706"/>
      <c r="FX208" s="706"/>
      <c r="FY208" s="706"/>
      <c r="FZ208" s="706"/>
      <c r="GA208" s="706"/>
      <c r="GB208" s="706"/>
      <c r="GC208" s="706"/>
      <c r="GD208" s="706"/>
      <c r="GE208" s="706"/>
      <c r="GF208" s="706"/>
      <c r="GG208" s="706"/>
      <c r="GH208" s="706"/>
      <c r="GI208" s="706"/>
      <c r="HS208" s="706"/>
      <c r="HT208" s="706"/>
      <c r="HU208" s="706"/>
      <c r="HV208" s="706"/>
      <c r="HW208" s="706"/>
      <c r="HX208" s="706"/>
      <c r="HY208" s="706"/>
      <c r="HZ208" s="706"/>
      <c r="IA208" s="706"/>
      <c r="IB208" s="706"/>
      <c r="IC208" s="706"/>
    </row>
    <row r="209" spans="1:238" s="878" customFormat="1" ht="23.1" customHeight="1" x14ac:dyDescent="0.25">
      <c r="A209" s="691">
        <v>358</v>
      </c>
      <c r="B209" s="693" t="s">
        <v>1290</v>
      </c>
      <c r="C209" s="696">
        <v>282</v>
      </c>
      <c r="D209" s="697">
        <v>632</v>
      </c>
      <c r="E209" s="728">
        <v>29</v>
      </c>
      <c r="F209" s="699" t="s">
        <v>1121</v>
      </c>
      <c r="G209" s="723" t="s">
        <v>1299</v>
      </c>
      <c r="H209" s="751" t="s">
        <v>1127</v>
      </c>
      <c r="I209" s="752" t="s">
        <v>1113</v>
      </c>
      <c r="J209" s="764" t="s">
        <v>1205</v>
      </c>
      <c r="K209" s="777" t="s">
        <v>1115</v>
      </c>
      <c r="L209" s="777" t="s">
        <v>1116</v>
      </c>
      <c r="M209" s="753" t="s">
        <v>1152</v>
      </c>
      <c r="N209" s="753" t="s">
        <v>1153</v>
      </c>
      <c r="O209" s="753" t="s">
        <v>1153</v>
      </c>
      <c r="P209" s="753" t="s">
        <v>1153</v>
      </c>
      <c r="Q209" s="866" t="s">
        <v>1120</v>
      </c>
      <c r="R209" s="866" t="s">
        <v>1120</v>
      </c>
      <c r="S209" s="755">
        <v>4</v>
      </c>
      <c r="T209" s="763">
        <v>4.3</v>
      </c>
      <c r="U209" s="771">
        <v>41456</v>
      </c>
      <c r="V209" s="772">
        <v>42156</v>
      </c>
      <c r="W209" s="874">
        <v>7</v>
      </c>
      <c r="X209" s="875"/>
      <c r="Y209" s="876"/>
      <c r="Z209" s="875">
        <f t="shared" si="23"/>
        <v>0</v>
      </c>
      <c r="AA209" s="702"/>
      <c r="AB209" s="702"/>
      <c r="AC209" s="702"/>
      <c r="AD209" s="702"/>
      <c r="AE209" s="702"/>
      <c r="AF209" s="702"/>
      <c r="AG209" s="702"/>
      <c r="AH209" s="702"/>
      <c r="AI209" s="717"/>
      <c r="AJ209" s="717"/>
      <c r="AK209" s="717"/>
      <c r="AL209" s="717"/>
      <c r="AM209" s="868">
        <f t="shared" si="24"/>
        <v>0</v>
      </c>
      <c r="AN209" s="868">
        <f t="shared" si="25"/>
        <v>0</v>
      </c>
      <c r="AO209" s="760"/>
      <c r="AP209" s="868">
        <v>525600</v>
      </c>
      <c r="AQ209" s="706"/>
      <c r="AR209" s="706"/>
      <c r="AS209" s="706"/>
      <c r="AT209" s="706"/>
      <c r="AU209" s="706"/>
      <c r="AV209" s="706"/>
      <c r="AW209" s="706"/>
      <c r="AX209" s="706"/>
      <c r="AY209" s="706"/>
      <c r="AZ209" s="706"/>
      <c r="BA209" s="706"/>
      <c r="BB209" s="706"/>
      <c r="BC209" s="706"/>
      <c r="BD209" s="706"/>
      <c r="BE209" s="706"/>
      <c r="BF209" s="706"/>
      <c r="BG209" s="706"/>
      <c r="BH209" s="706"/>
      <c r="BI209" s="706"/>
      <c r="BJ209" s="706"/>
      <c r="BK209" s="706"/>
      <c r="BL209" s="706"/>
      <c r="BM209" s="706"/>
      <c r="BN209" s="706"/>
      <c r="BO209" s="706"/>
      <c r="BP209" s="706"/>
      <c r="BQ209" s="706"/>
      <c r="BR209" s="706"/>
      <c r="BS209" s="706"/>
      <c r="BT209" s="706"/>
      <c r="BU209" s="706"/>
      <c r="BV209" s="706"/>
      <c r="BW209" s="706"/>
      <c r="BX209" s="706"/>
      <c r="BY209" s="706"/>
      <c r="BZ209" s="706"/>
      <c r="CA209" s="706"/>
      <c r="CB209" s="706"/>
      <c r="CC209" s="706"/>
      <c r="CD209" s="706"/>
      <c r="CE209" s="706"/>
      <c r="CF209" s="706"/>
      <c r="CG209" s="706"/>
      <c r="CH209" s="706"/>
      <c r="CI209" s="706"/>
      <c r="CJ209" s="706"/>
      <c r="CK209" s="706"/>
      <c r="CL209" s="706"/>
      <c r="CM209" s="706"/>
      <c r="CN209" s="706"/>
      <c r="CO209" s="706"/>
      <c r="CP209" s="706"/>
      <c r="CQ209" s="706"/>
      <c r="CR209" s="706"/>
      <c r="CS209" s="706"/>
      <c r="CT209" s="706"/>
      <c r="CU209" s="706"/>
      <c r="CV209" s="706"/>
      <c r="CW209" s="706"/>
      <c r="CX209" s="706"/>
      <c r="CY209" s="706"/>
      <c r="CZ209" s="706"/>
      <c r="DA209" s="706"/>
      <c r="DB209" s="706"/>
      <c r="DC209" s="706"/>
      <c r="DD209" s="706"/>
      <c r="DE209" s="706"/>
      <c r="DF209" s="706"/>
      <c r="DG209" s="706"/>
      <c r="DH209" s="706"/>
      <c r="DI209" s="706"/>
      <c r="DJ209" s="706"/>
      <c r="DK209" s="706"/>
      <c r="DL209" s="706"/>
      <c r="DM209" s="706"/>
      <c r="DN209" s="706"/>
      <c r="DO209" s="706"/>
      <c r="DP209" s="706"/>
      <c r="DQ209" s="704"/>
      <c r="DR209" s="704"/>
      <c r="DS209" s="704"/>
      <c r="DT209" s="704"/>
      <c r="DU209" s="704"/>
      <c r="DV209" s="704"/>
      <c r="DW209" s="704"/>
      <c r="DX209" s="704"/>
      <c r="DY209" s="704"/>
      <c r="DZ209" s="704"/>
      <c r="EA209" s="704"/>
      <c r="EB209" s="704"/>
      <c r="EC209" s="704"/>
      <c r="ED209" s="711"/>
      <c r="EE209" s="711"/>
      <c r="EF209" s="706"/>
      <c r="EG209" s="706"/>
      <c r="EH209" s="706"/>
      <c r="EI209" s="706"/>
      <c r="EJ209" s="706"/>
      <c r="EK209" s="706"/>
      <c r="EL209" s="706"/>
      <c r="EM209" s="706"/>
      <c r="EN209" s="706"/>
      <c r="EO209" s="706"/>
      <c r="EP209" s="706"/>
      <c r="EQ209" s="706"/>
      <c r="ER209" s="706"/>
      <c r="ES209" s="706"/>
      <c r="ET209" s="706"/>
      <c r="EU209" s="706"/>
      <c r="EV209" s="706"/>
      <c r="EW209" s="706"/>
      <c r="EX209" s="706"/>
      <c r="EY209" s="706"/>
      <c r="EZ209" s="706"/>
      <c r="FA209" s="706"/>
      <c r="FB209" s="706"/>
      <c r="FC209" s="706"/>
      <c r="FD209" s="706"/>
      <c r="FE209" s="706"/>
      <c r="FF209" s="706"/>
      <c r="FG209" s="706"/>
      <c r="FH209" s="706"/>
      <c r="FI209" s="704"/>
      <c r="FJ209" s="704"/>
      <c r="FK209" s="706"/>
      <c r="FL209" s="706"/>
      <c r="FM209" s="706"/>
      <c r="FN209" s="706"/>
      <c r="FO209" s="706"/>
      <c r="FP209" s="706"/>
      <c r="FQ209" s="706"/>
      <c r="FR209" s="706"/>
      <c r="FS209" s="706"/>
      <c r="FT209" s="706"/>
      <c r="FU209" s="706"/>
      <c r="FV209" s="706"/>
      <c r="FW209" s="706"/>
      <c r="FX209" s="706"/>
      <c r="FY209" s="706"/>
      <c r="FZ209" s="706"/>
      <c r="GA209" s="706"/>
      <c r="GB209" s="706"/>
      <c r="GC209" s="706"/>
      <c r="GD209" s="706"/>
      <c r="GE209" s="706"/>
      <c r="GF209" s="706"/>
      <c r="GG209" s="706"/>
      <c r="GH209" s="706"/>
      <c r="GI209" s="706"/>
      <c r="GJ209" s="706"/>
      <c r="GK209" s="706"/>
      <c r="GL209" s="706"/>
      <c r="GM209" s="706"/>
      <c r="GN209" s="706"/>
      <c r="GO209" s="706"/>
      <c r="GP209" s="706"/>
      <c r="GQ209" s="706"/>
      <c r="GR209" s="706"/>
      <c r="GS209" s="706"/>
      <c r="GT209" s="706"/>
      <c r="GU209" s="706"/>
      <c r="GV209" s="706"/>
      <c r="GW209" s="706"/>
      <c r="GX209" s="706"/>
      <c r="GY209" s="706"/>
      <c r="GZ209" s="706"/>
      <c r="HA209" s="706"/>
      <c r="HB209" s="706"/>
      <c r="HC209" s="706"/>
      <c r="HD209" s="706"/>
      <c r="HE209" s="706"/>
      <c r="HF209" s="706"/>
      <c r="HG209" s="706"/>
      <c r="HH209" s="706"/>
      <c r="HI209" s="706"/>
      <c r="HJ209" s="706"/>
      <c r="HK209" s="706"/>
      <c r="HL209" s="706"/>
      <c r="HM209" s="706"/>
      <c r="HN209" s="706"/>
      <c r="HO209" s="706"/>
      <c r="HP209" s="706"/>
      <c r="HQ209" s="704"/>
      <c r="HR209" s="704"/>
      <c r="HS209" s="706"/>
      <c r="HT209" s="706"/>
      <c r="HU209" s="706"/>
      <c r="ID209" s="706"/>
    </row>
    <row r="210" spans="1:238" s="878" customFormat="1" ht="23.1" customHeight="1" x14ac:dyDescent="0.25">
      <c r="A210" s="691">
        <v>359</v>
      </c>
      <c r="B210" s="693" t="s">
        <v>1290</v>
      </c>
      <c r="C210" s="696">
        <v>282</v>
      </c>
      <c r="D210" s="697">
        <v>632</v>
      </c>
      <c r="E210" s="728">
        <v>30</v>
      </c>
      <c r="F210" s="699" t="s">
        <v>1121</v>
      </c>
      <c r="G210" s="723" t="s">
        <v>1532</v>
      </c>
      <c r="H210" s="767" t="s">
        <v>1127</v>
      </c>
      <c r="I210" s="752" t="s">
        <v>1113</v>
      </c>
      <c r="J210" s="764" t="s">
        <v>1205</v>
      </c>
      <c r="K210" s="777" t="s">
        <v>1151</v>
      </c>
      <c r="L210" s="777" t="s">
        <v>1116</v>
      </c>
      <c r="M210" s="753" t="s">
        <v>1152</v>
      </c>
      <c r="N210" s="753" t="s">
        <v>1153</v>
      </c>
      <c r="O210" s="753" t="s">
        <v>1153</v>
      </c>
      <c r="P210" s="753" t="s">
        <v>1153</v>
      </c>
      <c r="Q210" s="866" t="s">
        <v>1120</v>
      </c>
      <c r="R210" s="866" t="s">
        <v>1120</v>
      </c>
      <c r="S210" s="755">
        <v>4</v>
      </c>
      <c r="T210" s="763">
        <v>4.3</v>
      </c>
      <c r="U210" s="771">
        <v>41091</v>
      </c>
      <c r="V210" s="772">
        <v>41426</v>
      </c>
      <c r="W210" s="874">
        <v>7</v>
      </c>
      <c r="X210" s="875"/>
      <c r="Y210" s="876">
        <v>161600</v>
      </c>
      <c r="Z210" s="875">
        <f t="shared" si="23"/>
        <v>161600</v>
      </c>
      <c r="AA210" s="691">
        <v>84200</v>
      </c>
      <c r="AB210" s="691"/>
      <c r="AC210" s="691"/>
      <c r="AD210" s="691"/>
      <c r="AE210" s="691"/>
      <c r="AF210" s="691">
        <v>77400</v>
      </c>
      <c r="AG210" s="691"/>
      <c r="AH210" s="691"/>
      <c r="AI210" s="691"/>
      <c r="AJ210" s="691"/>
      <c r="AK210" s="691"/>
      <c r="AL210" s="691"/>
      <c r="AM210" s="868">
        <f t="shared" si="24"/>
        <v>161600</v>
      </c>
      <c r="AN210" s="868">
        <f t="shared" si="25"/>
        <v>0</v>
      </c>
      <c r="AO210" s="691"/>
      <c r="AP210" s="868"/>
      <c r="AQ210" s="704"/>
      <c r="AR210" s="704"/>
      <c r="AS210" s="704"/>
      <c r="AT210" s="704"/>
      <c r="AU210" s="704"/>
      <c r="AV210" s="704"/>
      <c r="AW210" s="704"/>
      <c r="AX210" s="704"/>
      <c r="AY210" s="704"/>
      <c r="AZ210" s="704"/>
      <c r="BA210" s="704"/>
      <c r="BB210" s="704"/>
      <c r="BC210" s="704"/>
      <c r="BD210" s="704"/>
      <c r="BE210" s="704"/>
      <c r="BF210" s="704"/>
      <c r="BG210" s="704"/>
      <c r="BH210" s="704"/>
      <c r="BI210" s="704"/>
      <c r="BJ210" s="704"/>
      <c r="BK210" s="704"/>
      <c r="BL210" s="704"/>
      <c r="BM210" s="704"/>
      <c r="BN210" s="704"/>
      <c r="BO210" s="704"/>
      <c r="BP210" s="704"/>
      <c r="BQ210" s="704"/>
      <c r="BR210" s="704"/>
      <c r="BS210" s="704"/>
      <c r="BT210" s="704"/>
      <c r="BU210" s="704"/>
      <c r="BV210" s="704"/>
      <c r="BW210" s="704"/>
      <c r="BX210" s="704"/>
      <c r="BY210" s="704"/>
      <c r="BZ210" s="704"/>
      <c r="CA210" s="704"/>
      <c r="CB210" s="704"/>
      <c r="CC210" s="704"/>
      <c r="CD210" s="704"/>
      <c r="CE210" s="704"/>
      <c r="CF210" s="704"/>
      <c r="CG210" s="704"/>
      <c r="CH210" s="704"/>
      <c r="CI210" s="704"/>
      <c r="CJ210" s="704"/>
      <c r="CK210" s="704"/>
      <c r="CL210" s="704"/>
      <c r="CM210" s="704"/>
      <c r="CN210" s="704"/>
      <c r="CO210" s="704"/>
      <c r="CP210" s="704"/>
      <c r="CQ210" s="704"/>
      <c r="CR210" s="704"/>
      <c r="CS210" s="704"/>
      <c r="CT210" s="704"/>
      <c r="CU210" s="704"/>
      <c r="CV210" s="704"/>
      <c r="CW210" s="704"/>
      <c r="CX210" s="704"/>
      <c r="CY210" s="704"/>
      <c r="CZ210" s="704"/>
      <c r="DA210" s="704"/>
      <c r="DB210" s="704"/>
      <c r="DC210" s="704"/>
      <c r="DD210" s="704"/>
      <c r="DE210" s="704"/>
      <c r="DF210" s="704"/>
      <c r="DG210" s="704"/>
      <c r="DH210" s="704"/>
      <c r="DI210" s="704"/>
      <c r="DJ210" s="704"/>
      <c r="DK210" s="704"/>
      <c r="DL210" s="704"/>
      <c r="DM210" s="704"/>
      <c r="DN210" s="704"/>
      <c r="DO210" s="704"/>
      <c r="DP210" s="704"/>
      <c r="DQ210" s="704"/>
      <c r="DR210" s="704"/>
      <c r="DS210" s="704"/>
      <c r="DT210" s="704"/>
      <c r="DU210" s="704"/>
      <c r="DV210" s="704"/>
      <c r="DW210" s="704"/>
      <c r="DX210" s="704"/>
      <c r="DY210" s="704"/>
      <c r="DZ210" s="704"/>
      <c r="EA210" s="704"/>
      <c r="EB210" s="704"/>
      <c r="EC210" s="704"/>
      <c r="ED210" s="879"/>
      <c r="EE210" s="879"/>
      <c r="EF210" s="706"/>
      <c r="EG210" s="706"/>
      <c r="EH210" s="704"/>
      <c r="EI210" s="704"/>
      <c r="EJ210" s="704"/>
      <c r="EK210" s="704"/>
      <c r="EL210" s="704"/>
      <c r="EM210" s="704"/>
      <c r="EN210" s="704"/>
      <c r="EO210" s="704"/>
      <c r="EP210" s="704"/>
      <c r="EQ210" s="704"/>
      <c r="ER210" s="704"/>
      <c r="ES210" s="704"/>
      <c r="ET210" s="704"/>
      <c r="EU210" s="704"/>
      <c r="EV210" s="704"/>
      <c r="EW210" s="704"/>
      <c r="EX210" s="704"/>
      <c r="EY210" s="704"/>
      <c r="EZ210" s="704"/>
      <c r="FA210" s="704"/>
      <c r="FB210" s="704"/>
      <c r="FC210" s="704"/>
      <c r="FD210" s="704"/>
      <c r="FE210" s="704"/>
      <c r="FF210" s="704"/>
      <c r="FG210" s="704"/>
      <c r="FH210" s="704"/>
      <c r="FI210" s="704"/>
      <c r="FJ210" s="704"/>
      <c r="FK210" s="706"/>
      <c r="FL210" s="706"/>
      <c r="FM210" s="706"/>
      <c r="FN210" s="706"/>
      <c r="FO210" s="706"/>
      <c r="FP210" s="706"/>
      <c r="FQ210" s="706"/>
      <c r="FR210" s="706"/>
      <c r="FS210" s="706"/>
      <c r="FT210" s="706"/>
      <c r="FU210" s="706"/>
      <c r="FV210" s="706"/>
      <c r="FW210" s="706"/>
      <c r="FX210" s="706"/>
      <c r="FY210" s="706"/>
      <c r="FZ210" s="706"/>
      <c r="GA210" s="706"/>
      <c r="GB210" s="706"/>
      <c r="GC210" s="706"/>
      <c r="GD210" s="706"/>
      <c r="GE210" s="706"/>
      <c r="GF210" s="706"/>
      <c r="GG210" s="706"/>
      <c r="GH210" s="706"/>
      <c r="GI210" s="706"/>
      <c r="GJ210" s="706"/>
      <c r="GK210" s="706"/>
      <c r="GL210" s="706"/>
      <c r="GM210" s="706"/>
      <c r="GN210" s="706"/>
      <c r="GO210" s="706"/>
      <c r="GP210" s="706"/>
      <c r="GQ210" s="706"/>
      <c r="GR210" s="706"/>
      <c r="GS210" s="706"/>
      <c r="GT210" s="706"/>
      <c r="GU210" s="706"/>
      <c r="GV210" s="706"/>
      <c r="GW210" s="706"/>
      <c r="GX210" s="706"/>
      <c r="GY210" s="706"/>
      <c r="GZ210" s="706"/>
      <c r="HA210" s="706"/>
      <c r="HB210" s="706"/>
      <c r="HC210" s="706"/>
      <c r="HD210" s="706"/>
      <c r="HE210" s="706"/>
      <c r="HF210" s="706"/>
      <c r="HG210" s="706"/>
      <c r="HH210" s="706"/>
      <c r="HI210" s="706"/>
      <c r="HJ210" s="706"/>
      <c r="HK210" s="706"/>
      <c r="HL210" s="706"/>
      <c r="HM210" s="706"/>
      <c r="HN210" s="706"/>
      <c r="HO210" s="706"/>
      <c r="HP210" s="706"/>
      <c r="HQ210" s="706"/>
      <c r="HR210" s="706"/>
      <c r="HS210" s="706"/>
      <c r="HT210" s="706"/>
      <c r="HU210" s="706"/>
      <c r="HV210" s="706"/>
      <c r="HW210" s="706"/>
      <c r="HX210" s="706"/>
      <c r="HY210" s="706"/>
      <c r="HZ210" s="706"/>
      <c r="IA210" s="706"/>
      <c r="IB210" s="706"/>
      <c r="IC210" s="706"/>
      <c r="ID210" s="706"/>
    </row>
    <row r="211" spans="1:238" s="878" customFormat="1" ht="23.1" customHeight="1" x14ac:dyDescent="0.25">
      <c r="A211" s="691">
        <v>360</v>
      </c>
      <c r="B211" s="693" t="s">
        <v>1290</v>
      </c>
      <c r="C211" s="696">
        <v>282</v>
      </c>
      <c r="D211" s="697">
        <v>632</v>
      </c>
      <c r="E211" s="728">
        <v>34</v>
      </c>
      <c r="F211" s="720" t="s">
        <v>1121</v>
      </c>
      <c r="G211" s="720" t="s">
        <v>1302</v>
      </c>
      <c r="H211" s="751" t="s">
        <v>1127</v>
      </c>
      <c r="I211" s="752" t="s">
        <v>1113</v>
      </c>
      <c r="J211" s="764" t="s">
        <v>1205</v>
      </c>
      <c r="K211" s="777" t="s">
        <v>1115</v>
      </c>
      <c r="L211" s="777" t="s">
        <v>1116</v>
      </c>
      <c r="M211" s="753" t="s">
        <v>1152</v>
      </c>
      <c r="N211" s="753" t="s">
        <v>1153</v>
      </c>
      <c r="O211" s="753" t="s">
        <v>1153</v>
      </c>
      <c r="P211" s="753" t="s">
        <v>1153</v>
      </c>
      <c r="Q211" s="866" t="s">
        <v>1120</v>
      </c>
      <c r="R211" s="866" t="s">
        <v>1120</v>
      </c>
      <c r="S211" s="755">
        <v>4</v>
      </c>
      <c r="T211" s="763">
        <v>4.3</v>
      </c>
      <c r="U211" s="771">
        <v>41456</v>
      </c>
      <c r="V211" s="772">
        <v>41426</v>
      </c>
      <c r="W211" s="874">
        <v>5</v>
      </c>
      <c r="X211" s="875"/>
      <c r="Y211" s="876">
        <v>938800</v>
      </c>
      <c r="Z211" s="875">
        <f t="shared" si="23"/>
        <v>938800</v>
      </c>
      <c r="AA211" s="702"/>
      <c r="AB211" s="702"/>
      <c r="AC211" s="702"/>
      <c r="AD211" s="702"/>
      <c r="AE211" s="702"/>
      <c r="AF211" s="702">
        <v>938800</v>
      </c>
      <c r="AG211" s="702"/>
      <c r="AH211" s="702"/>
      <c r="AI211" s="717"/>
      <c r="AJ211" s="717"/>
      <c r="AK211" s="717"/>
      <c r="AL211" s="717"/>
      <c r="AM211" s="868">
        <f t="shared" si="24"/>
        <v>938800</v>
      </c>
      <c r="AN211" s="868">
        <f t="shared" si="25"/>
        <v>0</v>
      </c>
      <c r="AO211" s="760">
        <v>262500</v>
      </c>
      <c r="AP211" s="868"/>
      <c r="AQ211" s="706"/>
      <c r="AR211" s="706"/>
      <c r="AS211" s="706"/>
      <c r="AT211" s="706"/>
      <c r="AU211" s="706"/>
      <c r="AV211" s="706"/>
      <c r="AW211" s="706"/>
      <c r="AX211" s="706"/>
      <c r="AY211" s="706"/>
      <c r="AZ211" s="706"/>
      <c r="BA211" s="706"/>
      <c r="BB211" s="706"/>
      <c r="BC211" s="706"/>
      <c r="BD211" s="706"/>
      <c r="BE211" s="706"/>
      <c r="BF211" s="706"/>
      <c r="BG211" s="706"/>
      <c r="BH211" s="706"/>
      <c r="BI211" s="706"/>
      <c r="BJ211" s="706"/>
      <c r="BK211" s="706"/>
      <c r="BL211" s="706"/>
      <c r="BM211" s="706"/>
      <c r="BN211" s="706"/>
      <c r="BO211" s="706"/>
      <c r="BP211" s="706"/>
      <c r="BQ211" s="706"/>
      <c r="BR211" s="706"/>
      <c r="BS211" s="706"/>
      <c r="BT211" s="706"/>
      <c r="BU211" s="706"/>
      <c r="BV211" s="706"/>
      <c r="BW211" s="706"/>
      <c r="BX211" s="706"/>
      <c r="BY211" s="706"/>
      <c r="BZ211" s="706"/>
      <c r="CA211" s="706"/>
      <c r="CB211" s="706"/>
      <c r="CC211" s="706"/>
      <c r="CD211" s="706"/>
      <c r="CE211" s="706"/>
      <c r="CF211" s="706"/>
      <c r="CG211" s="706"/>
      <c r="CH211" s="706"/>
      <c r="CI211" s="706"/>
      <c r="CJ211" s="706"/>
      <c r="CK211" s="706"/>
      <c r="CL211" s="706"/>
      <c r="CM211" s="706"/>
      <c r="CN211" s="706"/>
      <c r="CO211" s="706"/>
      <c r="CP211" s="706"/>
      <c r="CQ211" s="706"/>
      <c r="CR211" s="706"/>
      <c r="CS211" s="706"/>
      <c r="CT211" s="706"/>
      <c r="CU211" s="706"/>
      <c r="CV211" s="706"/>
      <c r="CW211" s="706"/>
      <c r="CX211" s="706"/>
      <c r="CY211" s="706"/>
      <c r="CZ211" s="706"/>
      <c r="DA211" s="706"/>
      <c r="DB211" s="706"/>
      <c r="DC211" s="706"/>
      <c r="DD211" s="706"/>
      <c r="DE211" s="706"/>
      <c r="DF211" s="706"/>
      <c r="DG211" s="706"/>
      <c r="DH211" s="706"/>
      <c r="DI211" s="706"/>
      <c r="DJ211" s="706"/>
      <c r="DK211" s="706"/>
      <c r="DL211" s="706"/>
      <c r="DM211" s="706"/>
      <c r="DN211" s="706"/>
      <c r="DO211" s="706"/>
      <c r="DP211" s="706"/>
      <c r="DQ211" s="704"/>
      <c r="DR211" s="704"/>
      <c r="DS211" s="704"/>
      <c r="DT211" s="704"/>
      <c r="DU211" s="704"/>
      <c r="DV211" s="704"/>
      <c r="DW211" s="704"/>
      <c r="DX211" s="704"/>
      <c r="DY211" s="704"/>
      <c r="DZ211" s="704"/>
      <c r="EA211" s="704"/>
      <c r="EB211" s="704"/>
      <c r="EC211" s="704"/>
      <c r="ED211" s="711"/>
      <c r="EE211" s="711"/>
      <c r="EF211" s="706"/>
      <c r="EG211" s="706"/>
      <c r="EH211" s="704"/>
      <c r="EI211" s="704"/>
      <c r="EJ211" s="704"/>
      <c r="EK211" s="704"/>
      <c r="EL211" s="704"/>
      <c r="EM211" s="704"/>
      <c r="EN211" s="704"/>
      <c r="EO211" s="704"/>
      <c r="EP211" s="704"/>
      <c r="EQ211" s="704"/>
      <c r="ER211" s="704"/>
      <c r="ES211" s="704"/>
      <c r="ET211" s="704"/>
      <c r="EU211" s="704"/>
      <c r="EV211" s="704"/>
      <c r="EW211" s="704"/>
      <c r="EX211" s="704"/>
      <c r="EY211" s="704"/>
      <c r="EZ211" s="704"/>
      <c r="FA211" s="704"/>
      <c r="FB211" s="704"/>
      <c r="FC211" s="704"/>
      <c r="FD211" s="704"/>
      <c r="FE211" s="704"/>
      <c r="FF211" s="704"/>
      <c r="FG211" s="704"/>
      <c r="FH211" s="704"/>
      <c r="FI211" s="706"/>
      <c r="FJ211" s="704"/>
      <c r="FK211" s="706"/>
      <c r="FL211" s="706"/>
      <c r="FM211" s="706"/>
      <c r="FN211" s="706"/>
      <c r="FO211" s="706"/>
      <c r="FP211" s="706"/>
      <c r="FQ211" s="706"/>
      <c r="FR211" s="706"/>
      <c r="FS211" s="706"/>
      <c r="FT211" s="706"/>
      <c r="FU211" s="706"/>
      <c r="FV211" s="706"/>
      <c r="FW211" s="706"/>
      <c r="FX211" s="706"/>
      <c r="FY211" s="706"/>
      <c r="FZ211" s="706"/>
      <c r="GA211" s="706"/>
      <c r="GB211" s="706"/>
      <c r="GC211" s="706"/>
      <c r="GD211" s="706"/>
      <c r="GE211" s="706"/>
      <c r="GF211" s="706"/>
      <c r="GG211" s="706"/>
      <c r="GH211" s="706"/>
      <c r="GI211" s="706"/>
      <c r="GJ211" s="706"/>
      <c r="GK211" s="706"/>
      <c r="GL211" s="706"/>
      <c r="GM211" s="706"/>
      <c r="GN211" s="706"/>
      <c r="GO211" s="706"/>
      <c r="GP211" s="706"/>
      <c r="GQ211" s="706"/>
      <c r="GR211" s="706"/>
      <c r="GS211" s="706"/>
      <c r="GT211" s="706"/>
      <c r="GU211" s="706"/>
      <c r="GV211" s="704"/>
      <c r="GW211" s="704"/>
      <c r="GX211" s="704"/>
      <c r="GY211" s="704"/>
      <c r="GZ211" s="704"/>
      <c r="HA211" s="704"/>
      <c r="HB211" s="704"/>
      <c r="HC211" s="704"/>
      <c r="HD211" s="704"/>
      <c r="HE211" s="704"/>
      <c r="HF211" s="704"/>
      <c r="HG211" s="704"/>
      <c r="HH211" s="704"/>
      <c r="HI211" s="704"/>
      <c r="HJ211" s="704"/>
      <c r="HK211" s="704"/>
      <c r="HL211" s="704"/>
      <c r="HM211" s="704"/>
      <c r="HN211" s="704"/>
      <c r="HO211" s="704"/>
      <c r="HP211" s="704"/>
      <c r="HQ211" s="704"/>
      <c r="HR211" s="704"/>
      <c r="ID211" s="706"/>
    </row>
    <row r="212" spans="1:238" s="878" customFormat="1" ht="23.1" customHeight="1" x14ac:dyDescent="0.25">
      <c r="A212" s="691">
        <v>362</v>
      </c>
      <c r="B212" s="693" t="s">
        <v>1290</v>
      </c>
      <c r="C212" s="696">
        <v>282</v>
      </c>
      <c r="D212" s="697">
        <v>632</v>
      </c>
      <c r="E212" s="698">
        <v>36</v>
      </c>
      <c r="F212" s="699" t="s">
        <v>1121</v>
      </c>
      <c r="G212" s="723" t="s">
        <v>1303</v>
      </c>
      <c r="H212" s="751" t="s">
        <v>1127</v>
      </c>
      <c r="I212" s="767" t="s">
        <v>1113</v>
      </c>
      <c r="J212" s="764" t="s">
        <v>1205</v>
      </c>
      <c r="K212" s="761" t="s">
        <v>1115</v>
      </c>
      <c r="L212" s="761" t="s">
        <v>1116</v>
      </c>
      <c r="M212" s="753" t="s">
        <v>1152</v>
      </c>
      <c r="N212" s="753" t="s">
        <v>1153</v>
      </c>
      <c r="O212" s="753" t="s">
        <v>1153</v>
      </c>
      <c r="P212" s="753" t="s">
        <v>1153</v>
      </c>
      <c r="Q212" s="866" t="s">
        <v>1160</v>
      </c>
      <c r="R212" s="866" t="s">
        <v>1160</v>
      </c>
      <c r="S212" s="755">
        <v>4</v>
      </c>
      <c r="T212" s="763">
        <v>4.3</v>
      </c>
      <c r="U212" s="771">
        <v>41456</v>
      </c>
      <c r="V212" s="772">
        <v>42522</v>
      </c>
      <c r="W212" s="874">
        <v>5</v>
      </c>
      <c r="X212" s="875">
        <v>2900000</v>
      </c>
      <c r="Y212" s="875"/>
      <c r="Z212" s="875">
        <f t="shared" si="23"/>
        <v>2900000</v>
      </c>
      <c r="AA212" s="702"/>
      <c r="AB212" s="702"/>
      <c r="AC212" s="702"/>
      <c r="AD212" s="702"/>
      <c r="AE212" s="702">
        <v>0</v>
      </c>
      <c r="AF212" s="702">
        <v>2900000</v>
      </c>
      <c r="AG212" s="702"/>
      <c r="AH212" s="702"/>
      <c r="AI212" s="702"/>
      <c r="AJ212" s="691"/>
      <c r="AK212" s="691"/>
      <c r="AL212" s="691"/>
      <c r="AM212" s="868">
        <f t="shared" si="24"/>
        <v>2900000</v>
      </c>
      <c r="AN212" s="868">
        <f t="shared" si="25"/>
        <v>0</v>
      </c>
      <c r="AO212" s="760">
        <v>3200000</v>
      </c>
      <c r="AP212" s="868">
        <v>3500000</v>
      </c>
      <c r="AQ212" s="704"/>
      <c r="AR212" s="704"/>
      <c r="AS212" s="704"/>
      <c r="AT212" s="704"/>
      <c r="AU212" s="704"/>
      <c r="AV212" s="704"/>
      <c r="AW212" s="704"/>
      <c r="AX212" s="704"/>
      <c r="AY212" s="704"/>
      <c r="AZ212" s="704"/>
      <c r="BA212" s="704"/>
      <c r="BB212" s="704"/>
      <c r="BC212" s="704"/>
      <c r="BD212" s="704"/>
      <c r="BE212" s="704"/>
      <c r="BF212" s="704"/>
      <c r="BG212" s="704"/>
      <c r="BH212" s="704"/>
      <c r="BI212" s="704"/>
      <c r="BJ212" s="704"/>
      <c r="BK212" s="704"/>
      <c r="BL212" s="704"/>
      <c r="BM212" s="704"/>
      <c r="BN212" s="704"/>
      <c r="BO212" s="704"/>
      <c r="BP212" s="704"/>
      <c r="BQ212" s="704"/>
      <c r="BR212" s="704"/>
      <c r="BS212" s="704"/>
      <c r="BT212" s="704"/>
      <c r="BU212" s="704"/>
      <c r="BV212" s="704"/>
      <c r="BW212" s="704"/>
      <c r="BX212" s="704"/>
      <c r="BY212" s="704"/>
      <c r="BZ212" s="704"/>
      <c r="CA212" s="704"/>
      <c r="CB212" s="704"/>
      <c r="CC212" s="704"/>
      <c r="CD212" s="704"/>
      <c r="CE212" s="704"/>
      <c r="CF212" s="704"/>
      <c r="CG212" s="704"/>
      <c r="CH212" s="704"/>
      <c r="CI212" s="704"/>
      <c r="CJ212" s="704"/>
      <c r="CK212" s="704"/>
      <c r="CL212" s="704"/>
      <c r="CM212" s="704"/>
      <c r="CN212" s="704"/>
      <c r="CO212" s="704"/>
      <c r="CP212" s="704"/>
      <c r="CQ212" s="704"/>
      <c r="CR212" s="704"/>
      <c r="CS212" s="704"/>
      <c r="CT212" s="704"/>
      <c r="CU212" s="704"/>
      <c r="CV212" s="704"/>
      <c r="CW212" s="704"/>
      <c r="CX212" s="704"/>
      <c r="CY212" s="704"/>
      <c r="CZ212" s="704"/>
      <c r="DA212" s="704"/>
      <c r="DB212" s="704"/>
      <c r="DC212" s="704"/>
      <c r="DD212" s="704"/>
      <c r="DE212" s="704"/>
      <c r="DF212" s="704"/>
      <c r="DG212" s="704"/>
      <c r="DH212" s="704"/>
      <c r="DI212" s="704"/>
      <c r="DJ212" s="704"/>
      <c r="DK212" s="704"/>
      <c r="DL212" s="704"/>
      <c r="DM212" s="704"/>
      <c r="DN212" s="704"/>
      <c r="DO212" s="704"/>
      <c r="DP212" s="704"/>
      <c r="DQ212" s="706"/>
      <c r="DR212" s="706"/>
      <c r="DS212" s="706"/>
      <c r="DT212" s="706"/>
      <c r="DU212" s="706"/>
      <c r="DV212" s="706"/>
      <c r="DW212" s="706"/>
      <c r="DX212" s="706"/>
      <c r="DY212" s="706"/>
      <c r="DZ212" s="706"/>
      <c r="EA212" s="706"/>
      <c r="EB212" s="706"/>
      <c r="EC212" s="706"/>
      <c r="ED212" s="704"/>
      <c r="EE212" s="704"/>
      <c r="EF212" s="704"/>
      <c r="EG212" s="704"/>
      <c r="EH212" s="704"/>
      <c r="EI212" s="704"/>
      <c r="EJ212" s="704"/>
      <c r="EK212" s="704"/>
      <c r="EL212" s="704"/>
      <c r="EM212" s="704"/>
      <c r="EN212" s="704"/>
      <c r="EO212" s="704"/>
      <c r="EP212" s="704"/>
      <c r="EQ212" s="704"/>
      <c r="ER212" s="704"/>
      <c r="ES212" s="704"/>
      <c r="ET212" s="704"/>
      <c r="EU212" s="704"/>
      <c r="EV212" s="704"/>
      <c r="EW212" s="704"/>
      <c r="EX212" s="704"/>
      <c r="EY212" s="704"/>
      <c r="EZ212" s="704"/>
      <c r="FA212" s="704"/>
      <c r="FB212" s="704"/>
      <c r="FC212" s="704"/>
      <c r="FD212" s="704"/>
      <c r="FE212" s="704"/>
      <c r="FF212" s="704"/>
      <c r="FG212" s="704"/>
      <c r="FH212" s="704"/>
      <c r="FI212" s="704"/>
      <c r="FJ212" s="704"/>
      <c r="FK212" s="746"/>
      <c r="FL212" s="704"/>
      <c r="FM212" s="704"/>
      <c r="FN212" s="704"/>
      <c r="FO212" s="704"/>
      <c r="FP212" s="704"/>
      <c r="FQ212" s="704"/>
      <c r="FR212" s="704"/>
      <c r="FS212" s="704"/>
      <c r="FT212" s="704"/>
      <c r="FU212" s="704"/>
      <c r="FV212" s="704"/>
      <c r="FW212" s="704"/>
      <c r="FX212" s="704"/>
      <c r="FY212" s="704"/>
      <c r="FZ212" s="704"/>
      <c r="GA212" s="704"/>
      <c r="GB212" s="704"/>
      <c r="GC212" s="704"/>
      <c r="GD212" s="704"/>
      <c r="GE212" s="704"/>
      <c r="GF212" s="704"/>
      <c r="GG212" s="704"/>
      <c r="GH212" s="704"/>
      <c r="GI212" s="704"/>
      <c r="GJ212" s="704"/>
      <c r="GK212" s="704"/>
      <c r="GL212" s="704"/>
      <c r="GM212" s="706"/>
      <c r="GN212" s="706"/>
      <c r="GO212" s="706"/>
      <c r="GP212" s="706"/>
      <c r="GQ212" s="706"/>
      <c r="GR212" s="706"/>
      <c r="GS212" s="706"/>
      <c r="GT212" s="706"/>
      <c r="GU212" s="706"/>
      <c r="GV212" s="704"/>
      <c r="GW212" s="704"/>
      <c r="GX212" s="704"/>
      <c r="GY212" s="704"/>
      <c r="GZ212" s="704"/>
      <c r="HA212" s="704"/>
      <c r="HB212" s="704"/>
      <c r="HC212" s="704"/>
      <c r="HD212" s="704"/>
      <c r="HE212" s="704"/>
      <c r="HF212" s="704"/>
      <c r="HG212" s="704"/>
      <c r="HH212" s="704"/>
      <c r="HI212" s="704"/>
      <c r="HJ212" s="704"/>
      <c r="HK212" s="704"/>
      <c r="HL212" s="704"/>
      <c r="HM212" s="704"/>
      <c r="HN212" s="704"/>
      <c r="HO212" s="704"/>
      <c r="HP212" s="704"/>
      <c r="HQ212" s="706"/>
      <c r="HR212" s="706"/>
      <c r="HS212" s="706"/>
      <c r="HT212" s="706"/>
      <c r="HU212" s="706"/>
      <c r="HV212" s="706"/>
      <c r="HW212" s="706"/>
      <c r="HX212" s="706"/>
      <c r="HY212" s="706"/>
      <c r="HZ212" s="706"/>
      <c r="IA212" s="706"/>
      <c r="IB212" s="706"/>
      <c r="IC212" s="706"/>
      <c r="ID212" s="706"/>
    </row>
    <row r="213" spans="1:238" s="878" customFormat="1" ht="33.75" x14ac:dyDescent="0.25">
      <c r="A213" s="691">
        <v>364</v>
      </c>
      <c r="B213" s="693" t="s">
        <v>1290</v>
      </c>
      <c r="C213" s="697">
        <v>282</v>
      </c>
      <c r="D213" s="697">
        <v>636</v>
      </c>
      <c r="E213" s="707">
        <v>18</v>
      </c>
      <c r="F213" s="720" t="s">
        <v>1123</v>
      </c>
      <c r="G213" s="720" t="s">
        <v>1304</v>
      </c>
      <c r="H213" s="767" t="s">
        <v>1127</v>
      </c>
      <c r="I213" s="752" t="s">
        <v>1113</v>
      </c>
      <c r="J213" s="764" t="s">
        <v>1205</v>
      </c>
      <c r="K213" s="761" t="s">
        <v>1151</v>
      </c>
      <c r="L213" s="761" t="s">
        <v>1116</v>
      </c>
      <c r="M213" s="753" t="s">
        <v>1152</v>
      </c>
      <c r="N213" s="753" t="s">
        <v>1153</v>
      </c>
      <c r="O213" s="753" t="s">
        <v>1153</v>
      </c>
      <c r="P213" s="753" t="s">
        <v>1533</v>
      </c>
      <c r="Q213" s="866" t="s">
        <v>1120</v>
      </c>
      <c r="R213" s="866" t="s">
        <v>1120</v>
      </c>
      <c r="S213" s="755">
        <v>4</v>
      </c>
      <c r="T213" s="763">
        <v>4.3</v>
      </c>
      <c r="U213" s="771">
        <v>41091</v>
      </c>
      <c r="V213" s="772">
        <v>42156</v>
      </c>
      <c r="W213" s="874">
        <v>5</v>
      </c>
      <c r="X213" s="875"/>
      <c r="Y213" s="876">
        <v>143400</v>
      </c>
      <c r="Z213" s="875">
        <f t="shared" si="23"/>
        <v>143400</v>
      </c>
      <c r="AA213" s="691">
        <v>39900</v>
      </c>
      <c r="AB213" s="691"/>
      <c r="AC213" s="691"/>
      <c r="AD213" s="702">
        <v>50000</v>
      </c>
      <c r="AE213" s="702">
        <v>53500</v>
      </c>
      <c r="AF213" s="691"/>
      <c r="AG213" s="691"/>
      <c r="AH213" s="691"/>
      <c r="AI213" s="691"/>
      <c r="AJ213" s="691"/>
      <c r="AK213" s="691"/>
      <c r="AL213" s="691"/>
      <c r="AM213" s="868">
        <f t="shared" si="24"/>
        <v>143400</v>
      </c>
      <c r="AN213" s="868">
        <f t="shared" si="25"/>
        <v>0</v>
      </c>
      <c r="AO213" s="691"/>
      <c r="AP213" s="868"/>
      <c r="AQ213" s="704"/>
      <c r="AR213" s="704"/>
      <c r="AS213" s="704"/>
      <c r="AT213" s="704"/>
      <c r="AU213" s="704"/>
      <c r="AV213" s="704"/>
      <c r="AW213" s="704"/>
      <c r="AX213" s="704"/>
      <c r="AY213" s="704"/>
      <c r="AZ213" s="704"/>
      <c r="BA213" s="704"/>
      <c r="BB213" s="704"/>
      <c r="BC213" s="704"/>
      <c r="BD213" s="704"/>
      <c r="BE213" s="704"/>
      <c r="BF213" s="704"/>
      <c r="BG213" s="704"/>
      <c r="BH213" s="704"/>
      <c r="BI213" s="704"/>
      <c r="BJ213" s="704"/>
      <c r="BK213" s="704"/>
      <c r="BL213" s="704"/>
      <c r="BM213" s="704"/>
      <c r="BN213" s="704"/>
      <c r="BO213" s="704"/>
      <c r="BP213" s="704"/>
      <c r="BQ213" s="704"/>
      <c r="BR213" s="704"/>
      <c r="BS213" s="704"/>
      <c r="BT213" s="704"/>
      <c r="BU213" s="704"/>
      <c r="BV213" s="704"/>
      <c r="BW213" s="704"/>
      <c r="BX213" s="704"/>
      <c r="BY213" s="704"/>
      <c r="BZ213" s="704"/>
      <c r="CA213" s="704"/>
      <c r="CB213" s="704"/>
      <c r="CC213" s="704"/>
      <c r="CD213" s="704"/>
      <c r="CE213" s="704"/>
      <c r="CF213" s="704"/>
      <c r="CG213" s="704"/>
      <c r="CH213" s="704"/>
      <c r="CI213" s="704"/>
      <c r="CJ213" s="704"/>
      <c r="CK213" s="704"/>
      <c r="CL213" s="704"/>
      <c r="CM213" s="704"/>
      <c r="CN213" s="704"/>
      <c r="CO213" s="704"/>
      <c r="CP213" s="704"/>
      <c r="CQ213" s="704"/>
      <c r="CR213" s="704"/>
      <c r="CS213" s="704"/>
      <c r="CT213" s="704"/>
      <c r="CU213" s="704"/>
      <c r="CV213" s="704"/>
      <c r="CW213" s="704"/>
      <c r="CX213" s="704"/>
      <c r="CY213" s="704"/>
      <c r="CZ213" s="704"/>
      <c r="DA213" s="704"/>
      <c r="DB213" s="704"/>
      <c r="DC213" s="704"/>
      <c r="DD213" s="704"/>
      <c r="DE213" s="704"/>
      <c r="DF213" s="704"/>
      <c r="DG213" s="704"/>
      <c r="DH213" s="704"/>
      <c r="DI213" s="704"/>
      <c r="DJ213" s="704"/>
      <c r="DK213" s="704"/>
      <c r="DL213" s="704"/>
      <c r="DM213" s="704"/>
      <c r="DN213" s="704"/>
      <c r="DO213" s="704"/>
      <c r="DP213" s="704"/>
      <c r="DQ213" s="704"/>
      <c r="DR213" s="704"/>
      <c r="DS213" s="704"/>
      <c r="DT213" s="704"/>
      <c r="DU213" s="704"/>
      <c r="DV213" s="704"/>
      <c r="DW213" s="704"/>
      <c r="DX213" s="704"/>
      <c r="DY213" s="704"/>
      <c r="DZ213" s="704"/>
      <c r="EA213" s="704"/>
      <c r="EB213" s="704"/>
      <c r="EC213" s="704"/>
      <c r="ED213" s="704"/>
      <c r="EE213" s="704"/>
      <c r="EF213" s="704"/>
      <c r="EG213" s="704"/>
      <c r="EH213" s="704"/>
      <c r="EI213" s="704"/>
      <c r="EJ213" s="704"/>
      <c r="EK213" s="704"/>
      <c r="EL213" s="704"/>
      <c r="EM213" s="704"/>
      <c r="EN213" s="704"/>
      <c r="EO213" s="704"/>
      <c r="EP213" s="704"/>
      <c r="EQ213" s="704"/>
      <c r="ER213" s="704"/>
      <c r="ES213" s="704"/>
      <c r="ET213" s="704"/>
      <c r="EU213" s="704"/>
      <c r="EV213" s="704"/>
      <c r="EW213" s="704"/>
      <c r="EX213" s="704"/>
      <c r="EY213" s="704"/>
      <c r="EZ213" s="704"/>
      <c r="FA213" s="704"/>
      <c r="FB213" s="704"/>
      <c r="FC213" s="704"/>
      <c r="FD213" s="704"/>
      <c r="FE213" s="704"/>
      <c r="FF213" s="704"/>
      <c r="FG213" s="704"/>
      <c r="FH213" s="704"/>
      <c r="FI213" s="704"/>
      <c r="FJ213" s="706"/>
      <c r="FK213" s="706"/>
      <c r="FL213" s="706"/>
      <c r="FM213" s="706"/>
      <c r="FN213" s="706"/>
      <c r="FO213" s="706"/>
      <c r="FP213" s="706"/>
      <c r="FQ213" s="706"/>
      <c r="FR213" s="706"/>
      <c r="FS213" s="706"/>
      <c r="FT213" s="706"/>
      <c r="FU213" s="706"/>
      <c r="FV213" s="706"/>
      <c r="FW213" s="706"/>
      <c r="FX213" s="706"/>
      <c r="FY213" s="706"/>
      <c r="FZ213" s="706"/>
      <c r="GA213" s="706"/>
      <c r="GB213" s="706"/>
      <c r="GC213" s="706"/>
      <c r="GD213" s="706"/>
      <c r="GE213" s="706"/>
      <c r="GF213" s="706"/>
      <c r="GG213" s="706"/>
      <c r="GH213" s="706"/>
      <c r="GI213" s="706"/>
      <c r="HS213" s="706"/>
      <c r="HT213" s="706"/>
      <c r="HU213" s="706"/>
      <c r="ID213" s="706"/>
    </row>
    <row r="214" spans="1:238" s="878" customFormat="1" ht="34.5" thickBot="1" x14ac:dyDescent="0.3">
      <c r="A214" s="691">
        <v>366</v>
      </c>
      <c r="B214" s="693" t="s">
        <v>1290</v>
      </c>
      <c r="C214" s="697">
        <v>282</v>
      </c>
      <c r="D214" s="697">
        <v>636</v>
      </c>
      <c r="E214" s="707">
        <v>22</v>
      </c>
      <c r="F214" s="720" t="s">
        <v>1123</v>
      </c>
      <c r="G214" s="720" t="s">
        <v>1304</v>
      </c>
      <c r="H214" s="751" t="s">
        <v>1127</v>
      </c>
      <c r="I214" s="767" t="s">
        <v>1113</v>
      </c>
      <c r="J214" s="764" t="s">
        <v>1205</v>
      </c>
      <c r="K214" s="761" t="s">
        <v>1115</v>
      </c>
      <c r="L214" s="761" t="s">
        <v>1124</v>
      </c>
      <c r="M214" s="753" t="s">
        <v>1152</v>
      </c>
      <c r="N214" s="753" t="s">
        <v>1153</v>
      </c>
      <c r="O214" s="753" t="s">
        <v>1153</v>
      </c>
      <c r="P214" s="753" t="s">
        <v>1153</v>
      </c>
      <c r="Q214" s="866" t="s">
        <v>1160</v>
      </c>
      <c r="R214" s="866" t="s">
        <v>1160</v>
      </c>
      <c r="S214" s="755">
        <v>4</v>
      </c>
      <c r="T214" s="763">
        <v>4.3</v>
      </c>
      <c r="U214" s="771">
        <v>41456</v>
      </c>
      <c r="V214" s="772">
        <v>42522</v>
      </c>
      <c r="W214" s="874">
        <v>5</v>
      </c>
      <c r="X214" s="875">
        <v>165000</v>
      </c>
      <c r="Y214" s="875"/>
      <c r="Z214" s="875">
        <f t="shared" si="23"/>
        <v>165000</v>
      </c>
      <c r="AA214" s="702"/>
      <c r="AB214" s="702"/>
      <c r="AC214" s="702"/>
      <c r="AD214" s="702"/>
      <c r="AE214" s="702">
        <v>165000</v>
      </c>
      <c r="AF214" s="702"/>
      <c r="AG214" s="702"/>
      <c r="AH214" s="702"/>
      <c r="AI214" s="691"/>
      <c r="AJ214" s="691"/>
      <c r="AK214" s="691"/>
      <c r="AL214" s="691"/>
      <c r="AM214" s="868">
        <f t="shared" si="24"/>
        <v>165000</v>
      </c>
      <c r="AN214" s="868">
        <f t="shared" si="25"/>
        <v>0</v>
      </c>
      <c r="AO214" s="760">
        <v>109400</v>
      </c>
      <c r="AP214" s="868">
        <v>60000</v>
      </c>
      <c r="AQ214" s="704"/>
      <c r="AR214" s="704"/>
      <c r="AS214" s="704"/>
      <c r="AT214" s="704"/>
      <c r="AU214" s="704"/>
      <c r="AV214" s="704"/>
      <c r="AW214" s="704"/>
      <c r="AX214" s="704"/>
      <c r="AY214" s="704"/>
      <c r="AZ214" s="704"/>
      <c r="BA214" s="704"/>
      <c r="BB214" s="704"/>
      <c r="BC214" s="704"/>
      <c r="BD214" s="704"/>
      <c r="BE214" s="704"/>
      <c r="BF214" s="704"/>
      <c r="BG214" s="704"/>
      <c r="BH214" s="704"/>
      <c r="BI214" s="704"/>
      <c r="BJ214" s="704"/>
      <c r="BK214" s="704"/>
      <c r="BL214" s="704"/>
      <c r="BM214" s="704"/>
      <c r="BN214" s="704"/>
      <c r="BO214" s="704"/>
      <c r="BP214" s="704"/>
      <c r="BQ214" s="704"/>
      <c r="BR214" s="704"/>
      <c r="BS214" s="704"/>
      <c r="BT214" s="704"/>
      <c r="BU214" s="704"/>
      <c r="BV214" s="704"/>
      <c r="BW214" s="704"/>
      <c r="BX214" s="704"/>
      <c r="BY214" s="704"/>
      <c r="BZ214" s="704"/>
      <c r="CA214" s="704"/>
      <c r="CB214" s="704"/>
      <c r="CC214" s="704"/>
      <c r="CD214" s="704"/>
      <c r="CE214" s="704"/>
      <c r="CF214" s="704"/>
      <c r="CG214" s="704"/>
      <c r="CH214" s="704"/>
      <c r="CI214" s="704"/>
      <c r="CJ214" s="704"/>
      <c r="CK214" s="704"/>
      <c r="CL214" s="704"/>
      <c r="CM214" s="704"/>
      <c r="CN214" s="704"/>
      <c r="CO214" s="704"/>
      <c r="CP214" s="704"/>
      <c r="CQ214" s="704"/>
      <c r="CR214" s="704"/>
      <c r="CS214" s="704"/>
      <c r="CT214" s="704"/>
      <c r="CU214" s="704"/>
      <c r="CV214" s="704"/>
      <c r="CW214" s="704"/>
      <c r="CX214" s="704"/>
      <c r="CY214" s="704"/>
      <c r="CZ214" s="704"/>
      <c r="DA214" s="704"/>
      <c r="DB214" s="704"/>
      <c r="DC214" s="704"/>
      <c r="DD214" s="704"/>
      <c r="DE214" s="704"/>
      <c r="DF214" s="704"/>
      <c r="DG214" s="704"/>
      <c r="DH214" s="704"/>
      <c r="DI214" s="704"/>
      <c r="DJ214" s="704"/>
      <c r="DK214" s="704"/>
      <c r="DL214" s="704"/>
      <c r="DM214" s="704"/>
      <c r="DN214" s="704"/>
      <c r="DO214" s="704"/>
      <c r="DP214" s="704"/>
      <c r="DQ214" s="704"/>
      <c r="DR214" s="704"/>
      <c r="DS214" s="704"/>
      <c r="DT214" s="704"/>
      <c r="DU214" s="704"/>
      <c r="DV214" s="704"/>
      <c r="DW214" s="704"/>
      <c r="DX214" s="704"/>
      <c r="DY214" s="704"/>
      <c r="DZ214" s="704"/>
      <c r="EA214" s="704"/>
      <c r="EB214" s="704"/>
      <c r="EC214" s="704"/>
      <c r="ED214" s="704"/>
      <c r="EE214" s="704"/>
      <c r="EF214" s="704"/>
      <c r="EG214" s="704"/>
      <c r="EH214" s="704"/>
      <c r="EI214" s="704"/>
      <c r="EJ214" s="704"/>
      <c r="EK214" s="704"/>
      <c r="EL214" s="704"/>
      <c r="EM214" s="704"/>
      <c r="EN214" s="704"/>
      <c r="EO214" s="704"/>
      <c r="EP214" s="704"/>
      <c r="EQ214" s="704"/>
      <c r="ER214" s="704"/>
      <c r="ES214" s="704"/>
      <c r="ET214" s="704"/>
      <c r="EU214" s="704"/>
      <c r="EV214" s="704"/>
      <c r="EW214" s="704"/>
      <c r="EX214" s="704"/>
      <c r="EY214" s="704"/>
      <c r="EZ214" s="704"/>
      <c r="FA214" s="704"/>
      <c r="FB214" s="704"/>
      <c r="FC214" s="704"/>
      <c r="FD214" s="704"/>
      <c r="FE214" s="704"/>
      <c r="FF214" s="704"/>
      <c r="FG214" s="704"/>
      <c r="FH214" s="704"/>
      <c r="FI214" s="704"/>
      <c r="FJ214" s="706"/>
      <c r="FK214" s="706"/>
      <c r="FL214" s="704"/>
      <c r="FM214" s="704"/>
      <c r="FN214" s="704"/>
      <c r="FO214" s="704"/>
      <c r="FP214" s="704"/>
      <c r="FQ214" s="704"/>
      <c r="FR214" s="704"/>
      <c r="FS214" s="704"/>
      <c r="FT214" s="704"/>
      <c r="FU214" s="704"/>
      <c r="FV214" s="704"/>
      <c r="FW214" s="704"/>
      <c r="FX214" s="704"/>
      <c r="FY214" s="704"/>
      <c r="FZ214" s="704"/>
      <c r="GA214" s="704"/>
      <c r="GB214" s="704"/>
      <c r="GC214" s="704"/>
      <c r="GD214" s="704"/>
      <c r="GE214" s="704"/>
      <c r="GF214" s="704"/>
      <c r="GG214" s="704"/>
      <c r="GH214" s="704"/>
      <c r="GI214" s="704"/>
      <c r="GJ214" s="704"/>
      <c r="GK214" s="704"/>
      <c r="GL214" s="704"/>
      <c r="GM214" s="706"/>
      <c r="GN214" s="706"/>
      <c r="GO214" s="706"/>
      <c r="GP214" s="706"/>
      <c r="GQ214" s="706"/>
      <c r="GR214" s="706"/>
      <c r="GS214" s="706"/>
      <c r="GT214" s="706"/>
      <c r="GU214" s="706"/>
      <c r="GV214" s="704"/>
      <c r="GW214" s="704"/>
      <c r="GX214" s="704"/>
      <c r="GY214" s="704"/>
      <c r="GZ214" s="704"/>
      <c r="HA214" s="704"/>
      <c r="HB214" s="704"/>
      <c r="HC214" s="704"/>
      <c r="HD214" s="704"/>
      <c r="HE214" s="704"/>
      <c r="HF214" s="704"/>
      <c r="HG214" s="704"/>
      <c r="HH214" s="704"/>
      <c r="HI214" s="704"/>
      <c r="HJ214" s="704"/>
      <c r="HK214" s="704"/>
      <c r="HL214" s="704"/>
      <c r="HM214" s="704"/>
      <c r="HN214" s="704"/>
      <c r="HO214" s="704"/>
      <c r="HP214" s="704"/>
      <c r="HQ214" s="704"/>
      <c r="HR214" s="704"/>
      <c r="HS214" s="706"/>
      <c r="HT214" s="706"/>
      <c r="HU214" s="706"/>
      <c r="HV214" s="706"/>
      <c r="HW214" s="706"/>
      <c r="HX214" s="706"/>
      <c r="HY214" s="706"/>
      <c r="HZ214" s="706"/>
      <c r="IA214" s="706"/>
      <c r="IB214" s="706"/>
      <c r="IC214" s="706"/>
      <c r="ID214" s="706"/>
    </row>
    <row r="215" spans="1:238" ht="23.1" customHeight="1" thickBot="1" x14ac:dyDescent="0.3">
      <c r="A215" s="730"/>
      <c r="B215" s="709"/>
      <c r="C215" s="697"/>
      <c r="D215" s="697"/>
      <c r="E215" s="707"/>
      <c r="F215" s="720"/>
      <c r="G215" s="720"/>
      <c r="H215" s="751"/>
      <c r="I215" s="767"/>
      <c r="J215" s="764"/>
      <c r="K215" s="761"/>
      <c r="L215" s="761"/>
      <c r="M215" s="753"/>
      <c r="N215" s="753"/>
      <c r="O215" s="753"/>
      <c r="P215" s="753"/>
      <c r="Q215" s="866"/>
      <c r="R215" s="866"/>
      <c r="S215" s="755"/>
      <c r="T215" s="763"/>
      <c r="U215" s="771"/>
      <c r="V215" s="772"/>
      <c r="W215" s="829"/>
      <c r="X215" s="831">
        <f>SUM(X190:X214)</f>
        <v>9084900</v>
      </c>
      <c r="Y215" s="831">
        <f>SUM(Y190:Y214)</f>
        <v>4862300</v>
      </c>
      <c r="Z215" s="831">
        <f t="shared" ref="Z215:AP215" si="26">SUM(Z190:Z214)</f>
        <v>13947200</v>
      </c>
      <c r="AA215" s="831">
        <f t="shared" si="26"/>
        <v>3579900</v>
      </c>
      <c r="AB215" s="831">
        <f t="shared" si="26"/>
        <v>251700</v>
      </c>
      <c r="AC215" s="831">
        <f t="shared" si="26"/>
        <v>1081100</v>
      </c>
      <c r="AD215" s="831">
        <f t="shared" si="26"/>
        <v>1165000</v>
      </c>
      <c r="AE215" s="831">
        <f t="shared" si="26"/>
        <v>1635500</v>
      </c>
      <c r="AF215" s="831">
        <f t="shared" si="26"/>
        <v>5204200</v>
      </c>
      <c r="AG215" s="831">
        <f t="shared" si="26"/>
        <v>650000</v>
      </c>
      <c r="AH215" s="831">
        <f t="shared" si="26"/>
        <v>118800</v>
      </c>
      <c r="AI215" s="831">
        <f t="shared" si="26"/>
        <v>25000</v>
      </c>
      <c r="AJ215" s="831">
        <f t="shared" si="26"/>
        <v>236000</v>
      </c>
      <c r="AK215" s="831">
        <f t="shared" si="26"/>
        <v>0</v>
      </c>
      <c r="AL215" s="831">
        <f t="shared" si="26"/>
        <v>0</v>
      </c>
      <c r="AM215" s="831">
        <f t="shared" si="26"/>
        <v>13947200</v>
      </c>
      <c r="AN215" s="831">
        <f t="shared" si="26"/>
        <v>0</v>
      </c>
      <c r="AO215" s="831">
        <f t="shared" si="26"/>
        <v>21814000</v>
      </c>
      <c r="AP215" s="831">
        <f t="shared" si="26"/>
        <v>31222000</v>
      </c>
      <c r="FW215" s="706"/>
      <c r="FX215" s="706"/>
      <c r="GZ215" s="706"/>
      <c r="HA215" s="706"/>
      <c r="HB215" s="706"/>
      <c r="HC215" s="706"/>
      <c r="HD215" s="706"/>
      <c r="HE215" s="706"/>
      <c r="HF215" s="706"/>
      <c r="HG215" s="706"/>
      <c r="HH215" s="706"/>
    </row>
    <row r="216" spans="1:238" ht="9.75" customHeight="1" x14ac:dyDescent="0.25">
      <c r="A216" s="730"/>
      <c r="B216" s="709"/>
      <c r="C216" s="697"/>
      <c r="D216" s="697"/>
      <c r="E216" s="707"/>
      <c r="F216" s="720"/>
      <c r="G216" s="720"/>
      <c r="H216" s="751"/>
      <c r="I216" s="767"/>
      <c r="J216" s="764"/>
      <c r="K216" s="761"/>
      <c r="L216" s="761"/>
      <c r="M216" s="753"/>
      <c r="N216" s="753"/>
      <c r="O216" s="753"/>
      <c r="P216" s="753"/>
      <c r="Q216" s="866"/>
      <c r="R216" s="866"/>
      <c r="S216" s="755"/>
      <c r="T216" s="763"/>
      <c r="U216" s="771"/>
      <c r="V216" s="772"/>
      <c r="W216" s="710"/>
      <c r="X216" s="830"/>
      <c r="Y216" s="702"/>
      <c r="Z216" s="702"/>
      <c r="AA216" s="702"/>
      <c r="AB216" s="702"/>
      <c r="AC216" s="702"/>
      <c r="AD216" s="702"/>
      <c r="AE216" s="702"/>
      <c r="AF216" s="702"/>
      <c r="AG216" s="702"/>
      <c r="AH216" s="691"/>
      <c r="AI216" s="691"/>
      <c r="AJ216" s="691"/>
      <c r="AK216" s="691"/>
      <c r="AL216" s="760"/>
      <c r="AM216" s="702"/>
      <c r="AO216" s="691"/>
      <c r="AP216" s="691"/>
      <c r="FW216" s="706"/>
      <c r="FX216" s="706"/>
      <c r="GZ216" s="706"/>
      <c r="HA216" s="706"/>
      <c r="HB216" s="706"/>
      <c r="HC216" s="706"/>
      <c r="HD216" s="706"/>
      <c r="HE216" s="706"/>
      <c r="HF216" s="706"/>
      <c r="HG216" s="706"/>
      <c r="HH216" s="706"/>
    </row>
    <row r="217" spans="1:238" ht="23.1" customHeight="1" x14ac:dyDescent="0.25">
      <c r="A217" s="1178" t="s">
        <v>1438</v>
      </c>
      <c r="B217" s="1179"/>
      <c r="C217" s="1179"/>
      <c r="D217" s="1179"/>
      <c r="E217" s="1179"/>
      <c r="F217" s="1179"/>
      <c r="G217" s="1179"/>
      <c r="H217" s="1180"/>
      <c r="I217" s="767"/>
      <c r="J217" s="764"/>
      <c r="K217" s="761"/>
      <c r="L217" s="761"/>
      <c r="M217" s="753"/>
      <c r="N217" s="753"/>
      <c r="O217" s="753"/>
      <c r="P217" s="753"/>
      <c r="Q217" s="866"/>
      <c r="R217" s="866"/>
      <c r="S217" s="755"/>
      <c r="T217" s="763"/>
      <c r="U217" s="771"/>
      <c r="V217" s="772"/>
      <c r="W217" s="710"/>
      <c r="X217" s="759"/>
      <c r="Y217" s="702"/>
      <c r="Z217" s="702"/>
      <c r="AA217" s="702"/>
      <c r="AB217" s="702"/>
      <c r="AC217" s="702"/>
      <c r="AD217" s="702"/>
      <c r="AE217" s="702"/>
      <c r="AF217" s="702"/>
      <c r="AG217" s="702"/>
      <c r="AH217" s="691"/>
      <c r="AI217" s="691"/>
      <c r="AJ217" s="691"/>
      <c r="AK217" s="691"/>
      <c r="AL217" s="760"/>
      <c r="AM217" s="702"/>
      <c r="AO217" s="691"/>
      <c r="AP217" s="691"/>
      <c r="FW217" s="706"/>
      <c r="FX217" s="706"/>
      <c r="GZ217" s="706"/>
      <c r="HA217" s="706"/>
      <c r="HB217" s="706"/>
      <c r="HC217" s="706"/>
      <c r="HD217" s="706"/>
      <c r="HE217" s="706"/>
      <c r="HF217" s="706"/>
      <c r="HG217" s="706"/>
      <c r="HH217" s="706"/>
    </row>
    <row r="218" spans="1:238" s="878" customFormat="1" ht="22.5" x14ac:dyDescent="0.25">
      <c r="A218" s="691">
        <v>59</v>
      </c>
      <c r="B218" s="693" t="s">
        <v>1305</v>
      </c>
      <c r="C218" s="696">
        <v>214</v>
      </c>
      <c r="D218" s="697">
        <v>536</v>
      </c>
      <c r="E218" s="707">
        <v>1</v>
      </c>
      <c r="F218" s="699" t="s">
        <v>1123</v>
      </c>
      <c r="G218" s="699" t="s">
        <v>1307</v>
      </c>
      <c r="H218" s="762" t="s">
        <v>1112</v>
      </c>
      <c r="I218" s="767" t="s">
        <v>1113</v>
      </c>
      <c r="J218" s="764" t="s">
        <v>1205</v>
      </c>
      <c r="K218" s="761" t="s">
        <v>1115</v>
      </c>
      <c r="L218" s="761" t="s">
        <v>1116</v>
      </c>
      <c r="M218" s="753" t="s">
        <v>1152</v>
      </c>
      <c r="N218" s="753" t="s">
        <v>1306</v>
      </c>
      <c r="O218" s="753" t="s">
        <v>1306</v>
      </c>
      <c r="P218" s="753" t="s">
        <v>1306</v>
      </c>
      <c r="Q218" s="866" t="s">
        <v>1120</v>
      </c>
      <c r="R218" s="866" t="s">
        <v>1160</v>
      </c>
      <c r="S218" s="755">
        <v>4</v>
      </c>
      <c r="T218" s="769">
        <v>4.4000000000000004</v>
      </c>
      <c r="U218" s="771">
        <v>41456</v>
      </c>
      <c r="V218" s="772">
        <v>42522</v>
      </c>
      <c r="W218" s="874">
        <v>5</v>
      </c>
      <c r="X218" s="875">
        <v>15000</v>
      </c>
      <c r="Y218" s="875"/>
      <c r="Z218" s="875">
        <f>Y218+X218</f>
        <v>15000</v>
      </c>
      <c r="AA218" s="702"/>
      <c r="AB218" s="702"/>
      <c r="AC218" s="702"/>
      <c r="AD218" s="702"/>
      <c r="AE218" s="702">
        <v>15000</v>
      </c>
      <c r="AF218" s="702"/>
      <c r="AG218" s="702"/>
      <c r="AH218" s="702"/>
      <c r="AI218" s="717"/>
      <c r="AJ218" s="717"/>
      <c r="AK218" s="717"/>
      <c r="AL218" s="717"/>
      <c r="AM218" s="868">
        <f>SUM(AA218:AL218)</f>
        <v>15000</v>
      </c>
      <c r="AN218" s="868">
        <f>Z218-AM218</f>
        <v>0</v>
      </c>
      <c r="AO218" s="760">
        <v>109000</v>
      </c>
      <c r="AP218" s="868">
        <v>99000</v>
      </c>
      <c r="AQ218" s="706"/>
      <c r="AR218" s="706"/>
      <c r="AS218" s="706"/>
      <c r="AT218" s="706"/>
      <c r="AU218" s="706"/>
      <c r="AV218" s="706"/>
      <c r="AW218" s="706"/>
      <c r="AX218" s="706"/>
      <c r="AY218" s="706"/>
      <c r="AZ218" s="706"/>
      <c r="BA218" s="706"/>
      <c r="BB218" s="706"/>
      <c r="BC218" s="706"/>
      <c r="BD218" s="706"/>
      <c r="BE218" s="706"/>
      <c r="BF218" s="706"/>
      <c r="BG218" s="706"/>
      <c r="BH218" s="706"/>
      <c r="BI218" s="706"/>
      <c r="BJ218" s="706"/>
      <c r="BK218" s="706"/>
      <c r="BL218" s="706"/>
      <c r="BM218" s="706"/>
      <c r="BN218" s="706"/>
      <c r="BO218" s="706"/>
      <c r="BP218" s="706"/>
      <c r="BQ218" s="706"/>
      <c r="BR218" s="706"/>
      <c r="BS218" s="706"/>
      <c r="BT218" s="706"/>
      <c r="BU218" s="706"/>
      <c r="BV218" s="706"/>
      <c r="BW218" s="706"/>
      <c r="BX218" s="706"/>
      <c r="BY218" s="706"/>
      <c r="BZ218" s="706"/>
      <c r="CA218" s="706"/>
      <c r="CB218" s="706"/>
      <c r="CC218" s="706"/>
      <c r="CD218" s="706"/>
      <c r="CE218" s="706"/>
      <c r="CF218" s="706"/>
      <c r="CG218" s="706"/>
      <c r="CH218" s="706"/>
      <c r="CI218" s="706"/>
      <c r="CJ218" s="706"/>
      <c r="CK218" s="706"/>
      <c r="CL218" s="706"/>
      <c r="CM218" s="706"/>
      <c r="CN218" s="706"/>
      <c r="CO218" s="706"/>
      <c r="CP218" s="706"/>
      <c r="CQ218" s="706"/>
      <c r="CR218" s="706"/>
      <c r="CS218" s="706"/>
      <c r="CT218" s="706"/>
      <c r="CU218" s="706"/>
      <c r="CV218" s="706"/>
      <c r="CW218" s="706"/>
      <c r="CX218" s="706"/>
      <c r="CY218" s="706"/>
      <c r="CZ218" s="706"/>
      <c r="DA218" s="706"/>
      <c r="DB218" s="706"/>
      <c r="DC218" s="706"/>
      <c r="DD218" s="706"/>
      <c r="DE218" s="706"/>
      <c r="DF218" s="706"/>
      <c r="DG218" s="706"/>
      <c r="DH218" s="706"/>
      <c r="DI218" s="706"/>
      <c r="DJ218" s="706"/>
      <c r="DK218" s="706"/>
      <c r="DL218" s="706"/>
      <c r="DM218" s="706"/>
      <c r="DN218" s="706"/>
      <c r="DO218" s="706"/>
      <c r="DP218" s="706"/>
      <c r="DQ218" s="706"/>
      <c r="DR218" s="706"/>
      <c r="DS218" s="706"/>
      <c r="DT218" s="706"/>
      <c r="DU218" s="706"/>
      <c r="DV218" s="706"/>
      <c r="DW218" s="706"/>
      <c r="DX218" s="706"/>
      <c r="DY218" s="706"/>
      <c r="DZ218" s="706"/>
      <c r="EA218" s="706"/>
      <c r="EB218" s="706"/>
      <c r="EC218" s="706"/>
      <c r="ED218" s="704"/>
      <c r="EE218" s="704"/>
      <c r="EF218" s="706"/>
      <c r="EG218" s="706"/>
      <c r="EH218" s="706"/>
      <c r="EI218" s="706"/>
      <c r="EJ218" s="706"/>
      <c r="EK218" s="706"/>
      <c r="EL218" s="706"/>
      <c r="EM218" s="706"/>
      <c r="EN218" s="706"/>
      <c r="EO218" s="706"/>
      <c r="EP218" s="706"/>
      <c r="EQ218" s="706"/>
      <c r="ER218" s="706"/>
      <c r="ES218" s="706"/>
      <c r="ET218" s="706"/>
      <c r="EU218" s="706"/>
      <c r="EV218" s="706"/>
      <c r="EW218" s="706"/>
      <c r="EX218" s="706"/>
      <c r="EY218" s="706"/>
      <c r="EZ218" s="706"/>
      <c r="FA218" s="706"/>
      <c r="FB218" s="706"/>
      <c r="FC218" s="706"/>
      <c r="FD218" s="706"/>
      <c r="FE218" s="706"/>
      <c r="FF218" s="706"/>
      <c r="FG218" s="706"/>
      <c r="FH218" s="706"/>
      <c r="FI218" s="706"/>
      <c r="FJ218" s="704"/>
      <c r="FK218" s="746"/>
      <c r="FL218" s="704"/>
      <c r="FM218" s="704"/>
      <c r="FN218" s="704"/>
      <c r="FO218" s="704"/>
      <c r="FP218" s="704"/>
      <c r="FQ218" s="704"/>
      <c r="FR218" s="704"/>
      <c r="FS218" s="704"/>
      <c r="FT218" s="704"/>
      <c r="FU218" s="704"/>
      <c r="FV218" s="704"/>
      <c r="FW218" s="704"/>
      <c r="FX218" s="704"/>
      <c r="FY218" s="704"/>
      <c r="FZ218" s="704"/>
      <c r="GA218" s="704"/>
      <c r="GB218" s="704"/>
      <c r="GC218" s="704"/>
      <c r="GD218" s="704"/>
      <c r="GE218" s="704"/>
      <c r="GF218" s="704"/>
      <c r="GG218" s="704"/>
      <c r="GH218" s="704"/>
      <c r="GI218" s="704"/>
      <c r="GJ218" s="704"/>
      <c r="GK218" s="704"/>
      <c r="GL218" s="704"/>
      <c r="GM218" s="704"/>
      <c r="GN218" s="704"/>
      <c r="GO218" s="704"/>
      <c r="GP218" s="704"/>
      <c r="GQ218" s="704"/>
      <c r="GR218" s="704"/>
      <c r="GS218" s="704"/>
      <c r="GT218" s="704"/>
      <c r="GU218" s="704"/>
      <c r="GV218" s="704"/>
      <c r="GW218" s="704"/>
      <c r="GX218" s="704"/>
      <c r="GY218" s="704"/>
      <c r="GZ218" s="704"/>
      <c r="HA218" s="704"/>
      <c r="HB218" s="704"/>
      <c r="HC218" s="704"/>
      <c r="HD218" s="704"/>
      <c r="HE218" s="704"/>
      <c r="HF218" s="704"/>
      <c r="HG218" s="704"/>
      <c r="HH218" s="704"/>
      <c r="HI218" s="704"/>
      <c r="HJ218" s="704"/>
      <c r="HK218" s="704"/>
      <c r="HL218" s="704"/>
      <c r="HM218" s="704"/>
      <c r="HN218" s="704"/>
      <c r="HO218" s="704"/>
      <c r="HP218" s="704"/>
      <c r="HQ218" s="704"/>
      <c r="HR218" s="704"/>
      <c r="HS218" s="704"/>
      <c r="HT218" s="704"/>
      <c r="HU218" s="704"/>
      <c r="HV218" s="706"/>
      <c r="HW218" s="706"/>
      <c r="HX218" s="706"/>
      <c r="HY218" s="706"/>
      <c r="HZ218" s="706"/>
      <c r="IA218" s="706"/>
      <c r="IB218" s="706"/>
      <c r="IC218" s="706"/>
      <c r="ID218" s="706"/>
    </row>
    <row r="219" spans="1:238" s="878" customFormat="1" ht="22.5" x14ac:dyDescent="0.25">
      <c r="A219" s="691">
        <v>332</v>
      </c>
      <c r="B219" s="693" t="s">
        <v>1305</v>
      </c>
      <c r="C219" s="697">
        <v>277</v>
      </c>
      <c r="D219" s="697">
        <v>536</v>
      </c>
      <c r="E219" s="707">
        <v>2</v>
      </c>
      <c r="F219" s="699" t="s">
        <v>1123</v>
      </c>
      <c r="G219" s="699" t="s">
        <v>1534</v>
      </c>
      <c r="H219" s="767" t="s">
        <v>1112</v>
      </c>
      <c r="I219" s="752" t="s">
        <v>1113</v>
      </c>
      <c r="J219" s="753" t="s">
        <v>1205</v>
      </c>
      <c r="K219" s="753" t="s">
        <v>1115</v>
      </c>
      <c r="L219" s="753" t="s">
        <v>1124</v>
      </c>
      <c r="M219" s="753" t="s">
        <v>1152</v>
      </c>
      <c r="N219" s="753" t="s">
        <v>1306</v>
      </c>
      <c r="O219" s="753" t="s">
        <v>1306</v>
      </c>
      <c r="P219" s="753" t="s">
        <v>1306</v>
      </c>
      <c r="Q219" s="866" t="s">
        <v>1120</v>
      </c>
      <c r="R219" s="866" t="s">
        <v>1120</v>
      </c>
      <c r="S219" s="755">
        <v>4</v>
      </c>
      <c r="T219" s="769">
        <v>4.4000000000000004</v>
      </c>
      <c r="U219" s="771">
        <v>41091</v>
      </c>
      <c r="V219" s="772">
        <v>41426</v>
      </c>
      <c r="W219" s="874">
        <v>5</v>
      </c>
      <c r="X219" s="875"/>
      <c r="Y219" s="876">
        <v>5100</v>
      </c>
      <c r="Z219" s="875">
        <f>Y219+X219</f>
        <v>5100</v>
      </c>
      <c r="AA219" s="691"/>
      <c r="AB219" s="691"/>
      <c r="AC219" s="691">
        <v>5100</v>
      </c>
      <c r="AD219" s="691"/>
      <c r="AE219" s="691"/>
      <c r="AF219" s="691"/>
      <c r="AG219" s="691"/>
      <c r="AH219" s="691"/>
      <c r="AI219" s="691"/>
      <c r="AJ219" s="691"/>
      <c r="AK219" s="691"/>
      <c r="AL219" s="691"/>
      <c r="AM219" s="868">
        <f>SUM(AA219:AL219)</f>
        <v>5100</v>
      </c>
      <c r="AN219" s="868">
        <f>Z219-AM219</f>
        <v>0</v>
      </c>
      <c r="AO219" s="691"/>
      <c r="AP219" s="868"/>
      <c r="AQ219" s="704"/>
      <c r="AR219" s="704"/>
      <c r="AS219" s="704"/>
      <c r="AT219" s="704"/>
      <c r="AU219" s="704"/>
      <c r="AV219" s="704"/>
      <c r="AW219" s="704"/>
      <c r="AX219" s="704"/>
      <c r="AY219" s="704"/>
      <c r="AZ219" s="704"/>
      <c r="BA219" s="704"/>
      <c r="BB219" s="704"/>
      <c r="BC219" s="704"/>
      <c r="BD219" s="704"/>
      <c r="BE219" s="704"/>
      <c r="BF219" s="704"/>
      <c r="BG219" s="704"/>
      <c r="BH219" s="704"/>
      <c r="BI219" s="704"/>
      <c r="BJ219" s="704"/>
      <c r="BK219" s="704"/>
      <c r="BL219" s="704"/>
      <c r="BM219" s="704"/>
      <c r="BN219" s="704"/>
      <c r="BO219" s="704"/>
      <c r="BP219" s="704"/>
      <c r="BQ219" s="704"/>
      <c r="BR219" s="704"/>
      <c r="BS219" s="704"/>
      <c r="BT219" s="704"/>
      <c r="BU219" s="704"/>
      <c r="BV219" s="704"/>
      <c r="BW219" s="704"/>
      <c r="BX219" s="704"/>
      <c r="BY219" s="704"/>
      <c r="BZ219" s="704"/>
      <c r="CA219" s="704"/>
      <c r="CB219" s="704"/>
      <c r="CC219" s="704"/>
      <c r="CD219" s="704"/>
      <c r="CE219" s="704"/>
      <c r="CF219" s="704"/>
      <c r="CG219" s="704"/>
      <c r="CH219" s="704"/>
      <c r="CI219" s="704"/>
      <c r="CJ219" s="704"/>
      <c r="CK219" s="704"/>
      <c r="CL219" s="704"/>
      <c r="CM219" s="704"/>
      <c r="CN219" s="704"/>
      <c r="CO219" s="704"/>
      <c r="CP219" s="704"/>
      <c r="CQ219" s="704"/>
      <c r="CR219" s="704"/>
      <c r="CS219" s="704"/>
      <c r="CT219" s="704"/>
      <c r="CU219" s="704"/>
      <c r="CV219" s="704"/>
      <c r="CW219" s="704"/>
      <c r="CX219" s="704"/>
      <c r="CY219" s="704"/>
      <c r="CZ219" s="704"/>
      <c r="DA219" s="704"/>
      <c r="DB219" s="704"/>
      <c r="DC219" s="704"/>
      <c r="DD219" s="704"/>
      <c r="DE219" s="704"/>
      <c r="DF219" s="704"/>
      <c r="DG219" s="704"/>
      <c r="DH219" s="704"/>
      <c r="DI219" s="704"/>
      <c r="DJ219" s="704"/>
      <c r="DK219" s="704"/>
      <c r="DL219" s="704"/>
      <c r="DM219" s="704"/>
      <c r="DN219" s="704"/>
      <c r="DO219" s="704"/>
      <c r="DP219" s="704"/>
      <c r="DQ219" s="706"/>
      <c r="DR219" s="706"/>
      <c r="DS219" s="706"/>
      <c r="DT219" s="706"/>
      <c r="DU219" s="706"/>
      <c r="DV219" s="706"/>
      <c r="DW219" s="706"/>
      <c r="DX219" s="706"/>
      <c r="DY219" s="706"/>
      <c r="DZ219" s="706"/>
      <c r="EA219" s="706"/>
      <c r="EB219" s="706"/>
      <c r="EC219" s="704"/>
      <c r="ED219" s="706"/>
      <c r="EE219" s="706"/>
      <c r="EF219" s="704"/>
      <c r="EG219" s="704"/>
      <c r="EH219" s="704"/>
      <c r="EI219" s="704"/>
      <c r="EJ219" s="704"/>
      <c r="EK219" s="704"/>
      <c r="EL219" s="704"/>
      <c r="EM219" s="704"/>
      <c r="EN219" s="704"/>
      <c r="EO219" s="704"/>
      <c r="EP219" s="704"/>
      <c r="EQ219" s="704"/>
      <c r="ER219" s="704"/>
      <c r="ES219" s="704"/>
      <c r="ET219" s="704"/>
      <c r="EU219" s="704"/>
      <c r="EV219" s="704"/>
      <c r="EW219" s="704"/>
      <c r="EX219" s="704"/>
      <c r="EY219" s="704"/>
      <c r="EZ219" s="704"/>
      <c r="FA219" s="704"/>
      <c r="FB219" s="704"/>
      <c r="FC219" s="704"/>
      <c r="FD219" s="704"/>
      <c r="FE219" s="704"/>
      <c r="FF219" s="704"/>
      <c r="FG219" s="704"/>
      <c r="FH219" s="704"/>
      <c r="FI219" s="704"/>
      <c r="FJ219" s="706"/>
      <c r="HV219" s="706"/>
      <c r="HW219" s="706"/>
      <c r="HX219" s="706"/>
      <c r="HY219" s="706"/>
      <c r="HZ219" s="706"/>
      <c r="IA219" s="706"/>
      <c r="IB219" s="706"/>
      <c r="IC219" s="706"/>
      <c r="ID219" s="706"/>
    </row>
    <row r="220" spans="1:238" s="878" customFormat="1" ht="22.5" x14ac:dyDescent="0.25">
      <c r="A220" s="691">
        <v>333</v>
      </c>
      <c r="B220" s="693" t="s">
        <v>1305</v>
      </c>
      <c r="C220" s="697">
        <v>277</v>
      </c>
      <c r="D220" s="697">
        <v>536</v>
      </c>
      <c r="E220" s="707">
        <v>3</v>
      </c>
      <c r="F220" s="699" t="s">
        <v>1123</v>
      </c>
      <c r="G220" s="699" t="s">
        <v>1535</v>
      </c>
      <c r="H220" s="767" t="s">
        <v>1112</v>
      </c>
      <c r="I220" s="752" t="s">
        <v>1113</v>
      </c>
      <c r="J220" s="753" t="s">
        <v>1205</v>
      </c>
      <c r="K220" s="753" t="s">
        <v>1115</v>
      </c>
      <c r="L220" s="753" t="s">
        <v>1124</v>
      </c>
      <c r="M220" s="753" t="s">
        <v>1152</v>
      </c>
      <c r="N220" s="753" t="s">
        <v>1306</v>
      </c>
      <c r="O220" s="753" t="s">
        <v>1306</v>
      </c>
      <c r="P220" s="753" t="s">
        <v>1306</v>
      </c>
      <c r="Q220" s="866" t="s">
        <v>1120</v>
      </c>
      <c r="R220" s="866" t="s">
        <v>1120</v>
      </c>
      <c r="S220" s="755">
        <v>4</v>
      </c>
      <c r="T220" s="769">
        <v>4.4000000000000004</v>
      </c>
      <c r="U220" s="771">
        <v>41091</v>
      </c>
      <c r="V220" s="772">
        <v>41426</v>
      </c>
      <c r="W220" s="874">
        <v>5</v>
      </c>
      <c r="X220" s="875"/>
      <c r="Y220" s="876">
        <v>14400</v>
      </c>
      <c r="Z220" s="875">
        <f>Y220+X220</f>
        <v>14400</v>
      </c>
      <c r="AA220" s="691"/>
      <c r="AB220" s="691"/>
      <c r="AC220" s="691">
        <v>14400</v>
      </c>
      <c r="AD220" s="691"/>
      <c r="AE220" s="691"/>
      <c r="AF220" s="691"/>
      <c r="AG220" s="691"/>
      <c r="AH220" s="691"/>
      <c r="AI220" s="691"/>
      <c r="AJ220" s="691"/>
      <c r="AK220" s="691"/>
      <c r="AL220" s="691"/>
      <c r="AM220" s="868">
        <f>SUM(AA220:AL220)</f>
        <v>14400</v>
      </c>
      <c r="AN220" s="868">
        <f>Z220-AM220</f>
        <v>0</v>
      </c>
      <c r="AO220" s="691"/>
      <c r="AP220" s="868"/>
      <c r="AQ220" s="704"/>
      <c r="AR220" s="704"/>
      <c r="AS220" s="704"/>
      <c r="AT220" s="704"/>
      <c r="AU220" s="704"/>
      <c r="AV220" s="704"/>
      <c r="AW220" s="704"/>
      <c r="AX220" s="704"/>
      <c r="AY220" s="704"/>
      <c r="AZ220" s="704"/>
      <c r="BA220" s="704"/>
      <c r="BB220" s="704"/>
      <c r="BC220" s="704"/>
      <c r="BD220" s="704"/>
      <c r="BE220" s="704"/>
      <c r="BF220" s="704"/>
      <c r="BG220" s="704"/>
      <c r="BH220" s="704"/>
      <c r="BI220" s="704"/>
      <c r="BJ220" s="704"/>
      <c r="BK220" s="704"/>
      <c r="BL220" s="704"/>
      <c r="BM220" s="704"/>
      <c r="BN220" s="704"/>
      <c r="BO220" s="704"/>
      <c r="BP220" s="704"/>
      <c r="BQ220" s="704"/>
      <c r="BR220" s="704"/>
      <c r="BS220" s="704"/>
      <c r="BT220" s="704"/>
      <c r="BU220" s="704"/>
      <c r="BV220" s="704"/>
      <c r="BW220" s="704"/>
      <c r="BX220" s="704"/>
      <c r="BY220" s="704"/>
      <c r="BZ220" s="704"/>
      <c r="CA220" s="704"/>
      <c r="CB220" s="704"/>
      <c r="CC220" s="704"/>
      <c r="CD220" s="704"/>
      <c r="CE220" s="704"/>
      <c r="CF220" s="704"/>
      <c r="CG220" s="704"/>
      <c r="CH220" s="704"/>
      <c r="CI220" s="704"/>
      <c r="CJ220" s="704"/>
      <c r="CK220" s="704"/>
      <c r="CL220" s="704"/>
      <c r="CM220" s="704"/>
      <c r="CN220" s="704"/>
      <c r="CO220" s="704"/>
      <c r="CP220" s="704"/>
      <c r="CQ220" s="704"/>
      <c r="CR220" s="704"/>
      <c r="CS220" s="704"/>
      <c r="CT220" s="704"/>
      <c r="CU220" s="704"/>
      <c r="CV220" s="704"/>
      <c r="CW220" s="704"/>
      <c r="CX220" s="704"/>
      <c r="CY220" s="704"/>
      <c r="CZ220" s="704"/>
      <c r="DA220" s="704"/>
      <c r="DB220" s="704"/>
      <c r="DC220" s="704"/>
      <c r="DD220" s="704"/>
      <c r="DE220" s="704"/>
      <c r="DF220" s="704"/>
      <c r="DG220" s="704"/>
      <c r="DH220" s="704"/>
      <c r="DI220" s="704"/>
      <c r="DJ220" s="704"/>
      <c r="DK220" s="704"/>
      <c r="DL220" s="704"/>
      <c r="DM220" s="704"/>
      <c r="DN220" s="704"/>
      <c r="DO220" s="704"/>
      <c r="DP220" s="704"/>
      <c r="DQ220" s="706"/>
      <c r="DR220" s="706"/>
      <c r="DS220" s="706"/>
      <c r="DT220" s="706"/>
      <c r="DU220" s="706"/>
      <c r="DV220" s="706"/>
      <c r="DW220" s="706"/>
      <c r="DX220" s="706"/>
      <c r="DY220" s="706"/>
      <c r="DZ220" s="706"/>
      <c r="EA220" s="706"/>
      <c r="EB220" s="706"/>
      <c r="EC220" s="704"/>
      <c r="ED220" s="706"/>
      <c r="EE220" s="706"/>
      <c r="EF220" s="704"/>
      <c r="EG220" s="704"/>
      <c r="EH220" s="704"/>
      <c r="EI220" s="704"/>
      <c r="EJ220" s="704"/>
      <c r="EK220" s="704"/>
      <c r="EL220" s="704"/>
      <c r="EM220" s="704"/>
      <c r="EN220" s="704"/>
      <c r="EO220" s="704"/>
      <c r="EP220" s="704"/>
      <c r="EQ220" s="704"/>
      <c r="ER220" s="704"/>
      <c r="ES220" s="704"/>
      <c r="ET220" s="704"/>
      <c r="EU220" s="704"/>
      <c r="EV220" s="704"/>
      <c r="EW220" s="704"/>
      <c r="EX220" s="704"/>
      <c r="EY220" s="704"/>
      <c r="EZ220" s="704"/>
      <c r="FA220" s="704"/>
      <c r="FB220" s="704"/>
      <c r="FC220" s="704"/>
      <c r="FD220" s="704"/>
      <c r="FE220" s="704"/>
      <c r="FF220" s="704"/>
      <c r="FG220" s="704"/>
      <c r="FH220" s="704"/>
      <c r="FI220" s="704"/>
      <c r="FJ220" s="706"/>
      <c r="FK220" s="928"/>
      <c r="FL220" s="928"/>
      <c r="FM220" s="928"/>
      <c r="FN220" s="928"/>
      <c r="FO220" s="928"/>
      <c r="FP220" s="928"/>
      <c r="FQ220" s="928"/>
      <c r="FR220" s="928"/>
      <c r="FS220" s="928"/>
      <c r="FT220" s="928"/>
      <c r="FU220" s="928"/>
      <c r="FV220" s="928"/>
      <c r="FW220" s="928"/>
      <c r="FX220" s="928"/>
      <c r="FY220" s="928"/>
      <c r="FZ220" s="928"/>
      <c r="GA220" s="928"/>
      <c r="GB220" s="928"/>
      <c r="GC220" s="928"/>
      <c r="GD220" s="928"/>
      <c r="GE220" s="928"/>
      <c r="GF220" s="928"/>
      <c r="GG220" s="928"/>
      <c r="GH220" s="928"/>
      <c r="GI220" s="928"/>
      <c r="GJ220" s="706"/>
      <c r="GK220" s="706"/>
      <c r="GL220" s="706"/>
      <c r="GM220" s="706"/>
      <c r="GN220" s="706"/>
      <c r="GO220" s="706"/>
      <c r="GP220" s="706"/>
      <c r="GQ220" s="706"/>
      <c r="GR220" s="706"/>
      <c r="GS220" s="706"/>
      <c r="GT220" s="706"/>
      <c r="GU220" s="706"/>
      <c r="GV220" s="706"/>
      <c r="GW220" s="706"/>
      <c r="GX220" s="706"/>
      <c r="GY220" s="706"/>
      <c r="GZ220" s="706"/>
      <c r="HA220" s="706"/>
      <c r="HB220" s="706"/>
      <c r="HC220" s="706"/>
      <c r="HD220" s="706"/>
      <c r="HE220" s="706"/>
      <c r="HF220" s="706"/>
      <c r="HG220" s="706"/>
      <c r="HH220" s="706"/>
      <c r="HI220" s="706"/>
      <c r="HJ220" s="706"/>
      <c r="HK220" s="706"/>
      <c r="HL220" s="706"/>
      <c r="HM220" s="706"/>
      <c r="HN220" s="706"/>
      <c r="HO220" s="706"/>
      <c r="HP220" s="706"/>
      <c r="HQ220" s="706"/>
      <c r="HR220" s="706"/>
      <c r="HV220" s="706"/>
      <c r="HW220" s="706"/>
      <c r="HX220" s="706"/>
      <c r="HY220" s="706"/>
      <c r="HZ220" s="706"/>
      <c r="IA220" s="706"/>
      <c r="IB220" s="706"/>
      <c r="IC220" s="706"/>
      <c r="ID220" s="706"/>
    </row>
    <row r="221" spans="1:238" s="878" customFormat="1" ht="23.25" thickBot="1" x14ac:dyDescent="0.3">
      <c r="A221" s="691">
        <v>334</v>
      </c>
      <c r="B221" s="693" t="s">
        <v>1305</v>
      </c>
      <c r="C221" s="697">
        <v>277</v>
      </c>
      <c r="D221" s="697">
        <v>636</v>
      </c>
      <c r="E221" s="698">
        <v>0</v>
      </c>
      <c r="F221" s="720" t="s">
        <v>1123</v>
      </c>
      <c r="G221" s="720" t="s">
        <v>1536</v>
      </c>
      <c r="H221" s="767" t="s">
        <v>1127</v>
      </c>
      <c r="I221" s="752" t="s">
        <v>1113</v>
      </c>
      <c r="J221" s="753" t="s">
        <v>1205</v>
      </c>
      <c r="K221" s="753" t="s">
        <v>1115</v>
      </c>
      <c r="L221" s="753" t="s">
        <v>1124</v>
      </c>
      <c r="M221" s="753" t="s">
        <v>1152</v>
      </c>
      <c r="N221" s="753" t="s">
        <v>1306</v>
      </c>
      <c r="O221" s="753" t="s">
        <v>1306</v>
      </c>
      <c r="P221" s="753" t="s">
        <v>1306</v>
      </c>
      <c r="Q221" s="866" t="s">
        <v>1120</v>
      </c>
      <c r="R221" s="866" t="s">
        <v>1120</v>
      </c>
      <c r="S221" s="755">
        <v>4</v>
      </c>
      <c r="T221" s="769">
        <v>4.4000000000000004</v>
      </c>
      <c r="U221" s="771">
        <v>41091</v>
      </c>
      <c r="V221" s="772">
        <v>41426</v>
      </c>
      <c r="W221" s="874">
        <v>5</v>
      </c>
      <c r="X221" s="875"/>
      <c r="Y221" s="876">
        <v>1600</v>
      </c>
      <c r="Z221" s="875">
        <f>Y221+X221</f>
        <v>1600</v>
      </c>
      <c r="AA221" s="691"/>
      <c r="AB221" s="691"/>
      <c r="AC221" s="691">
        <v>1600</v>
      </c>
      <c r="AD221" s="691"/>
      <c r="AE221" s="691"/>
      <c r="AF221" s="691"/>
      <c r="AG221" s="691"/>
      <c r="AH221" s="691"/>
      <c r="AI221" s="691"/>
      <c r="AJ221" s="691"/>
      <c r="AK221" s="691"/>
      <c r="AL221" s="691"/>
      <c r="AM221" s="868">
        <f>SUM(AA221:AL221)</f>
        <v>1600</v>
      </c>
      <c r="AN221" s="868">
        <f>Z221-AM221</f>
        <v>0</v>
      </c>
      <c r="AO221" s="691"/>
      <c r="AP221" s="868"/>
      <c r="AQ221" s="704"/>
      <c r="AR221" s="704"/>
      <c r="AS221" s="704"/>
      <c r="AT221" s="704"/>
      <c r="AU221" s="704"/>
      <c r="AV221" s="704"/>
      <c r="AW221" s="704"/>
      <c r="AX221" s="704"/>
      <c r="AY221" s="704"/>
      <c r="AZ221" s="704"/>
      <c r="BA221" s="704"/>
      <c r="BB221" s="704"/>
      <c r="BC221" s="704"/>
      <c r="BD221" s="704"/>
      <c r="BE221" s="704"/>
      <c r="BF221" s="704"/>
      <c r="BG221" s="704"/>
      <c r="BH221" s="704"/>
      <c r="BI221" s="704"/>
      <c r="BJ221" s="704"/>
      <c r="BK221" s="704"/>
      <c r="BL221" s="704"/>
      <c r="BM221" s="704"/>
      <c r="BN221" s="704"/>
      <c r="BO221" s="704"/>
      <c r="BP221" s="704"/>
      <c r="BQ221" s="704"/>
      <c r="BR221" s="704"/>
      <c r="BS221" s="704"/>
      <c r="BT221" s="704"/>
      <c r="BU221" s="704"/>
      <c r="BV221" s="704"/>
      <c r="BW221" s="704"/>
      <c r="BX221" s="704"/>
      <c r="BY221" s="704"/>
      <c r="BZ221" s="704"/>
      <c r="CA221" s="704"/>
      <c r="CB221" s="704"/>
      <c r="CC221" s="704"/>
      <c r="CD221" s="704"/>
      <c r="CE221" s="704"/>
      <c r="CF221" s="704"/>
      <c r="CG221" s="704"/>
      <c r="CH221" s="704"/>
      <c r="CI221" s="704"/>
      <c r="CJ221" s="704"/>
      <c r="CK221" s="704"/>
      <c r="CL221" s="704"/>
      <c r="CM221" s="704"/>
      <c r="CN221" s="704"/>
      <c r="CO221" s="704"/>
      <c r="CP221" s="704"/>
      <c r="CQ221" s="704"/>
      <c r="CR221" s="704"/>
      <c r="CS221" s="704"/>
      <c r="CT221" s="704"/>
      <c r="CU221" s="704"/>
      <c r="CV221" s="704"/>
      <c r="CW221" s="704"/>
      <c r="CX221" s="704"/>
      <c r="CY221" s="704"/>
      <c r="CZ221" s="704"/>
      <c r="DA221" s="704"/>
      <c r="DB221" s="704"/>
      <c r="DC221" s="704"/>
      <c r="DD221" s="704"/>
      <c r="DE221" s="704"/>
      <c r="DF221" s="704"/>
      <c r="DG221" s="704"/>
      <c r="DH221" s="704"/>
      <c r="DI221" s="704"/>
      <c r="DJ221" s="704"/>
      <c r="DK221" s="704"/>
      <c r="DL221" s="704"/>
      <c r="DM221" s="704"/>
      <c r="DN221" s="704"/>
      <c r="DO221" s="704"/>
      <c r="DP221" s="704"/>
      <c r="DQ221" s="706"/>
      <c r="DR221" s="706"/>
      <c r="DS221" s="706"/>
      <c r="DT221" s="706"/>
      <c r="DU221" s="706"/>
      <c r="DV221" s="706"/>
      <c r="DW221" s="706"/>
      <c r="DX221" s="706"/>
      <c r="DY221" s="706"/>
      <c r="DZ221" s="706"/>
      <c r="EA221" s="706"/>
      <c r="EB221" s="706"/>
      <c r="EC221" s="704"/>
      <c r="ED221" s="706"/>
      <c r="EE221" s="706"/>
      <c r="EF221" s="704"/>
      <c r="EG221" s="704"/>
      <c r="EH221" s="704"/>
      <c r="EI221" s="704"/>
      <c r="EJ221" s="704"/>
      <c r="EK221" s="704"/>
      <c r="EL221" s="704"/>
      <c r="EM221" s="704"/>
      <c r="EN221" s="704"/>
      <c r="EO221" s="704"/>
      <c r="EP221" s="704"/>
      <c r="EQ221" s="704"/>
      <c r="ER221" s="704"/>
      <c r="ES221" s="704"/>
      <c r="ET221" s="704"/>
      <c r="EU221" s="704"/>
      <c r="EV221" s="704"/>
      <c r="EW221" s="704"/>
      <c r="EX221" s="704"/>
      <c r="EY221" s="704"/>
      <c r="EZ221" s="704"/>
      <c r="FA221" s="704"/>
      <c r="FB221" s="704"/>
      <c r="FC221" s="704"/>
      <c r="FD221" s="704"/>
      <c r="FE221" s="704"/>
      <c r="FF221" s="704"/>
      <c r="FG221" s="704"/>
      <c r="FH221" s="704"/>
      <c r="FI221" s="704"/>
      <c r="FJ221" s="704"/>
      <c r="GJ221" s="706"/>
      <c r="GK221" s="706"/>
      <c r="GL221" s="706"/>
      <c r="GM221" s="706"/>
      <c r="GN221" s="706"/>
      <c r="GO221" s="706"/>
      <c r="GP221" s="706"/>
      <c r="GQ221" s="706"/>
      <c r="GR221" s="706"/>
      <c r="GS221" s="706"/>
      <c r="GT221" s="706"/>
      <c r="GU221" s="706"/>
      <c r="GV221" s="706"/>
      <c r="GW221" s="706"/>
      <c r="GX221" s="706"/>
      <c r="GY221" s="706"/>
      <c r="GZ221" s="706"/>
      <c r="HA221" s="706"/>
      <c r="HB221" s="706"/>
      <c r="HC221" s="706"/>
      <c r="HD221" s="706"/>
      <c r="HE221" s="706"/>
      <c r="HF221" s="706"/>
      <c r="HG221" s="706"/>
      <c r="HH221" s="706"/>
      <c r="HI221" s="706"/>
      <c r="HJ221" s="706"/>
      <c r="HK221" s="706"/>
      <c r="HL221" s="706"/>
      <c r="HM221" s="706"/>
      <c r="HN221" s="706"/>
      <c r="HO221" s="706"/>
      <c r="HP221" s="706"/>
      <c r="HQ221" s="706"/>
      <c r="HR221" s="706"/>
      <c r="HV221" s="704"/>
      <c r="HW221" s="704"/>
      <c r="HX221" s="704"/>
      <c r="HY221" s="704"/>
      <c r="HZ221" s="704"/>
      <c r="IA221" s="704"/>
      <c r="IB221" s="704"/>
      <c r="IC221" s="704"/>
      <c r="ID221" s="706"/>
    </row>
    <row r="222" spans="1:238" ht="23.1" customHeight="1" thickBot="1" x14ac:dyDescent="0.25">
      <c r="A222" s="730"/>
      <c r="B222" s="709"/>
      <c r="C222" s="696"/>
      <c r="D222" s="697"/>
      <c r="E222" s="707"/>
      <c r="F222" s="699"/>
      <c r="G222" s="699"/>
      <c r="H222" s="762"/>
      <c r="I222" s="767"/>
      <c r="J222" s="764"/>
      <c r="K222" s="761"/>
      <c r="L222" s="761"/>
      <c r="M222" s="753"/>
      <c r="N222" s="753"/>
      <c r="O222" s="753"/>
      <c r="P222" s="753"/>
      <c r="Q222" s="866"/>
      <c r="R222" s="866"/>
      <c r="S222" s="755"/>
      <c r="T222" s="769"/>
      <c r="U222" s="771"/>
      <c r="V222" s="772"/>
      <c r="W222" s="829"/>
      <c r="X222" s="831">
        <f>SUM(X218:X221)</f>
        <v>15000</v>
      </c>
      <c r="Y222" s="831">
        <f>SUM(Y218:Y221)</f>
        <v>21100</v>
      </c>
      <c r="Z222" s="831">
        <f>SUM(Z218:Z221)</f>
        <v>36100</v>
      </c>
      <c r="AA222" s="831">
        <f t="shared" ref="AA222:AN222" si="27">SUM(AA221)</f>
        <v>0</v>
      </c>
      <c r="AB222" s="831">
        <f t="shared" si="27"/>
        <v>0</v>
      </c>
      <c r="AC222" s="831">
        <f t="shared" si="27"/>
        <v>1600</v>
      </c>
      <c r="AD222" s="831">
        <f t="shared" si="27"/>
        <v>0</v>
      </c>
      <c r="AE222" s="831">
        <f t="shared" si="27"/>
        <v>0</v>
      </c>
      <c r="AF222" s="831">
        <f t="shared" si="27"/>
        <v>0</v>
      </c>
      <c r="AG222" s="831">
        <f t="shared" si="27"/>
        <v>0</v>
      </c>
      <c r="AH222" s="831">
        <f t="shared" si="27"/>
        <v>0</v>
      </c>
      <c r="AI222" s="831">
        <f t="shared" si="27"/>
        <v>0</v>
      </c>
      <c r="AJ222" s="831">
        <f t="shared" si="27"/>
        <v>0</v>
      </c>
      <c r="AK222" s="831">
        <f t="shared" si="27"/>
        <v>0</v>
      </c>
      <c r="AL222" s="831">
        <f t="shared" si="27"/>
        <v>0</v>
      </c>
      <c r="AM222" s="831">
        <f t="shared" si="27"/>
        <v>1600</v>
      </c>
      <c r="AN222" s="831">
        <f t="shared" si="27"/>
        <v>0</v>
      </c>
      <c r="AO222" s="831">
        <f>SUM(AO218:AO221)</f>
        <v>109000</v>
      </c>
      <c r="AP222" s="831">
        <f>SUM(AP218:AP221)</f>
        <v>99000</v>
      </c>
      <c r="AQ222" s="706"/>
      <c r="AR222" s="706"/>
      <c r="AS222" s="706"/>
      <c r="AT222" s="706"/>
      <c r="AU222" s="706"/>
      <c r="AV222" s="706"/>
      <c r="AW222" s="706"/>
      <c r="AX222" s="706"/>
      <c r="AY222" s="706"/>
      <c r="AZ222" s="706"/>
      <c r="BA222" s="706"/>
      <c r="BB222" s="706"/>
      <c r="BC222" s="706"/>
      <c r="BD222" s="706"/>
      <c r="BE222" s="706"/>
      <c r="BF222" s="706"/>
      <c r="BG222" s="706"/>
      <c r="BH222" s="706"/>
      <c r="BI222" s="706"/>
      <c r="BJ222" s="706"/>
      <c r="BK222" s="706"/>
      <c r="BL222" s="706"/>
      <c r="BM222" s="706"/>
      <c r="BN222" s="706"/>
      <c r="BO222" s="706"/>
      <c r="BP222" s="706"/>
      <c r="BQ222" s="706"/>
      <c r="BR222" s="706"/>
      <c r="BS222" s="706"/>
      <c r="BT222" s="706"/>
      <c r="BU222" s="706"/>
      <c r="BV222" s="706"/>
      <c r="BW222" s="706"/>
      <c r="BX222" s="706"/>
      <c r="BY222" s="706"/>
      <c r="BZ222" s="706"/>
      <c r="CA222" s="706"/>
      <c r="CB222" s="706"/>
      <c r="CC222" s="706"/>
      <c r="CD222" s="706"/>
      <c r="CE222" s="706"/>
      <c r="CF222" s="706"/>
      <c r="CG222" s="706"/>
      <c r="CH222" s="706"/>
      <c r="CI222" s="706"/>
      <c r="CJ222" s="706"/>
      <c r="CK222" s="706"/>
      <c r="CL222" s="706"/>
      <c r="CM222" s="706"/>
      <c r="CN222" s="706"/>
      <c r="CO222" s="706"/>
      <c r="CP222" s="706"/>
      <c r="CQ222" s="706"/>
      <c r="CR222" s="706"/>
      <c r="CS222" s="706"/>
      <c r="CT222" s="706"/>
      <c r="CU222" s="706"/>
      <c r="CV222" s="706"/>
      <c r="CW222" s="706"/>
      <c r="CX222" s="706"/>
      <c r="CY222" s="706"/>
      <c r="CZ222" s="706"/>
      <c r="DA222" s="706"/>
      <c r="DB222" s="706"/>
      <c r="DC222" s="706"/>
      <c r="DD222" s="706"/>
      <c r="DE222" s="706"/>
      <c r="DF222" s="706"/>
      <c r="DG222" s="706"/>
      <c r="DH222" s="706"/>
      <c r="DI222" s="706"/>
      <c r="DJ222" s="706"/>
      <c r="DK222" s="706"/>
      <c r="DL222" s="706"/>
      <c r="DM222" s="706"/>
      <c r="DN222" s="706"/>
      <c r="DO222" s="706"/>
      <c r="DP222" s="706"/>
      <c r="DQ222" s="706"/>
      <c r="DR222" s="706"/>
      <c r="DS222" s="706"/>
      <c r="DT222" s="706"/>
      <c r="DU222" s="706"/>
      <c r="DV222" s="706"/>
      <c r="DW222" s="706"/>
      <c r="DX222" s="706"/>
      <c r="DY222" s="706"/>
      <c r="DZ222" s="706"/>
      <c r="EA222" s="706"/>
      <c r="EB222" s="706"/>
      <c r="EC222" s="706"/>
      <c r="ED222" s="706"/>
      <c r="EE222" s="706"/>
      <c r="EF222" s="706"/>
      <c r="EG222" s="706"/>
      <c r="EH222" s="706"/>
      <c r="EI222" s="706"/>
      <c r="EJ222" s="706"/>
      <c r="EK222" s="706"/>
      <c r="EL222" s="706"/>
      <c r="EM222" s="706"/>
      <c r="EN222" s="706"/>
      <c r="EO222" s="706"/>
      <c r="EP222" s="706"/>
      <c r="ES222" s="706"/>
      <c r="ET222" s="706"/>
      <c r="EU222" s="706"/>
      <c r="EV222" s="706"/>
      <c r="EW222" s="706"/>
      <c r="EX222" s="706"/>
      <c r="EY222" s="706"/>
      <c r="EZ222" s="706"/>
      <c r="FA222" s="706"/>
      <c r="FB222" s="706"/>
      <c r="FC222" s="706"/>
      <c r="FD222" s="706"/>
      <c r="FE222" s="706"/>
      <c r="FF222" s="706"/>
      <c r="FG222" s="706"/>
      <c r="FH222" s="706"/>
      <c r="FI222" s="706"/>
      <c r="FJ222" s="706"/>
      <c r="FK222" s="706"/>
      <c r="FL222" s="706"/>
      <c r="FM222" s="706"/>
      <c r="FN222" s="706"/>
      <c r="FO222" s="706"/>
      <c r="FP222" s="706"/>
      <c r="FQ222" s="706"/>
      <c r="FR222" s="706"/>
      <c r="FS222" s="706"/>
      <c r="FT222" s="706"/>
      <c r="FU222" s="706"/>
      <c r="FV222" s="706"/>
      <c r="FX222" s="746"/>
    </row>
    <row r="223" spans="1:238" ht="10.15" customHeight="1" thickBot="1" x14ac:dyDescent="0.25">
      <c r="A223" s="730"/>
      <c r="B223" s="709"/>
      <c r="C223" s="696"/>
      <c r="D223" s="697"/>
      <c r="E223" s="707"/>
      <c r="F223" s="699"/>
      <c r="G223" s="699"/>
      <c r="H223" s="762"/>
      <c r="I223" s="767"/>
      <c r="J223" s="764"/>
      <c r="K223" s="761"/>
      <c r="L223" s="761"/>
      <c r="M223" s="753"/>
      <c r="N223" s="753"/>
      <c r="O223" s="753"/>
      <c r="P223" s="753"/>
      <c r="Q223" s="866"/>
      <c r="R223" s="866"/>
      <c r="S223" s="755"/>
      <c r="T223" s="769"/>
      <c r="U223" s="771"/>
      <c r="V223" s="772"/>
      <c r="W223" s="710"/>
      <c r="X223" s="857"/>
      <c r="Y223" s="702"/>
      <c r="Z223" s="702"/>
      <c r="AA223" s="702"/>
      <c r="AB223" s="702"/>
      <c r="AC223" s="702"/>
      <c r="AD223" s="702"/>
      <c r="AE223" s="702"/>
      <c r="AF223" s="702"/>
      <c r="AG223" s="702"/>
      <c r="AH223" s="702"/>
      <c r="AI223" s="702"/>
      <c r="AJ223" s="702"/>
      <c r="AK223" s="702"/>
      <c r="AL223" s="702"/>
      <c r="AM223" s="702"/>
      <c r="AN223" s="702"/>
      <c r="AO223" s="702"/>
      <c r="AP223" s="702"/>
      <c r="AQ223" s="706"/>
      <c r="AR223" s="706"/>
      <c r="AS223" s="706"/>
      <c r="AT223" s="706"/>
      <c r="AU223" s="706"/>
      <c r="AV223" s="706"/>
      <c r="AW223" s="706"/>
      <c r="AX223" s="706"/>
      <c r="AY223" s="706"/>
      <c r="AZ223" s="706"/>
      <c r="BA223" s="706"/>
      <c r="BB223" s="706"/>
      <c r="BC223" s="706"/>
      <c r="BD223" s="706"/>
      <c r="BE223" s="706"/>
      <c r="BF223" s="706"/>
      <c r="BG223" s="706"/>
      <c r="BH223" s="706"/>
      <c r="BI223" s="706"/>
      <c r="BJ223" s="706"/>
      <c r="BK223" s="706"/>
      <c r="BL223" s="706"/>
      <c r="BM223" s="706"/>
      <c r="BN223" s="706"/>
      <c r="BO223" s="706"/>
      <c r="BP223" s="706"/>
      <c r="BQ223" s="706"/>
      <c r="BR223" s="706"/>
      <c r="BS223" s="706"/>
      <c r="BT223" s="706"/>
      <c r="BU223" s="706"/>
      <c r="BV223" s="706"/>
      <c r="BW223" s="706"/>
      <c r="BX223" s="706"/>
      <c r="BY223" s="706"/>
      <c r="BZ223" s="706"/>
      <c r="CA223" s="706"/>
      <c r="CB223" s="706"/>
      <c r="CC223" s="706"/>
      <c r="CD223" s="706"/>
      <c r="CE223" s="706"/>
      <c r="CF223" s="706"/>
      <c r="CG223" s="706"/>
      <c r="CH223" s="706"/>
      <c r="CI223" s="706"/>
      <c r="CJ223" s="706"/>
      <c r="CK223" s="706"/>
      <c r="CL223" s="706"/>
      <c r="CM223" s="706"/>
      <c r="CN223" s="706"/>
      <c r="CO223" s="706"/>
      <c r="CP223" s="706"/>
      <c r="CQ223" s="706"/>
      <c r="CR223" s="706"/>
      <c r="CS223" s="706"/>
      <c r="CT223" s="706"/>
      <c r="CU223" s="706"/>
      <c r="CV223" s="706"/>
      <c r="CW223" s="706"/>
      <c r="CX223" s="706"/>
      <c r="CY223" s="706"/>
      <c r="CZ223" s="706"/>
      <c r="DA223" s="706"/>
      <c r="DB223" s="706"/>
      <c r="DC223" s="706"/>
      <c r="DD223" s="706"/>
      <c r="DE223" s="706"/>
      <c r="DF223" s="706"/>
      <c r="DG223" s="706"/>
      <c r="DH223" s="706"/>
      <c r="DI223" s="706"/>
      <c r="DJ223" s="706"/>
      <c r="DK223" s="706"/>
      <c r="DL223" s="706"/>
      <c r="DM223" s="706"/>
      <c r="DN223" s="706"/>
      <c r="DO223" s="706"/>
      <c r="DP223" s="706"/>
      <c r="DQ223" s="706"/>
      <c r="DR223" s="706"/>
      <c r="DS223" s="706"/>
      <c r="DT223" s="706"/>
      <c r="DU223" s="706"/>
      <c r="DV223" s="706"/>
      <c r="DW223" s="706"/>
      <c r="DX223" s="706"/>
      <c r="DY223" s="706"/>
      <c r="DZ223" s="706"/>
      <c r="EA223" s="706"/>
      <c r="EB223" s="706"/>
      <c r="EC223" s="706"/>
      <c r="ED223" s="706"/>
      <c r="EE223" s="706"/>
      <c r="EF223" s="706"/>
      <c r="EG223" s="706"/>
      <c r="EH223" s="706"/>
      <c r="EI223" s="706"/>
      <c r="EJ223" s="706"/>
      <c r="EK223" s="706"/>
      <c r="EL223" s="706"/>
      <c r="EM223" s="706"/>
      <c r="EN223" s="706"/>
      <c r="EO223" s="706"/>
      <c r="EP223" s="706"/>
      <c r="ES223" s="706"/>
      <c r="ET223" s="706"/>
      <c r="EU223" s="706"/>
      <c r="EV223" s="706"/>
      <c r="EW223" s="706"/>
      <c r="EX223" s="706"/>
      <c r="EY223" s="706"/>
      <c r="EZ223" s="706"/>
      <c r="FA223" s="706"/>
      <c r="FB223" s="706"/>
      <c r="FC223" s="706"/>
      <c r="FD223" s="706"/>
      <c r="FE223" s="706"/>
      <c r="FF223" s="706"/>
      <c r="FG223" s="706"/>
      <c r="FH223" s="706"/>
      <c r="FI223" s="706"/>
      <c r="FJ223" s="706"/>
      <c r="FK223" s="706"/>
      <c r="FL223" s="706"/>
      <c r="FM223" s="706"/>
      <c r="FN223" s="706"/>
      <c r="FO223" s="706"/>
      <c r="FP223" s="706"/>
      <c r="FQ223" s="706"/>
      <c r="FR223" s="706"/>
      <c r="FS223" s="706"/>
      <c r="FT223" s="706"/>
      <c r="FU223" s="706"/>
      <c r="FV223" s="706"/>
      <c r="FX223" s="746"/>
    </row>
    <row r="224" spans="1:238" ht="23.1" customHeight="1" thickBot="1" x14ac:dyDescent="0.25">
      <c r="A224" s="1172" t="s">
        <v>1439</v>
      </c>
      <c r="B224" s="1173"/>
      <c r="C224" s="1173"/>
      <c r="D224" s="1173"/>
      <c r="E224" s="1173"/>
      <c r="F224" s="1173"/>
      <c r="G224" s="1173"/>
      <c r="H224" s="1174"/>
      <c r="I224" s="767"/>
      <c r="J224" s="764"/>
      <c r="K224" s="761"/>
      <c r="L224" s="761"/>
      <c r="M224" s="753"/>
      <c r="N224" s="753"/>
      <c r="O224" s="753"/>
      <c r="P224" s="753"/>
      <c r="Q224" s="866"/>
      <c r="R224" s="866"/>
      <c r="S224" s="755"/>
      <c r="T224" s="769"/>
      <c r="U224" s="771"/>
      <c r="V224" s="772"/>
      <c r="W224" s="829"/>
      <c r="X224" s="831">
        <f>X222+X215</f>
        <v>9099900</v>
      </c>
      <c r="Y224" s="831">
        <f t="shared" ref="Y224:AP224" si="28">Y222+Y215</f>
        <v>4883400</v>
      </c>
      <c r="Z224" s="831">
        <f t="shared" si="28"/>
        <v>13983300</v>
      </c>
      <c r="AA224" s="831">
        <f t="shared" si="28"/>
        <v>3579900</v>
      </c>
      <c r="AB224" s="831">
        <f t="shared" si="28"/>
        <v>251700</v>
      </c>
      <c r="AC224" s="831">
        <f t="shared" si="28"/>
        <v>1082700</v>
      </c>
      <c r="AD224" s="831">
        <f t="shared" si="28"/>
        <v>1165000</v>
      </c>
      <c r="AE224" s="831">
        <f t="shared" si="28"/>
        <v>1635500</v>
      </c>
      <c r="AF224" s="831">
        <f t="shared" si="28"/>
        <v>5204200</v>
      </c>
      <c r="AG224" s="831">
        <f t="shared" si="28"/>
        <v>650000</v>
      </c>
      <c r="AH224" s="831">
        <f t="shared" si="28"/>
        <v>118800</v>
      </c>
      <c r="AI224" s="831">
        <f t="shared" si="28"/>
        <v>25000</v>
      </c>
      <c r="AJ224" s="831">
        <f t="shared" si="28"/>
        <v>236000</v>
      </c>
      <c r="AK224" s="831">
        <f t="shared" si="28"/>
        <v>0</v>
      </c>
      <c r="AL224" s="831">
        <f t="shared" si="28"/>
        <v>0</v>
      </c>
      <c r="AM224" s="831">
        <f t="shared" si="28"/>
        <v>13948800</v>
      </c>
      <c r="AN224" s="831">
        <f t="shared" si="28"/>
        <v>0</v>
      </c>
      <c r="AO224" s="831">
        <f t="shared" si="28"/>
        <v>21923000</v>
      </c>
      <c r="AP224" s="831">
        <f t="shared" si="28"/>
        <v>31321000</v>
      </c>
      <c r="AQ224" s="706"/>
      <c r="AR224" s="706"/>
      <c r="AS224" s="706"/>
      <c r="AT224" s="706"/>
      <c r="AU224" s="706"/>
      <c r="AV224" s="706"/>
      <c r="AW224" s="706"/>
      <c r="AX224" s="706"/>
      <c r="AY224" s="706"/>
      <c r="AZ224" s="706"/>
      <c r="BA224" s="706"/>
      <c r="BB224" s="706"/>
      <c r="BC224" s="706"/>
      <c r="BD224" s="706"/>
      <c r="BE224" s="706"/>
      <c r="BF224" s="706"/>
      <c r="BG224" s="706"/>
      <c r="BH224" s="706"/>
      <c r="BI224" s="706"/>
      <c r="BJ224" s="706"/>
      <c r="BK224" s="706"/>
      <c r="BL224" s="706"/>
      <c r="BM224" s="706"/>
      <c r="BN224" s="706"/>
      <c r="BO224" s="706"/>
      <c r="BP224" s="706"/>
      <c r="BQ224" s="706"/>
      <c r="BR224" s="706"/>
      <c r="BS224" s="706"/>
      <c r="BT224" s="706"/>
      <c r="BU224" s="706"/>
      <c r="BV224" s="706"/>
      <c r="BW224" s="706"/>
      <c r="BX224" s="706"/>
      <c r="BY224" s="706"/>
      <c r="BZ224" s="706"/>
      <c r="CA224" s="706"/>
      <c r="CB224" s="706"/>
      <c r="CC224" s="706"/>
      <c r="CD224" s="706"/>
      <c r="CE224" s="706"/>
      <c r="CF224" s="706"/>
      <c r="CG224" s="706"/>
      <c r="CH224" s="706"/>
      <c r="CI224" s="706"/>
      <c r="CJ224" s="706"/>
      <c r="CK224" s="706"/>
      <c r="CL224" s="706"/>
      <c r="CM224" s="706"/>
      <c r="CN224" s="706"/>
      <c r="CO224" s="706"/>
      <c r="CP224" s="706"/>
      <c r="CQ224" s="706"/>
      <c r="CR224" s="706"/>
      <c r="CS224" s="706"/>
      <c r="CT224" s="706"/>
      <c r="CU224" s="706"/>
      <c r="CV224" s="706"/>
      <c r="CW224" s="706"/>
      <c r="CX224" s="706"/>
      <c r="CY224" s="706"/>
      <c r="CZ224" s="706"/>
      <c r="DA224" s="706"/>
      <c r="DB224" s="706"/>
      <c r="DC224" s="706"/>
      <c r="DD224" s="706"/>
      <c r="DE224" s="706"/>
      <c r="DF224" s="706"/>
      <c r="DG224" s="706"/>
      <c r="DH224" s="706"/>
      <c r="DI224" s="706"/>
      <c r="DJ224" s="706"/>
      <c r="DK224" s="706"/>
      <c r="DL224" s="706"/>
      <c r="DM224" s="706"/>
      <c r="DN224" s="706"/>
      <c r="DO224" s="706"/>
      <c r="DP224" s="706"/>
      <c r="DQ224" s="706"/>
      <c r="DR224" s="706"/>
      <c r="DS224" s="706"/>
      <c r="DT224" s="706"/>
      <c r="DU224" s="706"/>
      <c r="DV224" s="706"/>
      <c r="DW224" s="706"/>
      <c r="DX224" s="706"/>
      <c r="DY224" s="706"/>
      <c r="DZ224" s="706"/>
      <c r="EA224" s="706"/>
      <c r="EB224" s="706"/>
      <c r="EC224" s="706"/>
      <c r="ED224" s="706"/>
      <c r="EE224" s="706"/>
      <c r="EF224" s="706"/>
      <c r="EG224" s="706"/>
      <c r="EH224" s="706"/>
      <c r="EI224" s="706"/>
      <c r="EJ224" s="706"/>
      <c r="EK224" s="706"/>
      <c r="EL224" s="706"/>
      <c r="EM224" s="706"/>
      <c r="EN224" s="706"/>
      <c r="EO224" s="706"/>
      <c r="EP224" s="706"/>
      <c r="ES224" s="706"/>
      <c r="ET224" s="706"/>
      <c r="EU224" s="706"/>
      <c r="EV224" s="706"/>
      <c r="EW224" s="706"/>
      <c r="EX224" s="706"/>
      <c r="EY224" s="706"/>
      <c r="EZ224" s="706"/>
      <c r="FA224" s="706"/>
      <c r="FB224" s="706"/>
      <c r="FC224" s="706"/>
      <c r="FD224" s="706"/>
      <c r="FE224" s="706"/>
      <c r="FF224" s="706"/>
      <c r="FG224" s="706"/>
      <c r="FH224" s="706"/>
      <c r="FI224" s="706"/>
      <c r="FJ224" s="706"/>
      <c r="FK224" s="706"/>
      <c r="FL224" s="706"/>
      <c r="FM224" s="706"/>
      <c r="FN224" s="706"/>
      <c r="FO224" s="706"/>
      <c r="FP224" s="706"/>
      <c r="FQ224" s="706"/>
      <c r="FR224" s="706"/>
      <c r="FS224" s="706"/>
      <c r="FT224" s="706"/>
      <c r="FU224" s="706"/>
      <c r="FV224" s="706"/>
      <c r="FX224" s="746"/>
    </row>
    <row r="225" spans="1:239" ht="9.75" customHeight="1" x14ac:dyDescent="0.2">
      <c r="A225" s="730"/>
      <c r="B225" s="709"/>
      <c r="C225" s="696"/>
      <c r="D225" s="697"/>
      <c r="E225" s="707"/>
      <c r="F225" s="699"/>
      <c r="G225" s="699"/>
      <c r="H225" s="762"/>
      <c r="I225" s="767"/>
      <c r="J225" s="764"/>
      <c r="K225" s="761"/>
      <c r="L225" s="761"/>
      <c r="M225" s="753"/>
      <c r="N225" s="753"/>
      <c r="O225" s="753"/>
      <c r="P225" s="753"/>
      <c r="Q225" s="866"/>
      <c r="R225" s="866"/>
      <c r="S225" s="755"/>
      <c r="T225" s="769"/>
      <c r="U225" s="771"/>
      <c r="V225" s="772"/>
      <c r="W225" s="710"/>
      <c r="X225" s="830"/>
      <c r="Y225" s="702"/>
      <c r="Z225" s="702"/>
      <c r="AA225" s="702"/>
      <c r="AB225" s="702"/>
      <c r="AC225" s="702"/>
      <c r="AD225" s="702"/>
      <c r="AE225" s="702"/>
      <c r="AF225" s="702"/>
      <c r="AG225" s="702"/>
      <c r="AH225" s="717"/>
      <c r="AI225" s="717"/>
      <c r="AJ225" s="717"/>
      <c r="AK225" s="717"/>
      <c r="AL225" s="760"/>
      <c r="AM225" s="702"/>
      <c r="AN225" s="717"/>
      <c r="AO225" s="717"/>
      <c r="AP225" s="717"/>
      <c r="AQ225" s="706"/>
      <c r="AR225" s="706"/>
      <c r="AS225" s="706"/>
      <c r="AT225" s="706"/>
      <c r="AU225" s="706"/>
      <c r="AV225" s="706"/>
      <c r="AW225" s="706"/>
      <c r="AX225" s="706"/>
      <c r="AY225" s="706"/>
      <c r="AZ225" s="706"/>
      <c r="BA225" s="706"/>
      <c r="BB225" s="706"/>
      <c r="BC225" s="706"/>
      <c r="BD225" s="706"/>
      <c r="BE225" s="706"/>
      <c r="BF225" s="706"/>
      <c r="BG225" s="706"/>
      <c r="BH225" s="706"/>
      <c r="BI225" s="706"/>
      <c r="BJ225" s="706"/>
      <c r="BK225" s="706"/>
      <c r="BL225" s="706"/>
      <c r="BM225" s="706"/>
      <c r="BN225" s="706"/>
      <c r="BO225" s="706"/>
      <c r="BP225" s="706"/>
      <c r="BQ225" s="706"/>
      <c r="BR225" s="706"/>
      <c r="BS225" s="706"/>
      <c r="BT225" s="706"/>
      <c r="BU225" s="706"/>
      <c r="BV225" s="706"/>
      <c r="BW225" s="706"/>
      <c r="BX225" s="706"/>
      <c r="BY225" s="706"/>
      <c r="BZ225" s="706"/>
      <c r="CA225" s="706"/>
      <c r="CB225" s="706"/>
      <c r="CC225" s="706"/>
      <c r="CD225" s="706"/>
      <c r="CE225" s="706"/>
      <c r="CF225" s="706"/>
      <c r="CG225" s="706"/>
      <c r="CH225" s="706"/>
      <c r="CI225" s="706"/>
      <c r="CJ225" s="706"/>
      <c r="CK225" s="706"/>
      <c r="CL225" s="706"/>
      <c r="CM225" s="706"/>
      <c r="CN225" s="706"/>
      <c r="CO225" s="706"/>
      <c r="CP225" s="706"/>
      <c r="CQ225" s="706"/>
      <c r="CR225" s="706"/>
      <c r="CS225" s="706"/>
      <c r="CT225" s="706"/>
      <c r="CU225" s="706"/>
      <c r="CV225" s="706"/>
      <c r="CW225" s="706"/>
      <c r="CX225" s="706"/>
      <c r="CY225" s="706"/>
      <c r="CZ225" s="706"/>
      <c r="DA225" s="706"/>
      <c r="DB225" s="706"/>
      <c r="DC225" s="706"/>
      <c r="DD225" s="706"/>
      <c r="DE225" s="706"/>
      <c r="DF225" s="706"/>
      <c r="DG225" s="706"/>
      <c r="DH225" s="706"/>
      <c r="DI225" s="706"/>
      <c r="DJ225" s="706"/>
      <c r="DK225" s="706"/>
      <c r="DL225" s="706"/>
      <c r="DM225" s="706"/>
      <c r="DN225" s="706"/>
      <c r="DO225" s="706"/>
      <c r="DP225" s="706"/>
      <c r="DQ225" s="706"/>
      <c r="DR225" s="706"/>
      <c r="DS225" s="706"/>
      <c r="DT225" s="706"/>
      <c r="DU225" s="706"/>
      <c r="DV225" s="706"/>
      <c r="DW225" s="706"/>
      <c r="DX225" s="706"/>
      <c r="DY225" s="706"/>
      <c r="DZ225" s="706"/>
      <c r="EA225" s="706"/>
      <c r="EB225" s="706"/>
      <c r="EC225" s="706"/>
      <c r="ED225" s="706"/>
      <c r="EE225" s="706"/>
      <c r="EF225" s="706"/>
      <c r="EG225" s="706"/>
      <c r="EH225" s="706"/>
      <c r="EI225" s="706"/>
      <c r="EJ225" s="706"/>
      <c r="EK225" s="706"/>
      <c r="EL225" s="706"/>
      <c r="EM225" s="706"/>
      <c r="EN225" s="706"/>
      <c r="EO225" s="706"/>
      <c r="EP225" s="706"/>
      <c r="ES225" s="706"/>
      <c r="ET225" s="706"/>
      <c r="EU225" s="706"/>
      <c r="EV225" s="706"/>
      <c r="EW225" s="706"/>
      <c r="EX225" s="706"/>
      <c r="EY225" s="706"/>
      <c r="EZ225" s="706"/>
      <c r="FA225" s="706"/>
      <c r="FB225" s="706"/>
      <c r="FC225" s="706"/>
      <c r="FD225" s="706"/>
      <c r="FE225" s="706"/>
      <c r="FF225" s="706"/>
      <c r="FG225" s="706"/>
      <c r="FH225" s="706"/>
      <c r="FI225" s="706"/>
      <c r="FJ225" s="706"/>
      <c r="FK225" s="706"/>
      <c r="FL225" s="706"/>
      <c r="FM225" s="706"/>
      <c r="FN225" s="706"/>
      <c r="FO225" s="706"/>
      <c r="FP225" s="706"/>
      <c r="FQ225" s="706"/>
      <c r="FR225" s="706"/>
      <c r="FS225" s="706"/>
      <c r="FT225" s="706"/>
      <c r="FU225" s="706"/>
      <c r="FV225" s="706"/>
      <c r="FX225" s="746"/>
    </row>
    <row r="226" spans="1:239" ht="23.1" customHeight="1" x14ac:dyDescent="0.2">
      <c r="A226" s="1175" t="s">
        <v>1440</v>
      </c>
      <c r="B226" s="1176"/>
      <c r="C226" s="1176"/>
      <c r="D226" s="1176"/>
      <c r="E226" s="1176"/>
      <c r="F226" s="1176"/>
      <c r="G226" s="1176"/>
      <c r="H226" s="1176"/>
      <c r="I226" s="1176"/>
      <c r="J226" s="1176"/>
      <c r="K226" s="1176"/>
      <c r="L226" s="1176"/>
      <c r="M226" s="1176"/>
      <c r="N226" s="1176"/>
      <c r="O226" s="1176"/>
      <c r="P226" s="1177"/>
      <c r="Q226" s="866"/>
      <c r="R226" s="866"/>
      <c r="S226" s="755"/>
      <c r="T226" s="769"/>
      <c r="U226" s="771"/>
      <c r="V226" s="772"/>
      <c r="W226" s="710"/>
      <c r="X226" s="759"/>
      <c r="Y226" s="702"/>
      <c r="Z226" s="702"/>
      <c r="AA226" s="702"/>
      <c r="AB226" s="702"/>
      <c r="AC226" s="702"/>
      <c r="AD226" s="702"/>
      <c r="AE226" s="702"/>
      <c r="AF226" s="702"/>
      <c r="AG226" s="702"/>
      <c r="AH226" s="717"/>
      <c r="AI226" s="717"/>
      <c r="AJ226" s="717"/>
      <c r="AK226" s="717"/>
      <c r="AL226" s="760"/>
      <c r="AM226" s="702"/>
      <c r="AN226" s="717"/>
      <c r="AO226" s="717"/>
      <c r="AP226" s="717"/>
      <c r="AQ226" s="706"/>
      <c r="AR226" s="706"/>
      <c r="AS226" s="706"/>
      <c r="AT226" s="706"/>
      <c r="AU226" s="706"/>
      <c r="AV226" s="706"/>
      <c r="AW226" s="706"/>
      <c r="AX226" s="706"/>
      <c r="AY226" s="706"/>
      <c r="AZ226" s="706"/>
      <c r="BA226" s="706"/>
      <c r="BB226" s="706"/>
      <c r="BC226" s="706"/>
      <c r="BD226" s="706"/>
      <c r="BE226" s="706"/>
      <c r="BF226" s="706"/>
      <c r="BG226" s="706"/>
      <c r="BH226" s="706"/>
      <c r="BI226" s="706"/>
      <c r="BJ226" s="706"/>
      <c r="BK226" s="706"/>
      <c r="BL226" s="706"/>
      <c r="BM226" s="706"/>
      <c r="BN226" s="706"/>
      <c r="BO226" s="706"/>
      <c r="BP226" s="706"/>
      <c r="BQ226" s="706"/>
      <c r="BR226" s="706"/>
      <c r="BS226" s="706"/>
      <c r="BT226" s="706"/>
      <c r="BU226" s="706"/>
      <c r="BV226" s="706"/>
      <c r="BW226" s="706"/>
      <c r="BX226" s="706"/>
      <c r="BY226" s="706"/>
      <c r="BZ226" s="706"/>
      <c r="CA226" s="706"/>
      <c r="CB226" s="706"/>
      <c r="CC226" s="706"/>
      <c r="CD226" s="706"/>
      <c r="CE226" s="706"/>
      <c r="CF226" s="706"/>
      <c r="CG226" s="706"/>
      <c r="CH226" s="706"/>
      <c r="CI226" s="706"/>
      <c r="CJ226" s="706"/>
      <c r="CK226" s="706"/>
      <c r="CL226" s="706"/>
      <c r="CM226" s="706"/>
      <c r="CN226" s="706"/>
      <c r="CO226" s="706"/>
      <c r="CP226" s="706"/>
      <c r="CQ226" s="706"/>
      <c r="CR226" s="706"/>
      <c r="CS226" s="706"/>
      <c r="CT226" s="706"/>
      <c r="CU226" s="706"/>
      <c r="CV226" s="706"/>
      <c r="CW226" s="706"/>
      <c r="CX226" s="706"/>
      <c r="CY226" s="706"/>
      <c r="CZ226" s="706"/>
      <c r="DA226" s="706"/>
      <c r="DB226" s="706"/>
      <c r="DC226" s="706"/>
      <c r="DD226" s="706"/>
      <c r="DE226" s="706"/>
      <c r="DF226" s="706"/>
      <c r="DG226" s="706"/>
      <c r="DH226" s="706"/>
      <c r="DI226" s="706"/>
      <c r="DJ226" s="706"/>
      <c r="DK226" s="706"/>
      <c r="DL226" s="706"/>
      <c r="DM226" s="706"/>
      <c r="DN226" s="706"/>
      <c r="DO226" s="706"/>
      <c r="DP226" s="706"/>
      <c r="DQ226" s="706"/>
      <c r="DR226" s="706"/>
      <c r="DS226" s="706"/>
      <c r="DT226" s="706"/>
      <c r="DU226" s="706"/>
      <c r="DV226" s="706"/>
      <c r="DW226" s="706"/>
      <c r="DX226" s="706"/>
      <c r="DY226" s="706"/>
      <c r="DZ226" s="706"/>
      <c r="EA226" s="706"/>
      <c r="EB226" s="706"/>
      <c r="EC226" s="706"/>
      <c r="ED226" s="706"/>
      <c r="EE226" s="706"/>
      <c r="EF226" s="706"/>
      <c r="EG226" s="706"/>
      <c r="EH226" s="706"/>
      <c r="EI226" s="706"/>
      <c r="EJ226" s="706"/>
      <c r="EK226" s="706"/>
      <c r="EL226" s="706"/>
      <c r="EM226" s="706"/>
      <c r="EN226" s="706"/>
      <c r="EO226" s="706"/>
      <c r="EP226" s="706"/>
      <c r="ES226" s="706"/>
      <c r="ET226" s="706"/>
      <c r="EU226" s="706"/>
      <c r="EV226" s="706"/>
      <c r="EW226" s="706"/>
      <c r="EX226" s="706"/>
      <c r="EY226" s="706"/>
      <c r="EZ226" s="706"/>
      <c r="FA226" s="706"/>
      <c r="FB226" s="706"/>
      <c r="FC226" s="706"/>
      <c r="FD226" s="706"/>
      <c r="FE226" s="706"/>
      <c r="FF226" s="706"/>
      <c r="FG226" s="706"/>
      <c r="FH226" s="706"/>
      <c r="FI226" s="706"/>
      <c r="FJ226" s="706"/>
      <c r="FK226" s="706"/>
      <c r="FL226" s="706"/>
      <c r="FM226" s="706"/>
      <c r="FN226" s="706"/>
      <c r="FO226" s="706"/>
      <c r="FP226" s="706"/>
      <c r="FQ226" s="706"/>
      <c r="FR226" s="706"/>
      <c r="FS226" s="706"/>
      <c r="FT226" s="706"/>
      <c r="FU226" s="706"/>
      <c r="FV226" s="706"/>
      <c r="FX226" s="746"/>
    </row>
    <row r="227" spans="1:239" s="878" customFormat="1" ht="23.1" customHeight="1" x14ac:dyDescent="0.25">
      <c r="A227" s="691">
        <v>88</v>
      </c>
      <c r="B227" s="693" t="s">
        <v>1308</v>
      </c>
      <c r="C227" s="696">
        <v>219</v>
      </c>
      <c r="D227" s="697">
        <v>632</v>
      </c>
      <c r="E227" s="707">
        <v>40</v>
      </c>
      <c r="F227" s="699" t="s">
        <v>1121</v>
      </c>
      <c r="G227" s="699" t="s">
        <v>1537</v>
      </c>
      <c r="H227" s="767" t="s">
        <v>1127</v>
      </c>
      <c r="I227" s="752" t="s">
        <v>1113</v>
      </c>
      <c r="J227" s="753" t="s">
        <v>1309</v>
      </c>
      <c r="K227" s="753" t="s">
        <v>1151</v>
      </c>
      <c r="L227" s="753" t="s">
        <v>1116</v>
      </c>
      <c r="M227" s="753" t="s">
        <v>1310</v>
      </c>
      <c r="N227" s="753" t="s">
        <v>1311</v>
      </c>
      <c r="O227" s="753" t="s">
        <v>1128</v>
      </c>
      <c r="P227" s="753" t="s">
        <v>1134</v>
      </c>
      <c r="Q227" s="866" t="s">
        <v>1120</v>
      </c>
      <c r="R227" s="866" t="s">
        <v>1120</v>
      </c>
      <c r="S227" s="755">
        <v>5</v>
      </c>
      <c r="T227" s="916">
        <v>5.0999999999999996</v>
      </c>
      <c r="U227" s="757">
        <v>41091</v>
      </c>
      <c r="V227" s="758">
        <v>41426</v>
      </c>
      <c r="W227" s="701">
        <v>25</v>
      </c>
      <c r="X227" s="875"/>
      <c r="Y227" s="876">
        <v>673700</v>
      </c>
      <c r="Z227" s="875">
        <f t="shared" ref="Z227:Z237" si="29">Y227+X227</f>
        <v>673700</v>
      </c>
      <c r="AA227" s="691"/>
      <c r="AB227" s="691">
        <v>50000</v>
      </c>
      <c r="AC227" s="691">
        <v>50000</v>
      </c>
      <c r="AD227" s="691">
        <v>50000</v>
      </c>
      <c r="AE227" s="691">
        <v>50000</v>
      </c>
      <c r="AF227" s="691">
        <v>50000</v>
      </c>
      <c r="AG227" s="691">
        <v>50000</v>
      </c>
      <c r="AH227" s="691">
        <v>50000</v>
      </c>
      <c r="AI227" s="691">
        <v>50000</v>
      </c>
      <c r="AJ227" s="691">
        <v>73700</v>
      </c>
      <c r="AK227" s="691">
        <v>50000</v>
      </c>
      <c r="AL227" s="691">
        <v>150000</v>
      </c>
      <c r="AM227" s="868">
        <f t="shared" ref="AM227:AM237" si="30">SUM(AA227:AL227)</f>
        <v>673700</v>
      </c>
      <c r="AN227" s="868">
        <f t="shared" ref="AN227:AN237" si="31">Z227-AM227</f>
        <v>0</v>
      </c>
      <c r="AO227" s="691"/>
      <c r="AP227" s="868"/>
      <c r="AQ227" s="704"/>
      <c r="AR227" s="704"/>
      <c r="AS227" s="704"/>
      <c r="AT227" s="704"/>
      <c r="AU227" s="704"/>
      <c r="AV227" s="704"/>
      <c r="AW227" s="704"/>
      <c r="AX227" s="704"/>
      <c r="AY227" s="704"/>
      <c r="AZ227" s="704"/>
      <c r="BA227" s="704"/>
      <c r="BB227" s="704"/>
      <c r="BC227" s="704"/>
      <c r="BD227" s="704"/>
      <c r="BE227" s="704"/>
      <c r="BF227" s="704"/>
      <c r="BG227" s="704"/>
      <c r="BH227" s="704"/>
      <c r="BI227" s="704"/>
      <c r="BJ227" s="704"/>
      <c r="BK227" s="704"/>
      <c r="BL227" s="704"/>
      <c r="BM227" s="704"/>
      <c r="BN227" s="704"/>
      <c r="BO227" s="704"/>
      <c r="BP227" s="704"/>
      <c r="BQ227" s="704"/>
      <c r="BR227" s="704"/>
      <c r="BS227" s="704"/>
      <c r="BT227" s="704"/>
      <c r="BU227" s="704"/>
      <c r="BV227" s="704"/>
      <c r="BW227" s="704"/>
      <c r="BX227" s="704"/>
      <c r="BY227" s="704"/>
      <c r="BZ227" s="704"/>
      <c r="CA227" s="704"/>
      <c r="CB227" s="704"/>
      <c r="CC227" s="704"/>
      <c r="CD227" s="704"/>
      <c r="CE227" s="704"/>
      <c r="CF227" s="704"/>
      <c r="CG227" s="704"/>
      <c r="CH227" s="704"/>
      <c r="CI227" s="704"/>
      <c r="CJ227" s="704"/>
      <c r="CK227" s="704"/>
      <c r="CL227" s="704"/>
      <c r="CM227" s="704"/>
      <c r="CN227" s="704"/>
      <c r="CO227" s="704"/>
      <c r="CP227" s="704"/>
      <c r="CQ227" s="704"/>
      <c r="CR227" s="704"/>
      <c r="CS227" s="704"/>
      <c r="CT227" s="704"/>
      <c r="CU227" s="704"/>
      <c r="CV227" s="704"/>
      <c r="CW227" s="704"/>
      <c r="CX227" s="704"/>
      <c r="CY227" s="704"/>
      <c r="CZ227" s="704"/>
      <c r="DA227" s="704"/>
      <c r="DB227" s="704"/>
      <c r="DC227" s="704"/>
      <c r="DD227" s="704"/>
      <c r="DE227" s="704"/>
      <c r="DF227" s="704"/>
      <c r="DG227" s="704"/>
      <c r="DH227" s="704"/>
      <c r="DI227" s="704"/>
      <c r="DJ227" s="704"/>
      <c r="DK227" s="704"/>
      <c r="DL227" s="704"/>
      <c r="DM227" s="704"/>
      <c r="DN227" s="704"/>
      <c r="DO227" s="704"/>
      <c r="DP227" s="704"/>
      <c r="DQ227" s="704"/>
      <c r="DR227" s="704"/>
      <c r="DS227" s="704"/>
      <c r="DT227" s="704"/>
      <c r="DU227" s="704"/>
      <c r="DV227" s="704"/>
      <c r="DW227" s="704"/>
      <c r="DX227" s="704"/>
      <c r="DY227" s="704"/>
      <c r="DZ227" s="704"/>
      <c r="EA227" s="704"/>
      <c r="EB227" s="704"/>
      <c r="EC227" s="704"/>
      <c r="ED227" s="706"/>
      <c r="EE227" s="706"/>
      <c r="EF227" s="704"/>
      <c r="EG227" s="704"/>
      <c r="EH227" s="704"/>
      <c r="EI227" s="704"/>
      <c r="EJ227" s="704"/>
      <c r="EK227" s="704"/>
      <c r="EL227" s="704"/>
      <c r="EM227" s="704"/>
      <c r="EN227" s="704"/>
      <c r="EO227" s="704"/>
      <c r="EP227" s="704"/>
      <c r="EQ227" s="704"/>
      <c r="ER227" s="704"/>
      <c r="ES227" s="704"/>
      <c r="ET227" s="704"/>
      <c r="EU227" s="704"/>
      <c r="EV227" s="704"/>
      <c r="EW227" s="704"/>
      <c r="EX227" s="704"/>
      <c r="EY227" s="704"/>
      <c r="EZ227" s="704"/>
      <c r="FA227" s="704"/>
      <c r="FB227" s="704"/>
      <c r="FC227" s="704"/>
      <c r="FD227" s="704"/>
      <c r="FE227" s="704"/>
      <c r="FF227" s="704"/>
      <c r="FG227" s="704"/>
      <c r="FH227" s="704"/>
      <c r="FI227" s="706"/>
      <c r="FJ227" s="704"/>
      <c r="FK227" s="706"/>
      <c r="FL227" s="706"/>
      <c r="FM227" s="706"/>
      <c r="FN227" s="706"/>
      <c r="FO227" s="706"/>
      <c r="FP227" s="706"/>
      <c r="FQ227" s="706"/>
      <c r="FR227" s="706"/>
      <c r="FS227" s="706"/>
      <c r="FT227" s="706"/>
      <c r="FU227" s="706"/>
      <c r="FV227" s="706"/>
      <c r="FW227" s="706"/>
      <c r="FX227" s="706"/>
      <c r="FY227" s="706"/>
      <c r="FZ227" s="706"/>
      <c r="GA227" s="706"/>
      <c r="GB227" s="706"/>
      <c r="GC227" s="706"/>
      <c r="GD227" s="706"/>
      <c r="GE227" s="706"/>
      <c r="GF227" s="706"/>
      <c r="GG227" s="706"/>
      <c r="GH227" s="706"/>
      <c r="GI227" s="706"/>
      <c r="HS227" s="704"/>
      <c r="HT227" s="704"/>
      <c r="HU227" s="704"/>
    </row>
    <row r="228" spans="1:239" s="878" customFormat="1" ht="23.1" customHeight="1" x14ac:dyDescent="0.25">
      <c r="A228" s="691">
        <v>89</v>
      </c>
      <c r="B228" s="693" t="s">
        <v>1308</v>
      </c>
      <c r="C228" s="696">
        <v>219</v>
      </c>
      <c r="D228" s="697">
        <v>632</v>
      </c>
      <c r="E228" s="707">
        <v>46</v>
      </c>
      <c r="F228" s="699" t="s">
        <v>1121</v>
      </c>
      <c r="G228" s="699" t="s">
        <v>1538</v>
      </c>
      <c r="H228" s="767" t="s">
        <v>1127</v>
      </c>
      <c r="I228" s="752" t="s">
        <v>1113</v>
      </c>
      <c r="J228" s="761" t="s">
        <v>1309</v>
      </c>
      <c r="K228" s="753" t="s">
        <v>1115</v>
      </c>
      <c r="L228" s="753" t="s">
        <v>1116</v>
      </c>
      <c r="M228" s="753" t="s">
        <v>1310</v>
      </c>
      <c r="N228" s="753" t="s">
        <v>1539</v>
      </c>
      <c r="O228" s="753" t="s">
        <v>1539</v>
      </c>
      <c r="P228" s="753" t="s">
        <v>1129</v>
      </c>
      <c r="Q228" s="866" t="s">
        <v>1120</v>
      </c>
      <c r="R228" s="866" t="s">
        <v>1120</v>
      </c>
      <c r="S228" s="755">
        <v>5</v>
      </c>
      <c r="T228" s="763">
        <v>5.0999999999999996</v>
      </c>
      <c r="U228" s="757">
        <v>41334</v>
      </c>
      <c r="V228" s="771">
        <v>41426</v>
      </c>
      <c r="W228" s="874">
        <v>5</v>
      </c>
      <c r="X228" s="875"/>
      <c r="Y228" s="876">
        <v>10000</v>
      </c>
      <c r="Z228" s="875">
        <f t="shared" si="29"/>
        <v>10000</v>
      </c>
      <c r="AA228" s="691"/>
      <c r="AB228" s="691"/>
      <c r="AC228" s="691">
        <v>10000</v>
      </c>
      <c r="AD228" s="691"/>
      <c r="AE228" s="691"/>
      <c r="AF228" s="691"/>
      <c r="AG228" s="691"/>
      <c r="AH228" s="691"/>
      <c r="AI228" s="691"/>
      <c r="AJ228" s="691"/>
      <c r="AK228" s="691"/>
      <c r="AL228" s="691"/>
      <c r="AM228" s="868">
        <f t="shared" si="30"/>
        <v>10000</v>
      </c>
      <c r="AN228" s="868">
        <f t="shared" si="31"/>
        <v>0</v>
      </c>
      <c r="AO228" s="691"/>
      <c r="AP228" s="868"/>
      <c r="AQ228" s="704"/>
      <c r="AR228" s="704"/>
      <c r="AS228" s="704"/>
      <c r="AT228" s="704"/>
      <c r="AU228" s="704"/>
      <c r="AV228" s="704"/>
      <c r="AW228" s="704"/>
      <c r="AX228" s="704"/>
      <c r="AY228" s="704"/>
      <c r="AZ228" s="704"/>
      <c r="BA228" s="704"/>
      <c r="BB228" s="704"/>
      <c r="BC228" s="704"/>
      <c r="BD228" s="704"/>
      <c r="BE228" s="704"/>
      <c r="BF228" s="704"/>
      <c r="BG228" s="704"/>
      <c r="BH228" s="704"/>
      <c r="BI228" s="704"/>
      <c r="BJ228" s="704"/>
      <c r="BK228" s="704"/>
      <c r="BL228" s="704"/>
      <c r="BM228" s="704"/>
      <c r="BN228" s="704"/>
      <c r="BO228" s="704"/>
      <c r="BP228" s="704"/>
      <c r="BQ228" s="704"/>
      <c r="BR228" s="704"/>
      <c r="BS228" s="704"/>
      <c r="BT228" s="704"/>
      <c r="BU228" s="704"/>
      <c r="BV228" s="704"/>
      <c r="BW228" s="704"/>
      <c r="BX228" s="704"/>
      <c r="BY228" s="704"/>
      <c r="BZ228" s="704"/>
      <c r="CA228" s="704"/>
      <c r="CB228" s="704"/>
      <c r="CC228" s="704"/>
      <c r="CD228" s="704"/>
      <c r="CE228" s="704"/>
      <c r="CF228" s="704"/>
      <c r="CG228" s="704"/>
      <c r="CH228" s="704"/>
      <c r="CI228" s="704"/>
      <c r="CJ228" s="704"/>
      <c r="CK228" s="704"/>
      <c r="CL228" s="704"/>
      <c r="CM228" s="704"/>
      <c r="CN228" s="704"/>
      <c r="CO228" s="704"/>
      <c r="CP228" s="704"/>
      <c r="CQ228" s="704"/>
      <c r="CR228" s="704"/>
      <c r="CS228" s="704"/>
      <c r="CT228" s="704"/>
      <c r="CU228" s="704"/>
      <c r="CV228" s="704"/>
      <c r="CW228" s="704"/>
      <c r="CX228" s="704"/>
      <c r="CY228" s="704"/>
      <c r="CZ228" s="704"/>
      <c r="DA228" s="704"/>
      <c r="DB228" s="704"/>
      <c r="DC228" s="704"/>
      <c r="DD228" s="704"/>
      <c r="DE228" s="704"/>
      <c r="DF228" s="704"/>
      <c r="DG228" s="704"/>
      <c r="DH228" s="704"/>
      <c r="DI228" s="704"/>
      <c r="DJ228" s="704"/>
      <c r="DK228" s="704"/>
      <c r="DL228" s="704"/>
      <c r="DM228" s="704"/>
      <c r="DN228" s="704"/>
      <c r="DO228" s="704"/>
      <c r="DP228" s="704"/>
      <c r="DQ228" s="706"/>
      <c r="DR228" s="706"/>
      <c r="DS228" s="706"/>
      <c r="DT228" s="706"/>
      <c r="DU228" s="706"/>
      <c r="DV228" s="706"/>
      <c r="DW228" s="706"/>
      <c r="DX228" s="706"/>
      <c r="DY228" s="706"/>
      <c r="DZ228" s="706"/>
      <c r="EA228" s="706"/>
      <c r="EB228" s="706"/>
      <c r="EC228" s="706"/>
      <c r="ED228" s="706"/>
      <c r="EE228" s="706"/>
      <c r="EF228" s="704"/>
      <c r="EG228" s="704"/>
      <c r="EH228" s="704"/>
      <c r="EI228" s="704"/>
      <c r="EJ228" s="704"/>
      <c r="EK228" s="704"/>
      <c r="EL228" s="704"/>
      <c r="EM228" s="704"/>
      <c r="EN228" s="704"/>
      <c r="EO228" s="704"/>
      <c r="EP228" s="704"/>
      <c r="EQ228" s="704"/>
      <c r="ER228" s="704"/>
      <c r="ES228" s="704"/>
      <c r="ET228" s="704"/>
      <c r="EU228" s="704"/>
      <c r="EV228" s="704"/>
      <c r="EW228" s="704"/>
      <c r="EX228" s="704"/>
      <c r="EY228" s="704"/>
      <c r="EZ228" s="704"/>
      <c r="FA228" s="704"/>
      <c r="FB228" s="704"/>
      <c r="FC228" s="704"/>
      <c r="FD228" s="704"/>
      <c r="FE228" s="704"/>
      <c r="FF228" s="704"/>
      <c r="FG228" s="704"/>
      <c r="FH228" s="704"/>
      <c r="FI228" s="706"/>
      <c r="FJ228" s="704"/>
      <c r="HS228" s="704"/>
      <c r="HT228" s="704"/>
      <c r="HU228" s="704"/>
      <c r="HV228" s="706"/>
      <c r="HW228" s="706"/>
      <c r="HX228" s="706"/>
      <c r="HY228" s="706"/>
      <c r="HZ228" s="706"/>
      <c r="IA228" s="706"/>
      <c r="IB228" s="706"/>
      <c r="IC228" s="706"/>
    </row>
    <row r="229" spans="1:239" s="878" customFormat="1" ht="23.1" customHeight="1" x14ac:dyDescent="0.25">
      <c r="A229" s="691">
        <v>92</v>
      </c>
      <c r="B229" s="693" t="s">
        <v>1308</v>
      </c>
      <c r="C229" s="696">
        <v>219</v>
      </c>
      <c r="D229" s="697">
        <v>836</v>
      </c>
      <c r="E229" s="707">
        <v>1</v>
      </c>
      <c r="F229" s="699" t="s">
        <v>1123</v>
      </c>
      <c r="G229" s="720" t="s">
        <v>1540</v>
      </c>
      <c r="H229" s="761" t="s">
        <v>1312</v>
      </c>
      <c r="I229" s="752" t="s">
        <v>1138</v>
      </c>
      <c r="J229" s="753" t="s">
        <v>1309</v>
      </c>
      <c r="K229" s="761" t="s">
        <v>1115</v>
      </c>
      <c r="L229" s="761" t="s">
        <v>1124</v>
      </c>
      <c r="M229" s="753" t="s">
        <v>1310</v>
      </c>
      <c r="N229" s="777" t="s">
        <v>1311</v>
      </c>
      <c r="O229" s="753" t="s">
        <v>1311</v>
      </c>
      <c r="P229" s="753" t="s">
        <v>1541</v>
      </c>
      <c r="Q229" s="866" t="s">
        <v>1120</v>
      </c>
      <c r="R229" s="866" t="s">
        <v>1120</v>
      </c>
      <c r="S229" s="755">
        <v>5</v>
      </c>
      <c r="T229" s="778">
        <v>5.0999999999999996</v>
      </c>
      <c r="U229" s="757">
        <v>41091</v>
      </c>
      <c r="V229" s="758">
        <v>41426</v>
      </c>
      <c r="W229" s="701">
        <v>5</v>
      </c>
      <c r="X229" s="875"/>
      <c r="Y229" s="876">
        <v>149700</v>
      </c>
      <c r="Z229" s="875">
        <f t="shared" si="29"/>
        <v>149700</v>
      </c>
      <c r="AA229" s="691">
        <v>149700</v>
      </c>
      <c r="AB229" s="691"/>
      <c r="AC229" s="691"/>
      <c r="AD229" s="691"/>
      <c r="AE229" s="691"/>
      <c r="AF229" s="691"/>
      <c r="AG229" s="691"/>
      <c r="AH229" s="691"/>
      <c r="AI229" s="691"/>
      <c r="AJ229" s="691"/>
      <c r="AK229" s="691"/>
      <c r="AL229" s="691"/>
      <c r="AM229" s="868">
        <f t="shared" si="30"/>
        <v>149700</v>
      </c>
      <c r="AN229" s="868">
        <f t="shared" si="31"/>
        <v>0</v>
      </c>
      <c r="AO229" s="691"/>
      <c r="AP229" s="868"/>
      <c r="AQ229" s="704"/>
      <c r="AR229" s="704"/>
      <c r="AS229" s="704"/>
      <c r="AT229" s="704"/>
      <c r="AU229" s="704"/>
      <c r="AV229" s="704"/>
      <c r="AW229" s="704"/>
      <c r="AX229" s="704"/>
      <c r="AY229" s="704"/>
      <c r="AZ229" s="704"/>
      <c r="BA229" s="704"/>
      <c r="BB229" s="704"/>
      <c r="BC229" s="704"/>
      <c r="BD229" s="704"/>
      <c r="BE229" s="704"/>
      <c r="BF229" s="704"/>
      <c r="BG229" s="704"/>
      <c r="BH229" s="704"/>
      <c r="BI229" s="704"/>
      <c r="BJ229" s="704"/>
      <c r="BK229" s="704"/>
      <c r="BL229" s="704"/>
      <c r="BM229" s="704"/>
      <c r="BN229" s="704"/>
      <c r="BO229" s="704"/>
      <c r="BP229" s="704"/>
      <c r="BQ229" s="704"/>
      <c r="BR229" s="704"/>
      <c r="BS229" s="704"/>
      <c r="BT229" s="704"/>
      <c r="BU229" s="704"/>
      <c r="BV229" s="704"/>
      <c r="BW229" s="704"/>
      <c r="BX229" s="704"/>
      <c r="BY229" s="704"/>
      <c r="BZ229" s="704"/>
      <c r="CA229" s="704"/>
      <c r="CB229" s="704"/>
      <c r="CC229" s="704"/>
      <c r="CD229" s="704"/>
      <c r="CE229" s="704"/>
      <c r="CF229" s="704"/>
      <c r="CG229" s="704"/>
      <c r="CH229" s="704"/>
      <c r="CI229" s="704"/>
      <c r="CJ229" s="704"/>
      <c r="CK229" s="704"/>
      <c r="CL229" s="704"/>
      <c r="CM229" s="704"/>
      <c r="CN229" s="704"/>
      <c r="CO229" s="704"/>
      <c r="CP229" s="704"/>
      <c r="CQ229" s="704"/>
      <c r="CR229" s="704"/>
      <c r="CS229" s="704"/>
      <c r="CT229" s="704"/>
      <c r="CU229" s="704"/>
      <c r="CV229" s="704"/>
      <c r="CW229" s="704"/>
      <c r="CX229" s="704"/>
      <c r="CY229" s="704"/>
      <c r="CZ229" s="704"/>
      <c r="DA229" s="704"/>
      <c r="DB229" s="704"/>
      <c r="DC229" s="704"/>
      <c r="DD229" s="704"/>
      <c r="DE229" s="704"/>
      <c r="DF229" s="704"/>
      <c r="DG229" s="704"/>
      <c r="DH229" s="704"/>
      <c r="DI229" s="704"/>
      <c r="DJ229" s="704"/>
      <c r="DK229" s="704"/>
      <c r="DL229" s="704"/>
      <c r="DM229" s="704"/>
      <c r="DN229" s="704"/>
      <c r="DO229" s="704"/>
      <c r="DP229" s="704"/>
      <c r="DQ229" s="706"/>
      <c r="DR229" s="706"/>
      <c r="DS229" s="706"/>
      <c r="DT229" s="706"/>
      <c r="DU229" s="706"/>
      <c r="DV229" s="706"/>
      <c r="DW229" s="706"/>
      <c r="DX229" s="706"/>
      <c r="DY229" s="706"/>
      <c r="DZ229" s="706"/>
      <c r="EA229" s="706"/>
      <c r="EB229" s="706"/>
      <c r="EC229" s="704"/>
      <c r="ED229" s="704"/>
      <c r="EE229" s="704"/>
      <c r="EF229" s="706"/>
      <c r="EG229" s="706"/>
      <c r="EH229" s="706"/>
      <c r="EI229" s="706"/>
      <c r="EJ229" s="706"/>
      <c r="EK229" s="706"/>
      <c r="EL229" s="706"/>
      <c r="EM229" s="706"/>
      <c r="EN229" s="706"/>
      <c r="EO229" s="706"/>
      <c r="EP229" s="706"/>
      <c r="EQ229" s="706"/>
      <c r="ER229" s="706"/>
      <c r="ES229" s="706"/>
      <c r="ET229" s="706"/>
      <c r="EU229" s="706"/>
      <c r="EV229" s="706"/>
      <c r="EW229" s="706"/>
      <c r="EX229" s="706"/>
      <c r="EY229" s="706"/>
      <c r="EZ229" s="706"/>
      <c r="FA229" s="706"/>
      <c r="FB229" s="706"/>
      <c r="FC229" s="706"/>
      <c r="FD229" s="706"/>
      <c r="FE229" s="706"/>
      <c r="FF229" s="706"/>
      <c r="FG229" s="706"/>
      <c r="FH229" s="706"/>
      <c r="FI229" s="704"/>
      <c r="FJ229" s="706"/>
      <c r="HS229" s="704"/>
      <c r="HT229" s="704"/>
      <c r="HU229" s="704"/>
    </row>
    <row r="230" spans="1:239" s="878" customFormat="1" ht="22.5" customHeight="1" x14ac:dyDescent="0.25">
      <c r="A230" s="691">
        <v>180</v>
      </c>
      <c r="B230" s="693" t="s">
        <v>1308</v>
      </c>
      <c r="C230" s="696">
        <v>240</v>
      </c>
      <c r="D230" s="697">
        <v>532</v>
      </c>
      <c r="E230" s="707">
        <v>6</v>
      </c>
      <c r="F230" s="699" t="s">
        <v>1121</v>
      </c>
      <c r="G230" s="699" t="s">
        <v>1542</v>
      </c>
      <c r="H230" s="767" t="s">
        <v>1112</v>
      </c>
      <c r="I230" s="752" t="s">
        <v>1113</v>
      </c>
      <c r="J230" s="753" t="s">
        <v>1309</v>
      </c>
      <c r="K230" s="753" t="s">
        <v>1115</v>
      </c>
      <c r="L230" s="753" t="s">
        <v>1116</v>
      </c>
      <c r="M230" s="753" t="s">
        <v>1310</v>
      </c>
      <c r="N230" s="764" t="s">
        <v>1311</v>
      </c>
      <c r="O230" s="764" t="s">
        <v>1311</v>
      </c>
      <c r="P230" s="866" t="s">
        <v>1543</v>
      </c>
      <c r="Q230" s="866" t="s">
        <v>1120</v>
      </c>
      <c r="R230" s="866" t="s">
        <v>1120</v>
      </c>
      <c r="S230" s="755">
        <v>5</v>
      </c>
      <c r="T230" s="778">
        <v>5.0999999999999996</v>
      </c>
      <c r="U230" s="772">
        <v>41275</v>
      </c>
      <c r="V230" s="771">
        <v>41426</v>
      </c>
      <c r="W230" s="701">
        <v>25</v>
      </c>
      <c r="X230" s="875">
        <f>3000000-1000000</f>
        <v>2000000</v>
      </c>
      <c r="Y230" s="876">
        <v>1901600</v>
      </c>
      <c r="Z230" s="875">
        <f t="shared" si="29"/>
        <v>3901600</v>
      </c>
      <c r="AA230" s="691"/>
      <c r="AB230" s="691">
        <v>390000</v>
      </c>
      <c r="AC230" s="691">
        <v>390000</v>
      </c>
      <c r="AD230" s="691">
        <v>390000</v>
      </c>
      <c r="AE230" s="691">
        <v>390000</v>
      </c>
      <c r="AF230" s="691">
        <v>390000</v>
      </c>
      <c r="AG230" s="691">
        <v>390000</v>
      </c>
      <c r="AH230" s="691">
        <v>390000</v>
      </c>
      <c r="AI230" s="691">
        <v>390000</v>
      </c>
      <c r="AJ230" s="691">
        <v>390000</v>
      </c>
      <c r="AK230" s="691">
        <v>391600</v>
      </c>
      <c r="AL230" s="691"/>
      <c r="AM230" s="868">
        <f t="shared" si="30"/>
        <v>3901600</v>
      </c>
      <c r="AN230" s="868">
        <f t="shared" si="31"/>
        <v>0</v>
      </c>
      <c r="AO230" s="691"/>
      <c r="AP230" s="868"/>
      <c r="AQ230" s="704"/>
      <c r="AR230" s="704"/>
      <c r="AS230" s="704"/>
      <c r="AT230" s="704"/>
      <c r="AU230" s="704"/>
      <c r="AV230" s="704"/>
      <c r="AW230" s="704"/>
      <c r="AX230" s="704"/>
      <c r="AY230" s="704"/>
      <c r="AZ230" s="704"/>
      <c r="BA230" s="704"/>
      <c r="BB230" s="704"/>
      <c r="BC230" s="704"/>
      <c r="BD230" s="704"/>
      <c r="BE230" s="704"/>
      <c r="BF230" s="704"/>
      <c r="BG230" s="704"/>
      <c r="BH230" s="704"/>
      <c r="BI230" s="704"/>
      <c r="BJ230" s="704"/>
      <c r="BK230" s="704"/>
      <c r="BL230" s="704"/>
      <c r="BM230" s="704"/>
      <c r="BN230" s="704"/>
      <c r="BO230" s="704"/>
      <c r="BP230" s="704"/>
      <c r="BQ230" s="704"/>
      <c r="BR230" s="704"/>
      <c r="BS230" s="704"/>
      <c r="BT230" s="704"/>
      <c r="BU230" s="704"/>
      <c r="BV230" s="704"/>
      <c r="BW230" s="704"/>
      <c r="BX230" s="704"/>
      <c r="BY230" s="704"/>
      <c r="BZ230" s="704"/>
      <c r="CA230" s="704"/>
      <c r="CB230" s="704"/>
      <c r="CC230" s="704"/>
      <c r="CD230" s="704"/>
      <c r="CE230" s="704"/>
      <c r="CF230" s="704"/>
      <c r="CG230" s="704"/>
      <c r="CH230" s="704"/>
      <c r="CI230" s="704"/>
      <c r="CJ230" s="704"/>
      <c r="CK230" s="704"/>
      <c r="CL230" s="704"/>
      <c r="CM230" s="704"/>
      <c r="CN230" s="704"/>
      <c r="CO230" s="704"/>
      <c r="CP230" s="704"/>
      <c r="CQ230" s="704"/>
      <c r="CR230" s="704"/>
      <c r="CS230" s="704"/>
      <c r="CT230" s="704"/>
      <c r="CU230" s="704"/>
      <c r="CV230" s="704"/>
      <c r="CW230" s="704"/>
      <c r="CX230" s="704"/>
      <c r="CY230" s="704"/>
      <c r="CZ230" s="704"/>
      <c r="DA230" s="704"/>
      <c r="DB230" s="704"/>
      <c r="DC230" s="704"/>
      <c r="DD230" s="704"/>
      <c r="DE230" s="704"/>
      <c r="DF230" s="704"/>
      <c r="DG230" s="704"/>
      <c r="DH230" s="704"/>
      <c r="DI230" s="704"/>
      <c r="DJ230" s="704"/>
      <c r="DK230" s="704"/>
      <c r="DL230" s="704"/>
      <c r="DM230" s="704"/>
      <c r="DN230" s="704"/>
      <c r="DO230" s="704"/>
      <c r="DP230" s="704"/>
      <c r="DQ230" s="704"/>
      <c r="DR230" s="704"/>
      <c r="DS230" s="704"/>
      <c r="DT230" s="704"/>
      <c r="DU230" s="704"/>
      <c r="DV230" s="704"/>
      <c r="DW230" s="704"/>
      <c r="DX230" s="704"/>
      <c r="DY230" s="704"/>
      <c r="DZ230" s="704"/>
      <c r="EA230" s="704"/>
      <c r="EB230" s="704"/>
      <c r="EC230" s="706"/>
      <c r="ED230" s="704"/>
      <c r="EE230" s="704"/>
      <c r="EF230" s="704"/>
      <c r="EG230" s="704"/>
      <c r="EH230" s="704"/>
      <c r="EI230" s="704"/>
      <c r="EJ230" s="704"/>
      <c r="EK230" s="704"/>
      <c r="EL230" s="704"/>
      <c r="EM230" s="704"/>
      <c r="EN230" s="704"/>
      <c r="EO230" s="704"/>
      <c r="EP230" s="704"/>
      <c r="EQ230" s="704"/>
      <c r="ER230" s="704"/>
      <c r="ES230" s="704"/>
      <c r="ET230" s="704"/>
      <c r="EU230" s="704"/>
      <c r="EV230" s="704"/>
      <c r="EW230" s="704"/>
      <c r="EX230" s="704"/>
      <c r="EY230" s="704"/>
      <c r="EZ230" s="704"/>
      <c r="FA230" s="704"/>
      <c r="FB230" s="704"/>
      <c r="FC230" s="704"/>
      <c r="FD230" s="704"/>
      <c r="FE230" s="704"/>
      <c r="FF230" s="704"/>
      <c r="FG230" s="704"/>
      <c r="FH230" s="704"/>
      <c r="FI230" s="706"/>
      <c r="FJ230" s="704"/>
      <c r="GJ230" s="706"/>
      <c r="GK230" s="706"/>
      <c r="GL230" s="706"/>
      <c r="GM230" s="706"/>
      <c r="GN230" s="706"/>
      <c r="GO230" s="706"/>
      <c r="GP230" s="706"/>
      <c r="GQ230" s="706"/>
      <c r="GR230" s="706"/>
      <c r="GS230" s="706"/>
      <c r="GT230" s="706"/>
      <c r="GU230" s="706"/>
      <c r="GV230" s="706"/>
      <c r="GW230" s="706"/>
      <c r="GX230" s="706"/>
      <c r="GY230" s="706"/>
      <c r="GZ230" s="706"/>
      <c r="HA230" s="706"/>
      <c r="HB230" s="706"/>
      <c r="HC230" s="706"/>
      <c r="HD230" s="706"/>
      <c r="HE230" s="706"/>
      <c r="HF230" s="706"/>
      <c r="HG230" s="706"/>
      <c r="HH230" s="706"/>
      <c r="HI230" s="706"/>
      <c r="HJ230" s="706"/>
      <c r="HK230" s="706"/>
      <c r="HL230" s="706"/>
      <c r="HM230" s="706"/>
      <c r="HN230" s="706"/>
      <c r="HO230" s="706"/>
      <c r="HP230" s="706"/>
      <c r="HQ230" s="706"/>
      <c r="HR230" s="706"/>
      <c r="HV230" s="706"/>
      <c r="HW230" s="706"/>
      <c r="HX230" s="706"/>
      <c r="HY230" s="706"/>
      <c r="HZ230" s="706"/>
      <c r="IA230" s="706"/>
      <c r="IB230" s="706"/>
      <c r="IC230" s="706"/>
      <c r="ID230" s="706"/>
    </row>
    <row r="231" spans="1:239" s="878" customFormat="1" ht="23.1" customHeight="1" x14ac:dyDescent="0.25">
      <c r="A231" s="691">
        <v>181</v>
      </c>
      <c r="B231" s="693" t="s">
        <v>1308</v>
      </c>
      <c r="C231" s="696">
        <v>240</v>
      </c>
      <c r="D231" s="697">
        <v>532</v>
      </c>
      <c r="E231" s="707">
        <v>7</v>
      </c>
      <c r="F231" s="699" t="s">
        <v>1121</v>
      </c>
      <c r="G231" s="699" t="s">
        <v>1314</v>
      </c>
      <c r="H231" s="762" t="s">
        <v>1112</v>
      </c>
      <c r="I231" s="767" t="s">
        <v>1113</v>
      </c>
      <c r="J231" s="753" t="s">
        <v>1309</v>
      </c>
      <c r="K231" s="761" t="s">
        <v>1115</v>
      </c>
      <c r="L231" s="761" t="s">
        <v>1116</v>
      </c>
      <c r="M231" s="753" t="s">
        <v>1310</v>
      </c>
      <c r="N231" s="764" t="s">
        <v>1311</v>
      </c>
      <c r="O231" s="764" t="s">
        <v>1311</v>
      </c>
      <c r="P231" s="866" t="s">
        <v>1313</v>
      </c>
      <c r="Q231" s="866" t="s">
        <v>1160</v>
      </c>
      <c r="R231" s="866" t="s">
        <v>1160</v>
      </c>
      <c r="S231" s="755">
        <v>5</v>
      </c>
      <c r="T231" s="778">
        <v>5.0999999999999996</v>
      </c>
      <c r="U231" s="771">
        <v>41456</v>
      </c>
      <c r="V231" s="772">
        <v>42522</v>
      </c>
      <c r="W231" s="874">
        <v>25</v>
      </c>
      <c r="X231" s="875">
        <v>789000</v>
      </c>
      <c r="Y231" s="875"/>
      <c r="Z231" s="875">
        <f t="shared" si="29"/>
        <v>789000</v>
      </c>
      <c r="AA231" s="702"/>
      <c r="AB231" s="702"/>
      <c r="AC231" s="702"/>
      <c r="AD231" s="702"/>
      <c r="AE231" s="702"/>
      <c r="AF231" s="702"/>
      <c r="AG231" s="702"/>
      <c r="AH231" s="702"/>
      <c r="AI231" s="717"/>
      <c r="AJ231" s="717"/>
      <c r="AK231" s="717"/>
      <c r="AL231" s="717">
        <v>789000</v>
      </c>
      <c r="AM231" s="868">
        <f t="shared" si="30"/>
        <v>789000</v>
      </c>
      <c r="AN231" s="868">
        <f t="shared" si="31"/>
        <v>0</v>
      </c>
      <c r="AO231" s="760">
        <v>605000</v>
      </c>
      <c r="AP231" s="868">
        <v>552000</v>
      </c>
      <c r="AQ231" s="706"/>
      <c r="AR231" s="706"/>
      <c r="AS231" s="706"/>
      <c r="AT231" s="706"/>
      <c r="AU231" s="706"/>
      <c r="AV231" s="706"/>
      <c r="AW231" s="706"/>
      <c r="AX231" s="706"/>
      <c r="AY231" s="706"/>
      <c r="AZ231" s="706"/>
      <c r="BA231" s="706"/>
      <c r="BB231" s="706"/>
      <c r="BC231" s="706"/>
      <c r="BD231" s="706"/>
      <c r="BE231" s="706"/>
      <c r="BF231" s="706"/>
      <c r="BG231" s="706"/>
      <c r="BH231" s="706"/>
      <c r="BI231" s="706"/>
      <c r="BJ231" s="706"/>
      <c r="BK231" s="706"/>
      <c r="BL231" s="706"/>
      <c r="BM231" s="706"/>
      <c r="BN231" s="706"/>
      <c r="BO231" s="706"/>
      <c r="BP231" s="706"/>
      <c r="BQ231" s="706"/>
      <c r="BR231" s="706"/>
      <c r="BS231" s="706"/>
      <c r="BT231" s="706"/>
      <c r="BU231" s="706"/>
      <c r="BV231" s="706"/>
      <c r="BW231" s="706"/>
      <c r="BX231" s="706"/>
      <c r="BY231" s="706"/>
      <c r="BZ231" s="706"/>
      <c r="CA231" s="706"/>
      <c r="CB231" s="706"/>
      <c r="CC231" s="706"/>
      <c r="CD231" s="706"/>
      <c r="CE231" s="706"/>
      <c r="CF231" s="706"/>
      <c r="CG231" s="706"/>
      <c r="CH231" s="706"/>
      <c r="CI231" s="706"/>
      <c r="CJ231" s="706"/>
      <c r="CK231" s="706"/>
      <c r="CL231" s="706"/>
      <c r="CM231" s="706"/>
      <c r="CN231" s="706"/>
      <c r="CO231" s="706"/>
      <c r="CP231" s="706"/>
      <c r="CQ231" s="706"/>
      <c r="CR231" s="706"/>
      <c r="CS231" s="706"/>
      <c r="CT231" s="706"/>
      <c r="CU231" s="706"/>
      <c r="CV231" s="706"/>
      <c r="CW231" s="706"/>
      <c r="CX231" s="706"/>
      <c r="CY231" s="706"/>
      <c r="CZ231" s="706"/>
      <c r="DA231" s="706"/>
      <c r="DB231" s="706"/>
      <c r="DC231" s="706"/>
      <c r="DD231" s="706"/>
      <c r="DE231" s="706"/>
      <c r="DF231" s="706"/>
      <c r="DG231" s="706"/>
      <c r="DH231" s="706"/>
      <c r="DI231" s="706"/>
      <c r="DJ231" s="706"/>
      <c r="DK231" s="706"/>
      <c r="DL231" s="706"/>
      <c r="DM231" s="706"/>
      <c r="DN231" s="706"/>
      <c r="DO231" s="706"/>
      <c r="DP231" s="706"/>
      <c r="DQ231" s="706"/>
      <c r="DR231" s="706"/>
      <c r="DS231" s="706"/>
      <c r="DT231" s="706"/>
      <c r="DU231" s="706"/>
      <c r="DV231" s="706"/>
      <c r="DW231" s="706"/>
      <c r="DX231" s="706"/>
      <c r="DY231" s="706"/>
      <c r="DZ231" s="706"/>
      <c r="EA231" s="706"/>
      <c r="EB231" s="706"/>
      <c r="EC231" s="706"/>
      <c r="ED231" s="704"/>
      <c r="EE231" s="704"/>
      <c r="EF231" s="706"/>
      <c r="EG231" s="706"/>
      <c r="EH231" s="706"/>
      <c r="EI231" s="706"/>
      <c r="EJ231" s="706"/>
      <c r="EK231" s="706"/>
      <c r="EL231" s="706"/>
      <c r="EM231" s="706"/>
      <c r="EN231" s="706"/>
      <c r="EO231" s="706"/>
      <c r="EP231" s="706"/>
      <c r="EQ231" s="706"/>
      <c r="ER231" s="706"/>
      <c r="ES231" s="706"/>
      <c r="ET231" s="706"/>
      <c r="EU231" s="706"/>
      <c r="EV231" s="706"/>
      <c r="EW231" s="706"/>
      <c r="EX231" s="706"/>
      <c r="EY231" s="706"/>
      <c r="EZ231" s="706"/>
      <c r="FA231" s="706"/>
      <c r="FB231" s="706"/>
      <c r="FC231" s="706"/>
      <c r="FD231" s="706"/>
      <c r="FE231" s="706"/>
      <c r="FF231" s="706"/>
      <c r="FG231" s="706"/>
      <c r="FH231" s="706"/>
      <c r="FI231" s="706"/>
      <c r="FJ231" s="704"/>
      <c r="FK231" s="746"/>
      <c r="FL231" s="704"/>
      <c r="FM231" s="704"/>
      <c r="FN231" s="704"/>
      <c r="FO231" s="704"/>
      <c r="FP231" s="704"/>
      <c r="FQ231" s="704"/>
      <c r="FR231" s="704"/>
      <c r="FS231" s="704"/>
      <c r="FT231" s="704"/>
      <c r="FU231" s="704"/>
      <c r="FV231" s="704"/>
      <c r="FW231" s="704"/>
      <c r="FX231" s="704"/>
      <c r="FY231" s="704"/>
      <c r="FZ231" s="704"/>
      <c r="GA231" s="704"/>
      <c r="GB231" s="704"/>
      <c r="GC231" s="704"/>
      <c r="GD231" s="704"/>
      <c r="GE231" s="704"/>
      <c r="GF231" s="704"/>
      <c r="GG231" s="704"/>
      <c r="GH231" s="704"/>
      <c r="GI231" s="704"/>
      <c r="GJ231" s="704"/>
      <c r="GK231" s="704"/>
      <c r="GL231" s="704"/>
      <c r="GM231" s="704"/>
      <c r="GN231" s="704"/>
      <c r="GO231" s="704"/>
      <c r="GP231" s="704"/>
      <c r="GQ231" s="704"/>
      <c r="GR231" s="704"/>
      <c r="GS231" s="704"/>
      <c r="GT231" s="704"/>
      <c r="GU231" s="704"/>
      <c r="GV231" s="704"/>
      <c r="GW231" s="704"/>
      <c r="GX231" s="704"/>
      <c r="GY231" s="704"/>
      <c r="GZ231" s="704"/>
      <c r="HA231" s="704"/>
      <c r="HB231" s="704"/>
      <c r="HC231" s="704"/>
      <c r="HD231" s="704"/>
      <c r="HE231" s="704"/>
      <c r="HF231" s="704"/>
      <c r="HG231" s="704"/>
      <c r="HH231" s="704"/>
      <c r="HI231" s="704"/>
      <c r="HJ231" s="704"/>
      <c r="HK231" s="704"/>
      <c r="HL231" s="704"/>
      <c r="HM231" s="704"/>
      <c r="HN231" s="704"/>
      <c r="HO231" s="704"/>
      <c r="HP231" s="704"/>
      <c r="HQ231" s="706"/>
      <c r="HR231" s="706"/>
      <c r="ID231" s="706"/>
    </row>
    <row r="232" spans="1:239" s="878" customFormat="1" ht="23.1" customHeight="1" x14ac:dyDescent="0.25">
      <c r="A232" s="691">
        <v>182</v>
      </c>
      <c r="B232" s="693" t="s">
        <v>1308</v>
      </c>
      <c r="C232" s="696">
        <v>240</v>
      </c>
      <c r="D232" s="697">
        <v>544</v>
      </c>
      <c r="E232" s="707">
        <v>3</v>
      </c>
      <c r="F232" s="699" t="s">
        <v>1125</v>
      </c>
      <c r="G232" s="699" t="s">
        <v>1544</v>
      </c>
      <c r="H232" s="767" t="s">
        <v>1112</v>
      </c>
      <c r="I232" s="752" t="s">
        <v>1113</v>
      </c>
      <c r="J232" s="764" t="s">
        <v>1309</v>
      </c>
      <c r="K232" s="753" t="s">
        <v>1151</v>
      </c>
      <c r="L232" s="753" t="s">
        <v>1124</v>
      </c>
      <c r="M232" s="753" t="s">
        <v>1310</v>
      </c>
      <c r="N232" s="753" t="s">
        <v>1539</v>
      </c>
      <c r="O232" s="753" t="s">
        <v>1539</v>
      </c>
      <c r="P232" s="753" t="s">
        <v>1545</v>
      </c>
      <c r="Q232" s="866" t="s">
        <v>1120</v>
      </c>
      <c r="R232" s="866" t="s">
        <v>1120</v>
      </c>
      <c r="S232" s="755">
        <v>5</v>
      </c>
      <c r="T232" s="778">
        <v>5.0999999999999996</v>
      </c>
      <c r="U232" s="772">
        <v>41091</v>
      </c>
      <c r="V232" s="771">
        <v>41426</v>
      </c>
      <c r="W232" s="874">
        <v>7</v>
      </c>
      <c r="X232" s="875"/>
      <c r="Y232" s="876">
        <v>32200</v>
      </c>
      <c r="Z232" s="875">
        <f t="shared" si="29"/>
        <v>32200</v>
      </c>
      <c r="AA232" s="691"/>
      <c r="AB232" s="691">
        <v>5000</v>
      </c>
      <c r="AC232" s="691">
        <v>5000</v>
      </c>
      <c r="AD232" s="691">
        <v>10000</v>
      </c>
      <c r="AE232" s="691">
        <v>12200</v>
      </c>
      <c r="AF232" s="691"/>
      <c r="AG232" s="691"/>
      <c r="AH232" s="691"/>
      <c r="AI232" s="691"/>
      <c r="AJ232" s="691"/>
      <c r="AK232" s="691"/>
      <c r="AL232" s="691"/>
      <c r="AM232" s="868">
        <f t="shared" si="30"/>
        <v>32200</v>
      </c>
      <c r="AN232" s="868">
        <f t="shared" si="31"/>
        <v>0</v>
      </c>
      <c r="AO232" s="691"/>
      <c r="AP232" s="868"/>
      <c r="AQ232" s="704"/>
      <c r="AR232" s="704"/>
      <c r="AS232" s="704"/>
      <c r="AT232" s="704"/>
      <c r="AU232" s="704"/>
      <c r="AV232" s="704"/>
      <c r="AW232" s="704"/>
      <c r="AX232" s="704"/>
      <c r="AY232" s="704"/>
      <c r="AZ232" s="704"/>
      <c r="BA232" s="704"/>
      <c r="BB232" s="704"/>
      <c r="BC232" s="704"/>
      <c r="BD232" s="704"/>
      <c r="BE232" s="704"/>
      <c r="BF232" s="704"/>
      <c r="BG232" s="704"/>
      <c r="BH232" s="704"/>
      <c r="BI232" s="704"/>
      <c r="BJ232" s="704"/>
      <c r="BK232" s="704"/>
      <c r="BL232" s="704"/>
      <c r="BM232" s="704"/>
      <c r="BN232" s="704"/>
      <c r="BO232" s="704"/>
      <c r="BP232" s="704"/>
      <c r="BQ232" s="704"/>
      <c r="BR232" s="704"/>
      <c r="BS232" s="704"/>
      <c r="BT232" s="704"/>
      <c r="BU232" s="704"/>
      <c r="BV232" s="704"/>
      <c r="BW232" s="704"/>
      <c r="BX232" s="704"/>
      <c r="BY232" s="704"/>
      <c r="BZ232" s="704"/>
      <c r="CA232" s="704"/>
      <c r="CB232" s="704"/>
      <c r="CC232" s="704"/>
      <c r="CD232" s="704"/>
      <c r="CE232" s="704"/>
      <c r="CF232" s="704"/>
      <c r="CG232" s="704"/>
      <c r="CH232" s="704"/>
      <c r="CI232" s="704"/>
      <c r="CJ232" s="704"/>
      <c r="CK232" s="704"/>
      <c r="CL232" s="704"/>
      <c r="CM232" s="704"/>
      <c r="CN232" s="704"/>
      <c r="CO232" s="704"/>
      <c r="CP232" s="704"/>
      <c r="CQ232" s="704"/>
      <c r="CR232" s="704"/>
      <c r="CS232" s="704"/>
      <c r="CT232" s="704"/>
      <c r="CU232" s="704"/>
      <c r="CV232" s="704"/>
      <c r="CW232" s="704"/>
      <c r="CX232" s="704"/>
      <c r="CY232" s="704"/>
      <c r="CZ232" s="704"/>
      <c r="DA232" s="704"/>
      <c r="DB232" s="704"/>
      <c r="DC232" s="704"/>
      <c r="DD232" s="704"/>
      <c r="DE232" s="704"/>
      <c r="DF232" s="704"/>
      <c r="DG232" s="704"/>
      <c r="DH232" s="704"/>
      <c r="DI232" s="704"/>
      <c r="DJ232" s="704"/>
      <c r="DK232" s="704"/>
      <c r="DL232" s="704"/>
      <c r="DM232" s="704"/>
      <c r="DN232" s="704"/>
      <c r="DO232" s="704"/>
      <c r="DP232" s="704"/>
      <c r="DQ232" s="706"/>
      <c r="DR232" s="706"/>
      <c r="DS232" s="706"/>
      <c r="DT232" s="706"/>
      <c r="DU232" s="706"/>
      <c r="DV232" s="706"/>
      <c r="DW232" s="706"/>
      <c r="DX232" s="706"/>
      <c r="DY232" s="706"/>
      <c r="DZ232" s="706"/>
      <c r="EA232" s="706"/>
      <c r="EB232" s="706"/>
      <c r="EC232" s="706"/>
      <c r="ED232" s="704"/>
      <c r="EE232" s="704"/>
      <c r="EF232" s="706"/>
      <c r="EG232" s="706"/>
      <c r="EH232" s="706"/>
      <c r="EI232" s="706"/>
      <c r="EJ232" s="706"/>
      <c r="EK232" s="706"/>
      <c r="EL232" s="706"/>
      <c r="EM232" s="706"/>
      <c r="EN232" s="706"/>
      <c r="EO232" s="706"/>
      <c r="EP232" s="706"/>
      <c r="EQ232" s="706"/>
      <c r="ER232" s="706"/>
      <c r="ES232" s="706"/>
      <c r="ET232" s="706"/>
      <c r="EU232" s="706"/>
      <c r="EV232" s="706"/>
      <c r="EW232" s="706"/>
      <c r="EX232" s="706"/>
      <c r="EY232" s="706"/>
      <c r="EZ232" s="706"/>
      <c r="FA232" s="706"/>
      <c r="FB232" s="706"/>
      <c r="FC232" s="706"/>
      <c r="FD232" s="706"/>
      <c r="FE232" s="706"/>
      <c r="FF232" s="706"/>
      <c r="FG232" s="706"/>
      <c r="FH232" s="706"/>
      <c r="FI232" s="704"/>
      <c r="FJ232" s="704"/>
    </row>
    <row r="233" spans="1:239" s="878" customFormat="1" ht="32.1" customHeight="1" x14ac:dyDescent="0.25">
      <c r="A233" s="691">
        <v>183</v>
      </c>
      <c r="B233" s="693" t="s">
        <v>1308</v>
      </c>
      <c r="C233" s="696">
        <v>240</v>
      </c>
      <c r="D233" s="697">
        <v>544</v>
      </c>
      <c r="E233" s="707">
        <v>4</v>
      </c>
      <c r="F233" s="699" t="s">
        <v>1125</v>
      </c>
      <c r="G233" s="699" t="s">
        <v>1546</v>
      </c>
      <c r="H233" s="767" t="s">
        <v>1112</v>
      </c>
      <c r="I233" s="752" t="s">
        <v>1113</v>
      </c>
      <c r="J233" s="764" t="s">
        <v>1309</v>
      </c>
      <c r="K233" s="753" t="s">
        <v>1151</v>
      </c>
      <c r="L233" s="753" t="s">
        <v>1124</v>
      </c>
      <c r="M233" s="753" t="s">
        <v>1310</v>
      </c>
      <c r="N233" s="777" t="s">
        <v>1311</v>
      </c>
      <c r="O233" s="753" t="s">
        <v>1311</v>
      </c>
      <c r="P233" s="753" t="s">
        <v>1547</v>
      </c>
      <c r="Q233" s="866" t="s">
        <v>1120</v>
      </c>
      <c r="R233" s="866" t="s">
        <v>1120</v>
      </c>
      <c r="S233" s="755">
        <v>5</v>
      </c>
      <c r="T233" s="778">
        <v>5.0999999999999996</v>
      </c>
      <c r="U233" s="772">
        <v>41091</v>
      </c>
      <c r="V233" s="771">
        <v>41426</v>
      </c>
      <c r="W233" s="874">
        <v>7</v>
      </c>
      <c r="X233" s="875"/>
      <c r="Y233" s="876">
        <f>67600+17100-25000-32000</f>
        <v>27700</v>
      </c>
      <c r="Z233" s="875">
        <f t="shared" si="29"/>
        <v>27700</v>
      </c>
      <c r="AA233" s="691"/>
      <c r="AB233" s="691">
        <v>5000</v>
      </c>
      <c r="AC233" s="691">
        <v>5000</v>
      </c>
      <c r="AD233" s="691">
        <v>10000</v>
      </c>
      <c r="AE233" s="691">
        <v>7700</v>
      </c>
      <c r="AF233" s="691"/>
      <c r="AG233" s="691"/>
      <c r="AH233" s="691"/>
      <c r="AI233" s="691"/>
      <c r="AJ233" s="691"/>
      <c r="AK233" s="691"/>
      <c r="AL233" s="691"/>
      <c r="AM233" s="868">
        <f t="shared" si="30"/>
        <v>27700</v>
      </c>
      <c r="AN233" s="868">
        <f t="shared" si="31"/>
        <v>0</v>
      </c>
      <c r="AO233" s="691"/>
      <c r="AP233" s="868"/>
      <c r="AQ233" s="704"/>
      <c r="AR233" s="704"/>
      <c r="AS233" s="704"/>
      <c r="AT233" s="704"/>
      <c r="AU233" s="704"/>
      <c r="AV233" s="704"/>
      <c r="AW233" s="704"/>
      <c r="AX233" s="704"/>
      <c r="AY233" s="704"/>
      <c r="AZ233" s="704"/>
      <c r="BA233" s="704"/>
      <c r="BB233" s="704"/>
      <c r="BC233" s="704"/>
      <c r="BD233" s="704"/>
      <c r="BE233" s="704"/>
      <c r="BF233" s="704"/>
      <c r="BG233" s="704"/>
      <c r="BH233" s="704"/>
      <c r="BI233" s="704"/>
      <c r="BJ233" s="704"/>
      <c r="BK233" s="704"/>
      <c r="BL233" s="704"/>
      <c r="BM233" s="704"/>
      <c r="BN233" s="704"/>
      <c r="BO233" s="704"/>
      <c r="BP233" s="704"/>
      <c r="BQ233" s="704"/>
      <c r="BR233" s="704"/>
      <c r="BS233" s="704"/>
      <c r="BT233" s="704"/>
      <c r="BU233" s="704"/>
      <c r="BV233" s="704"/>
      <c r="BW233" s="704"/>
      <c r="BX233" s="704"/>
      <c r="BY233" s="704"/>
      <c r="BZ233" s="704"/>
      <c r="CA233" s="704"/>
      <c r="CB233" s="704"/>
      <c r="CC233" s="704"/>
      <c r="CD233" s="704"/>
      <c r="CE233" s="704"/>
      <c r="CF233" s="704"/>
      <c r="CG233" s="704"/>
      <c r="CH233" s="704"/>
      <c r="CI233" s="704"/>
      <c r="CJ233" s="704"/>
      <c r="CK233" s="704"/>
      <c r="CL233" s="704"/>
      <c r="CM233" s="704"/>
      <c r="CN233" s="704"/>
      <c r="CO233" s="704"/>
      <c r="CP233" s="704"/>
      <c r="CQ233" s="704"/>
      <c r="CR233" s="704"/>
      <c r="CS233" s="704"/>
      <c r="CT233" s="704"/>
      <c r="CU233" s="704"/>
      <c r="CV233" s="704"/>
      <c r="CW233" s="704"/>
      <c r="CX233" s="704"/>
      <c r="CY233" s="704"/>
      <c r="CZ233" s="704"/>
      <c r="DA233" s="704"/>
      <c r="DB233" s="704"/>
      <c r="DC233" s="704"/>
      <c r="DD233" s="704"/>
      <c r="DE233" s="704"/>
      <c r="DF233" s="704"/>
      <c r="DG233" s="704"/>
      <c r="DH233" s="704"/>
      <c r="DI233" s="704"/>
      <c r="DJ233" s="704"/>
      <c r="DK233" s="704"/>
      <c r="DL233" s="704"/>
      <c r="DM233" s="704"/>
      <c r="DN233" s="704"/>
      <c r="DO233" s="704"/>
      <c r="DP233" s="704"/>
      <c r="DQ233" s="706"/>
      <c r="DR233" s="706"/>
      <c r="DS233" s="706"/>
      <c r="DT233" s="706"/>
      <c r="DU233" s="706"/>
      <c r="DV233" s="706"/>
      <c r="DW233" s="706"/>
      <c r="DX233" s="706"/>
      <c r="DY233" s="706"/>
      <c r="DZ233" s="706"/>
      <c r="EA233" s="706"/>
      <c r="EB233" s="706"/>
      <c r="EC233" s="706"/>
      <c r="ED233" s="704"/>
      <c r="EE233" s="704"/>
      <c r="EF233" s="706"/>
      <c r="EG233" s="706"/>
      <c r="EH233" s="706"/>
      <c r="EI233" s="706"/>
      <c r="EJ233" s="706"/>
      <c r="EK233" s="706"/>
      <c r="EL233" s="706"/>
      <c r="EM233" s="706"/>
      <c r="EN233" s="706"/>
      <c r="EO233" s="706"/>
      <c r="EP233" s="706"/>
      <c r="EQ233" s="706"/>
      <c r="ER233" s="706"/>
      <c r="ES233" s="706"/>
      <c r="ET233" s="706"/>
      <c r="EU233" s="706"/>
      <c r="EV233" s="706"/>
      <c r="EW233" s="706"/>
      <c r="EX233" s="706"/>
      <c r="EY233" s="706"/>
      <c r="EZ233" s="706"/>
      <c r="FA233" s="706"/>
      <c r="FB233" s="706"/>
      <c r="FC233" s="706"/>
      <c r="FD233" s="706"/>
      <c r="FE233" s="706"/>
      <c r="FF233" s="706"/>
      <c r="FG233" s="706"/>
      <c r="FH233" s="706"/>
      <c r="FI233" s="704"/>
      <c r="FJ233" s="704"/>
      <c r="HV233" s="706"/>
      <c r="HW233" s="706"/>
      <c r="HX233" s="706"/>
      <c r="HY233" s="706"/>
      <c r="HZ233" s="706"/>
      <c r="IA233" s="706"/>
      <c r="IB233" s="706"/>
      <c r="IC233" s="706"/>
    </row>
    <row r="234" spans="1:239" s="878" customFormat="1" ht="23.1" customHeight="1" x14ac:dyDescent="0.25">
      <c r="A234" s="691">
        <v>293</v>
      </c>
      <c r="B234" s="693" t="s">
        <v>1308</v>
      </c>
      <c r="C234" s="696">
        <v>266</v>
      </c>
      <c r="D234" s="697">
        <v>544</v>
      </c>
      <c r="E234" s="707">
        <v>1</v>
      </c>
      <c r="F234" s="699" t="s">
        <v>1125</v>
      </c>
      <c r="G234" s="699" t="s">
        <v>1548</v>
      </c>
      <c r="H234" s="767" t="s">
        <v>1112</v>
      </c>
      <c r="I234" s="752" t="s">
        <v>1113</v>
      </c>
      <c r="J234" s="764" t="s">
        <v>1309</v>
      </c>
      <c r="K234" s="753" t="s">
        <v>1151</v>
      </c>
      <c r="L234" s="753" t="s">
        <v>1124</v>
      </c>
      <c r="M234" s="753" t="s">
        <v>1310</v>
      </c>
      <c r="N234" s="777" t="s">
        <v>1311</v>
      </c>
      <c r="O234" s="753" t="s">
        <v>1311</v>
      </c>
      <c r="P234" s="753" t="s">
        <v>1541</v>
      </c>
      <c r="Q234" s="866" t="s">
        <v>1120</v>
      </c>
      <c r="R234" s="866" t="s">
        <v>1120</v>
      </c>
      <c r="S234" s="755">
        <v>5</v>
      </c>
      <c r="T234" s="778">
        <v>5.0999999999999996</v>
      </c>
      <c r="U234" s="772">
        <v>41091</v>
      </c>
      <c r="V234" s="771">
        <v>41426</v>
      </c>
      <c r="W234" s="874">
        <v>7</v>
      </c>
      <c r="X234" s="875"/>
      <c r="Y234" s="876">
        <v>0</v>
      </c>
      <c r="Z234" s="875">
        <f t="shared" si="29"/>
        <v>0</v>
      </c>
      <c r="AA234" s="691"/>
      <c r="AB234" s="691"/>
      <c r="AC234" s="691"/>
      <c r="AD234" s="691"/>
      <c r="AE234" s="691"/>
      <c r="AF234" s="691"/>
      <c r="AG234" s="691"/>
      <c r="AH234" s="691"/>
      <c r="AI234" s="691"/>
      <c r="AJ234" s="691"/>
      <c r="AK234" s="691"/>
      <c r="AL234" s="691"/>
      <c r="AM234" s="868">
        <f t="shared" si="30"/>
        <v>0</v>
      </c>
      <c r="AN234" s="868">
        <f t="shared" si="31"/>
        <v>0</v>
      </c>
      <c r="AO234" s="691"/>
      <c r="AP234" s="868"/>
      <c r="AQ234" s="704"/>
      <c r="AR234" s="704"/>
      <c r="AS234" s="704"/>
      <c r="AT234" s="704"/>
      <c r="AU234" s="704"/>
      <c r="AV234" s="704"/>
      <c r="AW234" s="704"/>
      <c r="AX234" s="704"/>
      <c r="AY234" s="704"/>
      <c r="AZ234" s="704"/>
      <c r="BA234" s="704"/>
      <c r="BB234" s="704"/>
      <c r="BC234" s="704"/>
      <c r="BD234" s="704"/>
      <c r="BE234" s="704"/>
      <c r="BF234" s="704"/>
      <c r="BG234" s="704"/>
      <c r="BH234" s="704"/>
      <c r="BI234" s="704"/>
      <c r="BJ234" s="704"/>
      <c r="BK234" s="704"/>
      <c r="BL234" s="704"/>
      <c r="BM234" s="704"/>
      <c r="BN234" s="704"/>
      <c r="BO234" s="704"/>
      <c r="BP234" s="704"/>
      <c r="BQ234" s="704"/>
      <c r="BR234" s="704"/>
      <c r="BS234" s="704"/>
      <c r="BT234" s="704"/>
      <c r="BU234" s="704"/>
      <c r="BV234" s="704"/>
      <c r="BW234" s="704"/>
      <c r="BX234" s="704"/>
      <c r="BY234" s="704"/>
      <c r="BZ234" s="704"/>
      <c r="CA234" s="704"/>
      <c r="CB234" s="704"/>
      <c r="CC234" s="704"/>
      <c r="CD234" s="704"/>
      <c r="CE234" s="704"/>
      <c r="CF234" s="704"/>
      <c r="CG234" s="704"/>
      <c r="CH234" s="704"/>
      <c r="CI234" s="704"/>
      <c r="CJ234" s="704"/>
      <c r="CK234" s="704"/>
      <c r="CL234" s="704"/>
      <c r="CM234" s="704"/>
      <c r="CN234" s="704"/>
      <c r="CO234" s="704"/>
      <c r="CP234" s="704"/>
      <c r="CQ234" s="704"/>
      <c r="CR234" s="704"/>
      <c r="CS234" s="704"/>
      <c r="CT234" s="704"/>
      <c r="CU234" s="704"/>
      <c r="CV234" s="704"/>
      <c r="CW234" s="704"/>
      <c r="CX234" s="704"/>
      <c r="CY234" s="704"/>
      <c r="CZ234" s="704"/>
      <c r="DA234" s="704"/>
      <c r="DB234" s="704"/>
      <c r="DC234" s="704"/>
      <c r="DD234" s="704"/>
      <c r="DE234" s="704"/>
      <c r="DF234" s="704"/>
      <c r="DG234" s="704"/>
      <c r="DH234" s="704"/>
      <c r="DI234" s="704"/>
      <c r="DJ234" s="704"/>
      <c r="DK234" s="704"/>
      <c r="DL234" s="704"/>
      <c r="DM234" s="704"/>
      <c r="DN234" s="704"/>
      <c r="DO234" s="704"/>
      <c r="DP234" s="704"/>
      <c r="DQ234" s="706"/>
      <c r="DR234" s="706"/>
      <c r="DS234" s="706"/>
      <c r="DT234" s="706"/>
      <c r="DU234" s="706"/>
      <c r="DV234" s="706"/>
      <c r="DW234" s="706"/>
      <c r="DX234" s="706"/>
      <c r="DY234" s="706"/>
      <c r="DZ234" s="706"/>
      <c r="EA234" s="706"/>
      <c r="EB234" s="706"/>
      <c r="EC234" s="706"/>
      <c r="ED234" s="704"/>
      <c r="EE234" s="704"/>
      <c r="EF234" s="706"/>
      <c r="EG234" s="706"/>
      <c r="EH234" s="706"/>
      <c r="EI234" s="706"/>
      <c r="EJ234" s="706"/>
      <c r="EK234" s="706"/>
      <c r="EL234" s="706"/>
      <c r="EM234" s="706"/>
      <c r="EN234" s="706"/>
      <c r="EO234" s="706"/>
      <c r="EP234" s="706"/>
      <c r="EQ234" s="706"/>
      <c r="ER234" s="706"/>
      <c r="ES234" s="706"/>
      <c r="ET234" s="706"/>
      <c r="EU234" s="706"/>
      <c r="EV234" s="706"/>
      <c r="EW234" s="706"/>
      <c r="EX234" s="706"/>
      <c r="EY234" s="706"/>
      <c r="EZ234" s="706"/>
      <c r="FA234" s="706"/>
      <c r="FB234" s="706"/>
      <c r="FC234" s="706"/>
      <c r="FD234" s="706"/>
      <c r="FE234" s="706"/>
      <c r="FF234" s="706"/>
      <c r="FG234" s="706"/>
      <c r="FH234" s="706"/>
      <c r="FI234" s="704"/>
      <c r="FJ234" s="704"/>
      <c r="HV234" s="706"/>
      <c r="HW234" s="706"/>
      <c r="HX234" s="706"/>
      <c r="HY234" s="706"/>
      <c r="HZ234" s="706"/>
      <c r="IA234" s="706"/>
      <c r="IB234" s="706"/>
      <c r="IC234" s="706"/>
    </row>
    <row r="235" spans="1:239" s="878" customFormat="1" ht="32.1" customHeight="1" x14ac:dyDescent="0.25">
      <c r="A235" s="691">
        <v>355</v>
      </c>
      <c r="B235" s="693" t="s">
        <v>1308</v>
      </c>
      <c r="C235" s="696">
        <v>282</v>
      </c>
      <c r="D235" s="697">
        <v>536</v>
      </c>
      <c r="E235" s="697">
        <v>60</v>
      </c>
      <c r="F235" s="720" t="s">
        <v>1123</v>
      </c>
      <c r="G235" s="699" t="s">
        <v>1549</v>
      </c>
      <c r="H235" s="767" t="s">
        <v>1112</v>
      </c>
      <c r="I235" s="752" t="s">
        <v>1113</v>
      </c>
      <c r="J235" s="764" t="s">
        <v>1309</v>
      </c>
      <c r="K235" s="761" t="s">
        <v>1151</v>
      </c>
      <c r="L235" s="761" t="s">
        <v>1124</v>
      </c>
      <c r="M235" s="753" t="s">
        <v>1310</v>
      </c>
      <c r="N235" s="753" t="s">
        <v>1311</v>
      </c>
      <c r="O235" s="753" t="s">
        <v>1153</v>
      </c>
      <c r="P235" s="753" t="s">
        <v>1153</v>
      </c>
      <c r="Q235" s="866" t="s">
        <v>1160</v>
      </c>
      <c r="R235" s="866" t="s">
        <v>1160</v>
      </c>
      <c r="S235" s="755">
        <v>4</v>
      </c>
      <c r="T235" s="763">
        <v>4.3</v>
      </c>
      <c r="U235" s="771">
        <v>41456</v>
      </c>
      <c r="V235" s="772">
        <v>41609</v>
      </c>
      <c r="W235" s="874">
        <v>5</v>
      </c>
      <c r="X235" s="875"/>
      <c r="Y235" s="876">
        <v>142000</v>
      </c>
      <c r="Z235" s="875">
        <f t="shared" si="29"/>
        <v>142000</v>
      </c>
      <c r="AA235" s="691"/>
      <c r="AB235" s="691"/>
      <c r="AC235" s="702">
        <v>142000</v>
      </c>
      <c r="AD235" s="691"/>
      <c r="AE235" s="691"/>
      <c r="AF235" s="691"/>
      <c r="AG235" s="691"/>
      <c r="AH235" s="691"/>
      <c r="AI235" s="691"/>
      <c r="AJ235" s="691"/>
      <c r="AK235" s="691"/>
      <c r="AL235" s="691"/>
      <c r="AM235" s="868">
        <f t="shared" si="30"/>
        <v>142000</v>
      </c>
      <c r="AN235" s="868">
        <f t="shared" si="31"/>
        <v>0</v>
      </c>
      <c r="AO235" s="691"/>
      <c r="AP235" s="868"/>
      <c r="AQ235" s="704"/>
      <c r="AR235" s="704"/>
      <c r="AS235" s="704"/>
      <c r="AT235" s="704"/>
      <c r="AU235" s="704"/>
      <c r="AV235" s="704"/>
      <c r="AW235" s="704"/>
      <c r="AX235" s="704"/>
      <c r="AY235" s="704"/>
      <c r="AZ235" s="704"/>
      <c r="BA235" s="704"/>
      <c r="BB235" s="704"/>
      <c r="BC235" s="704"/>
      <c r="BD235" s="704"/>
      <c r="BE235" s="704"/>
      <c r="BF235" s="704"/>
      <c r="BG235" s="704"/>
      <c r="BH235" s="704"/>
      <c r="BI235" s="704"/>
      <c r="BJ235" s="704"/>
      <c r="BK235" s="704"/>
      <c r="BL235" s="704"/>
      <c r="BM235" s="704"/>
      <c r="BN235" s="704"/>
      <c r="BO235" s="704"/>
      <c r="BP235" s="704"/>
      <c r="BQ235" s="704"/>
      <c r="BR235" s="704"/>
      <c r="BS235" s="704"/>
      <c r="BT235" s="704"/>
      <c r="BU235" s="704"/>
      <c r="BV235" s="704"/>
      <c r="BW235" s="704"/>
      <c r="BX235" s="704"/>
      <c r="BY235" s="704"/>
      <c r="BZ235" s="704"/>
      <c r="CA235" s="704"/>
      <c r="CB235" s="704"/>
      <c r="CC235" s="704"/>
      <c r="CD235" s="704"/>
      <c r="CE235" s="704"/>
      <c r="CF235" s="704"/>
      <c r="CG235" s="704"/>
      <c r="CH235" s="704"/>
      <c r="CI235" s="704"/>
      <c r="CJ235" s="704"/>
      <c r="CK235" s="704"/>
      <c r="CL235" s="704"/>
      <c r="CM235" s="704"/>
      <c r="CN235" s="704"/>
      <c r="CO235" s="704"/>
      <c r="CP235" s="704"/>
      <c r="CQ235" s="704"/>
      <c r="CR235" s="704"/>
      <c r="CS235" s="704"/>
      <c r="CT235" s="704"/>
      <c r="CU235" s="704"/>
      <c r="CV235" s="704"/>
      <c r="CW235" s="704"/>
      <c r="CX235" s="704"/>
      <c r="CY235" s="704"/>
      <c r="CZ235" s="704"/>
      <c r="DA235" s="704"/>
      <c r="DB235" s="704"/>
      <c r="DC235" s="704"/>
      <c r="DD235" s="704"/>
      <c r="DE235" s="704"/>
      <c r="DF235" s="704"/>
      <c r="DG235" s="704"/>
      <c r="DH235" s="704"/>
      <c r="DI235" s="704"/>
      <c r="DJ235" s="704"/>
      <c r="DK235" s="704"/>
      <c r="DL235" s="704"/>
      <c r="DM235" s="704"/>
      <c r="DN235" s="704"/>
      <c r="DO235" s="704"/>
      <c r="DP235" s="704"/>
      <c r="DQ235" s="704"/>
      <c r="DR235" s="704"/>
      <c r="DS235" s="704"/>
      <c r="DT235" s="704"/>
      <c r="DU235" s="704"/>
      <c r="DV235" s="704"/>
      <c r="DW235" s="704"/>
      <c r="DX235" s="704"/>
      <c r="DY235" s="704"/>
      <c r="DZ235" s="704"/>
      <c r="EA235" s="704"/>
      <c r="EB235" s="704"/>
      <c r="EC235" s="706"/>
      <c r="ED235" s="706"/>
      <c r="EE235" s="706"/>
      <c r="EF235" s="706"/>
      <c r="EG235" s="706"/>
      <c r="EH235" s="706"/>
      <c r="EI235" s="706"/>
      <c r="EJ235" s="706"/>
      <c r="EK235" s="706"/>
      <c r="EL235" s="706"/>
      <c r="EM235" s="706"/>
      <c r="EN235" s="706"/>
      <c r="EO235" s="706"/>
      <c r="EP235" s="706"/>
      <c r="EQ235" s="706"/>
      <c r="ER235" s="706"/>
      <c r="ES235" s="706"/>
      <c r="ET235" s="706"/>
      <c r="EU235" s="706"/>
      <c r="EV235" s="706"/>
      <c r="EW235" s="706"/>
      <c r="EX235" s="706"/>
      <c r="EY235" s="706"/>
      <c r="EZ235" s="706"/>
      <c r="FA235" s="706"/>
      <c r="FB235" s="706"/>
      <c r="FC235" s="706"/>
      <c r="FD235" s="706"/>
      <c r="FE235" s="706"/>
      <c r="FF235" s="706"/>
      <c r="FG235" s="706"/>
      <c r="FH235" s="706"/>
      <c r="FI235" s="704"/>
      <c r="FJ235" s="704"/>
      <c r="FK235" s="706"/>
      <c r="FL235" s="706"/>
      <c r="FM235" s="706"/>
      <c r="FN235" s="706"/>
      <c r="FO235" s="706"/>
      <c r="FP235" s="706"/>
      <c r="FQ235" s="706"/>
      <c r="FR235" s="706"/>
      <c r="FS235" s="706"/>
      <c r="FT235" s="706"/>
      <c r="FU235" s="706"/>
      <c r="FV235" s="706"/>
      <c r="FW235" s="706"/>
      <c r="FX235" s="706"/>
      <c r="FY235" s="706"/>
      <c r="FZ235" s="706"/>
      <c r="GA235" s="706"/>
      <c r="GB235" s="706"/>
      <c r="GC235" s="706"/>
      <c r="GD235" s="706"/>
      <c r="GE235" s="706"/>
      <c r="GF235" s="706"/>
      <c r="GG235" s="706"/>
      <c r="GH235" s="706"/>
      <c r="GI235" s="706"/>
      <c r="HS235" s="706"/>
      <c r="HT235" s="706"/>
      <c r="HU235" s="706"/>
      <c r="ID235" s="706"/>
    </row>
    <row r="236" spans="1:239" s="878" customFormat="1" ht="23.1" customHeight="1" x14ac:dyDescent="0.25">
      <c r="A236" s="691">
        <v>367</v>
      </c>
      <c r="B236" s="693" t="s">
        <v>1308</v>
      </c>
      <c r="C236" s="697">
        <v>282</v>
      </c>
      <c r="D236" s="697">
        <v>836</v>
      </c>
      <c r="E236" s="707">
        <v>6</v>
      </c>
      <c r="F236" s="720" t="s">
        <v>1123</v>
      </c>
      <c r="G236" s="720" t="s">
        <v>1550</v>
      </c>
      <c r="H236" s="761" t="s">
        <v>1312</v>
      </c>
      <c r="I236" s="752" t="s">
        <v>1138</v>
      </c>
      <c r="J236" s="753" t="s">
        <v>1309</v>
      </c>
      <c r="K236" s="761" t="s">
        <v>1115</v>
      </c>
      <c r="L236" s="761" t="s">
        <v>1124</v>
      </c>
      <c r="M236" s="753" t="s">
        <v>1310</v>
      </c>
      <c r="N236" s="753" t="s">
        <v>1311</v>
      </c>
      <c r="O236" s="753" t="s">
        <v>1153</v>
      </c>
      <c r="P236" s="753" t="s">
        <v>1153</v>
      </c>
      <c r="Q236" s="866" t="s">
        <v>1160</v>
      </c>
      <c r="R236" s="866" t="s">
        <v>1160</v>
      </c>
      <c r="S236" s="755">
        <v>4</v>
      </c>
      <c r="T236" s="763">
        <v>4.3</v>
      </c>
      <c r="U236" s="771">
        <v>41091</v>
      </c>
      <c r="V236" s="772">
        <v>41426</v>
      </c>
      <c r="W236" s="874">
        <v>5</v>
      </c>
      <c r="X236" s="875"/>
      <c r="Y236" s="876">
        <v>100000</v>
      </c>
      <c r="Z236" s="875">
        <f t="shared" si="29"/>
        <v>100000</v>
      </c>
      <c r="AA236" s="691">
        <v>100000</v>
      </c>
      <c r="AB236" s="691"/>
      <c r="AC236" s="691"/>
      <c r="AD236" s="691"/>
      <c r="AE236" s="691"/>
      <c r="AF236" s="691"/>
      <c r="AG236" s="691"/>
      <c r="AH236" s="691"/>
      <c r="AI236" s="691"/>
      <c r="AJ236" s="691"/>
      <c r="AK236" s="691"/>
      <c r="AL236" s="691"/>
      <c r="AM236" s="868">
        <f t="shared" si="30"/>
        <v>100000</v>
      </c>
      <c r="AN236" s="868">
        <f t="shared" si="31"/>
        <v>0</v>
      </c>
      <c r="AO236" s="691"/>
      <c r="AP236" s="868"/>
      <c r="AQ236" s="704"/>
      <c r="AR236" s="704"/>
      <c r="AS236" s="704"/>
      <c r="AT236" s="704"/>
      <c r="AU236" s="704"/>
      <c r="AV236" s="704"/>
      <c r="AW236" s="704"/>
      <c r="AX236" s="704"/>
      <c r="AY236" s="704"/>
      <c r="AZ236" s="704"/>
      <c r="BA236" s="704"/>
      <c r="BB236" s="704"/>
      <c r="BC236" s="704"/>
      <c r="BD236" s="704"/>
      <c r="BE236" s="704"/>
      <c r="BF236" s="704"/>
      <c r="BG236" s="704"/>
      <c r="BH236" s="704"/>
      <c r="BI236" s="704"/>
      <c r="BJ236" s="704"/>
      <c r="BK236" s="704"/>
      <c r="BL236" s="704"/>
      <c r="BM236" s="704"/>
      <c r="BN236" s="704"/>
      <c r="BO236" s="704"/>
      <c r="BP236" s="704"/>
      <c r="BQ236" s="704"/>
      <c r="BR236" s="704"/>
      <c r="BS236" s="704"/>
      <c r="BT236" s="704"/>
      <c r="BU236" s="704"/>
      <c r="BV236" s="704"/>
      <c r="BW236" s="704"/>
      <c r="BX236" s="704"/>
      <c r="BY236" s="704"/>
      <c r="BZ236" s="704"/>
      <c r="CA236" s="704"/>
      <c r="CB236" s="704"/>
      <c r="CC236" s="704"/>
      <c r="CD236" s="704"/>
      <c r="CE236" s="704"/>
      <c r="CF236" s="704"/>
      <c r="CG236" s="704"/>
      <c r="CH236" s="704"/>
      <c r="CI236" s="704"/>
      <c r="CJ236" s="704"/>
      <c r="CK236" s="704"/>
      <c r="CL236" s="704"/>
      <c r="CM236" s="704"/>
      <c r="CN236" s="704"/>
      <c r="CO236" s="704"/>
      <c r="CP236" s="704"/>
      <c r="CQ236" s="704"/>
      <c r="CR236" s="704"/>
      <c r="CS236" s="704"/>
      <c r="CT236" s="704"/>
      <c r="CU236" s="704"/>
      <c r="CV236" s="704"/>
      <c r="CW236" s="704"/>
      <c r="CX236" s="704"/>
      <c r="CY236" s="704"/>
      <c r="CZ236" s="704"/>
      <c r="DA236" s="704"/>
      <c r="DB236" s="704"/>
      <c r="DC236" s="704"/>
      <c r="DD236" s="704"/>
      <c r="DE236" s="704"/>
      <c r="DF236" s="704"/>
      <c r="DG236" s="704"/>
      <c r="DH236" s="704"/>
      <c r="DI236" s="704"/>
      <c r="DJ236" s="704"/>
      <c r="DK236" s="704"/>
      <c r="DL236" s="704"/>
      <c r="DM236" s="704"/>
      <c r="DN236" s="704"/>
      <c r="DO236" s="704"/>
      <c r="DP236" s="704"/>
      <c r="DQ236" s="704"/>
      <c r="DR236" s="704"/>
      <c r="DS236" s="704"/>
      <c r="DT236" s="704"/>
      <c r="DU236" s="704"/>
      <c r="DV236" s="704"/>
      <c r="DW236" s="704"/>
      <c r="DX236" s="704"/>
      <c r="DY236" s="704"/>
      <c r="DZ236" s="704"/>
      <c r="EA236" s="704"/>
      <c r="EB236" s="704"/>
      <c r="EC236" s="704"/>
      <c r="ED236" s="706"/>
      <c r="EE236" s="706"/>
      <c r="EF236" s="704"/>
      <c r="EG236" s="704"/>
      <c r="EH236" s="704"/>
      <c r="EI236" s="704"/>
      <c r="EJ236" s="704"/>
      <c r="EK236" s="704"/>
      <c r="EL236" s="704"/>
      <c r="EM236" s="704"/>
      <c r="EN236" s="704"/>
      <c r="EO236" s="704"/>
      <c r="EP236" s="704"/>
      <c r="EQ236" s="704"/>
      <c r="ER236" s="704"/>
      <c r="ES236" s="704"/>
      <c r="ET236" s="704"/>
      <c r="EU236" s="704"/>
      <c r="EV236" s="704"/>
      <c r="EW236" s="704"/>
      <c r="EX236" s="704"/>
      <c r="EY236" s="704"/>
      <c r="EZ236" s="704"/>
      <c r="FA236" s="704"/>
      <c r="FB236" s="704"/>
      <c r="FC236" s="704"/>
      <c r="FD236" s="704"/>
      <c r="FE236" s="704"/>
      <c r="FF236" s="704"/>
      <c r="FG236" s="704"/>
      <c r="FH236" s="704"/>
      <c r="FI236" s="704"/>
      <c r="FJ236" s="706"/>
      <c r="FK236" s="706"/>
      <c r="FL236" s="706"/>
      <c r="FM236" s="706"/>
      <c r="FN236" s="706"/>
      <c r="FO236" s="706"/>
      <c r="FP236" s="706"/>
      <c r="FQ236" s="706"/>
      <c r="FR236" s="706"/>
      <c r="FS236" s="706"/>
      <c r="FT236" s="706"/>
      <c r="FU236" s="706"/>
      <c r="FV236" s="706"/>
      <c r="FW236" s="706"/>
      <c r="FX236" s="706"/>
      <c r="FY236" s="706"/>
      <c r="FZ236" s="706"/>
      <c r="GA236" s="706"/>
      <c r="GB236" s="706"/>
      <c r="GC236" s="706"/>
      <c r="GD236" s="706"/>
      <c r="GE236" s="706"/>
      <c r="GF236" s="706"/>
      <c r="GG236" s="706"/>
      <c r="GH236" s="706"/>
      <c r="GI236" s="706"/>
      <c r="HS236" s="706"/>
      <c r="HT236" s="706"/>
      <c r="HU236" s="706"/>
      <c r="HV236" s="706"/>
      <c r="HW236" s="706"/>
      <c r="HX236" s="706"/>
      <c r="HY236" s="706"/>
      <c r="HZ236" s="706"/>
      <c r="IA236" s="706"/>
      <c r="IB236" s="706"/>
      <c r="IC236" s="706"/>
      <c r="ID236" s="706"/>
    </row>
    <row r="237" spans="1:239" s="878" customFormat="1" ht="23.1" customHeight="1" thickBot="1" x14ac:dyDescent="0.3">
      <c r="A237" s="691">
        <v>370</v>
      </c>
      <c r="B237" s="693" t="s">
        <v>1308</v>
      </c>
      <c r="C237" s="697">
        <v>282</v>
      </c>
      <c r="D237" s="697">
        <v>836</v>
      </c>
      <c r="E237" s="707">
        <v>10</v>
      </c>
      <c r="F237" s="720" t="s">
        <v>1123</v>
      </c>
      <c r="G237" s="720" t="s">
        <v>1551</v>
      </c>
      <c r="H237" s="761" t="s">
        <v>1312</v>
      </c>
      <c r="I237" s="752" t="s">
        <v>1138</v>
      </c>
      <c r="J237" s="761" t="s">
        <v>1309</v>
      </c>
      <c r="K237" s="761" t="s">
        <v>1115</v>
      </c>
      <c r="L237" s="761" t="s">
        <v>1124</v>
      </c>
      <c r="M237" s="753" t="s">
        <v>1310</v>
      </c>
      <c r="N237" s="753" t="s">
        <v>1311</v>
      </c>
      <c r="O237" s="753" t="s">
        <v>1153</v>
      </c>
      <c r="P237" s="753" t="s">
        <v>1153</v>
      </c>
      <c r="Q237" s="866" t="s">
        <v>1160</v>
      </c>
      <c r="R237" s="866" t="s">
        <v>1160</v>
      </c>
      <c r="S237" s="755">
        <v>4</v>
      </c>
      <c r="T237" s="763">
        <v>4.3</v>
      </c>
      <c r="U237" s="771">
        <v>41456</v>
      </c>
      <c r="V237" s="772">
        <v>41609</v>
      </c>
      <c r="W237" s="874">
        <v>5</v>
      </c>
      <c r="X237" s="875"/>
      <c r="Y237" s="876">
        <v>9200</v>
      </c>
      <c r="Z237" s="875">
        <f t="shared" si="29"/>
        <v>9200</v>
      </c>
      <c r="AA237" s="691"/>
      <c r="AB237" s="691"/>
      <c r="AC237" s="691"/>
      <c r="AD237" s="702">
        <v>9200</v>
      </c>
      <c r="AE237" s="691"/>
      <c r="AF237" s="691"/>
      <c r="AG237" s="691"/>
      <c r="AH237" s="691"/>
      <c r="AI237" s="691"/>
      <c r="AJ237" s="691"/>
      <c r="AK237" s="691"/>
      <c r="AL237" s="691"/>
      <c r="AM237" s="868">
        <f t="shared" si="30"/>
        <v>9200</v>
      </c>
      <c r="AN237" s="868">
        <f t="shared" si="31"/>
        <v>0</v>
      </c>
      <c r="AO237" s="691"/>
      <c r="AP237" s="868"/>
      <c r="AQ237" s="704"/>
      <c r="AR237" s="704"/>
      <c r="AS237" s="704"/>
      <c r="AT237" s="704"/>
      <c r="AU237" s="704"/>
      <c r="AV237" s="704"/>
      <c r="AW237" s="704"/>
      <c r="AX237" s="704"/>
      <c r="AY237" s="704"/>
      <c r="AZ237" s="704"/>
      <c r="BA237" s="704"/>
      <c r="BB237" s="704"/>
      <c r="BC237" s="704"/>
      <c r="BD237" s="704"/>
      <c r="BE237" s="704"/>
      <c r="BF237" s="704"/>
      <c r="BG237" s="704"/>
      <c r="BH237" s="704"/>
      <c r="BI237" s="704"/>
      <c r="BJ237" s="704"/>
      <c r="BK237" s="704"/>
      <c r="BL237" s="704"/>
      <c r="BM237" s="704"/>
      <c r="BN237" s="704"/>
      <c r="BO237" s="704"/>
      <c r="BP237" s="704"/>
      <c r="BQ237" s="704"/>
      <c r="BR237" s="704"/>
      <c r="BS237" s="704"/>
      <c r="BT237" s="704"/>
      <c r="BU237" s="704"/>
      <c r="BV237" s="704"/>
      <c r="BW237" s="704"/>
      <c r="BX237" s="704"/>
      <c r="BY237" s="704"/>
      <c r="BZ237" s="704"/>
      <c r="CA237" s="704"/>
      <c r="CB237" s="704"/>
      <c r="CC237" s="704"/>
      <c r="CD237" s="704"/>
      <c r="CE237" s="704"/>
      <c r="CF237" s="704"/>
      <c r="CG237" s="704"/>
      <c r="CH237" s="704"/>
      <c r="CI237" s="704"/>
      <c r="CJ237" s="704"/>
      <c r="CK237" s="704"/>
      <c r="CL237" s="704"/>
      <c r="CM237" s="704"/>
      <c r="CN237" s="704"/>
      <c r="CO237" s="704"/>
      <c r="CP237" s="704"/>
      <c r="CQ237" s="704"/>
      <c r="CR237" s="704"/>
      <c r="CS237" s="704"/>
      <c r="CT237" s="704"/>
      <c r="CU237" s="704"/>
      <c r="CV237" s="704"/>
      <c r="CW237" s="704"/>
      <c r="CX237" s="704"/>
      <c r="CY237" s="704"/>
      <c r="CZ237" s="704"/>
      <c r="DA237" s="704"/>
      <c r="DB237" s="704"/>
      <c r="DC237" s="704"/>
      <c r="DD237" s="704"/>
      <c r="DE237" s="704"/>
      <c r="DF237" s="704"/>
      <c r="DG237" s="704"/>
      <c r="DH237" s="704"/>
      <c r="DI237" s="704"/>
      <c r="DJ237" s="704"/>
      <c r="DK237" s="704"/>
      <c r="DL237" s="704"/>
      <c r="DM237" s="704"/>
      <c r="DN237" s="704"/>
      <c r="DO237" s="704"/>
      <c r="DP237" s="704"/>
      <c r="DQ237" s="704"/>
      <c r="DR237" s="704"/>
      <c r="DS237" s="704"/>
      <c r="DT237" s="704"/>
      <c r="DU237" s="704"/>
      <c r="DV237" s="704"/>
      <c r="DW237" s="704"/>
      <c r="DX237" s="704"/>
      <c r="DY237" s="704"/>
      <c r="DZ237" s="704"/>
      <c r="EA237" s="704"/>
      <c r="EB237" s="704"/>
      <c r="EC237" s="706"/>
      <c r="ED237" s="706"/>
      <c r="EE237" s="706"/>
      <c r="EF237" s="704"/>
      <c r="EG237" s="704"/>
      <c r="EH237" s="704"/>
      <c r="EI237" s="704"/>
      <c r="EJ237" s="704"/>
      <c r="EK237" s="704"/>
      <c r="EL237" s="704"/>
      <c r="EM237" s="704"/>
      <c r="EN237" s="704"/>
      <c r="EO237" s="704"/>
      <c r="EP237" s="704"/>
      <c r="EQ237" s="704"/>
      <c r="ER237" s="704"/>
      <c r="ES237" s="704"/>
      <c r="ET237" s="704"/>
      <c r="EU237" s="704"/>
      <c r="EV237" s="704"/>
      <c r="EW237" s="704"/>
      <c r="EX237" s="704"/>
      <c r="EY237" s="704"/>
      <c r="EZ237" s="704"/>
      <c r="FA237" s="704"/>
      <c r="FB237" s="704"/>
      <c r="FC237" s="704"/>
      <c r="FD237" s="704"/>
      <c r="FE237" s="704"/>
      <c r="FF237" s="704"/>
      <c r="FG237" s="704"/>
      <c r="FH237" s="704"/>
      <c r="FI237" s="704"/>
      <c r="FJ237" s="706"/>
      <c r="HS237" s="706"/>
      <c r="HT237" s="706"/>
      <c r="HU237" s="706"/>
      <c r="HV237" s="706"/>
      <c r="HW237" s="706"/>
      <c r="HX237" s="706"/>
      <c r="HY237" s="706"/>
      <c r="HZ237" s="706"/>
      <c r="IA237" s="706"/>
      <c r="IB237" s="706"/>
      <c r="IC237" s="706"/>
      <c r="ID237" s="706"/>
    </row>
    <row r="238" spans="1:239" ht="23.1" customHeight="1" thickBot="1" x14ac:dyDescent="0.25">
      <c r="A238" s="730"/>
      <c r="B238" s="713"/>
      <c r="C238" s="696"/>
      <c r="D238" s="697"/>
      <c r="E238" s="728"/>
      <c r="F238" s="720"/>
      <c r="G238" s="727"/>
      <c r="H238" s="751"/>
      <c r="I238" s="752"/>
      <c r="J238" s="764"/>
      <c r="K238" s="753"/>
      <c r="L238" s="764"/>
      <c r="M238" s="753"/>
      <c r="N238" s="753"/>
      <c r="O238" s="753"/>
      <c r="P238" s="753"/>
      <c r="Q238" s="866"/>
      <c r="R238" s="866"/>
      <c r="S238" s="755"/>
      <c r="T238" s="778"/>
      <c r="U238" s="771"/>
      <c r="V238" s="772"/>
      <c r="W238" s="858"/>
      <c r="X238" s="831">
        <f>SUM(X227:X237)</f>
        <v>2789000</v>
      </c>
      <c r="Y238" s="831">
        <f>SUM(Y227:Y237)</f>
        <v>3046100</v>
      </c>
      <c r="Z238" s="831">
        <f>SUM(Z227:Z237)</f>
        <v>5835100</v>
      </c>
      <c r="AA238" s="831">
        <f t="shared" ref="AA238:AM238" si="32">SUM(AA236:AA237)</f>
        <v>100000</v>
      </c>
      <c r="AB238" s="831">
        <f t="shared" si="32"/>
        <v>0</v>
      </c>
      <c r="AC238" s="831">
        <f t="shared" si="32"/>
        <v>0</v>
      </c>
      <c r="AD238" s="831">
        <f t="shared" si="32"/>
        <v>9200</v>
      </c>
      <c r="AE238" s="831">
        <f t="shared" si="32"/>
        <v>0</v>
      </c>
      <c r="AF238" s="831">
        <f t="shared" si="32"/>
        <v>0</v>
      </c>
      <c r="AG238" s="831">
        <f t="shared" si="32"/>
        <v>0</v>
      </c>
      <c r="AH238" s="831">
        <f t="shared" si="32"/>
        <v>0</v>
      </c>
      <c r="AI238" s="831">
        <f t="shared" si="32"/>
        <v>0</v>
      </c>
      <c r="AJ238" s="831">
        <f t="shared" si="32"/>
        <v>0</v>
      </c>
      <c r="AK238" s="831">
        <f t="shared" si="32"/>
        <v>0</v>
      </c>
      <c r="AL238" s="831">
        <f t="shared" si="32"/>
        <v>0</v>
      </c>
      <c r="AM238" s="831">
        <f t="shared" si="32"/>
        <v>109200</v>
      </c>
      <c r="AO238" s="831">
        <f>SUM(AO227:AO237)</f>
        <v>605000</v>
      </c>
      <c r="AP238" s="831">
        <f>SUM(AP227:AP237)</f>
        <v>552000</v>
      </c>
      <c r="ED238" s="706"/>
      <c r="EE238" s="706"/>
      <c r="EF238" s="706"/>
      <c r="EG238" s="706"/>
      <c r="EH238" s="706"/>
      <c r="EI238" s="706"/>
      <c r="EJ238" s="706"/>
      <c r="EK238" s="706"/>
      <c r="EL238" s="706"/>
      <c r="EM238" s="706"/>
      <c r="EN238" s="706"/>
      <c r="EO238" s="706"/>
      <c r="EP238" s="706"/>
      <c r="ES238" s="706"/>
      <c r="ET238" s="706"/>
      <c r="EU238" s="706"/>
      <c r="EV238" s="706"/>
      <c r="EW238" s="706"/>
      <c r="EX238" s="706"/>
      <c r="EY238" s="706"/>
      <c r="EZ238" s="706"/>
      <c r="FA238" s="706"/>
      <c r="FB238" s="706"/>
      <c r="FC238" s="706"/>
      <c r="FD238" s="706"/>
      <c r="FE238" s="706"/>
      <c r="FF238" s="706"/>
      <c r="FG238" s="706"/>
      <c r="FH238" s="706"/>
      <c r="FI238" s="706"/>
      <c r="FJ238" s="706"/>
      <c r="FK238" s="706"/>
      <c r="FL238" s="706"/>
      <c r="FM238" s="706"/>
      <c r="FN238" s="706"/>
      <c r="FO238" s="706"/>
      <c r="FP238" s="706"/>
      <c r="FQ238" s="706"/>
      <c r="FR238" s="706"/>
      <c r="FS238" s="706"/>
      <c r="FT238" s="706"/>
      <c r="FU238" s="706"/>
      <c r="FX238" s="746"/>
      <c r="ID238" s="706"/>
      <c r="IE238" s="706"/>
    </row>
    <row r="239" spans="1:239" ht="9.75" customHeight="1" x14ac:dyDescent="0.2">
      <c r="A239" s="730"/>
      <c r="B239" s="713"/>
      <c r="C239" s="696"/>
      <c r="D239" s="697"/>
      <c r="E239" s="728"/>
      <c r="F239" s="720"/>
      <c r="G239" s="727"/>
      <c r="H239" s="751"/>
      <c r="I239" s="752"/>
      <c r="J239" s="764"/>
      <c r="K239" s="753"/>
      <c r="L239" s="764"/>
      <c r="M239" s="753"/>
      <c r="N239" s="753"/>
      <c r="O239" s="753"/>
      <c r="P239" s="753"/>
      <c r="Q239" s="866"/>
      <c r="R239" s="866"/>
      <c r="S239" s="755"/>
      <c r="T239" s="778"/>
      <c r="U239" s="771"/>
      <c r="V239" s="772"/>
      <c r="W239" s="701"/>
      <c r="X239" s="830"/>
      <c r="Y239" s="702"/>
      <c r="Z239" s="702"/>
      <c r="AA239" s="702"/>
      <c r="AB239" s="702"/>
      <c r="AC239" s="702"/>
      <c r="AD239" s="702"/>
      <c r="AE239" s="702"/>
      <c r="AF239" s="702"/>
      <c r="AG239" s="702"/>
      <c r="AH239" s="691"/>
      <c r="AI239" s="691"/>
      <c r="AJ239" s="691"/>
      <c r="AK239" s="691"/>
      <c r="AL239" s="779"/>
      <c r="AM239" s="779"/>
      <c r="AO239" s="691"/>
      <c r="AP239" s="691"/>
      <c r="ED239" s="706"/>
      <c r="EE239" s="706"/>
      <c r="EF239" s="706"/>
      <c r="EG239" s="706"/>
      <c r="EH239" s="706"/>
      <c r="EI239" s="706"/>
      <c r="EJ239" s="706"/>
      <c r="EK239" s="706"/>
      <c r="EL239" s="706"/>
      <c r="EM239" s="706"/>
      <c r="EN239" s="706"/>
      <c r="EO239" s="706"/>
      <c r="EP239" s="706"/>
      <c r="ES239" s="706"/>
      <c r="ET239" s="706"/>
      <c r="EU239" s="706"/>
      <c r="EV239" s="706"/>
      <c r="EW239" s="706"/>
      <c r="EX239" s="706"/>
      <c r="EY239" s="706"/>
      <c r="EZ239" s="706"/>
      <c r="FA239" s="706"/>
      <c r="FB239" s="706"/>
      <c r="FC239" s="706"/>
      <c r="FD239" s="706"/>
      <c r="FE239" s="706"/>
      <c r="FF239" s="706"/>
      <c r="FG239" s="706"/>
      <c r="FH239" s="706"/>
      <c r="FI239" s="706"/>
      <c r="FJ239" s="706"/>
      <c r="FK239" s="706"/>
      <c r="FL239" s="706"/>
      <c r="FM239" s="706"/>
      <c r="FN239" s="706"/>
      <c r="FO239" s="706"/>
      <c r="FP239" s="706"/>
      <c r="FQ239" s="706"/>
      <c r="FR239" s="706"/>
      <c r="FS239" s="706"/>
      <c r="FT239" s="706"/>
      <c r="FU239" s="706"/>
      <c r="FX239" s="746"/>
      <c r="ID239" s="706"/>
      <c r="IE239" s="706"/>
    </row>
    <row r="240" spans="1:239" ht="23.1" customHeight="1" x14ac:dyDescent="0.2">
      <c r="A240" s="1175" t="s">
        <v>1441</v>
      </c>
      <c r="B240" s="1176"/>
      <c r="C240" s="1176"/>
      <c r="D240" s="1176"/>
      <c r="E240" s="1176"/>
      <c r="F240" s="1176"/>
      <c r="G240" s="1176"/>
      <c r="H240" s="1176"/>
      <c r="I240" s="1176"/>
      <c r="J240" s="1176"/>
      <c r="K240" s="1176"/>
      <c r="L240" s="1176"/>
      <c r="M240" s="1176"/>
      <c r="N240" s="1176"/>
      <c r="O240" s="1176"/>
      <c r="P240" s="1177"/>
      <c r="Q240" s="866"/>
      <c r="R240" s="866"/>
      <c r="S240" s="755"/>
      <c r="T240" s="778"/>
      <c r="U240" s="771"/>
      <c r="V240" s="772"/>
      <c r="W240" s="701"/>
      <c r="X240" s="830"/>
      <c r="Y240" s="702"/>
      <c r="Z240" s="702"/>
      <c r="AA240" s="702"/>
      <c r="AB240" s="702"/>
      <c r="AC240" s="702"/>
      <c r="AD240" s="702"/>
      <c r="AE240" s="702"/>
      <c r="AF240" s="702"/>
      <c r="AG240" s="702"/>
      <c r="AH240" s="691"/>
      <c r="AI240" s="691"/>
      <c r="AJ240" s="691"/>
      <c r="AK240" s="691"/>
      <c r="AL240" s="779"/>
      <c r="AM240" s="779"/>
      <c r="AO240" s="691"/>
      <c r="AP240" s="691"/>
      <c r="ED240" s="706"/>
      <c r="EE240" s="706"/>
      <c r="EF240" s="706"/>
      <c r="EG240" s="706"/>
      <c r="EH240" s="706"/>
      <c r="EI240" s="706"/>
      <c r="EJ240" s="706"/>
      <c r="EK240" s="706"/>
      <c r="EL240" s="706"/>
      <c r="EM240" s="706"/>
      <c r="EN240" s="706"/>
      <c r="EO240" s="706"/>
      <c r="EP240" s="706"/>
      <c r="ES240" s="706"/>
      <c r="ET240" s="706"/>
      <c r="EU240" s="706"/>
      <c r="EV240" s="706"/>
      <c r="EW240" s="706"/>
      <c r="EX240" s="706"/>
      <c r="EY240" s="706"/>
      <c r="EZ240" s="706"/>
      <c r="FA240" s="706"/>
      <c r="FB240" s="706"/>
      <c r="FC240" s="706"/>
      <c r="FD240" s="706"/>
      <c r="FE240" s="706"/>
      <c r="FF240" s="706"/>
      <c r="FG240" s="706"/>
      <c r="FH240" s="706"/>
      <c r="FI240" s="706"/>
      <c r="FJ240" s="706"/>
      <c r="FK240" s="706"/>
      <c r="FL240" s="706"/>
      <c r="FM240" s="706"/>
      <c r="FN240" s="706"/>
      <c r="FO240" s="706"/>
      <c r="FP240" s="706"/>
      <c r="FQ240" s="706"/>
      <c r="FR240" s="706"/>
      <c r="FS240" s="706"/>
      <c r="FT240" s="706"/>
      <c r="FU240" s="706"/>
      <c r="FX240" s="746"/>
      <c r="ID240" s="706"/>
      <c r="IE240" s="706"/>
    </row>
    <row r="241" spans="1:239" ht="23.1" customHeight="1" x14ac:dyDescent="0.2">
      <c r="A241" s="1178" t="s">
        <v>1443</v>
      </c>
      <c r="B241" s="1179"/>
      <c r="C241" s="1179"/>
      <c r="D241" s="1179"/>
      <c r="E241" s="1179"/>
      <c r="F241" s="1179"/>
      <c r="G241" s="1179"/>
      <c r="H241" s="1180"/>
      <c r="I241" s="870"/>
      <c r="J241" s="870"/>
      <c r="K241" s="870"/>
      <c r="L241" s="870"/>
      <c r="M241" s="870"/>
      <c r="N241" s="870"/>
      <c r="O241" s="870"/>
      <c r="P241" s="871"/>
      <c r="Q241" s="866"/>
      <c r="R241" s="866"/>
      <c r="S241" s="755"/>
      <c r="T241" s="778"/>
      <c r="U241" s="771"/>
      <c r="V241" s="772"/>
      <c r="W241" s="701"/>
      <c r="X241" s="830"/>
      <c r="Y241" s="702"/>
      <c r="Z241" s="702"/>
      <c r="AA241" s="702"/>
      <c r="AB241" s="702"/>
      <c r="AC241" s="702"/>
      <c r="AD241" s="702"/>
      <c r="AE241" s="702"/>
      <c r="AF241" s="702"/>
      <c r="AG241" s="702"/>
      <c r="AH241" s="691"/>
      <c r="AI241" s="691"/>
      <c r="AJ241" s="691"/>
      <c r="AK241" s="691"/>
      <c r="AL241" s="779"/>
      <c r="AM241" s="779"/>
      <c r="AO241" s="691"/>
      <c r="AP241" s="691"/>
      <c r="ED241" s="706"/>
      <c r="EE241" s="706"/>
      <c r="EF241" s="706"/>
      <c r="EG241" s="706"/>
      <c r="EH241" s="706"/>
      <c r="EI241" s="706"/>
      <c r="EJ241" s="706"/>
      <c r="EK241" s="706"/>
      <c r="EL241" s="706"/>
      <c r="EM241" s="706"/>
      <c r="EN241" s="706"/>
      <c r="EO241" s="706"/>
      <c r="EP241" s="706"/>
      <c r="ES241" s="706"/>
      <c r="ET241" s="706"/>
      <c r="EU241" s="706"/>
      <c r="EV241" s="706"/>
      <c r="EW241" s="706"/>
      <c r="EX241" s="706"/>
      <c r="EY241" s="706"/>
      <c r="EZ241" s="706"/>
      <c r="FA241" s="706"/>
      <c r="FB241" s="706"/>
      <c r="FC241" s="706"/>
      <c r="FD241" s="706"/>
      <c r="FE241" s="706"/>
      <c r="FF241" s="706"/>
      <c r="FG241" s="706"/>
      <c r="FH241" s="706"/>
      <c r="FI241" s="706"/>
      <c r="FJ241" s="706"/>
      <c r="FK241" s="706"/>
      <c r="FL241" s="706"/>
      <c r="FM241" s="706"/>
      <c r="FN241" s="706"/>
      <c r="FO241" s="706"/>
      <c r="FP241" s="706"/>
      <c r="FQ241" s="706"/>
      <c r="FR241" s="706"/>
      <c r="FS241" s="706"/>
      <c r="FT241" s="706"/>
      <c r="FU241" s="706"/>
      <c r="FX241" s="746"/>
      <c r="ID241" s="706"/>
      <c r="IE241" s="706"/>
    </row>
    <row r="242" spans="1:239" s="878" customFormat="1" ht="23.1" customHeight="1" x14ac:dyDescent="0.25">
      <c r="A242" s="691">
        <v>81</v>
      </c>
      <c r="B242" s="693" t="s">
        <v>1316</v>
      </c>
      <c r="C242" s="708">
        <v>219</v>
      </c>
      <c r="D242" s="709">
        <v>532</v>
      </c>
      <c r="E242" s="707">
        <v>89</v>
      </c>
      <c r="F242" s="714" t="s">
        <v>1121</v>
      </c>
      <c r="G242" s="715" t="s">
        <v>1552</v>
      </c>
      <c r="H242" s="767" t="s">
        <v>1112</v>
      </c>
      <c r="I242" s="752" t="s">
        <v>1113</v>
      </c>
      <c r="J242" s="761" t="s">
        <v>1135</v>
      </c>
      <c r="K242" s="761" t="s">
        <v>1151</v>
      </c>
      <c r="L242" s="761" t="s">
        <v>1124</v>
      </c>
      <c r="M242" s="753" t="s">
        <v>1199</v>
      </c>
      <c r="N242" s="753" t="s">
        <v>1317</v>
      </c>
      <c r="O242" s="753" t="s">
        <v>1128</v>
      </c>
      <c r="P242" s="753" t="s">
        <v>1129</v>
      </c>
      <c r="Q242" s="866" t="s">
        <v>1120</v>
      </c>
      <c r="R242" s="866" t="s">
        <v>1120</v>
      </c>
      <c r="S242" s="755">
        <v>4</v>
      </c>
      <c r="T242" s="763">
        <v>4.5</v>
      </c>
      <c r="U242" s="772">
        <v>41091</v>
      </c>
      <c r="V242" s="771">
        <v>41426</v>
      </c>
      <c r="W242" s="874">
        <v>5</v>
      </c>
      <c r="X242" s="875"/>
      <c r="Y242" s="876">
        <v>39900</v>
      </c>
      <c r="Z242" s="875">
        <f t="shared" ref="Z242:Z289" si="33">Y242+X242</f>
        <v>39900</v>
      </c>
      <c r="AA242" s="691"/>
      <c r="AB242" s="691"/>
      <c r="AC242" s="691">
        <v>39900</v>
      </c>
      <c r="AD242" s="691"/>
      <c r="AE242" s="691"/>
      <c r="AF242" s="691"/>
      <c r="AG242" s="691"/>
      <c r="AH242" s="691"/>
      <c r="AI242" s="691"/>
      <c r="AJ242" s="691"/>
      <c r="AK242" s="691"/>
      <c r="AL242" s="691"/>
      <c r="AM242" s="868">
        <f t="shared" ref="AM242:AM289" si="34">SUM(AA242:AL242)</f>
        <v>39900</v>
      </c>
      <c r="AN242" s="868">
        <f t="shared" ref="AN242:AN289" si="35">Z242-AM242</f>
        <v>0</v>
      </c>
      <c r="AO242" s="691"/>
      <c r="AP242" s="868"/>
      <c r="AQ242" s="704"/>
      <c r="AR242" s="704"/>
      <c r="AS242" s="704"/>
      <c r="AT242" s="704"/>
      <c r="AU242" s="704"/>
      <c r="AV242" s="704"/>
      <c r="AW242" s="704"/>
      <c r="AX242" s="704"/>
      <c r="AY242" s="704"/>
      <c r="AZ242" s="704"/>
      <c r="BA242" s="704"/>
      <c r="BB242" s="704"/>
      <c r="BC242" s="704"/>
      <c r="BD242" s="704"/>
      <c r="BE242" s="704"/>
      <c r="BF242" s="704"/>
      <c r="BG242" s="704"/>
      <c r="BH242" s="704"/>
      <c r="BI242" s="704"/>
      <c r="BJ242" s="704"/>
      <c r="BK242" s="704"/>
      <c r="BL242" s="704"/>
      <c r="BM242" s="704"/>
      <c r="BN242" s="704"/>
      <c r="BO242" s="704"/>
      <c r="BP242" s="704"/>
      <c r="BQ242" s="704"/>
      <c r="BR242" s="704"/>
      <c r="BS242" s="704"/>
      <c r="BT242" s="704"/>
      <c r="BU242" s="704"/>
      <c r="BV242" s="704"/>
      <c r="BW242" s="704"/>
      <c r="BX242" s="704"/>
      <c r="BY242" s="704"/>
      <c r="BZ242" s="704"/>
      <c r="CA242" s="704"/>
      <c r="CB242" s="704"/>
      <c r="CC242" s="704"/>
      <c r="CD242" s="704"/>
      <c r="CE242" s="704"/>
      <c r="CF242" s="704"/>
      <c r="CG242" s="704"/>
      <c r="CH242" s="704"/>
      <c r="CI242" s="704"/>
      <c r="CJ242" s="704"/>
      <c r="CK242" s="704"/>
      <c r="CL242" s="704"/>
      <c r="CM242" s="704"/>
      <c r="CN242" s="704"/>
      <c r="CO242" s="704"/>
      <c r="CP242" s="704"/>
      <c r="CQ242" s="704"/>
      <c r="CR242" s="704"/>
      <c r="CS242" s="704"/>
      <c r="CT242" s="704"/>
      <c r="CU242" s="704"/>
      <c r="CV242" s="704"/>
      <c r="CW242" s="704"/>
      <c r="CX242" s="704"/>
      <c r="CY242" s="704"/>
      <c r="CZ242" s="704"/>
      <c r="DA242" s="704"/>
      <c r="DB242" s="704"/>
      <c r="DC242" s="704"/>
      <c r="DD242" s="704"/>
      <c r="DE242" s="704"/>
      <c r="DF242" s="704"/>
      <c r="DG242" s="704"/>
      <c r="DH242" s="704"/>
      <c r="DI242" s="704"/>
      <c r="DJ242" s="704"/>
      <c r="DK242" s="704"/>
      <c r="DL242" s="704"/>
      <c r="DM242" s="704"/>
      <c r="DN242" s="704"/>
      <c r="DO242" s="704"/>
      <c r="DP242" s="704"/>
      <c r="DQ242" s="706"/>
      <c r="DR242" s="706"/>
      <c r="DS242" s="706"/>
      <c r="DT242" s="706"/>
      <c r="DU242" s="706"/>
      <c r="DV242" s="706"/>
      <c r="DW242" s="706"/>
      <c r="DX242" s="706"/>
      <c r="DY242" s="706"/>
      <c r="DZ242" s="706"/>
      <c r="EA242" s="706"/>
      <c r="EB242" s="706"/>
      <c r="EC242" s="704"/>
      <c r="ED242" s="704"/>
      <c r="EE242" s="704"/>
      <c r="EF242" s="704"/>
      <c r="EG242" s="704"/>
      <c r="EH242" s="704"/>
      <c r="EI242" s="704"/>
      <c r="EJ242" s="704"/>
      <c r="EK242" s="704"/>
      <c r="EL242" s="704"/>
      <c r="EM242" s="704"/>
      <c r="EN242" s="704"/>
      <c r="EO242" s="704"/>
      <c r="EP242" s="704"/>
      <c r="EQ242" s="704"/>
      <c r="ER242" s="704"/>
      <c r="ES242" s="704"/>
      <c r="ET242" s="704"/>
      <c r="EU242" s="704"/>
      <c r="EV242" s="704"/>
      <c r="EW242" s="704"/>
      <c r="EX242" s="704"/>
      <c r="EY242" s="704"/>
      <c r="EZ242" s="704"/>
      <c r="FA242" s="704"/>
      <c r="FB242" s="704"/>
      <c r="FC242" s="704"/>
      <c r="FD242" s="704"/>
      <c r="FE242" s="704"/>
      <c r="FF242" s="704"/>
      <c r="FG242" s="704"/>
      <c r="FH242" s="704"/>
      <c r="FI242" s="704"/>
      <c r="FJ242" s="706"/>
      <c r="FK242" s="706"/>
      <c r="FL242" s="706"/>
      <c r="FM242" s="706"/>
      <c r="FN242" s="706"/>
      <c r="FO242" s="706"/>
      <c r="FP242" s="706"/>
      <c r="FQ242" s="706"/>
      <c r="FR242" s="706"/>
      <c r="FS242" s="706"/>
      <c r="FT242" s="706"/>
      <c r="FU242" s="706"/>
      <c r="FV242" s="706"/>
      <c r="FW242" s="706"/>
      <c r="FX242" s="706"/>
      <c r="FY242" s="706"/>
      <c r="FZ242" s="706"/>
      <c r="GA242" s="706"/>
      <c r="GB242" s="706"/>
      <c r="GC242" s="706"/>
      <c r="GD242" s="706"/>
      <c r="GE242" s="706"/>
      <c r="GF242" s="706"/>
      <c r="GG242" s="706"/>
      <c r="GH242" s="706"/>
      <c r="GI242" s="706"/>
      <c r="HS242" s="704"/>
      <c r="HT242" s="704"/>
      <c r="HU242" s="704"/>
    </row>
    <row r="243" spans="1:239" s="878" customFormat="1" ht="23.1" customHeight="1" x14ac:dyDescent="0.25">
      <c r="A243" s="691">
        <v>82</v>
      </c>
      <c r="B243" s="693" t="s">
        <v>1316</v>
      </c>
      <c r="C243" s="708">
        <v>219</v>
      </c>
      <c r="D243" s="709">
        <v>532</v>
      </c>
      <c r="E243" s="707">
        <v>91</v>
      </c>
      <c r="F243" s="714" t="s">
        <v>1121</v>
      </c>
      <c r="G243" s="715" t="s">
        <v>1553</v>
      </c>
      <c r="H243" s="767" t="s">
        <v>1112</v>
      </c>
      <c r="I243" s="752" t="s">
        <v>1113</v>
      </c>
      <c r="J243" s="761" t="s">
        <v>1135</v>
      </c>
      <c r="K243" s="761" t="s">
        <v>1115</v>
      </c>
      <c r="L243" s="761" t="s">
        <v>1124</v>
      </c>
      <c r="M243" s="753" t="s">
        <v>1199</v>
      </c>
      <c r="N243" s="753" t="s">
        <v>1317</v>
      </c>
      <c r="O243" s="753" t="s">
        <v>1128</v>
      </c>
      <c r="P243" s="753" t="s">
        <v>1129</v>
      </c>
      <c r="Q243" s="866" t="s">
        <v>1120</v>
      </c>
      <c r="R243" s="866" t="s">
        <v>1120</v>
      </c>
      <c r="S243" s="755">
        <v>4</v>
      </c>
      <c r="T243" s="763">
        <v>4.5</v>
      </c>
      <c r="U243" s="772">
        <v>41091</v>
      </c>
      <c r="V243" s="771">
        <v>41426</v>
      </c>
      <c r="W243" s="874">
        <v>5</v>
      </c>
      <c r="X243" s="875"/>
      <c r="Y243" s="876">
        <v>1700</v>
      </c>
      <c r="Z243" s="875">
        <f t="shared" si="33"/>
        <v>1700</v>
      </c>
      <c r="AA243" s="691"/>
      <c r="AB243" s="691"/>
      <c r="AC243" s="691">
        <v>1700</v>
      </c>
      <c r="AD243" s="691"/>
      <c r="AE243" s="691"/>
      <c r="AF243" s="691"/>
      <c r="AG243" s="691"/>
      <c r="AH243" s="691"/>
      <c r="AI243" s="691"/>
      <c r="AJ243" s="691"/>
      <c r="AK243" s="691"/>
      <c r="AL243" s="691"/>
      <c r="AM243" s="868">
        <f t="shared" si="34"/>
        <v>1700</v>
      </c>
      <c r="AN243" s="868">
        <f t="shared" si="35"/>
        <v>0</v>
      </c>
      <c r="AO243" s="691"/>
      <c r="AP243" s="868"/>
      <c r="AQ243" s="704"/>
      <c r="AR243" s="704"/>
      <c r="AS243" s="704"/>
      <c r="AT243" s="704"/>
      <c r="AU243" s="704"/>
      <c r="AV243" s="704"/>
      <c r="AW243" s="704"/>
      <c r="AX243" s="704"/>
      <c r="AY243" s="704"/>
      <c r="AZ243" s="704"/>
      <c r="BA243" s="704"/>
      <c r="BB243" s="704"/>
      <c r="BC243" s="704"/>
      <c r="BD243" s="704"/>
      <c r="BE243" s="704"/>
      <c r="BF243" s="704"/>
      <c r="BG243" s="704"/>
      <c r="BH243" s="704"/>
      <c r="BI243" s="704"/>
      <c r="BJ243" s="704"/>
      <c r="BK243" s="704"/>
      <c r="BL243" s="704"/>
      <c r="BM243" s="704"/>
      <c r="BN243" s="704"/>
      <c r="BO243" s="704"/>
      <c r="BP243" s="704"/>
      <c r="BQ243" s="704"/>
      <c r="BR243" s="704"/>
      <c r="BS243" s="704"/>
      <c r="BT243" s="704"/>
      <c r="BU243" s="704"/>
      <c r="BV243" s="704"/>
      <c r="BW243" s="704"/>
      <c r="BX243" s="704"/>
      <c r="BY243" s="704"/>
      <c r="BZ243" s="704"/>
      <c r="CA243" s="704"/>
      <c r="CB243" s="704"/>
      <c r="CC243" s="704"/>
      <c r="CD243" s="704"/>
      <c r="CE243" s="704"/>
      <c r="CF243" s="704"/>
      <c r="CG243" s="704"/>
      <c r="CH243" s="704"/>
      <c r="CI243" s="704"/>
      <c r="CJ243" s="704"/>
      <c r="CK243" s="704"/>
      <c r="CL243" s="704"/>
      <c r="CM243" s="704"/>
      <c r="CN243" s="704"/>
      <c r="CO243" s="704"/>
      <c r="CP243" s="704"/>
      <c r="CQ243" s="704"/>
      <c r="CR243" s="704"/>
      <c r="CS243" s="704"/>
      <c r="CT243" s="704"/>
      <c r="CU243" s="704"/>
      <c r="CV243" s="704"/>
      <c r="CW243" s="704"/>
      <c r="CX243" s="704"/>
      <c r="CY243" s="704"/>
      <c r="CZ243" s="704"/>
      <c r="DA243" s="704"/>
      <c r="DB243" s="704"/>
      <c r="DC243" s="704"/>
      <c r="DD243" s="704"/>
      <c r="DE243" s="704"/>
      <c r="DF243" s="704"/>
      <c r="DG243" s="704"/>
      <c r="DH243" s="704"/>
      <c r="DI243" s="704"/>
      <c r="DJ243" s="704"/>
      <c r="DK243" s="704"/>
      <c r="DL243" s="704"/>
      <c r="DM243" s="704"/>
      <c r="DN243" s="704"/>
      <c r="DO243" s="704"/>
      <c r="DP243" s="704"/>
      <c r="DQ243" s="706"/>
      <c r="DR243" s="706"/>
      <c r="DS243" s="706"/>
      <c r="DT243" s="706"/>
      <c r="DU243" s="706"/>
      <c r="DV243" s="706"/>
      <c r="DW243" s="706"/>
      <c r="DX243" s="706"/>
      <c r="DY243" s="706"/>
      <c r="DZ243" s="706"/>
      <c r="EA243" s="706"/>
      <c r="EB243" s="706"/>
      <c r="EC243" s="704"/>
      <c r="ED243" s="704"/>
      <c r="EE243" s="704"/>
      <c r="EF243" s="704"/>
      <c r="EG243" s="704"/>
      <c r="EH243" s="704"/>
      <c r="EI243" s="704"/>
      <c r="EJ243" s="704"/>
      <c r="EK243" s="704"/>
      <c r="EL243" s="704"/>
      <c r="EM243" s="704"/>
      <c r="EN243" s="704"/>
      <c r="EO243" s="704"/>
      <c r="EP243" s="704"/>
      <c r="EQ243" s="704"/>
      <c r="ER243" s="704"/>
      <c r="ES243" s="704"/>
      <c r="ET243" s="704"/>
      <c r="EU243" s="704"/>
      <c r="EV243" s="704"/>
      <c r="EW243" s="704"/>
      <c r="EX243" s="704"/>
      <c r="EY243" s="704"/>
      <c r="EZ243" s="704"/>
      <c r="FA243" s="704"/>
      <c r="FB243" s="704"/>
      <c r="FC243" s="704"/>
      <c r="FD243" s="704"/>
      <c r="FE243" s="704"/>
      <c r="FF243" s="704"/>
      <c r="FG243" s="704"/>
      <c r="FH243" s="704"/>
      <c r="FI243" s="704"/>
      <c r="FJ243" s="706"/>
      <c r="FK243" s="706"/>
      <c r="FL243" s="706"/>
      <c r="FM243" s="706"/>
      <c r="FN243" s="706"/>
      <c r="FO243" s="706"/>
      <c r="FP243" s="706"/>
      <c r="FQ243" s="706"/>
      <c r="FR243" s="706"/>
      <c r="FS243" s="706"/>
      <c r="FT243" s="706"/>
      <c r="FU243" s="706"/>
      <c r="FV243" s="706"/>
      <c r="FW243" s="706"/>
      <c r="FX243" s="706"/>
      <c r="FY243" s="706"/>
      <c r="FZ243" s="706"/>
      <c r="GA243" s="706"/>
      <c r="GB243" s="706"/>
      <c r="GC243" s="706"/>
      <c r="GD243" s="706"/>
      <c r="GE243" s="706"/>
      <c r="GF243" s="706"/>
      <c r="GG243" s="706"/>
      <c r="GH243" s="706"/>
      <c r="GI243" s="706"/>
      <c r="HS243" s="704"/>
      <c r="HT243" s="704"/>
      <c r="HU243" s="704"/>
      <c r="HV243" s="704"/>
      <c r="HW243" s="704"/>
      <c r="HX243" s="704"/>
      <c r="HY243" s="704"/>
      <c r="HZ243" s="704"/>
      <c r="IA243" s="704"/>
      <c r="IB243" s="704"/>
      <c r="IC243" s="704"/>
    </row>
    <row r="244" spans="1:239" s="878" customFormat="1" ht="23.1" customHeight="1" x14ac:dyDescent="0.25">
      <c r="A244" s="691">
        <v>184</v>
      </c>
      <c r="B244" s="693" t="s">
        <v>1316</v>
      </c>
      <c r="C244" s="696">
        <v>241</v>
      </c>
      <c r="D244" s="697">
        <v>576</v>
      </c>
      <c r="E244" s="707">
        <v>20</v>
      </c>
      <c r="F244" s="699" t="s">
        <v>1319</v>
      </c>
      <c r="G244" s="699" t="s">
        <v>1320</v>
      </c>
      <c r="H244" s="751" t="s">
        <v>1112</v>
      </c>
      <c r="I244" s="752" t="s">
        <v>1113</v>
      </c>
      <c r="J244" s="761" t="s">
        <v>1135</v>
      </c>
      <c r="K244" s="777" t="s">
        <v>1115</v>
      </c>
      <c r="L244" s="777" t="s">
        <v>1116</v>
      </c>
      <c r="M244" s="753" t="s">
        <v>1199</v>
      </c>
      <c r="N244" s="753" t="s">
        <v>1317</v>
      </c>
      <c r="O244" s="753" t="s">
        <v>1317</v>
      </c>
      <c r="P244" s="753" t="s">
        <v>1554</v>
      </c>
      <c r="Q244" s="948" t="s">
        <v>1321</v>
      </c>
      <c r="R244" s="948" t="s">
        <v>1321</v>
      </c>
      <c r="S244" s="755">
        <v>2</v>
      </c>
      <c r="T244" s="769">
        <v>2.2000000000000002</v>
      </c>
      <c r="U244" s="771">
        <v>41640</v>
      </c>
      <c r="V244" s="771">
        <v>41791</v>
      </c>
      <c r="W244" s="701">
        <v>15</v>
      </c>
      <c r="X244" s="875">
        <v>1000000</v>
      </c>
      <c r="Y244" s="876">
        <v>1360500</v>
      </c>
      <c r="Z244" s="875">
        <f t="shared" si="33"/>
        <v>2360500</v>
      </c>
      <c r="AA244" s="702">
        <v>360541</v>
      </c>
      <c r="AB244" s="702">
        <v>250000</v>
      </c>
      <c r="AC244" s="702">
        <v>500000</v>
      </c>
      <c r="AD244" s="702">
        <f>152000+250000</f>
        <v>402000</v>
      </c>
      <c r="AE244" s="702">
        <v>152000</v>
      </c>
      <c r="AF244" s="702">
        <v>152000</v>
      </c>
      <c r="AG244" s="702">
        <v>152000</v>
      </c>
      <c r="AH244" s="702">
        <v>152000</v>
      </c>
      <c r="AI244" s="702">
        <v>152000</v>
      </c>
      <c r="AJ244" s="702">
        <v>87959</v>
      </c>
      <c r="AK244" s="702"/>
      <c r="AL244" s="691"/>
      <c r="AM244" s="868">
        <f t="shared" si="34"/>
        <v>2360500</v>
      </c>
      <c r="AN244" s="868">
        <f t="shared" si="35"/>
        <v>0</v>
      </c>
      <c r="AO244" s="760">
        <v>0</v>
      </c>
      <c r="AP244" s="943">
        <f>1100000-534500</f>
        <v>565500</v>
      </c>
      <c r="AQ244" s="704"/>
      <c r="AR244" s="704"/>
      <c r="AS244" s="704"/>
      <c r="AT244" s="704"/>
      <c r="AU244" s="704"/>
      <c r="AV244" s="704"/>
      <c r="AW244" s="704"/>
      <c r="AX244" s="704"/>
      <c r="AY244" s="704"/>
      <c r="AZ244" s="704"/>
      <c r="BA244" s="704"/>
      <c r="BB244" s="704"/>
      <c r="BC244" s="704"/>
      <c r="BD244" s="704"/>
      <c r="BE244" s="704"/>
      <c r="BF244" s="704"/>
      <c r="BG244" s="704"/>
      <c r="BH244" s="704"/>
      <c r="BI244" s="704"/>
      <c r="BJ244" s="704"/>
      <c r="BK244" s="704"/>
      <c r="BL244" s="704"/>
      <c r="BM244" s="704"/>
      <c r="BN244" s="704"/>
      <c r="BO244" s="704"/>
      <c r="BP244" s="704"/>
      <c r="BQ244" s="704"/>
      <c r="BR244" s="704"/>
      <c r="BS244" s="704"/>
      <c r="BT244" s="704"/>
      <c r="BU244" s="704"/>
      <c r="BV244" s="704"/>
      <c r="BW244" s="704"/>
      <c r="BX244" s="704"/>
      <c r="BY244" s="704"/>
      <c r="BZ244" s="704"/>
      <c r="CA244" s="704"/>
      <c r="CB244" s="704"/>
      <c r="CC244" s="704"/>
      <c r="CD244" s="704"/>
      <c r="CE244" s="704"/>
      <c r="CF244" s="704"/>
      <c r="CG244" s="704"/>
      <c r="CH244" s="704"/>
      <c r="CI244" s="704"/>
      <c r="CJ244" s="704"/>
      <c r="CK244" s="704"/>
      <c r="CL244" s="704"/>
      <c r="CM244" s="704"/>
      <c r="CN244" s="704"/>
      <c r="CO244" s="704"/>
      <c r="CP244" s="704"/>
      <c r="CQ244" s="704"/>
      <c r="CR244" s="704"/>
      <c r="CS244" s="704"/>
      <c r="CT244" s="704"/>
      <c r="CU244" s="704"/>
      <c r="CV244" s="704"/>
      <c r="CW244" s="704"/>
      <c r="CX244" s="704"/>
      <c r="CY244" s="704"/>
      <c r="CZ244" s="704"/>
      <c r="DA244" s="704"/>
      <c r="DB244" s="704"/>
      <c r="DC244" s="704"/>
      <c r="DD244" s="704"/>
      <c r="DE244" s="704"/>
      <c r="DF244" s="704"/>
      <c r="DG244" s="704"/>
      <c r="DH244" s="704"/>
      <c r="DI244" s="704"/>
      <c r="DJ244" s="704"/>
      <c r="DK244" s="704"/>
      <c r="DL244" s="704"/>
      <c r="DM244" s="704"/>
      <c r="DN244" s="704"/>
      <c r="DO244" s="704"/>
      <c r="DP244" s="704"/>
      <c r="DQ244" s="704"/>
      <c r="DR244" s="704"/>
      <c r="DS244" s="704"/>
      <c r="DT244" s="704"/>
      <c r="DU244" s="704"/>
      <c r="DV244" s="704"/>
      <c r="DW244" s="704"/>
      <c r="DX244" s="704"/>
      <c r="DY244" s="704"/>
      <c r="DZ244" s="704"/>
      <c r="EA244" s="704"/>
      <c r="EB244" s="704"/>
      <c r="EC244" s="706"/>
      <c r="ED244" s="704"/>
      <c r="EE244" s="704"/>
      <c r="EF244" s="706"/>
      <c r="EG244" s="706"/>
      <c r="EH244" s="706"/>
      <c r="EI244" s="706"/>
      <c r="EJ244" s="706"/>
      <c r="EK244" s="706"/>
      <c r="EL244" s="706"/>
      <c r="EM244" s="706"/>
      <c r="EN244" s="706"/>
      <c r="EO244" s="706"/>
      <c r="EP244" s="706"/>
      <c r="EQ244" s="706"/>
      <c r="ER244" s="706"/>
      <c r="ES244" s="706"/>
      <c r="ET244" s="706"/>
      <c r="EU244" s="706"/>
      <c r="EV244" s="706"/>
      <c r="EW244" s="706"/>
      <c r="EX244" s="706"/>
      <c r="EY244" s="706"/>
      <c r="EZ244" s="706"/>
      <c r="FA244" s="706"/>
      <c r="FB244" s="706"/>
      <c r="FC244" s="706"/>
      <c r="FD244" s="706"/>
      <c r="FE244" s="706"/>
      <c r="FF244" s="706"/>
      <c r="FG244" s="706"/>
      <c r="FH244" s="706"/>
      <c r="FI244" s="706"/>
      <c r="FJ244" s="704"/>
      <c r="FK244" s="920"/>
      <c r="FL244" s="704"/>
      <c r="FM244" s="704"/>
      <c r="FN244" s="704"/>
      <c r="FO244" s="704"/>
      <c r="FP244" s="704"/>
      <c r="FQ244" s="704"/>
      <c r="FR244" s="704"/>
      <c r="FS244" s="704"/>
      <c r="FT244" s="704"/>
      <c r="FU244" s="704"/>
      <c r="FV244" s="704"/>
      <c r="FW244" s="704"/>
      <c r="FX244" s="704"/>
      <c r="FY244" s="704"/>
      <c r="FZ244" s="704"/>
      <c r="GA244" s="704"/>
      <c r="GB244" s="704"/>
      <c r="GC244" s="704"/>
      <c r="GD244" s="704"/>
      <c r="GE244" s="704"/>
      <c r="GF244" s="704"/>
      <c r="GG244" s="704"/>
      <c r="GH244" s="704"/>
      <c r="GI244" s="704"/>
      <c r="GJ244" s="704"/>
      <c r="GK244" s="704"/>
      <c r="GL244" s="704"/>
      <c r="GM244" s="706"/>
      <c r="GN244" s="706"/>
      <c r="GO244" s="706"/>
      <c r="GP244" s="706"/>
      <c r="GQ244" s="706"/>
      <c r="GR244" s="706"/>
      <c r="GS244" s="706"/>
      <c r="GT244" s="706"/>
      <c r="GU244" s="706"/>
      <c r="GV244" s="704"/>
      <c r="GW244" s="704"/>
      <c r="GX244" s="704"/>
      <c r="GY244" s="704"/>
      <c r="GZ244" s="704"/>
      <c r="HA244" s="704"/>
      <c r="HB244" s="704"/>
      <c r="HC244" s="704"/>
      <c r="HD244" s="704"/>
      <c r="HE244" s="704"/>
      <c r="HF244" s="704"/>
      <c r="HG244" s="704"/>
      <c r="HH244" s="704"/>
      <c r="HI244" s="704"/>
      <c r="HJ244" s="704"/>
      <c r="HK244" s="704"/>
      <c r="HL244" s="704"/>
      <c r="HM244" s="704"/>
      <c r="HN244" s="704"/>
      <c r="HO244" s="704"/>
      <c r="HP244" s="704"/>
      <c r="HQ244" s="706"/>
      <c r="HR244" s="706"/>
      <c r="HS244" s="928"/>
      <c r="HT244" s="928"/>
      <c r="HU244" s="928"/>
      <c r="HV244" s="706"/>
      <c r="HW244" s="706"/>
      <c r="HX244" s="706"/>
      <c r="HY244" s="706"/>
      <c r="HZ244" s="706"/>
      <c r="IA244" s="706"/>
      <c r="IB244" s="706"/>
      <c r="IC244" s="706"/>
      <c r="ID244" s="928"/>
    </row>
    <row r="245" spans="1:239" s="878" customFormat="1" ht="23.1" customHeight="1" x14ac:dyDescent="0.25">
      <c r="A245" s="691">
        <v>185</v>
      </c>
      <c r="B245" s="693" t="s">
        <v>1316</v>
      </c>
      <c r="C245" s="696">
        <v>241</v>
      </c>
      <c r="D245" s="697">
        <v>576</v>
      </c>
      <c r="E245" s="697">
        <v>21</v>
      </c>
      <c r="F245" s="699" t="s">
        <v>1319</v>
      </c>
      <c r="G245" s="699" t="s">
        <v>1555</v>
      </c>
      <c r="H245" s="767" t="s">
        <v>1112</v>
      </c>
      <c r="I245" s="752" t="s">
        <v>1113</v>
      </c>
      <c r="J245" s="761" t="s">
        <v>1135</v>
      </c>
      <c r="K245" s="777" t="s">
        <v>1151</v>
      </c>
      <c r="L245" s="777" t="s">
        <v>1116</v>
      </c>
      <c r="M245" s="753" t="s">
        <v>1199</v>
      </c>
      <c r="N245" s="753" t="s">
        <v>1317</v>
      </c>
      <c r="O245" s="753" t="s">
        <v>1317</v>
      </c>
      <c r="P245" s="753" t="s">
        <v>1556</v>
      </c>
      <c r="Q245" s="866" t="s">
        <v>1557</v>
      </c>
      <c r="R245" s="866" t="s">
        <v>1557</v>
      </c>
      <c r="S245" s="755">
        <v>2</v>
      </c>
      <c r="T245" s="763">
        <v>2.2000000000000002</v>
      </c>
      <c r="U245" s="771">
        <v>41091</v>
      </c>
      <c r="V245" s="757">
        <v>41426</v>
      </c>
      <c r="W245" s="701">
        <v>15</v>
      </c>
      <c r="X245" s="875"/>
      <c r="Y245" s="876">
        <v>7800</v>
      </c>
      <c r="Z245" s="875">
        <f t="shared" si="33"/>
        <v>7800</v>
      </c>
      <c r="AA245" s="691"/>
      <c r="AB245" s="691">
        <v>7800</v>
      </c>
      <c r="AC245" s="691"/>
      <c r="AD245" s="691"/>
      <c r="AE245" s="691"/>
      <c r="AF245" s="691"/>
      <c r="AG245" s="691"/>
      <c r="AH245" s="691"/>
      <c r="AI245" s="691"/>
      <c r="AJ245" s="691"/>
      <c r="AK245" s="691"/>
      <c r="AL245" s="691"/>
      <c r="AM245" s="868">
        <f t="shared" si="34"/>
        <v>7800</v>
      </c>
      <c r="AN245" s="868">
        <f t="shared" si="35"/>
        <v>0</v>
      </c>
      <c r="AO245" s="691"/>
      <c r="AP245" s="868"/>
      <c r="AQ245" s="704"/>
      <c r="AR245" s="704"/>
      <c r="AS245" s="704"/>
      <c r="AT245" s="704"/>
      <c r="AU245" s="704"/>
      <c r="AV245" s="704"/>
      <c r="AW245" s="704"/>
      <c r="AX245" s="704"/>
      <c r="AY245" s="704"/>
      <c r="AZ245" s="704"/>
      <c r="BA245" s="704"/>
      <c r="BB245" s="704"/>
      <c r="BC245" s="704"/>
      <c r="BD245" s="704"/>
      <c r="BE245" s="704"/>
      <c r="BF245" s="704"/>
      <c r="BG245" s="704"/>
      <c r="BH245" s="704"/>
      <c r="BI245" s="704"/>
      <c r="BJ245" s="704"/>
      <c r="BK245" s="704"/>
      <c r="BL245" s="704"/>
      <c r="BM245" s="704"/>
      <c r="BN245" s="704"/>
      <c r="BO245" s="704"/>
      <c r="BP245" s="704"/>
      <c r="BQ245" s="704"/>
      <c r="BR245" s="704"/>
      <c r="BS245" s="704"/>
      <c r="BT245" s="704"/>
      <c r="BU245" s="704"/>
      <c r="BV245" s="704"/>
      <c r="BW245" s="704"/>
      <c r="BX245" s="704"/>
      <c r="BY245" s="704"/>
      <c r="BZ245" s="704"/>
      <c r="CA245" s="704"/>
      <c r="CB245" s="704"/>
      <c r="CC245" s="704"/>
      <c r="CD245" s="704"/>
      <c r="CE245" s="704"/>
      <c r="CF245" s="704"/>
      <c r="CG245" s="704"/>
      <c r="CH245" s="704"/>
      <c r="CI245" s="704"/>
      <c r="CJ245" s="704"/>
      <c r="CK245" s="704"/>
      <c r="CL245" s="704"/>
      <c r="CM245" s="704"/>
      <c r="CN245" s="704"/>
      <c r="CO245" s="704"/>
      <c r="CP245" s="704"/>
      <c r="CQ245" s="704"/>
      <c r="CR245" s="704"/>
      <c r="CS245" s="704"/>
      <c r="CT245" s="704"/>
      <c r="CU245" s="704"/>
      <c r="CV245" s="704"/>
      <c r="CW245" s="704"/>
      <c r="CX245" s="704"/>
      <c r="CY245" s="704"/>
      <c r="CZ245" s="704"/>
      <c r="DA245" s="704"/>
      <c r="DB245" s="704"/>
      <c r="DC245" s="704"/>
      <c r="DD245" s="704"/>
      <c r="DE245" s="704"/>
      <c r="DF245" s="704"/>
      <c r="DG245" s="704"/>
      <c r="DH245" s="704"/>
      <c r="DI245" s="704"/>
      <c r="DJ245" s="704"/>
      <c r="DK245" s="704"/>
      <c r="DL245" s="704"/>
      <c r="DM245" s="704"/>
      <c r="DN245" s="704"/>
      <c r="DO245" s="704"/>
      <c r="DP245" s="704"/>
      <c r="DQ245" s="704"/>
      <c r="DR245" s="704"/>
      <c r="DS245" s="704"/>
      <c r="DT245" s="704"/>
      <c r="DU245" s="704"/>
      <c r="DV245" s="704"/>
      <c r="DW245" s="704"/>
      <c r="DX245" s="704"/>
      <c r="DY245" s="704"/>
      <c r="DZ245" s="704"/>
      <c r="EA245" s="704"/>
      <c r="EB245" s="704"/>
      <c r="EC245" s="706"/>
      <c r="ED245" s="704"/>
      <c r="EE245" s="704"/>
      <c r="EF245" s="704"/>
      <c r="EG245" s="704"/>
      <c r="EH245" s="706"/>
      <c r="EI245" s="706"/>
      <c r="EJ245" s="706"/>
      <c r="EK245" s="706"/>
      <c r="EL245" s="706"/>
      <c r="EM245" s="706"/>
      <c r="EN245" s="706"/>
      <c r="EO245" s="706"/>
      <c r="EP245" s="706"/>
      <c r="EQ245" s="706"/>
      <c r="ER245" s="706"/>
      <c r="ES245" s="706"/>
      <c r="ET245" s="706"/>
      <c r="EU245" s="706"/>
      <c r="EV245" s="706"/>
      <c r="EW245" s="706"/>
      <c r="EX245" s="706"/>
      <c r="EY245" s="706"/>
      <c r="EZ245" s="706"/>
      <c r="FA245" s="706"/>
      <c r="FB245" s="706"/>
      <c r="FC245" s="706"/>
      <c r="FD245" s="706"/>
      <c r="FE245" s="706"/>
      <c r="FF245" s="706"/>
      <c r="FG245" s="706"/>
      <c r="FH245" s="706"/>
      <c r="FI245" s="704"/>
      <c r="FJ245" s="704"/>
      <c r="HV245" s="706"/>
      <c r="HW245" s="706"/>
      <c r="HX245" s="706"/>
      <c r="HY245" s="706"/>
      <c r="HZ245" s="706"/>
      <c r="IA245" s="706"/>
      <c r="IB245" s="706"/>
      <c r="IC245" s="706"/>
    </row>
    <row r="246" spans="1:239" s="878" customFormat="1" ht="23.1" customHeight="1" x14ac:dyDescent="0.25">
      <c r="A246" s="691">
        <v>186</v>
      </c>
      <c r="B246" s="693" t="s">
        <v>1316</v>
      </c>
      <c r="C246" s="696">
        <v>241</v>
      </c>
      <c r="D246" s="697">
        <v>576</v>
      </c>
      <c r="E246" s="707">
        <v>22</v>
      </c>
      <c r="F246" s="699" t="s">
        <v>1319</v>
      </c>
      <c r="G246" s="699" t="s">
        <v>1558</v>
      </c>
      <c r="H246" s="767" t="s">
        <v>1112</v>
      </c>
      <c r="I246" s="752" t="s">
        <v>1113</v>
      </c>
      <c r="J246" s="761" t="s">
        <v>1135</v>
      </c>
      <c r="K246" s="777" t="s">
        <v>1151</v>
      </c>
      <c r="L246" s="777" t="s">
        <v>1116</v>
      </c>
      <c r="M246" s="753" t="s">
        <v>1199</v>
      </c>
      <c r="N246" s="753" t="s">
        <v>1317</v>
      </c>
      <c r="O246" s="753" t="s">
        <v>1317</v>
      </c>
      <c r="P246" s="753" t="s">
        <v>1556</v>
      </c>
      <c r="Q246" s="866">
        <v>9</v>
      </c>
      <c r="R246" s="948">
        <v>9</v>
      </c>
      <c r="S246" s="755">
        <v>2</v>
      </c>
      <c r="T246" s="763">
        <v>2.2000000000000002</v>
      </c>
      <c r="U246" s="757">
        <v>41091</v>
      </c>
      <c r="V246" s="757">
        <v>41426</v>
      </c>
      <c r="W246" s="701">
        <v>15</v>
      </c>
      <c r="X246" s="875"/>
      <c r="Y246" s="876">
        <v>13900</v>
      </c>
      <c r="Z246" s="875">
        <f t="shared" si="33"/>
        <v>13900</v>
      </c>
      <c r="AA246" s="691"/>
      <c r="AB246" s="691"/>
      <c r="AC246" s="691">
        <v>13900</v>
      </c>
      <c r="AD246" s="691"/>
      <c r="AE246" s="691"/>
      <c r="AF246" s="691"/>
      <c r="AG246" s="691"/>
      <c r="AH246" s="691"/>
      <c r="AI246" s="691"/>
      <c r="AJ246" s="691"/>
      <c r="AK246" s="691"/>
      <c r="AL246" s="691"/>
      <c r="AM246" s="868">
        <f t="shared" si="34"/>
        <v>13900</v>
      </c>
      <c r="AN246" s="868">
        <f t="shared" si="35"/>
        <v>0</v>
      </c>
      <c r="AO246" s="691"/>
      <c r="AP246" s="868"/>
      <c r="AQ246" s="704"/>
      <c r="AR246" s="704"/>
      <c r="AS246" s="704"/>
      <c r="AT246" s="704"/>
      <c r="AU246" s="704"/>
      <c r="AV246" s="704"/>
      <c r="AW246" s="704"/>
      <c r="AX246" s="704"/>
      <c r="AY246" s="704"/>
      <c r="AZ246" s="704"/>
      <c r="BA246" s="704"/>
      <c r="BB246" s="704"/>
      <c r="BC246" s="704"/>
      <c r="BD246" s="704"/>
      <c r="BE246" s="704"/>
      <c r="BF246" s="704"/>
      <c r="BG246" s="704"/>
      <c r="BH246" s="704"/>
      <c r="BI246" s="704"/>
      <c r="BJ246" s="704"/>
      <c r="BK246" s="704"/>
      <c r="BL246" s="704"/>
      <c r="BM246" s="704"/>
      <c r="BN246" s="704"/>
      <c r="BO246" s="704"/>
      <c r="BP246" s="704"/>
      <c r="BQ246" s="704"/>
      <c r="BR246" s="704"/>
      <c r="BS246" s="704"/>
      <c r="BT246" s="704"/>
      <c r="BU246" s="704"/>
      <c r="BV246" s="704"/>
      <c r="BW246" s="704"/>
      <c r="BX246" s="704"/>
      <c r="BY246" s="704"/>
      <c r="BZ246" s="704"/>
      <c r="CA246" s="704"/>
      <c r="CB246" s="704"/>
      <c r="CC246" s="704"/>
      <c r="CD246" s="704"/>
      <c r="CE246" s="704"/>
      <c r="CF246" s="704"/>
      <c r="CG246" s="704"/>
      <c r="CH246" s="704"/>
      <c r="CI246" s="704"/>
      <c r="CJ246" s="704"/>
      <c r="CK246" s="704"/>
      <c r="CL246" s="704"/>
      <c r="CM246" s="704"/>
      <c r="CN246" s="704"/>
      <c r="CO246" s="704"/>
      <c r="CP246" s="704"/>
      <c r="CQ246" s="704"/>
      <c r="CR246" s="704"/>
      <c r="CS246" s="704"/>
      <c r="CT246" s="704"/>
      <c r="CU246" s="704"/>
      <c r="CV246" s="704"/>
      <c r="CW246" s="704"/>
      <c r="CX246" s="704"/>
      <c r="CY246" s="704"/>
      <c r="CZ246" s="704"/>
      <c r="DA246" s="704"/>
      <c r="DB246" s="704"/>
      <c r="DC246" s="704"/>
      <c r="DD246" s="704"/>
      <c r="DE246" s="704"/>
      <c r="DF246" s="704"/>
      <c r="DG246" s="704"/>
      <c r="DH246" s="704"/>
      <c r="DI246" s="704"/>
      <c r="DJ246" s="704"/>
      <c r="DK246" s="704"/>
      <c r="DL246" s="704"/>
      <c r="DM246" s="704"/>
      <c r="DN246" s="704"/>
      <c r="DO246" s="704"/>
      <c r="DP246" s="704"/>
      <c r="DQ246" s="704"/>
      <c r="DR246" s="704"/>
      <c r="DS246" s="704"/>
      <c r="DT246" s="704"/>
      <c r="DU246" s="704"/>
      <c r="DV246" s="704"/>
      <c r="DW246" s="704"/>
      <c r="DX246" s="704"/>
      <c r="DY246" s="704"/>
      <c r="DZ246" s="704"/>
      <c r="EA246" s="704"/>
      <c r="EB246" s="704"/>
      <c r="EC246" s="706"/>
      <c r="ED246" s="704"/>
      <c r="EE246" s="704"/>
      <c r="EF246" s="706"/>
      <c r="EG246" s="706"/>
      <c r="EH246" s="704"/>
      <c r="EI246" s="704"/>
      <c r="EJ246" s="704"/>
      <c r="EK246" s="704"/>
      <c r="EL246" s="704"/>
      <c r="EM246" s="704"/>
      <c r="EN246" s="704"/>
      <c r="EO246" s="704"/>
      <c r="EP246" s="704"/>
      <c r="EQ246" s="704"/>
      <c r="ER246" s="704"/>
      <c r="ES246" s="704"/>
      <c r="ET246" s="704"/>
      <c r="EU246" s="704"/>
      <c r="EV246" s="704"/>
      <c r="EW246" s="704"/>
      <c r="EX246" s="704"/>
      <c r="EY246" s="704"/>
      <c r="EZ246" s="704"/>
      <c r="FA246" s="704"/>
      <c r="FB246" s="704"/>
      <c r="FC246" s="704"/>
      <c r="FD246" s="704"/>
      <c r="FE246" s="704"/>
      <c r="FF246" s="704"/>
      <c r="FG246" s="704"/>
      <c r="FH246" s="704"/>
      <c r="FI246" s="704"/>
      <c r="FJ246" s="704"/>
      <c r="HV246" s="706"/>
      <c r="HW246" s="706"/>
      <c r="HX246" s="706"/>
      <c r="HY246" s="706"/>
      <c r="HZ246" s="706"/>
      <c r="IA246" s="706"/>
      <c r="IB246" s="706"/>
      <c r="IC246" s="706"/>
    </row>
    <row r="247" spans="1:239" s="878" customFormat="1" ht="23.1" customHeight="1" x14ac:dyDescent="0.25">
      <c r="A247" s="691">
        <v>187</v>
      </c>
      <c r="B247" s="693" t="s">
        <v>1316</v>
      </c>
      <c r="C247" s="696">
        <v>241</v>
      </c>
      <c r="D247" s="697">
        <v>676</v>
      </c>
      <c r="E247" s="707">
        <v>1</v>
      </c>
      <c r="F247" s="699" t="s">
        <v>1319</v>
      </c>
      <c r="G247" s="699" t="s">
        <v>1325</v>
      </c>
      <c r="H247" s="751" t="s">
        <v>1127</v>
      </c>
      <c r="I247" s="752" t="s">
        <v>1113</v>
      </c>
      <c r="J247" s="761" t="s">
        <v>1135</v>
      </c>
      <c r="K247" s="777" t="s">
        <v>1115</v>
      </c>
      <c r="L247" s="777" t="s">
        <v>1116</v>
      </c>
      <c r="M247" s="753" t="s">
        <v>1199</v>
      </c>
      <c r="N247" s="753" t="s">
        <v>1317</v>
      </c>
      <c r="O247" s="753" t="s">
        <v>1317</v>
      </c>
      <c r="P247" s="753" t="s">
        <v>1554</v>
      </c>
      <c r="Q247" s="866" t="s">
        <v>1120</v>
      </c>
      <c r="R247" s="948" t="s">
        <v>1120</v>
      </c>
      <c r="S247" s="755">
        <v>2</v>
      </c>
      <c r="T247" s="769">
        <v>2.2000000000000002</v>
      </c>
      <c r="U247" s="771">
        <v>41456</v>
      </c>
      <c r="V247" s="771">
        <v>41791</v>
      </c>
      <c r="W247" s="701">
        <v>15</v>
      </c>
      <c r="X247" s="875">
        <v>500000</v>
      </c>
      <c r="Y247" s="877"/>
      <c r="Z247" s="875">
        <f t="shared" si="33"/>
        <v>500000</v>
      </c>
      <c r="AA247" s="702"/>
      <c r="AB247" s="702">
        <v>50000</v>
      </c>
      <c r="AC247" s="702">
        <v>50000</v>
      </c>
      <c r="AD247" s="702">
        <v>50000</v>
      </c>
      <c r="AE247" s="702">
        <v>50000</v>
      </c>
      <c r="AF247" s="702">
        <v>50000</v>
      </c>
      <c r="AG247" s="702">
        <v>50000</v>
      </c>
      <c r="AH247" s="702">
        <v>50000</v>
      </c>
      <c r="AI247" s="702">
        <v>50000</v>
      </c>
      <c r="AJ247" s="702">
        <v>50000</v>
      </c>
      <c r="AK247" s="702">
        <v>50000</v>
      </c>
      <c r="AL247" s="691"/>
      <c r="AM247" s="868">
        <f t="shared" si="34"/>
        <v>500000</v>
      </c>
      <c r="AN247" s="868">
        <f t="shared" si="35"/>
        <v>0</v>
      </c>
      <c r="AO247" s="760">
        <v>0</v>
      </c>
      <c r="AP247" s="868">
        <v>700000</v>
      </c>
      <c r="AQ247" s="704"/>
      <c r="AR247" s="704"/>
      <c r="AS247" s="704"/>
      <c r="AT247" s="704"/>
      <c r="AU247" s="704"/>
      <c r="AV247" s="704"/>
      <c r="AW247" s="704"/>
      <c r="AX247" s="704"/>
      <c r="AY247" s="704"/>
      <c r="AZ247" s="704"/>
      <c r="BA247" s="704"/>
      <c r="BB247" s="704"/>
      <c r="BC247" s="704"/>
      <c r="BD247" s="704"/>
      <c r="BE247" s="704"/>
      <c r="BF247" s="704"/>
      <c r="BG247" s="704"/>
      <c r="BH247" s="704"/>
      <c r="BI247" s="704"/>
      <c r="BJ247" s="704"/>
      <c r="BK247" s="704"/>
      <c r="BL247" s="704"/>
      <c r="BM247" s="704"/>
      <c r="BN247" s="704"/>
      <c r="BO247" s="704"/>
      <c r="BP247" s="704"/>
      <c r="BQ247" s="704"/>
      <c r="BR247" s="704"/>
      <c r="BS247" s="704"/>
      <c r="BT247" s="704"/>
      <c r="BU247" s="704"/>
      <c r="BV247" s="704"/>
      <c r="BW247" s="704"/>
      <c r="BX247" s="704"/>
      <c r="BY247" s="704"/>
      <c r="BZ247" s="704"/>
      <c r="CA247" s="704"/>
      <c r="CB247" s="704"/>
      <c r="CC247" s="704"/>
      <c r="CD247" s="704"/>
      <c r="CE247" s="704"/>
      <c r="CF247" s="704"/>
      <c r="CG247" s="704"/>
      <c r="CH247" s="704"/>
      <c r="CI247" s="704"/>
      <c r="CJ247" s="704"/>
      <c r="CK247" s="704"/>
      <c r="CL247" s="704"/>
      <c r="CM247" s="704"/>
      <c r="CN247" s="704"/>
      <c r="CO247" s="704"/>
      <c r="CP247" s="704"/>
      <c r="CQ247" s="704"/>
      <c r="CR247" s="704"/>
      <c r="CS247" s="704"/>
      <c r="CT247" s="704"/>
      <c r="CU247" s="704"/>
      <c r="CV247" s="704"/>
      <c r="CW247" s="704"/>
      <c r="CX247" s="704"/>
      <c r="CY247" s="704"/>
      <c r="CZ247" s="704"/>
      <c r="DA247" s="704"/>
      <c r="DB247" s="704"/>
      <c r="DC247" s="704"/>
      <c r="DD247" s="704"/>
      <c r="DE247" s="704"/>
      <c r="DF247" s="704"/>
      <c r="DG247" s="704"/>
      <c r="DH247" s="704"/>
      <c r="DI247" s="704"/>
      <c r="DJ247" s="704"/>
      <c r="DK247" s="704"/>
      <c r="DL247" s="704"/>
      <c r="DM247" s="704"/>
      <c r="DN247" s="704"/>
      <c r="DO247" s="704"/>
      <c r="DP247" s="704"/>
      <c r="DQ247" s="704"/>
      <c r="DR247" s="704"/>
      <c r="DS247" s="704"/>
      <c r="DT247" s="704"/>
      <c r="DU247" s="704"/>
      <c r="DV247" s="704"/>
      <c r="DW247" s="704"/>
      <c r="DX247" s="704"/>
      <c r="DY247" s="704"/>
      <c r="DZ247" s="704"/>
      <c r="EA247" s="704"/>
      <c r="EB247" s="704"/>
      <c r="EC247" s="711"/>
      <c r="ED247" s="704"/>
      <c r="EE247" s="704"/>
      <c r="EF247" s="706"/>
      <c r="EG247" s="706"/>
      <c r="EH247" s="706"/>
      <c r="EI247" s="706"/>
      <c r="EJ247" s="706"/>
      <c r="EK247" s="706"/>
      <c r="EL247" s="706"/>
      <c r="EM247" s="706"/>
      <c r="EN247" s="706"/>
      <c r="EO247" s="706"/>
      <c r="EP247" s="706"/>
      <c r="EQ247" s="706"/>
      <c r="ER247" s="706"/>
      <c r="ES247" s="706"/>
      <c r="ET247" s="706"/>
      <c r="EU247" s="706"/>
      <c r="EV247" s="706"/>
      <c r="EW247" s="706"/>
      <c r="EX247" s="706"/>
      <c r="EY247" s="706"/>
      <c r="EZ247" s="706"/>
      <c r="FA247" s="706"/>
      <c r="FB247" s="706"/>
      <c r="FC247" s="706"/>
      <c r="FD247" s="706"/>
      <c r="FE247" s="706"/>
      <c r="FF247" s="706"/>
      <c r="FG247" s="706"/>
      <c r="FH247" s="706"/>
      <c r="FI247" s="704"/>
      <c r="FJ247" s="704"/>
      <c r="FK247" s="746"/>
      <c r="FL247" s="704"/>
      <c r="FM247" s="704"/>
      <c r="FN247" s="704"/>
      <c r="FO247" s="704"/>
      <c r="FP247" s="704"/>
      <c r="FQ247" s="704"/>
      <c r="FR247" s="704"/>
      <c r="FS247" s="704"/>
      <c r="FT247" s="704"/>
      <c r="FU247" s="704"/>
      <c r="FV247" s="704"/>
      <c r="FW247" s="704"/>
      <c r="FX247" s="704"/>
      <c r="FY247" s="704"/>
      <c r="FZ247" s="704"/>
      <c r="GA247" s="704"/>
      <c r="GB247" s="704"/>
      <c r="GC247" s="704"/>
      <c r="GD247" s="704"/>
      <c r="GE247" s="704"/>
      <c r="GF247" s="704"/>
      <c r="GG247" s="704"/>
      <c r="GH247" s="704"/>
      <c r="GI247" s="704"/>
      <c r="GJ247" s="704"/>
      <c r="GK247" s="704"/>
      <c r="GL247" s="704"/>
      <c r="GM247" s="704"/>
      <c r="GN247" s="704"/>
      <c r="GO247" s="704"/>
      <c r="GP247" s="704"/>
      <c r="GQ247" s="704"/>
      <c r="GR247" s="704"/>
      <c r="GS247" s="704"/>
      <c r="GT247" s="704"/>
      <c r="GU247" s="704"/>
      <c r="GV247" s="704"/>
      <c r="GW247" s="704"/>
      <c r="GX247" s="704"/>
      <c r="GY247" s="704"/>
      <c r="GZ247" s="704"/>
      <c r="HA247" s="704"/>
      <c r="HB247" s="704"/>
      <c r="HC247" s="704"/>
      <c r="HD247" s="704"/>
      <c r="HE247" s="704"/>
      <c r="HF247" s="704"/>
      <c r="HG247" s="704"/>
      <c r="HH247" s="704"/>
      <c r="HI247" s="704"/>
      <c r="HJ247" s="704"/>
      <c r="HK247" s="704"/>
      <c r="HL247" s="704"/>
      <c r="HM247" s="704"/>
      <c r="HN247" s="704"/>
      <c r="HO247" s="704"/>
      <c r="HP247" s="704"/>
      <c r="HQ247" s="706"/>
      <c r="HR247" s="706"/>
      <c r="ID247" s="814"/>
    </row>
    <row r="248" spans="1:239" s="878" customFormat="1" ht="23.1" customHeight="1" x14ac:dyDescent="0.25">
      <c r="A248" s="691">
        <v>188</v>
      </c>
      <c r="B248" s="693" t="s">
        <v>1316</v>
      </c>
      <c r="C248" s="697">
        <v>241</v>
      </c>
      <c r="D248" s="697">
        <v>676</v>
      </c>
      <c r="E248" s="707">
        <v>19</v>
      </c>
      <c r="F248" s="720" t="s">
        <v>1319</v>
      </c>
      <c r="G248" s="720" t="s">
        <v>1559</v>
      </c>
      <c r="H248" s="767" t="s">
        <v>1127</v>
      </c>
      <c r="I248" s="752" t="s">
        <v>1113</v>
      </c>
      <c r="J248" s="761" t="s">
        <v>1135</v>
      </c>
      <c r="K248" s="777" t="s">
        <v>1115</v>
      </c>
      <c r="L248" s="777" t="s">
        <v>1116</v>
      </c>
      <c r="M248" s="753" t="s">
        <v>1199</v>
      </c>
      <c r="N248" s="753" t="s">
        <v>1317</v>
      </c>
      <c r="O248" s="753" t="s">
        <v>1317</v>
      </c>
      <c r="P248" s="753" t="s">
        <v>1554</v>
      </c>
      <c r="Q248" s="866" t="s">
        <v>1120</v>
      </c>
      <c r="R248" s="948" t="s">
        <v>1120</v>
      </c>
      <c r="S248" s="755">
        <v>2</v>
      </c>
      <c r="T248" s="769">
        <v>2.2000000000000002</v>
      </c>
      <c r="U248" s="772">
        <v>41091</v>
      </c>
      <c r="V248" s="771">
        <v>41426</v>
      </c>
      <c r="W248" s="701">
        <v>15</v>
      </c>
      <c r="X248" s="875"/>
      <c r="Y248" s="876">
        <v>736700</v>
      </c>
      <c r="Z248" s="875">
        <f t="shared" si="33"/>
        <v>736700</v>
      </c>
      <c r="AA248" s="691"/>
      <c r="AB248" s="691"/>
      <c r="AC248" s="691"/>
      <c r="AD248" s="691">
        <v>214000</v>
      </c>
      <c r="AE248" s="691">
        <v>215000</v>
      </c>
      <c r="AF248" s="691">
        <v>307700</v>
      </c>
      <c r="AG248" s="691"/>
      <c r="AH248" s="691"/>
      <c r="AI248" s="691"/>
      <c r="AJ248" s="691"/>
      <c r="AK248" s="691"/>
      <c r="AL248" s="691"/>
      <c r="AM248" s="868">
        <f t="shared" si="34"/>
        <v>736700</v>
      </c>
      <c r="AN248" s="868">
        <f t="shared" si="35"/>
        <v>0</v>
      </c>
      <c r="AO248" s="691"/>
      <c r="AP248" s="868"/>
      <c r="AQ248" s="704"/>
      <c r="AR248" s="704"/>
      <c r="AS248" s="704"/>
      <c r="AT248" s="704"/>
      <c r="AU248" s="704"/>
      <c r="AV248" s="704"/>
      <c r="AW248" s="704"/>
      <c r="AX248" s="704"/>
      <c r="AY248" s="704"/>
      <c r="AZ248" s="704"/>
      <c r="BA248" s="704"/>
      <c r="BB248" s="704"/>
      <c r="BC248" s="704"/>
      <c r="BD248" s="704"/>
      <c r="BE248" s="704"/>
      <c r="BF248" s="704"/>
      <c r="BG248" s="704"/>
      <c r="BH248" s="704"/>
      <c r="BI248" s="704"/>
      <c r="BJ248" s="704"/>
      <c r="BK248" s="704"/>
      <c r="BL248" s="704"/>
      <c r="BM248" s="704"/>
      <c r="BN248" s="704"/>
      <c r="BO248" s="704"/>
      <c r="BP248" s="704"/>
      <c r="BQ248" s="704"/>
      <c r="BR248" s="704"/>
      <c r="BS248" s="704"/>
      <c r="BT248" s="704"/>
      <c r="BU248" s="704"/>
      <c r="BV248" s="704"/>
      <c r="BW248" s="704"/>
      <c r="BX248" s="704"/>
      <c r="BY248" s="704"/>
      <c r="BZ248" s="704"/>
      <c r="CA248" s="704"/>
      <c r="CB248" s="704"/>
      <c r="CC248" s="704"/>
      <c r="CD248" s="704"/>
      <c r="CE248" s="704"/>
      <c r="CF248" s="704"/>
      <c r="CG248" s="704"/>
      <c r="CH248" s="704"/>
      <c r="CI248" s="704"/>
      <c r="CJ248" s="704"/>
      <c r="CK248" s="704"/>
      <c r="CL248" s="704"/>
      <c r="CM248" s="704"/>
      <c r="CN248" s="704"/>
      <c r="CO248" s="704"/>
      <c r="CP248" s="704"/>
      <c r="CQ248" s="704"/>
      <c r="CR248" s="704"/>
      <c r="CS248" s="704"/>
      <c r="CT248" s="704"/>
      <c r="CU248" s="704"/>
      <c r="CV248" s="704"/>
      <c r="CW248" s="704"/>
      <c r="CX248" s="704"/>
      <c r="CY248" s="704"/>
      <c r="CZ248" s="704"/>
      <c r="DA248" s="704"/>
      <c r="DB248" s="704"/>
      <c r="DC248" s="704"/>
      <c r="DD248" s="704"/>
      <c r="DE248" s="704"/>
      <c r="DF248" s="704"/>
      <c r="DG248" s="704"/>
      <c r="DH248" s="704"/>
      <c r="DI248" s="704"/>
      <c r="DJ248" s="704"/>
      <c r="DK248" s="704"/>
      <c r="DL248" s="704"/>
      <c r="DM248" s="704"/>
      <c r="DN248" s="704"/>
      <c r="DO248" s="704"/>
      <c r="DP248" s="704"/>
      <c r="DQ248" s="704"/>
      <c r="DR248" s="704"/>
      <c r="DS248" s="704"/>
      <c r="DT248" s="704"/>
      <c r="DU248" s="704"/>
      <c r="DV248" s="704"/>
      <c r="DW248" s="704"/>
      <c r="DX248" s="704"/>
      <c r="DY248" s="704"/>
      <c r="DZ248" s="704"/>
      <c r="EA248" s="704"/>
      <c r="EB248" s="704"/>
      <c r="EC248" s="704"/>
      <c r="ED248" s="704"/>
      <c r="EE248" s="704"/>
      <c r="EF248" s="704"/>
      <c r="EG248" s="704"/>
      <c r="EH248" s="879"/>
      <c r="EI248" s="879"/>
      <c r="EJ248" s="879"/>
      <c r="EK248" s="879"/>
      <c r="EL248" s="879"/>
      <c r="EM248" s="879"/>
      <c r="EN248" s="879"/>
      <c r="EO248" s="879"/>
      <c r="EP248" s="879"/>
      <c r="EQ248" s="879"/>
      <c r="ER248" s="879"/>
      <c r="ES248" s="879"/>
      <c r="ET248" s="879"/>
      <c r="EU248" s="879"/>
      <c r="EV248" s="879"/>
      <c r="EW248" s="879"/>
      <c r="EX248" s="879"/>
      <c r="EY248" s="879"/>
      <c r="EZ248" s="879"/>
      <c r="FA248" s="879"/>
      <c r="FB248" s="879"/>
      <c r="FC248" s="879"/>
      <c r="FD248" s="879"/>
      <c r="FE248" s="879"/>
      <c r="FF248" s="879"/>
      <c r="FG248" s="879"/>
      <c r="FH248" s="879"/>
      <c r="FI248" s="704"/>
      <c r="FJ248" s="704"/>
      <c r="FK248" s="706"/>
      <c r="FL248" s="706"/>
      <c r="FM248" s="706"/>
      <c r="FN248" s="706"/>
      <c r="FO248" s="706"/>
      <c r="FP248" s="706"/>
      <c r="FQ248" s="706"/>
      <c r="FR248" s="706"/>
      <c r="FS248" s="706"/>
      <c r="FT248" s="706"/>
      <c r="FU248" s="706"/>
      <c r="FV248" s="706"/>
      <c r="FW248" s="706"/>
      <c r="FX248" s="706"/>
      <c r="FY248" s="706"/>
      <c r="FZ248" s="706"/>
      <c r="GA248" s="706"/>
      <c r="GB248" s="706"/>
      <c r="GC248" s="706"/>
      <c r="GD248" s="706"/>
      <c r="GE248" s="706"/>
      <c r="GF248" s="706"/>
      <c r="GG248" s="706"/>
      <c r="GH248" s="706"/>
      <c r="GI248" s="706"/>
      <c r="GJ248" s="706"/>
      <c r="GK248" s="706"/>
      <c r="GL248" s="706"/>
      <c r="GM248" s="706"/>
      <c r="GN248" s="706"/>
      <c r="GO248" s="706"/>
      <c r="GP248" s="706"/>
      <c r="GQ248" s="706"/>
      <c r="GR248" s="706"/>
      <c r="GS248" s="706"/>
      <c r="GT248" s="706"/>
      <c r="GU248" s="706"/>
      <c r="GV248" s="706"/>
      <c r="GW248" s="706"/>
      <c r="GX248" s="706"/>
      <c r="GY248" s="706"/>
      <c r="GZ248" s="706"/>
      <c r="HA248" s="706"/>
      <c r="HB248" s="706"/>
      <c r="HC248" s="706"/>
      <c r="HD248" s="706"/>
      <c r="HE248" s="706"/>
      <c r="HF248" s="706"/>
      <c r="HG248" s="706"/>
      <c r="HH248" s="706"/>
      <c r="HI248" s="706"/>
      <c r="HJ248" s="706"/>
      <c r="HK248" s="706"/>
      <c r="HL248" s="706"/>
      <c r="HM248" s="706"/>
      <c r="HN248" s="706"/>
      <c r="HO248" s="706"/>
      <c r="HP248" s="706"/>
      <c r="HQ248" s="706"/>
      <c r="HR248" s="706"/>
    </row>
    <row r="249" spans="1:239" s="878" customFormat="1" ht="23.1" customHeight="1" x14ac:dyDescent="0.25">
      <c r="A249" s="691">
        <v>189</v>
      </c>
      <c r="B249" s="693" t="s">
        <v>1316</v>
      </c>
      <c r="C249" s="696">
        <v>241</v>
      </c>
      <c r="D249" s="697">
        <v>676</v>
      </c>
      <c r="E249" s="707">
        <v>20</v>
      </c>
      <c r="F249" s="699" t="s">
        <v>1319</v>
      </c>
      <c r="G249" s="699" t="s">
        <v>1560</v>
      </c>
      <c r="H249" s="767" t="s">
        <v>1127</v>
      </c>
      <c r="I249" s="752" t="s">
        <v>1113</v>
      </c>
      <c r="J249" s="761" t="s">
        <v>1135</v>
      </c>
      <c r="K249" s="777" t="s">
        <v>1151</v>
      </c>
      <c r="L249" s="777" t="s">
        <v>1116</v>
      </c>
      <c r="M249" s="753" t="s">
        <v>1199</v>
      </c>
      <c r="N249" s="753" t="s">
        <v>1317</v>
      </c>
      <c r="O249" s="753" t="s">
        <v>1317</v>
      </c>
      <c r="P249" s="753" t="s">
        <v>1554</v>
      </c>
      <c r="Q249" s="866" t="s">
        <v>1120</v>
      </c>
      <c r="R249" s="948" t="s">
        <v>1120</v>
      </c>
      <c r="S249" s="755">
        <v>2</v>
      </c>
      <c r="T249" s="769">
        <v>2.2000000000000002</v>
      </c>
      <c r="U249" s="757">
        <v>41275</v>
      </c>
      <c r="V249" s="757">
        <v>41426</v>
      </c>
      <c r="W249" s="701">
        <v>15</v>
      </c>
      <c r="X249" s="875"/>
      <c r="Y249" s="876">
        <v>500000</v>
      </c>
      <c r="Z249" s="875">
        <f t="shared" si="33"/>
        <v>500000</v>
      </c>
      <c r="AA249" s="691"/>
      <c r="AB249" s="691"/>
      <c r="AC249" s="691"/>
      <c r="AD249" s="691">
        <v>55000</v>
      </c>
      <c r="AE249" s="691">
        <v>55000</v>
      </c>
      <c r="AF249" s="691">
        <v>55000</v>
      </c>
      <c r="AG249" s="691">
        <v>55000</v>
      </c>
      <c r="AH249" s="691">
        <v>55000</v>
      </c>
      <c r="AI249" s="691">
        <v>55000</v>
      </c>
      <c r="AJ249" s="691">
        <v>55000</v>
      </c>
      <c r="AK249" s="691">
        <v>55000</v>
      </c>
      <c r="AL249" s="691">
        <v>60000</v>
      </c>
      <c r="AM249" s="868">
        <f t="shared" si="34"/>
        <v>500000</v>
      </c>
      <c r="AN249" s="868">
        <f t="shared" si="35"/>
        <v>0</v>
      </c>
      <c r="AO249" s="691"/>
      <c r="AP249" s="868"/>
      <c r="AQ249" s="704"/>
      <c r="AR249" s="704"/>
      <c r="AS249" s="704"/>
      <c r="AT249" s="704"/>
      <c r="AU249" s="704"/>
      <c r="AV249" s="704"/>
      <c r="AW249" s="704"/>
      <c r="AX249" s="704"/>
      <c r="AY249" s="704"/>
      <c r="AZ249" s="704"/>
      <c r="BA249" s="704"/>
      <c r="BB249" s="704"/>
      <c r="BC249" s="704"/>
      <c r="BD249" s="704"/>
      <c r="BE249" s="704"/>
      <c r="BF249" s="704"/>
      <c r="BG249" s="704"/>
      <c r="BH249" s="704"/>
      <c r="BI249" s="704"/>
      <c r="BJ249" s="704"/>
      <c r="BK249" s="704"/>
      <c r="BL249" s="704"/>
      <c r="BM249" s="704"/>
      <c r="BN249" s="704"/>
      <c r="BO249" s="704"/>
      <c r="BP249" s="704"/>
      <c r="BQ249" s="704"/>
      <c r="BR249" s="704"/>
      <c r="BS249" s="704"/>
      <c r="BT249" s="704"/>
      <c r="BU249" s="704"/>
      <c r="BV249" s="704"/>
      <c r="BW249" s="704"/>
      <c r="BX249" s="704"/>
      <c r="BY249" s="704"/>
      <c r="BZ249" s="704"/>
      <c r="CA249" s="704"/>
      <c r="CB249" s="704"/>
      <c r="CC249" s="704"/>
      <c r="CD249" s="704"/>
      <c r="CE249" s="704"/>
      <c r="CF249" s="704"/>
      <c r="CG249" s="704"/>
      <c r="CH249" s="704"/>
      <c r="CI249" s="704"/>
      <c r="CJ249" s="704"/>
      <c r="CK249" s="704"/>
      <c r="CL249" s="704"/>
      <c r="CM249" s="704"/>
      <c r="CN249" s="704"/>
      <c r="CO249" s="704"/>
      <c r="CP249" s="704"/>
      <c r="CQ249" s="704"/>
      <c r="CR249" s="704"/>
      <c r="CS249" s="704"/>
      <c r="CT249" s="704"/>
      <c r="CU249" s="704"/>
      <c r="CV249" s="704"/>
      <c r="CW249" s="704"/>
      <c r="CX249" s="704"/>
      <c r="CY249" s="704"/>
      <c r="CZ249" s="704"/>
      <c r="DA249" s="704"/>
      <c r="DB249" s="704"/>
      <c r="DC249" s="704"/>
      <c r="DD249" s="704"/>
      <c r="DE249" s="704"/>
      <c r="DF249" s="704"/>
      <c r="DG249" s="704"/>
      <c r="DH249" s="704"/>
      <c r="DI249" s="704"/>
      <c r="DJ249" s="704"/>
      <c r="DK249" s="704"/>
      <c r="DL249" s="704"/>
      <c r="DM249" s="704"/>
      <c r="DN249" s="704"/>
      <c r="DO249" s="704"/>
      <c r="DP249" s="704"/>
      <c r="DQ249" s="704"/>
      <c r="DR249" s="704"/>
      <c r="DS249" s="704"/>
      <c r="DT249" s="704"/>
      <c r="DU249" s="704"/>
      <c r="DV249" s="704"/>
      <c r="DW249" s="704"/>
      <c r="DX249" s="704"/>
      <c r="DY249" s="704"/>
      <c r="DZ249" s="704"/>
      <c r="EA249" s="704"/>
      <c r="EB249" s="704"/>
      <c r="EC249" s="706"/>
      <c r="ED249" s="704"/>
      <c r="EE249" s="704"/>
      <c r="EF249" s="704"/>
      <c r="EG249" s="704"/>
      <c r="EH249" s="706"/>
      <c r="EI249" s="706"/>
      <c r="EJ249" s="706"/>
      <c r="EK249" s="706"/>
      <c r="EL249" s="706"/>
      <c r="EM249" s="706"/>
      <c r="EN249" s="706"/>
      <c r="EO249" s="706"/>
      <c r="EP249" s="706"/>
      <c r="EQ249" s="706"/>
      <c r="ER249" s="706"/>
      <c r="ES249" s="706"/>
      <c r="ET249" s="706"/>
      <c r="EU249" s="706"/>
      <c r="EV249" s="706"/>
      <c r="EW249" s="706"/>
      <c r="EX249" s="706"/>
      <c r="EY249" s="706"/>
      <c r="EZ249" s="706"/>
      <c r="FA249" s="706"/>
      <c r="FB249" s="706"/>
      <c r="FC249" s="706"/>
      <c r="FD249" s="706"/>
      <c r="FE249" s="706"/>
      <c r="FF249" s="706"/>
      <c r="FG249" s="706"/>
      <c r="FH249" s="706"/>
      <c r="FI249" s="706"/>
      <c r="FJ249" s="704"/>
    </row>
    <row r="250" spans="1:239" s="878" customFormat="1" ht="23.1" customHeight="1" x14ac:dyDescent="0.25">
      <c r="A250" s="691">
        <v>190</v>
      </c>
      <c r="B250" s="693" t="s">
        <v>1316</v>
      </c>
      <c r="C250" s="696">
        <v>241</v>
      </c>
      <c r="D250" s="697">
        <v>676</v>
      </c>
      <c r="E250" s="707">
        <v>21</v>
      </c>
      <c r="F250" s="699" t="s">
        <v>1319</v>
      </c>
      <c r="G250" s="699" t="s">
        <v>1561</v>
      </c>
      <c r="H250" s="767" t="s">
        <v>1127</v>
      </c>
      <c r="I250" s="752" t="s">
        <v>1113</v>
      </c>
      <c r="J250" s="761" t="s">
        <v>1135</v>
      </c>
      <c r="K250" s="777" t="s">
        <v>1115</v>
      </c>
      <c r="L250" s="777" t="s">
        <v>1116</v>
      </c>
      <c r="M250" s="753" t="s">
        <v>1199</v>
      </c>
      <c r="N250" s="753" t="s">
        <v>1317</v>
      </c>
      <c r="O250" s="753" t="s">
        <v>1317</v>
      </c>
      <c r="P250" s="753" t="s">
        <v>1554</v>
      </c>
      <c r="Q250" s="866" t="s">
        <v>1120</v>
      </c>
      <c r="R250" s="866" t="s">
        <v>1120</v>
      </c>
      <c r="S250" s="755">
        <v>2</v>
      </c>
      <c r="T250" s="769">
        <v>2.2000000000000002</v>
      </c>
      <c r="U250" s="757">
        <v>41456</v>
      </c>
      <c r="V250" s="757">
        <v>41791</v>
      </c>
      <c r="W250" s="701">
        <v>15</v>
      </c>
      <c r="X250" s="875"/>
      <c r="Y250" s="876">
        <v>2450000</v>
      </c>
      <c r="Z250" s="875">
        <f t="shared" si="33"/>
        <v>2450000</v>
      </c>
      <c r="AA250" s="691"/>
      <c r="AB250" s="691"/>
      <c r="AC250" s="691"/>
      <c r="AD250" s="691">
        <v>272000</v>
      </c>
      <c r="AE250" s="691">
        <v>272000</v>
      </c>
      <c r="AF250" s="691">
        <v>272000</v>
      </c>
      <c r="AG250" s="691">
        <v>272000</v>
      </c>
      <c r="AH250" s="691">
        <v>272000</v>
      </c>
      <c r="AI250" s="691">
        <v>272000</v>
      </c>
      <c r="AJ250" s="691">
        <v>272000</v>
      </c>
      <c r="AK250" s="691">
        <v>272000</v>
      </c>
      <c r="AL250" s="691">
        <v>274000</v>
      </c>
      <c r="AM250" s="868">
        <f t="shared" si="34"/>
        <v>2450000</v>
      </c>
      <c r="AN250" s="868">
        <f t="shared" si="35"/>
        <v>0</v>
      </c>
      <c r="AO250" s="691"/>
      <c r="AP250" s="868"/>
      <c r="AQ250" s="704"/>
      <c r="AR250" s="704"/>
      <c r="AS250" s="704"/>
      <c r="AT250" s="704"/>
      <c r="AU250" s="704"/>
      <c r="AV250" s="704"/>
      <c r="AW250" s="704"/>
      <c r="AX250" s="704"/>
      <c r="AY250" s="704"/>
      <c r="AZ250" s="704"/>
      <c r="BA250" s="704"/>
      <c r="BB250" s="704"/>
      <c r="BC250" s="704"/>
      <c r="BD250" s="704"/>
      <c r="BE250" s="704"/>
      <c r="BF250" s="704"/>
      <c r="BG250" s="704"/>
      <c r="BH250" s="704"/>
      <c r="BI250" s="704"/>
      <c r="BJ250" s="704"/>
      <c r="BK250" s="704"/>
      <c r="BL250" s="704"/>
      <c r="BM250" s="704"/>
      <c r="BN250" s="704"/>
      <c r="BO250" s="704"/>
      <c r="BP250" s="704"/>
      <c r="BQ250" s="704"/>
      <c r="BR250" s="704"/>
      <c r="BS250" s="704"/>
      <c r="BT250" s="704"/>
      <c r="BU250" s="704"/>
      <c r="BV250" s="704"/>
      <c r="BW250" s="704"/>
      <c r="BX250" s="704"/>
      <c r="BY250" s="704"/>
      <c r="BZ250" s="704"/>
      <c r="CA250" s="704"/>
      <c r="CB250" s="704"/>
      <c r="CC250" s="704"/>
      <c r="CD250" s="704"/>
      <c r="CE250" s="704"/>
      <c r="CF250" s="704"/>
      <c r="CG250" s="704"/>
      <c r="CH250" s="704"/>
      <c r="CI250" s="704"/>
      <c r="CJ250" s="704"/>
      <c r="CK250" s="704"/>
      <c r="CL250" s="704"/>
      <c r="CM250" s="704"/>
      <c r="CN250" s="704"/>
      <c r="CO250" s="704"/>
      <c r="CP250" s="704"/>
      <c r="CQ250" s="704"/>
      <c r="CR250" s="704"/>
      <c r="CS250" s="704"/>
      <c r="CT250" s="704"/>
      <c r="CU250" s="704"/>
      <c r="CV250" s="704"/>
      <c r="CW250" s="704"/>
      <c r="CX250" s="704"/>
      <c r="CY250" s="704"/>
      <c r="CZ250" s="704"/>
      <c r="DA250" s="704"/>
      <c r="DB250" s="704"/>
      <c r="DC250" s="704"/>
      <c r="DD250" s="704"/>
      <c r="DE250" s="704"/>
      <c r="DF250" s="704"/>
      <c r="DG250" s="704"/>
      <c r="DH250" s="704"/>
      <c r="DI250" s="704"/>
      <c r="DJ250" s="704"/>
      <c r="DK250" s="704"/>
      <c r="DL250" s="704"/>
      <c r="DM250" s="704"/>
      <c r="DN250" s="704"/>
      <c r="DO250" s="704"/>
      <c r="DP250" s="704"/>
      <c r="DQ250" s="704"/>
      <c r="DR250" s="704"/>
      <c r="DS250" s="704"/>
      <c r="DT250" s="704"/>
      <c r="DU250" s="704"/>
      <c r="DV250" s="704"/>
      <c r="DW250" s="704"/>
      <c r="DX250" s="704"/>
      <c r="DY250" s="704"/>
      <c r="DZ250" s="704"/>
      <c r="EA250" s="704"/>
      <c r="EB250" s="704"/>
      <c r="EC250" s="706"/>
      <c r="ED250" s="704"/>
      <c r="EE250" s="704"/>
      <c r="EF250" s="704"/>
      <c r="EG250" s="704"/>
      <c r="EH250" s="706"/>
      <c r="EI250" s="706"/>
      <c r="EJ250" s="706"/>
      <c r="EK250" s="706"/>
      <c r="EL250" s="706"/>
      <c r="EM250" s="706"/>
      <c r="EN250" s="706"/>
      <c r="EO250" s="706"/>
      <c r="EP250" s="706"/>
      <c r="EQ250" s="706"/>
      <c r="ER250" s="706"/>
      <c r="ES250" s="706"/>
      <c r="ET250" s="706"/>
      <c r="EU250" s="706"/>
      <c r="EV250" s="706"/>
      <c r="EW250" s="706"/>
      <c r="EX250" s="706"/>
      <c r="EY250" s="706"/>
      <c r="EZ250" s="706"/>
      <c r="FA250" s="706"/>
      <c r="FB250" s="706"/>
      <c r="FC250" s="706"/>
      <c r="FD250" s="706"/>
      <c r="FE250" s="706"/>
      <c r="FF250" s="706"/>
      <c r="FG250" s="706"/>
      <c r="FH250" s="706"/>
      <c r="FI250" s="706"/>
      <c r="FJ250" s="704"/>
      <c r="HV250" s="706"/>
      <c r="HW250" s="706"/>
      <c r="HX250" s="706"/>
      <c r="HY250" s="706"/>
      <c r="HZ250" s="706"/>
      <c r="IA250" s="706"/>
      <c r="IB250" s="706"/>
      <c r="IC250" s="706"/>
    </row>
    <row r="251" spans="1:239" s="878" customFormat="1" ht="23.1" customHeight="1" x14ac:dyDescent="0.25">
      <c r="A251" s="691">
        <v>191</v>
      </c>
      <c r="B251" s="693" t="s">
        <v>1316</v>
      </c>
      <c r="C251" s="696">
        <v>241</v>
      </c>
      <c r="D251" s="697">
        <v>676</v>
      </c>
      <c r="E251" s="707" t="s">
        <v>1122</v>
      </c>
      <c r="F251" s="699" t="s">
        <v>1319</v>
      </c>
      <c r="G251" s="699" t="s">
        <v>1323</v>
      </c>
      <c r="H251" s="751" t="s">
        <v>1127</v>
      </c>
      <c r="I251" s="752" t="s">
        <v>1113</v>
      </c>
      <c r="J251" s="761" t="s">
        <v>1135</v>
      </c>
      <c r="K251" s="777" t="s">
        <v>1115</v>
      </c>
      <c r="L251" s="777" t="s">
        <v>1116</v>
      </c>
      <c r="M251" s="753" t="s">
        <v>1199</v>
      </c>
      <c r="N251" s="753" t="s">
        <v>1317</v>
      </c>
      <c r="O251" s="753" t="s">
        <v>1317</v>
      </c>
      <c r="P251" s="753" t="s">
        <v>1554</v>
      </c>
      <c r="Q251" s="948" t="s">
        <v>1324</v>
      </c>
      <c r="R251" s="948" t="s">
        <v>1324</v>
      </c>
      <c r="S251" s="755">
        <v>2</v>
      </c>
      <c r="T251" s="769">
        <v>2.2000000000000002</v>
      </c>
      <c r="U251" s="771">
        <v>41640</v>
      </c>
      <c r="V251" s="771">
        <v>41791</v>
      </c>
      <c r="W251" s="701">
        <v>15</v>
      </c>
      <c r="X251" s="875"/>
      <c r="Y251" s="877"/>
      <c r="Z251" s="875">
        <f t="shared" si="33"/>
        <v>0</v>
      </c>
      <c r="AA251" s="702"/>
      <c r="AB251" s="702"/>
      <c r="AC251" s="702"/>
      <c r="AD251" s="702"/>
      <c r="AE251" s="702"/>
      <c r="AF251" s="702"/>
      <c r="AG251" s="702"/>
      <c r="AH251" s="702"/>
      <c r="AI251" s="691"/>
      <c r="AJ251" s="691"/>
      <c r="AK251" s="691"/>
      <c r="AL251" s="691"/>
      <c r="AM251" s="868">
        <f t="shared" si="34"/>
        <v>0</v>
      </c>
      <c r="AN251" s="868">
        <f t="shared" si="35"/>
        <v>0</v>
      </c>
      <c r="AO251" s="760"/>
      <c r="AP251" s="868">
        <v>350000</v>
      </c>
      <c r="AQ251" s="704"/>
      <c r="AR251" s="704"/>
      <c r="AS251" s="704"/>
      <c r="AT251" s="704"/>
      <c r="AU251" s="704"/>
      <c r="AV251" s="704"/>
      <c r="AW251" s="704"/>
      <c r="AX251" s="704"/>
      <c r="AY251" s="704"/>
      <c r="AZ251" s="704"/>
      <c r="BA251" s="704"/>
      <c r="BB251" s="704"/>
      <c r="BC251" s="704"/>
      <c r="BD251" s="704"/>
      <c r="BE251" s="704"/>
      <c r="BF251" s="704"/>
      <c r="BG251" s="704"/>
      <c r="BH251" s="704"/>
      <c r="BI251" s="704"/>
      <c r="BJ251" s="704"/>
      <c r="BK251" s="704"/>
      <c r="BL251" s="704"/>
      <c r="BM251" s="704"/>
      <c r="BN251" s="704"/>
      <c r="BO251" s="704"/>
      <c r="BP251" s="704"/>
      <c r="BQ251" s="704"/>
      <c r="BR251" s="704"/>
      <c r="BS251" s="704"/>
      <c r="BT251" s="704"/>
      <c r="BU251" s="704"/>
      <c r="BV251" s="704"/>
      <c r="BW251" s="704"/>
      <c r="BX251" s="704"/>
      <c r="BY251" s="704"/>
      <c r="BZ251" s="704"/>
      <c r="CA251" s="704"/>
      <c r="CB251" s="704"/>
      <c r="CC251" s="704"/>
      <c r="CD251" s="704"/>
      <c r="CE251" s="704"/>
      <c r="CF251" s="704"/>
      <c r="CG251" s="704"/>
      <c r="CH251" s="704"/>
      <c r="CI251" s="704"/>
      <c r="CJ251" s="704"/>
      <c r="CK251" s="704"/>
      <c r="CL251" s="704"/>
      <c r="CM251" s="704"/>
      <c r="CN251" s="704"/>
      <c r="CO251" s="704"/>
      <c r="CP251" s="704"/>
      <c r="CQ251" s="704"/>
      <c r="CR251" s="704"/>
      <c r="CS251" s="704"/>
      <c r="CT251" s="704"/>
      <c r="CU251" s="704"/>
      <c r="CV251" s="704"/>
      <c r="CW251" s="704"/>
      <c r="CX251" s="704"/>
      <c r="CY251" s="704"/>
      <c r="CZ251" s="704"/>
      <c r="DA251" s="704"/>
      <c r="DB251" s="704"/>
      <c r="DC251" s="704"/>
      <c r="DD251" s="704"/>
      <c r="DE251" s="704"/>
      <c r="DF251" s="704"/>
      <c r="DG251" s="704"/>
      <c r="DH251" s="704"/>
      <c r="DI251" s="704"/>
      <c r="DJ251" s="704"/>
      <c r="DK251" s="704"/>
      <c r="DL251" s="704"/>
      <c r="DM251" s="704"/>
      <c r="DN251" s="704"/>
      <c r="DO251" s="704"/>
      <c r="DP251" s="704"/>
      <c r="DQ251" s="704"/>
      <c r="DR251" s="704"/>
      <c r="DS251" s="704"/>
      <c r="DT251" s="704"/>
      <c r="DU251" s="704"/>
      <c r="DV251" s="704"/>
      <c r="DW251" s="704"/>
      <c r="DX251" s="704"/>
      <c r="DY251" s="704"/>
      <c r="DZ251" s="704"/>
      <c r="EA251" s="704"/>
      <c r="EB251" s="704"/>
      <c r="EC251" s="706"/>
      <c r="ED251" s="704"/>
      <c r="EE251" s="704"/>
      <c r="EF251" s="704"/>
      <c r="EG251" s="704"/>
      <c r="EH251" s="706"/>
      <c r="EI251" s="706"/>
      <c r="EJ251" s="706"/>
      <c r="EK251" s="706"/>
      <c r="EL251" s="706"/>
      <c r="EM251" s="706"/>
      <c r="EN251" s="706"/>
      <c r="EO251" s="706"/>
      <c r="EP251" s="706"/>
      <c r="EQ251" s="706"/>
      <c r="ER251" s="706"/>
      <c r="ES251" s="706"/>
      <c r="ET251" s="706"/>
      <c r="EU251" s="706"/>
      <c r="EV251" s="706"/>
      <c r="EW251" s="706"/>
      <c r="EX251" s="706"/>
      <c r="EY251" s="706"/>
      <c r="EZ251" s="706"/>
      <c r="FA251" s="706"/>
      <c r="FB251" s="706"/>
      <c r="FC251" s="706"/>
      <c r="FD251" s="706"/>
      <c r="FE251" s="706"/>
      <c r="FF251" s="706"/>
      <c r="FG251" s="706"/>
      <c r="FH251" s="706"/>
      <c r="FI251" s="706"/>
      <c r="FJ251" s="704"/>
      <c r="FK251" s="746"/>
      <c r="FL251" s="704"/>
      <c r="FM251" s="704"/>
      <c r="FN251" s="704"/>
      <c r="FO251" s="704"/>
      <c r="FP251" s="704"/>
      <c r="FQ251" s="704"/>
      <c r="FR251" s="704"/>
      <c r="FS251" s="704"/>
      <c r="FT251" s="704"/>
      <c r="FU251" s="704"/>
      <c r="FV251" s="704"/>
      <c r="FW251" s="704"/>
      <c r="FX251" s="704"/>
      <c r="FY251" s="704"/>
      <c r="FZ251" s="704"/>
      <c r="GA251" s="704"/>
      <c r="GB251" s="704"/>
      <c r="GC251" s="704"/>
      <c r="GD251" s="704"/>
      <c r="GE251" s="704"/>
      <c r="GF251" s="704"/>
      <c r="GG251" s="704"/>
      <c r="GH251" s="704"/>
      <c r="GI251" s="704"/>
      <c r="GJ251" s="704"/>
      <c r="GK251" s="704"/>
      <c r="GL251" s="704"/>
      <c r="GM251" s="706"/>
      <c r="GN251" s="706"/>
      <c r="GO251" s="706"/>
      <c r="GP251" s="706"/>
      <c r="GQ251" s="706"/>
      <c r="GR251" s="706"/>
      <c r="GS251" s="706"/>
      <c r="GT251" s="706"/>
      <c r="GU251" s="706"/>
      <c r="GV251" s="704"/>
      <c r="GW251" s="704"/>
      <c r="GX251" s="704"/>
      <c r="GY251" s="704"/>
      <c r="GZ251" s="704"/>
      <c r="HA251" s="704"/>
      <c r="HB251" s="704"/>
      <c r="HC251" s="704"/>
      <c r="HD251" s="704"/>
      <c r="HE251" s="704"/>
      <c r="HF251" s="704"/>
      <c r="HG251" s="704"/>
      <c r="HH251" s="704"/>
      <c r="HI251" s="704"/>
      <c r="HJ251" s="704"/>
      <c r="HK251" s="704"/>
      <c r="HL251" s="704"/>
      <c r="HM251" s="704"/>
      <c r="HN251" s="704"/>
      <c r="HO251" s="704"/>
      <c r="HP251" s="704"/>
      <c r="HQ251" s="706"/>
      <c r="HR251" s="706"/>
    </row>
    <row r="252" spans="1:239" s="878" customFormat="1" ht="23.1" customHeight="1" x14ac:dyDescent="0.25">
      <c r="A252" s="691">
        <v>192</v>
      </c>
      <c r="B252" s="693" t="s">
        <v>1316</v>
      </c>
      <c r="C252" s="696">
        <v>241</v>
      </c>
      <c r="D252" s="697">
        <v>676</v>
      </c>
      <c r="E252" s="707" t="s">
        <v>1122</v>
      </c>
      <c r="F252" s="699" t="s">
        <v>1319</v>
      </c>
      <c r="G252" s="699" t="s">
        <v>1322</v>
      </c>
      <c r="H252" s="751" t="s">
        <v>1127</v>
      </c>
      <c r="I252" s="752" t="s">
        <v>1113</v>
      </c>
      <c r="J252" s="761" t="s">
        <v>1135</v>
      </c>
      <c r="K252" s="777" t="s">
        <v>1115</v>
      </c>
      <c r="L252" s="777" t="s">
        <v>1116</v>
      </c>
      <c r="M252" s="753" t="s">
        <v>1199</v>
      </c>
      <c r="N252" s="753" t="s">
        <v>1317</v>
      </c>
      <c r="O252" s="753" t="s">
        <v>1317</v>
      </c>
      <c r="P252" s="753" t="s">
        <v>1554</v>
      </c>
      <c r="Q252" s="948" t="s">
        <v>1321</v>
      </c>
      <c r="R252" s="948" t="s">
        <v>1321</v>
      </c>
      <c r="S252" s="755">
        <v>2</v>
      </c>
      <c r="T252" s="769">
        <v>2.2000000000000002</v>
      </c>
      <c r="U252" s="771">
        <v>41640</v>
      </c>
      <c r="V252" s="771">
        <v>41791</v>
      </c>
      <c r="W252" s="701">
        <v>15</v>
      </c>
      <c r="X252" s="875"/>
      <c r="Y252" s="877"/>
      <c r="Z252" s="875">
        <f t="shared" si="33"/>
        <v>0</v>
      </c>
      <c r="AA252" s="702"/>
      <c r="AB252" s="702"/>
      <c r="AC252" s="702"/>
      <c r="AD252" s="702"/>
      <c r="AE252" s="702"/>
      <c r="AF252" s="702"/>
      <c r="AG252" s="702"/>
      <c r="AH252" s="702"/>
      <c r="AI252" s="691"/>
      <c r="AJ252" s="691"/>
      <c r="AK252" s="691"/>
      <c r="AL252" s="691"/>
      <c r="AM252" s="868">
        <f t="shared" si="34"/>
        <v>0</v>
      </c>
      <c r="AN252" s="868">
        <f t="shared" si="35"/>
        <v>0</v>
      </c>
      <c r="AO252" s="760"/>
      <c r="AP252" s="868">
        <v>900000</v>
      </c>
      <c r="AQ252" s="704"/>
      <c r="AR252" s="704"/>
      <c r="AS252" s="704"/>
      <c r="AT252" s="704"/>
      <c r="AU252" s="704"/>
      <c r="AV252" s="704"/>
      <c r="AW252" s="704"/>
      <c r="AX252" s="704"/>
      <c r="AY252" s="704"/>
      <c r="AZ252" s="704"/>
      <c r="BA252" s="704"/>
      <c r="BB252" s="704"/>
      <c r="BC252" s="704"/>
      <c r="BD252" s="704"/>
      <c r="BE252" s="704"/>
      <c r="BF252" s="704"/>
      <c r="BG252" s="704"/>
      <c r="BH252" s="704"/>
      <c r="BI252" s="704"/>
      <c r="BJ252" s="704"/>
      <c r="BK252" s="704"/>
      <c r="BL252" s="704"/>
      <c r="BM252" s="704"/>
      <c r="BN252" s="704"/>
      <c r="BO252" s="704"/>
      <c r="BP252" s="704"/>
      <c r="BQ252" s="704"/>
      <c r="BR252" s="704"/>
      <c r="BS252" s="704"/>
      <c r="BT252" s="704"/>
      <c r="BU252" s="704"/>
      <c r="BV252" s="704"/>
      <c r="BW252" s="704"/>
      <c r="BX252" s="704"/>
      <c r="BY252" s="704"/>
      <c r="BZ252" s="704"/>
      <c r="CA252" s="704"/>
      <c r="CB252" s="704"/>
      <c r="CC252" s="704"/>
      <c r="CD252" s="704"/>
      <c r="CE252" s="704"/>
      <c r="CF252" s="704"/>
      <c r="CG252" s="704"/>
      <c r="CH252" s="704"/>
      <c r="CI252" s="704"/>
      <c r="CJ252" s="704"/>
      <c r="CK252" s="704"/>
      <c r="CL252" s="704"/>
      <c r="CM252" s="704"/>
      <c r="CN252" s="704"/>
      <c r="CO252" s="704"/>
      <c r="CP252" s="704"/>
      <c r="CQ252" s="704"/>
      <c r="CR252" s="704"/>
      <c r="CS252" s="704"/>
      <c r="CT252" s="704"/>
      <c r="CU252" s="704"/>
      <c r="CV252" s="704"/>
      <c r="CW252" s="704"/>
      <c r="CX252" s="704"/>
      <c r="CY252" s="704"/>
      <c r="CZ252" s="704"/>
      <c r="DA252" s="704"/>
      <c r="DB252" s="704"/>
      <c r="DC252" s="704"/>
      <c r="DD252" s="704"/>
      <c r="DE252" s="704"/>
      <c r="DF252" s="704"/>
      <c r="DG252" s="704"/>
      <c r="DH252" s="704"/>
      <c r="DI252" s="704"/>
      <c r="DJ252" s="704"/>
      <c r="DK252" s="704"/>
      <c r="DL252" s="704"/>
      <c r="DM252" s="704"/>
      <c r="DN252" s="704"/>
      <c r="DO252" s="704"/>
      <c r="DP252" s="704"/>
      <c r="DQ252" s="704"/>
      <c r="DR252" s="704"/>
      <c r="DS252" s="704"/>
      <c r="DT252" s="704"/>
      <c r="DU252" s="704"/>
      <c r="DV252" s="704"/>
      <c r="DW252" s="704"/>
      <c r="DX252" s="704"/>
      <c r="DY252" s="704"/>
      <c r="DZ252" s="704"/>
      <c r="EA252" s="704"/>
      <c r="EB252" s="704"/>
      <c r="EC252" s="706"/>
      <c r="ED252" s="704"/>
      <c r="EE252" s="704"/>
      <c r="EF252" s="704"/>
      <c r="EG252" s="704"/>
      <c r="EH252" s="706"/>
      <c r="EI252" s="706"/>
      <c r="EJ252" s="706"/>
      <c r="EK252" s="706"/>
      <c r="EL252" s="706"/>
      <c r="EM252" s="706"/>
      <c r="EN252" s="706"/>
      <c r="EO252" s="706"/>
      <c r="EP252" s="706"/>
      <c r="EQ252" s="706"/>
      <c r="ER252" s="706"/>
      <c r="ES252" s="706"/>
      <c r="ET252" s="706"/>
      <c r="EU252" s="706"/>
      <c r="EV252" s="706"/>
      <c r="EW252" s="706"/>
      <c r="EX252" s="706"/>
      <c r="EY252" s="706"/>
      <c r="EZ252" s="706"/>
      <c r="FA252" s="706"/>
      <c r="FB252" s="706"/>
      <c r="FC252" s="706"/>
      <c r="FD252" s="706"/>
      <c r="FE252" s="706"/>
      <c r="FF252" s="706"/>
      <c r="FG252" s="706"/>
      <c r="FH252" s="706"/>
      <c r="FI252" s="706"/>
      <c r="FJ252" s="704"/>
      <c r="FK252" s="746"/>
      <c r="FL252" s="704"/>
      <c r="FM252" s="704"/>
      <c r="FN252" s="704"/>
      <c r="FO252" s="704"/>
      <c r="FP252" s="704"/>
      <c r="FQ252" s="704"/>
      <c r="FR252" s="704"/>
      <c r="FS252" s="704"/>
      <c r="FT252" s="704"/>
      <c r="FU252" s="704"/>
      <c r="FV252" s="704"/>
      <c r="FW252" s="704"/>
      <c r="FX252" s="704"/>
      <c r="FY252" s="704"/>
      <c r="FZ252" s="704"/>
      <c r="GA252" s="704"/>
      <c r="GB252" s="704"/>
      <c r="GC252" s="704"/>
      <c r="GD252" s="704"/>
      <c r="GE252" s="704"/>
      <c r="GF252" s="704"/>
      <c r="GG252" s="704"/>
      <c r="GH252" s="704"/>
      <c r="GI252" s="704"/>
      <c r="GJ252" s="704"/>
      <c r="GK252" s="704"/>
      <c r="GL252" s="704"/>
      <c r="GM252" s="706"/>
      <c r="GN252" s="706"/>
      <c r="GO252" s="706"/>
      <c r="GP252" s="706"/>
      <c r="GQ252" s="706"/>
      <c r="GR252" s="706"/>
      <c r="GS252" s="706"/>
      <c r="GT252" s="706"/>
      <c r="GU252" s="706"/>
      <c r="GV252" s="704"/>
      <c r="GW252" s="704"/>
      <c r="GX252" s="704"/>
      <c r="GY252" s="704"/>
      <c r="GZ252" s="704"/>
      <c r="HA252" s="704"/>
      <c r="HB252" s="704"/>
      <c r="HC252" s="704"/>
      <c r="HD252" s="704"/>
      <c r="HE252" s="704"/>
      <c r="HF252" s="704"/>
      <c r="HG252" s="704"/>
      <c r="HH252" s="704"/>
      <c r="HI252" s="704"/>
      <c r="HJ252" s="704"/>
      <c r="HK252" s="704"/>
      <c r="HL252" s="704"/>
      <c r="HM252" s="704"/>
      <c r="HN252" s="704"/>
      <c r="HO252" s="704"/>
      <c r="HP252" s="704"/>
      <c r="HQ252" s="704"/>
      <c r="HR252" s="704"/>
    </row>
    <row r="253" spans="1:239" s="878" customFormat="1" ht="23.1" customHeight="1" x14ac:dyDescent="0.25">
      <c r="A253" s="691">
        <v>193</v>
      </c>
      <c r="B253" s="693" t="s">
        <v>1316</v>
      </c>
      <c r="C253" s="696">
        <v>241</v>
      </c>
      <c r="D253" s="697">
        <v>676</v>
      </c>
      <c r="E253" s="707" t="s">
        <v>1122</v>
      </c>
      <c r="F253" s="699" t="s">
        <v>1319</v>
      </c>
      <c r="G253" s="699" t="s">
        <v>1326</v>
      </c>
      <c r="H253" s="751" t="s">
        <v>1127</v>
      </c>
      <c r="I253" s="752" t="s">
        <v>1113</v>
      </c>
      <c r="J253" s="761" t="s">
        <v>1135</v>
      </c>
      <c r="K253" s="777" t="s">
        <v>1115</v>
      </c>
      <c r="L253" s="777" t="s">
        <v>1116</v>
      </c>
      <c r="M253" s="753" t="s">
        <v>1199</v>
      </c>
      <c r="N253" s="753" t="s">
        <v>1317</v>
      </c>
      <c r="O253" s="753" t="s">
        <v>1317</v>
      </c>
      <c r="P253" s="753" t="s">
        <v>1554</v>
      </c>
      <c r="Q253" s="866" t="s">
        <v>1160</v>
      </c>
      <c r="R253" s="866" t="s">
        <v>1160</v>
      </c>
      <c r="S253" s="755">
        <v>2</v>
      </c>
      <c r="T253" s="769">
        <v>2.2000000000000002</v>
      </c>
      <c r="U253" s="771">
        <v>41640</v>
      </c>
      <c r="V253" s="771">
        <v>41791</v>
      </c>
      <c r="W253" s="701">
        <v>15</v>
      </c>
      <c r="X253" s="875"/>
      <c r="Y253" s="877"/>
      <c r="Z253" s="875">
        <f t="shared" si="33"/>
        <v>0</v>
      </c>
      <c r="AA253" s="702"/>
      <c r="AB253" s="702"/>
      <c r="AC253" s="702"/>
      <c r="AD253" s="702"/>
      <c r="AE253" s="702"/>
      <c r="AF253" s="702"/>
      <c r="AG253" s="702"/>
      <c r="AH253" s="702"/>
      <c r="AI253" s="691"/>
      <c r="AJ253" s="691"/>
      <c r="AK253" s="691"/>
      <c r="AL253" s="691"/>
      <c r="AM253" s="868">
        <f t="shared" si="34"/>
        <v>0</v>
      </c>
      <c r="AN253" s="868">
        <f t="shared" si="35"/>
        <v>0</v>
      </c>
      <c r="AO253" s="760"/>
      <c r="AP253" s="868">
        <v>950000</v>
      </c>
      <c r="AQ253" s="704"/>
      <c r="AR253" s="704"/>
      <c r="AS253" s="704"/>
      <c r="AT253" s="704"/>
      <c r="AU253" s="704"/>
      <c r="AV253" s="704"/>
      <c r="AW253" s="704"/>
      <c r="AX253" s="704"/>
      <c r="AY253" s="704"/>
      <c r="AZ253" s="704"/>
      <c r="BA253" s="704"/>
      <c r="BB253" s="704"/>
      <c r="BC253" s="704"/>
      <c r="BD253" s="704"/>
      <c r="BE253" s="704"/>
      <c r="BF253" s="704"/>
      <c r="BG253" s="704"/>
      <c r="BH253" s="704"/>
      <c r="BI253" s="704"/>
      <c r="BJ253" s="704"/>
      <c r="BK253" s="704"/>
      <c r="BL253" s="704"/>
      <c r="BM253" s="704"/>
      <c r="BN253" s="704"/>
      <c r="BO253" s="704"/>
      <c r="BP253" s="704"/>
      <c r="BQ253" s="704"/>
      <c r="BR253" s="704"/>
      <c r="BS253" s="704"/>
      <c r="BT253" s="704"/>
      <c r="BU253" s="704"/>
      <c r="BV253" s="704"/>
      <c r="BW253" s="704"/>
      <c r="BX253" s="704"/>
      <c r="BY253" s="704"/>
      <c r="BZ253" s="704"/>
      <c r="CA253" s="704"/>
      <c r="CB253" s="704"/>
      <c r="CC253" s="704"/>
      <c r="CD253" s="704"/>
      <c r="CE253" s="704"/>
      <c r="CF253" s="704"/>
      <c r="CG253" s="704"/>
      <c r="CH253" s="704"/>
      <c r="CI253" s="704"/>
      <c r="CJ253" s="704"/>
      <c r="CK253" s="704"/>
      <c r="CL253" s="704"/>
      <c r="CM253" s="704"/>
      <c r="CN253" s="704"/>
      <c r="CO253" s="704"/>
      <c r="CP253" s="704"/>
      <c r="CQ253" s="704"/>
      <c r="CR253" s="704"/>
      <c r="CS253" s="704"/>
      <c r="CT253" s="704"/>
      <c r="CU253" s="704"/>
      <c r="CV253" s="704"/>
      <c r="CW253" s="704"/>
      <c r="CX253" s="704"/>
      <c r="CY253" s="704"/>
      <c r="CZ253" s="704"/>
      <c r="DA253" s="704"/>
      <c r="DB253" s="704"/>
      <c r="DC253" s="704"/>
      <c r="DD253" s="704"/>
      <c r="DE253" s="704"/>
      <c r="DF253" s="704"/>
      <c r="DG253" s="704"/>
      <c r="DH253" s="704"/>
      <c r="DI253" s="704"/>
      <c r="DJ253" s="704"/>
      <c r="DK253" s="704"/>
      <c r="DL253" s="704"/>
      <c r="DM253" s="704"/>
      <c r="DN253" s="704"/>
      <c r="DO253" s="704"/>
      <c r="DP253" s="704"/>
      <c r="DQ253" s="704"/>
      <c r="DR253" s="704"/>
      <c r="DS253" s="704"/>
      <c r="DT253" s="704"/>
      <c r="DU253" s="704"/>
      <c r="DV253" s="704"/>
      <c r="DW253" s="704"/>
      <c r="DX253" s="704"/>
      <c r="DY253" s="704"/>
      <c r="DZ253" s="704"/>
      <c r="EA253" s="704"/>
      <c r="EB253" s="704"/>
      <c r="EC253" s="706"/>
      <c r="ED253" s="704"/>
      <c r="EE253" s="704"/>
      <c r="EF253" s="704"/>
      <c r="EG253" s="704"/>
      <c r="EH253" s="706"/>
      <c r="EI253" s="706"/>
      <c r="EJ253" s="706"/>
      <c r="EK253" s="706"/>
      <c r="EL253" s="706"/>
      <c r="EM253" s="706"/>
      <c r="EN253" s="706"/>
      <c r="EO253" s="706"/>
      <c r="EP253" s="706"/>
      <c r="EQ253" s="706"/>
      <c r="ER253" s="706"/>
      <c r="ES253" s="706"/>
      <c r="ET253" s="706"/>
      <c r="EU253" s="706"/>
      <c r="EV253" s="706"/>
      <c r="EW253" s="706"/>
      <c r="EX253" s="706"/>
      <c r="EY253" s="706"/>
      <c r="EZ253" s="706"/>
      <c r="FA253" s="706"/>
      <c r="FB253" s="706"/>
      <c r="FC253" s="706"/>
      <c r="FD253" s="706"/>
      <c r="FE253" s="706"/>
      <c r="FF253" s="706"/>
      <c r="FG253" s="706"/>
      <c r="FH253" s="706"/>
      <c r="FI253" s="706"/>
      <c r="FJ253" s="704"/>
      <c r="FK253" s="746"/>
      <c r="FL253" s="704"/>
      <c r="FM253" s="704"/>
      <c r="FN253" s="704"/>
      <c r="FO253" s="704"/>
      <c r="FP253" s="704"/>
      <c r="FQ253" s="704"/>
      <c r="FR253" s="704"/>
      <c r="FS253" s="704"/>
      <c r="FT253" s="704"/>
      <c r="FU253" s="704"/>
      <c r="FV253" s="704"/>
      <c r="FW253" s="704"/>
      <c r="FX253" s="704"/>
      <c r="FY253" s="704"/>
      <c r="FZ253" s="704"/>
      <c r="GA253" s="704"/>
      <c r="GB253" s="704"/>
      <c r="GC253" s="704"/>
      <c r="GD253" s="704"/>
      <c r="GE253" s="704"/>
      <c r="GF253" s="704"/>
      <c r="GG253" s="704"/>
      <c r="GH253" s="704"/>
      <c r="GI253" s="704"/>
      <c r="GJ253" s="704"/>
      <c r="GK253" s="704"/>
      <c r="GL253" s="704"/>
      <c r="GM253" s="706"/>
      <c r="GN253" s="706"/>
      <c r="GO253" s="706"/>
      <c r="GP253" s="706"/>
      <c r="GQ253" s="706"/>
      <c r="GR253" s="706"/>
      <c r="GS253" s="706"/>
      <c r="GT253" s="706"/>
      <c r="GU253" s="706"/>
      <c r="GV253" s="704"/>
      <c r="GW253" s="704"/>
      <c r="GX253" s="704"/>
      <c r="GY253" s="704"/>
      <c r="GZ253" s="704"/>
      <c r="HA253" s="704"/>
      <c r="HB253" s="704"/>
      <c r="HC253" s="704"/>
      <c r="HD253" s="704"/>
      <c r="HE253" s="704"/>
      <c r="HF253" s="704"/>
      <c r="HG253" s="704"/>
      <c r="HH253" s="704"/>
      <c r="HI253" s="704"/>
      <c r="HJ253" s="704"/>
      <c r="HK253" s="704"/>
      <c r="HL253" s="704"/>
      <c r="HM253" s="704"/>
      <c r="HN253" s="704"/>
      <c r="HO253" s="704"/>
      <c r="HP253" s="704"/>
      <c r="HQ253" s="704"/>
      <c r="HR253" s="704"/>
    </row>
    <row r="254" spans="1:239" s="878" customFormat="1" ht="23.1" customHeight="1" x14ac:dyDescent="0.25">
      <c r="A254" s="691">
        <v>194</v>
      </c>
      <c r="B254" s="693" t="s">
        <v>1316</v>
      </c>
      <c r="C254" s="696">
        <v>241</v>
      </c>
      <c r="D254" s="697">
        <v>676</v>
      </c>
      <c r="E254" s="707" t="s">
        <v>1122</v>
      </c>
      <c r="F254" s="699" t="s">
        <v>1319</v>
      </c>
      <c r="G254" s="699" t="s">
        <v>1320</v>
      </c>
      <c r="H254" s="751" t="s">
        <v>1127</v>
      </c>
      <c r="I254" s="752" t="s">
        <v>1113</v>
      </c>
      <c r="J254" s="761" t="s">
        <v>1135</v>
      </c>
      <c r="K254" s="777" t="s">
        <v>1115</v>
      </c>
      <c r="L254" s="777" t="s">
        <v>1116</v>
      </c>
      <c r="M254" s="753" t="s">
        <v>1199</v>
      </c>
      <c r="N254" s="753" t="s">
        <v>1317</v>
      </c>
      <c r="O254" s="753" t="s">
        <v>1317</v>
      </c>
      <c r="P254" s="753" t="s">
        <v>1554</v>
      </c>
      <c r="Q254" s="948" t="s">
        <v>1160</v>
      </c>
      <c r="R254" s="948" t="s">
        <v>1160</v>
      </c>
      <c r="S254" s="755">
        <v>2</v>
      </c>
      <c r="T254" s="769">
        <v>2.2000000000000002</v>
      </c>
      <c r="U254" s="771">
        <v>41640</v>
      </c>
      <c r="V254" s="771">
        <v>41791</v>
      </c>
      <c r="W254" s="701">
        <v>15</v>
      </c>
      <c r="X254" s="875"/>
      <c r="Y254" s="877"/>
      <c r="Z254" s="875">
        <f t="shared" si="33"/>
        <v>0</v>
      </c>
      <c r="AA254" s="702"/>
      <c r="AB254" s="702"/>
      <c r="AC254" s="702"/>
      <c r="AD254" s="702"/>
      <c r="AE254" s="702"/>
      <c r="AF254" s="702"/>
      <c r="AG254" s="702"/>
      <c r="AH254" s="702"/>
      <c r="AI254" s="691"/>
      <c r="AJ254" s="691"/>
      <c r="AK254" s="691"/>
      <c r="AL254" s="691"/>
      <c r="AM254" s="868">
        <f t="shared" si="34"/>
        <v>0</v>
      </c>
      <c r="AN254" s="868">
        <f t="shared" si="35"/>
        <v>0</v>
      </c>
      <c r="AO254" s="760">
        <f>1700000</f>
        <v>1700000</v>
      </c>
      <c r="AP254" s="943">
        <v>534500</v>
      </c>
      <c r="AQ254" s="704"/>
      <c r="AR254" s="704"/>
      <c r="AS254" s="704"/>
      <c r="AT254" s="704"/>
      <c r="AU254" s="704"/>
      <c r="AV254" s="704"/>
      <c r="AW254" s="704"/>
      <c r="AX254" s="704"/>
      <c r="AY254" s="704"/>
      <c r="AZ254" s="704"/>
      <c r="BA254" s="704"/>
      <c r="BB254" s="704"/>
      <c r="BC254" s="704"/>
      <c r="BD254" s="704"/>
      <c r="BE254" s="704"/>
      <c r="BF254" s="704"/>
      <c r="BG254" s="704"/>
      <c r="BH254" s="704"/>
      <c r="BI254" s="704"/>
      <c r="BJ254" s="704"/>
      <c r="BK254" s="704"/>
      <c r="BL254" s="704"/>
      <c r="BM254" s="704"/>
      <c r="BN254" s="704"/>
      <c r="BO254" s="704"/>
      <c r="BP254" s="704"/>
      <c r="BQ254" s="704"/>
      <c r="BR254" s="704"/>
      <c r="BS254" s="704"/>
      <c r="BT254" s="704"/>
      <c r="BU254" s="704"/>
      <c r="BV254" s="704"/>
      <c r="BW254" s="704"/>
      <c r="BX254" s="704"/>
      <c r="BY254" s="704"/>
      <c r="BZ254" s="704"/>
      <c r="CA254" s="704"/>
      <c r="CB254" s="704"/>
      <c r="CC254" s="704"/>
      <c r="CD254" s="704"/>
      <c r="CE254" s="704"/>
      <c r="CF254" s="704"/>
      <c r="CG254" s="704"/>
      <c r="CH254" s="704"/>
      <c r="CI254" s="704"/>
      <c r="CJ254" s="704"/>
      <c r="CK254" s="704"/>
      <c r="CL254" s="704"/>
      <c r="CM254" s="704"/>
      <c r="CN254" s="704"/>
      <c r="CO254" s="704"/>
      <c r="CP254" s="704"/>
      <c r="CQ254" s="704"/>
      <c r="CR254" s="704"/>
      <c r="CS254" s="704"/>
      <c r="CT254" s="704"/>
      <c r="CU254" s="704"/>
      <c r="CV254" s="704"/>
      <c r="CW254" s="704"/>
      <c r="CX254" s="704"/>
      <c r="CY254" s="704"/>
      <c r="CZ254" s="704"/>
      <c r="DA254" s="704"/>
      <c r="DB254" s="704"/>
      <c r="DC254" s="704"/>
      <c r="DD254" s="704"/>
      <c r="DE254" s="704"/>
      <c r="DF254" s="704"/>
      <c r="DG254" s="704"/>
      <c r="DH254" s="704"/>
      <c r="DI254" s="704"/>
      <c r="DJ254" s="704"/>
      <c r="DK254" s="704"/>
      <c r="DL254" s="704"/>
      <c r="DM254" s="704"/>
      <c r="DN254" s="704"/>
      <c r="DO254" s="704"/>
      <c r="DP254" s="704"/>
      <c r="DQ254" s="704"/>
      <c r="DR254" s="704"/>
      <c r="DS254" s="704"/>
      <c r="DT254" s="704"/>
      <c r="DU254" s="704"/>
      <c r="DV254" s="704"/>
      <c r="DW254" s="704"/>
      <c r="DX254" s="704"/>
      <c r="DY254" s="704"/>
      <c r="DZ254" s="704"/>
      <c r="EA254" s="704"/>
      <c r="EB254" s="704"/>
      <c r="EC254" s="706"/>
      <c r="ED254" s="704"/>
      <c r="EE254" s="704"/>
      <c r="EF254" s="706"/>
      <c r="EG254" s="706"/>
      <c r="EH254" s="706"/>
      <c r="EI254" s="706"/>
      <c r="EJ254" s="706"/>
      <c r="EK254" s="706"/>
      <c r="EL254" s="706"/>
      <c r="EM254" s="706"/>
      <c r="EN254" s="706"/>
      <c r="EO254" s="706"/>
      <c r="EP254" s="706"/>
      <c r="EQ254" s="706"/>
      <c r="ER254" s="706"/>
      <c r="ES254" s="706"/>
      <c r="ET254" s="706"/>
      <c r="EU254" s="706"/>
      <c r="EV254" s="706"/>
      <c r="EW254" s="706"/>
      <c r="EX254" s="706"/>
      <c r="EY254" s="706"/>
      <c r="EZ254" s="706"/>
      <c r="FA254" s="706"/>
      <c r="FB254" s="706"/>
      <c r="FC254" s="706"/>
      <c r="FD254" s="706"/>
      <c r="FE254" s="706"/>
      <c r="FF254" s="706"/>
      <c r="FG254" s="706"/>
      <c r="FH254" s="706"/>
      <c r="FI254" s="706"/>
      <c r="FJ254" s="704"/>
      <c r="FK254" s="746"/>
      <c r="FL254" s="704"/>
      <c r="FM254" s="704"/>
      <c r="FN254" s="704"/>
      <c r="FO254" s="704"/>
      <c r="FP254" s="704"/>
      <c r="FQ254" s="704"/>
      <c r="FR254" s="704"/>
      <c r="FS254" s="704"/>
      <c r="FT254" s="704"/>
      <c r="FU254" s="704"/>
      <c r="FV254" s="704"/>
      <c r="FW254" s="704"/>
      <c r="FX254" s="704"/>
      <c r="FY254" s="704"/>
      <c r="FZ254" s="704"/>
      <c r="GA254" s="704"/>
      <c r="GB254" s="704"/>
      <c r="GC254" s="704"/>
      <c r="GD254" s="704"/>
      <c r="GE254" s="704"/>
      <c r="GF254" s="704"/>
      <c r="GG254" s="704"/>
      <c r="GH254" s="704"/>
      <c r="GI254" s="704"/>
      <c r="GJ254" s="704"/>
      <c r="GK254" s="704"/>
      <c r="GL254" s="704"/>
      <c r="GM254" s="706"/>
      <c r="GN254" s="706"/>
      <c r="GO254" s="706"/>
      <c r="GP254" s="706"/>
      <c r="GQ254" s="706"/>
      <c r="GR254" s="706"/>
      <c r="GS254" s="706"/>
      <c r="GT254" s="706"/>
      <c r="GU254" s="706"/>
      <c r="GV254" s="704"/>
      <c r="GW254" s="704"/>
      <c r="GX254" s="704"/>
      <c r="GY254" s="704"/>
      <c r="GZ254" s="704"/>
      <c r="HA254" s="704"/>
      <c r="HB254" s="704"/>
      <c r="HC254" s="704"/>
      <c r="HD254" s="704"/>
      <c r="HE254" s="704"/>
      <c r="HF254" s="704"/>
      <c r="HG254" s="704"/>
      <c r="HH254" s="704"/>
      <c r="HI254" s="704"/>
      <c r="HJ254" s="704"/>
      <c r="HK254" s="704"/>
      <c r="HL254" s="704"/>
      <c r="HM254" s="704"/>
      <c r="HN254" s="704"/>
      <c r="HO254" s="704"/>
      <c r="HP254" s="704"/>
      <c r="HQ254" s="706"/>
      <c r="HR254" s="706"/>
    </row>
    <row r="255" spans="1:239" s="878" customFormat="1" ht="23.1" customHeight="1" x14ac:dyDescent="0.25">
      <c r="A255" s="691">
        <v>248</v>
      </c>
      <c r="B255" s="693" t="s">
        <v>1316</v>
      </c>
      <c r="C255" s="696">
        <v>254</v>
      </c>
      <c r="D255" s="697">
        <v>544</v>
      </c>
      <c r="E255" s="698">
        <v>0</v>
      </c>
      <c r="F255" s="699" t="s">
        <v>1125</v>
      </c>
      <c r="G255" s="699" t="s">
        <v>1562</v>
      </c>
      <c r="H255" s="767" t="s">
        <v>1112</v>
      </c>
      <c r="I255" s="752" t="s">
        <v>1113</v>
      </c>
      <c r="J255" s="761" t="s">
        <v>1135</v>
      </c>
      <c r="K255" s="753" t="s">
        <v>1115</v>
      </c>
      <c r="L255" s="753" t="s">
        <v>1124</v>
      </c>
      <c r="M255" s="753" t="s">
        <v>1199</v>
      </c>
      <c r="N255" s="753" t="s">
        <v>1317</v>
      </c>
      <c r="O255" s="753" t="s">
        <v>1317</v>
      </c>
      <c r="P255" s="866" t="s">
        <v>1318</v>
      </c>
      <c r="Q255" s="866" t="s">
        <v>1120</v>
      </c>
      <c r="R255" s="866" t="s">
        <v>1120</v>
      </c>
      <c r="S255" s="755">
        <v>2</v>
      </c>
      <c r="T255" s="769">
        <v>2.2000000000000002</v>
      </c>
      <c r="U255" s="771">
        <v>41214</v>
      </c>
      <c r="V255" s="771">
        <v>41214</v>
      </c>
      <c r="W255" s="874">
        <v>7</v>
      </c>
      <c r="X255" s="875"/>
      <c r="Y255" s="876">
        <v>2300</v>
      </c>
      <c r="Z255" s="875">
        <f t="shared" si="33"/>
        <v>2300</v>
      </c>
      <c r="AA255" s="691"/>
      <c r="AB255" s="691"/>
      <c r="AC255" s="691">
        <v>2300</v>
      </c>
      <c r="AD255" s="691"/>
      <c r="AE255" s="691"/>
      <c r="AF255" s="691"/>
      <c r="AG255" s="691"/>
      <c r="AH255" s="691"/>
      <c r="AI255" s="691"/>
      <c r="AJ255" s="691"/>
      <c r="AK255" s="691"/>
      <c r="AL255" s="691"/>
      <c r="AM255" s="868">
        <f t="shared" si="34"/>
        <v>2300</v>
      </c>
      <c r="AN255" s="868">
        <f t="shared" si="35"/>
        <v>0</v>
      </c>
      <c r="AO255" s="691"/>
      <c r="AP255" s="868"/>
      <c r="AQ255" s="704"/>
      <c r="AR255" s="704"/>
      <c r="AS255" s="704"/>
      <c r="AT255" s="704"/>
      <c r="AU255" s="704"/>
      <c r="AV255" s="704"/>
      <c r="AW255" s="704"/>
      <c r="AX255" s="704"/>
      <c r="AY255" s="704"/>
      <c r="AZ255" s="704"/>
      <c r="BA255" s="704"/>
      <c r="BB255" s="704"/>
      <c r="BC255" s="704"/>
      <c r="BD255" s="704"/>
      <c r="BE255" s="704"/>
      <c r="BF255" s="704"/>
      <c r="BG255" s="704"/>
      <c r="BH255" s="704"/>
      <c r="BI255" s="704"/>
      <c r="BJ255" s="704"/>
      <c r="BK255" s="704"/>
      <c r="BL255" s="704"/>
      <c r="BM255" s="704"/>
      <c r="BN255" s="704"/>
      <c r="BO255" s="704"/>
      <c r="BP255" s="704"/>
      <c r="BQ255" s="704"/>
      <c r="BR255" s="704"/>
      <c r="BS255" s="704"/>
      <c r="BT255" s="704"/>
      <c r="BU255" s="704"/>
      <c r="BV255" s="704"/>
      <c r="BW255" s="704"/>
      <c r="BX255" s="704"/>
      <c r="BY255" s="704"/>
      <c r="BZ255" s="704"/>
      <c r="CA255" s="704"/>
      <c r="CB255" s="704"/>
      <c r="CC255" s="704"/>
      <c r="CD255" s="704"/>
      <c r="CE255" s="704"/>
      <c r="CF255" s="704"/>
      <c r="CG255" s="704"/>
      <c r="CH255" s="704"/>
      <c r="CI255" s="704"/>
      <c r="CJ255" s="704"/>
      <c r="CK255" s="704"/>
      <c r="CL255" s="704"/>
      <c r="CM255" s="704"/>
      <c r="CN255" s="704"/>
      <c r="CO255" s="704"/>
      <c r="CP255" s="704"/>
      <c r="CQ255" s="704"/>
      <c r="CR255" s="704"/>
      <c r="CS255" s="704"/>
      <c r="CT255" s="704"/>
      <c r="CU255" s="704"/>
      <c r="CV255" s="704"/>
      <c r="CW255" s="704"/>
      <c r="CX255" s="704"/>
      <c r="CY255" s="704"/>
      <c r="CZ255" s="704"/>
      <c r="DA255" s="704"/>
      <c r="DB255" s="704"/>
      <c r="DC255" s="704"/>
      <c r="DD255" s="704"/>
      <c r="DE255" s="704"/>
      <c r="DF255" s="704"/>
      <c r="DG255" s="704"/>
      <c r="DH255" s="704"/>
      <c r="DI255" s="704"/>
      <c r="DJ255" s="704"/>
      <c r="DK255" s="704"/>
      <c r="DL255" s="704"/>
      <c r="DM255" s="704"/>
      <c r="DN255" s="704"/>
      <c r="DO255" s="704"/>
      <c r="DP255" s="704"/>
      <c r="DQ255" s="704"/>
      <c r="DR255" s="704"/>
      <c r="DS255" s="704"/>
      <c r="DT255" s="704"/>
      <c r="DU255" s="704"/>
      <c r="DV255" s="704"/>
      <c r="DW255" s="704"/>
      <c r="DX255" s="704"/>
      <c r="DY255" s="704"/>
      <c r="DZ255" s="704"/>
      <c r="EA255" s="704"/>
      <c r="EB255" s="704"/>
      <c r="EC255" s="704"/>
      <c r="ED255" s="704"/>
      <c r="EE255" s="704"/>
      <c r="EF255" s="706"/>
      <c r="EG255" s="706"/>
      <c r="EH255" s="706"/>
      <c r="EI255" s="706"/>
      <c r="EJ255" s="706"/>
      <c r="EK255" s="706"/>
      <c r="EL255" s="706"/>
      <c r="EM255" s="706"/>
      <c r="EN255" s="706"/>
      <c r="EO255" s="706"/>
      <c r="EP255" s="706"/>
      <c r="EQ255" s="706"/>
      <c r="ER255" s="706"/>
      <c r="ES255" s="706"/>
      <c r="ET255" s="706"/>
      <c r="EU255" s="706"/>
      <c r="EV255" s="706"/>
      <c r="EW255" s="706"/>
      <c r="EX255" s="706"/>
      <c r="EY255" s="706"/>
      <c r="EZ255" s="706"/>
      <c r="FA255" s="706"/>
      <c r="FB255" s="706"/>
      <c r="FC255" s="706"/>
      <c r="FD255" s="706"/>
      <c r="FE255" s="706"/>
      <c r="FF255" s="706"/>
      <c r="FG255" s="706"/>
      <c r="FH255" s="706"/>
      <c r="FI255" s="704"/>
      <c r="FJ255" s="706"/>
      <c r="FK255" s="928"/>
      <c r="FL255" s="928"/>
      <c r="FM255" s="928"/>
      <c r="FN255" s="928"/>
      <c r="FO255" s="928"/>
      <c r="FP255" s="928"/>
      <c r="FQ255" s="928"/>
      <c r="FR255" s="928"/>
      <c r="FS255" s="928"/>
      <c r="FT255" s="928"/>
      <c r="FU255" s="928"/>
      <c r="FV255" s="928"/>
      <c r="FW255" s="928"/>
      <c r="FX255" s="928"/>
      <c r="FY255" s="928"/>
      <c r="FZ255" s="928"/>
      <c r="GA255" s="928"/>
      <c r="GB255" s="928"/>
      <c r="GC255" s="928"/>
      <c r="GD255" s="928"/>
      <c r="GE255" s="928"/>
      <c r="GF255" s="928"/>
      <c r="GG255" s="928"/>
      <c r="GH255" s="928"/>
      <c r="GI255" s="928"/>
      <c r="GJ255" s="928"/>
      <c r="GK255" s="928"/>
      <c r="GL255" s="928"/>
      <c r="GM255" s="928"/>
      <c r="GN255" s="928"/>
      <c r="GO255" s="928"/>
      <c r="GP255" s="928"/>
      <c r="GQ255" s="928"/>
      <c r="GR255" s="928"/>
      <c r="GS255" s="928"/>
      <c r="GT255" s="928"/>
      <c r="GU255" s="928"/>
      <c r="GV255" s="928"/>
      <c r="GW255" s="928"/>
      <c r="GX255" s="928"/>
      <c r="GY255" s="928"/>
      <c r="GZ255" s="928"/>
      <c r="HA255" s="928"/>
      <c r="HB255" s="928"/>
      <c r="HC255" s="928"/>
      <c r="HD255" s="928"/>
      <c r="HE255" s="928"/>
      <c r="HF255" s="928"/>
      <c r="HG255" s="928"/>
      <c r="HH255" s="928"/>
      <c r="HI255" s="928"/>
      <c r="HJ255" s="928"/>
      <c r="HK255" s="928"/>
      <c r="HL255" s="928"/>
      <c r="HM255" s="928"/>
      <c r="HN255" s="928"/>
      <c r="HO255" s="928"/>
      <c r="HP255" s="928"/>
      <c r="HQ255" s="928"/>
      <c r="HR255" s="928"/>
      <c r="HS255" s="814"/>
      <c r="HT255" s="814"/>
      <c r="HU255" s="814"/>
      <c r="HV255" s="704"/>
      <c r="HW255" s="704"/>
      <c r="HX255" s="704"/>
      <c r="HY255" s="704"/>
      <c r="HZ255" s="704"/>
      <c r="IA255" s="704"/>
      <c r="IB255" s="704"/>
      <c r="IC255" s="704"/>
    </row>
    <row r="256" spans="1:239" s="878" customFormat="1" ht="23.1" customHeight="1" x14ac:dyDescent="0.25">
      <c r="A256" s="691">
        <v>249</v>
      </c>
      <c r="B256" s="693" t="s">
        <v>1316</v>
      </c>
      <c r="C256" s="696">
        <v>255</v>
      </c>
      <c r="D256" s="697">
        <v>532</v>
      </c>
      <c r="E256" s="707">
        <v>23</v>
      </c>
      <c r="F256" s="699" t="s">
        <v>1121</v>
      </c>
      <c r="G256" s="699" t="s">
        <v>1563</v>
      </c>
      <c r="H256" s="767" t="s">
        <v>1112</v>
      </c>
      <c r="I256" s="752" t="s">
        <v>1113</v>
      </c>
      <c r="J256" s="761" t="s">
        <v>1135</v>
      </c>
      <c r="K256" s="753" t="s">
        <v>1115</v>
      </c>
      <c r="L256" s="753" t="s">
        <v>1116</v>
      </c>
      <c r="M256" s="753" t="s">
        <v>1199</v>
      </c>
      <c r="N256" s="753" t="s">
        <v>1317</v>
      </c>
      <c r="O256" s="753" t="s">
        <v>1317</v>
      </c>
      <c r="P256" s="753" t="s">
        <v>1317</v>
      </c>
      <c r="Q256" s="1014" t="s">
        <v>1564</v>
      </c>
      <c r="R256" s="1014" t="s">
        <v>1564</v>
      </c>
      <c r="S256" s="755">
        <v>2</v>
      </c>
      <c r="T256" s="769">
        <v>2.2000000000000002</v>
      </c>
      <c r="U256" s="771">
        <v>41275</v>
      </c>
      <c r="V256" s="772">
        <v>42156</v>
      </c>
      <c r="W256" s="874">
        <v>25</v>
      </c>
      <c r="X256" s="875"/>
      <c r="Y256" s="876">
        <v>5803600</v>
      </c>
      <c r="Z256" s="875">
        <f t="shared" si="33"/>
        <v>5803600</v>
      </c>
      <c r="AA256" s="691"/>
      <c r="AB256" s="691"/>
      <c r="AC256" s="702">
        <v>1000000</v>
      </c>
      <c r="AD256" s="691"/>
      <c r="AE256" s="691"/>
      <c r="AF256" s="702">
        <v>3800000</v>
      </c>
      <c r="AG256" s="702">
        <v>1003600</v>
      </c>
      <c r="AH256" s="691"/>
      <c r="AI256" s="691"/>
      <c r="AJ256" s="691"/>
      <c r="AK256" s="691"/>
      <c r="AL256" s="691"/>
      <c r="AM256" s="868">
        <f t="shared" si="34"/>
        <v>5803600</v>
      </c>
      <c r="AN256" s="868">
        <f t="shared" si="35"/>
        <v>0</v>
      </c>
      <c r="AO256" s="691"/>
      <c r="AP256" s="868"/>
      <c r="AQ256" s="704"/>
      <c r="AR256" s="704"/>
      <c r="AS256" s="704"/>
      <c r="AT256" s="704"/>
      <c r="AU256" s="704"/>
      <c r="AV256" s="704"/>
      <c r="AW256" s="704"/>
      <c r="AX256" s="704"/>
      <c r="AY256" s="704"/>
      <c r="AZ256" s="704"/>
      <c r="BA256" s="704"/>
      <c r="BB256" s="704"/>
      <c r="BC256" s="704"/>
      <c r="BD256" s="704"/>
      <c r="BE256" s="704"/>
      <c r="BF256" s="704"/>
      <c r="BG256" s="704"/>
      <c r="BH256" s="704"/>
      <c r="BI256" s="704"/>
      <c r="BJ256" s="704"/>
      <c r="BK256" s="704"/>
      <c r="BL256" s="704"/>
      <c r="BM256" s="704"/>
      <c r="BN256" s="704"/>
      <c r="BO256" s="704"/>
      <c r="BP256" s="704"/>
      <c r="BQ256" s="704"/>
      <c r="BR256" s="704"/>
      <c r="BS256" s="704"/>
      <c r="BT256" s="704"/>
      <c r="BU256" s="704"/>
      <c r="BV256" s="704"/>
      <c r="BW256" s="704"/>
      <c r="BX256" s="704"/>
      <c r="BY256" s="704"/>
      <c r="BZ256" s="704"/>
      <c r="CA256" s="704"/>
      <c r="CB256" s="704"/>
      <c r="CC256" s="704"/>
      <c r="CD256" s="704"/>
      <c r="CE256" s="704"/>
      <c r="CF256" s="704"/>
      <c r="CG256" s="704"/>
      <c r="CH256" s="704"/>
      <c r="CI256" s="704"/>
      <c r="CJ256" s="704"/>
      <c r="CK256" s="704"/>
      <c r="CL256" s="704"/>
      <c r="CM256" s="704"/>
      <c r="CN256" s="704"/>
      <c r="CO256" s="704"/>
      <c r="CP256" s="704"/>
      <c r="CQ256" s="704"/>
      <c r="CR256" s="704"/>
      <c r="CS256" s="704"/>
      <c r="CT256" s="704"/>
      <c r="CU256" s="704"/>
      <c r="CV256" s="704"/>
      <c r="CW256" s="704"/>
      <c r="CX256" s="704"/>
      <c r="CY256" s="704"/>
      <c r="CZ256" s="704"/>
      <c r="DA256" s="704"/>
      <c r="DB256" s="704"/>
      <c r="DC256" s="704"/>
      <c r="DD256" s="704"/>
      <c r="DE256" s="704"/>
      <c r="DF256" s="704"/>
      <c r="DG256" s="704"/>
      <c r="DH256" s="704"/>
      <c r="DI256" s="704"/>
      <c r="DJ256" s="704"/>
      <c r="DK256" s="704"/>
      <c r="DL256" s="704"/>
      <c r="DM256" s="704"/>
      <c r="DN256" s="704"/>
      <c r="DO256" s="704"/>
      <c r="DP256" s="704"/>
      <c r="DQ256" s="704"/>
      <c r="DR256" s="704"/>
      <c r="DS256" s="704"/>
      <c r="DT256" s="704"/>
      <c r="DU256" s="704"/>
      <c r="DV256" s="704"/>
      <c r="DW256" s="704"/>
      <c r="DX256" s="704"/>
      <c r="DY256" s="704"/>
      <c r="DZ256" s="704"/>
      <c r="EA256" s="704"/>
      <c r="EB256" s="704"/>
      <c r="EC256" s="704"/>
      <c r="ED256" s="704"/>
      <c r="EE256" s="704"/>
      <c r="EF256" s="704"/>
      <c r="EG256" s="704"/>
      <c r="EH256" s="704"/>
      <c r="EI256" s="704"/>
      <c r="EJ256" s="704"/>
      <c r="EK256" s="704"/>
      <c r="EL256" s="704"/>
      <c r="EM256" s="704"/>
      <c r="EN256" s="704"/>
      <c r="EO256" s="704"/>
      <c r="EP256" s="704"/>
      <c r="EQ256" s="704"/>
      <c r="ER256" s="704"/>
      <c r="ES256" s="704"/>
      <c r="ET256" s="704"/>
      <c r="EU256" s="704"/>
      <c r="EV256" s="704"/>
      <c r="EW256" s="704"/>
      <c r="EX256" s="704"/>
      <c r="EY256" s="704"/>
      <c r="EZ256" s="704"/>
      <c r="FA256" s="704"/>
      <c r="FB256" s="704"/>
      <c r="FC256" s="704"/>
      <c r="FD256" s="704"/>
      <c r="FE256" s="704"/>
      <c r="FF256" s="704"/>
      <c r="FG256" s="704"/>
      <c r="FH256" s="704"/>
      <c r="FI256" s="704"/>
      <c r="FJ256" s="706"/>
      <c r="GJ256" s="706"/>
      <c r="GK256" s="706"/>
      <c r="GL256" s="706"/>
      <c r="GM256" s="706"/>
      <c r="GN256" s="706"/>
      <c r="GO256" s="706"/>
      <c r="GP256" s="706"/>
      <c r="GQ256" s="706"/>
      <c r="GR256" s="706"/>
      <c r="GS256" s="706"/>
      <c r="GT256" s="706"/>
      <c r="GU256" s="706"/>
      <c r="GV256" s="706"/>
      <c r="GW256" s="706"/>
      <c r="GX256" s="706"/>
      <c r="GY256" s="706"/>
      <c r="GZ256" s="706"/>
      <c r="HA256" s="706"/>
      <c r="HB256" s="706"/>
      <c r="HC256" s="706"/>
      <c r="HD256" s="706"/>
      <c r="HE256" s="706"/>
      <c r="HF256" s="706"/>
      <c r="HG256" s="706"/>
      <c r="HH256" s="706"/>
      <c r="HI256" s="706"/>
      <c r="HJ256" s="706"/>
      <c r="HK256" s="706"/>
      <c r="HL256" s="706"/>
      <c r="HM256" s="706"/>
      <c r="HN256" s="706"/>
      <c r="HO256" s="706"/>
      <c r="HP256" s="706"/>
      <c r="HQ256" s="706"/>
      <c r="HR256" s="706"/>
      <c r="HS256" s="706"/>
      <c r="HT256" s="706"/>
      <c r="HU256" s="706"/>
      <c r="HV256" s="706"/>
      <c r="HW256" s="706"/>
      <c r="HX256" s="706"/>
      <c r="HY256" s="706"/>
      <c r="HZ256" s="706"/>
      <c r="IA256" s="706"/>
      <c r="IB256" s="706"/>
      <c r="IC256" s="706"/>
    </row>
    <row r="257" spans="1:237" s="878" customFormat="1" ht="23.1" customHeight="1" x14ac:dyDescent="0.25">
      <c r="A257" s="691">
        <v>250</v>
      </c>
      <c r="B257" s="693" t="s">
        <v>1316</v>
      </c>
      <c r="C257" s="696">
        <v>255</v>
      </c>
      <c r="D257" s="697">
        <v>532</v>
      </c>
      <c r="E257" s="707">
        <v>24</v>
      </c>
      <c r="F257" s="699" t="s">
        <v>1121</v>
      </c>
      <c r="G257" s="699" t="s">
        <v>1565</v>
      </c>
      <c r="H257" s="767" t="s">
        <v>1112</v>
      </c>
      <c r="I257" s="752" t="s">
        <v>1113</v>
      </c>
      <c r="J257" s="761" t="s">
        <v>1135</v>
      </c>
      <c r="K257" s="753" t="s">
        <v>1115</v>
      </c>
      <c r="L257" s="753" t="s">
        <v>1116</v>
      </c>
      <c r="M257" s="753" t="s">
        <v>1199</v>
      </c>
      <c r="N257" s="753" t="s">
        <v>1317</v>
      </c>
      <c r="O257" s="753" t="s">
        <v>1317</v>
      </c>
      <c r="P257" s="753" t="s">
        <v>1317</v>
      </c>
      <c r="Q257" s="948" t="s">
        <v>1120</v>
      </c>
      <c r="R257" s="948" t="s">
        <v>1120</v>
      </c>
      <c r="S257" s="755">
        <v>2</v>
      </c>
      <c r="T257" s="769">
        <v>2.2000000000000002</v>
      </c>
      <c r="U257" s="771">
        <v>41275</v>
      </c>
      <c r="V257" s="772">
        <v>42156</v>
      </c>
      <c r="W257" s="874">
        <v>25</v>
      </c>
      <c r="X257" s="875"/>
      <c r="Y257" s="876">
        <v>89000</v>
      </c>
      <c r="Z257" s="875">
        <f t="shared" si="33"/>
        <v>89000</v>
      </c>
      <c r="AA257" s="691"/>
      <c r="AB257" s="691"/>
      <c r="AC257" s="691"/>
      <c r="AD257" s="691"/>
      <c r="AE257" s="691">
        <v>89000</v>
      </c>
      <c r="AF257" s="691"/>
      <c r="AG257" s="691"/>
      <c r="AH257" s="691"/>
      <c r="AI257" s="691"/>
      <c r="AJ257" s="691"/>
      <c r="AK257" s="691"/>
      <c r="AL257" s="691"/>
      <c r="AM257" s="868">
        <f t="shared" si="34"/>
        <v>89000</v>
      </c>
      <c r="AN257" s="868">
        <f t="shared" si="35"/>
        <v>0</v>
      </c>
      <c r="AO257" s="691"/>
      <c r="AP257" s="868"/>
      <c r="AQ257" s="704"/>
      <c r="AR257" s="704"/>
      <c r="AS257" s="704"/>
      <c r="AT257" s="704"/>
      <c r="AU257" s="704"/>
      <c r="AV257" s="704"/>
      <c r="AW257" s="704"/>
      <c r="AX257" s="704"/>
      <c r="AY257" s="704"/>
      <c r="AZ257" s="704"/>
      <c r="BA257" s="704"/>
      <c r="BB257" s="704"/>
      <c r="BC257" s="704"/>
      <c r="BD257" s="704"/>
      <c r="BE257" s="704"/>
      <c r="BF257" s="704"/>
      <c r="BG257" s="704"/>
      <c r="BH257" s="704"/>
      <c r="BI257" s="704"/>
      <c r="BJ257" s="704"/>
      <c r="BK257" s="704"/>
      <c r="BL257" s="704"/>
      <c r="BM257" s="704"/>
      <c r="BN257" s="704"/>
      <c r="BO257" s="704"/>
      <c r="BP257" s="704"/>
      <c r="BQ257" s="704"/>
      <c r="BR257" s="704"/>
      <c r="BS257" s="704"/>
      <c r="BT257" s="704"/>
      <c r="BU257" s="704"/>
      <c r="BV257" s="704"/>
      <c r="BW257" s="704"/>
      <c r="BX257" s="704"/>
      <c r="BY257" s="704"/>
      <c r="BZ257" s="704"/>
      <c r="CA257" s="704"/>
      <c r="CB257" s="704"/>
      <c r="CC257" s="704"/>
      <c r="CD257" s="704"/>
      <c r="CE257" s="704"/>
      <c r="CF257" s="704"/>
      <c r="CG257" s="704"/>
      <c r="CH257" s="704"/>
      <c r="CI257" s="704"/>
      <c r="CJ257" s="704"/>
      <c r="CK257" s="704"/>
      <c r="CL257" s="704"/>
      <c r="CM257" s="704"/>
      <c r="CN257" s="704"/>
      <c r="CO257" s="704"/>
      <c r="CP257" s="704"/>
      <c r="CQ257" s="704"/>
      <c r="CR257" s="704"/>
      <c r="CS257" s="704"/>
      <c r="CT257" s="704"/>
      <c r="CU257" s="704"/>
      <c r="CV257" s="704"/>
      <c r="CW257" s="704"/>
      <c r="CX257" s="704"/>
      <c r="CY257" s="704"/>
      <c r="CZ257" s="704"/>
      <c r="DA257" s="704"/>
      <c r="DB257" s="704"/>
      <c r="DC257" s="704"/>
      <c r="DD257" s="704"/>
      <c r="DE257" s="704"/>
      <c r="DF257" s="704"/>
      <c r="DG257" s="704"/>
      <c r="DH257" s="704"/>
      <c r="DI257" s="704"/>
      <c r="DJ257" s="704"/>
      <c r="DK257" s="704"/>
      <c r="DL257" s="704"/>
      <c r="DM257" s="704"/>
      <c r="DN257" s="704"/>
      <c r="DO257" s="704"/>
      <c r="DP257" s="704"/>
      <c r="DQ257" s="704"/>
      <c r="DR257" s="704"/>
      <c r="DS257" s="704"/>
      <c r="DT257" s="704"/>
      <c r="DU257" s="704"/>
      <c r="DV257" s="704"/>
      <c r="DW257" s="704"/>
      <c r="DX257" s="704"/>
      <c r="DY257" s="704"/>
      <c r="DZ257" s="704"/>
      <c r="EA257" s="704"/>
      <c r="EB257" s="704"/>
      <c r="EC257" s="704"/>
      <c r="ED257" s="704"/>
      <c r="EE257" s="704"/>
      <c r="EF257" s="704"/>
      <c r="EG257" s="704"/>
      <c r="EH257" s="704"/>
      <c r="EI257" s="704"/>
      <c r="EJ257" s="704"/>
      <c r="EK257" s="704"/>
      <c r="EL257" s="704"/>
      <c r="EM257" s="704"/>
      <c r="EN257" s="704"/>
      <c r="EO257" s="704"/>
      <c r="EP257" s="704"/>
      <c r="EQ257" s="704"/>
      <c r="ER257" s="704"/>
      <c r="ES257" s="704"/>
      <c r="ET257" s="704"/>
      <c r="EU257" s="704"/>
      <c r="EV257" s="704"/>
      <c r="EW257" s="704"/>
      <c r="EX257" s="704"/>
      <c r="EY257" s="704"/>
      <c r="EZ257" s="704"/>
      <c r="FA257" s="704"/>
      <c r="FB257" s="704"/>
      <c r="FC257" s="704"/>
      <c r="FD257" s="704"/>
      <c r="FE257" s="704"/>
      <c r="FF257" s="704"/>
      <c r="FG257" s="704"/>
      <c r="FH257" s="704"/>
      <c r="FI257" s="704"/>
      <c r="FJ257" s="706"/>
      <c r="HS257" s="706"/>
      <c r="HT257" s="706"/>
      <c r="HU257" s="706"/>
    </row>
    <row r="258" spans="1:237" s="878" customFormat="1" ht="23.1" customHeight="1" x14ac:dyDescent="0.25">
      <c r="A258" s="691">
        <v>251</v>
      </c>
      <c r="B258" s="693" t="s">
        <v>1316</v>
      </c>
      <c r="C258" s="696">
        <v>255</v>
      </c>
      <c r="D258" s="729">
        <v>532</v>
      </c>
      <c r="E258" s="729">
        <v>25</v>
      </c>
      <c r="F258" s="692" t="s">
        <v>1121</v>
      </c>
      <c r="G258" s="692" t="s">
        <v>1566</v>
      </c>
      <c r="H258" s="767" t="s">
        <v>1112</v>
      </c>
      <c r="I258" s="752" t="s">
        <v>1113</v>
      </c>
      <c r="J258" s="761" t="s">
        <v>1135</v>
      </c>
      <c r="K258" s="730" t="s">
        <v>1115</v>
      </c>
      <c r="L258" s="730" t="s">
        <v>1116</v>
      </c>
      <c r="M258" s="753" t="s">
        <v>1199</v>
      </c>
      <c r="N258" s="753" t="s">
        <v>1317</v>
      </c>
      <c r="O258" s="753" t="s">
        <v>1317</v>
      </c>
      <c r="P258" s="753" t="s">
        <v>1317</v>
      </c>
      <c r="Q258" s="866" t="s">
        <v>1120</v>
      </c>
      <c r="R258" s="866" t="s">
        <v>1120</v>
      </c>
      <c r="S258" s="755">
        <v>2</v>
      </c>
      <c r="T258" s="769">
        <v>2.2000000000000002</v>
      </c>
      <c r="U258" s="771">
        <v>41456</v>
      </c>
      <c r="V258" s="772">
        <v>42156</v>
      </c>
      <c r="W258" s="731">
        <v>25</v>
      </c>
      <c r="X258" s="875"/>
      <c r="Y258" s="876">
        <v>573800</v>
      </c>
      <c r="Z258" s="875">
        <f t="shared" si="33"/>
        <v>573800</v>
      </c>
      <c r="AA258" s="717"/>
      <c r="AB258" s="717"/>
      <c r="AC258" s="717">
        <v>273800</v>
      </c>
      <c r="AD258" s="717">
        <v>150000</v>
      </c>
      <c r="AE258" s="717">
        <v>150000</v>
      </c>
      <c r="AF258" s="717"/>
      <c r="AG258" s="717"/>
      <c r="AH258" s="717"/>
      <c r="AI258" s="717"/>
      <c r="AJ258" s="717"/>
      <c r="AK258" s="717"/>
      <c r="AL258" s="717"/>
      <c r="AM258" s="868">
        <f t="shared" si="34"/>
        <v>573800</v>
      </c>
      <c r="AN258" s="868">
        <f t="shared" si="35"/>
        <v>0</v>
      </c>
      <c r="AO258" s="717"/>
      <c r="AP258" s="868"/>
      <c r="AQ258" s="706"/>
      <c r="AR258" s="706"/>
      <c r="AS258" s="706"/>
      <c r="AT258" s="706"/>
      <c r="AU258" s="706"/>
      <c r="AV258" s="706"/>
      <c r="AW258" s="706"/>
      <c r="AX258" s="706"/>
      <c r="AY258" s="706"/>
      <c r="AZ258" s="70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c r="CD258" s="706"/>
      <c r="CE258" s="706"/>
      <c r="CF258" s="706"/>
      <c r="CG258" s="706"/>
      <c r="CH258" s="706"/>
      <c r="CI258" s="706"/>
      <c r="CJ258" s="706"/>
      <c r="CK258" s="706"/>
      <c r="CL258" s="706"/>
      <c r="CM258" s="706"/>
      <c r="CN258" s="706"/>
      <c r="CO258" s="706"/>
      <c r="CP258" s="706"/>
      <c r="CQ258" s="706"/>
      <c r="CR258" s="706"/>
      <c r="CS258" s="706"/>
      <c r="CT258" s="706"/>
      <c r="CU258" s="706"/>
      <c r="CV258" s="706"/>
      <c r="CW258" s="706"/>
      <c r="CX258" s="706"/>
      <c r="CY258" s="706"/>
      <c r="CZ258" s="706"/>
      <c r="DA258" s="706"/>
      <c r="DB258" s="706"/>
      <c r="DC258" s="706"/>
      <c r="DD258" s="706"/>
      <c r="DE258" s="706"/>
      <c r="DF258" s="706"/>
      <c r="DG258" s="706"/>
      <c r="DH258" s="706"/>
      <c r="DI258" s="706"/>
      <c r="DJ258" s="706"/>
      <c r="DK258" s="706"/>
      <c r="DL258" s="706"/>
      <c r="DM258" s="706"/>
      <c r="DN258" s="706"/>
      <c r="DO258" s="706"/>
      <c r="DP258" s="706"/>
      <c r="DQ258" s="706"/>
      <c r="DR258" s="706"/>
      <c r="DS258" s="706"/>
      <c r="DT258" s="706"/>
      <c r="DU258" s="706"/>
      <c r="DV258" s="706"/>
      <c r="DW258" s="706"/>
      <c r="DX258" s="706"/>
      <c r="DY258" s="706"/>
      <c r="DZ258" s="706"/>
      <c r="EA258" s="706"/>
      <c r="EB258" s="706"/>
      <c r="EC258" s="706"/>
      <c r="ED258" s="704"/>
      <c r="EE258" s="704"/>
      <c r="EF258" s="704"/>
      <c r="EG258" s="704"/>
      <c r="EH258" s="704"/>
      <c r="EI258" s="704"/>
      <c r="EJ258" s="704"/>
      <c r="EK258" s="704"/>
      <c r="EL258" s="704"/>
      <c r="EM258" s="704"/>
      <c r="EN258" s="704"/>
      <c r="EO258" s="704"/>
      <c r="EP258" s="704"/>
      <c r="EQ258" s="704"/>
      <c r="ER258" s="704"/>
      <c r="ES258" s="704"/>
      <c r="ET258" s="704"/>
      <c r="EU258" s="704"/>
      <c r="EV258" s="704"/>
      <c r="EW258" s="704"/>
      <c r="EX258" s="704"/>
      <c r="EY258" s="704"/>
      <c r="EZ258" s="704"/>
      <c r="FA258" s="704"/>
      <c r="FB258" s="704"/>
      <c r="FC258" s="704"/>
      <c r="FD258" s="704"/>
      <c r="FE258" s="704"/>
      <c r="FF258" s="704"/>
      <c r="FG258" s="704"/>
      <c r="FH258" s="704"/>
      <c r="FI258" s="704"/>
      <c r="FJ258" s="706"/>
      <c r="HS258" s="706"/>
      <c r="HT258" s="706"/>
      <c r="HU258" s="706"/>
    </row>
    <row r="259" spans="1:237" s="878" customFormat="1" ht="23.1" customHeight="1" x14ac:dyDescent="0.25">
      <c r="A259" s="691">
        <v>252</v>
      </c>
      <c r="B259" s="693" t="s">
        <v>1316</v>
      </c>
      <c r="C259" s="696">
        <v>255</v>
      </c>
      <c r="D259" s="729">
        <v>532</v>
      </c>
      <c r="E259" s="729">
        <v>26</v>
      </c>
      <c r="F259" s="692" t="s">
        <v>1121</v>
      </c>
      <c r="G259" s="692" t="s">
        <v>1567</v>
      </c>
      <c r="H259" s="767" t="s">
        <v>1112</v>
      </c>
      <c r="I259" s="752" t="s">
        <v>1113</v>
      </c>
      <c r="J259" s="730" t="s">
        <v>1135</v>
      </c>
      <c r="K259" s="730" t="s">
        <v>1115</v>
      </c>
      <c r="L259" s="730" t="s">
        <v>1116</v>
      </c>
      <c r="M259" s="753" t="s">
        <v>1199</v>
      </c>
      <c r="N259" s="753" t="s">
        <v>1317</v>
      </c>
      <c r="O259" s="753" t="s">
        <v>1317</v>
      </c>
      <c r="P259" s="753" t="s">
        <v>1317</v>
      </c>
      <c r="Q259" s="948" t="s">
        <v>1120</v>
      </c>
      <c r="R259" s="948" t="s">
        <v>1120</v>
      </c>
      <c r="S259" s="755">
        <v>2</v>
      </c>
      <c r="T259" s="769">
        <v>2.2000000000000002</v>
      </c>
      <c r="U259" s="771">
        <v>41456</v>
      </c>
      <c r="V259" s="772">
        <v>41791</v>
      </c>
      <c r="W259" s="731">
        <v>25</v>
      </c>
      <c r="X259" s="875"/>
      <c r="Y259" s="876">
        <v>722100</v>
      </c>
      <c r="Z259" s="875">
        <f t="shared" si="33"/>
        <v>722100</v>
      </c>
      <c r="AA259" s="717"/>
      <c r="AB259" s="717">
        <v>22100</v>
      </c>
      <c r="AC259" s="717">
        <v>350000</v>
      </c>
      <c r="AD259" s="717">
        <v>350000</v>
      </c>
      <c r="AE259" s="717"/>
      <c r="AF259" s="717"/>
      <c r="AG259" s="717"/>
      <c r="AH259" s="717"/>
      <c r="AI259" s="717"/>
      <c r="AJ259" s="717"/>
      <c r="AK259" s="717"/>
      <c r="AL259" s="717"/>
      <c r="AM259" s="868">
        <f t="shared" si="34"/>
        <v>722100</v>
      </c>
      <c r="AN259" s="868">
        <f t="shared" si="35"/>
        <v>0</v>
      </c>
      <c r="AO259" s="717"/>
      <c r="AP259" s="868"/>
      <c r="AQ259" s="706"/>
      <c r="AR259" s="706"/>
      <c r="AS259" s="706"/>
      <c r="AT259" s="706"/>
      <c r="AU259" s="706"/>
      <c r="AV259" s="706"/>
      <c r="AW259" s="706"/>
      <c r="AX259" s="706"/>
      <c r="AY259" s="706"/>
      <c r="AZ259" s="706"/>
      <c r="BA259" s="706"/>
      <c r="BB259" s="706"/>
      <c r="BC259" s="706"/>
      <c r="BD259" s="706"/>
      <c r="BE259" s="706"/>
      <c r="BF259" s="706"/>
      <c r="BG259" s="706"/>
      <c r="BH259" s="706"/>
      <c r="BI259" s="706"/>
      <c r="BJ259" s="706"/>
      <c r="BK259" s="706"/>
      <c r="BL259" s="706"/>
      <c r="BM259" s="706"/>
      <c r="BN259" s="706"/>
      <c r="BO259" s="706"/>
      <c r="BP259" s="706"/>
      <c r="BQ259" s="706"/>
      <c r="BR259" s="706"/>
      <c r="BS259" s="706"/>
      <c r="BT259" s="706"/>
      <c r="BU259" s="706"/>
      <c r="BV259" s="706"/>
      <c r="BW259" s="706"/>
      <c r="BX259" s="706"/>
      <c r="BY259" s="706"/>
      <c r="BZ259" s="706"/>
      <c r="CA259" s="706"/>
      <c r="CB259" s="706"/>
      <c r="CC259" s="706"/>
      <c r="CD259" s="706"/>
      <c r="CE259" s="706"/>
      <c r="CF259" s="706"/>
      <c r="CG259" s="706"/>
      <c r="CH259" s="706"/>
      <c r="CI259" s="706"/>
      <c r="CJ259" s="706"/>
      <c r="CK259" s="706"/>
      <c r="CL259" s="706"/>
      <c r="CM259" s="706"/>
      <c r="CN259" s="706"/>
      <c r="CO259" s="706"/>
      <c r="CP259" s="706"/>
      <c r="CQ259" s="706"/>
      <c r="CR259" s="706"/>
      <c r="CS259" s="706"/>
      <c r="CT259" s="706"/>
      <c r="CU259" s="706"/>
      <c r="CV259" s="706"/>
      <c r="CW259" s="706"/>
      <c r="CX259" s="706"/>
      <c r="CY259" s="706"/>
      <c r="CZ259" s="706"/>
      <c r="DA259" s="706"/>
      <c r="DB259" s="706"/>
      <c r="DC259" s="706"/>
      <c r="DD259" s="706"/>
      <c r="DE259" s="706"/>
      <c r="DF259" s="706"/>
      <c r="DG259" s="706"/>
      <c r="DH259" s="706"/>
      <c r="DI259" s="706"/>
      <c r="DJ259" s="706"/>
      <c r="DK259" s="706"/>
      <c r="DL259" s="706"/>
      <c r="DM259" s="706"/>
      <c r="DN259" s="706"/>
      <c r="DO259" s="706"/>
      <c r="DP259" s="706"/>
      <c r="DQ259" s="706"/>
      <c r="DR259" s="706"/>
      <c r="DS259" s="706"/>
      <c r="DT259" s="706"/>
      <c r="DU259" s="706"/>
      <c r="DV259" s="706"/>
      <c r="DW259" s="706"/>
      <c r="DX259" s="706"/>
      <c r="DY259" s="706"/>
      <c r="DZ259" s="706"/>
      <c r="EA259" s="706"/>
      <c r="EB259" s="706"/>
      <c r="EC259" s="704"/>
      <c r="ED259" s="704"/>
      <c r="EE259" s="704"/>
      <c r="EF259" s="704"/>
      <c r="EG259" s="704"/>
      <c r="EH259" s="704"/>
      <c r="EI259" s="704"/>
      <c r="EJ259" s="704"/>
      <c r="EK259" s="704"/>
      <c r="EL259" s="704"/>
      <c r="EM259" s="704"/>
      <c r="EN259" s="704"/>
      <c r="EO259" s="704"/>
      <c r="EP259" s="704"/>
      <c r="EQ259" s="704"/>
      <c r="ER259" s="704"/>
      <c r="ES259" s="704"/>
      <c r="ET259" s="704"/>
      <c r="EU259" s="704"/>
      <c r="EV259" s="704"/>
      <c r="EW259" s="704"/>
      <c r="EX259" s="704"/>
      <c r="EY259" s="704"/>
      <c r="EZ259" s="704"/>
      <c r="FA259" s="704"/>
      <c r="FB259" s="704"/>
      <c r="FC259" s="704"/>
      <c r="FD259" s="704"/>
      <c r="FE259" s="704"/>
      <c r="FF259" s="704"/>
      <c r="FG259" s="704"/>
      <c r="FH259" s="704"/>
      <c r="FI259" s="704"/>
      <c r="FJ259" s="706"/>
      <c r="GJ259" s="706"/>
      <c r="GK259" s="706"/>
      <c r="GL259" s="706"/>
      <c r="GM259" s="706"/>
      <c r="GN259" s="706"/>
      <c r="GO259" s="706"/>
      <c r="GP259" s="706"/>
      <c r="GQ259" s="706"/>
      <c r="GR259" s="706"/>
      <c r="GS259" s="706"/>
      <c r="GT259" s="706"/>
      <c r="GU259" s="706"/>
      <c r="GV259" s="706"/>
      <c r="GW259" s="706"/>
      <c r="GX259" s="706"/>
      <c r="GY259" s="706"/>
      <c r="GZ259" s="706"/>
      <c r="HA259" s="706"/>
      <c r="HB259" s="706"/>
      <c r="HC259" s="706"/>
      <c r="HD259" s="706"/>
      <c r="HE259" s="706"/>
      <c r="HF259" s="706"/>
      <c r="HG259" s="706"/>
      <c r="HH259" s="706"/>
      <c r="HI259" s="706"/>
      <c r="HJ259" s="706"/>
      <c r="HK259" s="706"/>
      <c r="HL259" s="706"/>
      <c r="HM259" s="706"/>
      <c r="HN259" s="706"/>
      <c r="HO259" s="706"/>
      <c r="HP259" s="706"/>
      <c r="HQ259" s="706"/>
      <c r="HR259" s="706"/>
    </row>
    <row r="260" spans="1:237" s="878" customFormat="1" ht="23.1" customHeight="1" x14ac:dyDescent="0.25">
      <c r="A260" s="691">
        <v>253</v>
      </c>
      <c r="B260" s="693" t="s">
        <v>1316</v>
      </c>
      <c r="C260" s="696">
        <v>255</v>
      </c>
      <c r="D260" s="697">
        <v>536</v>
      </c>
      <c r="E260" s="707">
        <v>1</v>
      </c>
      <c r="F260" s="699" t="s">
        <v>1123</v>
      </c>
      <c r="G260" s="699" t="s">
        <v>1568</v>
      </c>
      <c r="H260" s="767" t="s">
        <v>1112</v>
      </c>
      <c r="I260" s="752" t="s">
        <v>1113</v>
      </c>
      <c r="J260" s="761" t="s">
        <v>1135</v>
      </c>
      <c r="K260" s="730" t="s">
        <v>1115</v>
      </c>
      <c r="L260" s="730" t="s">
        <v>1124</v>
      </c>
      <c r="M260" s="753" t="s">
        <v>1199</v>
      </c>
      <c r="N260" s="753" t="s">
        <v>1317</v>
      </c>
      <c r="O260" s="753" t="s">
        <v>1317</v>
      </c>
      <c r="P260" s="753" t="s">
        <v>1317</v>
      </c>
      <c r="Q260" s="948" t="s">
        <v>1120</v>
      </c>
      <c r="R260" s="948" t="s">
        <v>1120</v>
      </c>
      <c r="S260" s="755">
        <v>2</v>
      </c>
      <c r="T260" s="769">
        <v>2.2000000000000002</v>
      </c>
      <c r="U260" s="771">
        <v>41306</v>
      </c>
      <c r="V260" s="772">
        <v>41426</v>
      </c>
      <c r="W260" s="874">
        <v>5</v>
      </c>
      <c r="X260" s="875"/>
      <c r="Y260" s="876">
        <v>62700</v>
      </c>
      <c r="Z260" s="875">
        <f t="shared" si="33"/>
        <v>62700</v>
      </c>
      <c r="AA260" s="691"/>
      <c r="AB260" s="691"/>
      <c r="AC260" s="691">
        <v>62700</v>
      </c>
      <c r="AD260" s="691"/>
      <c r="AE260" s="691"/>
      <c r="AF260" s="691"/>
      <c r="AG260" s="691"/>
      <c r="AH260" s="691"/>
      <c r="AI260" s="691"/>
      <c r="AJ260" s="691"/>
      <c r="AK260" s="691"/>
      <c r="AL260" s="691"/>
      <c r="AM260" s="868">
        <f t="shared" si="34"/>
        <v>62700</v>
      </c>
      <c r="AN260" s="868">
        <f t="shared" si="35"/>
        <v>0</v>
      </c>
      <c r="AO260" s="691"/>
      <c r="AP260" s="868"/>
      <c r="AQ260" s="704"/>
      <c r="AR260" s="704"/>
      <c r="AS260" s="704"/>
      <c r="AT260" s="704"/>
      <c r="AU260" s="704"/>
      <c r="AV260" s="704"/>
      <c r="AW260" s="704"/>
      <c r="AX260" s="704"/>
      <c r="AY260" s="704"/>
      <c r="AZ260" s="704"/>
      <c r="BA260" s="704"/>
      <c r="BB260" s="704"/>
      <c r="BC260" s="704"/>
      <c r="BD260" s="704"/>
      <c r="BE260" s="704"/>
      <c r="BF260" s="704"/>
      <c r="BG260" s="704"/>
      <c r="BH260" s="704"/>
      <c r="BI260" s="704"/>
      <c r="BJ260" s="704"/>
      <c r="BK260" s="704"/>
      <c r="BL260" s="704"/>
      <c r="BM260" s="704"/>
      <c r="BN260" s="704"/>
      <c r="BO260" s="704"/>
      <c r="BP260" s="704"/>
      <c r="BQ260" s="704"/>
      <c r="BR260" s="704"/>
      <c r="BS260" s="704"/>
      <c r="BT260" s="704"/>
      <c r="BU260" s="704"/>
      <c r="BV260" s="704"/>
      <c r="BW260" s="704"/>
      <c r="BX260" s="704"/>
      <c r="BY260" s="704"/>
      <c r="BZ260" s="704"/>
      <c r="CA260" s="704"/>
      <c r="CB260" s="704"/>
      <c r="CC260" s="704"/>
      <c r="CD260" s="704"/>
      <c r="CE260" s="704"/>
      <c r="CF260" s="704"/>
      <c r="CG260" s="704"/>
      <c r="CH260" s="704"/>
      <c r="CI260" s="704"/>
      <c r="CJ260" s="704"/>
      <c r="CK260" s="704"/>
      <c r="CL260" s="704"/>
      <c r="CM260" s="704"/>
      <c r="CN260" s="704"/>
      <c r="CO260" s="704"/>
      <c r="CP260" s="704"/>
      <c r="CQ260" s="704"/>
      <c r="CR260" s="704"/>
      <c r="CS260" s="704"/>
      <c r="CT260" s="704"/>
      <c r="CU260" s="704"/>
      <c r="CV260" s="704"/>
      <c r="CW260" s="704"/>
      <c r="CX260" s="704"/>
      <c r="CY260" s="704"/>
      <c r="CZ260" s="704"/>
      <c r="DA260" s="704"/>
      <c r="DB260" s="704"/>
      <c r="DC260" s="704"/>
      <c r="DD260" s="704"/>
      <c r="DE260" s="704"/>
      <c r="DF260" s="704"/>
      <c r="DG260" s="704"/>
      <c r="DH260" s="704"/>
      <c r="DI260" s="704"/>
      <c r="DJ260" s="704"/>
      <c r="DK260" s="704"/>
      <c r="DL260" s="704"/>
      <c r="DM260" s="704"/>
      <c r="DN260" s="704"/>
      <c r="DO260" s="704"/>
      <c r="DP260" s="704"/>
      <c r="DQ260" s="704"/>
      <c r="DR260" s="704"/>
      <c r="DS260" s="704"/>
      <c r="DT260" s="704"/>
      <c r="DU260" s="704"/>
      <c r="DV260" s="704"/>
      <c r="DW260" s="704"/>
      <c r="DX260" s="704"/>
      <c r="DY260" s="704"/>
      <c r="DZ260" s="704"/>
      <c r="EA260" s="704"/>
      <c r="EB260" s="704"/>
      <c r="EC260" s="706"/>
      <c r="ED260" s="704"/>
      <c r="EE260" s="704"/>
      <c r="EF260" s="704"/>
      <c r="EG260" s="704"/>
      <c r="EH260" s="704"/>
      <c r="EI260" s="704"/>
      <c r="EJ260" s="704"/>
      <c r="EK260" s="704"/>
      <c r="EL260" s="704"/>
      <c r="EM260" s="704"/>
      <c r="EN260" s="704"/>
      <c r="EO260" s="704"/>
      <c r="EP260" s="704"/>
      <c r="EQ260" s="704"/>
      <c r="ER260" s="704"/>
      <c r="ES260" s="704"/>
      <c r="ET260" s="704"/>
      <c r="EU260" s="704"/>
      <c r="EV260" s="704"/>
      <c r="EW260" s="704"/>
      <c r="EX260" s="704"/>
      <c r="EY260" s="704"/>
      <c r="EZ260" s="704"/>
      <c r="FA260" s="704"/>
      <c r="FB260" s="704"/>
      <c r="FC260" s="704"/>
      <c r="FD260" s="704"/>
      <c r="FE260" s="704"/>
      <c r="FF260" s="704"/>
      <c r="FG260" s="704"/>
      <c r="FH260" s="704"/>
      <c r="FI260" s="704"/>
      <c r="FJ260" s="706"/>
      <c r="HV260" s="706"/>
      <c r="HW260" s="706"/>
      <c r="HX260" s="706"/>
      <c r="HY260" s="706"/>
      <c r="HZ260" s="706"/>
      <c r="IA260" s="706"/>
      <c r="IB260" s="706"/>
      <c r="IC260" s="706"/>
    </row>
    <row r="261" spans="1:237" s="878" customFormat="1" ht="23.1" customHeight="1" x14ac:dyDescent="0.25">
      <c r="A261" s="691">
        <v>254</v>
      </c>
      <c r="B261" s="693" t="s">
        <v>1316</v>
      </c>
      <c r="C261" s="696">
        <v>255</v>
      </c>
      <c r="D261" s="697">
        <v>536</v>
      </c>
      <c r="E261" s="707">
        <v>10</v>
      </c>
      <c r="F261" s="699" t="s">
        <v>1123</v>
      </c>
      <c r="G261" s="699" t="s">
        <v>1569</v>
      </c>
      <c r="H261" s="767" t="s">
        <v>1112</v>
      </c>
      <c r="I261" s="752" t="s">
        <v>1113</v>
      </c>
      <c r="J261" s="761" t="s">
        <v>1135</v>
      </c>
      <c r="K261" s="730" t="s">
        <v>1115</v>
      </c>
      <c r="L261" s="730" t="s">
        <v>1116</v>
      </c>
      <c r="M261" s="753" t="s">
        <v>1199</v>
      </c>
      <c r="N261" s="753" t="s">
        <v>1317</v>
      </c>
      <c r="O261" s="753" t="s">
        <v>1317</v>
      </c>
      <c r="P261" s="753" t="s">
        <v>1317</v>
      </c>
      <c r="Q261" s="948" t="s">
        <v>1120</v>
      </c>
      <c r="R261" s="948" t="s">
        <v>1120</v>
      </c>
      <c r="S261" s="755">
        <v>2</v>
      </c>
      <c r="T261" s="769">
        <v>2.2000000000000002</v>
      </c>
      <c r="U261" s="771">
        <v>41456</v>
      </c>
      <c r="V261" s="772">
        <v>41791</v>
      </c>
      <c r="W261" s="874">
        <v>5</v>
      </c>
      <c r="X261" s="875"/>
      <c r="Y261" s="876">
        <v>59000</v>
      </c>
      <c r="Z261" s="875">
        <f t="shared" si="33"/>
        <v>59000</v>
      </c>
      <c r="AA261" s="691"/>
      <c r="AB261" s="691"/>
      <c r="AC261" s="691"/>
      <c r="AD261" s="691"/>
      <c r="AE261" s="691"/>
      <c r="AF261" s="691">
        <v>59000</v>
      </c>
      <c r="AG261" s="691"/>
      <c r="AH261" s="691"/>
      <c r="AI261" s="691"/>
      <c r="AJ261" s="691"/>
      <c r="AK261" s="691"/>
      <c r="AL261" s="691"/>
      <c r="AM261" s="868">
        <f t="shared" si="34"/>
        <v>59000</v>
      </c>
      <c r="AN261" s="868">
        <f t="shared" si="35"/>
        <v>0</v>
      </c>
      <c r="AO261" s="691"/>
      <c r="AP261" s="868"/>
      <c r="AQ261" s="704"/>
      <c r="AR261" s="704"/>
      <c r="AS261" s="704"/>
      <c r="AT261" s="704"/>
      <c r="AU261" s="704"/>
      <c r="AV261" s="704"/>
      <c r="AW261" s="704"/>
      <c r="AX261" s="704"/>
      <c r="AY261" s="704"/>
      <c r="AZ261" s="704"/>
      <c r="BA261" s="704"/>
      <c r="BB261" s="704"/>
      <c r="BC261" s="704"/>
      <c r="BD261" s="704"/>
      <c r="BE261" s="704"/>
      <c r="BF261" s="704"/>
      <c r="BG261" s="704"/>
      <c r="BH261" s="704"/>
      <c r="BI261" s="704"/>
      <c r="BJ261" s="704"/>
      <c r="BK261" s="704"/>
      <c r="BL261" s="704"/>
      <c r="BM261" s="704"/>
      <c r="BN261" s="704"/>
      <c r="BO261" s="704"/>
      <c r="BP261" s="704"/>
      <c r="BQ261" s="704"/>
      <c r="BR261" s="704"/>
      <c r="BS261" s="704"/>
      <c r="BT261" s="704"/>
      <c r="BU261" s="704"/>
      <c r="BV261" s="704"/>
      <c r="BW261" s="704"/>
      <c r="BX261" s="704"/>
      <c r="BY261" s="704"/>
      <c r="BZ261" s="704"/>
      <c r="CA261" s="704"/>
      <c r="CB261" s="704"/>
      <c r="CC261" s="704"/>
      <c r="CD261" s="704"/>
      <c r="CE261" s="704"/>
      <c r="CF261" s="704"/>
      <c r="CG261" s="704"/>
      <c r="CH261" s="704"/>
      <c r="CI261" s="704"/>
      <c r="CJ261" s="704"/>
      <c r="CK261" s="704"/>
      <c r="CL261" s="704"/>
      <c r="CM261" s="704"/>
      <c r="CN261" s="704"/>
      <c r="CO261" s="704"/>
      <c r="CP261" s="704"/>
      <c r="CQ261" s="704"/>
      <c r="CR261" s="704"/>
      <c r="CS261" s="704"/>
      <c r="CT261" s="704"/>
      <c r="CU261" s="704"/>
      <c r="CV261" s="704"/>
      <c r="CW261" s="704"/>
      <c r="CX261" s="704"/>
      <c r="CY261" s="704"/>
      <c r="CZ261" s="704"/>
      <c r="DA261" s="704"/>
      <c r="DB261" s="704"/>
      <c r="DC261" s="704"/>
      <c r="DD261" s="704"/>
      <c r="DE261" s="704"/>
      <c r="DF261" s="704"/>
      <c r="DG261" s="704"/>
      <c r="DH261" s="704"/>
      <c r="DI261" s="704"/>
      <c r="DJ261" s="704"/>
      <c r="DK261" s="704"/>
      <c r="DL261" s="704"/>
      <c r="DM261" s="704"/>
      <c r="DN261" s="704"/>
      <c r="DO261" s="704"/>
      <c r="DP261" s="704"/>
      <c r="DQ261" s="704"/>
      <c r="DR261" s="704"/>
      <c r="DS261" s="704"/>
      <c r="DT261" s="704"/>
      <c r="DU261" s="704"/>
      <c r="DV261" s="704"/>
      <c r="DW261" s="704"/>
      <c r="DX261" s="704"/>
      <c r="DY261" s="704"/>
      <c r="DZ261" s="704"/>
      <c r="EA261" s="704"/>
      <c r="EB261" s="704"/>
      <c r="EC261" s="706"/>
      <c r="ED261" s="704"/>
      <c r="EE261" s="704"/>
      <c r="EF261" s="704"/>
      <c r="EG261" s="704"/>
      <c r="EH261" s="704"/>
      <c r="EI261" s="704"/>
      <c r="EJ261" s="704"/>
      <c r="EK261" s="704"/>
      <c r="EL261" s="704"/>
      <c r="EM261" s="704"/>
      <c r="EN261" s="704"/>
      <c r="EO261" s="704"/>
      <c r="EP261" s="704"/>
      <c r="EQ261" s="704"/>
      <c r="ER261" s="704"/>
      <c r="ES261" s="704"/>
      <c r="ET261" s="704"/>
      <c r="EU261" s="704"/>
      <c r="EV261" s="704"/>
      <c r="EW261" s="704"/>
      <c r="EX261" s="704"/>
      <c r="EY261" s="704"/>
      <c r="EZ261" s="704"/>
      <c r="FA261" s="704"/>
      <c r="FB261" s="704"/>
      <c r="FC261" s="704"/>
      <c r="FD261" s="704"/>
      <c r="FE261" s="704"/>
      <c r="FF261" s="704"/>
      <c r="FG261" s="704"/>
      <c r="FH261" s="704"/>
      <c r="FI261" s="704"/>
      <c r="FJ261" s="706"/>
    </row>
    <row r="262" spans="1:237" s="878" customFormat="1" ht="23.1" customHeight="1" x14ac:dyDescent="0.25">
      <c r="A262" s="691">
        <v>255</v>
      </c>
      <c r="B262" s="693" t="s">
        <v>1316</v>
      </c>
      <c r="C262" s="696">
        <v>255</v>
      </c>
      <c r="D262" s="697">
        <v>572</v>
      </c>
      <c r="E262" s="707">
        <v>11</v>
      </c>
      <c r="F262" s="699" t="s">
        <v>1327</v>
      </c>
      <c r="G262" s="699" t="s">
        <v>1570</v>
      </c>
      <c r="H262" s="767" t="s">
        <v>1112</v>
      </c>
      <c r="I262" s="752" t="s">
        <v>1113</v>
      </c>
      <c r="J262" s="761" t="s">
        <v>1135</v>
      </c>
      <c r="K262" s="753" t="s">
        <v>1151</v>
      </c>
      <c r="L262" s="753" t="s">
        <v>1116</v>
      </c>
      <c r="M262" s="753" t="s">
        <v>1199</v>
      </c>
      <c r="N262" s="753" t="s">
        <v>1317</v>
      </c>
      <c r="O262" s="753" t="s">
        <v>1317</v>
      </c>
      <c r="P262" s="753" t="s">
        <v>1317</v>
      </c>
      <c r="Q262" s="1014" t="s">
        <v>1571</v>
      </c>
      <c r="R262" s="1014" t="s">
        <v>1571</v>
      </c>
      <c r="S262" s="755">
        <v>2</v>
      </c>
      <c r="T262" s="769">
        <v>2.2000000000000002</v>
      </c>
      <c r="U262" s="771">
        <v>41275</v>
      </c>
      <c r="V262" s="771">
        <v>41426</v>
      </c>
      <c r="W262" s="874">
        <v>25</v>
      </c>
      <c r="X262" s="875"/>
      <c r="Y262" s="876">
        <v>175000</v>
      </c>
      <c r="Z262" s="875">
        <f t="shared" si="33"/>
        <v>175000</v>
      </c>
      <c r="AA262" s="691"/>
      <c r="AB262" s="691"/>
      <c r="AC262" s="691"/>
      <c r="AD262" s="691"/>
      <c r="AE262" s="691">
        <v>175000</v>
      </c>
      <c r="AF262" s="691"/>
      <c r="AG262" s="691"/>
      <c r="AH262" s="691"/>
      <c r="AI262" s="691"/>
      <c r="AJ262" s="691"/>
      <c r="AK262" s="691"/>
      <c r="AL262" s="691"/>
      <c r="AM262" s="868">
        <f t="shared" si="34"/>
        <v>175000</v>
      </c>
      <c r="AN262" s="868">
        <f t="shared" si="35"/>
        <v>0</v>
      </c>
      <c r="AO262" s="691"/>
      <c r="AP262" s="868"/>
      <c r="AQ262" s="704"/>
      <c r="AR262" s="704"/>
      <c r="AS262" s="704"/>
      <c r="AT262" s="704"/>
      <c r="AU262" s="704"/>
      <c r="AV262" s="704"/>
      <c r="AW262" s="704"/>
      <c r="AX262" s="704"/>
      <c r="AY262" s="704"/>
      <c r="AZ262" s="704"/>
      <c r="BA262" s="704"/>
      <c r="BB262" s="704"/>
      <c r="BC262" s="704"/>
      <c r="BD262" s="704"/>
      <c r="BE262" s="704"/>
      <c r="BF262" s="704"/>
      <c r="BG262" s="704"/>
      <c r="BH262" s="704"/>
      <c r="BI262" s="704"/>
      <c r="BJ262" s="704"/>
      <c r="BK262" s="704"/>
      <c r="BL262" s="704"/>
      <c r="BM262" s="704"/>
      <c r="BN262" s="704"/>
      <c r="BO262" s="704"/>
      <c r="BP262" s="704"/>
      <c r="BQ262" s="704"/>
      <c r="BR262" s="704"/>
      <c r="BS262" s="704"/>
      <c r="BT262" s="704"/>
      <c r="BU262" s="704"/>
      <c r="BV262" s="704"/>
      <c r="BW262" s="704"/>
      <c r="BX262" s="704"/>
      <c r="BY262" s="704"/>
      <c r="BZ262" s="704"/>
      <c r="CA262" s="704"/>
      <c r="CB262" s="704"/>
      <c r="CC262" s="704"/>
      <c r="CD262" s="704"/>
      <c r="CE262" s="704"/>
      <c r="CF262" s="704"/>
      <c r="CG262" s="704"/>
      <c r="CH262" s="704"/>
      <c r="CI262" s="704"/>
      <c r="CJ262" s="704"/>
      <c r="CK262" s="704"/>
      <c r="CL262" s="704"/>
      <c r="CM262" s="704"/>
      <c r="CN262" s="704"/>
      <c r="CO262" s="704"/>
      <c r="CP262" s="704"/>
      <c r="CQ262" s="704"/>
      <c r="CR262" s="704"/>
      <c r="CS262" s="704"/>
      <c r="CT262" s="704"/>
      <c r="CU262" s="704"/>
      <c r="CV262" s="704"/>
      <c r="CW262" s="704"/>
      <c r="CX262" s="704"/>
      <c r="CY262" s="704"/>
      <c r="CZ262" s="704"/>
      <c r="DA262" s="704"/>
      <c r="DB262" s="704"/>
      <c r="DC262" s="704"/>
      <c r="DD262" s="704"/>
      <c r="DE262" s="704"/>
      <c r="DF262" s="704"/>
      <c r="DG262" s="704"/>
      <c r="DH262" s="704"/>
      <c r="DI262" s="704"/>
      <c r="DJ262" s="704"/>
      <c r="DK262" s="704"/>
      <c r="DL262" s="704"/>
      <c r="DM262" s="704"/>
      <c r="DN262" s="704"/>
      <c r="DO262" s="704"/>
      <c r="DP262" s="704"/>
      <c r="DQ262" s="704"/>
      <c r="DR262" s="704"/>
      <c r="DS262" s="704"/>
      <c r="DT262" s="704"/>
      <c r="DU262" s="704"/>
      <c r="DV262" s="704"/>
      <c r="DW262" s="704"/>
      <c r="DX262" s="704"/>
      <c r="DY262" s="704"/>
      <c r="DZ262" s="704"/>
      <c r="EA262" s="704"/>
      <c r="EB262" s="704"/>
      <c r="EC262" s="706"/>
      <c r="ED262" s="704"/>
      <c r="EE262" s="704"/>
      <c r="EF262" s="706"/>
      <c r="EG262" s="706"/>
      <c r="EH262" s="704"/>
      <c r="EI262" s="704"/>
      <c r="EJ262" s="704"/>
      <c r="EK262" s="704"/>
      <c r="EL262" s="704"/>
      <c r="EM262" s="704"/>
      <c r="EN262" s="704"/>
      <c r="EO262" s="704"/>
      <c r="EP262" s="704"/>
      <c r="EQ262" s="704"/>
      <c r="ER262" s="704"/>
      <c r="ES262" s="704"/>
      <c r="ET262" s="704"/>
      <c r="EU262" s="704"/>
      <c r="EV262" s="704"/>
      <c r="EW262" s="704"/>
      <c r="EX262" s="704"/>
      <c r="EY262" s="704"/>
      <c r="EZ262" s="704"/>
      <c r="FA262" s="704"/>
      <c r="FB262" s="704"/>
      <c r="FC262" s="704"/>
      <c r="FD262" s="704"/>
      <c r="FE262" s="704"/>
      <c r="FF262" s="704"/>
      <c r="FG262" s="704"/>
      <c r="FH262" s="704"/>
      <c r="FI262" s="704"/>
      <c r="FJ262" s="704"/>
      <c r="HV262" s="706"/>
      <c r="HW262" s="706"/>
      <c r="HX262" s="706"/>
      <c r="HY262" s="706"/>
      <c r="HZ262" s="706"/>
      <c r="IA262" s="706"/>
      <c r="IB262" s="706"/>
      <c r="IC262" s="706"/>
    </row>
    <row r="263" spans="1:237" s="878" customFormat="1" ht="23.1" customHeight="1" x14ac:dyDescent="0.25">
      <c r="A263" s="691">
        <v>256</v>
      </c>
      <c r="B263" s="693" t="s">
        <v>1316</v>
      </c>
      <c r="C263" s="696">
        <v>255</v>
      </c>
      <c r="D263" s="697">
        <v>572</v>
      </c>
      <c r="E263" s="707">
        <v>12</v>
      </c>
      <c r="F263" s="699" t="s">
        <v>1327</v>
      </c>
      <c r="G263" s="699" t="s">
        <v>1572</v>
      </c>
      <c r="H263" s="767" t="s">
        <v>1112</v>
      </c>
      <c r="I263" s="752" t="s">
        <v>1113</v>
      </c>
      <c r="J263" s="761" t="s">
        <v>1135</v>
      </c>
      <c r="K263" s="753" t="s">
        <v>1115</v>
      </c>
      <c r="L263" s="753" t="s">
        <v>1116</v>
      </c>
      <c r="M263" s="753" t="s">
        <v>1199</v>
      </c>
      <c r="N263" s="753" t="s">
        <v>1317</v>
      </c>
      <c r="O263" s="753" t="s">
        <v>1317</v>
      </c>
      <c r="P263" s="753" t="s">
        <v>1317</v>
      </c>
      <c r="Q263" s="1022">
        <v>30</v>
      </c>
      <c r="R263" s="1022">
        <v>30</v>
      </c>
      <c r="S263" s="755">
        <v>2</v>
      </c>
      <c r="T263" s="769">
        <v>2.2000000000000002</v>
      </c>
      <c r="U263" s="771">
        <v>41275</v>
      </c>
      <c r="V263" s="771">
        <v>41426</v>
      </c>
      <c r="W263" s="874">
        <v>25</v>
      </c>
      <c r="X263" s="875"/>
      <c r="Y263" s="876">
        <v>164000</v>
      </c>
      <c r="Z263" s="875">
        <f t="shared" si="33"/>
        <v>164000</v>
      </c>
      <c r="AA263" s="691"/>
      <c r="AB263" s="691"/>
      <c r="AC263" s="691"/>
      <c r="AD263" s="691">
        <v>50000</v>
      </c>
      <c r="AE263" s="691">
        <v>114000</v>
      </c>
      <c r="AF263" s="691"/>
      <c r="AG263" s="691"/>
      <c r="AH263" s="691"/>
      <c r="AI263" s="691"/>
      <c r="AJ263" s="691"/>
      <c r="AK263" s="691"/>
      <c r="AL263" s="691"/>
      <c r="AM263" s="868">
        <f t="shared" si="34"/>
        <v>164000</v>
      </c>
      <c r="AN263" s="868">
        <f t="shared" si="35"/>
        <v>0</v>
      </c>
      <c r="AO263" s="691"/>
      <c r="AP263" s="868"/>
      <c r="AQ263" s="704"/>
      <c r="AR263" s="704"/>
      <c r="AS263" s="704"/>
      <c r="AT263" s="704"/>
      <c r="AU263" s="704"/>
      <c r="AV263" s="704"/>
      <c r="AW263" s="704"/>
      <c r="AX263" s="704"/>
      <c r="AY263" s="704"/>
      <c r="AZ263" s="704"/>
      <c r="BA263" s="704"/>
      <c r="BB263" s="704"/>
      <c r="BC263" s="704"/>
      <c r="BD263" s="704"/>
      <c r="BE263" s="704"/>
      <c r="BF263" s="704"/>
      <c r="BG263" s="704"/>
      <c r="BH263" s="704"/>
      <c r="BI263" s="704"/>
      <c r="BJ263" s="704"/>
      <c r="BK263" s="704"/>
      <c r="BL263" s="704"/>
      <c r="BM263" s="704"/>
      <c r="BN263" s="704"/>
      <c r="BO263" s="704"/>
      <c r="BP263" s="704"/>
      <c r="BQ263" s="704"/>
      <c r="BR263" s="704"/>
      <c r="BS263" s="704"/>
      <c r="BT263" s="704"/>
      <c r="BU263" s="704"/>
      <c r="BV263" s="704"/>
      <c r="BW263" s="704"/>
      <c r="BX263" s="704"/>
      <c r="BY263" s="704"/>
      <c r="BZ263" s="704"/>
      <c r="CA263" s="704"/>
      <c r="CB263" s="704"/>
      <c r="CC263" s="704"/>
      <c r="CD263" s="704"/>
      <c r="CE263" s="704"/>
      <c r="CF263" s="704"/>
      <c r="CG263" s="704"/>
      <c r="CH263" s="704"/>
      <c r="CI263" s="704"/>
      <c r="CJ263" s="704"/>
      <c r="CK263" s="704"/>
      <c r="CL263" s="704"/>
      <c r="CM263" s="704"/>
      <c r="CN263" s="704"/>
      <c r="CO263" s="704"/>
      <c r="CP263" s="704"/>
      <c r="CQ263" s="704"/>
      <c r="CR263" s="704"/>
      <c r="CS263" s="704"/>
      <c r="CT263" s="704"/>
      <c r="CU263" s="704"/>
      <c r="CV263" s="704"/>
      <c r="CW263" s="704"/>
      <c r="CX263" s="704"/>
      <c r="CY263" s="704"/>
      <c r="CZ263" s="704"/>
      <c r="DA263" s="704"/>
      <c r="DB263" s="704"/>
      <c r="DC263" s="704"/>
      <c r="DD263" s="704"/>
      <c r="DE263" s="704"/>
      <c r="DF263" s="704"/>
      <c r="DG263" s="704"/>
      <c r="DH263" s="704"/>
      <c r="DI263" s="704"/>
      <c r="DJ263" s="704"/>
      <c r="DK263" s="704"/>
      <c r="DL263" s="704"/>
      <c r="DM263" s="704"/>
      <c r="DN263" s="704"/>
      <c r="DO263" s="704"/>
      <c r="DP263" s="704"/>
      <c r="DQ263" s="704"/>
      <c r="DR263" s="704"/>
      <c r="DS263" s="704"/>
      <c r="DT263" s="704"/>
      <c r="DU263" s="704"/>
      <c r="DV263" s="704"/>
      <c r="DW263" s="704"/>
      <c r="DX263" s="704"/>
      <c r="DY263" s="704"/>
      <c r="DZ263" s="704"/>
      <c r="EA263" s="704"/>
      <c r="EB263" s="704"/>
      <c r="EC263" s="706"/>
      <c r="ED263" s="704"/>
      <c r="EE263" s="704"/>
      <c r="EF263" s="706"/>
      <c r="EG263" s="706"/>
      <c r="EH263" s="706"/>
      <c r="EI263" s="706"/>
      <c r="EJ263" s="706"/>
      <c r="EK263" s="706"/>
      <c r="EL263" s="706"/>
      <c r="EM263" s="706"/>
      <c r="EN263" s="706"/>
      <c r="EO263" s="706"/>
      <c r="EP263" s="706"/>
      <c r="EQ263" s="706"/>
      <c r="ER263" s="706"/>
      <c r="ES263" s="706"/>
      <c r="ET263" s="706"/>
      <c r="EU263" s="706"/>
      <c r="EV263" s="706"/>
      <c r="EW263" s="706"/>
      <c r="EX263" s="706"/>
      <c r="EY263" s="706"/>
      <c r="EZ263" s="706"/>
      <c r="FA263" s="706"/>
      <c r="FB263" s="706"/>
      <c r="FC263" s="706"/>
      <c r="FD263" s="706"/>
      <c r="FE263" s="706"/>
      <c r="FF263" s="706"/>
      <c r="FG263" s="706"/>
      <c r="FH263" s="706"/>
      <c r="FI263" s="706"/>
      <c r="FJ263" s="704"/>
      <c r="HV263" s="706"/>
      <c r="HW263" s="706"/>
      <c r="HX263" s="706"/>
      <c r="HY263" s="706"/>
      <c r="HZ263" s="706"/>
      <c r="IA263" s="706"/>
      <c r="IB263" s="706"/>
      <c r="IC263" s="706"/>
    </row>
    <row r="264" spans="1:237" s="878" customFormat="1" ht="23.1" customHeight="1" x14ac:dyDescent="0.25">
      <c r="A264" s="691">
        <v>257</v>
      </c>
      <c r="B264" s="693" t="s">
        <v>1316</v>
      </c>
      <c r="C264" s="696">
        <v>255</v>
      </c>
      <c r="D264" s="729">
        <v>572</v>
      </c>
      <c r="E264" s="729" t="s">
        <v>1122</v>
      </c>
      <c r="F264" s="692" t="s">
        <v>1327</v>
      </c>
      <c r="G264" s="699" t="s">
        <v>1330</v>
      </c>
      <c r="H264" s="751" t="s">
        <v>1112</v>
      </c>
      <c r="I264" s="752" t="s">
        <v>1113</v>
      </c>
      <c r="J264" s="761" t="s">
        <v>1135</v>
      </c>
      <c r="K264" s="753" t="s">
        <v>1151</v>
      </c>
      <c r="L264" s="753" t="s">
        <v>1116</v>
      </c>
      <c r="M264" s="753" t="s">
        <v>1199</v>
      </c>
      <c r="N264" s="753" t="s">
        <v>1317</v>
      </c>
      <c r="O264" s="753" t="s">
        <v>1317</v>
      </c>
      <c r="P264" s="753" t="s">
        <v>1317</v>
      </c>
      <c r="Q264" s="1022" t="s">
        <v>1331</v>
      </c>
      <c r="R264" s="1022" t="s">
        <v>1331</v>
      </c>
      <c r="S264" s="755">
        <v>2</v>
      </c>
      <c r="T264" s="769">
        <v>2.2000000000000002</v>
      </c>
      <c r="U264" s="771">
        <v>41640</v>
      </c>
      <c r="V264" s="771">
        <v>41791</v>
      </c>
      <c r="W264" s="874">
        <v>25</v>
      </c>
      <c r="X264" s="875"/>
      <c r="Y264" s="875"/>
      <c r="Z264" s="875">
        <f t="shared" si="33"/>
        <v>0</v>
      </c>
      <c r="AA264" s="702"/>
      <c r="AB264" s="702"/>
      <c r="AC264" s="702"/>
      <c r="AD264" s="702"/>
      <c r="AE264" s="702"/>
      <c r="AF264" s="702"/>
      <c r="AG264" s="702"/>
      <c r="AH264" s="702"/>
      <c r="AI264" s="717"/>
      <c r="AJ264" s="717"/>
      <c r="AK264" s="717"/>
      <c r="AL264" s="717"/>
      <c r="AM264" s="868">
        <f t="shared" si="34"/>
        <v>0</v>
      </c>
      <c r="AN264" s="868">
        <f t="shared" si="35"/>
        <v>0</v>
      </c>
      <c r="AO264" s="760">
        <v>3500000</v>
      </c>
      <c r="AP264" s="868"/>
      <c r="AQ264" s="706"/>
      <c r="AR264" s="706"/>
      <c r="AS264" s="706"/>
      <c r="AT264" s="706"/>
      <c r="AU264" s="706"/>
      <c r="AV264" s="706"/>
      <c r="AW264" s="706"/>
      <c r="AX264" s="706"/>
      <c r="AY264" s="706"/>
      <c r="AZ264" s="706"/>
      <c r="BA264" s="706"/>
      <c r="BB264" s="706"/>
      <c r="BC264" s="706"/>
      <c r="BD264" s="706"/>
      <c r="BE264" s="706"/>
      <c r="BF264" s="706"/>
      <c r="BG264" s="706"/>
      <c r="BH264" s="706"/>
      <c r="BI264" s="706"/>
      <c r="BJ264" s="706"/>
      <c r="BK264" s="706"/>
      <c r="BL264" s="706"/>
      <c r="BM264" s="706"/>
      <c r="BN264" s="706"/>
      <c r="BO264" s="706"/>
      <c r="BP264" s="706"/>
      <c r="BQ264" s="706"/>
      <c r="BR264" s="706"/>
      <c r="BS264" s="706"/>
      <c r="BT264" s="706"/>
      <c r="BU264" s="706"/>
      <c r="BV264" s="706"/>
      <c r="BW264" s="706"/>
      <c r="BX264" s="706"/>
      <c r="BY264" s="706"/>
      <c r="BZ264" s="706"/>
      <c r="CA264" s="706"/>
      <c r="CB264" s="706"/>
      <c r="CC264" s="706"/>
      <c r="CD264" s="706"/>
      <c r="CE264" s="706"/>
      <c r="CF264" s="706"/>
      <c r="CG264" s="706"/>
      <c r="CH264" s="706"/>
      <c r="CI264" s="706"/>
      <c r="CJ264" s="706"/>
      <c r="CK264" s="706"/>
      <c r="CL264" s="706"/>
      <c r="CM264" s="706"/>
      <c r="CN264" s="706"/>
      <c r="CO264" s="706"/>
      <c r="CP264" s="706"/>
      <c r="CQ264" s="706"/>
      <c r="CR264" s="706"/>
      <c r="CS264" s="706"/>
      <c r="CT264" s="706"/>
      <c r="CU264" s="706"/>
      <c r="CV264" s="706"/>
      <c r="CW264" s="706"/>
      <c r="CX264" s="706"/>
      <c r="CY264" s="706"/>
      <c r="CZ264" s="706"/>
      <c r="DA264" s="706"/>
      <c r="DB264" s="706"/>
      <c r="DC264" s="706"/>
      <c r="DD264" s="706"/>
      <c r="DE264" s="706"/>
      <c r="DF264" s="706"/>
      <c r="DG264" s="706"/>
      <c r="DH264" s="706"/>
      <c r="DI264" s="706"/>
      <c r="DJ264" s="706"/>
      <c r="DK264" s="706"/>
      <c r="DL264" s="706"/>
      <c r="DM264" s="706"/>
      <c r="DN264" s="706"/>
      <c r="DO264" s="706"/>
      <c r="DP264" s="706"/>
      <c r="DQ264" s="706"/>
      <c r="DR264" s="706"/>
      <c r="DS264" s="706"/>
      <c r="DT264" s="706"/>
      <c r="DU264" s="706"/>
      <c r="DV264" s="706"/>
      <c r="DW264" s="706"/>
      <c r="DX264" s="706"/>
      <c r="DY264" s="706"/>
      <c r="DZ264" s="706"/>
      <c r="EA264" s="706"/>
      <c r="EB264" s="706"/>
      <c r="EC264" s="706"/>
      <c r="ED264" s="704"/>
      <c r="EE264" s="704"/>
      <c r="EF264" s="706"/>
      <c r="EG264" s="706"/>
      <c r="EH264" s="706"/>
      <c r="EI264" s="706"/>
      <c r="EJ264" s="706"/>
      <c r="EK264" s="706"/>
      <c r="EL264" s="706"/>
      <c r="EM264" s="706"/>
      <c r="EN264" s="706"/>
      <c r="EO264" s="706"/>
      <c r="EP264" s="706"/>
      <c r="EQ264" s="706"/>
      <c r="ER264" s="706"/>
      <c r="ES264" s="706"/>
      <c r="ET264" s="706"/>
      <c r="EU264" s="706"/>
      <c r="EV264" s="706"/>
      <c r="EW264" s="706"/>
      <c r="EX264" s="706"/>
      <c r="EY264" s="706"/>
      <c r="EZ264" s="706"/>
      <c r="FA264" s="706"/>
      <c r="FB264" s="706"/>
      <c r="FC264" s="706"/>
      <c r="FD264" s="706"/>
      <c r="FE264" s="706"/>
      <c r="FF264" s="706"/>
      <c r="FG264" s="706"/>
      <c r="FH264" s="706"/>
      <c r="FI264" s="706"/>
      <c r="FJ264" s="704"/>
      <c r="FK264" s="746"/>
      <c r="FL264" s="704"/>
      <c r="FM264" s="704"/>
      <c r="FN264" s="704"/>
      <c r="FO264" s="704"/>
      <c r="FP264" s="704"/>
      <c r="FQ264" s="704"/>
      <c r="FR264" s="704"/>
      <c r="FS264" s="704"/>
      <c r="FT264" s="704"/>
      <c r="FU264" s="704"/>
      <c r="FV264" s="704"/>
      <c r="FW264" s="704"/>
      <c r="FX264" s="704"/>
      <c r="FY264" s="704"/>
      <c r="FZ264" s="704"/>
      <c r="GA264" s="704"/>
      <c r="GB264" s="704"/>
      <c r="GC264" s="704"/>
      <c r="GD264" s="704"/>
      <c r="GE264" s="704"/>
      <c r="GF264" s="704"/>
      <c r="GG264" s="704"/>
      <c r="GH264" s="704"/>
      <c r="GI264" s="704"/>
      <c r="GJ264" s="704"/>
      <c r="GK264" s="704"/>
      <c r="GL264" s="704"/>
      <c r="GM264" s="704"/>
      <c r="GN264" s="704"/>
      <c r="GO264" s="704"/>
      <c r="GP264" s="704"/>
      <c r="GQ264" s="704"/>
      <c r="GR264" s="704"/>
      <c r="GS264" s="704"/>
      <c r="GT264" s="704"/>
      <c r="GU264" s="704"/>
      <c r="GV264" s="704"/>
      <c r="GW264" s="704"/>
      <c r="GX264" s="704"/>
      <c r="GY264" s="704"/>
      <c r="GZ264" s="704"/>
      <c r="HA264" s="704"/>
      <c r="HB264" s="704"/>
      <c r="HC264" s="704"/>
      <c r="HD264" s="704"/>
      <c r="HE264" s="704"/>
      <c r="HF264" s="704"/>
      <c r="HG264" s="704"/>
      <c r="HH264" s="704"/>
      <c r="HI264" s="704"/>
      <c r="HJ264" s="704"/>
      <c r="HK264" s="704"/>
      <c r="HL264" s="704"/>
      <c r="HM264" s="704"/>
      <c r="HN264" s="704"/>
      <c r="HO264" s="704"/>
      <c r="HP264" s="704"/>
      <c r="HQ264" s="706"/>
      <c r="HR264" s="706"/>
    </row>
    <row r="265" spans="1:237" s="878" customFormat="1" ht="23.1" customHeight="1" x14ac:dyDescent="0.25">
      <c r="A265" s="691">
        <v>258</v>
      </c>
      <c r="B265" s="693" t="s">
        <v>1316</v>
      </c>
      <c r="C265" s="696">
        <v>255</v>
      </c>
      <c r="D265" s="697">
        <v>632</v>
      </c>
      <c r="E265" s="698">
        <v>25</v>
      </c>
      <c r="F265" s="699" t="s">
        <v>1121</v>
      </c>
      <c r="G265" s="699" t="s">
        <v>1573</v>
      </c>
      <c r="H265" s="767" t="s">
        <v>1127</v>
      </c>
      <c r="I265" s="752" t="s">
        <v>1113</v>
      </c>
      <c r="J265" s="761" t="s">
        <v>1135</v>
      </c>
      <c r="K265" s="753" t="s">
        <v>1115</v>
      </c>
      <c r="L265" s="753" t="s">
        <v>1116</v>
      </c>
      <c r="M265" s="753" t="s">
        <v>1199</v>
      </c>
      <c r="N265" s="753" t="s">
        <v>1317</v>
      </c>
      <c r="O265" s="753" t="s">
        <v>1317</v>
      </c>
      <c r="P265" s="753" t="s">
        <v>1317</v>
      </c>
      <c r="Q265" s="948" t="s">
        <v>1120</v>
      </c>
      <c r="R265" s="948" t="s">
        <v>1120</v>
      </c>
      <c r="S265" s="755">
        <v>2</v>
      </c>
      <c r="T265" s="769">
        <v>2.2000000000000002</v>
      </c>
      <c r="U265" s="771">
        <v>41456</v>
      </c>
      <c r="V265" s="772">
        <v>41791</v>
      </c>
      <c r="W265" s="874">
        <v>25</v>
      </c>
      <c r="X265" s="875"/>
      <c r="Y265" s="876">
        <v>200000</v>
      </c>
      <c r="Z265" s="875">
        <f t="shared" si="33"/>
        <v>200000</v>
      </c>
      <c r="AA265" s="691"/>
      <c r="AB265" s="691"/>
      <c r="AC265" s="691">
        <v>200000</v>
      </c>
      <c r="AD265" s="691"/>
      <c r="AE265" s="691"/>
      <c r="AF265" s="691"/>
      <c r="AG265" s="691"/>
      <c r="AH265" s="691"/>
      <c r="AI265" s="691"/>
      <c r="AJ265" s="691"/>
      <c r="AK265" s="691"/>
      <c r="AL265" s="691"/>
      <c r="AM265" s="868">
        <f t="shared" si="34"/>
        <v>200000</v>
      </c>
      <c r="AN265" s="868">
        <f t="shared" si="35"/>
        <v>0</v>
      </c>
      <c r="AO265" s="691"/>
      <c r="AP265" s="868"/>
      <c r="AQ265" s="704"/>
      <c r="AR265" s="704"/>
      <c r="AS265" s="704"/>
      <c r="AT265" s="704"/>
      <c r="AU265" s="704"/>
      <c r="AV265" s="704"/>
      <c r="AW265" s="704"/>
      <c r="AX265" s="704"/>
      <c r="AY265" s="704"/>
      <c r="AZ265" s="704"/>
      <c r="BA265" s="704"/>
      <c r="BB265" s="704"/>
      <c r="BC265" s="704"/>
      <c r="BD265" s="704"/>
      <c r="BE265" s="704"/>
      <c r="BF265" s="704"/>
      <c r="BG265" s="704"/>
      <c r="BH265" s="704"/>
      <c r="BI265" s="704"/>
      <c r="BJ265" s="704"/>
      <c r="BK265" s="704"/>
      <c r="BL265" s="704"/>
      <c r="BM265" s="704"/>
      <c r="BN265" s="704"/>
      <c r="BO265" s="704"/>
      <c r="BP265" s="704"/>
      <c r="BQ265" s="704"/>
      <c r="BR265" s="704"/>
      <c r="BS265" s="704"/>
      <c r="BT265" s="704"/>
      <c r="BU265" s="704"/>
      <c r="BV265" s="704"/>
      <c r="BW265" s="704"/>
      <c r="BX265" s="704"/>
      <c r="BY265" s="704"/>
      <c r="BZ265" s="704"/>
      <c r="CA265" s="704"/>
      <c r="CB265" s="704"/>
      <c r="CC265" s="704"/>
      <c r="CD265" s="704"/>
      <c r="CE265" s="704"/>
      <c r="CF265" s="704"/>
      <c r="CG265" s="704"/>
      <c r="CH265" s="704"/>
      <c r="CI265" s="704"/>
      <c r="CJ265" s="704"/>
      <c r="CK265" s="704"/>
      <c r="CL265" s="704"/>
      <c r="CM265" s="704"/>
      <c r="CN265" s="704"/>
      <c r="CO265" s="704"/>
      <c r="CP265" s="704"/>
      <c r="CQ265" s="704"/>
      <c r="CR265" s="704"/>
      <c r="CS265" s="704"/>
      <c r="CT265" s="704"/>
      <c r="CU265" s="704"/>
      <c r="CV265" s="704"/>
      <c r="CW265" s="704"/>
      <c r="CX265" s="704"/>
      <c r="CY265" s="704"/>
      <c r="CZ265" s="704"/>
      <c r="DA265" s="704"/>
      <c r="DB265" s="704"/>
      <c r="DC265" s="704"/>
      <c r="DD265" s="704"/>
      <c r="DE265" s="704"/>
      <c r="DF265" s="704"/>
      <c r="DG265" s="704"/>
      <c r="DH265" s="704"/>
      <c r="DI265" s="704"/>
      <c r="DJ265" s="704"/>
      <c r="DK265" s="704"/>
      <c r="DL265" s="704"/>
      <c r="DM265" s="704"/>
      <c r="DN265" s="704"/>
      <c r="DO265" s="704"/>
      <c r="DP265" s="704"/>
      <c r="DQ265" s="704"/>
      <c r="DR265" s="704"/>
      <c r="DS265" s="704"/>
      <c r="DT265" s="704"/>
      <c r="DU265" s="704"/>
      <c r="DV265" s="704"/>
      <c r="DW265" s="704"/>
      <c r="DX265" s="704"/>
      <c r="DY265" s="704"/>
      <c r="DZ265" s="704"/>
      <c r="EA265" s="704"/>
      <c r="EB265" s="704"/>
      <c r="EC265" s="704"/>
      <c r="ED265" s="704"/>
      <c r="EE265" s="704"/>
      <c r="EF265" s="704"/>
      <c r="EG265" s="704"/>
      <c r="EH265" s="706"/>
      <c r="EI265" s="706"/>
      <c r="EJ265" s="706"/>
      <c r="EK265" s="706"/>
      <c r="EL265" s="706"/>
      <c r="EM265" s="706"/>
      <c r="EN265" s="706"/>
      <c r="EO265" s="706"/>
      <c r="EP265" s="706"/>
      <c r="EQ265" s="706"/>
      <c r="ER265" s="706"/>
      <c r="ES265" s="706"/>
      <c r="ET265" s="706"/>
      <c r="EU265" s="706"/>
      <c r="EV265" s="706"/>
      <c r="EW265" s="706"/>
      <c r="EX265" s="706"/>
      <c r="EY265" s="706"/>
      <c r="EZ265" s="706"/>
      <c r="FA265" s="706"/>
      <c r="FB265" s="706"/>
      <c r="FC265" s="706"/>
      <c r="FD265" s="706"/>
      <c r="FE265" s="706"/>
      <c r="FF265" s="706"/>
      <c r="FG265" s="706"/>
      <c r="FH265" s="706"/>
      <c r="FI265" s="706"/>
      <c r="FJ265" s="704"/>
      <c r="GJ265" s="706"/>
      <c r="GK265" s="706"/>
      <c r="GL265" s="706"/>
      <c r="GM265" s="706"/>
      <c r="GN265" s="706"/>
      <c r="GO265" s="706"/>
      <c r="GP265" s="706"/>
      <c r="GQ265" s="706"/>
      <c r="GR265" s="706"/>
      <c r="GS265" s="706"/>
      <c r="GT265" s="706"/>
      <c r="GU265" s="706"/>
      <c r="GV265" s="706"/>
      <c r="GW265" s="706"/>
      <c r="GX265" s="706"/>
      <c r="GY265" s="706"/>
      <c r="GZ265" s="706"/>
      <c r="HA265" s="706"/>
      <c r="HB265" s="706"/>
      <c r="HC265" s="706"/>
      <c r="HD265" s="706"/>
      <c r="HE265" s="706"/>
      <c r="HF265" s="706"/>
      <c r="HG265" s="706"/>
      <c r="HH265" s="706"/>
      <c r="HI265" s="706"/>
      <c r="HJ265" s="706"/>
      <c r="HK265" s="706"/>
      <c r="HL265" s="706"/>
      <c r="HM265" s="706"/>
      <c r="HN265" s="706"/>
      <c r="HO265" s="706"/>
      <c r="HP265" s="706"/>
      <c r="HQ265" s="706"/>
      <c r="HR265" s="706"/>
      <c r="HV265" s="706"/>
      <c r="HW265" s="706"/>
      <c r="HX265" s="706"/>
      <c r="HY265" s="706"/>
      <c r="HZ265" s="706"/>
      <c r="IA265" s="706"/>
      <c r="IB265" s="706"/>
      <c r="IC265" s="706"/>
    </row>
    <row r="266" spans="1:237" s="878" customFormat="1" ht="23.1" customHeight="1" x14ac:dyDescent="0.25">
      <c r="A266" s="691">
        <v>259</v>
      </c>
      <c r="B266" s="693" t="s">
        <v>1316</v>
      </c>
      <c r="C266" s="696">
        <v>255</v>
      </c>
      <c r="D266" s="697">
        <v>632</v>
      </c>
      <c r="E266" s="707">
        <v>27</v>
      </c>
      <c r="F266" s="699" t="s">
        <v>1121</v>
      </c>
      <c r="G266" s="699" t="s">
        <v>1332</v>
      </c>
      <c r="H266" s="751" t="s">
        <v>1127</v>
      </c>
      <c r="I266" s="752" t="s">
        <v>1113</v>
      </c>
      <c r="J266" s="761" t="s">
        <v>1135</v>
      </c>
      <c r="K266" s="753" t="s">
        <v>1115</v>
      </c>
      <c r="L266" s="753" t="s">
        <v>1116</v>
      </c>
      <c r="M266" s="753" t="s">
        <v>1199</v>
      </c>
      <c r="N266" s="753" t="s">
        <v>1317</v>
      </c>
      <c r="O266" s="753" t="s">
        <v>1317</v>
      </c>
      <c r="P266" s="753" t="s">
        <v>1317</v>
      </c>
      <c r="Q266" s="948" t="s">
        <v>1333</v>
      </c>
      <c r="R266" s="948" t="s">
        <v>1333</v>
      </c>
      <c r="S266" s="755">
        <v>2</v>
      </c>
      <c r="T266" s="769">
        <v>2.2000000000000002</v>
      </c>
      <c r="U266" s="771">
        <v>41640</v>
      </c>
      <c r="V266" s="771">
        <v>41791</v>
      </c>
      <c r="W266" s="874">
        <v>25</v>
      </c>
      <c r="X266" s="875"/>
      <c r="Y266" s="875"/>
      <c r="Z266" s="875">
        <f t="shared" si="33"/>
        <v>0</v>
      </c>
      <c r="AA266" s="702"/>
      <c r="AB266" s="702"/>
      <c r="AC266" s="702"/>
      <c r="AD266" s="702"/>
      <c r="AE266" s="702"/>
      <c r="AF266" s="702"/>
      <c r="AG266" s="702"/>
      <c r="AH266" s="702"/>
      <c r="AI266" s="691"/>
      <c r="AJ266" s="691"/>
      <c r="AK266" s="691"/>
      <c r="AL266" s="691"/>
      <c r="AM266" s="868">
        <f t="shared" si="34"/>
        <v>0</v>
      </c>
      <c r="AN266" s="868">
        <f t="shared" si="35"/>
        <v>0</v>
      </c>
      <c r="AO266" s="760"/>
      <c r="AP266" s="868">
        <v>3500000</v>
      </c>
      <c r="AQ266" s="704"/>
      <c r="AR266" s="704"/>
      <c r="AS266" s="704"/>
      <c r="AT266" s="704"/>
      <c r="AU266" s="704"/>
      <c r="AV266" s="704"/>
      <c r="AW266" s="704"/>
      <c r="AX266" s="704"/>
      <c r="AY266" s="704"/>
      <c r="AZ266" s="704"/>
      <c r="BA266" s="704"/>
      <c r="BB266" s="704"/>
      <c r="BC266" s="704"/>
      <c r="BD266" s="704"/>
      <c r="BE266" s="704"/>
      <c r="BF266" s="704"/>
      <c r="BG266" s="704"/>
      <c r="BH266" s="704"/>
      <c r="BI266" s="704"/>
      <c r="BJ266" s="704"/>
      <c r="BK266" s="704"/>
      <c r="BL266" s="704"/>
      <c r="BM266" s="704"/>
      <c r="BN266" s="704"/>
      <c r="BO266" s="704"/>
      <c r="BP266" s="704"/>
      <c r="BQ266" s="704"/>
      <c r="BR266" s="704"/>
      <c r="BS266" s="704"/>
      <c r="BT266" s="704"/>
      <c r="BU266" s="704"/>
      <c r="BV266" s="704"/>
      <c r="BW266" s="704"/>
      <c r="BX266" s="704"/>
      <c r="BY266" s="704"/>
      <c r="BZ266" s="704"/>
      <c r="CA266" s="704"/>
      <c r="CB266" s="704"/>
      <c r="CC266" s="704"/>
      <c r="CD266" s="704"/>
      <c r="CE266" s="704"/>
      <c r="CF266" s="704"/>
      <c r="CG266" s="704"/>
      <c r="CH266" s="704"/>
      <c r="CI266" s="704"/>
      <c r="CJ266" s="704"/>
      <c r="CK266" s="704"/>
      <c r="CL266" s="704"/>
      <c r="CM266" s="704"/>
      <c r="CN266" s="704"/>
      <c r="CO266" s="704"/>
      <c r="CP266" s="704"/>
      <c r="CQ266" s="704"/>
      <c r="CR266" s="704"/>
      <c r="CS266" s="704"/>
      <c r="CT266" s="704"/>
      <c r="CU266" s="704"/>
      <c r="CV266" s="704"/>
      <c r="CW266" s="704"/>
      <c r="CX266" s="704"/>
      <c r="CY266" s="704"/>
      <c r="CZ266" s="704"/>
      <c r="DA266" s="704"/>
      <c r="DB266" s="704"/>
      <c r="DC266" s="704"/>
      <c r="DD266" s="704"/>
      <c r="DE266" s="704"/>
      <c r="DF266" s="704"/>
      <c r="DG266" s="704"/>
      <c r="DH266" s="704"/>
      <c r="DI266" s="704"/>
      <c r="DJ266" s="704"/>
      <c r="DK266" s="704"/>
      <c r="DL266" s="704"/>
      <c r="DM266" s="704"/>
      <c r="DN266" s="704"/>
      <c r="DO266" s="704"/>
      <c r="DP266" s="704"/>
      <c r="DQ266" s="704"/>
      <c r="DR266" s="704"/>
      <c r="DS266" s="704"/>
      <c r="DT266" s="704"/>
      <c r="DU266" s="704"/>
      <c r="DV266" s="704"/>
      <c r="DW266" s="704"/>
      <c r="DX266" s="704"/>
      <c r="DY266" s="704"/>
      <c r="DZ266" s="704"/>
      <c r="EA266" s="704"/>
      <c r="EB266" s="704"/>
      <c r="EC266" s="704"/>
      <c r="ED266" s="704"/>
      <c r="EE266" s="704"/>
      <c r="EF266" s="704"/>
      <c r="EG266" s="704"/>
      <c r="EH266" s="706"/>
      <c r="EI266" s="706"/>
      <c r="EJ266" s="706"/>
      <c r="EK266" s="706"/>
      <c r="EL266" s="706"/>
      <c r="EM266" s="706"/>
      <c r="EN266" s="706"/>
      <c r="EO266" s="706"/>
      <c r="EP266" s="706"/>
      <c r="EQ266" s="706"/>
      <c r="ER266" s="706"/>
      <c r="ES266" s="706"/>
      <c r="ET266" s="706"/>
      <c r="EU266" s="706"/>
      <c r="EV266" s="706"/>
      <c r="EW266" s="706"/>
      <c r="EX266" s="706"/>
      <c r="EY266" s="706"/>
      <c r="EZ266" s="706"/>
      <c r="FA266" s="706"/>
      <c r="FB266" s="706"/>
      <c r="FC266" s="706"/>
      <c r="FD266" s="706"/>
      <c r="FE266" s="706"/>
      <c r="FF266" s="706"/>
      <c r="FG266" s="706"/>
      <c r="FH266" s="706"/>
      <c r="FI266" s="704"/>
      <c r="FJ266" s="704"/>
      <c r="FK266" s="746"/>
      <c r="FL266" s="704"/>
      <c r="FM266" s="704"/>
      <c r="FN266" s="704"/>
      <c r="FO266" s="704"/>
      <c r="FP266" s="704"/>
      <c r="FQ266" s="704"/>
      <c r="FR266" s="704"/>
      <c r="FS266" s="704"/>
      <c r="FT266" s="704"/>
      <c r="FU266" s="704"/>
      <c r="FV266" s="704"/>
      <c r="FW266" s="704"/>
      <c r="FX266" s="704"/>
      <c r="FY266" s="704"/>
      <c r="FZ266" s="704"/>
      <c r="GA266" s="704"/>
      <c r="GB266" s="704"/>
      <c r="GC266" s="704"/>
      <c r="GD266" s="704"/>
      <c r="GE266" s="704"/>
      <c r="GF266" s="704"/>
      <c r="GG266" s="704"/>
      <c r="GH266" s="704"/>
      <c r="GI266" s="704"/>
      <c r="GJ266" s="704"/>
      <c r="GK266" s="704"/>
      <c r="GL266" s="704"/>
      <c r="GM266" s="704"/>
      <c r="GN266" s="704"/>
      <c r="GO266" s="704"/>
      <c r="GP266" s="704"/>
      <c r="GQ266" s="704"/>
      <c r="GR266" s="704"/>
      <c r="GS266" s="704"/>
      <c r="GT266" s="704"/>
      <c r="GU266" s="704"/>
      <c r="GV266" s="704"/>
      <c r="GW266" s="704"/>
      <c r="GX266" s="704"/>
      <c r="GY266" s="704"/>
      <c r="GZ266" s="704"/>
      <c r="HA266" s="704"/>
      <c r="HB266" s="704"/>
      <c r="HC266" s="704"/>
      <c r="HD266" s="704"/>
      <c r="HE266" s="704"/>
      <c r="HF266" s="704"/>
      <c r="HG266" s="704"/>
      <c r="HH266" s="704"/>
      <c r="HI266" s="704"/>
      <c r="HJ266" s="704"/>
      <c r="HK266" s="704"/>
      <c r="HL266" s="704"/>
      <c r="HM266" s="704"/>
      <c r="HN266" s="704"/>
      <c r="HO266" s="704"/>
      <c r="HP266" s="704"/>
      <c r="HQ266" s="706"/>
      <c r="HR266" s="706"/>
    </row>
    <row r="267" spans="1:237" s="878" customFormat="1" ht="23.1" customHeight="1" x14ac:dyDescent="0.25">
      <c r="A267" s="691">
        <v>260</v>
      </c>
      <c r="B267" s="693" t="s">
        <v>1316</v>
      </c>
      <c r="C267" s="697">
        <v>255</v>
      </c>
      <c r="D267" s="697">
        <v>632</v>
      </c>
      <c r="E267" s="707">
        <v>34</v>
      </c>
      <c r="F267" s="720" t="s">
        <v>1121</v>
      </c>
      <c r="G267" s="720" t="s">
        <v>1574</v>
      </c>
      <c r="H267" s="767" t="s">
        <v>1127</v>
      </c>
      <c r="I267" s="752" t="s">
        <v>1113</v>
      </c>
      <c r="J267" s="761" t="s">
        <v>1135</v>
      </c>
      <c r="K267" s="753" t="s">
        <v>1151</v>
      </c>
      <c r="L267" s="753" t="s">
        <v>1116</v>
      </c>
      <c r="M267" s="753" t="s">
        <v>1199</v>
      </c>
      <c r="N267" s="753" t="s">
        <v>1317</v>
      </c>
      <c r="O267" s="753" t="s">
        <v>1317</v>
      </c>
      <c r="P267" s="753" t="s">
        <v>1554</v>
      </c>
      <c r="Q267" s="948">
        <v>3</v>
      </c>
      <c r="R267" s="948">
        <v>3</v>
      </c>
      <c r="S267" s="755">
        <v>2</v>
      </c>
      <c r="T267" s="769">
        <v>2.2000000000000002</v>
      </c>
      <c r="U267" s="771">
        <v>41091</v>
      </c>
      <c r="V267" s="772">
        <v>41426</v>
      </c>
      <c r="W267" s="874">
        <v>25</v>
      </c>
      <c r="X267" s="875"/>
      <c r="Y267" s="876">
        <v>17700</v>
      </c>
      <c r="Z267" s="875">
        <f t="shared" si="33"/>
        <v>17700</v>
      </c>
      <c r="AA267" s="691"/>
      <c r="AB267" s="691"/>
      <c r="AC267" s="691">
        <v>17700</v>
      </c>
      <c r="AD267" s="691"/>
      <c r="AE267" s="691"/>
      <c r="AF267" s="691"/>
      <c r="AG267" s="691"/>
      <c r="AH267" s="691"/>
      <c r="AI267" s="691"/>
      <c r="AJ267" s="691"/>
      <c r="AK267" s="691"/>
      <c r="AL267" s="691"/>
      <c r="AM267" s="868">
        <f t="shared" si="34"/>
        <v>17700</v>
      </c>
      <c r="AN267" s="868">
        <f t="shared" si="35"/>
        <v>0</v>
      </c>
      <c r="AO267" s="691"/>
      <c r="AP267" s="868"/>
      <c r="AQ267" s="704"/>
      <c r="AR267" s="704"/>
      <c r="AS267" s="704"/>
      <c r="AT267" s="704"/>
      <c r="AU267" s="704"/>
      <c r="AV267" s="704"/>
      <c r="AW267" s="704"/>
      <c r="AX267" s="704"/>
      <c r="AY267" s="704"/>
      <c r="AZ267" s="704"/>
      <c r="BA267" s="704"/>
      <c r="BB267" s="704"/>
      <c r="BC267" s="704"/>
      <c r="BD267" s="704"/>
      <c r="BE267" s="704"/>
      <c r="BF267" s="704"/>
      <c r="BG267" s="704"/>
      <c r="BH267" s="704"/>
      <c r="BI267" s="704"/>
      <c r="BJ267" s="704"/>
      <c r="BK267" s="704"/>
      <c r="BL267" s="704"/>
      <c r="BM267" s="704"/>
      <c r="BN267" s="704"/>
      <c r="BO267" s="704"/>
      <c r="BP267" s="704"/>
      <c r="BQ267" s="704"/>
      <c r="BR267" s="704"/>
      <c r="BS267" s="704"/>
      <c r="BT267" s="704"/>
      <c r="BU267" s="704"/>
      <c r="BV267" s="704"/>
      <c r="BW267" s="704"/>
      <c r="BX267" s="704"/>
      <c r="BY267" s="704"/>
      <c r="BZ267" s="704"/>
      <c r="CA267" s="704"/>
      <c r="CB267" s="704"/>
      <c r="CC267" s="704"/>
      <c r="CD267" s="704"/>
      <c r="CE267" s="704"/>
      <c r="CF267" s="704"/>
      <c r="CG267" s="704"/>
      <c r="CH267" s="704"/>
      <c r="CI267" s="704"/>
      <c r="CJ267" s="704"/>
      <c r="CK267" s="704"/>
      <c r="CL267" s="704"/>
      <c r="CM267" s="704"/>
      <c r="CN267" s="704"/>
      <c r="CO267" s="704"/>
      <c r="CP267" s="704"/>
      <c r="CQ267" s="704"/>
      <c r="CR267" s="704"/>
      <c r="CS267" s="704"/>
      <c r="CT267" s="704"/>
      <c r="CU267" s="704"/>
      <c r="CV267" s="704"/>
      <c r="CW267" s="704"/>
      <c r="CX267" s="704"/>
      <c r="CY267" s="704"/>
      <c r="CZ267" s="704"/>
      <c r="DA267" s="704"/>
      <c r="DB267" s="704"/>
      <c r="DC267" s="704"/>
      <c r="DD267" s="704"/>
      <c r="DE267" s="704"/>
      <c r="DF267" s="704"/>
      <c r="DG267" s="704"/>
      <c r="DH267" s="704"/>
      <c r="DI267" s="704"/>
      <c r="DJ267" s="704"/>
      <c r="DK267" s="704"/>
      <c r="DL267" s="704"/>
      <c r="DM267" s="704"/>
      <c r="DN267" s="704"/>
      <c r="DO267" s="704"/>
      <c r="DP267" s="704"/>
      <c r="DQ267" s="704"/>
      <c r="DR267" s="704"/>
      <c r="DS267" s="704"/>
      <c r="DT267" s="704"/>
      <c r="DU267" s="704"/>
      <c r="DV267" s="704"/>
      <c r="DW267" s="704"/>
      <c r="DX267" s="704"/>
      <c r="DY267" s="704"/>
      <c r="DZ267" s="704"/>
      <c r="EA267" s="704"/>
      <c r="EB267" s="704"/>
      <c r="EC267" s="704"/>
      <c r="ED267" s="704"/>
      <c r="EE267" s="704"/>
      <c r="EF267" s="704"/>
      <c r="EG267" s="704"/>
      <c r="EH267" s="706"/>
      <c r="EI267" s="706"/>
      <c r="EJ267" s="706"/>
      <c r="EK267" s="706"/>
      <c r="EL267" s="706"/>
      <c r="EM267" s="706"/>
      <c r="EN267" s="706"/>
      <c r="EO267" s="706"/>
      <c r="EP267" s="706"/>
      <c r="EQ267" s="706"/>
      <c r="ER267" s="706"/>
      <c r="ES267" s="706"/>
      <c r="ET267" s="706"/>
      <c r="EU267" s="706"/>
      <c r="EV267" s="706"/>
      <c r="EW267" s="706"/>
      <c r="EX267" s="706"/>
      <c r="EY267" s="706"/>
      <c r="EZ267" s="706"/>
      <c r="FA267" s="706"/>
      <c r="FB267" s="706"/>
      <c r="FC267" s="706"/>
      <c r="FD267" s="706"/>
      <c r="FE267" s="706"/>
      <c r="FF267" s="706"/>
      <c r="FG267" s="706"/>
      <c r="FH267" s="706"/>
      <c r="FI267" s="704"/>
      <c r="FJ267" s="704"/>
      <c r="HV267" s="706"/>
      <c r="HW267" s="706"/>
      <c r="HX267" s="706"/>
      <c r="HY267" s="706"/>
      <c r="HZ267" s="706"/>
      <c r="IA267" s="706"/>
      <c r="IB267" s="706"/>
      <c r="IC267" s="706"/>
    </row>
    <row r="268" spans="1:237" s="878" customFormat="1" ht="23.1" customHeight="1" x14ac:dyDescent="0.25">
      <c r="A268" s="691">
        <v>261</v>
      </c>
      <c r="B268" s="693" t="s">
        <v>1316</v>
      </c>
      <c r="C268" s="696">
        <v>255</v>
      </c>
      <c r="D268" s="697">
        <v>632</v>
      </c>
      <c r="E268" s="707">
        <v>42</v>
      </c>
      <c r="F268" s="720" t="s">
        <v>1121</v>
      </c>
      <c r="G268" s="699" t="s">
        <v>1575</v>
      </c>
      <c r="H268" s="767" t="s">
        <v>1127</v>
      </c>
      <c r="I268" s="752" t="s">
        <v>1113</v>
      </c>
      <c r="J268" s="761" t="s">
        <v>1135</v>
      </c>
      <c r="K268" s="753" t="s">
        <v>1151</v>
      </c>
      <c r="L268" s="753" t="s">
        <v>1116</v>
      </c>
      <c r="M268" s="753" t="s">
        <v>1199</v>
      </c>
      <c r="N268" s="753" t="s">
        <v>1317</v>
      </c>
      <c r="O268" s="753" t="s">
        <v>1317</v>
      </c>
      <c r="P268" s="753" t="s">
        <v>1554</v>
      </c>
      <c r="Q268" s="948">
        <v>2</v>
      </c>
      <c r="R268" s="948">
        <v>2</v>
      </c>
      <c r="S268" s="755">
        <v>2</v>
      </c>
      <c r="T268" s="769">
        <v>2.2000000000000002</v>
      </c>
      <c r="U268" s="771">
        <v>41091</v>
      </c>
      <c r="V268" s="772">
        <v>41426</v>
      </c>
      <c r="W268" s="874">
        <v>25</v>
      </c>
      <c r="X268" s="875"/>
      <c r="Y268" s="876">
        <v>2028300</v>
      </c>
      <c r="Z268" s="875">
        <f t="shared" si="33"/>
        <v>2028300</v>
      </c>
      <c r="AA268" s="691"/>
      <c r="AB268" s="691"/>
      <c r="AC268" s="691">
        <v>28300</v>
      </c>
      <c r="AD268" s="702">
        <v>250000</v>
      </c>
      <c r="AE268" s="702">
        <v>250000</v>
      </c>
      <c r="AF268" s="702">
        <v>250000</v>
      </c>
      <c r="AG268" s="702">
        <v>250000</v>
      </c>
      <c r="AH268" s="702">
        <v>250000</v>
      </c>
      <c r="AI268" s="702">
        <v>250000</v>
      </c>
      <c r="AJ268" s="702">
        <v>250000</v>
      </c>
      <c r="AK268" s="702">
        <v>250000</v>
      </c>
      <c r="AL268" s="691"/>
      <c r="AM268" s="868">
        <f t="shared" si="34"/>
        <v>2028300</v>
      </c>
      <c r="AN268" s="868">
        <f t="shared" si="35"/>
        <v>0</v>
      </c>
      <c r="AO268" s="691"/>
      <c r="AP268" s="868"/>
      <c r="AQ268" s="704"/>
      <c r="AR268" s="704"/>
      <c r="AS268" s="704"/>
      <c r="AT268" s="704"/>
      <c r="AU268" s="704"/>
      <c r="AV268" s="704"/>
      <c r="AW268" s="704"/>
      <c r="AX268" s="704"/>
      <c r="AY268" s="704"/>
      <c r="AZ268" s="704"/>
      <c r="BA268" s="704"/>
      <c r="BB268" s="704"/>
      <c r="BC268" s="704"/>
      <c r="BD268" s="704"/>
      <c r="BE268" s="704"/>
      <c r="BF268" s="704"/>
      <c r="BG268" s="704"/>
      <c r="BH268" s="704"/>
      <c r="BI268" s="704"/>
      <c r="BJ268" s="704"/>
      <c r="BK268" s="704"/>
      <c r="BL268" s="704"/>
      <c r="BM268" s="704"/>
      <c r="BN268" s="704"/>
      <c r="BO268" s="704"/>
      <c r="BP268" s="704"/>
      <c r="BQ268" s="704"/>
      <c r="BR268" s="704"/>
      <c r="BS268" s="704"/>
      <c r="BT268" s="704"/>
      <c r="BU268" s="704"/>
      <c r="BV268" s="704"/>
      <c r="BW268" s="704"/>
      <c r="BX268" s="704"/>
      <c r="BY268" s="704"/>
      <c r="BZ268" s="704"/>
      <c r="CA268" s="704"/>
      <c r="CB268" s="704"/>
      <c r="CC268" s="704"/>
      <c r="CD268" s="704"/>
      <c r="CE268" s="704"/>
      <c r="CF268" s="704"/>
      <c r="CG268" s="704"/>
      <c r="CH268" s="704"/>
      <c r="CI268" s="704"/>
      <c r="CJ268" s="704"/>
      <c r="CK268" s="704"/>
      <c r="CL268" s="704"/>
      <c r="CM268" s="704"/>
      <c r="CN268" s="704"/>
      <c r="CO268" s="704"/>
      <c r="CP268" s="704"/>
      <c r="CQ268" s="704"/>
      <c r="CR268" s="704"/>
      <c r="CS268" s="704"/>
      <c r="CT268" s="704"/>
      <c r="CU268" s="704"/>
      <c r="CV268" s="704"/>
      <c r="CW268" s="704"/>
      <c r="CX268" s="704"/>
      <c r="CY268" s="704"/>
      <c r="CZ268" s="704"/>
      <c r="DA268" s="704"/>
      <c r="DB268" s="704"/>
      <c r="DC268" s="704"/>
      <c r="DD268" s="704"/>
      <c r="DE268" s="704"/>
      <c r="DF268" s="704"/>
      <c r="DG268" s="704"/>
      <c r="DH268" s="704"/>
      <c r="DI268" s="704"/>
      <c r="DJ268" s="704"/>
      <c r="DK268" s="704"/>
      <c r="DL268" s="704"/>
      <c r="DM268" s="704"/>
      <c r="DN268" s="704"/>
      <c r="DO268" s="704"/>
      <c r="DP268" s="704"/>
      <c r="DQ268" s="706"/>
      <c r="DR268" s="706"/>
      <c r="DS268" s="706"/>
      <c r="DT268" s="706"/>
      <c r="DU268" s="706"/>
      <c r="DV268" s="706"/>
      <c r="DW268" s="706"/>
      <c r="DX268" s="706"/>
      <c r="DY268" s="706"/>
      <c r="DZ268" s="706"/>
      <c r="EA268" s="706"/>
      <c r="EB268" s="706"/>
      <c r="EC268" s="704"/>
      <c r="ED268" s="704"/>
      <c r="EE268" s="704"/>
      <c r="EF268" s="704"/>
      <c r="EG268" s="704"/>
      <c r="EH268" s="704"/>
      <c r="EI268" s="704"/>
      <c r="EJ268" s="704"/>
      <c r="EK268" s="704"/>
      <c r="EL268" s="704"/>
      <c r="EM268" s="704"/>
      <c r="EN268" s="704"/>
      <c r="EO268" s="704"/>
      <c r="EP268" s="704"/>
      <c r="EQ268" s="704"/>
      <c r="ER268" s="704"/>
      <c r="ES268" s="704"/>
      <c r="ET268" s="704"/>
      <c r="EU268" s="704"/>
      <c r="EV268" s="704"/>
      <c r="EW268" s="704"/>
      <c r="EX268" s="704"/>
      <c r="EY268" s="704"/>
      <c r="EZ268" s="704"/>
      <c r="FA268" s="704"/>
      <c r="FB268" s="704"/>
      <c r="FC268" s="704"/>
      <c r="FD268" s="704"/>
      <c r="FE268" s="704"/>
      <c r="FF268" s="704"/>
      <c r="FG268" s="704"/>
      <c r="FH268" s="704"/>
      <c r="FI268" s="706"/>
      <c r="GJ268" s="706"/>
      <c r="GK268" s="706"/>
      <c r="GL268" s="706"/>
      <c r="GM268" s="706"/>
      <c r="GN268" s="706"/>
      <c r="GO268" s="706"/>
      <c r="GP268" s="706"/>
      <c r="GQ268" s="706"/>
      <c r="GR268" s="706"/>
      <c r="GS268" s="706"/>
      <c r="GT268" s="706"/>
      <c r="GU268" s="706"/>
      <c r="GV268" s="706"/>
      <c r="GW268" s="706"/>
      <c r="GX268" s="706"/>
      <c r="GY268" s="706"/>
      <c r="GZ268" s="706"/>
      <c r="HA268" s="706"/>
      <c r="HB268" s="706"/>
      <c r="HC268" s="706"/>
      <c r="HD268" s="706"/>
      <c r="HE268" s="706"/>
      <c r="HF268" s="706"/>
      <c r="HG268" s="706"/>
      <c r="HH268" s="706"/>
      <c r="HI268" s="706"/>
      <c r="HJ268" s="706"/>
      <c r="HK268" s="706"/>
      <c r="HL268" s="706"/>
      <c r="HM268" s="706"/>
      <c r="HN268" s="706"/>
      <c r="HO268" s="706"/>
      <c r="HP268" s="706"/>
      <c r="HQ268" s="706"/>
      <c r="HR268" s="706"/>
      <c r="HV268" s="706"/>
      <c r="HW268" s="706"/>
      <c r="HX268" s="706"/>
      <c r="HY268" s="706"/>
      <c r="HZ268" s="706"/>
      <c r="IA268" s="706"/>
      <c r="IB268" s="706"/>
      <c r="IC268" s="706"/>
    </row>
    <row r="269" spans="1:237" s="878" customFormat="1" ht="23.1" customHeight="1" x14ac:dyDescent="0.25">
      <c r="A269" s="691">
        <v>262</v>
      </c>
      <c r="B269" s="693" t="s">
        <v>1316</v>
      </c>
      <c r="C269" s="697">
        <v>255</v>
      </c>
      <c r="D269" s="697">
        <v>632</v>
      </c>
      <c r="E269" s="698">
        <v>45</v>
      </c>
      <c r="F269" s="720" t="s">
        <v>1121</v>
      </c>
      <c r="G269" s="720" t="s">
        <v>1334</v>
      </c>
      <c r="H269" s="751" t="s">
        <v>1127</v>
      </c>
      <c r="I269" s="752" t="s">
        <v>1113</v>
      </c>
      <c r="J269" s="761" t="s">
        <v>1135</v>
      </c>
      <c r="K269" s="753" t="s">
        <v>1115</v>
      </c>
      <c r="L269" s="753" t="s">
        <v>1116</v>
      </c>
      <c r="M269" s="753" t="s">
        <v>1199</v>
      </c>
      <c r="N269" s="753" t="s">
        <v>1317</v>
      </c>
      <c r="O269" s="753" t="s">
        <v>1317</v>
      </c>
      <c r="P269" s="753" t="s">
        <v>1317</v>
      </c>
      <c r="Q269" s="948" t="s">
        <v>1120</v>
      </c>
      <c r="R269" s="948" t="s">
        <v>1120</v>
      </c>
      <c r="S269" s="755">
        <v>2</v>
      </c>
      <c r="T269" s="769">
        <v>2.2000000000000002</v>
      </c>
      <c r="U269" s="771">
        <v>41456</v>
      </c>
      <c r="V269" s="772">
        <v>41791</v>
      </c>
      <c r="W269" s="874">
        <v>25</v>
      </c>
      <c r="X269" s="875"/>
      <c r="Y269" s="876">
        <v>1290500</v>
      </c>
      <c r="Z269" s="875">
        <f t="shared" si="33"/>
        <v>1290500</v>
      </c>
      <c r="AA269" s="702"/>
      <c r="AB269" s="702"/>
      <c r="AC269" s="702">
        <v>290500</v>
      </c>
      <c r="AD269" s="702">
        <v>250000</v>
      </c>
      <c r="AE269" s="702">
        <v>250000</v>
      </c>
      <c r="AF269" s="702">
        <v>250000</v>
      </c>
      <c r="AG269" s="702">
        <v>250000</v>
      </c>
      <c r="AH269" s="702"/>
      <c r="AI269" s="691"/>
      <c r="AJ269" s="691"/>
      <c r="AK269" s="691"/>
      <c r="AL269" s="691"/>
      <c r="AM269" s="868">
        <f t="shared" si="34"/>
        <v>1290500</v>
      </c>
      <c r="AN269" s="868">
        <f t="shared" si="35"/>
        <v>0</v>
      </c>
      <c r="AO269" s="760"/>
      <c r="AP269" s="868">
        <v>500000</v>
      </c>
      <c r="AQ269" s="704"/>
      <c r="AR269" s="704"/>
      <c r="AS269" s="704"/>
      <c r="AT269" s="704"/>
      <c r="AU269" s="704"/>
      <c r="AV269" s="704"/>
      <c r="AW269" s="704"/>
      <c r="AX269" s="704"/>
      <c r="AY269" s="704"/>
      <c r="AZ269" s="704"/>
      <c r="BA269" s="704"/>
      <c r="BB269" s="704"/>
      <c r="BC269" s="704"/>
      <c r="BD269" s="704"/>
      <c r="BE269" s="704"/>
      <c r="BF269" s="704"/>
      <c r="BG269" s="704"/>
      <c r="BH269" s="704"/>
      <c r="BI269" s="704"/>
      <c r="BJ269" s="704"/>
      <c r="BK269" s="704"/>
      <c r="BL269" s="704"/>
      <c r="BM269" s="704"/>
      <c r="BN269" s="704"/>
      <c r="BO269" s="704"/>
      <c r="BP269" s="704"/>
      <c r="BQ269" s="704"/>
      <c r="BR269" s="704"/>
      <c r="BS269" s="704"/>
      <c r="BT269" s="704"/>
      <c r="BU269" s="704"/>
      <c r="BV269" s="704"/>
      <c r="BW269" s="704"/>
      <c r="BX269" s="704"/>
      <c r="BY269" s="704"/>
      <c r="BZ269" s="704"/>
      <c r="CA269" s="704"/>
      <c r="CB269" s="704"/>
      <c r="CC269" s="704"/>
      <c r="CD269" s="704"/>
      <c r="CE269" s="704"/>
      <c r="CF269" s="704"/>
      <c r="CG269" s="704"/>
      <c r="CH269" s="704"/>
      <c r="CI269" s="704"/>
      <c r="CJ269" s="704"/>
      <c r="CK269" s="704"/>
      <c r="CL269" s="704"/>
      <c r="CM269" s="704"/>
      <c r="CN269" s="704"/>
      <c r="CO269" s="704"/>
      <c r="CP269" s="704"/>
      <c r="CQ269" s="704"/>
      <c r="CR269" s="704"/>
      <c r="CS269" s="704"/>
      <c r="CT269" s="704"/>
      <c r="CU269" s="704"/>
      <c r="CV269" s="704"/>
      <c r="CW269" s="704"/>
      <c r="CX269" s="704"/>
      <c r="CY269" s="704"/>
      <c r="CZ269" s="704"/>
      <c r="DA269" s="704"/>
      <c r="DB269" s="704"/>
      <c r="DC269" s="704"/>
      <c r="DD269" s="704"/>
      <c r="DE269" s="704"/>
      <c r="DF269" s="704"/>
      <c r="DG269" s="704"/>
      <c r="DH269" s="704"/>
      <c r="DI269" s="704"/>
      <c r="DJ269" s="704"/>
      <c r="DK269" s="704"/>
      <c r="DL269" s="704"/>
      <c r="DM269" s="704"/>
      <c r="DN269" s="704"/>
      <c r="DO269" s="704"/>
      <c r="DP269" s="704"/>
      <c r="DQ269" s="704"/>
      <c r="DR269" s="704"/>
      <c r="DS269" s="704"/>
      <c r="DT269" s="704"/>
      <c r="DU269" s="704"/>
      <c r="DV269" s="704"/>
      <c r="DW269" s="704"/>
      <c r="DX269" s="704"/>
      <c r="DY269" s="704"/>
      <c r="DZ269" s="704"/>
      <c r="EA269" s="704"/>
      <c r="EB269" s="704"/>
      <c r="EC269" s="704"/>
      <c r="ED269" s="704"/>
      <c r="EE269" s="704"/>
      <c r="EF269" s="704"/>
      <c r="EG269" s="704"/>
      <c r="EH269" s="704"/>
      <c r="EI269" s="704"/>
      <c r="EJ269" s="704"/>
      <c r="EK269" s="704"/>
      <c r="EL269" s="704"/>
      <c r="EM269" s="704"/>
      <c r="EN269" s="704"/>
      <c r="EO269" s="704"/>
      <c r="EP269" s="704"/>
      <c r="EQ269" s="704"/>
      <c r="ER269" s="704"/>
      <c r="ES269" s="704"/>
      <c r="ET269" s="704"/>
      <c r="EU269" s="704"/>
      <c r="EV269" s="704"/>
      <c r="EW269" s="704"/>
      <c r="EX269" s="704"/>
      <c r="EY269" s="704"/>
      <c r="EZ269" s="704"/>
      <c r="FA269" s="704"/>
      <c r="FB269" s="704"/>
      <c r="FC269" s="704"/>
      <c r="FD269" s="704"/>
      <c r="FE269" s="704"/>
      <c r="FF269" s="704"/>
      <c r="FG269" s="704"/>
      <c r="FH269" s="704"/>
      <c r="FI269" s="704"/>
      <c r="FJ269" s="746"/>
      <c r="FK269" s="746"/>
      <c r="FL269" s="704"/>
      <c r="FM269" s="704"/>
      <c r="FN269" s="704"/>
      <c r="FO269" s="704"/>
      <c r="FP269" s="704"/>
      <c r="FQ269" s="704"/>
      <c r="FR269" s="704"/>
      <c r="FS269" s="704"/>
      <c r="FT269" s="704"/>
      <c r="FU269" s="704"/>
      <c r="FV269" s="704"/>
      <c r="FW269" s="704"/>
      <c r="FX269" s="704"/>
      <c r="FY269" s="704"/>
      <c r="FZ269" s="704"/>
      <c r="GA269" s="704"/>
      <c r="GB269" s="704"/>
      <c r="GC269" s="704"/>
      <c r="GD269" s="704"/>
      <c r="GE269" s="704"/>
      <c r="GF269" s="704"/>
      <c r="GG269" s="704"/>
      <c r="GH269" s="704"/>
      <c r="GI269" s="704"/>
      <c r="GJ269" s="704"/>
      <c r="GK269" s="704"/>
      <c r="GL269" s="704"/>
      <c r="GM269" s="704"/>
      <c r="GN269" s="704"/>
      <c r="GO269" s="704"/>
      <c r="GP269" s="704"/>
      <c r="GQ269" s="704"/>
      <c r="GR269" s="704"/>
      <c r="GS269" s="704"/>
      <c r="GT269" s="704"/>
      <c r="GU269" s="704"/>
      <c r="GV269" s="706"/>
      <c r="GW269" s="706"/>
      <c r="GX269" s="706"/>
      <c r="GY269" s="706"/>
      <c r="GZ269" s="706"/>
      <c r="HA269" s="706"/>
      <c r="HB269" s="706"/>
      <c r="HC269" s="706"/>
      <c r="HD269" s="706"/>
      <c r="HE269" s="706"/>
      <c r="HF269" s="706"/>
      <c r="HG269" s="706"/>
      <c r="HH269" s="706"/>
      <c r="HI269" s="706"/>
      <c r="HJ269" s="706"/>
      <c r="HK269" s="706"/>
      <c r="HL269" s="706"/>
      <c r="HM269" s="706"/>
      <c r="HN269" s="706"/>
      <c r="HO269" s="706"/>
      <c r="HP269" s="706"/>
      <c r="HQ269" s="704"/>
      <c r="HR269" s="704"/>
    </row>
    <row r="270" spans="1:237" s="878" customFormat="1" ht="23.1" customHeight="1" x14ac:dyDescent="0.25">
      <c r="A270" s="691">
        <v>263</v>
      </c>
      <c r="B270" s="693" t="s">
        <v>1316</v>
      </c>
      <c r="C270" s="697">
        <v>255</v>
      </c>
      <c r="D270" s="697">
        <v>632</v>
      </c>
      <c r="E270" s="698">
        <v>47</v>
      </c>
      <c r="F270" s="720" t="s">
        <v>1121</v>
      </c>
      <c r="G270" s="720" t="s">
        <v>1573</v>
      </c>
      <c r="H270" s="751" t="s">
        <v>1127</v>
      </c>
      <c r="I270" s="752" t="s">
        <v>1113</v>
      </c>
      <c r="J270" s="761" t="s">
        <v>1135</v>
      </c>
      <c r="K270" s="753" t="s">
        <v>1115</v>
      </c>
      <c r="L270" s="753" t="s">
        <v>1116</v>
      </c>
      <c r="M270" s="753" t="s">
        <v>1199</v>
      </c>
      <c r="N270" s="753" t="s">
        <v>1317</v>
      </c>
      <c r="O270" s="753" t="s">
        <v>1317</v>
      </c>
      <c r="P270" s="753" t="s">
        <v>1317</v>
      </c>
      <c r="Q270" s="948" t="s">
        <v>1120</v>
      </c>
      <c r="R270" s="948" t="s">
        <v>1120</v>
      </c>
      <c r="S270" s="755">
        <v>2</v>
      </c>
      <c r="T270" s="769">
        <v>2.2000000000000002</v>
      </c>
      <c r="U270" s="771">
        <v>41456</v>
      </c>
      <c r="V270" s="772">
        <v>41791</v>
      </c>
      <c r="W270" s="874">
        <v>25</v>
      </c>
      <c r="X270" s="875"/>
      <c r="Y270" s="876">
        <v>17700</v>
      </c>
      <c r="Z270" s="875">
        <f t="shared" si="33"/>
        <v>17700</v>
      </c>
      <c r="AA270" s="702"/>
      <c r="AB270" s="702"/>
      <c r="AC270" s="702">
        <v>17700</v>
      </c>
      <c r="AD270" s="702"/>
      <c r="AE270" s="702"/>
      <c r="AF270" s="702"/>
      <c r="AG270" s="702"/>
      <c r="AH270" s="702"/>
      <c r="AI270" s="691"/>
      <c r="AJ270" s="691"/>
      <c r="AK270" s="691"/>
      <c r="AL270" s="691"/>
      <c r="AM270" s="868">
        <f t="shared" si="34"/>
        <v>17700</v>
      </c>
      <c r="AN270" s="868">
        <f t="shared" si="35"/>
        <v>0</v>
      </c>
      <c r="AO270" s="760"/>
      <c r="AP270" s="868"/>
      <c r="AQ270" s="704"/>
      <c r="AR270" s="704"/>
      <c r="AS270" s="704"/>
      <c r="AT270" s="704"/>
      <c r="AU270" s="704"/>
      <c r="AV270" s="704"/>
      <c r="AW270" s="704"/>
      <c r="AX270" s="704"/>
      <c r="AY270" s="704"/>
      <c r="AZ270" s="704"/>
      <c r="BA270" s="704"/>
      <c r="BB270" s="704"/>
      <c r="BC270" s="704"/>
      <c r="BD270" s="704"/>
      <c r="BE270" s="704"/>
      <c r="BF270" s="704"/>
      <c r="BG270" s="704"/>
      <c r="BH270" s="704"/>
      <c r="BI270" s="704"/>
      <c r="BJ270" s="704"/>
      <c r="BK270" s="704"/>
      <c r="BL270" s="704"/>
      <c r="BM270" s="704"/>
      <c r="BN270" s="704"/>
      <c r="BO270" s="704"/>
      <c r="BP270" s="704"/>
      <c r="BQ270" s="704"/>
      <c r="BR270" s="704"/>
      <c r="BS270" s="704"/>
      <c r="BT270" s="704"/>
      <c r="BU270" s="704"/>
      <c r="BV270" s="704"/>
      <c r="BW270" s="704"/>
      <c r="BX270" s="704"/>
      <c r="BY270" s="704"/>
      <c r="BZ270" s="704"/>
      <c r="CA270" s="704"/>
      <c r="CB270" s="704"/>
      <c r="CC270" s="704"/>
      <c r="CD270" s="704"/>
      <c r="CE270" s="704"/>
      <c r="CF270" s="704"/>
      <c r="CG270" s="704"/>
      <c r="CH270" s="704"/>
      <c r="CI270" s="704"/>
      <c r="CJ270" s="704"/>
      <c r="CK270" s="704"/>
      <c r="CL270" s="704"/>
      <c r="CM270" s="704"/>
      <c r="CN270" s="704"/>
      <c r="CO270" s="704"/>
      <c r="CP270" s="704"/>
      <c r="CQ270" s="704"/>
      <c r="CR270" s="704"/>
      <c r="CS270" s="704"/>
      <c r="CT270" s="704"/>
      <c r="CU270" s="704"/>
      <c r="CV270" s="704"/>
      <c r="CW270" s="704"/>
      <c r="CX270" s="704"/>
      <c r="CY270" s="704"/>
      <c r="CZ270" s="704"/>
      <c r="DA270" s="704"/>
      <c r="DB270" s="704"/>
      <c r="DC270" s="704"/>
      <c r="DD270" s="704"/>
      <c r="DE270" s="704"/>
      <c r="DF270" s="704"/>
      <c r="DG270" s="704"/>
      <c r="DH270" s="704"/>
      <c r="DI270" s="704"/>
      <c r="DJ270" s="704"/>
      <c r="DK270" s="704"/>
      <c r="DL270" s="704"/>
      <c r="DM270" s="704"/>
      <c r="DN270" s="704"/>
      <c r="DO270" s="704"/>
      <c r="DP270" s="704"/>
      <c r="DQ270" s="704"/>
      <c r="DR270" s="704"/>
      <c r="DS270" s="704"/>
      <c r="DT270" s="704"/>
      <c r="DU270" s="704"/>
      <c r="DV270" s="704"/>
      <c r="DW270" s="704"/>
      <c r="DX270" s="704"/>
      <c r="DY270" s="704"/>
      <c r="DZ270" s="704"/>
      <c r="EA270" s="704"/>
      <c r="EB270" s="704"/>
      <c r="EC270" s="704"/>
      <c r="ED270" s="704"/>
      <c r="EE270" s="704"/>
      <c r="EF270" s="704"/>
      <c r="EG270" s="704"/>
      <c r="EH270" s="704"/>
      <c r="EI270" s="704"/>
      <c r="EJ270" s="704"/>
      <c r="EK270" s="704"/>
      <c r="EL270" s="704"/>
      <c r="EM270" s="704"/>
      <c r="EN270" s="704"/>
      <c r="EO270" s="704"/>
      <c r="EP270" s="704"/>
      <c r="EQ270" s="704"/>
      <c r="ER270" s="704"/>
      <c r="ES270" s="704"/>
      <c r="ET270" s="704"/>
      <c r="EU270" s="704"/>
      <c r="EV270" s="704"/>
      <c r="EW270" s="704"/>
      <c r="EX270" s="704"/>
      <c r="EY270" s="704"/>
      <c r="EZ270" s="704"/>
      <c r="FA270" s="704"/>
      <c r="FB270" s="704"/>
      <c r="FC270" s="704"/>
      <c r="FD270" s="704"/>
      <c r="FE270" s="704"/>
      <c r="FF270" s="704"/>
      <c r="FG270" s="704"/>
      <c r="FH270" s="704"/>
      <c r="FI270" s="704"/>
      <c r="FJ270" s="746"/>
      <c r="FK270" s="746"/>
      <c r="FL270" s="704"/>
      <c r="FM270" s="704"/>
      <c r="FN270" s="704"/>
      <c r="FO270" s="704"/>
      <c r="FP270" s="704"/>
      <c r="FQ270" s="704"/>
      <c r="FR270" s="704"/>
      <c r="FS270" s="704"/>
      <c r="FT270" s="704"/>
      <c r="FU270" s="704"/>
      <c r="FV270" s="704"/>
      <c r="FW270" s="704"/>
      <c r="FX270" s="704"/>
      <c r="FY270" s="704"/>
      <c r="FZ270" s="704"/>
      <c r="GA270" s="704"/>
      <c r="GB270" s="704"/>
      <c r="GC270" s="704"/>
      <c r="GD270" s="704"/>
      <c r="GE270" s="704"/>
      <c r="GF270" s="704"/>
      <c r="GG270" s="704"/>
      <c r="GH270" s="704"/>
      <c r="GI270" s="704"/>
      <c r="GJ270" s="704"/>
      <c r="GK270" s="704"/>
      <c r="GL270" s="704"/>
      <c r="GM270" s="704"/>
      <c r="GN270" s="704"/>
      <c r="GO270" s="704"/>
      <c r="GP270" s="704"/>
      <c r="GQ270" s="704"/>
      <c r="GR270" s="704"/>
      <c r="GS270" s="704"/>
      <c r="GT270" s="704"/>
      <c r="GU270" s="704"/>
      <c r="GV270" s="706"/>
      <c r="GW270" s="706"/>
      <c r="GX270" s="706"/>
      <c r="GY270" s="706"/>
      <c r="GZ270" s="706"/>
      <c r="HA270" s="706"/>
      <c r="HB270" s="706"/>
      <c r="HC270" s="706"/>
      <c r="HD270" s="706"/>
      <c r="HE270" s="706"/>
      <c r="HF270" s="706"/>
      <c r="HG270" s="706"/>
      <c r="HH270" s="706"/>
      <c r="HI270" s="706"/>
      <c r="HJ270" s="706"/>
      <c r="HK270" s="706"/>
      <c r="HL270" s="706"/>
      <c r="HM270" s="706"/>
      <c r="HN270" s="706"/>
      <c r="HO270" s="706"/>
      <c r="HP270" s="706"/>
      <c r="HQ270" s="704"/>
      <c r="HR270" s="704"/>
      <c r="HV270" s="706"/>
      <c r="HW270" s="706"/>
      <c r="HX270" s="706"/>
      <c r="HY270" s="706"/>
      <c r="HZ270" s="706"/>
      <c r="IA270" s="706"/>
      <c r="IB270" s="706"/>
      <c r="IC270" s="706"/>
    </row>
    <row r="271" spans="1:237" s="878" customFormat="1" ht="23.1" customHeight="1" x14ac:dyDescent="0.25">
      <c r="A271" s="691">
        <v>264</v>
      </c>
      <c r="B271" s="693" t="s">
        <v>1316</v>
      </c>
      <c r="C271" s="696">
        <v>255</v>
      </c>
      <c r="D271" s="729">
        <v>632</v>
      </c>
      <c r="E271" s="729">
        <v>48</v>
      </c>
      <c r="F271" s="692" t="s">
        <v>1121</v>
      </c>
      <c r="G271" s="732" t="s">
        <v>1335</v>
      </c>
      <c r="H271" s="751" t="s">
        <v>1127</v>
      </c>
      <c r="I271" s="752" t="s">
        <v>1113</v>
      </c>
      <c r="J271" s="761" t="s">
        <v>1135</v>
      </c>
      <c r="K271" s="777" t="s">
        <v>1115</v>
      </c>
      <c r="L271" s="777" t="s">
        <v>1116</v>
      </c>
      <c r="M271" s="753" t="s">
        <v>1199</v>
      </c>
      <c r="N271" s="753" t="s">
        <v>1317</v>
      </c>
      <c r="O271" s="753" t="s">
        <v>1317</v>
      </c>
      <c r="P271" s="753" t="s">
        <v>1317</v>
      </c>
      <c r="Q271" s="948" t="s">
        <v>1120</v>
      </c>
      <c r="R271" s="948" t="s">
        <v>1120</v>
      </c>
      <c r="S271" s="755">
        <v>2</v>
      </c>
      <c r="T271" s="769">
        <v>2.2000000000000002</v>
      </c>
      <c r="U271" s="771">
        <v>41456</v>
      </c>
      <c r="V271" s="772">
        <v>41791</v>
      </c>
      <c r="W271" s="701">
        <v>25</v>
      </c>
      <c r="X271" s="875">
        <v>600000</v>
      </c>
      <c r="Y271" s="875">
        <v>70000</v>
      </c>
      <c r="Z271" s="875">
        <f t="shared" si="33"/>
        <v>670000</v>
      </c>
      <c r="AA271" s="702"/>
      <c r="AB271" s="702"/>
      <c r="AC271" s="702"/>
      <c r="AD271" s="702">
        <v>200000</v>
      </c>
      <c r="AE271" s="702">
        <v>200000</v>
      </c>
      <c r="AF271" s="702">
        <v>200000</v>
      </c>
      <c r="AG271" s="702">
        <v>70000</v>
      </c>
      <c r="AH271" s="702"/>
      <c r="AI271" s="717"/>
      <c r="AJ271" s="717"/>
      <c r="AK271" s="717"/>
      <c r="AL271" s="717"/>
      <c r="AM271" s="868">
        <f t="shared" si="34"/>
        <v>670000</v>
      </c>
      <c r="AN271" s="868">
        <f t="shared" si="35"/>
        <v>0</v>
      </c>
      <c r="AO271" s="760"/>
      <c r="AP271" s="915"/>
      <c r="AQ271" s="706"/>
      <c r="AR271" s="706"/>
      <c r="AS271" s="706"/>
      <c r="AT271" s="706"/>
      <c r="AU271" s="706"/>
      <c r="AV271" s="706"/>
      <c r="AW271" s="706"/>
      <c r="AX271" s="706"/>
      <c r="AY271" s="706"/>
      <c r="AZ271" s="706"/>
      <c r="BA271" s="706"/>
      <c r="BB271" s="706"/>
      <c r="BC271" s="706"/>
      <c r="BD271" s="706"/>
      <c r="BE271" s="706"/>
      <c r="BF271" s="706"/>
      <c r="BG271" s="706"/>
      <c r="BH271" s="706"/>
      <c r="BI271" s="706"/>
      <c r="BJ271" s="706"/>
      <c r="BK271" s="706"/>
      <c r="BL271" s="706"/>
      <c r="BM271" s="706"/>
      <c r="BN271" s="706"/>
      <c r="BO271" s="706"/>
      <c r="BP271" s="706"/>
      <c r="BQ271" s="706"/>
      <c r="BR271" s="706"/>
      <c r="BS271" s="706"/>
      <c r="BT271" s="706"/>
      <c r="BU271" s="706"/>
      <c r="BV271" s="706"/>
      <c r="BW271" s="706"/>
      <c r="BX271" s="706"/>
      <c r="BY271" s="706"/>
      <c r="BZ271" s="706"/>
      <c r="CA271" s="706"/>
      <c r="CB271" s="706"/>
      <c r="CC271" s="706"/>
      <c r="CD271" s="706"/>
      <c r="CE271" s="706"/>
      <c r="CF271" s="706"/>
      <c r="CG271" s="706"/>
      <c r="CH271" s="706"/>
      <c r="CI271" s="706"/>
      <c r="CJ271" s="706"/>
      <c r="CK271" s="706"/>
      <c r="CL271" s="706"/>
      <c r="CM271" s="706"/>
      <c r="CN271" s="706"/>
      <c r="CO271" s="706"/>
      <c r="CP271" s="706"/>
      <c r="CQ271" s="706"/>
      <c r="CR271" s="706"/>
      <c r="CS271" s="706"/>
      <c r="CT271" s="706"/>
      <c r="CU271" s="706"/>
      <c r="CV271" s="706"/>
      <c r="CW271" s="706"/>
      <c r="CX271" s="706"/>
      <c r="CY271" s="706"/>
      <c r="CZ271" s="706"/>
      <c r="DA271" s="706"/>
      <c r="DB271" s="706"/>
      <c r="DC271" s="706"/>
      <c r="DD271" s="706"/>
      <c r="DE271" s="706"/>
      <c r="DF271" s="706"/>
      <c r="DG271" s="706"/>
      <c r="DH271" s="706"/>
      <c r="DI271" s="706"/>
      <c r="DJ271" s="706"/>
      <c r="DK271" s="706"/>
      <c r="DL271" s="706"/>
      <c r="DM271" s="706"/>
      <c r="DN271" s="706"/>
      <c r="DO271" s="706"/>
      <c r="DP271" s="706"/>
      <c r="DQ271" s="706"/>
      <c r="DR271" s="706"/>
      <c r="DS271" s="706"/>
      <c r="DT271" s="706"/>
      <c r="DU271" s="706"/>
      <c r="DV271" s="706"/>
      <c r="DW271" s="706"/>
      <c r="DX271" s="706"/>
      <c r="DY271" s="706"/>
      <c r="DZ271" s="706"/>
      <c r="EA271" s="706"/>
      <c r="EB271" s="706"/>
      <c r="EC271" s="704"/>
      <c r="ED271" s="944"/>
      <c r="EE271" s="944"/>
      <c r="EF271" s="704"/>
      <c r="EG271" s="704"/>
      <c r="EH271" s="704"/>
      <c r="EI271" s="704"/>
      <c r="EJ271" s="704"/>
      <c r="EK271" s="704"/>
      <c r="EL271" s="704"/>
      <c r="EM271" s="704"/>
      <c r="EN271" s="704"/>
      <c r="EO271" s="704"/>
      <c r="EP271" s="704"/>
      <c r="EQ271" s="704"/>
      <c r="ER271" s="704"/>
      <c r="ES271" s="704"/>
      <c r="ET271" s="704"/>
      <c r="EU271" s="704"/>
      <c r="EV271" s="704"/>
      <c r="EW271" s="704"/>
      <c r="EX271" s="704"/>
      <c r="EY271" s="704"/>
      <c r="EZ271" s="704"/>
      <c r="FA271" s="704"/>
      <c r="FB271" s="704"/>
      <c r="FC271" s="704"/>
      <c r="FD271" s="704"/>
      <c r="FE271" s="704"/>
      <c r="FF271" s="704"/>
      <c r="FG271" s="704"/>
      <c r="FH271" s="704"/>
      <c r="FI271" s="706"/>
      <c r="FJ271" s="704"/>
      <c r="FK271" s="746"/>
      <c r="FL271" s="704"/>
      <c r="FM271" s="704"/>
      <c r="FN271" s="704"/>
      <c r="FO271" s="704"/>
      <c r="FP271" s="704"/>
      <c r="FQ271" s="704"/>
      <c r="FR271" s="704"/>
      <c r="FS271" s="704"/>
      <c r="FT271" s="704"/>
      <c r="FU271" s="704"/>
      <c r="FV271" s="704"/>
      <c r="FW271" s="704"/>
      <c r="FX271" s="704"/>
      <c r="FY271" s="704"/>
      <c r="FZ271" s="704"/>
      <c r="GA271" s="704"/>
      <c r="GB271" s="704"/>
      <c r="GC271" s="704"/>
      <c r="GD271" s="704"/>
      <c r="GE271" s="704"/>
      <c r="GF271" s="704"/>
      <c r="GG271" s="704"/>
      <c r="GH271" s="704"/>
      <c r="GI271" s="704"/>
      <c r="GJ271" s="704"/>
      <c r="GK271" s="704"/>
      <c r="GL271" s="704"/>
      <c r="GM271" s="704"/>
      <c r="GN271" s="704"/>
      <c r="GO271" s="704"/>
      <c r="GP271" s="704"/>
      <c r="GQ271" s="704"/>
      <c r="GR271" s="704"/>
      <c r="GS271" s="704"/>
      <c r="GT271" s="704"/>
      <c r="GU271" s="704"/>
      <c r="GV271" s="706"/>
      <c r="GW271" s="706"/>
      <c r="GX271" s="706"/>
      <c r="GY271" s="706"/>
      <c r="GZ271" s="706"/>
      <c r="HA271" s="706"/>
      <c r="HB271" s="706"/>
      <c r="HC271" s="706"/>
      <c r="HD271" s="706"/>
      <c r="HE271" s="706"/>
      <c r="HF271" s="706"/>
      <c r="HG271" s="706"/>
      <c r="HH271" s="706"/>
      <c r="HI271" s="706"/>
      <c r="HJ271" s="706"/>
      <c r="HK271" s="706"/>
      <c r="HL271" s="706"/>
      <c r="HM271" s="706"/>
      <c r="HN271" s="706"/>
      <c r="HO271" s="706"/>
      <c r="HP271" s="706"/>
      <c r="HQ271" s="704"/>
      <c r="HR271" s="704"/>
    </row>
    <row r="272" spans="1:237" s="878" customFormat="1" ht="23.1" customHeight="1" x14ac:dyDescent="0.25">
      <c r="A272" s="691">
        <v>265</v>
      </c>
      <c r="B272" s="693" t="s">
        <v>1316</v>
      </c>
      <c r="C272" s="696">
        <v>255</v>
      </c>
      <c r="D272" s="697">
        <v>632</v>
      </c>
      <c r="E272" s="707">
        <v>49</v>
      </c>
      <c r="F272" s="699" t="s">
        <v>1121</v>
      </c>
      <c r="G272" s="720" t="s">
        <v>1336</v>
      </c>
      <c r="H272" s="751" t="s">
        <v>1127</v>
      </c>
      <c r="I272" s="752" t="s">
        <v>1113</v>
      </c>
      <c r="J272" s="761" t="s">
        <v>1135</v>
      </c>
      <c r="K272" s="753" t="s">
        <v>1115</v>
      </c>
      <c r="L272" s="753" t="s">
        <v>1124</v>
      </c>
      <c r="M272" s="753" t="s">
        <v>1199</v>
      </c>
      <c r="N272" s="753" t="s">
        <v>1317</v>
      </c>
      <c r="O272" s="753" t="s">
        <v>1317</v>
      </c>
      <c r="P272" s="753" t="s">
        <v>1317</v>
      </c>
      <c r="Q272" s="948" t="s">
        <v>1120</v>
      </c>
      <c r="R272" s="948" t="s">
        <v>1120</v>
      </c>
      <c r="S272" s="755">
        <v>2</v>
      </c>
      <c r="T272" s="769">
        <v>2.2000000000000002</v>
      </c>
      <c r="U272" s="771">
        <v>41640</v>
      </c>
      <c r="V272" s="772">
        <v>41791</v>
      </c>
      <c r="W272" s="731">
        <v>25</v>
      </c>
      <c r="X272" s="875">
        <v>850000</v>
      </c>
      <c r="Y272" s="875"/>
      <c r="Z272" s="875">
        <f t="shared" si="33"/>
        <v>850000</v>
      </c>
      <c r="AA272" s="702"/>
      <c r="AB272" s="702"/>
      <c r="AC272" s="702"/>
      <c r="AD272" s="702"/>
      <c r="AE272" s="702"/>
      <c r="AF272" s="702">
        <v>850000</v>
      </c>
      <c r="AG272" s="702"/>
      <c r="AH272" s="702"/>
      <c r="AI272" s="717"/>
      <c r="AJ272" s="717"/>
      <c r="AK272" s="717"/>
      <c r="AL272" s="717"/>
      <c r="AM272" s="868">
        <f t="shared" si="34"/>
        <v>850000</v>
      </c>
      <c r="AN272" s="868">
        <f t="shared" si="35"/>
        <v>0</v>
      </c>
      <c r="AO272" s="760"/>
      <c r="AP272" s="868"/>
      <c r="AQ272" s="706"/>
      <c r="AR272" s="706"/>
      <c r="AS272" s="706"/>
      <c r="AT272" s="706"/>
      <c r="AU272" s="706"/>
      <c r="AV272" s="706"/>
      <c r="AW272" s="706"/>
      <c r="AX272" s="706"/>
      <c r="AY272" s="706"/>
      <c r="AZ272" s="706"/>
      <c r="BA272" s="706"/>
      <c r="BB272" s="706"/>
      <c r="BC272" s="706"/>
      <c r="BD272" s="706"/>
      <c r="BE272" s="706"/>
      <c r="BF272" s="706"/>
      <c r="BG272" s="706"/>
      <c r="BH272" s="706"/>
      <c r="BI272" s="706"/>
      <c r="BJ272" s="706"/>
      <c r="BK272" s="706"/>
      <c r="BL272" s="706"/>
      <c r="BM272" s="706"/>
      <c r="BN272" s="706"/>
      <c r="BO272" s="706"/>
      <c r="BP272" s="706"/>
      <c r="BQ272" s="706"/>
      <c r="BR272" s="706"/>
      <c r="BS272" s="706"/>
      <c r="BT272" s="706"/>
      <c r="BU272" s="706"/>
      <c r="BV272" s="706"/>
      <c r="BW272" s="706"/>
      <c r="BX272" s="706"/>
      <c r="BY272" s="706"/>
      <c r="BZ272" s="706"/>
      <c r="CA272" s="706"/>
      <c r="CB272" s="706"/>
      <c r="CC272" s="706"/>
      <c r="CD272" s="706"/>
      <c r="CE272" s="706"/>
      <c r="CF272" s="706"/>
      <c r="CG272" s="706"/>
      <c r="CH272" s="706"/>
      <c r="CI272" s="706"/>
      <c r="CJ272" s="706"/>
      <c r="CK272" s="706"/>
      <c r="CL272" s="706"/>
      <c r="CM272" s="706"/>
      <c r="CN272" s="706"/>
      <c r="CO272" s="706"/>
      <c r="CP272" s="706"/>
      <c r="CQ272" s="706"/>
      <c r="CR272" s="706"/>
      <c r="CS272" s="706"/>
      <c r="CT272" s="706"/>
      <c r="CU272" s="706"/>
      <c r="CV272" s="706"/>
      <c r="CW272" s="706"/>
      <c r="CX272" s="706"/>
      <c r="CY272" s="706"/>
      <c r="CZ272" s="706"/>
      <c r="DA272" s="706"/>
      <c r="DB272" s="706"/>
      <c r="DC272" s="706"/>
      <c r="DD272" s="706"/>
      <c r="DE272" s="706"/>
      <c r="DF272" s="706"/>
      <c r="DG272" s="706"/>
      <c r="DH272" s="706"/>
      <c r="DI272" s="706"/>
      <c r="DJ272" s="706"/>
      <c r="DK272" s="706"/>
      <c r="DL272" s="706"/>
      <c r="DM272" s="706"/>
      <c r="DN272" s="706"/>
      <c r="DO272" s="706"/>
      <c r="DP272" s="706"/>
      <c r="DQ272" s="706"/>
      <c r="DR272" s="706"/>
      <c r="DS272" s="706"/>
      <c r="DT272" s="706"/>
      <c r="DU272" s="706"/>
      <c r="DV272" s="706"/>
      <c r="DW272" s="706"/>
      <c r="DX272" s="706"/>
      <c r="DY272" s="706"/>
      <c r="DZ272" s="706"/>
      <c r="EA272" s="706"/>
      <c r="EB272" s="706"/>
      <c r="EC272" s="706"/>
      <c r="ED272" s="704"/>
      <c r="EE272" s="704"/>
      <c r="EF272" s="706"/>
      <c r="EG272" s="706"/>
      <c r="EH272" s="704"/>
      <c r="EI272" s="704"/>
      <c r="EJ272" s="704"/>
      <c r="EK272" s="704"/>
      <c r="EL272" s="704"/>
      <c r="EM272" s="704"/>
      <c r="EN272" s="704"/>
      <c r="EO272" s="704"/>
      <c r="EP272" s="704"/>
      <c r="EQ272" s="704"/>
      <c r="ER272" s="704"/>
      <c r="ES272" s="704"/>
      <c r="ET272" s="704"/>
      <c r="EU272" s="704"/>
      <c r="EV272" s="704"/>
      <c r="EW272" s="704"/>
      <c r="EX272" s="704"/>
      <c r="EY272" s="704"/>
      <c r="EZ272" s="704"/>
      <c r="FA272" s="704"/>
      <c r="FB272" s="704"/>
      <c r="FC272" s="704"/>
      <c r="FD272" s="704"/>
      <c r="FE272" s="704"/>
      <c r="FF272" s="704"/>
      <c r="FG272" s="704"/>
      <c r="FH272" s="704"/>
      <c r="FI272" s="706"/>
      <c r="FJ272" s="704"/>
      <c r="FK272" s="746"/>
      <c r="FL272" s="704"/>
      <c r="FM272" s="704"/>
      <c r="FN272" s="704"/>
      <c r="FO272" s="704"/>
      <c r="FP272" s="704"/>
      <c r="FQ272" s="704"/>
      <c r="FR272" s="704"/>
      <c r="FS272" s="704"/>
      <c r="FT272" s="704"/>
      <c r="FU272" s="704"/>
      <c r="FV272" s="704"/>
      <c r="FW272" s="704"/>
      <c r="FX272" s="704"/>
      <c r="FY272" s="704"/>
      <c r="FZ272" s="704"/>
      <c r="GA272" s="704"/>
      <c r="GB272" s="704"/>
      <c r="GC272" s="704"/>
      <c r="GD272" s="704"/>
      <c r="GE272" s="704"/>
      <c r="GF272" s="704"/>
      <c r="GG272" s="704"/>
      <c r="GH272" s="704"/>
      <c r="GI272" s="704"/>
      <c r="GJ272" s="704"/>
      <c r="GK272" s="704"/>
      <c r="GL272" s="704"/>
      <c r="GM272" s="704"/>
      <c r="GN272" s="704"/>
      <c r="GO272" s="704"/>
      <c r="GP272" s="704"/>
      <c r="GQ272" s="704"/>
      <c r="GR272" s="704"/>
      <c r="GS272" s="704"/>
      <c r="GT272" s="704"/>
      <c r="GU272" s="704"/>
      <c r="GV272" s="704"/>
      <c r="GW272" s="704"/>
      <c r="GX272" s="704"/>
      <c r="GY272" s="704"/>
      <c r="GZ272" s="704"/>
      <c r="HA272" s="704"/>
      <c r="HB272" s="704"/>
      <c r="HC272" s="704"/>
      <c r="HD272" s="704"/>
      <c r="HE272" s="704"/>
      <c r="HF272" s="704"/>
      <c r="HG272" s="704"/>
      <c r="HH272" s="704"/>
      <c r="HI272" s="704"/>
      <c r="HJ272" s="704"/>
      <c r="HK272" s="704"/>
      <c r="HL272" s="704"/>
      <c r="HM272" s="704"/>
      <c r="HN272" s="704"/>
      <c r="HO272" s="704"/>
      <c r="HP272" s="704"/>
      <c r="HQ272" s="704"/>
      <c r="HR272" s="704"/>
    </row>
    <row r="273" spans="1:238" s="878" customFormat="1" ht="23.1" customHeight="1" x14ac:dyDescent="0.25">
      <c r="A273" s="691">
        <v>266</v>
      </c>
      <c r="B273" s="693" t="s">
        <v>1316</v>
      </c>
      <c r="C273" s="696">
        <v>255</v>
      </c>
      <c r="D273" s="697">
        <v>632</v>
      </c>
      <c r="E273" s="707">
        <v>50</v>
      </c>
      <c r="F273" s="699" t="s">
        <v>1121</v>
      </c>
      <c r="G273" s="699" t="s">
        <v>1338</v>
      </c>
      <c r="H273" s="751" t="s">
        <v>1127</v>
      </c>
      <c r="I273" s="752" t="s">
        <v>1113</v>
      </c>
      <c r="J273" s="761" t="s">
        <v>1135</v>
      </c>
      <c r="K273" s="753" t="s">
        <v>1115</v>
      </c>
      <c r="L273" s="753" t="s">
        <v>1116</v>
      </c>
      <c r="M273" s="753" t="s">
        <v>1199</v>
      </c>
      <c r="N273" s="753" t="s">
        <v>1317</v>
      </c>
      <c r="O273" s="753" t="s">
        <v>1317</v>
      </c>
      <c r="P273" s="753" t="s">
        <v>1317</v>
      </c>
      <c r="Q273" s="948" t="s">
        <v>1120</v>
      </c>
      <c r="R273" s="948" t="s">
        <v>1120</v>
      </c>
      <c r="S273" s="755">
        <v>2</v>
      </c>
      <c r="T273" s="769">
        <v>2.2000000000000002</v>
      </c>
      <c r="U273" s="771">
        <v>41640</v>
      </c>
      <c r="V273" s="772">
        <v>41791</v>
      </c>
      <c r="W273" s="731">
        <v>25</v>
      </c>
      <c r="X273" s="875">
        <v>2500000</v>
      </c>
      <c r="Y273" s="875"/>
      <c r="Z273" s="875">
        <f t="shared" si="33"/>
        <v>2500000</v>
      </c>
      <c r="AA273" s="702"/>
      <c r="AB273" s="702"/>
      <c r="AC273" s="702">
        <v>0</v>
      </c>
      <c r="AD273" s="702">
        <v>0</v>
      </c>
      <c r="AE273" s="702">
        <v>1500000</v>
      </c>
      <c r="AF273" s="702">
        <v>1000000</v>
      </c>
      <c r="AG273" s="702"/>
      <c r="AH273" s="702"/>
      <c r="AI273" s="702"/>
      <c r="AJ273" s="702"/>
      <c r="AK273" s="717"/>
      <c r="AL273" s="717"/>
      <c r="AM273" s="868">
        <f t="shared" si="34"/>
        <v>2500000</v>
      </c>
      <c r="AN273" s="868">
        <f t="shared" si="35"/>
        <v>0</v>
      </c>
      <c r="AO273" s="760">
        <v>2300000</v>
      </c>
      <c r="AP273" s="868"/>
      <c r="AQ273" s="706"/>
      <c r="AR273" s="706"/>
      <c r="AS273" s="706"/>
      <c r="AT273" s="706"/>
      <c r="AU273" s="706"/>
      <c r="AV273" s="706"/>
      <c r="AW273" s="706"/>
      <c r="AX273" s="706"/>
      <c r="AY273" s="706"/>
      <c r="AZ273" s="706"/>
      <c r="BA273" s="706"/>
      <c r="BB273" s="706"/>
      <c r="BC273" s="706"/>
      <c r="BD273" s="706"/>
      <c r="BE273" s="706"/>
      <c r="BF273" s="706"/>
      <c r="BG273" s="706"/>
      <c r="BH273" s="706"/>
      <c r="BI273" s="706"/>
      <c r="BJ273" s="706"/>
      <c r="BK273" s="706"/>
      <c r="BL273" s="706"/>
      <c r="BM273" s="706"/>
      <c r="BN273" s="706"/>
      <c r="BO273" s="706"/>
      <c r="BP273" s="706"/>
      <c r="BQ273" s="706"/>
      <c r="BR273" s="706"/>
      <c r="BS273" s="706"/>
      <c r="BT273" s="706"/>
      <c r="BU273" s="706"/>
      <c r="BV273" s="706"/>
      <c r="BW273" s="706"/>
      <c r="BX273" s="706"/>
      <c r="BY273" s="706"/>
      <c r="BZ273" s="706"/>
      <c r="CA273" s="706"/>
      <c r="CB273" s="706"/>
      <c r="CC273" s="706"/>
      <c r="CD273" s="706"/>
      <c r="CE273" s="706"/>
      <c r="CF273" s="706"/>
      <c r="CG273" s="706"/>
      <c r="CH273" s="706"/>
      <c r="CI273" s="706"/>
      <c r="CJ273" s="706"/>
      <c r="CK273" s="706"/>
      <c r="CL273" s="706"/>
      <c r="CM273" s="706"/>
      <c r="CN273" s="706"/>
      <c r="CO273" s="706"/>
      <c r="CP273" s="706"/>
      <c r="CQ273" s="706"/>
      <c r="CR273" s="706"/>
      <c r="CS273" s="706"/>
      <c r="CT273" s="706"/>
      <c r="CU273" s="706"/>
      <c r="CV273" s="706"/>
      <c r="CW273" s="706"/>
      <c r="CX273" s="706"/>
      <c r="CY273" s="706"/>
      <c r="CZ273" s="706"/>
      <c r="DA273" s="706"/>
      <c r="DB273" s="706"/>
      <c r="DC273" s="706"/>
      <c r="DD273" s="706"/>
      <c r="DE273" s="706"/>
      <c r="DF273" s="706"/>
      <c r="DG273" s="706"/>
      <c r="DH273" s="706"/>
      <c r="DI273" s="706"/>
      <c r="DJ273" s="706"/>
      <c r="DK273" s="706"/>
      <c r="DL273" s="706"/>
      <c r="DM273" s="706"/>
      <c r="DN273" s="706"/>
      <c r="DO273" s="706"/>
      <c r="DP273" s="706"/>
      <c r="DQ273" s="706"/>
      <c r="DR273" s="706"/>
      <c r="DS273" s="706"/>
      <c r="DT273" s="706"/>
      <c r="DU273" s="706"/>
      <c r="DV273" s="706"/>
      <c r="DW273" s="706"/>
      <c r="DX273" s="706"/>
      <c r="DY273" s="706"/>
      <c r="DZ273" s="706"/>
      <c r="EA273" s="706"/>
      <c r="EB273" s="706"/>
      <c r="EC273" s="706"/>
      <c r="ED273" s="704"/>
      <c r="EE273" s="704"/>
      <c r="EF273" s="706"/>
      <c r="EG273" s="706"/>
      <c r="EH273" s="704"/>
      <c r="EI273" s="704"/>
      <c r="EJ273" s="704"/>
      <c r="EK273" s="704"/>
      <c r="EL273" s="704"/>
      <c r="EM273" s="704"/>
      <c r="EN273" s="704"/>
      <c r="EO273" s="704"/>
      <c r="EP273" s="704"/>
      <c r="EQ273" s="704"/>
      <c r="ER273" s="704"/>
      <c r="ES273" s="704"/>
      <c r="ET273" s="704"/>
      <c r="EU273" s="704"/>
      <c r="EV273" s="704"/>
      <c r="EW273" s="704"/>
      <c r="EX273" s="704"/>
      <c r="EY273" s="704"/>
      <c r="EZ273" s="704"/>
      <c r="FA273" s="704"/>
      <c r="FB273" s="704"/>
      <c r="FC273" s="704"/>
      <c r="FD273" s="704"/>
      <c r="FE273" s="704"/>
      <c r="FF273" s="704"/>
      <c r="FG273" s="704"/>
      <c r="FH273" s="704"/>
      <c r="FI273" s="706"/>
      <c r="FJ273" s="704"/>
      <c r="FK273" s="746"/>
      <c r="FL273" s="704"/>
      <c r="FM273" s="704"/>
      <c r="FN273" s="704"/>
      <c r="FO273" s="704"/>
      <c r="FP273" s="704"/>
      <c r="FQ273" s="704"/>
      <c r="FR273" s="704"/>
      <c r="FS273" s="704"/>
      <c r="FT273" s="704"/>
      <c r="FU273" s="704"/>
      <c r="FV273" s="704"/>
      <c r="FW273" s="704"/>
      <c r="FX273" s="704"/>
      <c r="FY273" s="704"/>
      <c r="FZ273" s="704"/>
      <c r="GA273" s="704"/>
      <c r="GB273" s="704"/>
      <c r="GC273" s="704"/>
      <c r="GD273" s="704"/>
      <c r="GE273" s="704"/>
      <c r="GF273" s="704"/>
      <c r="GG273" s="704"/>
      <c r="GH273" s="704"/>
      <c r="GI273" s="704"/>
      <c r="GJ273" s="704"/>
      <c r="GK273" s="704"/>
      <c r="GL273" s="704"/>
      <c r="GM273" s="704"/>
      <c r="GN273" s="704"/>
      <c r="GO273" s="704"/>
      <c r="GP273" s="704"/>
      <c r="GQ273" s="704"/>
      <c r="GR273" s="704"/>
      <c r="GS273" s="704"/>
      <c r="GT273" s="704"/>
      <c r="GU273" s="704"/>
      <c r="GV273" s="704"/>
      <c r="GW273" s="704"/>
      <c r="GX273" s="704"/>
      <c r="GY273" s="704"/>
      <c r="GZ273" s="704"/>
      <c r="HA273" s="704"/>
      <c r="HB273" s="704"/>
      <c r="HC273" s="704"/>
      <c r="HD273" s="704"/>
      <c r="HE273" s="704"/>
      <c r="HF273" s="704"/>
      <c r="HG273" s="704"/>
      <c r="HH273" s="704"/>
      <c r="HI273" s="704"/>
      <c r="HJ273" s="704"/>
      <c r="HK273" s="704"/>
      <c r="HL273" s="704"/>
      <c r="HM273" s="704"/>
      <c r="HN273" s="704"/>
      <c r="HO273" s="704"/>
      <c r="HP273" s="704"/>
      <c r="HQ273" s="706"/>
      <c r="HR273" s="706"/>
      <c r="HV273" s="706"/>
      <c r="HW273" s="706"/>
      <c r="HX273" s="706"/>
      <c r="HY273" s="706"/>
      <c r="HZ273" s="706"/>
      <c r="IA273" s="706"/>
      <c r="IB273" s="706"/>
      <c r="IC273" s="706"/>
    </row>
    <row r="274" spans="1:238" s="878" customFormat="1" ht="23.1" customHeight="1" x14ac:dyDescent="0.25">
      <c r="A274" s="691">
        <v>267</v>
      </c>
      <c r="B274" s="693" t="s">
        <v>1316</v>
      </c>
      <c r="C274" s="696">
        <v>255</v>
      </c>
      <c r="D274" s="697">
        <v>632</v>
      </c>
      <c r="E274" s="707">
        <v>51</v>
      </c>
      <c r="F274" s="699" t="s">
        <v>1121</v>
      </c>
      <c r="G274" s="720" t="s">
        <v>1337</v>
      </c>
      <c r="H274" s="751" t="s">
        <v>1127</v>
      </c>
      <c r="I274" s="752" t="s">
        <v>1113</v>
      </c>
      <c r="J274" s="761" t="s">
        <v>1135</v>
      </c>
      <c r="K274" s="753" t="s">
        <v>1115</v>
      </c>
      <c r="L274" s="753" t="s">
        <v>1116</v>
      </c>
      <c r="M274" s="753" t="s">
        <v>1199</v>
      </c>
      <c r="N274" s="753" t="s">
        <v>1317</v>
      </c>
      <c r="O274" s="753" t="s">
        <v>1317</v>
      </c>
      <c r="P274" s="753" t="s">
        <v>1317</v>
      </c>
      <c r="Q274" s="948" t="s">
        <v>1120</v>
      </c>
      <c r="R274" s="948" t="s">
        <v>1120</v>
      </c>
      <c r="S274" s="755">
        <v>2</v>
      </c>
      <c r="T274" s="769">
        <v>2.2000000000000002</v>
      </c>
      <c r="U274" s="771">
        <v>41640</v>
      </c>
      <c r="V274" s="772">
        <v>41791</v>
      </c>
      <c r="W274" s="731">
        <v>25</v>
      </c>
      <c r="X274" s="875">
        <v>3500000</v>
      </c>
      <c r="Y274" s="875"/>
      <c r="Z274" s="875">
        <f t="shared" si="33"/>
        <v>3500000</v>
      </c>
      <c r="AA274" s="702"/>
      <c r="AB274" s="702"/>
      <c r="AC274" s="702"/>
      <c r="AD274" s="702"/>
      <c r="AE274" s="702">
        <v>1500000</v>
      </c>
      <c r="AF274" s="702">
        <v>1000000</v>
      </c>
      <c r="AG274" s="702">
        <v>1000000</v>
      </c>
      <c r="AH274" s="702"/>
      <c r="AI274" s="717"/>
      <c r="AJ274" s="717"/>
      <c r="AK274" s="717"/>
      <c r="AL274" s="717"/>
      <c r="AM274" s="868">
        <f t="shared" si="34"/>
        <v>3500000</v>
      </c>
      <c r="AN274" s="868">
        <f t="shared" si="35"/>
        <v>0</v>
      </c>
      <c r="AO274" s="760">
        <v>3000000</v>
      </c>
      <c r="AP274" s="868"/>
      <c r="AQ274" s="706"/>
      <c r="AR274" s="706"/>
      <c r="AS274" s="706"/>
      <c r="AT274" s="706"/>
      <c r="AU274" s="706"/>
      <c r="AV274" s="706"/>
      <c r="AW274" s="706"/>
      <c r="AX274" s="706"/>
      <c r="AY274" s="706"/>
      <c r="AZ274" s="706"/>
      <c r="BA274" s="706"/>
      <c r="BB274" s="706"/>
      <c r="BC274" s="706"/>
      <c r="BD274" s="706"/>
      <c r="BE274" s="706"/>
      <c r="BF274" s="706"/>
      <c r="BG274" s="706"/>
      <c r="BH274" s="706"/>
      <c r="BI274" s="706"/>
      <c r="BJ274" s="706"/>
      <c r="BK274" s="706"/>
      <c r="BL274" s="706"/>
      <c r="BM274" s="706"/>
      <c r="BN274" s="706"/>
      <c r="BO274" s="706"/>
      <c r="BP274" s="706"/>
      <c r="BQ274" s="706"/>
      <c r="BR274" s="706"/>
      <c r="BS274" s="706"/>
      <c r="BT274" s="706"/>
      <c r="BU274" s="706"/>
      <c r="BV274" s="706"/>
      <c r="BW274" s="706"/>
      <c r="BX274" s="706"/>
      <c r="BY274" s="706"/>
      <c r="BZ274" s="706"/>
      <c r="CA274" s="706"/>
      <c r="CB274" s="706"/>
      <c r="CC274" s="706"/>
      <c r="CD274" s="706"/>
      <c r="CE274" s="706"/>
      <c r="CF274" s="706"/>
      <c r="CG274" s="706"/>
      <c r="CH274" s="706"/>
      <c r="CI274" s="706"/>
      <c r="CJ274" s="706"/>
      <c r="CK274" s="706"/>
      <c r="CL274" s="706"/>
      <c r="CM274" s="706"/>
      <c r="CN274" s="706"/>
      <c r="CO274" s="706"/>
      <c r="CP274" s="706"/>
      <c r="CQ274" s="706"/>
      <c r="CR274" s="706"/>
      <c r="CS274" s="706"/>
      <c r="CT274" s="706"/>
      <c r="CU274" s="706"/>
      <c r="CV274" s="706"/>
      <c r="CW274" s="706"/>
      <c r="CX274" s="706"/>
      <c r="CY274" s="706"/>
      <c r="CZ274" s="706"/>
      <c r="DA274" s="706"/>
      <c r="DB274" s="706"/>
      <c r="DC274" s="706"/>
      <c r="DD274" s="706"/>
      <c r="DE274" s="706"/>
      <c r="DF274" s="706"/>
      <c r="DG274" s="706"/>
      <c r="DH274" s="706"/>
      <c r="DI274" s="706"/>
      <c r="DJ274" s="706"/>
      <c r="DK274" s="706"/>
      <c r="DL274" s="706"/>
      <c r="DM274" s="706"/>
      <c r="DN274" s="706"/>
      <c r="DO274" s="706"/>
      <c r="DP274" s="706"/>
      <c r="DQ274" s="706"/>
      <c r="DR274" s="706"/>
      <c r="DS274" s="706"/>
      <c r="DT274" s="706"/>
      <c r="DU274" s="706"/>
      <c r="DV274" s="706"/>
      <c r="DW274" s="706"/>
      <c r="DX274" s="706"/>
      <c r="DY274" s="706"/>
      <c r="DZ274" s="706"/>
      <c r="EA274" s="706"/>
      <c r="EB274" s="706"/>
      <c r="EC274" s="706"/>
      <c r="ED274" s="704"/>
      <c r="EE274" s="704"/>
      <c r="EF274" s="706"/>
      <c r="EG274" s="706"/>
      <c r="EH274" s="704"/>
      <c r="EI274" s="704"/>
      <c r="EJ274" s="704"/>
      <c r="EK274" s="704"/>
      <c r="EL274" s="704"/>
      <c r="EM274" s="704"/>
      <c r="EN274" s="704"/>
      <c r="EO274" s="704"/>
      <c r="EP274" s="704"/>
      <c r="EQ274" s="704"/>
      <c r="ER274" s="704"/>
      <c r="ES274" s="704"/>
      <c r="ET274" s="704"/>
      <c r="EU274" s="704"/>
      <c r="EV274" s="704"/>
      <c r="EW274" s="704"/>
      <c r="EX274" s="704"/>
      <c r="EY274" s="704"/>
      <c r="EZ274" s="704"/>
      <c r="FA274" s="704"/>
      <c r="FB274" s="704"/>
      <c r="FC274" s="704"/>
      <c r="FD274" s="704"/>
      <c r="FE274" s="704"/>
      <c r="FF274" s="704"/>
      <c r="FG274" s="704"/>
      <c r="FH274" s="704"/>
      <c r="FI274" s="706"/>
      <c r="FJ274" s="704"/>
      <c r="FK274" s="746"/>
      <c r="FL274" s="704"/>
      <c r="FM274" s="704"/>
      <c r="FN274" s="704"/>
      <c r="FO274" s="704"/>
      <c r="FP274" s="704"/>
      <c r="FQ274" s="704"/>
      <c r="FR274" s="704"/>
      <c r="FS274" s="704"/>
      <c r="FT274" s="704"/>
      <c r="FU274" s="704"/>
      <c r="FV274" s="704"/>
      <c r="FW274" s="704"/>
      <c r="FX274" s="704"/>
      <c r="FY274" s="704"/>
      <c r="FZ274" s="704"/>
      <c r="GA274" s="704"/>
      <c r="GB274" s="704"/>
      <c r="GC274" s="704"/>
      <c r="GD274" s="704"/>
      <c r="GE274" s="704"/>
      <c r="GF274" s="704"/>
      <c r="GG274" s="704"/>
      <c r="GH274" s="704"/>
      <c r="GI274" s="704"/>
      <c r="GJ274" s="704"/>
      <c r="GK274" s="704"/>
      <c r="GL274" s="704"/>
      <c r="GM274" s="704"/>
      <c r="GN274" s="704"/>
      <c r="GO274" s="704"/>
      <c r="GP274" s="704"/>
      <c r="GQ274" s="704"/>
      <c r="GR274" s="704"/>
      <c r="GS274" s="704"/>
      <c r="GT274" s="704"/>
      <c r="GU274" s="704"/>
      <c r="GV274" s="704"/>
      <c r="GW274" s="704"/>
      <c r="GX274" s="704"/>
      <c r="GY274" s="704"/>
      <c r="GZ274" s="704"/>
      <c r="HA274" s="704"/>
      <c r="HB274" s="704"/>
      <c r="HC274" s="704"/>
      <c r="HD274" s="704"/>
      <c r="HE274" s="704"/>
      <c r="HF274" s="704"/>
      <c r="HG274" s="704"/>
      <c r="HH274" s="704"/>
      <c r="HI274" s="704"/>
      <c r="HJ274" s="704"/>
      <c r="HK274" s="704"/>
      <c r="HL274" s="704"/>
      <c r="HM274" s="704"/>
      <c r="HN274" s="704"/>
      <c r="HO274" s="704"/>
      <c r="HP274" s="704"/>
      <c r="HQ274" s="706"/>
      <c r="HR274" s="706"/>
      <c r="HV274" s="706"/>
      <c r="HW274" s="706"/>
      <c r="HX274" s="706"/>
      <c r="HY274" s="706"/>
      <c r="HZ274" s="706"/>
      <c r="IA274" s="706"/>
      <c r="IB274" s="706"/>
      <c r="IC274" s="706"/>
    </row>
    <row r="275" spans="1:238" s="878" customFormat="1" ht="23.1" customHeight="1" x14ac:dyDescent="0.25">
      <c r="A275" s="691">
        <v>268</v>
      </c>
      <c r="B275" s="693" t="s">
        <v>1316</v>
      </c>
      <c r="C275" s="696">
        <v>255</v>
      </c>
      <c r="D275" s="697">
        <v>636</v>
      </c>
      <c r="E275" s="707">
        <v>1</v>
      </c>
      <c r="F275" s="699" t="s">
        <v>1123</v>
      </c>
      <c r="G275" s="699" t="s">
        <v>1576</v>
      </c>
      <c r="H275" s="767" t="s">
        <v>1127</v>
      </c>
      <c r="I275" s="752" t="s">
        <v>1113</v>
      </c>
      <c r="J275" s="761" t="s">
        <v>1135</v>
      </c>
      <c r="K275" s="753" t="s">
        <v>1115</v>
      </c>
      <c r="L275" s="753" t="s">
        <v>1116</v>
      </c>
      <c r="M275" s="753" t="s">
        <v>1199</v>
      </c>
      <c r="N275" s="753" t="s">
        <v>1317</v>
      </c>
      <c r="O275" s="753" t="s">
        <v>1317</v>
      </c>
      <c r="P275" s="753" t="s">
        <v>1317</v>
      </c>
      <c r="Q275" s="948" t="s">
        <v>1120</v>
      </c>
      <c r="R275" s="948" t="s">
        <v>1120</v>
      </c>
      <c r="S275" s="755">
        <v>2</v>
      </c>
      <c r="T275" s="769">
        <v>2.2000000000000002</v>
      </c>
      <c r="U275" s="771" t="s">
        <v>1577</v>
      </c>
      <c r="V275" s="772">
        <v>41426</v>
      </c>
      <c r="W275" s="733">
        <v>25</v>
      </c>
      <c r="X275" s="875"/>
      <c r="Y275" s="876">
        <v>11300</v>
      </c>
      <c r="Z275" s="875">
        <f t="shared" si="33"/>
        <v>11300</v>
      </c>
      <c r="AA275" s="717"/>
      <c r="AB275" s="717"/>
      <c r="AC275" s="717">
        <v>11300</v>
      </c>
      <c r="AD275" s="717"/>
      <c r="AE275" s="717"/>
      <c r="AF275" s="717"/>
      <c r="AG275" s="717"/>
      <c r="AH275" s="717"/>
      <c r="AI275" s="717"/>
      <c r="AJ275" s="717"/>
      <c r="AK275" s="717"/>
      <c r="AL275" s="717"/>
      <c r="AM275" s="868">
        <f t="shared" si="34"/>
        <v>11300</v>
      </c>
      <c r="AN275" s="868">
        <f t="shared" si="35"/>
        <v>0</v>
      </c>
      <c r="AO275" s="717"/>
      <c r="AP275" s="868"/>
      <c r="AQ275" s="706"/>
      <c r="AR275" s="706"/>
      <c r="AS275" s="706"/>
      <c r="AT275" s="706"/>
      <c r="AU275" s="706"/>
      <c r="AV275" s="706"/>
      <c r="AW275" s="706"/>
      <c r="AX275" s="706"/>
      <c r="AY275" s="706"/>
      <c r="AZ275" s="706"/>
      <c r="BA275" s="706"/>
      <c r="BB275" s="706"/>
      <c r="BC275" s="706"/>
      <c r="BD275" s="706"/>
      <c r="BE275" s="706"/>
      <c r="BF275" s="706"/>
      <c r="BG275" s="706"/>
      <c r="BH275" s="706"/>
      <c r="BI275" s="706"/>
      <c r="BJ275" s="706"/>
      <c r="BK275" s="706"/>
      <c r="BL275" s="706"/>
      <c r="BM275" s="706"/>
      <c r="BN275" s="706"/>
      <c r="BO275" s="706"/>
      <c r="BP275" s="706"/>
      <c r="BQ275" s="706"/>
      <c r="BR275" s="706"/>
      <c r="BS275" s="706"/>
      <c r="BT275" s="706"/>
      <c r="BU275" s="706"/>
      <c r="BV275" s="706"/>
      <c r="BW275" s="706"/>
      <c r="BX275" s="706"/>
      <c r="BY275" s="706"/>
      <c r="BZ275" s="706"/>
      <c r="CA275" s="706"/>
      <c r="CB275" s="706"/>
      <c r="CC275" s="706"/>
      <c r="CD275" s="706"/>
      <c r="CE275" s="706"/>
      <c r="CF275" s="706"/>
      <c r="CG275" s="706"/>
      <c r="CH275" s="706"/>
      <c r="CI275" s="706"/>
      <c r="CJ275" s="706"/>
      <c r="CK275" s="706"/>
      <c r="CL275" s="706"/>
      <c r="CM275" s="706"/>
      <c r="CN275" s="706"/>
      <c r="CO275" s="706"/>
      <c r="CP275" s="706"/>
      <c r="CQ275" s="706"/>
      <c r="CR275" s="706"/>
      <c r="CS275" s="706"/>
      <c r="CT275" s="706"/>
      <c r="CU275" s="706"/>
      <c r="CV275" s="706"/>
      <c r="CW275" s="706"/>
      <c r="CX275" s="706"/>
      <c r="CY275" s="706"/>
      <c r="CZ275" s="706"/>
      <c r="DA275" s="706"/>
      <c r="DB275" s="706"/>
      <c r="DC275" s="706"/>
      <c r="DD275" s="706"/>
      <c r="DE275" s="706"/>
      <c r="DF275" s="706"/>
      <c r="DG275" s="706"/>
      <c r="DH275" s="706"/>
      <c r="DI275" s="706"/>
      <c r="DJ275" s="706"/>
      <c r="DK275" s="706"/>
      <c r="DL275" s="706"/>
      <c r="DM275" s="706"/>
      <c r="DN275" s="706"/>
      <c r="DO275" s="706"/>
      <c r="DP275" s="706"/>
      <c r="DQ275" s="706"/>
      <c r="DR275" s="706"/>
      <c r="DS275" s="706"/>
      <c r="DT275" s="706"/>
      <c r="DU275" s="706"/>
      <c r="DV275" s="706"/>
      <c r="DW275" s="706"/>
      <c r="DX275" s="706"/>
      <c r="DY275" s="706"/>
      <c r="DZ275" s="706"/>
      <c r="EA275" s="706"/>
      <c r="EB275" s="706"/>
      <c r="EC275" s="704"/>
      <c r="ED275" s="704"/>
      <c r="EE275" s="704"/>
      <c r="EF275" s="704"/>
      <c r="EG275" s="704"/>
      <c r="EH275" s="704"/>
      <c r="EI275" s="704"/>
      <c r="EJ275" s="704"/>
      <c r="EK275" s="704"/>
      <c r="EL275" s="704"/>
      <c r="EM275" s="704"/>
      <c r="EN275" s="704"/>
      <c r="EO275" s="704"/>
      <c r="EP275" s="704"/>
      <c r="EQ275" s="704"/>
      <c r="ER275" s="704"/>
      <c r="ES275" s="704"/>
      <c r="ET275" s="704"/>
      <c r="EU275" s="704"/>
      <c r="EV275" s="704"/>
      <c r="EW275" s="704"/>
      <c r="EX275" s="704"/>
      <c r="EY275" s="704"/>
      <c r="EZ275" s="704"/>
      <c r="FA275" s="704"/>
      <c r="FB275" s="704"/>
      <c r="FC275" s="704"/>
      <c r="FD275" s="704"/>
      <c r="FE275" s="704"/>
      <c r="FF275" s="704"/>
      <c r="FG275" s="704"/>
      <c r="FH275" s="704"/>
      <c r="FI275" s="704"/>
      <c r="HV275" s="706"/>
      <c r="HW275" s="706"/>
      <c r="HX275" s="706"/>
      <c r="HY275" s="706"/>
      <c r="HZ275" s="706"/>
      <c r="IA275" s="706"/>
      <c r="IB275" s="706"/>
      <c r="IC275" s="706"/>
    </row>
    <row r="276" spans="1:238" s="878" customFormat="1" ht="23.1" customHeight="1" x14ac:dyDescent="0.25">
      <c r="A276" s="691">
        <v>269</v>
      </c>
      <c r="B276" s="693" t="s">
        <v>1316</v>
      </c>
      <c r="C276" s="696">
        <v>255</v>
      </c>
      <c r="D276" s="697">
        <v>672</v>
      </c>
      <c r="E276" s="707">
        <v>9</v>
      </c>
      <c r="F276" s="699" t="s">
        <v>1327</v>
      </c>
      <c r="G276" s="699" t="s">
        <v>1339</v>
      </c>
      <c r="H276" s="751" t="s">
        <v>1127</v>
      </c>
      <c r="I276" s="752" t="s">
        <v>1113</v>
      </c>
      <c r="J276" s="761" t="s">
        <v>1135</v>
      </c>
      <c r="K276" s="753" t="s">
        <v>1115</v>
      </c>
      <c r="L276" s="753" t="s">
        <v>1116</v>
      </c>
      <c r="M276" s="753" t="s">
        <v>1199</v>
      </c>
      <c r="N276" s="753" t="s">
        <v>1317</v>
      </c>
      <c r="O276" s="753" t="s">
        <v>1317</v>
      </c>
      <c r="P276" s="780" t="s">
        <v>1348</v>
      </c>
      <c r="Q276" s="948">
        <v>9</v>
      </c>
      <c r="R276" s="948">
        <v>9</v>
      </c>
      <c r="S276" s="755">
        <v>2</v>
      </c>
      <c r="T276" s="769">
        <v>2.2000000000000002</v>
      </c>
      <c r="U276" s="771">
        <v>41640</v>
      </c>
      <c r="V276" s="772">
        <v>41791</v>
      </c>
      <c r="W276" s="701">
        <v>25</v>
      </c>
      <c r="X276" s="875">
        <v>1500000</v>
      </c>
      <c r="Y276" s="877"/>
      <c r="Z276" s="875">
        <f t="shared" si="33"/>
        <v>1500000</v>
      </c>
      <c r="AA276" s="749"/>
      <c r="AB276" s="749"/>
      <c r="AC276" s="749"/>
      <c r="AD276" s="750"/>
      <c r="AE276" s="750">
        <v>500000</v>
      </c>
      <c r="AF276" s="750">
        <v>500000</v>
      </c>
      <c r="AG276" s="750">
        <v>500000</v>
      </c>
      <c r="AH276" s="749"/>
      <c r="AI276" s="749"/>
      <c r="AJ276" s="749"/>
      <c r="AK276" s="749"/>
      <c r="AL276" s="749"/>
      <c r="AM276" s="868">
        <f t="shared" si="34"/>
        <v>1500000</v>
      </c>
      <c r="AN276" s="868">
        <f t="shared" si="35"/>
        <v>0</v>
      </c>
      <c r="AO276" s="760"/>
      <c r="AP276" s="868">
        <v>1500000</v>
      </c>
      <c r="AQ276" s="706"/>
      <c r="AR276" s="706"/>
      <c r="AS276" s="706"/>
      <c r="AT276" s="706"/>
      <c r="AU276" s="706"/>
      <c r="AV276" s="706"/>
      <c r="AW276" s="706"/>
      <c r="AX276" s="706"/>
      <c r="AY276" s="706"/>
      <c r="AZ276" s="706"/>
      <c r="BA276" s="706"/>
      <c r="BB276" s="706"/>
      <c r="BC276" s="706"/>
      <c r="BD276" s="706"/>
      <c r="BE276" s="706"/>
      <c r="BF276" s="706"/>
      <c r="BG276" s="706"/>
      <c r="BH276" s="706"/>
      <c r="BI276" s="706"/>
      <c r="BJ276" s="706"/>
      <c r="BK276" s="706"/>
      <c r="BL276" s="706"/>
      <c r="BM276" s="706"/>
      <c r="BN276" s="706"/>
      <c r="BO276" s="706"/>
      <c r="BP276" s="706"/>
      <c r="BQ276" s="706"/>
      <c r="BR276" s="706"/>
      <c r="BS276" s="706"/>
      <c r="BT276" s="706"/>
      <c r="BU276" s="706"/>
      <c r="BV276" s="706"/>
      <c r="BW276" s="706"/>
      <c r="BX276" s="706"/>
      <c r="BY276" s="706"/>
      <c r="BZ276" s="706"/>
      <c r="CA276" s="706"/>
      <c r="CB276" s="706"/>
      <c r="CC276" s="706"/>
      <c r="CD276" s="706"/>
      <c r="CE276" s="706"/>
      <c r="CF276" s="706"/>
      <c r="CG276" s="706"/>
      <c r="CH276" s="706"/>
      <c r="CI276" s="706"/>
      <c r="CJ276" s="706"/>
      <c r="CK276" s="706"/>
      <c r="CL276" s="706"/>
      <c r="CM276" s="706"/>
      <c r="CN276" s="706"/>
      <c r="CO276" s="706"/>
      <c r="CP276" s="706"/>
      <c r="CQ276" s="706"/>
      <c r="CR276" s="706"/>
      <c r="CS276" s="706"/>
      <c r="CT276" s="706"/>
      <c r="CU276" s="706"/>
      <c r="CV276" s="706"/>
      <c r="CW276" s="706"/>
      <c r="CX276" s="706"/>
      <c r="CY276" s="706"/>
      <c r="CZ276" s="706"/>
      <c r="DA276" s="706"/>
      <c r="DB276" s="706"/>
      <c r="DC276" s="706"/>
      <c r="DD276" s="706"/>
      <c r="DE276" s="706"/>
      <c r="DF276" s="706"/>
      <c r="DG276" s="706"/>
      <c r="DH276" s="706"/>
      <c r="DI276" s="706"/>
      <c r="DJ276" s="706"/>
      <c r="DK276" s="706"/>
      <c r="DL276" s="706"/>
      <c r="DM276" s="706"/>
      <c r="DN276" s="706"/>
      <c r="DO276" s="706"/>
      <c r="DP276" s="706"/>
      <c r="DQ276" s="706"/>
      <c r="DR276" s="706"/>
      <c r="DS276" s="706"/>
      <c r="DT276" s="706"/>
      <c r="DU276" s="706"/>
      <c r="DV276" s="706"/>
      <c r="DW276" s="706"/>
      <c r="DX276" s="706"/>
      <c r="DY276" s="706"/>
      <c r="DZ276" s="706"/>
      <c r="EA276" s="706"/>
      <c r="EB276" s="706"/>
      <c r="EC276" s="706"/>
      <c r="ED276" s="706"/>
      <c r="EE276" s="706"/>
      <c r="EF276" s="706"/>
      <c r="EG276" s="706"/>
      <c r="EH276" s="706"/>
      <c r="EI276" s="706"/>
      <c r="EJ276" s="706"/>
      <c r="EK276" s="706"/>
      <c r="EL276" s="706"/>
      <c r="EM276" s="706"/>
      <c r="EN276" s="706"/>
      <c r="EO276" s="706"/>
      <c r="EP276" s="706"/>
      <c r="EQ276" s="706"/>
      <c r="ER276" s="706"/>
      <c r="ES276" s="706"/>
      <c r="ET276" s="706"/>
      <c r="EU276" s="706"/>
      <c r="EV276" s="706"/>
      <c r="EW276" s="706"/>
      <c r="EX276" s="706"/>
      <c r="EY276" s="706"/>
      <c r="EZ276" s="706"/>
      <c r="FA276" s="706"/>
      <c r="FB276" s="706"/>
      <c r="FC276" s="706"/>
      <c r="FD276" s="704"/>
      <c r="FE276" s="704"/>
      <c r="FF276" s="704"/>
      <c r="FG276" s="704"/>
      <c r="FH276" s="704"/>
      <c r="FI276" s="704"/>
      <c r="FJ276" s="704"/>
      <c r="FK276" s="704"/>
      <c r="FL276" s="704"/>
      <c r="FM276" s="704"/>
      <c r="FN276" s="704"/>
      <c r="FO276" s="704"/>
      <c r="FP276" s="704"/>
      <c r="FQ276" s="704"/>
      <c r="FR276" s="704"/>
      <c r="FS276" s="704"/>
      <c r="FT276" s="704"/>
      <c r="FU276" s="704"/>
      <c r="FV276" s="704"/>
      <c r="FW276" s="704"/>
      <c r="FX276" s="704"/>
      <c r="FY276" s="704"/>
      <c r="FZ276" s="704"/>
      <c r="GA276" s="704"/>
      <c r="GB276" s="704"/>
      <c r="GC276" s="704"/>
      <c r="GD276" s="704"/>
      <c r="GE276" s="704"/>
      <c r="GF276" s="704"/>
      <c r="GG276" s="704"/>
      <c r="GH276" s="704"/>
      <c r="GI276" s="704"/>
      <c r="GJ276" s="704"/>
      <c r="GK276" s="746"/>
      <c r="GL276" s="746"/>
      <c r="GM276" s="704"/>
      <c r="GN276" s="704"/>
      <c r="GO276" s="704"/>
      <c r="GP276" s="704"/>
      <c r="GQ276" s="704"/>
      <c r="GR276" s="704"/>
      <c r="GS276" s="704"/>
      <c r="GT276" s="704"/>
      <c r="GU276" s="704"/>
      <c r="GV276" s="704"/>
      <c r="GW276" s="704"/>
      <c r="GX276" s="704"/>
      <c r="GY276" s="704"/>
      <c r="GZ276" s="704"/>
      <c r="HA276" s="704"/>
      <c r="HB276" s="704"/>
      <c r="HC276" s="704"/>
      <c r="HD276" s="704"/>
      <c r="HE276" s="704"/>
      <c r="HF276" s="704"/>
      <c r="HG276" s="704"/>
      <c r="HH276" s="704"/>
      <c r="HI276" s="704"/>
      <c r="HJ276" s="704"/>
      <c r="HK276" s="704"/>
      <c r="HL276" s="704"/>
      <c r="HM276" s="704"/>
      <c r="HN276" s="704"/>
      <c r="HO276" s="704"/>
      <c r="HP276" s="704"/>
      <c r="HQ276" s="706"/>
      <c r="HR276" s="706"/>
    </row>
    <row r="277" spans="1:238" s="878" customFormat="1" ht="23.1" customHeight="1" x14ac:dyDescent="0.25">
      <c r="A277" s="691">
        <v>270</v>
      </c>
      <c r="B277" s="693" t="s">
        <v>1316</v>
      </c>
      <c r="C277" s="696">
        <v>255</v>
      </c>
      <c r="D277" s="697">
        <v>672</v>
      </c>
      <c r="E277" s="707">
        <v>17</v>
      </c>
      <c r="F277" s="734" t="s">
        <v>1340</v>
      </c>
      <c r="G277" s="734" t="s">
        <v>1578</v>
      </c>
      <c r="H277" s="767" t="s">
        <v>1127</v>
      </c>
      <c r="I277" s="752" t="s">
        <v>1113</v>
      </c>
      <c r="J277" s="761" t="s">
        <v>1135</v>
      </c>
      <c r="K277" s="753" t="s">
        <v>1115</v>
      </c>
      <c r="L277" s="753" t="s">
        <v>1116</v>
      </c>
      <c r="M277" s="753" t="s">
        <v>1199</v>
      </c>
      <c r="N277" s="753" t="s">
        <v>1317</v>
      </c>
      <c r="O277" s="753" t="s">
        <v>1317</v>
      </c>
      <c r="P277" s="753" t="s">
        <v>1554</v>
      </c>
      <c r="Q277" s="1023">
        <v>25</v>
      </c>
      <c r="R277" s="1023">
        <v>25</v>
      </c>
      <c r="S277" s="755">
        <v>2</v>
      </c>
      <c r="T277" s="769">
        <v>2.2000000000000002</v>
      </c>
      <c r="U277" s="771">
        <v>41091</v>
      </c>
      <c r="V277" s="772">
        <v>41426</v>
      </c>
      <c r="W277" s="701">
        <v>25</v>
      </c>
      <c r="X277" s="875"/>
      <c r="Y277" s="876">
        <v>38900</v>
      </c>
      <c r="Z277" s="875">
        <f t="shared" si="33"/>
        <v>38900</v>
      </c>
      <c r="AA277" s="717"/>
      <c r="AB277" s="717"/>
      <c r="AC277" s="717">
        <v>38900</v>
      </c>
      <c r="AD277" s="717"/>
      <c r="AE277" s="717"/>
      <c r="AF277" s="717"/>
      <c r="AG277" s="717"/>
      <c r="AH277" s="717"/>
      <c r="AI277" s="717"/>
      <c r="AJ277" s="717"/>
      <c r="AK277" s="717"/>
      <c r="AL277" s="717"/>
      <c r="AM277" s="868">
        <f t="shared" si="34"/>
        <v>38900</v>
      </c>
      <c r="AN277" s="868">
        <f t="shared" si="35"/>
        <v>0</v>
      </c>
      <c r="AO277" s="717"/>
      <c r="AP277" s="868"/>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c r="CB277" s="706"/>
      <c r="CC277" s="706"/>
      <c r="CD277" s="706"/>
      <c r="CE277" s="706"/>
      <c r="CF277" s="706"/>
      <c r="CG277" s="706"/>
      <c r="CH277" s="706"/>
      <c r="CI277" s="706"/>
      <c r="CJ277" s="706"/>
      <c r="CK277" s="706"/>
      <c r="CL277" s="706"/>
      <c r="CM277" s="706"/>
      <c r="CN277" s="706"/>
      <c r="CO277" s="706"/>
      <c r="CP277" s="706"/>
      <c r="CQ277" s="706"/>
      <c r="CR277" s="706"/>
      <c r="CS277" s="706"/>
      <c r="CT277" s="706"/>
      <c r="CU277" s="706"/>
      <c r="CV277" s="706"/>
      <c r="CW277" s="706"/>
      <c r="CX277" s="706"/>
      <c r="CY277" s="706"/>
      <c r="CZ277" s="706"/>
      <c r="DA277" s="706"/>
      <c r="DB277" s="706"/>
      <c r="DC277" s="706"/>
      <c r="DD277" s="706"/>
      <c r="DE277" s="706"/>
      <c r="DF277" s="706"/>
      <c r="DG277" s="706"/>
      <c r="DH277" s="706"/>
      <c r="DI277" s="706"/>
      <c r="DJ277" s="706"/>
      <c r="DK277" s="706"/>
      <c r="DL277" s="706"/>
      <c r="DM277" s="706"/>
      <c r="DN277" s="706"/>
      <c r="DO277" s="706"/>
      <c r="DP277" s="706"/>
      <c r="DQ277" s="706"/>
      <c r="DR277" s="706"/>
      <c r="DS277" s="706"/>
      <c r="DT277" s="706"/>
      <c r="DU277" s="706"/>
      <c r="DV277" s="706"/>
      <c r="DW277" s="706"/>
      <c r="DX277" s="706"/>
      <c r="DY277" s="706"/>
      <c r="DZ277" s="706"/>
      <c r="EA277" s="706"/>
      <c r="EB277" s="706"/>
      <c r="EC277" s="704"/>
      <c r="ED277" s="704"/>
      <c r="EE277" s="704"/>
      <c r="EF277" s="704"/>
      <c r="EG277" s="704"/>
      <c r="EH277" s="704"/>
      <c r="EI277" s="704"/>
      <c r="EJ277" s="704"/>
      <c r="EK277" s="704"/>
      <c r="EL277" s="704"/>
      <c r="EM277" s="704"/>
      <c r="EN277" s="704"/>
      <c r="EO277" s="704"/>
      <c r="EP277" s="704"/>
      <c r="EQ277" s="704"/>
      <c r="ER277" s="704"/>
      <c r="ES277" s="704"/>
      <c r="ET277" s="704"/>
      <c r="EU277" s="704"/>
      <c r="EV277" s="704"/>
      <c r="EW277" s="704"/>
      <c r="EX277" s="704"/>
      <c r="EY277" s="704"/>
      <c r="EZ277" s="704"/>
      <c r="FA277" s="704"/>
      <c r="FB277" s="704"/>
      <c r="FC277" s="704"/>
      <c r="FD277" s="704"/>
      <c r="FE277" s="704"/>
      <c r="FF277" s="704"/>
      <c r="FG277" s="704"/>
      <c r="FH277" s="704"/>
      <c r="FI277" s="704"/>
      <c r="FJ277" s="704"/>
      <c r="GJ277" s="706"/>
      <c r="GK277" s="706"/>
      <c r="GL277" s="706"/>
      <c r="GM277" s="706"/>
      <c r="GN277" s="706"/>
      <c r="GO277" s="706"/>
      <c r="GP277" s="706"/>
      <c r="GQ277" s="706"/>
      <c r="GR277" s="706"/>
      <c r="GS277" s="706"/>
      <c r="GT277" s="706"/>
      <c r="GU277" s="706"/>
      <c r="GV277" s="706"/>
      <c r="GW277" s="706"/>
      <c r="GX277" s="706"/>
      <c r="GY277" s="706"/>
      <c r="GZ277" s="706"/>
      <c r="HA277" s="706"/>
      <c r="HB277" s="706"/>
      <c r="HC277" s="706"/>
      <c r="HD277" s="706"/>
      <c r="HE277" s="706"/>
      <c r="HF277" s="706"/>
      <c r="HG277" s="706"/>
      <c r="HH277" s="706"/>
      <c r="HI277" s="706"/>
      <c r="HJ277" s="706"/>
      <c r="HK277" s="706"/>
      <c r="HL277" s="706"/>
      <c r="HM277" s="706"/>
      <c r="HN277" s="706"/>
      <c r="HO277" s="706"/>
      <c r="HP277" s="706"/>
      <c r="HQ277" s="706"/>
      <c r="HR277" s="706"/>
    </row>
    <row r="278" spans="1:238" s="878" customFormat="1" ht="23.1" customHeight="1" x14ac:dyDescent="0.25">
      <c r="A278" s="691">
        <v>271</v>
      </c>
      <c r="B278" s="693" t="s">
        <v>1316</v>
      </c>
      <c r="C278" s="696">
        <v>255</v>
      </c>
      <c r="D278" s="697">
        <v>672</v>
      </c>
      <c r="E278" s="707">
        <v>18</v>
      </c>
      <c r="F278" s="734" t="s">
        <v>1340</v>
      </c>
      <c r="G278" s="734" t="s">
        <v>1341</v>
      </c>
      <c r="H278" s="751" t="s">
        <v>1127</v>
      </c>
      <c r="I278" s="752" t="s">
        <v>1113</v>
      </c>
      <c r="J278" s="761" t="s">
        <v>1135</v>
      </c>
      <c r="K278" s="753" t="s">
        <v>1115</v>
      </c>
      <c r="L278" s="753" t="s">
        <v>1116</v>
      </c>
      <c r="M278" s="753" t="s">
        <v>1199</v>
      </c>
      <c r="N278" s="753" t="s">
        <v>1317</v>
      </c>
      <c r="O278" s="753" t="s">
        <v>1317</v>
      </c>
      <c r="P278" s="753" t="s">
        <v>1317</v>
      </c>
      <c r="Q278" s="1023">
        <v>2</v>
      </c>
      <c r="R278" s="1023">
        <v>2</v>
      </c>
      <c r="S278" s="755">
        <v>2</v>
      </c>
      <c r="T278" s="769">
        <v>2.2000000000000002</v>
      </c>
      <c r="U278" s="771">
        <v>41640</v>
      </c>
      <c r="V278" s="772">
        <v>41791</v>
      </c>
      <c r="W278" s="701">
        <v>25</v>
      </c>
      <c r="X278" s="875">
        <v>6900000</v>
      </c>
      <c r="Y278" s="876"/>
      <c r="Z278" s="875">
        <f t="shared" si="33"/>
        <v>6900000</v>
      </c>
      <c r="AA278" s="702"/>
      <c r="AB278" s="702"/>
      <c r="AC278" s="702"/>
      <c r="AD278" s="702"/>
      <c r="AE278" s="702">
        <v>5000000</v>
      </c>
      <c r="AF278" s="702">
        <v>1900000</v>
      </c>
      <c r="AG278" s="702"/>
      <c r="AH278" s="702"/>
      <c r="AI278" s="702"/>
      <c r="AJ278" s="702"/>
      <c r="AK278" s="702"/>
      <c r="AL278" s="717"/>
      <c r="AM278" s="868">
        <f t="shared" si="34"/>
        <v>6900000</v>
      </c>
      <c r="AN278" s="868">
        <f t="shared" si="35"/>
        <v>0</v>
      </c>
      <c r="AO278" s="760">
        <v>10000000</v>
      </c>
      <c r="AP278" s="915">
        <v>10000000</v>
      </c>
      <c r="AQ278" s="706"/>
      <c r="AR278" s="706"/>
      <c r="AS278" s="706"/>
      <c r="AT278" s="706"/>
      <c r="AU278" s="706"/>
      <c r="AV278" s="706"/>
      <c r="AW278" s="706"/>
      <c r="AX278" s="706"/>
      <c r="AY278" s="706"/>
      <c r="AZ278" s="706"/>
      <c r="BA278" s="706"/>
      <c r="BB278" s="706"/>
      <c r="BC278" s="706"/>
      <c r="BD278" s="706"/>
      <c r="BE278" s="706"/>
      <c r="BF278" s="706"/>
      <c r="BG278" s="706"/>
      <c r="BH278" s="706"/>
      <c r="BI278" s="706"/>
      <c r="BJ278" s="706"/>
      <c r="BK278" s="706"/>
      <c r="BL278" s="706"/>
      <c r="BM278" s="706"/>
      <c r="BN278" s="706"/>
      <c r="BO278" s="706"/>
      <c r="BP278" s="706"/>
      <c r="BQ278" s="706"/>
      <c r="BR278" s="706"/>
      <c r="BS278" s="706"/>
      <c r="BT278" s="706"/>
      <c r="BU278" s="706"/>
      <c r="BV278" s="706"/>
      <c r="BW278" s="706"/>
      <c r="BX278" s="706"/>
      <c r="BY278" s="706"/>
      <c r="BZ278" s="706"/>
      <c r="CA278" s="706"/>
      <c r="CB278" s="706"/>
      <c r="CC278" s="706"/>
      <c r="CD278" s="706"/>
      <c r="CE278" s="706"/>
      <c r="CF278" s="706"/>
      <c r="CG278" s="706"/>
      <c r="CH278" s="706"/>
      <c r="CI278" s="706"/>
      <c r="CJ278" s="706"/>
      <c r="CK278" s="706"/>
      <c r="CL278" s="706"/>
      <c r="CM278" s="706"/>
      <c r="CN278" s="706"/>
      <c r="CO278" s="706"/>
      <c r="CP278" s="706"/>
      <c r="CQ278" s="706"/>
      <c r="CR278" s="706"/>
      <c r="CS278" s="706"/>
      <c r="CT278" s="706"/>
      <c r="CU278" s="706"/>
      <c r="CV278" s="706"/>
      <c r="CW278" s="706"/>
      <c r="CX278" s="706"/>
      <c r="CY278" s="706"/>
      <c r="CZ278" s="706"/>
      <c r="DA278" s="706"/>
      <c r="DB278" s="706"/>
      <c r="DC278" s="706"/>
      <c r="DD278" s="706"/>
      <c r="DE278" s="706"/>
      <c r="DF278" s="706"/>
      <c r="DG278" s="706"/>
      <c r="DH278" s="706"/>
      <c r="DI278" s="706"/>
      <c r="DJ278" s="706"/>
      <c r="DK278" s="706"/>
      <c r="DL278" s="706"/>
      <c r="DM278" s="706"/>
      <c r="DN278" s="706"/>
      <c r="DO278" s="706"/>
      <c r="DP278" s="706"/>
      <c r="DQ278" s="706"/>
      <c r="DR278" s="706"/>
      <c r="DS278" s="706"/>
      <c r="DT278" s="706"/>
      <c r="DU278" s="706"/>
      <c r="DV278" s="706"/>
      <c r="DW278" s="706"/>
      <c r="DX278" s="706"/>
      <c r="DY278" s="706"/>
      <c r="DZ278" s="706"/>
      <c r="EA278" s="706"/>
      <c r="EB278" s="706"/>
      <c r="EC278" s="704"/>
      <c r="ED278" s="944"/>
      <c r="EE278" s="944"/>
      <c r="EF278" s="704"/>
      <c r="EG278" s="704"/>
      <c r="EH278" s="704"/>
      <c r="EI278" s="704"/>
      <c r="EJ278" s="704"/>
      <c r="EK278" s="704"/>
      <c r="EL278" s="704"/>
      <c r="EM278" s="704"/>
      <c r="EN278" s="704"/>
      <c r="EO278" s="704"/>
      <c r="EP278" s="704"/>
      <c r="EQ278" s="704"/>
      <c r="ER278" s="704"/>
      <c r="ES278" s="704"/>
      <c r="ET278" s="704"/>
      <c r="EU278" s="704"/>
      <c r="EV278" s="704"/>
      <c r="EW278" s="704"/>
      <c r="EX278" s="704"/>
      <c r="EY278" s="704"/>
      <c r="EZ278" s="704"/>
      <c r="FA278" s="704"/>
      <c r="FB278" s="704"/>
      <c r="FC278" s="704"/>
      <c r="FD278" s="704"/>
      <c r="FE278" s="704"/>
      <c r="FF278" s="704"/>
      <c r="FG278" s="704"/>
      <c r="FH278" s="704"/>
      <c r="FI278" s="706"/>
      <c r="FJ278" s="704"/>
      <c r="FK278" s="746"/>
      <c r="FL278" s="704"/>
      <c r="FM278" s="704"/>
      <c r="FN278" s="704"/>
      <c r="FO278" s="704"/>
      <c r="FP278" s="704"/>
      <c r="FQ278" s="704"/>
      <c r="FR278" s="704"/>
      <c r="FS278" s="704"/>
      <c r="FT278" s="704"/>
      <c r="FU278" s="704"/>
      <c r="FV278" s="704"/>
      <c r="FW278" s="704"/>
      <c r="FX278" s="704"/>
      <c r="FY278" s="704"/>
      <c r="FZ278" s="704"/>
      <c r="GA278" s="704"/>
      <c r="GB278" s="704"/>
      <c r="GC278" s="704"/>
      <c r="GD278" s="704"/>
      <c r="GE278" s="704"/>
      <c r="GF278" s="704"/>
      <c r="GG278" s="704"/>
      <c r="GH278" s="704"/>
      <c r="GI278" s="704"/>
      <c r="GJ278" s="704"/>
      <c r="GK278" s="704"/>
      <c r="GL278" s="704"/>
      <c r="GM278" s="704"/>
      <c r="GN278" s="704"/>
      <c r="GO278" s="704"/>
      <c r="GP278" s="704"/>
      <c r="GQ278" s="704"/>
      <c r="GR278" s="704"/>
      <c r="GS278" s="704"/>
      <c r="GT278" s="704"/>
      <c r="GU278" s="704"/>
      <c r="GV278" s="704"/>
      <c r="GW278" s="704"/>
      <c r="GX278" s="704"/>
      <c r="GY278" s="704"/>
      <c r="GZ278" s="704"/>
      <c r="HA278" s="704"/>
      <c r="HB278" s="704"/>
      <c r="HC278" s="704"/>
      <c r="HD278" s="704"/>
      <c r="HE278" s="704"/>
      <c r="HF278" s="704"/>
      <c r="HG278" s="704"/>
      <c r="HH278" s="704"/>
      <c r="HI278" s="704"/>
      <c r="HJ278" s="704"/>
      <c r="HK278" s="704"/>
      <c r="HL278" s="704"/>
      <c r="HM278" s="704"/>
      <c r="HN278" s="704"/>
      <c r="HO278" s="704"/>
      <c r="HP278" s="704"/>
      <c r="HQ278" s="704"/>
      <c r="HR278" s="704"/>
      <c r="HV278" s="706"/>
      <c r="HW278" s="706"/>
      <c r="HX278" s="706"/>
      <c r="HY278" s="706"/>
      <c r="HZ278" s="706"/>
      <c r="IA278" s="706"/>
      <c r="IB278" s="706"/>
      <c r="IC278" s="706"/>
    </row>
    <row r="279" spans="1:238" s="878" customFormat="1" ht="23.1" customHeight="1" x14ac:dyDescent="0.25">
      <c r="A279" s="691">
        <v>272</v>
      </c>
      <c r="B279" s="693" t="s">
        <v>1316</v>
      </c>
      <c r="C279" s="691">
        <v>255</v>
      </c>
      <c r="D279" s="697">
        <v>672</v>
      </c>
      <c r="E279" s="729">
        <v>19</v>
      </c>
      <c r="F279" s="692" t="s">
        <v>1327</v>
      </c>
      <c r="G279" s="692" t="s">
        <v>1579</v>
      </c>
      <c r="H279" s="767" t="s">
        <v>1127</v>
      </c>
      <c r="I279" s="752" t="s">
        <v>1113</v>
      </c>
      <c r="J279" s="730" t="s">
        <v>1135</v>
      </c>
      <c r="K279" s="730" t="s">
        <v>1115</v>
      </c>
      <c r="L279" s="730" t="s">
        <v>1116</v>
      </c>
      <c r="M279" s="753" t="s">
        <v>1199</v>
      </c>
      <c r="N279" s="753" t="s">
        <v>1317</v>
      </c>
      <c r="O279" s="753" t="s">
        <v>1317</v>
      </c>
      <c r="P279" s="753" t="s">
        <v>1554</v>
      </c>
      <c r="Q279" s="945" t="s">
        <v>1580</v>
      </c>
      <c r="R279" s="945" t="s">
        <v>1580</v>
      </c>
      <c r="S279" s="755">
        <v>2</v>
      </c>
      <c r="T279" s="769">
        <v>2.2000000000000002</v>
      </c>
      <c r="U279" s="757">
        <v>41275</v>
      </c>
      <c r="V279" s="757">
        <v>41426</v>
      </c>
      <c r="W279" s="731">
        <v>25</v>
      </c>
      <c r="X279" s="875"/>
      <c r="Y279" s="876">
        <v>500000</v>
      </c>
      <c r="Z279" s="875">
        <f t="shared" si="33"/>
        <v>500000</v>
      </c>
      <c r="AA279" s="717">
        <v>250000</v>
      </c>
      <c r="AB279" s="717">
        <v>250000</v>
      </c>
      <c r="AC279" s="717"/>
      <c r="AD279" s="717"/>
      <c r="AE279" s="717"/>
      <c r="AF279" s="717"/>
      <c r="AG279" s="717"/>
      <c r="AH279" s="717"/>
      <c r="AI279" s="717"/>
      <c r="AJ279" s="717"/>
      <c r="AK279" s="717"/>
      <c r="AL279" s="717"/>
      <c r="AM279" s="868">
        <f t="shared" si="34"/>
        <v>500000</v>
      </c>
      <c r="AN279" s="868">
        <f t="shared" si="35"/>
        <v>0</v>
      </c>
      <c r="AO279" s="717"/>
      <c r="AP279" s="868"/>
      <c r="AQ279" s="706"/>
      <c r="AR279" s="706"/>
      <c r="AS279" s="706"/>
      <c r="AT279" s="706"/>
      <c r="AU279" s="706"/>
      <c r="AV279" s="706"/>
      <c r="AW279" s="706"/>
      <c r="AX279" s="706"/>
      <c r="AY279" s="706"/>
      <c r="AZ279" s="706"/>
      <c r="BA279" s="706"/>
      <c r="BB279" s="706"/>
      <c r="BC279" s="706"/>
      <c r="BD279" s="706"/>
      <c r="BE279" s="706"/>
      <c r="BF279" s="706"/>
      <c r="BG279" s="706"/>
      <c r="BH279" s="706"/>
      <c r="BI279" s="706"/>
      <c r="BJ279" s="706"/>
      <c r="BK279" s="706"/>
      <c r="BL279" s="706"/>
      <c r="BM279" s="706"/>
      <c r="BN279" s="706"/>
      <c r="BO279" s="706"/>
      <c r="BP279" s="706"/>
      <c r="BQ279" s="706"/>
      <c r="BR279" s="706"/>
      <c r="BS279" s="706"/>
      <c r="BT279" s="706"/>
      <c r="BU279" s="706"/>
      <c r="BV279" s="706"/>
      <c r="BW279" s="706"/>
      <c r="BX279" s="706"/>
      <c r="BY279" s="706"/>
      <c r="BZ279" s="706"/>
      <c r="CA279" s="706"/>
      <c r="CB279" s="706"/>
      <c r="CC279" s="706"/>
      <c r="CD279" s="706"/>
      <c r="CE279" s="706"/>
      <c r="CF279" s="706"/>
      <c r="CG279" s="706"/>
      <c r="CH279" s="706"/>
      <c r="CI279" s="706"/>
      <c r="CJ279" s="706"/>
      <c r="CK279" s="706"/>
      <c r="CL279" s="706"/>
      <c r="CM279" s="706"/>
      <c r="CN279" s="706"/>
      <c r="CO279" s="706"/>
      <c r="CP279" s="706"/>
      <c r="CQ279" s="706"/>
      <c r="CR279" s="706"/>
      <c r="CS279" s="706"/>
      <c r="CT279" s="706"/>
      <c r="CU279" s="706"/>
      <c r="CV279" s="706"/>
      <c r="CW279" s="706"/>
      <c r="CX279" s="706"/>
      <c r="CY279" s="706"/>
      <c r="CZ279" s="706"/>
      <c r="DA279" s="706"/>
      <c r="DB279" s="706"/>
      <c r="DC279" s="706"/>
      <c r="DD279" s="706"/>
      <c r="DE279" s="706"/>
      <c r="DF279" s="706"/>
      <c r="DG279" s="706"/>
      <c r="DH279" s="706"/>
      <c r="DI279" s="706"/>
      <c r="DJ279" s="706"/>
      <c r="DK279" s="706"/>
      <c r="DL279" s="706"/>
      <c r="DM279" s="706"/>
      <c r="DN279" s="706"/>
      <c r="DO279" s="706"/>
      <c r="DP279" s="706"/>
      <c r="DQ279" s="706"/>
      <c r="DR279" s="706"/>
      <c r="DS279" s="706"/>
      <c r="DT279" s="706"/>
      <c r="DU279" s="706"/>
      <c r="DV279" s="706"/>
      <c r="DW279" s="706"/>
      <c r="DX279" s="706"/>
      <c r="DY279" s="706"/>
      <c r="DZ279" s="706"/>
      <c r="EA279" s="706"/>
      <c r="EB279" s="706"/>
      <c r="EC279" s="706"/>
      <c r="ED279" s="704"/>
      <c r="EE279" s="704"/>
      <c r="EF279" s="706"/>
      <c r="EG279" s="706"/>
      <c r="EH279" s="704"/>
      <c r="EI279" s="704"/>
      <c r="EJ279" s="704"/>
      <c r="EK279" s="704"/>
      <c r="EL279" s="704"/>
      <c r="EM279" s="704"/>
      <c r="EN279" s="704"/>
      <c r="EO279" s="704"/>
      <c r="EP279" s="704"/>
      <c r="EQ279" s="704"/>
      <c r="ER279" s="704"/>
      <c r="ES279" s="704"/>
      <c r="ET279" s="704"/>
      <c r="EU279" s="704"/>
      <c r="EV279" s="704"/>
      <c r="EW279" s="704"/>
      <c r="EX279" s="704"/>
      <c r="EY279" s="704"/>
      <c r="EZ279" s="704"/>
      <c r="FA279" s="704"/>
      <c r="FB279" s="704"/>
      <c r="FC279" s="704"/>
      <c r="FD279" s="704"/>
      <c r="FE279" s="704"/>
      <c r="FF279" s="704"/>
      <c r="FG279" s="704"/>
      <c r="FH279" s="704"/>
      <c r="FI279" s="706"/>
      <c r="FJ279" s="704"/>
    </row>
    <row r="280" spans="1:238" s="878" customFormat="1" ht="23.1" customHeight="1" x14ac:dyDescent="0.25">
      <c r="A280" s="691">
        <v>273</v>
      </c>
      <c r="B280" s="693" t="s">
        <v>1316</v>
      </c>
      <c r="C280" s="696">
        <v>255</v>
      </c>
      <c r="D280" s="729">
        <v>672</v>
      </c>
      <c r="E280" s="729">
        <v>21</v>
      </c>
      <c r="F280" s="692" t="s">
        <v>1327</v>
      </c>
      <c r="G280" s="692" t="s">
        <v>1342</v>
      </c>
      <c r="H280" s="751" t="s">
        <v>1127</v>
      </c>
      <c r="I280" s="752" t="s">
        <v>1113</v>
      </c>
      <c r="J280" s="761" t="s">
        <v>1135</v>
      </c>
      <c r="K280" s="730" t="s">
        <v>1151</v>
      </c>
      <c r="L280" s="730" t="s">
        <v>1116</v>
      </c>
      <c r="M280" s="753" t="s">
        <v>1199</v>
      </c>
      <c r="N280" s="753" t="s">
        <v>1317</v>
      </c>
      <c r="O280" s="753" t="s">
        <v>1317</v>
      </c>
      <c r="P280" s="753" t="s">
        <v>1348</v>
      </c>
      <c r="Q280" s="866" t="s">
        <v>1120</v>
      </c>
      <c r="R280" s="948" t="s">
        <v>1120</v>
      </c>
      <c r="S280" s="755">
        <v>2</v>
      </c>
      <c r="T280" s="769">
        <v>2.2000000000000002</v>
      </c>
      <c r="U280" s="771">
        <v>41640</v>
      </c>
      <c r="V280" s="772">
        <v>41791</v>
      </c>
      <c r="W280" s="731">
        <v>25</v>
      </c>
      <c r="X280" s="875">
        <v>1000000</v>
      </c>
      <c r="Y280" s="876">
        <v>4900000</v>
      </c>
      <c r="Z280" s="875">
        <f t="shared" si="33"/>
        <v>5900000</v>
      </c>
      <c r="AA280" s="702">
        <v>530000</v>
      </c>
      <c r="AB280" s="702">
        <v>530000</v>
      </c>
      <c r="AC280" s="702">
        <v>530000</v>
      </c>
      <c r="AD280" s="702">
        <v>530000</v>
      </c>
      <c r="AE280" s="702">
        <v>530000</v>
      </c>
      <c r="AF280" s="702">
        <v>530000</v>
      </c>
      <c r="AG280" s="702">
        <v>530000</v>
      </c>
      <c r="AH280" s="702">
        <v>530000</v>
      </c>
      <c r="AI280" s="702">
        <v>530000</v>
      </c>
      <c r="AJ280" s="702">
        <v>530000</v>
      </c>
      <c r="AK280" s="717">
        <v>600000</v>
      </c>
      <c r="AL280" s="717"/>
      <c r="AM280" s="868">
        <f t="shared" si="34"/>
        <v>5900000</v>
      </c>
      <c r="AN280" s="868">
        <f t="shared" si="35"/>
        <v>0</v>
      </c>
      <c r="AO280" s="760">
        <v>3000000</v>
      </c>
      <c r="AP280" s="868">
        <v>1500000</v>
      </c>
      <c r="AQ280" s="706"/>
      <c r="AR280" s="706"/>
      <c r="AS280" s="706"/>
      <c r="AT280" s="706"/>
      <c r="AU280" s="706"/>
      <c r="AV280" s="706"/>
      <c r="AW280" s="706"/>
      <c r="AX280" s="706"/>
      <c r="AY280" s="706"/>
      <c r="AZ280" s="706"/>
      <c r="BA280" s="706"/>
      <c r="BB280" s="706"/>
      <c r="BC280" s="706"/>
      <c r="BD280" s="706"/>
      <c r="BE280" s="706"/>
      <c r="BF280" s="706"/>
      <c r="BG280" s="706"/>
      <c r="BH280" s="706"/>
      <c r="BI280" s="706"/>
      <c r="BJ280" s="706"/>
      <c r="BK280" s="706"/>
      <c r="BL280" s="706"/>
      <c r="BM280" s="706"/>
      <c r="BN280" s="706"/>
      <c r="BO280" s="706"/>
      <c r="BP280" s="706"/>
      <c r="BQ280" s="706"/>
      <c r="BR280" s="706"/>
      <c r="BS280" s="706"/>
      <c r="BT280" s="706"/>
      <c r="BU280" s="706"/>
      <c r="BV280" s="706"/>
      <c r="BW280" s="706"/>
      <c r="BX280" s="706"/>
      <c r="BY280" s="706"/>
      <c r="BZ280" s="706"/>
      <c r="CA280" s="706"/>
      <c r="CB280" s="706"/>
      <c r="CC280" s="706"/>
      <c r="CD280" s="706"/>
      <c r="CE280" s="706"/>
      <c r="CF280" s="706"/>
      <c r="CG280" s="706"/>
      <c r="CH280" s="706"/>
      <c r="CI280" s="706"/>
      <c r="CJ280" s="706"/>
      <c r="CK280" s="706"/>
      <c r="CL280" s="706"/>
      <c r="CM280" s="706"/>
      <c r="CN280" s="706"/>
      <c r="CO280" s="706"/>
      <c r="CP280" s="706"/>
      <c r="CQ280" s="706"/>
      <c r="CR280" s="706"/>
      <c r="CS280" s="706"/>
      <c r="CT280" s="706"/>
      <c r="CU280" s="706"/>
      <c r="CV280" s="706"/>
      <c r="CW280" s="706"/>
      <c r="CX280" s="706"/>
      <c r="CY280" s="706"/>
      <c r="CZ280" s="706"/>
      <c r="DA280" s="706"/>
      <c r="DB280" s="706"/>
      <c r="DC280" s="706"/>
      <c r="DD280" s="706"/>
      <c r="DE280" s="706"/>
      <c r="DF280" s="706"/>
      <c r="DG280" s="706"/>
      <c r="DH280" s="706"/>
      <c r="DI280" s="706"/>
      <c r="DJ280" s="706"/>
      <c r="DK280" s="706"/>
      <c r="DL280" s="706"/>
      <c r="DM280" s="706"/>
      <c r="DN280" s="706"/>
      <c r="DO280" s="706"/>
      <c r="DP280" s="706"/>
      <c r="DQ280" s="706"/>
      <c r="DR280" s="706"/>
      <c r="DS280" s="706"/>
      <c r="DT280" s="706"/>
      <c r="DU280" s="706"/>
      <c r="DV280" s="706"/>
      <c r="DW280" s="706"/>
      <c r="DX280" s="706"/>
      <c r="DY280" s="706"/>
      <c r="DZ280" s="706"/>
      <c r="EA280" s="706"/>
      <c r="EB280" s="706"/>
      <c r="EC280" s="706"/>
      <c r="ED280" s="704"/>
      <c r="EE280" s="704"/>
      <c r="EF280" s="706"/>
      <c r="EG280" s="706"/>
      <c r="EH280" s="704"/>
      <c r="EI280" s="704"/>
      <c r="EJ280" s="704"/>
      <c r="EK280" s="704"/>
      <c r="EL280" s="704"/>
      <c r="EM280" s="704"/>
      <c r="EN280" s="704"/>
      <c r="EO280" s="704"/>
      <c r="EP280" s="704"/>
      <c r="EQ280" s="704"/>
      <c r="ER280" s="704"/>
      <c r="ES280" s="704"/>
      <c r="ET280" s="704"/>
      <c r="EU280" s="704"/>
      <c r="EV280" s="704"/>
      <c r="EW280" s="704"/>
      <c r="EX280" s="704"/>
      <c r="EY280" s="704"/>
      <c r="EZ280" s="704"/>
      <c r="FA280" s="704"/>
      <c r="FB280" s="704"/>
      <c r="FC280" s="704"/>
      <c r="FD280" s="704"/>
      <c r="FE280" s="704"/>
      <c r="FF280" s="704"/>
      <c r="FG280" s="704"/>
      <c r="FH280" s="704"/>
      <c r="FI280" s="706"/>
      <c r="FJ280" s="704"/>
      <c r="FK280" s="746"/>
      <c r="FL280" s="704"/>
      <c r="FM280" s="704"/>
      <c r="FN280" s="704"/>
      <c r="FO280" s="704"/>
      <c r="FP280" s="704"/>
      <c r="FQ280" s="704"/>
      <c r="FR280" s="704"/>
      <c r="FS280" s="704"/>
      <c r="FT280" s="704"/>
      <c r="FU280" s="704"/>
      <c r="FV280" s="704"/>
      <c r="FW280" s="704"/>
      <c r="FX280" s="704"/>
      <c r="FY280" s="704"/>
      <c r="FZ280" s="704"/>
      <c r="GA280" s="704"/>
      <c r="GB280" s="704"/>
      <c r="GC280" s="704"/>
      <c r="GD280" s="704"/>
      <c r="GE280" s="704"/>
      <c r="GF280" s="704"/>
      <c r="GG280" s="704"/>
      <c r="GH280" s="704"/>
      <c r="GI280" s="704"/>
      <c r="GJ280" s="704"/>
      <c r="GK280" s="704"/>
      <c r="GL280" s="704"/>
      <c r="GM280" s="704"/>
      <c r="GN280" s="704"/>
      <c r="GO280" s="704"/>
      <c r="GP280" s="704"/>
      <c r="GQ280" s="704"/>
      <c r="GR280" s="704"/>
      <c r="GS280" s="704"/>
      <c r="GT280" s="704"/>
      <c r="GU280" s="704"/>
      <c r="GV280" s="704"/>
      <c r="GW280" s="704"/>
      <c r="GX280" s="704"/>
      <c r="GY280" s="704"/>
      <c r="GZ280" s="704"/>
      <c r="HA280" s="704"/>
      <c r="HB280" s="704"/>
      <c r="HC280" s="704"/>
      <c r="HD280" s="704"/>
      <c r="HE280" s="704"/>
      <c r="HF280" s="704"/>
      <c r="HG280" s="704"/>
      <c r="HH280" s="704"/>
      <c r="HI280" s="704"/>
      <c r="HJ280" s="704"/>
      <c r="HK280" s="704"/>
      <c r="HL280" s="704"/>
      <c r="HM280" s="704"/>
      <c r="HN280" s="704"/>
      <c r="HO280" s="704"/>
      <c r="HP280" s="704"/>
      <c r="HQ280" s="706"/>
      <c r="HR280" s="706"/>
      <c r="HV280" s="706"/>
      <c r="HW280" s="706"/>
      <c r="HX280" s="706"/>
      <c r="HY280" s="706"/>
      <c r="HZ280" s="706"/>
      <c r="IA280" s="706"/>
      <c r="IB280" s="706"/>
      <c r="IC280" s="706"/>
    </row>
    <row r="281" spans="1:238" s="878" customFormat="1" ht="23.1" customHeight="1" x14ac:dyDescent="0.25">
      <c r="A281" s="691">
        <v>274</v>
      </c>
      <c r="B281" s="693" t="s">
        <v>1316</v>
      </c>
      <c r="C281" s="696">
        <v>255</v>
      </c>
      <c r="D281" s="729">
        <v>672</v>
      </c>
      <c r="E281" s="729">
        <v>22</v>
      </c>
      <c r="F281" s="692" t="s">
        <v>1327</v>
      </c>
      <c r="G281" s="714" t="s">
        <v>1345</v>
      </c>
      <c r="H281" s="751" t="s">
        <v>1127</v>
      </c>
      <c r="I281" s="752" t="s">
        <v>1113</v>
      </c>
      <c r="J281" s="761" t="s">
        <v>1135</v>
      </c>
      <c r="K281" s="753" t="s">
        <v>1115</v>
      </c>
      <c r="L281" s="753" t="s">
        <v>1116</v>
      </c>
      <c r="M281" s="753" t="s">
        <v>1199</v>
      </c>
      <c r="N281" s="753" t="s">
        <v>1317</v>
      </c>
      <c r="O281" s="753" t="s">
        <v>1317</v>
      </c>
      <c r="P281" s="753" t="s">
        <v>1317</v>
      </c>
      <c r="Q281" s="948" t="s">
        <v>1120</v>
      </c>
      <c r="R281" s="948" t="s">
        <v>1120</v>
      </c>
      <c r="S281" s="755">
        <v>2</v>
      </c>
      <c r="T281" s="769">
        <v>2.2000000000000002</v>
      </c>
      <c r="U281" s="771">
        <v>41640</v>
      </c>
      <c r="V281" s="772">
        <v>41791</v>
      </c>
      <c r="W281" s="731">
        <v>25</v>
      </c>
      <c r="X281" s="875">
        <v>380000</v>
      </c>
      <c r="Y281" s="875"/>
      <c r="Z281" s="875">
        <f t="shared" si="33"/>
        <v>380000</v>
      </c>
      <c r="AA281" s="702"/>
      <c r="AB281" s="702"/>
      <c r="AC281" s="702"/>
      <c r="AD281" s="702"/>
      <c r="AE281" s="702"/>
      <c r="AF281" s="702"/>
      <c r="AG281" s="702"/>
      <c r="AH281" s="702">
        <v>380000</v>
      </c>
      <c r="AI281" s="717"/>
      <c r="AJ281" s="717"/>
      <c r="AK281" s="717"/>
      <c r="AL281" s="717"/>
      <c r="AM281" s="868">
        <f t="shared" si="34"/>
        <v>380000</v>
      </c>
      <c r="AN281" s="868">
        <f t="shared" si="35"/>
        <v>0</v>
      </c>
      <c r="AO281" s="760"/>
      <c r="AP281" s="868"/>
      <c r="AQ281" s="706"/>
      <c r="AR281" s="706"/>
      <c r="AS281" s="706"/>
      <c r="AT281" s="706"/>
      <c r="AU281" s="706"/>
      <c r="AV281" s="706"/>
      <c r="AW281" s="706"/>
      <c r="AX281" s="706"/>
      <c r="AY281" s="706"/>
      <c r="AZ281" s="706"/>
      <c r="BA281" s="706"/>
      <c r="BB281" s="706"/>
      <c r="BC281" s="706"/>
      <c r="BD281" s="706"/>
      <c r="BE281" s="706"/>
      <c r="BF281" s="706"/>
      <c r="BG281" s="706"/>
      <c r="BH281" s="706"/>
      <c r="BI281" s="706"/>
      <c r="BJ281" s="706"/>
      <c r="BK281" s="706"/>
      <c r="BL281" s="706"/>
      <c r="BM281" s="706"/>
      <c r="BN281" s="706"/>
      <c r="BO281" s="706"/>
      <c r="BP281" s="706"/>
      <c r="BQ281" s="706"/>
      <c r="BR281" s="706"/>
      <c r="BS281" s="706"/>
      <c r="BT281" s="706"/>
      <c r="BU281" s="706"/>
      <c r="BV281" s="706"/>
      <c r="BW281" s="706"/>
      <c r="BX281" s="706"/>
      <c r="BY281" s="706"/>
      <c r="BZ281" s="706"/>
      <c r="CA281" s="706"/>
      <c r="CB281" s="706"/>
      <c r="CC281" s="706"/>
      <c r="CD281" s="706"/>
      <c r="CE281" s="706"/>
      <c r="CF281" s="706"/>
      <c r="CG281" s="706"/>
      <c r="CH281" s="706"/>
      <c r="CI281" s="706"/>
      <c r="CJ281" s="706"/>
      <c r="CK281" s="706"/>
      <c r="CL281" s="706"/>
      <c r="CM281" s="706"/>
      <c r="CN281" s="706"/>
      <c r="CO281" s="706"/>
      <c r="CP281" s="706"/>
      <c r="CQ281" s="706"/>
      <c r="CR281" s="706"/>
      <c r="CS281" s="706"/>
      <c r="CT281" s="706"/>
      <c r="CU281" s="706"/>
      <c r="CV281" s="706"/>
      <c r="CW281" s="706"/>
      <c r="CX281" s="706"/>
      <c r="CY281" s="706"/>
      <c r="CZ281" s="706"/>
      <c r="DA281" s="706"/>
      <c r="DB281" s="706"/>
      <c r="DC281" s="706"/>
      <c r="DD281" s="706"/>
      <c r="DE281" s="706"/>
      <c r="DF281" s="706"/>
      <c r="DG281" s="706"/>
      <c r="DH281" s="706"/>
      <c r="DI281" s="706"/>
      <c r="DJ281" s="706"/>
      <c r="DK281" s="706"/>
      <c r="DL281" s="706"/>
      <c r="DM281" s="706"/>
      <c r="DN281" s="706"/>
      <c r="DO281" s="706"/>
      <c r="DP281" s="706"/>
      <c r="DQ281" s="706"/>
      <c r="DR281" s="706"/>
      <c r="DS281" s="706"/>
      <c r="DT281" s="706"/>
      <c r="DU281" s="706"/>
      <c r="DV281" s="706"/>
      <c r="DW281" s="706"/>
      <c r="DX281" s="706"/>
      <c r="DY281" s="706"/>
      <c r="DZ281" s="706"/>
      <c r="EA281" s="706"/>
      <c r="EB281" s="706"/>
      <c r="EC281" s="706"/>
      <c r="ED281" s="704"/>
      <c r="EE281" s="704"/>
      <c r="EF281" s="706"/>
      <c r="EG281" s="706"/>
      <c r="EH281" s="704"/>
      <c r="EI281" s="704"/>
      <c r="EJ281" s="704"/>
      <c r="EK281" s="704"/>
      <c r="EL281" s="704"/>
      <c r="EM281" s="704"/>
      <c r="EN281" s="704"/>
      <c r="EO281" s="704"/>
      <c r="EP281" s="704"/>
      <c r="EQ281" s="704"/>
      <c r="ER281" s="704"/>
      <c r="ES281" s="704"/>
      <c r="ET281" s="704"/>
      <c r="EU281" s="704"/>
      <c r="EV281" s="704"/>
      <c r="EW281" s="704"/>
      <c r="EX281" s="704"/>
      <c r="EY281" s="704"/>
      <c r="EZ281" s="704"/>
      <c r="FA281" s="704"/>
      <c r="FB281" s="704"/>
      <c r="FC281" s="704"/>
      <c r="FD281" s="704"/>
      <c r="FE281" s="704"/>
      <c r="FF281" s="704"/>
      <c r="FG281" s="704"/>
      <c r="FH281" s="704"/>
      <c r="FI281" s="706"/>
      <c r="FJ281" s="704"/>
      <c r="FK281" s="746"/>
      <c r="FL281" s="704"/>
      <c r="FM281" s="704"/>
      <c r="FN281" s="704"/>
      <c r="FO281" s="704"/>
      <c r="FP281" s="704"/>
      <c r="FQ281" s="704"/>
      <c r="FR281" s="704"/>
      <c r="FS281" s="704"/>
      <c r="FT281" s="704"/>
      <c r="FU281" s="704"/>
      <c r="FV281" s="704"/>
      <c r="FW281" s="704"/>
      <c r="FX281" s="704"/>
      <c r="FY281" s="704"/>
      <c r="FZ281" s="704"/>
      <c r="GA281" s="704"/>
      <c r="GB281" s="704"/>
      <c r="GC281" s="704"/>
      <c r="GD281" s="704"/>
      <c r="GE281" s="704"/>
      <c r="GF281" s="704"/>
      <c r="GG281" s="704"/>
      <c r="GH281" s="704"/>
      <c r="GI281" s="704"/>
      <c r="GJ281" s="704"/>
      <c r="GK281" s="704"/>
      <c r="GL281" s="704"/>
      <c r="GM281" s="704"/>
      <c r="GN281" s="704"/>
      <c r="GO281" s="704"/>
      <c r="GP281" s="704"/>
      <c r="GQ281" s="704"/>
      <c r="GR281" s="704"/>
      <c r="GS281" s="704"/>
      <c r="GT281" s="704"/>
      <c r="GU281" s="704"/>
      <c r="GV281" s="704"/>
      <c r="GW281" s="704"/>
      <c r="GX281" s="704"/>
      <c r="GY281" s="704"/>
      <c r="GZ281" s="704"/>
      <c r="HA281" s="704"/>
      <c r="HB281" s="704"/>
      <c r="HC281" s="704"/>
      <c r="HD281" s="704"/>
      <c r="HE281" s="704"/>
      <c r="HF281" s="704"/>
      <c r="HG281" s="704"/>
      <c r="HH281" s="704"/>
      <c r="HI281" s="704"/>
      <c r="HJ281" s="704"/>
      <c r="HK281" s="704"/>
      <c r="HL281" s="704"/>
      <c r="HM281" s="704"/>
      <c r="HN281" s="704"/>
      <c r="HO281" s="704"/>
      <c r="HP281" s="704"/>
      <c r="HQ281" s="704"/>
      <c r="HR281" s="704"/>
    </row>
    <row r="282" spans="1:238" s="878" customFormat="1" ht="23.1" customHeight="1" x14ac:dyDescent="0.25">
      <c r="A282" s="691">
        <v>275</v>
      </c>
      <c r="B282" s="693" t="s">
        <v>1316</v>
      </c>
      <c r="C282" s="696">
        <v>255</v>
      </c>
      <c r="D282" s="697">
        <v>672</v>
      </c>
      <c r="E282" s="707">
        <v>23</v>
      </c>
      <c r="F282" s="699" t="s">
        <v>1327</v>
      </c>
      <c r="G282" s="714" t="s">
        <v>1346</v>
      </c>
      <c r="H282" s="751" t="s">
        <v>1127</v>
      </c>
      <c r="I282" s="752" t="s">
        <v>1113</v>
      </c>
      <c r="J282" s="761" t="s">
        <v>1135</v>
      </c>
      <c r="K282" s="753" t="s">
        <v>1115</v>
      </c>
      <c r="L282" s="753" t="s">
        <v>1116</v>
      </c>
      <c r="M282" s="753" t="s">
        <v>1199</v>
      </c>
      <c r="N282" s="753" t="s">
        <v>1317</v>
      </c>
      <c r="O282" s="753" t="s">
        <v>1317</v>
      </c>
      <c r="P282" s="780" t="s">
        <v>1554</v>
      </c>
      <c r="Q282" s="948" t="s">
        <v>1120</v>
      </c>
      <c r="R282" s="948" t="s">
        <v>1120</v>
      </c>
      <c r="S282" s="755">
        <v>2</v>
      </c>
      <c r="T282" s="769">
        <v>2.2000000000000002</v>
      </c>
      <c r="U282" s="771">
        <v>41640</v>
      </c>
      <c r="V282" s="772">
        <v>41791</v>
      </c>
      <c r="W282" s="731">
        <v>25</v>
      </c>
      <c r="X282" s="875">
        <v>250000</v>
      </c>
      <c r="Y282" s="875"/>
      <c r="Z282" s="875">
        <f t="shared" si="33"/>
        <v>250000</v>
      </c>
      <c r="AA282" s="702"/>
      <c r="AB282" s="702"/>
      <c r="AC282" s="702"/>
      <c r="AD282" s="702">
        <v>100000</v>
      </c>
      <c r="AE282" s="702">
        <v>150000</v>
      </c>
      <c r="AF282" s="702"/>
      <c r="AG282" s="702"/>
      <c r="AH282" s="702"/>
      <c r="AI282" s="717"/>
      <c r="AJ282" s="717"/>
      <c r="AK282" s="717"/>
      <c r="AL282" s="717"/>
      <c r="AM282" s="868">
        <f t="shared" si="34"/>
        <v>250000</v>
      </c>
      <c r="AN282" s="868">
        <f t="shared" si="35"/>
        <v>0</v>
      </c>
      <c r="AO282" s="760">
        <v>500000</v>
      </c>
      <c r="AP282" s="868">
        <v>250000</v>
      </c>
      <c r="AQ282" s="706"/>
      <c r="AR282" s="706"/>
      <c r="AS282" s="706"/>
      <c r="AT282" s="706"/>
      <c r="AU282" s="706"/>
      <c r="AV282" s="706"/>
      <c r="AW282" s="706"/>
      <c r="AX282" s="706"/>
      <c r="AY282" s="706"/>
      <c r="AZ282" s="706"/>
      <c r="BA282" s="706"/>
      <c r="BB282" s="706"/>
      <c r="BC282" s="706"/>
      <c r="BD282" s="706"/>
      <c r="BE282" s="706"/>
      <c r="BF282" s="706"/>
      <c r="BG282" s="706"/>
      <c r="BH282" s="706"/>
      <c r="BI282" s="706"/>
      <c r="BJ282" s="706"/>
      <c r="BK282" s="706"/>
      <c r="BL282" s="706"/>
      <c r="BM282" s="706"/>
      <c r="BN282" s="706"/>
      <c r="BO282" s="706"/>
      <c r="BP282" s="706"/>
      <c r="BQ282" s="706"/>
      <c r="BR282" s="706"/>
      <c r="BS282" s="706"/>
      <c r="BT282" s="706"/>
      <c r="BU282" s="706"/>
      <c r="BV282" s="706"/>
      <c r="BW282" s="706"/>
      <c r="BX282" s="706"/>
      <c r="BY282" s="706"/>
      <c r="BZ282" s="706"/>
      <c r="CA282" s="706"/>
      <c r="CB282" s="706"/>
      <c r="CC282" s="706"/>
      <c r="CD282" s="706"/>
      <c r="CE282" s="706"/>
      <c r="CF282" s="706"/>
      <c r="CG282" s="706"/>
      <c r="CH282" s="706"/>
      <c r="CI282" s="706"/>
      <c r="CJ282" s="706"/>
      <c r="CK282" s="706"/>
      <c r="CL282" s="706"/>
      <c r="CM282" s="706"/>
      <c r="CN282" s="706"/>
      <c r="CO282" s="706"/>
      <c r="CP282" s="706"/>
      <c r="CQ282" s="706"/>
      <c r="CR282" s="706"/>
      <c r="CS282" s="706"/>
      <c r="CT282" s="706"/>
      <c r="CU282" s="706"/>
      <c r="CV282" s="706"/>
      <c r="CW282" s="706"/>
      <c r="CX282" s="706"/>
      <c r="CY282" s="706"/>
      <c r="CZ282" s="706"/>
      <c r="DA282" s="706"/>
      <c r="DB282" s="706"/>
      <c r="DC282" s="706"/>
      <c r="DD282" s="706"/>
      <c r="DE282" s="706"/>
      <c r="DF282" s="706"/>
      <c r="DG282" s="706"/>
      <c r="DH282" s="706"/>
      <c r="DI282" s="706"/>
      <c r="DJ282" s="706"/>
      <c r="DK282" s="706"/>
      <c r="DL282" s="706"/>
      <c r="DM282" s="706"/>
      <c r="DN282" s="706"/>
      <c r="DO282" s="706"/>
      <c r="DP282" s="706"/>
      <c r="DQ282" s="706"/>
      <c r="DR282" s="706"/>
      <c r="DS282" s="706"/>
      <c r="DT282" s="706"/>
      <c r="DU282" s="706"/>
      <c r="DV282" s="706"/>
      <c r="DW282" s="706"/>
      <c r="DX282" s="706"/>
      <c r="DY282" s="706"/>
      <c r="DZ282" s="706"/>
      <c r="EA282" s="706"/>
      <c r="EB282" s="706"/>
      <c r="EC282" s="706"/>
      <c r="ED282" s="704"/>
      <c r="EE282" s="704"/>
      <c r="EF282" s="706"/>
      <c r="EG282" s="706"/>
      <c r="EH282" s="704"/>
      <c r="EI282" s="704"/>
      <c r="EJ282" s="704"/>
      <c r="EK282" s="704"/>
      <c r="EL282" s="704"/>
      <c r="EM282" s="704"/>
      <c r="EN282" s="704"/>
      <c r="EO282" s="704"/>
      <c r="EP282" s="704"/>
      <c r="EQ282" s="704"/>
      <c r="ER282" s="704"/>
      <c r="ES282" s="704"/>
      <c r="ET282" s="704"/>
      <c r="EU282" s="704"/>
      <c r="EV282" s="704"/>
      <c r="EW282" s="704"/>
      <c r="EX282" s="704"/>
      <c r="EY282" s="704"/>
      <c r="EZ282" s="704"/>
      <c r="FA282" s="704"/>
      <c r="FB282" s="704"/>
      <c r="FC282" s="704"/>
      <c r="FD282" s="704"/>
      <c r="FE282" s="704"/>
      <c r="FF282" s="704"/>
      <c r="FG282" s="704"/>
      <c r="FH282" s="704"/>
      <c r="FI282" s="706"/>
      <c r="FJ282" s="704"/>
      <c r="FK282" s="746"/>
      <c r="FL282" s="704"/>
      <c r="FM282" s="704"/>
      <c r="FN282" s="704"/>
      <c r="FO282" s="704"/>
      <c r="FP282" s="704"/>
      <c r="FQ282" s="704"/>
      <c r="FR282" s="704"/>
      <c r="FS282" s="704"/>
      <c r="FT282" s="704"/>
      <c r="FU282" s="704"/>
      <c r="FV282" s="704"/>
      <c r="FW282" s="704"/>
      <c r="FX282" s="704"/>
      <c r="FY282" s="704"/>
      <c r="FZ282" s="704"/>
      <c r="GA282" s="704"/>
      <c r="GB282" s="704"/>
      <c r="GC282" s="704"/>
      <c r="GD282" s="704"/>
      <c r="GE282" s="704"/>
      <c r="GF282" s="704"/>
      <c r="GG282" s="704"/>
      <c r="GH282" s="704"/>
      <c r="GI282" s="704"/>
      <c r="GJ282" s="704"/>
      <c r="GK282" s="704"/>
      <c r="GL282" s="704"/>
      <c r="GM282" s="704"/>
      <c r="GN282" s="704"/>
      <c r="GO282" s="704"/>
      <c r="GP282" s="704"/>
      <c r="GQ282" s="704"/>
      <c r="GR282" s="704"/>
      <c r="GS282" s="704"/>
      <c r="GT282" s="704"/>
      <c r="GU282" s="704"/>
      <c r="GV282" s="704"/>
      <c r="GW282" s="704"/>
      <c r="GX282" s="704"/>
      <c r="GY282" s="704"/>
      <c r="GZ282" s="704"/>
      <c r="HA282" s="704"/>
      <c r="HB282" s="704"/>
      <c r="HC282" s="704"/>
      <c r="HD282" s="704"/>
      <c r="HE282" s="704"/>
      <c r="HF282" s="704"/>
      <c r="HG282" s="704"/>
      <c r="HH282" s="704"/>
      <c r="HI282" s="704"/>
      <c r="HJ282" s="704"/>
      <c r="HK282" s="704"/>
      <c r="HL282" s="704"/>
      <c r="HM282" s="704"/>
      <c r="HN282" s="704"/>
      <c r="HO282" s="704"/>
      <c r="HP282" s="704"/>
      <c r="HQ282" s="706"/>
      <c r="HR282" s="706"/>
    </row>
    <row r="283" spans="1:238" s="878" customFormat="1" ht="23.1" customHeight="1" x14ac:dyDescent="0.25">
      <c r="A283" s="691">
        <v>276</v>
      </c>
      <c r="B283" s="693" t="s">
        <v>1316</v>
      </c>
      <c r="C283" s="691">
        <v>255</v>
      </c>
      <c r="D283" s="729">
        <v>672</v>
      </c>
      <c r="E283" s="707">
        <v>24</v>
      </c>
      <c r="F283" s="699" t="s">
        <v>1327</v>
      </c>
      <c r="G283" s="692" t="s">
        <v>1343</v>
      </c>
      <c r="H283" s="751" t="s">
        <v>1127</v>
      </c>
      <c r="I283" s="752" t="s">
        <v>1113</v>
      </c>
      <c r="J283" s="761" t="s">
        <v>1135</v>
      </c>
      <c r="K283" s="753" t="s">
        <v>1115</v>
      </c>
      <c r="L283" s="753" t="s">
        <v>1116</v>
      </c>
      <c r="M283" s="753" t="s">
        <v>1199</v>
      </c>
      <c r="N283" s="753" t="s">
        <v>1317</v>
      </c>
      <c r="O283" s="753" t="s">
        <v>1317</v>
      </c>
      <c r="P283" s="780" t="s">
        <v>1554</v>
      </c>
      <c r="Q283" s="1022">
        <v>28</v>
      </c>
      <c r="R283" s="1022" t="s">
        <v>1344</v>
      </c>
      <c r="S283" s="755">
        <v>2</v>
      </c>
      <c r="T283" s="769">
        <v>2.2000000000000002</v>
      </c>
      <c r="U283" s="771">
        <v>41640</v>
      </c>
      <c r="V283" s="772">
        <v>41791</v>
      </c>
      <c r="W283" s="731">
        <v>25</v>
      </c>
      <c r="X283" s="875">
        <v>8250000</v>
      </c>
      <c r="Y283" s="875"/>
      <c r="Z283" s="875">
        <f t="shared" si="33"/>
        <v>8250000</v>
      </c>
      <c r="AA283" s="702"/>
      <c r="AB283" s="702">
        <v>1375000</v>
      </c>
      <c r="AC283" s="702">
        <v>1375000</v>
      </c>
      <c r="AD283" s="702">
        <v>1375000</v>
      </c>
      <c r="AE283" s="702">
        <v>1375000</v>
      </c>
      <c r="AF283" s="702">
        <v>1375000</v>
      </c>
      <c r="AG283" s="702">
        <v>1375000</v>
      </c>
      <c r="AH283" s="702"/>
      <c r="AI283" s="702"/>
      <c r="AJ283" s="717"/>
      <c r="AK283" s="717"/>
      <c r="AL283" s="717"/>
      <c r="AM283" s="868">
        <f t="shared" si="34"/>
        <v>8250000</v>
      </c>
      <c r="AN283" s="868">
        <f t="shared" si="35"/>
        <v>0</v>
      </c>
      <c r="AO283" s="760"/>
      <c r="AP283" s="868"/>
      <c r="AQ283" s="706"/>
      <c r="AR283" s="706"/>
      <c r="AS283" s="706"/>
      <c r="AT283" s="706"/>
      <c r="AU283" s="706"/>
      <c r="AV283" s="706"/>
      <c r="AW283" s="706"/>
      <c r="AX283" s="706"/>
      <c r="AY283" s="706"/>
      <c r="AZ283" s="706"/>
      <c r="BA283" s="706"/>
      <c r="BB283" s="706"/>
      <c r="BC283" s="706"/>
      <c r="BD283" s="706"/>
      <c r="BE283" s="706"/>
      <c r="BF283" s="706"/>
      <c r="BG283" s="706"/>
      <c r="BH283" s="706"/>
      <c r="BI283" s="706"/>
      <c r="BJ283" s="706"/>
      <c r="BK283" s="706"/>
      <c r="BL283" s="706"/>
      <c r="BM283" s="706"/>
      <c r="BN283" s="706"/>
      <c r="BO283" s="706"/>
      <c r="BP283" s="706"/>
      <c r="BQ283" s="706"/>
      <c r="BR283" s="706"/>
      <c r="BS283" s="706"/>
      <c r="BT283" s="706"/>
      <c r="BU283" s="706"/>
      <c r="BV283" s="706"/>
      <c r="BW283" s="706"/>
      <c r="BX283" s="706"/>
      <c r="BY283" s="706"/>
      <c r="BZ283" s="706"/>
      <c r="CA283" s="706"/>
      <c r="CB283" s="706"/>
      <c r="CC283" s="706"/>
      <c r="CD283" s="706"/>
      <c r="CE283" s="706"/>
      <c r="CF283" s="706"/>
      <c r="CG283" s="706"/>
      <c r="CH283" s="706"/>
      <c r="CI283" s="706"/>
      <c r="CJ283" s="706"/>
      <c r="CK283" s="706"/>
      <c r="CL283" s="706"/>
      <c r="CM283" s="706"/>
      <c r="CN283" s="706"/>
      <c r="CO283" s="706"/>
      <c r="CP283" s="706"/>
      <c r="CQ283" s="706"/>
      <c r="CR283" s="706"/>
      <c r="CS283" s="706"/>
      <c r="CT283" s="706"/>
      <c r="CU283" s="706"/>
      <c r="CV283" s="706"/>
      <c r="CW283" s="706"/>
      <c r="CX283" s="706"/>
      <c r="CY283" s="706"/>
      <c r="CZ283" s="706"/>
      <c r="DA283" s="706"/>
      <c r="DB283" s="706"/>
      <c r="DC283" s="706"/>
      <c r="DD283" s="706"/>
      <c r="DE283" s="706"/>
      <c r="DF283" s="706"/>
      <c r="DG283" s="706"/>
      <c r="DH283" s="706"/>
      <c r="DI283" s="706"/>
      <c r="DJ283" s="706"/>
      <c r="DK283" s="706"/>
      <c r="DL283" s="706"/>
      <c r="DM283" s="706"/>
      <c r="DN283" s="706"/>
      <c r="DO283" s="706"/>
      <c r="DP283" s="706"/>
      <c r="DQ283" s="706"/>
      <c r="DR283" s="706"/>
      <c r="DS283" s="706"/>
      <c r="DT283" s="706"/>
      <c r="DU283" s="706"/>
      <c r="DV283" s="706"/>
      <c r="DW283" s="706"/>
      <c r="DX283" s="706"/>
      <c r="DY283" s="706"/>
      <c r="DZ283" s="706"/>
      <c r="EA283" s="706"/>
      <c r="EB283" s="706"/>
      <c r="EC283" s="706"/>
      <c r="ED283" s="704"/>
      <c r="EE283" s="704"/>
      <c r="EF283" s="706"/>
      <c r="EG283" s="706"/>
      <c r="EH283" s="704"/>
      <c r="EI283" s="704"/>
      <c r="EJ283" s="704"/>
      <c r="EK283" s="704"/>
      <c r="EL283" s="704"/>
      <c r="EM283" s="704"/>
      <c r="EN283" s="704"/>
      <c r="EO283" s="704"/>
      <c r="EP283" s="704"/>
      <c r="EQ283" s="704"/>
      <c r="ER283" s="704"/>
      <c r="ES283" s="704"/>
      <c r="ET283" s="704"/>
      <c r="EU283" s="704"/>
      <c r="EV283" s="704"/>
      <c r="EW283" s="704"/>
      <c r="EX283" s="704"/>
      <c r="EY283" s="704"/>
      <c r="EZ283" s="704"/>
      <c r="FA283" s="704"/>
      <c r="FB283" s="704"/>
      <c r="FC283" s="704"/>
      <c r="FD283" s="704"/>
      <c r="FE283" s="704"/>
      <c r="FF283" s="704"/>
      <c r="FG283" s="704"/>
      <c r="FH283" s="704"/>
      <c r="FI283" s="706"/>
      <c r="FJ283" s="704"/>
      <c r="FK283" s="746"/>
      <c r="FL283" s="704"/>
      <c r="FM283" s="704"/>
      <c r="FN283" s="704"/>
      <c r="FO283" s="704"/>
      <c r="FP283" s="704"/>
      <c r="FQ283" s="704"/>
      <c r="FR283" s="704"/>
      <c r="FS283" s="704"/>
      <c r="FT283" s="704"/>
      <c r="FU283" s="704"/>
      <c r="FV283" s="704"/>
      <c r="FW283" s="704"/>
      <c r="FX283" s="704"/>
      <c r="FY283" s="704"/>
      <c r="FZ283" s="704"/>
      <c r="GA283" s="704"/>
      <c r="GB283" s="704"/>
      <c r="GC283" s="704"/>
      <c r="GD283" s="704"/>
      <c r="GE283" s="704"/>
      <c r="GF283" s="704"/>
      <c r="GG283" s="704"/>
      <c r="GH283" s="704"/>
      <c r="GI283" s="704"/>
      <c r="GJ283" s="704"/>
      <c r="GK283" s="704"/>
      <c r="GL283" s="704"/>
      <c r="GM283" s="704"/>
      <c r="GN283" s="704"/>
      <c r="GO283" s="704"/>
      <c r="GP283" s="704"/>
      <c r="GQ283" s="704"/>
      <c r="GR283" s="704"/>
      <c r="GS283" s="704"/>
      <c r="GT283" s="704"/>
      <c r="GU283" s="704"/>
      <c r="GV283" s="704"/>
      <c r="GW283" s="704"/>
      <c r="GX283" s="704"/>
      <c r="GY283" s="704"/>
      <c r="GZ283" s="704"/>
      <c r="HA283" s="704"/>
      <c r="HB283" s="704"/>
      <c r="HC283" s="704"/>
      <c r="HD283" s="704"/>
      <c r="HE283" s="704"/>
      <c r="HF283" s="704"/>
      <c r="HG283" s="704"/>
      <c r="HH283" s="704"/>
      <c r="HI283" s="704"/>
      <c r="HJ283" s="704"/>
      <c r="HK283" s="704"/>
      <c r="HL283" s="704"/>
      <c r="HM283" s="704"/>
      <c r="HN283" s="704"/>
      <c r="HO283" s="704"/>
      <c r="HP283" s="704"/>
      <c r="HQ283" s="706"/>
      <c r="HR283" s="706"/>
      <c r="HV283" s="706"/>
      <c r="HW283" s="706"/>
      <c r="HX283" s="706"/>
      <c r="HY283" s="706"/>
      <c r="HZ283" s="706"/>
      <c r="IA283" s="706"/>
      <c r="IB283" s="706"/>
      <c r="IC283" s="706"/>
    </row>
    <row r="284" spans="1:238" s="878" customFormat="1" ht="23.1" customHeight="1" x14ac:dyDescent="0.25">
      <c r="A284" s="691">
        <v>277</v>
      </c>
      <c r="B284" s="693" t="s">
        <v>1316</v>
      </c>
      <c r="C284" s="696">
        <v>255</v>
      </c>
      <c r="D284" s="697">
        <v>872</v>
      </c>
      <c r="E284" s="707">
        <v>15</v>
      </c>
      <c r="F284" s="699" t="s">
        <v>1327</v>
      </c>
      <c r="G284" s="699" t="s">
        <v>1347</v>
      </c>
      <c r="H284" s="762" t="s">
        <v>1312</v>
      </c>
      <c r="I284" s="752" t="s">
        <v>1138</v>
      </c>
      <c r="J284" s="761" t="s">
        <v>1135</v>
      </c>
      <c r="K284" s="753" t="s">
        <v>1115</v>
      </c>
      <c r="L284" s="753" t="s">
        <v>1116</v>
      </c>
      <c r="M284" s="753" t="s">
        <v>1199</v>
      </c>
      <c r="N284" s="753" t="s">
        <v>1317</v>
      </c>
      <c r="O284" s="753" t="s">
        <v>1317</v>
      </c>
      <c r="P284" s="780" t="s">
        <v>1554</v>
      </c>
      <c r="Q284" s="866" t="s">
        <v>1120</v>
      </c>
      <c r="R284" s="948" t="s">
        <v>1120</v>
      </c>
      <c r="S284" s="755">
        <v>2</v>
      </c>
      <c r="T284" s="769">
        <v>2.2000000000000002</v>
      </c>
      <c r="U284" s="771">
        <v>41456</v>
      </c>
      <c r="V284" s="772">
        <v>42156</v>
      </c>
      <c r="W284" s="701">
        <v>25</v>
      </c>
      <c r="X284" s="875">
        <v>0</v>
      </c>
      <c r="Y284" s="877"/>
      <c r="Z284" s="875">
        <f t="shared" si="33"/>
        <v>0</v>
      </c>
      <c r="AA284" s="702"/>
      <c r="AB284" s="702"/>
      <c r="AC284" s="702"/>
      <c r="AD284" s="702">
        <v>0</v>
      </c>
      <c r="AE284" s="702">
        <v>0</v>
      </c>
      <c r="AF284" s="702">
        <v>0</v>
      </c>
      <c r="AG284" s="702">
        <v>0</v>
      </c>
      <c r="AH284" s="702">
        <v>0</v>
      </c>
      <c r="AI284" s="702">
        <v>0</v>
      </c>
      <c r="AJ284" s="691"/>
      <c r="AK284" s="691"/>
      <c r="AL284" s="691"/>
      <c r="AM284" s="868">
        <f t="shared" si="34"/>
        <v>0</v>
      </c>
      <c r="AN284" s="868">
        <f t="shared" si="35"/>
        <v>0</v>
      </c>
      <c r="AO284" s="760"/>
      <c r="AP284" s="868"/>
      <c r="AQ284" s="704"/>
      <c r="AR284" s="704"/>
      <c r="AS284" s="704"/>
      <c r="AT284" s="704"/>
      <c r="AU284" s="704"/>
      <c r="AV284" s="704"/>
      <c r="AW284" s="704"/>
      <c r="AX284" s="704"/>
      <c r="AY284" s="704"/>
      <c r="AZ284" s="704"/>
      <c r="BA284" s="704"/>
      <c r="BB284" s="704"/>
      <c r="BC284" s="704"/>
      <c r="BD284" s="704"/>
      <c r="BE284" s="704"/>
      <c r="BF284" s="704"/>
      <c r="BG284" s="704"/>
      <c r="BH284" s="704"/>
      <c r="BI284" s="704"/>
      <c r="BJ284" s="704"/>
      <c r="BK284" s="704"/>
      <c r="BL284" s="704"/>
      <c r="BM284" s="704"/>
      <c r="BN284" s="704"/>
      <c r="BO284" s="704"/>
      <c r="BP284" s="704"/>
      <c r="BQ284" s="704"/>
      <c r="BR284" s="704"/>
      <c r="BS284" s="704"/>
      <c r="BT284" s="704"/>
      <c r="BU284" s="704"/>
      <c r="BV284" s="704"/>
      <c r="BW284" s="704"/>
      <c r="BX284" s="704"/>
      <c r="BY284" s="704"/>
      <c r="BZ284" s="704"/>
      <c r="CA284" s="704"/>
      <c r="CB284" s="704"/>
      <c r="CC284" s="704"/>
      <c r="CD284" s="704"/>
      <c r="CE284" s="704"/>
      <c r="CF284" s="704"/>
      <c r="CG284" s="704"/>
      <c r="CH284" s="704"/>
      <c r="CI284" s="704"/>
      <c r="CJ284" s="704"/>
      <c r="CK284" s="704"/>
      <c r="CL284" s="704"/>
      <c r="CM284" s="704"/>
      <c r="CN284" s="704"/>
      <c r="CO284" s="704"/>
      <c r="CP284" s="704"/>
      <c r="CQ284" s="704"/>
      <c r="CR284" s="704"/>
      <c r="CS284" s="704"/>
      <c r="CT284" s="704"/>
      <c r="CU284" s="704"/>
      <c r="CV284" s="704"/>
      <c r="CW284" s="704"/>
      <c r="CX284" s="704"/>
      <c r="CY284" s="704"/>
      <c r="CZ284" s="704"/>
      <c r="DA284" s="704"/>
      <c r="DB284" s="704"/>
      <c r="DC284" s="704"/>
      <c r="DD284" s="704"/>
      <c r="DE284" s="704"/>
      <c r="DF284" s="704"/>
      <c r="DG284" s="704"/>
      <c r="DH284" s="704"/>
      <c r="DI284" s="704"/>
      <c r="DJ284" s="704"/>
      <c r="DK284" s="704"/>
      <c r="DL284" s="704"/>
      <c r="DM284" s="704"/>
      <c r="DN284" s="704"/>
      <c r="DO284" s="704"/>
      <c r="DP284" s="704"/>
      <c r="DQ284" s="706"/>
      <c r="DR284" s="706"/>
      <c r="DS284" s="706"/>
      <c r="DT284" s="706"/>
      <c r="DU284" s="706"/>
      <c r="DV284" s="706"/>
      <c r="DW284" s="706"/>
      <c r="DX284" s="706"/>
      <c r="DY284" s="706"/>
      <c r="DZ284" s="706"/>
      <c r="EA284" s="706"/>
      <c r="EB284" s="706"/>
      <c r="EC284" s="704"/>
      <c r="ED284" s="706"/>
      <c r="EE284" s="706"/>
      <c r="EF284" s="704"/>
      <c r="EG284" s="704"/>
      <c r="EH284" s="704"/>
      <c r="EI284" s="704"/>
      <c r="EJ284" s="704"/>
      <c r="EK284" s="704"/>
      <c r="EL284" s="704"/>
      <c r="EM284" s="704"/>
      <c r="EN284" s="704"/>
      <c r="EO284" s="704"/>
      <c r="EP284" s="704"/>
      <c r="EQ284" s="704"/>
      <c r="ER284" s="704"/>
      <c r="ES284" s="704"/>
      <c r="ET284" s="704"/>
      <c r="EU284" s="704"/>
      <c r="EV284" s="704"/>
      <c r="EW284" s="704"/>
      <c r="EX284" s="704"/>
      <c r="EY284" s="704"/>
      <c r="EZ284" s="704"/>
      <c r="FA284" s="704"/>
      <c r="FB284" s="704"/>
      <c r="FC284" s="704"/>
      <c r="FD284" s="704"/>
      <c r="FE284" s="704"/>
      <c r="FF284" s="704"/>
      <c r="FG284" s="704"/>
      <c r="FH284" s="704"/>
      <c r="FI284" s="704"/>
      <c r="FJ284" s="704"/>
      <c r="FK284" s="746"/>
      <c r="FL284" s="706"/>
      <c r="FM284" s="706"/>
      <c r="FN284" s="706"/>
      <c r="FO284" s="706"/>
      <c r="FP284" s="706"/>
      <c r="FQ284" s="706"/>
      <c r="FR284" s="706"/>
      <c r="FS284" s="706"/>
      <c r="FT284" s="706"/>
      <c r="FU284" s="706"/>
      <c r="FV284" s="706"/>
      <c r="FW284" s="706"/>
      <c r="FX284" s="706"/>
      <c r="FY284" s="706"/>
      <c r="FZ284" s="706"/>
      <c r="GA284" s="706"/>
      <c r="GB284" s="706"/>
      <c r="GC284" s="706"/>
      <c r="GD284" s="706"/>
      <c r="GE284" s="706"/>
      <c r="GF284" s="706"/>
      <c r="GG284" s="706"/>
      <c r="GH284" s="706"/>
      <c r="GI284" s="706"/>
      <c r="GJ284" s="706"/>
      <c r="GK284" s="706"/>
      <c r="GL284" s="706"/>
      <c r="GM284" s="704"/>
      <c r="GN284" s="704"/>
      <c r="GO284" s="704"/>
      <c r="GP284" s="704"/>
      <c r="GQ284" s="704"/>
      <c r="GR284" s="704"/>
      <c r="GS284" s="704"/>
      <c r="GT284" s="704"/>
      <c r="GU284" s="704"/>
      <c r="GV284" s="704"/>
      <c r="GW284" s="704"/>
      <c r="GX284" s="704"/>
      <c r="GY284" s="704"/>
      <c r="GZ284" s="704"/>
      <c r="HA284" s="704"/>
      <c r="HB284" s="704"/>
      <c r="HC284" s="704"/>
      <c r="HD284" s="704"/>
      <c r="HE284" s="704"/>
      <c r="HF284" s="704"/>
      <c r="HG284" s="704"/>
      <c r="HH284" s="704"/>
      <c r="HI284" s="704"/>
      <c r="HJ284" s="704"/>
      <c r="HK284" s="704"/>
      <c r="HL284" s="704"/>
      <c r="HM284" s="704"/>
      <c r="HN284" s="704"/>
      <c r="HO284" s="704"/>
      <c r="HP284" s="704"/>
      <c r="HQ284" s="706"/>
      <c r="HR284" s="706"/>
      <c r="HV284" s="706"/>
      <c r="HW284" s="706"/>
      <c r="HX284" s="706"/>
      <c r="HY284" s="706"/>
      <c r="HZ284" s="706"/>
      <c r="IA284" s="706"/>
      <c r="IB284" s="706"/>
      <c r="IC284" s="706"/>
    </row>
    <row r="285" spans="1:238" s="878" customFormat="1" ht="23.1" customHeight="1" x14ac:dyDescent="0.25">
      <c r="A285" s="691">
        <v>278</v>
      </c>
      <c r="B285" s="693" t="s">
        <v>1316</v>
      </c>
      <c r="C285" s="691">
        <v>255</v>
      </c>
      <c r="D285" s="697">
        <v>972</v>
      </c>
      <c r="E285" s="707">
        <v>1</v>
      </c>
      <c r="F285" s="699" t="s">
        <v>1327</v>
      </c>
      <c r="G285" s="699" t="s">
        <v>1328</v>
      </c>
      <c r="H285" s="762" t="s">
        <v>1329</v>
      </c>
      <c r="I285" s="752" t="s">
        <v>1138</v>
      </c>
      <c r="J285" s="761" t="s">
        <v>1135</v>
      </c>
      <c r="K285" s="753" t="s">
        <v>1115</v>
      </c>
      <c r="L285" s="753" t="s">
        <v>1116</v>
      </c>
      <c r="M285" s="753" t="s">
        <v>1199</v>
      </c>
      <c r="N285" s="753" t="s">
        <v>1317</v>
      </c>
      <c r="O285" s="753" t="s">
        <v>1317</v>
      </c>
      <c r="P285" s="780" t="s">
        <v>1554</v>
      </c>
      <c r="Q285" s="948" t="s">
        <v>1120</v>
      </c>
      <c r="R285" s="948" t="s">
        <v>1120</v>
      </c>
      <c r="S285" s="755">
        <v>2</v>
      </c>
      <c r="T285" s="769">
        <v>2.2000000000000002</v>
      </c>
      <c r="U285" s="771">
        <v>41456</v>
      </c>
      <c r="V285" s="772">
        <v>41791</v>
      </c>
      <c r="W285" s="701">
        <v>25</v>
      </c>
      <c r="X285" s="875">
        <v>5360000</v>
      </c>
      <c r="Y285" s="876">
        <v>10877000</v>
      </c>
      <c r="Z285" s="875">
        <f t="shared" si="33"/>
        <v>16237000</v>
      </c>
      <c r="AA285" s="702">
        <v>1000000</v>
      </c>
      <c r="AB285" s="702">
        <v>1000000</v>
      </c>
      <c r="AC285" s="702">
        <v>1000000</v>
      </c>
      <c r="AD285" s="702">
        <f>5360000</f>
        <v>5360000</v>
      </c>
      <c r="AE285" s="702">
        <v>1000000</v>
      </c>
      <c r="AF285" s="702">
        <v>1000000</v>
      </c>
      <c r="AG285" s="702">
        <v>1000000</v>
      </c>
      <c r="AH285" s="702">
        <v>1000000</v>
      </c>
      <c r="AI285" s="702">
        <v>1000000</v>
      </c>
      <c r="AJ285" s="702">
        <v>1000000</v>
      </c>
      <c r="AK285" s="702">
        <v>1000000</v>
      </c>
      <c r="AL285" s="717">
        <v>877000</v>
      </c>
      <c r="AM285" s="868">
        <f t="shared" si="34"/>
        <v>16237000</v>
      </c>
      <c r="AN285" s="868">
        <f t="shared" si="35"/>
        <v>0</v>
      </c>
      <c r="AO285" s="760"/>
      <c r="AP285" s="868"/>
      <c r="AQ285" s="706"/>
      <c r="AR285" s="706"/>
      <c r="AS285" s="706"/>
      <c r="AT285" s="706"/>
      <c r="AU285" s="706"/>
      <c r="AV285" s="706"/>
      <c r="AW285" s="706"/>
      <c r="AX285" s="706"/>
      <c r="AY285" s="706"/>
      <c r="AZ285" s="706"/>
      <c r="BA285" s="706"/>
      <c r="BB285" s="706"/>
      <c r="BC285" s="706"/>
      <c r="BD285" s="706"/>
      <c r="BE285" s="706"/>
      <c r="BF285" s="706"/>
      <c r="BG285" s="706"/>
      <c r="BH285" s="706"/>
      <c r="BI285" s="706"/>
      <c r="BJ285" s="706"/>
      <c r="BK285" s="706"/>
      <c r="BL285" s="706"/>
      <c r="BM285" s="706"/>
      <c r="BN285" s="706"/>
      <c r="BO285" s="706"/>
      <c r="BP285" s="706"/>
      <c r="BQ285" s="706"/>
      <c r="BR285" s="706"/>
      <c r="BS285" s="706"/>
      <c r="BT285" s="706"/>
      <c r="BU285" s="706"/>
      <c r="BV285" s="706"/>
      <c r="BW285" s="706"/>
      <c r="BX285" s="706"/>
      <c r="BY285" s="706"/>
      <c r="BZ285" s="706"/>
      <c r="CA285" s="706"/>
      <c r="CB285" s="706"/>
      <c r="CC285" s="706"/>
      <c r="CD285" s="706"/>
      <c r="CE285" s="706"/>
      <c r="CF285" s="706"/>
      <c r="CG285" s="706"/>
      <c r="CH285" s="706"/>
      <c r="CI285" s="706"/>
      <c r="CJ285" s="706"/>
      <c r="CK285" s="706"/>
      <c r="CL285" s="706"/>
      <c r="CM285" s="706"/>
      <c r="CN285" s="706"/>
      <c r="CO285" s="706"/>
      <c r="CP285" s="706"/>
      <c r="CQ285" s="706"/>
      <c r="CR285" s="706"/>
      <c r="CS285" s="706"/>
      <c r="CT285" s="706"/>
      <c r="CU285" s="706"/>
      <c r="CV285" s="706"/>
      <c r="CW285" s="706"/>
      <c r="CX285" s="706"/>
      <c r="CY285" s="706"/>
      <c r="CZ285" s="706"/>
      <c r="DA285" s="706"/>
      <c r="DB285" s="706"/>
      <c r="DC285" s="706"/>
      <c r="DD285" s="706"/>
      <c r="DE285" s="706"/>
      <c r="DF285" s="706"/>
      <c r="DG285" s="706"/>
      <c r="DH285" s="706"/>
      <c r="DI285" s="706"/>
      <c r="DJ285" s="706"/>
      <c r="DK285" s="706"/>
      <c r="DL285" s="706"/>
      <c r="DM285" s="706"/>
      <c r="DN285" s="706"/>
      <c r="DO285" s="706"/>
      <c r="DP285" s="706"/>
      <c r="DQ285" s="706"/>
      <c r="DR285" s="706"/>
      <c r="DS285" s="706"/>
      <c r="DT285" s="706"/>
      <c r="DU285" s="706"/>
      <c r="DV285" s="706"/>
      <c r="DW285" s="706"/>
      <c r="DX285" s="706"/>
      <c r="DY285" s="706"/>
      <c r="DZ285" s="706"/>
      <c r="EA285" s="706"/>
      <c r="EB285" s="706"/>
      <c r="EC285" s="704"/>
      <c r="ED285" s="704"/>
      <c r="EE285" s="704"/>
      <c r="EF285" s="706"/>
      <c r="EG285" s="706"/>
      <c r="EH285" s="706"/>
      <c r="EI285" s="706"/>
      <c r="EJ285" s="706"/>
      <c r="EK285" s="706"/>
      <c r="EL285" s="706"/>
      <c r="EM285" s="706"/>
      <c r="EN285" s="706"/>
      <c r="EO285" s="706"/>
      <c r="EP285" s="706"/>
      <c r="EQ285" s="706"/>
      <c r="ER285" s="706"/>
      <c r="ES285" s="706"/>
      <c r="ET285" s="706"/>
      <c r="EU285" s="706"/>
      <c r="EV285" s="706"/>
      <c r="EW285" s="706"/>
      <c r="EX285" s="706"/>
      <c r="EY285" s="706"/>
      <c r="EZ285" s="706"/>
      <c r="FA285" s="706"/>
      <c r="FB285" s="706"/>
      <c r="FC285" s="706"/>
      <c r="FD285" s="706"/>
      <c r="FE285" s="706"/>
      <c r="FF285" s="706"/>
      <c r="FG285" s="706"/>
      <c r="FH285" s="706"/>
      <c r="FI285" s="704"/>
      <c r="FJ285" s="706"/>
      <c r="FK285" s="746"/>
      <c r="FL285" s="706"/>
      <c r="FM285" s="706"/>
      <c r="FN285" s="706"/>
      <c r="FO285" s="706"/>
      <c r="FP285" s="706"/>
      <c r="FQ285" s="706"/>
      <c r="FR285" s="706"/>
      <c r="FS285" s="706"/>
      <c r="FT285" s="706"/>
      <c r="FU285" s="706"/>
      <c r="FV285" s="706"/>
      <c r="FW285" s="706"/>
      <c r="FX285" s="706"/>
      <c r="FY285" s="706"/>
      <c r="FZ285" s="706"/>
      <c r="GA285" s="706"/>
      <c r="GB285" s="706"/>
      <c r="GC285" s="706"/>
      <c r="GD285" s="706"/>
      <c r="GE285" s="706"/>
      <c r="GF285" s="706"/>
      <c r="GG285" s="706"/>
      <c r="GH285" s="706"/>
      <c r="GI285" s="706"/>
      <c r="GJ285" s="706"/>
      <c r="GK285" s="706"/>
      <c r="GL285" s="706"/>
      <c r="GM285" s="704"/>
      <c r="GN285" s="704"/>
      <c r="GO285" s="704"/>
      <c r="GP285" s="704"/>
      <c r="GQ285" s="704"/>
      <c r="GR285" s="704"/>
      <c r="GS285" s="704"/>
      <c r="GT285" s="704"/>
      <c r="GU285" s="704"/>
      <c r="GV285" s="704"/>
      <c r="GW285" s="704"/>
      <c r="GX285" s="704"/>
      <c r="GY285" s="704"/>
      <c r="GZ285" s="704"/>
      <c r="HA285" s="704"/>
      <c r="HB285" s="704"/>
      <c r="HC285" s="704"/>
      <c r="HD285" s="704"/>
      <c r="HE285" s="704"/>
      <c r="HF285" s="704"/>
      <c r="HG285" s="704"/>
      <c r="HH285" s="704"/>
      <c r="HI285" s="704"/>
      <c r="HJ285" s="704"/>
      <c r="HK285" s="704"/>
      <c r="HL285" s="704"/>
      <c r="HM285" s="704"/>
      <c r="HN285" s="704"/>
      <c r="HO285" s="704"/>
      <c r="HP285" s="704"/>
      <c r="HQ285" s="706"/>
      <c r="HR285" s="706"/>
      <c r="HV285" s="706"/>
      <c r="HW285" s="706"/>
      <c r="HX285" s="706"/>
      <c r="HY285" s="706"/>
      <c r="HZ285" s="706"/>
      <c r="IA285" s="706"/>
      <c r="IB285" s="706"/>
      <c r="IC285" s="706"/>
    </row>
    <row r="286" spans="1:238" s="878" customFormat="1" ht="23.1" customHeight="1" x14ac:dyDescent="0.25">
      <c r="A286" s="691">
        <v>279</v>
      </c>
      <c r="B286" s="693" t="s">
        <v>1316</v>
      </c>
      <c r="C286" s="696">
        <v>257</v>
      </c>
      <c r="D286" s="697">
        <v>536</v>
      </c>
      <c r="E286" s="707">
        <v>1</v>
      </c>
      <c r="F286" s="699" t="s">
        <v>1123</v>
      </c>
      <c r="G286" s="699" t="s">
        <v>1349</v>
      </c>
      <c r="H286" s="751" t="s">
        <v>1112</v>
      </c>
      <c r="I286" s="752" t="s">
        <v>1113</v>
      </c>
      <c r="J286" s="761" t="s">
        <v>1135</v>
      </c>
      <c r="K286" s="753" t="s">
        <v>1115</v>
      </c>
      <c r="L286" s="753" t="s">
        <v>1116</v>
      </c>
      <c r="M286" s="753" t="s">
        <v>1199</v>
      </c>
      <c r="N286" s="753" t="s">
        <v>1317</v>
      </c>
      <c r="O286" s="753" t="s">
        <v>1317</v>
      </c>
      <c r="P286" s="780" t="s">
        <v>1348</v>
      </c>
      <c r="Q286" s="866" t="s">
        <v>1120</v>
      </c>
      <c r="R286" s="948" t="s">
        <v>1120</v>
      </c>
      <c r="S286" s="755">
        <v>2</v>
      </c>
      <c r="T286" s="769">
        <v>2.2000000000000002</v>
      </c>
      <c r="U286" s="771">
        <v>41456</v>
      </c>
      <c r="V286" s="772">
        <v>42156</v>
      </c>
      <c r="W286" s="731">
        <v>5</v>
      </c>
      <c r="X286" s="875">
        <v>60000</v>
      </c>
      <c r="Y286" s="875"/>
      <c r="Z286" s="875">
        <f t="shared" si="33"/>
        <v>60000</v>
      </c>
      <c r="AA286" s="702"/>
      <c r="AB286" s="702"/>
      <c r="AC286" s="702"/>
      <c r="AD286" s="702">
        <v>30000</v>
      </c>
      <c r="AE286" s="702">
        <v>30000</v>
      </c>
      <c r="AF286" s="702"/>
      <c r="AG286" s="702"/>
      <c r="AH286" s="702"/>
      <c r="AI286" s="717"/>
      <c r="AJ286" s="717"/>
      <c r="AK286" s="717"/>
      <c r="AL286" s="717"/>
      <c r="AM286" s="868">
        <f t="shared" si="34"/>
        <v>60000</v>
      </c>
      <c r="AN286" s="868">
        <f t="shared" si="35"/>
        <v>0</v>
      </c>
      <c r="AO286" s="760">
        <v>60000</v>
      </c>
      <c r="AP286" s="868"/>
      <c r="AQ286" s="706"/>
      <c r="AR286" s="706"/>
      <c r="AS286" s="706"/>
      <c r="AT286" s="706"/>
      <c r="AU286" s="706"/>
      <c r="AV286" s="706"/>
      <c r="AW286" s="706"/>
      <c r="AX286" s="706"/>
      <c r="AY286" s="706"/>
      <c r="AZ286" s="706"/>
      <c r="BA286" s="706"/>
      <c r="BB286" s="706"/>
      <c r="BC286" s="706"/>
      <c r="BD286" s="706"/>
      <c r="BE286" s="706"/>
      <c r="BF286" s="706"/>
      <c r="BG286" s="706"/>
      <c r="BH286" s="706"/>
      <c r="BI286" s="706"/>
      <c r="BJ286" s="706"/>
      <c r="BK286" s="706"/>
      <c r="BL286" s="706"/>
      <c r="BM286" s="706"/>
      <c r="BN286" s="706"/>
      <c r="BO286" s="706"/>
      <c r="BP286" s="706"/>
      <c r="BQ286" s="706"/>
      <c r="BR286" s="706"/>
      <c r="BS286" s="706"/>
      <c r="BT286" s="706"/>
      <c r="BU286" s="706"/>
      <c r="BV286" s="706"/>
      <c r="BW286" s="706"/>
      <c r="BX286" s="706"/>
      <c r="BY286" s="706"/>
      <c r="BZ286" s="706"/>
      <c r="CA286" s="706"/>
      <c r="CB286" s="706"/>
      <c r="CC286" s="706"/>
      <c r="CD286" s="706"/>
      <c r="CE286" s="706"/>
      <c r="CF286" s="706"/>
      <c r="CG286" s="706"/>
      <c r="CH286" s="706"/>
      <c r="CI286" s="706"/>
      <c r="CJ286" s="706"/>
      <c r="CK286" s="706"/>
      <c r="CL286" s="706"/>
      <c r="CM286" s="706"/>
      <c r="CN286" s="706"/>
      <c r="CO286" s="706"/>
      <c r="CP286" s="706"/>
      <c r="CQ286" s="706"/>
      <c r="CR286" s="706"/>
      <c r="CS286" s="706"/>
      <c r="CT286" s="706"/>
      <c r="CU286" s="706"/>
      <c r="CV286" s="706"/>
      <c r="CW286" s="706"/>
      <c r="CX286" s="706"/>
      <c r="CY286" s="706"/>
      <c r="CZ286" s="706"/>
      <c r="DA286" s="706"/>
      <c r="DB286" s="706"/>
      <c r="DC286" s="706"/>
      <c r="DD286" s="706"/>
      <c r="DE286" s="706"/>
      <c r="DF286" s="706"/>
      <c r="DG286" s="706"/>
      <c r="DH286" s="706"/>
      <c r="DI286" s="706"/>
      <c r="DJ286" s="706"/>
      <c r="DK286" s="706"/>
      <c r="DL286" s="706"/>
      <c r="DM286" s="706"/>
      <c r="DN286" s="706"/>
      <c r="DO286" s="706"/>
      <c r="DP286" s="706"/>
      <c r="DQ286" s="706"/>
      <c r="DR286" s="706"/>
      <c r="DS286" s="706"/>
      <c r="DT286" s="706"/>
      <c r="DU286" s="706"/>
      <c r="DV286" s="706"/>
      <c r="DW286" s="706"/>
      <c r="DX286" s="706"/>
      <c r="DY286" s="706"/>
      <c r="DZ286" s="706"/>
      <c r="EA286" s="706"/>
      <c r="EB286" s="706"/>
      <c r="EC286" s="706"/>
      <c r="ED286" s="704"/>
      <c r="EE286" s="704"/>
      <c r="EF286" s="706"/>
      <c r="EG286" s="706"/>
      <c r="EH286" s="704"/>
      <c r="EI286" s="704"/>
      <c r="EJ286" s="704"/>
      <c r="EK286" s="704"/>
      <c r="EL286" s="704"/>
      <c r="EM286" s="704"/>
      <c r="EN286" s="704"/>
      <c r="EO286" s="704"/>
      <c r="EP286" s="704"/>
      <c r="EQ286" s="704"/>
      <c r="ER286" s="704"/>
      <c r="ES286" s="704"/>
      <c r="ET286" s="704"/>
      <c r="EU286" s="704"/>
      <c r="EV286" s="704"/>
      <c r="EW286" s="704"/>
      <c r="EX286" s="704"/>
      <c r="EY286" s="704"/>
      <c r="EZ286" s="704"/>
      <c r="FA286" s="704"/>
      <c r="FB286" s="704"/>
      <c r="FC286" s="704"/>
      <c r="FD286" s="704"/>
      <c r="FE286" s="704"/>
      <c r="FF286" s="704"/>
      <c r="FG286" s="704"/>
      <c r="FH286" s="704"/>
      <c r="FI286" s="706"/>
      <c r="FJ286" s="704"/>
      <c r="FK286" s="746"/>
      <c r="FL286" s="704"/>
      <c r="FM286" s="704"/>
      <c r="FN286" s="704"/>
      <c r="FO286" s="704"/>
      <c r="FP286" s="704"/>
      <c r="FQ286" s="704"/>
      <c r="FR286" s="704"/>
      <c r="FS286" s="704"/>
      <c r="FT286" s="704"/>
      <c r="FU286" s="704"/>
      <c r="FV286" s="704"/>
      <c r="FW286" s="704"/>
      <c r="FX286" s="704"/>
      <c r="FY286" s="704"/>
      <c r="FZ286" s="704"/>
      <c r="GA286" s="704"/>
      <c r="GB286" s="704"/>
      <c r="GC286" s="704"/>
      <c r="GD286" s="704"/>
      <c r="GE286" s="704"/>
      <c r="GF286" s="704"/>
      <c r="GG286" s="704"/>
      <c r="GH286" s="704"/>
      <c r="GI286" s="704"/>
      <c r="GJ286" s="704"/>
      <c r="GK286" s="704"/>
      <c r="GL286" s="704"/>
      <c r="GM286" s="704"/>
      <c r="GN286" s="704"/>
      <c r="GO286" s="704"/>
      <c r="GP286" s="704"/>
      <c r="GQ286" s="704"/>
      <c r="GR286" s="704"/>
      <c r="GS286" s="704"/>
      <c r="GT286" s="704"/>
      <c r="GU286" s="704"/>
      <c r="GV286" s="704"/>
      <c r="GW286" s="704"/>
      <c r="GX286" s="704"/>
      <c r="GY286" s="704"/>
      <c r="GZ286" s="704"/>
      <c r="HA286" s="704"/>
      <c r="HB286" s="704"/>
      <c r="HC286" s="704"/>
      <c r="HD286" s="704"/>
      <c r="HE286" s="704"/>
      <c r="HF286" s="704"/>
      <c r="HG286" s="704"/>
      <c r="HH286" s="704"/>
      <c r="HI286" s="704"/>
      <c r="HJ286" s="704"/>
      <c r="HK286" s="704"/>
      <c r="HL286" s="704"/>
      <c r="HM286" s="704"/>
      <c r="HN286" s="704"/>
      <c r="HO286" s="704"/>
      <c r="HP286" s="704"/>
      <c r="HQ286" s="704"/>
      <c r="HR286" s="704"/>
    </row>
    <row r="287" spans="1:238" s="878" customFormat="1" ht="23.1" customHeight="1" x14ac:dyDescent="0.25">
      <c r="A287" s="691">
        <v>318</v>
      </c>
      <c r="B287" s="693" t="s">
        <v>1316</v>
      </c>
      <c r="C287" s="697">
        <v>272</v>
      </c>
      <c r="D287" s="697">
        <v>536</v>
      </c>
      <c r="E287" s="946">
        <v>13</v>
      </c>
      <c r="F287" s="714" t="s">
        <v>1123</v>
      </c>
      <c r="G287" s="732" t="s">
        <v>1581</v>
      </c>
      <c r="H287" s="767" t="s">
        <v>1112</v>
      </c>
      <c r="I287" s="752" t="s">
        <v>1113</v>
      </c>
      <c r="J287" s="761" t="s">
        <v>1135</v>
      </c>
      <c r="K287" s="753" t="s">
        <v>1115</v>
      </c>
      <c r="L287" s="753" t="s">
        <v>1124</v>
      </c>
      <c r="M287" s="753" t="s">
        <v>1199</v>
      </c>
      <c r="N287" s="753" t="s">
        <v>1317</v>
      </c>
      <c r="O287" s="753" t="s">
        <v>1317</v>
      </c>
      <c r="P287" s="753" t="s">
        <v>1317</v>
      </c>
      <c r="Q287" s="948">
        <v>2</v>
      </c>
      <c r="R287" s="948">
        <v>2</v>
      </c>
      <c r="S287" s="755">
        <v>2</v>
      </c>
      <c r="T287" s="769">
        <v>2.2000000000000002</v>
      </c>
      <c r="U287" s="771">
        <v>41091</v>
      </c>
      <c r="V287" s="771">
        <v>42156</v>
      </c>
      <c r="W287" s="701">
        <v>5</v>
      </c>
      <c r="X287" s="875"/>
      <c r="Y287" s="876">
        <v>2700</v>
      </c>
      <c r="Z287" s="875">
        <f t="shared" si="33"/>
        <v>2700</v>
      </c>
      <c r="AA287" s="691"/>
      <c r="AB287" s="691"/>
      <c r="AC287" s="691">
        <v>2700</v>
      </c>
      <c r="AD287" s="691"/>
      <c r="AE287" s="691"/>
      <c r="AF287" s="691"/>
      <c r="AG287" s="691"/>
      <c r="AH287" s="691"/>
      <c r="AI287" s="691"/>
      <c r="AJ287" s="691"/>
      <c r="AK287" s="691"/>
      <c r="AL287" s="691"/>
      <c r="AM287" s="868">
        <f t="shared" si="34"/>
        <v>2700</v>
      </c>
      <c r="AN287" s="868">
        <f t="shared" si="35"/>
        <v>0</v>
      </c>
      <c r="AO287" s="691"/>
      <c r="AP287" s="868"/>
      <c r="AQ287" s="704"/>
      <c r="AR287" s="704"/>
      <c r="AS287" s="704"/>
      <c r="AT287" s="704"/>
      <c r="AU287" s="704"/>
      <c r="AV287" s="704"/>
      <c r="AW287" s="704"/>
      <c r="AX287" s="704"/>
      <c r="AY287" s="704"/>
      <c r="AZ287" s="704"/>
      <c r="BA287" s="704"/>
      <c r="BB287" s="704"/>
      <c r="BC287" s="704"/>
      <c r="BD287" s="704"/>
      <c r="BE287" s="704"/>
      <c r="BF287" s="704"/>
      <c r="BG287" s="704"/>
      <c r="BH287" s="704"/>
      <c r="BI287" s="704"/>
      <c r="BJ287" s="704"/>
      <c r="BK287" s="704"/>
      <c r="BL287" s="704"/>
      <c r="BM287" s="704"/>
      <c r="BN287" s="704"/>
      <c r="BO287" s="704"/>
      <c r="BP287" s="704"/>
      <c r="BQ287" s="704"/>
      <c r="BR287" s="704"/>
      <c r="BS287" s="704"/>
      <c r="BT287" s="704"/>
      <c r="BU287" s="704"/>
      <c r="BV287" s="704"/>
      <c r="BW287" s="704"/>
      <c r="BX287" s="704"/>
      <c r="BY287" s="704"/>
      <c r="BZ287" s="704"/>
      <c r="CA287" s="704"/>
      <c r="CB287" s="704"/>
      <c r="CC287" s="704"/>
      <c r="CD287" s="704"/>
      <c r="CE287" s="704"/>
      <c r="CF287" s="704"/>
      <c r="CG287" s="704"/>
      <c r="CH287" s="704"/>
      <c r="CI287" s="704"/>
      <c r="CJ287" s="704"/>
      <c r="CK287" s="704"/>
      <c r="CL287" s="704"/>
      <c r="CM287" s="704"/>
      <c r="CN287" s="704"/>
      <c r="CO287" s="704"/>
      <c r="CP287" s="704"/>
      <c r="CQ287" s="704"/>
      <c r="CR287" s="704"/>
      <c r="CS287" s="704"/>
      <c r="CT287" s="704"/>
      <c r="CU287" s="704"/>
      <c r="CV287" s="704"/>
      <c r="CW287" s="704"/>
      <c r="CX287" s="704"/>
      <c r="CY287" s="704"/>
      <c r="CZ287" s="704"/>
      <c r="DA287" s="704"/>
      <c r="DB287" s="704"/>
      <c r="DC287" s="704"/>
      <c r="DD287" s="704"/>
      <c r="DE287" s="704"/>
      <c r="DF287" s="704"/>
      <c r="DG287" s="704"/>
      <c r="DH287" s="704"/>
      <c r="DI287" s="704"/>
      <c r="DJ287" s="704"/>
      <c r="DK287" s="704"/>
      <c r="DL287" s="704"/>
      <c r="DM287" s="704"/>
      <c r="DN287" s="704"/>
      <c r="DO287" s="704"/>
      <c r="DP287" s="704"/>
      <c r="DQ287" s="706"/>
      <c r="DR287" s="706"/>
      <c r="DS287" s="706"/>
      <c r="DT287" s="706"/>
      <c r="DU287" s="706"/>
      <c r="DV287" s="706"/>
      <c r="DW287" s="706"/>
      <c r="DX287" s="706"/>
      <c r="DY287" s="706"/>
      <c r="DZ287" s="706"/>
      <c r="EA287" s="706"/>
      <c r="EB287" s="706"/>
      <c r="EC287" s="706"/>
      <c r="ED287" s="706"/>
      <c r="EE287" s="706"/>
      <c r="EF287" s="704"/>
      <c r="EG287" s="704"/>
      <c r="EH287" s="704"/>
      <c r="EI287" s="704"/>
      <c r="EJ287" s="704"/>
      <c r="EK287" s="704"/>
      <c r="EL287" s="704"/>
      <c r="EM287" s="704"/>
      <c r="EN287" s="704"/>
      <c r="EO287" s="704"/>
      <c r="EP287" s="704"/>
      <c r="EQ287" s="704"/>
      <c r="ER287" s="704"/>
      <c r="ES287" s="704"/>
      <c r="ET287" s="704"/>
      <c r="EU287" s="704"/>
      <c r="EV287" s="704"/>
      <c r="EW287" s="704"/>
      <c r="EX287" s="704"/>
      <c r="EY287" s="704"/>
      <c r="EZ287" s="704"/>
      <c r="FA287" s="704"/>
      <c r="FB287" s="704"/>
      <c r="FC287" s="704"/>
      <c r="FD287" s="704"/>
      <c r="FE287" s="704"/>
      <c r="FF287" s="704"/>
      <c r="FG287" s="704"/>
      <c r="FH287" s="704"/>
      <c r="FI287" s="704"/>
      <c r="FJ287" s="704"/>
      <c r="HV287" s="704"/>
      <c r="HW287" s="704"/>
      <c r="HX287" s="704"/>
      <c r="HY287" s="704"/>
      <c r="HZ287" s="704"/>
      <c r="IA287" s="704"/>
      <c r="IB287" s="704"/>
      <c r="IC287" s="704"/>
    </row>
    <row r="288" spans="1:238" s="878" customFormat="1" ht="23.1" customHeight="1" x14ac:dyDescent="0.25">
      <c r="A288" s="691">
        <v>335</v>
      </c>
      <c r="B288" s="693" t="s">
        <v>1316</v>
      </c>
      <c r="C288" s="697">
        <v>281</v>
      </c>
      <c r="D288" s="697">
        <v>536</v>
      </c>
      <c r="E288" s="707">
        <v>1</v>
      </c>
      <c r="F288" s="720" t="s">
        <v>1123</v>
      </c>
      <c r="G288" s="720" t="s">
        <v>1582</v>
      </c>
      <c r="H288" s="767" t="s">
        <v>1112</v>
      </c>
      <c r="I288" s="752" t="s">
        <v>1113</v>
      </c>
      <c r="J288" s="761" t="s">
        <v>1135</v>
      </c>
      <c r="K288" s="753" t="s">
        <v>1115</v>
      </c>
      <c r="L288" s="753" t="s">
        <v>1116</v>
      </c>
      <c r="M288" s="753" t="s">
        <v>1199</v>
      </c>
      <c r="N288" s="753" t="s">
        <v>1317</v>
      </c>
      <c r="O288" s="753" t="s">
        <v>1317</v>
      </c>
      <c r="P288" s="753" t="s">
        <v>1554</v>
      </c>
      <c r="Q288" s="948" t="s">
        <v>1120</v>
      </c>
      <c r="R288" s="948" t="s">
        <v>1120</v>
      </c>
      <c r="S288" s="755">
        <v>2</v>
      </c>
      <c r="T288" s="769">
        <v>2.2000000000000002</v>
      </c>
      <c r="U288" s="771">
        <v>41214</v>
      </c>
      <c r="V288" s="771">
        <v>41214</v>
      </c>
      <c r="W288" s="701">
        <v>5</v>
      </c>
      <c r="X288" s="875"/>
      <c r="Y288" s="876">
        <v>62400</v>
      </c>
      <c r="Z288" s="875">
        <f t="shared" si="33"/>
        <v>62400</v>
      </c>
      <c r="AA288" s="691"/>
      <c r="AB288" s="691"/>
      <c r="AC288" s="691"/>
      <c r="AD288" s="691"/>
      <c r="AE288" s="691">
        <v>62400</v>
      </c>
      <c r="AF288" s="691"/>
      <c r="AG288" s="691"/>
      <c r="AH288" s="691"/>
      <c r="AI288" s="691"/>
      <c r="AJ288" s="691"/>
      <c r="AK288" s="691"/>
      <c r="AL288" s="691"/>
      <c r="AM288" s="868">
        <f t="shared" si="34"/>
        <v>62400</v>
      </c>
      <c r="AN288" s="868">
        <f t="shared" si="35"/>
        <v>0</v>
      </c>
      <c r="AO288" s="691"/>
      <c r="AP288" s="868"/>
      <c r="AQ288" s="704"/>
      <c r="AR288" s="704"/>
      <c r="AS288" s="704"/>
      <c r="AT288" s="704"/>
      <c r="AU288" s="704"/>
      <c r="AV288" s="704"/>
      <c r="AW288" s="704"/>
      <c r="AX288" s="704"/>
      <c r="AY288" s="704"/>
      <c r="AZ288" s="704"/>
      <c r="BA288" s="704"/>
      <c r="BB288" s="704"/>
      <c r="BC288" s="704"/>
      <c r="BD288" s="704"/>
      <c r="BE288" s="704"/>
      <c r="BF288" s="704"/>
      <c r="BG288" s="704"/>
      <c r="BH288" s="704"/>
      <c r="BI288" s="704"/>
      <c r="BJ288" s="704"/>
      <c r="BK288" s="704"/>
      <c r="BL288" s="704"/>
      <c r="BM288" s="704"/>
      <c r="BN288" s="704"/>
      <c r="BO288" s="704"/>
      <c r="BP288" s="704"/>
      <c r="BQ288" s="704"/>
      <c r="BR288" s="704"/>
      <c r="BS288" s="704"/>
      <c r="BT288" s="704"/>
      <c r="BU288" s="704"/>
      <c r="BV288" s="704"/>
      <c r="BW288" s="704"/>
      <c r="BX288" s="704"/>
      <c r="BY288" s="704"/>
      <c r="BZ288" s="704"/>
      <c r="CA288" s="704"/>
      <c r="CB288" s="704"/>
      <c r="CC288" s="704"/>
      <c r="CD288" s="704"/>
      <c r="CE288" s="704"/>
      <c r="CF288" s="704"/>
      <c r="CG288" s="704"/>
      <c r="CH288" s="704"/>
      <c r="CI288" s="704"/>
      <c r="CJ288" s="704"/>
      <c r="CK288" s="704"/>
      <c r="CL288" s="704"/>
      <c r="CM288" s="704"/>
      <c r="CN288" s="704"/>
      <c r="CO288" s="704"/>
      <c r="CP288" s="704"/>
      <c r="CQ288" s="704"/>
      <c r="CR288" s="704"/>
      <c r="CS288" s="704"/>
      <c r="CT288" s="704"/>
      <c r="CU288" s="704"/>
      <c r="CV288" s="704"/>
      <c r="CW288" s="704"/>
      <c r="CX288" s="704"/>
      <c r="CY288" s="704"/>
      <c r="CZ288" s="704"/>
      <c r="DA288" s="704"/>
      <c r="DB288" s="704"/>
      <c r="DC288" s="704"/>
      <c r="DD288" s="704"/>
      <c r="DE288" s="704"/>
      <c r="DF288" s="704"/>
      <c r="DG288" s="704"/>
      <c r="DH288" s="704"/>
      <c r="DI288" s="704"/>
      <c r="DJ288" s="704"/>
      <c r="DK288" s="704"/>
      <c r="DL288" s="704"/>
      <c r="DM288" s="704"/>
      <c r="DN288" s="704"/>
      <c r="DO288" s="704"/>
      <c r="DP288" s="704"/>
      <c r="DQ288" s="706"/>
      <c r="DR288" s="706"/>
      <c r="DS288" s="706"/>
      <c r="DT288" s="706"/>
      <c r="DU288" s="706"/>
      <c r="DV288" s="706"/>
      <c r="DW288" s="706"/>
      <c r="DX288" s="706"/>
      <c r="DY288" s="706"/>
      <c r="DZ288" s="706"/>
      <c r="EA288" s="706"/>
      <c r="EB288" s="706"/>
      <c r="EC288" s="704"/>
      <c r="ED288" s="704"/>
      <c r="EE288" s="704"/>
      <c r="EF288" s="704"/>
      <c r="EG288" s="704"/>
      <c r="EH288" s="704"/>
      <c r="EI288" s="704"/>
      <c r="EJ288" s="704"/>
      <c r="EK288" s="704"/>
      <c r="EL288" s="704"/>
      <c r="EM288" s="704"/>
      <c r="EN288" s="704"/>
      <c r="EO288" s="704"/>
      <c r="EP288" s="704"/>
      <c r="EQ288" s="704"/>
      <c r="ER288" s="704"/>
      <c r="ES288" s="704"/>
      <c r="ET288" s="704"/>
      <c r="EU288" s="704"/>
      <c r="EV288" s="704"/>
      <c r="EW288" s="704"/>
      <c r="EX288" s="704"/>
      <c r="EY288" s="704"/>
      <c r="EZ288" s="704"/>
      <c r="FA288" s="704"/>
      <c r="FB288" s="704"/>
      <c r="FC288" s="704"/>
      <c r="FD288" s="704"/>
      <c r="FE288" s="704"/>
      <c r="FF288" s="704"/>
      <c r="FG288" s="704"/>
      <c r="FH288" s="704"/>
      <c r="FI288" s="704"/>
      <c r="FJ288" s="704"/>
      <c r="FK288" s="706"/>
      <c r="FL288" s="706"/>
      <c r="FM288" s="706"/>
      <c r="FN288" s="706"/>
      <c r="FO288" s="706"/>
      <c r="FP288" s="706"/>
      <c r="FQ288" s="706"/>
      <c r="FR288" s="706"/>
      <c r="FS288" s="706"/>
      <c r="FT288" s="706"/>
      <c r="FU288" s="706"/>
      <c r="FV288" s="706"/>
      <c r="FW288" s="706"/>
      <c r="FX288" s="706"/>
      <c r="FY288" s="706"/>
      <c r="FZ288" s="706"/>
      <c r="GA288" s="706"/>
      <c r="GB288" s="706"/>
      <c r="GC288" s="706"/>
      <c r="GD288" s="706"/>
      <c r="GE288" s="706"/>
      <c r="GF288" s="706"/>
      <c r="GG288" s="706"/>
      <c r="GH288" s="706"/>
      <c r="GI288" s="706"/>
      <c r="GJ288" s="814"/>
      <c r="GK288" s="814"/>
      <c r="GL288" s="814"/>
      <c r="GM288" s="814"/>
      <c r="GN288" s="814"/>
      <c r="GO288" s="814"/>
      <c r="GP288" s="814"/>
      <c r="GQ288" s="814"/>
      <c r="GR288" s="814"/>
      <c r="GS288" s="814"/>
      <c r="GT288" s="814"/>
      <c r="GU288" s="814"/>
      <c r="GV288" s="814"/>
      <c r="GW288" s="814"/>
      <c r="GX288" s="814"/>
      <c r="GY288" s="814"/>
      <c r="GZ288" s="814"/>
      <c r="HA288" s="814"/>
      <c r="HB288" s="814"/>
      <c r="HC288" s="814"/>
      <c r="HD288" s="814"/>
      <c r="HE288" s="814"/>
      <c r="HF288" s="814"/>
      <c r="HG288" s="814"/>
      <c r="HH288" s="814"/>
      <c r="HI288" s="814"/>
      <c r="HJ288" s="814"/>
      <c r="HK288" s="814"/>
      <c r="HL288" s="814"/>
      <c r="HM288" s="814"/>
      <c r="HN288" s="814"/>
      <c r="HO288" s="814"/>
      <c r="HP288" s="814"/>
      <c r="HQ288" s="814"/>
      <c r="HR288" s="814"/>
      <c r="ID288" s="706"/>
    </row>
    <row r="289" spans="1:243" s="878" customFormat="1" ht="23.1" customHeight="1" thickBot="1" x14ac:dyDescent="0.3">
      <c r="A289" s="691">
        <v>336</v>
      </c>
      <c r="B289" s="693" t="s">
        <v>1316</v>
      </c>
      <c r="C289" s="696">
        <v>281</v>
      </c>
      <c r="D289" s="697">
        <v>872</v>
      </c>
      <c r="E289" s="707">
        <v>2</v>
      </c>
      <c r="F289" s="699" t="s">
        <v>1350</v>
      </c>
      <c r="G289" s="699" t="s">
        <v>1351</v>
      </c>
      <c r="H289" s="762" t="s">
        <v>1312</v>
      </c>
      <c r="I289" s="752" t="s">
        <v>1138</v>
      </c>
      <c r="J289" s="761" t="s">
        <v>1135</v>
      </c>
      <c r="K289" s="753" t="s">
        <v>1115</v>
      </c>
      <c r="L289" s="753" t="s">
        <v>1116</v>
      </c>
      <c r="M289" s="753" t="s">
        <v>1199</v>
      </c>
      <c r="N289" s="753" t="s">
        <v>1317</v>
      </c>
      <c r="O289" s="753" t="s">
        <v>1317</v>
      </c>
      <c r="P289" s="753" t="s">
        <v>1583</v>
      </c>
      <c r="Q289" s="948" t="s">
        <v>1120</v>
      </c>
      <c r="R289" s="948" t="s">
        <v>1120</v>
      </c>
      <c r="S289" s="755">
        <v>2</v>
      </c>
      <c r="T289" s="769">
        <v>2.2000000000000002</v>
      </c>
      <c r="U289" s="771">
        <v>41456</v>
      </c>
      <c r="V289" s="772">
        <v>41791</v>
      </c>
      <c r="W289" s="701">
        <v>25</v>
      </c>
      <c r="X289" s="875"/>
      <c r="Y289" s="876">
        <v>0</v>
      </c>
      <c r="Z289" s="875">
        <f t="shared" si="33"/>
        <v>0</v>
      </c>
      <c r="AA289" s="702"/>
      <c r="AB289" s="702"/>
      <c r="AC289" s="702"/>
      <c r="AD289" s="702"/>
      <c r="AE289" s="702"/>
      <c r="AF289" s="702"/>
      <c r="AG289" s="702"/>
      <c r="AH289" s="702"/>
      <c r="AI289" s="691"/>
      <c r="AJ289" s="691"/>
      <c r="AK289" s="691"/>
      <c r="AL289" s="691"/>
      <c r="AM289" s="868">
        <f t="shared" si="34"/>
        <v>0</v>
      </c>
      <c r="AN289" s="868">
        <f t="shared" si="35"/>
        <v>0</v>
      </c>
      <c r="AO289" s="760"/>
      <c r="AP289" s="868">
        <v>10000000</v>
      </c>
      <c r="AQ289" s="704"/>
      <c r="AR289" s="704"/>
      <c r="AS289" s="704"/>
      <c r="AT289" s="704"/>
      <c r="AU289" s="704"/>
      <c r="AV289" s="704"/>
      <c r="AW289" s="704"/>
      <c r="AX289" s="704"/>
      <c r="AY289" s="704"/>
      <c r="AZ289" s="704"/>
      <c r="BA289" s="704"/>
      <c r="BB289" s="704"/>
      <c r="BC289" s="704"/>
      <c r="BD289" s="704"/>
      <c r="BE289" s="704"/>
      <c r="BF289" s="704"/>
      <c r="BG289" s="704"/>
      <c r="BH289" s="704"/>
      <c r="BI289" s="704"/>
      <c r="BJ289" s="704"/>
      <c r="BK289" s="704"/>
      <c r="BL289" s="704"/>
      <c r="BM289" s="704"/>
      <c r="BN289" s="704"/>
      <c r="BO289" s="704"/>
      <c r="BP289" s="704"/>
      <c r="BQ289" s="704"/>
      <c r="BR289" s="704"/>
      <c r="BS289" s="704"/>
      <c r="BT289" s="704"/>
      <c r="BU289" s="704"/>
      <c r="BV289" s="704"/>
      <c r="BW289" s="704"/>
      <c r="BX289" s="704"/>
      <c r="BY289" s="704"/>
      <c r="BZ289" s="704"/>
      <c r="CA289" s="704"/>
      <c r="CB289" s="704"/>
      <c r="CC289" s="704"/>
      <c r="CD289" s="704"/>
      <c r="CE289" s="704"/>
      <c r="CF289" s="704"/>
      <c r="CG289" s="704"/>
      <c r="CH289" s="704"/>
      <c r="CI289" s="704"/>
      <c r="CJ289" s="704"/>
      <c r="CK289" s="704"/>
      <c r="CL289" s="704"/>
      <c r="CM289" s="704"/>
      <c r="CN289" s="704"/>
      <c r="CO289" s="704"/>
      <c r="CP289" s="704"/>
      <c r="CQ289" s="704"/>
      <c r="CR289" s="704"/>
      <c r="CS289" s="704"/>
      <c r="CT289" s="704"/>
      <c r="CU289" s="704"/>
      <c r="CV289" s="704"/>
      <c r="CW289" s="704"/>
      <c r="CX289" s="704"/>
      <c r="CY289" s="704"/>
      <c r="CZ289" s="704"/>
      <c r="DA289" s="704"/>
      <c r="DB289" s="704"/>
      <c r="DC289" s="704"/>
      <c r="DD289" s="704"/>
      <c r="DE289" s="704"/>
      <c r="DF289" s="704"/>
      <c r="DG289" s="704"/>
      <c r="DH289" s="704"/>
      <c r="DI289" s="704"/>
      <c r="DJ289" s="704"/>
      <c r="DK289" s="704"/>
      <c r="DL289" s="704"/>
      <c r="DM289" s="704"/>
      <c r="DN289" s="704"/>
      <c r="DO289" s="704"/>
      <c r="DP289" s="704"/>
      <c r="DQ289" s="706"/>
      <c r="DR289" s="706"/>
      <c r="DS289" s="706"/>
      <c r="DT289" s="706"/>
      <c r="DU289" s="706"/>
      <c r="DV289" s="706"/>
      <c r="DW289" s="706"/>
      <c r="DX289" s="706"/>
      <c r="DY289" s="706"/>
      <c r="DZ289" s="706"/>
      <c r="EA289" s="706"/>
      <c r="EB289" s="706"/>
      <c r="EC289" s="704"/>
      <c r="ED289" s="706"/>
      <c r="EE289" s="706"/>
      <c r="EF289" s="704"/>
      <c r="EG289" s="704"/>
      <c r="EH289" s="704"/>
      <c r="EI289" s="704"/>
      <c r="EJ289" s="704"/>
      <c r="EK289" s="704"/>
      <c r="EL289" s="704"/>
      <c r="EM289" s="704"/>
      <c r="EN289" s="704"/>
      <c r="EO289" s="704"/>
      <c r="EP289" s="704"/>
      <c r="EQ289" s="704"/>
      <c r="ER289" s="704"/>
      <c r="ES289" s="704"/>
      <c r="ET289" s="704"/>
      <c r="EU289" s="704"/>
      <c r="EV289" s="704"/>
      <c r="EW289" s="704"/>
      <c r="EX289" s="704"/>
      <c r="EY289" s="704"/>
      <c r="EZ289" s="704"/>
      <c r="FA289" s="704"/>
      <c r="FB289" s="704"/>
      <c r="FC289" s="704"/>
      <c r="FD289" s="704"/>
      <c r="FE289" s="704"/>
      <c r="FF289" s="704"/>
      <c r="FG289" s="704"/>
      <c r="FH289" s="704"/>
      <c r="FI289" s="704"/>
      <c r="FJ289" s="704"/>
      <c r="FK289" s="746"/>
      <c r="FL289" s="706"/>
      <c r="FM289" s="706"/>
      <c r="FN289" s="706"/>
      <c r="FO289" s="706"/>
      <c r="FP289" s="706"/>
      <c r="FQ289" s="706"/>
      <c r="FR289" s="706"/>
      <c r="FS289" s="706"/>
      <c r="FT289" s="706"/>
      <c r="FU289" s="706"/>
      <c r="FV289" s="706"/>
      <c r="FW289" s="706"/>
      <c r="FX289" s="706"/>
      <c r="FY289" s="706"/>
      <c r="FZ289" s="706"/>
      <c r="GA289" s="706"/>
      <c r="GB289" s="706"/>
      <c r="GC289" s="706"/>
      <c r="GD289" s="706"/>
      <c r="GE289" s="706"/>
      <c r="GF289" s="706"/>
      <c r="GG289" s="706"/>
      <c r="GH289" s="706"/>
      <c r="GI289" s="706"/>
      <c r="GJ289" s="706"/>
      <c r="GK289" s="706"/>
      <c r="GL289" s="706"/>
      <c r="GM289" s="706"/>
      <c r="GN289" s="706"/>
      <c r="GO289" s="706"/>
      <c r="GP289" s="706"/>
      <c r="GQ289" s="706"/>
      <c r="GR289" s="706"/>
      <c r="GS289" s="706"/>
      <c r="GT289" s="706"/>
      <c r="GU289" s="706"/>
      <c r="GV289" s="704"/>
      <c r="GW289" s="704"/>
      <c r="GX289" s="704"/>
      <c r="GY289" s="704"/>
      <c r="GZ289" s="704"/>
      <c r="HA289" s="704"/>
      <c r="HB289" s="704"/>
      <c r="HC289" s="704"/>
      <c r="HD289" s="704"/>
      <c r="HE289" s="704"/>
      <c r="HF289" s="704"/>
      <c r="HG289" s="704"/>
      <c r="HH289" s="704"/>
      <c r="HI289" s="704"/>
      <c r="HJ289" s="704"/>
      <c r="HK289" s="704"/>
      <c r="HL289" s="704"/>
      <c r="HM289" s="704"/>
      <c r="HN289" s="704"/>
      <c r="HO289" s="704"/>
      <c r="HP289" s="704"/>
      <c r="HQ289" s="706"/>
      <c r="HR289" s="706"/>
      <c r="HV289" s="706"/>
      <c r="HW289" s="706"/>
      <c r="HX289" s="706"/>
      <c r="HY289" s="706"/>
      <c r="HZ289" s="706"/>
      <c r="IA289" s="706"/>
      <c r="IB289" s="706"/>
      <c r="IC289" s="706"/>
      <c r="ID289" s="706"/>
    </row>
    <row r="290" spans="1:243" s="706" customFormat="1" ht="23.1" customHeight="1" thickBot="1" x14ac:dyDescent="0.25">
      <c r="A290" s="859" t="s">
        <v>1442</v>
      </c>
      <c r="B290" s="860"/>
      <c r="C290" s="860"/>
      <c r="D290" s="860"/>
      <c r="E290" s="860"/>
      <c r="F290" s="861"/>
      <c r="G290" s="699"/>
      <c r="H290" s="762"/>
      <c r="I290" s="752"/>
      <c r="J290" s="761"/>
      <c r="K290" s="753"/>
      <c r="L290" s="753"/>
      <c r="M290" s="753"/>
      <c r="N290" s="753"/>
      <c r="O290" s="753"/>
      <c r="P290" s="753"/>
      <c r="Q290" s="765"/>
      <c r="R290" s="765"/>
      <c r="S290" s="755"/>
      <c r="T290" s="769"/>
      <c r="U290" s="771"/>
      <c r="V290" s="772"/>
      <c r="W290" s="858"/>
      <c r="X290" s="831">
        <f>SUM(X242:X289)</f>
        <v>32650000</v>
      </c>
      <c r="Y290" s="831">
        <f>SUM(Y242:Y289)</f>
        <v>32778500</v>
      </c>
      <c r="Z290" s="831">
        <f t="shared" ref="Z290:AP290" si="36">SUM(Z242:Z289)</f>
        <v>65428500</v>
      </c>
      <c r="AA290" s="831">
        <f t="shared" si="36"/>
        <v>2140541</v>
      </c>
      <c r="AB290" s="831">
        <f t="shared" si="36"/>
        <v>3484900</v>
      </c>
      <c r="AC290" s="831">
        <f t="shared" si="36"/>
        <v>5806400</v>
      </c>
      <c r="AD290" s="831">
        <f t="shared" si="36"/>
        <v>9638000</v>
      </c>
      <c r="AE290" s="831">
        <f t="shared" si="36"/>
        <v>13619400</v>
      </c>
      <c r="AF290" s="831">
        <f t="shared" si="36"/>
        <v>13550700</v>
      </c>
      <c r="AG290" s="831">
        <f t="shared" si="36"/>
        <v>6507600</v>
      </c>
      <c r="AH290" s="831">
        <f t="shared" si="36"/>
        <v>2689000</v>
      </c>
      <c r="AI290" s="831">
        <f t="shared" si="36"/>
        <v>2309000</v>
      </c>
      <c r="AJ290" s="831">
        <f t="shared" si="36"/>
        <v>2244959</v>
      </c>
      <c r="AK290" s="831">
        <f t="shared" si="36"/>
        <v>2227000</v>
      </c>
      <c r="AL290" s="831">
        <f t="shared" si="36"/>
        <v>1211000</v>
      </c>
      <c r="AM290" s="831">
        <f t="shared" si="36"/>
        <v>65428500</v>
      </c>
      <c r="AN290" s="831">
        <f t="shared" si="36"/>
        <v>0</v>
      </c>
      <c r="AO290" s="865">
        <f t="shared" si="36"/>
        <v>24060000</v>
      </c>
      <c r="AP290" s="865">
        <f t="shared" si="36"/>
        <v>31250000</v>
      </c>
      <c r="AQ290" s="704"/>
      <c r="AR290" s="704"/>
      <c r="AS290" s="704"/>
      <c r="AT290" s="704"/>
      <c r="AU290" s="704"/>
      <c r="AV290" s="704"/>
      <c r="AW290" s="704"/>
      <c r="AX290" s="704"/>
      <c r="AY290" s="704"/>
      <c r="AZ290" s="704"/>
      <c r="BA290" s="704"/>
      <c r="BB290" s="704"/>
      <c r="BC290" s="704"/>
      <c r="BD290" s="704"/>
      <c r="BE290" s="704"/>
      <c r="BF290" s="704"/>
      <c r="BG290" s="704"/>
      <c r="BH290" s="704"/>
      <c r="BI290" s="704"/>
      <c r="BJ290" s="704"/>
      <c r="BK290" s="704"/>
      <c r="BL290" s="704"/>
      <c r="BM290" s="704"/>
      <c r="BN290" s="704"/>
      <c r="BO290" s="704"/>
      <c r="BP290" s="704"/>
      <c r="BQ290" s="704"/>
      <c r="BR290" s="704"/>
      <c r="BS290" s="704"/>
      <c r="BT290" s="704"/>
      <c r="BU290" s="704"/>
      <c r="BV290" s="704"/>
      <c r="BW290" s="704"/>
      <c r="BX290" s="704"/>
      <c r="BY290" s="704"/>
      <c r="BZ290" s="704"/>
      <c r="CA290" s="704"/>
      <c r="CB290" s="704"/>
      <c r="CC290" s="704"/>
      <c r="CD290" s="704"/>
      <c r="CE290" s="704"/>
      <c r="CF290" s="704"/>
      <c r="CG290" s="704"/>
      <c r="CH290" s="704"/>
      <c r="CI290" s="704"/>
      <c r="CJ290" s="704"/>
      <c r="CK290" s="704"/>
      <c r="CL290" s="704"/>
      <c r="CM290" s="704"/>
      <c r="CN290" s="704"/>
      <c r="CO290" s="704"/>
      <c r="CP290" s="704"/>
      <c r="CQ290" s="704"/>
      <c r="CR290" s="704"/>
      <c r="CS290" s="704"/>
      <c r="CT290" s="704"/>
      <c r="CU290" s="704"/>
      <c r="CV290" s="704"/>
      <c r="CW290" s="704"/>
      <c r="CX290" s="704"/>
      <c r="CY290" s="704"/>
      <c r="CZ290" s="704"/>
      <c r="DA290" s="704"/>
      <c r="DB290" s="704"/>
      <c r="DC290" s="704"/>
      <c r="DD290" s="704"/>
      <c r="DE290" s="704"/>
      <c r="DF290" s="704"/>
      <c r="DG290" s="704"/>
      <c r="DH290" s="704"/>
      <c r="DI290" s="704"/>
      <c r="DJ290" s="704"/>
      <c r="DK290" s="704"/>
      <c r="DL290" s="704"/>
      <c r="DM290" s="704"/>
      <c r="DN290" s="704"/>
      <c r="DO290" s="704"/>
      <c r="DP290" s="704"/>
      <c r="DQ290" s="704"/>
      <c r="DR290" s="704"/>
      <c r="DS290" s="704"/>
      <c r="DT290" s="704"/>
      <c r="DU290" s="704"/>
      <c r="DV290" s="704"/>
      <c r="DW290" s="704"/>
      <c r="DX290" s="704"/>
      <c r="DY290" s="704"/>
      <c r="DZ290" s="704"/>
      <c r="EA290" s="704"/>
      <c r="EB290" s="704"/>
      <c r="EC290" s="704"/>
      <c r="EP290" s="704"/>
      <c r="ES290" s="704"/>
      <c r="ET290" s="704"/>
      <c r="EU290" s="704"/>
      <c r="EV290" s="704"/>
      <c r="EW290" s="704"/>
      <c r="EX290" s="704"/>
      <c r="EY290" s="704"/>
      <c r="EZ290" s="704"/>
      <c r="FA290" s="704"/>
      <c r="FB290" s="704"/>
      <c r="FC290" s="704"/>
      <c r="FD290" s="704"/>
      <c r="FE290" s="704"/>
      <c r="FF290" s="704"/>
      <c r="FG290" s="704"/>
      <c r="FH290" s="704"/>
      <c r="FI290" s="704"/>
      <c r="FJ290" s="704"/>
      <c r="FK290" s="704"/>
      <c r="FL290" s="704"/>
      <c r="FM290" s="704"/>
      <c r="FN290" s="704"/>
      <c r="FO290" s="704"/>
      <c r="FP290" s="704"/>
      <c r="FQ290" s="704"/>
      <c r="FR290" s="704"/>
      <c r="FS290" s="704"/>
      <c r="FT290" s="704"/>
      <c r="FU290" s="704"/>
      <c r="FV290" s="704"/>
      <c r="FW290" s="704"/>
      <c r="FX290" s="746"/>
      <c r="HI290" s="704"/>
      <c r="HJ290" s="704"/>
      <c r="HK290" s="704"/>
      <c r="HL290" s="704"/>
      <c r="HM290" s="704"/>
      <c r="HN290" s="704"/>
      <c r="HO290" s="704"/>
      <c r="HP290" s="704"/>
      <c r="HQ290" s="704"/>
      <c r="HR290" s="704"/>
      <c r="HS290" s="704"/>
      <c r="HT290" s="704"/>
      <c r="HU290" s="704"/>
      <c r="HV290" s="704"/>
      <c r="HW290" s="704"/>
      <c r="HX290" s="704"/>
      <c r="HY290" s="704"/>
      <c r="HZ290" s="704"/>
      <c r="IA290" s="704"/>
      <c r="IB290" s="704"/>
      <c r="IC290" s="704"/>
    </row>
    <row r="291" spans="1:243" s="706" customFormat="1" ht="9.75" customHeight="1" x14ac:dyDescent="0.2">
      <c r="A291" s="730"/>
      <c r="B291" s="718"/>
      <c r="C291" s="696"/>
      <c r="D291" s="697"/>
      <c r="E291" s="707"/>
      <c r="F291" s="699"/>
      <c r="G291" s="699"/>
      <c r="H291" s="762"/>
      <c r="I291" s="752"/>
      <c r="J291" s="761"/>
      <c r="K291" s="753"/>
      <c r="L291" s="753"/>
      <c r="M291" s="753"/>
      <c r="N291" s="753"/>
      <c r="O291" s="753"/>
      <c r="P291" s="753"/>
      <c r="Q291" s="765"/>
      <c r="R291" s="765"/>
      <c r="S291" s="755"/>
      <c r="T291" s="769"/>
      <c r="U291" s="771"/>
      <c r="V291" s="772"/>
      <c r="W291" s="701"/>
      <c r="X291" s="830"/>
      <c r="Y291" s="702"/>
      <c r="Z291" s="702"/>
      <c r="AA291" s="702"/>
      <c r="AB291" s="702"/>
      <c r="AC291" s="702"/>
      <c r="AD291" s="702"/>
      <c r="AE291" s="702"/>
      <c r="AF291" s="702"/>
      <c r="AG291" s="702"/>
      <c r="AH291" s="691"/>
      <c r="AI291" s="691"/>
      <c r="AJ291" s="691"/>
      <c r="AK291" s="691"/>
      <c r="AL291" s="760"/>
      <c r="AM291" s="702"/>
      <c r="AN291" s="704"/>
      <c r="AO291" s="691"/>
      <c r="AP291" s="691"/>
      <c r="AQ291" s="704"/>
      <c r="AR291" s="704"/>
      <c r="AS291" s="704"/>
      <c r="AT291" s="704"/>
      <c r="AU291" s="704"/>
      <c r="AV291" s="704"/>
      <c r="AW291" s="704"/>
      <c r="AX291" s="704"/>
      <c r="AY291" s="704"/>
      <c r="AZ291" s="704"/>
      <c r="BA291" s="704"/>
      <c r="BB291" s="704"/>
      <c r="BC291" s="704"/>
      <c r="BD291" s="704"/>
      <c r="BE291" s="704"/>
      <c r="BF291" s="704"/>
      <c r="BG291" s="704"/>
      <c r="BH291" s="704"/>
      <c r="BI291" s="704"/>
      <c r="BJ291" s="704"/>
      <c r="BK291" s="704"/>
      <c r="BL291" s="704"/>
      <c r="BM291" s="704"/>
      <c r="BN291" s="704"/>
      <c r="BO291" s="704"/>
      <c r="BP291" s="704"/>
      <c r="BQ291" s="704"/>
      <c r="BR291" s="704"/>
      <c r="BS291" s="704"/>
      <c r="BT291" s="704"/>
      <c r="BU291" s="704"/>
      <c r="BV291" s="704"/>
      <c r="BW291" s="704"/>
      <c r="BX291" s="704"/>
      <c r="BY291" s="704"/>
      <c r="BZ291" s="704"/>
      <c r="CA291" s="704"/>
      <c r="CB291" s="704"/>
      <c r="CC291" s="704"/>
      <c r="CD291" s="704"/>
      <c r="CE291" s="704"/>
      <c r="CF291" s="704"/>
      <c r="CG291" s="704"/>
      <c r="CH291" s="704"/>
      <c r="CI291" s="704"/>
      <c r="CJ291" s="704"/>
      <c r="CK291" s="704"/>
      <c r="CL291" s="704"/>
      <c r="CM291" s="704"/>
      <c r="CN291" s="704"/>
      <c r="CO291" s="704"/>
      <c r="CP291" s="704"/>
      <c r="CQ291" s="704"/>
      <c r="CR291" s="704"/>
      <c r="CS291" s="704"/>
      <c r="CT291" s="704"/>
      <c r="CU291" s="704"/>
      <c r="CV291" s="704"/>
      <c r="CW291" s="704"/>
      <c r="CX291" s="704"/>
      <c r="CY291" s="704"/>
      <c r="CZ291" s="704"/>
      <c r="DA291" s="704"/>
      <c r="DB291" s="704"/>
      <c r="DC291" s="704"/>
      <c r="DD291" s="704"/>
      <c r="DE291" s="704"/>
      <c r="DF291" s="704"/>
      <c r="DG291" s="704"/>
      <c r="DH291" s="704"/>
      <c r="DI291" s="704"/>
      <c r="DJ291" s="704"/>
      <c r="DK291" s="704"/>
      <c r="DL291" s="704"/>
      <c r="DM291" s="704"/>
      <c r="DN291" s="704"/>
      <c r="DO291" s="704"/>
      <c r="DP291" s="704"/>
      <c r="DQ291" s="704"/>
      <c r="DR291" s="704"/>
      <c r="DS291" s="704"/>
      <c r="DT291" s="704"/>
      <c r="DU291" s="704"/>
      <c r="DV291" s="704"/>
      <c r="DW291" s="704"/>
      <c r="DX291" s="704"/>
      <c r="DY291" s="704"/>
      <c r="DZ291" s="704"/>
      <c r="EA291" s="704"/>
      <c r="EB291" s="704"/>
      <c r="EC291" s="704"/>
      <c r="EP291" s="704"/>
      <c r="ES291" s="704"/>
      <c r="ET291" s="704"/>
      <c r="EU291" s="704"/>
      <c r="EV291" s="704"/>
      <c r="EW291" s="704"/>
      <c r="EX291" s="704"/>
      <c r="EY291" s="704"/>
      <c r="EZ291" s="704"/>
      <c r="FA291" s="704"/>
      <c r="FB291" s="704"/>
      <c r="FC291" s="704"/>
      <c r="FD291" s="704"/>
      <c r="FE291" s="704"/>
      <c r="FF291" s="704"/>
      <c r="FG291" s="704"/>
      <c r="FH291" s="704"/>
      <c r="FI291" s="704"/>
      <c r="FJ291" s="704"/>
      <c r="FK291" s="704"/>
      <c r="FL291" s="704"/>
      <c r="FM291" s="704"/>
      <c r="FN291" s="704"/>
      <c r="FO291" s="704"/>
      <c r="FP291" s="704"/>
      <c r="FQ291" s="704"/>
      <c r="FR291" s="704"/>
      <c r="FS291" s="704"/>
      <c r="FT291" s="704"/>
      <c r="FU291" s="704"/>
      <c r="FV291" s="704"/>
      <c r="FW291" s="704"/>
      <c r="FX291" s="746"/>
      <c r="HI291" s="704"/>
      <c r="HJ291" s="704"/>
      <c r="HK291" s="704"/>
      <c r="HL291" s="704"/>
      <c r="HM291" s="704"/>
      <c r="HN291" s="704"/>
      <c r="HO291" s="704"/>
      <c r="HP291" s="704"/>
      <c r="HQ291" s="704"/>
      <c r="HR291" s="704"/>
      <c r="HS291" s="704"/>
      <c r="HT291" s="704"/>
      <c r="HU291" s="704"/>
      <c r="HV291" s="704"/>
      <c r="HW291" s="704"/>
      <c r="HX291" s="704"/>
      <c r="HY291" s="704"/>
      <c r="HZ291" s="704"/>
      <c r="IA291" s="704"/>
      <c r="IB291" s="704"/>
      <c r="IC291" s="704"/>
    </row>
    <row r="292" spans="1:243" s="706" customFormat="1" ht="23.1" customHeight="1" x14ac:dyDescent="0.2">
      <c r="A292" s="1178" t="s">
        <v>1444</v>
      </c>
      <c r="B292" s="1179"/>
      <c r="C292" s="1179"/>
      <c r="D292" s="1179"/>
      <c r="E292" s="1179"/>
      <c r="F292" s="1179"/>
      <c r="G292" s="1179"/>
      <c r="H292" s="1180"/>
      <c r="I292" s="752"/>
      <c r="J292" s="761"/>
      <c r="K292" s="753"/>
      <c r="L292" s="753"/>
      <c r="M292" s="753"/>
      <c r="N292" s="753"/>
      <c r="O292" s="753"/>
      <c r="P292" s="753"/>
      <c r="Q292" s="765"/>
      <c r="R292" s="765"/>
      <c r="S292" s="755"/>
      <c r="T292" s="769"/>
      <c r="U292" s="771"/>
      <c r="V292" s="772"/>
      <c r="W292" s="701"/>
      <c r="X292" s="759"/>
      <c r="Y292" s="702"/>
      <c r="Z292" s="702"/>
      <c r="AA292" s="702"/>
      <c r="AB292" s="702"/>
      <c r="AC292" s="702"/>
      <c r="AD292" s="702"/>
      <c r="AE292" s="702"/>
      <c r="AF292" s="702"/>
      <c r="AG292" s="702"/>
      <c r="AH292" s="691"/>
      <c r="AI292" s="691"/>
      <c r="AJ292" s="691"/>
      <c r="AK292" s="691"/>
      <c r="AL292" s="760"/>
      <c r="AM292" s="702"/>
      <c r="AN292" s="704"/>
      <c r="AO292" s="691"/>
      <c r="AP292" s="691"/>
      <c r="AQ292" s="704"/>
      <c r="AR292" s="704"/>
      <c r="AS292" s="704"/>
      <c r="AT292" s="704"/>
      <c r="AU292" s="704"/>
      <c r="AV292" s="704"/>
      <c r="AW292" s="704"/>
      <c r="AX292" s="704"/>
      <c r="AY292" s="704"/>
      <c r="AZ292" s="704"/>
      <c r="BA292" s="704"/>
      <c r="BB292" s="704"/>
      <c r="BC292" s="704"/>
      <c r="BD292" s="704"/>
      <c r="BE292" s="704"/>
      <c r="BF292" s="704"/>
      <c r="BG292" s="704"/>
      <c r="BH292" s="704"/>
      <c r="BI292" s="704"/>
      <c r="BJ292" s="704"/>
      <c r="BK292" s="704"/>
      <c r="BL292" s="704"/>
      <c r="BM292" s="704"/>
      <c r="BN292" s="704"/>
      <c r="BO292" s="704"/>
      <c r="BP292" s="704"/>
      <c r="BQ292" s="704"/>
      <c r="BR292" s="704"/>
      <c r="BS292" s="704"/>
      <c r="BT292" s="704"/>
      <c r="BU292" s="704"/>
      <c r="BV292" s="704"/>
      <c r="BW292" s="704"/>
      <c r="BX292" s="704"/>
      <c r="BY292" s="704"/>
      <c r="BZ292" s="704"/>
      <c r="CA292" s="704"/>
      <c r="CB292" s="704"/>
      <c r="CC292" s="704"/>
      <c r="CD292" s="704"/>
      <c r="CE292" s="704"/>
      <c r="CF292" s="704"/>
      <c r="CG292" s="704"/>
      <c r="CH292" s="704"/>
      <c r="CI292" s="704"/>
      <c r="CJ292" s="704"/>
      <c r="CK292" s="704"/>
      <c r="CL292" s="704"/>
      <c r="CM292" s="704"/>
      <c r="CN292" s="704"/>
      <c r="CO292" s="704"/>
      <c r="CP292" s="704"/>
      <c r="CQ292" s="704"/>
      <c r="CR292" s="704"/>
      <c r="CS292" s="704"/>
      <c r="CT292" s="704"/>
      <c r="CU292" s="704"/>
      <c r="CV292" s="704"/>
      <c r="CW292" s="704"/>
      <c r="CX292" s="704"/>
      <c r="CY292" s="704"/>
      <c r="CZ292" s="704"/>
      <c r="DA292" s="704"/>
      <c r="DB292" s="704"/>
      <c r="DC292" s="704"/>
      <c r="DD292" s="704"/>
      <c r="DE292" s="704"/>
      <c r="DF292" s="704"/>
      <c r="DG292" s="704"/>
      <c r="DH292" s="704"/>
      <c r="DI292" s="704"/>
      <c r="DJ292" s="704"/>
      <c r="DK292" s="704"/>
      <c r="DL292" s="704"/>
      <c r="DM292" s="704"/>
      <c r="DN292" s="704"/>
      <c r="DO292" s="704"/>
      <c r="DP292" s="704"/>
      <c r="DQ292" s="704"/>
      <c r="DR292" s="704"/>
      <c r="DS292" s="704"/>
      <c r="DT292" s="704"/>
      <c r="DU292" s="704"/>
      <c r="DV292" s="704"/>
      <c r="DW292" s="704"/>
      <c r="DX292" s="704"/>
      <c r="DY292" s="704"/>
      <c r="DZ292" s="704"/>
      <c r="EA292" s="704"/>
      <c r="EB292" s="704"/>
      <c r="EC292" s="704"/>
      <c r="EP292" s="704"/>
      <c r="ES292" s="704"/>
      <c r="ET292" s="704"/>
      <c r="EU292" s="704"/>
      <c r="EV292" s="704"/>
      <c r="EW292" s="704"/>
      <c r="EX292" s="704"/>
      <c r="EY292" s="704"/>
      <c r="EZ292" s="704"/>
      <c r="FA292" s="704"/>
      <c r="FB292" s="704"/>
      <c r="FC292" s="704"/>
      <c r="FD292" s="704"/>
      <c r="FE292" s="704"/>
      <c r="FF292" s="704"/>
      <c r="FG292" s="704"/>
      <c r="FH292" s="704"/>
      <c r="FI292" s="704"/>
      <c r="FJ292" s="704"/>
      <c r="FK292" s="704"/>
      <c r="FL292" s="704"/>
      <c r="FM292" s="704"/>
      <c r="FN292" s="704"/>
      <c r="FO292" s="704"/>
      <c r="FP292" s="704"/>
      <c r="FQ292" s="704"/>
      <c r="FR292" s="704"/>
      <c r="FS292" s="704"/>
      <c r="FT292" s="704"/>
      <c r="FU292" s="704"/>
      <c r="FV292" s="704"/>
      <c r="FW292" s="704"/>
      <c r="FX292" s="746"/>
      <c r="HI292" s="704"/>
      <c r="HJ292" s="704"/>
      <c r="HK292" s="704"/>
      <c r="HL292" s="704"/>
      <c r="HM292" s="704"/>
      <c r="HN292" s="704"/>
      <c r="HO292" s="704"/>
      <c r="HP292" s="704"/>
      <c r="HQ292" s="704"/>
      <c r="HR292" s="704"/>
      <c r="HS292" s="704"/>
      <c r="HT292" s="704"/>
      <c r="HU292" s="704"/>
      <c r="HV292" s="704"/>
      <c r="HW292" s="704"/>
      <c r="HX292" s="704"/>
      <c r="HY292" s="704"/>
      <c r="HZ292" s="704"/>
      <c r="IA292" s="704"/>
      <c r="IB292" s="704"/>
      <c r="IC292" s="704"/>
    </row>
    <row r="293" spans="1:243" s="878" customFormat="1" ht="23.1" customHeight="1" x14ac:dyDescent="0.25">
      <c r="A293" s="691">
        <v>84</v>
      </c>
      <c r="B293" s="693" t="s">
        <v>1352</v>
      </c>
      <c r="C293" s="696">
        <v>219</v>
      </c>
      <c r="D293" s="697">
        <v>532</v>
      </c>
      <c r="E293" s="698">
        <v>94</v>
      </c>
      <c r="F293" s="699" t="s">
        <v>1121</v>
      </c>
      <c r="G293" s="700" t="s">
        <v>1584</v>
      </c>
      <c r="H293" s="767" t="s">
        <v>1112</v>
      </c>
      <c r="I293" s="752" t="s">
        <v>1113</v>
      </c>
      <c r="J293" s="761" t="s">
        <v>1135</v>
      </c>
      <c r="K293" s="761" t="s">
        <v>1115</v>
      </c>
      <c r="L293" s="761" t="s">
        <v>1116</v>
      </c>
      <c r="M293" s="753" t="s">
        <v>1199</v>
      </c>
      <c r="N293" s="753" t="s">
        <v>1128</v>
      </c>
      <c r="O293" s="753" t="s">
        <v>1128</v>
      </c>
      <c r="P293" s="753" t="s">
        <v>1134</v>
      </c>
      <c r="Q293" s="866" t="s">
        <v>1120</v>
      </c>
      <c r="R293" s="866" t="s">
        <v>1120</v>
      </c>
      <c r="S293" s="755">
        <v>4</v>
      </c>
      <c r="T293" s="763">
        <v>4.5</v>
      </c>
      <c r="U293" s="772">
        <v>41091</v>
      </c>
      <c r="V293" s="771">
        <v>41426</v>
      </c>
      <c r="W293" s="874">
        <v>25</v>
      </c>
      <c r="X293" s="875"/>
      <c r="Y293" s="876">
        <v>316100</v>
      </c>
      <c r="Z293" s="875">
        <f t="shared" ref="Z293:Z335" si="37">Y293+X293</f>
        <v>316100</v>
      </c>
      <c r="AA293" s="691"/>
      <c r="AB293" s="691">
        <v>16100</v>
      </c>
      <c r="AC293" s="691">
        <v>150000</v>
      </c>
      <c r="AD293" s="691">
        <v>150000</v>
      </c>
      <c r="AE293" s="691"/>
      <c r="AF293" s="691"/>
      <c r="AG293" s="691"/>
      <c r="AH293" s="691"/>
      <c r="AI293" s="691"/>
      <c r="AJ293" s="691"/>
      <c r="AK293" s="691"/>
      <c r="AL293" s="691"/>
      <c r="AM293" s="868">
        <f t="shared" ref="AM293:AM335" si="38">SUM(AA293:AL293)</f>
        <v>316100</v>
      </c>
      <c r="AN293" s="1029">
        <f t="shared" ref="AN293:AN335" si="39">Z293-AM293</f>
        <v>0</v>
      </c>
      <c r="AO293" s="691"/>
      <c r="AP293" s="868"/>
      <c r="AQ293" s="704"/>
      <c r="AR293" s="704"/>
      <c r="AS293" s="704"/>
      <c r="AT293" s="704"/>
      <c r="AU293" s="704"/>
      <c r="AV293" s="704"/>
      <c r="AW293" s="704"/>
      <c r="AX293" s="704"/>
      <c r="AY293" s="704"/>
      <c r="AZ293" s="704"/>
      <c r="BA293" s="704"/>
      <c r="BB293" s="704"/>
      <c r="BC293" s="704"/>
      <c r="BD293" s="704"/>
      <c r="BE293" s="704"/>
      <c r="BF293" s="704"/>
      <c r="BG293" s="704"/>
      <c r="BH293" s="704"/>
      <c r="BI293" s="704"/>
      <c r="BJ293" s="704"/>
      <c r="BK293" s="704"/>
      <c r="BL293" s="704"/>
      <c r="BM293" s="704"/>
      <c r="BN293" s="704"/>
      <c r="BO293" s="704"/>
      <c r="BP293" s="704"/>
      <c r="BQ293" s="704"/>
      <c r="BR293" s="704"/>
      <c r="BS293" s="704"/>
      <c r="BT293" s="704"/>
      <c r="BU293" s="704"/>
      <c r="BV293" s="704"/>
      <c r="BW293" s="704"/>
      <c r="BX293" s="704"/>
      <c r="BY293" s="704"/>
      <c r="BZ293" s="704"/>
      <c r="CA293" s="704"/>
      <c r="CB293" s="704"/>
      <c r="CC293" s="704"/>
      <c r="CD293" s="704"/>
      <c r="CE293" s="704"/>
      <c r="CF293" s="704"/>
      <c r="CG293" s="704"/>
      <c r="CH293" s="704"/>
      <c r="CI293" s="704"/>
      <c r="CJ293" s="704"/>
      <c r="CK293" s="704"/>
      <c r="CL293" s="704"/>
      <c r="CM293" s="704"/>
      <c r="CN293" s="704"/>
      <c r="CO293" s="704"/>
      <c r="CP293" s="704"/>
      <c r="CQ293" s="704"/>
      <c r="CR293" s="704"/>
      <c r="CS293" s="704"/>
      <c r="CT293" s="704"/>
      <c r="CU293" s="704"/>
      <c r="CV293" s="704"/>
      <c r="CW293" s="704"/>
      <c r="CX293" s="704"/>
      <c r="CY293" s="704"/>
      <c r="CZ293" s="704"/>
      <c r="DA293" s="704"/>
      <c r="DB293" s="704"/>
      <c r="DC293" s="704"/>
      <c r="DD293" s="704"/>
      <c r="DE293" s="704"/>
      <c r="DF293" s="704"/>
      <c r="DG293" s="704"/>
      <c r="DH293" s="704"/>
      <c r="DI293" s="704"/>
      <c r="DJ293" s="704"/>
      <c r="DK293" s="704"/>
      <c r="DL293" s="704"/>
      <c r="DM293" s="704"/>
      <c r="DN293" s="704"/>
      <c r="DO293" s="704"/>
      <c r="DP293" s="704"/>
      <c r="DQ293" s="706"/>
      <c r="DR293" s="706"/>
      <c r="DS293" s="706"/>
      <c r="DT293" s="706"/>
      <c r="DU293" s="706"/>
      <c r="DV293" s="706"/>
      <c r="DW293" s="706"/>
      <c r="DX293" s="706"/>
      <c r="DY293" s="706"/>
      <c r="DZ293" s="706"/>
      <c r="EA293" s="706"/>
      <c r="EB293" s="706"/>
      <c r="EC293" s="704"/>
      <c r="ED293" s="704"/>
      <c r="EE293" s="704"/>
      <c r="EF293" s="704"/>
      <c r="EG293" s="704"/>
      <c r="EH293" s="704"/>
      <c r="EI293" s="704"/>
      <c r="EJ293" s="704"/>
      <c r="EK293" s="704"/>
      <c r="EL293" s="704"/>
      <c r="EM293" s="704"/>
      <c r="EN293" s="704"/>
      <c r="EO293" s="704"/>
      <c r="EP293" s="704"/>
      <c r="EQ293" s="704"/>
      <c r="ER293" s="704"/>
      <c r="ES293" s="704"/>
      <c r="ET293" s="704"/>
      <c r="EU293" s="704"/>
      <c r="EV293" s="704"/>
      <c r="EW293" s="704"/>
      <c r="EX293" s="704"/>
      <c r="EY293" s="704"/>
      <c r="EZ293" s="704"/>
      <c r="FA293" s="704"/>
      <c r="FB293" s="704"/>
      <c r="FC293" s="704"/>
      <c r="FD293" s="704"/>
      <c r="FE293" s="704"/>
      <c r="FF293" s="704"/>
      <c r="FG293" s="704"/>
      <c r="FH293" s="704"/>
      <c r="FI293" s="704"/>
      <c r="FJ293" s="706"/>
      <c r="FK293" s="706"/>
      <c r="FL293" s="706"/>
      <c r="FM293" s="706"/>
      <c r="FN293" s="706"/>
      <c r="FO293" s="706"/>
      <c r="FP293" s="706"/>
      <c r="FQ293" s="706"/>
      <c r="FR293" s="706"/>
      <c r="FS293" s="706"/>
      <c r="FT293" s="706"/>
      <c r="FU293" s="706"/>
      <c r="FV293" s="706"/>
      <c r="FW293" s="706"/>
      <c r="FX293" s="706"/>
      <c r="FY293" s="706"/>
      <c r="FZ293" s="706"/>
      <c r="GA293" s="706"/>
      <c r="GB293" s="706"/>
      <c r="GC293" s="706"/>
      <c r="GD293" s="706"/>
      <c r="GE293" s="706"/>
      <c r="GF293" s="706"/>
      <c r="GG293" s="706"/>
      <c r="GH293" s="706"/>
      <c r="GI293" s="706"/>
      <c r="HS293" s="704"/>
      <c r="HT293" s="704"/>
      <c r="HU293" s="704"/>
      <c r="ID293" s="706"/>
    </row>
    <row r="294" spans="1:243" s="878" customFormat="1" ht="23.1" customHeight="1" x14ac:dyDescent="0.25">
      <c r="A294" s="691">
        <v>169</v>
      </c>
      <c r="B294" s="693" t="s">
        <v>1352</v>
      </c>
      <c r="C294" s="696">
        <v>234</v>
      </c>
      <c r="D294" s="697">
        <v>632</v>
      </c>
      <c r="E294" s="697">
        <v>23</v>
      </c>
      <c r="F294" s="699" t="s">
        <v>1121</v>
      </c>
      <c r="G294" s="715" t="s">
        <v>1618</v>
      </c>
      <c r="H294" s="767" t="s">
        <v>1127</v>
      </c>
      <c r="I294" s="752" t="s">
        <v>1113</v>
      </c>
      <c r="J294" s="761" t="s">
        <v>1135</v>
      </c>
      <c r="K294" s="753" t="s">
        <v>1115</v>
      </c>
      <c r="L294" s="753" t="s">
        <v>1116</v>
      </c>
      <c r="M294" s="753" t="s">
        <v>1199</v>
      </c>
      <c r="N294" s="753" t="s">
        <v>1128</v>
      </c>
      <c r="O294" s="753" t="s">
        <v>1128</v>
      </c>
      <c r="P294" s="753" t="s">
        <v>1134</v>
      </c>
      <c r="Q294" s="948" t="s">
        <v>1120</v>
      </c>
      <c r="R294" s="948" t="s">
        <v>1120</v>
      </c>
      <c r="S294" s="755">
        <v>2</v>
      </c>
      <c r="T294" s="763">
        <v>2.1</v>
      </c>
      <c r="U294" s="771">
        <v>41456</v>
      </c>
      <c r="V294" s="771">
        <v>41791</v>
      </c>
      <c r="W294" s="874">
        <v>5</v>
      </c>
      <c r="X294" s="875"/>
      <c r="Y294" s="876">
        <v>2000000</v>
      </c>
      <c r="Z294" s="875">
        <f t="shared" si="37"/>
        <v>2000000</v>
      </c>
      <c r="AA294" s="691"/>
      <c r="AB294" s="691"/>
      <c r="AC294" s="691">
        <v>200000</v>
      </c>
      <c r="AD294" s="691">
        <v>200000</v>
      </c>
      <c r="AE294" s="691">
        <v>200000</v>
      </c>
      <c r="AF294" s="691">
        <v>200000</v>
      </c>
      <c r="AG294" s="691">
        <v>200000</v>
      </c>
      <c r="AH294" s="691">
        <v>200000</v>
      </c>
      <c r="AI294" s="691">
        <v>200000</v>
      </c>
      <c r="AJ294" s="691">
        <v>200000</v>
      </c>
      <c r="AK294" s="691">
        <v>200000</v>
      </c>
      <c r="AL294" s="691">
        <v>200000</v>
      </c>
      <c r="AM294" s="868">
        <f t="shared" si="38"/>
        <v>2000000</v>
      </c>
      <c r="AN294" s="868">
        <f t="shared" si="39"/>
        <v>0</v>
      </c>
      <c r="AO294" s="691"/>
      <c r="AP294" s="868"/>
      <c r="AQ294" s="704"/>
      <c r="AR294" s="704"/>
      <c r="AS294" s="704"/>
      <c r="AT294" s="704"/>
      <c r="AU294" s="704"/>
      <c r="AV294" s="704"/>
      <c r="AW294" s="704"/>
      <c r="AX294" s="704"/>
      <c r="AY294" s="704"/>
      <c r="AZ294" s="704"/>
      <c r="BA294" s="704"/>
      <c r="BB294" s="704"/>
      <c r="BC294" s="704"/>
      <c r="BD294" s="704"/>
      <c r="BE294" s="704"/>
      <c r="BF294" s="704"/>
      <c r="BG294" s="704"/>
      <c r="BH294" s="704"/>
      <c r="BI294" s="704"/>
      <c r="BJ294" s="704"/>
      <c r="BK294" s="704"/>
      <c r="BL294" s="704"/>
      <c r="BM294" s="704"/>
      <c r="BN294" s="704"/>
      <c r="BO294" s="704"/>
      <c r="BP294" s="704"/>
      <c r="BQ294" s="704"/>
      <c r="BR294" s="704"/>
      <c r="BS294" s="704"/>
      <c r="BT294" s="704"/>
      <c r="BU294" s="704"/>
      <c r="BV294" s="704"/>
      <c r="BW294" s="704"/>
      <c r="BX294" s="704"/>
      <c r="BY294" s="704"/>
      <c r="BZ294" s="704"/>
      <c r="CA294" s="704"/>
      <c r="CB294" s="704"/>
      <c r="CC294" s="704"/>
      <c r="CD294" s="704"/>
      <c r="CE294" s="704"/>
      <c r="CF294" s="704"/>
      <c r="CG294" s="704"/>
      <c r="CH294" s="704"/>
      <c r="CI294" s="704"/>
      <c r="CJ294" s="704"/>
      <c r="CK294" s="704"/>
      <c r="CL294" s="704"/>
      <c r="CM294" s="704"/>
      <c r="CN294" s="704"/>
      <c r="CO294" s="704"/>
      <c r="CP294" s="704"/>
      <c r="CQ294" s="704"/>
      <c r="CR294" s="704"/>
      <c r="CS294" s="704"/>
      <c r="CT294" s="704"/>
      <c r="CU294" s="704"/>
      <c r="CV294" s="704"/>
      <c r="CW294" s="704"/>
      <c r="CX294" s="704"/>
      <c r="CY294" s="704"/>
      <c r="CZ294" s="704"/>
      <c r="DA294" s="704"/>
      <c r="DB294" s="704"/>
      <c r="DC294" s="704"/>
      <c r="DD294" s="704"/>
      <c r="DE294" s="704"/>
      <c r="DF294" s="704"/>
      <c r="DG294" s="704"/>
      <c r="DH294" s="704"/>
      <c r="DI294" s="704"/>
      <c r="DJ294" s="704"/>
      <c r="DK294" s="704"/>
      <c r="DL294" s="704"/>
      <c r="DM294" s="704"/>
      <c r="DN294" s="704"/>
      <c r="DO294" s="704"/>
      <c r="DP294" s="704"/>
      <c r="DQ294" s="706"/>
      <c r="DR294" s="706"/>
      <c r="DS294" s="706"/>
      <c r="DT294" s="706"/>
      <c r="DU294" s="706"/>
      <c r="DV294" s="706"/>
      <c r="DW294" s="706"/>
      <c r="DX294" s="706"/>
      <c r="DY294" s="706"/>
      <c r="DZ294" s="706"/>
      <c r="EA294" s="706"/>
      <c r="EB294" s="706"/>
      <c r="EC294" s="704"/>
      <c r="ED294" s="706"/>
      <c r="EE294" s="706"/>
      <c r="EF294" s="704"/>
      <c r="EG294" s="704"/>
      <c r="EH294" s="704"/>
      <c r="EI294" s="704"/>
      <c r="EJ294" s="704"/>
      <c r="EK294" s="704"/>
      <c r="EL294" s="704"/>
      <c r="EM294" s="704"/>
      <c r="EN294" s="704"/>
      <c r="EO294" s="704"/>
      <c r="EP294" s="704"/>
      <c r="EQ294" s="704"/>
      <c r="ER294" s="704"/>
      <c r="ES294" s="704"/>
      <c r="ET294" s="704"/>
      <c r="EU294" s="704"/>
      <c r="EV294" s="704"/>
      <c r="EW294" s="704"/>
      <c r="EX294" s="704"/>
      <c r="EY294" s="704"/>
      <c r="EZ294" s="704"/>
      <c r="FA294" s="704"/>
      <c r="FB294" s="704"/>
      <c r="FC294" s="704"/>
      <c r="FD294" s="704"/>
      <c r="FE294" s="704"/>
      <c r="FF294" s="704"/>
      <c r="FG294" s="704"/>
      <c r="FH294" s="704"/>
      <c r="FI294" s="706"/>
      <c r="FJ294" s="706"/>
      <c r="HS294" s="879"/>
      <c r="HT294" s="879"/>
      <c r="HU294" s="879"/>
      <c r="HV294" s="706"/>
      <c r="HW294" s="706"/>
      <c r="HX294" s="706"/>
      <c r="HY294" s="706"/>
      <c r="HZ294" s="706"/>
      <c r="IA294" s="706"/>
      <c r="IB294" s="706"/>
      <c r="IC294" s="706"/>
      <c r="ID294" s="706"/>
    </row>
    <row r="295" spans="1:243" s="878" customFormat="1" ht="23.1" customHeight="1" x14ac:dyDescent="0.25">
      <c r="A295" s="691">
        <v>170</v>
      </c>
      <c r="B295" s="693" t="s">
        <v>1352</v>
      </c>
      <c r="C295" s="696">
        <v>234</v>
      </c>
      <c r="D295" s="697">
        <v>632</v>
      </c>
      <c r="E295" s="707">
        <v>24</v>
      </c>
      <c r="F295" s="699" t="s">
        <v>1121</v>
      </c>
      <c r="G295" s="699" t="s">
        <v>1619</v>
      </c>
      <c r="H295" s="751" t="s">
        <v>1127</v>
      </c>
      <c r="I295" s="752" t="s">
        <v>1113</v>
      </c>
      <c r="J295" s="761" t="s">
        <v>1135</v>
      </c>
      <c r="K295" s="753" t="s">
        <v>1151</v>
      </c>
      <c r="L295" s="753" t="s">
        <v>1116</v>
      </c>
      <c r="M295" s="753" t="s">
        <v>1199</v>
      </c>
      <c r="N295" s="753" t="s">
        <v>1128</v>
      </c>
      <c r="O295" s="753" t="s">
        <v>1128</v>
      </c>
      <c r="P295" s="753" t="s">
        <v>1392</v>
      </c>
      <c r="Q295" s="866">
        <v>28</v>
      </c>
      <c r="R295" s="948">
        <v>28</v>
      </c>
      <c r="S295" s="755">
        <v>2</v>
      </c>
      <c r="T295" s="763">
        <v>2.1</v>
      </c>
      <c r="U295" s="771">
        <v>41456</v>
      </c>
      <c r="V295" s="771">
        <v>41791</v>
      </c>
      <c r="W295" s="701">
        <v>20</v>
      </c>
      <c r="X295" s="875">
        <v>700000</v>
      </c>
      <c r="Y295" s="877"/>
      <c r="Z295" s="875">
        <f t="shared" si="37"/>
        <v>700000</v>
      </c>
      <c r="AA295" s="702"/>
      <c r="AB295" s="702"/>
      <c r="AC295" s="702"/>
      <c r="AD295" s="702"/>
      <c r="AE295" s="702"/>
      <c r="AF295" s="702">
        <v>125000</v>
      </c>
      <c r="AG295" s="702">
        <v>125000</v>
      </c>
      <c r="AH295" s="702">
        <v>125000</v>
      </c>
      <c r="AI295" s="702">
        <v>125000</v>
      </c>
      <c r="AJ295" s="702">
        <v>125000</v>
      </c>
      <c r="AK295" s="691">
        <v>75000</v>
      </c>
      <c r="AL295" s="691"/>
      <c r="AM295" s="868">
        <f t="shared" si="38"/>
        <v>700000</v>
      </c>
      <c r="AN295" s="868">
        <f t="shared" si="39"/>
        <v>0</v>
      </c>
      <c r="AO295" s="760"/>
      <c r="AP295" s="868"/>
      <c r="AQ295" s="704"/>
      <c r="AR295" s="704"/>
      <c r="AS295" s="704"/>
      <c r="AT295" s="704"/>
      <c r="AU295" s="704"/>
      <c r="AV295" s="704"/>
      <c r="AW295" s="704"/>
      <c r="AX295" s="704"/>
      <c r="AY295" s="704"/>
      <c r="AZ295" s="704"/>
      <c r="BA295" s="704"/>
      <c r="BB295" s="704"/>
      <c r="BC295" s="704"/>
      <c r="BD295" s="704"/>
      <c r="BE295" s="704"/>
      <c r="BF295" s="704"/>
      <c r="BG295" s="704"/>
      <c r="BH295" s="704"/>
      <c r="BI295" s="704"/>
      <c r="BJ295" s="704"/>
      <c r="BK295" s="704"/>
      <c r="BL295" s="704"/>
      <c r="BM295" s="704"/>
      <c r="BN295" s="704"/>
      <c r="BO295" s="704"/>
      <c r="BP295" s="704"/>
      <c r="BQ295" s="704"/>
      <c r="BR295" s="704"/>
      <c r="BS295" s="704"/>
      <c r="BT295" s="704"/>
      <c r="BU295" s="704"/>
      <c r="BV295" s="704"/>
      <c r="BW295" s="704"/>
      <c r="BX295" s="704"/>
      <c r="BY295" s="704"/>
      <c r="BZ295" s="704"/>
      <c r="CA295" s="704"/>
      <c r="CB295" s="704"/>
      <c r="CC295" s="704"/>
      <c r="CD295" s="704"/>
      <c r="CE295" s="704"/>
      <c r="CF295" s="704"/>
      <c r="CG295" s="704"/>
      <c r="CH295" s="704"/>
      <c r="CI295" s="704"/>
      <c r="CJ295" s="704"/>
      <c r="CK295" s="704"/>
      <c r="CL295" s="704"/>
      <c r="CM295" s="704"/>
      <c r="CN295" s="704"/>
      <c r="CO295" s="704"/>
      <c r="CP295" s="704"/>
      <c r="CQ295" s="704"/>
      <c r="CR295" s="704"/>
      <c r="CS295" s="704"/>
      <c r="CT295" s="704"/>
      <c r="CU295" s="704"/>
      <c r="CV295" s="704"/>
      <c r="CW295" s="704"/>
      <c r="CX295" s="704"/>
      <c r="CY295" s="704"/>
      <c r="CZ295" s="704"/>
      <c r="DA295" s="704"/>
      <c r="DB295" s="704"/>
      <c r="DC295" s="704"/>
      <c r="DD295" s="704"/>
      <c r="DE295" s="704"/>
      <c r="DF295" s="704"/>
      <c r="DG295" s="704"/>
      <c r="DH295" s="704"/>
      <c r="DI295" s="704"/>
      <c r="DJ295" s="704"/>
      <c r="DK295" s="704"/>
      <c r="DL295" s="704"/>
      <c r="DM295" s="704"/>
      <c r="DN295" s="704"/>
      <c r="DO295" s="704"/>
      <c r="DP295" s="704"/>
      <c r="DQ295" s="706"/>
      <c r="DR295" s="706"/>
      <c r="DS295" s="706"/>
      <c r="DT295" s="706"/>
      <c r="DU295" s="706"/>
      <c r="DV295" s="706"/>
      <c r="DW295" s="706"/>
      <c r="DX295" s="706"/>
      <c r="DY295" s="706"/>
      <c r="DZ295" s="706"/>
      <c r="EA295" s="706"/>
      <c r="EB295" s="706"/>
      <c r="EC295" s="704"/>
      <c r="ED295" s="704"/>
      <c r="EE295" s="704"/>
      <c r="EF295" s="704"/>
      <c r="EG295" s="704"/>
      <c r="EH295" s="704"/>
      <c r="EI295" s="704"/>
      <c r="EJ295" s="704"/>
      <c r="EK295" s="704"/>
      <c r="EL295" s="704"/>
      <c r="EM295" s="704"/>
      <c r="EN295" s="704"/>
      <c r="EO295" s="704"/>
      <c r="EP295" s="704"/>
      <c r="EQ295" s="704"/>
      <c r="ER295" s="704"/>
      <c r="ES295" s="704"/>
      <c r="ET295" s="704"/>
      <c r="EU295" s="704"/>
      <c r="EV295" s="704"/>
      <c r="EW295" s="704"/>
      <c r="EX295" s="704"/>
      <c r="EY295" s="704"/>
      <c r="EZ295" s="704"/>
      <c r="FA295" s="704"/>
      <c r="FB295" s="704"/>
      <c r="FC295" s="704"/>
      <c r="FD295" s="704"/>
      <c r="FE295" s="704"/>
      <c r="FF295" s="704"/>
      <c r="FG295" s="704"/>
      <c r="FH295" s="704"/>
      <c r="FI295" s="704"/>
      <c r="FJ295" s="706"/>
      <c r="FK295" s="706"/>
      <c r="FL295" s="706"/>
      <c r="FM295" s="706"/>
      <c r="FN295" s="706"/>
      <c r="FO295" s="706"/>
      <c r="FP295" s="706"/>
      <c r="FQ295" s="706"/>
      <c r="FR295" s="706"/>
      <c r="FS295" s="706"/>
      <c r="FT295" s="706"/>
      <c r="FU295" s="706"/>
      <c r="FV295" s="706"/>
      <c r="FW295" s="706"/>
      <c r="FX295" s="706"/>
      <c r="FY295" s="706"/>
      <c r="FZ295" s="706"/>
      <c r="GA295" s="706"/>
      <c r="GB295" s="706"/>
      <c r="GC295" s="706"/>
      <c r="GD295" s="706"/>
      <c r="GE295" s="706"/>
      <c r="GF295" s="706"/>
      <c r="GG295" s="706"/>
      <c r="GH295" s="706"/>
      <c r="GI295" s="706"/>
      <c r="GJ295" s="706"/>
      <c r="GK295" s="706"/>
      <c r="GL295" s="706"/>
      <c r="GM295" s="704"/>
      <c r="GN295" s="704"/>
      <c r="GO295" s="704"/>
      <c r="GP295" s="704"/>
      <c r="GQ295" s="704"/>
      <c r="GR295" s="704"/>
      <c r="GS295" s="704"/>
      <c r="GT295" s="704"/>
      <c r="GU295" s="704"/>
      <c r="GV295" s="706"/>
      <c r="GW295" s="706"/>
      <c r="GX295" s="706"/>
      <c r="GY295" s="706"/>
      <c r="GZ295" s="706"/>
      <c r="HA295" s="706"/>
      <c r="HB295" s="706"/>
      <c r="HC295" s="706"/>
      <c r="HD295" s="706"/>
      <c r="HE295" s="706"/>
      <c r="HF295" s="706"/>
      <c r="HG295" s="706"/>
      <c r="HH295" s="706"/>
      <c r="HI295" s="706"/>
      <c r="HJ295" s="706"/>
      <c r="HK295" s="706"/>
      <c r="HL295" s="706"/>
      <c r="HM295" s="706"/>
      <c r="HN295" s="706"/>
      <c r="HO295" s="706"/>
      <c r="HP295" s="706"/>
      <c r="HQ295" s="704"/>
      <c r="HR295" s="704"/>
      <c r="HS295" s="879"/>
      <c r="HT295" s="879"/>
      <c r="HU295" s="879"/>
      <c r="ID295" s="706"/>
    </row>
    <row r="296" spans="1:243" s="878" customFormat="1" ht="23.1" customHeight="1" x14ac:dyDescent="0.25">
      <c r="A296" s="691">
        <v>171</v>
      </c>
      <c r="B296" s="693" t="s">
        <v>1352</v>
      </c>
      <c r="C296" s="696">
        <v>234</v>
      </c>
      <c r="D296" s="697">
        <v>632</v>
      </c>
      <c r="E296" s="707">
        <v>25</v>
      </c>
      <c r="F296" s="699" t="s">
        <v>1121</v>
      </c>
      <c r="G296" s="699" t="s">
        <v>1620</v>
      </c>
      <c r="H296" s="751" t="s">
        <v>1127</v>
      </c>
      <c r="I296" s="752" t="s">
        <v>1113</v>
      </c>
      <c r="J296" s="761" t="s">
        <v>1135</v>
      </c>
      <c r="K296" s="753" t="s">
        <v>1151</v>
      </c>
      <c r="L296" s="753" t="s">
        <v>1116</v>
      </c>
      <c r="M296" s="753" t="s">
        <v>1199</v>
      </c>
      <c r="N296" s="753" t="s">
        <v>1128</v>
      </c>
      <c r="O296" s="753" t="s">
        <v>1128</v>
      </c>
      <c r="P296" s="753" t="s">
        <v>1392</v>
      </c>
      <c r="Q296" s="866">
        <v>9</v>
      </c>
      <c r="R296" s="948">
        <v>9</v>
      </c>
      <c r="S296" s="755">
        <v>2</v>
      </c>
      <c r="T296" s="763">
        <v>2.1</v>
      </c>
      <c r="U296" s="771">
        <v>41456</v>
      </c>
      <c r="V296" s="771">
        <v>41791</v>
      </c>
      <c r="W296" s="701">
        <v>20</v>
      </c>
      <c r="X296" s="875">
        <v>790000</v>
      </c>
      <c r="Y296" s="877"/>
      <c r="Z296" s="875">
        <f t="shared" si="37"/>
        <v>790000</v>
      </c>
      <c r="AA296" s="702"/>
      <c r="AB296" s="702"/>
      <c r="AC296" s="702"/>
      <c r="AD296" s="702"/>
      <c r="AE296" s="702">
        <v>500000</v>
      </c>
      <c r="AF296" s="702">
        <v>290000</v>
      </c>
      <c r="AG296" s="702"/>
      <c r="AH296" s="702"/>
      <c r="AI296" s="691"/>
      <c r="AJ296" s="691"/>
      <c r="AK296" s="691"/>
      <c r="AL296" s="691"/>
      <c r="AM296" s="868">
        <f t="shared" si="38"/>
        <v>790000</v>
      </c>
      <c r="AN296" s="868">
        <f t="shared" si="39"/>
        <v>0</v>
      </c>
      <c r="AO296" s="760"/>
      <c r="AP296" s="868"/>
      <c r="AQ296" s="704"/>
      <c r="AR296" s="704"/>
      <c r="AS296" s="704"/>
      <c r="AT296" s="704"/>
      <c r="AU296" s="704"/>
      <c r="AV296" s="704"/>
      <c r="AW296" s="704"/>
      <c r="AX296" s="704"/>
      <c r="AY296" s="704"/>
      <c r="AZ296" s="704"/>
      <c r="BA296" s="704"/>
      <c r="BB296" s="704"/>
      <c r="BC296" s="704"/>
      <c r="BD296" s="704"/>
      <c r="BE296" s="704"/>
      <c r="BF296" s="704"/>
      <c r="BG296" s="704"/>
      <c r="BH296" s="704"/>
      <c r="BI296" s="704"/>
      <c r="BJ296" s="704"/>
      <c r="BK296" s="704"/>
      <c r="BL296" s="704"/>
      <c r="BM296" s="704"/>
      <c r="BN296" s="704"/>
      <c r="BO296" s="704"/>
      <c r="BP296" s="704"/>
      <c r="BQ296" s="704"/>
      <c r="BR296" s="704"/>
      <c r="BS296" s="704"/>
      <c r="BT296" s="704"/>
      <c r="BU296" s="704"/>
      <c r="BV296" s="704"/>
      <c r="BW296" s="704"/>
      <c r="BX296" s="704"/>
      <c r="BY296" s="704"/>
      <c r="BZ296" s="704"/>
      <c r="CA296" s="704"/>
      <c r="CB296" s="704"/>
      <c r="CC296" s="704"/>
      <c r="CD296" s="704"/>
      <c r="CE296" s="704"/>
      <c r="CF296" s="704"/>
      <c r="CG296" s="704"/>
      <c r="CH296" s="704"/>
      <c r="CI296" s="704"/>
      <c r="CJ296" s="704"/>
      <c r="CK296" s="704"/>
      <c r="CL296" s="704"/>
      <c r="CM296" s="704"/>
      <c r="CN296" s="704"/>
      <c r="CO296" s="704"/>
      <c r="CP296" s="704"/>
      <c r="CQ296" s="704"/>
      <c r="CR296" s="704"/>
      <c r="CS296" s="704"/>
      <c r="CT296" s="704"/>
      <c r="CU296" s="704"/>
      <c r="CV296" s="704"/>
      <c r="CW296" s="704"/>
      <c r="CX296" s="704"/>
      <c r="CY296" s="704"/>
      <c r="CZ296" s="704"/>
      <c r="DA296" s="704"/>
      <c r="DB296" s="704"/>
      <c r="DC296" s="704"/>
      <c r="DD296" s="704"/>
      <c r="DE296" s="704"/>
      <c r="DF296" s="704"/>
      <c r="DG296" s="704"/>
      <c r="DH296" s="704"/>
      <c r="DI296" s="704"/>
      <c r="DJ296" s="704"/>
      <c r="DK296" s="704"/>
      <c r="DL296" s="704"/>
      <c r="DM296" s="704"/>
      <c r="DN296" s="704"/>
      <c r="DO296" s="704"/>
      <c r="DP296" s="704"/>
      <c r="DQ296" s="706"/>
      <c r="DR296" s="706"/>
      <c r="DS296" s="706"/>
      <c r="DT296" s="706"/>
      <c r="DU296" s="706"/>
      <c r="DV296" s="706"/>
      <c r="DW296" s="706"/>
      <c r="DX296" s="706"/>
      <c r="DY296" s="706"/>
      <c r="DZ296" s="706"/>
      <c r="EA296" s="706"/>
      <c r="EB296" s="706"/>
      <c r="EC296" s="704"/>
      <c r="ED296" s="704"/>
      <c r="EE296" s="704"/>
      <c r="EF296" s="704"/>
      <c r="EG296" s="704"/>
      <c r="EH296" s="704"/>
      <c r="EI296" s="704"/>
      <c r="EJ296" s="704"/>
      <c r="EK296" s="704"/>
      <c r="EL296" s="704"/>
      <c r="EM296" s="704"/>
      <c r="EN296" s="704"/>
      <c r="EO296" s="704"/>
      <c r="EP296" s="704"/>
      <c r="EQ296" s="704"/>
      <c r="ER296" s="704"/>
      <c r="ES296" s="704"/>
      <c r="ET296" s="704"/>
      <c r="EU296" s="704"/>
      <c r="EV296" s="704"/>
      <c r="EW296" s="704"/>
      <c r="EX296" s="704"/>
      <c r="EY296" s="704"/>
      <c r="EZ296" s="704"/>
      <c r="FA296" s="704"/>
      <c r="FB296" s="704"/>
      <c r="FC296" s="704"/>
      <c r="FD296" s="704"/>
      <c r="FE296" s="704"/>
      <c r="FF296" s="704"/>
      <c r="FG296" s="704"/>
      <c r="FH296" s="704"/>
      <c r="FI296" s="704"/>
      <c r="FJ296" s="706"/>
      <c r="FK296" s="706"/>
      <c r="FL296" s="706"/>
      <c r="FM296" s="706"/>
      <c r="FN296" s="706"/>
      <c r="FO296" s="706"/>
      <c r="FP296" s="706"/>
      <c r="FQ296" s="706"/>
      <c r="FR296" s="706"/>
      <c r="FS296" s="706"/>
      <c r="FT296" s="706"/>
      <c r="FU296" s="706"/>
      <c r="FV296" s="706"/>
      <c r="FW296" s="706"/>
      <c r="FX296" s="706"/>
      <c r="FY296" s="706"/>
      <c r="FZ296" s="706"/>
      <c r="GA296" s="706"/>
      <c r="GB296" s="706"/>
      <c r="GC296" s="706"/>
      <c r="GD296" s="706"/>
      <c r="GE296" s="706"/>
      <c r="GF296" s="706"/>
      <c r="GG296" s="706"/>
      <c r="GH296" s="706"/>
      <c r="GI296" s="706"/>
      <c r="GJ296" s="706"/>
      <c r="GK296" s="706"/>
      <c r="GL296" s="706"/>
      <c r="GM296" s="704"/>
      <c r="GN296" s="704"/>
      <c r="GO296" s="704"/>
      <c r="GP296" s="704"/>
      <c r="GQ296" s="704"/>
      <c r="GR296" s="704"/>
      <c r="GS296" s="704"/>
      <c r="GT296" s="704"/>
      <c r="GU296" s="704"/>
      <c r="GV296" s="706"/>
      <c r="GW296" s="706"/>
      <c r="GX296" s="706"/>
      <c r="GY296" s="706"/>
      <c r="GZ296" s="706"/>
      <c r="HA296" s="706"/>
      <c r="HB296" s="706"/>
      <c r="HC296" s="706"/>
      <c r="HD296" s="706"/>
      <c r="HE296" s="706"/>
      <c r="HF296" s="706"/>
      <c r="HG296" s="706"/>
      <c r="HH296" s="706"/>
      <c r="HI296" s="706"/>
      <c r="HJ296" s="706"/>
      <c r="HK296" s="706"/>
      <c r="HL296" s="706"/>
      <c r="HM296" s="706"/>
      <c r="HN296" s="706"/>
      <c r="HO296" s="706"/>
      <c r="HP296" s="706"/>
      <c r="HQ296" s="704"/>
      <c r="HR296" s="704"/>
      <c r="ID296" s="706"/>
    </row>
    <row r="297" spans="1:243" s="878" customFormat="1" ht="23.1" customHeight="1" x14ac:dyDescent="0.25">
      <c r="A297" s="691">
        <v>172</v>
      </c>
      <c r="B297" s="693" t="s">
        <v>1352</v>
      </c>
      <c r="C297" s="696">
        <v>234</v>
      </c>
      <c r="D297" s="697">
        <v>632</v>
      </c>
      <c r="E297" s="697">
        <v>26</v>
      </c>
      <c r="F297" s="699" t="s">
        <v>1121</v>
      </c>
      <c r="G297" s="738" t="s">
        <v>1397</v>
      </c>
      <c r="H297" s="751" t="s">
        <v>1127</v>
      </c>
      <c r="I297" s="752" t="s">
        <v>1113</v>
      </c>
      <c r="J297" s="761" t="s">
        <v>1135</v>
      </c>
      <c r="K297" s="753" t="s">
        <v>1151</v>
      </c>
      <c r="L297" s="753" t="s">
        <v>1116</v>
      </c>
      <c r="M297" s="753" t="s">
        <v>1199</v>
      </c>
      <c r="N297" s="753" t="s">
        <v>1128</v>
      </c>
      <c r="O297" s="753" t="s">
        <v>1128</v>
      </c>
      <c r="P297" s="753" t="s">
        <v>1392</v>
      </c>
      <c r="Q297" s="866">
        <v>30</v>
      </c>
      <c r="R297" s="948">
        <v>9</v>
      </c>
      <c r="S297" s="755">
        <v>2</v>
      </c>
      <c r="T297" s="763">
        <v>2.1</v>
      </c>
      <c r="U297" s="771">
        <v>41456</v>
      </c>
      <c r="V297" s="771">
        <v>41791</v>
      </c>
      <c r="W297" s="701">
        <v>20</v>
      </c>
      <c r="X297" s="875">
        <v>1300000</v>
      </c>
      <c r="Y297" s="877"/>
      <c r="Z297" s="875">
        <f t="shared" si="37"/>
        <v>1300000</v>
      </c>
      <c r="AA297" s="702"/>
      <c r="AB297" s="702"/>
      <c r="AC297" s="702"/>
      <c r="AD297" s="702"/>
      <c r="AE297" s="702"/>
      <c r="AF297" s="702">
        <v>750000</v>
      </c>
      <c r="AG297" s="702">
        <v>550000</v>
      </c>
      <c r="AH297" s="702"/>
      <c r="AI297" s="691"/>
      <c r="AJ297" s="691"/>
      <c r="AK297" s="691"/>
      <c r="AL297" s="691"/>
      <c r="AM297" s="868">
        <f t="shared" si="38"/>
        <v>1300000</v>
      </c>
      <c r="AN297" s="868">
        <f t="shared" si="39"/>
        <v>0</v>
      </c>
      <c r="AO297" s="760">
        <v>2000000</v>
      </c>
      <c r="AP297" s="868"/>
      <c r="AQ297" s="704"/>
      <c r="AR297" s="704"/>
      <c r="AS297" s="704"/>
      <c r="AT297" s="704"/>
      <c r="AU297" s="704"/>
      <c r="AV297" s="704"/>
      <c r="AW297" s="704"/>
      <c r="AX297" s="704"/>
      <c r="AY297" s="704"/>
      <c r="AZ297" s="704"/>
      <c r="BA297" s="704"/>
      <c r="BB297" s="704"/>
      <c r="BC297" s="704"/>
      <c r="BD297" s="704"/>
      <c r="BE297" s="704"/>
      <c r="BF297" s="704"/>
      <c r="BG297" s="704"/>
      <c r="BH297" s="704"/>
      <c r="BI297" s="704"/>
      <c r="BJ297" s="704"/>
      <c r="BK297" s="704"/>
      <c r="BL297" s="704"/>
      <c r="BM297" s="704"/>
      <c r="BN297" s="704"/>
      <c r="BO297" s="704"/>
      <c r="BP297" s="704"/>
      <c r="BQ297" s="704"/>
      <c r="BR297" s="704"/>
      <c r="BS297" s="704"/>
      <c r="BT297" s="704"/>
      <c r="BU297" s="704"/>
      <c r="BV297" s="704"/>
      <c r="BW297" s="704"/>
      <c r="BX297" s="704"/>
      <c r="BY297" s="704"/>
      <c r="BZ297" s="704"/>
      <c r="CA297" s="704"/>
      <c r="CB297" s="704"/>
      <c r="CC297" s="704"/>
      <c r="CD297" s="704"/>
      <c r="CE297" s="704"/>
      <c r="CF297" s="704"/>
      <c r="CG297" s="704"/>
      <c r="CH297" s="704"/>
      <c r="CI297" s="704"/>
      <c r="CJ297" s="704"/>
      <c r="CK297" s="704"/>
      <c r="CL297" s="704"/>
      <c r="CM297" s="704"/>
      <c r="CN297" s="704"/>
      <c r="CO297" s="704"/>
      <c r="CP297" s="704"/>
      <c r="CQ297" s="704"/>
      <c r="CR297" s="704"/>
      <c r="CS297" s="704"/>
      <c r="CT297" s="704"/>
      <c r="CU297" s="704"/>
      <c r="CV297" s="704"/>
      <c r="CW297" s="704"/>
      <c r="CX297" s="704"/>
      <c r="CY297" s="704"/>
      <c r="CZ297" s="704"/>
      <c r="DA297" s="704"/>
      <c r="DB297" s="704"/>
      <c r="DC297" s="704"/>
      <c r="DD297" s="704"/>
      <c r="DE297" s="704"/>
      <c r="DF297" s="704"/>
      <c r="DG297" s="704"/>
      <c r="DH297" s="704"/>
      <c r="DI297" s="704"/>
      <c r="DJ297" s="704"/>
      <c r="DK297" s="704"/>
      <c r="DL297" s="704"/>
      <c r="DM297" s="704"/>
      <c r="DN297" s="704"/>
      <c r="DO297" s="704"/>
      <c r="DP297" s="704"/>
      <c r="DQ297" s="706"/>
      <c r="DR297" s="706"/>
      <c r="DS297" s="706"/>
      <c r="DT297" s="706"/>
      <c r="DU297" s="706"/>
      <c r="DV297" s="706"/>
      <c r="DW297" s="706"/>
      <c r="DX297" s="706"/>
      <c r="DY297" s="706"/>
      <c r="DZ297" s="706"/>
      <c r="EA297" s="706"/>
      <c r="EB297" s="706"/>
      <c r="EC297" s="704"/>
      <c r="ED297" s="704"/>
      <c r="EE297" s="704"/>
      <c r="EF297" s="704"/>
      <c r="EG297" s="704"/>
      <c r="EH297" s="704"/>
      <c r="EI297" s="704"/>
      <c r="EJ297" s="704"/>
      <c r="EK297" s="704"/>
      <c r="EL297" s="704"/>
      <c r="EM297" s="704"/>
      <c r="EN297" s="704"/>
      <c r="EO297" s="704"/>
      <c r="EP297" s="704"/>
      <c r="EQ297" s="704"/>
      <c r="ER297" s="704"/>
      <c r="ES297" s="704"/>
      <c r="ET297" s="704"/>
      <c r="EU297" s="704"/>
      <c r="EV297" s="704"/>
      <c r="EW297" s="704"/>
      <c r="EX297" s="704"/>
      <c r="EY297" s="704"/>
      <c r="EZ297" s="704"/>
      <c r="FA297" s="704"/>
      <c r="FB297" s="704"/>
      <c r="FC297" s="704"/>
      <c r="FD297" s="704"/>
      <c r="FE297" s="704"/>
      <c r="FF297" s="704"/>
      <c r="FG297" s="704"/>
      <c r="FH297" s="704"/>
      <c r="FI297" s="704"/>
      <c r="FJ297" s="706"/>
      <c r="FK297" s="706"/>
      <c r="FL297" s="706"/>
      <c r="FM297" s="706"/>
      <c r="FN297" s="706"/>
      <c r="FO297" s="706"/>
      <c r="FP297" s="706"/>
      <c r="FQ297" s="706"/>
      <c r="FR297" s="706"/>
      <c r="FS297" s="706"/>
      <c r="FT297" s="706"/>
      <c r="FU297" s="706"/>
      <c r="FV297" s="706"/>
      <c r="FW297" s="706"/>
      <c r="FX297" s="706"/>
      <c r="FY297" s="706"/>
      <c r="FZ297" s="706"/>
      <c r="GA297" s="706"/>
      <c r="GB297" s="706"/>
      <c r="GC297" s="706"/>
      <c r="GD297" s="706"/>
      <c r="GE297" s="706"/>
      <c r="GF297" s="706"/>
      <c r="GG297" s="706"/>
      <c r="GH297" s="706"/>
      <c r="GI297" s="706"/>
      <c r="GJ297" s="706"/>
      <c r="GK297" s="706"/>
      <c r="GL297" s="706"/>
      <c r="GM297" s="704"/>
      <c r="GN297" s="704"/>
      <c r="GO297" s="704"/>
      <c r="GP297" s="704"/>
      <c r="GQ297" s="704"/>
      <c r="GR297" s="704"/>
      <c r="GS297" s="704"/>
      <c r="GT297" s="704"/>
      <c r="GU297" s="704"/>
      <c r="GV297" s="706"/>
      <c r="GW297" s="706"/>
      <c r="GX297" s="706"/>
      <c r="GY297" s="706"/>
      <c r="GZ297" s="706"/>
      <c r="HA297" s="706"/>
      <c r="HB297" s="706"/>
      <c r="HC297" s="706"/>
      <c r="HD297" s="706"/>
      <c r="HE297" s="706"/>
      <c r="HF297" s="706"/>
      <c r="HG297" s="706"/>
      <c r="HH297" s="706"/>
      <c r="HI297" s="706"/>
      <c r="HJ297" s="706"/>
      <c r="HK297" s="706"/>
      <c r="HL297" s="706"/>
      <c r="HM297" s="706"/>
      <c r="HN297" s="706"/>
      <c r="HO297" s="706"/>
      <c r="HP297" s="706"/>
      <c r="HQ297" s="706"/>
      <c r="HR297" s="706"/>
      <c r="ID297" s="706"/>
    </row>
    <row r="298" spans="1:243" s="878" customFormat="1" ht="23.1" customHeight="1" x14ac:dyDescent="0.25">
      <c r="A298" s="691">
        <v>173</v>
      </c>
      <c r="B298" s="693" t="s">
        <v>1352</v>
      </c>
      <c r="C298" s="696">
        <v>234</v>
      </c>
      <c r="D298" s="697">
        <v>632</v>
      </c>
      <c r="E298" s="697">
        <v>27</v>
      </c>
      <c r="F298" s="699" t="s">
        <v>1121</v>
      </c>
      <c r="G298" s="737" t="s">
        <v>1395</v>
      </c>
      <c r="H298" s="751" t="s">
        <v>1127</v>
      </c>
      <c r="I298" s="752" t="s">
        <v>1113</v>
      </c>
      <c r="J298" s="761" t="s">
        <v>1135</v>
      </c>
      <c r="K298" s="753" t="s">
        <v>1151</v>
      </c>
      <c r="L298" s="753" t="s">
        <v>1116</v>
      </c>
      <c r="M298" s="753" t="s">
        <v>1199</v>
      </c>
      <c r="N298" s="753" t="s">
        <v>1128</v>
      </c>
      <c r="O298" s="753" t="s">
        <v>1128</v>
      </c>
      <c r="P298" s="753" t="s">
        <v>1392</v>
      </c>
      <c r="Q298" s="866" t="s">
        <v>1396</v>
      </c>
      <c r="R298" s="948">
        <v>9</v>
      </c>
      <c r="S298" s="755">
        <v>2</v>
      </c>
      <c r="T298" s="763">
        <v>2.1</v>
      </c>
      <c r="U298" s="771">
        <v>41456</v>
      </c>
      <c r="V298" s="771">
        <v>41791</v>
      </c>
      <c r="W298" s="701">
        <v>20</v>
      </c>
      <c r="X298" s="875">
        <v>2000000</v>
      </c>
      <c r="Y298" s="877"/>
      <c r="Z298" s="875">
        <f t="shared" si="37"/>
        <v>2000000</v>
      </c>
      <c r="AA298" s="702"/>
      <c r="AB298" s="702">
        <v>120000</v>
      </c>
      <c r="AC298" s="702">
        <v>120000</v>
      </c>
      <c r="AD298" s="702">
        <v>120000</v>
      </c>
      <c r="AE298" s="702">
        <v>120000</v>
      </c>
      <c r="AF298" s="702">
        <v>120000</v>
      </c>
      <c r="AG298" s="702">
        <v>120000</v>
      </c>
      <c r="AH298" s="702">
        <v>250000</v>
      </c>
      <c r="AI298" s="702">
        <v>250000</v>
      </c>
      <c r="AJ298" s="702">
        <v>250000</v>
      </c>
      <c r="AK298" s="702">
        <v>250000</v>
      </c>
      <c r="AL298" s="691">
        <v>280000</v>
      </c>
      <c r="AM298" s="868">
        <f t="shared" si="38"/>
        <v>2000000</v>
      </c>
      <c r="AN298" s="868">
        <f t="shared" si="39"/>
        <v>0</v>
      </c>
      <c r="AO298" s="760"/>
      <c r="AP298" s="868"/>
      <c r="AQ298" s="704"/>
      <c r="AR298" s="704"/>
      <c r="AS298" s="704"/>
      <c r="AT298" s="704"/>
      <c r="AU298" s="704"/>
      <c r="AV298" s="704"/>
      <c r="AW298" s="704"/>
      <c r="AX298" s="704"/>
      <c r="AY298" s="704"/>
      <c r="AZ298" s="704"/>
      <c r="BA298" s="704"/>
      <c r="BB298" s="704"/>
      <c r="BC298" s="704"/>
      <c r="BD298" s="704"/>
      <c r="BE298" s="704"/>
      <c r="BF298" s="704"/>
      <c r="BG298" s="704"/>
      <c r="BH298" s="704"/>
      <c r="BI298" s="704"/>
      <c r="BJ298" s="704"/>
      <c r="BK298" s="704"/>
      <c r="BL298" s="704"/>
      <c r="BM298" s="704"/>
      <c r="BN298" s="704"/>
      <c r="BO298" s="704"/>
      <c r="BP298" s="704"/>
      <c r="BQ298" s="704"/>
      <c r="BR298" s="704"/>
      <c r="BS298" s="704"/>
      <c r="BT298" s="704"/>
      <c r="BU298" s="704"/>
      <c r="BV298" s="704"/>
      <c r="BW298" s="704"/>
      <c r="BX298" s="704"/>
      <c r="BY298" s="704"/>
      <c r="BZ298" s="704"/>
      <c r="CA298" s="704"/>
      <c r="CB298" s="704"/>
      <c r="CC298" s="704"/>
      <c r="CD298" s="704"/>
      <c r="CE298" s="704"/>
      <c r="CF298" s="704"/>
      <c r="CG298" s="704"/>
      <c r="CH298" s="704"/>
      <c r="CI298" s="704"/>
      <c r="CJ298" s="704"/>
      <c r="CK298" s="704"/>
      <c r="CL298" s="704"/>
      <c r="CM298" s="704"/>
      <c r="CN298" s="704"/>
      <c r="CO298" s="704"/>
      <c r="CP298" s="704"/>
      <c r="CQ298" s="704"/>
      <c r="CR298" s="704"/>
      <c r="CS298" s="704"/>
      <c r="CT298" s="704"/>
      <c r="CU298" s="704"/>
      <c r="CV298" s="704"/>
      <c r="CW298" s="704"/>
      <c r="CX298" s="704"/>
      <c r="CY298" s="704"/>
      <c r="CZ298" s="704"/>
      <c r="DA298" s="704"/>
      <c r="DB298" s="704"/>
      <c r="DC298" s="704"/>
      <c r="DD298" s="704"/>
      <c r="DE298" s="704"/>
      <c r="DF298" s="704"/>
      <c r="DG298" s="704"/>
      <c r="DH298" s="704"/>
      <c r="DI298" s="704"/>
      <c r="DJ298" s="704"/>
      <c r="DK298" s="704"/>
      <c r="DL298" s="704"/>
      <c r="DM298" s="704"/>
      <c r="DN298" s="704"/>
      <c r="DO298" s="704"/>
      <c r="DP298" s="704"/>
      <c r="DQ298" s="706"/>
      <c r="DR298" s="706"/>
      <c r="DS298" s="706"/>
      <c r="DT298" s="706"/>
      <c r="DU298" s="706"/>
      <c r="DV298" s="706"/>
      <c r="DW298" s="706"/>
      <c r="DX298" s="706"/>
      <c r="DY298" s="706"/>
      <c r="DZ298" s="706"/>
      <c r="EA298" s="706"/>
      <c r="EB298" s="706"/>
      <c r="EC298" s="704"/>
      <c r="ED298" s="704"/>
      <c r="EE298" s="704"/>
      <c r="EF298" s="704"/>
      <c r="EG298" s="704"/>
      <c r="EH298" s="704"/>
      <c r="EI298" s="704"/>
      <c r="EJ298" s="704"/>
      <c r="EK298" s="704"/>
      <c r="EL298" s="704"/>
      <c r="EM298" s="704"/>
      <c r="EN298" s="704"/>
      <c r="EO298" s="704"/>
      <c r="EP298" s="704"/>
      <c r="EQ298" s="704"/>
      <c r="ER298" s="704"/>
      <c r="ES298" s="704"/>
      <c r="ET298" s="704"/>
      <c r="EU298" s="704"/>
      <c r="EV298" s="704"/>
      <c r="EW298" s="704"/>
      <c r="EX298" s="704"/>
      <c r="EY298" s="704"/>
      <c r="EZ298" s="704"/>
      <c r="FA298" s="704"/>
      <c r="FB298" s="704"/>
      <c r="FC298" s="704"/>
      <c r="FD298" s="704"/>
      <c r="FE298" s="704"/>
      <c r="FF298" s="704"/>
      <c r="FG298" s="704"/>
      <c r="FH298" s="704"/>
      <c r="FI298" s="704"/>
      <c r="FJ298" s="706"/>
      <c r="FK298" s="706"/>
      <c r="FL298" s="706"/>
      <c r="FM298" s="706"/>
      <c r="FN298" s="706"/>
      <c r="FO298" s="706"/>
      <c r="FP298" s="706"/>
      <c r="FQ298" s="706"/>
      <c r="FR298" s="706"/>
      <c r="FS298" s="706"/>
      <c r="FT298" s="706"/>
      <c r="FU298" s="706"/>
      <c r="FV298" s="706"/>
      <c r="FW298" s="706"/>
      <c r="FX298" s="706"/>
      <c r="FY298" s="706"/>
      <c r="FZ298" s="706"/>
      <c r="GA298" s="706"/>
      <c r="GB298" s="706"/>
      <c r="GC298" s="706"/>
      <c r="GD298" s="706"/>
      <c r="GE298" s="706"/>
      <c r="GF298" s="706"/>
      <c r="GG298" s="706"/>
      <c r="GH298" s="706"/>
      <c r="GI298" s="706"/>
      <c r="GJ298" s="706"/>
      <c r="GK298" s="706"/>
      <c r="GL298" s="706"/>
      <c r="GM298" s="704"/>
      <c r="GN298" s="704"/>
      <c r="GO298" s="704"/>
      <c r="GP298" s="704"/>
      <c r="GQ298" s="704"/>
      <c r="GR298" s="704"/>
      <c r="GS298" s="704"/>
      <c r="GT298" s="704"/>
      <c r="GU298" s="704"/>
      <c r="GV298" s="706"/>
      <c r="GW298" s="706"/>
      <c r="GX298" s="706"/>
      <c r="GY298" s="706"/>
      <c r="GZ298" s="706"/>
      <c r="HA298" s="706"/>
      <c r="HB298" s="706"/>
      <c r="HC298" s="706"/>
      <c r="HD298" s="706"/>
      <c r="HE298" s="706"/>
      <c r="HF298" s="706"/>
      <c r="HG298" s="706"/>
      <c r="HH298" s="706"/>
      <c r="HI298" s="706"/>
      <c r="HJ298" s="706"/>
      <c r="HK298" s="706"/>
      <c r="HL298" s="706"/>
      <c r="HM298" s="706"/>
      <c r="HN298" s="706"/>
      <c r="HO298" s="706"/>
      <c r="HP298" s="706"/>
      <c r="HQ298" s="706"/>
      <c r="HR298" s="706"/>
      <c r="HV298" s="706"/>
      <c r="HW298" s="706"/>
      <c r="HX298" s="706"/>
      <c r="HY298" s="706"/>
      <c r="HZ298" s="706"/>
      <c r="IA298" s="706"/>
      <c r="IB298" s="706"/>
      <c r="IC298" s="706"/>
      <c r="ID298" s="706"/>
    </row>
    <row r="299" spans="1:243" s="878" customFormat="1" ht="23.1" customHeight="1" x14ac:dyDescent="0.25">
      <c r="A299" s="691">
        <v>174</v>
      </c>
      <c r="B299" s="693" t="s">
        <v>1352</v>
      </c>
      <c r="C299" s="696">
        <v>234</v>
      </c>
      <c r="D299" s="697">
        <v>632</v>
      </c>
      <c r="E299" s="697">
        <v>28</v>
      </c>
      <c r="F299" s="699" t="s">
        <v>1121</v>
      </c>
      <c r="G299" s="699" t="s">
        <v>1398</v>
      </c>
      <c r="H299" s="751" t="s">
        <v>1127</v>
      </c>
      <c r="I299" s="752" t="s">
        <v>1113</v>
      </c>
      <c r="J299" s="761" t="s">
        <v>1135</v>
      </c>
      <c r="K299" s="753" t="s">
        <v>1115</v>
      </c>
      <c r="L299" s="753" t="s">
        <v>1116</v>
      </c>
      <c r="M299" s="753" t="s">
        <v>1199</v>
      </c>
      <c r="N299" s="753" t="s">
        <v>1128</v>
      </c>
      <c r="O299" s="753" t="s">
        <v>1128</v>
      </c>
      <c r="P299" s="753" t="s">
        <v>1392</v>
      </c>
      <c r="Q299" s="866">
        <v>2</v>
      </c>
      <c r="R299" s="948">
        <v>9</v>
      </c>
      <c r="S299" s="755">
        <v>2</v>
      </c>
      <c r="T299" s="763">
        <v>2.1</v>
      </c>
      <c r="U299" s="771">
        <v>41456</v>
      </c>
      <c r="V299" s="771">
        <v>41791</v>
      </c>
      <c r="W299" s="701">
        <v>20</v>
      </c>
      <c r="X299" s="875">
        <v>2000000</v>
      </c>
      <c r="Y299" s="877"/>
      <c r="Z299" s="875">
        <f t="shared" si="37"/>
        <v>2000000</v>
      </c>
      <c r="AA299" s="702"/>
      <c r="AB299" s="702"/>
      <c r="AC299" s="702"/>
      <c r="AD299" s="702"/>
      <c r="AE299" s="702">
        <v>500000</v>
      </c>
      <c r="AF299" s="702">
        <v>500000</v>
      </c>
      <c r="AG299" s="702">
        <v>500000</v>
      </c>
      <c r="AH299" s="702">
        <v>500000</v>
      </c>
      <c r="AI299" s="691"/>
      <c r="AJ299" s="691"/>
      <c r="AK299" s="691"/>
      <c r="AL299" s="691"/>
      <c r="AM299" s="868">
        <f t="shared" si="38"/>
        <v>2000000</v>
      </c>
      <c r="AN299" s="868">
        <f t="shared" si="39"/>
        <v>0</v>
      </c>
      <c r="AO299" s="760">
        <v>5000000</v>
      </c>
      <c r="AP299" s="868">
        <v>2000000</v>
      </c>
      <c r="AQ299" s="704"/>
      <c r="AR299" s="704"/>
      <c r="AS299" s="704"/>
      <c r="AT299" s="704"/>
      <c r="AU299" s="704"/>
      <c r="AV299" s="704"/>
      <c r="AW299" s="704"/>
      <c r="AX299" s="704"/>
      <c r="AY299" s="704"/>
      <c r="AZ299" s="704"/>
      <c r="BA299" s="704"/>
      <c r="BB299" s="704"/>
      <c r="BC299" s="704"/>
      <c r="BD299" s="704"/>
      <c r="BE299" s="704"/>
      <c r="BF299" s="704"/>
      <c r="BG299" s="704"/>
      <c r="BH299" s="704"/>
      <c r="BI299" s="704"/>
      <c r="BJ299" s="704"/>
      <c r="BK299" s="704"/>
      <c r="BL299" s="704"/>
      <c r="BM299" s="704"/>
      <c r="BN299" s="704"/>
      <c r="BO299" s="704"/>
      <c r="BP299" s="704"/>
      <c r="BQ299" s="704"/>
      <c r="BR299" s="704"/>
      <c r="BS299" s="704"/>
      <c r="BT299" s="704"/>
      <c r="BU299" s="704"/>
      <c r="BV299" s="704"/>
      <c r="BW299" s="704"/>
      <c r="BX299" s="704"/>
      <c r="BY299" s="704"/>
      <c r="BZ299" s="704"/>
      <c r="CA299" s="704"/>
      <c r="CB299" s="704"/>
      <c r="CC299" s="704"/>
      <c r="CD299" s="704"/>
      <c r="CE299" s="704"/>
      <c r="CF299" s="704"/>
      <c r="CG299" s="704"/>
      <c r="CH299" s="704"/>
      <c r="CI299" s="704"/>
      <c r="CJ299" s="704"/>
      <c r="CK299" s="704"/>
      <c r="CL299" s="704"/>
      <c r="CM299" s="704"/>
      <c r="CN299" s="704"/>
      <c r="CO299" s="704"/>
      <c r="CP299" s="704"/>
      <c r="CQ299" s="704"/>
      <c r="CR299" s="704"/>
      <c r="CS299" s="704"/>
      <c r="CT299" s="704"/>
      <c r="CU299" s="704"/>
      <c r="CV299" s="704"/>
      <c r="CW299" s="704"/>
      <c r="CX299" s="704"/>
      <c r="CY299" s="704"/>
      <c r="CZ299" s="704"/>
      <c r="DA299" s="704"/>
      <c r="DB299" s="704"/>
      <c r="DC299" s="704"/>
      <c r="DD299" s="704"/>
      <c r="DE299" s="704"/>
      <c r="DF299" s="704"/>
      <c r="DG299" s="704"/>
      <c r="DH299" s="704"/>
      <c r="DI299" s="704"/>
      <c r="DJ299" s="704"/>
      <c r="DK299" s="704"/>
      <c r="DL299" s="704"/>
      <c r="DM299" s="704"/>
      <c r="DN299" s="704"/>
      <c r="DO299" s="704"/>
      <c r="DP299" s="704"/>
      <c r="DQ299" s="706"/>
      <c r="DR299" s="706"/>
      <c r="DS299" s="706"/>
      <c r="DT299" s="706"/>
      <c r="DU299" s="706"/>
      <c r="DV299" s="706"/>
      <c r="DW299" s="706"/>
      <c r="DX299" s="706"/>
      <c r="DY299" s="706"/>
      <c r="DZ299" s="706"/>
      <c r="EA299" s="706"/>
      <c r="EB299" s="706"/>
      <c r="EC299" s="704"/>
      <c r="ED299" s="704"/>
      <c r="EE299" s="704"/>
      <c r="EF299" s="704"/>
      <c r="EG299" s="704"/>
      <c r="EH299" s="704"/>
      <c r="EI299" s="704"/>
      <c r="EJ299" s="704"/>
      <c r="EK299" s="704"/>
      <c r="EL299" s="704"/>
      <c r="EM299" s="704"/>
      <c r="EN299" s="704"/>
      <c r="EO299" s="704"/>
      <c r="EP299" s="704"/>
      <c r="EQ299" s="704"/>
      <c r="ER299" s="704"/>
      <c r="ES299" s="704"/>
      <c r="ET299" s="704"/>
      <c r="EU299" s="704"/>
      <c r="EV299" s="704"/>
      <c r="EW299" s="704"/>
      <c r="EX299" s="704"/>
      <c r="EY299" s="704"/>
      <c r="EZ299" s="704"/>
      <c r="FA299" s="704"/>
      <c r="FB299" s="704"/>
      <c r="FC299" s="704"/>
      <c r="FD299" s="704"/>
      <c r="FE299" s="704"/>
      <c r="FF299" s="704"/>
      <c r="FG299" s="704"/>
      <c r="FH299" s="704"/>
      <c r="FI299" s="704"/>
      <c r="FJ299" s="706"/>
      <c r="FK299" s="706"/>
      <c r="FL299" s="706"/>
      <c r="FM299" s="706"/>
      <c r="FN299" s="706"/>
      <c r="FO299" s="706"/>
      <c r="FP299" s="706"/>
      <c r="FQ299" s="706"/>
      <c r="FR299" s="706"/>
      <c r="FS299" s="706"/>
      <c r="FT299" s="706"/>
      <c r="FU299" s="706"/>
      <c r="FV299" s="706"/>
      <c r="FW299" s="706"/>
      <c r="FX299" s="706"/>
      <c r="FY299" s="706"/>
      <c r="FZ299" s="706"/>
      <c r="GA299" s="706"/>
      <c r="GB299" s="706"/>
      <c r="GC299" s="706"/>
      <c r="GD299" s="706"/>
      <c r="GE299" s="706"/>
      <c r="GF299" s="706"/>
      <c r="GG299" s="706"/>
      <c r="GH299" s="706"/>
      <c r="GI299" s="706"/>
      <c r="GJ299" s="706"/>
      <c r="GK299" s="706"/>
      <c r="GL299" s="706"/>
      <c r="GM299" s="704"/>
      <c r="GN299" s="704"/>
      <c r="GO299" s="704"/>
      <c r="GP299" s="704"/>
      <c r="GQ299" s="704"/>
      <c r="GR299" s="704"/>
      <c r="GS299" s="704"/>
      <c r="GT299" s="704"/>
      <c r="GU299" s="704"/>
      <c r="GV299" s="706"/>
      <c r="GW299" s="706"/>
      <c r="GX299" s="706"/>
      <c r="GY299" s="706"/>
      <c r="GZ299" s="706"/>
      <c r="HA299" s="706"/>
      <c r="HB299" s="706"/>
      <c r="HC299" s="706"/>
      <c r="HD299" s="706"/>
      <c r="HE299" s="706"/>
      <c r="HF299" s="706"/>
      <c r="HG299" s="706"/>
      <c r="HH299" s="706"/>
      <c r="HI299" s="706"/>
      <c r="HJ299" s="706"/>
      <c r="HK299" s="706"/>
      <c r="HL299" s="706"/>
      <c r="HM299" s="706"/>
      <c r="HN299" s="706"/>
      <c r="HO299" s="706"/>
      <c r="HP299" s="706"/>
      <c r="HQ299" s="706"/>
      <c r="HR299" s="706"/>
      <c r="HV299" s="706"/>
      <c r="HW299" s="706"/>
      <c r="HX299" s="706"/>
      <c r="HY299" s="706"/>
      <c r="HZ299" s="706"/>
      <c r="IA299" s="706"/>
      <c r="IB299" s="706"/>
      <c r="IC299" s="706"/>
      <c r="ID299" s="706"/>
    </row>
    <row r="300" spans="1:243" s="878" customFormat="1" ht="23.1" customHeight="1" x14ac:dyDescent="0.25">
      <c r="A300" s="691">
        <v>175</v>
      </c>
      <c r="B300" s="693" t="s">
        <v>1352</v>
      </c>
      <c r="C300" s="696">
        <v>234</v>
      </c>
      <c r="D300" s="697">
        <v>632</v>
      </c>
      <c r="E300" s="697">
        <v>29</v>
      </c>
      <c r="F300" s="699" t="s">
        <v>1121</v>
      </c>
      <c r="G300" s="737" t="s">
        <v>1399</v>
      </c>
      <c r="H300" s="751" t="s">
        <v>1127</v>
      </c>
      <c r="I300" s="752" t="s">
        <v>1113</v>
      </c>
      <c r="J300" s="761" t="s">
        <v>1135</v>
      </c>
      <c r="K300" s="753" t="s">
        <v>1151</v>
      </c>
      <c r="L300" s="753" t="s">
        <v>1116</v>
      </c>
      <c r="M300" s="753" t="s">
        <v>1199</v>
      </c>
      <c r="N300" s="753" t="s">
        <v>1128</v>
      </c>
      <c r="O300" s="753" t="s">
        <v>1128</v>
      </c>
      <c r="P300" s="753" t="s">
        <v>1392</v>
      </c>
      <c r="Q300" s="866">
        <v>30</v>
      </c>
      <c r="R300" s="948">
        <v>9</v>
      </c>
      <c r="S300" s="755">
        <v>2</v>
      </c>
      <c r="T300" s="763">
        <v>2.1</v>
      </c>
      <c r="U300" s="771">
        <v>41456</v>
      </c>
      <c r="V300" s="771">
        <v>41791</v>
      </c>
      <c r="W300" s="701">
        <v>20</v>
      </c>
      <c r="X300" s="875">
        <v>1500000</v>
      </c>
      <c r="Y300" s="877"/>
      <c r="Z300" s="875">
        <f t="shared" si="37"/>
        <v>1500000</v>
      </c>
      <c r="AA300" s="702"/>
      <c r="AB300" s="702"/>
      <c r="AC300" s="702"/>
      <c r="AD300" s="702">
        <v>500000</v>
      </c>
      <c r="AE300" s="702">
        <v>500000</v>
      </c>
      <c r="AF300" s="702">
        <v>500000</v>
      </c>
      <c r="AG300" s="702"/>
      <c r="AH300" s="702"/>
      <c r="AI300" s="691"/>
      <c r="AJ300" s="691"/>
      <c r="AK300" s="691"/>
      <c r="AL300" s="691"/>
      <c r="AM300" s="868">
        <f t="shared" si="38"/>
        <v>1500000</v>
      </c>
      <c r="AN300" s="868">
        <f t="shared" si="39"/>
        <v>0</v>
      </c>
      <c r="AO300" s="760">
        <v>5000000</v>
      </c>
      <c r="AP300" s="868">
        <v>8500000</v>
      </c>
      <c r="AQ300" s="704"/>
      <c r="AR300" s="704"/>
      <c r="AS300" s="704"/>
      <c r="AT300" s="704"/>
      <c r="AU300" s="704"/>
      <c r="AV300" s="704"/>
      <c r="AW300" s="704"/>
      <c r="AX300" s="704"/>
      <c r="AY300" s="704"/>
      <c r="AZ300" s="704"/>
      <c r="BA300" s="704"/>
      <c r="BB300" s="704"/>
      <c r="BC300" s="704"/>
      <c r="BD300" s="704"/>
      <c r="BE300" s="704"/>
      <c r="BF300" s="704"/>
      <c r="BG300" s="704"/>
      <c r="BH300" s="704"/>
      <c r="BI300" s="704"/>
      <c r="BJ300" s="704"/>
      <c r="BK300" s="704"/>
      <c r="BL300" s="704"/>
      <c r="BM300" s="704"/>
      <c r="BN300" s="704"/>
      <c r="BO300" s="704"/>
      <c r="BP300" s="704"/>
      <c r="BQ300" s="704"/>
      <c r="BR300" s="704"/>
      <c r="BS300" s="704"/>
      <c r="BT300" s="704"/>
      <c r="BU300" s="704"/>
      <c r="BV300" s="704"/>
      <c r="BW300" s="704"/>
      <c r="BX300" s="704"/>
      <c r="BY300" s="704"/>
      <c r="BZ300" s="704"/>
      <c r="CA300" s="704"/>
      <c r="CB300" s="704"/>
      <c r="CC300" s="704"/>
      <c r="CD300" s="704"/>
      <c r="CE300" s="704"/>
      <c r="CF300" s="704"/>
      <c r="CG300" s="704"/>
      <c r="CH300" s="704"/>
      <c r="CI300" s="704"/>
      <c r="CJ300" s="704"/>
      <c r="CK300" s="704"/>
      <c r="CL300" s="704"/>
      <c r="CM300" s="704"/>
      <c r="CN300" s="704"/>
      <c r="CO300" s="704"/>
      <c r="CP300" s="704"/>
      <c r="CQ300" s="704"/>
      <c r="CR300" s="704"/>
      <c r="CS300" s="704"/>
      <c r="CT300" s="704"/>
      <c r="CU300" s="704"/>
      <c r="CV300" s="704"/>
      <c r="CW300" s="704"/>
      <c r="CX300" s="704"/>
      <c r="CY300" s="704"/>
      <c r="CZ300" s="704"/>
      <c r="DA300" s="704"/>
      <c r="DB300" s="704"/>
      <c r="DC300" s="704"/>
      <c r="DD300" s="704"/>
      <c r="DE300" s="704"/>
      <c r="DF300" s="704"/>
      <c r="DG300" s="704"/>
      <c r="DH300" s="704"/>
      <c r="DI300" s="704"/>
      <c r="DJ300" s="704"/>
      <c r="DK300" s="704"/>
      <c r="DL300" s="704"/>
      <c r="DM300" s="704"/>
      <c r="DN300" s="704"/>
      <c r="DO300" s="704"/>
      <c r="DP300" s="704"/>
      <c r="DQ300" s="706"/>
      <c r="DR300" s="706"/>
      <c r="DS300" s="706"/>
      <c r="DT300" s="706"/>
      <c r="DU300" s="706"/>
      <c r="DV300" s="706"/>
      <c r="DW300" s="706"/>
      <c r="DX300" s="706"/>
      <c r="DY300" s="706"/>
      <c r="DZ300" s="706"/>
      <c r="EA300" s="706"/>
      <c r="EB300" s="706"/>
      <c r="EC300" s="704"/>
      <c r="ED300" s="704"/>
      <c r="EE300" s="704"/>
      <c r="EF300" s="704"/>
      <c r="EG300" s="704"/>
      <c r="EH300" s="704"/>
      <c r="EI300" s="704"/>
      <c r="EJ300" s="704"/>
      <c r="EK300" s="704"/>
      <c r="EL300" s="704"/>
      <c r="EM300" s="704"/>
      <c r="EN300" s="704"/>
      <c r="EO300" s="704"/>
      <c r="EP300" s="704"/>
      <c r="EQ300" s="704"/>
      <c r="ER300" s="704"/>
      <c r="ES300" s="704"/>
      <c r="ET300" s="704"/>
      <c r="EU300" s="704"/>
      <c r="EV300" s="704"/>
      <c r="EW300" s="704"/>
      <c r="EX300" s="704"/>
      <c r="EY300" s="704"/>
      <c r="EZ300" s="704"/>
      <c r="FA300" s="704"/>
      <c r="FB300" s="704"/>
      <c r="FC300" s="704"/>
      <c r="FD300" s="704"/>
      <c r="FE300" s="704"/>
      <c r="FF300" s="704"/>
      <c r="FG300" s="704"/>
      <c r="FH300" s="704"/>
      <c r="FI300" s="704"/>
      <c r="FJ300" s="706"/>
      <c r="FK300" s="706"/>
      <c r="FL300" s="706"/>
      <c r="FM300" s="706"/>
      <c r="FN300" s="706"/>
      <c r="FO300" s="706"/>
      <c r="FP300" s="706"/>
      <c r="FQ300" s="706"/>
      <c r="FR300" s="706"/>
      <c r="FS300" s="706"/>
      <c r="FT300" s="706"/>
      <c r="FU300" s="706"/>
      <c r="FV300" s="706"/>
      <c r="FW300" s="706"/>
      <c r="FX300" s="706"/>
      <c r="FY300" s="706"/>
      <c r="FZ300" s="706"/>
      <c r="GA300" s="706"/>
      <c r="GB300" s="706"/>
      <c r="GC300" s="706"/>
      <c r="GD300" s="706"/>
      <c r="GE300" s="706"/>
      <c r="GF300" s="706"/>
      <c r="GG300" s="706"/>
      <c r="GH300" s="706"/>
      <c r="GI300" s="706"/>
      <c r="GJ300" s="706"/>
      <c r="GK300" s="706"/>
      <c r="GL300" s="706"/>
      <c r="GM300" s="704"/>
      <c r="GN300" s="704"/>
      <c r="GO300" s="704"/>
      <c r="GP300" s="704"/>
      <c r="GQ300" s="704"/>
      <c r="GR300" s="704"/>
      <c r="GS300" s="704"/>
      <c r="GT300" s="704"/>
      <c r="GU300" s="704"/>
      <c r="GV300" s="706"/>
      <c r="GW300" s="706"/>
      <c r="GX300" s="706"/>
      <c r="GY300" s="706"/>
      <c r="GZ300" s="706"/>
      <c r="HA300" s="706"/>
      <c r="HB300" s="706"/>
      <c r="HC300" s="706"/>
      <c r="HD300" s="706"/>
      <c r="HE300" s="706"/>
      <c r="HF300" s="706"/>
      <c r="HG300" s="706"/>
      <c r="HH300" s="706"/>
      <c r="HI300" s="706"/>
      <c r="HJ300" s="706"/>
      <c r="HK300" s="706"/>
      <c r="HL300" s="706"/>
      <c r="HM300" s="706"/>
      <c r="HN300" s="706"/>
      <c r="HO300" s="706"/>
      <c r="HP300" s="706"/>
      <c r="HQ300" s="706"/>
      <c r="HR300" s="706"/>
      <c r="HV300" s="706"/>
      <c r="HW300" s="706"/>
      <c r="HX300" s="706"/>
      <c r="HY300" s="706"/>
      <c r="HZ300" s="706"/>
      <c r="IA300" s="706"/>
      <c r="IB300" s="706"/>
      <c r="IC300" s="706"/>
      <c r="ID300" s="706"/>
    </row>
    <row r="301" spans="1:243" s="878" customFormat="1" ht="23.1" customHeight="1" x14ac:dyDescent="0.25">
      <c r="A301" s="691">
        <v>176</v>
      </c>
      <c r="B301" s="693" t="s">
        <v>1352</v>
      </c>
      <c r="C301" s="696">
        <v>234</v>
      </c>
      <c r="D301" s="697">
        <v>832</v>
      </c>
      <c r="E301" s="707">
        <v>1</v>
      </c>
      <c r="F301" s="699" t="s">
        <v>1121</v>
      </c>
      <c r="G301" s="699" t="s">
        <v>1400</v>
      </c>
      <c r="H301" s="751" t="s">
        <v>1358</v>
      </c>
      <c r="I301" s="752" t="s">
        <v>1138</v>
      </c>
      <c r="J301" s="761" t="s">
        <v>1135</v>
      </c>
      <c r="K301" s="753" t="s">
        <v>1115</v>
      </c>
      <c r="L301" s="753" t="s">
        <v>1116</v>
      </c>
      <c r="M301" s="753" t="s">
        <v>1199</v>
      </c>
      <c r="N301" s="753" t="s">
        <v>1128</v>
      </c>
      <c r="O301" s="753" t="s">
        <v>1128</v>
      </c>
      <c r="P301" s="753" t="s">
        <v>1134</v>
      </c>
      <c r="Q301" s="948" t="s">
        <v>1401</v>
      </c>
      <c r="R301" s="948" t="s">
        <v>1401</v>
      </c>
      <c r="S301" s="755">
        <v>2</v>
      </c>
      <c r="T301" s="763">
        <v>2.1</v>
      </c>
      <c r="U301" s="771">
        <v>41456</v>
      </c>
      <c r="V301" s="771">
        <v>41791</v>
      </c>
      <c r="W301" s="701">
        <v>20</v>
      </c>
      <c r="X301" s="875">
        <v>45590000</v>
      </c>
      <c r="Y301" s="876">
        <v>0</v>
      </c>
      <c r="Z301" s="875">
        <f t="shared" si="37"/>
        <v>45590000</v>
      </c>
      <c r="AA301" s="702">
        <v>3790000</v>
      </c>
      <c r="AB301" s="702">
        <v>3790000</v>
      </c>
      <c r="AC301" s="702">
        <v>3790000</v>
      </c>
      <c r="AD301" s="702">
        <f t="shared" ref="AD301:AJ301" si="40">3790000+700000</f>
        <v>4490000</v>
      </c>
      <c r="AE301" s="702">
        <f t="shared" si="40"/>
        <v>4490000</v>
      </c>
      <c r="AF301" s="702">
        <f t="shared" si="40"/>
        <v>4490000</v>
      </c>
      <c r="AG301" s="702">
        <f t="shared" si="40"/>
        <v>4490000</v>
      </c>
      <c r="AH301" s="702">
        <f t="shared" si="40"/>
        <v>4490000</v>
      </c>
      <c r="AI301" s="702">
        <f t="shared" si="40"/>
        <v>4490000</v>
      </c>
      <c r="AJ301" s="702">
        <f t="shared" si="40"/>
        <v>4490000</v>
      </c>
      <c r="AK301" s="702">
        <v>2790000</v>
      </c>
      <c r="AL301" s="702"/>
      <c r="AM301" s="868">
        <f t="shared" si="38"/>
        <v>45590000</v>
      </c>
      <c r="AN301" s="868">
        <f t="shared" si="39"/>
        <v>0</v>
      </c>
      <c r="AO301" s="702">
        <v>35022100</v>
      </c>
      <c r="AP301" s="868">
        <v>37417100</v>
      </c>
      <c r="AQ301" s="704"/>
      <c r="AR301" s="704"/>
      <c r="AS301" s="704"/>
      <c r="AT301" s="704"/>
      <c r="AU301" s="704"/>
      <c r="AV301" s="704"/>
      <c r="AW301" s="704"/>
      <c r="AX301" s="704"/>
      <c r="AY301" s="704"/>
      <c r="AZ301" s="704"/>
      <c r="BA301" s="704"/>
      <c r="BB301" s="704"/>
      <c r="BC301" s="704"/>
      <c r="BD301" s="704"/>
      <c r="BE301" s="704"/>
      <c r="BF301" s="704"/>
      <c r="BG301" s="704"/>
      <c r="BH301" s="704"/>
      <c r="BI301" s="704"/>
      <c r="BJ301" s="704"/>
      <c r="BK301" s="704"/>
      <c r="BL301" s="704"/>
      <c r="BM301" s="704"/>
      <c r="BN301" s="704"/>
      <c r="BO301" s="704"/>
      <c r="BP301" s="704"/>
      <c r="BQ301" s="704"/>
      <c r="BR301" s="704"/>
      <c r="BS301" s="704"/>
      <c r="BT301" s="704"/>
      <c r="BU301" s="704"/>
      <c r="BV301" s="704"/>
      <c r="BW301" s="704"/>
      <c r="BX301" s="704"/>
      <c r="BY301" s="704"/>
      <c r="BZ301" s="704"/>
      <c r="CA301" s="704"/>
      <c r="CB301" s="704"/>
      <c r="CC301" s="704"/>
      <c r="CD301" s="704"/>
      <c r="CE301" s="704"/>
      <c r="CF301" s="704"/>
      <c r="CG301" s="704"/>
      <c r="CH301" s="704"/>
      <c r="CI301" s="704"/>
      <c r="CJ301" s="704"/>
      <c r="CK301" s="704"/>
      <c r="CL301" s="704"/>
      <c r="CM301" s="704"/>
      <c r="CN301" s="704"/>
      <c r="CO301" s="704"/>
      <c r="CP301" s="704"/>
      <c r="CQ301" s="704"/>
      <c r="CR301" s="704"/>
      <c r="CS301" s="704"/>
      <c r="CT301" s="704"/>
      <c r="CU301" s="704"/>
      <c r="CV301" s="704"/>
      <c r="CW301" s="704"/>
      <c r="CX301" s="704"/>
      <c r="CY301" s="704"/>
      <c r="CZ301" s="704"/>
      <c r="DA301" s="704"/>
      <c r="DB301" s="704"/>
      <c r="DC301" s="704"/>
      <c r="DD301" s="704"/>
      <c r="DE301" s="704"/>
      <c r="DF301" s="704"/>
      <c r="DG301" s="704"/>
      <c r="DH301" s="704"/>
      <c r="DI301" s="704"/>
      <c r="DJ301" s="704"/>
      <c r="DK301" s="704"/>
      <c r="DL301" s="704"/>
      <c r="DM301" s="704"/>
      <c r="DN301" s="704"/>
      <c r="DO301" s="704"/>
      <c r="DP301" s="704"/>
      <c r="DQ301" s="706"/>
      <c r="DR301" s="706"/>
      <c r="DS301" s="706"/>
      <c r="DT301" s="706"/>
      <c r="DU301" s="706"/>
      <c r="DV301" s="706"/>
      <c r="DW301" s="706"/>
      <c r="DX301" s="706"/>
      <c r="DY301" s="706"/>
      <c r="DZ301" s="706"/>
      <c r="EA301" s="706"/>
      <c r="EB301" s="706"/>
      <c r="EC301" s="704"/>
      <c r="ED301" s="706"/>
      <c r="EE301" s="706"/>
      <c r="EF301" s="704"/>
      <c r="EG301" s="704"/>
      <c r="EH301" s="704"/>
      <c r="EI301" s="704"/>
      <c r="EJ301" s="704"/>
      <c r="EK301" s="704"/>
      <c r="EL301" s="704"/>
      <c r="EM301" s="704"/>
      <c r="EN301" s="704"/>
      <c r="EO301" s="704"/>
      <c r="EP301" s="704"/>
      <c r="EQ301" s="704"/>
      <c r="ER301" s="704"/>
      <c r="ES301" s="704"/>
      <c r="ET301" s="704"/>
      <c r="EU301" s="704"/>
      <c r="EV301" s="704"/>
      <c r="EW301" s="704"/>
      <c r="EX301" s="704"/>
      <c r="EY301" s="704"/>
      <c r="EZ301" s="704"/>
      <c r="FA301" s="704"/>
      <c r="FB301" s="704"/>
      <c r="FC301" s="704"/>
      <c r="FD301" s="704"/>
      <c r="FE301" s="704"/>
      <c r="FF301" s="704"/>
      <c r="FG301" s="704"/>
      <c r="FH301" s="704"/>
      <c r="FI301" s="704"/>
      <c r="FJ301" s="706"/>
      <c r="FK301" s="706"/>
      <c r="FL301" s="706"/>
      <c r="FM301" s="706"/>
      <c r="FN301" s="706"/>
      <c r="FO301" s="706"/>
      <c r="FP301" s="706"/>
      <c r="FQ301" s="706"/>
      <c r="FR301" s="706"/>
      <c r="FS301" s="706"/>
      <c r="FT301" s="706"/>
      <c r="FU301" s="706"/>
      <c r="FV301" s="706"/>
      <c r="FW301" s="706"/>
      <c r="FX301" s="706"/>
      <c r="FY301" s="706"/>
      <c r="FZ301" s="706"/>
      <c r="GA301" s="706"/>
      <c r="GB301" s="706"/>
      <c r="GC301" s="706"/>
      <c r="GD301" s="706"/>
      <c r="GE301" s="706"/>
      <c r="GF301" s="706"/>
      <c r="GG301" s="706"/>
      <c r="GH301" s="706"/>
      <c r="GI301" s="706"/>
      <c r="GJ301" s="706"/>
      <c r="GK301" s="706"/>
      <c r="GL301" s="706"/>
      <c r="GM301" s="704"/>
      <c r="GN301" s="704"/>
      <c r="GO301" s="704"/>
      <c r="GP301" s="704"/>
      <c r="GQ301" s="704"/>
      <c r="GR301" s="704"/>
      <c r="GS301" s="704"/>
      <c r="GT301" s="704"/>
      <c r="GU301" s="704"/>
      <c r="GV301" s="706"/>
      <c r="GW301" s="706"/>
      <c r="GX301" s="706"/>
      <c r="GY301" s="706"/>
      <c r="GZ301" s="706"/>
      <c r="HA301" s="706"/>
      <c r="HB301" s="706"/>
      <c r="HC301" s="706"/>
      <c r="HD301" s="706"/>
      <c r="HE301" s="706"/>
      <c r="HF301" s="706"/>
      <c r="HG301" s="706"/>
      <c r="HH301" s="706"/>
      <c r="HI301" s="706"/>
      <c r="HJ301" s="706"/>
      <c r="HK301" s="706"/>
      <c r="HL301" s="706"/>
      <c r="HM301" s="706"/>
      <c r="HN301" s="706"/>
      <c r="HO301" s="706"/>
      <c r="HP301" s="706"/>
      <c r="HQ301" s="706"/>
      <c r="HR301" s="706"/>
      <c r="ID301" s="814"/>
    </row>
    <row r="302" spans="1:243" s="878" customFormat="1" ht="33.75" x14ac:dyDescent="0.25">
      <c r="A302" s="691">
        <v>177</v>
      </c>
      <c r="B302" s="693" t="s">
        <v>1352</v>
      </c>
      <c r="C302" s="696">
        <v>234</v>
      </c>
      <c r="D302" s="697">
        <v>832</v>
      </c>
      <c r="E302" s="707">
        <v>4</v>
      </c>
      <c r="F302" s="699" t="s">
        <v>1121</v>
      </c>
      <c r="G302" s="699" t="s">
        <v>1402</v>
      </c>
      <c r="H302" s="751" t="s">
        <v>1358</v>
      </c>
      <c r="I302" s="752" t="s">
        <v>1138</v>
      </c>
      <c r="J302" s="761" t="s">
        <v>1135</v>
      </c>
      <c r="K302" s="753" t="s">
        <v>1115</v>
      </c>
      <c r="L302" s="753" t="s">
        <v>1116</v>
      </c>
      <c r="M302" s="753" t="s">
        <v>1199</v>
      </c>
      <c r="N302" s="753" t="s">
        <v>1128</v>
      </c>
      <c r="O302" s="753" t="s">
        <v>1128</v>
      </c>
      <c r="P302" s="753" t="s">
        <v>1134</v>
      </c>
      <c r="Q302" s="866" t="s">
        <v>1160</v>
      </c>
      <c r="R302" s="866" t="s">
        <v>1160</v>
      </c>
      <c r="S302" s="755">
        <v>2</v>
      </c>
      <c r="T302" s="763">
        <v>2.1</v>
      </c>
      <c r="U302" s="771">
        <v>41456</v>
      </c>
      <c r="V302" s="771">
        <v>41791</v>
      </c>
      <c r="W302" s="701">
        <v>20</v>
      </c>
      <c r="X302" s="875">
        <v>6382600</v>
      </c>
      <c r="Y302" s="876">
        <v>0</v>
      </c>
      <c r="Z302" s="875">
        <f t="shared" si="37"/>
        <v>6382600</v>
      </c>
      <c r="AA302" s="702">
        <f t="shared" ref="AA302:AF302" si="41">531800+500000</f>
        <v>1031800</v>
      </c>
      <c r="AB302" s="702">
        <f t="shared" si="41"/>
        <v>1031800</v>
      </c>
      <c r="AC302" s="702">
        <f t="shared" si="41"/>
        <v>1031800</v>
      </c>
      <c r="AD302" s="702">
        <f t="shared" si="41"/>
        <v>1031800</v>
      </c>
      <c r="AE302" s="702">
        <f t="shared" si="41"/>
        <v>1031800</v>
      </c>
      <c r="AF302" s="702">
        <f t="shared" si="41"/>
        <v>1031800</v>
      </c>
      <c r="AG302" s="702">
        <v>191800</v>
      </c>
      <c r="AH302" s="702"/>
      <c r="AI302" s="702"/>
      <c r="AJ302" s="702"/>
      <c r="AK302" s="702"/>
      <c r="AL302" s="691"/>
      <c r="AM302" s="868">
        <f t="shared" si="38"/>
        <v>6382600</v>
      </c>
      <c r="AN302" s="868">
        <f t="shared" si="39"/>
        <v>0</v>
      </c>
      <c r="AO302" s="702">
        <v>4903000</v>
      </c>
      <c r="AP302" s="868">
        <v>5238400</v>
      </c>
      <c r="AQ302" s="704"/>
      <c r="AR302" s="704"/>
      <c r="AS302" s="704"/>
      <c r="AT302" s="704"/>
      <c r="AU302" s="704"/>
      <c r="AV302" s="704"/>
      <c r="AW302" s="704"/>
      <c r="AX302" s="704"/>
      <c r="AY302" s="704"/>
      <c r="AZ302" s="704"/>
      <c r="BA302" s="704"/>
      <c r="BB302" s="704"/>
      <c r="BC302" s="704"/>
      <c r="BD302" s="704"/>
      <c r="BE302" s="704"/>
      <c r="BF302" s="704"/>
      <c r="BG302" s="704"/>
      <c r="BH302" s="704"/>
      <c r="BI302" s="704"/>
      <c r="BJ302" s="704"/>
      <c r="BK302" s="704"/>
      <c r="BL302" s="704"/>
      <c r="BM302" s="704"/>
      <c r="BN302" s="704"/>
      <c r="BO302" s="704"/>
      <c r="BP302" s="704"/>
      <c r="BQ302" s="704"/>
      <c r="BR302" s="704"/>
      <c r="BS302" s="704"/>
      <c r="BT302" s="704"/>
      <c r="BU302" s="704"/>
      <c r="BV302" s="704"/>
      <c r="BW302" s="704"/>
      <c r="BX302" s="704"/>
      <c r="BY302" s="704"/>
      <c r="BZ302" s="704"/>
      <c r="CA302" s="704"/>
      <c r="CB302" s="704"/>
      <c r="CC302" s="704"/>
      <c r="CD302" s="704"/>
      <c r="CE302" s="704"/>
      <c r="CF302" s="704"/>
      <c r="CG302" s="704"/>
      <c r="CH302" s="704"/>
      <c r="CI302" s="704"/>
      <c r="CJ302" s="704"/>
      <c r="CK302" s="704"/>
      <c r="CL302" s="704"/>
      <c r="CM302" s="704"/>
      <c r="CN302" s="704"/>
      <c r="CO302" s="704"/>
      <c r="CP302" s="704"/>
      <c r="CQ302" s="704"/>
      <c r="CR302" s="704"/>
      <c r="CS302" s="704"/>
      <c r="CT302" s="704"/>
      <c r="CU302" s="704"/>
      <c r="CV302" s="704"/>
      <c r="CW302" s="704"/>
      <c r="CX302" s="704"/>
      <c r="CY302" s="704"/>
      <c r="CZ302" s="704"/>
      <c r="DA302" s="704"/>
      <c r="DB302" s="704"/>
      <c r="DC302" s="704"/>
      <c r="DD302" s="704"/>
      <c r="DE302" s="704"/>
      <c r="DF302" s="704"/>
      <c r="DG302" s="704"/>
      <c r="DH302" s="704"/>
      <c r="DI302" s="704"/>
      <c r="DJ302" s="704"/>
      <c r="DK302" s="704"/>
      <c r="DL302" s="704"/>
      <c r="DM302" s="704"/>
      <c r="DN302" s="704"/>
      <c r="DO302" s="704"/>
      <c r="DP302" s="704"/>
      <c r="DQ302" s="706"/>
      <c r="DR302" s="706"/>
      <c r="DS302" s="706"/>
      <c r="DT302" s="706"/>
      <c r="DU302" s="706"/>
      <c r="DV302" s="706"/>
      <c r="DW302" s="706"/>
      <c r="DX302" s="706"/>
      <c r="DY302" s="706"/>
      <c r="DZ302" s="706"/>
      <c r="EA302" s="706"/>
      <c r="EB302" s="706"/>
      <c r="EC302" s="704"/>
      <c r="ED302" s="704"/>
      <c r="EE302" s="704"/>
      <c r="EF302" s="704"/>
      <c r="EG302" s="704"/>
      <c r="EH302" s="704"/>
      <c r="EI302" s="704"/>
      <c r="EJ302" s="704"/>
      <c r="EK302" s="704"/>
      <c r="EL302" s="704"/>
      <c r="EM302" s="704"/>
      <c r="EN302" s="704"/>
      <c r="EO302" s="704"/>
      <c r="EP302" s="704"/>
      <c r="EQ302" s="704"/>
      <c r="ER302" s="704"/>
      <c r="ES302" s="704"/>
      <c r="ET302" s="704"/>
      <c r="EU302" s="704"/>
      <c r="EV302" s="704"/>
      <c r="EW302" s="704"/>
      <c r="EX302" s="704"/>
      <c r="EY302" s="704"/>
      <c r="EZ302" s="704"/>
      <c r="FA302" s="704"/>
      <c r="FB302" s="704"/>
      <c r="FC302" s="704"/>
      <c r="FD302" s="704"/>
      <c r="FE302" s="704"/>
      <c r="FF302" s="704"/>
      <c r="FG302" s="704"/>
      <c r="FH302" s="704"/>
      <c r="FI302" s="704"/>
      <c r="FJ302" s="706"/>
      <c r="FK302" s="706"/>
      <c r="FL302" s="706"/>
      <c r="FM302" s="706"/>
      <c r="FN302" s="706"/>
      <c r="FO302" s="706"/>
      <c r="FP302" s="706"/>
      <c r="FQ302" s="706"/>
      <c r="FR302" s="706"/>
      <c r="FS302" s="706"/>
      <c r="FT302" s="706"/>
      <c r="FU302" s="706"/>
      <c r="FV302" s="706"/>
      <c r="FW302" s="706"/>
      <c r="FX302" s="706"/>
      <c r="FY302" s="706"/>
      <c r="FZ302" s="706"/>
      <c r="GA302" s="706"/>
      <c r="GB302" s="706"/>
      <c r="GC302" s="706"/>
      <c r="GD302" s="706"/>
      <c r="GE302" s="706"/>
      <c r="GF302" s="706"/>
      <c r="GG302" s="706"/>
      <c r="GH302" s="706"/>
      <c r="GI302" s="706"/>
      <c r="GJ302" s="706"/>
      <c r="GK302" s="706"/>
      <c r="GL302" s="706"/>
      <c r="GM302" s="704"/>
      <c r="GN302" s="704"/>
      <c r="GO302" s="704"/>
      <c r="GP302" s="704"/>
      <c r="GQ302" s="704"/>
      <c r="GR302" s="704"/>
      <c r="GS302" s="704"/>
      <c r="GT302" s="704"/>
      <c r="GU302" s="704"/>
      <c r="GV302" s="706"/>
      <c r="GW302" s="706"/>
      <c r="GX302" s="706"/>
      <c r="GY302" s="706"/>
      <c r="GZ302" s="706"/>
      <c r="HA302" s="706"/>
      <c r="HB302" s="706"/>
      <c r="HC302" s="706"/>
      <c r="HD302" s="706"/>
      <c r="HE302" s="706"/>
      <c r="HF302" s="706"/>
      <c r="HG302" s="706"/>
      <c r="HH302" s="706"/>
      <c r="HI302" s="706"/>
      <c r="HJ302" s="706"/>
      <c r="HK302" s="706"/>
      <c r="HL302" s="706"/>
      <c r="HM302" s="706"/>
      <c r="HN302" s="706"/>
      <c r="HO302" s="706"/>
      <c r="HP302" s="706"/>
      <c r="HQ302" s="706"/>
      <c r="HR302" s="706"/>
      <c r="HV302" s="706"/>
      <c r="HW302" s="706"/>
      <c r="HX302" s="706"/>
      <c r="HY302" s="706"/>
      <c r="HZ302" s="706"/>
      <c r="IA302" s="706"/>
      <c r="IB302" s="706"/>
      <c r="IC302" s="706"/>
    </row>
    <row r="303" spans="1:243" s="947" customFormat="1" ht="33.75" x14ac:dyDescent="0.25">
      <c r="A303" s="691">
        <v>178</v>
      </c>
      <c r="B303" s="693" t="s">
        <v>1352</v>
      </c>
      <c r="C303" s="696">
        <v>238</v>
      </c>
      <c r="D303" s="697">
        <v>544</v>
      </c>
      <c r="E303" s="698">
        <v>0</v>
      </c>
      <c r="F303" s="699" t="s">
        <v>1125</v>
      </c>
      <c r="G303" s="699" t="s">
        <v>1585</v>
      </c>
      <c r="H303" s="767" t="s">
        <v>1112</v>
      </c>
      <c r="I303" s="752" t="s">
        <v>1113</v>
      </c>
      <c r="J303" s="761" t="s">
        <v>1135</v>
      </c>
      <c r="K303" s="753" t="s">
        <v>1115</v>
      </c>
      <c r="L303" s="753" t="s">
        <v>1124</v>
      </c>
      <c r="M303" s="753" t="s">
        <v>1199</v>
      </c>
      <c r="N303" s="753" t="s">
        <v>1128</v>
      </c>
      <c r="O303" s="753" t="s">
        <v>1128</v>
      </c>
      <c r="P303" s="753" t="s">
        <v>1129</v>
      </c>
      <c r="Q303" s="866" t="s">
        <v>1120</v>
      </c>
      <c r="R303" s="948" t="s">
        <v>1120</v>
      </c>
      <c r="S303" s="755">
        <v>2</v>
      </c>
      <c r="T303" s="763">
        <v>2.1</v>
      </c>
      <c r="U303" s="772">
        <v>41091</v>
      </c>
      <c r="V303" s="771">
        <v>41426</v>
      </c>
      <c r="W303" s="701">
        <v>7</v>
      </c>
      <c r="X303" s="875"/>
      <c r="Y303" s="876">
        <v>1300</v>
      </c>
      <c r="Z303" s="875">
        <f t="shared" si="37"/>
        <v>1300</v>
      </c>
      <c r="AA303" s="691"/>
      <c r="AB303" s="691"/>
      <c r="AC303" s="691">
        <v>1300</v>
      </c>
      <c r="AD303" s="691"/>
      <c r="AE303" s="691"/>
      <c r="AF303" s="691"/>
      <c r="AG303" s="691"/>
      <c r="AH303" s="691"/>
      <c r="AI303" s="691"/>
      <c r="AJ303" s="691"/>
      <c r="AK303" s="691"/>
      <c r="AL303" s="691"/>
      <c r="AM303" s="868">
        <f t="shared" si="38"/>
        <v>1300</v>
      </c>
      <c r="AN303" s="868">
        <f t="shared" si="39"/>
        <v>0</v>
      </c>
      <c r="AO303" s="691"/>
      <c r="AP303" s="868"/>
      <c r="AQ303" s="704"/>
      <c r="AR303" s="704"/>
      <c r="AS303" s="704"/>
      <c r="AT303" s="704"/>
      <c r="AU303" s="704"/>
      <c r="AV303" s="704"/>
      <c r="AW303" s="704"/>
      <c r="AX303" s="704"/>
      <c r="AY303" s="704"/>
      <c r="AZ303" s="704"/>
      <c r="BA303" s="704"/>
      <c r="BB303" s="704"/>
      <c r="BC303" s="704"/>
      <c r="BD303" s="704"/>
      <c r="BE303" s="704"/>
      <c r="BF303" s="704"/>
      <c r="BG303" s="704"/>
      <c r="BH303" s="704"/>
      <c r="BI303" s="704"/>
      <c r="BJ303" s="704"/>
      <c r="BK303" s="704"/>
      <c r="BL303" s="704"/>
      <c r="BM303" s="704"/>
      <c r="BN303" s="704"/>
      <c r="BO303" s="704"/>
      <c r="BP303" s="704"/>
      <c r="BQ303" s="704"/>
      <c r="BR303" s="704"/>
      <c r="BS303" s="704"/>
      <c r="BT303" s="704"/>
      <c r="BU303" s="704"/>
      <c r="BV303" s="704"/>
      <c r="BW303" s="704"/>
      <c r="BX303" s="704"/>
      <c r="BY303" s="704"/>
      <c r="BZ303" s="704"/>
      <c r="CA303" s="704"/>
      <c r="CB303" s="704"/>
      <c r="CC303" s="704"/>
      <c r="CD303" s="704"/>
      <c r="CE303" s="704"/>
      <c r="CF303" s="704"/>
      <c r="CG303" s="704"/>
      <c r="CH303" s="704"/>
      <c r="CI303" s="704"/>
      <c r="CJ303" s="704"/>
      <c r="CK303" s="704"/>
      <c r="CL303" s="704"/>
      <c r="CM303" s="704"/>
      <c r="CN303" s="704"/>
      <c r="CO303" s="704"/>
      <c r="CP303" s="704"/>
      <c r="CQ303" s="704"/>
      <c r="CR303" s="704"/>
      <c r="CS303" s="704"/>
      <c r="CT303" s="704"/>
      <c r="CU303" s="704"/>
      <c r="CV303" s="704"/>
      <c r="CW303" s="704"/>
      <c r="CX303" s="704"/>
      <c r="CY303" s="704"/>
      <c r="CZ303" s="704"/>
      <c r="DA303" s="704"/>
      <c r="DB303" s="704"/>
      <c r="DC303" s="704"/>
      <c r="DD303" s="704"/>
      <c r="DE303" s="704"/>
      <c r="DF303" s="704"/>
      <c r="DG303" s="704"/>
      <c r="DH303" s="704"/>
      <c r="DI303" s="704"/>
      <c r="DJ303" s="704"/>
      <c r="DK303" s="704"/>
      <c r="DL303" s="704"/>
      <c r="DM303" s="704"/>
      <c r="DN303" s="704"/>
      <c r="DO303" s="704"/>
      <c r="DP303" s="704"/>
      <c r="DQ303" s="706"/>
      <c r="DR303" s="706"/>
      <c r="DS303" s="706"/>
      <c r="DT303" s="706"/>
      <c r="DU303" s="706"/>
      <c r="DV303" s="706"/>
      <c r="DW303" s="706"/>
      <c r="DX303" s="706"/>
      <c r="DY303" s="706"/>
      <c r="DZ303" s="706"/>
      <c r="EA303" s="706"/>
      <c r="EB303" s="706"/>
      <c r="EC303" s="704"/>
      <c r="ED303" s="706"/>
      <c r="EE303" s="706"/>
      <c r="EF303" s="704"/>
      <c r="EG303" s="704"/>
      <c r="EH303" s="704"/>
      <c r="EI303" s="704"/>
      <c r="EJ303" s="704"/>
      <c r="EK303" s="704"/>
      <c r="EL303" s="704"/>
      <c r="EM303" s="704"/>
      <c r="EN303" s="704"/>
      <c r="EO303" s="704"/>
      <c r="EP303" s="704"/>
      <c r="EQ303" s="704"/>
      <c r="ER303" s="704"/>
      <c r="ES303" s="704"/>
      <c r="ET303" s="704"/>
      <c r="EU303" s="704"/>
      <c r="EV303" s="704"/>
      <c r="EW303" s="704"/>
      <c r="EX303" s="704"/>
      <c r="EY303" s="704"/>
      <c r="EZ303" s="704"/>
      <c r="FA303" s="704"/>
      <c r="FB303" s="704"/>
      <c r="FC303" s="704"/>
      <c r="FD303" s="704"/>
      <c r="FE303" s="704"/>
      <c r="FF303" s="704"/>
      <c r="FG303" s="704"/>
      <c r="FH303" s="704"/>
      <c r="FI303" s="706"/>
      <c r="FJ303" s="704"/>
      <c r="FK303" s="814"/>
      <c r="FL303" s="814"/>
      <c r="FM303" s="814"/>
      <c r="FN303" s="814"/>
      <c r="FO303" s="814"/>
      <c r="FP303" s="814"/>
      <c r="FQ303" s="814"/>
      <c r="FR303" s="814"/>
      <c r="FS303" s="814"/>
      <c r="FT303" s="814"/>
      <c r="FU303" s="814"/>
      <c r="FV303" s="814"/>
      <c r="FW303" s="814"/>
      <c r="FX303" s="814"/>
      <c r="FY303" s="814"/>
      <c r="FZ303" s="814"/>
      <c r="GA303" s="814"/>
      <c r="GB303" s="814"/>
      <c r="GC303" s="814"/>
      <c r="GD303" s="814"/>
      <c r="GE303" s="814"/>
      <c r="GF303" s="814"/>
      <c r="GG303" s="814"/>
      <c r="GH303" s="814"/>
      <c r="GI303" s="814"/>
      <c r="GJ303" s="706"/>
      <c r="GK303" s="706"/>
      <c r="GL303" s="706"/>
      <c r="GM303" s="706"/>
      <c r="GN303" s="706"/>
      <c r="GO303" s="706"/>
      <c r="GP303" s="706"/>
      <c r="GQ303" s="706"/>
      <c r="GR303" s="706"/>
      <c r="GS303" s="706"/>
      <c r="GT303" s="706"/>
      <c r="GU303" s="706"/>
      <c r="GV303" s="706"/>
      <c r="GW303" s="706"/>
      <c r="GX303" s="706"/>
      <c r="GY303" s="706"/>
      <c r="GZ303" s="706"/>
      <c r="HA303" s="706"/>
      <c r="HB303" s="706"/>
      <c r="HC303" s="706"/>
      <c r="HD303" s="706"/>
      <c r="HE303" s="706"/>
      <c r="HF303" s="706"/>
      <c r="HG303" s="706"/>
      <c r="HH303" s="706"/>
      <c r="HI303" s="706"/>
      <c r="HJ303" s="706"/>
      <c r="HK303" s="706"/>
      <c r="HL303" s="706"/>
      <c r="HM303" s="706"/>
      <c r="HN303" s="706"/>
      <c r="HO303" s="706"/>
      <c r="HP303" s="706"/>
      <c r="HQ303" s="706"/>
      <c r="HR303" s="706"/>
      <c r="HS303" s="878"/>
      <c r="HT303" s="878"/>
      <c r="HU303" s="878"/>
      <c r="HV303" s="704"/>
      <c r="HW303" s="704"/>
      <c r="HX303" s="704"/>
      <c r="HY303" s="704"/>
      <c r="HZ303" s="704"/>
      <c r="IA303" s="704"/>
      <c r="IB303" s="704"/>
      <c r="IC303" s="704"/>
      <c r="ID303" s="878"/>
      <c r="IE303" s="878"/>
      <c r="IF303" s="878"/>
      <c r="IG303" s="878"/>
      <c r="IH303" s="878"/>
      <c r="II303" s="878"/>
    </row>
    <row r="304" spans="1:243" s="878" customFormat="1" ht="33.75" x14ac:dyDescent="0.25">
      <c r="A304" s="691">
        <v>229</v>
      </c>
      <c r="B304" s="693" t="s">
        <v>1352</v>
      </c>
      <c r="C304" s="696">
        <v>246</v>
      </c>
      <c r="D304" s="697">
        <v>684</v>
      </c>
      <c r="E304" s="881">
        <v>5</v>
      </c>
      <c r="F304" s="734" t="s">
        <v>1405</v>
      </c>
      <c r="G304" s="699" t="s">
        <v>1621</v>
      </c>
      <c r="H304" s="767" t="s">
        <v>1127</v>
      </c>
      <c r="I304" s="752" t="s">
        <v>1113</v>
      </c>
      <c r="J304" s="761" t="s">
        <v>1135</v>
      </c>
      <c r="K304" s="753" t="s">
        <v>1115</v>
      </c>
      <c r="L304" s="753" t="s">
        <v>1116</v>
      </c>
      <c r="M304" s="753" t="s">
        <v>1199</v>
      </c>
      <c r="N304" s="764" t="s">
        <v>1128</v>
      </c>
      <c r="O304" s="753" t="s">
        <v>1128</v>
      </c>
      <c r="P304" s="753" t="s">
        <v>1134</v>
      </c>
      <c r="Q304" s="866" t="s">
        <v>1622</v>
      </c>
      <c r="R304" s="866" t="s">
        <v>1622</v>
      </c>
      <c r="S304" s="755">
        <v>2</v>
      </c>
      <c r="T304" s="763">
        <v>2.1</v>
      </c>
      <c r="U304" s="771">
        <v>40756</v>
      </c>
      <c r="V304" s="771">
        <v>40787</v>
      </c>
      <c r="W304" s="701">
        <v>20</v>
      </c>
      <c r="X304" s="875"/>
      <c r="Y304" s="876">
        <v>500000</v>
      </c>
      <c r="Z304" s="875">
        <f t="shared" si="37"/>
        <v>500000</v>
      </c>
      <c r="AA304" s="691"/>
      <c r="AB304" s="691"/>
      <c r="AC304" s="691"/>
      <c r="AD304" s="691">
        <v>150000</v>
      </c>
      <c r="AE304" s="691">
        <v>150000</v>
      </c>
      <c r="AF304" s="691">
        <v>150000</v>
      </c>
      <c r="AG304" s="691">
        <v>50000</v>
      </c>
      <c r="AH304" s="691"/>
      <c r="AI304" s="691"/>
      <c r="AJ304" s="691"/>
      <c r="AK304" s="691"/>
      <c r="AL304" s="691"/>
      <c r="AM304" s="868">
        <f t="shared" si="38"/>
        <v>500000</v>
      </c>
      <c r="AN304" s="868">
        <f t="shared" si="39"/>
        <v>0</v>
      </c>
      <c r="AO304" s="691"/>
      <c r="AP304" s="868"/>
      <c r="AQ304" s="704"/>
      <c r="AR304" s="704"/>
      <c r="AS304" s="704"/>
      <c r="AT304" s="704"/>
      <c r="AU304" s="704"/>
      <c r="AV304" s="704"/>
      <c r="AW304" s="704"/>
      <c r="AX304" s="704"/>
      <c r="AY304" s="704"/>
      <c r="AZ304" s="704"/>
      <c r="BA304" s="704"/>
      <c r="BB304" s="704"/>
      <c r="BC304" s="704"/>
      <c r="BD304" s="704"/>
      <c r="BE304" s="704"/>
      <c r="BF304" s="704"/>
      <c r="BG304" s="704"/>
      <c r="BH304" s="704"/>
      <c r="BI304" s="704"/>
      <c r="BJ304" s="704"/>
      <c r="BK304" s="704"/>
      <c r="BL304" s="704"/>
      <c r="BM304" s="704"/>
      <c r="BN304" s="704"/>
      <c r="BO304" s="704"/>
      <c r="BP304" s="704"/>
      <c r="BQ304" s="704"/>
      <c r="BR304" s="704"/>
      <c r="BS304" s="704"/>
      <c r="BT304" s="704"/>
      <c r="BU304" s="704"/>
      <c r="BV304" s="704"/>
      <c r="BW304" s="704"/>
      <c r="BX304" s="704"/>
      <c r="BY304" s="704"/>
      <c r="BZ304" s="704"/>
      <c r="CA304" s="704"/>
      <c r="CB304" s="704"/>
      <c r="CC304" s="704"/>
      <c r="CD304" s="704"/>
      <c r="CE304" s="704"/>
      <c r="CF304" s="704"/>
      <c r="CG304" s="704"/>
      <c r="CH304" s="704"/>
      <c r="CI304" s="704"/>
      <c r="CJ304" s="704"/>
      <c r="CK304" s="704"/>
      <c r="CL304" s="704"/>
      <c r="CM304" s="704"/>
      <c r="CN304" s="704"/>
      <c r="CO304" s="704"/>
      <c r="CP304" s="704"/>
      <c r="CQ304" s="704"/>
      <c r="CR304" s="704"/>
      <c r="CS304" s="704"/>
      <c r="CT304" s="704"/>
      <c r="CU304" s="704"/>
      <c r="CV304" s="704"/>
      <c r="CW304" s="704"/>
      <c r="CX304" s="704"/>
      <c r="CY304" s="704"/>
      <c r="CZ304" s="704"/>
      <c r="DA304" s="704"/>
      <c r="DB304" s="704"/>
      <c r="DC304" s="704"/>
      <c r="DD304" s="704"/>
      <c r="DE304" s="704"/>
      <c r="DF304" s="704"/>
      <c r="DG304" s="704"/>
      <c r="DH304" s="704"/>
      <c r="DI304" s="704"/>
      <c r="DJ304" s="704"/>
      <c r="DK304" s="704"/>
      <c r="DL304" s="704"/>
      <c r="DM304" s="704"/>
      <c r="DN304" s="704"/>
      <c r="DO304" s="704"/>
      <c r="DP304" s="704"/>
      <c r="DQ304" s="704"/>
      <c r="DR304" s="704"/>
      <c r="DS304" s="704"/>
      <c r="DT304" s="704"/>
      <c r="DU304" s="704"/>
      <c r="DV304" s="704"/>
      <c r="DW304" s="704"/>
      <c r="DX304" s="704"/>
      <c r="DY304" s="704"/>
      <c r="DZ304" s="704"/>
      <c r="EA304" s="704"/>
      <c r="EB304" s="704"/>
      <c r="EC304" s="704"/>
      <c r="ED304" s="704"/>
      <c r="EE304" s="704"/>
      <c r="EF304" s="704"/>
      <c r="EG304" s="704"/>
      <c r="EH304" s="706"/>
      <c r="EI304" s="706"/>
      <c r="EJ304" s="706"/>
      <c r="EK304" s="706"/>
      <c r="EL304" s="706"/>
      <c r="EM304" s="706"/>
      <c r="EN304" s="706"/>
      <c r="EO304" s="706"/>
      <c r="EP304" s="706"/>
      <c r="EQ304" s="706"/>
      <c r="ER304" s="706"/>
      <c r="ES304" s="706"/>
      <c r="ET304" s="706"/>
      <c r="EU304" s="706"/>
      <c r="EV304" s="706"/>
      <c r="EW304" s="706"/>
      <c r="EX304" s="706"/>
      <c r="EY304" s="706"/>
      <c r="EZ304" s="706"/>
      <c r="FA304" s="706"/>
      <c r="FB304" s="706"/>
      <c r="FC304" s="706"/>
      <c r="FD304" s="706"/>
      <c r="FE304" s="706"/>
      <c r="FF304" s="706"/>
      <c r="FG304" s="706"/>
      <c r="FH304" s="706"/>
      <c r="FI304" s="704"/>
      <c r="FJ304" s="704"/>
      <c r="IE304" s="706"/>
      <c r="IF304" s="706"/>
      <c r="IG304" s="706"/>
      <c r="IH304" s="706"/>
      <c r="II304" s="706"/>
    </row>
    <row r="305" spans="1:243" s="878" customFormat="1" ht="33.75" x14ac:dyDescent="0.25">
      <c r="A305" s="691">
        <v>230</v>
      </c>
      <c r="B305" s="693" t="s">
        <v>1352</v>
      </c>
      <c r="C305" s="696">
        <v>246</v>
      </c>
      <c r="D305" s="697">
        <v>684</v>
      </c>
      <c r="E305" s="881">
        <v>6</v>
      </c>
      <c r="F305" s="734" t="s">
        <v>1405</v>
      </c>
      <c r="G305" s="699" t="s">
        <v>1623</v>
      </c>
      <c r="H305" s="767" t="s">
        <v>1127</v>
      </c>
      <c r="I305" s="752" t="s">
        <v>1113</v>
      </c>
      <c r="J305" s="761" t="s">
        <v>1135</v>
      </c>
      <c r="K305" s="753" t="s">
        <v>1115</v>
      </c>
      <c r="L305" s="753" t="s">
        <v>1116</v>
      </c>
      <c r="M305" s="753" t="s">
        <v>1199</v>
      </c>
      <c r="N305" s="764" t="s">
        <v>1128</v>
      </c>
      <c r="O305" s="753" t="s">
        <v>1128</v>
      </c>
      <c r="P305" s="753" t="s">
        <v>1134</v>
      </c>
      <c r="Q305" s="866" t="s">
        <v>1624</v>
      </c>
      <c r="R305" s="866" t="s">
        <v>1624</v>
      </c>
      <c r="S305" s="755">
        <v>2</v>
      </c>
      <c r="T305" s="763">
        <v>2.1</v>
      </c>
      <c r="U305" s="772">
        <v>41091</v>
      </c>
      <c r="V305" s="771">
        <v>41791</v>
      </c>
      <c r="W305" s="701">
        <v>20</v>
      </c>
      <c r="X305" s="875"/>
      <c r="Y305" s="876">
        <v>500000</v>
      </c>
      <c r="Z305" s="875">
        <f t="shared" si="37"/>
        <v>500000</v>
      </c>
      <c r="AA305" s="691"/>
      <c r="AB305" s="691"/>
      <c r="AC305" s="691"/>
      <c r="AD305" s="691">
        <v>150000</v>
      </c>
      <c r="AE305" s="691">
        <v>150000</v>
      </c>
      <c r="AF305" s="691">
        <v>150000</v>
      </c>
      <c r="AG305" s="691">
        <v>50000</v>
      </c>
      <c r="AH305" s="691"/>
      <c r="AI305" s="691"/>
      <c r="AJ305" s="691"/>
      <c r="AK305" s="691"/>
      <c r="AL305" s="691"/>
      <c r="AM305" s="868">
        <f t="shared" si="38"/>
        <v>500000</v>
      </c>
      <c r="AN305" s="868">
        <f t="shared" si="39"/>
        <v>0</v>
      </c>
      <c r="AO305" s="691"/>
      <c r="AP305" s="868"/>
      <c r="AQ305" s="704"/>
      <c r="AR305" s="704"/>
      <c r="AS305" s="704"/>
      <c r="AT305" s="704"/>
      <c r="AU305" s="704"/>
      <c r="AV305" s="704"/>
      <c r="AW305" s="704"/>
      <c r="AX305" s="704"/>
      <c r="AY305" s="704"/>
      <c r="AZ305" s="704"/>
      <c r="BA305" s="704"/>
      <c r="BB305" s="704"/>
      <c r="BC305" s="704"/>
      <c r="BD305" s="704"/>
      <c r="BE305" s="704"/>
      <c r="BF305" s="704"/>
      <c r="BG305" s="704"/>
      <c r="BH305" s="704"/>
      <c r="BI305" s="704"/>
      <c r="BJ305" s="704"/>
      <c r="BK305" s="704"/>
      <c r="BL305" s="704"/>
      <c r="BM305" s="704"/>
      <c r="BN305" s="704"/>
      <c r="BO305" s="704"/>
      <c r="BP305" s="704"/>
      <c r="BQ305" s="704"/>
      <c r="BR305" s="704"/>
      <c r="BS305" s="704"/>
      <c r="BT305" s="704"/>
      <c r="BU305" s="704"/>
      <c r="BV305" s="704"/>
      <c r="BW305" s="704"/>
      <c r="BX305" s="704"/>
      <c r="BY305" s="704"/>
      <c r="BZ305" s="704"/>
      <c r="CA305" s="704"/>
      <c r="CB305" s="704"/>
      <c r="CC305" s="704"/>
      <c r="CD305" s="704"/>
      <c r="CE305" s="704"/>
      <c r="CF305" s="704"/>
      <c r="CG305" s="704"/>
      <c r="CH305" s="704"/>
      <c r="CI305" s="704"/>
      <c r="CJ305" s="704"/>
      <c r="CK305" s="704"/>
      <c r="CL305" s="704"/>
      <c r="CM305" s="704"/>
      <c r="CN305" s="704"/>
      <c r="CO305" s="704"/>
      <c r="CP305" s="704"/>
      <c r="CQ305" s="704"/>
      <c r="CR305" s="704"/>
      <c r="CS305" s="704"/>
      <c r="CT305" s="704"/>
      <c r="CU305" s="704"/>
      <c r="CV305" s="704"/>
      <c r="CW305" s="704"/>
      <c r="CX305" s="704"/>
      <c r="CY305" s="704"/>
      <c r="CZ305" s="704"/>
      <c r="DA305" s="704"/>
      <c r="DB305" s="704"/>
      <c r="DC305" s="704"/>
      <c r="DD305" s="704"/>
      <c r="DE305" s="704"/>
      <c r="DF305" s="704"/>
      <c r="DG305" s="704"/>
      <c r="DH305" s="704"/>
      <c r="DI305" s="704"/>
      <c r="DJ305" s="704"/>
      <c r="DK305" s="704"/>
      <c r="DL305" s="704"/>
      <c r="DM305" s="704"/>
      <c r="DN305" s="704"/>
      <c r="DO305" s="704"/>
      <c r="DP305" s="704"/>
      <c r="DQ305" s="704"/>
      <c r="DR305" s="704"/>
      <c r="DS305" s="704"/>
      <c r="DT305" s="704"/>
      <c r="DU305" s="704"/>
      <c r="DV305" s="704"/>
      <c r="DW305" s="704"/>
      <c r="DX305" s="704"/>
      <c r="DY305" s="704"/>
      <c r="DZ305" s="704"/>
      <c r="EA305" s="704"/>
      <c r="EB305" s="704"/>
      <c r="EC305" s="704"/>
      <c r="ED305" s="704"/>
      <c r="EE305" s="704"/>
      <c r="EF305" s="704"/>
      <c r="EG305" s="704"/>
      <c r="EH305" s="704"/>
      <c r="EI305" s="704"/>
      <c r="EJ305" s="704"/>
      <c r="EK305" s="704"/>
      <c r="EL305" s="704"/>
      <c r="EM305" s="704"/>
      <c r="EN305" s="704"/>
      <c r="EO305" s="704"/>
      <c r="EP305" s="704"/>
      <c r="EQ305" s="704"/>
      <c r="ER305" s="704"/>
      <c r="ES305" s="704"/>
      <c r="ET305" s="704"/>
      <c r="EU305" s="704"/>
      <c r="EV305" s="704"/>
      <c r="EW305" s="704"/>
      <c r="EX305" s="704"/>
      <c r="EY305" s="704"/>
      <c r="EZ305" s="704"/>
      <c r="FA305" s="704"/>
      <c r="FB305" s="704"/>
      <c r="FC305" s="704"/>
      <c r="FD305" s="704"/>
      <c r="FE305" s="704"/>
      <c r="FF305" s="704"/>
      <c r="FG305" s="704"/>
      <c r="FH305" s="704"/>
      <c r="FI305" s="706"/>
      <c r="FJ305" s="704"/>
      <c r="GJ305" s="706"/>
      <c r="GK305" s="706"/>
      <c r="GL305" s="706"/>
      <c r="GM305" s="706"/>
      <c r="GN305" s="706"/>
      <c r="GO305" s="706"/>
      <c r="GP305" s="706"/>
      <c r="GQ305" s="706"/>
      <c r="GR305" s="706"/>
      <c r="GS305" s="706"/>
      <c r="GT305" s="706"/>
      <c r="GU305" s="706"/>
      <c r="GV305" s="706"/>
      <c r="GW305" s="706"/>
      <c r="GX305" s="706"/>
      <c r="GY305" s="706"/>
      <c r="GZ305" s="706"/>
      <c r="HA305" s="706"/>
      <c r="HB305" s="706"/>
      <c r="HC305" s="706"/>
      <c r="HD305" s="706"/>
      <c r="HE305" s="706"/>
      <c r="HF305" s="706"/>
      <c r="HG305" s="706"/>
      <c r="HH305" s="706"/>
      <c r="HI305" s="706"/>
      <c r="HJ305" s="706"/>
      <c r="HK305" s="706"/>
      <c r="HL305" s="706"/>
      <c r="HM305" s="706"/>
      <c r="HN305" s="706"/>
      <c r="HO305" s="706"/>
      <c r="HP305" s="706"/>
      <c r="HQ305" s="706"/>
      <c r="HR305" s="706"/>
      <c r="IE305" s="706"/>
      <c r="IF305" s="706"/>
      <c r="IG305" s="706"/>
      <c r="IH305" s="706"/>
      <c r="II305" s="706"/>
    </row>
    <row r="306" spans="1:243" s="878" customFormat="1" ht="33.75" x14ac:dyDescent="0.25">
      <c r="A306" s="691">
        <v>232</v>
      </c>
      <c r="B306" s="693" t="s">
        <v>1352</v>
      </c>
      <c r="C306" s="696">
        <v>246</v>
      </c>
      <c r="D306" s="697">
        <v>884</v>
      </c>
      <c r="E306" s="707">
        <v>5</v>
      </c>
      <c r="F306" s="699" t="s">
        <v>1405</v>
      </c>
      <c r="G306" s="699" t="s">
        <v>1402</v>
      </c>
      <c r="H306" s="751" t="s">
        <v>1358</v>
      </c>
      <c r="I306" s="752" t="s">
        <v>1138</v>
      </c>
      <c r="J306" s="761" t="s">
        <v>1135</v>
      </c>
      <c r="K306" s="753" t="s">
        <v>1115</v>
      </c>
      <c r="L306" s="753" t="s">
        <v>1116</v>
      </c>
      <c r="M306" s="753" t="s">
        <v>1199</v>
      </c>
      <c r="N306" s="764" t="s">
        <v>1128</v>
      </c>
      <c r="O306" s="753" t="s">
        <v>1128</v>
      </c>
      <c r="P306" s="753" t="s">
        <v>1134</v>
      </c>
      <c r="Q306" s="866" t="s">
        <v>1120</v>
      </c>
      <c r="R306" s="866" t="s">
        <v>1120</v>
      </c>
      <c r="S306" s="755">
        <v>2</v>
      </c>
      <c r="T306" s="763">
        <v>2.1</v>
      </c>
      <c r="U306" s="772">
        <v>41456</v>
      </c>
      <c r="V306" s="771">
        <v>41791</v>
      </c>
      <c r="W306" s="874">
        <v>20</v>
      </c>
      <c r="X306" s="875">
        <v>3909200</v>
      </c>
      <c r="Y306" s="876">
        <v>0</v>
      </c>
      <c r="Z306" s="875">
        <f t="shared" si="37"/>
        <v>3909200</v>
      </c>
      <c r="AA306" s="702">
        <v>325700</v>
      </c>
      <c r="AB306" s="702">
        <v>325700</v>
      </c>
      <c r="AC306" s="702">
        <v>325700</v>
      </c>
      <c r="AD306" s="702">
        <v>325700</v>
      </c>
      <c r="AE306" s="702">
        <v>325700</v>
      </c>
      <c r="AF306" s="702">
        <v>325700</v>
      </c>
      <c r="AG306" s="702">
        <v>325700</v>
      </c>
      <c r="AH306" s="702">
        <v>325700</v>
      </c>
      <c r="AI306" s="702">
        <v>325700</v>
      </c>
      <c r="AJ306" s="702">
        <v>325700</v>
      </c>
      <c r="AK306" s="702">
        <v>325700</v>
      </c>
      <c r="AL306" s="691">
        <v>326500</v>
      </c>
      <c r="AM306" s="868">
        <f t="shared" si="38"/>
        <v>3909200</v>
      </c>
      <c r="AN306" s="868">
        <f t="shared" si="39"/>
        <v>0</v>
      </c>
      <c r="AO306" s="702">
        <v>5868700</v>
      </c>
      <c r="AP306" s="868">
        <v>6270000</v>
      </c>
      <c r="AQ306" s="704"/>
      <c r="AR306" s="704"/>
      <c r="AS306" s="704"/>
      <c r="AT306" s="704"/>
      <c r="AU306" s="704"/>
      <c r="AV306" s="704"/>
      <c r="AW306" s="704"/>
      <c r="AX306" s="704"/>
      <c r="AY306" s="704"/>
      <c r="AZ306" s="704"/>
      <c r="BA306" s="704"/>
      <c r="BB306" s="704"/>
      <c r="BC306" s="704"/>
      <c r="BD306" s="704"/>
      <c r="BE306" s="704"/>
      <c r="BF306" s="704"/>
      <c r="BG306" s="704"/>
      <c r="BH306" s="704"/>
      <c r="BI306" s="704"/>
      <c r="BJ306" s="704"/>
      <c r="BK306" s="704"/>
      <c r="BL306" s="704"/>
      <c r="BM306" s="704"/>
      <c r="BN306" s="704"/>
      <c r="BO306" s="704"/>
      <c r="BP306" s="704"/>
      <c r="BQ306" s="704"/>
      <c r="BR306" s="704"/>
      <c r="BS306" s="704"/>
      <c r="BT306" s="704"/>
      <c r="BU306" s="704"/>
      <c r="BV306" s="704"/>
      <c r="BW306" s="704"/>
      <c r="BX306" s="704"/>
      <c r="BY306" s="704"/>
      <c r="BZ306" s="704"/>
      <c r="CA306" s="704"/>
      <c r="CB306" s="704"/>
      <c r="CC306" s="704"/>
      <c r="CD306" s="704"/>
      <c r="CE306" s="704"/>
      <c r="CF306" s="704"/>
      <c r="CG306" s="704"/>
      <c r="CH306" s="704"/>
      <c r="CI306" s="704"/>
      <c r="CJ306" s="704"/>
      <c r="CK306" s="704"/>
      <c r="CL306" s="704"/>
      <c r="CM306" s="704"/>
      <c r="CN306" s="704"/>
      <c r="CO306" s="704"/>
      <c r="CP306" s="704"/>
      <c r="CQ306" s="704"/>
      <c r="CR306" s="704"/>
      <c r="CS306" s="704"/>
      <c r="CT306" s="704"/>
      <c r="CU306" s="704"/>
      <c r="CV306" s="704"/>
      <c r="CW306" s="704"/>
      <c r="CX306" s="704"/>
      <c r="CY306" s="704"/>
      <c r="CZ306" s="704"/>
      <c r="DA306" s="704"/>
      <c r="DB306" s="704"/>
      <c r="DC306" s="704"/>
      <c r="DD306" s="704"/>
      <c r="DE306" s="704"/>
      <c r="DF306" s="704"/>
      <c r="DG306" s="704"/>
      <c r="DH306" s="704"/>
      <c r="DI306" s="704"/>
      <c r="DJ306" s="704"/>
      <c r="DK306" s="704"/>
      <c r="DL306" s="704"/>
      <c r="DM306" s="704"/>
      <c r="DN306" s="704"/>
      <c r="DO306" s="704"/>
      <c r="DP306" s="704"/>
      <c r="DQ306" s="704"/>
      <c r="DR306" s="704"/>
      <c r="DS306" s="704"/>
      <c r="DT306" s="704"/>
      <c r="DU306" s="704"/>
      <c r="DV306" s="704"/>
      <c r="DW306" s="704"/>
      <c r="DX306" s="704"/>
      <c r="DY306" s="704"/>
      <c r="DZ306" s="704"/>
      <c r="EA306" s="704"/>
      <c r="EB306" s="704"/>
      <c r="EC306" s="704"/>
      <c r="ED306" s="704"/>
      <c r="EE306" s="704"/>
      <c r="EF306" s="704"/>
      <c r="EG306" s="704"/>
      <c r="EH306" s="704"/>
      <c r="EI306" s="704"/>
      <c r="EJ306" s="704"/>
      <c r="EK306" s="704"/>
      <c r="EL306" s="704"/>
      <c r="EM306" s="704"/>
      <c r="EN306" s="704"/>
      <c r="EO306" s="704"/>
      <c r="EP306" s="704"/>
      <c r="EQ306" s="704"/>
      <c r="ER306" s="704"/>
      <c r="ES306" s="704"/>
      <c r="ET306" s="704"/>
      <c r="EU306" s="704"/>
      <c r="EV306" s="704"/>
      <c r="EW306" s="704"/>
      <c r="EX306" s="704"/>
      <c r="EY306" s="704"/>
      <c r="EZ306" s="704"/>
      <c r="FA306" s="704"/>
      <c r="FB306" s="704"/>
      <c r="FC306" s="704"/>
      <c r="FD306" s="704"/>
      <c r="FE306" s="704"/>
      <c r="FF306" s="704"/>
      <c r="FG306" s="704"/>
      <c r="FH306" s="704"/>
      <c r="FI306" s="704"/>
      <c r="FJ306" s="706"/>
      <c r="FK306" s="706"/>
      <c r="FL306" s="704"/>
      <c r="FM306" s="704"/>
      <c r="FN306" s="704"/>
      <c r="FO306" s="704"/>
      <c r="FP306" s="704"/>
      <c r="FQ306" s="704"/>
      <c r="FR306" s="704"/>
      <c r="FS306" s="704"/>
      <c r="FT306" s="704"/>
      <c r="FU306" s="704"/>
      <c r="FV306" s="704"/>
      <c r="FW306" s="704"/>
      <c r="FX306" s="704"/>
      <c r="FY306" s="704"/>
      <c r="FZ306" s="704"/>
      <c r="GA306" s="704"/>
      <c r="GB306" s="704"/>
      <c r="GC306" s="704"/>
      <c r="GD306" s="704"/>
      <c r="GE306" s="704"/>
      <c r="GF306" s="704"/>
      <c r="GG306" s="704"/>
      <c r="GH306" s="704"/>
      <c r="GI306" s="704"/>
      <c r="GJ306" s="704"/>
      <c r="GK306" s="704"/>
      <c r="GL306" s="704"/>
      <c r="GM306" s="704"/>
      <c r="GN306" s="704"/>
      <c r="GO306" s="704"/>
      <c r="GP306" s="704"/>
      <c r="GQ306" s="704"/>
      <c r="GR306" s="704"/>
      <c r="GS306" s="704"/>
      <c r="GT306" s="704"/>
      <c r="GU306" s="704"/>
      <c r="GV306" s="706"/>
      <c r="GW306" s="706"/>
      <c r="GX306" s="706"/>
      <c r="GY306" s="706"/>
      <c r="GZ306" s="706"/>
      <c r="HA306" s="706"/>
      <c r="HB306" s="706"/>
      <c r="HC306" s="706"/>
      <c r="HD306" s="706"/>
      <c r="HE306" s="706"/>
      <c r="HF306" s="706"/>
      <c r="HG306" s="706"/>
      <c r="HH306" s="706"/>
      <c r="HI306" s="706"/>
      <c r="HJ306" s="706"/>
      <c r="HK306" s="706"/>
      <c r="HL306" s="706"/>
      <c r="HM306" s="706"/>
      <c r="HN306" s="706"/>
      <c r="HO306" s="706"/>
      <c r="HP306" s="706"/>
      <c r="HQ306" s="706"/>
      <c r="HR306" s="706"/>
      <c r="HV306" s="706"/>
      <c r="HW306" s="706"/>
      <c r="HX306" s="706"/>
      <c r="HY306" s="706"/>
      <c r="HZ306" s="706"/>
      <c r="IA306" s="706"/>
      <c r="IB306" s="706"/>
      <c r="IC306" s="706"/>
      <c r="IE306" s="706"/>
      <c r="IF306" s="706"/>
      <c r="IG306" s="706"/>
      <c r="IH306" s="706"/>
      <c r="II306" s="706"/>
    </row>
    <row r="307" spans="1:243" s="878" customFormat="1" ht="33.75" x14ac:dyDescent="0.25">
      <c r="A307" s="691">
        <v>233</v>
      </c>
      <c r="B307" s="693" t="s">
        <v>1352</v>
      </c>
      <c r="C307" s="696">
        <v>246</v>
      </c>
      <c r="D307" s="697">
        <v>884</v>
      </c>
      <c r="E307" s="707">
        <v>6</v>
      </c>
      <c r="F307" s="734" t="s">
        <v>1405</v>
      </c>
      <c r="G307" s="699" t="s">
        <v>1408</v>
      </c>
      <c r="H307" s="751" t="s">
        <v>1358</v>
      </c>
      <c r="I307" s="752" t="s">
        <v>1138</v>
      </c>
      <c r="J307" s="761" t="s">
        <v>1135</v>
      </c>
      <c r="K307" s="753" t="s">
        <v>1115</v>
      </c>
      <c r="L307" s="753" t="s">
        <v>1116</v>
      </c>
      <c r="M307" s="753" t="s">
        <v>1199</v>
      </c>
      <c r="N307" s="764" t="s">
        <v>1128</v>
      </c>
      <c r="O307" s="753" t="s">
        <v>1128</v>
      </c>
      <c r="P307" s="753" t="s">
        <v>1134</v>
      </c>
      <c r="Q307" s="866" t="s">
        <v>1393</v>
      </c>
      <c r="R307" s="866" t="s">
        <v>1393</v>
      </c>
      <c r="S307" s="755">
        <v>2</v>
      </c>
      <c r="T307" s="763">
        <v>2.1</v>
      </c>
      <c r="U307" s="772">
        <v>41456</v>
      </c>
      <c r="V307" s="771">
        <v>42156</v>
      </c>
      <c r="W307" s="874">
        <v>20</v>
      </c>
      <c r="X307" s="875"/>
      <c r="Y307" s="876">
        <v>0</v>
      </c>
      <c r="Z307" s="875">
        <f t="shared" si="37"/>
        <v>0</v>
      </c>
      <c r="AA307" s="702"/>
      <c r="AB307" s="702"/>
      <c r="AC307" s="702"/>
      <c r="AD307" s="702"/>
      <c r="AE307" s="702"/>
      <c r="AF307" s="702"/>
      <c r="AG307" s="702"/>
      <c r="AH307" s="702"/>
      <c r="AI307" s="691"/>
      <c r="AJ307" s="691"/>
      <c r="AK307" s="691"/>
      <c r="AL307" s="691"/>
      <c r="AM307" s="868">
        <f t="shared" si="38"/>
        <v>0</v>
      </c>
      <c r="AN307" s="868">
        <f t="shared" si="39"/>
        <v>0</v>
      </c>
      <c r="AO307" s="702">
        <v>41919000</v>
      </c>
      <c r="AP307" s="868">
        <v>44785700</v>
      </c>
      <c r="AQ307" s="704"/>
      <c r="AR307" s="704"/>
      <c r="AS307" s="704"/>
      <c r="AT307" s="704"/>
      <c r="AU307" s="704"/>
      <c r="AV307" s="704"/>
      <c r="AW307" s="704"/>
      <c r="AX307" s="704"/>
      <c r="AY307" s="704"/>
      <c r="AZ307" s="704"/>
      <c r="BA307" s="704"/>
      <c r="BB307" s="704"/>
      <c r="BC307" s="704"/>
      <c r="BD307" s="704"/>
      <c r="BE307" s="704"/>
      <c r="BF307" s="704"/>
      <c r="BG307" s="704"/>
      <c r="BH307" s="704"/>
      <c r="BI307" s="704"/>
      <c r="BJ307" s="704"/>
      <c r="BK307" s="704"/>
      <c r="BL307" s="704"/>
      <c r="BM307" s="704"/>
      <c r="BN307" s="704"/>
      <c r="BO307" s="704"/>
      <c r="BP307" s="704"/>
      <c r="BQ307" s="704"/>
      <c r="BR307" s="704"/>
      <c r="BS307" s="704"/>
      <c r="BT307" s="704"/>
      <c r="BU307" s="704"/>
      <c r="BV307" s="704"/>
      <c r="BW307" s="704"/>
      <c r="BX307" s="704"/>
      <c r="BY307" s="704"/>
      <c r="BZ307" s="704"/>
      <c r="CA307" s="704"/>
      <c r="CB307" s="704"/>
      <c r="CC307" s="704"/>
      <c r="CD307" s="704"/>
      <c r="CE307" s="704"/>
      <c r="CF307" s="704"/>
      <c r="CG307" s="704"/>
      <c r="CH307" s="704"/>
      <c r="CI307" s="704"/>
      <c r="CJ307" s="704"/>
      <c r="CK307" s="704"/>
      <c r="CL307" s="704"/>
      <c r="CM307" s="704"/>
      <c r="CN307" s="704"/>
      <c r="CO307" s="704"/>
      <c r="CP307" s="704"/>
      <c r="CQ307" s="704"/>
      <c r="CR307" s="704"/>
      <c r="CS307" s="704"/>
      <c r="CT307" s="704"/>
      <c r="CU307" s="704"/>
      <c r="CV307" s="704"/>
      <c r="CW307" s="704"/>
      <c r="CX307" s="704"/>
      <c r="CY307" s="704"/>
      <c r="CZ307" s="704"/>
      <c r="DA307" s="704"/>
      <c r="DB307" s="704"/>
      <c r="DC307" s="704"/>
      <c r="DD307" s="704"/>
      <c r="DE307" s="704"/>
      <c r="DF307" s="704"/>
      <c r="DG307" s="704"/>
      <c r="DH307" s="704"/>
      <c r="DI307" s="704"/>
      <c r="DJ307" s="704"/>
      <c r="DK307" s="704"/>
      <c r="DL307" s="704"/>
      <c r="DM307" s="704"/>
      <c r="DN307" s="704"/>
      <c r="DO307" s="704"/>
      <c r="DP307" s="704"/>
      <c r="DQ307" s="704"/>
      <c r="DR307" s="704"/>
      <c r="DS307" s="704"/>
      <c r="DT307" s="704"/>
      <c r="DU307" s="704"/>
      <c r="DV307" s="704"/>
      <c r="DW307" s="704"/>
      <c r="DX307" s="704"/>
      <c r="DY307" s="704"/>
      <c r="DZ307" s="704"/>
      <c r="EA307" s="704"/>
      <c r="EB307" s="704"/>
      <c r="EC307" s="704"/>
      <c r="ED307" s="704"/>
      <c r="EE307" s="704"/>
      <c r="EF307" s="704"/>
      <c r="EG307" s="704"/>
      <c r="EH307" s="704"/>
      <c r="EI307" s="704"/>
      <c r="EJ307" s="704"/>
      <c r="EK307" s="704"/>
      <c r="EL307" s="704"/>
      <c r="EM307" s="704"/>
      <c r="EN307" s="704"/>
      <c r="EO307" s="704"/>
      <c r="EP307" s="704"/>
      <c r="EQ307" s="704"/>
      <c r="ER307" s="704"/>
      <c r="ES307" s="704"/>
      <c r="ET307" s="704"/>
      <c r="EU307" s="704"/>
      <c r="EV307" s="704"/>
      <c r="EW307" s="704"/>
      <c r="EX307" s="704"/>
      <c r="EY307" s="704"/>
      <c r="EZ307" s="704"/>
      <c r="FA307" s="704"/>
      <c r="FB307" s="704"/>
      <c r="FC307" s="704"/>
      <c r="FD307" s="704"/>
      <c r="FE307" s="704"/>
      <c r="FF307" s="704"/>
      <c r="FG307" s="704"/>
      <c r="FH307" s="704"/>
      <c r="FI307" s="704"/>
      <c r="FJ307" s="704"/>
      <c r="FK307" s="706"/>
      <c r="FL307" s="704"/>
      <c r="FM307" s="704"/>
      <c r="FN307" s="704"/>
      <c r="FO307" s="704"/>
      <c r="FP307" s="704"/>
      <c r="FQ307" s="704"/>
      <c r="FR307" s="704"/>
      <c r="FS307" s="704"/>
      <c r="FT307" s="704"/>
      <c r="FU307" s="704"/>
      <c r="FV307" s="704"/>
      <c r="FW307" s="704"/>
      <c r="FX307" s="704"/>
      <c r="FY307" s="704"/>
      <c r="FZ307" s="704"/>
      <c r="GA307" s="704"/>
      <c r="GB307" s="704"/>
      <c r="GC307" s="704"/>
      <c r="GD307" s="704"/>
      <c r="GE307" s="704"/>
      <c r="GF307" s="704"/>
      <c r="GG307" s="704"/>
      <c r="GH307" s="704"/>
      <c r="GI307" s="704"/>
      <c r="GJ307" s="704"/>
      <c r="GK307" s="704"/>
      <c r="GL307" s="704"/>
      <c r="GM307" s="704"/>
      <c r="GN307" s="704"/>
      <c r="GO307" s="704"/>
      <c r="GP307" s="704"/>
      <c r="GQ307" s="704"/>
      <c r="GR307" s="704"/>
      <c r="GS307" s="704"/>
      <c r="GT307" s="704"/>
      <c r="GU307" s="704"/>
      <c r="GV307" s="706"/>
      <c r="GW307" s="706"/>
      <c r="GX307" s="706"/>
      <c r="GY307" s="706"/>
      <c r="GZ307" s="706"/>
      <c r="HA307" s="706"/>
      <c r="HB307" s="706"/>
      <c r="HC307" s="706"/>
      <c r="HD307" s="706"/>
      <c r="HE307" s="706"/>
      <c r="HF307" s="706"/>
      <c r="HG307" s="706"/>
      <c r="HH307" s="706"/>
      <c r="HI307" s="706"/>
      <c r="HJ307" s="706"/>
      <c r="HK307" s="706"/>
      <c r="HL307" s="706"/>
      <c r="HM307" s="706"/>
      <c r="HN307" s="706"/>
      <c r="HO307" s="706"/>
      <c r="HP307" s="706"/>
      <c r="HQ307" s="706"/>
      <c r="HR307" s="706"/>
      <c r="HV307" s="706"/>
      <c r="HW307" s="706"/>
      <c r="HX307" s="706"/>
      <c r="HY307" s="706"/>
      <c r="HZ307" s="706"/>
      <c r="IA307" s="706"/>
      <c r="IB307" s="706"/>
      <c r="IC307" s="706"/>
      <c r="IE307" s="706"/>
      <c r="IF307" s="706"/>
      <c r="IG307" s="706"/>
      <c r="IH307" s="706"/>
      <c r="II307" s="706"/>
    </row>
    <row r="308" spans="1:243" s="878" customFormat="1" ht="33.75" x14ac:dyDescent="0.25">
      <c r="A308" s="691">
        <v>234</v>
      </c>
      <c r="B308" s="693" t="s">
        <v>1352</v>
      </c>
      <c r="C308" s="696">
        <v>246</v>
      </c>
      <c r="D308" s="697">
        <v>884</v>
      </c>
      <c r="E308" s="707">
        <v>7</v>
      </c>
      <c r="F308" s="699" t="s">
        <v>1405</v>
      </c>
      <c r="G308" s="699" t="s">
        <v>1409</v>
      </c>
      <c r="H308" s="751" t="s">
        <v>1358</v>
      </c>
      <c r="I308" s="752" t="s">
        <v>1138</v>
      </c>
      <c r="J308" s="761" t="s">
        <v>1135</v>
      </c>
      <c r="K308" s="753" t="s">
        <v>1115</v>
      </c>
      <c r="L308" s="753" t="s">
        <v>1116</v>
      </c>
      <c r="M308" s="753" t="s">
        <v>1199</v>
      </c>
      <c r="N308" s="764" t="s">
        <v>1128</v>
      </c>
      <c r="O308" s="753" t="s">
        <v>1128</v>
      </c>
      <c r="P308" s="753" t="s">
        <v>1134</v>
      </c>
      <c r="Q308" s="866" t="s">
        <v>1410</v>
      </c>
      <c r="R308" s="866" t="s">
        <v>1410</v>
      </c>
      <c r="S308" s="755">
        <v>2</v>
      </c>
      <c r="T308" s="763">
        <v>2.1</v>
      </c>
      <c r="U308" s="772">
        <v>41456</v>
      </c>
      <c r="V308" s="771">
        <v>41791</v>
      </c>
      <c r="W308" s="874">
        <v>20</v>
      </c>
      <c r="X308" s="875">
        <v>27815600</v>
      </c>
      <c r="Y308" s="876">
        <v>0</v>
      </c>
      <c r="Z308" s="875">
        <f t="shared" si="37"/>
        <v>27815600</v>
      </c>
      <c r="AA308" s="702">
        <v>2317900</v>
      </c>
      <c r="AB308" s="702">
        <v>2317900</v>
      </c>
      <c r="AC308" s="702">
        <v>2317900</v>
      </c>
      <c r="AD308" s="702">
        <v>2317900</v>
      </c>
      <c r="AE308" s="702">
        <v>2317900</v>
      </c>
      <c r="AF308" s="702">
        <v>2317900</v>
      </c>
      <c r="AG308" s="702">
        <v>2317900</v>
      </c>
      <c r="AH308" s="702">
        <v>2317900</v>
      </c>
      <c r="AI308" s="702">
        <v>2317900</v>
      </c>
      <c r="AJ308" s="702">
        <v>2317900</v>
      </c>
      <c r="AK308" s="702">
        <v>2317900</v>
      </c>
      <c r="AL308" s="702">
        <v>2318700</v>
      </c>
      <c r="AM308" s="868">
        <f t="shared" si="38"/>
        <v>27815600</v>
      </c>
      <c r="AN308" s="868">
        <f t="shared" si="39"/>
        <v>0</v>
      </c>
      <c r="AO308" s="760"/>
      <c r="AP308" s="868"/>
      <c r="AQ308" s="704"/>
      <c r="AR308" s="704"/>
      <c r="AS308" s="704"/>
      <c r="AT308" s="704"/>
      <c r="AU308" s="704"/>
      <c r="AV308" s="704"/>
      <c r="AW308" s="704"/>
      <c r="AX308" s="704"/>
      <c r="AY308" s="704"/>
      <c r="AZ308" s="704"/>
      <c r="BA308" s="704"/>
      <c r="BB308" s="704"/>
      <c r="BC308" s="704"/>
      <c r="BD308" s="704"/>
      <c r="BE308" s="704"/>
      <c r="BF308" s="704"/>
      <c r="BG308" s="704"/>
      <c r="BH308" s="704"/>
      <c r="BI308" s="704"/>
      <c r="BJ308" s="704"/>
      <c r="BK308" s="704"/>
      <c r="BL308" s="704"/>
      <c r="BM308" s="704"/>
      <c r="BN308" s="704"/>
      <c r="BO308" s="704"/>
      <c r="BP308" s="704"/>
      <c r="BQ308" s="704"/>
      <c r="BR308" s="704"/>
      <c r="BS308" s="704"/>
      <c r="BT308" s="704"/>
      <c r="BU308" s="704"/>
      <c r="BV308" s="704"/>
      <c r="BW308" s="704"/>
      <c r="BX308" s="704"/>
      <c r="BY308" s="704"/>
      <c r="BZ308" s="704"/>
      <c r="CA308" s="704"/>
      <c r="CB308" s="704"/>
      <c r="CC308" s="704"/>
      <c r="CD308" s="704"/>
      <c r="CE308" s="704"/>
      <c r="CF308" s="704"/>
      <c r="CG308" s="704"/>
      <c r="CH308" s="704"/>
      <c r="CI308" s="704"/>
      <c r="CJ308" s="704"/>
      <c r="CK308" s="704"/>
      <c r="CL308" s="704"/>
      <c r="CM308" s="704"/>
      <c r="CN308" s="704"/>
      <c r="CO308" s="704"/>
      <c r="CP308" s="704"/>
      <c r="CQ308" s="704"/>
      <c r="CR308" s="704"/>
      <c r="CS308" s="704"/>
      <c r="CT308" s="704"/>
      <c r="CU308" s="704"/>
      <c r="CV308" s="704"/>
      <c r="CW308" s="704"/>
      <c r="CX308" s="704"/>
      <c r="CY308" s="704"/>
      <c r="CZ308" s="704"/>
      <c r="DA308" s="704"/>
      <c r="DB308" s="704"/>
      <c r="DC308" s="704"/>
      <c r="DD308" s="704"/>
      <c r="DE308" s="704"/>
      <c r="DF308" s="704"/>
      <c r="DG308" s="704"/>
      <c r="DH308" s="704"/>
      <c r="DI308" s="704"/>
      <c r="DJ308" s="704"/>
      <c r="DK308" s="704"/>
      <c r="DL308" s="704"/>
      <c r="DM308" s="704"/>
      <c r="DN308" s="704"/>
      <c r="DO308" s="704"/>
      <c r="DP308" s="704"/>
      <c r="DQ308" s="704"/>
      <c r="DR308" s="704"/>
      <c r="DS308" s="704"/>
      <c r="DT308" s="704"/>
      <c r="DU308" s="704"/>
      <c r="DV308" s="704"/>
      <c r="DW308" s="704"/>
      <c r="DX308" s="704"/>
      <c r="DY308" s="704"/>
      <c r="DZ308" s="704"/>
      <c r="EA308" s="704"/>
      <c r="EB308" s="704"/>
      <c r="EC308" s="704"/>
      <c r="ED308" s="704"/>
      <c r="EE308" s="704"/>
      <c r="EF308" s="704"/>
      <c r="EG308" s="704"/>
      <c r="EH308" s="704"/>
      <c r="EI308" s="704"/>
      <c r="EJ308" s="704"/>
      <c r="EK308" s="704"/>
      <c r="EL308" s="704"/>
      <c r="EM308" s="704"/>
      <c r="EN308" s="704"/>
      <c r="EO308" s="704"/>
      <c r="EP308" s="704"/>
      <c r="EQ308" s="704"/>
      <c r="ER308" s="704"/>
      <c r="ES308" s="704"/>
      <c r="ET308" s="704"/>
      <c r="EU308" s="704"/>
      <c r="EV308" s="704"/>
      <c r="EW308" s="704"/>
      <c r="EX308" s="704"/>
      <c r="EY308" s="704"/>
      <c r="EZ308" s="704"/>
      <c r="FA308" s="704"/>
      <c r="FB308" s="704"/>
      <c r="FC308" s="704"/>
      <c r="FD308" s="704"/>
      <c r="FE308" s="704"/>
      <c r="FF308" s="704"/>
      <c r="FG308" s="704"/>
      <c r="FH308" s="704"/>
      <c r="FI308" s="706"/>
      <c r="FJ308" s="704"/>
      <c r="FK308" s="746"/>
      <c r="FL308" s="706"/>
      <c r="FM308" s="706"/>
      <c r="FN308" s="706"/>
      <c r="FO308" s="706"/>
      <c r="FP308" s="706"/>
      <c r="FQ308" s="706"/>
      <c r="FR308" s="706"/>
      <c r="FS308" s="706"/>
      <c r="FT308" s="706"/>
      <c r="FU308" s="706"/>
      <c r="FV308" s="706"/>
      <c r="FW308" s="706"/>
      <c r="FX308" s="706"/>
      <c r="FY308" s="706"/>
      <c r="FZ308" s="706"/>
      <c r="GA308" s="706"/>
      <c r="GB308" s="706"/>
      <c r="GC308" s="706"/>
      <c r="GD308" s="706"/>
      <c r="GE308" s="706"/>
      <c r="GF308" s="706"/>
      <c r="GG308" s="706"/>
      <c r="GH308" s="706"/>
      <c r="GI308" s="706"/>
      <c r="GJ308" s="706"/>
      <c r="GK308" s="706"/>
      <c r="GL308" s="706"/>
      <c r="GM308" s="704"/>
      <c r="GN308" s="704"/>
      <c r="GO308" s="704"/>
      <c r="GP308" s="704"/>
      <c r="GQ308" s="704"/>
      <c r="GR308" s="704"/>
      <c r="GS308" s="704"/>
      <c r="GT308" s="704"/>
      <c r="GU308" s="704"/>
      <c r="GV308" s="706"/>
      <c r="GW308" s="706"/>
      <c r="GX308" s="706"/>
      <c r="GY308" s="706"/>
      <c r="GZ308" s="706"/>
      <c r="HA308" s="706"/>
      <c r="HB308" s="706"/>
      <c r="HC308" s="706"/>
      <c r="HD308" s="706"/>
      <c r="HE308" s="706"/>
      <c r="HF308" s="706"/>
      <c r="HG308" s="706"/>
      <c r="HH308" s="706"/>
      <c r="HI308" s="706"/>
      <c r="HJ308" s="706"/>
      <c r="HK308" s="706"/>
      <c r="HL308" s="706"/>
      <c r="HM308" s="706"/>
      <c r="HN308" s="706"/>
      <c r="HO308" s="706"/>
      <c r="HP308" s="706"/>
      <c r="HQ308" s="704"/>
      <c r="HR308" s="704"/>
      <c r="IE308" s="706"/>
      <c r="IF308" s="706"/>
      <c r="IG308" s="706"/>
      <c r="IH308" s="706"/>
      <c r="II308" s="706"/>
    </row>
    <row r="309" spans="1:243" s="878" customFormat="1" ht="33.75" x14ac:dyDescent="0.25">
      <c r="A309" s="691">
        <v>240</v>
      </c>
      <c r="B309" s="693" t="s">
        <v>1352</v>
      </c>
      <c r="C309" s="696">
        <v>250</v>
      </c>
      <c r="D309" s="709">
        <v>532</v>
      </c>
      <c r="E309" s="707">
        <v>1</v>
      </c>
      <c r="F309" s="720" t="s">
        <v>1121</v>
      </c>
      <c r="G309" s="699" t="s">
        <v>1354</v>
      </c>
      <c r="H309" s="767" t="s">
        <v>1112</v>
      </c>
      <c r="I309" s="752" t="s">
        <v>1113</v>
      </c>
      <c r="J309" s="761" t="s">
        <v>1135</v>
      </c>
      <c r="K309" s="753" t="s">
        <v>1115</v>
      </c>
      <c r="L309" s="753" t="s">
        <v>1116</v>
      </c>
      <c r="M309" s="753" t="s">
        <v>1199</v>
      </c>
      <c r="N309" s="764" t="s">
        <v>1128</v>
      </c>
      <c r="O309" s="753" t="s">
        <v>1128</v>
      </c>
      <c r="P309" s="753" t="s">
        <v>1129</v>
      </c>
      <c r="Q309" s="866" t="s">
        <v>1120</v>
      </c>
      <c r="R309" s="866" t="s">
        <v>1120</v>
      </c>
      <c r="S309" s="755">
        <v>2</v>
      </c>
      <c r="T309" s="763">
        <v>2.1</v>
      </c>
      <c r="U309" s="772">
        <v>41091</v>
      </c>
      <c r="V309" s="771">
        <v>42156</v>
      </c>
      <c r="W309" s="701">
        <v>25</v>
      </c>
      <c r="X309" s="875"/>
      <c r="Y309" s="876">
        <v>1166800</v>
      </c>
      <c r="Z309" s="875">
        <f t="shared" si="37"/>
        <v>1166800</v>
      </c>
      <c r="AA309" s="691">
        <v>83300</v>
      </c>
      <c r="AB309" s="691">
        <v>83300</v>
      </c>
      <c r="AC309" s="691">
        <v>83300</v>
      </c>
      <c r="AD309" s="691">
        <v>83300</v>
      </c>
      <c r="AE309" s="691">
        <v>83300</v>
      </c>
      <c r="AF309" s="691">
        <v>83300</v>
      </c>
      <c r="AG309" s="691">
        <v>83300</v>
      </c>
      <c r="AH309" s="691">
        <v>83300</v>
      </c>
      <c r="AI309" s="691">
        <v>83300</v>
      </c>
      <c r="AJ309" s="691">
        <v>250000</v>
      </c>
      <c r="AK309" s="691">
        <v>167100</v>
      </c>
      <c r="AL309" s="691"/>
      <c r="AM309" s="868">
        <f t="shared" si="38"/>
        <v>1166800</v>
      </c>
      <c r="AN309" s="868">
        <f t="shared" si="39"/>
        <v>0</v>
      </c>
      <c r="AO309" s="691"/>
      <c r="AP309" s="868"/>
      <c r="AQ309" s="704"/>
      <c r="AR309" s="704"/>
      <c r="AS309" s="704"/>
      <c r="AT309" s="704"/>
      <c r="AU309" s="704"/>
      <c r="AV309" s="704"/>
      <c r="AW309" s="704"/>
      <c r="AX309" s="704"/>
      <c r="AY309" s="704"/>
      <c r="AZ309" s="704"/>
      <c r="BA309" s="704"/>
      <c r="BB309" s="704"/>
      <c r="BC309" s="704"/>
      <c r="BD309" s="704"/>
      <c r="BE309" s="704"/>
      <c r="BF309" s="704"/>
      <c r="BG309" s="704"/>
      <c r="BH309" s="704"/>
      <c r="BI309" s="704"/>
      <c r="BJ309" s="704"/>
      <c r="BK309" s="704"/>
      <c r="BL309" s="704"/>
      <c r="BM309" s="704"/>
      <c r="BN309" s="704"/>
      <c r="BO309" s="704"/>
      <c r="BP309" s="704"/>
      <c r="BQ309" s="704"/>
      <c r="BR309" s="704"/>
      <c r="BS309" s="704"/>
      <c r="BT309" s="704"/>
      <c r="BU309" s="704"/>
      <c r="BV309" s="704"/>
      <c r="BW309" s="704"/>
      <c r="BX309" s="704"/>
      <c r="BY309" s="704"/>
      <c r="BZ309" s="704"/>
      <c r="CA309" s="704"/>
      <c r="CB309" s="704"/>
      <c r="CC309" s="704"/>
      <c r="CD309" s="704"/>
      <c r="CE309" s="704"/>
      <c r="CF309" s="704"/>
      <c r="CG309" s="704"/>
      <c r="CH309" s="704"/>
      <c r="CI309" s="704"/>
      <c r="CJ309" s="704"/>
      <c r="CK309" s="704"/>
      <c r="CL309" s="704"/>
      <c r="CM309" s="704"/>
      <c r="CN309" s="704"/>
      <c r="CO309" s="704"/>
      <c r="CP309" s="704"/>
      <c r="CQ309" s="704"/>
      <c r="CR309" s="704"/>
      <c r="CS309" s="704"/>
      <c r="CT309" s="704"/>
      <c r="CU309" s="704"/>
      <c r="CV309" s="704"/>
      <c r="CW309" s="704"/>
      <c r="CX309" s="704"/>
      <c r="CY309" s="704"/>
      <c r="CZ309" s="704"/>
      <c r="DA309" s="704"/>
      <c r="DB309" s="704"/>
      <c r="DC309" s="704"/>
      <c r="DD309" s="704"/>
      <c r="DE309" s="704"/>
      <c r="DF309" s="704"/>
      <c r="DG309" s="704"/>
      <c r="DH309" s="704"/>
      <c r="DI309" s="704"/>
      <c r="DJ309" s="704"/>
      <c r="DK309" s="704"/>
      <c r="DL309" s="704"/>
      <c r="DM309" s="704"/>
      <c r="DN309" s="704"/>
      <c r="DO309" s="704"/>
      <c r="DP309" s="704"/>
      <c r="DQ309" s="704"/>
      <c r="DR309" s="704"/>
      <c r="DS309" s="704"/>
      <c r="DT309" s="704"/>
      <c r="DU309" s="704"/>
      <c r="DV309" s="704"/>
      <c r="DW309" s="704"/>
      <c r="DX309" s="704"/>
      <c r="DY309" s="704"/>
      <c r="DZ309" s="704"/>
      <c r="EA309" s="704"/>
      <c r="EB309" s="704"/>
      <c r="EC309" s="704"/>
      <c r="ED309" s="706"/>
      <c r="EE309" s="706"/>
      <c r="EF309" s="704"/>
      <c r="EG309" s="704"/>
      <c r="EH309" s="704"/>
      <c r="EI309" s="704"/>
      <c r="EJ309" s="704"/>
      <c r="EK309" s="704"/>
      <c r="EL309" s="704"/>
      <c r="EM309" s="704"/>
      <c r="EN309" s="704"/>
      <c r="EO309" s="704"/>
      <c r="EP309" s="704"/>
      <c r="EQ309" s="704"/>
      <c r="ER309" s="704"/>
      <c r="ES309" s="704"/>
      <c r="ET309" s="704"/>
      <c r="EU309" s="704"/>
      <c r="EV309" s="704"/>
      <c r="EW309" s="704"/>
      <c r="EX309" s="704"/>
      <c r="EY309" s="704"/>
      <c r="EZ309" s="704"/>
      <c r="FA309" s="704"/>
      <c r="FB309" s="704"/>
      <c r="FC309" s="704"/>
      <c r="FD309" s="704"/>
      <c r="FE309" s="704"/>
      <c r="FF309" s="704"/>
      <c r="FG309" s="704"/>
      <c r="FH309" s="704"/>
      <c r="FI309" s="704"/>
      <c r="FJ309" s="704"/>
    </row>
    <row r="310" spans="1:243" s="706" customFormat="1" ht="33.75" x14ac:dyDescent="0.25">
      <c r="A310" s="691">
        <v>241</v>
      </c>
      <c r="B310" s="693" t="s">
        <v>1352</v>
      </c>
      <c r="C310" s="696">
        <v>250</v>
      </c>
      <c r="D310" s="697">
        <v>536</v>
      </c>
      <c r="E310" s="707">
        <v>10</v>
      </c>
      <c r="F310" s="699" t="s">
        <v>1123</v>
      </c>
      <c r="G310" s="699" t="s">
        <v>1586</v>
      </c>
      <c r="H310" s="767" t="s">
        <v>1112</v>
      </c>
      <c r="I310" s="752" t="s">
        <v>1113</v>
      </c>
      <c r="J310" s="761" t="s">
        <v>1135</v>
      </c>
      <c r="K310" s="753" t="s">
        <v>1115</v>
      </c>
      <c r="L310" s="753" t="s">
        <v>1116</v>
      </c>
      <c r="M310" s="753" t="s">
        <v>1199</v>
      </c>
      <c r="N310" s="764" t="s">
        <v>1128</v>
      </c>
      <c r="O310" s="753" t="s">
        <v>1128</v>
      </c>
      <c r="P310" s="753" t="s">
        <v>1129</v>
      </c>
      <c r="Q310" s="866" t="s">
        <v>1120</v>
      </c>
      <c r="R310" s="866" t="s">
        <v>1120</v>
      </c>
      <c r="S310" s="755">
        <v>2</v>
      </c>
      <c r="T310" s="763">
        <v>2.1</v>
      </c>
      <c r="U310" s="772">
        <v>41091</v>
      </c>
      <c r="V310" s="771">
        <v>42156</v>
      </c>
      <c r="W310" s="874">
        <v>10</v>
      </c>
      <c r="X310" s="875"/>
      <c r="Y310" s="876">
        <v>187100</v>
      </c>
      <c r="Z310" s="875">
        <f t="shared" si="37"/>
        <v>187100</v>
      </c>
      <c r="AA310" s="691"/>
      <c r="AB310" s="691"/>
      <c r="AC310" s="691"/>
      <c r="AD310" s="691"/>
      <c r="AE310" s="691">
        <v>187100</v>
      </c>
      <c r="AF310" s="691"/>
      <c r="AG310" s="691"/>
      <c r="AH310" s="691"/>
      <c r="AI310" s="691"/>
      <c r="AJ310" s="691"/>
      <c r="AK310" s="691"/>
      <c r="AL310" s="691"/>
      <c r="AM310" s="868">
        <f t="shared" si="38"/>
        <v>187100</v>
      </c>
      <c r="AN310" s="868">
        <f t="shared" si="39"/>
        <v>0</v>
      </c>
      <c r="AO310" s="691"/>
      <c r="AP310" s="868"/>
      <c r="AQ310" s="704"/>
      <c r="AR310" s="704"/>
      <c r="AS310" s="704"/>
      <c r="AT310" s="704"/>
      <c r="AU310" s="704"/>
      <c r="AV310" s="704"/>
      <c r="AW310" s="704"/>
      <c r="AX310" s="704"/>
      <c r="AY310" s="704"/>
      <c r="AZ310" s="704"/>
      <c r="BA310" s="704"/>
      <c r="BB310" s="704"/>
      <c r="BC310" s="704"/>
      <c r="BD310" s="704"/>
      <c r="BE310" s="704"/>
      <c r="BF310" s="704"/>
      <c r="BG310" s="704"/>
      <c r="BH310" s="704"/>
      <c r="BI310" s="704"/>
      <c r="BJ310" s="704"/>
      <c r="BK310" s="704"/>
      <c r="BL310" s="704"/>
      <c r="BM310" s="704"/>
      <c r="BN310" s="704"/>
      <c r="BO310" s="704"/>
      <c r="BP310" s="704"/>
      <c r="BQ310" s="704"/>
      <c r="BR310" s="704"/>
      <c r="BS310" s="704"/>
      <c r="BT310" s="704"/>
      <c r="BU310" s="704"/>
      <c r="BV310" s="704"/>
      <c r="BW310" s="704"/>
      <c r="BX310" s="704"/>
      <c r="BY310" s="704"/>
      <c r="BZ310" s="704"/>
      <c r="CA310" s="704"/>
      <c r="CB310" s="704"/>
      <c r="CC310" s="704"/>
      <c r="CD310" s="704"/>
      <c r="CE310" s="704"/>
      <c r="CF310" s="704"/>
      <c r="CG310" s="704"/>
      <c r="CH310" s="704"/>
      <c r="CI310" s="704"/>
      <c r="CJ310" s="704"/>
      <c r="CK310" s="704"/>
      <c r="CL310" s="704"/>
      <c r="CM310" s="704"/>
      <c r="CN310" s="704"/>
      <c r="CO310" s="704"/>
      <c r="CP310" s="704"/>
      <c r="CQ310" s="704"/>
      <c r="CR310" s="704"/>
      <c r="CS310" s="704"/>
      <c r="CT310" s="704"/>
      <c r="CU310" s="704"/>
      <c r="CV310" s="704"/>
      <c r="CW310" s="704"/>
      <c r="CX310" s="704"/>
      <c r="CY310" s="704"/>
      <c r="CZ310" s="704"/>
      <c r="DA310" s="704"/>
      <c r="DB310" s="704"/>
      <c r="DC310" s="704"/>
      <c r="DD310" s="704"/>
      <c r="DE310" s="704"/>
      <c r="DF310" s="704"/>
      <c r="DG310" s="704"/>
      <c r="DH310" s="704"/>
      <c r="DI310" s="704"/>
      <c r="DJ310" s="704"/>
      <c r="DK310" s="704"/>
      <c r="DL310" s="704"/>
      <c r="DM310" s="704"/>
      <c r="DN310" s="704"/>
      <c r="DO310" s="704"/>
      <c r="DP310" s="704"/>
      <c r="DQ310" s="704"/>
      <c r="DR310" s="704"/>
      <c r="DS310" s="704"/>
      <c r="DT310" s="704"/>
      <c r="DU310" s="704"/>
      <c r="DV310" s="704"/>
      <c r="DW310" s="704"/>
      <c r="DX310" s="704"/>
      <c r="DY310" s="704"/>
      <c r="DZ310" s="704"/>
      <c r="EA310" s="704"/>
      <c r="EB310" s="704"/>
      <c r="ED310" s="704"/>
      <c r="EE310" s="704"/>
      <c r="EH310" s="704"/>
      <c r="EI310" s="704"/>
      <c r="EJ310" s="704"/>
      <c r="EK310" s="704"/>
      <c r="EL310" s="704"/>
      <c r="EM310" s="704"/>
      <c r="EN310" s="704"/>
      <c r="EO310" s="704"/>
      <c r="EP310" s="704"/>
      <c r="EQ310" s="704"/>
      <c r="ER310" s="704"/>
      <c r="ES310" s="704"/>
      <c r="ET310" s="704"/>
      <c r="EU310" s="704"/>
      <c r="EV310" s="704"/>
      <c r="EW310" s="704"/>
      <c r="EX310" s="704"/>
      <c r="EY310" s="704"/>
      <c r="EZ310" s="704"/>
      <c r="FA310" s="704"/>
      <c r="FB310" s="704"/>
      <c r="FC310" s="704"/>
      <c r="FD310" s="704"/>
      <c r="FE310" s="704"/>
      <c r="FF310" s="704"/>
      <c r="FG310" s="704"/>
      <c r="FH310" s="704"/>
      <c r="FJ310" s="704"/>
      <c r="FK310" s="878"/>
      <c r="FL310" s="878"/>
      <c r="FM310" s="878"/>
      <c r="FN310" s="878"/>
      <c r="FO310" s="878"/>
      <c r="FP310" s="878"/>
      <c r="FQ310" s="878"/>
      <c r="FR310" s="878"/>
      <c r="FS310" s="878"/>
      <c r="FT310" s="878"/>
      <c r="FU310" s="878"/>
      <c r="FV310" s="878"/>
      <c r="FW310" s="878"/>
      <c r="FX310" s="878"/>
      <c r="FY310" s="878"/>
      <c r="FZ310" s="878"/>
      <c r="GA310" s="878"/>
      <c r="GB310" s="878"/>
      <c r="GC310" s="878"/>
      <c r="GD310" s="878"/>
      <c r="GE310" s="878"/>
      <c r="GF310" s="878"/>
      <c r="GG310" s="878"/>
      <c r="GH310" s="878"/>
      <c r="GI310" s="878"/>
      <c r="GJ310" s="878"/>
      <c r="GK310" s="878"/>
      <c r="GL310" s="878"/>
      <c r="GM310" s="878"/>
      <c r="GN310" s="878"/>
      <c r="GO310" s="878"/>
      <c r="GP310" s="878"/>
      <c r="GQ310" s="878"/>
      <c r="GR310" s="878"/>
      <c r="GS310" s="878"/>
      <c r="GT310" s="878"/>
      <c r="GU310" s="878"/>
      <c r="GV310" s="878"/>
      <c r="GW310" s="878"/>
      <c r="GX310" s="878"/>
      <c r="GY310" s="878"/>
      <c r="GZ310" s="878"/>
      <c r="HA310" s="878"/>
      <c r="HB310" s="878"/>
      <c r="HC310" s="878"/>
      <c r="HD310" s="878"/>
      <c r="HE310" s="878"/>
      <c r="HF310" s="878"/>
      <c r="HG310" s="878"/>
      <c r="HH310" s="878"/>
      <c r="HI310" s="878"/>
      <c r="HJ310" s="878"/>
      <c r="HK310" s="878"/>
      <c r="HL310" s="878"/>
      <c r="HM310" s="878"/>
      <c r="HN310" s="878"/>
      <c r="HO310" s="878"/>
      <c r="HP310" s="878"/>
      <c r="HQ310" s="878"/>
      <c r="HR310" s="878"/>
      <c r="ID310" s="878"/>
      <c r="IE310" s="878"/>
      <c r="IF310" s="878"/>
      <c r="IG310" s="878"/>
      <c r="IH310" s="878"/>
      <c r="II310" s="878"/>
    </row>
    <row r="311" spans="1:243" s="706" customFormat="1" ht="33.75" x14ac:dyDescent="0.25">
      <c r="A311" s="691">
        <v>242</v>
      </c>
      <c r="B311" s="693" t="s">
        <v>1352</v>
      </c>
      <c r="C311" s="696">
        <v>250</v>
      </c>
      <c r="D311" s="697">
        <v>536</v>
      </c>
      <c r="E311" s="707">
        <v>14</v>
      </c>
      <c r="F311" s="699" t="s">
        <v>1123</v>
      </c>
      <c r="G311" s="699" t="s">
        <v>1587</v>
      </c>
      <c r="H311" s="767" t="s">
        <v>1112</v>
      </c>
      <c r="I311" s="752" t="s">
        <v>1113</v>
      </c>
      <c r="J311" s="761" t="s">
        <v>1135</v>
      </c>
      <c r="K311" s="753" t="s">
        <v>1115</v>
      </c>
      <c r="L311" s="753" t="s">
        <v>1116</v>
      </c>
      <c r="M311" s="753" t="s">
        <v>1199</v>
      </c>
      <c r="N311" s="764" t="s">
        <v>1128</v>
      </c>
      <c r="O311" s="753" t="s">
        <v>1128</v>
      </c>
      <c r="P311" s="753" t="s">
        <v>1129</v>
      </c>
      <c r="Q311" s="866" t="s">
        <v>1120</v>
      </c>
      <c r="R311" s="866" t="s">
        <v>1120</v>
      </c>
      <c r="S311" s="755">
        <v>2</v>
      </c>
      <c r="T311" s="763">
        <v>2.1</v>
      </c>
      <c r="U311" s="772">
        <v>41091</v>
      </c>
      <c r="V311" s="771">
        <v>42156</v>
      </c>
      <c r="W311" s="874">
        <v>10</v>
      </c>
      <c r="X311" s="875"/>
      <c r="Y311" s="876">
        <v>104900</v>
      </c>
      <c r="Z311" s="875">
        <f t="shared" si="37"/>
        <v>104900</v>
      </c>
      <c r="AA311" s="691"/>
      <c r="AB311" s="691"/>
      <c r="AC311" s="691"/>
      <c r="AD311" s="691"/>
      <c r="AE311" s="691">
        <v>104900</v>
      </c>
      <c r="AF311" s="691"/>
      <c r="AG311" s="691"/>
      <c r="AH311" s="691"/>
      <c r="AI311" s="691"/>
      <c r="AJ311" s="691"/>
      <c r="AK311" s="691"/>
      <c r="AL311" s="691"/>
      <c r="AM311" s="868">
        <f t="shared" si="38"/>
        <v>104900</v>
      </c>
      <c r="AN311" s="868">
        <f t="shared" si="39"/>
        <v>0</v>
      </c>
      <c r="AO311" s="691"/>
      <c r="AP311" s="868"/>
      <c r="AQ311" s="704"/>
      <c r="AR311" s="704"/>
      <c r="AS311" s="704"/>
      <c r="AT311" s="704"/>
      <c r="AU311" s="704"/>
      <c r="AV311" s="704"/>
      <c r="AW311" s="704"/>
      <c r="AX311" s="704"/>
      <c r="AY311" s="704"/>
      <c r="AZ311" s="704"/>
      <c r="BA311" s="704"/>
      <c r="BB311" s="704"/>
      <c r="BC311" s="704"/>
      <c r="BD311" s="704"/>
      <c r="BE311" s="704"/>
      <c r="BF311" s="704"/>
      <c r="BG311" s="704"/>
      <c r="BH311" s="704"/>
      <c r="BI311" s="704"/>
      <c r="BJ311" s="704"/>
      <c r="BK311" s="704"/>
      <c r="BL311" s="704"/>
      <c r="BM311" s="704"/>
      <c r="BN311" s="704"/>
      <c r="BO311" s="704"/>
      <c r="BP311" s="704"/>
      <c r="BQ311" s="704"/>
      <c r="BR311" s="704"/>
      <c r="BS311" s="704"/>
      <c r="BT311" s="704"/>
      <c r="BU311" s="704"/>
      <c r="BV311" s="704"/>
      <c r="BW311" s="704"/>
      <c r="BX311" s="704"/>
      <c r="BY311" s="704"/>
      <c r="BZ311" s="704"/>
      <c r="CA311" s="704"/>
      <c r="CB311" s="704"/>
      <c r="CC311" s="704"/>
      <c r="CD311" s="704"/>
      <c r="CE311" s="704"/>
      <c r="CF311" s="704"/>
      <c r="CG311" s="704"/>
      <c r="CH311" s="704"/>
      <c r="CI311" s="704"/>
      <c r="CJ311" s="704"/>
      <c r="CK311" s="704"/>
      <c r="CL311" s="704"/>
      <c r="CM311" s="704"/>
      <c r="CN311" s="704"/>
      <c r="CO311" s="704"/>
      <c r="CP311" s="704"/>
      <c r="CQ311" s="704"/>
      <c r="CR311" s="704"/>
      <c r="CS311" s="704"/>
      <c r="CT311" s="704"/>
      <c r="CU311" s="704"/>
      <c r="CV311" s="704"/>
      <c r="CW311" s="704"/>
      <c r="CX311" s="704"/>
      <c r="CY311" s="704"/>
      <c r="CZ311" s="704"/>
      <c r="DA311" s="704"/>
      <c r="DB311" s="704"/>
      <c r="DC311" s="704"/>
      <c r="DD311" s="704"/>
      <c r="DE311" s="704"/>
      <c r="DF311" s="704"/>
      <c r="DG311" s="704"/>
      <c r="DH311" s="704"/>
      <c r="DI311" s="704"/>
      <c r="DJ311" s="704"/>
      <c r="DK311" s="704"/>
      <c r="DL311" s="704"/>
      <c r="DM311" s="704"/>
      <c r="DN311" s="704"/>
      <c r="DO311" s="704"/>
      <c r="DP311" s="704"/>
      <c r="DQ311" s="704"/>
      <c r="DR311" s="704"/>
      <c r="DS311" s="704"/>
      <c r="DT311" s="704"/>
      <c r="DU311" s="704"/>
      <c r="DV311" s="704"/>
      <c r="DW311" s="704"/>
      <c r="DX311" s="704"/>
      <c r="DY311" s="704"/>
      <c r="DZ311" s="704"/>
      <c r="EA311" s="704"/>
      <c r="EB311" s="704"/>
      <c r="ED311" s="704"/>
      <c r="EE311" s="704"/>
      <c r="FJ311" s="704"/>
      <c r="FK311" s="878"/>
      <c r="FL311" s="878"/>
      <c r="FM311" s="878"/>
      <c r="FN311" s="878"/>
      <c r="FO311" s="878"/>
      <c r="FP311" s="878"/>
      <c r="FQ311" s="878"/>
      <c r="FR311" s="878"/>
      <c r="FS311" s="878"/>
      <c r="FT311" s="878"/>
      <c r="FU311" s="878"/>
      <c r="FV311" s="878"/>
      <c r="FW311" s="878"/>
      <c r="FX311" s="878"/>
      <c r="FY311" s="878"/>
      <c r="FZ311" s="878"/>
      <c r="GA311" s="878"/>
      <c r="GB311" s="878"/>
      <c r="GC311" s="878"/>
      <c r="GD311" s="878"/>
      <c r="GE311" s="878"/>
      <c r="GF311" s="878"/>
      <c r="GG311" s="878"/>
      <c r="GH311" s="878"/>
      <c r="GI311" s="878"/>
      <c r="GJ311" s="878"/>
      <c r="GK311" s="878"/>
      <c r="GL311" s="878"/>
      <c r="GM311" s="878"/>
      <c r="GN311" s="878"/>
      <c r="GO311" s="878"/>
      <c r="GP311" s="878"/>
      <c r="GQ311" s="878"/>
      <c r="GR311" s="878"/>
      <c r="GS311" s="878"/>
      <c r="GT311" s="878"/>
      <c r="GU311" s="878"/>
      <c r="GV311" s="878"/>
      <c r="GW311" s="878"/>
      <c r="GX311" s="878"/>
      <c r="GY311" s="878"/>
      <c r="GZ311" s="878"/>
      <c r="HA311" s="878"/>
      <c r="HB311" s="878"/>
      <c r="HC311" s="878"/>
      <c r="HD311" s="878"/>
      <c r="HE311" s="878"/>
      <c r="HF311" s="878"/>
      <c r="HG311" s="878"/>
      <c r="HH311" s="878"/>
      <c r="HI311" s="878"/>
      <c r="HJ311" s="878"/>
      <c r="HK311" s="878"/>
      <c r="HL311" s="878"/>
      <c r="HM311" s="878"/>
      <c r="HN311" s="878"/>
      <c r="HO311" s="878"/>
      <c r="HP311" s="878"/>
      <c r="HQ311" s="878"/>
      <c r="HR311" s="878"/>
      <c r="HV311" s="878"/>
      <c r="HW311" s="878"/>
      <c r="HX311" s="878"/>
      <c r="HY311" s="878"/>
      <c r="HZ311" s="878"/>
      <c r="IA311" s="878"/>
      <c r="IB311" s="878"/>
      <c r="IC311" s="878"/>
      <c r="ID311" s="878"/>
      <c r="IE311" s="878"/>
      <c r="IF311" s="878"/>
      <c r="IG311" s="878"/>
      <c r="IH311" s="878"/>
      <c r="II311" s="878"/>
    </row>
    <row r="312" spans="1:243" s="878" customFormat="1" ht="33.75" x14ac:dyDescent="0.25">
      <c r="A312" s="691">
        <v>243</v>
      </c>
      <c r="B312" s="693" t="s">
        <v>1352</v>
      </c>
      <c r="C312" s="696">
        <v>250</v>
      </c>
      <c r="D312" s="709">
        <v>632</v>
      </c>
      <c r="E312" s="707">
        <v>1</v>
      </c>
      <c r="F312" s="720" t="s">
        <v>1121</v>
      </c>
      <c r="G312" s="699" t="s">
        <v>1354</v>
      </c>
      <c r="H312" s="751" t="s">
        <v>1127</v>
      </c>
      <c r="I312" s="752" t="s">
        <v>1113</v>
      </c>
      <c r="J312" s="761" t="s">
        <v>1135</v>
      </c>
      <c r="K312" s="753" t="s">
        <v>1115</v>
      </c>
      <c r="L312" s="753" t="s">
        <v>1116</v>
      </c>
      <c r="M312" s="753" t="s">
        <v>1199</v>
      </c>
      <c r="N312" s="764" t="s">
        <v>1128</v>
      </c>
      <c r="O312" s="753" t="s">
        <v>1128</v>
      </c>
      <c r="P312" s="753" t="s">
        <v>1129</v>
      </c>
      <c r="Q312" s="866" t="s">
        <v>1120</v>
      </c>
      <c r="R312" s="866" t="s">
        <v>1120</v>
      </c>
      <c r="S312" s="755">
        <v>2</v>
      </c>
      <c r="T312" s="763">
        <v>2.1</v>
      </c>
      <c r="U312" s="772">
        <v>41456</v>
      </c>
      <c r="V312" s="771">
        <v>42156</v>
      </c>
      <c r="W312" s="701">
        <v>25</v>
      </c>
      <c r="X312" s="875">
        <v>1000000</v>
      </c>
      <c r="Y312" s="877"/>
      <c r="Z312" s="875">
        <f t="shared" si="37"/>
        <v>1000000</v>
      </c>
      <c r="AA312" s="702"/>
      <c r="AB312" s="702">
        <v>90900</v>
      </c>
      <c r="AC312" s="702">
        <v>90900</v>
      </c>
      <c r="AD312" s="702">
        <v>90900</v>
      </c>
      <c r="AE312" s="702">
        <v>90900</v>
      </c>
      <c r="AF312" s="702">
        <v>90900</v>
      </c>
      <c r="AG312" s="702">
        <v>90900</v>
      </c>
      <c r="AH312" s="702">
        <v>90900</v>
      </c>
      <c r="AI312" s="702">
        <v>90900</v>
      </c>
      <c r="AJ312" s="702">
        <v>90900</v>
      </c>
      <c r="AK312" s="702">
        <v>90900</v>
      </c>
      <c r="AL312" s="691">
        <v>91000</v>
      </c>
      <c r="AM312" s="868">
        <f t="shared" si="38"/>
        <v>1000000</v>
      </c>
      <c r="AN312" s="868">
        <f t="shared" si="39"/>
        <v>0</v>
      </c>
      <c r="AO312" s="760"/>
      <c r="AP312" s="868"/>
      <c r="AQ312" s="704"/>
      <c r="AR312" s="704"/>
      <c r="AS312" s="704"/>
      <c r="AT312" s="704"/>
      <c r="AU312" s="704"/>
      <c r="AV312" s="704"/>
      <c r="AW312" s="704"/>
      <c r="AX312" s="704"/>
      <c r="AY312" s="704"/>
      <c r="AZ312" s="704"/>
      <c r="BA312" s="704"/>
      <c r="BB312" s="704"/>
      <c r="BC312" s="704"/>
      <c r="BD312" s="704"/>
      <c r="BE312" s="704"/>
      <c r="BF312" s="704"/>
      <c r="BG312" s="704"/>
      <c r="BH312" s="704"/>
      <c r="BI312" s="704"/>
      <c r="BJ312" s="704"/>
      <c r="BK312" s="704"/>
      <c r="BL312" s="704"/>
      <c r="BM312" s="704"/>
      <c r="BN312" s="704"/>
      <c r="BO312" s="704"/>
      <c r="BP312" s="704"/>
      <c r="BQ312" s="704"/>
      <c r="BR312" s="704"/>
      <c r="BS312" s="704"/>
      <c r="BT312" s="704"/>
      <c r="BU312" s="704"/>
      <c r="BV312" s="704"/>
      <c r="BW312" s="704"/>
      <c r="BX312" s="704"/>
      <c r="BY312" s="704"/>
      <c r="BZ312" s="704"/>
      <c r="CA312" s="704"/>
      <c r="CB312" s="704"/>
      <c r="CC312" s="704"/>
      <c r="CD312" s="704"/>
      <c r="CE312" s="704"/>
      <c r="CF312" s="704"/>
      <c r="CG312" s="704"/>
      <c r="CH312" s="704"/>
      <c r="CI312" s="704"/>
      <c r="CJ312" s="704"/>
      <c r="CK312" s="704"/>
      <c r="CL312" s="704"/>
      <c r="CM312" s="704"/>
      <c r="CN312" s="704"/>
      <c r="CO312" s="704"/>
      <c r="CP312" s="704"/>
      <c r="CQ312" s="704"/>
      <c r="CR312" s="704"/>
      <c r="CS312" s="704"/>
      <c r="CT312" s="704"/>
      <c r="CU312" s="704"/>
      <c r="CV312" s="704"/>
      <c r="CW312" s="704"/>
      <c r="CX312" s="704"/>
      <c r="CY312" s="704"/>
      <c r="CZ312" s="704"/>
      <c r="DA312" s="704"/>
      <c r="DB312" s="704"/>
      <c r="DC312" s="704"/>
      <c r="DD312" s="704"/>
      <c r="DE312" s="704"/>
      <c r="DF312" s="704"/>
      <c r="DG312" s="704"/>
      <c r="DH312" s="704"/>
      <c r="DI312" s="704"/>
      <c r="DJ312" s="704"/>
      <c r="DK312" s="704"/>
      <c r="DL312" s="704"/>
      <c r="DM312" s="704"/>
      <c r="DN312" s="704"/>
      <c r="DO312" s="704"/>
      <c r="DP312" s="704"/>
      <c r="DQ312" s="704"/>
      <c r="DR312" s="704"/>
      <c r="DS312" s="704"/>
      <c r="DT312" s="704"/>
      <c r="DU312" s="704"/>
      <c r="DV312" s="704"/>
      <c r="DW312" s="704"/>
      <c r="DX312" s="704"/>
      <c r="DY312" s="704"/>
      <c r="DZ312" s="704"/>
      <c r="EA312" s="704"/>
      <c r="EB312" s="704"/>
      <c r="EC312" s="704"/>
      <c r="ED312" s="706"/>
      <c r="EE312" s="706"/>
      <c r="EF312" s="704"/>
      <c r="EG312" s="704"/>
      <c r="EH312" s="704"/>
      <c r="EI312" s="704"/>
      <c r="EJ312" s="704"/>
      <c r="EK312" s="704"/>
      <c r="EL312" s="704"/>
      <c r="EM312" s="704"/>
      <c r="EN312" s="704"/>
      <c r="EO312" s="704"/>
      <c r="EP312" s="704"/>
      <c r="EQ312" s="704"/>
      <c r="ER312" s="704"/>
      <c r="ES312" s="704"/>
      <c r="ET312" s="704"/>
      <c r="EU312" s="704"/>
      <c r="EV312" s="704"/>
      <c r="EW312" s="704"/>
      <c r="EX312" s="704"/>
      <c r="EY312" s="704"/>
      <c r="EZ312" s="704"/>
      <c r="FA312" s="704"/>
      <c r="FB312" s="704"/>
      <c r="FC312" s="704"/>
      <c r="FD312" s="704"/>
      <c r="FE312" s="704"/>
      <c r="FF312" s="704"/>
      <c r="FG312" s="704"/>
      <c r="FH312" s="704"/>
      <c r="FI312" s="704"/>
      <c r="FJ312" s="704"/>
      <c r="FK312" s="746"/>
      <c r="FL312" s="706"/>
      <c r="FM312" s="706"/>
      <c r="FN312" s="706"/>
      <c r="FO312" s="706"/>
      <c r="FP312" s="706"/>
      <c r="FQ312" s="706"/>
      <c r="FR312" s="706"/>
      <c r="FS312" s="706"/>
      <c r="FT312" s="706"/>
      <c r="FU312" s="706"/>
      <c r="FV312" s="706"/>
      <c r="FW312" s="706"/>
      <c r="FX312" s="706"/>
      <c r="FY312" s="706"/>
      <c r="FZ312" s="706"/>
      <c r="GA312" s="706"/>
      <c r="GB312" s="706"/>
      <c r="GC312" s="706"/>
      <c r="GD312" s="706"/>
      <c r="GE312" s="706"/>
      <c r="GF312" s="706"/>
      <c r="GG312" s="706"/>
      <c r="GH312" s="706"/>
      <c r="GI312" s="706"/>
      <c r="GJ312" s="706"/>
      <c r="GK312" s="706"/>
      <c r="GL312" s="706"/>
      <c r="GM312" s="704"/>
      <c r="GN312" s="704"/>
      <c r="GO312" s="704"/>
      <c r="GP312" s="704"/>
      <c r="GQ312" s="704"/>
      <c r="GR312" s="704"/>
      <c r="GS312" s="704"/>
      <c r="GT312" s="704"/>
      <c r="GU312" s="704"/>
      <c r="GV312" s="704"/>
      <c r="GW312" s="704"/>
      <c r="GX312" s="704"/>
      <c r="GY312" s="704"/>
      <c r="GZ312" s="704"/>
      <c r="HA312" s="704"/>
      <c r="HB312" s="704"/>
      <c r="HC312" s="704"/>
      <c r="HD312" s="704"/>
      <c r="HE312" s="704"/>
      <c r="HF312" s="704"/>
      <c r="HG312" s="704"/>
      <c r="HH312" s="704"/>
      <c r="HI312" s="704"/>
      <c r="HJ312" s="704"/>
      <c r="HK312" s="704"/>
      <c r="HL312" s="704"/>
      <c r="HM312" s="704"/>
      <c r="HN312" s="704"/>
      <c r="HO312" s="704"/>
      <c r="HP312" s="704"/>
      <c r="HQ312" s="706"/>
      <c r="HR312" s="706"/>
      <c r="HS312" s="706"/>
      <c r="HT312" s="706"/>
      <c r="HU312" s="706"/>
      <c r="HV312" s="706"/>
      <c r="HW312" s="706"/>
      <c r="HX312" s="706"/>
      <c r="HY312" s="706"/>
      <c r="HZ312" s="706"/>
      <c r="IA312" s="706"/>
      <c r="IB312" s="706"/>
      <c r="IC312" s="706"/>
    </row>
    <row r="313" spans="1:243" s="878" customFormat="1" ht="33.75" x14ac:dyDescent="0.25">
      <c r="A313" s="691">
        <v>244</v>
      </c>
      <c r="B313" s="693" t="s">
        <v>1352</v>
      </c>
      <c r="C313" s="696">
        <v>250</v>
      </c>
      <c r="D313" s="709">
        <v>632</v>
      </c>
      <c r="E313" s="707">
        <v>2</v>
      </c>
      <c r="F313" s="720" t="s">
        <v>1121</v>
      </c>
      <c r="G313" s="699" t="s">
        <v>1355</v>
      </c>
      <c r="H313" s="751" t="s">
        <v>1127</v>
      </c>
      <c r="I313" s="752" t="s">
        <v>1113</v>
      </c>
      <c r="J313" s="761" t="s">
        <v>1135</v>
      </c>
      <c r="K313" s="753" t="s">
        <v>1115</v>
      </c>
      <c r="L313" s="753" t="s">
        <v>1116</v>
      </c>
      <c r="M313" s="753" t="s">
        <v>1199</v>
      </c>
      <c r="N313" s="764" t="s">
        <v>1128</v>
      </c>
      <c r="O313" s="753" t="s">
        <v>1128</v>
      </c>
      <c r="P313" s="753" t="s">
        <v>1129</v>
      </c>
      <c r="Q313" s="866">
        <v>24</v>
      </c>
      <c r="R313" s="866">
        <v>24</v>
      </c>
      <c r="S313" s="755">
        <v>2</v>
      </c>
      <c r="T313" s="763">
        <v>2.1</v>
      </c>
      <c r="U313" s="772">
        <v>41456</v>
      </c>
      <c r="V313" s="771">
        <v>41791</v>
      </c>
      <c r="W313" s="874">
        <v>5</v>
      </c>
      <c r="X313" s="875">
        <v>500000</v>
      </c>
      <c r="Y313" s="875"/>
      <c r="Z313" s="875">
        <f t="shared" si="37"/>
        <v>500000</v>
      </c>
      <c r="AA313" s="702"/>
      <c r="AB313" s="702">
        <v>100000</v>
      </c>
      <c r="AC313" s="702">
        <v>100000</v>
      </c>
      <c r="AD313" s="702">
        <v>100000</v>
      </c>
      <c r="AE313" s="702">
        <v>100000</v>
      </c>
      <c r="AF313" s="702">
        <v>100000</v>
      </c>
      <c r="AG313" s="702"/>
      <c r="AH313" s="702"/>
      <c r="AI313" s="702"/>
      <c r="AJ313" s="702"/>
      <c r="AK313" s="702"/>
      <c r="AL313" s="691"/>
      <c r="AM313" s="868">
        <f t="shared" si="38"/>
        <v>500000</v>
      </c>
      <c r="AN313" s="868">
        <f t="shared" si="39"/>
        <v>0</v>
      </c>
      <c r="AO313" s="760"/>
      <c r="AP313" s="868"/>
      <c r="AQ313" s="704"/>
      <c r="AR313" s="704"/>
      <c r="AS313" s="704"/>
      <c r="AT313" s="704"/>
      <c r="AU313" s="704"/>
      <c r="AV313" s="704"/>
      <c r="AW313" s="704"/>
      <c r="AX313" s="704"/>
      <c r="AY313" s="704"/>
      <c r="AZ313" s="704"/>
      <c r="BA313" s="704"/>
      <c r="BB313" s="704"/>
      <c r="BC313" s="704"/>
      <c r="BD313" s="704"/>
      <c r="BE313" s="704"/>
      <c r="BF313" s="704"/>
      <c r="BG313" s="704"/>
      <c r="BH313" s="704"/>
      <c r="BI313" s="704"/>
      <c r="BJ313" s="704"/>
      <c r="BK313" s="704"/>
      <c r="BL313" s="704"/>
      <c r="BM313" s="704"/>
      <c r="BN313" s="704"/>
      <c r="BO313" s="704"/>
      <c r="BP313" s="704"/>
      <c r="BQ313" s="704"/>
      <c r="BR313" s="704"/>
      <c r="BS313" s="704"/>
      <c r="BT313" s="704"/>
      <c r="BU313" s="704"/>
      <c r="BV313" s="704"/>
      <c r="BW313" s="704"/>
      <c r="BX313" s="704"/>
      <c r="BY313" s="704"/>
      <c r="BZ313" s="704"/>
      <c r="CA313" s="704"/>
      <c r="CB313" s="704"/>
      <c r="CC313" s="704"/>
      <c r="CD313" s="704"/>
      <c r="CE313" s="704"/>
      <c r="CF313" s="704"/>
      <c r="CG313" s="704"/>
      <c r="CH313" s="704"/>
      <c r="CI313" s="704"/>
      <c r="CJ313" s="704"/>
      <c r="CK313" s="704"/>
      <c r="CL313" s="704"/>
      <c r="CM313" s="704"/>
      <c r="CN313" s="704"/>
      <c r="CO313" s="704"/>
      <c r="CP313" s="704"/>
      <c r="CQ313" s="704"/>
      <c r="CR313" s="704"/>
      <c r="CS313" s="704"/>
      <c r="CT313" s="704"/>
      <c r="CU313" s="704"/>
      <c r="CV313" s="704"/>
      <c r="CW313" s="704"/>
      <c r="CX313" s="704"/>
      <c r="CY313" s="704"/>
      <c r="CZ313" s="704"/>
      <c r="DA313" s="704"/>
      <c r="DB313" s="704"/>
      <c r="DC313" s="704"/>
      <c r="DD313" s="704"/>
      <c r="DE313" s="704"/>
      <c r="DF313" s="704"/>
      <c r="DG313" s="704"/>
      <c r="DH313" s="704"/>
      <c r="DI313" s="704"/>
      <c r="DJ313" s="704"/>
      <c r="DK313" s="704"/>
      <c r="DL313" s="704"/>
      <c r="DM313" s="704"/>
      <c r="DN313" s="704"/>
      <c r="DO313" s="704"/>
      <c r="DP313" s="704"/>
      <c r="DQ313" s="704"/>
      <c r="DR313" s="704"/>
      <c r="DS313" s="704"/>
      <c r="DT313" s="704"/>
      <c r="DU313" s="704"/>
      <c r="DV313" s="704"/>
      <c r="DW313" s="704"/>
      <c r="DX313" s="704"/>
      <c r="DY313" s="704"/>
      <c r="DZ313" s="704"/>
      <c r="EA313" s="704"/>
      <c r="EB313" s="704"/>
      <c r="EC313" s="706"/>
      <c r="ED313" s="704"/>
      <c r="EE313" s="704"/>
      <c r="EF313" s="706"/>
      <c r="EG313" s="706"/>
      <c r="EH313" s="706"/>
      <c r="EI313" s="706"/>
      <c r="EJ313" s="706"/>
      <c r="EK313" s="706"/>
      <c r="EL313" s="706"/>
      <c r="EM313" s="706"/>
      <c r="EN313" s="706"/>
      <c r="EO313" s="706"/>
      <c r="EP313" s="706"/>
      <c r="EQ313" s="706"/>
      <c r="ER313" s="706"/>
      <c r="ES313" s="706"/>
      <c r="ET313" s="706"/>
      <c r="EU313" s="706"/>
      <c r="EV313" s="706"/>
      <c r="EW313" s="706"/>
      <c r="EX313" s="706"/>
      <c r="EY313" s="706"/>
      <c r="EZ313" s="706"/>
      <c r="FA313" s="706"/>
      <c r="FB313" s="706"/>
      <c r="FC313" s="706"/>
      <c r="FD313" s="706"/>
      <c r="FE313" s="706"/>
      <c r="FF313" s="706"/>
      <c r="FG313" s="706"/>
      <c r="FH313" s="706"/>
      <c r="FI313" s="704"/>
      <c r="FJ313" s="704"/>
      <c r="FK313" s="746"/>
      <c r="FL313" s="704"/>
      <c r="FM313" s="704"/>
      <c r="FN313" s="704"/>
      <c r="FO313" s="704"/>
      <c r="FP313" s="704"/>
      <c r="FQ313" s="704"/>
      <c r="FR313" s="704"/>
      <c r="FS313" s="704"/>
      <c r="FT313" s="704"/>
      <c r="FU313" s="704"/>
      <c r="FV313" s="704"/>
      <c r="FW313" s="704"/>
      <c r="FX313" s="704"/>
      <c r="FY313" s="704"/>
      <c r="FZ313" s="704"/>
      <c r="GA313" s="704"/>
      <c r="GB313" s="704"/>
      <c r="GC313" s="704"/>
      <c r="GD313" s="704"/>
      <c r="GE313" s="704"/>
      <c r="GF313" s="704"/>
      <c r="GG313" s="704"/>
      <c r="GH313" s="704"/>
      <c r="GI313" s="704"/>
      <c r="GJ313" s="704"/>
      <c r="GK313" s="704"/>
      <c r="GL313" s="704"/>
      <c r="GM313" s="704"/>
      <c r="GN313" s="704"/>
      <c r="GO313" s="704"/>
      <c r="GP313" s="704"/>
      <c r="GQ313" s="704"/>
      <c r="GR313" s="704"/>
      <c r="GS313" s="704"/>
      <c r="GT313" s="704"/>
      <c r="GU313" s="704"/>
      <c r="GV313" s="704"/>
      <c r="GW313" s="704"/>
      <c r="GX313" s="704"/>
      <c r="GY313" s="704"/>
      <c r="GZ313" s="704"/>
      <c r="HA313" s="704"/>
      <c r="HB313" s="704"/>
      <c r="HC313" s="704"/>
      <c r="HD313" s="704"/>
      <c r="HE313" s="704"/>
      <c r="HF313" s="704"/>
      <c r="HG313" s="704"/>
      <c r="HH313" s="704"/>
      <c r="HI313" s="704"/>
      <c r="HJ313" s="704"/>
      <c r="HK313" s="704"/>
      <c r="HL313" s="704"/>
      <c r="HM313" s="704"/>
      <c r="HN313" s="704"/>
      <c r="HO313" s="704"/>
      <c r="HP313" s="704"/>
      <c r="HQ313" s="704"/>
      <c r="HR313" s="704"/>
      <c r="HS313" s="706"/>
      <c r="HT313" s="706"/>
      <c r="HU313" s="706"/>
    </row>
    <row r="314" spans="1:243" s="878" customFormat="1" ht="33.75" x14ac:dyDescent="0.25">
      <c r="A314" s="691">
        <v>245</v>
      </c>
      <c r="B314" s="693" t="s">
        <v>1352</v>
      </c>
      <c r="C314" s="696">
        <v>250</v>
      </c>
      <c r="D314" s="709">
        <v>632</v>
      </c>
      <c r="E314" s="707">
        <v>3</v>
      </c>
      <c r="F314" s="720" t="s">
        <v>1121</v>
      </c>
      <c r="G314" s="699" t="s">
        <v>1356</v>
      </c>
      <c r="H314" s="751" t="s">
        <v>1127</v>
      </c>
      <c r="I314" s="752" t="s">
        <v>1113</v>
      </c>
      <c r="J314" s="761" t="s">
        <v>1135</v>
      </c>
      <c r="K314" s="753" t="s">
        <v>1115</v>
      </c>
      <c r="L314" s="753" t="s">
        <v>1116</v>
      </c>
      <c r="M314" s="753" t="s">
        <v>1199</v>
      </c>
      <c r="N314" s="764" t="s">
        <v>1128</v>
      </c>
      <c r="O314" s="753" t="s">
        <v>1128</v>
      </c>
      <c r="P314" s="753" t="s">
        <v>1129</v>
      </c>
      <c r="Q314" s="866" t="s">
        <v>1120</v>
      </c>
      <c r="R314" s="866" t="s">
        <v>1120</v>
      </c>
      <c r="S314" s="755">
        <v>2</v>
      </c>
      <c r="T314" s="763">
        <v>2.1</v>
      </c>
      <c r="U314" s="772">
        <v>41456</v>
      </c>
      <c r="V314" s="771">
        <v>41791</v>
      </c>
      <c r="W314" s="874">
        <v>25</v>
      </c>
      <c r="X314" s="875">
        <v>500000</v>
      </c>
      <c r="Y314" s="875"/>
      <c r="Z314" s="875">
        <f t="shared" si="37"/>
        <v>500000</v>
      </c>
      <c r="AA314" s="702"/>
      <c r="AB314" s="702">
        <v>100000</v>
      </c>
      <c r="AC314" s="702">
        <v>100000</v>
      </c>
      <c r="AD314" s="702">
        <v>100000</v>
      </c>
      <c r="AE314" s="702">
        <v>100000</v>
      </c>
      <c r="AF314" s="702">
        <v>100000</v>
      </c>
      <c r="AG314" s="702"/>
      <c r="AH314" s="702"/>
      <c r="AI314" s="702"/>
      <c r="AJ314" s="702"/>
      <c r="AK314" s="702"/>
      <c r="AL314" s="691"/>
      <c r="AM314" s="868">
        <f t="shared" si="38"/>
        <v>500000</v>
      </c>
      <c r="AN314" s="868">
        <f t="shared" si="39"/>
        <v>0</v>
      </c>
      <c r="AO314" s="760"/>
      <c r="AP314" s="868"/>
      <c r="AQ314" s="704"/>
      <c r="AR314" s="704"/>
      <c r="AS314" s="704"/>
      <c r="AT314" s="704"/>
      <c r="AU314" s="704"/>
      <c r="AV314" s="704"/>
      <c r="AW314" s="704"/>
      <c r="AX314" s="704"/>
      <c r="AY314" s="704"/>
      <c r="AZ314" s="704"/>
      <c r="BA314" s="704"/>
      <c r="BB314" s="704"/>
      <c r="BC314" s="704"/>
      <c r="BD314" s="704"/>
      <c r="BE314" s="704"/>
      <c r="BF314" s="704"/>
      <c r="BG314" s="704"/>
      <c r="BH314" s="704"/>
      <c r="BI314" s="704"/>
      <c r="BJ314" s="704"/>
      <c r="BK314" s="704"/>
      <c r="BL314" s="704"/>
      <c r="BM314" s="704"/>
      <c r="BN314" s="704"/>
      <c r="BO314" s="704"/>
      <c r="BP314" s="704"/>
      <c r="BQ314" s="704"/>
      <c r="BR314" s="704"/>
      <c r="BS314" s="704"/>
      <c r="BT314" s="704"/>
      <c r="BU314" s="704"/>
      <c r="BV314" s="704"/>
      <c r="BW314" s="704"/>
      <c r="BX314" s="704"/>
      <c r="BY314" s="704"/>
      <c r="BZ314" s="704"/>
      <c r="CA314" s="704"/>
      <c r="CB314" s="704"/>
      <c r="CC314" s="704"/>
      <c r="CD314" s="704"/>
      <c r="CE314" s="704"/>
      <c r="CF314" s="704"/>
      <c r="CG314" s="704"/>
      <c r="CH314" s="704"/>
      <c r="CI314" s="704"/>
      <c r="CJ314" s="704"/>
      <c r="CK314" s="704"/>
      <c r="CL314" s="704"/>
      <c r="CM314" s="704"/>
      <c r="CN314" s="704"/>
      <c r="CO314" s="704"/>
      <c r="CP314" s="704"/>
      <c r="CQ314" s="704"/>
      <c r="CR314" s="704"/>
      <c r="CS314" s="704"/>
      <c r="CT314" s="704"/>
      <c r="CU314" s="704"/>
      <c r="CV314" s="704"/>
      <c r="CW314" s="704"/>
      <c r="CX314" s="704"/>
      <c r="CY314" s="704"/>
      <c r="CZ314" s="704"/>
      <c r="DA314" s="704"/>
      <c r="DB314" s="704"/>
      <c r="DC314" s="704"/>
      <c r="DD314" s="704"/>
      <c r="DE314" s="704"/>
      <c r="DF314" s="704"/>
      <c r="DG314" s="704"/>
      <c r="DH314" s="704"/>
      <c r="DI314" s="704"/>
      <c r="DJ314" s="704"/>
      <c r="DK314" s="704"/>
      <c r="DL314" s="704"/>
      <c r="DM314" s="704"/>
      <c r="DN314" s="704"/>
      <c r="DO314" s="704"/>
      <c r="DP314" s="704"/>
      <c r="DQ314" s="704"/>
      <c r="DR314" s="704"/>
      <c r="DS314" s="704"/>
      <c r="DT314" s="704"/>
      <c r="DU314" s="704"/>
      <c r="DV314" s="704"/>
      <c r="DW314" s="704"/>
      <c r="DX314" s="704"/>
      <c r="DY314" s="704"/>
      <c r="DZ314" s="704"/>
      <c r="EA314" s="704"/>
      <c r="EB314" s="704"/>
      <c r="EC314" s="706"/>
      <c r="ED314" s="704"/>
      <c r="EE314" s="704"/>
      <c r="EF314" s="706"/>
      <c r="EG314" s="706"/>
      <c r="EH314" s="706"/>
      <c r="EI314" s="706"/>
      <c r="EJ314" s="706"/>
      <c r="EK314" s="706"/>
      <c r="EL314" s="706"/>
      <c r="EM314" s="706"/>
      <c r="EN314" s="706"/>
      <c r="EO314" s="706"/>
      <c r="EP314" s="706"/>
      <c r="EQ314" s="706"/>
      <c r="ER314" s="706"/>
      <c r="ES314" s="706"/>
      <c r="ET314" s="706"/>
      <c r="EU314" s="706"/>
      <c r="EV314" s="706"/>
      <c r="EW314" s="706"/>
      <c r="EX314" s="706"/>
      <c r="EY314" s="706"/>
      <c r="EZ314" s="706"/>
      <c r="FA314" s="706"/>
      <c r="FB314" s="706"/>
      <c r="FC314" s="706"/>
      <c r="FD314" s="706"/>
      <c r="FE314" s="706"/>
      <c r="FF314" s="706"/>
      <c r="FG314" s="706"/>
      <c r="FH314" s="706"/>
      <c r="FI314" s="704"/>
      <c r="FJ314" s="704"/>
      <c r="FK314" s="746"/>
      <c r="FL314" s="704"/>
      <c r="FM314" s="704"/>
      <c r="FN314" s="704"/>
      <c r="FO314" s="704"/>
      <c r="FP314" s="704"/>
      <c r="FQ314" s="704"/>
      <c r="FR314" s="704"/>
      <c r="FS314" s="704"/>
      <c r="FT314" s="704"/>
      <c r="FU314" s="704"/>
      <c r="FV314" s="704"/>
      <c r="FW314" s="704"/>
      <c r="FX314" s="704"/>
      <c r="FY314" s="704"/>
      <c r="FZ314" s="704"/>
      <c r="GA314" s="704"/>
      <c r="GB314" s="704"/>
      <c r="GC314" s="704"/>
      <c r="GD314" s="704"/>
      <c r="GE314" s="704"/>
      <c r="GF314" s="704"/>
      <c r="GG314" s="704"/>
      <c r="GH314" s="704"/>
      <c r="GI314" s="704"/>
      <c r="GJ314" s="704"/>
      <c r="GK314" s="704"/>
      <c r="GL314" s="704"/>
      <c r="GM314" s="704"/>
      <c r="GN314" s="704"/>
      <c r="GO314" s="704"/>
      <c r="GP314" s="704"/>
      <c r="GQ314" s="704"/>
      <c r="GR314" s="704"/>
      <c r="GS314" s="704"/>
      <c r="GT314" s="704"/>
      <c r="GU314" s="704"/>
      <c r="GV314" s="704"/>
      <c r="GW314" s="704"/>
      <c r="GX314" s="704"/>
      <c r="GY314" s="704"/>
      <c r="GZ314" s="704"/>
      <c r="HA314" s="704"/>
      <c r="HB314" s="704"/>
      <c r="HC314" s="704"/>
      <c r="HD314" s="704"/>
      <c r="HE314" s="704"/>
      <c r="HF314" s="704"/>
      <c r="HG314" s="704"/>
      <c r="HH314" s="704"/>
      <c r="HI314" s="704"/>
      <c r="HJ314" s="704"/>
      <c r="HK314" s="704"/>
      <c r="HL314" s="704"/>
      <c r="HM314" s="704"/>
      <c r="HN314" s="704"/>
      <c r="HO314" s="704"/>
      <c r="HP314" s="704"/>
      <c r="HQ314" s="704"/>
      <c r="HR314" s="704"/>
      <c r="HS314" s="706"/>
      <c r="HT314" s="706"/>
      <c r="HU314" s="706"/>
    </row>
    <row r="315" spans="1:243" s="878" customFormat="1" ht="33.75" x14ac:dyDescent="0.25">
      <c r="A315" s="691">
        <v>246</v>
      </c>
      <c r="B315" s="693" t="s">
        <v>1352</v>
      </c>
      <c r="C315" s="696">
        <v>250</v>
      </c>
      <c r="D315" s="709">
        <v>632</v>
      </c>
      <c r="E315" s="707">
        <v>4</v>
      </c>
      <c r="F315" s="720" t="s">
        <v>1121</v>
      </c>
      <c r="G315" s="699" t="s">
        <v>1353</v>
      </c>
      <c r="H315" s="751" t="s">
        <v>1127</v>
      </c>
      <c r="I315" s="752" t="s">
        <v>1113</v>
      </c>
      <c r="J315" s="761" t="s">
        <v>1135</v>
      </c>
      <c r="K315" s="753" t="s">
        <v>1115</v>
      </c>
      <c r="L315" s="753" t="s">
        <v>1116</v>
      </c>
      <c r="M315" s="753" t="s">
        <v>1199</v>
      </c>
      <c r="N315" s="764" t="s">
        <v>1128</v>
      </c>
      <c r="O315" s="753" t="s">
        <v>1128</v>
      </c>
      <c r="P315" s="753" t="s">
        <v>1129</v>
      </c>
      <c r="Q315" s="866" t="s">
        <v>1120</v>
      </c>
      <c r="R315" s="866" t="s">
        <v>1120</v>
      </c>
      <c r="S315" s="755">
        <v>2</v>
      </c>
      <c r="T315" s="763">
        <v>2.1</v>
      </c>
      <c r="U315" s="772">
        <v>41456</v>
      </c>
      <c r="V315" s="771">
        <v>41791</v>
      </c>
      <c r="W315" s="874">
        <v>10</v>
      </c>
      <c r="X315" s="875">
        <v>807000</v>
      </c>
      <c r="Y315" s="875"/>
      <c r="Z315" s="875">
        <f t="shared" si="37"/>
        <v>807000</v>
      </c>
      <c r="AA315" s="702"/>
      <c r="AB315" s="702">
        <v>73300</v>
      </c>
      <c r="AC315" s="702">
        <v>73300</v>
      </c>
      <c r="AD315" s="702">
        <v>73300</v>
      </c>
      <c r="AE315" s="702">
        <v>73300</v>
      </c>
      <c r="AF315" s="702">
        <v>73300</v>
      </c>
      <c r="AG315" s="702">
        <v>73300</v>
      </c>
      <c r="AH315" s="702">
        <v>73300</v>
      </c>
      <c r="AI315" s="702">
        <v>73300</v>
      </c>
      <c r="AJ315" s="702">
        <v>73300</v>
      </c>
      <c r="AK315" s="702">
        <v>73300</v>
      </c>
      <c r="AL315" s="691">
        <v>74000</v>
      </c>
      <c r="AM315" s="868">
        <f t="shared" si="38"/>
        <v>807000</v>
      </c>
      <c r="AN315" s="868">
        <f t="shared" si="39"/>
        <v>0</v>
      </c>
      <c r="AO315" s="760"/>
      <c r="AP315" s="868"/>
      <c r="AQ315" s="704"/>
      <c r="AR315" s="704"/>
      <c r="AS315" s="704"/>
      <c r="AT315" s="704"/>
      <c r="AU315" s="704"/>
      <c r="AV315" s="704"/>
      <c r="AW315" s="704"/>
      <c r="AX315" s="704"/>
      <c r="AY315" s="704"/>
      <c r="AZ315" s="704"/>
      <c r="BA315" s="704"/>
      <c r="BB315" s="704"/>
      <c r="BC315" s="704"/>
      <c r="BD315" s="704"/>
      <c r="BE315" s="704"/>
      <c r="BF315" s="704"/>
      <c r="BG315" s="704"/>
      <c r="BH315" s="704"/>
      <c r="BI315" s="704"/>
      <c r="BJ315" s="704"/>
      <c r="BK315" s="704"/>
      <c r="BL315" s="704"/>
      <c r="BM315" s="704"/>
      <c r="BN315" s="704"/>
      <c r="BO315" s="704"/>
      <c r="BP315" s="704"/>
      <c r="BQ315" s="704"/>
      <c r="BR315" s="704"/>
      <c r="BS315" s="704"/>
      <c r="BT315" s="704"/>
      <c r="BU315" s="704"/>
      <c r="BV315" s="704"/>
      <c r="BW315" s="704"/>
      <c r="BX315" s="704"/>
      <c r="BY315" s="704"/>
      <c r="BZ315" s="704"/>
      <c r="CA315" s="704"/>
      <c r="CB315" s="704"/>
      <c r="CC315" s="704"/>
      <c r="CD315" s="704"/>
      <c r="CE315" s="704"/>
      <c r="CF315" s="704"/>
      <c r="CG315" s="704"/>
      <c r="CH315" s="704"/>
      <c r="CI315" s="704"/>
      <c r="CJ315" s="704"/>
      <c r="CK315" s="704"/>
      <c r="CL315" s="704"/>
      <c r="CM315" s="704"/>
      <c r="CN315" s="704"/>
      <c r="CO315" s="704"/>
      <c r="CP315" s="704"/>
      <c r="CQ315" s="704"/>
      <c r="CR315" s="704"/>
      <c r="CS315" s="704"/>
      <c r="CT315" s="704"/>
      <c r="CU315" s="704"/>
      <c r="CV315" s="704"/>
      <c r="CW315" s="704"/>
      <c r="CX315" s="704"/>
      <c r="CY315" s="704"/>
      <c r="CZ315" s="704"/>
      <c r="DA315" s="704"/>
      <c r="DB315" s="704"/>
      <c r="DC315" s="704"/>
      <c r="DD315" s="704"/>
      <c r="DE315" s="704"/>
      <c r="DF315" s="704"/>
      <c r="DG315" s="704"/>
      <c r="DH315" s="704"/>
      <c r="DI315" s="704"/>
      <c r="DJ315" s="704"/>
      <c r="DK315" s="704"/>
      <c r="DL315" s="704"/>
      <c r="DM315" s="704"/>
      <c r="DN315" s="704"/>
      <c r="DO315" s="704"/>
      <c r="DP315" s="704"/>
      <c r="DQ315" s="704"/>
      <c r="DR315" s="704"/>
      <c r="DS315" s="704"/>
      <c r="DT315" s="704"/>
      <c r="DU315" s="704"/>
      <c r="DV315" s="704"/>
      <c r="DW315" s="704"/>
      <c r="DX315" s="704"/>
      <c r="DY315" s="704"/>
      <c r="DZ315" s="704"/>
      <c r="EA315" s="704"/>
      <c r="EB315" s="704"/>
      <c r="EC315" s="706"/>
      <c r="ED315" s="704"/>
      <c r="EE315" s="704"/>
      <c r="EF315" s="706"/>
      <c r="EG315" s="706"/>
      <c r="EH315" s="706"/>
      <c r="EI315" s="706"/>
      <c r="EJ315" s="706"/>
      <c r="EK315" s="706"/>
      <c r="EL315" s="706"/>
      <c r="EM315" s="706"/>
      <c r="EN315" s="706"/>
      <c r="EO315" s="706"/>
      <c r="EP315" s="706"/>
      <c r="EQ315" s="706"/>
      <c r="ER315" s="706"/>
      <c r="ES315" s="706"/>
      <c r="ET315" s="706"/>
      <c r="EU315" s="706"/>
      <c r="EV315" s="706"/>
      <c r="EW315" s="706"/>
      <c r="EX315" s="706"/>
      <c r="EY315" s="706"/>
      <c r="EZ315" s="706"/>
      <c r="FA315" s="706"/>
      <c r="FB315" s="706"/>
      <c r="FC315" s="706"/>
      <c r="FD315" s="706"/>
      <c r="FE315" s="706"/>
      <c r="FF315" s="706"/>
      <c r="FG315" s="706"/>
      <c r="FH315" s="706"/>
      <c r="FI315" s="704"/>
      <c r="FJ315" s="704"/>
      <c r="FK315" s="746"/>
      <c r="FL315" s="704"/>
      <c r="FM315" s="704"/>
      <c r="FN315" s="704"/>
      <c r="FO315" s="704"/>
      <c r="FP315" s="704"/>
      <c r="FQ315" s="704"/>
      <c r="FR315" s="704"/>
      <c r="FS315" s="704"/>
      <c r="FT315" s="704"/>
      <c r="FU315" s="704"/>
      <c r="FV315" s="704"/>
      <c r="FW315" s="704"/>
      <c r="FX315" s="704"/>
      <c r="FY315" s="704"/>
      <c r="FZ315" s="704"/>
      <c r="GA315" s="704"/>
      <c r="GB315" s="704"/>
      <c r="GC315" s="704"/>
      <c r="GD315" s="704"/>
      <c r="GE315" s="704"/>
      <c r="GF315" s="704"/>
      <c r="GG315" s="704"/>
      <c r="GH315" s="704"/>
      <c r="GI315" s="704"/>
      <c r="GJ315" s="704"/>
      <c r="GK315" s="704"/>
      <c r="GL315" s="704"/>
      <c r="GM315" s="704"/>
      <c r="GN315" s="704"/>
      <c r="GO315" s="704"/>
      <c r="GP315" s="704"/>
      <c r="GQ315" s="704"/>
      <c r="GR315" s="704"/>
      <c r="GS315" s="704"/>
      <c r="GT315" s="704"/>
      <c r="GU315" s="704"/>
      <c r="GV315" s="704"/>
      <c r="GW315" s="704"/>
      <c r="GX315" s="704"/>
      <c r="GY315" s="704"/>
      <c r="GZ315" s="704"/>
      <c r="HA315" s="704"/>
      <c r="HB315" s="704"/>
      <c r="HC315" s="704"/>
      <c r="HD315" s="704"/>
      <c r="HE315" s="704"/>
      <c r="HF315" s="704"/>
      <c r="HG315" s="704"/>
      <c r="HH315" s="704"/>
      <c r="HI315" s="704"/>
      <c r="HJ315" s="704"/>
      <c r="HK315" s="704"/>
      <c r="HL315" s="704"/>
      <c r="HM315" s="704"/>
      <c r="HN315" s="704"/>
      <c r="HO315" s="704"/>
      <c r="HP315" s="704"/>
      <c r="HQ315" s="704"/>
      <c r="HR315" s="704"/>
      <c r="HS315" s="706"/>
      <c r="HT315" s="706"/>
      <c r="HU315" s="706"/>
      <c r="HV315" s="706"/>
      <c r="HW315" s="706"/>
      <c r="HX315" s="706"/>
      <c r="HY315" s="706"/>
      <c r="HZ315" s="706"/>
      <c r="IA315" s="706"/>
      <c r="IB315" s="706"/>
      <c r="IC315" s="706"/>
    </row>
    <row r="316" spans="1:243" s="878" customFormat="1" ht="33.75" x14ac:dyDescent="0.25">
      <c r="A316" s="691">
        <v>247</v>
      </c>
      <c r="B316" s="693" t="s">
        <v>1352</v>
      </c>
      <c r="C316" s="696">
        <v>250</v>
      </c>
      <c r="D316" s="709">
        <v>632</v>
      </c>
      <c r="E316" s="707">
        <v>5</v>
      </c>
      <c r="F316" s="720" t="s">
        <v>1121</v>
      </c>
      <c r="G316" s="699" t="s">
        <v>1357</v>
      </c>
      <c r="H316" s="751" t="s">
        <v>1127</v>
      </c>
      <c r="I316" s="752" t="s">
        <v>1113</v>
      </c>
      <c r="J316" s="761" t="s">
        <v>1135</v>
      </c>
      <c r="K316" s="753" t="s">
        <v>1115</v>
      </c>
      <c r="L316" s="753" t="s">
        <v>1116</v>
      </c>
      <c r="M316" s="753" t="s">
        <v>1199</v>
      </c>
      <c r="N316" s="764" t="s">
        <v>1128</v>
      </c>
      <c r="O316" s="753" t="s">
        <v>1128</v>
      </c>
      <c r="P316" s="753" t="s">
        <v>1129</v>
      </c>
      <c r="Q316" s="866" t="s">
        <v>1120</v>
      </c>
      <c r="R316" s="866" t="s">
        <v>1120</v>
      </c>
      <c r="S316" s="755">
        <v>2</v>
      </c>
      <c r="T316" s="763">
        <v>2.1</v>
      </c>
      <c r="U316" s="772">
        <v>41456</v>
      </c>
      <c r="V316" s="771">
        <v>41791</v>
      </c>
      <c r="W316" s="874">
        <v>25</v>
      </c>
      <c r="X316" s="875">
        <v>1000000</v>
      </c>
      <c r="Y316" s="875"/>
      <c r="Z316" s="875">
        <f t="shared" si="37"/>
        <v>1000000</v>
      </c>
      <c r="AA316" s="702"/>
      <c r="AB316" s="702">
        <v>90900</v>
      </c>
      <c r="AC316" s="702">
        <v>90900</v>
      </c>
      <c r="AD316" s="702">
        <v>90900</v>
      </c>
      <c r="AE316" s="702">
        <v>90900</v>
      </c>
      <c r="AF316" s="702">
        <v>90900</v>
      </c>
      <c r="AG316" s="702">
        <v>90900</v>
      </c>
      <c r="AH316" s="702">
        <v>90900</v>
      </c>
      <c r="AI316" s="702">
        <v>90900</v>
      </c>
      <c r="AJ316" s="702">
        <v>90900</v>
      </c>
      <c r="AK316" s="702">
        <v>90900</v>
      </c>
      <c r="AL316" s="702">
        <v>91000</v>
      </c>
      <c r="AM316" s="868">
        <f t="shared" si="38"/>
        <v>1000000</v>
      </c>
      <c r="AN316" s="868">
        <f t="shared" si="39"/>
        <v>0</v>
      </c>
      <c r="AO316" s="760"/>
      <c r="AP316" s="868"/>
      <c r="AQ316" s="704"/>
      <c r="AR316" s="704"/>
      <c r="AS316" s="704"/>
      <c r="AT316" s="704"/>
      <c r="AU316" s="704"/>
      <c r="AV316" s="704"/>
      <c r="AW316" s="704"/>
      <c r="AX316" s="704"/>
      <c r="AY316" s="704"/>
      <c r="AZ316" s="704"/>
      <c r="BA316" s="704"/>
      <c r="BB316" s="704"/>
      <c r="BC316" s="704"/>
      <c r="BD316" s="704"/>
      <c r="BE316" s="704"/>
      <c r="BF316" s="704"/>
      <c r="BG316" s="704"/>
      <c r="BH316" s="704"/>
      <c r="BI316" s="704"/>
      <c r="BJ316" s="704"/>
      <c r="BK316" s="704"/>
      <c r="BL316" s="704"/>
      <c r="BM316" s="704"/>
      <c r="BN316" s="704"/>
      <c r="BO316" s="704"/>
      <c r="BP316" s="704"/>
      <c r="BQ316" s="704"/>
      <c r="BR316" s="704"/>
      <c r="BS316" s="704"/>
      <c r="BT316" s="704"/>
      <c r="BU316" s="704"/>
      <c r="BV316" s="704"/>
      <c r="BW316" s="704"/>
      <c r="BX316" s="704"/>
      <c r="BY316" s="704"/>
      <c r="BZ316" s="704"/>
      <c r="CA316" s="704"/>
      <c r="CB316" s="704"/>
      <c r="CC316" s="704"/>
      <c r="CD316" s="704"/>
      <c r="CE316" s="704"/>
      <c r="CF316" s="704"/>
      <c r="CG316" s="704"/>
      <c r="CH316" s="704"/>
      <c r="CI316" s="704"/>
      <c r="CJ316" s="704"/>
      <c r="CK316" s="704"/>
      <c r="CL316" s="704"/>
      <c r="CM316" s="704"/>
      <c r="CN316" s="704"/>
      <c r="CO316" s="704"/>
      <c r="CP316" s="704"/>
      <c r="CQ316" s="704"/>
      <c r="CR316" s="704"/>
      <c r="CS316" s="704"/>
      <c r="CT316" s="704"/>
      <c r="CU316" s="704"/>
      <c r="CV316" s="704"/>
      <c r="CW316" s="704"/>
      <c r="CX316" s="704"/>
      <c r="CY316" s="704"/>
      <c r="CZ316" s="704"/>
      <c r="DA316" s="704"/>
      <c r="DB316" s="704"/>
      <c r="DC316" s="704"/>
      <c r="DD316" s="704"/>
      <c r="DE316" s="704"/>
      <c r="DF316" s="704"/>
      <c r="DG316" s="704"/>
      <c r="DH316" s="704"/>
      <c r="DI316" s="704"/>
      <c r="DJ316" s="704"/>
      <c r="DK316" s="704"/>
      <c r="DL316" s="704"/>
      <c r="DM316" s="704"/>
      <c r="DN316" s="704"/>
      <c r="DO316" s="704"/>
      <c r="DP316" s="704"/>
      <c r="DQ316" s="704"/>
      <c r="DR316" s="704"/>
      <c r="DS316" s="704"/>
      <c r="DT316" s="704"/>
      <c r="DU316" s="704"/>
      <c r="DV316" s="704"/>
      <c r="DW316" s="704"/>
      <c r="DX316" s="704"/>
      <c r="DY316" s="704"/>
      <c r="DZ316" s="704"/>
      <c r="EA316" s="704"/>
      <c r="EB316" s="704"/>
      <c r="EC316" s="706"/>
      <c r="ED316" s="704"/>
      <c r="EE316" s="704"/>
      <c r="EF316" s="706"/>
      <c r="EG316" s="706"/>
      <c r="EH316" s="706"/>
      <c r="EI316" s="706"/>
      <c r="EJ316" s="706"/>
      <c r="EK316" s="706"/>
      <c r="EL316" s="706"/>
      <c r="EM316" s="706"/>
      <c r="EN316" s="706"/>
      <c r="EO316" s="706"/>
      <c r="EP316" s="706"/>
      <c r="EQ316" s="706"/>
      <c r="ER316" s="706"/>
      <c r="ES316" s="706"/>
      <c r="ET316" s="706"/>
      <c r="EU316" s="706"/>
      <c r="EV316" s="706"/>
      <c r="EW316" s="706"/>
      <c r="EX316" s="706"/>
      <c r="EY316" s="706"/>
      <c r="EZ316" s="706"/>
      <c r="FA316" s="706"/>
      <c r="FB316" s="706"/>
      <c r="FC316" s="706"/>
      <c r="FD316" s="706"/>
      <c r="FE316" s="706"/>
      <c r="FF316" s="706"/>
      <c r="FG316" s="706"/>
      <c r="FH316" s="706"/>
      <c r="FI316" s="704"/>
      <c r="FJ316" s="704"/>
      <c r="FK316" s="746"/>
      <c r="FL316" s="704"/>
      <c r="FM316" s="704"/>
      <c r="FN316" s="704"/>
      <c r="FO316" s="704"/>
      <c r="FP316" s="704"/>
      <c r="FQ316" s="704"/>
      <c r="FR316" s="704"/>
      <c r="FS316" s="704"/>
      <c r="FT316" s="704"/>
      <c r="FU316" s="704"/>
      <c r="FV316" s="704"/>
      <c r="FW316" s="704"/>
      <c r="FX316" s="704"/>
      <c r="FY316" s="704"/>
      <c r="FZ316" s="704"/>
      <c r="GA316" s="704"/>
      <c r="GB316" s="704"/>
      <c r="GC316" s="704"/>
      <c r="GD316" s="704"/>
      <c r="GE316" s="704"/>
      <c r="GF316" s="704"/>
      <c r="GG316" s="704"/>
      <c r="GH316" s="704"/>
      <c r="GI316" s="704"/>
      <c r="GJ316" s="704"/>
      <c r="GK316" s="704"/>
      <c r="GL316" s="704"/>
      <c r="GM316" s="704"/>
      <c r="GN316" s="704"/>
      <c r="GO316" s="704"/>
      <c r="GP316" s="704"/>
      <c r="GQ316" s="704"/>
      <c r="GR316" s="704"/>
      <c r="GS316" s="704"/>
      <c r="GT316" s="704"/>
      <c r="GU316" s="704"/>
      <c r="GV316" s="704"/>
      <c r="GW316" s="704"/>
      <c r="GX316" s="704"/>
      <c r="GY316" s="704"/>
      <c r="GZ316" s="704"/>
      <c r="HA316" s="704"/>
      <c r="HB316" s="704"/>
      <c r="HC316" s="704"/>
      <c r="HD316" s="704"/>
      <c r="HE316" s="704"/>
      <c r="HF316" s="704"/>
      <c r="HG316" s="704"/>
      <c r="HH316" s="704"/>
      <c r="HI316" s="704"/>
      <c r="HJ316" s="704"/>
      <c r="HK316" s="704"/>
      <c r="HL316" s="704"/>
      <c r="HM316" s="704"/>
      <c r="HN316" s="704"/>
      <c r="HO316" s="704"/>
      <c r="HP316" s="704"/>
      <c r="HQ316" s="706"/>
      <c r="HR316" s="706"/>
      <c r="HS316" s="706"/>
      <c r="HT316" s="706"/>
      <c r="HU316" s="706"/>
      <c r="HV316" s="706"/>
      <c r="HW316" s="706"/>
      <c r="HX316" s="706"/>
      <c r="HY316" s="706"/>
      <c r="HZ316" s="706"/>
      <c r="IA316" s="706"/>
      <c r="IB316" s="706"/>
      <c r="IC316" s="706"/>
    </row>
    <row r="317" spans="1:243" s="878" customFormat="1" ht="33.75" x14ac:dyDescent="0.25">
      <c r="A317" s="691">
        <v>286</v>
      </c>
      <c r="B317" s="693" t="s">
        <v>1352</v>
      </c>
      <c r="C317" s="708">
        <v>260</v>
      </c>
      <c r="D317" s="709">
        <v>684</v>
      </c>
      <c r="E317" s="709" t="s">
        <v>1122</v>
      </c>
      <c r="F317" s="723" t="s">
        <v>1405</v>
      </c>
      <c r="G317" s="715" t="s">
        <v>1416</v>
      </c>
      <c r="H317" s="762" t="s">
        <v>1127</v>
      </c>
      <c r="I317" s="767" t="s">
        <v>1113</v>
      </c>
      <c r="J317" s="761" t="s">
        <v>1135</v>
      </c>
      <c r="K317" s="761" t="s">
        <v>1115</v>
      </c>
      <c r="L317" s="761" t="s">
        <v>1116</v>
      </c>
      <c r="M317" s="753" t="s">
        <v>1199</v>
      </c>
      <c r="N317" s="753" t="s">
        <v>1128</v>
      </c>
      <c r="O317" s="753" t="s">
        <v>1128</v>
      </c>
      <c r="P317" s="753" t="s">
        <v>1134</v>
      </c>
      <c r="Q317" s="866" t="s">
        <v>1160</v>
      </c>
      <c r="R317" s="866" t="s">
        <v>1160</v>
      </c>
      <c r="S317" s="755">
        <v>2</v>
      </c>
      <c r="T317" s="769">
        <v>2.1</v>
      </c>
      <c r="U317" s="771">
        <v>41456</v>
      </c>
      <c r="V317" s="772">
        <v>42522</v>
      </c>
      <c r="W317" s="874">
        <v>20</v>
      </c>
      <c r="X317" s="875"/>
      <c r="Y317" s="875"/>
      <c r="Z317" s="875">
        <f t="shared" si="37"/>
        <v>0</v>
      </c>
      <c r="AA317" s="702"/>
      <c r="AB317" s="702"/>
      <c r="AC317" s="702"/>
      <c r="AD317" s="702"/>
      <c r="AE317" s="702"/>
      <c r="AF317" s="702"/>
      <c r="AG317" s="702"/>
      <c r="AH317" s="702"/>
      <c r="AI317" s="717"/>
      <c r="AJ317" s="717"/>
      <c r="AK317" s="717"/>
      <c r="AL317" s="717"/>
      <c r="AM317" s="868">
        <f t="shared" si="38"/>
        <v>0</v>
      </c>
      <c r="AN317" s="868">
        <f t="shared" si="39"/>
        <v>0</v>
      </c>
      <c r="AO317" s="702">
        <f>15304000-10000000-1000000-2000000-254000</f>
        <v>2050000</v>
      </c>
      <c r="AP317" s="868">
        <f>13973000-13973000</f>
        <v>0</v>
      </c>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c r="CB317" s="706"/>
      <c r="CC317" s="706"/>
      <c r="CD317" s="706"/>
      <c r="CE317" s="706"/>
      <c r="CF317" s="706"/>
      <c r="CG317" s="706"/>
      <c r="CH317" s="706"/>
      <c r="CI317" s="706"/>
      <c r="CJ317" s="706"/>
      <c r="CK317" s="706"/>
      <c r="CL317" s="706"/>
      <c r="CM317" s="706"/>
      <c r="CN317" s="706"/>
      <c r="CO317" s="706"/>
      <c r="CP317" s="706"/>
      <c r="CQ317" s="706"/>
      <c r="CR317" s="706"/>
      <c r="CS317" s="706"/>
      <c r="CT317" s="706"/>
      <c r="CU317" s="706"/>
      <c r="CV317" s="706"/>
      <c r="CW317" s="706"/>
      <c r="CX317" s="706"/>
      <c r="CY317" s="706"/>
      <c r="CZ317" s="706"/>
      <c r="DA317" s="706"/>
      <c r="DB317" s="706"/>
      <c r="DC317" s="706"/>
      <c r="DD317" s="706"/>
      <c r="DE317" s="706"/>
      <c r="DF317" s="706"/>
      <c r="DG317" s="706"/>
      <c r="DH317" s="706"/>
      <c r="DI317" s="706"/>
      <c r="DJ317" s="706"/>
      <c r="DK317" s="706"/>
      <c r="DL317" s="706"/>
      <c r="DM317" s="706"/>
      <c r="DN317" s="706"/>
      <c r="DO317" s="706"/>
      <c r="DP317" s="706"/>
      <c r="DQ317" s="706"/>
      <c r="DR317" s="706"/>
      <c r="DS317" s="706"/>
      <c r="DT317" s="706"/>
      <c r="DU317" s="706"/>
      <c r="DV317" s="706"/>
      <c r="DW317" s="706"/>
      <c r="DX317" s="706"/>
      <c r="DY317" s="706"/>
      <c r="DZ317" s="706"/>
      <c r="EA317" s="706"/>
      <c r="EB317" s="706"/>
      <c r="EC317" s="706"/>
      <c r="ED317" s="704"/>
      <c r="EE317" s="704"/>
      <c r="EF317" s="706"/>
      <c r="EG317" s="706"/>
      <c r="EH317" s="706"/>
      <c r="EI317" s="706"/>
      <c r="EJ317" s="706"/>
      <c r="EK317" s="706"/>
      <c r="EL317" s="706"/>
      <c r="EM317" s="706"/>
      <c r="EN317" s="706"/>
      <c r="EO317" s="706"/>
      <c r="EP317" s="706"/>
      <c r="EQ317" s="706"/>
      <c r="ER317" s="706"/>
      <c r="ES317" s="706"/>
      <c r="ET317" s="706"/>
      <c r="EU317" s="706"/>
      <c r="EV317" s="706"/>
      <c r="EW317" s="706"/>
      <c r="EX317" s="706"/>
      <c r="EY317" s="706"/>
      <c r="EZ317" s="706"/>
      <c r="FA317" s="706"/>
      <c r="FB317" s="706"/>
      <c r="FC317" s="706"/>
      <c r="FD317" s="706"/>
      <c r="FE317" s="706"/>
      <c r="FF317" s="706"/>
      <c r="FG317" s="706"/>
      <c r="FH317" s="706"/>
      <c r="FI317" s="706"/>
      <c r="FJ317" s="704"/>
      <c r="FK317" s="746"/>
      <c r="FL317" s="704"/>
      <c r="FM317" s="704"/>
      <c r="FN317" s="704"/>
      <c r="FO317" s="704"/>
      <c r="FP317" s="704"/>
      <c r="FQ317" s="704"/>
      <c r="FR317" s="704"/>
      <c r="FS317" s="704"/>
      <c r="FT317" s="704"/>
      <c r="FU317" s="704"/>
      <c r="FV317" s="704"/>
      <c r="FW317" s="704"/>
      <c r="FX317" s="704"/>
      <c r="FY317" s="704"/>
      <c r="FZ317" s="704"/>
      <c r="GA317" s="704"/>
      <c r="GB317" s="704"/>
      <c r="GC317" s="704"/>
      <c r="GD317" s="704"/>
      <c r="GE317" s="704"/>
      <c r="GF317" s="704"/>
      <c r="GG317" s="704"/>
      <c r="GH317" s="704"/>
      <c r="GI317" s="704"/>
      <c r="GJ317" s="704"/>
      <c r="GK317" s="704"/>
      <c r="GL317" s="704"/>
      <c r="GM317" s="704"/>
      <c r="GN317" s="704"/>
      <c r="GO317" s="704"/>
      <c r="GP317" s="704"/>
      <c r="GQ317" s="704"/>
      <c r="GR317" s="704"/>
      <c r="GS317" s="704"/>
      <c r="GT317" s="704"/>
      <c r="GU317" s="704"/>
      <c r="GV317" s="706"/>
      <c r="GW317" s="706"/>
      <c r="GX317" s="706"/>
      <c r="GY317" s="706"/>
      <c r="GZ317" s="706"/>
      <c r="HA317" s="706"/>
      <c r="HB317" s="706"/>
      <c r="HC317" s="706"/>
      <c r="HD317" s="706"/>
      <c r="HE317" s="706"/>
      <c r="HF317" s="706"/>
      <c r="HG317" s="706"/>
      <c r="HH317" s="706"/>
      <c r="HI317" s="706"/>
      <c r="HJ317" s="706"/>
      <c r="HK317" s="706"/>
      <c r="HL317" s="706"/>
      <c r="HM317" s="706"/>
      <c r="HN317" s="706"/>
      <c r="HO317" s="706"/>
      <c r="HP317" s="706"/>
      <c r="HQ317" s="706"/>
      <c r="HR317" s="706"/>
      <c r="IE317" s="706"/>
      <c r="IF317" s="706"/>
      <c r="IG317" s="706"/>
      <c r="IH317" s="706"/>
      <c r="II317" s="706"/>
    </row>
    <row r="318" spans="1:243" s="878" customFormat="1" ht="33.75" x14ac:dyDescent="0.25">
      <c r="A318" s="691">
        <v>292</v>
      </c>
      <c r="B318" s="693" t="s">
        <v>1352</v>
      </c>
      <c r="C318" s="696">
        <v>265</v>
      </c>
      <c r="D318" s="697">
        <v>536</v>
      </c>
      <c r="E318" s="707">
        <v>1</v>
      </c>
      <c r="F318" s="699" t="s">
        <v>1123</v>
      </c>
      <c r="G318" s="699" t="s">
        <v>1588</v>
      </c>
      <c r="H318" s="751" t="s">
        <v>1112</v>
      </c>
      <c r="I318" s="752" t="s">
        <v>1113</v>
      </c>
      <c r="J318" s="761" t="s">
        <v>1135</v>
      </c>
      <c r="K318" s="753" t="s">
        <v>1115</v>
      </c>
      <c r="L318" s="753" t="s">
        <v>1124</v>
      </c>
      <c r="M318" s="753" t="s">
        <v>1199</v>
      </c>
      <c r="N318" s="764" t="s">
        <v>1128</v>
      </c>
      <c r="O318" s="753" t="s">
        <v>1128</v>
      </c>
      <c r="P318" s="753" t="s">
        <v>1134</v>
      </c>
      <c r="Q318" s="866" t="s">
        <v>1120</v>
      </c>
      <c r="R318" s="866" t="s">
        <v>1120</v>
      </c>
      <c r="S318" s="755">
        <v>2</v>
      </c>
      <c r="T318" s="763">
        <v>2.1</v>
      </c>
      <c r="U318" s="771">
        <v>41456</v>
      </c>
      <c r="V318" s="772">
        <v>41791</v>
      </c>
      <c r="W318" s="733">
        <v>5</v>
      </c>
      <c r="X318" s="875"/>
      <c r="Y318" s="876">
        <v>18000</v>
      </c>
      <c r="Z318" s="875">
        <f t="shared" si="37"/>
        <v>18000</v>
      </c>
      <c r="AA318" s="702"/>
      <c r="AB318" s="702">
        <v>18000</v>
      </c>
      <c r="AC318" s="702"/>
      <c r="AD318" s="702"/>
      <c r="AE318" s="702"/>
      <c r="AF318" s="702"/>
      <c r="AG318" s="702"/>
      <c r="AH318" s="702"/>
      <c r="AI318" s="702"/>
      <c r="AJ318" s="702"/>
      <c r="AK318" s="702"/>
      <c r="AL318" s="691"/>
      <c r="AM318" s="868">
        <f t="shared" si="38"/>
        <v>18000</v>
      </c>
      <c r="AN318" s="868">
        <f t="shared" si="39"/>
        <v>0</v>
      </c>
      <c r="AO318" s="760"/>
      <c r="AP318" s="868"/>
      <c r="AQ318" s="704"/>
      <c r="AR318" s="704"/>
      <c r="AS318" s="704"/>
      <c r="AT318" s="704"/>
      <c r="AU318" s="704"/>
      <c r="AV318" s="704"/>
      <c r="AW318" s="704"/>
      <c r="AX318" s="704"/>
      <c r="AY318" s="704"/>
      <c r="AZ318" s="704"/>
      <c r="BA318" s="704"/>
      <c r="BB318" s="704"/>
      <c r="BC318" s="704"/>
      <c r="BD318" s="704"/>
      <c r="BE318" s="704"/>
      <c r="BF318" s="704"/>
      <c r="BG318" s="704"/>
      <c r="BH318" s="704"/>
      <c r="BI318" s="704"/>
      <c r="BJ318" s="704"/>
      <c r="BK318" s="704"/>
      <c r="BL318" s="704"/>
      <c r="BM318" s="704"/>
      <c r="BN318" s="704"/>
      <c r="BO318" s="704"/>
      <c r="BP318" s="704"/>
      <c r="BQ318" s="704"/>
      <c r="BR318" s="704"/>
      <c r="BS318" s="704"/>
      <c r="BT318" s="704"/>
      <c r="BU318" s="704"/>
      <c r="BV318" s="704"/>
      <c r="BW318" s="704"/>
      <c r="BX318" s="704"/>
      <c r="BY318" s="704"/>
      <c r="BZ318" s="704"/>
      <c r="CA318" s="704"/>
      <c r="CB318" s="704"/>
      <c r="CC318" s="704"/>
      <c r="CD318" s="704"/>
      <c r="CE318" s="704"/>
      <c r="CF318" s="704"/>
      <c r="CG318" s="704"/>
      <c r="CH318" s="704"/>
      <c r="CI318" s="704"/>
      <c r="CJ318" s="704"/>
      <c r="CK318" s="704"/>
      <c r="CL318" s="704"/>
      <c r="CM318" s="704"/>
      <c r="CN318" s="704"/>
      <c r="CO318" s="704"/>
      <c r="CP318" s="704"/>
      <c r="CQ318" s="704"/>
      <c r="CR318" s="704"/>
      <c r="CS318" s="704"/>
      <c r="CT318" s="704"/>
      <c r="CU318" s="704"/>
      <c r="CV318" s="704"/>
      <c r="CW318" s="704"/>
      <c r="CX318" s="704"/>
      <c r="CY318" s="704"/>
      <c r="CZ318" s="704"/>
      <c r="DA318" s="704"/>
      <c r="DB318" s="704"/>
      <c r="DC318" s="704"/>
      <c r="DD318" s="704"/>
      <c r="DE318" s="704"/>
      <c r="DF318" s="704"/>
      <c r="DG318" s="704"/>
      <c r="DH318" s="704"/>
      <c r="DI318" s="704"/>
      <c r="DJ318" s="704"/>
      <c r="DK318" s="704"/>
      <c r="DL318" s="704"/>
      <c r="DM318" s="704"/>
      <c r="DN318" s="704"/>
      <c r="DO318" s="704"/>
      <c r="DP318" s="704"/>
      <c r="DQ318" s="704"/>
      <c r="DR318" s="704"/>
      <c r="DS318" s="704"/>
      <c r="DT318" s="704"/>
      <c r="DU318" s="704"/>
      <c r="DV318" s="704"/>
      <c r="DW318" s="704"/>
      <c r="DX318" s="704"/>
      <c r="DY318" s="704"/>
      <c r="DZ318" s="704"/>
      <c r="EA318" s="704"/>
      <c r="EB318" s="704"/>
      <c r="EC318" s="704"/>
      <c r="ED318" s="704"/>
      <c r="EE318" s="704"/>
      <c r="EF318" s="704"/>
      <c r="EG318" s="704"/>
      <c r="EH318" s="704"/>
      <c r="EI318" s="704"/>
      <c r="EJ318" s="704"/>
      <c r="EK318" s="704"/>
      <c r="EL318" s="704"/>
      <c r="EM318" s="704"/>
      <c r="EN318" s="704"/>
      <c r="EO318" s="704"/>
      <c r="EP318" s="704"/>
      <c r="EQ318" s="704"/>
      <c r="ER318" s="704"/>
      <c r="ES318" s="704"/>
      <c r="ET318" s="704"/>
      <c r="EU318" s="704"/>
      <c r="EV318" s="704"/>
      <c r="EW318" s="704"/>
      <c r="EX318" s="704"/>
      <c r="EY318" s="704"/>
      <c r="EZ318" s="704"/>
      <c r="FA318" s="704"/>
      <c r="FB318" s="704"/>
      <c r="FC318" s="704"/>
      <c r="FD318" s="704"/>
      <c r="FE318" s="704"/>
      <c r="FF318" s="704"/>
      <c r="FG318" s="704"/>
      <c r="FH318" s="704"/>
      <c r="FI318" s="704"/>
      <c r="FJ318" s="704"/>
      <c r="FK318" s="746"/>
      <c r="FL318" s="704"/>
      <c r="FM318" s="704"/>
      <c r="FN318" s="704"/>
      <c r="FO318" s="704"/>
      <c r="FP318" s="704"/>
      <c r="FQ318" s="704"/>
      <c r="FR318" s="704"/>
      <c r="FS318" s="704"/>
      <c r="FT318" s="704"/>
      <c r="FU318" s="704"/>
      <c r="FV318" s="704"/>
      <c r="FW318" s="704"/>
      <c r="FX318" s="704"/>
      <c r="FY318" s="704"/>
      <c r="FZ318" s="704"/>
      <c r="GA318" s="704"/>
      <c r="GB318" s="704"/>
      <c r="GC318" s="704"/>
      <c r="GD318" s="704"/>
      <c r="GE318" s="704"/>
      <c r="GF318" s="704"/>
      <c r="GG318" s="704"/>
      <c r="GH318" s="704"/>
      <c r="GI318" s="704"/>
      <c r="GJ318" s="704"/>
      <c r="GK318" s="704"/>
      <c r="GL318" s="704"/>
      <c r="GM318" s="704"/>
      <c r="GN318" s="704"/>
      <c r="GO318" s="704"/>
      <c r="GP318" s="704"/>
      <c r="GQ318" s="704"/>
      <c r="GR318" s="704"/>
      <c r="GS318" s="704"/>
      <c r="GT318" s="704"/>
      <c r="GU318" s="704"/>
      <c r="GV318" s="706"/>
      <c r="GW318" s="706"/>
      <c r="GX318" s="706"/>
      <c r="GY318" s="706"/>
      <c r="GZ318" s="706"/>
      <c r="HA318" s="706"/>
      <c r="HB318" s="706"/>
      <c r="HC318" s="706"/>
      <c r="HD318" s="706"/>
      <c r="HE318" s="706"/>
      <c r="HF318" s="706"/>
      <c r="HG318" s="706"/>
      <c r="HH318" s="706"/>
      <c r="HI318" s="706"/>
      <c r="HJ318" s="706"/>
      <c r="HK318" s="706"/>
      <c r="HL318" s="706"/>
      <c r="HM318" s="706"/>
      <c r="HN318" s="706"/>
      <c r="HO318" s="706"/>
      <c r="HP318" s="706"/>
      <c r="HQ318" s="706"/>
      <c r="HR318" s="706"/>
      <c r="HV318" s="706"/>
      <c r="HW318" s="706"/>
      <c r="HX318" s="706"/>
      <c r="HY318" s="706"/>
      <c r="HZ318" s="706"/>
      <c r="IA318" s="706"/>
      <c r="IB318" s="706"/>
      <c r="IC318" s="706"/>
    </row>
    <row r="319" spans="1:243" s="878" customFormat="1" ht="33.75" x14ac:dyDescent="0.25">
      <c r="A319" s="691">
        <v>294</v>
      </c>
      <c r="B319" s="693" t="s">
        <v>1352</v>
      </c>
      <c r="C319" s="696">
        <v>267</v>
      </c>
      <c r="D319" s="697">
        <v>636</v>
      </c>
      <c r="E319" s="707">
        <v>1</v>
      </c>
      <c r="F319" s="699" t="s">
        <v>1123</v>
      </c>
      <c r="G319" s="699" t="s">
        <v>1589</v>
      </c>
      <c r="H319" s="767" t="s">
        <v>1112</v>
      </c>
      <c r="I319" s="752" t="s">
        <v>1113</v>
      </c>
      <c r="J319" s="761" t="s">
        <v>1135</v>
      </c>
      <c r="K319" s="753" t="s">
        <v>1115</v>
      </c>
      <c r="L319" s="753" t="s">
        <v>1124</v>
      </c>
      <c r="M319" s="753" t="s">
        <v>1199</v>
      </c>
      <c r="N319" s="764" t="s">
        <v>1128</v>
      </c>
      <c r="O319" s="753" t="s">
        <v>1128</v>
      </c>
      <c r="P319" s="753" t="s">
        <v>1202</v>
      </c>
      <c r="Q319" s="866" t="s">
        <v>1120</v>
      </c>
      <c r="R319" s="866" t="s">
        <v>1120</v>
      </c>
      <c r="S319" s="755">
        <v>2</v>
      </c>
      <c r="T319" s="769">
        <v>2.1</v>
      </c>
      <c r="U319" s="771">
        <v>41456</v>
      </c>
      <c r="V319" s="772">
        <v>41791</v>
      </c>
      <c r="W319" s="874">
        <v>5</v>
      </c>
      <c r="X319" s="875"/>
      <c r="Y319" s="876">
        <v>6500</v>
      </c>
      <c r="Z319" s="875">
        <f t="shared" si="37"/>
        <v>6500</v>
      </c>
      <c r="AA319" s="691"/>
      <c r="AB319" s="691">
        <v>6500</v>
      </c>
      <c r="AC319" s="691"/>
      <c r="AD319" s="691"/>
      <c r="AE319" s="691"/>
      <c r="AF319" s="691"/>
      <c r="AG319" s="691"/>
      <c r="AH319" s="691"/>
      <c r="AI319" s="691"/>
      <c r="AJ319" s="691"/>
      <c r="AK319" s="691"/>
      <c r="AL319" s="691"/>
      <c r="AM319" s="868">
        <f t="shared" si="38"/>
        <v>6500</v>
      </c>
      <c r="AN319" s="868">
        <f t="shared" si="39"/>
        <v>0</v>
      </c>
      <c r="AO319" s="691"/>
      <c r="AP319" s="868"/>
      <c r="AQ319" s="704"/>
      <c r="AR319" s="704"/>
      <c r="AS319" s="704"/>
      <c r="AT319" s="704"/>
      <c r="AU319" s="704"/>
      <c r="AV319" s="704"/>
      <c r="AW319" s="704"/>
      <c r="AX319" s="704"/>
      <c r="AY319" s="704"/>
      <c r="AZ319" s="704"/>
      <c r="BA319" s="704"/>
      <c r="BB319" s="704"/>
      <c r="BC319" s="704"/>
      <c r="BD319" s="704"/>
      <c r="BE319" s="704"/>
      <c r="BF319" s="704"/>
      <c r="BG319" s="704"/>
      <c r="BH319" s="704"/>
      <c r="BI319" s="704"/>
      <c r="BJ319" s="704"/>
      <c r="BK319" s="704"/>
      <c r="BL319" s="704"/>
      <c r="BM319" s="704"/>
      <c r="BN319" s="704"/>
      <c r="BO319" s="704"/>
      <c r="BP319" s="704"/>
      <c r="BQ319" s="704"/>
      <c r="BR319" s="704"/>
      <c r="BS319" s="704"/>
      <c r="BT319" s="704"/>
      <c r="BU319" s="704"/>
      <c r="BV319" s="704"/>
      <c r="BW319" s="704"/>
      <c r="BX319" s="704"/>
      <c r="BY319" s="704"/>
      <c r="BZ319" s="704"/>
      <c r="CA319" s="704"/>
      <c r="CB319" s="704"/>
      <c r="CC319" s="704"/>
      <c r="CD319" s="704"/>
      <c r="CE319" s="704"/>
      <c r="CF319" s="704"/>
      <c r="CG319" s="704"/>
      <c r="CH319" s="704"/>
      <c r="CI319" s="704"/>
      <c r="CJ319" s="704"/>
      <c r="CK319" s="704"/>
      <c r="CL319" s="704"/>
      <c r="CM319" s="704"/>
      <c r="CN319" s="704"/>
      <c r="CO319" s="704"/>
      <c r="CP319" s="704"/>
      <c r="CQ319" s="704"/>
      <c r="CR319" s="704"/>
      <c r="CS319" s="704"/>
      <c r="CT319" s="704"/>
      <c r="CU319" s="704"/>
      <c r="CV319" s="704"/>
      <c r="CW319" s="704"/>
      <c r="CX319" s="704"/>
      <c r="CY319" s="704"/>
      <c r="CZ319" s="704"/>
      <c r="DA319" s="704"/>
      <c r="DB319" s="704"/>
      <c r="DC319" s="704"/>
      <c r="DD319" s="704"/>
      <c r="DE319" s="704"/>
      <c r="DF319" s="704"/>
      <c r="DG319" s="704"/>
      <c r="DH319" s="704"/>
      <c r="DI319" s="704"/>
      <c r="DJ319" s="704"/>
      <c r="DK319" s="704"/>
      <c r="DL319" s="704"/>
      <c r="DM319" s="704"/>
      <c r="DN319" s="704"/>
      <c r="DO319" s="704"/>
      <c r="DP319" s="704"/>
      <c r="DQ319" s="706"/>
      <c r="DR319" s="706"/>
      <c r="DS319" s="706"/>
      <c r="DT319" s="706"/>
      <c r="DU319" s="706"/>
      <c r="DV319" s="706"/>
      <c r="DW319" s="706"/>
      <c r="DX319" s="706"/>
      <c r="DY319" s="706"/>
      <c r="DZ319" s="706"/>
      <c r="EA319" s="706"/>
      <c r="EB319" s="706"/>
      <c r="EC319" s="704"/>
      <c r="ED319" s="704"/>
      <c r="EE319" s="704"/>
      <c r="EF319" s="704"/>
      <c r="EG319" s="704"/>
      <c r="EH319" s="704"/>
      <c r="EI319" s="704"/>
      <c r="EJ319" s="704"/>
      <c r="EK319" s="704"/>
      <c r="EL319" s="704"/>
      <c r="EM319" s="704"/>
      <c r="EN319" s="704"/>
      <c r="EO319" s="704"/>
      <c r="EP319" s="704"/>
      <c r="EQ319" s="704"/>
      <c r="ER319" s="704"/>
      <c r="ES319" s="704"/>
      <c r="ET319" s="704"/>
      <c r="EU319" s="704"/>
      <c r="EV319" s="704"/>
      <c r="EW319" s="704"/>
      <c r="EX319" s="704"/>
      <c r="EY319" s="704"/>
      <c r="EZ319" s="704"/>
      <c r="FA319" s="704"/>
      <c r="FB319" s="704"/>
      <c r="FC319" s="704"/>
      <c r="FD319" s="704"/>
      <c r="FE319" s="704"/>
      <c r="FF319" s="704"/>
      <c r="FG319" s="704"/>
      <c r="FH319" s="704"/>
      <c r="FI319" s="704"/>
      <c r="FJ319" s="704"/>
      <c r="FK319" s="706"/>
      <c r="FL319" s="706"/>
      <c r="FM319" s="706"/>
      <c r="FN319" s="706"/>
      <c r="FO319" s="706"/>
      <c r="FP319" s="706"/>
      <c r="FQ319" s="706"/>
      <c r="FR319" s="706"/>
      <c r="FS319" s="706"/>
      <c r="FT319" s="706"/>
      <c r="FU319" s="706"/>
      <c r="FV319" s="706"/>
      <c r="FW319" s="706"/>
      <c r="FX319" s="706"/>
      <c r="FY319" s="706"/>
      <c r="FZ319" s="706"/>
      <c r="GA319" s="706"/>
      <c r="GB319" s="706"/>
      <c r="GC319" s="706"/>
      <c r="GD319" s="706"/>
      <c r="GE319" s="706"/>
      <c r="GF319" s="706"/>
      <c r="GG319" s="706"/>
      <c r="GH319" s="706"/>
      <c r="GI319" s="706"/>
      <c r="HV319" s="706"/>
      <c r="HW319" s="706"/>
      <c r="HX319" s="706"/>
      <c r="HY319" s="706"/>
      <c r="HZ319" s="706"/>
      <c r="IA319" s="706"/>
      <c r="IB319" s="706"/>
      <c r="IC319" s="706"/>
    </row>
    <row r="320" spans="1:243" s="878" customFormat="1" ht="33.75" x14ac:dyDescent="0.25">
      <c r="A320" s="691">
        <v>295</v>
      </c>
      <c r="B320" s="693" t="s">
        <v>1352</v>
      </c>
      <c r="C320" s="708">
        <v>270</v>
      </c>
      <c r="D320" s="697">
        <v>536</v>
      </c>
      <c r="E320" s="707">
        <v>1</v>
      </c>
      <c r="F320" s="699" t="s">
        <v>1387</v>
      </c>
      <c r="G320" s="699" t="s">
        <v>1420</v>
      </c>
      <c r="H320" s="751" t="s">
        <v>1112</v>
      </c>
      <c r="I320" s="767" t="s">
        <v>1113</v>
      </c>
      <c r="J320" s="753" t="s">
        <v>1135</v>
      </c>
      <c r="K320" s="761" t="s">
        <v>1115</v>
      </c>
      <c r="L320" s="753" t="s">
        <v>1124</v>
      </c>
      <c r="M320" s="753" t="s">
        <v>1199</v>
      </c>
      <c r="N320" s="753" t="s">
        <v>1128</v>
      </c>
      <c r="O320" s="753" t="s">
        <v>1128</v>
      </c>
      <c r="P320" s="753" t="s">
        <v>1200</v>
      </c>
      <c r="Q320" s="866" t="s">
        <v>1120</v>
      </c>
      <c r="R320" s="866" t="s">
        <v>1120</v>
      </c>
      <c r="S320" s="755">
        <v>2</v>
      </c>
      <c r="T320" s="769">
        <v>2.1</v>
      </c>
      <c r="U320" s="771">
        <v>41456</v>
      </c>
      <c r="V320" s="772">
        <v>41791</v>
      </c>
      <c r="W320" s="874">
        <v>5</v>
      </c>
      <c r="X320" s="875">
        <v>27000</v>
      </c>
      <c r="Y320" s="875"/>
      <c r="Z320" s="875">
        <f t="shared" si="37"/>
        <v>27000</v>
      </c>
      <c r="AA320" s="702"/>
      <c r="AB320" s="702"/>
      <c r="AC320" s="702"/>
      <c r="AD320" s="702"/>
      <c r="AE320" s="702"/>
      <c r="AF320" s="702">
        <v>27000</v>
      </c>
      <c r="AG320" s="702"/>
      <c r="AH320" s="702"/>
      <c r="AI320" s="717"/>
      <c r="AJ320" s="717"/>
      <c r="AK320" s="717"/>
      <c r="AL320" s="717"/>
      <c r="AM320" s="868">
        <f t="shared" si="38"/>
        <v>27000</v>
      </c>
      <c r="AN320" s="868">
        <f t="shared" si="39"/>
        <v>0</v>
      </c>
      <c r="AO320" s="760"/>
      <c r="AP320" s="868"/>
      <c r="AQ320" s="706"/>
      <c r="AR320" s="706"/>
      <c r="AS320" s="706"/>
      <c r="AT320" s="706"/>
      <c r="AU320" s="706"/>
      <c r="AV320" s="706"/>
      <c r="AW320" s="706"/>
      <c r="AX320" s="706"/>
      <c r="AY320" s="706"/>
      <c r="AZ320" s="706"/>
      <c r="BA320" s="706"/>
      <c r="BB320" s="706"/>
      <c r="BC320" s="706"/>
      <c r="BD320" s="706"/>
      <c r="BE320" s="706"/>
      <c r="BF320" s="706"/>
      <c r="BG320" s="706"/>
      <c r="BH320" s="706"/>
      <c r="BI320" s="706"/>
      <c r="BJ320" s="706"/>
      <c r="BK320" s="706"/>
      <c r="BL320" s="706"/>
      <c r="BM320" s="706"/>
      <c r="BN320" s="706"/>
      <c r="BO320" s="706"/>
      <c r="BP320" s="706"/>
      <c r="BQ320" s="706"/>
      <c r="BR320" s="706"/>
      <c r="BS320" s="706"/>
      <c r="BT320" s="706"/>
      <c r="BU320" s="706"/>
      <c r="BV320" s="706"/>
      <c r="BW320" s="706"/>
      <c r="BX320" s="706"/>
      <c r="BY320" s="706"/>
      <c r="BZ320" s="706"/>
      <c r="CA320" s="706"/>
      <c r="CB320" s="706"/>
      <c r="CC320" s="706"/>
      <c r="CD320" s="706"/>
      <c r="CE320" s="706"/>
      <c r="CF320" s="706"/>
      <c r="CG320" s="706"/>
      <c r="CH320" s="706"/>
      <c r="CI320" s="706"/>
      <c r="CJ320" s="706"/>
      <c r="CK320" s="706"/>
      <c r="CL320" s="706"/>
      <c r="CM320" s="706"/>
      <c r="CN320" s="706"/>
      <c r="CO320" s="706"/>
      <c r="CP320" s="706"/>
      <c r="CQ320" s="706"/>
      <c r="CR320" s="706"/>
      <c r="CS320" s="706"/>
      <c r="CT320" s="706"/>
      <c r="CU320" s="706"/>
      <c r="CV320" s="706"/>
      <c r="CW320" s="706"/>
      <c r="CX320" s="706"/>
      <c r="CY320" s="706"/>
      <c r="CZ320" s="706"/>
      <c r="DA320" s="706"/>
      <c r="DB320" s="706"/>
      <c r="DC320" s="706"/>
      <c r="DD320" s="706"/>
      <c r="DE320" s="706"/>
      <c r="DF320" s="706"/>
      <c r="DG320" s="706"/>
      <c r="DH320" s="706"/>
      <c r="DI320" s="706"/>
      <c r="DJ320" s="706"/>
      <c r="DK320" s="706"/>
      <c r="DL320" s="706"/>
      <c r="DM320" s="706"/>
      <c r="DN320" s="706"/>
      <c r="DO320" s="706"/>
      <c r="DP320" s="706"/>
      <c r="DQ320" s="706"/>
      <c r="DR320" s="706"/>
      <c r="DS320" s="706"/>
      <c r="DT320" s="706"/>
      <c r="DU320" s="706"/>
      <c r="DV320" s="706"/>
      <c r="DW320" s="706"/>
      <c r="DX320" s="706"/>
      <c r="DY320" s="706"/>
      <c r="DZ320" s="706"/>
      <c r="EA320" s="706"/>
      <c r="EB320" s="706"/>
      <c r="EC320" s="706"/>
      <c r="ED320" s="704"/>
      <c r="EE320" s="704"/>
      <c r="EF320" s="706"/>
      <c r="EG320" s="706"/>
      <c r="EH320" s="706"/>
      <c r="EI320" s="706"/>
      <c r="EJ320" s="706"/>
      <c r="EK320" s="706"/>
      <c r="EL320" s="706"/>
      <c r="EM320" s="706"/>
      <c r="EN320" s="706"/>
      <c r="EO320" s="706"/>
      <c r="EP320" s="706"/>
      <c r="EQ320" s="706"/>
      <c r="ER320" s="706"/>
      <c r="ES320" s="706"/>
      <c r="ET320" s="706"/>
      <c r="EU320" s="706"/>
      <c r="EV320" s="706"/>
      <c r="EW320" s="706"/>
      <c r="EX320" s="706"/>
      <c r="EY320" s="706"/>
      <c r="EZ320" s="706"/>
      <c r="FA320" s="706"/>
      <c r="FB320" s="706"/>
      <c r="FC320" s="706"/>
      <c r="FD320" s="706"/>
      <c r="FE320" s="706"/>
      <c r="FF320" s="706"/>
      <c r="FG320" s="706"/>
      <c r="FH320" s="706"/>
      <c r="FI320" s="706"/>
      <c r="FJ320" s="704"/>
      <c r="FK320" s="746"/>
      <c r="FL320" s="704"/>
      <c r="FM320" s="704"/>
      <c r="FN320" s="704"/>
      <c r="FO320" s="704"/>
      <c r="FP320" s="704"/>
      <c r="FQ320" s="704"/>
      <c r="FR320" s="704"/>
      <c r="FS320" s="704"/>
      <c r="FT320" s="704"/>
      <c r="FU320" s="704"/>
      <c r="FV320" s="704"/>
      <c r="FW320" s="704"/>
      <c r="FX320" s="704"/>
      <c r="FY320" s="704"/>
      <c r="FZ320" s="704"/>
      <c r="GA320" s="704"/>
      <c r="GB320" s="704"/>
      <c r="GC320" s="704"/>
      <c r="GD320" s="704"/>
      <c r="GE320" s="704"/>
      <c r="GF320" s="704"/>
      <c r="GG320" s="704"/>
      <c r="GH320" s="704"/>
      <c r="GI320" s="704"/>
      <c r="GJ320" s="704"/>
      <c r="GK320" s="704"/>
      <c r="GL320" s="704"/>
      <c r="GM320" s="704"/>
      <c r="GN320" s="704"/>
      <c r="GO320" s="704"/>
      <c r="GP320" s="704"/>
      <c r="GQ320" s="704"/>
      <c r="GR320" s="704"/>
      <c r="GS320" s="704"/>
      <c r="GT320" s="704"/>
      <c r="GU320" s="704"/>
      <c r="GV320" s="706"/>
      <c r="GW320" s="706"/>
      <c r="GX320" s="706"/>
      <c r="GY320" s="706"/>
      <c r="GZ320" s="706"/>
      <c r="HA320" s="706"/>
      <c r="HB320" s="706"/>
      <c r="HC320" s="706"/>
      <c r="HD320" s="706"/>
      <c r="HE320" s="706"/>
      <c r="HF320" s="706"/>
      <c r="HG320" s="706"/>
      <c r="HH320" s="706"/>
      <c r="HI320" s="706"/>
      <c r="HJ320" s="706"/>
      <c r="HK320" s="706"/>
      <c r="HL320" s="706"/>
      <c r="HM320" s="706"/>
      <c r="HN320" s="706"/>
      <c r="HO320" s="706"/>
      <c r="HP320" s="706"/>
      <c r="HQ320" s="704"/>
      <c r="HR320" s="704"/>
    </row>
    <row r="321" spans="1:243" s="878" customFormat="1" ht="33.75" x14ac:dyDescent="0.25">
      <c r="A321" s="691">
        <v>299</v>
      </c>
      <c r="B321" s="693" t="s">
        <v>1352</v>
      </c>
      <c r="C321" s="696">
        <v>270</v>
      </c>
      <c r="D321" s="697">
        <v>600</v>
      </c>
      <c r="E321" s="707">
        <v>38</v>
      </c>
      <c r="F321" s="699" t="s">
        <v>1387</v>
      </c>
      <c r="G321" s="699" t="s">
        <v>1612</v>
      </c>
      <c r="H321" s="762" t="s">
        <v>1127</v>
      </c>
      <c r="I321" s="767" t="s">
        <v>1113</v>
      </c>
      <c r="J321" s="761" t="s">
        <v>1135</v>
      </c>
      <c r="K321" s="761" t="s">
        <v>1151</v>
      </c>
      <c r="L321" s="753" t="s">
        <v>1124</v>
      </c>
      <c r="M321" s="753" t="s">
        <v>1199</v>
      </c>
      <c r="N321" s="753" t="s">
        <v>1128</v>
      </c>
      <c r="O321" s="753" t="s">
        <v>1128</v>
      </c>
      <c r="P321" s="777" t="s">
        <v>1200</v>
      </c>
      <c r="Q321" s="866" t="s">
        <v>1120</v>
      </c>
      <c r="R321" s="866" t="s">
        <v>1120</v>
      </c>
      <c r="S321" s="755">
        <v>2</v>
      </c>
      <c r="T321" s="763">
        <v>2.2999999999999998</v>
      </c>
      <c r="U321" s="771">
        <v>41456</v>
      </c>
      <c r="V321" s="772">
        <v>41791</v>
      </c>
      <c r="W321" s="874">
        <v>5</v>
      </c>
      <c r="X321" s="875">
        <v>2630000</v>
      </c>
      <c r="Y321" s="875"/>
      <c r="Z321" s="875">
        <f t="shared" si="37"/>
        <v>2630000</v>
      </c>
      <c r="AA321" s="702"/>
      <c r="AB321" s="702"/>
      <c r="AC321" s="702"/>
      <c r="AD321" s="702"/>
      <c r="AE321" s="759">
        <v>2630000</v>
      </c>
      <c r="AF321" s="702"/>
      <c r="AG321" s="702"/>
      <c r="AH321" s="702"/>
      <c r="AI321" s="717"/>
      <c r="AJ321" s="717"/>
      <c r="AK321" s="717"/>
      <c r="AL321" s="717"/>
      <c r="AM321" s="868">
        <f t="shared" si="38"/>
        <v>2630000</v>
      </c>
      <c r="AN321" s="868">
        <f t="shared" si="39"/>
        <v>0</v>
      </c>
      <c r="AO321" s="760"/>
      <c r="AP321" s="868"/>
      <c r="AQ321" s="706"/>
      <c r="AR321" s="706"/>
      <c r="AS321" s="706"/>
      <c r="AT321" s="706"/>
      <c r="AU321" s="706"/>
      <c r="AV321" s="706"/>
      <c r="AW321" s="706"/>
      <c r="AX321" s="706"/>
      <c r="AY321" s="706"/>
      <c r="AZ321" s="706"/>
      <c r="BA321" s="706"/>
      <c r="BB321" s="706"/>
      <c r="BC321" s="706"/>
      <c r="BD321" s="706"/>
      <c r="BE321" s="706"/>
      <c r="BF321" s="706"/>
      <c r="BG321" s="706"/>
      <c r="BH321" s="706"/>
      <c r="BI321" s="706"/>
      <c r="BJ321" s="706"/>
      <c r="BK321" s="706"/>
      <c r="BL321" s="706"/>
      <c r="BM321" s="706"/>
      <c r="BN321" s="706"/>
      <c r="BO321" s="706"/>
      <c r="BP321" s="706"/>
      <c r="BQ321" s="706"/>
      <c r="BR321" s="706"/>
      <c r="BS321" s="706"/>
      <c r="BT321" s="706"/>
      <c r="BU321" s="706"/>
      <c r="BV321" s="706"/>
      <c r="BW321" s="706"/>
      <c r="BX321" s="706"/>
      <c r="BY321" s="706"/>
      <c r="BZ321" s="706"/>
      <c r="CA321" s="706"/>
      <c r="CB321" s="706"/>
      <c r="CC321" s="706"/>
      <c r="CD321" s="706"/>
      <c r="CE321" s="706"/>
      <c r="CF321" s="706"/>
      <c r="CG321" s="706"/>
      <c r="CH321" s="706"/>
      <c r="CI321" s="706"/>
      <c r="CJ321" s="706"/>
      <c r="CK321" s="706"/>
      <c r="CL321" s="706"/>
      <c r="CM321" s="706"/>
      <c r="CN321" s="706"/>
      <c r="CO321" s="706"/>
      <c r="CP321" s="706"/>
      <c r="CQ321" s="706"/>
      <c r="CR321" s="706"/>
      <c r="CS321" s="706"/>
      <c r="CT321" s="706"/>
      <c r="CU321" s="706"/>
      <c r="CV321" s="706"/>
      <c r="CW321" s="706"/>
      <c r="CX321" s="706"/>
      <c r="CY321" s="706"/>
      <c r="CZ321" s="706"/>
      <c r="DA321" s="706"/>
      <c r="DB321" s="706"/>
      <c r="DC321" s="706"/>
      <c r="DD321" s="706"/>
      <c r="DE321" s="706"/>
      <c r="DF321" s="706"/>
      <c r="DG321" s="706"/>
      <c r="DH321" s="706"/>
      <c r="DI321" s="706"/>
      <c r="DJ321" s="706"/>
      <c r="DK321" s="706"/>
      <c r="DL321" s="706"/>
      <c r="DM321" s="706"/>
      <c r="DN321" s="706"/>
      <c r="DO321" s="706"/>
      <c r="DP321" s="706"/>
      <c r="DQ321" s="706"/>
      <c r="DR321" s="706"/>
      <c r="DS321" s="706"/>
      <c r="DT321" s="706"/>
      <c r="DU321" s="706"/>
      <c r="DV321" s="706"/>
      <c r="DW321" s="706"/>
      <c r="DX321" s="706"/>
      <c r="DY321" s="706"/>
      <c r="DZ321" s="706"/>
      <c r="EA321" s="706"/>
      <c r="EB321" s="706"/>
      <c r="EC321" s="706"/>
      <c r="ED321" s="704"/>
      <c r="EE321" s="704"/>
      <c r="EF321" s="706"/>
      <c r="EG321" s="706"/>
      <c r="EH321" s="706"/>
      <c r="EI321" s="706"/>
      <c r="EJ321" s="706"/>
      <c r="EK321" s="706"/>
      <c r="EL321" s="706"/>
      <c r="EM321" s="706"/>
      <c r="EN321" s="706"/>
      <c r="EO321" s="706"/>
      <c r="EP321" s="706"/>
      <c r="EQ321" s="706"/>
      <c r="ER321" s="706"/>
      <c r="ES321" s="706"/>
      <c r="ET321" s="706"/>
      <c r="EU321" s="706"/>
      <c r="EV321" s="706"/>
      <c r="EW321" s="706"/>
      <c r="EX321" s="706"/>
      <c r="EY321" s="706"/>
      <c r="EZ321" s="706"/>
      <c r="FA321" s="706"/>
      <c r="FB321" s="706"/>
      <c r="FC321" s="706"/>
      <c r="FD321" s="706"/>
      <c r="FE321" s="706"/>
      <c r="FF321" s="706"/>
      <c r="FG321" s="706"/>
      <c r="FH321" s="706"/>
      <c r="FI321" s="706"/>
      <c r="FJ321" s="704"/>
      <c r="FK321" s="746"/>
      <c r="FL321" s="704"/>
      <c r="FM321" s="704"/>
      <c r="FN321" s="704"/>
      <c r="FO321" s="704"/>
      <c r="FP321" s="704"/>
      <c r="FQ321" s="704"/>
      <c r="FR321" s="704"/>
      <c r="FS321" s="704"/>
      <c r="FT321" s="704"/>
      <c r="FU321" s="704"/>
      <c r="FV321" s="704"/>
      <c r="FW321" s="704"/>
      <c r="FX321" s="704"/>
      <c r="FY321" s="704"/>
      <c r="FZ321" s="704"/>
      <c r="GA321" s="704"/>
      <c r="GB321" s="704"/>
      <c r="GC321" s="704"/>
      <c r="GD321" s="704"/>
      <c r="GE321" s="704"/>
      <c r="GF321" s="704"/>
      <c r="GG321" s="704"/>
      <c r="GH321" s="704"/>
      <c r="GI321" s="704"/>
      <c r="GJ321" s="704"/>
      <c r="GK321" s="704"/>
      <c r="GL321" s="704"/>
      <c r="GM321" s="704"/>
      <c r="GN321" s="704"/>
      <c r="GO321" s="704"/>
      <c r="GP321" s="704"/>
      <c r="GQ321" s="704"/>
      <c r="GR321" s="704"/>
      <c r="GS321" s="704"/>
      <c r="GT321" s="704"/>
      <c r="GU321" s="704"/>
      <c r="GV321" s="704"/>
      <c r="GW321" s="704"/>
      <c r="GX321" s="704"/>
      <c r="GY321" s="704"/>
      <c r="GZ321" s="704"/>
      <c r="HA321" s="704"/>
      <c r="HB321" s="704"/>
      <c r="HC321" s="704"/>
      <c r="HD321" s="704"/>
      <c r="HE321" s="704"/>
      <c r="HF321" s="704"/>
      <c r="HG321" s="704"/>
      <c r="HH321" s="704"/>
      <c r="HI321" s="704"/>
      <c r="HJ321" s="704"/>
      <c r="HK321" s="704"/>
      <c r="HL321" s="704"/>
      <c r="HM321" s="704"/>
      <c r="HN321" s="704"/>
      <c r="HO321" s="704"/>
      <c r="HP321" s="704"/>
      <c r="HQ321" s="706"/>
      <c r="HR321" s="706"/>
      <c r="HV321" s="706"/>
      <c r="HW321" s="706"/>
      <c r="HX321" s="706"/>
      <c r="HY321" s="706"/>
      <c r="HZ321" s="706"/>
      <c r="IA321" s="706"/>
      <c r="IB321" s="706"/>
      <c r="IC321" s="706"/>
    </row>
    <row r="322" spans="1:243" s="706" customFormat="1" ht="33.75" x14ac:dyDescent="0.25">
      <c r="A322" s="691">
        <v>301</v>
      </c>
      <c r="B322" s="693" t="s">
        <v>1352</v>
      </c>
      <c r="C322" s="696">
        <v>270</v>
      </c>
      <c r="D322" s="697">
        <v>650</v>
      </c>
      <c r="E322" s="707">
        <v>30</v>
      </c>
      <c r="F322" s="699" t="s">
        <v>1201</v>
      </c>
      <c r="G322" s="699" t="s">
        <v>1590</v>
      </c>
      <c r="H322" s="762" t="s">
        <v>1127</v>
      </c>
      <c r="I322" s="767" t="s">
        <v>1113</v>
      </c>
      <c r="J322" s="761" t="s">
        <v>1135</v>
      </c>
      <c r="K322" s="761" t="s">
        <v>1151</v>
      </c>
      <c r="L322" s="753" t="s">
        <v>1124</v>
      </c>
      <c r="M322" s="753" t="s">
        <v>1199</v>
      </c>
      <c r="N322" s="764" t="s">
        <v>1128</v>
      </c>
      <c r="O322" s="753" t="s">
        <v>1128</v>
      </c>
      <c r="P322" s="753" t="s">
        <v>1202</v>
      </c>
      <c r="Q322" s="866" t="s">
        <v>1120</v>
      </c>
      <c r="R322" s="866" t="s">
        <v>1120</v>
      </c>
      <c r="S322" s="755">
        <v>2</v>
      </c>
      <c r="T322" s="763">
        <v>2.2999999999999998</v>
      </c>
      <c r="U322" s="771">
        <v>41456</v>
      </c>
      <c r="V322" s="772">
        <v>41791</v>
      </c>
      <c r="W322" s="874">
        <v>5</v>
      </c>
      <c r="X322" s="875">
        <v>30000</v>
      </c>
      <c r="Y322" s="875"/>
      <c r="Z322" s="875">
        <f t="shared" si="37"/>
        <v>30000</v>
      </c>
      <c r="AA322" s="702"/>
      <c r="AB322" s="702"/>
      <c r="AC322" s="702"/>
      <c r="AD322" s="702"/>
      <c r="AE322" s="702"/>
      <c r="AF322" s="759">
        <v>30000</v>
      </c>
      <c r="AG322" s="702"/>
      <c r="AH322" s="702"/>
      <c r="AI322" s="717"/>
      <c r="AJ322" s="717"/>
      <c r="AK322" s="717"/>
      <c r="AL322" s="717"/>
      <c r="AM322" s="868">
        <f t="shared" si="38"/>
        <v>30000</v>
      </c>
      <c r="AN322" s="868">
        <f t="shared" si="39"/>
        <v>0</v>
      </c>
      <c r="AO322" s="760"/>
      <c r="AP322" s="868"/>
      <c r="ED322" s="704"/>
      <c r="EE322" s="704"/>
      <c r="FJ322" s="704"/>
      <c r="FK322" s="746"/>
      <c r="FL322" s="704"/>
      <c r="FM322" s="704"/>
      <c r="FN322" s="704"/>
      <c r="FO322" s="704"/>
      <c r="FP322" s="704"/>
      <c r="FQ322" s="704"/>
      <c r="FR322" s="704"/>
      <c r="FS322" s="704"/>
      <c r="FT322" s="704"/>
      <c r="FU322" s="704"/>
      <c r="FV322" s="704"/>
      <c r="FW322" s="704"/>
      <c r="FX322" s="704"/>
      <c r="FY322" s="704"/>
      <c r="FZ322" s="704"/>
      <c r="GA322" s="704"/>
      <c r="GB322" s="704"/>
      <c r="GC322" s="704"/>
      <c r="GD322" s="704"/>
      <c r="GE322" s="704"/>
      <c r="GF322" s="704"/>
      <c r="GG322" s="704"/>
      <c r="GH322" s="704"/>
      <c r="GI322" s="704"/>
      <c r="GJ322" s="704"/>
      <c r="GK322" s="704"/>
      <c r="GL322" s="704"/>
      <c r="GM322" s="704"/>
      <c r="GN322" s="704"/>
      <c r="GO322" s="704"/>
      <c r="GP322" s="704"/>
      <c r="GQ322" s="704"/>
      <c r="GR322" s="704"/>
      <c r="GS322" s="704"/>
      <c r="GT322" s="704"/>
      <c r="GU322" s="704"/>
      <c r="GV322" s="704"/>
      <c r="GW322" s="704"/>
      <c r="GX322" s="704"/>
      <c r="GY322" s="704"/>
      <c r="GZ322" s="704"/>
      <c r="HA322" s="704"/>
      <c r="HB322" s="704"/>
      <c r="HC322" s="704"/>
      <c r="HD322" s="704"/>
      <c r="HE322" s="704"/>
      <c r="HF322" s="704"/>
      <c r="HG322" s="704"/>
      <c r="HH322" s="704"/>
      <c r="HI322" s="704"/>
      <c r="HJ322" s="704"/>
      <c r="HK322" s="704"/>
      <c r="HL322" s="704"/>
      <c r="HM322" s="704"/>
      <c r="HN322" s="704"/>
      <c r="HO322" s="704"/>
      <c r="HP322" s="704"/>
      <c r="HS322" s="878"/>
      <c r="HT322" s="878"/>
      <c r="HU322" s="878"/>
      <c r="HV322" s="879"/>
      <c r="HW322" s="879"/>
      <c r="HX322" s="879"/>
      <c r="HY322" s="879"/>
      <c r="HZ322" s="879"/>
      <c r="IA322" s="879"/>
      <c r="IB322" s="879"/>
      <c r="IC322" s="879"/>
      <c r="IE322" s="878"/>
      <c r="IF322" s="878"/>
      <c r="IG322" s="878"/>
      <c r="IH322" s="878"/>
      <c r="II322" s="878"/>
    </row>
    <row r="323" spans="1:243" s="706" customFormat="1" ht="33.75" x14ac:dyDescent="0.25">
      <c r="A323" s="691">
        <v>302</v>
      </c>
      <c r="B323" s="693" t="s">
        <v>1352</v>
      </c>
      <c r="C323" s="696">
        <v>270</v>
      </c>
      <c r="D323" s="697">
        <v>650</v>
      </c>
      <c r="E323" s="707">
        <v>31</v>
      </c>
      <c r="F323" s="699" t="s">
        <v>1387</v>
      </c>
      <c r="G323" s="699" t="s">
        <v>1612</v>
      </c>
      <c r="H323" s="762" t="s">
        <v>1127</v>
      </c>
      <c r="I323" s="767" t="s">
        <v>1113</v>
      </c>
      <c r="J323" s="761" t="s">
        <v>1135</v>
      </c>
      <c r="K323" s="761" t="s">
        <v>1151</v>
      </c>
      <c r="L323" s="753" t="s">
        <v>1124</v>
      </c>
      <c r="M323" s="753" t="s">
        <v>1199</v>
      </c>
      <c r="N323" s="753" t="s">
        <v>1128</v>
      </c>
      <c r="O323" s="753" t="s">
        <v>1128</v>
      </c>
      <c r="P323" s="777" t="s">
        <v>1200</v>
      </c>
      <c r="Q323" s="866" t="s">
        <v>1120</v>
      </c>
      <c r="R323" s="866" t="s">
        <v>1120</v>
      </c>
      <c r="S323" s="755">
        <v>2</v>
      </c>
      <c r="T323" s="763">
        <v>2.2999999999999998</v>
      </c>
      <c r="U323" s="771">
        <v>41456</v>
      </c>
      <c r="V323" s="772">
        <v>41791</v>
      </c>
      <c r="W323" s="874">
        <v>5</v>
      </c>
      <c r="X323" s="875">
        <v>65000</v>
      </c>
      <c r="Y323" s="875"/>
      <c r="Z323" s="875">
        <f t="shared" si="37"/>
        <v>65000</v>
      </c>
      <c r="AA323" s="702"/>
      <c r="AB323" s="702"/>
      <c r="AC323" s="702"/>
      <c r="AD323" s="702"/>
      <c r="AE323" s="759">
        <v>65000</v>
      </c>
      <c r="AF323" s="702"/>
      <c r="AG323" s="702"/>
      <c r="AH323" s="702"/>
      <c r="AI323" s="717"/>
      <c r="AJ323" s="717"/>
      <c r="AK323" s="717"/>
      <c r="AL323" s="717"/>
      <c r="AM323" s="868">
        <f t="shared" si="38"/>
        <v>65000</v>
      </c>
      <c r="AN323" s="868">
        <f t="shared" si="39"/>
        <v>0</v>
      </c>
      <c r="AO323" s="760"/>
      <c r="AP323" s="868"/>
      <c r="ED323" s="704"/>
      <c r="EE323" s="704"/>
      <c r="FJ323" s="704"/>
      <c r="FK323" s="746"/>
      <c r="FL323" s="704"/>
      <c r="FM323" s="704"/>
      <c r="FN323" s="704"/>
      <c r="FO323" s="704"/>
      <c r="FP323" s="704"/>
      <c r="FQ323" s="704"/>
      <c r="FR323" s="704"/>
      <c r="FS323" s="704"/>
      <c r="FT323" s="704"/>
      <c r="FU323" s="704"/>
      <c r="FV323" s="704"/>
      <c r="FW323" s="704"/>
      <c r="FX323" s="704"/>
      <c r="FY323" s="704"/>
      <c r="FZ323" s="704"/>
      <c r="GA323" s="704"/>
      <c r="GB323" s="704"/>
      <c r="GC323" s="704"/>
      <c r="GD323" s="704"/>
      <c r="GE323" s="704"/>
      <c r="GF323" s="704"/>
      <c r="GG323" s="704"/>
      <c r="GH323" s="704"/>
      <c r="GI323" s="704"/>
      <c r="GJ323" s="704"/>
      <c r="GK323" s="704"/>
      <c r="GL323" s="704"/>
      <c r="GM323" s="704"/>
      <c r="GN323" s="704"/>
      <c r="GO323" s="704"/>
      <c r="GP323" s="704"/>
      <c r="GQ323" s="704"/>
      <c r="GR323" s="704"/>
      <c r="GS323" s="704"/>
      <c r="GT323" s="704"/>
      <c r="GU323" s="704"/>
      <c r="GV323" s="704"/>
      <c r="GW323" s="704"/>
      <c r="GX323" s="704"/>
      <c r="GY323" s="704"/>
      <c r="GZ323" s="704"/>
      <c r="HA323" s="704"/>
      <c r="HB323" s="704"/>
      <c r="HC323" s="704"/>
      <c r="HD323" s="704"/>
      <c r="HE323" s="704"/>
      <c r="HF323" s="704"/>
      <c r="HG323" s="704"/>
      <c r="HH323" s="704"/>
      <c r="HI323" s="704"/>
      <c r="HJ323" s="704"/>
      <c r="HK323" s="704"/>
      <c r="HL323" s="704"/>
      <c r="HM323" s="704"/>
      <c r="HN323" s="704"/>
      <c r="HO323" s="704"/>
      <c r="HP323" s="704"/>
      <c r="HS323" s="878"/>
      <c r="HT323" s="878"/>
      <c r="HU323" s="878"/>
      <c r="ID323" s="878"/>
      <c r="IE323" s="878"/>
      <c r="IF323" s="878"/>
      <c r="IG323" s="878"/>
      <c r="IH323" s="878"/>
      <c r="II323" s="878"/>
    </row>
    <row r="324" spans="1:243" s="706" customFormat="1" ht="33.75" x14ac:dyDescent="0.25">
      <c r="A324" s="691">
        <v>303</v>
      </c>
      <c r="B324" s="693" t="s">
        <v>1352</v>
      </c>
      <c r="C324" s="696">
        <v>270</v>
      </c>
      <c r="D324" s="697">
        <v>650</v>
      </c>
      <c r="E324" s="707">
        <v>33</v>
      </c>
      <c r="F324" s="699" t="s">
        <v>1387</v>
      </c>
      <c r="G324" s="699" t="s">
        <v>1613</v>
      </c>
      <c r="H324" s="762" t="s">
        <v>1127</v>
      </c>
      <c r="I324" s="767" t="s">
        <v>1113</v>
      </c>
      <c r="J324" s="761" t="s">
        <v>1135</v>
      </c>
      <c r="K324" s="761" t="s">
        <v>1151</v>
      </c>
      <c r="L324" s="753" t="s">
        <v>1124</v>
      </c>
      <c r="M324" s="753" t="s">
        <v>1199</v>
      </c>
      <c r="N324" s="753" t="s">
        <v>1128</v>
      </c>
      <c r="O324" s="753" t="s">
        <v>1128</v>
      </c>
      <c r="P324" s="777" t="s">
        <v>1200</v>
      </c>
      <c r="Q324" s="866" t="s">
        <v>1120</v>
      </c>
      <c r="R324" s="866" t="s">
        <v>1120</v>
      </c>
      <c r="S324" s="755">
        <v>2</v>
      </c>
      <c r="T324" s="763">
        <v>2.2999999999999998</v>
      </c>
      <c r="U324" s="771">
        <v>41456</v>
      </c>
      <c r="V324" s="772">
        <v>41791</v>
      </c>
      <c r="W324" s="874">
        <v>5</v>
      </c>
      <c r="X324" s="875">
        <v>285000</v>
      </c>
      <c r="Y324" s="875"/>
      <c r="Z324" s="875">
        <f t="shared" si="37"/>
        <v>285000</v>
      </c>
      <c r="AA324" s="702"/>
      <c r="AB324" s="702"/>
      <c r="AC324" s="702"/>
      <c r="AD324" s="702"/>
      <c r="AE324" s="702"/>
      <c r="AF324" s="759">
        <v>285000</v>
      </c>
      <c r="AG324" s="702"/>
      <c r="AH324" s="702"/>
      <c r="AI324" s="717"/>
      <c r="AJ324" s="717"/>
      <c r="AK324" s="717"/>
      <c r="AL324" s="717"/>
      <c r="AM324" s="868">
        <f t="shared" si="38"/>
        <v>285000</v>
      </c>
      <c r="AN324" s="868">
        <f t="shared" si="39"/>
        <v>0</v>
      </c>
      <c r="AO324" s="760"/>
      <c r="AP324" s="868"/>
      <c r="ED324" s="704"/>
      <c r="EE324" s="704"/>
      <c r="FJ324" s="704"/>
      <c r="FK324" s="746"/>
      <c r="FL324" s="704"/>
      <c r="FM324" s="704"/>
      <c r="FN324" s="704"/>
      <c r="FO324" s="704"/>
      <c r="FP324" s="704"/>
      <c r="FQ324" s="704"/>
      <c r="FR324" s="704"/>
      <c r="FS324" s="704"/>
      <c r="FT324" s="704"/>
      <c r="FU324" s="704"/>
      <c r="FV324" s="704"/>
      <c r="FW324" s="704"/>
      <c r="FX324" s="704"/>
      <c r="FY324" s="704"/>
      <c r="FZ324" s="704"/>
      <c r="GA324" s="704"/>
      <c r="GB324" s="704"/>
      <c r="GC324" s="704"/>
      <c r="GD324" s="704"/>
      <c r="GE324" s="704"/>
      <c r="GF324" s="704"/>
      <c r="GG324" s="704"/>
      <c r="GH324" s="704"/>
      <c r="GI324" s="704"/>
      <c r="GJ324" s="704"/>
      <c r="GK324" s="704"/>
      <c r="GL324" s="704"/>
      <c r="GM324" s="704"/>
      <c r="GN324" s="704"/>
      <c r="GO324" s="704"/>
      <c r="GP324" s="704"/>
      <c r="GQ324" s="704"/>
      <c r="GR324" s="704"/>
      <c r="GS324" s="704"/>
      <c r="GT324" s="704"/>
      <c r="GU324" s="704"/>
      <c r="GV324" s="704"/>
      <c r="GW324" s="704"/>
      <c r="GX324" s="704"/>
      <c r="GY324" s="704"/>
      <c r="GZ324" s="704"/>
      <c r="HA324" s="704"/>
      <c r="HB324" s="704"/>
      <c r="HC324" s="704"/>
      <c r="HD324" s="704"/>
      <c r="HE324" s="704"/>
      <c r="HF324" s="704"/>
      <c r="HG324" s="704"/>
      <c r="HH324" s="704"/>
      <c r="HI324" s="704"/>
      <c r="HJ324" s="704"/>
      <c r="HK324" s="704"/>
      <c r="HL324" s="704"/>
      <c r="HM324" s="704"/>
      <c r="HN324" s="704"/>
      <c r="HO324" s="704"/>
      <c r="HP324" s="704"/>
      <c r="HS324" s="878"/>
      <c r="HT324" s="878"/>
      <c r="HU324" s="878"/>
      <c r="HV324" s="878"/>
      <c r="HW324" s="878"/>
      <c r="HX324" s="878"/>
      <c r="HY324" s="878"/>
      <c r="HZ324" s="878"/>
      <c r="IA324" s="878"/>
      <c r="IB324" s="878"/>
      <c r="IC324" s="878"/>
      <c r="ID324" s="878"/>
      <c r="IE324" s="878"/>
      <c r="IF324" s="878"/>
      <c r="IG324" s="878"/>
      <c r="IH324" s="878"/>
      <c r="II324" s="878"/>
    </row>
    <row r="325" spans="1:243" s="878" customFormat="1" ht="33.75" x14ac:dyDescent="0.25">
      <c r="A325" s="691">
        <v>304</v>
      </c>
      <c r="B325" s="693" t="s">
        <v>1352</v>
      </c>
      <c r="C325" s="696">
        <v>270</v>
      </c>
      <c r="D325" s="697">
        <v>650</v>
      </c>
      <c r="E325" s="707">
        <v>34</v>
      </c>
      <c r="F325" s="699" t="s">
        <v>1201</v>
      </c>
      <c r="G325" s="699" t="s">
        <v>1614</v>
      </c>
      <c r="H325" s="762" t="s">
        <v>1127</v>
      </c>
      <c r="I325" s="767" t="s">
        <v>1113</v>
      </c>
      <c r="J325" s="761" t="s">
        <v>1135</v>
      </c>
      <c r="K325" s="761" t="s">
        <v>1151</v>
      </c>
      <c r="L325" s="753" t="s">
        <v>1124</v>
      </c>
      <c r="M325" s="753" t="s">
        <v>1199</v>
      </c>
      <c r="N325" s="753" t="s">
        <v>1128</v>
      </c>
      <c r="O325" s="753" t="s">
        <v>1128</v>
      </c>
      <c r="P325" s="777" t="s">
        <v>1200</v>
      </c>
      <c r="Q325" s="866" t="s">
        <v>1120</v>
      </c>
      <c r="R325" s="866" t="s">
        <v>1120</v>
      </c>
      <c r="S325" s="755">
        <v>2</v>
      </c>
      <c r="T325" s="763">
        <v>2.2999999999999998</v>
      </c>
      <c r="U325" s="771">
        <v>41456</v>
      </c>
      <c r="V325" s="772">
        <v>41791</v>
      </c>
      <c r="W325" s="874">
        <v>5</v>
      </c>
      <c r="X325" s="875">
        <v>340000</v>
      </c>
      <c r="Y325" s="875"/>
      <c r="Z325" s="875">
        <f t="shared" si="37"/>
        <v>340000</v>
      </c>
      <c r="AA325" s="702"/>
      <c r="AB325" s="702"/>
      <c r="AC325" s="702"/>
      <c r="AD325" s="702"/>
      <c r="AE325" s="702"/>
      <c r="AF325" s="759">
        <v>340000</v>
      </c>
      <c r="AG325" s="702"/>
      <c r="AH325" s="702"/>
      <c r="AI325" s="717"/>
      <c r="AJ325" s="717"/>
      <c r="AK325" s="717"/>
      <c r="AL325" s="717"/>
      <c r="AM325" s="868">
        <f t="shared" si="38"/>
        <v>340000</v>
      </c>
      <c r="AN325" s="868">
        <f t="shared" si="39"/>
        <v>0</v>
      </c>
      <c r="AO325" s="760"/>
      <c r="AP325" s="868"/>
      <c r="AQ325" s="706"/>
      <c r="AR325" s="706"/>
      <c r="AS325" s="706"/>
      <c r="AT325" s="706"/>
      <c r="AU325" s="706"/>
      <c r="AV325" s="706"/>
      <c r="AW325" s="706"/>
      <c r="AX325" s="706"/>
      <c r="AY325" s="706"/>
      <c r="AZ325" s="706"/>
      <c r="BA325" s="706"/>
      <c r="BB325" s="706"/>
      <c r="BC325" s="706"/>
      <c r="BD325" s="706"/>
      <c r="BE325" s="706"/>
      <c r="BF325" s="706"/>
      <c r="BG325" s="706"/>
      <c r="BH325" s="706"/>
      <c r="BI325" s="706"/>
      <c r="BJ325" s="706"/>
      <c r="BK325" s="706"/>
      <c r="BL325" s="706"/>
      <c r="BM325" s="706"/>
      <c r="BN325" s="706"/>
      <c r="BO325" s="706"/>
      <c r="BP325" s="706"/>
      <c r="BQ325" s="706"/>
      <c r="BR325" s="706"/>
      <c r="BS325" s="706"/>
      <c r="BT325" s="706"/>
      <c r="BU325" s="706"/>
      <c r="BV325" s="706"/>
      <c r="BW325" s="706"/>
      <c r="BX325" s="706"/>
      <c r="BY325" s="706"/>
      <c r="BZ325" s="706"/>
      <c r="CA325" s="706"/>
      <c r="CB325" s="706"/>
      <c r="CC325" s="706"/>
      <c r="CD325" s="706"/>
      <c r="CE325" s="706"/>
      <c r="CF325" s="706"/>
      <c r="CG325" s="706"/>
      <c r="CH325" s="706"/>
      <c r="CI325" s="706"/>
      <c r="CJ325" s="706"/>
      <c r="CK325" s="706"/>
      <c r="CL325" s="706"/>
      <c r="CM325" s="706"/>
      <c r="CN325" s="706"/>
      <c r="CO325" s="706"/>
      <c r="CP325" s="706"/>
      <c r="CQ325" s="706"/>
      <c r="CR325" s="706"/>
      <c r="CS325" s="706"/>
      <c r="CT325" s="706"/>
      <c r="CU325" s="706"/>
      <c r="CV325" s="706"/>
      <c r="CW325" s="706"/>
      <c r="CX325" s="706"/>
      <c r="CY325" s="706"/>
      <c r="CZ325" s="706"/>
      <c r="DA325" s="706"/>
      <c r="DB325" s="706"/>
      <c r="DC325" s="706"/>
      <c r="DD325" s="706"/>
      <c r="DE325" s="706"/>
      <c r="DF325" s="706"/>
      <c r="DG325" s="706"/>
      <c r="DH325" s="706"/>
      <c r="DI325" s="706"/>
      <c r="DJ325" s="706"/>
      <c r="DK325" s="706"/>
      <c r="DL325" s="706"/>
      <c r="DM325" s="706"/>
      <c r="DN325" s="706"/>
      <c r="DO325" s="706"/>
      <c r="DP325" s="706"/>
      <c r="DQ325" s="706"/>
      <c r="DR325" s="706"/>
      <c r="DS325" s="706"/>
      <c r="DT325" s="706"/>
      <c r="DU325" s="706"/>
      <c r="DV325" s="706"/>
      <c r="DW325" s="706"/>
      <c r="DX325" s="706"/>
      <c r="DY325" s="706"/>
      <c r="DZ325" s="706"/>
      <c r="EA325" s="706"/>
      <c r="EB325" s="706"/>
      <c r="EC325" s="706"/>
      <c r="ED325" s="704"/>
      <c r="EE325" s="704"/>
      <c r="EF325" s="706"/>
      <c r="EG325" s="706"/>
      <c r="EH325" s="706"/>
      <c r="EI325" s="706"/>
      <c r="EJ325" s="706"/>
      <c r="EK325" s="706"/>
      <c r="EL325" s="706"/>
      <c r="EM325" s="706"/>
      <c r="EN325" s="706"/>
      <c r="EO325" s="706"/>
      <c r="EP325" s="706"/>
      <c r="EQ325" s="706"/>
      <c r="ER325" s="706"/>
      <c r="ES325" s="706"/>
      <c r="ET325" s="706"/>
      <c r="EU325" s="706"/>
      <c r="EV325" s="706"/>
      <c r="EW325" s="706"/>
      <c r="EX325" s="706"/>
      <c r="EY325" s="706"/>
      <c r="EZ325" s="706"/>
      <c r="FA325" s="706"/>
      <c r="FB325" s="706"/>
      <c r="FC325" s="706"/>
      <c r="FD325" s="706"/>
      <c r="FE325" s="706"/>
      <c r="FF325" s="706"/>
      <c r="FG325" s="706"/>
      <c r="FH325" s="706"/>
      <c r="FI325" s="706"/>
      <c r="FJ325" s="704"/>
      <c r="FK325" s="746"/>
      <c r="FL325" s="704"/>
      <c r="FM325" s="704"/>
      <c r="FN325" s="704"/>
      <c r="FO325" s="704"/>
      <c r="FP325" s="704"/>
      <c r="FQ325" s="704"/>
      <c r="FR325" s="704"/>
      <c r="FS325" s="704"/>
      <c r="FT325" s="704"/>
      <c r="FU325" s="704"/>
      <c r="FV325" s="704"/>
      <c r="FW325" s="704"/>
      <c r="FX325" s="704"/>
      <c r="FY325" s="704"/>
      <c r="FZ325" s="704"/>
      <c r="GA325" s="704"/>
      <c r="GB325" s="704"/>
      <c r="GC325" s="704"/>
      <c r="GD325" s="704"/>
      <c r="GE325" s="704"/>
      <c r="GF325" s="704"/>
      <c r="GG325" s="704"/>
      <c r="GH325" s="704"/>
      <c r="GI325" s="704"/>
      <c r="GJ325" s="704"/>
      <c r="GK325" s="704"/>
      <c r="GL325" s="704"/>
      <c r="GM325" s="704"/>
      <c r="GN325" s="704"/>
      <c r="GO325" s="704"/>
      <c r="GP325" s="704"/>
      <c r="GQ325" s="704"/>
      <c r="GR325" s="704"/>
      <c r="GS325" s="704"/>
      <c r="GT325" s="704"/>
      <c r="GU325" s="704"/>
      <c r="GV325" s="704"/>
      <c r="GW325" s="704"/>
      <c r="GX325" s="704"/>
      <c r="GY325" s="704"/>
      <c r="GZ325" s="704"/>
      <c r="HA325" s="704"/>
      <c r="HB325" s="704"/>
      <c r="HC325" s="704"/>
      <c r="HD325" s="704"/>
      <c r="HE325" s="704"/>
      <c r="HF325" s="704"/>
      <c r="HG325" s="704"/>
      <c r="HH325" s="704"/>
      <c r="HI325" s="704"/>
      <c r="HJ325" s="704"/>
      <c r="HK325" s="704"/>
      <c r="HL325" s="704"/>
      <c r="HM325" s="704"/>
      <c r="HN325" s="704"/>
      <c r="HO325" s="704"/>
      <c r="HP325" s="704"/>
      <c r="HQ325" s="706"/>
      <c r="HR325" s="706"/>
    </row>
    <row r="326" spans="1:243" s="878" customFormat="1" ht="33.75" x14ac:dyDescent="0.25">
      <c r="A326" s="691">
        <v>305</v>
      </c>
      <c r="B326" s="693" t="s">
        <v>1352</v>
      </c>
      <c r="C326" s="696">
        <v>270</v>
      </c>
      <c r="D326" s="697">
        <v>650</v>
      </c>
      <c r="E326" s="707">
        <v>35</v>
      </c>
      <c r="F326" s="699" t="s">
        <v>1387</v>
      </c>
      <c r="G326" s="699" t="s">
        <v>1612</v>
      </c>
      <c r="H326" s="762" t="s">
        <v>1127</v>
      </c>
      <c r="I326" s="767" t="s">
        <v>1113</v>
      </c>
      <c r="J326" s="761" t="s">
        <v>1135</v>
      </c>
      <c r="K326" s="761" t="s">
        <v>1151</v>
      </c>
      <c r="L326" s="753" t="s">
        <v>1124</v>
      </c>
      <c r="M326" s="753" t="s">
        <v>1199</v>
      </c>
      <c r="N326" s="753" t="s">
        <v>1128</v>
      </c>
      <c r="O326" s="753" t="s">
        <v>1128</v>
      </c>
      <c r="P326" s="777" t="s">
        <v>1200</v>
      </c>
      <c r="Q326" s="866" t="s">
        <v>1120</v>
      </c>
      <c r="R326" s="866" t="s">
        <v>1120</v>
      </c>
      <c r="S326" s="755">
        <v>2</v>
      </c>
      <c r="T326" s="763">
        <v>2.2999999999999998</v>
      </c>
      <c r="U326" s="771">
        <v>41456</v>
      </c>
      <c r="V326" s="772">
        <v>41791</v>
      </c>
      <c r="W326" s="874">
        <v>5</v>
      </c>
      <c r="X326" s="875">
        <v>650000</v>
      </c>
      <c r="Y326" s="875"/>
      <c r="Z326" s="875">
        <f t="shared" si="37"/>
        <v>650000</v>
      </c>
      <c r="AA326" s="702"/>
      <c r="AB326" s="702"/>
      <c r="AC326" s="702"/>
      <c r="AD326" s="702"/>
      <c r="AE326" s="759">
        <v>650000</v>
      </c>
      <c r="AF326" s="702"/>
      <c r="AG326" s="702"/>
      <c r="AH326" s="702"/>
      <c r="AI326" s="717"/>
      <c r="AJ326" s="717"/>
      <c r="AK326" s="717"/>
      <c r="AL326" s="717"/>
      <c r="AM326" s="868">
        <f t="shared" si="38"/>
        <v>650000</v>
      </c>
      <c r="AN326" s="868">
        <f t="shared" si="39"/>
        <v>0</v>
      </c>
      <c r="AO326" s="760"/>
      <c r="AP326" s="868"/>
      <c r="AQ326" s="706"/>
      <c r="AR326" s="706"/>
      <c r="AS326" s="706"/>
      <c r="AT326" s="706"/>
      <c r="AU326" s="706"/>
      <c r="AV326" s="706"/>
      <c r="AW326" s="706"/>
      <c r="AX326" s="706"/>
      <c r="AY326" s="706"/>
      <c r="AZ326" s="706"/>
      <c r="BA326" s="706"/>
      <c r="BB326" s="706"/>
      <c r="BC326" s="706"/>
      <c r="BD326" s="706"/>
      <c r="BE326" s="706"/>
      <c r="BF326" s="706"/>
      <c r="BG326" s="706"/>
      <c r="BH326" s="706"/>
      <c r="BI326" s="706"/>
      <c r="BJ326" s="706"/>
      <c r="BK326" s="706"/>
      <c r="BL326" s="706"/>
      <c r="BM326" s="706"/>
      <c r="BN326" s="706"/>
      <c r="BO326" s="706"/>
      <c r="BP326" s="706"/>
      <c r="BQ326" s="706"/>
      <c r="BR326" s="706"/>
      <c r="BS326" s="706"/>
      <c r="BT326" s="706"/>
      <c r="BU326" s="706"/>
      <c r="BV326" s="706"/>
      <c r="BW326" s="706"/>
      <c r="BX326" s="706"/>
      <c r="BY326" s="706"/>
      <c r="BZ326" s="706"/>
      <c r="CA326" s="706"/>
      <c r="CB326" s="706"/>
      <c r="CC326" s="706"/>
      <c r="CD326" s="706"/>
      <c r="CE326" s="706"/>
      <c r="CF326" s="706"/>
      <c r="CG326" s="706"/>
      <c r="CH326" s="706"/>
      <c r="CI326" s="706"/>
      <c r="CJ326" s="706"/>
      <c r="CK326" s="706"/>
      <c r="CL326" s="706"/>
      <c r="CM326" s="706"/>
      <c r="CN326" s="706"/>
      <c r="CO326" s="706"/>
      <c r="CP326" s="706"/>
      <c r="CQ326" s="706"/>
      <c r="CR326" s="706"/>
      <c r="CS326" s="706"/>
      <c r="CT326" s="706"/>
      <c r="CU326" s="706"/>
      <c r="CV326" s="706"/>
      <c r="CW326" s="706"/>
      <c r="CX326" s="706"/>
      <c r="CY326" s="706"/>
      <c r="CZ326" s="706"/>
      <c r="DA326" s="706"/>
      <c r="DB326" s="706"/>
      <c r="DC326" s="706"/>
      <c r="DD326" s="706"/>
      <c r="DE326" s="706"/>
      <c r="DF326" s="706"/>
      <c r="DG326" s="706"/>
      <c r="DH326" s="706"/>
      <c r="DI326" s="706"/>
      <c r="DJ326" s="706"/>
      <c r="DK326" s="706"/>
      <c r="DL326" s="706"/>
      <c r="DM326" s="706"/>
      <c r="DN326" s="706"/>
      <c r="DO326" s="706"/>
      <c r="DP326" s="706"/>
      <c r="DQ326" s="706"/>
      <c r="DR326" s="706"/>
      <c r="DS326" s="706"/>
      <c r="DT326" s="706"/>
      <c r="DU326" s="706"/>
      <c r="DV326" s="706"/>
      <c r="DW326" s="706"/>
      <c r="DX326" s="706"/>
      <c r="DY326" s="706"/>
      <c r="DZ326" s="706"/>
      <c r="EA326" s="706"/>
      <c r="EB326" s="706"/>
      <c r="EC326" s="706"/>
      <c r="ED326" s="704"/>
      <c r="EE326" s="704"/>
      <c r="EF326" s="706"/>
      <c r="EG326" s="706"/>
      <c r="EH326" s="706"/>
      <c r="EI326" s="706"/>
      <c r="EJ326" s="706"/>
      <c r="EK326" s="706"/>
      <c r="EL326" s="706"/>
      <c r="EM326" s="706"/>
      <c r="EN326" s="706"/>
      <c r="EO326" s="706"/>
      <c r="EP326" s="706"/>
      <c r="EQ326" s="706"/>
      <c r="ER326" s="706"/>
      <c r="ES326" s="706"/>
      <c r="ET326" s="706"/>
      <c r="EU326" s="706"/>
      <c r="EV326" s="706"/>
      <c r="EW326" s="706"/>
      <c r="EX326" s="706"/>
      <c r="EY326" s="706"/>
      <c r="EZ326" s="706"/>
      <c r="FA326" s="706"/>
      <c r="FB326" s="706"/>
      <c r="FC326" s="706"/>
      <c r="FD326" s="706"/>
      <c r="FE326" s="706"/>
      <c r="FF326" s="706"/>
      <c r="FG326" s="706"/>
      <c r="FH326" s="706"/>
      <c r="FI326" s="706"/>
      <c r="FJ326" s="704"/>
      <c r="FK326" s="746"/>
      <c r="FL326" s="704"/>
      <c r="FM326" s="704"/>
      <c r="FN326" s="704"/>
      <c r="FO326" s="704"/>
      <c r="FP326" s="704"/>
      <c r="FQ326" s="704"/>
      <c r="FR326" s="704"/>
      <c r="FS326" s="704"/>
      <c r="FT326" s="704"/>
      <c r="FU326" s="704"/>
      <c r="FV326" s="704"/>
      <c r="FW326" s="704"/>
      <c r="FX326" s="704"/>
      <c r="FY326" s="704"/>
      <c r="FZ326" s="704"/>
      <c r="GA326" s="704"/>
      <c r="GB326" s="704"/>
      <c r="GC326" s="704"/>
      <c r="GD326" s="704"/>
      <c r="GE326" s="704"/>
      <c r="GF326" s="704"/>
      <c r="GG326" s="704"/>
      <c r="GH326" s="704"/>
      <c r="GI326" s="704"/>
      <c r="GJ326" s="704"/>
      <c r="GK326" s="704"/>
      <c r="GL326" s="704"/>
      <c r="GM326" s="704"/>
      <c r="GN326" s="704"/>
      <c r="GO326" s="704"/>
      <c r="GP326" s="704"/>
      <c r="GQ326" s="704"/>
      <c r="GR326" s="704"/>
      <c r="GS326" s="704"/>
      <c r="GT326" s="704"/>
      <c r="GU326" s="704"/>
      <c r="GV326" s="704"/>
      <c r="GW326" s="704"/>
      <c r="GX326" s="704"/>
      <c r="GY326" s="704"/>
      <c r="GZ326" s="704"/>
      <c r="HA326" s="704"/>
      <c r="HB326" s="704"/>
      <c r="HC326" s="704"/>
      <c r="HD326" s="704"/>
      <c r="HE326" s="704"/>
      <c r="HF326" s="704"/>
      <c r="HG326" s="704"/>
      <c r="HH326" s="704"/>
      <c r="HI326" s="704"/>
      <c r="HJ326" s="704"/>
      <c r="HK326" s="704"/>
      <c r="HL326" s="704"/>
      <c r="HM326" s="704"/>
      <c r="HN326" s="704"/>
      <c r="HO326" s="704"/>
      <c r="HP326" s="704"/>
      <c r="HQ326" s="706"/>
      <c r="HR326" s="706"/>
    </row>
    <row r="327" spans="1:243" s="878" customFormat="1" ht="33.75" x14ac:dyDescent="0.25">
      <c r="A327" s="691">
        <v>306</v>
      </c>
      <c r="B327" s="693" t="s">
        <v>1352</v>
      </c>
      <c r="C327" s="696">
        <v>270</v>
      </c>
      <c r="D327" s="697">
        <v>650</v>
      </c>
      <c r="E327" s="707">
        <v>36</v>
      </c>
      <c r="F327" s="699" t="s">
        <v>1387</v>
      </c>
      <c r="G327" s="699" t="s">
        <v>1612</v>
      </c>
      <c r="H327" s="762" t="s">
        <v>1127</v>
      </c>
      <c r="I327" s="767" t="s">
        <v>1113</v>
      </c>
      <c r="J327" s="761" t="s">
        <v>1135</v>
      </c>
      <c r="K327" s="761" t="s">
        <v>1151</v>
      </c>
      <c r="L327" s="753" t="s">
        <v>1124</v>
      </c>
      <c r="M327" s="753" t="s">
        <v>1199</v>
      </c>
      <c r="N327" s="753" t="s">
        <v>1128</v>
      </c>
      <c r="O327" s="753" t="s">
        <v>1128</v>
      </c>
      <c r="P327" s="777" t="s">
        <v>1200</v>
      </c>
      <c r="Q327" s="866" t="s">
        <v>1120</v>
      </c>
      <c r="R327" s="866" t="s">
        <v>1120</v>
      </c>
      <c r="S327" s="755">
        <v>2</v>
      </c>
      <c r="T327" s="763">
        <v>2.2999999999999998</v>
      </c>
      <c r="U327" s="771">
        <v>41456</v>
      </c>
      <c r="V327" s="772">
        <v>41791</v>
      </c>
      <c r="W327" s="874">
        <v>5</v>
      </c>
      <c r="X327" s="875">
        <v>800000</v>
      </c>
      <c r="Y327" s="875"/>
      <c r="Z327" s="875">
        <f t="shared" si="37"/>
        <v>800000</v>
      </c>
      <c r="AA327" s="702"/>
      <c r="AB327" s="702"/>
      <c r="AC327" s="702"/>
      <c r="AD327" s="702"/>
      <c r="AE327" s="759">
        <v>800000</v>
      </c>
      <c r="AF327" s="702"/>
      <c r="AG327" s="702"/>
      <c r="AH327" s="702"/>
      <c r="AI327" s="717"/>
      <c r="AJ327" s="717"/>
      <c r="AK327" s="717"/>
      <c r="AL327" s="717"/>
      <c r="AM327" s="868">
        <f t="shared" si="38"/>
        <v>800000</v>
      </c>
      <c r="AN327" s="868">
        <f t="shared" si="39"/>
        <v>0</v>
      </c>
      <c r="AO327" s="760"/>
      <c r="AP327" s="868"/>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c r="CB327" s="706"/>
      <c r="CC327" s="706"/>
      <c r="CD327" s="706"/>
      <c r="CE327" s="706"/>
      <c r="CF327" s="706"/>
      <c r="CG327" s="706"/>
      <c r="CH327" s="706"/>
      <c r="CI327" s="706"/>
      <c r="CJ327" s="706"/>
      <c r="CK327" s="706"/>
      <c r="CL327" s="706"/>
      <c r="CM327" s="706"/>
      <c r="CN327" s="706"/>
      <c r="CO327" s="706"/>
      <c r="CP327" s="706"/>
      <c r="CQ327" s="706"/>
      <c r="CR327" s="706"/>
      <c r="CS327" s="706"/>
      <c r="CT327" s="706"/>
      <c r="CU327" s="706"/>
      <c r="CV327" s="706"/>
      <c r="CW327" s="706"/>
      <c r="CX327" s="706"/>
      <c r="CY327" s="706"/>
      <c r="CZ327" s="706"/>
      <c r="DA327" s="706"/>
      <c r="DB327" s="706"/>
      <c r="DC327" s="706"/>
      <c r="DD327" s="706"/>
      <c r="DE327" s="706"/>
      <c r="DF327" s="706"/>
      <c r="DG327" s="706"/>
      <c r="DH327" s="706"/>
      <c r="DI327" s="706"/>
      <c r="DJ327" s="706"/>
      <c r="DK327" s="706"/>
      <c r="DL327" s="706"/>
      <c r="DM327" s="706"/>
      <c r="DN327" s="706"/>
      <c r="DO327" s="706"/>
      <c r="DP327" s="706"/>
      <c r="DQ327" s="706"/>
      <c r="DR327" s="706"/>
      <c r="DS327" s="706"/>
      <c r="DT327" s="706"/>
      <c r="DU327" s="706"/>
      <c r="DV327" s="706"/>
      <c r="DW327" s="706"/>
      <c r="DX327" s="706"/>
      <c r="DY327" s="706"/>
      <c r="DZ327" s="706"/>
      <c r="EA327" s="706"/>
      <c r="EB327" s="706"/>
      <c r="EC327" s="706"/>
      <c r="ED327" s="704"/>
      <c r="EE327" s="704"/>
      <c r="EF327" s="706"/>
      <c r="EG327" s="706"/>
      <c r="EH327" s="706"/>
      <c r="EI327" s="706"/>
      <c r="EJ327" s="706"/>
      <c r="EK327" s="706"/>
      <c r="EL327" s="706"/>
      <c r="EM327" s="706"/>
      <c r="EN327" s="706"/>
      <c r="EO327" s="706"/>
      <c r="EP327" s="706"/>
      <c r="EQ327" s="706"/>
      <c r="ER327" s="706"/>
      <c r="ES327" s="706"/>
      <c r="ET327" s="706"/>
      <c r="EU327" s="706"/>
      <c r="EV327" s="706"/>
      <c r="EW327" s="706"/>
      <c r="EX327" s="706"/>
      <c r="EY327" s="706"/>
      <c r="EZ327" s="706"/>
      <c r="FA327" s="706"/>
      <c r="FB327" s="706"/>
      <c r="FC327" s="706"/>
      <c r="FD327" s="706"/>
      <c r="FE327" s="706"/>
      <c r="FF327" s="706"/>
      <c r="FG327" s="706"/>
      <c r="FH327" s="706"/>
      <c r="FI327" s="706"/>
      <c r="FJ327" s="704"/>
      <c r="FK327" s="746"/>
      <c r="FL327" s="704"/>
      <c r="FM327" s="704"/>
      <c r="FN327" s="704"/>
      <c r="FO327" s="704"/>
      <c r="FP327" s="704"/>
      <c r="FQ327" s="704"/>
      <c r="FR327" s="704"/>
      <c r="FS327" s="704"/>
      <c r="FT327" s="704"/>
      <c r="FU327" s="704"/>
      <c r="FV327" s="704"/>
      <c r="FW327" s="704"/>
      <c r="FX327" s="704"/>
      <c r="FY327" s="704"/>
      <c r="FZ327" s="704"/>
      <c r="GA327" s="704"/>
      <c r="GB327" s="704"/>
      <c r="GC327" s="704"/>
      <c r="GD327" s="704"/>
      <c r="GE327" s="704"/>
      <c r="GF327" s="704"/>
      <c r="GG327" s="704"/>
      <c r="GH327" s="704"/>
      <c r="GI327" s="704"/>
      <c r="GJ327" s="704"/>
      <c r="GK327" s="704"/>
      <c r="GL327" s="704"/>
      <c r="GM327" s="704"/>
      <c r="GN327" s="704"/>
      <c r="GO327" s="704"/>
      <c r="GP327" s="704"/>
      <c r="GQ327" s="704"/>
      <c r="GR327" s="704"/>
      <c r="GS327" s="704"/>
      <c r="GT327" s="704"/>
      <c r="GU327" s="704"/>
      <c r="GV327" s="704"/>
      <c r="GW327" s="704"/>
      <c r="GX327" s="704"/>
      <c r="GY327" s="704"/>
      <c r="GZ327" s="704"/>
      <c r="HA327" s="704"/>
      <c r="HB327" s="704"/>
      <c r="HC327" s="704"/>
      <c r="HD327" s="704"/>
      <c r="HE327" s="704"/>
      <c r="HF327" s="704"/>
      <c r="HG327" s="704"/>
      <c r="HH327" s="704"/>
      <c r="HI327" s="704"/>
      <c r="HJ327" s="704"/>
      <c r="HK327" s="704"/>
      <c r="HL327" s="704"/>
      <c r="HM327" s="704"/>
      <c r="HN327" s="704"/>
      <c r="HO327" s="704"/>
      <c r="HP327" s="704"/>
      <c r="HQ327" s="706"/>
      <c r="HR327" s="706"/>
      <c r="ID327" s="706"/>
    </row>
    <row r="328" spans="1:243" s="706" customFormat="1" ht="33.75" x14ac:dyDescent="0.25">
      <c r="A328" s="691">
        <v>307</v>
      </c>
      <c r="B328" s="693" t="s">
        <v>1352</v>
      </c>
      <c r="C328" s="696">
        <v>270</v>
      </c>
      <c r="D328" s="697">
        <v>650</v>
      </c>
      <c r="E328" s="707">
        <v>37</v>
      </c>
      <c r="F328" s="699" t="s">
        <v>1387</v>
      </c>
      <c r="G328" s="699" t="s">
        <v>1612</v>
      </c>
      <c r="H328" s="762" t="s">
        <v>1127</v>
      </c>
      <c r="I328" s="767" t="s">
        <v>1113</v>
      </c>
      <c r="J328" s="761" t="s">
        <v>1135</v>
      </c>
      <c r="K328" s="761" t="s">
        <v>1151</v>
      </c>
      <c r="L328" s="753" t="s">
        <v>1124</v>
      </c>
      <c r="M328" s="753" t="s">
        <v>1199</v>
      </c>
      <c r="N328" s="753" t="s">
        <v>1128</v>
      </c>
      <c r="O328" s="753" t="s">
        <v>1128</v>
      </c>
      <c r="P328" s="777" t="s">
        <v>1200</v>
      </c>
      <c r="Q328" s="866" t="s">
        <v>1120</v>
      </c>
      <c r="R328" s="866" t="s">
        <v>1120</v>
      </c>
      <c r="S328" s="755">
        <v>2</v>
      </c>
      <c r="T328" s="763">
        <v>2.2999999999999998</v>
      </c>
      <c r="U328" s="771">
        <v>41456</v>
      </c>
      <c r="V328" s="772">
        <v>41791</v>
      </c>
      <c r="W328" s="874">
        <v>5</v>
      </c>
      <c r="X328" s="875">
        <v>800000</v>
      </c>
      <c r="Y328" s="875"/>
      <c r="Z328" s="875">
        <f t="shared" si="37"/>
        <v>800000</v>
      </c>
      <c r="AA328" s="702"/>
      <c r="AB328" s="702"/>
      <c r="AC328" s="702"/>
      <c r="AD328" s="702"/>
      <c r="AE328" s="759">
        <v>800000</v>
      </c>
      <c r="AF328" s="702"/>
      <c r="AG328" s="702"/>
      <c r="AH328" s="702"/>
      <c r="AI328" s="717"/>
      <c r="AJ328" s="717"/>
      <c r="AK328" s="717"/>
      <c r="AL328" s="717"/>
      <c r="AM328" s="868">
        <f t="shared" si="38"/>
        <v>800000</v>
      </c>
      <c r="AN328" s="868">
        <f t="shared" si="39"/>
        <v>0</v>
      </c>
      <c r="AO328" s="760"/>
      <c r="AP328" s="868"/>
      <c r="ED328" s="704"/>
      <c r="EE328" s="704"/>
      <c r="FJ328" s="704"/>
      <c r="FK328" s="746"/>
      <c r="FL328" s="704"/>
      <c r="FM328" s="704"/>
      <c r="FN328" s="704"/>
      <c r="FO328" s="704"/>
      <c r="FP328" s="704"/>
      <c r="FQ328" s="704"/>
      <c r="FR328" s="704"/>
      <c r="FS328" s="704"/>
      <c r="FT328" s="704"/>
      <c r="FU328" s="704"/>
      <c r="FV328" s="704"/>
      <c r="FW328" s="704"/>
      <c r="FX328" s="704"/>
      <c r="FY328" s="704"/>
      <c r="FZ328" s="704"/>
      <c r="GA328" s="704"/>
      <c r="GB328" s="704"/>
      <c r="GC328" s="704"/>
      <c r="GD328" s="704"/>
      <c r="GE328" s="704"/>
      <c r="GF328" s="704"/>
      <c r="GG328" s="704"/>
      <c r="GH328" s="704"/>
      <c r="GI328" s="704"/>
      <c r="GJ328" s="704"/>
      <c r="GK328" s="704"/>
      <c r="GL328" s="704"/>
      <c r="GM328" s="704"/>
      <c r="GN328" s="704"/>
      <c r="GO328" s="704"/>
      <c r="GP328" s="704"/>
      <c r="GQ328" s="704"/>
      <c r="GR328" s="704"/>
      <c r="GS328" s="704"/>
      <c r="GT328" s="704"/>
      <c r="GU328" s="704"/>
      <c r="GV328" s="704"/>
      <c r="GW328" s="704"/>
      <c r="GX328" s="704"/>
      <c r="GY328" s="704"/>
      <c r="GZ328" s="704"/>
      <c r="HA328" s="704"/>
      <c r="HB328" s="704"/>
      <c r="HC328" s="704"/>
      <c r="HD328" s="704"/>
      <c r="HE328" s="704"/>
      <c r="HF328" s="704"/>
      <c r="HG328" s="704"/>
      <c r="HH328" s="704"/>
      <c r="HI328" s="704"/>
      <c r="HJ328" s="704"/>
      <c r="HK328" s="704"/>
      <c r="HL328" s="704"/>
      <c r="HM328" s="704"/>
      <c r="HN328" s="704"/>
      <c r="HO328" s="704"/>
      <c r="HP328" s="704"/>
      <c r="HS328" s="878"/>
      <c r="HT328" s="878"/>
      <c r="HU328" s="878"/>
      <c r="HV328" s="878"/>
      <c r="HW328" s="878"/>
      <c r="HX328" s="878"/>
      <c r="HY328" s="878"/>
      <c r="HZ328" s="878"/>
      <c r="IA328" s="878"/>
      <c r="IB328" s="878"/>
      <c r="IC328" s="878"/>
      <c r="ID328" s="878"/>
    </row>
    <row r="329" spans="1:243" s="878" customFormat="1" ht="33.75" x14ac:dyDescent="0.25">
      <c r="A329" s="691">
        <v>310</v>
      </c>
      <c r="B329" s="693" t="s">
        <v>1352</v>
      </c>
      <c r="C329" s="696">
        <v>271</v>
      </c>
      <c r="D329" s="697">
        <v>536</v>
      </c>
      <c r="E329" s="707">
        <v>2</v>
      </c>
      <c r="F329" s="699" t="s">
        <v>1123</v>
      </c>
      <c r="G329" s="699" t="s">
        <v>1591</v>
      </c>
      <c r="H329" s="767" t="s">
        <v>1112</v>
      </c>
      <c r="I329" s="752" t="s">
        <v>1113</v>
      </c>
      <c r="J329" s="761" t="s">
        <v>1135</v>
      </c>
      <c r="K329" s="761" t="s">
        <v>1115</v>
      </c>
      <c r="L329" s="753" t="s">
        <v>1124</v>
      </c>
      <c r="M329" s="753" t="s">
        <v>1199</v>
      </c>
      <c r="N329" s="753" t="s">
        <v>1128</v>
      </c>
      <c r="O329" s="753" t="s">
        <v>1128</v>
      </c>
      <c r="P329" s="753" t="s">
        <v>1202</v>
      </c>
      <c r="Q329" s="948" t="s">
        <v>1120</v>
      </c>
      <c r="R329" s="948" t="s">
        <v>1120</v>
      </c>
      <c r="S329" s="755">
        <v>2</v>
      </c>
      <c r="T329" s="763">
        <v>2.6</v>
      </c>
      <c r="U329" s="771">
        <v>41091</v>
      </c>
      <c r="V329" s="772">
        <v>41426</v>
      </c>
      <c r="W329" s="874">
        <v>5</v>
      </c>
      <c r="X329" s="875"/>
      <c r="Y329" s="876">
        <v>16000</v>
      </c>
      <c r="Z329" s="875">
        <f t="shared" si="37"/>
        <v>16000</v>
      </c>
      <c r="AA329" s="691">
        <v>16000</v>
      </c>
      <c r="AB329" s="691"/>
      <c r="AC329" s="691"/>
      <c r="AD329" s="691"/>
      <c r="AE329" s="691"/>
      <c r="AF329" s="691"/>
      <c r="AG329" s="691"/>
      <c r="AH329" s="691"/>
      <c r="AI329" s="691"/>
      <c r="AJ329" s="691"/>
      <c r="AK329" s="691"/>
      <c r="AL329" s="691"/>
      <c r="AM329" s="868">
        <f t="shared" si="38"/>
        <v>16000</v>
      </c>
      <c r="AN329" s="868">
        <f t="shared" si="39"/>
        <v>0</v>
      </c>
      <c r="AO329" s="691"/>
      <c r="AP329" s="868"/>
      <c r="AQ329" s="704"/>
      <c r="AR329" s="704"/>
      <c r="AS329" s="704"/>
      <c r="AT329" s="704"/>
      <c r="AU329" s="704"/>
      <c r="AV329" s="704"/>
      <c r="AW329" s="704"/>
      <c r="AX329" s="704"/>
      <c r="AY329" s="704"/>
      <c r="AZ329" s="704"/>
      <c r="BA329" s="704"/>
      <c r="BB329" s="704"/>
      <c r="BC329" s="704"/>
      <c r="BD329" s="704"/>
      <c r="BE329" s="704"/>
      <c r="BF329" s="704"/>
      <c r="BG329" s="704"/>
      <c r="BH329" s="704"/>
      <c r="BI329" s="704"/>
      <c r="BJ329" s="704"/>
      <c r="BK329" s="704"/>
      <c r="BL329" s="704"/>
      <c r="BM329" s="704"/>
      <c r="BN329" s="704"/>
      <c r="BO329" s="704"/>
      <c r="BP329" s="704"/>
      <c r="BQ329" s="704"/>
      <c r="BR329" s="704"/>
      <c r="BS329" s="704"/>
      <c r="BT329" s="704"/>
      <c r="BU329" s="704"/>
      <c r="BV329" s="704"/>
      <c r="BW329" s="704"/>
      <c r="BX329" s="704"/>
      <c r="BY329" s="704"/>
      <c r="BZ329" s="704"/>
      <c r="CA329" s="704"/>
      <c r="CB329" s="704"/>
      <c r="CC329" s="704"/>
      <c r="CD329" s="704"/>
      <c r="CE329" s="704"/>
      <c r="CF329" s="704"/>
      <c r="CG329" s="704"/>
      <c r="CH329" s="704"/>
      <c r="CI329" s="704"/>
      <c r="CJ329" s="704"/>
      <c r="CK329" s="704"/>
      <c r="CL329" s="704"/>
      <c r="CM329" s="704"/>
      <c r="CN329" s="704"/>
      <c r="CO329" s="704"/>
      <c r="CP329" s="704"/>
      <c r="CQ329" s="704"/>
      <c r="CR329" s="704"/>
      <c r="CS329" s="704"/>
      <c r="CT329" s="704"/>
      <c r="CU329" s="704"/>
      <c r="CV329" s="704"/>
      <c r="CW329" s="704"/>
      <c r="CX329" s="704"/>
      <c r="CY329" s="704"/>
      <c r="CZ329" s="704"/>
      <c r="DA329" s="704"/>
      <c r="DB329" s="704"/>
      <c r="DC329" s="704"/>
      <c r="DD329" s="704"/>
      <c r="DE329" s="704"/>
      <c r="DF329" s="704"/>
      <c r="DG329" s="704"/>
      <c r="DH329" s="704"/>
      <c r="DI329" s="704"/>
      <c r="DJ329" s="704"/>
      <c r="DK329" s="704"/>
      <c r="DL329" s="704"/>
      <c r="DM329" s="704"/>
      <c r="DN329" s="704"/>
      <c r="DO329" s="704"/>
      <c r="DP329" s="704"/>
      <c r="DQ329" s="704"/>
      <c r="DR329" s="704"/>
      <c r="DS329" s="704"/>
      <c r="DT329" s="704"/>
      <c r="DU329" s="704"/>
      <c r="DV329" s="704"/>
      <c r="DW329" s="704"/>
      <c r="DX329" s="704"/>
      <c r="DY329" s="704"/>
      <c r="DZ329" s="704"/>
      <c r="EA329" s="704"/>
      <c r="EB329" s="704"/>
      <c r="EC329" s="706"/>
      <c r="ED329" s="706"/>
      <c r="EE329" s="706"/>
      <c r="EF329" s="704"/>
      <c r="EG329" s="704"/>
      <c r="EH329" s="704"/>
      <c r="EI329" s="704"/>
      <c r="EJ329" s="704"/>
      <c r="EK329" s="704"/>
      <c r="EL329" s="704"/>
      <c r="EM329" s="704"/>
      <c r="EN329" s="704"/>
      <c r="EO329" s="704"/>
      <c r="EP329" s="704"/>
      <c r="EQ329" s="704"/>
      <c r="ER329" s="704"/>
      <c r="ES329" s="704"/>
      <c r="ET329" s="704"/>
      <c r="EU329" s="704"/>
      <c r="EV329" s="704"/>
      <c r="EW329" s="704"/>
      <c r="EX329" s="704"/>
      <c r="EY329" s="704"/>
      <c r="EZ329" s="704"/>
      <c r="FA329" s="704"/>
      <c r="FB329" s="704"/>
      <c r="FC329" s="704"/>
      <c r="FD329" s="704"/>
      <c r="FE329" s="704"/>
      <c r="FF329" s="704"/>
      <c r="FG329" s="704"/>
      <c r="FH329" s="704"/>
      <c r="FI329" s="704"/>
      <c r="FJ329" s="706"/>
      <c r="HV329" s="706"/>
      <c r="HW329" s="706"/>
      <c r="HX329" s="706"/>
      <c r="HY329" s="706"/>
      <c r="HZ329" s="706"/>
      <c r="IA329" s="706"/>
      <c r="IB329" s="706"/>
      <c r="IC329" s="706"/>
      <c r="IE329" s="947"/>
      <c r="IF329" s="947"/>
      <c r="IG329" s="947"/>
      <c r="IH329" s="947"/>
      <c r="II329" s="947"/>
    </row>
    <row r="330" spans="1:243" s="878" customFormat="1" ht="33.75" x14ac:dyDescent="0.25">
      <c r="A330" s="691">
        <v>312</v>
      </c>
      <c r="B330" s="693" t="s">
        <v>1352</v>
      </c>
      <c r="C330" s="696">
        <v>271</v>
      </c>
      <c r="D330" s="697">
        <v>600</v>
      </c>
      <c r="E330" s="707">
        <v>103</v>
      </c>
      <c r="F330" s="699" t="s">
        <v>1201</v>
      </c>
      <c r="G330" s="699" t="s">
        <v>1626</v>
      </c>
      <c r="H330" s="762" t="s">
        <v>1127</v>
      </c>
      <c r="I330" s="767" t="s">
        <v>1113</v>
      </c>
      <c r="J330" s="761" t="s">
        <v>1135</v>
      </c>
      <c r="K330" s="761" t="s">
        <v>1151</v>
      </c>
      <c r="L330" s="753" t="s">
        <v>1124</v>
      </c>
      <c r="M330" s="753" t="s">
        <v>1199</v>
      </c>
      <c r="N330" s="753" t="s">
        <v>1128</v>
      </c>
      <c r="O330" s="753" t="s">
        <v>1128</v>
      </c>
      <c r="P330" s="753" t="s">
        <v>1200</v>
      </c>
      <c r="Q330" s="866" t="s">
        <v>1120</v>
      </c>
      <c r="R330" s="866" t="s">
        <v>1120</v>
      </c>
      <c r="S330" s="755">
        <v>2</v>
      </c>
      <c r="T330" s="769">
        <v>2.1</v>
      </c>
      <c r="U330" s="771">
        <v>41456</v>
      </c>
      <c r="V330" s="772">
        <v>41791</v>
      </c>
      <c r="W330" s="874">
        <v>7</v>
      </c>
      <c r="X330" s="875">
        <v>104000</v>
      </c>
      <c r="Y330" s="875"/>
      <c r="Z330" s="875">
        <f t="shared" si="37"/>
        <v>104000</v>
      </c>
      <c r="AA330" s="702"/>
      <c r="AB330" s="702"/>
      <c r="AC330" s="702"/>
      <c r="AD330" s="702"/>
      <c r="AE330" s="759">
        <v>104000</v>
      </c>
      <c r="AF330" s="702"/>
      <c r="AG330" s="702"/>
      <c r="AH330" s="702"/>
      <c r="AI330" s="717"/>
      <c r="AJ330" s="717"/>
      <c r="AK330" s="717"/>
      <c r="AL330" s="717"/>
      <c r="AM330" s="868">
        <f t="shared" si="38"/>
        <v>104000</v>
      </c>
      <c r="AN330" s="868">
        <f t="shared" si="39"/>
        <v>0</v>
      </c>
      <c r="AO330" s="760"/>
      <c r="AP330" s="868"/>
      <c r="AQ330" s="706"/>
      <c r="AR330" s="706"/>
      <c r="AS330" s="706"/>
      <c r="AT330" s="706"/>
      <c r="AU330" s="706"/>
      <c r="AV330" s="706"/>
      <c r="AW330" s="706"/>
      <c r="AX330" s="706"/>
      <c r="AY330" s="706"/>
      <c r="AZ330" s="706"/>
      <c r="BA330" s="706"/>
      <c r="BB330" s="706"/>
      <c r="BC330" s="706"/>
      <c r="BD330" s="706"/>
      <c r="BE330" s="706"/>
      <c r="BF330" s="706"/>
      <c r="BG330" s="706"/>
      <c r="BH330" s="706"/>
      <c r="BI330" s="706"/>
      <c r="BJ330" s="706"/>
      <c r="BK330" s="706"/>
      <c r="BL330" s="706"/>
      <c r="BM330" s="706"/>
      <c r="BN330" s="706"/>
      <c r="BO330" s="706"/>
      <c r="BP330" s="706"/>
      <c r="BQ330" s="706"/>
      <c r="BR330" s="706"/>
      <c r="BS330" s="706"/>
      <c r="BT330" s="706"/>
      <c r="BU330" s="706"/>
      <c r="BV330" s="706"/>
      <c r="BW330" s="706"/>
      <c r="BX330" s="706"/>
      <c r="BY330" s="706"/>
      <c r="BZ330" s="706"/>
      <c r="CA330" s="706"/>
      <c r="CB330" s="706"/>
      <c r="CC330" s="706"/>
      <c r="CD330" s="706"/>
      <c r="CE330" s="706"/>
      <c r="CF330" s="706"/>
      <c r="CG330" s="706"/>
      <c r="CH330" s="706"/>
      <c r="CI330" s="706"/>
      <c r="CJ330" s="706"/>
      <c r="CK330" s="706"/>
      <c r="CL330" s="706"/>
      <c r="CM330" s="706"/>
      <c r="CN330" s="706"/>
      <c r="CO330" s="706"/>
      <c r="CP330" s="706"/>
      <c r="CQ330" s="706"/>
      <c r="CR330" s="706"/>
      <c r="CS330" s="706"/>
      <c r="CT330" s="706"/>
      <c r="CU330" s="706"/>
      <c r="CV330" s="706"/>
      <c r="CW330" s="706"/>
      <c r="CX330" s="706"/>
      <c r="CY330" s="706"/>
      <c r="CZ330" s="706"/>
      <c r="DA330" s="706"/>
      <c r="DB330" s="706"/>
      <c r="DC330" s="706"/>
      <c r="DD330" s="706"/>
      <c r="DE330" s="706"/>
      <c r="DF330" s="706"/>
      <c r="DG330" s="706"/>
      <c r="DH330" s="706"/>
      <c r="DI330" s="706"/>
      <c r="DJ330" s="706"/>
      <c r="DK330" s="706"/>
      <c r="DL330" s="706"/>
      <c r="DM330" s="706"/>
      <c r="DN330" s="706"/>
      <c r="DO330" s="706"/>
      <c r="DP330" s="706"/>
      <c r="DQ330" s="706"/>
      <c r="DR330" s="706"/>
      <c r="DS330" s="706"/>
      <c r="DT330" s="706"/>
      <c r="DU330" s="706"/>
      <c r="DV330" s="706"/>
      <c r="DW330" s="706"/>
      <c r="DX330" s="706"/>
      <c r="DY330" s="706"/>
      <c r="DZ330" s="706"/>
      <c r="EA330" s="706"/>
      <c r="EB330" s="706"/>
      <c r="EC330" s="706"/>
      <c r="ED330" s="704"/>
      <c r="EE330" s="704"/>
      <c r="EF330" s="706"/>
      <c r="EG330" s="706"/>
      <c r="EH330" s="706"/>
      <c r="EI330" s="706"/>
      <c r="EJ330" s="706"/>
      <c r="EK330" s="706"/>
      <c r="EL330" s="706"/>
      <c r="EM330" s="706"/>
      <c r="EN330" s="706"/>
      <c r="EO330" s="706"/>
      <c r="EP330" s="706"/>
      <c r="EQ330" s="706"/>
      <c r="ER330" s="706"/>
      <c r="ES330" s="706"/>
      <c r="ET330" s="706"/>
      <c r="EU330" s="706"/>
      <c r="EV330" s="706"/>
      <c r="EW330" s="706"/>
      <c r="EX330" s="706"/>
      <c r="EY330" s="706"/>
      <c r="EZ330" s="706"/>
      <c r="FA330" s="706"/>
      <c r="FB330" s="706"/>
      <c r="FC330" s="706"/>
      <c r="FD330" s="706"/>
      <c r="FE330" s="706"/>
      <c r="FF330" s="706"/>
      <c r="FG330" s="706"/>
      <c r="FH330" s="706"/>
      <c r="FI330" s="706"/>
      <c r="FJ330" s="704"/>
      <c r="FK330" s="746"/>
      <c r="FL330" s="704"/>
      <c r="FM330" s="704"/>
      <c r="FN330" s="704"/>
      <c r="FO330" s="704"/>
      <c r="FP330" s="704"/>
      <c r="FQ330" s="704"/>
      <c r="FR330" s="704"/>
      <c r="FS330" s="704"/>
      <c r="FT330" s="704"/>
      <c r="FU330" s="704"/>
      <c r="FV330" s="704"/>
      <c r="FW330" s="704"/>
      <c r="FX330" s="704"/>
      <c r="FY330" s="704"/>
      <c r="FZ330" s="704"/>
      <c r="GA330" s="704"/>
      <c r="GB330" s="704"/>
      <c r="GC330" s="704"/>
      <c r="GD330" s="704"/>
      <c r="GE330" s="704"/>
      <c r="GF330" s="704"/>
      <c r="GG330" s="704"/>
      <c r="GH330" s="704"/>
      <c r="GI330" s="704"/>
      <c r="GJ330" s="704"/>
      <c r="GK330" s="704"/>
      <c r="GL330" s="704"/>
      <c r="GM330" s="704"/>
      <c r="GN330" s="704"/>
      <c r="GO330" s="704"/>
      <c r="GP330" s="704"/>
      <c r="GQ330" s="704"/>
      <c r="GR330" s="704"/>
      <c r="GS330" s="704"/>
      <c r="GT330" s="704"/>
      <c r="GU330" s="704"/>
      <c r="GV330" s="704"/>
      <c r="GW330" s="704"/>
      <c r="GX330" s="704"/>
      <c r="GY330" s="704"/>
      <c r="GZ330" s="704"/>
      <c r="HA330" s="704"/>
      <c r="HB330" s="704"/>
      <c r="HC330" s="704"/>
      <c r="HD330" s="704"/>
      <c r="HE330" s="704"/>
      <c r="HF330" s="704"/>
      <c r="HG330" s="704"/>
      <c r="HH330" s="704"/>
      <c r="HI330" s="704"/>
      <c r="HJ330" s="704"/>
      <c r="HK330" s="704"/>
      <c r="HL330" s="704"/>
      <c r="HM330" s="704"/>
      <c r="HN330" s="704"/>
      <c r="HO330" s="704"/>
      <c r="HP330" s="704"/>
      <c r="HQ330" s="706"/>
      <c r="HR330" s="706"/>
    </row>
    <row r="331" spans="1:243" s="878" customFormat="1" ht="45" x14ac:dyDescent="0.25">
      <c r="A331" s="691">
        <v>316</v>
      </c>
      <c r="B331" s="693" t="s">
        <v>1352</v>
      </c>
      <c r="C331" s="696">
        <v>271</v>
      </c>
      <c r="D331" s="697">
        <v>600</v>
      </c>
      <c r="E331" s="707">
        <v>107</v>
      </c>
      <c r="F331" s="699" t="s">
        <v>1201</v>
      </c>
      <c r="G331" s="699" t="s">
        <v>1625</v>
      </c>
      <c r="H331" s="762" t="s">
        <v>1127</v>
      </c>
      <c r="I331" s="767" t="s">
        <v>1113</v>
      </c>
      <c r="J331" s="761" t="s">
        <v>1135</v>
      </c>
      <c r="K331" s="761" t="s">
        <v>1151</v>
      </c>
      <c r="L331" s="753" t="s">
        <v>1124</v>
      </c>
      <c r="M331" s="753" t="s">
        <v>1199</v>
      </c>
      <c r="N331" s="753" t="s">
        <v>1128</v>
      </c>
      <c r="O331" s="753" t="s">
        <v>1128</v>
      </c>
      <c r="P331" s="753" t="s">
        <v>1200</v>
      </c>
      <c r="Q331" s="866" t="s">
        <v>1120</v>
      </c>
      <c r="R331" s="866" t="s">
        <v>1120</v>
      </c>
      <c r="S331" s="755">
        <v>2</v>
      </c>
      <c r="T331" s="769">
        <v>2.1</v>
      </c>
      <c r="U331" s="771">
        <v>41456</v>
      </c>
      <c r="V331" s="772">
        <v>41791</v>
      </c>
      <c r="W331" s="874">
        <v>7</v>
      </c>
      <c r="X331" s="875">
        <v>2950000</v>
      </c>
      <c r="Y331" s="875"/>
      <c r="Z331" s="875">
        <f t="shared" si="37"/>
        <v>2950000</v>
      </c>
      <c r="AA331" s="702"/>
      <c r="AB331" s="702"/>
      <c r="AC331" s="702"/>
      <c r="AD331" s="702"/>
      <c r="AE331" s="759">
        <v>2950000</v>
      </c>
      <c r="AF331" s="702"/>
      <c r="AG331" s="702"/>
      <c r="AH331" s="702"/>
      <c r="AI331" s="717"/>
      <c r="AJ331" s="717"/>
      <c r="AK331" s="717"/>
      <c r="AL331" s="717"/>
      <c r="AM331" s="868">
        <f t="shared" si="38"/>
        <v>2950000</v>
      </c>
      <c r="AN331" s="868">
        <f t="shared" si="39"/>
        <v>0</v>
      </c>
      <c r="AO331" s="760"/>
      <c r="AP331" s="868"/>
      <c r="AQ331" s="706"/>
      <c r="AR331" s="706"/>
      <c r="AS331" s="706"/>
      <c r="AT331" s="706"/>
      <c r="AU331" s="706"/>
      <c r="AV331" s="706"/>
      <c r="AW331" s="706"/>
      <c r="AX331" s="706"/>
      <c r="AY331" s="706"/>
      <c r="AZ331" s="706"/>
      <c r="BA331" s="706"/>
      <c r="BB331" s="706"/>
      <c r="BC331" s="706"/>
      <c r="BD331" s="706"/>
      <c r="BE331" s="706"/>
      <c r="BF331" s="706"/>
      <c r="BG331" s="706"/>
      <c r="BH331" s="706"/>
      <c r="BI331" s="706"/>
      <c r="BJ331" s="706"/>
      <c r="BK331" s="706"/>
      <c r="BL331" s="706"/>
      <c r="BM331" s="706"/>
      <c r="BN331" s="706"/>
      <c r="BO331" s="706"/>
      <c r="BP331" s="706"/>
      <c r="BQ331" s="706"/>
      <c r="BR331" s="706"/>
      <c r="BS331" s="706"/>
      <c r="BT331" s="706"/>
      <c r="BU331" s="706"/>
      <c r="BV331" s="706"/>
      <c r="BW331" s="706"/>
      <c r="BX331" s="706"/>
      <c r="BY331" s="706"/>
      <c r="BZ331" s="706"/>
      <c r="CA331" s="706"/>
      <c r="CB331" s="706"/>
      <c r="CC331" s="706"/>
      <c r="CD331" s="706"/>
      <c r="CE331" s="706"/>
      <c r="CF331" s="706"/>
      <c r="CG331" s="706"/>
      <c r="CH331" s="706"/>
      <c r="CI331" s="706"/>
      <c r="CJ331" s="706"/>
      <c r="CK331" s="706"/>
      <c r="CL331" s="706"/>
      <c r="CM331" s="706"/>
      <c r="CN331" s="706"/>
      <c r="CO331" s="706"/>
      <c r="CP331" s="706"/>
      <c r="CQ331" s="706"/>
      <c r="CR331" s="706"/>
      <c r="CS331" s="706"/>
      <c r="CT331" s="706"/>
      <c r="CU331" s="706"/>
      <c r="CV331" s="706"/>
      <c r="CW331" s="706"/>
      <c r="CX331" s="706"/>
      <c r="CY331" s="706"/>
      <c r="CZ331" s="706"/>
      <c r="DA331" s="706"/>
      <c r="DB331" s="706"/>
      <c r="DC331" s="706"/>
      <c r="DD331" s="706"/>
      <c r="DE331" s="706"/>
      <c r="DF331" s="706"/>
      <c r="DG331" s="706"/>
      <c r="DH331" s="706"/>
      <c r="DI331" s="706"/>
      <c r="DJ331" s="706"/>
      <c r="DK331" s="706"/>
      <c r="DL331" s="706"/>
      <c r="DM331" s="706"/>
      <c r="DN331" s="706"/>
      <c r="DO331" s="706"/>
      <c r="DP331" s="706"/>
      <c r="DQ331" s="706"/>
      <c r="DR331" s="706"/>
      <c r="DS331" s="706"/>
      <c r="DT331" s="706"/>
      <c r="DU331" s="706"/>
      <c r="DV331" s="706"/>
      <c r="DW331" s="706"/>
      <c r="DX331" s="706"/>
      <c r="DY331" s="706"/>
      <c r="DZ331" s="706"/>
      <c r="EA331" s="706"/>
      <c r="EB331" s="706"/>
      <c r="EC331" s="706"/>
      <c r="ED331" s="704"/>
      <c r="EE331" s="704"/>
      <c r="EF331" s="706"/>
      <c r="EG331" s="706"/>
      <c r="EH331" s="706"/>
      <c r="EI331" s="706"/>
      <c r="EJ331" s="706"/>
      <c r="EK331" s="706"/>
      <c r="EL331" s="706"/>
      <c r="EM331" s="706"/>
      <c r="EN331" s="706"/>
      <c r="EO331" s="706"/>
      <c r="EP331" s="706"/>
      <c r="EQ331" s="706"/>
      <c r="ER331" s="706"/>
      <c r="ES331" s="706"/>
      <c r="ET331" s="706"/>
      <c r="EU331" s="706"/>
      <c r="EV331" s="706"/>
      <c r="EW331" s="706"/>
      <c r="EX331" s="706"/>
      <c r="EY331" s="706"/>
      <c r="EZ331" s="706"/>
      <c r="FA331" s="706"/>
      <c r="FB331" s="706"/>
      <c r="FC331" s="706"/>
      <c r="FD331" s="706"/>
      <c r="FE331" s="706"/>
      <c r="FF331" s="706"/>
      <c r="FG331" s="706"/>
      <c r="FH331" s="706"/>
      <c r="FI331" s="706"/>
      <c r="FJ331" s="704"/>
      <c r="FK331" s="746"/>
      <c r="FL331" s="704"/>
      <c r="FM331" s="704"/>
      <c r="FN331" s="704"/>
      <c r="FO331" s="704"/>
      <c r="FP331" s="704"/>
      <c r="FQ331" s="704"/>
      <c r="FR331" s="704"/>
      <c r="FS331" s="704"/>
      <c r="FT331" s="704"/>
      <c r="FU331" s="704"/>
      <c r="FV331" s="704"/>
      <c r="FW331" s="704"/>
      <c r="FX331" s="704"/>
      <c r="FY331" s="704"/>
      <c r="FZ331" s="704"/>
      <c r="GA331" s="704"/>
      <c r="GB331" s="704"/>
      <c r="GC331" s="704"/>
      <c r="GD331" s="704"/>
      <c r="GE331" s="704"/>
      <c r="GF331" s="704"/>
      <c r="GG331" s="704"/>
      <c r="GH331" s="704"/>
      <c r="GI331" s="704"/>
      <c r="GJ331" s="704"/>
      <c r="GK331" s="704"/>
      <c r="GL331" s="704"/>
      <c r="GM331" s="704"/>
      <c r="GN331" s="704"/>
      <c r="GO331" s="704"/>
      <c r="GP331" s="704"/>
      <c r="GQ331" s="704"/>
      <c r="GR331" s="704"/>
      <c r="GS331" s="704"/>
      <c r="GT331" s="704"/>
      <c r="GU331" s="704"/>
      <c r="GV331" s="704"/>
      <c r="GW331" s="704"/>
      <c r="GX331" s="704"/>
      <c r="GY331" s="704"/>
      <c r="GZ331" s="704"/>
      <c r="HA331" s="704"/>
      <c r="HB331" s="704"/>
      <c r="HC331" s="704"/>
      <c r="HD331" s="704"/>
      <c r="HE331" s="704"/>
      <c r="HF331" s="704"/>
      <c r="HG331" s="704"/>
      <c r="HH331" s="704"/>
      <c r="HI331" s="704"/>
      <c r="HJ331" s="704"/>
      <c r="HK331" s="704"/>
      <c r="HL331" s="704"/>
      <c r="HM331" s="704"/>
      <c r="HN331" s="704"/>
      <c r="HO331" s="704"/>
      <c r="HP331" s="704"/>
      <c r="HQ331" s="706"/>
      <c r="HR331" s="706"/>
      <c r="HV331" s="706"/>
      <c r="HW331" s="706"/>
      <c r="HX331" s="706"/>
      <c r="HY331" s="706"/>
      <c r="HZ331" s="706"/>
      <c r="IA331" s="706"/>
      <c r="IB331" s="706"/>
      <c r="IC331" s="706"/>
      <c r="IE331" s="706"/>
      <c r="IF331" s="706"/>
      <c r="IG331" s="706"/>
      <c r="IH331" s="706"/>
      <c r="II331" s="706"/>
    </row>
    <row r="332" spans="1:243" s="878" customFormat="1" ht="33.75" x14ac:dyDescent="0.25">
      <c r="A332" s="691">
        <v>317</v>
      </c>
      <c r="B332" s="693" t="s">
        <v>1352</v>
      </c>
      <c r="C332" s="696">
        <v>271</v>
      </c>
      <c r="D332" s="697">
        <v>600</v>
      </c>
      <c r="E332" s="707" t="s">
        <v>1122</v>
      </c>
      <c r="F332" s="699" t="s">
        <v>1201</v>
      </c>
      <c r="G332" s="699" t="s">
        <v>1198</v>
      </c>
      <c r="H332" s="762" t="s">
        <v>1127</v>
      </c>
      <c r="I332" s="767" t="s">
        <v>1113</v>
      </c>
      <c r="J332" s="761" t="s">
        <v>1135</v>
      </c>
      <c r="K332" s="761" t="s">
        <v>1151</v>
      </c>
      <c r="L332" s="753" t="s">
        <v>1124</v>
      </c>
      <c r="M332" s="753" t="s">
        <v>1199</v>
      </c>
      <c r="N332" s="753" t="s">
        <v>1128</v>
      </c>
      <c r="O332" s="753" t="s">
        <v>1128</v>
      </c>
      <c r="P332" s="753" t="s">
        <v>1202</v>
      </c>
      <c r="Q332" s="866" t="s">
        <v>1160</v>
      </c>
      <c r="R332" s="866" t="s">
        <v>1160</v>
      </c>
      <c r="S332" s="755">
        <v>2</v>
      </c>
      <c r="T332" s="763">
        <v>2.6</v>
      </c>
      <c r="U332" s="771">
        <v>41456</v>
      </c>
      <c r="V332" s="772">
        <v>42522</v>
      </c>
      <c r="W332" s="874">
        <v>7</v>
      </c>
      <c r="X332" s="875">
        <v>0</v>
      </c>
      <c r="Y332" s="875"/>
      <c r="Z332" s="875">
        <f t="shared" si="37"/>
        <v>0</v>
      </c>
      <c r="AA332" s="702"/>
      <c r="AB332" s="702"/>
      <c r="AC332" s="702"/>
      <c r="AD332" s="702"/>
      <c r="AE332" s="702"/>
      <c r="AF332" s="702"/>
      <c r="AG332" s="702"/>
      <c r="AH332" s="702"/>
      <c r="AI332" s="717"/>
      <c r="AJ332" s="717"/>
      <c r="AK332" s="717"/>
      <c r="AL332" s="717"/>
      <c r="AM332" s="868">
        <f t="shared" si="38"/>
        <v>0</v>
      </c>
      <c r="AN332" s="868">
        <f t="shared" si="39"/>
        <v>0</v>
      </c>
      <c r="AO332" s="760">
        <f>6635000-2425700-2050000</f>
        <v>2159300</v>
      </c>
      <c r="AP332" s="868">
        <f>6058000-1784500</f>
        <v>4273500</v>
      </c>
      <c r="AQ332" s="706"/>
      <c r="AR332" s="706"/>
      <c r="AS332" s="706"/>
      <c r="AT332" s="706"/>
      <c r="AU332" s="706"/>
      <c r="AV332" s="706"/>
      <c r="AW332" s="706"/>
      <c r="AX332" s="706"/>
      <c r="AY332" s="706"/>
      <c r="AZ332" s="706"/>
      <c r="BA332" s="706"/>
      <c r="BB332" s="706"/>
      <c r="BC332" s="706"/>
      <c r="BD332" s="706"/>
      <c r="BE332" s="706"/>
      <c r="BF332" s="706"/>
      <c r="BG332" s="706"/>
      <c r="BH332" s="706"/>
      <c r="BI332" s="706"/>
      <c r="BJ332" s="706"/>
      <c r="BK332" s="706"/>
      <c r="BL332" s="706"/>
      <c r="BM332" s="706"/>
      <c r="BN332" s="706"/>
      <c r="BO332" s="706"/>
      <c r="BP332" s="706"/>
      <c r="BQ332" s="706"/>
      <c r="BR332" s="706"/>
      <c r="BS332" s="706"/>
      <c r="BT332" s="706"/>
      <c r="BU332" s="706"/>
      <c r="BV332" s="706"/>
      <c r="BW332" s="706"/>
      <c r="BX332" s="706"/>
      <c r="BY332" s="706"/>
      <c r="BZ332" s="706"/>
      <c r="CA332" s="706"/>
      <c r="CB332" s="706"/>
      <c r="CC332" s="706"/>
      <c r="CD332" s="706"/>
      <c r="CE332" s="706"/>
      <c r="CF332" s="706"/>
      <c r="CG332" s="706"/>
      <c r="CH332" s="706"/>
      <c r="CI332" s="706"/>
      <c r="CJ332" s="706"/>
      <c r="CK332" s="706"/>
      <c r="CL332" s="706"/>
      <c r="CM332" s="706"/>
      <c r="CN332" s="706"/>
      <c r="CO332" s="706"/>
      <c r="CP332" s="706"/>
      <c r="CQ332" s="706"/>
      <c r="CR332" s="706"/>
      <c r="CS332" s="706"/>
      <c r="CT332" s="706"/>
      <c r="CU332" s="706"/>
      <c r="CV332" s="706"/>
      <c r="CW332" s="706"/>
      <c r="CX332" s="706"/>
      <c r="CY332" s="706"/>
      <c r="CZ332" s="706"/>
      <c r="DA332" s="706"/>
      <c r="DB332" s="706"/>
      <c r="DC332" s="706"/>
      <c r="DD332" s="706"/>
      <c r="DE332" s="706"/>
      <c r="DF332" s="706"/>
      <c r="DG332" s="706"/>
      <c r="DH332" s="706"/>
      <c r="DI332" s="706"/>
      <c r="DJ332" s="706"/>
      <c r="DK332" s="706"/>
      <c r="DL332" s="706"/>
      <c r="DM332" s="706"/>
      <c r="DN332" s="706"/>
      <c r="DO332" s="706"/>
      <c r="DP332" s="706"/>
      <c r="DQ332" s="706"/>
      <c r="DR332" s="706"/>
      <c r="DS332" s="706"/>
      <c r="DT332" s="706"/>
      <c r="DU332" s="706"/>
      <c r="DV332" s="706"/>
      <c r="DW332" s="706"/>
      <c r="DX332" s="706"/>
      <c r="DY332" s="706"/>
      <c r="DZ332" s="706"/>
      <c r="EA332" s="706"/>
      <c r="EB332" s="706"/>
      <c r="EC332" s="706"/>
      <c r="ED332" s="704"/>
      <c r="EE332" s="704"/>
      <c r="EF332" s="706"/>
      <c r="EG332" s="706"/>
      <c r="EH332" s="706"/>
      <c r="EI332" s="706"/>
      <c r="EJ332" s="706"/>
      <c r="EK332" s="706"/>
      <c r="EL332" s="706"/>
      <c r="EM332" s="706"/>
      <c r="EN332" s="706"/>
      <c r="EO332" s="706"/>
      <c r="EP332" s="706"/>
      <c r="EQ332" s="706"/>
      <c r="ER332" s="706"/>
      <c r="ES332" s="706"/>
      <c r="ET332" s="706"/>
      <c r="EU332" s="706"/>
      <c r="EV332" s="706"/>
      <c r="EW332" s="706"/>
      <c r="EX332" s="706"/>
      <c r="EY332" s="706"/>
      <c r="EZ332" s="706"/>
      <c r="FA332" s="706"/>
      <c r="FB332" s="706"/>
      <c r="FC332" s="706"/>
      <c r="FD332" s="706"/>
      <c r="FE332" s="706"/>
      <c r="FF332" s="706"/>
      <c r="FG332" s="706"/>
      <c r="FH332" s="706"/>
      <c r="FI332" s="706"/>
      <c r="FJ332" s="704"/>
      <c r="FK332" s="746"/>
      <c r="FL332" s="704"/>
      <c r="FM332" s="704"/>
      <c r="FN332" s="704"/>
      <c r="FO332" s="704"/>
      <c r="FP332" s="704"/>
      <c r="FQ332" s="704"/>
      <c r="FR332" s="704"/>
      <c r="FS332" s="704"/>
      <c r="FT332" s="704"/>
      <c r="FU332" s="704"/>
      <c r="FV332" s="704"/>
      <c r="FW332" s="704"/>
      <c r="FX332" s="704"/>
      <c r="FY332" s="704"/>
      <c r="FZ332" s="704"/>
      <c r="GA332" s="704"/>
      <c r="GB332" s="704"/>
      <c r="GC332" s="704"/>
      <c r="GD332" s="704"/>
      <c r="GE332" s="704"/>
      <c r="GF332" s="704"/>
      <c r="GG332" s="704"/>
      <c r="GH332" s="704"/>
      <c r="GI332" s="704"/>
      <c r="GJ332" s="704"/>
      <c r="GK332" s="704"/>
      <c r="GL332" s="704"/>
      <c r="GM332" s="704"/>
      <c r="GN332" s="704"/>
      <c r="GO332" s="704"/>
      <c r="GP332" s="704"/>
      <c r="GQ332" s="704"/>
      <c r="GR332" s="704"/>
      <c r="GS332" s="704"/>
      <c r="GT332" s="704"/>
      <c r="GU332" s="704"/>
      <c r="GV332" s="704"/>
      <c r="GW332" s="704"/>
      <c r="GX332" s="704"/>
      <c r="GY332" s="704"/>
      <c r="GZ332" s="704"/>
      <c r="HA332" s="704"/>
      <c r="HB332" s="704"/>
      <c r="HC332" s="704"/>
      <c r="HD332" s="704"/>
      <c r="HE332" s="704"/>
      <c r="HF332" s="704"/>
      <c r="HG332" s="704"/>
      <c r="HH332" s="704"/>
      <c r="HI332" s="704"/>
      <c r="HJ332" s="704"/>
      <c r="HK332" s="704"/>
      <c r="HL332" s="704"/>
      <c r="HM332" s="704"/>
      <c r="HN332" s="704"/>
      <c r="HO332" s="704"/>
      <c r="HP332" s="704"/>
      <c r="HQ332" s="706"/>
      <c r="HR332" s="706"/>
      <c r="IE332" s="706"/>
      <c r="IF332" s="706"/>
      <c r="IG332" s="706"/>
      <c r="IH332" s="706"/>
      <c r="II332" s="706"/>
    </row>
    <row r="333" spans="1:243" s="878" customFormat="1" ht="33.75" x14ac:dyDescent="0.25">
      <c r="A333" s="691">
        <v>363</v>
      </c>
      <c r="B333" s="693" t="s">
        <v>1352</v>
      </c>
      <c r="C333" s="696">
        <v>282</v>
      </c>
      <c r="D333" s="709">
        <v>636</v>
      </c>
      <c r="E333" s="709">
        <v>17</v>
      </c>
      <c r="F333" s="715" t="s">
        <v>1123</v>
      </c>
      <c r="G333" s="715" t="s">
        <v>1592</v>
      </c>
      <c r="H333" s="767" t="s">
        <v>1127</v>
      </c>
      <c r="I333" s="752" t="s">
        <v>1113</v>
      </c>
      <c r="J333" s="761" t="s">
        <v>1135</v>
      </c>
      <c r="K333" s="761" t="s">
        <v>1115</v>
      </c>
      <c r="L333" s="761" t="s">
        <v>1116</v>
      </c>
      <c r="M333" s="753" t="s">
        <v>1199</v>
      </c>
      <c r="N333" s="764" t="s">
        <v>1128</v>
      </c>
      <c r="O333" s="753" t="s">
        <v>1153</v>
      </c>
      <c r="P333" s="753" t="s">
        <v>1153</v>
      </c>
      <c r="Q333" s="948" t="s">
        <v>1120</v>
      </c>
      <c r="R333" s="948" t="s">
        <v>1120</v>
      </c>
      <c r="S333" s="755">
        <v>4</v>
      </c>
      <c r="T333" s="763">
        <v>4.3</v>
      </c>
      <c r="U333" s="771">
        <v>41091</v>
      </c>
      <c r="V333" s="771">
        <v>41791</v>
      </c>
      <c r="W333" s="874">
        <v>7</v>
      </c>
      <c r="X333" s="875"/>
      <c r="Y333" s="876">
        <v>461000</v>
      </c>
      <c r="Z333" s="875">
        <f t="shared" si="37"/>
        <v>461000</v>
      </c>
      <c r="AA333" s="691"/>
      <c r="AB333" s="691"/>
      <c r="AC333" s="691"/>
      <c r="AD333" s="702">
        <v>150000</v>
      </c>
      <c r="AE333" s="702">
        <v>150000</v>
      </c>
      <c r="AF333" s="702">
        <v>150000</v>
      </c>
      <c r="AG333" s="691">
        <v>11000</v>
      </c>
      <c r="AH333" s="691"/>
      <c r="AI333" s="691"/>
      <c r="AJ333" s="691"/>
      <c r="AK333" s="691"/>
      <c r="AL333" s="691"/>
      <c r="AM333" s="868">
        <f t="shared" si="38"/>
        <v>461000</v>
      </c>
      <c r="AN333" s="868">
        <f t="shared" si="39"/>
        <v>0</v>
      </c>
      <c r="AO333" s="691"/>
      <c r="AP333" s="868"/>
      <c r="AQ333" s="704"/>
      <c r="AR333" s="704"/>
      <c r="AS333" s="704"/>
      <c r="AT333" s="704"/>
      <c r="AU333" s="704"/>
      <c r="AV333" s="704"/>
      <c r="AW333" s="704"/>
      <c r="AX333" s="704"/>
      <c r="AY333" s="704"/>
      <c r="AZ333" s="704"/>
      <c r="BA333" s="704"/>
      <c r="BB333" s="704"/>
      <c r="BC333" s="704"/>
      <c r="BD333" s="704"/>
      <c r="BE333" s="704"/>
      <c r="BF333" s="704"/>
      <c r="BG333" s="704"/>
      <c r="BH333" s="704"/>
      <c r="BI333" s="704"/>
      <c r="BJ333" s="704"/>
      <c r="BK333" s="704"/>
      <c r="BL333" s="704"/>
      <c r="BM333" s="704"/>
      <c r="BN333" s="704"/>
      <c r="BO333" s="704"/>
      <c r="BP333" s="704"/>
      <c r="BQ333" s="704"/>
      <c r="BR333" s="704"/>
      <c r="BS333" s="704"/>
      <c r="BT333" s="704"/>
      <c r="BU333" s="704"/>
      <c r="BV333" s="704"/>
      <c r="BW333" s="704"/>
      <c r="BX333" s="704"/>
      <c r="BY333" s="704"/>
      <c r="BZ333" s="704"/>
      <c r="CA333" s="704"/>
      <c r="CB333" s="704"/>
      <c r="CC333" s="704"/>
      <c r="CD333" s="704"/>
      <c r="CE333" s="704"/>
      <c r="CF333" s="704"/>
      <c r="CG333" s="704"/>
      <c r="CH333" s="704"/>
      <c r="CI333" s="704"/>
      <c r="CJ333" s="704"/>
      <c r="CK333" s="704"/>
      <c r="CL333" s="704"/>
      <c r="CM333" s="704"/>
      <c r="CN333" s="704"/>
      <c r="CO333" s="704"/>
      <c r="CP333" s="704"/>
      <c r="CQ333" s="704"/>
      <c r="CR333" s="704"/>
      <c r="CS333" s="704"/>
      <c r="CT333" s="704"/>
      <c r="CU333" s="704"/>
      <c r="CV333" s="704"/>
      <c r="CW333" s="704"/>
      <c r="CX333" s="704"/>
      <c r="CY333" s="704"/>
      <c r="CZ333" s="704"/>
      <c r="DA333" s="704"/>
      <c r="DB333" s="704"/>
      <c r="DC333" s="704"/>
      <c r="DD333" s="704"/>
      <c r="DE333" s="704"/>
      <c r="DF333" s="704"/>
      <c r="DG333" s="704"/>
      <c r="DH333" s="704"/>
      <c r="DI333" s="704"/>
      <c r="DJ333" s="704"/>
      <c r="DK333" s="704"/>
      <c r="DL333" s="704"/>
      <c r="DM333" s="704"/>
      <c r="DN333" s="704"/>
      <c r="DO333" s="704"/>
      <c r="DP333" s="704"/>
      <c r="DQ333" s="704"/>
      <c r="DR333" s="704"/>
      <c r="DS333" s="704"/>
      <c r="DT333" s="704"/>
      <c r="DU333" s="704"/>
      <c r="DV333" s="704"/>
      <c r="DW333" s="704"/>
      <c r="DX333" s="704"/>
      <c r="DY333" s="704"/>
      <c r="DZ333" s="704"/>
      <c r="EA333" s="704"/>
      <c r="EB333" s="704"/>
      <c r="EC333" s="704"/>
      <c r="ED333" s="879"/>
      <c r="EE333" s="879"/>
      <c r="EF333" s="704"/>
      <c r="EG333" s="704"/>
      <c r="EH333" s="706"/>
      <c r="EI333" s="706"/>
      <c r="EJ333" s="706"/>
      <c r="EK333" s="706"/>
      <c r="EL333" s="706"/>
      <c r="EM333" s="706"/>
      <c r="EN333" s="706"/>
      <c r="EO333" s="706"/>
      <c r="EP333" s="706"/>
      <c r="EQ333" s="706"/>
      <c r="ER333" s="706"/>
      <c r="ES333" s="706"/>
      <c r="ET333" s="706"/>
      <c r="EU333" s="706"/>
      <c r="EV333" s="706"/>
      <c r="EW333" s="706"/>
      <c r="EX333" s="706"/>
      <c r="EY333" s="706"/>
      <c r="EZ333" s="706"/>
      <c r="FA333" s="706"/>
      <c r="FB333" s="706"/>
      <c r="FC333" s="706"/>
      <c r="FD333" s="706"/>
      <c r="FE333" s="706"/>
      <c r="FF333" s="706"/>
      <c r="FG333" s="706"/>
      <c r="FH333" s="706"/>
      <c r="FI333" s="704"/>
      <c r="FJ333" s="704"/>
      <c r="FK333" s="706"/>
      <c r="FL333" s="706"/>
      <c r="FM333" s="706"/>
      <c r="FN333" s="706"/>
      <c r="FO333" s="706"/>
      <c r="FP333" s="706"/>
      <c r="FQ333" s="706"/>
      <c r="FR333" s="706"/>
      <c r="FS333" s="706"/>
      <c r="FT333" s="706"/>
      <c r="FU333" s="706"/>
      <c r="FV333" s="706"/>
      <c r="FW333" s="706"/>
      <c r="FX333" s="706"/>
      <c r="FY333" s="706"/>
      <c r="FZ333" s="706"/>
      <c r="GA333" s="706"/>
      <c r="GB333" s="706"/>
      <c r="GC333" s="706"/>
      <c r="GD333" s="706"/>
      <c r="GE333" s="706"/>
      <c r="GF333" s="706"/>
      <c r="GG333" s="706"/>
      <c r="GH333" s="706"/>
      <c r="GI333" s="706"/>
      <c r="ID333" s="706"/>
    </row>
    <row r="334" spans="1:243" s="878" customFormat="1" ht="33.75" x14ac:dyDescent="0.25">
      <c r="A334" s="691">
        <v>368</v>
      </c>
      <c r="B334" s="693" t="s">
        <v>1352</v>
      </c>
      <c r="C334" s="697">
        <v>282</v>
      </c>
      <c r="D334" s="697">
        <v>836</v>
      </c>
      <c r="E334" s="707">
        <v>8</v>
      </c>
      <c r="F334" s="720" t="s">
        <v>1123</v>
      </c>
      <c r="G334" s="720" t="s">
        <v>1593</v>
      </c>
      <c r="H334" s="761" t="s">
        <v>1312</v>
      </c>
      <c r="I334" s="752" t="s">
        <v>1138</v>
      </c>
      <c r="J334" s="761" t="s">
        <v>1135</v>
      </c>
      <c r="K334" s="761" t="s">
        <v>1115</v>
      </c>
      <c r="L334" s="761" t="s">
        <v>1124</v>
      </c>
      <c r="M334" s="753" t="s">
        <v>1199</v>
      </c>
      <c r="N334" s="764" t="s">
        <v>1128</v>
      </c>
      <c r="O334" s="753" t="s">
        <v>1359</v>
      </c>
      <c r="P334" s="753" t="s">
        <v>1594</v>
      </c>
      <c r="Q334" s="866" t="s">
        <v>1120</v>
      </c>
      <c r="R334" s="866" t="s">
        <v>1120</v>
      </c>
      <c r="S334" s="755">
        <v>4</v>
      </c>
      <c r="T334" s="763">
        <v>4.3</v>
      </c>
      <c r="U334" s="771">
        <v>41091</v>
      </c>
      <c r="V334" s="772">
        <v>41426</v>
      </c>
      <c r="W334" s="874">
        <v>5</v>
      </c>
      <c r="X334" s="875"/>
      <c r="Y334" s="876">
        <v>12200</v>
      </c>
      <c r="Z334" s="875">
        <f t="shared" si="37"/>
        <v>12200</v>
      </c>
      <c r="AA334" s="691">
        <v>12200</v>
      </c>
      <c r="AB334" s="691"/>
      <c r="AC334" s="691"/>
      <c r="AD334" s="691"/>
      <c r="AE334" s="691"/>
      <c r="AF334" s="691"/>
      <c r="AG334" s="691"/>
      <c r="AH334" s="691"/>
      <c r="AI334" s="691"/>
      <c r="AJ334" s="691"/>
      <c r="AK334" s="691"/>
      <c r="AL334" s="691"/>
      <c r="AM334" s="868">
        <f t="shared" si="38"/>
        <v>12200</v>
      </c>
      <c r="AN334" s="868">
        <f t="shared" si="39"/>
        <v>0</v>
      </c>
      <c r="AO334" s="691"/>
      <c r="AP334" s="868"/>
      <c r="AQ334" s="704"/>
      <c r="AR334" s="704"/>
      <c r="AS334" s="704"/>
      <c r="AT334" s="704"/>
      <c r="AU334" s="704"/>
      <c r="AV334" s="704"/>
      <c r="AW334" s="704"/>
      <c r="AX334" s="704"/>
      <c r="AY334" s="704"/>
      <c r="AZ334" s="704"/>
      <c r="BA334" s="704"/>
      <c r="BB334" s="704"/>
      <c r="BC334" s="704"/>
      <c r="BD334" s="704"/>
      <c r="BE334" s="704"/>
      <c r="BF334" s="704"/>
      <c r="BG334" s="704"/>
      <c r="BH334" s="704"/>
      <c r="BI334" s="704"/>
      <c r="BJ334" s="704"/>
      <c r="BK334" s="704"/>
      <c r="BL334" s="704"/>
      <c r="BM334" s="704"/>
      <c r="BN334" s="704"/>
      <c r="BO334" s="704"/>
      <c r="BP334" s="704"/>
      <c r="BQ334" s="704"/>
      <c r="BR334" s="704"/>
      <c r="BS334" s="704"/>
      <c r="BT334" s="704"/>
      <c r="BU334" s="704"/>
      <c r="BV334" s="704"/>
      <c r="BW334" s="704"/>
      <c r="BX334" s="704"/>
      <c r="BY334" s="704"/>
      <c r="BZ334" s="704"/>
      <c r="CA334" s="704"/>
      <c r="CB334" s="704"/>
      <c r="CC334" s="704"/>
      <c r="CD334" s="704"/>
      <c r="CE334" s="704"/>
      <c r="CF334" s="704"/>
      <c r="CG334" s="704"/>
      <c r="CH334" s="704"/>
      <c r="CI334" s="704"/>
      <c r="CJ334" s="704"/>
      <c r="CK334" s="704"/>
      <c r="CL334" s="704"/>
      <c r="CM334" s="704"/>
      <c r="CN334" s="704"/>
      <c r="CO334" s="704"/>
      <c r="CP334" s="704"/>
      <c r="CQ334" s="704"/>
      <c r="CR334" s="704"/>
      <c r="CS334" s="704"/>
      <c r="CT334" s="704"/>
      <c r="CU334" s="704"/>
      <c r="CV334" s="704"/>
      <c r="CW334" s="704"/>
      <c r="CX334" s="704"/>
      <c r="CY334" s="704"/>
      <c r="CZ334" s="704"/>
      <c r="DA334" s="704"/>
      <c r="DB334" s="704"/>
      <c r="DC334" s="704"/>
      <c r="DD334" s="704"/>
      <c r="DE334" s="704"/>
      <c r="DF334" s="704"/>
      <c r="DG334" s="704"/>
      <c r="DH334" s="704"/>
      <c r="DI334" s="704"/>
      <c r="DJ334" s="704"/>
      <c r="DK334" s="704"/>
      <c r="DL334" s="704"/>
      <c r="DM334" s="704"/>
      <c r="DN334" s="704"/>
      <c r="DO334" s="704"/>
      <c r="DP334" s="704"/>
      <c r="DQ334" s="704"/>
      <c r="DR334" s="704"/>
      <c r="DS334" s="704"/>
      <c r="DT334" s="704"/>
      <c r="DU334" s="704"/>
      <c r="DV334" s="704"/>
      <c r="DW334" s="704"/>
      <c r="DX334" s="704"/>
      <c r="DY334" s="704"/>
      <c r="DZ334" s="704"/>
      <c r="EA334" s="704"/>
      <c r="EB334" s="704"/>
      <c r="EC334" s="704"/>
      <c r="ED334" s="706"/>
      <c r="EE334" s="706"/>
      <c r="EF334" s="704"/>
      <c r="EG334" s="704"/>
      <c r="EH334" s="704"/>
      <c r="EI334" s="704"/>
      <c r="EJ334" s="704"/>
      <c r="EK334" s="704"/>
      <c r="EL334" s="704"/>
      <c r="EM334" s="704"/>
      <c r="EN334" s="704"/>
      <c r="EO334" s="704"/>
      <c r="EP334" s="704"/>
      <c r="EQ334" s="704"/>
      <c r="ER334" s="704"/>
      <c r="ES334" s="704"/>
      <c r="ET334" s="704"/>
      <c r="EU334" s="704"/>
      <c r="EV334" s="704"/>
      <c r="EW334" s="704"/>
      <c r="EX334" s="704"/>
      <c r="EY334" s="704"/>
      <c r="EZ334" s="704"/>
      <c r="FA334" s="704"/>
      <c r="FB334" s="704"/>
      <c r="FC334" s="704"/>
      <c r="FD334" s="704"/>
      <c r="FE334" s="704"/>
      <c r="FF334" s="704"/>
      <c r="FG334" s="704"/>
      <c r="FH334" s="704"/>
      <c r="FI334" s="704"/>
      <c r="FJ334" s="706"/>
      <c r="FK334" s="706"/>
      <c r="FL334" s="706"/>
      <c r="FM334" s="706"/>
      <c r="FN334" s="706"/>
      <c r="FO334" s="706"/>
      <c r="FP334" s="706"/>
      <c r="FQ334" s="706"/>
      <c r="FR334" s="706"/>
      <c r="FS334" s="706"/>
      <c r="FT334" s="706"/>
      <c r="FU334" s="706"/>
      <c r="FV334" s="706"/>
      <c r="FW334" s="706"/>
      <c r="FX334" s="706"/>
      <c r="FY334" s="706"/>
      <c r="FZ334" s="706"/>
      <c r="GA334" s="706"/>
      <c r="GB334" s="706"/>
      <c r="GC334" s="706"/>
      <c r="GD334" s="706"/>
      <c r="GE334" s="706"/>
      <c r="GF334" s="706"/>
      <c r="GG334" s="706"/>
      <c r="GH334" s="706"/>
      <c r="GI334" s="706"/>
      <c r="HS334" s="706"/>
      <c r="HT334" s="706"/>
      <c r="HU334" s="706"/>
      <c r="HV334" s="706"/>
      <c r="HW334" s="706"/>
      <c r="HX334" s="706"/>
      <c r="HY334" s="706"/>
      <c r="HZ334" s="706"/>
      <c r="IA334" s="706"/>
      <c r="IB334" s="706"/>
      <c r="IC334" s="706"/>
      <c r="ID334" s="706"/>
    </row>
    <row r="335" spans="1:243" s="706" customFormat="1" ht="34.5" thickBot="1" x14ac:dyDescent="0.3">
      <c r="A335" s="691">
        <v>369</v>
      </c>
      <c r="B335" s="693" t="s">
        <v>1352</v>
      </c>
      <c r="C335" s="697">
        <v>282</v>
      </c>
      <c r="D335" s="697">
        <v>836</v>
      </c>
      <c r="E335" s="707">
        <v>9</v>
      </c>
      <c r="F335" s="720" t="s">
        <v>1123</v>
      </c>
      <c r="G335" s="720" t="s">
        <v>1595</v>
      </c>
      <c r="H335" s="761" t="s">
        <v>1312</v>
      </c>
      <c r="I335" s="752" t="s">
        <v>1138</v>
      </c>
      <c r="J335" s="761" t="s">
        <v>1135</v>
      </c>
      <c r="K335" s="761" t="s">
        <v>1115</v>
      </c>
      <c r="L335" s="761" t="s">
        <v>1124</v>
      </c>
      <c r="M335" s="753" t="s">
        <v>1199</v>
      </c>
      <c r="N335" s="753" t="s">
        <v>1128</v>
      </c>
      <c r="O335" s="753" t="s">
        <v>1128</v>
      </c>
      <c r="P335" s="753" t="s">
        <v>1596</v>
      </c>
      <c r="Q335" s="866" t="s">
        <v>1120</v>
      </c>
      <c r="R335" s="866" t="s">
        <v>1120</v>
      </c>
      <c r="S335" s="755">
        <v>4</v>
      </c>
      <c r="T335" s="763">
        <v>4.3</v>
      </c>
      <c r="U335" s="771">
        <v>41091</v>
      </c>
      <c r="V335" s="772">
        <v>41426</v>
      </c>
      <c r="W335" s="874">
        <v>5</v>
      </c>
      <c r="X335" s="875"/>
      <c r="Y335" s="876">
        <v>40000</v>
      </c>
      <c r="Z335" s="875">
        <f t="shared" si="37"/>
        <v>40000</v>
      </c>
      <c r="AA335" s="691">
        <v>40000</v>
      </c>
      <c r="AB335" s="691"/>
      <c r="AC335" s="691"/>
      <c r="AD335" s="691"/>
      <c r="AE335" s="691"/>
      <c r="AF335" s="691"/>
      <c r="AG335" s="691"/>
      <c r="AH335" s="691"/>
      <c r="AI335" s="691"/>
      <c r="AJ335" s="691"/>
      <c r="AK335" s="691"/>
      <c r="AL335" s="691"/>
      <c r="AM335" s="868">
        <f t="shared" si="38"/>
        <v>40000</v>
      </c>
      <c r="AN335" s="868">
        <f t="shared" si="39"/>
        <v>0</v>
      </c>
      <c r="AO335" s="691"/>
      <c r="AP335" s="868"/>
      <c r="AQ335" s="704"/>
      <c r="AR335" s="704"/>
      <c r="AS335" s="704"/>
      <c r="AT335" s="704"/>
      <c r="AU335" s="704"/>
      <c r="AV335" s="704"/>
      <c r="AW335" s="704"/>
      <c r="AX335" s="704"/>
      <c r="AY335" s="704"/>
      <c r="AZ335" s="704"/>
      <c r="BA335" s="704"/>
      <c r="BB335" s="704"/>
      <c r="BC335" s="704"/>
      <c r="BD335" s="704"/>
      <c r="BE335" s="704"/>
      <c r="BF335" s="704"/>
      <c r="BG335" s="704"/>
      <c r="BH335" s="704"/>
      <c r="BI335" s="704"/>
      <c r="BJ335" s="704"/>
      <c r="BK335" s="704"/>
      <c r="BL335" s="704"/>
      <c r="BM335" s="704"/>
      <c r="BN335" s="704"/>
      <c r="BO335" s="704"/>
      <c r="BP335" s="704"/>
      <c r="BQ335" s="704"/>
      <c r="BR335" s="704"/>
      <c r="BS335" s="704"/>
      <c r="BT335" s="704"/>
      <c r="BU335" s="704"/>
      <c r="BV335" s="704"/>
      <c r="BW335" s="704"/>
      <c r="BX335" s="704"/>
      <c r="BY335" s="704"/>
      <c r="BZ335" s="704"/>
      <c r="CA335" s="704"/>
      <c r="CB335" s="704"/>
      <c r="CC335" s="704"/>
      <c r="CD335" s="704"/>
      <c r="CE335" s="704"/>
      <c r="CF335" s="704"/>
      <c r="CG335" s="704"/>
      <c r="CH335" s="704"/>
      <c r="CI335" s="704"/>
      <c r="CJ335" s="704"/>
      <c r="CK335" s="704"/>
      <c r="CL335" s="704"/>
      <c r="CM335" s="704"/>
      <c r="CN335" s="704"/>
      <c r="CO335" s="704"/>
      <c r="CP335" s="704"/>
      <c r="CQ335" s="704"/>
      <c r="CR335" s="704"/>
      <c r="CS335" s="704"/>
      <c r="CT335" s="704"/>
      <c r="CU335" s="704"/>
      <c r="CV335" s="704"/>
      <c r="CW335" s="704"/>
      <c r="CX335" s="704"/>
      <c r="CY335" s="704"/>
      <c r="CZ335" s="704"/>
      <c r="DA335" s="704"/>
      <c r="DB335" s="704"/>
      <c r="DC335" s="704"/>
      <c r="DD335" s="704"/>
      <c r="DE335" s="704"/>
      <c r="DF335" s="704"/>
      <c r="DG335" s="704"/>
      <c r="DH335" s="704"/>
      <c r="DI335" s="704"/>
      <c r="DJ335" s="704"/>
      <c r="DK335" s="704"/>
      <c r="DL335" s="704"/>
      <c r="DM335" s="704"/>
      <c r="DN335" s="704"/>
      <c r="DO335" s="704"/>
      <c r="DP335" s="704"/>
      <c r="DQ335" s="704"/>
      <c r="DR335" s="704"/>
      <c r="DS335" s="704"/>
      <c r="DT335" s="704"/>
      <c r="DU335" s="704"/>
      <c r="DV335" s="704"/>
      <c r="DW335" s="704"/>
      <c r="DX335" s="704"/>
      <c r="DY335" s="704"/>
      <c r="DZ335" s="704"/>
      <c r="EA335" s="704"/>
      <c r="EB335" s="704"/>
      <c r="EF335" s="704"/>
      <c r="EG335" s="704"/>
      <c r="EH335" s="704"/>
      <c r="EI335" s="704"/>
      <c r="EJ335" s="704"/>
      <c r="EK335" s="704"/>
      <c r="EL335" s="704"/>
      <c r="EM335" s="704"/>
      <c r="EN335" s="704"/>
      <c r="EO335" s="704"/>
      <c r="EP335" s="704"/>
      <c r="EQ335" s="704"/>
      <c r="ER335" s="704"/>
      <c r="ES335" s="704"/>
      <c r="ET335" s="704"/>
      <c r="EU335" s="704"/>
      <c r="EV335" s="704"/>
      <c r="EW335" s="704"/>
      <c r="EX335" s="704"/>
      <c r="EY335" s="704"/>
      <c r="EZ335" s="704"/>
      <c r="FA335" s="704"/>
      <c r="FB335" s="704"/>
      <c r="FC335" s="704"/>
      <c r="FD335" s="704"/>
      <c r="FE335" s="704"/>
      <c r="FF335" s="704"/>
      <c r="FG335" s="704"/>
      <c r="FH335" s="704"/>
      <c r="FI335" s="704"/>
      <c r="FK335" s="878"/>
      <c r="FL335" s="878"/>
      <c r="FM335" s="878"/>
      <c r="FN335" s="878"/>
      <c r="FO335" s="878"/>
      <c r="FP335" s="878"/>
      <c r="FQ335" s="878"/>
      <c r="FR335" s="878"/>
      <c r="FS335" s="878"/>
      <c r="FT335" s="878"/>
      <c r="FU335" s="878"/>
      <c r="FV335" s="878"/>
      <c r="FW335" s="878"/>
      <c r="FX335" s="878"/>
      <c r="FY335" s="878"/>
      <c r="FZ335" s="878"/>
      <c r="GA335" s="878"/>
      <c r="GB335" s="878"/>
      <c r="GC335" s="878"/>
      <c r="GD335" s="878"/>
      <c r="GE335" s="878"/>
      <c r="GF335" s="878"/>
      <c r="GG335" s="878"/>
      <c r="GH335" s="878"/>
      <c r="GI335" s="878"/>
      <c r="GJ335" s="878"/>
      <c r="GK335" s="878"/>
      <c r="GL335" s="878"/>
      <c r="GM335" s="878"/>
      <c r="GN335" s="878"/>
      <c r="GO335" s="878"/>
      <c r="GP335" s="878"/>
      <c r="GQ335" s="878"/>
      <c r="GR335" s="878"/>
      <c r="GS335" s="878"/>
      <c r="GT335" s="878"/>
      <c r="GU335" s="878"/>
      <c r="GV335" s="878"/>
      <c r="GW335" s="878"/>
      <c r="GX335" s="878"/>
      <c r="GY335" s="878"/>
      <c r="GZ335" s="878"/>
      <c r="HA335" s="878"/>
      <c r="HB335" s="878"/>
      <c r="HC335" s="878"/>
      <c r="HD335" s="878"/>
      <c r="HE335" s="878"/>
      <c r="HF335" s="878"/>
      <c r="HG335" s="878"/>
      <c r="HH335" s="878"/>
      <c r="HI335" s="878"/>
      <c r="HJ335" s="878"/>
      <c r="HK335" s="878"/>
      <c r="HL335" s="878"/>
      <c r="HM335" s="878"/>
      <c r="HN335" s="878"/>
      <c r="HO335" s="878"/>
      <c r="HP335" s="878"/>
      <c r="HQ335" s="878"/>
      <c r="HR335" s="878"/>
      <c r="HV335" s="878"/>
      <c r="HW335" s="878"/>
      <c r="HX335" s="878"/>
      <c r="HY335" s="878"/>
      <c r="HZ335" s="878"/>
      <c r="IA335" s="878"/>
      <c r="IB335" s="878"/>
      <c r="IC335" s="878"/>
      <c r="IE335" s="878"/>
      <c r="IF335" s="878"/>
      <c r="IG335" s="878"/>
      <c r="IH335" s="878"/>
      <c r="II335" s="878"/>
    </row>
    <row r="336" spans="1:243" s="706" customFormat="1" ht="23.1" customHeight="1" thickBot="1" x14ac:dyDescent="0.25">
      <c r="A336" s="859" t="s">
        <v>1445</v>
      </c>
      <c r="B336" s="860"/>
      <c r="C336" s="860"/>
      <c r="D336" s="860"/>
      <c r="E336" s="860"/>
      <c r="F336" s="861"/>
      <c r="G336" s="699"/>
      <c r="H336" s="762"/>
      <c r="I336" s="767"/>
      <c r="J336" s="753"/>
      <c r="K336" s="761"/>
      <c r="L336" s="761"/>
      <c r="M336" s="753"/>
      <c r="N336" s="753"/>
      <c r="O336" s="753"/>
      <c r="P336" s="753"/>
      <c r="Q336" s="753"/>
      <c r="R336" s="753"/>
      <c r="S336" s="755"/>
      <c r="T336" s="763"/>
      <c r="U336" s="771"/>
      <c r="V336" s="772"/>
      <c r="W336" s="829"/>
      <c r="X336" s="831">
        <f t="shared" ref="X336:AP336" si="42">SUM(X293:X335)</f>
        <v>104475400</v>
      </c>
      <c r="Y336" s="831">
        <f t="shared" si="42"/>
        <v>5329900</v>
      </c>
      <c r="Z336" s="831">
        <f t="shared" si="42"/>
        <v>109805300</v>
      </c>
      <c r="AA336" s="831">
        <f t="shared" si="42"/>
        <v>7616900</v>
      </c>
      <c r="AB336" s="831">
        <f t="shared" si="42"/>
        <v>8164400</v>
      </c>
      <c r="AC336" s="831">
        <f t="shared" si="42"/>
        <v>8475100</v>
      </c>
      <c r="AD336" s="831">
        <f t="shared" si="42"/>
        <v>10123800</v>
      </c>
      <c r="AE336" s="831">
        <f t="shared" si="42"/>
        <v>19264800</v>
      </c>
      <c r="AF336" s="831">
        <f t="shared" si="42"/>
        <v>12320800</v>
      </c>
      <c r="AG336" s="831">
        <f t="shared" si="42"/>
        <v>9269800</v>
      </c>
      <c r="AH336" s="831">
        <f t="shared" si="42"/>
        <v>8547000</v>
      </c>
      <c r="AI336" s="831">
        <f t="shared" si="42"/>
        <v>8047000</v>
      </c>
      <c r="AJ336" s="831">
        <f t="shared" si="42"/>
        <v>8213700</v>
      </c>
      <c r="AK336" s="831">
        <f t="shared" si="42"/>
        <v>6380800</v>
      </c>
      <c r="AL336" s="831">
        <f t="shared" si="42"/>
        <v>3381200</v>
      </c>
      <c r="AM336" s="831">
        <f t="shared" si="42"/>
        <v>109805300</v>
      </c>
      <c r="AN336" s="831">
        <f t="shared" si="42"/>
        <v>0</v>
      </c>
      <c r="AO336" s="865">
        <f t="shared" si="42"/>
        <v>103922100</v>
      </c>
      <c r="AP336" s="865">
        <f t="shared" si="42"/>
        <v>108484700</v>
      </c>
      <c r="EQ336" s="704"/>
      <c r="ER336" s="704"/>
      <c r="FW336" s="704"/>
      <c r="FX336" s="746"/>
      <c r="FY336" s="704"/>
      <c r="FZ336" s="704"/>
      <c r="GA336" s="704"/>
      <c r="GB336" s="704"/>
      <c r="GC336" s="704"/>
      <c r="GD336" s="704"/>
      <c r="GE336" s="704"/>
      <c r="GF336" s="704"/>
      <c r="GG336" s="704"/>
      <c r="GH336" s="704"/>
      <c r="GI336" s="704"/>
      <c r="GJ336" s="704"/>
      <c r="GK336" s="704"/>
      <c r="GL336" s="704"/>
      <c r="GM336" s="704"/>
      <c r="GN336" s="704"/>
      <c r="GO336" s="704"/>
      <c r="GP336" s="704"/>
      <c r="GQ336" s="704"/>
      <c r="GR336" s="704"/>
      <c r="GS336" s="704"/>
      <c r="GT336" s="704"/>
      <c r="GU336" s="704"/>
      <c r="GV336" s="704"/>
      <c r="GW336" s="704"/>
      <c r="GX336" s="704"/>
      <c r="GY336" s="704"/>
      <c r="GZ336" s="704"/>
      <c r="HA336" s="704"/>
      <c r="HB336" s="704"/>
      <c r="HC336" s="704"/>
      <c r="HD336" s="704"/>
      <c r="HE336" s="704"/>
      <c r="HF336" s="704"/>
      <c r="HG336" s="704"/>
      <c r="HH336" s="704"/>
      <c r="HI336" s="704"/>
      <c r="HJ336" s="704"/>
      <c r="HK336" s="704"/>
      <c r="HL336" s="704"/>
      <c r="HM336" s="704"/>
      <c r="HN336" s="704"/>
      <c r="HO336" s="704"/>
      <c r="HP336" s="704"/>
      <c r="HQ336" s="704"/>
      <c r="HR336" s="704"/>
      <c r="HS336" s="704"/>
      <c r="HT336" s="704"/>
      <c r="HU336" s="704"/>
      <c r="HV336" s="704"/>
      <c r="HW336" s="704"/>
      <c r="HX336" s="704"/>
      <c r="HY336" s="704"/>
      <c r="HZ336" s="704"/>
      <c r="IA336" s="704"/>
      <c r="IB336" s="704"/>
      <c r="IC336" s="704"/>
    </row>
    <row r="337" spans="1:243" s="706" customFormat="1" ht="9.75" customHeight="1" x14ac:dyDescent="0.2">
      <c r="A337" s="730"/>
      <c r="B337" s="713"/>
      <c r="C337" s="696"/>
      <c r="D337" s="697"/>
      <c r="E337" s="707"/>
      <c r="F337" s="699"/>
      <c r="G337" s="699"/>
      <c r="H337" s="762"/>
      <c r="I337" s="767"/>
      <c r="J337" s="753"/>
      <c r="K337" s="761"/>
      <c r="L337" s="761"/>
      <c r="M337" s="753"/>
      <c r="N337" s="753"/>
      <c r="O337" s="753"/>
      <c r="P337" s="753"/>
      <c r="Q337" s="753"/>
      <c r="R337" s="753"/>
      <c r="S337" s="755"/>
      <c r="T337" s="763"/>
      <c r="U337" s="771"/>
      <c r="V337" s="772"/>
      <c r="W337" s="710"/>
      <c r="X337" s="830"/>
      <c r="Y337" s="702"/>
      <c r="Z337" s="702"/>
      <c r="AA337" s="702"/>
      <c r="AB337" s="702"/>
      <c r="AC337" s="702"/>
      <c r="AD337" s="702"/>
      <c r="AE337" s="702"/>
      <c r="AF337" s="702"/>
      <c r="AG337" s="702"/>
      <c r="AH337" s="717"/>
      <c r="AI337" s="717"/>
      <c r="AJ337" s="717"/>
      <c r="AK337" s="717"/>
      <c r="AL337" s="760"/>
      <c r="AM337" s="702"/>
      <c r="AO337" s="717"/>
      <c r="AP337" s="717"/>
      <c r="EQ337" s="704"/>
      <c r="ER337" s="704"/>
      <c r="FW337" s="704"/>
      <c r="FX337" s="746"/>
      <c r="FY337" s="704"/>
      <c r="FZ337" s="704"/>
      <c r="GA337" s="704"/>
      <c r="GB337" s="704"/>
      <c r="GC337" s="704"/>
      <c r="GD337" s="704"/>
      <c r="GE337" s="704"/>
      <c r="GF337" s="704"/>
      <c r="GG337" s="704"/>
      <c r="GH337" s="704"/>
      <c r="GI337" s="704"/>
      <c r="GJ337" s="704"/>
      <c r="GK337" s="704"/>
      <c r="GL337" s="704"/>
      <c r="GM337" s="704"/>
      <c r="GN337" s="704"/>
      <c r="GO337" s="704"/>
      <c r="GP337" s="704"/>
      <c r="GQ337" s="704"/>
      <c r="GR337" s="704"/>
      <c r="GS337" s="704"/>
      <c r="GT337" s="704"/>
      <c r="GU337" s="704"/>
      <c r="GV337" s="704"/>
      <c r="GW337" s="704"/>
      <c r="GX337" s="704"/>
      <c r="GY337" s="704"/>
      <c r="GZ337" s="704"/>
      <c r="HA337" s="704"/>
      <c r="HB337" s="704"/>
      <c r="HC337" s="704"/>
      <c r="HD337" s="704"/>
      <c r="HE337" s="704"/>
      <c r="HF337" s="704"/>
      <c r="HG337" s="704"/>
      <c r="HH337" s="704"/>
      <c r="HI337" s="704"/>
      <c r="HJ337" s="704"/>
      <c r="HK337" s="704"/>
      <c r="HL337" s="704"/>
      <c r="HM337" s="704"/>
      <c r="HN337" s="704"/>
      <c r="HO337" s="704"/>
      <c r="HP337" s="704"/>
      <c r="HQ337" s="704"/>
      <c r="HR337" s="704"/>
      <c r="HS337" s="704"/>
      <c r="HT337" s="704"/>
      <c r="HU337" s="704"/>
      <c r="HV337" s="704"/>
      <c r="HW337" s="704"/>
      <c r="HX337" s="704"/>
      <c r="HY337" s="704"/>
      <c r="HZ337" s="704"/>
      <c r="IA337" s="704"/>
      <c r="IB337" s="704"/>
      <c r="IC337" s="704"/>
    </row>
    <row r="338" spans="1:243" s="706" customFormat="1" ht="23.1" customHeight="1" x14ac:dyDescent="0.2">
      <c r="A338" s="1178" t="s">
        <v>1446</v>
      </c>
      <c r="B338" s="1179"/>
      <c r="C338" s="1179"/>
      <c r="D338" s="1179"/>
      <c r="E338" s="1179"/>
      <c r="F338" s="1179"/>
      <c r="G338" s="1179"/>
      <c r="H338" s="1180"/>
      <c r="I338" s="767"/>
      <c r="J338" s="753"/>
      <c r="K338" s="761"/>
      <c r="L338" s="761"/>
      <c r="M338" s="753"/>
      <c r="N338" s="753"/>
      <c r="O338" s="753"/>
      <c r="P338" s="753"/>
      <c r="Q338" s="753"/>
      <c r="R338" s="753"/>
      <c r="S338" s="755"/>
      <c r="T338" s="763"/>
      <c r="U338" s="771"/>
      <c r="V338" s="772"/>
      <c r="W338" s="710"/>
      <c r="X338" s="759"/>
      <c r="Y338" s="702"/>
      <c r="Z338" s="702"/>
      <c r="AA338" s="702"/>
      <c r="AB338" s="702"/>
      <c r="AC338" s="702"/>
      <c r="AD338" s="702"/>
      <c r="AE338" s="702"/>
      <c r="AF338" s="702"/>
      <c r="AG338" s="702"/>
      <c r="AH338" s="717"/>
      <c r="AI338" s="717"/>
      <c r="AJ338" s="717"/>
      <c r="AK338" s="717"/>
      <c r="AL338" s="760"/>
      <c r="AM338" s="702"/>
      <c r="AO338" s="717"/>
      <c r="AP338" s="717"/>
      <c r="EQ338" s="704"/>
      <c r="ER338" s="704"/>
      <c r="FW338" s="704"/>
      <c r="FX338" s="746"/>
      <c r="FY338" s="704"/>
      <c r="FZ338" s="704"/>
      <c r="GA338" s="704"/>
      <c r="GB338" s="704"/>
      <c r="GC338" s="704"/>
      <c r="GD338" s="704"/>
      <c r="GE338" s="704"/>
      <c r="GF338" s="704"/>
      <c r="GG338" s="704"/>
      <c r="GH338" s="704"/>
      <c r="GI338" s="704"/>
      <c r="GJ338" s="704"/>
      <c r="GK338" s="704"/>
      <c r="GL338" s="704"/>
      <c r="GM338" s="704"/>
      <c r="GN338" s="704"/>
      <c r="GO338" s="704"/>
      <c r="GP338" s="704"/>
      <c r="GQ338" s="704"/>
      <c r="GR338" s="704"/>
      <c r="GS338" s="704"/>
      <c r="GT338" s="704"/>
      <c r="GU338" s="704"/>
      <c r="GV338" s="704"/>
      <c r="GW338" s="704"/>
      <c r="GX338" s="704"/>
      <c r="GY338" s="704"/>
      <c r="GZ338" s="704"/>
      <c r="HA338" s="704"/>
      <c r="HB338" s="704"/>
      <c r="HC338" s="704"/>
      <c r="HD338" s="704"/>
      <c r="HE338" s="704"/>
      <c r="HF338" s="704"/>
      <c r="HG338" s="704"/>
      <c r="HH338" s="704"/>
      <c r="HI338" s="704"/>
      <c r="HJ338" s="704"/>
      <c r="HK338" s="704"/>
      <c r="HL338" s="704"/>
      <c r="HM338" s="704"/>
      <c r="HN338" s="704"/>
      <c r="HO338" s="704"/>
      <c r="HP338" s="704"/>
      <c r="HQ338" s="704"/>
      <c r="HR338" s="704"/>
      <c r="HS338" s="704"/>
      <c r="HT338" s="704"/>
      <c r="HU338" s="704"/>
      <c r="HV338" s="704"/>
      <c r="HW338" s="704"/>
      <c r="HX338" s="704"/>
      <c r="HY338" s="704"/>
      <c r="HZ338" s="704"/>
      <c r="IA338" s="704"/>
      <c r="IB338" s="704"/>
      <c r="IC338" s="704"/>
    </row>
    <row r="339" spans="1:243" s="878" customFormat="1" ht="33.75" x14ac:dyDescent="0.25">
      <c r="A339" s="691">
        <v>83</v>
      </c>
      <c r="B339" s="693" t="s">
        <v>1360</v>
      </c>
      <c r="C339" s="708">
        <v>219</v>
      </c>
      <c r="D339" s="709">
        <v>532</v>
      </c>
      <c r="E339" s="707">
        <v>92</v>
      </c>
      <c r="F339" s="714" t="s">
        <v>1121</v>
      </c>
      <c r="G339" s="715" t="s">
        <v>1361</v>
      </c>
      <c r="H339" s="751" t="s">
        <v>1112</v>
      </c>
      <c r="I339" s="752" t="s">
        <v>1113</v>
      </c>
      <c r="J339" s="761" t="s">
        <v>1135</v>
      </c>
      <c r="K339" s="761" t="s">
        <v>1115</v>
      </c>
      <c r="L339" s="761" t="s">
        <v>1124</v>
      </c>
      <c r="M339" s="753" t="s">
        <v>1199</v>
      </c>
      <c r="N339" s="753" t="s">
        <v>1136</v>
      </c>
      <c r="O339" s="753" t="s">
        <v>1128</v>
      </c>
      <c r="P339" s="866" t="s">
        <v>1597</v>
      </c>
      <c r="Q339" s="866" t="s">
        <v>1120</v>
      </c>
      <c r="R339" s="866" t="s">
        <v>1120</v>
      </c>
      <c r="S339" s="755">
        <v>4</v>
      </c>
      <c r="T339" s="763">
        <v>4.5</v>
      </c>
      <c r="U339" s="771">
        <v>41456</v>
      </c>
      <c r="V339" s="771">
        <v>41791</v>
      </c>
      <c r="W339" s="874">
        <v>5</v>
      </c>
      <c r="X339" s="875">
        <v>68000</v>
      </c>
      <c r="Y339" s="875"/>
      <c r="Z339" s="875">
        <f t="shared" ref="Z339:Z365" si="43">Y339+X339</f>
        <v>68000</v>
      </c>
      <c r="AA339" s="702"/>
      <c r="AB339" s="702"/>
      <c r="AC339" s="702"/>
      <c r="AD339" s="702">
        <v>68000</v>
      </c>
      <c r="AE339" s="702"/>
      <c r="AF339" s="702"/>
      <c r="AG339" s="702"/>
      <c r="AH339" s="702"/>
      <c r="AI339" s="691"/>
      <c r="AJ339" s="691"/>
      <c r="AK339" s="691"/>
      <c r="AL339" s="691"/>
      <c r="AM339" s="868">
        <f t="shared" ref="AM339:AM365" si="44">SUM(AA339:AL339)</f>
        <v>68000</v>
      </c>
      <c r="AN339" s="1029">
        <f t="shared" ref="AN339:AN365" si="45">Z339-AM339</f>
        <v>0</v>
      </c>
      <c r="AO339" s="760"/>
      <c r="AP339" s="868"/>
      <c r="AQ339" s="704"/>
      <c r="AR339" s="704"/>
      <c r="AS339" s="704"/>
      <c r="AT339" s="704"/>
      <c r="AU339" s="704"/>
      <c r="AV339" s="704"/>
      <c r="AW339" s="704"/>
      <c r="AX339" s="704"/>
      <c r="AY339" s="704"/>
      <c r="AZ339" s="704"/>
      <c r="BA339" s="704"/>
      <c r="BB339" s="704"/>
      <c r="BC339" s="704"/>
      <c r="BD339" s="704"/>
      <c r="BE339" s="704"/>
      <c r="BF339" s="704"/>
      <c r="BG339" s="704"/>
      <c r="BH339" s="704"/>
      <c r="BI339" s="704"/>
      <c r="BJ339" s="704"/>
      <c r="BK339" s="704"/>
      <c r="BL339" s="704"/>
      <c r="BM339" s="704"/>
      <c r="BN339" s="704"/>
      <c r="BO339" s="704"/>
      <c r="BP339" s="704"/>
      <c r="BQ339" s="704"/>
      <c r="BR339" s="704"/>
      <c r="BS339" s="704"/>
      <c r="BT339" s="704"/>
      <c r="BU339" s="704"/>
      <c r="BV339" s="704"/>
      <c r="BW339" s="704"/>
      <c r="BX339" s="704"/>
      <c r="BY339" s="704"/>
      <c r="BZ339" s="704"/>
      <c r="CA339" s="704"/>
      <c r="CB339" s="704"/>
      <c r="CC339" s="704"/>
      <c r="CD339" s="704"/>
      <c r="CE339" s="704"/>
      <c r="CF339" s="704"/>
      <c r="CG339" s="704"/>
      <c r="CH339" s="704"/>
      <c r="CI339" s="704"/>
      <c r="CJ339" s="704"/>
      <c r="CK339" s="704"/>
      <c r="CL339" s="704"/>
      <c r="CM339" s="704"/>
      <c r="CN339" s="704"/>
      <c r="CO339" s="704"/>
      <c r="CP339" s="704"/>
      <c r="CQ339" s="704"/>
      <c r="CR339" s="704"/>
      <c r="CS339" s="704"/>
      <c r="CT339" s="704"/>
      <c r="CU339" s="704"/>
      <c r="CV339" s="704"/>
      <c r="CW339" s="704"/>
      <c r="CX339" s="704"/>
      <c r="CY339" s="704"/>
      <c r="CZ339" s="704"/>
      <c r="DA339" s="704"/>
      <c r="DB339" s="704"/>
      <c r="DC339" s="704"/>
      <c r="DD339" s="704"/>
      <c r="DE339" s="704"/>
      <c r="DF339" s="704"/>
      <c r="DG339" s="704"/>
      <c r="DH339" s="704"/>
      <c r="DI339" s="704"/>
      <c r="DJ339" s="704"/>
      <c r="DK339" s="704"/>
      <c r="DL339" s="704"/>
      <c r="DM339" s="704"/>
      <c r="DN339" s="704"/>
      <c r="DO339" s="704"/>
      <c r="DP339" s="704"/>
      <c r="DQ339" s="706"/>
      <c r="DR339" s="706"/>
      <c r="DS339" s="706"/>
      <c r="DT339" s="706"/>
      <c r="DU339" s="706"/>
      <c r="DV339" s="706"/>
      <c r="DW339" s="706"/>
      <c r="DX339" s="706"/>
      <c r="DY339" s="706"/>
      <c r="DZ339" s="706"/>
      <c r="EA339" s="706"/>
      <c r="EB339" s="706"/>
      <c r="EC339" s="704"/>
      <c r="ED339" s="706"/>
      <c r="EE339" s="706"/>
      <c r="EF339" s="704"/>
      <c r="EG339" s="704"/>
      <c r="EH339" s="704"/>
      <c r="EI339" s="704"/>
      <c r="EJ339" s="704"/>
      <c r="EK339" s="704"/>
      <c r="EL339" s="704"/>
      <c r="EM339" s="704"/>
      <c r="EN339" s="704"/>
      <c r="EO339" s="704"/>
      <c r="EP339" s="704"/>
      <c r="EQ339" s="704"/>
      <c r="ER339" s="704"/>
      <c r="ES339" s="704"/>
      <c r="ET339" s="704"/>
      <c r="EU339" s="704"/>
      <c r="EV339" s="704"/>
      <c r="EW339" s="704"/>
      <c r="EX339" s="704"/>
      <c r="EY339" s="704"/>
      <c r="EZ339" s="704"/>
      <c r="FA339" s="704"/>
      <c r="FB339" s="704"/>
      <c r="FC339" s="704"/>
      <c r="FD339" s="704"/>
      <c r="FE339" s="704"/>
      <c r="FF339" s="704"/>
      <c r="FG339" s="704"/>
      <c r="FH339" s="704"/>
      <c r="FI339" s="704"/>
      <c r="FJ339" s="706"/>
      <c r="FK339" s="706"/>
      <c r="FL339" s="704"/>
      <c r="FM339" s="704"/>
      <c r="FN339" s="704"/>
      <c r="FO339" s="704"/>
      <c r="FP339" s="704"/>
      <c r="FQ339" s="704"/>
      <c r="FR339" s="704"/>
      <c r="FS339" s="704"/>
      <c r="FT339" s="704"/>
      <c r="FU339" s="704"/>
      <c r="FV339" s="704"/>
      <c r="FW339" s="704"/>
      <c r="FX339" s="704"/>
      <c r="FY339" s="704"/>
      <c r="FZ339" s="704"/>
      <c r="GA339" s="704"/>
      <c r="GB339" s="704"/>
      <c r="GC339" s="704"/>
      <c r="GD339" s="704"/>
      <c r="GE339" s="704"/>
      <c r="GF339" s="704"/>
      <c r="GG339" s="704"/>
      <c r="GH339" s="704"/>
      <c r="GI339" s="704"/>
      <c r="GJ339" s="704"/>
      <c r="GK339" s="704"/>
      <c r="GL339" s="704"/>
      <c r="GM339" s="706"/>
      <c r="GN339" s="706"/>
      <c r="GO339" s="706"/>
      <c r="GP339" s="706"/>
      <c r="GQ339" s="706"/>
      <c r="GR339" s="706"/>
      <c r="GS339" s="706"/>
      <c r="GT339" s="706"/>
      <c r="GU339" s="706"/>
      <c r="GV339" s="704"/>
      <c r="GW339" s="704"/>
      <c r="GX339" s="704"/>
      <c r="GY339" s="704"/>
      <c r="GZ339" s="704"/>
      <c r="HA339" s="704"/>
      <c r="HB339" s="704"/>
      <c r="HC339" s="704"/>
      <c r="HD339" s="704"/>
      <c r="HE339" s="704"/>
      <c r="HF339" s="704"/>
      <c r="HG339" s="704"/>
      <c r="HH339" s="704"/>
      <c r="HI339" s="704"/>
      <c r="HJ339" s="704"/>
      <c r="HK339" s="704"/>
      <c r="HL339" s="704"/>
      <c r="HM339" s="704"/>
      <c r="HN339" s="704"/>
      <c r="HO339" s="704"/>
      <c r="HP339" s="704"/>
      <c r="HQ339" s="704"/>
      <c r="HR339" s="704"/>
      <c r="HS339" s="704"/>
      <c r="HT339" s="704"/>
      <c r="HU339" s="704"/>
      <c r="HV339" s="706"/>
      <c r="HW339" s="706"/>
      <c r="HX339" s="706"/>
      <c r="HY339" s="706"/>
      <c r="HZ339" s="706"/>
      <c r="IA339" s="706"/>
      <c r="IB339" s="706"/>
      <c r="IC339" s="706"/>
    </row>
    <row r="340" spans="1:243" s="878" customFormat="1" ht="33.75" x14ac:dyDescent="0.25">
      <c r="A340" s="691">
        <v>94</v>
      </c>
      <c r="B340" s="693" t="s">
        <v>1360</v>
      </c>
      <c r="C340" s="696">
        <v>222</v>
      </c>
      <c r="D340" s="697">
        <v>536</v>
      </c>
      <c r="E340" s="707">
        <v>1</v>
      </c>
      <c r="F340" s="699" t="s">
        <v>1123</v>
      </c>
      <c r="G340" s="720" t="s">
        <v>1598</v>
      </c>
      <c r="H340" s="751" t="s">
        <v>1112</v>
      </c>
      <c r="I340" s="752" t="s">
        <v>1113</v>
      </c>
      <c r="J340" s="761" t="s">
        <v>1135</v>
      </c>
      <c r="K340" s="761" t="s">
        <v>1115</v>
      </c>
      <c r="L340" s="761" t="s">
        <v>1124</v>
      </c>
      <c r="M340" s="753" t="s">
        <v>1199</v>
      </c>
      <c r="N340" s="753" t="s">
        <v>1136</v>
      </c>
      <c r="O340" s="753" t="s">
        <v>1128</v>
      </c>
      <c r="P340" s="753" t="s">
        <v>1200</v>
      </c>
      <c r="Q340" s="866" t="s">
        <v>1120</v>
      </c>
      <c r="R340" s="866" t="s">
        <v>1120</v>
      </c>
      <c r="S340" s="755">
        <v>4</v>
      </c>
      <c r="T340" s="763">
        <v>4.5</v>
      </c>
      <c r="U340" s="757">
        <v>41091</v>
      </c>
      <c r="V340" s="758">
        <v>41426</v>
      </c>
      <c r="W340" s="874">
        <v>5</v>
      </c>
      <c r="X340" s="875"/>
      <c r="Y340" s="875">
        <v>36000</v>
      </c>
      <c r="Z340" s="875">
        <f t="shared" si="43"/>
        <v>36000</v>
      </c>
      <c r="AA340" s="702"/>
      <c r="AB340" s="702"/>
      <c r="AC340" s="702">
        <v>36000</v>
      </c>
      <c r="AD340" s="702"/>
      <c r="AE340" s="702"/>
      <c r="AF340" s="702"/>
      <c r="AG340" s="702"/>
      <c r="AH340" s="702"/>
      <c r="AI340" s="691"/>
      <c r="AJ340" s="691"/>
      <c r="AK340" s="691"/>
      <c r="AL340" s="691"/>
      <c r="AM340" s="868">
        <f t="shared" si="44"/>
        <v>36000</v>
      </c>
      <c r="AN340" s="1029">
        <f t="shared" si="45"/>
        <v>0</v>
      </c>
      <c r="AO340" s="760"/>
      <c r="AP340" s="868"/>
      <c r="AQ340" s="704"/>
      <c r="AR340" s="704"/>
      <c r="AS340" s="704"/>
      <c r="AT340" s="704"/>
      <c r="AU340" s="704"/>
      <c r="AV340" s="704"/>
      <c r="AW340" s="704"/>
      <c r="AX340" s="704"/>
      <c r="AY340" s="704"/>
      <c r="AZ340" s="704"/>
      <c r="BA340" s="704"/>
      <c r="BB340" s="704"/>
      <c r="BC340" s="704"/>
      <c r="BD340" s="704"/>
      <c r="BE340" s="704"/>
      <c r="BF340" s="704"/>
      <c r="BG340" s="704"/>
      <c r="BH340" s="704"/>
      <c r="BI340" s="704"/>
      <c r="BJ340" s="704"/>
      <c r="BK340" s="704"/>
      <c r="BL340" s="704"/>
      <c r="BM340" s="704"/>
      <c r="BN340" s="704"/>
      <c r="BO340" s="704"/>
      <c r="BP340" s="704"/>
      <c r="BQ340" s="704"/>
      <c r="BR340" s="704"/>
      <c r="BS340" s="704"/>
      <c r="BT340" s="704"/>
      <c r="BU340" s="704"/>
      <c r="BV340" s="704"/>
      <c r="BW340" s="704"/>
      <c r="BX340" s="704"/>
      <c r="BY340" s="704"/>
      <c r="BZ340" s="704"/>
      <c r="CA340" s="704"/>
      <c r="CB340" s="704"/>
      <c r="CC340" s="704"/>
      <c r="CD340" s="704"/>
      <c r="CE340" s="704"/>
      <c r="CF340" s="704"/>
      <c r="CG340" s="704"/>
      <c r="CH340" s="704"/>
      <c r="CI340" s="704"/>
      <c r="CJ340" s="704"/>
      <c r="CK340" s="704"/>
      <c r="CL340" s="704"/>
      <c r="CM340" s="704"/>
      <c r="CN340" s="704"/>
      <c r="CO340" s="704"/>
      <c r="CP340" s="704"/>
      <c r="CQ340" s="704"/>
      <c r="CR340" s="704"/>
      <c r="CS340" s="704"/>
      <c r="CT340" s="704"/>
      <c r="CU340" s="704"/>
      <c r="CV340" s="704"/>
      <c r="CW340" s="704"/>
      <c r="CX340" s="704"/>
      <c r="CY340" s="704"/>
      <c r="CZ340" s="704"/>
      <c r="DA340" s="704"/>
      <c r="DB340" s="704"/>
      <c r="DC340" s="704"/>
      <c r="DD340" s="704"/>
      <c r="DE340" s="704"/>
      <c r="DF340" s="704"/>
      <c r="DG340" s="704"/>
      <c r="DH340" s="704"/>
      <c r="DI340" s="704"/>
      <c r="DJ340" s="704"/>
      <c r="DK340" s="704"/>
      <c r="DL340" s="704"/>
      <c r="DM340" s="704"/>
      <c r="DN340" s="704"/>
      <c r="DO340" s="704"/>
      <c r="DP340" s="704"/>
      <c r="DQ340" s="706"/>
      <c r="DR340" s="706"/>
      <c r="DS340" s="706"/>
      <c r="DT340" s="706"/>
      <c r="DU340" s="706"/>
      <c r="DV340" s="706"/>
      <c r="DW340" s="706"/>
      <c r="DX340" s="706"/>
      <c r="DY340" s="706"/>
      <c r="DZ340" s="706"/>
      <c r="EA340" s="706"/>
      <c r="EB340" s="706"/>
      <c r="EC340" s="704"/>
      <c r="ED340" s="706"/>
      <c r="EE340" s="706"/>
      <c r="EF340" s="704"/>
      <c r="EG340" s="704"/>
      <c r="EH340" s="704"/>
      <c r="EI340" s="704"/>
      <c r="EJ340" s="704"/>
      <c r="EK340" s="704"/>
      <c r="EL340" s="704"/>
      <c r="EM340" s="704"/>
      <c r="EN340" s="704"/>
      <c r="EO340" s="704"/>
      <c r="EP340" s="704"/>
      <c r="EQ340" s="704"/>
      <c r="ER340" s="704"/>
      <c r="ES340" s="704"/>
      <c r="ET340" s="704"/>
      <c r="EU340" s="704"/>
      <c r="EV340" s="704"/>
      <c r="EW340" s="704"/>
      <c r="EX340" s="704"/>
      <c r="EY340" s="704"/>
      <c r="EZ340" s="704"/>
      <c r="FA340" s="704"/>
      <c r="FB340" s="704"/>
      <c r="FC340" s="704"/>
      <c r="FD340" s="704"/>
      <c r="FE340" s="704"/>
      <c r="FF340" s="704"/>
      <c r="FG340" s="704"/>
      <c r="FH340" s="704"/>
      <c r="FI340" s="704"/>
      <c r="FJ340" s="706"/>
      <c r="FK340" s="706"/>
      <c r="FL340" s="704"/>
      <c r="FM340" s="704"/>
      <c r="FN340" s="704"/>
      <c r="FO340" s="704"/>
      <c r="FP340" s="704"/>
      <c r="FQ340" s="704"/>
      <c r="FR340" s="704"/>
      <c r="FS340" s="704"/>
      <c r="FT340" s="704"/>
      <c r="FU340" s="704"/>
      <c r="FV340" s="704"/>
      <c r="FW340" s="704"/>
      <c r="FX340" s="704"/>
      <c r="FY340" s="704"/>
      <c r="FZ340" s="704"/>
      <c r="GA340" s="704"/>
      <c r="GB340" s="704"/>
      <c r="GC340" s="704"/>
      <c r="GD340" s="704"/>
      <c r="GE340" s="704"/>
      <c r="GF340" s="704"/>
      <c r="GG340" s="704"/>
      <c r="GH340" s="704"/>
      <c r="GI340" s="704"/>
      <c r="GJ340" s="704"/>
      <c r="GK340" s="704"/>
      <c r="GL340" s="704"/>
      <c r="GM340" s="706"/>
      <c r="GN340" s="706"/>
      <c r="GO340" s="706"/>
      <c r="GP340" s="706"/>
      <c r="GQ340" s="706"/>
      <c r="GR340" s="706"/>
      <c r="GS340" s="706"/>
      <c r="GT340" s="706"/>
      <c r="GU340" s="706"/>
      <c r="GV340" s="704"/>
      <c r="GW340" s="704"/>
      <c r="GX340" s="704"/>
      <c r="GY340" s="704"/>
      <c r="GZ340" s="704"/>
      <c r="HA340" s="704"/>
      <c r="HB340" s="704"/>
      <c r="HC340" s="704"/>
      <c r="HD340" s="704"/>
      <c r="HE340" s="704"/>
      <c r="HF340" s="704"/>
      <c r="HG340" s="704"/>
      <c r="HH340" s="704"/>
      <c r="HI340" s="704"/>
      <c r="HJ340" s="704"/>
      <c r="HK340" s="704"/>
      <c r="HL340" s="704"/>
      <c r="HM340" s="704"/>
      <c r="HN340" s="704"/>
      <c r="HO340" s="704"/>
      <c r="HP340" s="704"/>
      <c r="HQ340" s="704"/>
      <c r="HR340" s="704"/>
      <c r="HS340" s="704"/>
      <c r="HT340" s="704"/>
      <c r="HU340" s="704"/>
    </row>
    <row r="341" spans="1:243" s="878" customFormat="1" ht="33.75" x14ac:dyDescent="0.25">
      <c r="A341" s="691">
        <v>95</v>
      </c>
      <c r="B341" s="693" t="s">
        <v>1360</v>
      </c>
      <c r="C341" s="696">
        <v>222</v>
      </c>
      <c r="D341" s="697">
        <v>536</v>
      </c>
      <c r="E341" s="707">
        <v>3</v>
      </c>
      <c r="F341" s="699" t="s">
        <v>1123</v>
      </c>
      <c r="G341" s="735" t="s">
        <v>1126</v>
      </c>
      <c r="H341" s="751" t="s">
        <v>1112</v>
      </c>
      <c r="I341" s="752" t="s">
        <v>1113</v>
      </c>
      <c r="J341" s="761" t="s">
        <v>1135</v>
      </c>
      <c r="K341" s="761" t="s">
        <v>1115</v>
      </c>
      <c r="L341" s="761" t="s">
        <v>1124</v>
      </c>
      <c r="M341" s="753" t="s">
        <v>1199</v>
      </c>
      <c r="N341" s="753" t="s">
        <v>1136</v>
      </c>
      <c r="O341" s="753" t="s">
        <v>1128</v>
      </c>
      <c r="P341" s="753" t="s">
        <v>1599</v>
      </c>
      <c r="Q341" s="866" t="s">
        <v>1600</v>
      </c>
      <c r="R341" s="866" t="s">
        <v>1362</v>
      </c>
      <c r="S341" s="755">
        <v>4</v>
      </c>
      <c r="T341" s="763">
        <v>4.5</v>
      </c>
      <c r="U341" s="771">
        <v>41456</v>
      </c>
      <c r="V341" s="771">
        <v>41791</v>
      </c>
      <c r="W341" s="874">
        <v>5</v>
      </c>
      <c r="X341" s="875">
        <v>67000</v>
      </c>
      <c r="Y341" s="875"/>
      <c r="Z341" s="875">
        <f t="shared" si="43"/>
        <v>67000</v>
      </c>
      <c r="AA341" s="868"/>
      <c r="AB341" s="868"/>
      <c r="AC341" s="868"/>
      <c r="AD341" s="868"/>
      <c r="AE341" s="868">
        <v>20000</v>
      </c>
      <c r="AF341" s="868">
        <v>20000</v>
      </c>
      <c r="AG341" s="868">
        <v>27000</v>
      </c>
      <c r="AH341" s="868"/>
      <c r="AI341" s="868"/>
      <c r="AJ341" s="868"/>
      <c r="AK341" s="868"/>
      <c r="AL341" s="868"/>
      <c r="AM341" s="868">
        <f t="shared" si="44"/>
        <v>67000</v>
      </c>
      <c r="AN341" s="868">
        <f t="shared" si="45"/>
        <v>0</v>
      </c>
      <c r="AO341" s="760"/>
      <c r="AP341" s="868"/>
      <c r="AQ341" s="704"/>
      <c r="AR341" s="704"/>
      <c r="AS341" s="704"/>
      <c r="AT341" s="704"/>
      <c r="AU341" s="704"/>
      <c r="AV341" s="704"/>
      <c r="AW341" s="704"/>
      <c r="AX341" s="704"/>
      <c r="AY341" s="704"/>
      <c r="AZ341" s="704"/>
      <c r="BA341" s="704"/>
      <c r="BB341" s="704"/>
      <c r="BC341" s="704"/>
      <c r="BD341" s="704"/>
      <c r="BE341" s="704"/>
      <c r="BF341" s="704"/>
      <c r="BG341" s="704"/>
      <c r="BH341" s="704"/>
      <c r="BI341" s="704"/>
      <c r="BJ341" s="704"/>
      <c r="BK341" s="704"/>
      <c r="BL341" s="704"/>
      <c r="BM341" s="704"/>
      <c r="BN341" s="704"/>
      <c r="BO341" s="704"/>
      <c r="BP341" s="704"/>
      <c r="BQ341" s="704"/>
      <c r="BR341" s="704"/>
      <c r="BS341" s="704"/>
      <c r="BT341" s="704"/>
      <c r="BU341" s="704"/>
      <c r="BV341" s="704"/>
      <c r="BW341" s="704"/>
      <c r="BX341" s="704"/>
      <c r="BY341" s="704"/>
      <c r="BZ341" s="704"/>
      <c r="CA341" s="704"/>
      <c r="CB341" s="704"/>
      <c r="CC341" s="704"/>
      <c r="CD341" s="704"/>
      <c r="CE341" s="704"/>
      <c r="CF341" s="704"/>
      <c r="CG341" s="704"/>
      <c r="CH341" s="704"/>
      <c r="CI341" s="704"/>
      <c r="CJ341" s="704"/>
      <c r="CK341" s="704"/>
      <c r="CL341" s="704"/>
      <c r="CM341" s="704"/>
      <c r="CN341" s="704"/>
      <c r="CO341" s="704"/>
      <c r="CP341" s="704"/>
      <c r="CQ341" s="704"/>
      <c r="CR341" s="704"/>
      <c r="CS341" s="704"/>
      <c r="CT341" s="704"/>
      <c r="CU341" s="704"/>
      <c r="CV341" s="704"/>
      <c r="CW341" s="704"/>
      <c r="CX341" s="704"/>
      <c r="CY341" s="704"/>
      <c r="CZ341" s="704"/>
      <c r="DA341" s="704"/>
      <c r="DB341" s="704"/>
      <c r="DC341" s="704"/>
      <c r="DD341" s="704"/>
      <c r="DE341" s="704"/>
      <c r="DF341" s="704"/>
      <c r="DG341" s="704"/>
      <c r="DH341" s="704"/>
      <c r="DI341" s="704"/>
      <c r="DJ341" s="704"/>
      <c r="DK341" s="704"/>
      <c r="DL341" s="704"/>
      <c r="DM341" s="704"/>
      <c r="DN341" s="704"/>
      <c r="DO341" s="704"/>
      <c r="DP341" s="704"/>
      <c r="DQ341" s="706"/>
      <c r="DR341" s="706"/>
      <c r="DS341" s="706"/>
      <c r="DT341" s="706"/>
      <c r="DU341" s="706"/>
      <c r="DV341" s="706"/>
      <c r="DW341" s="706"/>
      <c r="DX341" s="706"/>
      <c r="DY341" s="706"/>
      <c r="DZ341" s="706"/>
      <c r="EA341" s="706"/>
      <c r="EB341" s="706"/>
      <c r="EC341" s="704"/>
      <c r="ED341" s="706"/>
      <c r="EE341" s="706"/>
      <c r="EF341" s="704"/>
      <c r="EG341" s="704"/>
      <c r="EH341" s="704"/>
      <c r="EI341" s="704"/>
      <c r="EJ341" s="704"/>
      <c r="EK341" s="704"/>
      <c r="EL341" s="704"/>
      <c r="EM341" s="704"/>
      <c r="EN341" s="704"/>
      <c r="EO341" s="704"/>
      <c r="EP341" s="704"/>
      <c r="EQ341" s="704"/>
      <c r="ER341" s="704"/>
      <c r="ES341" s="704"/>
      <c r="ET341" s="704"/>
      <c r="EU341" s="704"/>
      <c r="EV341" s="704"/>
      <c r="EW341" s="704"/>
      <c r="EX341" s="704"/>
      <c r="EY341" s="704"/>
      <c r="EZ341" s="704"/>
      <c r="FA341" s="704"/>
      <c r="FB341" s="704"/>
      <c r="FC341" s="704"/>
      <c r="FD341" s="704"/>
      <c r="FE341" s="704"/>
      <c r="FF341" s="704"/>
      <c r="FG341" s="704"/>
      <c r="FH341" s="704"/>
      <c r="FI341" s="704"/>
      <c r="FJ341" s="706"/>
      <c r="FK341" s="706"/>
      <c r="FL341" s="704"/>
      <c r="FM341" s="704"/>
      <c r="FN341" s="704"/>
      <c r="FO341" s="704"/>
      <c r="FP341" s="704"/>
      <c r="FQ341" s="704"/>
      <c r="FR341" s="704"/>
      <c r="FS341" s="704"/>
      <c r="FT341" s="704"/>
      <c r="FU341" s="704"/>
      <c r="FV341" s="704"/>
      <c r="FW341" s="704"/>
      <c r="FX341" s="704"/>
      <c r="FY341" s="704"/>
      <c r="FZ341" s="704"/>
      <c r="GA341" s="704"/>
      <c r="GB341" s="704"/>
      <c r="GC341" s="704"/>
      <c r="GD341" s="704"/>
      <c r="GE341" s="704"/>
      <c r="GF341" s="704"/>
      <c r="GG341" s="704"/>
      <c r="GH341" s="704"/>
      <c r="GI341" s="704"/>
      <c r="GJ341" s="704"/>
      <c r="GK341" s="704"/>
      <c r="GL341" s="704"/>
      <c r="GM341" s="706"/>
      <c r="GN341" s="706"/>
      <c r="GO341" s="706"/>
      <c r="GP341" s="706"/>
      <c r="GQ341" s="706"/>
      <c r="GR341" s="706"/>
      <c r="GS341" s="706"/>
      <c r="GT341" s="706"/>
      <c r="GU341" s="706"/>
      <c r="GV341" s="704"/>
      <c r="GW341" s="704"/>
      <c r="GX341" s="704"/>
      <c r="GY341" s="704"/>
      <c r="GZ341" s="704"/>
      <c r="HA341" s="704"/>
      <c r="HB341" s="704"/>
      <c r="HC341" s="704"/>
      <c r="HD341" s="704"/>
      <c r="HE341" s="704"/>
      <c r="HF341" s="704"/>
      <c r="HG341" s="704"/>
      <c r="HH341" s="704"/>
      <c r="HI341" s="704"/>
      <c r="HJ341" s="704"/>
      <c r="HK341" s="704"/>
      <c r="HL341" s="704"/>
      <c r="HM341" s="704"/>
      <c r="HN341" s="704"/>
      <c r="HO341" s="704"/>
      <c r="HP341" s="704"/>
      <c r="HQ341" s="704"/>
      <c r="HR341" s="704"/>
      <c r="HS341" s="854"/>
      <c r="HT341" s="854"/>
      <c r="HU341" s="854"/>
      <c r="HV341" s="706"/>
      <c r="HW341" s="706"/>
      <c r="HX341" s="706"/>
      <c r="HY341" s="706"/>
      <c r="HZ341" s="706"/>
      <c r="IA341" s="706"/>
      <c r="IB341" s="706"/>
      <c r="IC341" s="706"/>
    </row>
    <row r="342" spans="1:243" s="878" customFormat="1" ht="33.75" x14ac:dyDescent="0.25">
      <c r="A342" s="691">
        <v>96</v>
      </c>
      <c r="B342" s="693" t="s">
        <v>1360</v>
      </c>
      <c r="C342" s="696">
        <v>222</v>
      </c>
      <c r="D342" s="697">
        <v>536</v>
      </c>
      <c r="E342" s="707">
        <v>4</v>
      </c>
      <c r="F342" s="699" t="s">
        <v>1123</v>
      </c>
      <c r="G342" s="720" t="s">
        <v>1363</v>
      </c>
      <c r="H342" s="751" t="s">
        <v>1112</v>
      </c>
      <c r="I342" s="752" t="s">
        <v>1113</v>
      </c>
      <c r="J342" s="761" t="s">
        <v>1135</v>
      </c>
      <c r="K342" s="761" t="s">
        <v>1115</v>
      </c>
      <c r="L342" s="761" t="s">
        <v>1124</v>
      </c>
      <c r="M342" s="753" t="s">
        <v>1199</v>
      </c>
      <c r="N342" s="753" t="s">
        <v>1136</v>
      </c>
      <c r="O342" s="753" t="s">
        <v>1128</v>
      </c>
      <c r="P342" s="753" t="s">
        <v>1200</v>
      </c>
      <c r="Q342" s="866" t="s">
        <v>1120</v>
      </c>
      <c r="R342" s="866" t="s">
        <v>1120</v>
      </c>
      <c r="S342" s="755">
        <v>4</v>
      </c>
      <c r="T342" s="763">
        <v>4.5</v>
      </c>
      <c r="U342" s="771">
        <v>41456</v>
      </c>
      <c r="V342" s="771">
        <v>41791</v>
      </c>
      <c r="W342" s="874">
        <v>5</v>
      </c>
      <c r="X342" s="875">
        <v>498000</v>
      </c>
      <c r="Y342" s="875"/>
      <c r="Z342" s="875">
        <f t="shared" si="43"/>
        <v>498000</v>
      </c>
      <c r="AA342" s="868"/>
      <c r="AB342" s="868"/>
      <c r="AC342" s="868"/>
      <c r="AD342" s="868"/>
      <c r="AE342" s="868">
        <v>0</v>
      </c>
      <c r="AF342" s="868">
        <v>498000</v>
      </c>
      <c r="AG342" s="868"/>
      <c r="AH342" s="868"/>
      <c r="AI342" s="868"/>
      <c r="AJ342" s="868"/>
      <c r="AK342" s="868"/>
      <c r="AL342" s="868"/>
      <c r="AM342" s="868">
        <f t="shared" si="44"/>
        <v>498000</v>
      </c>
      <c r="AN342" s="868">
        <f t="shared" si="45"/>
        <v>0</v>
      </c>
      <c r="AO342" s="760"/>
      <c r="AP342" s="868"/>
      <c r="AQ342" s="704"/>
      <c r="AR342" s="704"/>
      <c r="AS342" s="704"/>
      <c r="AT342" s="704"/>
      <c r="AU342" s="704"/>
      <c r="AV342" s="704"/>
      <c r="AW342" s="704"/>
      <c r="AX342" s="704"/>
      <c r="AY342" s="704"/>
      <c r="AZ342" s="704"/>
      <c r="BA342" s="704"/>
      <c r="BB342" s="704"/>
      <c r="BC342" s="704"/>
      <c r="BD342" s="704"/>
      <c r="BE342" s="704"/>
      <c r="BF342" s="704"/>
      <c r="BG342" s="704"/>
      <c r="BH342" s="704"/>
      <c r="BI342" s="704"/>
      <c r="BJ342" s="704"/>
      <c r="BK342" s="704"/>
      <c r="BL342" s="704"/>
      <c r="BM342" s="704"/>
      <c r="BN342" s="704"/>
      <c r="BO342" s="704"/>
      <c r="BP342" s="704"/>
      <c r="BQ342" s="704"/>
      <c r="BR342" s="704"/>
      <c r="BS342" s="704"/>
      <c r="BT342" s="704"/>
      <c r="BU342" s="704"/>
      <c r="BV342" s="704"/>
      <c r="BW342" s="704"/>
      <c r="BX342" s="704"/>
      <c r="BY342" s="704"/>
      <c r="BZ342" s="704"/>
      <c r="CA342" s="704"/>
      <c r="CB342" s="704"/>
      <c r="CC342" s="704"/>
      <c r="CD342" s="704"/>
      <c r="CE342" s="704"/>
      <c r="CF342" s="704"/>
      <c r="CG342" s="704"/>
      <c r="CH342" s="704"/>
      <c r="CI342" s="704"/>
      <c r="CJ342" s="704"/>
      <c r="CK342" s="704"/>
      <c r="CL342" s="704"/>
      <c r="CM342" s="704"/>
      <c r="CN342" s="704"/>
      <c r="CO342" s="704"/>
      <c r="CP342" s="704"/>
      <c r="CQ342" s="704"/>
      <c r="CR342" s="704"/>
      <c r="CS342" s="704"/>
      <c r="CT342" s="704"/>
      <c r="CU342" s="704"/>
      <c r="CV342" s="704"/>
      <c r="CW342" s="704"/>
      <c r="CX342" s="704"/>
      <c r="CY342" s="704"/>
      <c r="CZ342" s="704"/>
      <c r="DA342" s="704"/>
      <c r="DB342" s="704"/>
      <c r="DC342" s="704"/>
      <c r="DD342" s="704"/>
      <c r="DE342" s="704"/>
      <c r="DF342" s="704"/>
      <c r="DG342" s="704"/>
      <c r="DH342" s="704"/>
      <c r="DI342" s="704"/>
      <c r="DJ342" s="704"/>
      <c r="DK342" s="704"/>
      <c r="DL342" s="704"/>
      <c r="DM342" s="704"/>
      <c r="DN342" s="704"/>
      <c r="DO342" s="704"/>
      <c r="DP342" s="704"/>
      <c r="DQ342" s="706"/>
      <c r="DR342" s="706"/>
      <c r="DS342" s="706"/>
      <c r="DT342" s="706"/>
      <c r="DU342" s="706"/>
      <c r="DV342" s="706"/>
      <c r="DW342" s="706"/>
      <c r="DX342" s="706"/>
      <c r="DY342" s="706"/>
      <c r="DZ342" s="706"/>
      <c r="EA342" s="706"/>
      <c r="EB342" s="706"/>
      <c r="EC342" s="704"/>
      <c r="ED342" s="706"/>
      <c r="EE342" s="706"/>
      <c r="EF342" s="704"/>
      <c r="EG342" s="704"/>
      <c r="EH342" s="704"/>
      <c r="EI342" s="704"/>
      <c r="EJ342" s="704"/>
      <c r="EK342" s="704"/>
      <c r="EL342" s="704"/>
      <c r="EM342" s="704"/>
      <c r="EN342" s="704"/>
      <c r="EO342" s="704"/>
      <c r="EP342" s="704"/>
      <c r="EQ342" s="704"/>
      <c r="ER342" s="704"/>
      <c r="ES342" s="704"/>
      <c r="ET342" s="704"/>
      <c r="EU342" s="704"/>
      <c r="EV342" s="704"/>
      <c r="EW342" s="704"/>
      <c r="EX342" s="704"/>
      <c r="EY342" s="704"/>
      <c r="EZ342" s="704"/>
      <c r="FA342" s="704"/>
      <c r="FB342" s="704"/>
      <c r="FC342" s="704"/>
      <c r="FD342" s="704"/>
      <c r="FE342" s="704"/>
      <c r="FF342" s="704"/>
      <c r="FG342" s="704"/>
      <c r="FH342" s="704"/>
      <c r="FI342" s="704"/>
      <c r="FJ342" s="706"/>
      <c r="FK342" s="706"/>
      <c r="FL342" s="704"/>
      <c r="FM342" s="704"/>
      <c r="FN342" s="704"/>
      <c r="FO342" s="704"/>
      <c r="FP342" s="704"/>
      <c r="FQ342" s="704"/>
      <c r="FR342" s="704"/>
      <c r="FS342" s="704"/>
      <c r="FT342" s="704"/>
      <c r="FU342" s="704"/>
      <c r="FV342" s="704"/>
      <c r="FW342" s="704"/>
      <c r="FX342" s="704"/>
      <c r="FY342" s="704"/>
      <c r="FZ342" s="704"/>
      <c r="GA342" s="704"/>
      <c r="GB342" s="704"/>
      <c r="GC342" s="704"/>
      <c r="GD342" s="704"/>
      <c r="GE342" s="704"/>
      <c r="GF342" s="704"/>
      <c r="GG342" s="704"/>
      <c r="GH342" s="704"/>
      <c r="GI342" s="704"/>
      <c r="GJ342" s="704"/>
      <c r="GK342" s="704"/>
      <c r="GL342" s="704"/>
      <c r="GM342" s="706"/>
      <c r="GN342" s="706"/>
      <c r="GO342" s="706"/>
      <c r="GP342" s="706"/>
      <c r="GQ342" s="706"/>
      <c r="GR342" s="706"/>
      <c r="GS342" s="706"/>
      <c r="GT342" s="706"/>
      <c r="GU342" s="706"/>
      <c r="GV342" s="704"/>
      <c r="GW342" s="704"/>
      <c r="GX342" s="704"/>
      <c r="GY342" s="704"/>
      <c r="GZ342" s="704"/>
      <c r="HA342" s="704"/>
      <c r="HB342" s="704"/>
      <c r="HC342" s="704"/>
      <c r="HD342" s="704"/>
      <c r="HE342" s="704"/>
      <c r="HF342" s="704"/>
      <c r="HG342" s="704"/>
      <c r="HH342" s="704"/>
      <c r="HI342" s="704"/>
      <c r="HJ342" s="704"/>
      <c r="HK342" s="704"/>
      <c r="HL342" s="704"/>
      <c r="HM342" s="704"/>
      <c r="HN342" s="704"/>
      <c r="HO342" s="704"/>
      <c r="HP342" s="704"/>
      <c r="HQ342" s="704"/>
      <c r="HR342" s="704"/>
      <c r="HS342" s="704"/>
      <c r="HT342" s="704"/>
      <c r="HU342" s="704"/>
      <c r="IE342" s="706"/>
      <c r="IF342" s="706"/>
      <c r="IG342" s="706"/>
      <c r="IH342" s="706"/>
      <c r="II342" s="706"/>
    </row>
    <row r="343" spans="1:243" s="878" customFormat="1" ht="33.75" x14ac:dyDescent="0.25">
      <c r="A343" s="691">
        <v>97</v>
      </c>
      <c r="B343" s="693" t="s">
        <v>1360</v>
      </c>
      <c r="C343" s="696">
        <v>222</v>
      </c>
      <c r="D343" s="697">
        <v>544</v>
      </c>
      <c r="E343" s="707">
        <v>1</v>
      </c>
      <c r="F343" s="699" t="s">
        <v>1125</v>
      </c>
      <c r="G343" s="735" t="s">
        <v>1126</v>
      </c>
      <c r="H343" s="751" t="s">
        <v>1112</v>
      </c>
      <c r="I343" s="752" t="s">
        <v>1113</v>
      </c>
      <c r="J343" s="761" t="s">
        <v>1135</v>
      </c>
      <c r="K343" s="761" t="s">
        <v>1115</v>
      </c>
      <c r="L343" s="761" t="s">
        <v>1124</v>
      </c>
      <c r="M343" s="753" t="s">
        <v>1199</v>
      </c>
      <c r="N343" s="753" t="s">
        <v>1136</v>
      </c>
      <c r="O343" s="753" t="s">
        <v>1128</v>
      </c>
      <c r="P343" s="753" t="s">
        <v>1599</v>
      </c>
      <c r="Q343" s="866" t="s">
        <v>1120</v>
      </c>
      <c r="R343" s="866" t="s">
        <v>1120</v>
      </c>
      <c r="S343" s="755">
        <v>4</v>
      </c>
      <c r="T343" s="763">
        <v>4.5</v>
      </c>
      <c r="U343" s="771">
        <v>41456</v>
      </c>
      <c r="V343" s="771">
        <v>41791</v>
      </c>
      <c r="W343" s="874">
        <v>7</v>
      </c>
      <c r="X343" s="875">
        <v>102200</v>
      </c>
      <c r="Y343" s="875"/>
      <c r="Z343" s="875">
        <f t="shared" si="43"/>
        <v>102200</v>
      </c>
      <c r="AA343" s="702">
        <f>8500</f>
        <v>8500</v>
      </c>
      <c r="AB343" s="702">
        <f>8500</f>
        <v>8500</v>
      </c>
      <c r="AC343" s="702">
        <f>8500</f>
        <v>8500</v>
      </c>
      <c r="AD343" s="702">
        <f>8500</f>
        <v>8500</v>
      </c>
      <c r="AE343" s="702">
        <f>8500</f>
        <v>8500</v>
      </c>
      <c r="AF343" s="702">
        <f>8500</f>
        <v>8500</v>
      </c>
      <c r="AG343" s="702">
        <f>8500</f>
        <v>8500</v>
      </c>
      <c r="AH343" s="702">
        <f>8500</f>
        <v>8500</v>
      </c>
      <c r="AI343" s="702">
        <f>8500</f>
        <v>8500</v>
      </c>
      <c r="AJ343" s="702">
        <f>8500</f>
        <v>8500</v>
      </c>
      <c r="AK343" s="702">
        <f>8500</f>
        <v>8500</v>
      </c>
      <c r="AL343" s="691">
        <v>8700</v>
      </c>
      <c r="AM343" s="868">
        <f t="shared" si="44"/>
        <v>102200</v>
      </c>
      <c r="AN343" s="868">
        <f t="shared" si="45"/>
        <v>0</v>
      </c>
      <c r="AO343" s="760"/>
      <c r="AP343" s="868"/>
      <c r="AQ343" s="704"/>
      <c r="AR343" s="704"/>
      <c r="AS343" s="704"/>
      <c r="AT343" s="704"/>
      <c r="AU343" s="704"/>
      <c r="AV343" s="704"/>
      <c r="AW343" s="704"/>
      <c r="AX343" s="704"/>
      <c r="AY343" s="704"/>
      <c r="AZ343" s="704"/>
      <c r="BA343" s="704"/>
      <c r="BB343" s="704"/>
      <c r="BC343" s="704"/>
      <c r="BD343" s="704"/>
      <c r="BE343" s="704"/>
      <c r="BF343" s="704"/>
      <c r="BG343" s="704"/>
      <c r="BH343" s="704"/>
      <c r="BI343" s="704"/>
      <c r="BJ343" s="704"/>
      <c r="BK343" s="704"/>
      <c r="BL343" s="704"/>
      <c r="BM343" s="704"/>
      <c r="BN343" s="704"/>
      <c r="BO343" s="704"/>
      <c r="BP343" s="704"/>
      <c r="BQ343" s="704"/>
      <c r="BR343" s="704"/>
      <c r="BS343" s="704"/>
      <c r="BT343" s="704"/>
      <c r="BU343" s="704"/>
      <c r="BV343" s="704"/>
      <c r="BW343" s="704"/>
      <c r="BX343" s="704"/>
      <c r="BY343" s="704"/>
      <c r="BZ343" s="704"/>
      <c r="CA343" s="704"/>
      <c r="CB343" s="704"/>
      <c r="CC343" s="704"/>
      <c r="CD343" s="704"/>
      <c r="CE343" s="704"/>
      <c r="CF343" s="704"/>
      <c r="CG343" s="704"/>
      <c r="CH343" s="704"/>
      <c r="CI343" s="704"/>
      <c r="CJ343" s="704"/>
      <c r="CK343" s="704"/>
      <c r="CL343" s="704"/>
      <c r="CM343" s="704"/>
      <c r="CN343" s="704"/>
      <c r="CO343" s="704"/>
      <c r="CP343" s="704"/>
      <c r="CQ343" s="704"/>
      <c r="CR343" s="704"/>
      <c r="CS343" s="704"/>
      <c r="CT343" s="704"/>
      <c r="CU343" s="704"/>
      <c r="CV343" s="704"/>
      <c r="CW343" s="704"/>
      <c r="CX343" s="704"/>
      <c r="CY343" s="704"/>
      <c r="CZ343" s="704"/>
      <c r="DA343" s="704"/>
      <c r="DB343" s="704"/>
      <c r="DC343" s="704"/>
      <c r="DD343" s="704"/>
      <c r="DE343" s="704"/>
      <c r="DF343" s="704"/>
      <c r="DG343" s="704"/>
      <c r="DH343" s="704"/>
      <c r="DI343" s="704"/>
      <c r="DJ343" s="704"/>
      <c r="DK343" s="704"/>
      <c r="DL343" s="704"/>
      <c r="DM343" s="704"/>
      <c r="DN343" s="704"/>
      <c r="DO343" s="704"/>
      <c r="DP343" s="704"/>
      <c r="DQ343" s="706"/>
      <c r="DR343" s="706"/>
      <c r="DS343" s="706"/>
      <c r="DT343" s="706"/>
      <c r="DU343" s="706"/>
      <c r="DV343" s="706"/>
      <c r="DW343" s="706"/>
      <c r="DX343" s="706"/>
      <c r="DY343" s="706"/>
      <c r="DZ343" s="706"/>
      <c r="EA343" s="706"/>
      <c r="EB343" s="706"/>
      <c r="EC343" s="704"/>
      <c r="ED343" s="706"/>
      <c r="EE343" s="706"/>
      <c r="EF343" s="704"/>
      <c r="EG343" s="704"/>
      <c r="EH343" s="704"/>
      <c r="EI343" s="704"/>
      <c r="EJ343" s="704"/>
      <c r="EK343" s="704"/>
      <c r="EL343" s="704"/>
      <c r="EM343" s="704"/>
      <c r="EN343" s="704"/>
      <c r="EO343" s="704"/>
      <c r="EP343" s="704"/>
      <c r="EQ343" s="704"/>
      <c r="ER343" s="704"/>
      <c r="ES343" s="704"/>
      <c r="ET343" s="704"/>
      <c r="EU343" s="704"/>
      <c r="EV343" s="704"/>
      <c r="EW343" s="704"/>
      <c r="EX343" s="704"/>
      <c r="EY343" s="704"/>
      <c r="EZ343" s="704"/>
      <c r="FA343" s="704"/>
      <c r="FB343" s="704"/>
      <c r="FC343" s="704"/>
      <c r="FD343" s="704"/>
      <c r="FE343" s="704"/>
      <c r="FF343" s="704"/>
      <c r="FG343" s="704"/>
      <c r="FH343" s="704"/>
      <c r="FI343" s="704"/>
      <c r="FJ343" s="706"/>
      <c r="FK343" s="706"/>
      <c r="FL343" s="704"/>
      <c r="FM343" s="704"/>
      <c r="FN343" s="704"/>
      <c r="FO343" s="704"/>
      <c r="FP343" s="704"/>
      <c r="FQ343" s="704"/>
      <c r="FR343" s="704"/>
      <c r="FS343" s="704"/>
      <c r="FT343" s="704"/>
      <c r="FU343" s="704"/>
      <c r="FV343" s="704"/>
      <c r="FW343" s="704"/>
      <c r="FX343" s="704"/>
      <c r="FY343" s="704"/>
      <c r="FZ343" s="704"/>
      <c r="GA343" s="704"/>
      <c r="GB343" s="704"/>
      <c r="GC343" s="704"/>
      <c r="GD343" s="704"/>
      <c r="GE343" s="704"/>
      <c r="GF343" s="704"/>
      <c r="GG343" s="704"/>
      <c r="GH343" s="704"/>
      <c r="GI343" s="704"/>
      <c r="GJ343" s="704"/>
      <c r="GK343" s="704"/>
      <c r="GL343" s="704"/>
      <c r="GM343" s="706"/>
      <c r="GN343" s="706"/>
      <c r="GO343" s="706"/>
      <c r="GP343" s="706"/>
      <c r="GQ343" s="706"/>
      <c r="GR343" s="706"/>
      <c r="GS343" s="706"/>
      <c r="GT343" s="706"/>
      <c r="GU343" s="706"/>
      <c r="GV343" s="704"/>
      <c r="GW343" s="704"/>
      <c r="GX343" s="704"/>
      <c r="GY343" s="704"/>
      <c r="GZ343" s="704"/>
      <c r="HA343" s="704"/>
      <c r="HB343" s="704"/>
      <c r="HC343" s="704"/>
      <c r="HD343" s="704"/>
      <c r="HE343" s="704"/>
      <c r="HF343" s="704"/>
      <c r="HG343" s="704"/>
      <c r="HH343" s="704"/>
      <c r="HI343" s="704"/>
      <c r="HJ343" s="704"/>
      <c r="HK343" s="704"/>
      <c r="HL343" s="704"/>
      <c r="HM343" s="704"/>
      <c r="HN343" s="704"/>
      <c r="HO343" s="704"/>
      <c r="HP343" s="704"/>
      <c r="HQ343" s="704"/>
      <c r="HR343" s="704"/>
      <c r="HS343" s="704"/>
      <c r="HT343" s="704"/>
      <c r="HU343" s="704"/>
      <c r="IE343" s="706"/>
      <c r="IF343" s="706"/>
      <c r="IG343" s="706"/>
      <c r="IH343" s="706"/>
      <c r="II343" s="706"/>
    </row>
    <row r="344" spans="1:243" s="878" customFormat="1" ht="33.75" x14ac:dyDescent="0.25">
      <c r="A344" s="691">
        <v>98</v>
      </c>
      <c r="B344" s="693" t="s">
        <v>1360</v>
      </c>
      <c r="C344" s="696">
        <v>222</v>
      </c>
      <c r="D344" s="697">
        <v>572</v>
      </c>
      <c r="E344" s="697">
        <v>68</v>
      </c>
      <c r="F344" s="699" t="s">
        <v>1131</v>
      </c>
      <c r="G344" s="699" t="s">
        <v>1601</v>
      </c>
      <c r="H344" s="767" t="s">
        <v>1112</v>
      </c>
      <c r="I344" s="752" t="s">
        <v>1113</v>
      </c>
      <c r="J344" s="761" t="s">
        <v>1135</v>
      </c>
      <c r="K344" s="753" t="s">
        <v>1115</v>
      </c>
      <c r="L344" s="753" t="s">
        <v>1116</v>
      </c>
      <c r="M344" s="753" t="s">
        <v>1199</v>
      </c>
      <c r="N344" s="753" t="s">
        <v>1136</v>
      </c>
      <c r="O344" s="753" t="s">
        <v>1136</v>
      </c>
      <c r="P344" s="753" t="s">
        <v>1134</v>
      </c>
      <c r="Q344" s="866" t="s">
        <v>1120</v>
      </c>
      <c r="R344" s="866" t="s">
        <v>1120</v>
      </c>
      <c r="S344" s="755">
        <v>2</v>
      </c>
      <c r="T344" s="763">
        <v>2.2999999999999998</v>
      </c>
      <c r="U344" s="757">
        <v>41091</v>
      </c>
      <c r="V344" s="758">
        <v>41426</v>
      </c>
      <c r="W344" s="874">
        <v>20</v>
      </c>
      <c r="X344" s="875"/>
      <c r="Y344" s="876">
        <v>3400000</v>
      </c>
      <c r="Z344" s="875">
        <f t="shared" si="43"/>
        <v>3400000</v>
      </c>
      <c r="AA344" s="691"/>
      <c r="AB344" s="691"/>
      <c r="AC344" s="691"/>
      <c r="AD344" s="691"/>
      <c r="AE344" s="691"/>
      <c r="AF344" s="691"/>
      <c r="AG344" s="691"/>
      <c r="AH344" s="691"/>
      <c r="AI344" s="691"/>
      <c r="AJ344" s="691"/>
      <c r="AK344" s="702">
        <v>3400000</v>
      </c>
      <c r="AL344" s="691"/>
      <c r="AM344" s="868">
        <f t="shared" si="44"/>
        <v>3400000</v>
      </c>
      <c r="AN344" s="868">
        <f t="shared" si="45"/>
        <v>0</v>
      </c>
      <c r="AO344" s="691"/>
      <c r="AP344" s="868"/>
      <c r="AQ344" s="704"/>
      <c r="AR344" s="704"/>
      <c r="AS344" s="704"/>
      <c r="AT344" s="704"/>
      <c r="AU344" s="704"/>
      <c r="AV344" s="704"/>
      <c r="AW344" s="704"/>
      <c r="AX344" s="704"/>
      <c r="AY344" s="704"/>
      <c r="AZ344" s="704"/>
      <c r="BA344" s="704"/>
      <c r="BB344" s="704"/>
      <c r="BC344" s="704"/>
      <c r="BD344" s="704"/>
      <c r="BE344" s="704"/>
      <c r="BF344" s="704"/>
      <c r="BG344" s="704"/>
      <c r="BH344" s="704"/>
      <c r="BI344" s="704"/>
      <c r="BJ344" s="704"/>
      <c r="BK344" s="704"/>
      <c r="BL344" s="704"/>
      <c r="BM344" s="704"/>
      <c r="BN344" s="704"/>
      <c r="BO344" s="704"/>
      <c r="BP344" s="704"/>
      <c r="BQ344" s="704"/>
      <c r="BR344" s="704"/>
      <c r="BS344" s="704"/>
      <c r="BT344" s="704"/>
      <c r="BU344" s="704"/>
      <c r="BV344" s="704"/>
      <c r="BW344" s="704"/>
      <c r="BX344" s="704"/>
      <c r="BY344" s="704"/>
      <c r="BZ344" s="704"/>
      <c r="CA344" s="704"/>
      <c r="CB344" s="704"/>
      <c r="CC344" s="704"/>
      <c r="CD344" s="704"/>
      <c r="CE344" s="704"/>
      <c r="CF344" s="704"/>
      <c r="CG344" s="704"/>
      <c r="CH344" s="704"/>
      <c r="CI344" s="704"/>
      <c r="CJ344" s="704"/>
      <c r="CK344" s="704"/>
      <c r="CL344" s="704"/>
      <c r="CM344" s="704"/>
      <c r="CN344" s="704"/>
      <c r="CO344" s="704"/>
      <c r="CP344" s="704"/>
      <c r="CQ344" s="704"/>
      <c r="CR344" s="704"/>
      <c r="CS344" s="704"/>
      <c r="CT344" s="704"/>
      <c r="CU344" s="704"/>
      <c r="CV344" s="704"/>
      <c r="CW344" s="704"/>
      <c r="CX344" s="704"/>
      <c r="CY344" s="704"/>
      <c r="CZ344" s="704"/>
      <c r="DA344" s="704"/>
      <c r="DB344" s="704"/>
      <c r="DC344" s="704"/>
      <c r="DD344" s="704"/>
      <c r="DE344" s="704"/>
      <c r="DF344" s="704"/>
      <c r="DG344" s="704"/>
      <c r="DH344" s="704"/>
      <c r="DI344" s="704"/>
      <c r="DJ344" s="704"/>
      <c r="DK344" s="704"/>
      <c r="DL344" s="704"/>
      <c r="DM344" s="704"/>
      <c r="DN344" s="704"/>
      <c r="DO344" s="704"/>
      <c r="DP344" s="704"/>
      <c r="DQ344" s="706"/>
      <c r="DR344" s="706"/>
      <c r="DS344" s="706"/>
      <c r="DT344" s="706"/>
      <c r="DU344" s="706"/>
      <c r="DV344" s="706"/>
      <c r="DW344" s="706"/>
      <c r="DX344" s="706"/>
      <c r="DY344" s="706"/>
      <c r="DZ344" s="706"/>
      <c r="EA344" s="706"/>
      <c r="EB344" s="706"/>
      <c r="EC344" s="704"/>
      <c r="ED344" s="706"/>
      <c r="EE344" s="706"/>
      <c r="EF344" s="704"/>
      <c r="EG344" s="704"/>
      <c r="EH344" s="704"/>
      <c r="EI344" s="704"/>
      <c r="EJ344" s="704"/>
      <c r="EK344" s="704"/>
      <c r="EL344" s="704"/>
      <c r="EM344" s="704"/>
      <c r="EN344" s="704"/>
      <c r="EO344" s="704"/>
      <c r="EP344" s="704"/>
      <c r="EQ344" s="704"/>
      <c r="ER344" s="704"/>
      <c r="ES344" s="704"/>
      <c r="ET344" s="704"/>
      <c r="EU344" s="704"/>
      <c r="EV344" s="704"/>
      <c r="EW344" s="704"/>
      <c r="EX344" s="704"/>
      <c r="EY344" s="704"/>
      <c r="EZ344" s="704"/>
      <c r="FA344" s="704"/>
      <c r="FB344" s="704"/>
      <c r="FC344" s="704"/>
      <c r="FD344" s="704"/>
      <c r="FE344" s="704"/>
      <c r="FF344" s="704"/>
      <c r="FG344" s="704"/>
      <c r="FH344" s="704"/>
      <c r="FI344" s="704"/>
      <c r="FJ344" s="704"/>
      <c r="GJ344" s="706"/>
      <c r="GK344" s="706"/>
      <c r="GL344" s="706"/>
      <c r="GM344" s="706"/>
      <c r="GN344" s="706"/>
      <c r="GO344" s="706"/>
      <c r="GP344" s="706"/>
      <c r="GQ344" s="706"/>
      <c r="GR344" s="706"/>
      <c r="GS344" s="706"/>
      <c r="GT344" s="706"/>
      <c r="GU344" s="706"/>
      <c r="GV344" s="706"/>
      <c r="GW344" s="706"/>
      <c r="GX344" s="706"/>
      <c r="GY344" s="706"/>
      <c r="GZ344" s="706"/>
      <c r="HA344" s="706"/>
      <c r="HB344" s="706"/>
      <c r="HC344" s="706"/>
      <c r="HD344" s="706"/>
      <c r="HE344" s="706"/>
      <c r="HF344" s="706"/>
      <c r="HG344" s="706"/>
      <c r="HH344" s="706"/>
      <c r="HI344" s="706"/>
      <c r="HJ344" s="706"/>
      <c r="HK344" s="706"/>
      <c r="HL344" s="706"/>
      <c r="HM344" s="706"/>
      <c r="HN344" s="706"/>
      <c r="HO344" s="706"/>
      <c r="HP344" s="706"/>
      <c r="HQ344" s="706"/>
      <c r="HR344" s="706"/>
      <c r="HS344" s="704"/>
      <c r="HT344" s="704"/>
      <c r="HU344" s="704"/>
      <c r="HV344" s="706"/>
      <c r="HW344" s="706"/>
      <c r="HX344" s="706"/>
      <c r="HY344" s="706"/>
      <c r="HZ344" s="706"/>
      <c r="IA344" s="706"/>
      <c r="IB344" s="706"/>
      <c r="IC344" s="706"/>
    </row>
    <row r="345" spans="1:243" s="878" customFormat="1" ht="33.75" x14ac:dyDescent="0.25">
      <c r="A345" s="691">
        <v>99</v>
      </c>
      <c r="B345" s="693" t="s">
        <v>1360</v>
      </c>
      <c r="C345" s="708">
        <v>222</v>
      </c>
      <c r="D345" s="709">
        <v>572</v>
      </c>
      <c r="E345" s="709">
        <v>74</v>
      </c>
      <c r="F345" s="699" t="s">
        <v>1131</v>
      </c>
      <c r="G345" s="699" t="s">
        <v>1364</v>
      </c>
      <c r="H345" s="751" t="s">
        <v>1112</v>
      </c>
      <c r="I345" s="752" t="s">
        <v>1113</v>
      </c>
      <c r="J345" s="761" t="s">
        <v>1135</v>
      </c>
      <c r="K345" s="753" t="s">
        <v>1115</v>
      </c>
      <c r="L345" s="761" t="s">
        <v>1116</v>
      </c>
      <c r="M345" s="753" t="s">
        <v>1199</v>
      </c>
      <c r="N345" s="753" t="s">
        <v>1136</v>
      </c>
      <c r="O345" s="753" t="s">
        <v>1128</v>
      </c>
      <c r="P345" s="866" t="s">
        <v>1484</v>
      </c>
      <c r="Q345" s="866" t="s">
        <v>1365</v>
      </c>
      <c r="R345" s="866" t="s">
        <v>1366</v>
      </c>
      <c r="S345" s="755">
        <v>2</v>
      </c>
      <c r="T345" s="763">
        <v>2.2999999999999998</v>
      </c>
      <c r="U345" s="757">
        <v>41579</v>
      </c>
      <c r="V345" s="758">
        <v>41699</v>
      </c>
      <c r="W345" s="874">
        <v>20</v>
      </c>
      <c r="X345" s="875">
        <v>200000</v>
      </c>
      <c r="Y345" s="876">
        <v>152000</v>
      </c>
      <c r="Z345" s="875">
        <f t="shared" si="43"/>
        <v>352000</v>
      </c>
      <c r="AA345" s="702"/>
      <c r="AB345" s="702"/>
      <c r="AC345" s="702"/>
      <c r="AD345" s="702">
        <v>0</v>
      </c>
      <c r="AE345" s="702">
        <v>40000</v>
      </c>
      <c r="AF345" s="702">
        <v>40000</v>
      </c>
      <c r="AG345" s="702">
        <v>40000</v>
      </c>
      <c r="AH345" s="702">
        <v>40000</v>
      </c>
      <c r="AI345" s="702">
        <v>40000</v>
      </c>
      <c r="AJ345" s="702">
        <v>40000</v>
      </c>
      <c r="AK345" s="717">
        <v>50000</v>
      </c>
      <c r="AL345" s="717">
        <v>62000</v>
      </c>
      <c r="AM345" s="868">
        <f t="shared" si="44"/>
        <v>352000</v>
      </c>
      <c r="AN345" s="868">
        <f t="shared" si="45"/>
        <v>0</v>
      </c>
      <c r="AO345" s="760"/>
      <c r="AP345" s="868"/>
      <c r="AQ345" s="706"/>
      <c r="AR345" s="706"/>
      <c r="AS345" s="706"/>
      <c r="AT345" s="706"/>
      <c r="AU345" s="706"/>
      <c r="AV345" s="706"/>
      <c r="AW345" s="706"/>
      <c r="AX345" s="706"/>
      <c r="AY345" s="706"/>
      <c r="AZ345" s="706"/>
      <c r="BA345" s="706"/>
      <c r="BB345" s="706"/>
      <c r="BC345" s="706"/>
      <c r="BD345" s="706"/>
      <c r="BE345" s="706"/>
      <c r="BF345" s="706"/>
      <c r="BG345" s="706"/>
      <c r="BH345" s="706"/>
      <c r="BI345" s="706"/>
      <c r="BJ345" s="706"/>
      <c r="BK345" s="706"/>
      <c r="BL345" s="706"/>
      <c r="BM345" s="706"/>
      <c r="BN345" s="706"/>
      <c r="BO345" s="706"/>
      <c r="BP345" s="706"/>
      <c r="BQ345" s="706"/>
      <c r="BR345" s="706"/>
      <c r="BS345" s="706"/>
      <c r="BT345" s="706"/>
      <c r="BU345" s="706"/>
      <c r="BV345" s="706"/>
      <c r="BW345" s="706"/>
      <c r="BX345" s="706"/>
      <c r="BY345" s="706"/>
      <c r="BZ345" s="706"/>
      <c r="CA345" s="706"/>
      <c r="CB345" s="706"/>
      <c r="CC345" s="706"/>
      <c r="CD345" s="706"/>
      <c r="CE345" s="706"/>
      <c r="CF345" s="706"/>
      <c r="CG345" s="706"/>
      <c r="CH345" s="706"/>
      <c r="CI345" s="706"/>
      <c r="CJ345" s="706"/>
      <c r="CK345" s="706"/>
      <c r="CL345" s="706"/>
      <c r="CM345" s="706"/>
      <c r="CN345" s="706"/>
      <c r="CO345" s="706"/>
      <c r="CP345" s="706"/>
      <c r="CQ345" s="706"/>
      <c r="CR345" s="706"/>
      <c r="CS345" s="706"/>
      <c r="CT345" s="706"/>
      <c r="CU345" s="706"/>
      <c r="CV345" s="706"/>
      <c r="CW345" s="706"/>
      <c r="CX345" s="706"/>
      <c r="CY345" s="706"/>
      <c r="CZ345" s="706"/>
      <c r="DA345" s="706"/>
      <c r="DB345" s="706"/>
      <c r="DC345" s="706"/>
      <c r="DD345" s="706"/>
      <c r="DE345" s="706"/>
      <c r="DF345" s="706"/>
      <c r="DG345" s="706"/>
      <c r="DH345" s="706"/>
      <c r="DI345" s="706"/>
      <c r="DJ345" s="706"/>
      <c r="DK345" s="706"/>
      <c r="DL345" s="706"/>
      <c r="DM345" s="706"/>
      <c r="DN345" s="706"/>
      <c r="DO345" s="706"/>
      <c r="DP345" s="706"/>
      <c r="DQ345" s="706"/>
      <c r="DR345" s="706"/>
      <c r="DS345" s="706"/>
      <c r="DT345" s="706"/>
      <c r="DU345" s="706"/>
      <c r="DV345" s="706"/>
      <c r="DW345" s="706"/>
      <c r="DX345" s="706"/>
      <c r="DY345" s="706"/>
      <c r="DZ345" s="706"/>
      <c r="EA345" s="706"/>
      <c r="EB345" s="706"/>
      <c r="EC345" s="704"/>
      <c r="ED345" s="706"/>
      <c r="EE345" s="706"/>
      <c r="EF345" s="704"/>
      <c r="EG345" s="704"/>
      <c r="EH345" s="704"/>
      <c r="EI345" s="704"/>
      <c r="EJ345" s="704"/>
      <c r="EK345" s="704"/>
      <c r="EL345" s="704"/>
      <c r="EM345" s="704"/>
      <c r="EN345" s="704"/>
      <c r="EO345" s="704"/>
      <c r="EP345" s="704"/>
      <c r="EQ345" s="704"/>
      <c r="ER345" s="704"/>
      <c r="ES345" s="704"/>
      <c r="ET345" s="704"/>
      <c r="EU345" s="704"/>
      <c r="EV345" s="704"/>
      <c r="EW345" s="704"/>
      <c r="EX345" s="704"/>
      <c r="EY345" s="704"/>
      <c r="EZ345" s="704"/>
      <c r="FA345" s="704"/>
      <c r="FB345" s="704"/>
      <c r="FC345" s="704"/>
      <c r="FD345" s="704"/>
      <c r="FE345" s="704"/>
      <c r="FF345" s="704"/>
      <c r="FG345" s="704"/>
      <c r="FH345" s="704"/>
      <c r="FI345" s="704"/>
      <c r="FJ345" s="704"/>
      <c r="FK345" s="706"/>
      <c r="FL345" s="704"/>
      <c r="FM345" s="704"/>
      <c r="FN345" s="704"/>
      <c r="FO345" s="704"/>
      <c r="FP345" s="704"/>
      <c r="FQ345" s="704"/>
      <c r="FR345" s="704"/>
      <c r="FS345" s="704"/>
      <c r="FT345" s="704"/>
      <c r="FU345" s="704"/>
      <c r="FV345" s="704"/>
      <c r="FW345" s="704"/>
      <c r="FX345" s="704"/>
      <c r="FY345" s="704"/>
      <c r="FZ345" s="704"/>
      <c r="GA345" s="704"/>
      <c r="GB345" s="704"/>
      <c r="GC345" s="704"/>
      <c r="GD345" s="704"/>
      <c r="GE345" s="704"/>
      <c r="GF345" s="704"/>
      <c r="GG345" s="704"/>
      <c r="GH345" s="704"/>
      <c r="GI345" s="704"/>
      <c r="GJ345" s="704"/>
      <c r="GK345" s="704"/>
      <c r="GL345" s="704"/>
      <c r="GM345" s="704"/>
      <c r="GN345" s="704"/>
      <c r="GO345" s="704"/>
      <c r="GP345" s="704"/>
      <c r="GQ345" s="704"/>
      <c r="GR345" s="704"/>
      <c r="GS345" s="704"/>
      <c r="GT345" s="704"/>
      <c r="GU345" s="704"/>
      <c r="GV345" s="704"/>
      <c r="GW345" s="704"/>
      <c r="GX345" s="704"/>
      <c r="GY345" s="704"/>
      <c r="GZ345" s="704"/>
      <c r="HA345" s="704"/>
      <c r="HB345" s="704"/>
      <c r="HC345" s="704"/>
      <c r="HD345" s="704"/>
      <c r="HE345" s="704"/>
      <c r="HF345" s="704"/>
      <c r="HG345" s="704"/>
      <c r="HH345" s="704"/>
      <c r="HI345" s="704"/>
      <c r="HJ345" s="704"/>
      <c r="HK345" s="704"/>
      <c r="HL345" s="704"/>
      <c r="HM345" s="704"/>
      <c r="HN345" s="704"/>
      <c r="HO345" s="704"/>
      <c r="HP345" s="704"/>
      <c r="HQ345" s="704"/>
      <c r="HR345" s="704"/>
      <c r="HS345" s="704"/>
      <c r="HT345" s="704"/>
      <c r="HU345" s="704"/>
    </row>
    <row r="346" spans="1:243" s="878" customFormat="1" ht="45" x14ac:dyDescent="0.25">
      <c r="A346" s="691">
        <v>100</v>
      </c>
      <c r="B346" s="693" t="s">
        <v>1360</v>
      </c>
      <c r="C346" s="708">
        <v>222</v>
      </c>
      <c r="D346" s="709">
        <v>572</v>
      </c>
      <c r="E346" s="709">
        <v>75</v>
      </c>
      <c r="F346" s="699" t="s">
        <v>1131</v>
      </c>
      <c r="G346" s="715" t="s">
        <v>1367</v>
      </c>
      <c r="H346" s="751" t="s">
        <v>1112</v>
      </c>
      <c r="I346" s="752" t="s">
        <v>1113</v>
      </c>
      <c r="J346" s="761" t="s">
        <v>1135</v>
      </c>
      <c r="K346" s="753" t="s">
        <v>1115</v>
      </c>
      <c r="L346" s="761" t="s">
        <v>1116</v>
      </c>
      <c r="M346" s="753" t="s">
        <v>1199</v>
      </c>
      <c r="N346" s="753" t="s">
        <v>1136</v>
      </c>
      <c r="O346" s="753" t="s">
        <v>1128</v>
      </c>
      <c r="P346" s="753" t="s">
        <v>1371</v>
      </c>
      <c r="Q346" s="866" t="s">
        <v>1369</v>
      </c>
      <c r="R346" s="866" t="s">
        <v>1370</v>
      </c>
      <c r="S346" s="755">
        <v>2</v>
      </c>
      <c r="T346" s="763">
        <v>2.2999999999999998</v>
      </c>
      <c r="U346" s="757">
        <v>41548</v>
      </c>
      <c r="V346" s="758">
        <v>41730</v>
      </c>
      <c r="W346" s="874">
        <v>20</v>
      </c>
      <c r="X346" s="875">
        <v>300000</v>
      </c>
      <c r="Y346" s="876">
        <v>129000</v>
      </c>
      <c r="Z346" s="875">
        <f t="shared" si="43"/>
        <v>429000</v>
      </c>
      <c r="AA346" s="702"/>
      <c r="AB346" s="702"/>
      <c r="AC346" s="702">
        <v>50000</v>
      </c>
      <c r="AD346" s="702">
        <v>42800</v>
      </c>
      <c r="AE346" s="702">
        <v>42800</v>
      </c>
      <c r="AF346" s="702">
        <v>42800</v>
      </c>
      <c r="AG346" s="702">
        <v>42800</v>
      </c>
      <c r="AH346" s="702">
        <v>42800</v>
      </c>
      <c r="AI346" s="702">
        <v>42800</v>
      </c>
      <c r="AJ346" s="702">
        <v>43200</v>
      </c>
      <c r="AK346" s="691">
        <v>79000</v>
      </c>
      <c r="AL346" s="691"/>
      <c r="AM346" s="868">
        <f t="shared" si="44"/>
        <v>429000</v>
      </c>
      <c r="AN346" s="868">
        <f t="shared" si="45"/>
        <v>0</v>
      </c>
      <c r="AO346" s="760"/>
      <c r="AP346" s="868"/>
      <c r="AQ346" s="704"/>
      <c r="AR346" s="704"/>
      <c r="AS346" s="704"/>
      <c r="AT346" s="704"/>
      <c r="AU346" s="704"/>
      <c r="AV346" s="704"/>
      <c r="AW346" s="704"/>
      <c r="AX346" s="704"/>
      <c r="AY346" s="704"/>
      <c r="AZ346" s="704"/>
      <c r="BA346" s="704"/>
      <c r="BB346" s="704"/>
      <c r="BC346" s="704"/>
      <c r="BD346" s="704"/>
      <c r="BE346" s="704"/>
      <c r="BF346" s="704"/>
      <c r="BG346" s="704"/>
      <c r="BH346" s="704"/>
      <c r="BI346" s="704"/>
      <c r="BJ346" s="704"/>
      <c r="BK346" s="704"/>
      <c r="BL346" s="704"/>
      <c r="BM346" s="704"/>
      <c r="BN346" s="704"/>
      <c r="BO346" s="704"/>
      <c r="BP346" s="704"/>
      <c r="BQ346" s="704"/>
      <c r="BR346" s="704"/>
      <c r="BS346" s="704"/>
      <c r="BT346" s="704"/>
      <c r="BU346" s="704"/>
      <c r="BV346" s="704"/>
      <c r="BW346" s="704"/>
      <c r="BX346" s="704"/>
      <c r="BY346" s="704"/>
      <c r="BZ346" s="704"/>
      <c r="CA346" s="704"/>
      <c r="CB346" s="704"/>
      <c r="CC346" s="704"/>
      <c r="CD346" s="704"/>
      <c r="CE346" s="704"/>
      <c r="CF346" s="704"/>
      <c r="CG346" s="704"/>
      <c r="CH346" s="704"/>
      <c r="CI346" s="704"/>
      <c r="CJ346" s="704"/>
      <c r="CK346" s="704"/>
      <c r="CL346" s="704"/>
      <c r="CM346" s="704"/>
      <c r="CN346" s="704"/>
      <c r="CO346" s="704"/>
      <c r="CP346" s="704"/>
      <c r="CQ346" s="704"/>
      <c r="CR346" s="704"/>
      <c r="CS346" s="704"/>
      <c r="CT346" s="704"/>
      <c r="CU346" s="704"/>
      <c r="CV346" s="704"/>
      <c r="CW346" s="704"/>
      <c r="CX346" s="704"/>
      <c r="CY346" s="704"/>
      <c r="CZ346" s="704"/>
      <c r="DA346" s="704"/>
      <c r="DB346" s="704"/>
      <c r="DC346" s="704"/>
      <c r="DD346" s="704"/>
      <c r="DE346" s="704"/>
      <c r="DF346" s="704"/>
      <c r="DG346" s="704"/>
      <c r="DH346" s="704"/>
      <c r="DI346" s="704"/>
      <c r="DJ346" s="704"/>
      <c r="DK346" s="704"/>
      <c r="DL346" s="704"/>
      <c r="DM346" s="704"/>
      <c r="DN346" s="704"/>
      <c r="DO346" s="704"/>
      <c r="DP346" s="704"/>
      <c r="DQ346" s="706"/>
      <c r="DR346" s="706"/>
      <c r="DS346" s="706"/>
      <c r="DT346" s="706"/>
      <c r="DU346" s="706"/>
      <c r="DV346" s="706"/>
      <c r="DW346" s="706"/>
      <c r="DX346" s="706"/>
      <c r="DY346" s="706"/>
      <c r="DZ346" s="706"/>
      <c r="EA346" s="706"/>
      <c r="EB346" s="706"/>
      <c r="EC346" s="704"/>
      <c r="ED346" s="706"/>
      <c r="EE346" s="706"/>
      <c r="EF346" s="704"/>
      <c r="EG346" s="704"/>
      <c r="EH346" s="704"/>
      <c r="EI346" s="704"/>
      <c r="EJ346" s="704"/>
      <c r="EK346" s="704"/>
      <c r="EL346" s="704"/>
      <c r="EM346" s="704"/>
      <c r="EN346" s="704"/>
      <c r="EO346" s="704"/>
      <c r="EP346" s="704"/>
      <c r="EQ346" s="704"/>
      <c r="ER346" s="704"/>
      <c r="ES346" s="704"/>
      <c r="ET346" s="704"/>
      <c r="EU346" s="704"/>
      <c r="EV346" s="704"/>
      <c r="EW346" s="704"/>
      <c r="EX346" s="704"/>
      <c r="EY346" s="704"/>
      <c r="EZ346" s="704"/>
      <c r="FA346" s="704"/>
      <c r="FB346" s="704"/>
      <c r="FC346" s="704"/>
      <c r="FD346" s="704"/>
      <c r="FE346" s="704"/>
      <c r="FF346" s="704"/>
      <c r="FG346" s="704"/>
      <c r="FH346" s="704"/>
      <c r="FI346" s="704"/>
      <c r="FJ346" s="704"/>
      <c r="FK346" s="706"/>
      <c r="FL346" s="704"/>
      <c r="FM346" s="704"/>
      <c r="FN346" s="704"/>
      <c r="FO346" s="704"/>
      <c r="FP346" s="704"/>
      <c r="FQ346" s="704"/>
      <c r="FR346" s="704"/>
      <c r="FS346" s="704"/>
      <c r="FT346" s="704"/>
      <c r="FU346" s="704"/>
      <c r="FV346" s="704"/>
      <c r="FW346" s="704"/>
      <c r="FX346" s="704"/>
      <c r="FY346" s="704"/>
      <c r="FZ346" s="704"/>
      <c r="GA346" s="704"/>
      <c r="GB346" s="704"/>
      <c r="GC346" s="704"/>
      <c r="GD346" s="704"/>
      <c r="GE346" s="704"/>
      <c r="GF346" s="704"/>
      <c r="GG346" s="704"/>
      <c r="GH346" s="704"/>
      <c r="GI346" s="704"/>
      <c r="GJ346" s="704"/>
      <c r="GK346" s="704"/>
      <c r="GL346" s="704"/>
      <c r="GM346" s="704"/>
      <c r="GN346" s="704"/>
      <c r="GO346" s="704"/>
      <c r="GP346" s="704"/>
      <c r="GQ346" s="704"/>
      <c r="GR346" s="704"/>
      <c r="GS346" s="704"/>
      <c r="GT346" s="704"/>
      <c r="GU346" s="704"/>
      <c r="GV346" s="704"/>
      <c r="GW346" s="704"/>
      <c r="GX346" s="704"/>
      <c r="GY346" s="704"/>
      <c r="GZ346" s="704"/>
      <c r="HA346" s="704"/>
      <c r="HB346" s="704"/>
      <c r="HC346" s="704"/>
      <c r="HD346" s="704"/>
      <c r="HE346" s="704"/>
      <c r="HF346" s="704"/>
      <c r="HG346" s="704"/>
      <c r="HH346" s="704"/>
      <c r="HI346" s="704"/>
      <c r="HJ346" s="704"/>
      <c r="HK346" s="704"/>
      <c r="HL346" s="704"/>
      <c r="HM346" s="704"/>
      <c r="HN346" s="704"/>
      <c r="HO346" s="704"/>
      <c r="HP346" s="704"/>
      <c r="HQ346" s="704"/>
      <c r="HR346" s="704"/>
      <c r="HS346" s="704"/>
      <c r="HT346" s="704"/>
      <c r="HU346" s="704"/>
    </row>
    <row r="347" spans="1:243" s="878" customFormat="1" ht="45" x14ac:dyDescent="0.25">
      <c r="A347" s="691">
        <v>101</v>
      </c>
      <c r="B347" s="693" t="s">
        <v>1360</v>
      </c>
      <c r="C347" s="708">
        <v>222</v>
      </c>
      <c r="D347" s="709">
        <v>572</v>
      </c>
      <c r="E347" s="709">
        <v>76</v>
      </c>
      <c r="F347" s="699" t="s">
        <v>1131</v>
      </c>
      <c r="G347" s="715" t="s">
        <v>1602</v>
      </c>
      <c r="H347" s="767" t="s">
        <v>1112</v>
      </c>
      <c r="I347" s="752" t="s">
        <v>1113</v>
      </c>
      <c r="J347" s="761" t="s">
        <v>1135</v>
      </c>
      <c r="K347" s="753" t="s">
        <v>1115</v>
      </c>
      <c r="L347" s="761" t="s">
        <v>1116</v>
      </c>
      <c r="M347" s="753" t="s">
        <v>1199</v>
      </c>
      <c r="N347" s="753" t="s">
        <v>1136</v>
      </c>
      <c r="O347" s="753" t="s">
        <v>1128</v>
      </c>
      <c r="P347" s="753" t="s">
        <v>1371</v>
      </c>
      <c r="Q347" s="948" t="s">
        <v>1603</v>
      </c>
      <c r="R347" s="948" t="s">
        <v>1120</v>
      </c>
      <c r="S347" s="755">
        <v>2</v>
      </c>
      <c r="T347" s="763">
        <v>2.2999999999999998</v>
      </c>
      <c r="U347" s="771">
        <v>41456</v>
      </c>
      <c r="V347" s="771">
        <v>41791</v>
      </c>
      <c r="W347" s="874">
        <v>20</v>
      </c>
      <c r="X347" s="875"/>
      <c r="Y347" s="876">
        <v>1279300</v>
      </c>
      <c r="Z347" s="875">
        <f t="shared" si="43"/>
        <v>1279300</v>
      </c>
      <c r="AA347" s="702">
        <v>150000</v>
      </c>
      <c r="AB347" s="702">
        <v>150000</v>
      </c>
      <c r="AC347" s="702">
        <v>150000</v>
      </c>
      <c r="AD347" s="702">
        <v>150000</v>
      </c>
      <c r="AE347" s="702">
        <v>154200</v>
      </c>
      <c r="AF347" s="702">
        <v>75000</v>
      </c>
      <c r="AG347" s="702">
        <v>75000</v>
      </c>
      <c r="AH347" s="702">
        <v>75000</v>
      </c>
      <c r="AI347" s="702">
        <v>75000</v>
      </c>
      <c r="AJ347" s="702">
        <v>75000</v>
      </c>
      <c r="AK347" s="702">
        <v>75000</v>
      </c>
      <c r="AL347" s="702">
        <v>75100</v>
      </c>
      <c r="AM347" s="868">
        <f t="shared" si="44"/>
        <v>1279300</v>
      </c>
      <c r="AN347" s="868">
        <f t="shared" si="45"/>
        <v>0</v>
      </c>
      <c r="AO347" s="691"/>
      <c r="AP347" s="868"/>
      <c r="AQ347" s="704"/>
      <c r="AR347" s="704"/>
      <c r="AS347" s="704"/>
      <c r="AT347" s="704"/>
      <c r="AU347" s="704"/>
      <c r="AV347" s="704"/>
      <c r="AW347" s="704"/>
      <c r="AX347" s="704"/>
      <c r="AY347" s="704"/>
      <c r="AZ347" s="704"/>
      <c r="BA347" s="704"/>
      <c r="BB347" s="704"/>
      <c r="BC347" s="704"/>
      <c r="BD347" s="704"/>
      <c r="BE347" s="704"/>
      <c r="BF347" s="704"/>
      <c r="BG347" s="704"/>
      <c r="BH347" s="704"/>
      <c r="BI347" s="704"/>
      <c r="BJ347" s="704"/>
      <c r="BK347" s="704"/>
      <c r="BL347" s="704"/>
      <c r="BM347" s="704"/>
      <c r="BN347" s="704"/>
      <c r="BO347" s="704"/>
      <c r="BP347" s="704"/>
      <c r="BQ347" s="704"/>
      <c r="BR347" s="704"/>
      <c r="BS347" s="704"/>
      <c r="BT347" s="704"/>
      <c r="BU347" s="704"/>
      <c r="BV347" s="704"/>
      <c r="BW347" s="704"/>
      <c r="BX347" s="704"/>
      <c r="BY347" s="704"/>
      <c r="BZ347" s="704"/>
      <c r="CA347" s="704"/>
      <c r="CB347" s="704"/>
      <c r="CC347" s="704"/>
      <c r="CD347" s="704"/>
      <c r="CE347" s="704"/>
      <c r="CF347" s="704"/>
      <c r="CG347" s="704"/>
      <c r="CH347" s="704"/>
      <c r="CI347" s="704"/>
      <c r="CJ347" s="704"/>
      <c r="CK347" s="704"/>
      <c r="CL347" s="704"/>
      <c r="CM347" s="704"/>
      <c r="CN347" s="704"/>
      <c r="CO347" s="704"/>
      <c r="CP347" s="704"/>
      <c r="CQ347" s="704"/>
      <c r="CR347" s="704"/>
      <c r="CS347" s="704"/>
      <c r="CT347" s="704"/>
      <c r="CU347" s="704"/>
      <c r="CV347" s="704"/>
      <c r="CW347" s="704"/>
      <c r="CX347" s="704"/>
      <c r="CY347" s="704"/>
      <c r="CZ347" s="704"/>
      <c r="DA347" s="704"/>
      <c r="DB347" s="704"/>
      <c r="DC347" s="704"/>
      <c r="DD347" s="704"/>
      <c r="DE347" s="704"/>
      <c r="DF347" s="704"/>
      <c r="DG347" s="704"/>
      <c r="DH347" s="704"/>
      <c r="DI347" s="704"/>
      <c r="DJ347" s="704"/>
      <c r="DK347" s="704"/>
      <c r="DL347" s="704"/>
      <c r="DM347" s="704"/>
      <c r="DN347" s="704"/>
      <c r="DO347" s="704"/>
      <c r="DP347" s="704"/>
      <c r="DQ347" s="706"/>
      <c r="DR347" s="706"/>
      <c r="DS347" s="706"/>
      <c r="DT347" s="706"/>
      <c r="DU347" s="706"/>
      <c r="DV347" s="706"/>
      <c r="DW347" s="706"/>
      <c r="DX347" s="706"/>
      <c r="DY347" s="706"/>
      <c r="DZ347" s="706"/>
      <c r="EA347" s="706"/>
      <c r="EB347" s="706"/>
      <c r="EC347" s="704"/>
      <c r="ED347" s="706"/>
      <c r="EE347" s="706"/>
      <c r="EF347" s="704"/>
      <c r="EG347" s="704"/>
      <c r="EH347" s="704"/>
      <c r="EI347" s="704"/>
      <c r="EJ347" s="704"/>
      <c r="EK347" s="704"/>
      <c r="EL347" s="704"/>
      <c r="EM347" s="704"/>
      <c r="EN347" s="704"/>
      <c r="EO347" s="704"/>
      <c r="EP347" s="704"/>
      <c r="EQ347" s="704"/>
      <c r="ER347" s="704"/>
      <c r="ES347" s="704"/>
      <c r="ET347" s="704"/>
      <c r="EU347" s="704"/>
      <c r="EV347" s="704"/>
      <c r="EW347" s="704"/>
      <c r="EX347" s="704"/>
      <c r="EY347" s="704"/>
      <c r="EZ347" s="704"/>
      <c r="FA347" s="704"/>
      <c r="FB347" s="704"/>
      <c r="FC347" s="704"/>
      <c r="FD347" s="704"/>
      <c r="FE347" s="704"/>
      <c r="FF347" s="704"/>
      <c r="FG347" s="704"/>
      <c r="FH347" s="704"/>
      <c r="FI347" s="706"/>
      <c r="FJ347" s="704"/>
      <c r="GJ347" s="706"/>
      <c r="GK347" s="706"/>
      <c r="GL347" s="706"/>
      <c r="GM347" s="706"/>
      <c r="GN347" s="706"/>
      <c r="GO347" s="706"/>
      <c r="GP347" s="706"/>
      <c r="GQ347" s="706"/>
      <c r="GR347" s="706"/>
      <c r="GS347" s="706"/>
      <c r="GT347" s="706"/>
      <c r="GU347" s="706"/>
      <c r="GV347" s="706"/>
      <c r="GW347" s="706"/>
      <c r="GX347" s="706"/>
      <c r="GY347" s="706"/>
      <c r="GZ347" s="706"/>
      <c r="HA347" s="706"/>
      <c r="HB347" s="706"/>
      <c r="HC347" s="706"/>
      <c r="HD347" s="706"/>
      <c r="HE347" s="706"/>
      <c r="HF347" s="706"/>
      <c r="HG347" s="706"/>
      <c r="HH347" s="706"/>
      <c r="HI347" s="706"/>
      <c r="HJ347" s="706"/>
      <c r="HK347" s="706"/>
      <c r="HL347" s="706"/>
      <c r="HM347" s="706"/>
      <c r="HN347" s="706"/>
      <c r="HO347" s="706"/>
      <c r="HP347" s="706"/>
      <c r="HQ347" s="706"/>
      <c r="HR347" s="706"/>
      <c r="HS347" s="704"/>
      <c r="HT347" s="704"/>
      <c r="HU347" s="704"/>
    </row>
    <row r="348" spans="1:243" s="878" customFormat="1" ht="45" x14ac:dyDescent="0.25">
      <c r="A348" s="691">
        <v>102</v>
      </c>
      <c r="B348" s="693" t="s">
        <v>1360</v>
      </c>
      <c r="C348" s="696">
        <v>222</v>
      </c>
      <c r="D348" s="697">
        <v>572</v>
      </c>
      <c r="E348" s="707">
        <v>77</v>
      </c>
      <c r="F348" s="699" t="s">
        <v>1131</v>
      </c>
      <c r="G348" s="699" t="s">
        <v>1372</v>
      </c>
      <c r="H348" s="751" t="s">
        <v>1112</v>
      </c>
      <c r="I348" s="752" t="s">
        <v>1113</v>
      </c>
      <c r="J348" s="761" t="s">
        <v>1135</v>
      </c>
      <c r="K348" s="753" t="s">
        <v>1115</v>
      </c>
      <c r="L348" s="761" t="s">
        <v>1116</v>
      </c>
      <c r="M348" s="753" t="s">
        <v>1199</v>
      </c>
      <c r="N348" s="753" t="s">
        <v>1136</v>
      </c>
      <c r="O348" s="753" t="s">
        <v>1136</v>
      </c>
      <c r="P348" s="753" t="s">
        <v>1371</v>
      </c>
      <c r="Q348" s="948" t="s">
        <v>1604</v>
      </c>
      <c r="R348" s="948" t="s">
        <v>1373</v>
      </c>
      <c r="S348" s="755">
        <v>2</v>
      </c>
      <c r="T348" s="763">
        <v>2.2999999999999998</v>
      </c>
      <c r="U348" s="757">
        <v>41579</v>
      </c>
      <c r="V348" s="758">
        <v>41760</v>
      </c>
      <c r="W348" s="874">
        <v>20</v>
      </c>
      <c r="X348" s="875">
        <v>300000</v>
      </c>
      <c r="Y348" s="876">
        <v>898400</v>
      </c>
      <c r="Z348" s="875">
        <f t="shared" si="43"/>
        <v>1198400</v>
      </c>
      <c r="AA348" s="702"/>
      <c r="AB348" s="702">
        <v>150000</v>
      </c>
      <c r="AC348" s="702">
        <v>150000</v>
      </c>
      <c r="AD348" s="702">
        <v>150000</v>
      </c>
      <c r="AE348" s="702">
        <v>150000</v>
      </c>
      <c r="AF348" s="702">
        <v>148400</v>
      </c>
      <c r="AG348" s="702">
        <v>75000</v>
      </c>
      <c r="AH348" s="702">
        <v>75000</v>
      </c>
      <c r="AI348" s="702">
        <v>75000</v>
      </c>
      <c r="AJ348" s="702">
        <v>75000</v>
      </c>
      <c r="AK348" s="702">
        <v>75000</v>
      </c>
      <c r="AL348" s="702">
        <v>75000</v>
      </c>
      <c r="AM348" s="868">
        <f t="shared" si="44"/>
        <v>1198400</v>
      </c>
      <c r="AN348" s="868">
        <f t="shared" si="45"/>
        <v>0</v>
      </c>
      <c r="AO348" s="760"/>
      <c r="AP348" s="868"/>
      <c r="AQ348" s="704"/>
      <c r="AR348" s="704"/>
      <c r="AS348" s="704"/>
      <c r="AT348" s="704"/>
      <c r="AU348" s="704"/>
      <c r="AV348" s="704"/>
      <c r="AW348" s="704"/>
      <c r="AX348" s="704"/>
      <c r="AY348" s="704"/>
      <c r="AZ348" s="704"/>
      <c r="BA348" s="704"/>
      <c r="BB348" s="704"/>
      <c r="BC348" s="704"/>
      <c r="BD348" s="704"/>
      <c r="BE348" s="704"/>
      <c r="BF348" s="704"/>
      <c r="BG348" s="704"/>
      <c r="BH348" s="704"/>
      <c r="BI348" s="704"/>
      <c r="BJ348" s="704"/>
      <c r="BK348" s="704"/>
      <c r="BL348" s="704"/>
      <c r="BM348" s="704"/>
      <c r="BN348" s="704"/>
      <c r="BO348" s="704"/>
      <c r="BP348" s="704"/>
      <c r="BQ348" s="704"/>
      <c r="BR348" s="704"/>
      <c r="BS348" s="704"/>
      <c r="BT348" s="704"/>
      <c r="BU348" s="704"/>
      <c r="BV348" s="704"/>
      <c r="BW348" s="704"/>
      <c r="BX348" s="704"/>
      <c r="BY348" s="704"/>
      <c r="BZ348" s="704"/>
      <c r="CA348" s="704"/>
      <c r="CB348" s="704"/>
      <c r="CC348" s="704"/>
      <c r="CD348" s="704"/>
      <c r="CE348" s="704"/>
      <c r="CF348" s="704"/>
      <c r="CG348" s="704"/>
      <c r="CH348" s="704"/>
      <c r="CI348" s="704"/>
      <c r="CJ348" s="704"/>
      <c r="CK348" s="704"/>
      <c r="CL348" s="704"/>
      <c r="CM348" s="704"/>
      <c r="CN348" s="704"/>
      <c r="CO348" s="704"/>
      <c r="CP348" s="704"/>
      <c r="CQ348" s="704"/>
      <c r="CR348" s="704"/>
      <c r="CS348" s="704"/>
      <c r="CT348" s="704"/>
      <c r="CU348" s="704"/>
      <c r="CV348" s="704"/>
      <c r="CW348" s="704"/>
      <c r="CX348" s="704"/>
      <c r="CY348" s="704"/>
      <c r="CZ348" s="704"/>
      <c r="DA348" s="704"/>
      <c r="DB348" s="704"/>
      <c r="DC348" s="704"/>
      <c r="DD348" s="704"/>
      <c r="DE348" s="704"/>
      <c r="DF348" s="704"/>
      <c r="DG348" s="704"/>
      <c r="DH348" s="704"/>
      <c r="DI348" s="704"/>
      <c r="DJ348" s="704"/>
      <c r="DK348" s="704"/>
      <c r="DL348" s="704"/>
      <c r="DM348" s="704"/>
      <c r="DN348" s="704"/>
      <c r="DO348" s="704"/>
      <c r="DP348" s="704"/>
      <c r="DQ348" s="704"/>
      <c r="DR348" s="704"/>
      <c r="DS348" s="704"/>
      <c r="DT348" s="704"/>
      <c r="DU348" s="704"/>
      <c r="DV348" s="704"/>
      <c r="DW348" s="704"/>
      <c r="DX348" s="704"/>
      <c r="DY348" s="704"/>
      <c r="DZ348" s="704"/>
      <c r="EA348" s="704"/>
      <c r="EB348" s="704"/>
      <c r="EC348" s="704"/>
      <c r="ED348" s="706"/>
      <c r="EE348" s="706"/>
      <c r="EF348" s="704"/>
      <c r="EG348" s="704"/>
      <c r="EH348" s="704"/>
      <c r="EI348" s="704"/>
      <c r="EJ348" s="704"/>
      <c r="EK348" s="704"/>
      <c r="EL348" s="704"/>
      <c r="EM348" s="704"/>
      <c r="EN348" s="704"/>
      <c r="EO348" s="704"/>
      <c r="EP348" s="704"/>
      <c r="EQ348" s="704"/>
      <c r="ER348" s="704"/>
      <c r="ES348" s="704"/>
      <c r="ET348" s="704"/>
      <c r="EU348" s="704"/>
      <c r="EV348" s="704"/>
      <c r="EW348" s="704"/>
      <c r="EX348" s="704"/>
      <c r="EY348" s="704"/>
      <c r="EZ348" s="704"/>
      <c r="FA348" s="704"/>
      <c r="FB348" s="704"/>
      <c r="FC348" s="704"/>
      <c r="FD348" s="704"/>
      <c r="FE348" s="704"/>
      <c r="FF348" s="704"/>
      <c r="FG348" s="704"/>
      <c r="FH348" s="704"/>
      <c r="FI348" s="704"/>
      <c r="FJ348" s="704"/>
      <c r="FK348" s="706"/>
      <c r="FL348" s="704"/>
      <c r="FM348" s="704"/>
      <c r="FN348" s="704"/>
      <c r="FO348" s="704"/>
      <c r="FP348" s="704"/>
      <c r="FQ348" s="704"/>
      <c r="FR348" s="704"/>
      <c r="FS348" s="704"/>
      <c r="FT348" s="704"/>
      <c r="FU348" s="704"/>
      <c r="FV348" s="704"/>
      <c r="FW348" s="704"/>
      <c r="FX348" s="704"/>
      <c r="FY348" s="704"/>
      <c r="FZ348" s="704"/>
      <c r="GA348" s="704"/>
      <c r="GB348" s="704"/>
      <c r="GC348" s="704"/>
      <c r="GD348" s="704"/>
      <c r="GE348" s="704"/>
      <c r="GF348" s="704"/>
      <c r="GG348" s="704"/>
      <c r="GH348" s="704"/>
      <c r="GI348" s="704"/>
      <c r="GJ348" s="704"/>
      <c r="GK348" s="704"/>
      <c r="GL348" s="704"/>
      <c r="GM348" s="704"/>
      <c r="GN348" s="704"/>
      <c r="GO348" s="704"/>
      <c r="GP348" s="704"/>
      <c r="GQ348" s="704"/>
      <c r="GR348" s="704"/>
      <c r="GS348" s="704"/>
      <c r="GT348" s="704"/>
      <c r="GU348" s="704"/>
      <c r="GV348" s="704"/>
      <c r="GW348" s="704"/>
      <c r="GX348" s="704"/>
      <c r="GY348" s="704"/>
      <c r="GZ348" s="704"/>
      <c r="HA348" s="704"/>
      <c r="HB348" s="704"/>
      <c r="HC348" s="704"/>
      <c r="HD348" s="704"/>
      <c r="HE348" s="704"/>
      <c r="HF348" s="704"/>
      <c r="HG348" s="704"/>
      <c r="HH348" s="704"/>
      <c r="HI348" s="704"/>
      <c r="HJ348" s="704"/>
      <c r="HK348" s="704"/>
      <c r="HL348" s="704"/>
      <c r="HM348" s="704"/>
      <c r="HN348" s="704"/>
      <c r="HO348" s="704"/>
      <c r="HP348" s="704"/>
      <c r="HQ348" s="704"/>
      <c r="HR348" s="704"/>
      <c r="HS348" s="704"/>
      <c r="HT348" s="704"/>
      <c r="HU348" s="704"/>
    </row>
    <row r="349" spans="1:243" s="878" customFormat="1" ht="33.75" x14ac:dyDescent="0.25">
      <c r="A349" s="691">
        <v>103</v>
      </c>
      <c r="B349" s="693" t="s">
        <v>1360</v>
      </c>
      <c r="C349" s="696">
        <v>222</v>
      </c>
      <c r="D349" s="697">
        <v>572</v>
      </c>
      <c r="E349" s="707">
        <v>78</v>
      </c>
      <c r="F349" s="699" t="s">
        <v>1131</v>
      </c>
      <c r="G349" s="699" t="s">
        <v>1605</v>
      </c>
      <c r="H349" s="767" t="s">
        <v>1112</v>
      </c>
      <c r="I349" s="752" t="s">
        <v>1113</v>
      </c>
      <c r="J349" s="761" t="s">
        <v>1135</v>
      </c>
      <c r="K349" s="753" t="s">
        <v>1115</v>
      </c>
      <c r="L349" s="753" t="s">
        <v>1116</v>
      </c>
      <c r="M349" s="753" t="s">
        <v>1117</v>
      </c>
      <c r="N349" s="753" t="s">
        <v>1136</v>
      </c>
      <c r="O349" s="753" t="s">
        <v>1128</v>
      </c>
      <c r="P349" s="753" t="s">
        <v>1371</v>
      </c>
      <c r="Q349" s="948" t="s">
        <v>1606</v>
      </c>
      <c r="R349" s="948" t="s">
        <v>1606</v>
      </c>
      <c r="S349" s="755">
        <v>2</v>
      </c>
      <c r="T349" s="763">
        <v>2.2999999999999998</v>
      </c>
      <c r="U349" s="757">
        <v>41456</v>
      </c>
      <c r="V349" s="772">
        <v>41791</v>
      </c>
      <c r="W349" s="874">
        <v>20</v>
      </c>
      <c r="X349" s="875"/>
      <c r="Y349" s="876">
        <v>65200</v>
      </c>
      <c r="Z349" s="875">
        <f t="shared" si="43"/>
        <v>65200</v>
      </c>
      <c r="AA349" s="702">
        <v>5400</v>
      </c>
      <c r="AB349" s="702">
        <v>5400</v>
      </c>
      <c r="AC349" s="702">
        <v>5400</v>
      </c>
      <c r="AD349" s="702">
        <v>5400</v>
      </c>
      <c r="AE349" s="702">
        <v>5400</v>
      </c>
      <c r="AF349" s="702">
        <v>5400</v>
      </c>
      <c r="AG349" s="702">
        <v>5400</v>
      </c>
      <c r="AH349" s="702">
        <v>5400</v>
      </c>
      <c r="AI349" s="702">
        <v>5400</v>
      </c>
      <c r="AJ349" s="702">
        <v>5400</v>
      </c>
      <c r="AK349" s="702">
        <v>5400</v>
      </c>
      <c r="AL349" s="702">
        <v>5800</v>
      </c>
      <c r="AM349" s="868">
        <f t="shared" si="44"/>
        <v>65200</v>
      </c>
      <c r="AN349" s="868">
        <f t="shared" si="45"/>
        <v>0</v>
      </c>
      <c r="AO349" s="691"/>
      <c r="AP349" s="868"/>
      <c r="AQ349" s="704"/>
      <c r="AR349" s="704"/>
      <c r="AS349" s="704"/>
      <c r="AT349" s="704"/>
      <c r="AU349" s="704"/>
      <c r="AV349" s="704"/>
      <c r="AW349" s="704"/>
      <c r="AX349" s="704"/>
      <c r="AY349" s="704"/>
      <c r="AZ349" s="704"/>
      <c r="BA349" s="704"/>
      <c r="BB349" s="704"/>
      <c r="BC349" s="704"/>
      <c r="BD349" s="704"/>
      <c r="BE349" s="704"/>
      <c r="BF349" s="704"/>
      <c r="BG349" s="704"/>
      <c r="BH349" s="704"/>
      <c r="BI349" s="704"/>
      <c r="BJ349" s="704"/>
      <c r="BK349" s="704"/>
      <c r="BL349" s="704"/>
      <c r="BM349" s="704"/>
      <c r="BN349" s="704"/>
      <c r="BO349" s="704"/>
      <c r="BP349" s="704"/>
      <c r="BQ349" s="704"/>
      <c r="BR349" s="704"/>
      <c r="BS349" s="704"/>
      <c r="BT349" s="704"/>
      <c r="BU349" s="704"/>
      <c r="BV349" s="704"/>
      <c r="BW349" s="704"/>
      <c r="BX349" s="704"/>
      <c r="BY349" s="704"/>
      <c r="BZ349" s="704"/>
      <c r="CA349" s="704"/>
      <c r="CB349" s="704"/>
      <c r="CC349" s="704"/>
      <c r="CD349" s="704"/>
      <c r="CE349" s="704"/>
      <c r="CF349" s="704"/>
      <c r="CG349" s="704"/>
      <c r="CH349" s="704"/>
      <c r="CI349" s="704"/>
      <c r="CJ349" s="704"/>
      <c r="CK349" s="704"/>
      <c r="CL349" s="704"/>
      <c r="CM349" s="704"/>
      <c r="CN349" s="704"/>
      <c r="CO349" s="704"/>
      <c r="CP349" s="704"/>
      <c r="CQ349" s="704"/>
      <c r="CR349" s="704"/>
      <c r="CS349" s="704"/>
      <c r="CT349" s="704"/>
      <c r="CU349" s="704"/>
      <c r="CV349" s="704"/>
      <c r="CW349" s="704"/>
      <c r="CX349" s="704"/>
      <c r="CY349" s="704"/>
      <c r="CZ349" s="704"/>
      <c r="DA349" s="704"/>
      <c r="DB349" s="704"/>
      <c r="DC349" s="704"/>
      <c r="DD349" s="704"/>
      <c r="DE349" s="704"/>
      <c r="DF349" s="704"/>
      <c r="DG349" s="704"/>
      <c r="DH349" s="704"/>
      <c r="DI349" s="704"/>
      <c r="DJ349" s="704"/>
      <c r="DK349" s="704"/>
      <c r="DL349" s="704"/>
      <c r="DM349" s="704"/>
      <c r="DN349" s="704"/>
      <c r="DO349" s="704"/>
      <c r="DP349" s="704"/>
      <c r="DQ349" s="704"/>
      <c r="DR349" s="704"/>
      <c r="DS349" s="704"/>
      <c r="DT349" s="704"/>
      <c r="DU349" s="704"/>
      <c r="DV349" s="704"/>
      <c r="DW349" s="704"/>
      <c r="DX349" s="704"/>
      <c r="DY349" s="704"/>
      <c r="DZ349" s="704"/>
      <c r="EA349" s="704"/>
      <c r="EB349" s="704"/>
      <c r="EC349" s="704"/>
      <c r="ED349" s="704"/>
      <c r="EE349" s="704"/>
      <c r="EF349" s="704"/>
      <c r="EG349" s="704"/>
      <c r="EH349" s="704"/>
      <c r="EI349" s="704"/>
      <c r="EJ349" s="704"/>
      <c r="EK349" s="704"/>
      <c r="EL349" s="704"/>
      <c r="EM349" s="704"/>
      <c r="EN349" s="704"/>
      <c r="EO349" s="704"/>
      <c r="EP349" s="704"/>
      <c r="EQ349" s="704"/>
      <c r="ER349" s="704"/>
      <c r="ES349" s="704"/>
      <c r="ET349" s="704"/>
      <c r="EU349" s="704"/>
      <c r="EV349" s="704"/>
      <c r="EW349" s="704"/>
      <c r="EX349" s="704"/>
      <c r="EY349" s="704"/>
      <c r="EZ349" s="704"/>
      <c r="FA349" s="704"/>
      <c r="FB349" s="704"/>
      <c r="FC349" s="704"/>
      <c r="FD349" s="704"/>
      <c r="FE349" s="704"/>
      <c r="FF349" s="704"/>
      <c r="FG349" s="704"/>
      <c r="FH349" s="704"/>
      <c r="FI349" s="706"/>
      <c r="FJ349" s="704"/>
      <c r="GJ349" s="706"/>
      <c r="GK349" s="706"/>
      <c r="GL349" s="706"/>
      <c r="GM349" s="706"/>
      <c r="GN349" s="706"/>
      <c r="GO349" s="706"/>
      <c r="GP349" s="706"/>
      <c r="GQ349" s="706"/>
      <c r="GR349" s="706"/>
      <c r="GS349" s="706"/>
      <c r="GT349" s="706"/>
      <c r="GU349" s="706"/>
      <c r="GV349" s="706"/>
      <c r="GW349" s="706"/>
      <c r="GX349" s="706"/>
      <c r="GY349" s="706"/>
      <c r="GZ349" s="706"/>
      <c r="HA349" s="706"/>
      <c r="HB349" s="706"/>
      <c r="HC349" s="706"/>
      <c r="HD349" s="706"/>
      <c r="HE349" s="706"/>
      <c r="HF349" s="706"/>
      <c r="HG349" s="706"/>
      <c r="HH349" s="706"/>
      <c r="HI349" s="706"/>
      <c r="HJ349" s="706"/>
      <c r="HK349" s="706"/>
      <c r="HL349" s="706"/>
      <c r="HM349" s="706"/>
      <c r="HN349" s="706"/>
      <c r="HO349" s="706"/>
      <c r="HP349" s="706"/>
      <c r="HQ349" s="706"/>
      <c r="HR349" s="706"/>
      <c r="HS349" s="704"/>
      <c r="HT349" s="704"/>
      <c r="HU349" s="704"/>
      <c r="HV349" s="706"/>
      <c r="HW349" s="706"/>
      <c r="HX349" s="706"/>
      <c r="HY349" s="706"/>
      <c r="HZ349" s="706"/>
      <c r="IA349" s="706"/>
      <c r="IB349" s="706"/>
      <c r="IC349" s="706"/>
    </row>
    <row r="350" spans="1:243" s="878" customFormat="1" ht="33.75" x14ac:dyDescent="0.25">
      <c r="A350" s="691">
        <v>104</v>
      </c>
      <c r="B350" s="693" t="s">
        <v>1360</v>
      </c>
      <c r="C350" s="696">
        <v>222</v>
      </c>
      <c r="D350" s="697">
        <v>632</v>
      </c>
      <c r="E350" s="707" t="s">
        <v>1122</v>
      </c>
      <c r="F350" s="699" t="s">
        <v>1131</v>
      </c>
      <c r="G350" s="699" t="s">
        <v>1374</v>
      </c>
      <c r="H350" s="783" t="s">
        <v>1127</v>
      </c>
      <c r="I350" s="767" t="s">
        <v>1113</v>
      </c>
      <c r="J350" s="753" t="s">
        <v>1135</v>
      </c>
      <c r="K350" s="761" t="s">
        <v>1115</v>
      </c>
      <c r="L350" s="761" t="s">
        <v>1116</v>
      </c>
      <c r="M350" s="753" t="s">
        <v>1199</v>
      </c>
      <c r="N350" s="753" t="s">
        <v>1136</v>
      </c>
      <c r="O350" s="753" t="s">
        <v>1128</v>
      </c>
      <c r="P350" s="753" t="s">
        <v>1134</v>
      </c>
      <c r="Q350" s="866" t="s">
        <v>1160</v>
      </c>
      <c r="R350" s="866" t="s">
        <v>1160</v>
      </c>
      <c r="S350" s="755">
        <v>2</v>
      </c>
      <c r="T350" s="763">
        <v>2.2999999999999998</v>
      </c>
      <c r="U350" s="771">
        <v>41456</v>
      </c>
      <c r="V350" s="772">
        <v>42522</v>
      </c>
      <c r="W350" s="874">
        <v>20</v>
      </c>
      <c r="X350" s="875"/>
      <c r="Y350" s="875"/>
      <c r="Z350" s="875">
        <f t="shared" si="43"/>
        <v>0</v>
      </c>
      <c r="AA350" s="702"/>
      <c r="AB350" s="702"/>
      <c r="AC350" s="702"/>
      <c r="AD350" s="702"/>
      <c r="AE350" s="702"/>
      <c r="AF350" s="702"/>
      <c r="AG350" s="702"/>
      <c r="AH350" s="702"/>
      <c r="AI350" s="717"/>
      <c r="AJ350" s="717"/>
      <c r="AK350" s="717"/>
      <c r="AL350" s="717"/>
      <c r="AM350" s="868">
        <f t="shared" si="44"/>
        <v>0</v>
      </c>
      <c r="AN350" s="868">
        <f t="shared" si="45"/>
        <v>0</v>
      </c>
      <c r="AO350" s="702">
        <v>11854000</v>
      </c>
      <c r="AP350" s="868">
        <v>10823000</v>
      </c>
      <c r="AQ350" s="706"/>
      <c r="AR350" s="706"/>
      <c r="AS350" s="706"/>
      <c r="AT350" s="706"/>
      <c r="AU350" s="706"/>
      <c r="AV350" s="706"/>
      <c r="AW350" s="706"/>
      <c r="AX350" s="706"/>
      <c r="AY350" s="706"/>
      <c r="AZ350" s="706"/>
      <c r="BA350" s="706"/>
      <c r="BB350" s="706"/>
      <c r="BC350" s="706"/>
      <c r="BD350" s="706"/>
      <c r="BE350" s="706"/>
      <c r="BF350" s="706"/>
      <c r="BG350" s="706"/>
      <c r="BH350" s="706"/>
      <c r="BI350" s="706"/>
      <c r="BJ350" s="706"/>
      <c r="BK350" s="706"/>
      <c r="BL350" s="706"/>
      <c r="BM350" s="706"/>
      <c r="BN350" s="706"/>
      <c r="BO350" s="706"/>
      <c r="BP350" s="706"/>
      <c r="BQ350" s="706"/>
      <c r="BR350" s="706"/>
      <c r="BS350" s="706"/>
      <c r="BT350" s="706"/>
      <c r="BU350" s="706"/>
      <c r="BV350" s="706"/>
      <c r="BW350" s="706"/>
      <c r="BX350" s="706"/>
      <c r="BY350" s="706"/>
      <c r="BZ350" s="706"/>
      <c r="CA350" s="706"/>
      <c r="CB350" s="706"/>
      <c r="CC350" s="706"/>
      <c r="CD350" s="706"/>
      <c r="CE350" s="706"/>
      <c r="CF350" s="706"/>
      <c r="CG350" s="706"/>
      <c r="CH350" s="706"/>
      <c r="CI350" s="706"/>
      <c r="CJ350" s="706"/>
      <c r="CK350" s="706"/>
      <c r="CL350" s="706"/>
      <c r="CM350" s="706"/>
      <c r="CN350" s="706"/>
      <c r="CO350" s="706"/>
      <c r="CP350" s="706"/>
      <c r="CQ350" s="706"/>
      <c r="CR350" s="706"/>
      <c r="CS350" s="706"/>
      <c r="CT350" s="706"/>
      <c r="CU350" s="706"/>
      <c r="CV350" s="706"/>
      <c r="CW350" s="706"/>
      <c r="CX350" s="706"/>
      <c r="CY350" s="706"/>
      <c r="CZ350" s="706"/>
      <c r="DA350" s="706"/>
      <c r="DB350" s="706"/>
      <c r="DC350" s="706"/>
      <c r="DD350" s="706"/>
      <c r="DE350" s="706"/>
      <c r="DF350" s="706"/>
      <c r="DG350" s="706"/>
      <c r="DH350" s="706"/>
      <c r="DI350" s="706"/>
      <c r="DJ350" s="706"/>
      <c r="DK350" s="706"/>
      <c r="DL350" s="706"/>
      <c r="DM350" s="706"/>
      <c r="DN350" s="706"/>
      <c r="DO350" s="706"/>
      <c r="DP350" s="706"/>
      <c r="DQ350" s="706"/>
      <c r="DR350" s="706"/>
      <c r="DS350" s="706"/>
      <c r="DT350" s="706"/>
      <c r="DU350" s="706"/>
      <c r="DV350" s="706"/>
      <c r="DW350" s="706"/>
      <c r="DX350" s="706"/>
      <c r="DY350" s="706"/>
      <c r="DZ350" s="706"/>
      <c r="EA350" s="706"/>
      <c r="EB350" s="706"/>
      <c r="EC350" s="706"/>
      <c r="ED350" s="704"/>
      <c r="EE350" s="704"/>
      <c r="EF350" s="706"/>
      <c r="EG350" s="706"/>
      <c r="EH350" s="706"/>
      <c r="EI350" s="706"/>
      <c r="EJ350" s="706"/>
      <c r="EK350" s="706"/>
      <c r="EL350" s="706"/>
      <c r="EM350" s="706"/>
      <c r="EN350" s="706"/>
      <c r="EO350" s="706"/>
      <c r="EP350" s="706"/>
      <c r="EQ350" s="706"/>
      <c r="ER350" s="706"/>
      <c r="ES350" s="706"/>
      <c r="ET350" s="706"/>
      <c r="EU350" s="706"/>
      <c r="EV350" s="706"/>
      <c r="EW350" s="706"/>
      <c r="EX350" s="706"/>
      <c r="EY350" s="706"/>
      <c r="EZ350" s="706"/>
      <c r="FA350" s="706"/>
      <c r="FB350" s="706"/>
      <c r="FC350" s="706"/>
      <c r="FD350" s="706"/>
      <c r="FE350" s="706"/>
      <c r="FF350" s="706"/>
      <c r="FG350" s="706"/>
      <c r="FH350" s="706"/>
      <c r="FI350" s="706"/>
      <c r="FJ350" s="704"/>
      <c r="FK350" s="746"/>
      <c r="FL350" s="704"/>
      <c r="FM350" s="704"/>
      <c r="FN350" s="704"/>
      <c r="FO350" s="704"/>
      <c r="FP350" s="704"/>
      <c r="FQ350" s="704"/>
      <c r="FR350" s="704"/>
      <c r="FS350" s="704"/>
      <c r="FT350" s="704"/>
      <c r="FU350" s="704"/>
      <c r="FV350" s="704"/>
      <c r="FW350" s="704"/>
      <c r="FX350" s="704"/>
      <c r="FY350" s="704"/>
      <c r="FZ350" s="704"/>
      <c r="GA350" s="704"/>
      <c r="GB350" s="704"/>
      <c r="GC350" s="704"/>
      <c r="GD350" s="704"/>
      <c r="GE350" s="704"/>
      <c r="GF350" s="704"/>
      <c r="GG350" s="704"/>
      <c r="GH350" s="704"/>
      <c r="GI350" s="704"/>
      <c r="GJ350" s="704"/>
      <c r="GK350" s="704"/>
      <c r="GL350" s="704"/>
      <c r="GM350" s="704"/>
      <c r="GN350" s="704"/>
      <c r="GO350" s="704"/>
      <c r="GP350" s="704"/>
      <c r="GQ350" s="704"/>
      <c r="GR350" s="704"/>
      <c r="GS350" s="704"/>
      <c r="GT350" s="704"/>
      <c r="GU350" s="704"/>
      <c r="GV350" s="704"/>
      <c r="GW350" s="704"/>
      <c r="GX350" s="704"/>
      <c r="GY350" s="704"/>
      <c r="GZ350" s="704"/>
      <c r="HA350" s="704"/>
      <c r="HB350" s="704"/>
      <c r="HC350" s="704"/>
      <c r="HD350" s="704"/>
      <c r="HE350" s="704"/>
      <c r="HF350" s="704"/>
      <c r="HG350" s="704"/>
      <c r="HH350" s="704"/>
      <c r="HI350" s="704"/>
      <c r="HJ350" s="704"/>
      <c r="HK350" s="704"/>
      <c r="HL350" s="704"/>
      <c r="HM350" s="704"/>
      <c r="HN350" s="704"/>
      <c r="HO350" s="704"/>
      <c r="HP350" s="704"/>
      <c r="HQ350" s="706"/>
      <c r="HR350" s="706"/>
      <c r="HS350" s="704"/>
      <c r="HT350" s="704"/>
      <c r="HU350" s="704"/>
      <c r="HV350" s="706"/>
      <c r="HW350" s="706"/>
      <c r="HX350" s="706"/>
      <c r="HY350" s="706"/>
      <c r="HZ350" s="706"/>
      <c r="IA350" s="706"/>
      <c r="IB350" s="706"/>
      <c r="IC350" s="706"/>
    </row>
    <row r="351" spans="1:243" s="878" customFormat="1" ht="33.75" x14ac:dyDescent="0.25">
      <c r="A351" s="691">
        <v>105</v>
      </c>
      <c r="B351" s="693" t="s">
        <v>1360</v>
      </c>
      <c r="C351" s="696">
        <v>222</v>
      </c>
      <c r="D351" s="697">
        <v>672</v>
      </c>
      <c r="E351" s="707">
        <v>11</v>
      </c>
      <c r="F351" s="699" t="s">
        <v>1131</v>
      </c>
      <c r="G351" s="734" t="s">
        <v>1375</v>
      </c>
      <c r="H351" s="751" t="s">
        <v>1127</v>
      </c>
      <c r="I351" s="752" t="s">
        <v>1113</v>
      </c>
      <c r="J351" s="761" t="s">
        <v>1135</v>
      </c>
      <c r="K351" s="753" t="s">
        <v>1115</v>
      </c>
      <c r="L351" s="761" t="s">
        <v>1116</v>
      </c>
      <c r="M351" s="753" t="s">
        <v>1199</v>
      </c>
      <c r="N351" s="753" t="s">
        <v>1136</v>
      </c>
      <c r="O351" s="753" t="s">
        <v>1128</v>
      </c>
      <c r="P351" s="866" t="s">
        <v>1607</v>
      </c>
      <c r="Q351" s="866">
        <v>9</v>
      </c>
      <c r="R351" s="866">
        <v>9</v>
      </c>
      <c r="S351" s="755">
        <v>2</v>
      </c>
      <c r="T351" s="763">
        <v>2.2999999999999998</v>
      </c>
      <c r="U351" s="771">
        <v>41456</v>
      </c>
      <c r="V351" s="758">
        <v>41791</v>
      </c>
      <c r="W351" s="874">
        <v>20</v>
      </c>
      <c r="X351" s="875">
        <v>4531300</v>
      </c>
      <c r="Y351" s="875"/>
      <c r="Z351" s="875">
        <f t="shared" si="43"/>
        <v>4531300</v>
      </c>
      <c r="AA351" s="702">
        <v>377600</v>
      </c>
      <c r="AB351" s="702">
        <v>377600</v>
      </c>
      <c r="AC351" s="702">
        <v>377600</v>
      </c>
      <c r="AD351" s="702">
        <v>377600</v>
      </c>
      <c r="AE351" s="702">
        <v>377600</v>
      </c>
      <c r="AF351" s="702">
        <v>377600</v>
      </c>
      <c r="AG351" s="702">
        <v>377600</v>
      </c>
      <c r="AH351" s="702">
        <v>377600</v>
      </c>
      <c r="AI351" s="702">
        <v>377600</v>
      </c>
      <c r="AJ351" s="702">
        <v>377600</v>
      </c>
      <c r="AK351" s="702">
        <v>377600</v>
      </c>
      <c r="AL351" s="691">
        <v>377700</v>
      </c>
      <c r="AM351" s="868">
        <f t="shared" si="44"/>
        <v>4531300</v>
      </c>
      <c r="AN351" s="868">
        <f t="shared" si="45"/>
        <v>0</v>
      </c>
      <c r="AO351" s="760"/>
      <c r="AP351" s="868"/>
      <c r="AQ351" s="704"/>
      <c r="AR351" s="704"/>
      <c r="AS351" s="704"/>
      <c r="AT351" s="704"/>
      <c r="AU351" s="704"/>
      <c r="AV351" s="704"/>
      <c r="AW351" s="704"/>
      <c r="AX351" s="704"/>
      <c r="AY351" s="704"/>
      <c r="AZ351" s="704"/>
      <c r="BA351" s="704"/>
      <c r="BB351" s="704"/>
      <c r="BC351" s="704"/>
      <c r="BD351" s="704"/>
      <c r="BE351" s="704"/>
      <c r="BF351" s="704"/>
      <c r="BG351" s="704"/>
      <c r="BH351" s="704"/>
      <c r="BI351" s="704"/>
      <c r="BJ351" s="704"/>
      <c r="BK351" s="704"/>
      <c r="BL351" s="704"/>
      <c r="BM351" s="704"/>
      <c r="BN351" s="704"/>
      <c r="BO351" s="704"/>
      <c r="BP351" s="704"/>
      <c r="BQ351" s="704"/>
      <c r="BR351" s="704"/>
      <c r="BS351" s="704"/>
      <c r="BT351" s="704"/>
      <c r="BU351" s="704"/>
      <c r="BV351" s="704"/>
      <c r="BW351" s="704"/>
      <c r="BX351" s="704"/>
      <c r="BY351" s="704"/>
      <c r="BZ351" s="704"/>
      <c r="CA351" s="704"/>
      <c r="CB351" s="704"/>
      <c r="CC351" s="704"/>
      <c r="CD351" s="704"/>
      <c r="CE351" s="704"/>
      <c r="CF351" s="704"/>
      <c r="CG351" s="704"/>
      <c r="CH351" s="704"/>
      <c r="CI351" s="704"/>
      <c r="CJ351" s="704"/>
      <c r="CK351" s="704"/>
      <c r="CL351" s="704"/>
      <c r="CM351" s="704"/>
      <c r="CN351" s="704"/>
      <c r="CO351" s="704"/>
      <c r="CP351" s="704"/>
      <c r="CQ351" s="704"/>
      <c r="CR351" s="704"/>
      <c r="CS351" s="704"/>
      <c r="CT351" s="704"/>
      <c r="CU351" s="704"/>
      <c r="CV351" s="704"/>
      <c r="CW351" s="704"/>
      <c r="CX351" s="704"/>
      <c r="CY351" s="704"/>
      <c r="CZ351" s="704"/>
      <c r="DA351" s="704"/>
      <c r="DB351" s="704"/>
      <c r="DC351" s="704"/>
      <c r="DD351" s="704"/>
      <c r="DE351" s="704"/>
      <c r="DF351" s="704"/>
      <c r="DG351" s="704"/>
      <c r="DH351" s="704"/>
      <c r="DI351" s="704"/>
      <c r="DJ351" s="704"/>
      <c r="DK351" s="704"/>
      <c r="DL351" s="704"/>
      <c r="DM351" s="704"/>
      <c r="DN351" s="704"/>
      <c r="DO351" s="704"/>
      <c r="DP351" s="704"/>
      <c r="DQ351" s="706"/>
      <c r="DR351" s="706"/>
      <c r="DS351" s="706"/>
      <c r="DT351" s="706"/>
      <c r="DU351" s="706"/>
      <c r="DV351" s="706"/>
      <c r="DW351" s="706"/>
      <c r="DX351" s="706"/>
      <c r="DY351" s="706"/>
      <c r="DZ351" s="706"/>
      <c r="EA351" s="706"/>
      <c r="EB351" s="706"/>
      <c r="EC351" s="704"/>
      <c r="ED351" s="706"/>
      <c r="EE351" s="706"/>
      <c r="EF351" s="704"/>
      <c r="EG351" s="704"/>
      <c r="EH351" s="704"/>
      <c r="EI351" s="704"/>
      <c r="EJ351" s="704"/>
      <c r="EK351" s="704"/>
      <c r="EL351" s="704"/>
      <c r="EM351" s="704"/>
      <c r="EN351" s="704"/>
      <c r="EO351" s="704"/>
      <c r="EP351" s="704"/>
      <c r="EQ351" s="704"/>
      <c r="ER351" s="704"/>
      <c r="ES351" s="704"/>
      <c r="ET351" s="704"/>
      <c r="EU351" s="704"/>
      <c r="EV351" s="704"/>
      <c r="EW351" s="704"/>
      <c r="EX351" s="704"/>
      <c r="EY351" s="704"/>
      <c r="EZ351" s="704"/>
      <c r="FA351" s="704"/>
      <c r="FB351" s="704"/>
      <c r="FC351" s="704"/>
      <c r="FD351" s="704"/>
      <c r="FE351" s="704"/>
      <c r="FF351" s="704"/>
      <c r="FG351" s="704"/>
      <c r="FH351" s="704"/>
      <c r="FI351" s="704"/>
      <c r="FJ351" s="704"/>
      <c r="FK351" s="706"/>
      <c r="FL351" s="704"/>
      <c r="FM351" s="704"/>
      <c r="FN351" s="704"/>
      <c r="FO351" s="704"/>
      <c r="FP351" s="704"/>
      <c r="FQ351" s="704"/>
      <c r="FR351" s="704"/>
      <c r="FS351" s="704"/>
      <c r="FT351" s="704"/>
      <c r="FU351" s="704"/>
      <c r="FV351" s="704"/>
      <c r="FW351" s="704"/>
      <c r="FX351" s="704"/>
      <c r="FY351" s="704"/>
      <c r="FZ351" s="704"/>
      <c r="GA351" s="704"/>
      <c r="GB351" s="704"/>
      <c r="GC351" s="704"/>
      <c r="GD351" s="704"/>
      <c r="GE351" s="704"/>
      <c r="GF351" s="704"/>
      <c r="GG351" s="704"/>
      <c r="GH351" s="704"/>
      <c r="GI351" s="704"/>
      <c r="GJ351" s="704"/>
      <c r="GK351" s="704"/>
      <c r="GL351" s="704"/>
      <c r="GM351" s="704"/>
      <c r="GN351" s="704"/>
      <c r="GO351" s="704"/>
      <c r="GP351" s="704"/>
      <c r="GQ351" s="704"/>
      <c r="GR351" s="704"/>
      <c r="GS351" s="704"/>
      <c r="GT351" s="704"/>
      <c r="GU351" s="704"/>
      <c r="GV351" s="704"/>
      <c r="GW351" s="704"/>
      <c r="GX351" s="704"/>
      <c r="GY351" s="704"/>
      <c r="GZ351" s="704"/>
      <c r="HA351" s="704"/>
      <c r="HB351" s="704"/>
      <c r="HC351" s="704"/>
      <c r="HD351" s="704"/>
      <c r="HE351" s="704"/>
      <c r="HF351" s="704"/>
      <c r="HG351" s="704"/>
      <c r="HH351" s="704"/>
      <c r="HI351" s="704"/>
      <c r="HJ351" s="704"/>
      <c r="HK351" s="704"/>
      <c r="HL351" s="704"/>
      <c r="HM351" s="704"/>
      <c r="HN351" s="704"/>
      <c r="HO351" s="704"/>
      <c r="HP351" s="704"/>
      <c r="HQ351" s="706"/>
      <c r="HR351" s="706"/>
      <c r="HS351" s="704"/>
      <c r="HT351" s="704"/>
      <c r="HU351" s="704"/>
    </row>
    <row r="352" spans="1:243" s="878" customFormat="1" ht="33.75" x14ac:dyDescent="0.25">
      <c r="A352" s="691">
        <v>106</v>
      </c>
      <c r="B352" s="693" t="s">
        <v>1360</v>
      </c>
      <c r="C352" s="696">
        <v>222</v>
      </c>
      <c r="D352" s="697">
        <v>672</v>
      </c>
      <c r="E352" s="707">
        <v>29</v>
      </c>
      <c r="F352" s="699" t="s">
        <v>1131</v>
      </c>
      <c r="G352" s="699" t="s">
        <v>1372</v>
      </c>
      <c r="H352" s="767" t="s">
        <v>1127</v>
      </c>
      <c r="I352" s="752" t="s">
        <v>1113</v>
      </c>
      <c r="J352" s="761" t="s">
        <v>1135</v>
      </c>
      <c r="K352" s="753" t="s">
        <v>1115</v>
      </c>
      <c r="L352" s="753" t="s">
        <v>1116</v>
      </c>
      <c r="M352" s="753" t="s">
        <v>1199</v>
      </c>
      <c r="N352" s="753" t="s">
        <v>1136</v>
      </c>
      <c r="O352" s="753" t="s">
        <v>1128</v>
      </c>
      <c r="P352" s="753" t="s">
        <v>1134</v>
      </c>
      <c r="Q352" s="948" t="s">
        <v>1160</v>
      </c>
      <c r="R352" s="866" t="s">
        <v>1160</v>
      </c>
      <c r="S352" s="755">
        <v>2</v>
      </c>
      <c r="T352" s="763">
        <v>2.2999999999999998</v>
      </c>
      <c r="U352" s="772">
        <v>41183</v>
      </c>
      <c r="V352" s="771">
        <v>41306</v>
      </c>
      <c r="W352" s="874">
        <v>20</v>
      </c>
      <c r="X352" s="875"/>
      <c r="Y352" s="876">
        <v>60000</v>
      </c>
      <c r="Z352" s="875">
        <f t="shared" si="43"/>
        <v>60000</v>
      </c>
      <c r="AA352" s="691"/>
      <c r="AB352" s="691"/>
      <c r="AC352" s="691">
        <v>30000</v>
      </c>
      <c r="AD352" s="691">
        <v>30000</v>
      </c>
      <c r="AE352" s="691"/>
      <c r="AF352" s="691"/>
      <c r="AG352" s="691"/>
      <c r="AH352" s="691"/>
      <c r="AI352" s="691"/>
      <c r="AJ352" s="691"/>
      <c r="AK352" s="691"/>
      <c r="AL352" s="691"/>
      <c r="AM352" s="868">
        <f t="shared" si="44"/>
        <v>60000</v>
      </c>
      <c r="AN352" s="868">
        <f t="shared" si="45"/>
        <v>0</v>
      </c>
      <c r="AO352" s="691"/>
      <c r="AP352" s="868"/>
      <c r="AQ352" s="704"/>
      <c r="AR352" s="704"/>
      <c r="AS352" s="704"/>
      <c r="AT352" s="704"/>
      <c r="AU352" s="704"/>
      <c r="AV352" s="704"/>
      <c r="AW352" s="704"/>
      <c r="AX352" s="704"/>
      <c r="AY352" s="704"/>
      <c r="AZ352" s="704"/>
      <c r="BA352" s="704"/>
      <c r="BB352" s="704"/>
      <c r="BC352" s="704"/>
      <c r="BD352" s="704"/>
      <c r="BE352" s="704"/>
      <c r="BF352" s="704"/>
      <c r="BG352" s="704"/>
      <c r="BH352" s="704"/>
      <c r="BI352" s="704"/>
      <c r="BJ352" s="704"/>
      <c r="BK352" s="704"/>
      <c r="BL352" s="704"/>
      <c r="BM352" s="704"/>
      <c r="BN352" s="704"/>
      <c r="BO352" s="704"/>
      <c r="BP352" s="704"/>
      <c r="BQ352" s="704"/>
      <c r="BR352" s="704"/>
      <c r="BS352" s="704"/>
      <c r="BT352" s="704"/>
      <c r="BU352" s="704"/>
      <c r="BV352" s="704"/>
      <c r="BW352" s="704"/>
      <c r="BX352" s="704"/>
      <c r="BY352" s="704"/>
      <c r="BZ352" s="704"/>
      <c r="CA352" s="704"/>
      <c r="CB352" s="704"/>
      <c r="CC352" s="704"/>
      <c r="CD352" s="704"/>
      <c r="CE352" s="704"/>
      <c r="CF352" s="704"/>
      <c r="CG352" s="704"/>
      <c r="CH352" s="704"/>
      <c r="CI352" s="704"/>
      <c r="CJ352" s="704"/>
      <c r="CK352" s="704"/>
      <c r="CL352" s="704"/>
      <c r="CM352" s="704"/>
      <c r="CN352" s="704"/>
      <c r="CO352" s="704"/>
      <c r="CP352" s="704"/>
      <c r="CQ352" s="704"/>
      <c r="CR352" s="704"/>
      <c r="CS352" s="704"/>
      <c r="CT352" s="704"/>
      <c r="CU352" s="704"/>
      <c r="CV352" s="704"/>
      <c r="CW352" s="704"/>
      <c r="CX352" s="704"/>
      <c r="CY352" s="704"/>
      <c r="CZ352" s="704"/>
      <c r="DA352" s="704"/>
      <c r="DB352" s="704"/>
      <c r="DC352" s="704"/>
      <c r="DD352" s="704"/>
      <c r="DE352" s="704"/>
      <c r="DF352" s="704"/>
      <c r="DG352" s="704"/>
      <c r="DH352" s="704"/>
      <c r="DI352" s="704"/>
      <c r="DJ352" s="704"/>
      <c r="DK352" s="704"/>
      <c r="DL352" s="704"/>
      <c r="DM352" s="704"/>
      <c r="DN352" s="704"/>
      <c r="DO352" s="704"/>
      <c r="DP352" s="704"/>
      <c r="DQ352" s="704"/>
      <c r="DR352" s="704"/>
      <c r="DS352" s="704"/>
      <c r="DT352" s="704"/>
      <c r="DU352" s="704"/>
      <c r="DV352" s="704"/>
      <c r="DW352" s="704"/>
      <c r="DX352" s="704"/>
      <c r="DY352" s="704"/>
      <c r="DZ352" s="704"/>
      <c r="EA352" s="704"/>
      <c r="EB352" s="704"/>
      <c r="EC352" s="704"/>
      <c r="ED352" s="704"/>
      <c r="EE352" s="704"/>
      <c r="EF352" s="704"/>
      <c r="EG352" s="704"/>
      <c r="EH352" s="704"/>
      <c r="EI352" s="704"/>
      <c r="EJ352" s="704"/>
      <c r="EK352" s="704"/>
      <c r="EL352" s="704"/>
      <c r="EM352" s="704"/>
      <c r="EN352" s="704"/>
      <c r="EO352" s="704"/>
      <c r="EP352" s="704"/>
      <c r="EQ352" s="704"/>
      <c r="ER352" s="704"/>
      <c r="ES352" s="704"/>
      <c r="ET352" s="704"/>
      <c r="EU352" s="704"/>
      <c r="EV352" s="704"/>
      <c r="EW352" s="704"/>
      <c r="EX352" s="704"/>
      <c r="EY352" s="704"/>
      <c r="EZ352" s="704"/>
      <c r="FA352" s="704"/>
      <c r="FB352" s="704"/>
      <c r="FC352" s="704"/>
      <c r="FD352" s="704"/>
      <c r="FE352" s="704"/>
      <c r="FF352" s="704"/>
      <c r="FG352" s="704"/>
      <c r="FH352" s="704"/>
      <c r="FI352" s="704"/>
      <c r="FJ352" s="704"/>
      <c r="HS352" s="704"/>
      <c r="HT352" s="704"/>
      <c r="HU352" s="704"/>
      <c r="HV352" s="706"/>
      <c r="HW352" s="706"/>
      <c r="HX352" s="706"/>
      <c r="HY352" s="706"/>
      <c r="HZ352" s="706"/>
      <c r="IA352" s="706"/>
      <c r="IB352" s="706"/>
      <c r="IC352" s="706"/>
    </row>
    <row r="353" spans="1:243" s="878" customFormat="1" ht="33.75" x14ac:dyDescent="0.25">
      <c r="A353" s="691">
        <v>107</v>
      </c>
      <c r="B353" s="693" t="s">
        <v>1360</v>
      </c>
      <c r="C353" s="708">
        <v>222</v>
      </c>
      <c r="D353" s="709">
        <v>672</v>
      </c>
      <c r="E353" s="707">
        <v>55</v>
      </c>
      <c r="F353" s="699" t="s">
        <v>1131</v>
      </c>
      <c r="G353" s="699" t="s">
        <v>1376</v>
      </c>
      <c r="H353" s="751" t="s">
        <v>1127</v>
      </c>
      <c r="I353" s="752" t="s">
        <v>1113</v>
      </c>
      <c r="J353" s="761" t="s">
        <v>1135</v>
      </c>
      <c r="K353" s="753" t="s">
        <v>1115</v>
      </c>
      <c r="L353" s="761" t="s">
        <v>1116</v>
      </c>
      <c r="M353" s="753" t="s">
        <v>1199</v>
      </c>
      <c r="N353" s="753" t="s">
        <v>1136</v>
      </c>
      <c r="O353" s="753" t="s">
        <v>1128</v>
      </c>
      <c r="P353" s="866" t="s">
        <v>1484</v>
      </c>
      <c r="Q353" s="866">
        <v>20</v>
      </c>
      <c r="R353" s="866">
        <v>20</v>
      </c>
      <c r="S353" s="755">
        <v>2</v>
      </c>
      <c r="T353" s="763">
        <v>2.2999999999999998</v>
      </c>
      <c r="U353" s="757">
        <v>41456</v>
      </c>
      <c r="V353" s="758">
        <v>41791</v>
      </c>
      <c r="W353" s="874">
        <v>20</v>
      </c>
      <c r="X353" s="875">
        <v>1000000</v>
      </c>
      <c r="Y353" s="875"/>
      <c r="Z353" s="875">
        <f t="shared" si="43"/>
        <v>1000000</v>
      </c>
      <c r="AA353" s="702">
        <v>83300</v>
      </c>
      <c r="AB353" s="702">
        <v>83300</v>
      </c>
      <c r="AC353" s="702">
        <v>83300</v>
      </c>
      <c r="AD353" s="702">
        <v>83300</v>
      </c>
      <c r="AE353" s="702">
        <v>83300</v>
      </c>
      <c r="AF353" s="702">
        <v>83300</v>
      </c>
      <c r="AG353" s="702">
        <v>83300</v>
      </c>
      <c r="AH353" s="702">
        <v>83300</v>
      </c>
      <c r="AI353" s="702">
        <v>83300</v>
      </c>
      <c r="AJ353" s="702">
        <v>83300</v>
      </c>
      <c r="AK353" s="702">
        <v>83300</v>
      </c>
      <c r="AL353" s="691">
        <v>83700</v>
      </c>
      <c r="AM353" s="868">
        <f t="shared" si="44"/>
        <v>1000000</v>
      </c>
      <c r="AN353" s="868">
        <f t="shared" si="45"/>
        <v>0</v>
      </c>
      <c r="AO353" s="760"/>
      <c r="AP353" s="868"/>
      <c r="AQ353" s="704"/>
      <c r="AR353" s="704"/>
      <c r="AS353" s="704"/>
      <c r="AT353" s="704"/>
      <c r="AU353" s="704"/>
      <c r="AV353" s="704"/>
      <c r="AW353" s="704"/>
      <c r="AX353" s="704"/>
      <c r="AY353" s="704"/>
      <c r="AZ353" s="704"/>
      <c r="BA353" s="704"/>
      <c r="BB353" s="704"/>
      <c r="BC353" s="704"/>
      <c r="BD353" s="704"/>
      <c r="BE353" s="704"/>
      <c r="BF353" s="704"/>
      <c r="BG353" s="704"/>
      <c r="BH353" s="704"/>
      <c r="BI353" s="704"/>
      <c r="BJ353" s="704"/>
      <c r="BK353" s="704"/>
      <c r="BL353" s="704"/>
      <c r="BM353" s="704"/>
      <c r="BN353" s="704"/>
      <c r="BO353" s="704"/>
      <c r="BP353" s="704"/>
      <c r="BQ353" s="704"/>
      <c r="BR353" s="704"/>
      <c r="BS353" s="704"/>
      <c r="BT353" s="704"/>
      <c r="BU353" s="704"/>
      <c r="BV353" s="704"/>
      <c r="BW353" s="704"/>
      <c r="BX353" s="704"/>
      <c r="BY353" s="704"/>
      <c r="BZ353" s="704"/>
      <c r="CA353" s="704"/>
      <c r="CB353" s="704"/>
      <c r="CC353" s="704"/>
      <c r="CD353" s="704"/>
      <c r="CE353" s="704"/>
      <c r="CF353" s="704"/>
      <c r="CG353" s="704"/>
      <c r="CH353" s="704"/>
      <c r="CI353" s="704"/>
      <c r="CJ353" s="704"/>
      <c r="CK353" s="704"/>
      <c r="CL353" s="704"/>
      <c r="CM353" s="704"/>
      <c r="CN353" s="704"/>
      <c r="CO353" s="704"/>
      <c r="CP353" s="704"/>
      <c r="CQ353" s="704"/>
      <c r="CR353" s="704"/>
      <c r="CS353" s="704"/>
      <c r="CT353" s="704"/>
      <c r="CU353" s="704"/>
      <c r="CV353" s="704"/>
      <c r="CW353" s="704"/>
      <c r="CX353" s="704"/>
      <c r="CY353" s="704"/>
      <c r="CZ353" s="704"/>
      <c r="DA353" s="704"/>
      <c r="DB353" s="704"/>
      <c r="DC353" s="704"/>
      <c r="DD353" s="704"/>
      <c r="DE353" s="704"/>
      <c r="DF353" s="704"/>
      <c r="DG353" s="704"/>
      <c r="DH353" s="704"/>
      <c r="DI353" s="704"/>
      <c r="DJ353" s="704"/>
      <c r="DK353" s="704"/>
      <c r="DL353" s="704"/>
      <c r="DM353" s="704"/>
      <c r="DN353" s="704"/>
      <c r="DO353" s="704"/>
      <c r="DP353" s="704"/>
      <c r="DQ353" s="706"/>
      <c r="DR353" s="706"/>
      <c r="DS353" s="706"/>
      <c r="DT353" s="706"/>
      <c r="DU353" s="706"/>
      <c r="DV353" s="706"/>
      <c r="DW353" s="706"/>
      <c r="DX353" s="706"/>
      <c r="DY353" s="706"/>
      <c r="DZ353" s="706"/>
      <c r="EA353" s="706"/>
      <c r="EB353" s="706"/>
      <c r="EC353" s="704"/>
      <c r="ED353" s="706"/>
      <c r="EE353" s="706"/>
      <c r="EF353" s="704"/>
      <c r="EG353" s="704"/>
      <c r="EH353" s="704"/>
      <c r="EI353" s="704"/>
      <c r="EJ353" s="704"/>
      <c r="EK353" s="704"/>
      <c r="EL353" s="704"/>
      <c r="EM353" s="704"/>
      <c r="EN353" s="704"/>
      <c r="EO353" s="704"/>
      <c r="EP353" s="704"/>
      <c r="EQ353" s="704"/>
      <c r="ER353" s="704"/>
      <c r="ES353" s="704"/>
      <c r="ET353" s="704"/>
      <c r="EU353" s="704"/>
      <c r="EV353" s="704"/>
      <c r="EW353" s="704"/>
      <c r="EX353" s="704"/>
      <c r="EY353" s="704"/>
      <c r="EZ353" s="704"/>
      <c r="FA353" s="704"/>
      <c r="FB353" s="704"/>
      <c r="FC353" s="704"/>
      <c r="FD353" s="704"/>
      <c r="FE353" s="704"/>
      <c r="FF353" s="704"/>
      <c r="FG353" s="704"/>
      <c r="FH353" s="704"/>
      <c r="FI353" s="704"/>
      <c r="FJ353" s="704"/>
      <c r="FK353" s="706"/>
      <c r="FL353" s="704"/>
      <c r="FM353" s="704"/>
      <c r="FN353" s="704"/>
      <c r="FO353" s="704"/>
      <c r="FP353" s="704"/>
      <c r="FQ353" s="704"/>
      <c r="FR353" s="704"/>
      <c r="FS353" s="704"/>
      <c r="FT353" s="704"/>
      <c r="FU353" s="704"/>
      <c r="FV353" s="704"/>
      <c r="FW353" s="704"/>
      <c r="FX353" s="704"/>
      <c r="FY353" s="704"/>
      <c r="FZ353" s="704"/>
      <c r="GA353" s="704"/>
      <c r="GB353" s="704"/>
      <c r="GC353" s="704"/>
      <c r="GD353" s="704"/>
      <c r="GE353" s="704"/>
      <c r="GF353" s="704"/>
      <c r="GG353" s="704"/>
      <c r="GH353" s="704"/>
      <c r="GI353" s="704"/>
      <c r="GJ353" s="704"/>
      <c r="GK353" s="704"/>
      <c r="GL353" s="704"/>
      <c r="GM353" s="704"/>
      <c r="GN353" s="704"/>
      <c r="GO353" s="704"/>
      <c r="GP353" s="704"/>
      <c r="GQ353" s="704"/>
      <c r="GR353" s="704"/>
      <c r="GS353" s="704"/>
      <c r="GT353" s="704"/>
      <c r="GU353" s="704"/>
      <c r="GV353" s="704"/>
      <c r="GW353" s="704"/>
      <c r="GX353" s="704"/>
      <c r="GY353" s="704"/>
      <c r="GZ353" s="704"/>
      <c r="HA353" s="704"/>
      <c r="HB353" s="704"/>
      <c r="HC353" s="704"/>
      <c r="HD353" s="704"/>
      <c r="HE353" s="704"/>
      <c r="HF353" s="704"/>
      <c r="HG353" s="704"/>
      <c r="HH353" s="704"/>
      <c r="HI353" s="704"/>
      <c r="HJ353" s="704"/>
      <c r="HK353" s="704"/>
      <c r="HL353" s="704"/>
      <c r="HM353" s="704"/>
      <c r="HN353" s="704"/>
      <c r="HO353" s="704"/>
      <c r="HP353" s="704"/>
      <c r="HQ353" s="706"/>
      <c r="HR353" s="706"/>
      <c r="HS353" s="704"/>
      <c r="HT353" s="704"/>
      <c r="HU353" s="704"/>
    </row>
    <row r="354" spans="1:243" s="878" customFormat="1" ht="33.75" x14ac:dyDescent="0.25">
      <c r="A354" s="691">
        <v>108</v>
      </c>
      <c r="B354" s="693" t="s">
        <v>1360</v>
      </c>
      <c r="C354" s="708">
        <v>222</v>
      </c>
      <c r="D354" s="709">
        <v>672</v>
      </c>
      <c r="E354" s="707">
        <v>59</v>
      </c>
      <c r="F354" s="699" t="s">
        <v>1131</v>
      </c>
      <c r="G354" s="699" t="s">
        <v>1377</v>
      </c>
      <c r="H354" s="751" t="s">
        <v>1127</v>
      </c>
      <c r="I354" s="752" t="s">
        <v>1113</v>
      </c>
      <c r="J354" s="761" t="s">
        <v>1135</v>
      </c>
      <c r="K354" s="753" t="s">
        <v>1115</v>
      </c>
      <c r="L354" s="761" t="s">
        <v>1116</v>
      </c>
      <c r="M354" s="753" t="s">
        <v>1199</v>
      </c>
      <c r="N354" s="753" t="s">
        <v>1136</v>
      </c>
      <c r="O354" s="753" t="s">
        <v>1128</v>
      </c>
      <c r="P354" s="866" t="s">
        <v>1607</v>
      </c>
      <c r="Q354" s="866" t="s">
        <v>1378</v>
      </c>
      <c r="R354" s="866" t="s">
        <v>1378</v>
      </c>
      <c r="S354" s="755">
        <v>2</v>
      </c>
      <c r="T354" s="763">
        <v>2.2999999999999998</v>
      </c>
      <c r="U354" s="757">
        <v>41456</v>
      </c>
      <c r="V354" s="758">
        <v>41791</v>
      </c>
      <c r="W354" s="874">
        <v>20</v>
      </c>
      <c r="X354" s="875">
        <v>250000</v>
      </c>
      <c r="Y354" s="875"/>
      <c r="Z354" s="875">
        <f t="shared" si="43"/>
        <v>250000</v>
      </c>
      <c r="AA354" s="702">
        <v>20800</v>
      </c>
      <c r="AB354" s="702">
        <v>20800</v>
      </c>
      <c r="AC354" s="702">
        <v>20800</v>
      </c>
      <c r="AD354" s="702">
        <v>20800</v>
      </c>
      <c r="AE354" s="702">
        <v>20800</v>
      </c>
      <c r="AF354" s="702">
        <v>20800</v>
      </c>
      <c r="AG354" s="702">
        <v>20800</v>
      </c>
      <c r="AH354" s="702">
        <v>20800</v>
      </c>
      <c r="AI354" s="702">
        <v>20800</v>
      </c>
      <c r="AJ354" s="702">
        <v>20800</v>
      </c>
      <c r="AK354" s="702">
        <v>20800</v>
      </c>
      <c r="AL354" s="702">
        <v>21200</v>
      </c>
      <c r="AM354" s="868">
        <f t="shared" si="44"/>
        <v>250000</v>
      </c>
      <c r="AN354" s="868">
        <f t="shared" si="45"/>
        <v>0</v>
      </c>
      <c r="AO354" s="760"/>
      <c r="AP354" s="868"/>
      <c r="AQ354" s="704"/>
      <c r="AR354" s="704"/>
      <c r="AS354" s="704"/>
      <c r="AT354" s="704"/>
      <c r="AU354" s="704"/>
      <c r="AV354" s="704"/>
      <c r="AW354" s="704"/>
      <c r="AX354" s="704"/>
      <c r="AY354" s="704"/>
      <c r="AZ354" s="704"/>
      <c r="BA354" s="704"/>
      <c r="BB354" s="704"/>
      <c r="BC354" s="704"/>
      <c r="BD354" s="704"/>
      <c r="BE354" s="704"/>
      <c r="BF354" s="704"/>
      <c r="BG354" s="704"/>
      <c r="BH354" s="704"/>
      <c r="BI354" s="704"/>
      <c r="BJ354" s="704"/>
      <c r="BK354" s="704"/>
      <c r="BL354" s="704"/>
      <c r="BM354" s="704"/>
      <c r="BN354" s="704"/>
      <c r="BO354" s="704"/>
      <c r="BP354" s="704"/>
      <c r="BQ354" s="704"/>
      <c r="BR354" s="704"/>
      <c r="BS354" s="704"/>
      <c r="BT354" s="704"/>
      <c r="BU354" s="704"/>
      <c r="BV354" s="704"/>
      <c r="BW354" s="704"/>
      <c r="BX354" s="704"/>
      <c r="BY354" s="704"/>
      <c r="BZ354" s="704"/>
      <c r="CA354" s="704"/>
      <c r="CB354" s="704"/>
      <c r="CC354" s="704"/>
      <c r="CD354" s="704"/>
      <c r="CE354" s="704"/>
      <c r="CF354" s="704"/>
      <c r="CG354" s="704"/>
      <c r="CH354" s="704"/>
      <c r="CI354" s="704"/>
      <c r="CJ354" s="704"/>
      <c r="CK354" s="704"/>
      <c r="CL354" s="704"/>
      <c r="CM354" s="704"/>
      <c r="CN354" s="704"/>
      <c r="CO354" s="704"/>
      <c r="CP354" s="704"/>
      <c r="CQ354" s="704"/>
      <c r="CR354" s="704"/>
      <c r="CS354" s="704"/>
      <c r="CT354" s="704"/>
      <c r="CU354" s="704"/>
      <c r="CV354" s="704"/>
      <c r="CW354" s="704"/>
      <c r="CX354" s="704"/>
      <c r="CY354" s="704"/>
      <c r="CZ354" s="704"/>
      <c r="DA354" s="704"/>
      <c r="DB354" s="704"/>
      <c r="DC354" s="704"/>
      <c r="DD354" s="704"/>
      <c r="DE354" s="704"/>
      <c r="DF354" s="704"/>
      <c r="DG354" s="704"/>
      <c r="DH354" s="704"/>
      <c r="DI354" s="704"/>
      <c r="DJ354" s="704"/>
      <c r="DK354" s="704"/>
      <c r="DL354" s="704"/>
      <c r="DM354" s="704"/>
      <c r="DN354" s="704"/>
      <c r="DO354" s="704"/>
      <c r="DP354" s="704"/>
      <c r="DQ354" s="706"/>
      <c r="DR354" s="706"/>
      <c r="DS354" s="706"/>
      <c r="DT354" s="706"/>
      <c r="DU354" s="706"/>
      <c r="DV354" s="706"/>
      <c r="DW354" s="706"/>
      <c r="DX354" s="706"/>
      <c r="DY354" s="706"/>
      <c r="DZ354" s="706"/>
      <c r="EA354" s="706"/>
      <c r="EB354" s="706"/>
      <c r="EC354" s="704"/>
      <c r="ED354" s="706"/>
      <c r="EE354" s="706"/>
      <c r="EF354" s="704"/>
      <c r="EG354" s="704"/>
      <c r="EH354" s="704"/>
      <c r="EI354" s="704"/>
      <c r="EJ354" s="704"/>
      <c r="EK354" s="704"/>
      <c r="EL354" s="704"/>
      <c r="EM354" s="704"/>
      <c r="EN354" s="704"/>
      <c r="EO354" s="704"/>
      <c r="EP354" s="704"/>
      <c r="EQ354" s="704"/>
      <c r="ER354" s="704"/>
      <c r="ES354" s="704"/>
      <c r="ET354" s="704"/>
      <c r="EU354" s="704"/>
      <c r="EV354" s="704"/>
      <c r="EW354" s="704"/>
      <c r="EX354" s="704"/>
      <c r="EY354" s="704"/>
      <c r="EZ354" s="704"/>
      <c r="FA354" s="704"/>
      <c r="FB354" s="704"/>
      <c r="FC354" s="704"/>
      <c r="FD354" s="704"/>
      <c r="FE354" s="704"/>
      <c r="FF354" s="704"/>
      <c r="FG354" s="704"/>
      <c r="FH354" s="704"/>
      <c r="FI354" s="704"/>
      <c r="FJ354" s="704"/>
      <c r="FK354" s="706"/>
      <c r="FL354" s="704"/>
      <c r="FM354" s="704"/>
      <c r="FN354" s="704"/>
      <c r="FO354" s="704"/>
      <c r="FP354" s="704"/>
      <c r="FQ354" s="704"/>
      <c r="FR354" s="704"/>
      <c r="FS354" s="704"/>
      <c r="FT354" s="704"/>
      <c r="FU354" s="704"/>
      <c r="FV354" s="704"/>
      <c r="FW354" s="704"/>
      <c r="FX354" s="704"/>
      <c r="FY354" s="704"/>
      <c r="FZ354" s="704"/>
      <c r="GA354" s="704"/>
      <c r="GB354" s="704"/>
      <c r="GC354" s="704"/>
      <c r="GD354" s="704"/>
      <c r="GE354" s="704"/>
      <c r="GF354" s="704"/>
      <c r="GG354" s="704"/>
      <c r="GH354" s="704"/>
      <c r="GI354" s="704"/>
      <c r="GJ354" s="704"/>
      <c r="GK354" s="704"/>
      <c r="GL354" s="704"/>
      <c r="GM354" s="704"/>
      <c r="GN354" s="704"/>
      <c r="GO354" s="704"/>
      <c r="GP354" s="704"/>
      <c r="GQ354" s="704"/>
      <c r="GR354" s="704"/>
      <c r="GS354" s="704"/>
      <c r="GT354" s="704"/>
      <c r="GU354" s="704"/>
      <c r="GV354" s="704"/>
      <c r="GW354" s="704"/>
      <c r="GX354" s="704"/>
      <c r="GY354" s="704"/>
      <c r="GZ354" s="704"/>
      <c r="HA354" s="704"/>
      <c r="HB354" s="704"/>
      <c r="HC354" s="704"/>
      <c r="HD354" s="704"/>
      <c r="HE354" s="704"/>
      <c r="HF354" s="704"/>
      <c r="HG354" s="704"/>
      <c r="HH354" s="704"/>
      <c r="HI354" s="704"/>
      <c r="HJ354" s="704"/>
      <c r="HK354" s="704"/>
      <c r="HL354" s="704"/>
      <c r="HM354" s="704"/>
      <c r="HN354" s="704"/>
      <c r="HO354" s="704"/>
      <c r="HP354" s="704"/>
      <c r="HQ354" s="704"/>
      <c r="HR354" s="704"/>
      <c r="HS354" s="704"/>
      <c r="HT354" s="704"/>
      <c r="HU354" s="704"/>
      <c r="IE354" s="706"/>
      <c r="IF354" s="706"/>
      <c r="IG354" s="706"/>
      <c r="IH354" s="706"/>
      <c r="II354" s="706"/>
    </row>
    <row r="355" spans="1:243" s="878" customFormat="1" ht="33.75" x14ac:dyDescent="0.25">
      <c r="A355" s="691">
        <v>109</v>
      </c>
      <c r="B355" s="693" t="s">
        <v>1360</v>
      </c>
      <c r="C355" s="696">
        <v>222</v>
      </c>
      <c r="D355" s="697">
        <v>672</v>
      </c>
      <c r="E355" s="707">
        <v>67</v>
      </c>
      <c r="F355" s="699" t="s">
        <v>1131</v>
      </c>
      <c r="G355" s="699" t="s">
        <v>1379</v>
      </c>
      <c r="H355" s="751" t="s">
        <v>1127</v>
      </c>
      <c r="I355" s="752" t="s">
        <v>1113</v>
      </c>
      <c r="J355" s="761" t="s">
        <v>1135</v>
      </c>
      <c r="K355" s="753" t="s">
        <v>1115</v>
      </c>
      <c r="L355" s="761" t="s">
        <v>1116</v>
      </c>
      <c r="M355" s="753" t="s">
        <v>1199</v>
      </c>
      <c r="N355" s="753" t="s">
        <v>1136</v>
      </c>
      <c r="O355" s="753" t="s">
        <v>1128</v>
      </c>
      <c r="P355" s="866" t="s">
        <v>1607</v>
      </c>
      <c r="Q355" s="866" t="s">
        <v>1380</v>
      </c>
      <c r="R355" s="866" t="s">
        <v>1380</v>
      </c>
      <c r="S355" s="755">
        <v>2</v>
      </c>
      <c r="T355" s="763">
        <v>2.2999999999999998</v>
      </c>
      <c r="U355" s="757">
        <v>41456</v>
      </c>
      <c r="V355" s="758">
        <v>41791</v>
      </c>
      <c r="W355" s="874">
        <v>20</v>
      </c>
      <c r="X355" s="875">
        <v>3700000</v>
      </c>
      <c r="Y355" s="876">
        <v>4434400</v>
      </c>
      <c r="Z355" s="875">
        <f t="shared" si="43"/>
        <v>8134400</v>
      </c>
      <c r="AA355" s="702">
        <v>678100</v>
      </c>
      <c r="AB355" s="702">
        <v>678100</v>
      </c>
      <c r="AC355" s="702">
        <v>678100</v>
      </c>
      <c r="AD355" s="702">
        <v>678100</v>
      </c>
      <c r="AE355" s="702">
        <v>678100</v>
      </c>
      <c r="AF355" s="702">
        <v>678100</v>
      </c>
      <c r="AG355" s="702">
        <v>678100</v>
      </c>
      <c r="AH355" s="702">
        <v>678100</v>
      </c>
      <c r="AI355" s="702">
        <v>678100</v>
      </c>
      <c r="AJ355" s="702">
        <v>678100</v>
      </c>
      <c r="AK355" s="702">
        <v>678100</v>
      </c>
      <c r="AL355" s="702">
        <v>675300</v>
      </c>
      <c r="AM355" s="868">
        <f t="shared" si="44"/>
        <v>8134400</v>
      </c>
      <c r="AN355" s="868">
        <f t="shared" si="45"/>
        <v>0</v>
      </c>
      <c r="AO355" s="760"/>
      <c r="AP355" s="868"/>
      <c r="AQ355" s="704"/>
      <c r="AR355" s="704"/>
      <c r="AS355" s="704"/>
      <c r="AT355" s="704"/>
      <c r="AU355" s="704"/>
      <c r="AV355" s="704"/>
      <c r="AW355" s="704"/>
      <c r="AX355" s="704"/>
      <c r="AY355" s="704"/>
      <c r="AZ355" s="704"/>
      <c r="BA355" s="704"/>
      <c r="BB355" s="704"/>
      <c r="BC355" s="704"/>
      <c r="BD355" s="704"/>
      <c r="BE355" s="704"/>
      <c r="BF355" s="704"/>
      <c r="BG355" s="704"/>
      <c r="BH355" s="704"/>
      <c r="BI355" s="704"/>
      <c r="BJ355" s="704"/>
      <c r="BK355" s="704"/>
      <c r="BL355" s="704"/>
      <c r="BM355" s="704"/>
      <c r="BN355" s="704"/>
      <c r="BO355" s="704"/>
      <c r="BP355" s="704"/>
      <c r="BQ355" s="704"/>
      <c r="BR355" s="704"/>
      <c r="BS355" s="704"/>
      <c r="BT355" s="704"/>
      <c r="BU355" s="704"/>
      <c r="BV355" s="704"/>
      <c r="BW355" s="704"/>
      <c r="BX355" s="704"/>
      <c r="BY355" s="704"/>
      <c r="BZ355" s="704"/>
      <c r="CA355" s="704"/>
      <c r="CB355" s="704"/>
      <c r="CC355" s="704"/>
      <c r="CD355" s="704"/>
      <c r="CE355" s="704"/>
      <c r="CF355" s="704"/>
      <c r="CG355" s="704"/>
      <c r="CH355" s="704"/>
      <c r="CI355" s="704"/>
      <c r="CJ355" s="704"/>
      <c r="CK355" s="704"/>
      <c r="CL355" s="704"/>
      <c r="CM355" s="704"/>
      <c r="CN355" s="704"/>
      <c r="CO355" s="704"/>
      <c r="CP355" s="704"/>
      <c r="CQ355" s="704"/>
      <c r="CR355" s="704"/>
      <c r="CS355" s="704"/>
      <c r="CT355" s="704"/>
      <c r="CU355" s="704"/>
      <c r="CV355" s="704"/>
      <c r="CW355" s="704"/>
      <c r="CX355" s="704"/>
      <c r="CY355" s="704"/>
      <c r="CZ355" s="704"/>
      <c r="DA355" s="704"/>
      <c r="DB355" s="704"/>
      <c r="DC355" s="704"/>
      <c r="DD355" s="704"/>
      <c r="DE355" s="704"/>
      <c r="DF355" s="704"/>
      <c r="DG355" s="704"/>
      <c r="DH355" s="704"/>
      <c r="DI355" s="704"/>
      <c r="DJ355" s="704"/>
      <c r="DK355" s="704"/>
      <c r="DL355" s="704"/>
      <c r="DM355" s="704"/>
      <c r="DN355" s="704"/>
      <c r="DO355" s="704"/>
      <c r="DP355" s="704"/>
      <c r="DQ355" s="706"/>
      <c r="DR355" s="706"/>
      <c r="DS355" s="706"/>
      <c r="DT355" s="706"/>
      <c r="DU355" s="706"/>
      <c r="DV355" s="706"/>
      <c r="DW355" s="706"/>
      <c r="DX355" s="706"/>
      <c r="DY355" s="706"/>
      <c r="DZ355" s="706"/>
      <c r="EA355" s="706"/>
      <c r="EB355" s="706"/>
      <c r="EC355" s="704"/>
      <c r="ED355" s="706"/>
      <c r="EE355" s="706"/>
      <c r="EF355" s="704"/>
      <c r="EG355" s="704"/>
      <c r="EH355" s="704"/>
      <c r="EI355" s="704"/>
      <c r="EJ355" s="704"/>
      <c r="EK355" s="704"/>
      <c r="EL355" s="704"/>
      <c r="EM355" s="704"/>
      <c r="EN355" s="704"/>
      <c r="EO355" s="704"/>
      <c r="EP355" s="704"/>
      <c r="EQ355" s="704"/>
      <c r="ER355" s="704"/>
      <c r="ES355" s="704"/>
      <c r="ET355" s="704"/>
      <c r="EU355" s="704"/>
      <c r="EV355" s="704"/>
      <c r="EW355" s="704"/>
      <c r="EX355" s="704"/>
      <c r="EY355" s="704"/>
      <c r="EZ355" s="704"/>
      <c r="FA355" s="704"/>
      <c r="FB355" s="704"/>
      <c r="FC355" s="704"/>
      <c r="FD355" s="704"/>
      <c r="FE355" s="704"/>
      <c r="FF355" s="704"/>
      <c r="FG355" s="704"/>
      <c r="FH355" s="704"/>
      <c r="FI355" s="704"/>
      <c r="FJ355" s="704"/>
      <c r="FK355" s="706"/>
      <c r="FL355" s="704"/>
      <c r="FM355" s="704"/>
      <c r="FN355" s="704"/>
      <c r="FO355" s="704"/>
      <c r="FP355" s="704"/>
      <c r="FQ355" s="704"/>
      <c r="FR355" s="704"/>
      <c r="FS355" s="704"/>
      <c r="FT355" s="704"/>
      <c r="FU355" s="704"/>
      <c r="FV355" s="704"/>
      <c r="FW355" s="704"/>
      <c r="FX355" s="704"/>
      <c r="FY355" s="704"/>
      <c r="FZ355" s="704"/>
      <c r="GA355" s="704"/>
      <c r="GB355" s="704"/>
      <c r="GC355" s="704"/>
      <c r="GD355" s="704"/>
      <c r="GE355" s="704"/>
      <c r="GF355" s="704"/>
      <c r="GG355" s="704"/>
      <c r="GH355" s="704"/>
      <c r="GI355" s="704"/>
      <c r="GJ355" s="704"/>
      <c r="GK355" s="704"/>
      <c r="GL355" s="704"/>
      <c r="GM355" s="704"/>
      <c r="GN355" s="704"/>
      <c r="GO355" s="704"/>
      <c r="GP355" s="704"/>
      <c r="GQ355" s="704"/>
      <c r="GR355" s="704"/>
      <c r="GS355" s="704"/>
      <c r="GT355" s="704"/>
      <c r="GU355" s="704"/>
      <c r="GV355" s="704"/>
      <c r="GW355" s="704"/>
      <c r="GX355" s="704"/>
      <c r="GY355" s="704"/>
      <c r="GZ355" s="704"/>
      <c r="HA355" s="704"/>
      <c r="HB355" s="704"/>
      <c r="HC355" s="704"/>
      <c r="HD355" s="704"/>
      <c r="HE355" s="704"/>
      <c r="HF355" s="704"/>
      <c r="HG355" s="704"/>
      <c r="HH355" s="704"/>
      <c r="HI355" s="704"/>
      <c r="HJ355" s="704"/>
      <c r="HK355" s="704"/>
      <c r="HL355" s="704"/>
      <c r="HM355" s="704"/>
      <c r="HN355" s="704"/>
      <c r="HO355" s="704"/>
      <c r="HP355" s="704"/>
      <c r="HQ355" s="706"/>
      <c r="HR355" s="706"/>
      <c r="HS355" s="704"/>
      <c r="HT355" s="704"/>
      <c r="HU355" s="704"/>
      <c r="HV355" s="706"/>
      <c r="HW355" s="706"/>
      <c r="HX355" s="706"/>
      <c r="HY355" s="706"/>
      <c r="HZ355" s="706"/>
      <c r="IA355" s="706"/>
      <c r="IB355" s="706"/>
      <c r="IC355" s="706"/>
      <c r="IE355" s="706"/>
      <c r="IF355" s="706"/>
      <c r="IG355" s="706"/>
      <c r="IH355" s="706"/>
      <c r="II355" s="706"/>
    </row>
    <row r="356" spans="1:243" s="878" customFormat="1" ht="33.75" x14ac:dyDescent="0.25">
      <c r="A356" s="691">
        <v>110</v>
      </c>
      <c r="B356" s="693" t="s">
        <v>1360</v>
      </c>
      <c r="C356" s="696">
        <v>222</v>
      </c>
      <c r="D356" s="697">
        <v>672</v>
      </c>
      <c r="E356" s="707">
        <v>68</v>
      </c>
      <c r="F356" s="699" t="s">
        <v>1131</v>
      </c>
      <c r="G356" s="699" t="s">
        <v>1608</v>
      </c>
      <c r="H356" s="767" t="s">
        <v>1127</v>
      </c>
      <c r="I356" s="752" t="s">
        <v>1113</v>
      </c>
      <c r="J356" s="761" t="s">
        <v>1135</v>
      </c>
      <c r="K356" s="753" t="s">
        <v>1115</v>
      </c>
      <c r="L356" s="753" t="s">
        <v>1116</v>
      </c>
      <c r="M356" s="753" t="s">
        <v>1199</v>
      </c>
      <c r="N356" s="753" t="s">
        <v>1136</v>
      </c>
      <c r="O356" s="753" t="s">
        <v>1128</v>
      </c>
      <c r="P356" s="866" t="s">
        <v>1609</v>
      </c>
      <c r="Q356" s="762" t="s">
        <v>1610</v>
      </c>
      <c r="R356" s="762" t="s">
        <v>1610</v>
      </c>
      <c r="S356" s="755">
        <v>2</v>
      </c>
      <c r="T356" s="763">
        <v>2.2999999999999998</v>
      </c>
      <c r="U356" s="772">
        <v>41091</v>
      </c>
      <c r="V356" s="771">
        <v>41426</v>
      </c>
      <c r="W356" s="874">
        <v>20</v>
      </c>
      <c r="X356" s="875"/>
      <c r="Y356" s="876">
        <v>7815500</v>
      </c>
      <c r="Z356" s="875">
        <f t="shared" si="43"/>
        <v>7815500</v>
      </c>
      <c r="AA356" s="702">
        <v>657900</v>
      </c>
      <c r="AB356" s="702">
        <v>657900</v>
      </c>
      <c r="AC356" s="702">
        <v>657900</v>
      </c>
      <c r="AD356" s="702">
        <v>657900</v>
      </c>
      <c r="AE356" s="702">
        <v>657900</v>
      </c>
      <c r="AF356" s="702">
        <v>657900</v>
      </c>
      <c r="AG356" s="702">
        <v>657900</v>
      </c>
      <c r="AH356" s="702">
        <v>657900</v>
      </c>
      <c r="AI356" s="702">
        <v>657900</v>
      </c>
      <c r="AJ356" s="702">
        <v>657900</v>
      </c>
      <c r="AK356" s="702">
        <v>657900</v>
      </c>
      <c r="AL356" s="691">
        <v>578600</v>
      </c>
      <c r="AM356" s="868">
        <f t="shared" si="44"/>
        <v>7815500</v>
      </c>
      <c r="AN356" s="868">
        <f t="shared" si="45"/>
        <v>0</v>
      </c>
      <c r="AO356" s="691"/>
      <c r="AP356" s="868"/>
      <c r="AQ356" s="704"/>
      <c r="AR356" s="704"/>
      <c r="AS356" s="704"/>
      <c r="AT356" s="704"/>
      <c r="AU356" s="704"/>
      <c r="AV356" s="704"/>
      <c r="AW356" s="704"/>
      <c r="AX356" s="704"/>
      <c r="AY356" s="704"/>
      <c r="AZ356" s="704"/>
      <c r="BA356" s="704"/>
      <c r="BB356" s="704"/>
      <c r="BC356" s="704"/>
      <c r="BD356" s="704"/>
      <c r="BE356" s="704"/>
      <c r="BF356" s="704"/>
      <c r="BG356" s="704"/>
      <c r="BH356" s="704"/>
      <c r="BI356" s="704"/>
      <c r="BJ356" s="704"/>
      <c r="BK356" s="704"/>
      <c r="BL356" s="704"/>
      <c r="BM356" s="704"/>
      <c r="BN356" s="704"/>
      <c r="BO356" s="704"/>
      <c r="BP356" s="704"/>
      <c r="BQ356" s="704"/>
      <c r="BR356" s="704"/>
      <c r="BS356" s="704"/>
      <c r="BT356" s="704"/>
      <c r="BU356" s="704"/>
      <c r="BV356" s="704"/>
      <c r="BW356" s="704"/>
      <c r="BX356" s="704"/>
      <c r="BY356" s="704"/>
      <c r="BZ356" s="704"/>
      <c r="CA356" s="704"/>
      <c r="CB356" s="704"/>
      <c r="CC356" s="704"/>
      <c r="CD356" s="704"/>
      <c r="CE356" s="704"/>
      <c r="CF356" s="704"/>
      <c r="CG356" s="704"/>
      <c r="CH356" s="704"/>
      <c r="CI356" s="704"/>
      <c r="CJ356" s="704"/>
      <c r="CK356" s="704"/>
      <c r="CL356" s="704"/>
      <c r="CM356" s="704"/>
      <c r="CN356" s="704"/>
      <c r="CO356" s="704"/>
      <c r="CP356" s="704"/>
      <c r="CQ356" s="704"/>
      <c r="CR356" s="704"/>
      <c r="CS356" s="704"/>
      <c r="CT356" s="704"/>
      <c r="CU356" s="704"/>
      <c r="CV356" s="704"/>
      <c r="CW356" s="704"/>
      <c r="CX356" s="704"/>
      <c r="CY356" s="704"/>
      <c r="CZ356" s="704"/>
      <c r="DA356" s="704"/>
      <c r="DB356" s="704"/>
      <c r="DC356" s="704"/>
      <c r="DD356" s="704"/>
      <c r="DE356" s="704"/>
      <c r="DF356" s="704"/>
      <c r="DG356" s="704"/>
      <c r="DH356" s="704"/>
      <c r="DI356" s="704"/>
      <c r="DJ356" s="704"/>
      <c r="DK356" s="704"/>
      <c r="DL356" s="704"/>
      <c r="DM356" s="704"/>
      <c r="DN356" s="704"/>
      <c r="DO356" s="704"/>
      <c r="DP356" s="704"/>
      <c r="DQ356" s="706"/>
      <c r="DR356" s="706"/>
      <c r="DS356" s="706"/>
      <c r="DT356" s="706"/>
      <c r="DU356" s="706"/>
      <c r="DV356" s="706"/>
      <c r="DW356" s="706"/>
      <c r="DX356" s="706"/>
      <c r="DY356" s="706"/>
      <c r="DZ356" s="706"/>
      <c r="EA356" s="706"/>
      <c r="EB356" s="706"/>
      <c r="EC356" s="704"/>
      <c r="ED356" s="704"/>
      <c r="EE356" s="704"/>
      <c r="EF356" s="704"/>
      <c r="EG356" s="704"/>
      <c r="EH356" s="704"/>
      <c r="EI356" s="704"/>
      <c r="EJ356" s="704"/>
      <c r="EK356" s="704"/>
      <c r="EL356" s="704"/>
      <c r="EM356" s="704"/>
      <c r="EN356" s="704"/>
      <c r="EO356" s="704"/>
      <c r="EP356" s="704"/>
      <c r="EQ356" s="704"/>
      <c r="ER356" s="704"/>
      <c r="ES356" s="704"/>
      <c r="ET356" s="704"/>
      <c r="EU356" s="704"/>
      <c r="EV356" s="704"/>
      <c r="EW356" s="704"/>
      <c r="EX356" s="704"/>
      <c r="EY356" s="704"/>
      <c r="EZ356" s="704"/>
      <c r="FA356" s="704"/>
      <c r="FB356" s="704"/>
      <c r="FC356" s="704"/>
      <c r="FD356" s="704"/>
      <c r="FE356" s="704"/>
      <c r="FF356" s="704"/>
      <c r="FG356" s="704"/>
      <c r="FH356" s="704"/>
      <c r="FI356" s="704"/>
      <c r="FJ356" s="704"/>
      <c r="GJ356" s="706"/>
      <c r="GK356" s="706"/>
      <c r="GL356" s="706"/>
      <c r="GM356" s="706"/>
      <c r="GN356" s="706"/>
      <c r="GO356" s="706"/>
      <c r="GP356" s="706"/>
      <c r="GQ356" s="706"/>
      <c r="GR356" s="706"/>
      <c r="GS356" s="706"/>
      <c r="GT356" s="706"/>
      <c r="GU356" s="706"/>
      <c r="GV356" s="706"/>
      <c r="GW356" s="706"/>
      <c r="GX356" s="706"/>
      <c r="GY356" s="706"/>
      <c r="GZ356" s="706"/>
      <c r="HA356" s="706"/>
      <c r="HB356" s="706"/>
      <c r="HC356" s="706"/>
      <c r="HD356" s="706"/>
      <c r="HE356" s="706"/>
      <c r="HF356" s="706"/>
      <c r="HG356" s="706"/>
      <c r="HH356" s="706"/>
      <c r="HI356" s="706"/>
      <c r="HJ356" s="706"/>
      <c r="HK356" s="706"/>
      <c r="HL356" s="706"/>
      <c r="HM356" s="706"/>
      <c r="HN356" s="706"/>
      <c r="HO356" s="706"/>
      <c r="HP356" s="706"/>
      <c r="HQ356" s="706"/>
      <c r="HR356" s="706"/>
      <c r="HS356" s="704"/>
      <c r="HT356" s="704"/>
      <c r="HU356" s="704"/>
      <c r="HV356" s="706"/>
      <c r="HW356" s="706"/>
      <c r="HX356" s="706"/>
      <c r="HY356" s="706"/>
      <c r="HZ356" s="706"/>
      <c r="IA356" s="706"/>
      <c r="IB356" s="706"/>
      <c r="IC356" s="706"/>
      <c r="ID356" s="706"/>
      <c r="IE356" s="706"/>
      <c r="IF356" s="706"/>
      <c r="IG356" s="706"/>
      <c r="IH356" s="706"/>
      <c r="II356" s="706"/>
    </row>
    <row r="357" spans="1:243" s="878" customFormat="1" ht="33.75" x14ac:dyDescent="0.25">
      <c r="A357" s="691">
        <v>112</v>
      </c>
      <c r="B357" s="693" t="s">
        <v>1360</v>
      </c>
      <c r="C357" s="696">
        <v>222</v>
      </c>
      <c r="D357" s="697">
        <v>672</v>
      </c>
      <c r="E357" s="707">
        <v>72</v>
      </c>
      <c r="F357" s="699" t="s">
        <v>1131</v>
      </c>
      <c r="G357" s="699" t="s">
        <v>1605</v>
      </c>
      <c r="H357" s="767" t="s">
        <v>1127</v>
      </c>
      <c r="I357" s="752" t="s">
        <v>1113</v>
      </c>
      <c r="J357" s="761" t="s">
        <v>1135</v>
      </c>
      <c r="K357" s="753" t="s">
        <v>1115</v>
      </c>
      <c r="L357" s="753" t="s">
        <v>1116</v>
      </c>
      <c r="M357" s="753" t="s">
        <v>1199</v>
      </c>
      <c r="N357" s="753" t="s">
        <v>1136</v>
      </c>
      <c r="O357" s="753" t="s">
        <v>1128</v>
      </c>
      <c r="P357" s="753" t="s">
        <v>1371</v>
      </c>
      <c r="Q357" s="948" t="s">
        <v>1606</v>
      </c>
      <c r="R357" s="948" t="s">
        <v>1606</v>
      </c>
      <c r="S357" s="755">
        <v>2</v>
      </c>
      <c r="T357" s="763">
        <v>2.2999999999999998</v>
      </c>
      <c r="U357" s="757">
        <v>41456</v>
      </c>
      <c r="V357" s="772">
        <v>41791</v>
      </c>
      <c r="W357" s="874">
        <v>20</v>
      </c>
      <c r="X357" s="875"/>
      <c r="Y357" s="876">
        <v>381100</v>
      </c>
      <c r="Z357" s="875">
        <f t="shared" si="43"/>
        <v>381100</v>
      </c>
      <c r="AA357" s="702">
        <v>31700</v>
      </c>
      <c r="AB357" s="702">
        <v>31700</v>
      </c>
      <c r="AC357" s="702">
        <v>31700</v>
      </c>
      <c r="AD357" s="702">
        <v>31700</v>
      </c>
      <c r="AE357" s="702">
        <v>31700</v>
      </c>
      <c r="AF357" s="702">
        <v>31700</v>
      </c>
      <c r="AG357" s="702">
        <v>31700</v>
      </c>
      <c r="AH357" s="702">
        <v>31700</v>
      </c>
      <c r="AI357" s="702">
        <v>31700</v>
      </c>
      <c r="AJ357" s="702">
        <v>31700</v>
      </c>
      <c r="AK357" s="702">
        <v>31700</v>
      </c>
      <c r="AL357" s="702">
        <v>32400</v>
      </c>
      <c r="AM357" s="868">
        <f t="shared" si="44"/>
        <v>381100</v>
      </c>
      <c r="AN357" s="868">
        <f t="shared" si="45"/>
        <v>0</v>
      </c>
      <c r="AO357" s="691"/>
      <c r="AP357" s="868"/>
      <c r="AQ357" s="704"/>
      <c r="AR357" s="704"/>
      <c r="AS357" s="704"/>
      <c r="AT357" s="704"/>
      <c r="AU357" s="704"/>
      <c r="AV357" s="704"/>
      <c r="AW357" s="704"/>
      <c r="AX357" s="704"/>
      <c r="AY357" s="704"/>
      <c r="AZ357" s="704"/>
      <c r="BA357" s="704"/>
      <c r="BB357" s="704"/>
      <c r="BC357" s="704"/>
      <c r="BD357" s="704"/>
      <c r="BE357" s="704"/>
      <c r="BF357" s="704"/>
      <c r="BG357" s="704"/>
      <c r="BH357" s="704"/>
      <c r="BI357" s="704"/>
      <c r="BJ357" s="704"/>
      <c r="BK357" s="704"/>
      <c r="BL357" s="704"/>
      <c r="BM357" s="704"/>
      <c r="BN357" s="704"/>
      <c r="BO357" s="704"/>
      <c r="BP357" s="704"/>
      <c r="BQ357" s="704"/>
      <c r="BR357" s="704"/>
      <c r="BS357" s="704"/>
      <c r="BT357" s="704"/>
      <c r="BU357" s="704"/>
      <c r="BV357" s="704"/>
      <c r="BW357" s="704"/>
      <c r="BX357" s="704"/>
      <c r="BY357" s="704"/>
      <c r="BZ357" s="704"/>
      <c r="CA357" s="704"/>
      <c r="CB357" s="704"/>
      <c r="CC357" s="704"/>
      <c r="CD357" s="704"/>
      <c r="CE357" s="704"/>
      <c r="CF357" s="704"/>
      <c r="CG357" s="704"/>
      <c r="CH357" s="704"/>
      <c r="CI357" s="704"/>
      <c r="CJ357" s="704"/>
      <c r="CK357" s="704"/>
      <c r="CL357" s="704"/>
      <c r="CM357" s="704"/>
      <c r="CN357" s="704"/>
      <c r="CO357" s="704"/>
      <c r="CP357" s="704"/>
      <c r="CQ357" s="704"/>
      <c r="CR357" s="704"/>
      <c r="CS357" s="704"/>
      <c r="CT357" s="704"/>
      <c r="CU357" s="704"/>
      <c r="CV357" s="704"/>
      <c r="CW357" s="704"/>
      <c r="CX357" s="704"/>
      <c r="CY357" s="704"/>
      <c r="CZ357" s="704"/>
      <c r="DA357" s="704"/>
      <c r="DB357" s="704"/>
      <c r="DC357" s="704"/>
      <c r="DD357" s="704"/>
      <c r="DE357" s="704"/>
      <c r="DF357" s="704"/>
      <c r="DG357" s="704"/>
      <c r="DH357" s="704"/>
      <c r="DI357" s="704"/>
      <c r="DJ357" s="704"/>
      <c r="DK357" s="704"/>
      <c r="DL357" s="704"/>
      <c r="DM357" s="704"/>
      <c r="DN357" s="704"/>
      <c r="DO357" s="704"/>
      <c r="DP357" s="704"/>
      <c r="DQ357" s="704"/>
      <c r="DR357" s="704"/>
      <c r="DS357" s="704"/>
      <c r="DT357" s="704"/>
      <c r="DU357" s="704"/>
      <c r="DV357" s="704"/>
      <c r="DW357" s="704"/>
      <c r="DX357" s="704"/>
      <c r="DY357" s="704"/>
      <c r="DZ357" s="704"/>
      <c r="EA357" s="704"/>
      <c r="EB357" s="704"/>
      <c r="EC357" s="704"/>
      <c r="ED357" s="704"/>
      <c r="EE357" s="704"/>
      <c r="EF357" s="704"/>
      <c r="EG357" s="704"/>
      <c r="EH357" s="704"/>
      <c r="EI357" s="704"/>
      <c r="EJ357" s="704"/>
      <c r="EK357" s="704"/>
      <c r="EL357" s="704"/>
      <c r="EM357" s="704"/>
      <c r="EN357" s="704"/>
      <c r="EO357" s="704"/>
      <c r="EP357" s="704"/>
      <c r="EQ357" s="704"/>
      <c r="ER357" s="704"/>
      <c r="ES357" s="704"/>
      <c r="ET357" s="704"/>
      <c r="EU357" s="704"/>
      <c r="EV357" s="704"/>
      <c r="EW357" s="704"/>
      <c r="EX357" s="704"/>
      <c r="EY357" s="704"/>
      <c r="EZ357" s="704"/>
      <c r="FA357" s="704"/>
      <c r="FB357" s="704"/>
      <c r="FC357" s="704"/>
      <c r="FD357" s="704"/>
      <c r="FE357" s="704"/>
      <c r="FF357" s="704"/>
      <c r="FG357" s="704"/>
      <c r="FH357" s="704"/>
      <c r="FI357" s="706"/>
      <c r="FJ357" s="704"/>
      <c r="HS357" s="704"/>
      <c r="HT357" s="704"/>
      <c r="HU357" s="704"/>
    </row>
    <row r="358" spans="1:243" s="878" customFormat="1" ht="33.75" x14ac:dyDescent="0.25">
      <c r="A358" s="691">
        <v>113</v>
      </c>
      <c r="B358" s="693" t="s">
        <v>1360</v>
      </c>
      <c r="C358" s="696">
        <v>222</v>
      </c>
      <c r="D358" s="697">
        <v>672</v>
      </c>
      <c r="E358" s="698">
        <v>73</v>
      </c>
      <c r="F358" s="699" t="s">
        <v>1131</v>
      </c>
      <c r="G358" s="736" t="s">
        <v>1382</v>
      </c>
      <c r="H358" s="751" t="s">
        <v>1127</v>
      </c>
      <c r="I358" s="752" t="s">
        <v>1113</v>
      </c>
      <c r="J358" s="761" t="s">
        <v>1135</v>
      </c>
      <c r="K358" s="753" t="s">
        <v>1115</v>
      </c>
      <c r="L358" s="761" t="s">
        <v>1116</v>
      </c>
      <c r="M358" s="753" t="s">
        <v>1199</v>
      </c>
      <c r="N358" s="753" t="s">
        <v>1136</v>
      </c>
      <c r="O358" s="753" t="s">
        <v>1128</v>
      </c>
      <c r="P358" s="753" t="s">
        <v>1368</v>
      </c>
      <c r="Q358" s="866" t="s">
        <v>1383</v>
      </c>
      <c r="R358" s="866" t="s">
        <v>1383</v>
      </c>
      <c r="S358" s="755">
        <v>2</v>
      </c>
      <c r="T358" s="763">
        <v>2.2999999999999998</v>
      </c>
      <c r="U358" s="757">
        <v>41456</v>
      </c>
      <c r="V358" s="758">
        <v>41791</v>
      </c>
      <c r="W358" s="874">
        <v>20</v>
      </c>
      <c r="X358" s="875">
        <v>250000</v>
      </c>
      <c r="Y358" s="875"/>
      <c r="Z358" s="875">
        <f t="shared" si="43"/>
        <v>250000</v>
      </c>
      <c r="AA358" s="702">
        <v>20800</v>
      </c>
      <c r="AB358" s="702">
        <v>20800</v>
      </c>
      <c r="AC358" s="702">
        <v>20800</v>
      </c>
      <c r="AD358" s="702">
        <v>20800</v>
      </c>
      <c r="AE358" s="702">
        <v>20800</v>
      </c>
      <c r="AF358" s="702">
        <v>20800</v>
      </c>
      <c r="AG358" s="702">
        <v>20800</v>
      </c>
      <c r="AH358" s="702">
        <v>20800</v>
      </c>
      <c r="AI358" s="702">
        <v>20800</v>
      </c>
      <c r="AJ358" s="702">
        <v>20800</v>
      </c>
      <c r="AK358" s="702">
        <v>20800</v>
      </c>
      <c r="AL358" s="702">
        <v>21200</v>
      </c>
      <c r="AM358" s="868">
        <f t="shared" si="44"/>
        <v>250000</v>
      </c>
      <c r="AN358" s="868">
        <f t="shared" si="45"/>
        <v>0</v>
      </c>
      <c r="AO358" s="760"/>
      <c r="AP358" s="868"/>
      <c r="AQ358" s="704"/>
      <c r="AR358" s="704"/>
      <c r="AS358" s="704"/>
      <c r="AT358" s="704"/>
      <c r="AU358" s="704"/>
      <c r="AV358" s="704"/>
      <c r="AW358" s="704"/>
      <c r="AX358" s="704"/>
      <c r="AY358" s="704"/>
      <c r="AZ358" s="704"/>
      <c r="BA358" s="704"/>
      <c r="BB358" s="704"/>
      <c r="BC358" s="704"/>
      <c r="BD358" s="704"/>
      <c r="BE358" s="704"/>
      <c r="BF358" s="704"/>
      <c r="BG358" s="704"/>
      <c r="BH358" s="704"/>
      <c r="BI358" s="704"/>
      <c r="BJ358" s="704"/>
      <c r="BK358" s="704"/>
      <c r="BL358" s="704"/>
      <c r="BM358" s="704"/>
      <c r="BN358" s="704"/>
      <c r="BO358" s="704"/>
      <c r="BP358" s="704"/>
      <c r="BQ358" s="704"/>
      <c r="BR358" s="704"/>
      <c r="BS358" s="704"/>
      <c r="BT358" s="704"/>
      <c r="BU358" s="704"/>
      <c r="BV358" s="704"/>
      <c r="BW358" s="704"/>
      <c r="BX358" s="704"/>
      <c r="BY358" s="704"/>
      <c r="BZ358" s="704"/>
      <c r="CA358" s="704"/>
      <c r="CB358" s="704"/>
      <c r="CC358" s="704"/>
      <c r="CD358" s="704"/>
      <c r="CE358" s="704"/>
      <c r="CF358" s="704"/>
      <c r="CG358" s="704"/>
      <c r="CH358" s="704"/>
      <c r="CI358" s="704"/>
      <c r="CJ358" s="704"/>
      <c r="CK358" s="704"/>
      <c r="CL358" s="704"/>
      <c r="CM358" s="704"/>
      <c r="CN358" s="704"/>
      <c r="CO358" s="704"/>
      <c r="CP358" s="704"/>
      <c r="CQ358" s="704"/>
      <c r="CR358" s="704"/>
      <c r="CS358" s="704"/>
      <c r="CT358" s="704"/>
      <c r="CU358" s="704"/>
      <c r="CV358" s="704"/>
      <c r="CW358" s="704"/>
      <c r="CX358" s="704"/>
      <c r="CY358" s="704"/>
      <c r="CZ358" s="704"/>
      <c r="DA358" s="704"/>
      <c r="DB358" s="704"/>
      <c r="DC358" s="704"/>
      <c r="DD358" s="704"/>
      <c r="DE358" s="704"/>
      <c r="DF358" s="704"/>
      <c r="DG358" s="704"/>
      <c r="DH358" s="704"/>
      <c r="DI358" s="704"/>
      <c r="DJ358" s="704"/>
      <c r="DK358" s="704"/>
      <c r="DL358" s="704"/>
      <c r="DM358" s="704"/>
      <c r="DN358" s="704"/>
      <c r="DO358" s="704"/>
      <c r="DP358" s="704"/>
      <c r="DQ358" s="706"/>
      <c r="DR358" s="706"/>
      <c r="DS358" s="706"/>
      <c r="DT358" s="706"/>
      <c r="DU358" s="706"/>
      <c r="DV358" s="706"/>
      <c r="DW358" s="706"/>
      <c r="DX358" s="706"/>
      <c r="DY358" s="706"/>
      <c r="DZ358" s="706"/>
      <c r="EA358" s="706"/>
      <c r="EB358" s="706"/>
      <c r="EC358" s="704"/>
      <c r="ED358" s="706"/>
      <c r="EE358" s="706"/>
      <c r="EF358" s="704"/>
      <c r="EG358" s="704"/>
      <c r="EH358" s="704"/>
      <c r="EI358" s="704"/>
      <c r="EJ358" s="704"/>
      <c r="EK358" s="704"/>
      <c r="EL358" s="704"/>
      <c r="EM358" s="704"/>
      <c r="EN358" s="704"/>
      <c r="EO358" s="704"/>
      <c r="EP358" s="704"/>
      <c r="EQ358" s="704"/>
      <c r="ER358" s="704"/>
      <c r="ES358" s="704"/>
      <c r="ET358" s="704"/>
      <c r="EU358" s="704"/>
      <c r="EV358" s="704"/>
      <c r="EW358" s="704"/>
      <c r="EX358" s="704"/>
      <c r="EY358" s="704"/>
      <c r="EZ358" s="704"/>
      <c r="FA358" s="704"/>
      <c r="FB358" s="704"/>
      <c r="FC358" s="704"/>
      <c r="FD358" s="704"/>
      <c r="FE358" s="704"/>
      <c r="FF358" s="704"/>
      <c r="FG358" s="704"/>
      <c r="FH358" s="704"/>
      <c r="FI358" s="704"/>
      <c r="FJ358" s="704"/>
      <c r="FK358" s="706"/>
      <c r="FL358" s="704"/>
      <c r="FM358" s="704"/>
      <c r="FN358" s="704"/>
      <c r="FO358" s="704"/>
      <c r="FP358" s="704"/>
      <c r="FQ358" s="704"/>
      <c r="FR358" s="704"/>
      <c r="FS358" s="704"/>
      <c r="FT358" s="704"/>
      <c r="FU358" s="704"/>
      <c r="FV358" s="704"/>
      <c r="FW358" s="704"/>
      <c r="FX358" s="704"/>
      <c r="FY358" s="704"/>
      <c r="FZ358" s="704"/>
      <c r="GA358" s="704"/>
      <c r="GB358" s="704"/>
      <c r="GC358" s="704"/>
      <c r="GD358" s="704"/>
      <c r="GE358" s="704"/>
      <c r="GF358" s="704"/>
      <c r="GG358" s="704"/>
      <c r="GH358" s="704"/>
      <c r="GI358" s="704"/>
      <c r="GJ358" s="704"/>
      <c r="GK358" s="704"/>
      <c r="GL358" s="704"/>
      <c r="GM358" s="704"/>
      <c r="GN358" s="704"/>
      <c r="GO358" s="704"/>
      <c r="GP358" s="704"/>
      <c r="GQ358" s="704"/>
      <c r="GR358" s="704"/>
      <c r="GS358" s="704"/>
      <c r="GT358" s="704"/>
      <c r="GU358" s="704"/>
      <c r="GV358" s="706"/>
      <c r="GW358" s="706"/>
      <c r="GX358" s="706"/>
      <c r="GY358" s="706"/>
      <c r="GZ358" s="706"/>
      <c r="HA358" s="706"/>
      <c r="HB358" s="706"/>
      <c r="HC358" s="706"/>
      <c r="HD358" s="706"/>
      <c r="HE358" s="706"/>
      <c r="HF358" s="706"/>
      <c r="HG358" s="706"/>
      <c r="HH358" s="706"/>
      <c r="HI358" s="706"/>
      <c r="HJ358" s="706"/>
      <c r="HK358" s="706"/>
      <c r="HL358" s="706"/>
      <c r="HM358" s="706"/>
      <c r="HN358" s="706"/>
      <c r="HO358" s="706"/>
      <c r="HP358" s="706"/>
      <c r="HQ358" s="704"/>
      <c r="HR358" s="704"/>
      <c r="HS358" s="704"/>
      <c r="HT358" s="704"/>
      <c r="HU358" s="704"/>
      <c r="ID358" s="706"/>
    </row>
    <row r="359" spans="1:243" s="878" customFormat="1" ht="33.75" x14ac:dyDescent="0.25">
      <c r="A359" s="691">
        <v>114</v>
      </c>
      <c r="B359" s="693" t="s">
        <v>1360</v>
      </c>
      <c r="C359" s="696">
        <v>222</v>
      </c>
      <c r="D359" s="697">
        <v>672</v>
      </c>
      <c r="E359" s="698">
        <v>74</v>
      </c>
      <c r="F359" s="699" t="s">
        <v>1131</v>
      </c>
      <c r="G359" s="736" t="s">
        <v>1384</v>
      </c>
      <c r="H359" s="751" t="s">
        <v>1127</v>
      </c>
      <c r="I359" s="752" t="s">
        <v>1113</v>
      </c>
      <c r="J359" s="761" t="s">
        <v>1135</v>
      </c>
      <c r="K359" s="753" t="s">
        <v>1115</v>
      </c>
      <c r="L359" s="761" t="s">
        <v>1116</v>
      </c>
      <c r="M359" s="753" t="s">
        <v>1199</v>
      </c>
      <c r="N359" s="753" t="s">
        <v>1136</v>
      </c>
      <c r="O359" s="753" t="s">
        <v>1128</v>
      </c>
      <c r="P359" s="866" t="s">
        <v>1611</v>
      </c>
      <c r="Q359" s="866" t="s">
        <v>1383</v>
      </c>
      <c r="R359" s="866" t="s">
        <v>1383</v>
      </c>
      <c r="S359" s="755">
        <v>2</v>
      </c>
      <c r="T359" s="763">
        <v>2.2999999999999998</v>
      </c>
      <c r="U359" s="757">
        <v>41456</v>
      </c>
      <c r="V359" s="758">
        <v>41791</v>
      </c>
      <c r="W359" s="874">
        <v>20</v>
      </c>
      <c r="X359" s="875">
        <v>250000</v>
      </c>
      <c r="Y359" s="875"/>
      <c r="Z359" s="875">
        <f t="shared" si="43"/>
        <v>250000</v>
      </c>
      <c r="AA359" s="702">
        <v>20800</v>
      </c>
      <c r="AB359" s="702">
        <v>20800</v>
      </c>
      <c r="AC359" s="702">
        <v>20800</v>
      </c>
      <c r="AD359" s="702">
        <v>20800</v>
      </c>
      <c r="AE359" s="702">
        <v>20800</v>
      </c>
      <c r="AF359" s="702">
        <v>20800</v>
      </c>
      <c r="AG359" s="702">
        <v>20800</v>
      </c>
      <c r="AH359" s="702">
        <v>20800</v>
      </c>
      <c r="AI359" s="702">
        <v>20800</v>
      </c>
      <c r="AJ359" s="702">
        <v>20800</v>
      </c>
      <c r="AK359" s="702">
        <v>20800</v>
      </c>
      <c r="AL359" s="702">
        <v>21200</v>
      </c>
      <c r="AM359" s="868">
        <f t="shared" si="44"/>
        <v>250000</v>
      </c>
      <c r="AN359" s="868">
        <f t="shared" si="45"/>
        <v>0</v>
      </c>
      <c r="AO359" s="760"/>
      <c r="AP359" s="868"/>
      <c r="AQ359" s="704"/>
      <c r="AR359" s="704"/>
      <c r="AS359" s="704"/>
      <c r="AT359" s="704"/>
      <c r="AU359" s="704"/>
      <c r="AV359" s="704"/>
      <c r="AW359" s="704"/>
      <c r="AX359" s="704"/>
      <c r="AY359" s="704"/>
      <c r="AZ359" s="704"/>
      <c r="BA359" s="704"/>
      <c r="BB359" s="704"/>
      <c r="BC359" s="704"/>
      <c r="BD359" s="704"/>
      <c r="BE359" s="704"/>
      <c r="BF359" s="704"/>
      <c r="BG359" s="704"/>
      <c r="BH359" s="704"/>
      <c r="BI359" s="704"/>
      <c r="BJ359" s="704"/>
      <c r="BK359" s="704"/>
      <c r="BL359" s="704"/>
      <c r="BM359" s="704"/>
      <c r="BN359" s="704"/>
      <c r="BO359" s="704"/>
      <c r="BP359" s="704"/>
      <c r="BQ359" s="704"/>
      <c r="BR359" s="704"/>
      <c r="BS359" s="704"/>
      <c r="BT359" s="704"/>
      <c r="BU359" s="704"/>
      <c r="BV359" s="704"/>
      <c r="BW359" s="704"/>
      <c r="BX359" s="704"/>
      <c r="BY359" s="704"/>
      <c r="BZ359" s="704"/>
      <c r="CA359" s="704"/>
      <c r="CB359" s="704"/>
      <c r="CC359" s="704"/>
      <c r="CD359" s="704"/>
      <c r="CE359" s="704"/>
      <c r="CF359" s="704"/>
      <c r="CG359" s="704"/>
      <c r="CH359" s="704"/>
      <c r="CI359" s="704"/>
      <c r="CJ359" s="704"/>
      <c r="CK359" s="704"/>
      <c r="CL359" s="704"/>
      <c r="CM359" s="704"/>
      <c r="CN359" s="704"/>
      <c r="CO359" s="704"/>
      <c r="CP359" s="704"/>
      <c r="CQ359" s="704"/>
      <c r="CR359" s="704"/>
      <c r="CS359" s="704"/>
      <c r="CT359" s="704"/>
      <c r="CU359" s="704"/>
      <c r="CV359" s="704"/>
      <c r="CW359" s="704"/>
      <c r="CX359" s="704"/>
      <c r="CY359" s="704"/>
      <c r="CZ359" s="704"/>
      <c r="DA359" s="704"/>
      <c r="DB359" s="704"/>
      <c r="DC359" s="704"/>
      <c r="DD359" s="704"/>
      <c r="DE359" s="704"/>
      <c r="DF359" s="704"/>
      <c r="DG359" s="704"/>
      <c r="DH359" s="704"/>
      <c r="DI359" s="704"/>
      <c r="DJ359" s="704"/>
      <c r="DK359" s="704"/>
      <c r="DL359" s="704"/>
      <c r="DM359" s="704"/>
      <c r="DN359" s="704"/>
      <c r="DO359" s="704"/>
      <c r="DP359" s="704"/>
      <c r="DQ359" s="706"/>
      <c r="DR359" s="706"/>
      <c r="DS359" s="706"/>
      <c r="DT359" s="706"/>
      <c r="DU359" s="706"/>
      <c r="DV359" s="706"/>
      <c r="DW359" s="706"/>
      <c r="DX359" s="706"/>
      <c r="DY359" s="706"/>
      <c r="DZ359" s="706"/>
      <c r="EA359" s="706"/>
      <c r="EB359" s="706"/>
      <c r="EC359" s="704"/>
      <c r="ED359" s="706"/>
      <c r="EE359" s="706"/>
      <c r="EF359" s="704"/>
      <c r="EG359" s="704"/>
      <c r="EH359" s="704"/>
      <c r="EI359" s="704"/>
      <c r="EJ359" s="704"/>
      <c r="EK359" s="704"/>
      <c r="EL359" s="704"/>
      <c r="EM359" s="704"/>
      <c r="EN359" s="704"/>
      <c r="EO359" s="704"/>
      <c r="EP359" s="704"/>
      <c r="EQ359" s="704"/>
      <c r="ER359" s="704"/>
      <c r="ES359" s="704"/>
      <c r="ET359" s="704"/>
      <c r="EU359" s="704"/>
      <c r="EV359" s="704"/>
      <c r="EW359" s="704"/>
      <c r="EX359" s="704"/>
      <c r="EY359" s="704"/>
      <c r="EZ359" s="704"/>
      <c r="FA359" s="704"/>
      <c r="FB359" s="704"/>
      <c r="FC359" s="704"/>
      <c r="FD359" s="704"/>
      <c r="FE359" s="704"/>
      <c r="FF359" s="704"/>
      <c r="FG359" s="704"/>
      <c r="FH359" s="704"/>
      <c r="FI359" s="704"/>
      <c r="FJ359" s="704"/>
      <c r="FK359" s="706"/>
      <c r="FL359" s="704"/>
      <c r="FM359" s="704"/>
      <c r="FN359" s="704"/>
      <c r="FO359" s="704"/>
      <c r="FP359" s="704"/>
      <c r="FQ359" s="704"/>
      <c r="FR359" s="704"/>
      <c r="FS359" s="704"/>
      <c r="FT359" s="704"/>
      <c r="FU359" s="704"/>
      <c r="FV359" s="704"/>
      <c r="FW359" s="704"/>
      <c r="FX359" s="704"/>
      <c r="FY359" s="704"/>
      <c r="FZ359" s="704"/>
      <c r="GA359" s="704"/>
      <c r="GB359" s="704"/>
      <c r="GC359" s="704"/>
      <c r="GD359" s="704"/>
      <c r="GE359" s="704"/>
      <c r="GF359" s="704"/>
      <c r="GG359" s="704"/>
      <c r="GH359" s="704"/>
      <c r="GI359" s="704"/>
      <c r="GJ359" s="704"/>
      <c r="GK359" s="704"/>
      <c r="GL359" s="704"/>
      <c r="GM359" s="704"/>
      <c r="GN359" s="704"/>
      <c r="GO359" s="704"/>
      <c r="GP359" s="704"/>
      <c r="GQ359" s="704"/>
      <c r="GR359" s="704"/>
      <c r="GS359" s="704"/>
      <c r="GT359" s="704"/>
      <c r="GU359" s="704"/>
      <c r="GV359" s="706"/>
      <c r="GW359" s="706"/>
      <c r="GX359" s="706"/>
      <c r="GY359" s="706"/>
      <c r="GZ359" s="706"/>
      <c r="HA359" s="706"/>
      <c r="HB359" s="706"/>
      <c r="HC359" s="706"/>
      <c r="HD359" s="706"/>
      <c r="HE359" s="706"/>
      <c r="HF359" s="706"/>
      <c r="HG359" s="706"/>
      <c r="HH359" s="706"/>
      <c r="HI359" s="706"/>
      <c r="HJ359" s="706"/>
      <c r="HK359" s="706"/>
      <c r="HL359" s="706"/>
      <c r="HM359" s="706"/>
      <c r="HN359" s="706"/>
      <c r="HO359" s="706"/>
      <c r="HP359" s="706"/>
      <c r="HQ359" s="704"/>
      <c r="HR359" s="704"/>
      <c r="HS359" s="704"/>
      <c r="HT359" s="704"/>
      <c r="HU359" s="704"/>
      <c r="ID359" s="706"/>
    </row>
    <row r="360" spans="1:243" s="706" customFormat="1" ht="33.75" x14ac:dyDescent="0.25">
      <c r="A360" s="691">
        <v>115</v>
      </c>
      <c r="B360" s="693" t="s">
        <v>1360</v>
      </c>
      <c r="C360" s="696">
        <v>222</v>
      </c>
      <c r="D360" s="697">
        <v>672</v>
      </c>
      <c r="E360" s="698">
        <v>75</v>
      </c>
      <c r="F360" s="699" t="s">
        <v>1131</v>
      </c>
      <c r="G360" s="735" t="s">
        <v>1381</v>
      </c>
      <c r="H360" s="751" t="s">
        <v>1127</v>
      </c>
      <c r="I360" s="752" t="s">
        <v>1113</v>
      </c>
      <c r="J360" s="761" t="s">
        <v>1135</v>
      </c>
      <c r="K360" s="753" t="s">
        <v>1115</v>
      </c>
      <c r="L360" s="761" t="s">
        <v>1116</v>
      </c>
      <c r="M360" s="753" t="s">
        <v>1199</v>
      </c>
      <c r="N360" s="753" t="s">
        <v>1136</v>
      </c>
      <c r="O360" s="753" t="s">
        <v>1128</v>
      </c>
      <c r="P360" s="753" t="s">
        <v>1599</v>
      </c>
      <c r="Q360" s="866">
        <v>22</v>
      </c>
      <c r="R360" s="866">
        <v>22</v>
      </c>
      <c r="S360" s="755">
        <v>2</v>
      </c>
      <c r="T360" s="763">
        <v>2.2999999999999998</v>
      </c>
      <c r="U360" s="757">
        <v>41456</v>
      </c>
      <c r="V360" s="758">
        <v>41791</v>
      </c>
      <c r="W360" s="874">
        <v>20</v>
      </c>
      <c r="X360" s="875">
        <v>500000</v>
      </c>
      <c r="Y360" s="875"/>
      <c r="Z360" s="875">
        <f t="shared" si="43"/>
        <v>500000</v>
      </c>
      <c r="AA360" s="702">
        <v>41600</v>
      </c>
      <c r="AB360" s="702">
        <v>41600</v>
      </c>
      <c r="AC360" s="702">
        <v>41600</v>
      </c>
      <c r="AD360" s="702">
        <v>41600</v>
      </c>
      <c r="AE360" s="702">
        <v>41600</v>
      </c>
      <c r="AF360" s="702">
        <v>41600</v>
      </c>
      <c r="AG360" s="702">
        <v>41600</v>
      </c>
      <c r="AH360" s="702">
        <v>41600</v>
      </c>
      <c r="AI360" s="702">
        <v>41600</v>
      </c>
      <c r="AJ360" s="702">
        <v>41600</v>
      </c>
      <c r="AK360" s="702">
        <v>41600</v>
      </c>
      <c r="AL360" s="702">
        <v>42400</v>
      </c>
      <c r="AM360" s="868">
        <f t="shared" si="44"/>
        <v>500000</v>
      </c>
      <c r="AN360" s="868">
        <f t="shared" si="45"/>
        <v>0</v>
      </c>
      <c r="AO360" s="760"/>
      <c r="AP360" s="868"/>
      <c r="AQ360" s="704"/>
      <c r="AR360" s="704"/>
      <c r="AS360" s="704"/>
      <c r="AT360" s="704"/>
      <c r="AU360" s="704"/>
      <c r="AV360" s="704"/>
      <c r="AW360" s="704"/>
      <c r="AX360" s="704"/>
      <c r="AY360" s="704"/>
      <c r="AZ360" s="704"/>
      <c r="BA360" s="704"/>
      <c r="BB360" s="704"/>
      <c r="BC360" s="704"/>
      <c r="BD360" s="704"/>
      <c r="BE360" s="704"/>
      <c r="BF360" s="704"/>
      <c r="BG360" s="704"/>
      <c r="BH360" s="704"/>
      <c r="BI360" s="704"/>
      <c r="BJ360" s="704"/>
      <c r="BK360" s="704"/>
      <c r="BL360" s="704"/>
      <c r="BM360" s="704"/>
      <c r="BN360" s="704"/>
      <c r="BO360" s="704"/>
      <c r="BP360" s="704"/>
      <c r="BQ360" s="704"/>
      <c r="BR360" s="704"/>
      <c r="BS360" s="704"/>
      <c r="BT360" s="704"/>
      <c r="BU360" s="704"/>
      <c r="BV360" s="704"/>
      <c r="BW360" s="704"/>
      <c r="BX360" s="704"/>
      <c r="BY360" s="704"/>
      <c r="BZ360" s="704"/>
      <c r="CA360" s="704"/>
      <c r="CB360" s="704"/>
      <c r="CC360" s="704"/>
      <c r="CD360" s="704"/>
      <c r="CE360" s="704"/>
      <c r="CF360" s="704"/>
      <c r="CG360" s="704"/>
      <c r="CH360" s="704"/>
      <c r="CI360" s="704"/>
      <c r="CJ360" s="704"/>
      <c r="CK360" s="704"/>
      <c r="CL360" s="704"/>
      <c r="CM360" s="704"/>
      <c r="CN360" s="704"/>
      <c r="CO360" s="704"/>
      <c r="CP360" s="704"/>
      <c r="CQ360" s="704"/>
      <c r="CR360" s="704"/>
      <c r="CS360" s="704"/>
      <c r="CT360" s="704"/>
      <c r="CU360" s="704"/>
      <c r="CV360" s="704"/>
      <c r="CW360" s="704"/>
      <c r="CX360" s="704"/>
      <c r="CY360" s="704"/>
      <c r="CZ360" s="704"/>
      <c r="DA360" s="704"/>
      <c r="DB360" s="704"/>
      <c r="DC360" s="704"/>
      <c r="DD360" s="704"/>
      <c r="DE360" s="704"/>
      <c r="DF360" s="704"/>
      <c r="DG360" s="704"/>
      <c r="DH360" s="704"/>
      <c r="DI360" s="704"/>
      <c r="DJ360" s="704"/>
      <c r="DK360" s="704"/>
      <c r="DL360" s="704"/>
      <c r="DM360" s="704"/>
      <c r="DN360" s="704"/>
      <c r="DO360" s="704"/>
      <c r="DP360" s="704"/>
      <c r="EC360" s="704"/>
      <c r="EF360" s="704"/>
      <c r="EG360" s="704"/>
      <c r="EH360" s="704"/>
      <c r="EI360" s="704"/>
      <c r="EJ360" s="704"/>
      <c r="EK360" s="704"/>
      <c r="EL360" s="704"/>
      <c r="EM360" s="704"/>
      <c r="EN360" s="704"/>
      <c r="EO360" s="704"/>
      <c r="EP360" s="704"/>
      <c r="EQ360" s="704"/>
      <c r="ER360" s="704"/>
      <c r="ES360" s="704"/>
      <c r="ET360" s="704"/>
      <c r="EU360" s="704"/>
      <c r="EV360" s="704"/>
      <c r="EW360" s="704"/>
      <c r="EX360" s="704"/>
      <c r="EY360" s="704"/>
      <c r="EZ360" s="704"/>
      <c r="FA360" s="704"/>
      <c r="FB360" s="704"/>
      <c r="FC360" s="704"/>
      <c r="FD360" s="704"/>
      <c r="FE360" s="704"/>
      <c r="FF360" s="704"/>
      <c r="FG360" s="704"/>
      <c r="FH360" s="704"/>
      <c r="FI360" s="704"/>
      <c r="FJ360" s="704"/>
      <c r="FL360" s="704"/>
      <c r="FM360" s="704"/>
      <c r="FN360" s="704"/>
      <c r="FO360" s="704"/>
      <c r="FP360" s="704"/>
      <c r="FQ360" s="704"/>
      <c r="FR360" s="704"/>
      <c r="FS360" s="704"/>
      <c r="FT360" s="704"/>
      <c r="FU360" s="704"/>
      <c r="FV360" s="704"/>
      <c r="FW360" s="704"/>
      <c r="FX360" s="704"/>
      <c r="FY360" s="704"/>
      <c r="FZ360" s="704"/>
      <c r="GA360" s="704"/>
      <c r="GB360" s="704"/>
      <c r="GC360" s="704"/>
      <c r="GD360" s="704"/>
      <c r="GE360" s="704"/>
      <c r="GF360" s="704"/>
      <c r="GG360" s="704"/>
      <c r="GH360" s="704"/>
      <c r="GI360" s="704"/>
      <c r="GJ360" s="704"/>
      <c r="GK360" s="704"/>
      <c r="GL360" s="704"/>
      <c r="GM360" s="704"/>
      <c r="GN360" s="704"/>
      <c r="GO360" s="704"/>
      <c r="GP360" s="704"/>
      <c r="GQ360" s="704"/>
      <c r="GR360" s="704"/>
      <c r="GS360" s="704"/>
      <c r="GT360" s="704"/>
      <c r="GU360" s="704"/>
      <c r="GV360" s="704"/>
      <c r="GW360" s="704"/>
      <c r="GX360" s="704"/>
      <c r="GY360" s="704"/>
      <c r="GZ360" s="704"/>
      <c r="HA360" s="704"/>
      <c r="HB360" s="704"/>
      <c r="HC360" s="704"/>
      <c r="HD360" s="704"/>
      <c r="HE360" s="704"/>
      <c r="HF360" s="704"/>
      <c r="HG360" s="704"/>
      <c r="HH360" s="704"/>
      <c r="HI360" s="704"/>
      <c r="HJ360" s="704"/>
      <c r="HK360" s="704"/>
      <c r="HL360" s="704"/>
      <c r="HM360" s="704"/>
      <c r="HN360" s="704"/>
      <c r="HO360" s="704"/>
      <c r="HP360" s="704"/>
      <c r="HQ360" s="704"/>
      <c r="HR360" s="704"/>
      <c r="HS360" s="704"/>
      <c r="HT360" s="704"/>
      <c r="HU360" s="704"/>
      <c r="HV360" s="878"/>
      <c r="HW360" s="878"/>
      <c r="HX360" s="878"/>
      <c r="HY360" s="878"/>
      <c r="HZ360" s="878"/>
      <c r="IA360" s="878"/>
      <c r="IB360" s="878"/>
      <c r="IC360" s="878"/>
    </row>
    <row r="361" spans="1:243" s="706" customFormat="1" ht="33.75" x14ac:dyDescent="0.25">
      <c r="A361" s="691">
        <v>116</v>
      </c>
      <c r="B361" s="693" t="s">
        <v>1360</v>
      </c>
      <c r="C361" s="696">
        <v>222</v>
      </c>
      <c r="D361" s="697">
        <v>672</v>
      </c>
      <c r="E361" s="698">
        <v>76</v>
      </c>
      <c r="F361" s="699" t="s">
        <v>1131</v>
      </c>
      <c r="G361" s="735" t="s">
        <v>1385</v>
      </c>
      <c r="H361" s="751" t="s">
        <v>1127</v>
      </c>
      <c r="I361" s="752" t="s">
        <v>1113</v>
      </c>
      <c r="J361" s="761" t="s">
        <v>1135</v>
      </c>
      <c r="K361" s="753" t="s">
        <v>1115</v>
      </c>
      <c r="L361" s="761" t="s">
        <v>1116</v>
      </c>
      <c r="M361" s="753" t="s">
        <v>1199</v>
      </c>
      <c r="N361" s="753" t="s">
        <v>1136</v>
      </c>
      <c r="O361" s="753" t="s">
        <v>1128</v>
      </c>
      <c r="P361" s="753" t="s">
        <v>1371</v>
      </c>
      <c r="Q361" s="866" t="s">
        <v>1120</v>
      </c>
      <c r="R361" s="866" t="s">
        <v>1120</v>
      </c>
      <c r="S361" s="755">
        <v>2</v>
      </c>
      <c r="T361" s="763">
        <v>2.2999999999999998</v>
      </c>
      <c r="U361" s="757">
        <v>41456</v>
      </c>
      <c r="V361" s="758">
        <v>41791</v>
      </c>
      <c r="W361" s="874">
        <v>20</v>
      </c>
      <c r="X361" s="875">
        <v>700000</v>
      </c>
      <c r="Y361" s="875"/>
      <c r="Z361" s="875">
        <f t="shared" si="43"/>
        <v>700000</v>
      </c>
      <c r="AA361" s="702">
        <v>58300</v>
      </c>
      <c r="AB361" s="702">
        <v>58300</v>
      </c>
      <c r="AC361" s="702">
        <v>58300</v>
      </c>
      <c r="AD361" s="702">
        <v>58300</v>
      </c>
      <c r="AE361" s="702">
        <v>58300</v>
      </c>
      <c r="AF361" s="702">
        <v>58300</v>
      </c>
      <c r="AG361" s="702">
        <v>58300</v>
      </c>
      <c r="AH361" s="702">
        <v>58300</v>
      </c>
      <c r="AI361" s="702">
        <v>58300</v>
      </c>
      <c r="AJ361" s="702">
        <v>58300</v>
      </c>
      <c r="AK361" s="702">
        <v>58300</v>
      </c>
      <c r="AL361" s="702">
        <v>58700</v>
      </c>
      <c r="AM361" s="868">
        <f t="shared" si="44"/>
        <v>700000</v>
      </c>
      <c r="AN361" s="868">
        <f t="shared" si="45"/>
        <v>0</v>
      </c>
      <c r="AO361" s="760"/>
      <c r="AP361" s="868"/>
      <c r="AQ361" s="704"/>
      <c r="AR361" s="704"/>
      <c r="AS361" s="704"/>
      <c r="AT361" s="704"/>
      <c r="AU361" s="704"/>
      <c r="AV361" s="704"/>
      <c r="AW361" s="704"/>
      <c r="AX361" s="704"/>
      <c r="AY361" s="704"/>
      <c r="AZ361" s="704"/>
      <c r="BA361" s="704"/>
      <c r="BB361" s="704"/>
      <c r="BC361" s="704"/>
      <c r="BD361" s="704"/>
      <c r="BE361" s="704"/>
      <c r="BF361" s="704"/>
      <c r="BG361" s="704"/>
      <c r="BH361" s="704"/>
      <c r="BI361" s="704"/>
      <c r="BJ361" s="704"/>
      <c r="BK361" s="704"/>
      <c r="BL361" s="704"/>
      <c r="BM361" s="704"/>
      <c r="BN361" s="704"/>
      <c r="BO361" s="704"/>
      <c r="BP361" s="704"/>
      <c r="BQ361" s="704"/>
      <c r="BR361" s="704"/>
      <c r="BS361" s="704"/>
      <c r="BT361" s="704"/>
      <c r="BU361" s="704"/>
      <c r="BV361" s="704"/>
      <c r="BW361" s="704"/>
      <c r="BX361" s="704"/>
      <c r="BY361" s="704"/>
      <c r="BZ361" s="704"/>
      <c r="CA361" s="704"/>
      <c r="CB361" s="704"/>
      <c r="CC361" s="704"/>
      <c r="CD361" s="704"/>
      <c r="CE361" s="704"/>
      <c r="CF361" s="704"/>
      <c r="CG361" s="704"/>
      <c r="CH361" s="704"/>
      <c r="CI361" s="704"/>
      <c r="CJ361" s="704"/>
      <c r="CK361" s="704"/>
      <c r="CL361" s="704"/>
      <c r="CM361" s="704"/>
      <c r="CN361" s="704"/>
      <c r="CO361" s="704"/>
      <c r="CP361" s="704"/>
      <c r="CQ361" s="704"/>
      <c r="CR361" s="704"/>
      <c r="CS361" s="704"/>
      <c r="CT361" s="704"/>
      <c r="CU361" s="704"/>
      <c r="CV361" s="704"/>
      <c r="CW361" s="704"/>
      <c r="CX361" s="704"/>
      <c r="CY361" s="704"/>
      <c r="CZ361" s="704"/>
      <c r="DA361" s="704"/>
      <c r="DB361" s="704"/>
      <c r="DC361" s="704"/>
      <c r="DD361" s="704"/>
      <c r="DE361" s="704"/>
      <c r="DF361" s="704"/>
      <c r="DG361" s="704"/>
      <c r="DH361" s="704"/>
      <c r="DI361" s="704"/>
      <c r="DJ361" s="704"/>
      <c r="DK361" s="704"/>
      <c r="DL361" s="704"/>
      <c r="DM361" s="704"/>
      <c r="DN361" s="704"/>
      <c r="DO361" s="704"/>
      <c r="DP361" s="704"/>
      <c r="EC361" s="704"/>
      <c r="EF361" s="704"/>
      <c r="EG361" s="704"/>
      <c r="EH361" s="704"/>
      <c r="EI361" s="704"/>
      <c r="EJ361" s="704"/>
      <c r="EK361" s="704"/>
      <c r="EL361" s="704"/>
      <c r="EM361" s="704"/>
      <c r="EN361" s="704"/>
      <c r="EO361" s="704"/>
      <c r="EP361" s="704"/>
      <c r="EQ361" s="704"/>
      <c r="ER361" s="704"/>
      <c r="ES361" s="704"/>
      <c r="ET361" s="704"/>
      <c r="EU361" s="704"/>
      <c r="EV361" s="704"/>
      <c r="EW361" s="704"/>
      <c r="EX361" s="704"/>
      <c r="EY361" s="704"/>
      <c r="EZ361" s="704"/>
      <c r="FA361" s="704"/>
      <c r="FB361" s="704"/>
      <c r="FC361" s="704"/>
      <c r="FD361" s="704"/>
      <c r="FE361" s="704"/>
      <c r="FF361" s="704"/>
      <c r="FG361" s="704"/>
      <c r="FH361" s="704"/>
      <c r="FI361" s="704"/>
      <c r="FJ361" s="704"/>
      <c r="FL361" s="704"/>
      <c r="FM361" s="704"/>
      <c r="FN361" s="704"/>
      <c r="FO361" s="704"/>
      <c r="FP361" s="704"/>
      <c r="FQ361" s="704"/>
      <c r="FR361" s="704"/>
      <c r="FS361" s="704"/>
      <c r="FT361" s="704"/>
      <c r="FU361" s="704"/>
      <c r="FV361" s="704"/>
      <c r="FW361" s="704"/>
      <c r="FX361" s="704"/>
      <c r="FY361" s="704"/>
      <c r="FZ361" s="704"/>
      <c r="GA361" s="704"/>
      <c r="GB361" s="704"/>
      <c r="GC361" s="704"/>
      <c r="GD361" s="704"/>
      <c r="GE361" s="704"/>
      <c r="GF361" s="704"/>
      <c r="GG361" s="704"/>
      <c r="GH361" s="704"/>
      <c r="GI361" s="704"/>
      <c r="GJ361" s="704"/>
      <c r="GK361" s="704"/>
      <c r="GL361" s="704"/>
      <c r="GM361" s="704"/>
      <c r="GN361" s="704"/>
      <c r="GO361" s="704"/>
      <c r="GP361" s="704"/>
      <c r="GQ361" s="704"/>
      <c r="GR361" s="704"/>
      <c r="GS361" s="704"/>
      <c r="GT361" s="704"/>
      <c r="GU361" s="704"/>
      <c r="HQ361" s="704"/>
      <c r="HR361" s="704"/>
      <c r="HS361" s="704"/>
      <c r="HT361" s="704"/>
      <c r="HU361" s="704"/>
      <c r="HV361" s="878"/>
      <c r="HW361" s="878"/>
      <c r="HX361" s="878"/>
      <c r="HY361" s="878"/>
      <c r="HZ361" s="878"/>
      <c r="IA361" s="878"/>
      <c r="IB361" s="878"/>
      <c r="IC361" s="878"/>
      <c r="IE361" s="878"/>
      <c r="IF361" s="878"/>
      <c r="IG361" s="878"/>
      <c r="IH361" s="878"/>
      <c r="II361" s="878"/>
    </row>
    <row r="362" spans="1:243" s="706" customFormat="1" ht="33.75" x14ac:dyDescent="0.25">
      <c r="A362" s="691">
        <v>117</v>
      </c>
      <c r="B362" s="693" t="s">
        <v>1360</v>
      </c>
      <c r="C362" s="696">
        <v>222</v>
      </c>
      <c r="D362" s="697">
        <v>672</v>
      </c>
      <c r="E362" s="698">
        <v>77</v>
      </c>
      <c r="F362" s="699" t="s">
        <v>1131</v>
      </c>
      <c r="G362" s="736" t="s">
        <v>1386</v>
      </c>
      <c r="H362" s="751" t="s">
        <v>1127</v>
      </c>
      <c r="I362" s="752" t="s">
        <v>1113</v>
      </c>
      <c r="J362" s="761" t="s">
        <v>1135</v>
      </c>
      <c r="K362" s="753" t="s">
        <v>1115</v>
      </c>
      <c r="L362" s="761" t="s">
        <v>1116</v>
      </c>
      <c r="M362" s="753" t="s">
        <v>1199</v>
      </c>
      <c r="N362" s="753" t="s">
        <v>1136</v>
      </c>
      <c r="O362" s="753" t="s">
        <v>1128</v>
      </c>
      <c r="P362" s="753" t="s">
        <v>1371</v>
      </c>
      <c r="Q362" s="866">
        <v>4</v>
      </c>
      <c r="R362" s="866">
        <v>4</v>
      </c>
      <c r="S362" s="755">
        <v>2</v>
      </c>
      <c r="T362" s="763">
        <v>2.2999999999999998</v>
      </c>
      <c r="U362" s="757">
        <v>41456</v>
      </c>
      <c r="V362" s="758">
        <v>41791</v>
      </c>
      <c r="W362" s="874">
        <v>20</v>
      </c>
      <c r="X362" s="875">
        <v>925000</v>
      </c>
      <c r="Y362" s="875"/>
      <c r="Z362" s="875">
        <f t="shared" si="43"/>
        <v>925000</v>
      </c>
      <c r="AA362" s="702">
        <v>77000</v>
      </c>
      <c r="AB362" s="702">
        <v>77000</v>
      </c>
      <c r="AC362" s="702">
        <v>77000</v>
      </c>
      <c r="AD362" s="702">
        <v>77000</v>
      </c>
      <c r="AE362" s="702">
        <v>77000</v>
      </c>
      <c r="AF362" s="702">
        <v>77000</v>
      </c>
      <c r="AG362" s="702">
        <v>77000</v>
      </c>
      <c r="AH362" s="702">
        <v>77000</v>
      </c>
      <c r="AI362" s="702">
        <v>77000</v>
      </c>
      <c r="AJ362" s="702">
        <v>77000</v>
      </c>
      <c r="AK362" s="702">
        <v>77000</v>
      </c>
      <c r="AL362" s="702">
        <v>78000</v>
      </c>
      <c r="AM362" s="868">
        <f t="shared" si="44"/>
        <v>925000</v>
      </c>
      <c r="AN362" s="868">
        <f t="shared" si="45"/>
        <v>0</v>
      </c>
      <c r="AO362" s="760"/>
      <c r="AP362" s="868"/>
      <c r="AQ362" s="704"/>
      <c r="AR362" s="704"/>
      <c r="AS362" s="704"/>
      <c r="AT362" s="704"/>
      <c r="AU362" s="704"/>
      <c r="AV362" s="704"/>
      <c r="AW362" s="704"/>
      <c r="AX362" s="704"/>
      <c r="AY362" s="704"/>
      <c r="AZ362" s="704"/>
      <c r="BA362" s="704"/>
      <c r="BB362" s="704"/>
      <c r="BC362" s="704"/>
      <c r="BD362" s="704"/>
      <c r="BE362" s="704"/>
      <c r="BF362" s="704"/>
      <c r="BG362" s="704"/>
      <c r="BH362" s="704"/>
      <c r="BI362" s="704"/>
      <c r="BJ362" s="704"/>
      <c r="BK362" s="704"/>
      <c r="BL362" s="704"/>
      <c r="BM362" s="704"/>
      <c r="BN362" s="704"/>
      <c r="BO362" s="704"/>
      <c r="BP362" s="704"/>
      <c r="BQ362" s="704"/>
      <c r="BR362" s="704"/>
      <c r="BS362" s="704"/>
      <c r="BT362" s="704"/>
      <c r="BU362" s="704"/>
      <c r="BV362" s="704"/>
      <c r="BW362" s="704"/>
      <c r="BX362" s="704"/>
      <c r="BY362" s="704"/>
      <c r="BZ362" s="704"/>
      <c r="CA362" s="704"/>
      <c r="CB362" s="704"/>
      <c r="CC362" s="704"/>
      <c r="CD362" s="704"/>
      <c r="CE362" s="704"/>
      <c r="CF362" s="704"/>
      <c r="CG362" s="704"/>
      <c r="CH362" s="704"/>
      <c r="CI362" s="704"/>
      <c r="CJ362" s="704"/>
      <c r="CK362" s="704"/>
      <c r="CL362" s="704"/>
      <c r="CM362" s="704"/>
      <c r="CN362" s="704"/>
      <c r="CO362" s="704"/>
      <c r="CP362" s="704"/>
      <c r="CQ362" s="704"/>
      <c r="CR362" s="704"/>
      <c r="CS362" s="704"/>
      <c r="CT362" s="704"/>
      <c r="CU362" s="704"/>
      <c r="CV362" s="704"/>
      <c r="CW362" s="704"/>
      <c r="CX362" s="704"/>
      <c r="CY362" s="704"/>
      <c r="CZ362" s="704"/>
      <c r="DA362" s="704"/>
      <c r="DB362" s="704"/>
      <c r="DC362" s="704"/>
      <c r="DD362" s="704"/>
      <c r="DE362" s="704"/>
      <c r="DF362" s="704"/>
      <c r="DG362" s="704"/>
      <c r="DH362" s="704"/>
      <c r="DI362" s="704"/>
      <c r="DJ362" s="704"/>
      <c r="DK362" s="704"/>
      <c r="DL362" s="704"/>
      <c r="DM362" s="704"/>
      <c r="DN362" s="704"/>
      <c r="DO362" s="704"/>
      <c r="DP362" s="704"/>
      <c r="EC362" s="704"/>
      <c r="EF362" s="704"/>
      <c r="EG362" s="704"/>
      <c r="EH362" s="704"/>
      <c r="EI362" s="704"/>
      <c r="EJ362" s="704"/>
      <c r="EK362" s="704"/>
      <c r="EL362" s="704"/>
      <c r="EM362" s="704"/>
      <c r="EN362" s="704"/>
      <c r="EO362" s="704"/>
      <c r="EP362" s="704"/>
      <c r="EQ362" s="704"/>
      <c r="ER362" s="704"/>
      <c r="ES362" s="704"/>
      <c r="ET362" s="704"/>
      <c r="EU362" s="704"/>
      <c r="EV362" s="704"/>
      <c r="EW362" s="704"/>
      <c r="EX362" s="704"/>
      <c r="EY362" s="704"/>
      <c r="EZ362" s="704"/>
      <c r="FA362" s="704"/>
      <c r="FB362" s="704"/>
      <c r="FC362" s="704"/>
      <c r="FD362" s="704"/>
      <c r="FE362" s="704"/>
      <c r="FF362" s="704"/>
      <c r="FG362" s="704"/>
      <c r="FH362" s="704"/>
      <c r="FI362" s="704"/>
      <c r="FJ362" s="704"/>
      <c r="FL362" s="704"/>
      <c r="FM362" s="704"/>
      <c r="FN362" s="704"/>
      <c r="FO362" s="704"/>
      <c r="FP362" s="704"/>
      <c r="FQ362" s="704"/>
      <c r="FR362" s="704"/>
      <c r="FS362" s="704"/>
      <c r="FT362" s="704"/>
      <c r="FU362" s="704"/>
      <c r="FV362" s="704"/>
      <c r="FW362" s="704"/>
      <c r="FX362" s="704"/>
      <c r="FY362" s="704"/>
      <c r="FZ362" s="704"/>
      <c r="GA362" s="704"/>
      <c r="GB362" s="704"/>
      <c r="GC362" s="704"/>
      <c r="GD362" s="704"/>
      <c r="GE362" s="704"/>
      <c r="GF362" s="704"/>
      <c r="GG362" s="704"/>
      <c r="GH362" s="704"/>
      <c r="GI362" s="704"/>
      <c r="GJ362" s="704"/>
      <c r="GK362" s="704"/>
      <c r="GL362" s="704"/>
      <c r="GM362" s="704"/>
      <c r="GN362" s="704"/>
      <c r="GO362" s="704"/>
      <c r="GP362" s="704"/>
      <c r="GQ362" s="704"/>
      <c r="GR362" s="704"/>
      <c r="GS362" s="704"/>
      <c r="GT362" s="704"/>
      <c r="GU362" s="704"/>
      <c r="HQ362" s="704"/>
      <c r="HR362" s="704"/>
      <c r="HS362" s="704"/>
      <c r="HT362" s="704"/>
      <c r="HU362" s="704"/>
      <c r="HV362" s="878"/>
      <c r="HW362" s="878"/>
      <c r="HX362" s="878"/>
      <c r="HY362" s="878"/>
      <c r="HZ362" s="878"/>
      <c r="IA362" s="878"/>
      <c r="IB362" s="878"/>
      <c r="IC362" s="878"/>
      <c r="IE362" s="878"/>
      <c r="IF362" s="878"/>
      <c r="IG362" s="878"/>
      <c r="IH362" s="878"/>
      <c r="II362" s="878"/>
    </row>
    <row r="363" spans="1:243" s="706" customFormat="1" ht="33.75" x14ac:dyDescent="0.25">
      <c r="A363" s="691">
        <v>296</v>
      </c>
      <c r="B363" s="693" t="s">
        <v>1360</v>
      </c>
      <c r="C363" s="708">
        <v>270</v>
      </c>
      <c r="D363" s="697">
        <v>536</v>
      </c>
      <c r="E363" s="707">
        <v>2</v>
      </c>
      <c r="F363" s="699" t="s">
        <v>1387</v>
      </c>
      <c r="G363" s="699" t="s">
        <v>1389</v>
      </c>
      <c r="H363" s="751" t="s">
        <v>1112</v>
      </c>
      <c r="I363" s="752" t="s">
        <v>1113</v>
      </c>
      <c r="J363" s="761" t="s">
        <v>1135</v>
      </c>
      <c r="K363" s="753" t="s">
        <v>1115</v>
      </c>
      <c r="L363" s="753" t="s">
        <v>1124</v>
      </c>
      <c r="M363" s="753" t="s">
        <v>1199</v>
      </c>
      <c r="N363" s="753" t="s">
        <v>1136</v>
      </c>
      <c r="O363" s="753" t="s">
        <v>1128</v>
      </c>
      <c r="P363" s="777" t="s">
        <v>1200</v>
      </c>
      <c r="Q363" s="866" t="s">
        <v>1120</v>
      </c>
      <c r="R363" s="866" t="s">
        <v>1120</v>
      </c>
      <c r="S363" s="755">
        <v>2</v>
      </c>
      <c r="T363" s="763">
        <v>2.2999999999999998</v>
      </c>
      <c r="U363" s="757">
        <v>41456</v>
      </c>
      <c r="V363" s="758">
        <v>41791</v>
      </c>
      <c r="W363" s="874">
        <v>5</v>
      </c>
      <c r="X363" s="875">
        <v>142000</v>
      </c>
      <c r="Y363" s="875"/>
      <c r="Z363" s="875">
        <f t="shared" si="43"/>
        <v>142000</v>
      </c>
      <c r="AA363" s="702"/>
      <c r="AB363" s="702"/>
      <c r="AC363" s="702"/>
      <c r="AD363" s="702"/>
      <c r="AE363" s="702">
        <v>42000</v>
      </c>
      <c r="AF363" s="702">
        <v>50000</v>
      </c>
      <c r="AG363" s="702">
        <v>50000</v>
      </c>
      <c r="AH363" s="702"/>
      <c r="AI363" s="691"/>
      <c r="AJ363" s="691"/>
      <c r="AK363" s="691"/>
      <c r="AL363" s="691"/>
      <c r="AM363" s="868">
        <f t="shared" si="44"/>
        <v>142000</v>
      </c>
      <c r="AN363" s="868">
        <f t="shared" si="45"/>
        <v>0</v>
      </c>
      <c r="AO363" s="760"/>
      <c r="AP363" s="868"/>
      <c r="AQ363" s="704"/>
      <c r="AR363" s="704"/>
      <c r="AS363" s="704"/>
      <c r="AT363" s="704"/>
      <c r="AU363" s="704"/>
      <c r="AV363" s="704"/>
      <c r="AW363" s="704"/>
      <c r="AX363" s="704"/>
      <c r="AY363" s="704"/>
      <c r="AZ363" s="704"/>
      <c r="BA363" s="704"/>
      <c r="BB363" s="704"/>
      <c r="BC363" s="704"/>
      <c r="BD363" s="704"/>
      <c r="BE363" s="704"/>
      <c r="BF363" s="704"/>
      <c r="BG363" s="704"/>
      <c r="BH363" s="704"/>
      <c r="BI363" s="704"/>
      <c r="BJ363" s="704"/>
      <c r="BK363" s="704"/>
      <c r="BL363" s="704"/>
      <c r="BM363" s="704"/>
      <c r="BN363" s="704"/>
      <c r="BO363" s="704"/>
      <c r="BP363" s="704"/>
      <c r="BQ363" s="704"/>
      <c r="BR363" s="704"/>
      <c r="BS363" s="704"/>
      <c r="BT363" s="704"/>
      <c r="BU363" s="704"/>
      <c r="BV363" s="704"/>
      <c r="BW363" s="704"/>
      <c r="BX363" s="704"/>
      <c r="BY363" s="704"/>
      <c r="BZ363" s="704"/>
      <c r="CA363" s="704"/>
      <c r="CB363" s="704"/>
      <c r="CC363" s="704"/>
      <c r="CD363" s="704"/>
      <c r="CE363" s="704"/>
      <c r="CF363" s="704"/>
      <c r="CG363" s="704"/>
      <c r="CH363" s="704"/>
      <c r="CI363" s="704"/>
      <c r="CJ363" s="704"/>
      <c r="CK363" s="704"/>
      <c r="CL363" s="704"/>
      <c r="CM363" s="704"/>
      <c r="CN363" s="704"/>
      <c r="CO363" s="704"/>
      <c r="CP363" s="704"/>
      <c r="CQ363" s="704"/>
      <c r="CR363" s="704"/>
      <c r="CS363" s="704"/>
      <c r="CT363" s="704"/>
      <c r="CU363" s="704"/>
      <c r="CV363" s="704"/>
      <c r="CW363" s="704"/>
      <c r="CX363" s="704"/>
      <c r="CY363" s="704"/>
      <c r="CZ363" s="704"/>
      <c r="DA363" s="704"/>
      <c r="DB363" s="704"/>
      <c r="DC363" s="704"/>
      <c r="DD363" s="704"/>
      <c r="DE363" s="704"/>
      <c r="DF363" s="704"/>
      <c r="DG363" s="704"/>
      <c r="DH363" s="704"/>
      <c r="DI363" s="704"/>
      <c r="DJ363" s="704"/>
      <c r="DK363" s="704"/>
      <c r="DL363" s="704"/>
      <c r="DM363" s="704"/>
      <c r="DN363" s="704"/>
      <c r="DO363" s="704"/>
      <c r="DP363" s="704"/>
      <c r="EC363" s="704"/>
      <c r="EF363" s="704"/>
      <c r="EG363" s="704"/>
      <c r="EH363" s="704"/>
      <c r="EI363" s="704"/>
      <c r="EJ363" s="704"/>
      <c r="EK363" s="704"/>
      <c r="EL363" s="704"/>
      <c r="EM363" s="704"/>
      <c r="EN363" s="704"/>
      <c r="EO363" s="704"/>
      <c r="EP363" s="704"/>
      <c r="EQ363" s="704"/>
      <c r="ER363" s="704"/>
      <c r="ES363" s="704"/>
      <c r="ET363" s="704"/>
      <c r="EU363" s="704"/>
      <c r="EV363" s="704"/>
      <c r="EW363" s="704"/>
      <c r="EX363" s="704"/>
      <c r="EY363" s="704"/>
      <c r="EZ363" s="704"/>
      <c r="FA363" s="704"/>
      <c r="FB363" s="704"/>
      <c r="FC363" s="704"/>
      <c r="FD363" s="704"/>
      <c r="FE363" s="704"/>
      <c r="FF363" s="704"/>
      <c r="FG363" s="704"/>
      <c r="FH363" s="704"/>
      <c r="FI363" s="704"/>
      <c r="FJ363" s="704"/>
      <c r="FL363" s="704"/>
      <c r="FM363" s="704"/>
      <c r="FN363" s="704"/>
      <c r="FO363" s="704"/>
      <c r="FP363" s="704"/>
      <c r="FQ363" s="704"/>
      <c r="FR363" s="704"/>
      <c r="FS363" s="704"/>
      <c r="FT363" s="704"/>
      <c r="FU363" s="704"/>
      <c r="FV363" s="704"/>
      <c r="FW363" s="704"/>
      <c r="FX363" s="704"/>
      <c r="FY363" s="704"/>
      <c r="FZ363" s="704"/>
      <c r="GA363" s="704"/>
      <c r="GB363" s="704"/>
      <c r="GC363" s="704"/>
      <c r="GD363" s="704"/>
      <c r="GE363" s="704"/>
      <c r="GF363" s="704"/>
      <c r="GG363" s="704"/>
      <c r="GH363" s="704"/>
      <c r="GI363" s="704"/>
      <c r="GJ363" s="704"/>
      <c r="GK363" s="704"/>
      <c r="GL363" s="704"/>
      <c r="GM363" s="704"/>
      <c r="GN363" s="704"/>
      <c r="GO363" s="704"/>
      <c r="GP363" s="704"/>
      <c r="GQ363" s="704"/>
      <c r="GR363" s="704"/>
      <c r="GS363" s="704"/>
      <c r="GT363" s="704"/>
      <c r="GU363" s="704"/>
      <c r="HQ363" s="704"/>
      <c r="HR363" s="704"/>
      <c r="HS363" s="878"/>
      <c r="HT363" s="878"/>
      <c r="HU363" s="878"/>
      <c r="HV363" s="878"/>
      <c r="HW363" s="878"/>
      <c r="HX363" s="878"/>
      <c r="HY363" s="878"/>
      <c r="HZ363" s="878"/>
      <c r="IA363" s="878"/>
      <c r="IB363" s="878"/>
      <c r="IC363" s="878"/>
      <c r="ID363" s="878"/>
      <c r="IE363" s="878"/>
      <c r="IF363" s="878"/>
      <c r="IG363" s="878"/>
      <c r="IH363" s="878"/>
      <c r="II363" s="878"/>
    </row>
    <row r="364" spans="1:243" s="706" customFormat="1" ht="33.75" x14ac:dyDescent="0.25">
      <c r="A364" s="691">
        <v>297</v>
      </c>
      <c r="B364" s="693" t="s">
        <v>1360</v>
      </c>
      <c r="C364" s="708">
        <v>270</v>
      </c>
      <c r="D364" s="697">
        <v>536</v>
      </c>
      <c r="E364" s="707">
        <v>3</v>
      </c>
      <c r="F364" s="699" t="s">
        <v>1387</v>
      </c>
      <c r="G364" s="699" t="s">
        <v>1388</v>
      </c>
      <c r="H364" s="751" t="s">
        <v>1112</v>
      </c>
      <c r="I364" s="752" t="s">
        <v>1113</v>
      </c>
      <c r="J364" s="761" t="s">
        <v>1135</v>
      </c>
      <c r="K364" s="753" t="s">
        <v>1115</v>
      </c>
      <c r="L364" s="753" t="s">
        <v>1124</v>
      </c>
      <c r="M364" s="753" t="s">
        <v>1199</v>
      </c>
      <c r="N364" s="753" t="s">
        <v>1136</v>
      </c>
      <c r="O364" s="753" t="s">
        <v>1128</v>
      </c>
      <c r="P364" s="777" t="s">
        <v>1200</v>
      </c>
      <c r="Q364" s="866" t="s">
        <v>1120</v>
      </c>
      <c r="R364" s="866" t="s">
        <v>1120</v>
      </c>
      <c r="S364" s="755">
        <v>2</v>
      </c>
      <c r="T364" s="763">
        <v>2.2999999999999998</v>
      </c>
      <c r="U364" s="757">
        <v>41456</v>
      </c>
      <c r="V364" s="758">
        <v>41791</v>
      </c>
      <c r="W364" s="874">
        <v>5</v>
      </c>
      <c r="X364" s="875">
        <v>148500</v>
      </c>
      <c r="Y364" s="875"/>
      <c r="Z364" s="875">
        <f t="shared" si="43"/>
        <v>148500</v>
      </c>
      <c r="AA364" s="702"/>
      <c r="AB364" s="702"/>
      <c r="AC364" s="702"/>
      <c r="AD364" s="702"/>
      <c r="AE364" s="702"/>
      <c r="AF364" s="702">
        <v>48500</v>
      </c>
      <c r="AG364" s="702">
        <v>50000</v>
      </c>
      <c r="AH364" s="702">
        <v>50000</v>
      </c>
      <c r="AI364" s="691"/>
      <c r="AJ364" s="691"/>
      <c r="AK364" s="691"/>
      <c r="AL364" s="691"/>
      <c r="AM364" s="868">
        <f t="shared" si="44"/>
        <v>148500</v>
      </c>
      <c r="AN364" s="868">
        <f t="shared" si="45"/>
        <v>0</v>
      </c>
      <c r="AO364" s="760"/>
      <c r="AP364" s="868"/>
      <c r="AQ364" s="704"/>
      <c r="AR364" s="704"/>
      <c r="AS364" s="704"/>
      <c r="AT364" s="704"/>
      <c r="AU364" s="704"/>
      <c r="AV364" s="704"/>
      <c r="AW364" s="704"/>
      <c r="AX364" s="704"/>
      <c r="AY364" s="704"/>
      <c r="AZ364" s="704"/>
      <c r="BA364" s="704"/>
      <c r="BB364" s="704"/>
      <c r="BC364" s="704"/>
      <c r="BD364" s="704"/>
      <c r="BE364" s="704"/>
      <c r="BF364" s="704"/>
      <c r="BG364" s="704"/>
      <c r="BH364" s="704"/>
      <c r="BI364" s="704"/>
      <c r="BJ364" s="704"/>
      <c r="BK364" s="704"/>
      <c r="BL364" s="704"/>
      <c r="BM364" s="704"/>
      <c r="BN364" s="704"/>
      <c r="BO364" s="704"/>
      <c r="BP364" s="704"/>
      <c r="BQ364" s="704"/>
      <c r="BR364" s="704"/>
      <c r="BS364" s="704"/>
      <c r="BT364" s="704"/>
      <c r="BU364" s="704"/>
      <c r="BV364" s="704"/>
      <c r="BW364" s="704"/>
      <c r="BX364" s="704"/>
      <c r="BY364" s="704"/>
      <c r="BZ364" s="704"/>
      <c r="CA364" s="704"/>
      <c r="CB364" s="704"/>
      <c r="CC364" s="704"/>
      <c r="CD364" s="704"/>
      <c r="CE364" s="704"/>
      <c r="CF364" s="704"/>
      <c r="CG364" s="704"/>
      <c r="CH364" s="704"/>
      <c r="CI364" s="704"/>
      <c r="CJ364" s="704"/>
      <c r="CK364" s="704"/>
      <c r="CL364" s="704"/>
      <c r="CM364" s="704"/>
      <c r="CN364" s="704"/>
      <c r="CO364" s="704"/>
      <c r="CP364" s="704"/>
      <c r="CQ364" s="704"/>
      <c r="CR364" s="704"/>
      <c r="CS364" s="704"/>
      <c r="CT364" s="704"/>
      <c r="CU364" s="704"/>
      <c r="CV364" s="704"/>
      <c r="CW364" s="704"/>
      <c r="CX364" s="704"/>
      <c r="CY364" s="704"/>
      <c r="CZ364" s="704"/>
      <c r="DA364" s="704"/>
      <c r="DB364" s="704"/>
      <c r="DC364" s="704"/>
      <c r="DD364" s="704"/>
      <c r="DE364" s="704"/>
      <c r="DF364" s="704"/>
      <c r="DG364" s="704"/>
      <c r="DH364" s="704"/>
      <c r="DI364" s="704"/>
      <c r="DJ364" s="704"/>
      <c r="DK364" s="704"/>
      <c r="DL364" s="704"/>
      <c r="DM364" s="704"/>
      <c r="DN364" s="704"/>
      <c r="DO364" s="704"/>
      <c r="DP364" s="704"/>
      <c r="EC364" s="704"/>
      <c r="EF364" s="704"/>
      <c r="EG364" s="704"/>
      <c r="EH364" s="704"/>
      <c r="EI364" s="704"/>
      <c r="EJ364" s="704"/>
      <c r="EK364" s="704"/>
      <c r="EL364" s="704"/>
      <c r="EM364" s="704"/>
      <c r="EN364" s="704"/>
      <c r="EO364" s="704"/>
      <c r="EP364" s="704"/>
      <c r="EQ364" s="704"/>
      <c r="ER364" s="704"/>
      <c r="ES364" s="704"/>
      <c r="ET364" s="704"/>
      <c r="EU364" s="704"/>
      <c r="EV364" s="704"/>
      <c r="EW364" s="704"/>
      <c r="EX364" s="704"/>
      <c r="EY364" s="704"/>
      <c r="EZ364" s="704"/>
      <c r="FA364" s="704"/>
      <c r="FB364" s="704"/>
      <c r="FC364" s="704"/>
      <c r="FD364" s="704"/>
      <c r="FE364" s="704"/>
      <c r="FF364" s="704"/>
      <c r="FG364" s="704"/>
      <c r="FH364" s="704"/>
      <c r="FI364" s="704"/>
      <c r="FJ364" s="704"/>
      <c r="FL364" s="704"/>
      <c r="FM364" s="704"/>
      <c r="FN364" s="704"/>
      <c r="FO364" s="704"/>
      <c r="FP364" s="704"/>
      <c r="FQ364" s="704"/>
      <c r="FR364" s="704"/>
      <c r="FS364" s="704"/>
      <c r="FT364" s="704"/>
      <c r="FU364" s="704"/>
      <c r="FV364" s="704"/>
      <c r="FW364" s="704"/>
      <c r="FX364" s="704"/>
      <c r="FY364" s="704"/>
      <c r="FZ364" s="704"/>
      <c r="GA364" s="704"/>
      <c r="GB364" s="704"/>
      <c r="GC364" s="704"/>
      <c r="GD364" s="704"/>
      <c r="GE364" s="704"/>
      <c r="GF364" s="704"/>
      <c r="GG364" s="704"/>
      <c r="GH364" s="704"/>
      <c r="GI364" s="704"/>
      <c r="GJ364" s="704"/>
      <c r="GK364" s="704"/>
      <c r="GL364" s="704"/>
      <c r="GM364" s="704"/>
      <c r="GN364" s="704"/>
      <c r="GO364" s="704"/>
      <c r="GP364" s="704"/>
      <c r="GQ364" s="704"/>
      <c r="GR364" s="704"/>
      <c r="GS364" s="704"/>
      <c r="GT364" s="704"/>
      <c r="GU364" s="704"/>
      <c r="HQ364" s="704"/>
      <c r="HR364" s="704"/>
      <c r="HS364" s="878"/>
      <c r="HT364" s="878"/>
      <c r="HU364" s="878"/>
      <c r="HV364" s="878"/>
      <c r="HW364" s="878"/>
      <c r="HX364" s="878"/>
      <c r="HY364" s="878"/>
      <c r="HZ364" s="878"/>
      <c r="IA364" s="878"/>
      <c r="IB364" s="878"/>
      <c r="IC364" s="878"/>
    </row>
    <row r="365" spans="1:243" s="706" customFormat="1" ht="34.5" thickBot="1" x14ac:dyDescent="0.3">
      <c r="A365" s="691">
        <v>351</v>
      </c>
      <c r="B365" s="693" t="s">
        <v>1360</v>
      </c>
      <c r="C365" s="696">
        <v>282</v>
      </c>
      <c r="D365" s="697">
        <v>536</v>
      </c>
      <c r="E365" s="697">
        <v>55</v>
      </c>
      <c r="F365" s="720" t="s">
        <v>1123</v>
      </c>
      <c r="G365" s="699" t="s">
        <v>1615</v>
      </c>
      <c r="H365" s="767" t="s">
        <v>1112</v>
      </c>
      <c r="I365" s="752" t="s">
        <v>1113</v>
      </c>
      <c r="J365" s="764" t="s">
        <v>1135</v>
      </c>
      <c r="K365" s="761" t="s">
        <v>1115</v>
      </c>
      <c r="L365" s="761" t="s">
        <v>1124</v>
      </c>
      <c r="M365" s="753" t="s">
        <v>1199</v>
      </c>
      <c r="N365" s="753" t="s">
        <v>1136</v>
      </c>
      <c r="O365" s="753" t="s">
        <v>1153</v>
      </c>
      <c r="P365" s="753" t="s">
        <v>1153</v>
      </c>
      <c r="Q365" s="866" t="s">
        <v>1120</v>
      </c>
      <c r="R365" s="866" t="s">
        <v>1120</v>
      </c>
      <c r="S365" s="755">
        <v>4</v>
      </c>
      <c r="T365" s="763">
        <v>4.3</v>
      </c>
      <c r="U365" s="771">
        <v>41091</v>
      </c>
      <c r="V365" s="772">
        <v>41426</v>
      </c>
      <c r="W365" s="874">
        <v>5</v>
      </c>
      <c r="X365" s="875"/>
      <c r="Y365" s="876">
        <v>10900</v>
      </c>
      <c r="Z365" s="875">
        <f t="shared" si="43"/>
        <v>10900</v>
      </c>
      <c r="AA365" s="691">
        <v>10900</v>
      </c>
      <c r="AB365" s="691"/>
      <c r="AC365" s="691"/>
      <c r="AD365" s="691"/>
      <c r="AE365" s="691"/>
      <c r="AF365" s="691"/>
      <c r="AG365" s="691"/>
      <c r="AH365" s="691"/>
      <c r="AI365" s="691"/>
      <c r="AJ365" s="691"/>
      <c r="AK365" s="691"/>
      <c r="AL365" s="691"/>
      <c r="AM365" s="868">
        <f t="shared" si="44"/>
        <v>10900</v>
      </c>
      <c r="AN365" s="868">
        <f t="shared" si="45"/>
        <v>0</v>
      </c>
      <c r="AO365" s="691"/>
      <c r="AP365" s="868"/>
      <c r="AQ365" s="704"/>
      <c r="AR365" s="704"/>
      <c r="AS365" s="704"/>
      <c r="AT365" s="704"/>
      <c r="AU365" s="704"/>
      <c r="AV365" s="704"/>
      <c r="AW365" s="704"/>
      <c r="AX365" s="704"/>
      <c r="AY365" s="704"/>
      <c r="AZ365" s="704"/>
      <c r="BA365" s="704"/>
      <c r="BB365" s="704"/>
      <c r="BC365" s="704"/>
      <c r="BD365" s="704"/>
      <c r="BE365" s="704"/>
      <c r="BF365" s="704"/>
      <c r="BG365" s="704"/>
      <c r="BH365" s="704"/>
      <c r="BI365" s="704"/>
      <c r="BJ365" s="704"/>
      <c r="BK365" s="704"/>
      <c r="BL365" s="704"/>
      <c r="BM365" s="704"/>
      <c r="BN365" s="704"/>
      <c r="BO365" s="704"/>
      <c r="BP365" s="704"/>
      <c r="BQ365" s="704"/>
      <c r="BR365" s="704"/>
      <c r="BS365" s="704"/>
      <c r="BT365" s="704"/>
      <c r="BU365" s="704"/>
      <c r="BV365" s="704"/>
      <c r="BW365" s="704"/>
      <c r="BX365" s="704"/>
      <c r="BY365" s="704"/>
      <c r="BZ365" s="704"/>
      <c r="CA365" s="704"/>
      <c r="CB365" s="704"/>
      <c r="CC365" s="704"/>
      <c r="CD365" s="704"/>
      <c r="CE365" s="704"/>
      <c r="CF365" s="704"/>
      <c r="CG365" s="704"/>
      <c r="CH365" s="704"/>
      <c r="CI365" s="704"/>
      <c r="CJ365" s="704"/>
      <c r="CK365" s="704"/>
      <c r="CL365" s="704"/>
      <c r="CM365" s="704"/>
      <c r="CN365" s="704"/>
      <c r="CO365" s="704"/>
      <c r="CP365" s="704"/>
      <c r="CQ365" s="704"/>
      <c r="CR365" s="704"/>
      <c r="CS365" s="704"/>
      <c r="CT365" s="704"/>
      <c r="CU365" s="704"/>
      <c r="CV365" s="704"/>
      <c r="CW365" s="704"/>
      <c r="CX365" s="704"/>
      <c r="CY365" s="704"/>
      <c r="CZ365" s="704"/>
      <c r="DA365" s="704"/>
      <c r="DB365" s="704"/>
      <c r="DC365" s="704"/>
      <c r="DD365" s="704"/>
      <c r="DE365" s="704"/>
      <c r="DF365" s="704"/>
      <c r="DG365" s="704"/>
      <c r="DH365" s="704"/>
      <c r="DI365" s="704"/>
      <c r="DJ365" s="704"/>
      <c r="DK365" s="704"/>
      <c r="DL365" s="704"/>
      <c r="DM365" s="704"/>
      <c r="DN365" s="704"/>
      <c r="DO365" s="704"/>
      <c r="DP365" s="704"/>
      <c r="DQ365" s="704"/>
      <c r="DR365" s="704"/>
      <c r="DS365" s="704"/>
      <c r="DT365" s="704"/>
      <c r="DU365" s="704"/>
      <c r="DV365" s="704"/>
      <c r="DW365" s="704"/>
      <c r="DX365" s="704"/>
      <c r="DY365" s="704"/>
      <c r="DZ365" s="704"/>
      <c r="EA365" s="704"/>
      <c r="EB365" s="704"/>
      <c r="ED365" s="813"/>
      <c r="EE365" s="813"/>
      <c r="FI365" s="704"/>
      <c r="FJ365" s="704"/>
      <c r="GJ365" s="878"/>
      <c r="GK365" s="878"/>
      <c r="GL365" s="878"/>
      <c r="GM365" s="878"/>
      <c r="GN365" s="878"/>
      <c r="GO365" s="878"/>
      <c r="GP365" s="878"/>
      <c r="GQ365" s="878"/>
      <c r="GR365" s="878"/>
      <c r="GS365" s="878"/>
      <c r="GT365" s="878"/>
      <c r="GU365" s="878"/>
      <c r="GV365" s="878"/>
      <c r="GW365" s="878"/>
      <c r="GX365" s="878"/>
      <c r="GY365" s="878"/>
      <c r="GZ365" s="878"/>
      <c r="HA365" s="878"/>
      <c r="HB365" s="878"/>
      <c r="HC365" s="878"/>
      <c r="HD365" s="878"/>
      <c r="HE365" s="878"/>
      <c r="HF365" s="878"/>
      <c r="HG365" s="878"/>
      <c r="HH365" s="878"/>
      <c r="HI365" s="878"/>
      <c r="HJ365" s="878"/>
      <c r="HK365" s="878"/>
      <c r="HL365" s="878"/>
      <c r="HM365" s="878"/>
      <c r="HN365" s="878"/>
      <c r="HO365" s="878"/>
      <c r="HP365" s="878"/>
      <c r="HQ365" s="878"/>
      <c r="HR365" s="878"/>
      <c r="IE365" s="878"/>
      <c r="IF365" s="878"/>
      <c r="IG365" s="878"/>
      <c r="IH365" s="878"/>
      <c r="II365" s="878"/>
    </row>
    <row r="366" spans="1:243" s="706" customFormat="1" ht="23.1" customHeight="1" thickBot="1" x14ac:dyDescent="0.3">
      <c r="A366" s="859" t="s">
        <v>1447</v>
      </c>
      <c r="B366" s="860"/>
      <c r="C366" s="860"/>
      <c r="D366" s="860"/>
      <c r="E366" s="860"/>
      <c r="F366" s="861"/>
      <c r="G366" s="699"/>
      <c r="H366" s="751"/>
      <c r="I366" s="752"/>
      <c r="J366" s="761"/>
      <c r="K366" s="753"/>
      <c r="L366" s="761"/>
      <c r="M366" s="753"/>
      <c r="N366" s="753"/>
      <c r="O366" s="753"/>
      <c r="P366" s="753"/>
      <c r="Q366" s="753"/>
      <c r="R366" s="753"/>
      <c r="S366" s="755"/>
      <c r="T366" s="763"/>
      <c r="U366" s="757"/>
      <c r="V366" s="758"/>
      <c r="W366" s="829"/>
      <c r="X366" s="831">
        <f>SUM(X339:X365)</f>
        <v>13932000</v>
      </c>
      <c r="Y366" s="831">
        <f>SUM(Y339:Y365)</f>
        <v>18661800</v>
      </c>
      <c r="Z366" s="831">
        <f>SUM(Z339:Z365)</f>
        <v>32593800</v>
      </c>
      <c r="AA366" s="831">
        <f t="shared" ref="AA366:AM366" si="46">SUM(AA347:AA365)</f>
        <v>2234200</v>
      </c>
      <c r="AB366" s="831">
        <f t="shared" si="46"/>
        <v>2373300</v>
      </c>
      <c r="AC366" s="831">
        <f t="shared" si="46"/>
        <v>2403300</v>
      </c>
      <c r="AD366" s="831">
        <f t="shared" si="46"/>
        <v>2403300</v>
      </c>
      <c r="AE366" s="831">
        <f t="shared" si="46"/>
        <v>2419500</v>
      </c>
      <c r="AF366" s="831">
        <f t="shared" si="46"/>
        <v>2395200</v>
      </c>
      <c r="AG366" s="831">
        <f t="shared" si="46"/>
        <v>2323300</v>
      </c>
      <c r="AH366" s="831">
        <f t="shared" si="46"/>
        <v>2273300</v>
      </c>
      <c r="AI366" s="831">
        <f t="shared" si="46"/>
        <v>2223300</v>
      </c>
      <c r="AJ366" s="831">
        <f t="shared" si="46"/>
        <v>2223300</v>
      </c>
      <c r="AK366" s="831">
        <f t="shared" si="46"/>
        <v>2223300</v>
      </c>
      <c r="AL366" s="831">
        <f t="shared" si="46"/>
        <v>2146300</v>
      </c>
      <c r="AM366" s="831">
        <f t="shared" si="46"/>
        <v>27641600</v>
      </c>
      <c r="AN366" s="704"/>
      <c r="AO366" s="865">
        <f>SUM(AO339:AO365)</f>
        <v>11854000</v>
      </c>
      <c r="AP366" s="865">
        <f>SUM(AP339:AP365)</f>
        <v>10823000</v>
      </c>
      <c r="AQ366" s="704"/>
      <c r="AR366" s="704"/>
      <c r="AS366" s="704"/>
      <c r="AT366" s="704"/>
      <c r="AU366" s="704"/>
      <c r="AV366" s="704"/>
      <c r="AW366" s="704"/>
      <c r="AX366" s="704"/>
      <c r="AY366" s="704"/>
      <c r="AZ366" s="704"/>
      <c r="BA366" s="704"/>
      <c r="BB366" s="704"/>
      <c r="BC366" s="704"/>
      <c r="BD366" s="704"/>
      <c r="BE366" s="704"/>
      <c r="BF366" s="704"/>
      <c r="BG366" s="704"/>
      <c r="BH366" s="704"/>
      <c r="BI366" s="704"/>
      <c r="BJ366" s="704"/>
      <c r="BK366" s="704"/>
      <c r="BL366" s="704"/>
      <c r="BM366" s="704"/>
      <c r="BN366" s="704"/>
      <c r="BO366" s="704"/>
      <c r="BP366" s="704"/>
      <c r="BQ366" s="704"/>
      <c r="BR366" s="704"/>
      <c r="BS366" s="704"/>
      <c r="BT366" s="704"/>
      <c r="BU366" s="704"/>
      <c r="BV366" s="704"/>
      <c r="BW366" s="704"/>
      <c r="BX366" s="704"/>
      <c r="BY366" s="704"/>
      <c r="BZ366" s="704"/>
      <c r="CA366" s="704"/>
      <c r="CB366" s="704"/>
      <c r="CC366" s="704"/>
      <c r="CD366" s="704"/>
      <c r="CE366" s="704"/>
      <c r="CF366" s="704"/>
      <c r="CG366" s="704"/>
      <c r="CH366" s="704"/>
      <c r="CI366" s="704"/>
      <c r="CJ366" s="704"/>
      <c r="CK366" s="704"/>
      <c r="CL366" s="704"/>
      <c r="CM366" s="704"/>
      <c r="CN366" s="704"/>
      <c r="CO366" s="704"/>
      <c r="CP366" s="704"/>
      <c r="CQ366" s="704"/>
      <c r="CR366" s="704"/>
      <c r="CS366" s="704"/>
      <c r="CT366" s="704"/>
      <c r="CU366" s="704"/>
      <c r="CV366" s="704"/>
      <c r="CW366" s="704"/>
      <c r="CX366" s="704"/>
      <c r="CY366" s="704"/>
      <c r="CZ366" s="704"/>
      <c r="DA366" s="704"/>
      <c r="DB366" s="704"/>
      <c r="DC366" s="704"/>
      <c r="DD366" s="704"/>
      <c r="DE366" s="704"/>
      <c r="DF366" s="704"/>
      <c r="DG366" s="704"/>
      <c r="DH366" s="704"/>
      <c r="DI366" s="704"/>
      <c r="DJ366" s="704"/>
      <c r="DK366" s="704"/>
      <c r="DL366" s="704"/>
      <c r="DM366" s="704"/>
      <c r="DN366" s="704"/>
      <c r="DO366" s="704"/>
      <c r="DP366" s="704"/>
      <c r="DQ366" s="704"/>
      <c r="DR366" s="704"/>
      <c r="DS366" s="704"/>
      <c r="DT366" s="704"/>
      <c r="DU366" s="704"/>
      <c r="DV366" s="704"/>
      <c r="DW366" s="704"/>
      <c r="DX366" s="704"/>
      <c r="DY366" s="704"/>
      <c r="DZ366" s="704"/>
      <c r="EA366" s="704"/>
      <c r="EB366" s="704"/>
      <c r="EC366" s="704"/>
      <c r="EP366" s="704"/>
      <c r="ES366" s="704"/>
      <c r="ET366" s="704"/>
      <c r="EU366" s="704"/>
      <c r="EV366" s="704"/>
      <c r="EW366" s="704"/>
      <c r="EX366" s="704"/>
      <c r="EY366" s="704"/>
      <c r="EZ366" s="704"/>
      <c r="FA366" s="704"/>
      <c r="FB366" s="704"/>
      <c r="FC366" s="704"/>
      <c r="FD366" s="704"/>
      <c r="FE366" s="704"/>
      <c r="FF366" s="704"/>
      <c r="FG366" s="704"/>
      <c r="FH366" s="704"/>
      <c r="FI366" s="704"/>
      <c r="FJ366" s="704"/>
      <c r="FK366" s="704"/>
      <c r="FL366" s="704"/>
      <c r="FM366" s="704"/>
      <c r="FN366" s="704"/>
      <c r="FO366" s="704"/>
      <c r="FP366" s="704"/>
      <c r="FQ366" s="704"/>
      <c r="FR366" s="704"/>
      <c r="FS366" s="704"/>
      <c r="FT366" s="704"/>
      <c r="FU366" s="704"/>
      <c r="FV366" s="704"/>
      <c r="FW366" s="704"/>
      <c r="FY366" s="704"/>
      <c r="FZ366" s="704"/>
      <c r="GA366" s="704"/>
      <c r="GB366" s="704"/>
      <c r="GC366" s="704"/>
      <c r="GD366" s="704"/>
      <c r="GE366" s="704"/>
      <c r="GF366" s="704"/>
      <c r="GG366" s="704"/>
      <c r="GH366" s="704"/>
      <c r="GI366" s="704"/>
      <c r="GJ366" s="704"/>
      <c r="GK366" s="704"/>
      <c r="GL366" s="704"/>
      <c r="GM366" s="704"/>
      <c r="GN366" s="704"/>
      <c r="GO366" s="704"/>
      <c r="GP366" s="704"/>
      <c r="GQ366" s="704"/>
      <c r="GR366" s="704"/>
      <c r="GS366" s="704"/>
      <c r="GT366" s="704"/>
      <c r="GU366" s="704"/>
      <c r="GV366" s="704"/>
      <c r="GW366" s="704"/>
      <c r="GX366" s="704"/>
      <c r="GY366" s="704"/>
      <c r="GZ366" s="704"/>
      <c r="HA366" s="704"/>
      <c r="HB366" s="704"/>
      <c r="HC366" s="704"/>
      <c r="HD366" s="704"/>
      <c r="HE366" s="704"/>
      <c r="HF366" s="704"/>
      <c r="HG366" s="704"/>
      <c r="HH366" s="704"/>
      <c r="ID366" s="704"/>
      <c r="IE366" s="704"/>
    </row>
    <row r="367" spans="1:243" s="706" customFormat="1" ht="9.75" customHeight="1" x14ac:dyDescent="0.25">
      <c r="A367" s="730"/>
      <c r="B367" s="716"/>
      <c r="C367" s="708"/>
      <c r="D367" s="697"/>
      <c r="E367" s="707"/>
      <c r="F367" s="699"/>
      <c r="G367" s="699"/>
      <c r="H367" s="751"/>
      <c r="I367" s="752"/>
      <c r="J367" s="761"/>
      <c r="K367" s="753"/>
      <c r="L367" s="761"/>
      <c r="M367" s="753"/>
      <c r="N367" s="753"/>
      <c r="O367" s="753"/>
      <c r="P367" s="753"/>
      <c r="Q367" s="753"/>
      <c r="R367" s="753"/>
      <c r="S367" s="755"/>
      <c r="T367" s="763"/>
      <c r="U367" s="757"/>
      <c r="V367" s="758"/>
      <c r="W367" s="710"/>
      <c r="X367" s="830"/>
      <c r="Y367" s="702"/>
      <c r="Z367" s="702"/>
      <c r="AA367" s="702"/>
      <c r="AB367" s="702"/>
      <c r="AC367" s="702"/>
      <c r="AD367" s="702"/>
      <c r="AE367" s="702"/>
      <c r="AF367" s="702"/>
      <c r="AG367" s="702"/>
      <c r="AH367" s="691"/>
      <c r="AI367" s="691"/>
      <c r="AJ367" s="691"/>
      <c r="AK367" s="691"/>
      <c r="AL367" s="760"/>
      <c r="AM367" s="702"/>
      <c r="AN367" s="704"/>
      <c r="AO367" s="691"/>
      <c r="AP367" s="691"/>
      <c r="AQ367" s="704"/>
      <c r="AR367" s="704"/>
      <c r="AS367" s="704"/>
      <c r="AT367" s="704"/>
      <c r="AU367" s="704"/>
      <c r="AV367" s="704"/>
      <c r="AW367" s="704"/>
      <c r="AX367" s="704"/>
      <c r="AY367" s="704"/>
      <c r="AZ367" s="704"/>
      <c r="BA367" s="704"/>
      <c r="BB367" s="704"/>
      <c r="BC367" s="704"/>
      <c r="BD367" s="704"/>
      <c r="BE367" s="704"/>
      <c r="BF367" s="704"/>
      <c r="BG367" s="704"/>
      <c r="BH367" s="704"/>
      <c r="BI367" s="704"/>
      <c r="BJ367" s="704"/>
      <c r="BK367" s="704"/>
      <c r="BL367" s="704"/>
      <c r="BM367" s="704"/>
      <c r="BN367" s="704"/>
      <c r="BO367" s="704"/>
      <c r="BP367" s="704"/>
      <c r="BQ367" s="704"/>
      <c r="BR367" s="704"/>
      <c r="BS367" s="704"/>
      <c r="BT367" s="704"/>
      <c r="BU367" s="704"/>
      <c r="BV367" s="704"/>
      <c r="BW367" s="704"/>
      <c r="BX367" s="704"/>
      <c r="BY367" s="704"/>
      <c r="BZ367" s="704"/>
      <c r="CA367" s="704"/>
      <c r="CB367" s="704"/>
      <c r="CC367" s="704"/>
      <c r="CD367" s="704"/>
      <c r="CE367" s="704"/>
      <c r="CF367" s="704"/>
      <c r="CG367" s="704"/>
      <c r="CH367" s="704"/>
      <c r="CI367" s="704"/>
      <c r="CJ367" s="704"/>
      <c r="CK367" s="704"/>
      <c r="CL367" s="704"/>
      <c r="CM367" s="704"/>
      <c r="CN367" s="704"/>
      <c r="CO367" s="704"/>
      <c r="CP367" s="704"/>
      <c r="CQ367" s="704"/>
      <c r="CR367" s="704"/>
      <c r="CS367" s="704"/>
      <c r="CT367" s="704"/>
      <c r="CU367" s="704"/>
      <c r="CV367" s="704"/>
      <c r="CW367" s="704"/>
      <c r="CX367" s="704"/>
      <c r="CY367" s="704"/>
      <c r="CZ367" s="704"/>
      <c r="DA367" s="704"/>
      <c r="DB367" s="704"/>
      <c r="DC367" s="704"/>
      <c r="DD367" s="704"/>
      <c r="DE367" s="704"/>
      <c r="DF367" s="704"/>
      <c r="DG367" s="704"/>
      <c r="DH367" s="704"/>
      <c r="DI367" s="704"/>
      <c r="DJ367" s="704"/>
      <c r="DK367" s="704"/>
      <c r="DL367" s="704"/>
      <c r="DM367" s="704"/>
      <c r="DN367" s="704"/>
      <c r="DO367" s="704"/>
      <c r="DP367" s="704"/>
      <c r="DQ367" s="704"/>
      <c r="DR367" s="704"/>
      <c r="DS367" s="704"/>
      <c r="DT367" s="704"/>
      <c r="DU367" s="704"/>
      <c r="DV367" s="704"/>
      <c r="DW367" s="704"/>
      <c r="DX367" s="704"/>
      <c r="DY367" s="704"/>
      <c r="DZ367" s="704"/>
      <c r="EA367" s="704"/>
      <c r="EB367" s="704"/>
      <c r="EC367" s="704"/>
      <c r="EP367" s="704"/>
      <c r="ES367" s="704"/>
      <c r="ET367" s="704"/>
      <c r="EU367" s="704"/>
      <c r="EV367" s="704"/>
      <c r="EW367" s="704"/>
      <c r="EX367" s="704"/>
      <c r="EY367" s="704"/>
      <c r="EZ367" s="704"/>
      <c r="FA367" s="704"/>
      <c r="FB367" s="704"/>
      <c r="FC367" s="704"/>
      <c r="FD367" s="704"/>
      <c r="FE367" s="704"/>
      <c r="FF367" s="704"/>
      <c r="FG367" s="704"/>
      <c r="FH367" s="704"/>
      <c r="FI367" s="704"/>
      <c r="FJ367" s="704"/>
      <c r="FK367" s="704"/>
      <c r="FL367" s="704"/>
      <c r="FM367" s="704"/>
      <c r="FN367" s="704"/>
      <c r="FO367" s="704"/>
      <c r="FP367" s="704"/>
      <c r="FQ367" s="704"/>
      <c r="FR367" s="704"/>
      <c r="FS367" s="704"/>
      <c r="FT367" s="704"/>
      <c r="FU367" s="704"/>
      <c r="FV367" s="704"/>
      <c r="FW367" s="704"/>
      <c r="FY367" s="704"/>
      <c r="FZ367" s="704"/>
      <c r="GA367" s="704"/>
      <c r="GB367" s="704"/>
      <c r="GC367" s="704"/>
      <c r="GD367" s="704"/>
      <c r="GE367" s="704"/>
      <c r="GF367" s="704"/>
      <c r="GG367" s="704"/>
      <c r="GH367" s="704"/>
      <c r="GI367" s="704"/>
      <c r="GJ367" s="704"/>
      <c r="GK367" s="704"/>
      <c r="GL367" s="704"/>
      <c r="GM367" s="704"/>
      <c r="GN367" s="704"/>
      <c r="GO367" s="704"/>
      <c r="GP367" s="704"/>
      <c r="GQ367" s="704"/>
      <c r="GR367" s="704"/>
      <c r="GS367" s="704"/>
      <c r="GT367" s="704"/>
      <c r="GU367" s="704"/>
      <c r="GV367" s="704"/>
      <c r="GW367" s="704"/>
      <c r="GX367" s="704"/>
      <c r="GY367" s="704"/>
      <c r="GZ367" s="704"/>
      <c r="HA367" s="704"/>
      <c r="HB367" s="704"/>
      <c r="HC367" s="704"/>
      <c r="HD367" s="704"/>
      <c r="HE367" s="704"/>
      <c r="HF367" s="704"/>
      <c r="HG367" s="704"/>
      <c r="HH367" s="704"/>
      <c r="ID367" s="704"/>
      <c r="IE367" s="704"/>
    </row>
    <row r="368" spans="1:243" s="706" customFormat="1" ht="23.1" customHeight="1" x14ac:dyDescent="0.25">
      <c r="A368" s="1178" t="s">
        <v>1448</v>
      </c>
      <c r="B368" s="1179"/>
      <c r="C368" s="1179"/>
      <c r="D368" s="1179"/>
      <c r="E368" s="1179"/>
      <c r="F368" s="1179"/>
      <c r="G368" s="1179"/>
      <c r="H368" s="1180"/>
      <c r="I368" s="752"/>
      <c r="J368" s="761"/>
      <c r="K368" s="753"/>
      <c r="L368" s="761"/>
      <c r="M368" s="753"/>
      <c r="N368" s="753"/>
      <c r="O368" s="753"/>
      <c r="P368" s="753"/>
      <c r="Q368" s="753"/>
      <c r="R368" s="753"/>
      <c r="S368" s="755"/>
      <c r="T368" s="763"/>
      <c r="U368" s="757"/>
      <c r="V368" s="758"/>
      <c r="W368" s="710"/>
      <c r="X368" s="759"/>
      <c r="Y368" s="702"/>
      <c r="Z368" s="702"/>
      <c r="AA368" s="702"/>
      <c r="AB368" s="702"/>
      <c r="AC368" s="702"/>
      <c r="AD368" s="702"/>
      <c r="AE368" s="702"/>
      <c r="AF368" s="702"/>
      <c r="AG368" s="702"/>
      <c r="AH368" s="691"/>
      <c r="AI368" s="691"/>
      <c r="AJ368" s="691"/>
      <c r="AK368" s="691"/>
      <c r="AL368" s="760"/>
      <c r="AM368" s="702"/>
      <c r="AN368" s="704"/>
      <c r="AO368" s="691"/>
      <c r="AP368" s="691"/>
      <c r="AQ368" s="704"/>
      <c r="AR368" s="704"/>
      <c r="AS368" s="704"/>
      <c r="AT368" s="704"/>
      <c r="AU368" s="704"/>
      <c r="AV368" s="704"/>
      <c r="AW368" s="704"/>
      <c r="AX368" s="704"/>
      <c r="AY368" s="704"/>
      <c r="AZ368" s="704"/>
      <c r="BA368" s="704"/>
      <c r="BB368" s="704"/>
      <c r="BC368" s="704"/>
      <c r="BD368" s="704"/>
      <c r="BE368" s="704"/>
      <c r="BF368" s="704"/>
      <c r="BG368" s="704"/>
      <c r="BH368" s="704"/>
      <c r="BI368" s="704"/>
      <c r="BJ368" s="704"/>
      <c r="BK368" s="704"/>
      <c r="BL368" s="704"/>
      <c r="BM368" s="704"/>
      <c r="BN368" s="704"/>
      <c r="BO368" s="704"/>
      <c r="BP368" s="704"/>
      <c r="BQ368" s="704"/>
      <c r="BR368" s="704"/>
      <c r="BS368" s="704"/>
      <c r="BT368" s="704"/>
      <c r="BU368" s="704"/>
      <c r="BV368" s="704"/>
      <c r="BW368" s="704"/>
      <c r="BX368" s="704"/>
      <c r="BY368" s="704"/>
      <c r="BZ368" s="704"/>
      <c r="CA368" s="704"/>
      <c r="CB368" s="704"/>
      <c r="CC368" s="704"/>
      <c r="CD368" s="704"/>
      <c r="CE368" s="704"/>
      <c r="CF368" s="704"/>
      <c r="CG368" s="704"/>
      <c r="CH368" s="704"/>
      <c r="CI368" s="704"/>
      <c r="CJ368" s="704"/>
      <c r="CK368" s="704"/>
      <c r="CL368" s="704"/>
      <c r="CM368" s="704"/>
      <c r="CN368" s="704"/>
      <c r="CO368" s="704"/>
      <c r="CP368" s="704"/>
      <c r="CQ368" s="704"/>
      <c r="CR368" s="704"/>
      <c r="CS368" s="704"/>
      <c r="CT368" s="704"/>
      <c r="CU368" s="704"/>
      <c r="CV368" s="704"/>
      <c r="CW368" s="704"/>
      <c r="CX368" s="704"/>
      <c r="CY368" s="704"/>
      <c r="CZ368" s="704"/>
      <c r="DA368" s="704"/>
      <c r="DB368" s="704"/>
      <c r="DC368" s="704"/>
      <c r="DD368" s="704"/>
      <c r="DE368" s="704"/>
      <c r="DF368" s="704"/>
      <c r="DG368" s="704"/>
      <c r="DH368" s="704"/>
      <c r="DI368" s="704"/>
      <c r="DJ368" s="704"/>
      <c r="DK368" s="704"/>
      <c r="DL368" s="704"/>
      <c r="DM368" s="704"/>
      <c r="DN368" s="704"/>
      <c r="DO368" s="704"/>
      <c r="DP368" s="704"/>
      <c r="DQ368" s="704"/>
      <c r="DR368" s="704"/>
      <c r="DS368" s="704"/>
      <c r="DT368" s="704"/>
      <c r="DU368" s="704"/>
      <c r="DV368" s="704"/>
      <c r="DW368" s="704"/>
      <c r="DX368" s="704"/>
      <c r="DY368" s="704"/>
      <c r="DZ368" s="704"/>
      <c r="EA368" s="704"/>
      <c r="EB368" s="704"/>
      <c r="EC368" s="704"/>
      <c r="EP368" s="704"/>
      <c r="ES368" s="704"/>
      <c r="ET368" s="704"/>
      <c r="EU368" s="704"/>
      <c r="EV368" s="704"/>
      <c r="EW368" s="704"/>
      <c r="EX368" s="704"/>
      <c r="EY368" s="704"/>
      <c r="EZ368" s="704"/>
      <c r="FA368" s="704"/>
      <c r="FB368" s="704"/>
      <c r="FC368" s="704"/>
      <c r="FD368" s="704"/>
      <c r="FE368" s="704"/>
      <c r="FF368" s="704"/>
      <c r="FG368" s="704"/>
      <c r="FH368" s="704"/>
      <c r="FI368" s="704"/>
      <c r="FJ368" s="704"/>
      <c r="FK368" s="704"/>
      <c r="FL368" s="704"/>
      <c r="FM368" s="704"/>
      <c r="FN368" s="704"/>
      <c r="FO368" s="704"/>
      <c r="FP368" s="704"/>
      <c r="FQ368" s="704"/>
      <c r="FR368" s="704"/>
      <c r="FS368" s="704"/>
      <c r="FT368" s="704"/>
      <c r="FU368" s="704"/>
      <c r="FV368" s="704"/>
      <c r="FW368" s="704"/>
      <c r="FY368" s="704"/>
      <c r="FZ368" s="704"/>
      <c r="GA368" s="704"/>
      <c r="GB368" s="704"/>
      <c r="GC368" s="704"/>
      <c r="GD368" s="704"/>
      <c r="GE368" s="704"/>
      <c r="GF368" s="704"/>
      <c r="GG368" s="704"/>
      <c r="GH368" s="704"/>
      <c r="GI368" s="704"/>
      <c r="GJ368" s="704"/>
      <c r="GK368" s="704"/>
      <c r="GL368" s="704"/>
      <c r="GM368" s="704"/>
      <c r="GN368" s="704"/>
      <c r="GO368" s="704"/>
      <c r="GP368" s="704"/>
      <c r="GQ368" s="704"/>
      <c r="GR368" s="704"/>
      <c r="GS368" s="704"/>
      <c r="GT368" s="704"/>
      <c r="GU368" s="704"/>
      <c r="GV368" s="704"/>
      <c r="GW368" s="704"/>
      <c r="GX368" s="704"/>
      <c r="GY368" s="704"/>
      <c r="GZ368" s="704"/>
      <c r="HA368" s="704"/>
      <c r="HB368" s="704"/>
      <c r="HC368" s="704"/>
      <c r="HD368" s="704"/>
      <c r="HE368" s="704"/>
      <c r="HF368" s="704"/>
      <c r="HG368" s="704"/>
      <c r="HH368" s="704"/>
      <c r="ID368" s="704"/>
      <c r="IE368" s="704"/>
    </row>
    <row r="369" spans="1:243" s="706" customFormat="1" ht="33.75" x14ac:dyDescent="0.25">
      <c r="A369" s="691">
        <v>78</v>
      </c>
      <c r="B369" s="693" t="s">
        <v>1390</v>
      </c>
      <c r="C369" s="708">
        <v>219</v>
      </c>
      <c r="D369" s="709">
        <v>532</v>
      </c>
      <c r="E369" s="707">
        <v>80</v>
      </c>
      <c r="F369" s="699" t="s">
        <v>1121</v>
      </c>
      <c r="G369" s="715" t="s">
        <v>1458</v>
      </c>
      <c r="H369" s="767" t="s">
        <v>1112</v>
      </c>
      <c r="I369" s="752" t="s">
        <v>1113</v>
      </c>
      <c r="J369" s="761" t="s">
        <v>1135</v>
      </c>
      <c r="K369" s="761" t="s">
        <v>1115</v>
      </c>
      <c r="L369" s="761" t="s">
        <v>1116</v>
      </c>
      <c r="M369" s="753" t="s">
        <v>1199</v>
      </c>
      <c r="N369" s="753" t="s">
        <v>1359</v>
      </c>
      <c r="O369" s="753" t="s">
        <v>1128</v>
      </c>
      <c r="P369" s="753" t="s">
        <v>1134</v>
      </c>
      <c r="Q369" s="948">
        <v>2</v>
      </c>
      <c r="R369" s="866" t="s">
        <v>1120</v>
      </c>
      <c r="S369" s="755">
        <v>4</v>
      </c>
      <c r="T369" s="763">
        <v>4.5</v>
      </c>
      <c r="U369" s="757">
        <v>41091</v>
      </c>
      <c r="V369" s="758">
        <v>42156</v>
      </c>
      <c r="W369" s="874">
        <v>25</v>
      </c>
      <c r="X369" s="875">
        <v>600000</v>
      </c>
      <c r="Y369" s="876">
        <v>400000</v>
      </c>
      <c r="Z369" s="875">
        <f t="shared" ref="Z369:Z412" si="47">Y369+X369</f>
        <v>1000000</v>
      </c>
      <c r="AA369" s="691"/>
      <c r="AB369" s="691"/>
      <c r="AC369" s="702">
        <v>150000</v>
      </c>
      <c r="AD369" s="702">
        <v>150000</v>
      </c>
      <c r="AE369" s="702">
        <v>150000</v>
      </c>
      <c r="AF369" s="702">
        <v>150000</v>
      </c>
      <c r="AG369" s="702">
        <v>150000</v>
      </c>
      <c r="AH369" s="702">
        <v>150000</v>
      </c>
      <c r="AI369" s="702">
        <v>100000</v>
      </c>
      <c r="AJ369" s="691"/>
      <c r="AK369" s="691"/>
      <c r="AL369" s="691"/>
      <c r="AM369" s="868">
        <f t="shared" ref="AM369:AM412" si="48">SUM(AA369:AL369)</f>
        <v>1000000</v>
      </c>
      <c r="AN369" s="868">
        <f t="shared" ref="AN369:AN412" si="49">Z369-AM369</f>
        <v>0</v>
      </c>
      <c r="AO369" s="691"/>
      <c r="AP369" s="868"/>
      <c r="AQ369" s="704"/>
      <c r="AR369" s="704"/>
      <c r="AS369" s="704"/>
      <c r="AT369" s="704"/>
      <c r="AU369" s="704"/>
      <c r="AV369" s="704"/>
      <c r="AW369" s="704"/>
      <c r="AX369" s="704"/>
      <c r="AY369" s="704"/>
      <c r="AZ369" s="704"/>
      <c r="BA369" s="704"/>
      <c r="BB369" s="704"/>
      <c r="BC369" s="704"/>
      <c r="BD369" s="704"/>
      <c r="BE369" s="704"/>
      <c r="BF369" s="704"/>
      <c r="BG369" s="704"/>
      <c r="BH369" s="704"/>
      <c r="BI369" s="704"/>
      <c r="BJ369" s="704"/>
      <c r="BK369" s="704"/>
      <c r="BL369" s="704"/>
      <c r="BM369" s="704"/>
      <c r="BN369" s="704"/>
      <c r="BO369" s="704"/>
      <c r="BP369" s="704"/>
      <c r="BQ369" s="704"/>
      <c r="BR369" s="704"/>
      <c r="BS369" s="704"/>
      <c r="BT369" s="704"/>
      <c r="BU369" s="704"/>
      <c r="BV369" s="704"/>
      <c r="BW369" s="704"/>
      <c r="BX369" s="704"/>
      <c r="BY369" s="704"/>
      <c r="BZ369" s="704"/>
      <c r="CA369" s="704"/>
      <c r="CB369" s="704"/>
      <c r="CC369" s="704"/>
      <c r="CD369" s="704"/>
      <c r="CE369" s="704"/>
      <c r="CF369" s="704"/>
      <c r="CG369" s="704"/>
      <c r="CH369" s="704"/>
      <c r="CI369" s="704"/>
      <c r="CJ369" s="704"/>
      <c r="CK369" s="704"/>
      <c r="CL369" s="704"/>
      <c r="CM369" s="704"/>
      <c r="CN369" s="704"/>
      <c r="CO369" s="704"/>
      <c r="CP369" s="704"/>
      <c r="CQ369" s="704"/>
      <c r="CR369" s="704"/>
      <c r="CS369" s="704"/>
      <c r="CT369" s="704"/>
      <c r="CU369" s="704"/>
      <c r="CV369" s="704"/>
      <c r="CW369" s="704"/>
      <c r="CX369" s="704"/>
      <c r="CY369" s="704"/>
      <c r="CZ369" s="704"/>
      <c r="DA369" s="704"/>
      <c r="DB369" s="704"/>
      <c r="DC369" s="704"/>
      <c r="DD369" s="704"/>
      <c r="DE369" s="704"/>
      <c r="DF369" s="704"/>
      <c r="DG369" s="704"/>
      <c r="DH369" s="704"/>
      <c r="DI369" s="704"/>
      <c r="DJ369" s="704"/>
      <c r="DK369" s="704"/>
      <c r="DL369" s="704"/>
      <c r="DM369" s="704"/>
      <c r="DN369" s="704"/>
      <c r="DO369" s="704"/>
      <c r="DP369" s="704"/>
      <c r="EC369" s="705"/>
      <c r="ED369" s="704"/>
      <c r="EE369" s="704"/>
      <c r="EF369" s="705"/>
      <c r="EG369" s="705"/>
      <c r="EH369" s="705"/>
      <c r="EI369" s="705"/>
      <c r="EJ369" s="705"/>
      <c r="EK369" s="705"/>
      <c r="EL369" s="705"/>
      <c r="EM369" s="705"/>
      <c r="EN369" s="705"/>
      <c r="EO369" s="705"/>
      <c r="EP369" s="705"/>
      <c r="EQ369" s="705"/>
      <c r="ER369" s="705"/>
      <c r="ES369" s="705"/>
      <c r="ET369" s="705"/>
      <c r="EU369" s="705"/>
      <c r="EV369" s="705"/>
      <c r="EW369" s="705"/>
      <c r="EX369" s="705"/>
      <c r="EY369" s="705"/>
      <c r="EZ369" s="705"/>
      <c r="FA369" s="705"/>
      <c r="FB369" s="705"/>
      <c r="FC369" s="705"/>
      <c r="FD369" s="705"/>
      <c r="FE369" s="705"/>
      <c r="FF369" s="705"/>
      <c r="FG369" s="705"/>
      <c r="FH369" s="705"/>
      <c r="FI369" s="704"/>
      <c r="FJ369" s="704"/>
      <c r="FK369" s="878"/>
      <c r="FL369" s="878"/>
      <c r="FM369" s="878"/>
      <c r="FN369" s="878"/>
      <c r="FO369" s="878"/>
      <c r="FP369" s="878"/>
      <c r="FQ369" s="878"/>
      <c r="FR369" s="878"/>
      <c r="FS369" s="878"/>
      <c r="FT369" s="878"/>
      <c r="FU369" s="878"/>
      <c r="FV369" s="878"/>
      <c r="FW369" s="878"/>
      <c r="FX369" s="878"/>
      <c r="FY369" s="878"/>
      <c r="FZ369" s="878"/>
      <c r="GA369" s="878"/>
      <c r="GB369" s="878"/>
      <c r="GC369" s="878"/>
      <c r="GD369" s="878"/>
      <c r="GE369" s="878"/>
      <c r="GF369" s="878"/>
      <c r="GG369" s="878"/>
      <c r="GH369" s="878"/>
      <c r="GI369" s="878"/>
      <c r="HS369" s="704"/>
      <c r="HT369" s="704"/>
      <c r="HU369" s="704"/>
      <c r="HV369" s="878"/>
      <c r="HW369" s="878"/>
      <c r="HX369" s="878"/>
      <c r="HY369" s="878"/>
      <c r="HZ369" s="878"/>
      <c r="IA369" s="878"/>
      <c r="IB369" s="878"/>
      <c r="IC369" s="878"/>
      <c r="ID369" s="878"/>
      <c r="IE369" s="878"/>
      <c r="IF369" s="878"/>
      <c r="IG369" s="878"/>
      <c r="IH369" s="878"/>
      <c r="II369" s="878"/>
    </row>
    <row r="370" spans="1:243" s="706" customFormat="1" ht="33.75" x14ac:dyDescent="0.25">
      <c r="A370" s="691">
        <v>164</v>
      </c>
      <c r="B370" s="693" t="s">
        <v>1390</v>
      </c>
      <c r="C370" s="696">
        <v>234</v>
      </c>
      <c r="D370" s="697">
        <v>532</v>
      </c>
      <c r="E370" s="697">
        <v>24</v>
      </c>
      <c r="F370" s="699" t="s">
        <v>1121</v>
      </c>
      <c r="G370" s="699" t="s">
        <v>1391</v>
      </c>
      <c r="H370" s="767" t="s">
        <v>1112</v>
      </c>
      <c r="I370" s="752" t="s">
        <v>1113</v>
      </c>
      <c r="J370" s="761" t="s">
        <v>1135</v>
      </c>
      <c r="K370" s="753" t="s">
        <v>1115</v>
      </c>
      <c r="L370" s="753" t="s">
        <v>1116</v>
      </c>
      <c r="M370" s="753" t="s">
        <v>1199</v>
      </c>
      <c r="N370" s="753" t="s">
        <v>1359</v>
      </c>
      <c r="O370" s="753" t="s">
        <v>1359</v>
      </c>
      <c r="P370" s="753" t="s">
        <v>1392</v>
      </c>
      <c r="Q370" s="948" t="s">
        <v>1393</v>
      </c>
      <c r="R370" s="866" t="s">
        <v>1459</v>
      </c>
      <c r="S370" s="755">
        <v>2</v>
      </c>
      <c r="T370" s="763">
        <v>2.1</v>
      </c>
      <c r="U370" s="772">
        <v>41091</v>
      </c>
      <c r="V370" s="771">
        <v>41426</v>
      </c>
      <c r="W370" s="874">
        <v>20</v>
      </c>
      <c r="X370" s="875"/>
      <c r="Y370" s="876">
        <v>757300</v>
      </c>
      <c r="Z370" s="875">
        <f t="shared" si="47"/>
        <v>757300</v>
      </c>
      <c r="AA370" s="691"/>
      <c r="AB370" s="691"/>
      <c r="AC370" s="691">
        <v>150000</v>
      </c>
      <c r="AD370" s="691">
        <v>150000</v>
      </c>
      <c r="AE370" s="691">
        <v>150000</v>
      </c>
      <c r="AF370" s="691">
        <v>150000</v>
      </c>
      <c r="AG370" s="691">
        <v>157300</v>
      </c>
      <c r="AH370" s="691"/>
      <c r="AI370" s="691"/>
      <c r="AJ370" s="691"/>
      <c r="AK370" s="691"/>
      <c r="AL370" s="691"/>
      <c r="AM370" s="868">
        <f t="shared" si="48"/>
        <v>757300</v>
      </c>
      <c r="AN370" s="868">
        <f t="shared" si="49"/>
        <v>0</v>
      </c>
      <c r="AO370" s="691"/>
      <c r="AP370" s="868"/>
      <c r="AQ370" s="704"/>
      <c r="AR370" s="704"/>
      <c r="AS370" s="704"/>
      <c r="AT370" s="704"/>
      <c r="AU370" s="704"/>
      <c r="AV370" s="704"/>
      <c r="AW370" s="704"/>
      <c r="AX370" s="704"/>
      <c r="AY370" s="704"/>
      <c r="AZ370" s="704"/>
      <c r="BA370" s="704"/>
      <c r="BB370" s="704"/>
      <c r="BC370" s="704"/>
      <c r="BD370" s="704"/>
      <c r="BE370" s="704"/>
      <c r="BF370" s="704"/>
      <c r="BG370" s="704"/>
      <c r="BH370" s="704"/>
      <c r="BI370" s="704"/>
      <c r="BJ370" s="704"/>
      <c r="BK370" s="704"/>
      <c r="BL370" s="704"/>
      <c r="BM370" s="704"/>
      <c r="BN370" s="704"/>
      <c r="BO370" s="704"/>
      <c r="BP370" s="704"/>
      <c r="BQ370" s="704"/>
      <c r="BR370" s="704"/>
      <c r="BS370" s="704"/>
      <c r="BT370" s="704"/>
      <c r="BU370" s="704"/>
      <c r="BV370" s="704"/>
      <c r="BW370" s="704"/>
      <c r="BX370" s="704"/>
      <c r="BY370" s="704"/>
      <c r="BZ370" s="704"/>
      <c r="CA370" s="704"/>
      <c r="CB370" s="704"/>
      <c r="CC370" s="704"/>
      <c r="CD370" s="704"/>
      <c r="CE370" s="704"/>
      <c r="CF370" s="704"/>
      <c r="CG370" s="704"/>
      <c r="CH370" s="704"/>
      <c r="CI370" s="704"/>
      <c r="CJ370" s="704"/>
      <c r="CK370" s="704"/>
      <c r="CL370" s="704"/>
      <c r="CM370" s="704"/>
      <c r="CN370" s="704"/>
      <c r="CO370" s="704"/>
      <c r="CP370" s="704"/>
      <c r="CQ370" s="704"/>
      <c r="CR370" s="704"/>
      <c r="CS370" s="704"/>
      <c r="CT370" s="704"/>
      <c r="CU370" s="704"/>
      <c r="CV370" s="704"/>
      <c r="CW370" s="704"/>
      <c r="CX370" s="704"/>
      <c r="CY370" s="704"/>
      <c r="CZ370" s="704"/>
      <c r="DA370" s="704"/>
      <c r="DB370" s="704"/>
      <c r="DC370" s="704"/>
      <c r="DD370" s="704"/>
      <c r="DE370" s="704"/>
      <c r="DF370" s="704"/>
      <c r="DG370" s="704"/>
      <c r="DH370" s="704"/>
      <c r="DI370" s="704"/>
      <c r="DJ370" s="704"/>
      <c r="DK370" s="704"/>
      <c r="DL370" s="704"/>
      <c r="DM370" s="704"/>
      <c r="DN370" s="704"/>
      <c r="DO370" s="704"/>
      <c r="DP370" s="704"/>
      <c r="EC370" s="704"/>
      <c r="ED370" s="704"/>
      <c r="EE370" s="704"/>
      <c r="EF370" s="704"/>
      <c r="EG370" s="704"/>
      <c r="EH370" s="704"/>
      <c r="EI370" s="704"/>
      <c r="EJ370" s="704"/>
      <c r="EK370" s="704"/>
      <c r="EL370" s="704"/>
      <c r="EM370" s="704"/>
      <c r="EN370" s="704"/>
      <c r="EO370" s="704"/>
      <c r="EP370" s="704"/>
      <c r="EQ370" s="704"/>
      <c r="ER370" s="704"/>
      <c r="ES370" s="704"/>
      <c r="ET370" s="704"/>
      <c r="EU370" s="704"/>
      <c r="EV370" s="704"/>
      <c r="EW370" s="704"/>
      <c r="EX370" s="704"/>
      <c r="EY370" s="704"/>
      <c r="EZ370" s="704"/>
      <c r="FA370" s="704"/>
      <c r="FB370" s="704"/>
      <c r="FC370" s="704"/>
      <c r="FD370" s="704"/>
      <c r="FE370" s="704"/>
      <c r="FF370" s="704"/>
      <c r="FG370" s="704"/>
      <c r="FH370" s="704"/>
      <c r="FI370" s="704"/>
      <c r="FK370" s="878"/>
      <c r="FL370" s="878"/>
      <c r="FM370" s="878"/>
      <c r="FN370" s="878"/>
      <c r="FO370" s="878"/>
      <c r="FP370" s="878"/>
      <c r="FQ370" s="878"/>
      <c r="FR370" s="878"/>
      <c r="FS370" s="878"/>
      <c r="FT370" s="878"/>
      <c r="FU370" s="878"/>
      <c r="FV370" s="878"/>
      <c r="FW370" s="878"/>
      <c r="FX370" s="878"/>
      <c r="FY370" s="878"/>
      <c r="FZ370" s="878"/>
      <c r="GA370" s="878"/>
      <c r="GB370" s="878"/>
      <c r="GC370" s="878"/>
      <c r="GD370" s="878"/>
      <c r="GE370" s="878"/>
      <c r="GF370" s="878"/>
      <c r="GG370" s="878"/>
      <c r="GH370" s="878"/>
      <c r="GI370" s="878"/>
      <c r="HS370" s="878"/>
      <c r="HT370" s="878"/>
      <c r="HU370" s="878"/>
      <c r="HV370" s="878"/>
      <c r="HW370" s="878"/>
      <c r="HX370" s="878"/>
      <c r="HY370" s="878"/>
      <c r="HZ370" s="878"/>
      <c r="IA370" s="878"/>
      <c r="IB370" s="878"/>
      <c r="IC370" s="878"/>
      <c r="ID370" s="878"/>
      <c r="IE370" s="878"/>
      <c r="IF370" s="878"/>
      <c r="IG370" s="878"/>
      <c r="IH370" s="878"/>
      <c r="II370" s="878"/>
    </row>
    <row r="371" spans="1:243" s="706" customFormat="1" ht="33.75" x14ac:dyDescent="0.25">
      <c r="A371" s="691">
        <v>165</v>
      </c>
      <c r="B371" s="693" t="s">
        <v>1390</v>
      </c>
      <c r="C371" s="696">
        <v>234</v>
      </c>
      <c r="D371" s="697">
        <v>544</v>
      </c>
      <c r="E371" s="707">
        <v>1</v>
      </c>
      <c r="F371" s="699" t="s">
        <v>1125</v>
      </c>
      <c r="G371" s="699" t="s">
        <v>1126</v>
      </c>
      <c r="H371" s="751" t="s">
        <v>1112</v>
      </c>
      <c r="I371" s="752" t="s">
        <v>1113</v>
      </c>
      <c r="J371" s="761" t="s">
        <v>1135</v>
      </c>
      <c r="K371" s="753" t="s">
        <v>1115</v>
      </c>
      <c r="L371" s="753" t="s">
        <v>1124</v>
      </c>
      <c r="M371" s="753" t="s">
        <v>1199</v>
      </c>
      <c r="N371" s="753" t="s">
        <v>1359</v>
      </c>
      <c r="O371" s="753" t="s">
        <v>1359</v>
      </c>
      <c r="P371" s="753" t="s">
        <v>1392</v>
      </c>
      <c r="Q371" s="948" t="s">
        <v>1120</v>
      </c>
      <c r="R371" s="948" t="s">
        <v>1120</v>
      </c>
      <c r="S371" s="755">
        <v>2</v>
      </c>
      <c r="T371" s="769">
        <v>2.1</v>
      </c>
      <c r="U371" s="772">
        <v>41456</v>
      </c>
      <c r="V371" s="758">
        <v>41791</v>
      </c>
      <c r="W371" s="701">
        <v>7</v>
      </c>
      <c r="X371" s="875">
        <v>58000</v>
      </c>
      <c r="Y371" s="877"/>
      <c r="Z371" s="875">
        <f t="shared" si="47"/>
        <v>58000</v>
      </c>
      <c r="AA371" s="702"/>
      <c r="AB371" s="702"/>
      <c r="AC371" s="702"/>
      <c r="AD371" s="702"/>
      <c r="AE371" s="702">
        <v>25000</v>
      </c>
      <c r="AF371" s="702">
        <v>25000</v>
      </c>
      <c r="AG371" s="702">
        <v>8000</v>
      </c>
      <c r="AH371" s="702"/>
      <c r="AI371" s="717"/>
      <c r="AJ371" s="717"/>
      <c r="AK371" s="717"/>
      <c r="AL371" s="717"/>
      <c r="AM371" s="868">
        <f t="shared" si="48"/>
        <v>58000</v>
      </c>
      <c r="AN371" s="868">
        <f t="shared" si="49"/>
        <v>0</v>
      </c>
      <c r="AO371" s="760"/>
      <c r="AP371" s="868"/>
      <c r="EC371" s="704"/>
      <c r="ED371" s="704"/>
      <c r="EE371" s="704"/>
      <c r="EF371" s="704"/>
      <c r="EG371" s="704"/>
      <c r="EH371" s="704"/>
      <c r="EI371" s="704"/>
      <c r="EJ371" s="704"/>
      <c r="EK371" s="704"/>
      <c r="EL371" s="704"/>
      <c r="EM371" s="704"/>
      <c r="EN371" s="704"/>
      <c r="EO371" s="704"/>
      <c r="EP371" s="704"/>
      <c r="EQ371" s="704"/>
      <c r="ER371" s="704"/>
      <c r="ES371" s="704"/>
      <c r="ET371" s="704"/>
      <c r="EU371" s="704"/>
      <c r="EV371" s="704"/>
      <c r="EW371" s="704"/>
      <c r="EX371" s="704"/>
      <c r="EY371" s="704"/>
      <c r="EZ371" s="704"/>
      <c r="FA371" s="704"/>
      <c r="FB371" s="704"/>
      <c r="FC371" s="704"/>
      <c r="FD371" s="704"/>
      <c r="FE371" s="704"/>
      <c r="FF371" s="704"/>
      <c r="FG371" s="704"/>
      <c r="FH371" s="704"/>
      <c r="FI371" s="704"/>
      <c r="FJ371" s="704"/>
      <c r="FK371" s="746"/>
      <c r="GM371" s="704"/>
      <c r="GN371" s="704"/>
      <c r="GO371" s="704"/>
      <c r="GP371" s="704"/>
      <c r="GQ371" s="704"/>
      <c r="GR371" s="704"/>
      <c r="GS371" s="704"/>
      <c r="GT371" s="704"/>
      <c r="GU371" s="704"/>
      <c r="HQ371" s="704"/>
      <c r="HR371" s="704"/>
      <c r="HS371" s="878"/>
      <c r="HT371" s="878"/>
      <c r="HU371" s="878"/>
      <c r="HV371" s="878"/>
      <c r="HW371" s="878"/>
      <c r="HX371" s="878"/>
      <c r="HY371" s="878"/>
      <c r="HZ371" s="878"/>
      <c r="IA371" s="878"/>
      <c r="IB371" s="878"/>
      <c r="IC371" s="878"/>
      <c r="IE371" s="878"/>
      <c r="IF371" s="878"/>
      <c r="IG371" s="878"/>
      <c r="IH371" s="878"/>
      <c r="II371" s="878"/>
    </row>
    <row r="372" spans="1:243" s="706" customFormat="1" ht="33.75" x14ac:dyDescent="0.25">
      <c r="A372" s="691">
        <v>214</v>
      </c>
      <c r="B372" s="693" t="s">
        <v>1390</v>
      </c>
      <c r="C372" s="696">
        <v>243</v>
      </c>
      <c r="D372" s="697">
        <v>536</v>
      </c>
      <c r="E372" s="707">
        <v>3</v>
      </c>
      <c r="F372" s="699" t="s">
        <v>1123</v>
      </c>
      <c r="G372" s="699" t="s">
        <v>1460</v>
      </c>
      <c r="H372" s="767" t="s">
        <v>1112</v>
      </c>
      <c r="I372" s="752" t="s">
        <v>1113</v>
      </c>
      <c r="J372" s="761" t="s">
        <v>1135</v>
      </c>
      <c r="K372" s="764" t="s">
        <v>1115</v>
      </c>
      <c r="L372" s="764" t="s">
        <v>1124</v>
      </c>
      <c r="M372" s="753" t="s">
        <v>1199</v>
      </c>
      <c r="N372" s="753" t="s">
        <v>1359</v>
      </c>
      <c r="O372" s="753" t="s">
        <v>1359</v>
      </c>
      <c r="P372" s="753" t="s">
        <v>1461</v>
      </c>
      <c r="Q372" s="866" t="s">
        <v>1120</v>
      </c>
      <c r="R372" s="948" t="s">
        <v>1120</v>
      </c>
      <c r="S372" s="755">
        <v>2</v>
      </c>
      <c r="T372" s="763">
        <v>2.1</v>
      </c>
      <c r="U372" s="771">
        <v>41091</v>
      </c>
      <c r="V372" s="771">
        <v>41426</v>
      </c>
      <c r="W372" s="701">
        <v>20</v>
      </c>
      <c r="X372" s="875"/>
      <c r="Y372" s="876">
        <v>85200</v>
      </c>
      <c r="Z372" s="875">
        <f t="shared" si="47"/>
        <v>85200</v>
      </c>
      <c r="AA372" s="717"/>
      <c r="AB372" s="717">
        <v>40000</v>
      </c>
      <c r="AC372" s="717">
        <v>40000</v>
      </c>
      <c r="AD372" s="717">
        <v>5200</v>
      </c>
      <c r="AE372" s="717"/>
      <c r="AF372" s="717"/>
      <c r="AG372" s="717"/>
      <c r="AH372" s="717"/>
      <c r="AI372" s="717"/>
      <c r="AJ372" s="717"/>
      <c r="AK372" s="717"/>
      <c r="AL372" s="717"/>
      <c r="AM372" s="868">
        <f t="shared" si="48"/>
        <v>85200</v>
      </c>
      <c r="AN372" s="868">
        <f t="shared" si="49"/>
        <v>0</v>
      </c>
      <c r="AO372" s="717"/>
      <c r="AP372" s="868"/>
      <c r="DQ372" s="704"/>
      <c r="DR372" s="704"/>
      <c r="DS372" s="704"/>
      <c r="DT372" s="704"/>
      <c r="DU372" s="704"/>
      <c r="DV372" s="704"/>
      <c r="DW372" s="704"/>
      <c r="DX372" s="704"/>
      <c r="DY372" s="704"/>
      <c r="DZ372" s="704"/>
      <c r="EA372" s="704"/>
      <c r="EB372" s="704"/>
      <c r="EC372" s="704"/>
      <c r="EF372" s="704"/>
      <c r="EG372" s="704"/>
      <c r="EH372" s="704"/>
      <c r="EI372" s="704"/>
      <c r="EJ372" s="704"/>
      <c r="EK372" s="704"/>
      <c r="EL372" s="704"/>
      <c r="EM372" s="704"/>
      <c r="EN372" s="704"/>
      <c r="EO372" s="704"/>
      <c r="EP372" s="704"/>
      <c r="EQ372" s="704"/>
      <c r="ER372" s="704"/>
      <c r="ES372" s="704"/>
      <c r="ET372" s="704"/>
      <c r="EU372" s="704"/>
      <c r="EV372" s="704"/>
      <c r="EW372" s="704"/>
      <c r="EX372" s="704"/>
      <c r="EY372" s="704"/>
      <c r="EZ372" s="704"/>
      <c r="FA372" s="704"/>
      <c r="FB372" s="704"/>
      <c r="FC372" s="704"/>
      <c r="FD372" s="704"/>
      <c r="FE372" s="704"/>
      <c r="FF372" s="704"/>
      <c r="FG372" s="704"/>
      <c r="FH372" s="704"/>
      <c r="FJ372" s="704"/>
      <c r="FK372" s="878"/>
      <c r="FL372" s="878"/>
      <c r="FM372" s="878"/>
      <c r="FN372" s="878"/>
      <c r="FO372" s="878"/>
      <c r="FP372" s="878"/>
      <c r="FQ372" s="878"/>
      <c r="FR372" s="878"/>
      <c r="FS372" s="878"/>
      <c r="FT372" s="878"/>
      <c r="FU372" s="878"/>
      <c r="FV372" s="878"/>
      <c r="FW372" s="878"/>
      <c r="FX372" s="878"/>
      <c r="FY372" s="878"/>
      <c r="FZ372" s="878"/>
      <c r="GA372" s="878"/>
      <c r="GB372" s="878"/>
      <c r="GC372" s="878"/>
      <c r="GD372" s="878"/>
      <c r="GE372" s="878"/>
      <c r="GF372" s="878"/>
      <c r="GG372" s="878"/>
      <c r="GH372" s="878"/>
      <c r="GI372" s="878"/>
      <c r="GJ372" s="878"/>
      <c r="GK372" s="878"/>
      <c r="GL372" s="878"/>
      <c r="GM372" s="878"/>
      <c r="GN372" s="878"/>
      <c r="GO372" s="878"/>
      <c r="GP372" s="878"/>
      <c r="GQ372" s="878"/>
      <c r="GR372" s="878"/>
      <c r="GS372" s="878"/>
      <c r="GT372" s="878"/>
      <c r="GU372" s="878"/>
      <c r="GV372" s="878"/>
      <c r="GW372" s="878"/>
      <c r="GX372" s="878"/>
      <c r="GY372" s="878"/>
      <c r="GZ372" s="878"/>
      <c r="HA372" s="878"/>
      <c r="HB372" s="878"/>
      <c r="HC372" s="878"/>
      <c r="HD372" s="878"/>
      <c r="HE372" s="878"/>
      <c r="HF372" s="878"/>
      <c r="HG372" s="878"/>
      <c r="HH372" s="878"/>
      <c r="HI372" s="878"/>
      <c r="HJ372" s="878"/>
      <c r="HK372" s="878"/>
      <c r="HL372" s="878"/>
      <c r="HM372" s="878"/>
      <c r="HN372" s="878"/>
      <c r="HO372" s="878"/>
      <c r="HP372" s="878"/>
      <c r="HQ372" s="878"/>
      <c r="HR372" s="878"/>
      <c r="HS372" s="878"/>
      <c r="HT372" s="878"/>
      <c r="HU372" s="878"/>
      <c r="HV372" s="878"/>
      <c r="HW372" s="878"/>
      <c r="HX372" s="878"/>
      <c r="HY372" s="878"/>
      <c r="HZ372" s="878"/>
      <c r="IA372" s="878"/>
      <c r="IB372" s="878"/>
      <c r="IC372" s="878"/>
      <c r="ID372" s="878"/>
      <c r="IE372" s="878"/>
      <c r="IF372" s="878"/>
      <c r="IG372" s="878"/>
      <c r="IH372" s="878"/>
      <c r="II372" s="878"/>
    </row>
    <row r="373" spans="1:243" s="878" customFormat="1" ht="23.1" customHeight="1" x14ac:dyDescent="0.25">
      <c r="A373" s="691">
        <v>166</v>
      </c>
      <c r="B373" s="693" t="s">
        <v>1352</v>
      </c>
      <c r="C373" s="696">
        <v>234</v>
      </c>
      <c r="D373" s="697">
        <v>632</v>
      </c>
      <c r="E373" s="707">
        <v>11</v>
      </c>
      <c r="F373" s="699" t="s">
        <v>1121</v>
      </c>
      <c r="G373" s="734" t="s">
        <v>1616</v>
      </c>
      <c r="H373" s="767" t="s">
        <v>1127</v>
      </c>
      <c r="I373" s="752" t="s">
        <v>1113</v>
      </c>
      <c r="J373" s="761" t="s">
        <v>1135</v>
      </c>
      <c r="K373" s="753" t="s">
        <v>1115</v>
      </c>
      <c r="L373" s="753" t="s">
        <v>1116</v>
      </c>
      <c r="M373" s="753" t="s">
        <v>1199</v>
      </c>
      <c r="N373" s="753" t="s">
        <v>1359</v>
      </c>
      <c r="O373" s="753" t="s">
        <v>1128</v>
      </c>
      <c r="P373" s="753" t="s">
        <v>1134</v>
      </c>
      <c r="Q373" s="948" t="s">
        <v>1393</v>
      </c>
      <c r="R373" s="866" t="s">
        <v>1459</v>
      </c>
      <c r="S373" s="755">
        <v>2</v>
      </c>
      <c r="T373" s="763">
        <v>2.1</v>
      </c>
      <c r="U373" s="772">
        <v>41091</v>
      </c>
      <c r="V373" s="771">
        <v>41426</v>
      </c>
      <c r="W373" s="701">
        <v>20</v>
      </c>
      <c r="X373" s="875"/>
      <c r="Y373" s="876">
        <v>1041700</v>
      </c>
      <c r="Z373" s="875">
        <f>Y373+X373</f>
        <v>1041700</v>
      </c>
      <c r="AA373" s="691"/>
      <c r="AB373" s="691"/>
      <c r="AC373" s="691"/>
      <c r="AD373" s="691">
        <v>250000</v>
      </c>
      <c r="AE373" s="691">
        <v>250000</v>
      </c>
      <c r="AF373" s="691">
        <v>250000</v>
      </c>
      <c r="AG373" s="691">
        <v>291700</v>
      </c>
      <c r="AH373" s="691"/>
      <c r="AI373" s="691"/>
      <c r="AJ373" s="691"/>
      <c r="AK373" s="691"/>
      <c r="AL373" s="691"/>
      <c r="AM373" s="868">
        <f>SUM(AA373:AL373)</f>
        <v>1041700</v>
      </c>
      <c r="AN373" s="868">
        <f>Z373-AM373</f>
        <v>0</v>
      </c>
      <c r="AO373" s="691"/>
      <c r="AP373" s="868"/>
      <c r="AQ373" s="704"/>
      <c r="AR373" s="704"/>
      <c r="AS373" s="704"/>
      <c r="AT373" s="704"/>
      <c r="AU373" s="704"/>
      <c r="AV373" s="704"/>
      <c r="AW373" s="704"/>
      <c r="AX373" s="704"/>
      <c r="AY373" s="704"/>
      <c r="AZ373" s="704"/>
      <c r="BA373" s="704"/>
      <c r="BB373" s="704"/>
      <c r="BC373" s="704"/>
      <c r="BD373" s="704"/>
      <c r="BE373" s="704"/>
      <c r="BF373" s="704"/>
      <c r="BG373" s="704"/>
      <c r="BH373" s="704"/>
      <c r="BI373" s="704"/>
      <c r="BJ373" s="704"/>
      <c r="BK373" s="704"/>
      <c r="BL373" s="704"/>
      <c r="BM373" s="704"/>
      <c r="BN373" s="704"/>
      <c r="BO373" s="704"/>
      <c r="BP373" s="704"/>
      <c r="BQ373" s="704"/>
      <c r="BR373" s="704"/>
      <c r="BS373" s="704"/>
      <c r="BT373" s="704"/>
      <c r="BU373" s="704"/>
      <c r="BV373" s="704"/>
      <c r="BW373" s="704"/>
      <c r="BX373" s="704"/>
      <c r="BY373" s="704"/>
      <c r="BZ373" s="704"/>
      <c r="CA373" s="704"/>
      <c r="CB373" s="704"/>
      <c r="CC373" s="704"/>
      <c r="CD373" s="704"/>
      <c r="CE373" s="704"/>
      <c r="CF373" s="704"/>
      <c r="CG373" s="704"/>
      <c r="CH373" s="704"/>
      <c r="CI373" s="704"/>
      <c r="CJ373" s="704"/>
      <c r="CK373" s="704"/>
      <c r="CL373" s="704"/>
      <c r="CM373" s="704"/>
      <c r="CN373" s="704"/>
      <c r="CO373" s="704"/>
      <c r="CP373" s="704"/>
      <c r="CQ373" s="704"/>
      <c r="CR373" s="704"/>
      <c r="CS373" s="704"/>
      <c r="CT373" s="704"/>
      <c r="CU373" s="704"/>
      <c r="CV373" s="704"/>
      <c r="CW373" s="704"/>
      <c r="CX373" s="704"/>
      <c r="CY373" s="704"/>
      <c r="CZ373" s="704"/>
      <c r="DA373" s="704"/>
      <c r="DB373" s="704"/>
      <c r="DC373" s="704"/>
      <c r="DD373" s="704"/>
      <c r="DE373" s="704"/>
      <c r="DF373" s="704"/>
      <c r="DG373" s="704"/>
      <c r="DH373" s="704"/>
      <c r="DI373" s="704"/>
      <c r="DJ373" s="704"/>
      <c r="DK373" s="704"/>
      <c r="DL373" s="704"/>
      <c r="DM373" s="704"/>
      <c r="DN373" s="704"/>
      <c r="DO373" s="704"/>
      <c r="DP373" s="704"/>
      <c r="DQ373" s="704"/>
      <c r="DR373" s="704"/>
      <c r="DS373" s="704"/>
      <c r="DT373" s="704"/>
      <c r="DU373" s="704"/>
      <c r="DV373" s="704"/>
      <c r="DW373" s="704"/>
      <c r="DX373" s="704"/>
      <c r="DY373" s="704"/>
      <c r="DZ373" s="704"/>
      <c r="EA373" s="704"/>
      <c r="EB373" s="704"/>
      <c r="EC373" s="704"/>
      <c r="ED373" s="706"/>
      <c r="EE373" s="706"/>
      <c r="EF373" s="704"/>
      <c r="EG373" s="704"/>
      <c r="EH373" s="704"/>
      <c r="EI373" s="704"/>
      <c r="EJ373" s="704"/>
      <c r="EK373" s="704"/>
      <c r="EL373" s="704"/>
      <c r="EM373" s="704"/>
      <c r="EN373" s="704"/>
      <c r="EO373" s="704"/>
      <c r="EP373" s="704"/>
      <c r="EQ373" s="704"/>
      <c r="ER373" s="704"/>
      <c r="ES373" s="704"/>
      <c r="ET373" s="704"/>
      <c r="EU373" s="704"/>
      <c r="EV373" s="704"/>
      <c r="EW373" s="704"/>
      <c r="EX373" s="704"/>
      <c r="EY373" s="704"/>
      <c r="EZ373" s="704"/>
      <c r="FA373" s="704"/>
      <c r="FB373" s="704"/>
      <c r="FC373" s="704"/>
      <c r="FD373" s="704"/>
      <c r="FE373" s="704"/>
      <c r="FF373" s="704"/>
      <c r="FG373" s="704"/>
      <c r="FH373" s="704"/>
      <c r="FI373" s="704"/>
      <c r="FJ373" s="706"/>
      <c r="GJ373" s="706"/>
      <c r="GK373" s="706"/>
      <c r="GL373" s="706"/>
      <c r="GM373" s="706"/>
      <c r="GN373" s="706"/>
      <c r="GO373" s="706"/>
      <c r="GP373" s="706"/>
      <c r="GQ373" s="706"/>
      <c r="GR373" s="706"/>
      <c r="GS373" s="706"/>
      <c r="GT373" s="706"/>
      <c r="GU373" s="706"/>
      <c r="GV373" s="706"/>
      <c r="GW373" s="706"/>
      <c r="GX373" s="706"/>
      <c r="GY373" s="706"/>
      <c r="GZ373" s="706"/>
      <c r="HA373" s="706"/>
      <c r="HB373" s="706"/>
      <c r="HC373" s="706"/>
      <c r="HD373" s="706"/>
      <c r="HE373" s="706"/>
      <c r="HF373" s="706"/>
      <c r="HG373" s="706"/>
      <c r="HH373" s="706"/>
      <c r="HI373" s="706"/>
      <c r="HJ373" s="706"/>
      <c r="HK373" s="706"/>
      <c r="HL373" s="706"/>
      <c r="HM373" s="706"/>
      <c r="HN373" s="706"/>
      <c r="HO373" s="706"/>
      <c r="HP373" s="706"/>
      <c r="HQ373" s="706"/>
      <c r="HR373" s="706"/>
      <c r="ID373" s="706"/>
    </row>
    <row r="374" spans="1:243" s="878" customFormat="1" ht="23.1" customHeight="1" x14ac:dyDescent="0.25">
      <c r="A374" s="691">
        <v>167</v>
      </c>
      <c r="B374" s="693" t="s">
        <v>1352</v>
      </c>
      <c r="C374" s="696">
        <v>234</v>
      </c>
      <c r="D374" s="697">
        <v>632</v>
      </c>
      <c r="E374" s="707">
        <v>16</v>
      </c>
      <c r="F374" s="699" t="s">
        <v>1121</v>
      </c>
      <c r="G374" s="734" t="s">
        <v>1617</v>
      </c>
      <c r="H374" s="767" t="s">
        <v>1127</v>
      </c>
      <c r="I374" s="752" t="s">
        <v>1113</v>
      </c>
      <c r="J374" s="761" t="s">
        <v>1135</v>
      </c>
      <c r="K374" s="753" t="s">
        <v>1115</v>
      </c>
      <c r="L374" s="753" t="s">
        <v>1116</v>
      </c>
      <c r="M374" s="753" t="s">
        <v>1199</v>
      </c>
      <c r="N374" s="753" t="s">
        <v>1359</v>
      </c>
      <c r="O374" s="753" t="s">
        <v>1128</v>
      </c>
      <c r="P374" s="753" t="s">
        <v>1134</v>
      </c>
      <c r="Q374" s="948">
        <v>1</v>
      </c>
      <c r="R374" s="948">
        <v>1</v>
      </c>
      <c r="S374" s="755">
        <v>2</v>
      </c>
      <c r="T374" s="763">
        <v>2.1</v>
      </c>
      <c r="U374" s="772">
        <v>41091</v>
      </c>
      <c r="V374" s="771">
        <v>41426</v>
      </c>
      <c r="W374" s="701">
        <v>20</v>
      </c>
      <c r="X374" s="875"/>
      <c r="Y374" s="876">
        <v>8600</v>
      </c>
      <c r="Z374" s="875">
        <f>Y374+X374</f>
        <v>8600</v>
      </c>
      <c r="AA374" s="691"/>
      <c r="AB374" s="691"/>
      <c r="AC374" s="691"/>
      <c r="AD374" s="691"/>
      <c r="AE374" s="691">
        <v>8600</v>
      </c>
      <c r="AF374" s="691"/>
      <c r="AG374" s="691"/>
      <c r="AH374" s="691"/>
      <c r="AI374" s="691"/>
      <c r="AJ374" s="691"/>
      <c r="AK374" s="691"/>
      <c r="AL374" s="691"/>
      <c r="AM374" s="868">
        <f>SUM(AA374:AL374)</f>
        <v>8600</v>
      </c>
      <c r="AN374" s="868">
        <f>Z374-AM374</f>
        <v>0</v>
      </c>
      <c r="AO374" s="691"/>
      <c r="AP374" s="868"/>
      <c r="AQ374" s="704"/>
      <c r="AR374" s="704"/>
      <c r="AS374" s="704"/>
      <c r="AT374" s="704"/>
      <c r="AU374" s="704"/>
      <c r="AV374" s="704"/>
      <c r="AW374" s="704"/>
      <c r="AX374" s="704"/>
      <c r="AY374" s="704"/>
      <c r="AZ374" s="704"/>
      <c r="BA374" s="704"/>
      <c r="BB374" s="704"/>
      <c r="BC374" s="704"/>
      <c r="BD374" s="704"/>
      <c r="BE374" s="704"/>
      <c r="BF374" s="704"/>
      <c r="BG374" s="704"/>
      <c r="BH374" s="704"/>
      <c r="BI374" s="704"/>
      <c r="BJ374" s="704"/>
      <c r="BK374" s="704"/>
      <c r="BL374" s="704"/>
      <c r="BM374" s="704"/>
      <c r="BN374" s="704"/>
      <c r="BO374" s="704"/>
      <c r="BP374" s="704"/>
      <c r="BQ374" s="704"/>
      <c r="BR374" s="704"/>
      <c r="BS374" s="704"/>
      <c r="BT374" s="704"/>
      <c r="BU374" s="704"/>
      <c r="BV374" s="704"/>
      <c r="BW374" s="704"/>
      <c r="BX374" s="704"/>
      <c r="BY374" s="704"/>
      <c r="BZ374" s="704"/>
      <c r="CA374" s="704"/>
      <c r="CB374" s="704"/>
      <c r="CC374" s="704"/>
      <c r="CD374" s="704"/>
      <c r="CE374" s="704"/>
      <c r="CF374" s="704"/>
      <c r="CG374" s="704"/>
      <c r="CH374" s="704"/>
      <c r="CI374" s="704"/>
      <c r="CJ374" s="704"/>
      <c r="CK374" s="704"/>
      <c r="CL374" s="704"/>
      <c r="CM374" s="704"/>
      <c r="CN374" s="704"/>
      <c r="CO374" s="704"/>
      <c r="CP374" s="704"/>
      <c r="CQ374" s="704"/>
      <c r="CR374" s="704"/>
      <c r="CS374" s="704"/>
      <c r="CT374" s="704"/>
      <c r="CU374" s="704"/>
      <c r="CV374" s="704"/>
      <c r="CW374" s="704"/>
      <c r="CX374" s="704"/>
      <c r="CY374" s="704"/>
      <c r="CZ374" s="704"/>
      <c r="DA374" s="704"/>
      <c r="DB374" s="704"/>
      <c r="DC374" s="704"/>
      <c r="DD374" s="704"/>
      <c r="DE374" s="704"/>
      <c r="DF374" s="704"/>
      <c r="DG374" s="704"/>
      <c r="DH374" s="704"/>
      <c r="DI374" s="704"/>
      <c r="DJ374" s="704"/>
      <c r="DK374" s="704"/>
      <c r="DL374" s="704"/>
      <c r="DM374" s="704"/>
      <c r="DN374" s="704"/>
      <c r="DO374" s="704"/>
      <c r="DP374" s="704"/>
      <c r="DQ374" s="706"/>
      <c r="DR374" s="706"/>
      <c r="DS374" s="706"/>
      <c r="DT374" s="706"/>
      <c r="DU374" s="706"/>
      <c r="DV374" s="706"/>
      <c r="DW374" s="706"/>
      <c r="DX374" s="706"/>
      <c r="DY374" s="706"/>
      <c r="DZ374" s="706"/>
      <c r="EA374" s="706"/>
      <c r="EB374" s="706"/>
      <c r="EC374" s="704"/>
      <c r="ED374" s="706"/>
      <c r="EE374" s="706"/>
      <c r="EF374" s="704"/>
      <c r="EG374" s="704"/>
      <c r="EH374" s="704"/>
      <c r="EI374" s="704"/>
      <c r="EJ374" s="704"/>
      <c r="EK374" s="704"/>
      <c r="EL374" s="704"/>
      <c r="EM374" s="704"/>
      <c r="EN374" s="704"/>
      <c r="EO374" s="704"/>
      <c r="EP374" s="704"/>
      <c r="EQ374" s="704"/>
      <c r="ER374" s="704"/>
      <c r="ES374" s="704"/>
      <c r="ET374" s="704"/>
      <c r="EU374" s="704"/>
      <c r="EV374" s="704"/>
      <c r="EW374" s="704"/>
      <c r="EX374" s="704"/>
      <c r="EY374" s="704"/>
      <c r="EZ374" s="704"/>
      <c r="FA374" s="704"/>
      <c r="FB374" s="704"/>
      <c r="FC374" s="704"/>
      <c r="FD374" s="704"/>
      <c r="FE374" s="704"/>
      <c r="FF374" s="704"/>
      <c r="FG374" s="704"/>
      <c r="FH374" s="704"/>
      <c r="FI374" s="706"/>
      <c r="FJ374" s="706"/>
      <c r="HS374" s="706"/>
      <c r="HT374" s="706"/>
      <c r="HU374" s="706"/>
      <c r="HV374" s="706"/>
      <c r="HW374" s="706"/>
      <c r="HX374" s="706"/>
      <c r="HY374" s="706"/>
      <c r="HZ374" s="706"/>
      <c r="IA374" s="706"/>
      <c r="IB374" s="706"/>
      <c r="IC374" s="706"/>
      <c r="ID374" s="706"/>
    </row>
    <row r="375" spans="1:243" s="706" customFormat="1" ht="33.75" x14ac:dyDescent="0.25">
      <c r="A375" s="691">
        <v>215</v>
      </c>
      <c r="B375" s="693" t="s">
        <v>1390</v>
      </c>
      <c r="C375" s="696">
        <v>243</v>
      </c>
      <c r="D375" s="697">
        <v>544</v>
      </c>
      <c r="E375" s="698">
        <v>0</v>
      </c>
      <c r="F375" s="699" t="s">
        <v>1125</v>
      </c>
      <c r="G375" s="699" t="s">
        <v>1462</v>
      </c>
      <c r="H375" s="767" t="s">
        <v>1112</v>
      </c>
      <c r="I375" s="752" t="s">
        <v>1113</v>
      </c>
      <c r="J375" s="761" t="s">
        <v>1135</v>
      </c>
      <c r="K375" s="753" t="s">
        <v>1115</v>
      </c>
      <c r="L375" s="753" t="s">
        <v>1124</v>
      </c>
      <c r="M375" s="753" t="s">
        <v>1199</v>
      </c>
      <c r="N375" s="753" t="s">
        <v>1359</v>
      </c>
      <c r="O375" s="753" t="s">
        <v>1359</v>
      </c>
      <c r="P375" s="753" t="s">
        <v>1461</v>
      </c>
      <c r="Q375" s="866" t="s">
        <v>1160</v>
      </c>
      <c r="R375" s="866" t="s">
        <v>1160</v>
      </c>
      <c r="S375" s="755">
        <v>2</v>
      </c>
      <c r="T375" s="763">
        <v>2.1</v>
      </c>
      <c r="U375" s="771">
        <v>41091</v>
      </c>
      <c r="V375" s="771">
        <v>41426</v>
      </c>
      <c r="W375" s="701">
        <v>7</v>
      </c>
      <c r="X375" s="875"/>
      <c r="Y375" s="876">
        <v>3300</v>
      </c>
      <c r="Z375" s="875">
        <f t="shared" si="47"/>
        <v>3300</v>
      </c>
      <c r="AA375" s="691"/>
      <c r="AB375" s="691"/>
      <c r="AC375" s="691">
        <v>3300</v>
      </c>
      <c r="AD375" s="691"/>
      <c r="AE375" s="691"/>
      <c r="AF375" s="691"/>
      <c r="AG375" s="691"/>
      <c r="AH375" s="691"/>
      <c r="AI375" s="691"/>
      <c r="AJ375" s="691"/>
      <c r="AK375" s="691"/>
      <c r="AL375" s="691"/>
      <c r="AM375" s="868">
        <f t="shared" si="48"/>
        <v>3300</v>
      </c>
      <c r="AN375" s="868">
        <f t="shared" si="49"/>
        <v>0</v>
      </c>
      <c r="AO375" s="691"/>
      <c r="AP375" s="868"/>
      <c r="AQ375" s="704"/>
      <c r="AR375" s="704"/>
      <c r="AS375" s="704"/>
      <c r="AT375" s="704"/>
      <c r="AU375" s="704"/>
      <c r="AV375" s="704"/>
      <c r="AW375" s="704"/>
      <c r="AX375" s="704"/>
      <c r="AY375" s="704"/>
      <c r="AZ375" s="704"/>
      <c r="BA375" s="704"/>
      <c r="BB375" s="704"/>
      <c r="BC375" s="704"/>
      <c r="BD375" s="704"/>
      <c r="BE375" s="704"/>
      <c r="BF375" s="704"/>
      <c r="BG375" s="704"/>
      <c r="BH375" s="704"/>
      <c r="BI375" s="704"/>
      <c r="BJ375" s="704"/>
      <c r="BK375" s="704"/>
      <c r="BL375" s="704"/>
      <c r="BM375" s="704"/>
      <c r="BN375" s="704"/>
      <c r="BO375" s="704"/>
      <c r="BP375" s="704"/>
      <c r="BQ375" s="704"/>
      <c r="BR375" s="704"/>
      <c r="BS375" s="704"/>
      <c r="BT375" s="704"/>
      <c r="BU375" s="704"/>
      <c r="BV375" s="704"/>
      <c r="BW375" s="704"/>
      <c r="BX375" s="704"/>
      <c r="BY375" s="704"/>
      <c r="BZ375" s="704"/>
      <c r="CA375" s="704"/>
      <c r="CB375" s="704"/>
      <c r="CC375" s="704"/>
      <c r="CD375" s="704"/>
      <c r="CE375" s="704"/>
      <c r="CF375" s="704"/>
      <c r="CG375" s="704"/>
      <c r="CH375" s="704"/>
      <c r="CI375" s="704"/>
      <c r="CJ375" s="704"/>
      <c r="CK375" s="704"/>
      <c r="CL375" s="704"/>
      <c r="CM375" s="704"/>
      <c r="CN375" s="704"/>
      <c r="CO375" s="704"/>
      <c r="CP375" s="704"/>
      <c r="CQ375" s="704"/>
      <c r="CR375" s="704"/>
      <c r="CS375" s="704"/>
      <c r="CT375" s="704"/>
      <c r="CU375" s="704"/>
      <c r="CV375" s="704"/>
      <c r="CW375" s="704"/>
      <c r="CX375" s="704"/>
      <c r="CY375" s="704"/>
      <c r="CZ375" s="704"/>
      <c r="DA375" s="704"/>
      <c r="DB375" s="704"/>
      <c r="DC375" s="704"/>
      <c r="DD375" s="704"/>
      <c r="DE375" s="704"/>
      <c r="DF375" s="704"/>
      <c r="DG375" s="704"/>
      <c r="DH375" s="704"/>
      <c r="DI375" s="704"/>
      <c r="DJ375" s="704"/>
      <c r="DK375" s="704"/>
      <c r="DL375" s="704"/>
      <c r="DM375" s="704"/>
      <c r="DN375" s="704"/>
      <c r="DO375" s="704"/>
      <c r="DP375" s="704"/>
      <c r="DQ375" s="704"/>
      <c r="DR375" s="704"/>
      <c r="DS375" s="704"/>
      <c r="DT375" s="704"/>
      <c r="DU375" s="704"/>
      <c r="DV375" s="704"/>
      <c r="DW375" s="704"/>
      <c r="DX375" s="704"/>
      <c r="DY375" s="704"/>
      <c r="DZ375" s="704"/>
      <c r="EA375" s="704"/>
      <c r="EB375" s="704"/>
      <c r="EC375" s="704"/>
      <c r="ED375" s="879"/>
      <c r="EE375" s="879"/>
      <c r="EF375" s="704"/>
      <c r="EG375" s="704"/>
      <c r="EH375" s="704"/>
      <c r="EI375" s="704"/>
      <c r="EJ375" s="704"/>
      <c r="EK375" s="704"/>
      <c r="EL375" s="704"/>
      <c r="EM375" s="704"/>
      <c r="EN375" s="704"/>
      <c r="EO375" s="704"/>
      <c r="EP375" s="704"/>
      <c r="EQ375" s="704"/>
      <c r="ER375" s="704"/>
      <c r="ES375" s="704"/>
      <c r="ET375" s="704"/>
      <c r="EU375" s="704"/>
      <c r="EV375" s="704"/>
      <c r="EW375" s="704"/>
      <c r="EX375" s="704"/>
      <c r="EY375" s="704"/>
      <c r="EZ375" s="704"/>
      <c r="FA375" s="704"/>
      <c r="FB375" s="704"/>
      <c r="FC375" s="704"/>
      <c r="FD375" s="704"/>
      <c r="FE375" s="704"/>
      <c r="FF375" s="704"/>
      <c r="FG375" s="704"/>
      <c r="FH375" s="704"/>
      <c r="FJ375" s="704"/>
      <c r="HV375" s="704"/>
      <c r="HW375" s="704"/>
      <c r="HX375" s="704"/>
      <c r="HY375" s="704"/>
      <c r="HZ375" s="704"/>
      <c r="IA375" s="704"/>
      <c r="IB375" s="704"/>
      <c r="IC375" s="704"/>
      <c r="ID375" s="878"/>
      <c r="IE375" s="878"/>
      <c r="IF375" s="878"/>
      <c r="IG375" s="878"/>
      <c r="IH375" s="878"/>
      <c r="II375" s="878"/>
    </row>
    <row r="376" spans="1:243" s="878" customFormat="1" ht="33.75" x14ac:dyDescent="0.25">
      <c r="A376" s="691">
        <v>216</v>
      </c>
      <c r="B376" s="693" t="s">
        <v>1352</v>
      </c>
      <c r="C376" s="696">
        <v>243</v>
      </c>
      <c r="D376" s="697">
        <v>544</v>
      </c>
      <c r="E376" s="707">
        <v>1</v>
      </c>
      <c r="F376" s="699" t="s">
        <v>1125</v>
      </c>
      <c r="G376" s="699" t="s">
        <v>1126</v>
      </c>
      <c r="H376" s="751" t="s">
        <v>1112</v>
      </c>
      <c r="I376" s="752" t="s">
        <v>1113</v>
      </c>
      <c r="J376" s="761" t="s">
        <v>1135</v>
      </c>
      <c r="K376" s="753" t="s">
        <v>1115</v>
      </c>
      <c r="L376" s="753" t="s">
        <v>1124</v>
      </c>
      <c r="M376" s="753" t="s">
        <v>1199</v>
      </c>
      <c r="N376" s="753" t="s">
        <v>1359</v>
      </c>
      <c r="O376" s="753" t="s">
        <v>1128</v>
      </c>
      <c r="P376" s="753" t="s">
        <v>1134</v>
      </c>
      <c r="Q376" s="948" t="s">
        <v>1120</v>
      </c>
      <c r="R376" s="948" t="s">
        <v>1120</v>
      </c>
      <c r="S376" s="755">
        <v>2</v>
      </c>
      <c r="T376" s="769">
        <v>2.1</v>
      </c>
      <c r="U376" s="771">
        <v>41699</v>
      </c>
      <c r="V376" s="772">
        <v>41791</v>
      </c>
      <c r="W376" s="701">
        <v>7</v>
      </c>
      <c r="X376" s="875">
        <v>35000</v>
      </c>
      <c r="Y376" s="877"/>
      <c r="Z376" s="875">
        <f>Y376+X376</f>
        <v>35000</v>
      </c>
      <c r="AA376" s="702"/>
      <c r="AB376" s="702"/>
      <c r="AC376" s="702"/>
      <c r="AD376" s="702"/>
      <c r="AE376" s="702"/>
      <c r="AF376" s="702"/>
      <c r="AG376" s="702"/>
      <c r="AH376" s="702"/>
      <c r="AI376" s="717"/>
      <c r="AJ376" s="717">
        <v>35000</v>
      </c>
      <c r="AK376" s="717"/>
      <c r="AL376" s="717"/>
      <c r="AM376" s="868">
        <f>SUM(AA376:AL376)</f>
        <v>35000</v>
      </c>
      <c r="AN376" s="868">
        <f>Z376-AM376</f>
        <v>0</v>
      </c>
      <c r="AO376" s="760"/>
      <c r="AP376" s="868"/>
      <c r="AQ376" s="706"/>
      <c r="AR376" s="706"/>
      <c r="AS376" s="706"/>
      <c r="AT376" s="706"/>
      <c r="AU376" s="706"/>
      <c r="AV376" s="706"/>
      <c r="AW376" s="706"/>
      <c r="AX376" s="706"/>
      <c r="AY376" s="706"/>
      <c r="AZ376" s="706"/>
      <c r="BA376" s="706"/>
      <c r="BB376" s="706"/>
      <c r="BC376" s="706"/>
      <c r="BD376" s="706"/>
      <c r="BE376" s="706"/>
      <c r="BF376" s="706"/>
      <c r="BG376" s="706"/>
      <c r="BH376" s="706"/>
      <c r="BI376" s="706"/>
      <c r="BJ376" s="706"/>
      <c r="BK376" s="706"/>
      <c r="BL376" s="706"/>
      <c r="BM376" s="706"/>
      <c r="BN376" s="706"/>
      <c r="BO376" s="706"/>
      <c r="BP376" s="706"/>
      <c r="BQ376" s="706"/>
      <c r="BR376" s="706"/>
      <c r="BS376" s="706"/>
      <c r="BT376" s="706"/>
      <c r="BU376" s="706"/>
      <c r="BV376" s="706"/>
      <c r="BW376" s="706"/>
      <c r="BX376" s="706"/>
      <c r="BY376" s="706"/>
      <c r="BZ376" s="706"/>
      <c r="CA376" s="706"/>
      <c r="CB376" s="706"/>
      <c r="CC376" s="706"/>
      <c r="CD376" s="706"/>
      <c r="CE376" s="706"/>
      <c r="CF376" s="706"/>
      <c r="CG376" s="706"/>
      <c r="CH376" s="706"/>
      <c r="CI376" s="706"/>
      <c r="CJ376" s="706"/>
      <c r="CK376" s="706"/>
      <c r="CL376" s="706"/>
      <c r="CM376" s="706"/>
      <c r="CN376" s="706"/>
      <c r="CO376" s="706"/>
      <c r="CP376" s="706"/>
      <c r="CQ376" s="706"/>
      <c r="CR376" s="706"/>
      <c r="CS376" s="706"/>
      <c r="CT376" s="706"/>
      <c r="CU376" s="706"/>
      <c r="CV376" s="706"/>
      <c r="CW376" s="706"/>
      <c r="CX376" s="706"/>
      <c r="CY376" s="706"/>
      <c r="CZ376" s="706"/>
      <c r="DA376" s="706"/>
      <c r="DB376" s="706"/>
      <c r="DC376" s="706"/>
      <c r="DD376" s="706"/>
      <c r="DE376" s="706"/>
      <c r="DF376" s="706"/>
      <c r="DG376" s="706"/>
      <c r="DH376" s="706"/>
      <c r="DI376" s="706"/>
      <c r="DJ376" s="706"/>
      <c r="DK376" s="706"/>
      <c r="DL376" s="706"/>
      <c r="DM376" s="706"/>
      <c r="DN376" s="706"/>
      <c r="DO376" s="706"/>
      <c r="DP376" s="706"/>
      <c r="DQ376" s="706"/>
      <c r="DR376" s="706"/>
      <c r="DS376" s="706"/>
      <c r="DT376" s="706"/>
      <c r="DU376" s="706"/>
      <c r="DV376" s="706"/>
      <c r="DW376" s="706"/>
      <c r="DX376" s="706"/>
      <c r="DY376" s="706"/>
      <c r="DZ376" s="706"/>
      <c r="EA376" s="706"/>
      <c r="EB376" s="706"/>
      <c r="EC376" s="704"/>
      <c r="ED376" s="704"/>
      <c r="EE376" s="704"/>
      <c r="EF376" s="704"/>
      <c r="EG376" s="704"/>
      <c r="EH376" s="704"/>
      <c r="EI376" s="704"/>
      <c r="EJ376" s="704"/>
      <c r="EK376" s="704"/>
      <c r="EL376" s="704"/>
      <c r="EM376" s="704"/>
      <c r="EN376" s="704"/>
      <c r="EO376" s="704"/>
      <c r="EP376" s="704"/>
      <c r="EQ376" s="704"/>
      <c r="ER376" s="704"/>
      <c r="ES376" s="704"/>
      <c r="ET376" s="704"/>
      <c r="EU376" s="704"/>
      <c r="EV376" s="704"/>
      <c r="EW376" s="704"/>
      <c r="EX376" s="704"/>
      <c r="EY376" s="704"/>
      <c r="EZ376" s="704"/>
      <c r="FA376" s="704"/>
      <c r="FB376" s="704"/>
      <c r="FC376" s="704"/>
      <c r="FD376" s="704"/>
      <c r="FE376" s="704"/>
      <c r="FF376" s="704"/>
      <c r="FG376" s="704"/>
      <c r="FH376" s="704"/>
      <c r="FI376" s="704"/>
      <c r="FJ376" s="704"/>
      <c r="FK376" s="746"/>
      <c r="FL376" s="706"/>
      <c r="FM376" s="706"/>
      <c r="FN376" s="706"/>
      <c r="FO376" s="706"/>
      <c r="FP376" s="706"/>
      <c r="FQ376" s="706"/>
      <c r="FR376" s="706"/>
      <c r="FS376" s="706"/>
      <c r="FT376" s="706"/>
      <c r="FU376" s="706"/>
      <c r="FV376" s="706"/>
      <c r="FW376" s="706"/>
      <c r="FX376" s="706"/>
      <c r="FY376" s="706"/>
      <c r="FZ376" s="706"/>
      <c r="GA376" s="706"/>
      <c r="GB376" s="706"/>
      <c r="GC376" s="706"/>
      <c r="GD376" s="706"/>
      <c r="GE376" s="706"/>
      <c r="GF376" s="706"/>
      <c r="GG376" s="706"/>
      <c r="GH376" s="706"/>
      <c r="GI376" s="706"/>
      <c r="GJ376" s="706"/>
      <c r="GK376" s="706"/>
      <c r="GL376" s="706"/>
      <c r="GM376" s="704"/>
      <c r="GN376" s="704"/>
      <c r="GO376" s="704"/>
      <c r="GP376" s="704"/>
      <c r="GQ376" s="704"/>
      <c r="GR376" s="704"/>
      <c r="GS376" s="704"/>
      <c r="GT376" s="704"/>
      <c r="GU376" s="704"/>
      <c r="GV376" s="706"/>
      <c r="GW376" s="706"/>
      <c r="GX376" s="706"/>
      <c r="GY376" s="706"/>
      <c r="GZ376" s="706"/>
      <c r="HA376" s="706"/>
      <c r="HB376" s="706"/>
      <c r="HC376" s="706"/>
      <c r="HD376" s="706"/>
      <c r="HE376" s="706"/>
      <c r="HF376" s="706"/>
      <c r="HG376" s="706"/>
      <c r="HH376" s="706"/>
      <c r="HI376" s="706"/>
      <c r="HJ376" s="706"/>
      <c r="HK376" s="706"/>
      <c r="HL376" s="706"/>
      <c r="HM376" s="706"/>
      <c r="HN376" s="706"/>
      <c r="HO376" s="706"/>
      <c r="HP376" s="706"/>
      <c r="HQ376" s="704"/>
      <c r="HR376" s="704"/>
      <c r="HS376" s="706"/>
      <c r="HT376" s="706"/>
      <c r="HU376" s="706"/>
      <c r="IE376" s="706"/>
      <c r="IF376" s="706"/>
      <c r="IG376" s="706"/>
      <c r="IH376" s="706"/>
      <c r="II376" s="706"/>
    </row>
    <row r="377" spans="1:243" s="706" customFormat="1" ht="33.75" x14ac:dyDescent="0.25">
      <c r="A377" s="691">
        <v>217</v>
      </c>
      <c r="B377" s="693" t="s">
        <v>1390</v>
      </c>
      <c r="C377" s="697">
        <v>243</v>
      </c>
      <c r="D377" s="697">
        <v>636</v>
      </c>
      <c r="E377" s="707">
        <v>7</v>
      </c>
      <c r="F377" s="720" t="s">
        <v>1123</v>
      </c>
      <c r="G377" s="720" t="s">
        <v>1463</v>
      </c>
      <c r="H377" s="767" t="s">
        <v>1127</v>
      </c>
      <c r="I377" s="752" t="s">
        <v>1113</v>
      </c>
      <c r="J377" s="761" t="s">
        <v>1135</v>
      </c>
      <c r="K377" s="764" t="s">
        <v>1151</v>
      </c>
      <c r="L377" s="764" t="s">
        <v>1124</v>
      </c>
      <c r="M377" s="753" t="s">
        <v>1199</v>
      </c>
      <c r="N377" s="753" t="s">
        <v>1359</v>
      </c>
      <c r="O377" s="753" t="s">
        <v>1359</v>
      </c>
      <c r="P377" s="753" t="s">
        <v>1461</v>
      </c>
      <c r="Q377" s="866" t="s">
        <v>1120</v>
      </c>
      <c r="R377" s="866" t="s">
        <v>1120</v>
      </c>
      <c r="S377" s="755">
        <v>2</v>
      </c>
      <c r="T377" s="763">
        <v>2.1</v>
      </c>
      <c r="U377" s="771">
        <v>41091</v>
      </c>
      <c r="V377" s="772">
        <v>41426</v>
      </c>
      <c r="W377" s="701">
        <v>5</v>
      </c>
      <c r="X377" s="875"/>
      <c r="Y377" s="876">
        <v>6900</v>
      </c>
      <c r="Z377" s="875">
        <f t="shared" si="47"/>
        <v>6900</v>
      </c>
      <c r="AA377" s="717"/>
      <c r="AB377" s="717"/>
      <c r="AC377" s="717"/>
      <c r="AD377" s="717"/>
      <c r="AE377" s="717">
        <v>6900</v>
      </c>
      <c r="AF377" s="717"/>
      <c r="AG377" s="717"/>
      <c r="AH377" s="717"/>
      <c r="AI377" s="717"/>
      <c r="AJ377" s="717"/>
      <c r="AK377" s="717"/>
      <c r="AL377" s="717"/>
      <c r="AM377" s="868">
        <f t="shared" si="48"/>
        <v>6900</v>
      </c>
      <c r="AN377" s="868">
        <f t="shared" si="49"/>
        <v>0</v>
      </c>
      <c r="AO377" s="717"/>
      <c r="AP377" s="868"/>
      <c r="DQ377" s="704"/>
      <c r="DR377" s="704"/>
      <c r="DS377" s="704"/>
      <c r="DT377" s="704"/>
      <c r="DU377" s="704"/>
      <c r="DV377" s="704"/>
      <c r="DW377" s="704"/>
      <c r="DX377" s="704"/>
      <c r="DY377" s="704"/>
      <c r="DZ377" s="704"/>
      <c r="EA377" s="704"/>
      <c r="EB377" s="704"/>
      <c r="EC377" s="704"/>
      <c r="EF377" s="704"/>
      <c r="EG377" s="704"/>
      <c r="EH377" s="704"/>
      <c r="EI377" s="704"/>
      <c r="EJ377" s="704"/>
      <c r="EK377" s="704"/>
      <c r="EL377" s="704"/>
      <c r="EM377" s="704"/>
      <c r="EN377" s="704"/>
      <c r="EO377" s="704"/>
      <c r="EP377" s="704"/>
      <c r="EQ377" s="704"/>
      <c r="ER377" s="704"/>
      <c r="ES377" s="704"/>
      <c r="ET377" s="704"/>
      <c r="EU377" s="704"/>
      <c r="EV377" s="704"/>
      <c r="EW377" s="704"/>
      <c r="EX377" s="704"/>
      <c r="EY377" s="704"/>
      <c r="EZ377" s="704"/>
      <c r="FA377" s="704"/>
      <c r="FB377" s="704"/>
      <c r="FC377" s="704"/>
      <c r="FD377" s="704"/>
      <c r="FE377" s="704"/>
      <c r="FF377" s="704"/>
      <c r="FG377" s="704"/>
      <c r="FH377" s="704"/>
      <c r="FI377" s="704"/>
      <c r="FJ377" s="704"/>
      <c r="FK377" s="878"/>
      <c r="FL377" s="878"/>
      <c r="FM377" s="878"/>
      <c r="FN377" s="878"/>
      <c r="FO377" s="878"/>
      <c r="FP377" s="878"/>
      <c r="FQ377" s="878"/>
      <c r="FR377" s="878"/>
      <c r="FS377" s="878"/>
      <c r="FT377" s="878"/>
      <c r="FU377" s="878"/>
      <c r="FV377" s="878"/>
      <c r="FW377" s="878"/>
      <c r="FX377" s="878"/>
      <c r="FY377" s="878"/>
      <c r="FZ377" s="878"/>
      <c r="GA377" s="878"/>
      <c r="GB377" s="878"/>
      <c r="GC377" s="878"/>
      <c r="GD377" s="878"/>
      <c r="GE377" s="878"/>
      <c r="GF377" s="878"/>
      <c r="GG377" s="878"/>
      <c r="GH377" s="878"/>
      <c r="GI377" s="878"/>
      <c r="ID377" s="878"/>
    </row>
    <row r="378" spans="1:243" s="706" customFormat="1" ht="33.75" x14ac:dyDescent="0.25">
      <c r="A378" s="691">
        <v>218</v>
      </c>
      <c r="B378" s="693" t="s">
        <v>1390</v>
      </c>
      <c r="C378" s="697">
        <v>243</v>
      </c>
      <c r="D378" s="697">
        <v>636</v>
      </c>
      <c r="E378" s="707">
        <v>8</v>
      </c>
      <c r="F378" s="720" t="s">
        <v>1123</v>
      </c>
      <c r="G378" s="699" t="s">
        <v>1460</v>
      </c>
      <c r="H378" s="767" t="s">
        <v>1127</v>
      </c>
      <c r="I378" s="752" t="s">
        <v>1113</v>
      </c>
      <c r="J378" s="761" t="s">
        <v>1135</v>
      </c>
      <c r="K378" s="764" t="s">
        <v>1151</v>
      </c>
      <c r="L378" s="764" t="s">
        <v>1124</v>
      </c>
      <c r="M378" s="753" t="s">
        <v>1199</v>
      </c>
      <c r="N378" s="753" t="s">
        <v>1359</v>
      </c>
      <c r="O378" s="753" t="s">
        <v>1359</v>
      </c>
      <c r="P378" s="753" t="s">
        <v>1461</v>
      </c>
      <c r="Q378" s="866" t="s">
        <v>1120</v>
      </c>
      <c r="R378" s="866" t="s">
        <v>1120</v>
      </c>
      <c r="S378" s="755">
        <v>2</v>
      </c>
      <c r="T378" s="763">
        <v>2.1</v>
      </c>
      <c r="U378" s="771">
        <v>41091</v>
      </c>
      <c r="V378" s="772">
        <v>41426</v>
      </c>
      <c r="W378" s="701">
        <v>5</v>
      </c>
      <c r="X378" s="875"/>
      <c r="Y378" s="876">
        <v>12200</v>
      </c>
      <c r="Z378" s="875">
        <f t="shared" si="47"/>
        <v>12200</v>
      </c>
      <c r="AA378" s="717"/>
      <c r="AB378" s="717"/>
      <c r="AC378" s="717"/>
      <c r="AD378" s="717"/>
      <c r="AE378" s="717"/>
      <c r="AF378" s="717">
        <v>12200</v>
      </c>
      <c r="AG378" s="717"/>
      <c r="AH378" s="717"/>
      <c r="AI378" s="717"/>
      <c r="AJ378" s="717"/>
      <c r="AK378" s="717"/>
      <c r="AL378" s="717"/>
      <c r="AM378" s="868">
        <f t="shared" si="48"/>
        <v>12200</v>
      </c>
      <c r="AN378" s="868">
        <f t="shared" si="49"/>
        <v>0</v>
      </c>
      <c r="AO378" s="717"/>
      <c r="AP378" s="868"/>
      <c r="DQ378" s="704"/>
      <c r="DR378" s="704"/>
      <c r="DS378" s="704"/>
      <c r="DT378" s="704"/>
      <c r="DU378" s="704"/>
      <c r="DV378" s="704"/>
      <c r="DW378" s="704"/>
      <c r="DX378" s="704"/>
      <c r="DY378" s="704"/>
      <c r="DZ378" s="704"/>
      <c r="EA378" s="704"/>
      <c r="EB378" s="704"/>
      <c r="EC378" s="704"/>
      <c r="EF378" s="704"/>
      <c r="EG378" s="704"/>
      <c r="EH378" s="704"/>
      <c r="EI378" s="704"/>
      <c r="EJ378" s="704"/>
      <c r="EK378" s="704"/>
      <c r="EL378" s="704"/>
      <c r="EM378" s="704"/>
      <c r="EN378" s="704"/>
      <c r="EO378" s="704"/>
      <c r="EP378" s="704"/>
      <c r="EQ378" s="704"/>
      <c r="ER378" s="704"/>
      <c r="ES378" s="704"/>
      <c r="ET378" s="704"/>
      <c r="EU378" s="704"/>
      <c r="EV378" s="704"/>
      <c r="EW378" s="704"/>
      <c r="EX378" s="704"/>
      <c r="EY378" s="704"/>
      <c r="EZ378" s="704"/>
      <c r="FA378" s="704"/>
      <c r="FB378" s="704"/>
      <c r="FC378" s="704"/>
      <c r="FD378" s="704"/>
      <c r="FE378" s="704"/>
      <c r="FF378" s="704"/>
      <c r="FG378" s="704"/>
      <c r="FH378" s="704"/>
      <c r="FI378" s="704"/>
      <c r="FJ378" s="704"/>
      <c r="FK378" s="878"/>
      <c r="FL378" s="878"/>
      <c r="FM378" s="878"/>
      <c r="FN378" s="878"/>
      <c r="FO378" s="878"/>
      <c r="FP378" s="878"/>
      <c r="FQ378" s="878"/>
      <c r="FR378" s="878"/>
      <c r="FS378" s="878"/>
      <c r="FT378" s="878"/>
      <c r="FU378" s="878"/>
      <c r="FV378" s="878"/>
      <c r="FW378" s="878"/>
      <c r="FX378" s="878"/>
      <c r="FY378" s="878"/>
      <c r="FZ378" s="878"/>
      <c r="GA378" s="878"/>
      <c r="GB378" s="878"/>
      <c r="GC378" s="878"/>
      <c r="GD378" s="878"/>
      <c r="GE378" s="878"/>
      <c r="GF378" s="878"/>
      <c r="GG378" s="878"/>
      <c r="GH378" s="878"/>
      <c r="GI378" s="878"/>
      <c r="ID378" s="878"/>
    </row>
    <row r="379" spans="1:243" s="706" customFormat="1" ht="33.75" x14ac:dyDescent="0.25">
      <c r="A379" s="691">
        <v>228</v>
      </c>
      <c r="B379" s="693" t="s">
        <v>1390</v>
      </c>
      <c r="C379" s="696">
        <v>246</v>
      </c>
      <c r="D379" s="697">
        <v>636</v>
      </c>
      <c r="E379" s="707">
        <v>1</v>
      </c>
      <c r="F379" s="699" t="s">
        <v>1123</v>
      </c>
      <c r="G379" s="699" t="s">
        <v>1403</v>
      </c>
      <c r="H379" s="751" t="s">
        <v>1127</v>
      </c>
      <c r="I379" s="752" t="s">
        <v>1113</v>
      </c>
      <c r="J379" s="761" t="s">
        <v>1135</v>
      </c>
      <c r="K379" s="753" t="s">
        <v>1115</v>
      </c>
      <c r="L379" s="753" t="s">
        <v>1116</v>
      </c>
      <c r="M379" s="753" t="s">
        <v>1199</v>
      </c>
      <c r="N379" s="764" t="s">
        <v>1359</v>
      </c>
      <c r="O379" s="764" t="s">
        <v>1359</v>
      </c>
      <c r="P379" s="753" t="s">
        <v>1394</v>
      </c>
      <c r="Q379" s="866" t="s">
        <v>1404</v>
      </c>
      <c r="R379" s="866" t="s">
        <v>1404</v>
      </c>
      <c r="S379" s="755">
        <v>2</v>
      </c>
      <c r="T379" s="763">
        <v>2.1</v>
      </c>
      <c r="U379" s="771">
        <v>41456</v>
      </c>
      <c r="V379" s="771">
        <v>41791</v>
      </c>
      <c r="W379" s="733">
        <v>10</v>
      </c>
      <c r="X379" s="875">
        <v>2000000</v>
      </c>
      <c r="Y379" s="880"/>
      <c r="Z379" s="875">
        <f t="shared" si="47"/>
        <v>2000000</v>
      </c>
      <c r="AA379" s="702"/>
      <c r="AB379" s="702"/>
      <c r="AC379" s="702"/>
      <c r="AD379" s="702"/>
      <c r="AE379" s="702"/>
      <c r="AF379" s="702">
        <v>500000</v>
      </c>
      <c r="AG379" s="702">
        <v>500000</v>
      </c>
      <c r="AH379" s="702">
        <v>500000</v>
      </c>
      <c r="AI379" s="702">
        <v>500000</v>
      </c>
      <c r="AJ379" s="691"/>
      <c r="AK379" s="691"/>
      <c r="AL379" s="691"/>
      <c r="AM379" s="868">
        <f t="shared" si="48"/>
        <v>2000000</v>
      </c>
      <c r="AN379" s="868">
        <f t="shared" si="49"/>
        <v>0</v>
      </c>
      <c r="AO379" s="760">
        <v>2000000</v>
      </c>
      <c r="AP379" s="868"/>
      <c r="AQ379" s="704"/>
      <c r="AR379" s="704"/>
      <c r="AS379" s="704"/>
      <c r="AT379" s="704"/>
      <c r="AU379" s="704"/>
      <c r="AV379" s="704"/>
      <c r="AW379" s="704"/>
      <c r="AX379" s="704"/>
      <c r="AY379" s="704"/>
      <c r="AZ379" s="704"/>
      <c r="BA379" s="704"/>
      <c r="BB379" s="704"/>
      <c r="BC379" s="704"/>
      <c r="BD379" s="704"/>
      <c r="BE379" s="704"/>
      <c r="BF379" s="704"/>
      <c r="BG379" s="704"/>
      <c r="BH379" s="704"/>
      <c r="BI379" s="704"/>
      <c r="BJ379" s="704"/>
      <c r="BK379" s="704"/>
      <c r="BL379" s="704"/>
      <c r="BM379" s="704"/>
      <c r="BN379" s="704"/>
      <c r="BO379" s="704"/>
      <c r="BP379" s="704"/>
      <c r="BQ379" s="704"/>
      <c r="BR379" s="704"/>
      <c r="BS379" s="704"/>
      <c r="BT379" s="704"/>
      <c r="BU379" s="704"/>
      <c r="BV379" s="704"/>
      <c r="BW379" s="704"/>
      <c r="BX379" s="704"/>
      <c r="BY379" s="704"/>
      <c r="BZ379" s="704"/>
      <c r="CA379" s="704"/>
      <c r="CB379" s="704"/>
      <c r="CC379" s="704"/>
      <c r="CD379" s="704"/>
      <c r="CE379" s="704"/>
      <c r="CF379" s="704"/>
      <c r="CG379" s="704"/>
      <c r="CH379" s="704"/>
      <c r="CI379" s="704"/>
      <c r="CJ379" s="704"/>
      <c r="CK379" s="704"/>
      <c r="CL379" s="704"/>
      <c r="CM379" s="704"/>
      <c r="CN379" s="704"/>
      <c r="CO379" s="704"/>
      <c r="CP379" s="704"/>
      <c r="CQ379" s="704"/>
      <c r="CR379" s="704"/>
      <c r="CS379" s="704"/>
      <c r="CT379" s="704"/>
      <c r="CU379" s="704"/>
      <c r="CV379" s="704"/>
      <c r="CW379" s="704"/>
      <c r="CX379" s="704"/>
      <c r="CY379" s="704"/>
      <c r="CZ379" s="704"/>
      <c r="DA379" s="704"/>
      <c r="DB379" s="704"/>
      <c r="DC379" s="704"/>
      <c r="DD379" s="704"/>
      <c r="DE379" s="704"/>
      <c r="DF379" s="704"/>
      <c r="DG379" s="704"/>
      <c r="DH379" s="704"/>
      <c r="DI379" s="704"/>
      <c r="DJ379" s="704"/>
      <c r="DK379" s="704"/>
      <c r="DL379" s="704"/>
      <c r="DM379" s="704"/>
      <c r="DN379" s="704"/>
      <c r="DO379" s="704"/>
      <c r="DP379" s="704"/>
      <c r="DQ379" s="704"/>
      <c r="DR379" s="704"/>
      <c r="DS379" s="704"/>
      <c r="DT379" s="704"/>
      <c r="DU379" s="704"/>
      <c r="DV379" s="704"/>
      <c r="DW379" s="704"/>
      <c r="DX379" s="704"/>
      <c r="DY379" s="704"/>
      <c r="DZ379" s="704"/>
      <c r="EA379" s="704"/>
      <c r="EB379" s="704"/>
      <c r="EC379" s="704"/>
      <c r="ED379" s="704"/>
      <c r="EE379" s="704"/>
      <c r="EF379" s="704"/>
      <c r="EG379" s="704"/>
      <c r="EH379" s="704"/>
      <c r="EI379" s="704"/>
      <c r="EJ379" s="704"/>
      <c r="EK379" s="704"/>
      <c r="EL379" s="704"/>
      <c r="EM379" s="704"/>
      <c r="EN379" s="704"/>
      <c r="EO379" s="704"/>
      <c r="EP379" s="704"/>
      <c r="EQ379" s="704"/>
      <c r="ER379" s="704"/>
      <c r="ES379" s="704"/>
      <c r="ET379" s="704"/>
      <c r="EU379" s="704"/>
      <c r="EV379" s="704"/>
      <c r="EW379" s="704"/>
      <c r="EX379" s="704"/>
      <c r="EY379" s="704"/>
      <c r="EZ379" s="704"/>
      <c r="FA379" s="704"/>
      <c r="FB379" s="704"/>
      <c r="FC379" s="704"/>
      <c r="FD379" s="704"/>
      <c r="FE379" s="704"/>
      <c r="FF379" s="704"/>
      <c r="FG379" s="704"/>
      <c r="FH379" s="704"/>
      <c r="FI379" s="704"/>
      <c r="FJ379" s="704"/>
      <c r="FK379" s="746"/>
      <c r="FL379" s="704"/>
      <c r="FM379" s="704"/>
      <c r="FN379" s="704"/>
      <c r="FO379" s="704"/>
      <c r="FP379" s="704"/>
      <c r="FQ379" s="704"/>
      <c r="FR379" s="704"/>
      <c r="FS379" s="704"/>
      <c r="FT379" s="704"/>
      <c r="FU379" s="704"/>
      <c r="FV379" s="704"/>
      <c r="FW379" s="704"/>
      <c r="FX379" s="704"/>
      <c r="FY379" s="704"/>
      <c r="FZ379" s="704"/>
      <c r="GA379" s="704"/>
      <c r="GB379" s="704"/>
      <c r="GC379" s="704"/>
      <c r="GD379" s="704"/>
      <c r="GE379" s="704"/>
      <c r="GF379" s="704"/>
      <c r="GG379" s="704"/>
      <c r="GH379" s="704"/>
      <c r="GI379" s="704"/>
      <c r="GJ379" s="704"/>
      <c r="GK379" s="704"/>
      <c r="GL379" s="704"/>
      <c r="GM379" s="704"/>
      <c r="GN379" s="704"/>
      <c r="GO379" s="704"/>
      <c r="GP379" s="704"/>
      <c r="GQ379" s="704"/>
      <c r="GR379" s="704"/>
      <c r="GS379" s="704"/>
      <c r="GT379" s="704"/>
      <c r="GU379" s="704"/>
      <c r="HS379" s="878"/>
      <c r="HT379" s="878"/>
      <c r="HU379" s="878"/>
      <c r="ID379" s="878"/>
    </row>
    <row r="380" spans="1:243" s="878" customFormat="1" ht="33.75" x14ac:dyDescent="0.25">
      <c r="A380" s="691">
        <v>231</v>
      </c>
      <c r="B380" s="693" t="s">
        <v>1390</v>
      </c>
      <c r="C380" s="697">
        <v>246</v>
      </c>
      <c r="D380" s="697">
        <v>684</v>
      </c>
      <c r="E380" s="881">
        <v>7</v>
      </c>
      <c r="F380" s="720" t="s">
        <v>1405</v>
      </c>
      <c r="G380" s="737" t="s">
        <v>1406</v>
      </c>
      <c r="H380" s="751" t="s">
        <v>1127</v>
      </c>
      <c r="I380" s="752" t="s">
        <v>1113</v>
      </c>
      <c r="J380" s="761" t="s">
        <v>1135</v>
      </c>
      <c r="K380" s="753" t="s">
        <v>1115</v>
      </c>
      <c r="L380" s="753" t="s">
        <v>1116</v>
      </c>
      <c r="M380" s="753" t="s">
        <v>1199</v>
      </c>
      <c r="N380" s="764" t="s">
        <v>1359</v>
      </c>
      <c r="O380" s="764" t="s">
        <v>1359</v>
      </c>
      <c r="P380" s="753" t="s">
        <v>1394</v>
      </c>
      <c r="Q380" s="866" t="s">
        <v>1407</v>
      </c>
      <c r="R380" s="866" t="s">
        <v>1407</v>
      </c>
      <c r="S380" s="755">
        <v>2</v>
      </c>
      <c r="T380" s="763">
        <v>2.1</v>
      </c>
      <c r="U380" s="771">
        <v>41456</v>
      </c>
      <c r="V380" s="772">
        <v>41791</v>
      </c>
      <c r="W380" s="733">
        <v>20</v>
      </c>
      <c r="X380" s="875">
        <v>6000000</v>
      </c>
      <c r="Y380" s="880"/>
      <c r="Z380" s="875">
        <f t="shared" si="47"/>
        <v>6000000</v>
      </c>
      <c r="AA380" s="702"/>
      <c r="AB380" s="702"/>
      <c r="AC380" s="702">
        <v>1500000</v>
      </c>
      <c r="AD380" s="702">
        <v>1500000</v>
      </c>
      <c r="AE380" s="702">
        <v>1500000</v>
      </c>
      <c r="AF380" s="702">
        <v>1500000</v>
      </c>
      <c r="AG380" s="702"/>
      <c r="AH380" s="702"/>
      <c r="AI380" s="691"/>
      <c r="AJ380" s="691"/>
      <c r="AK380" s="691"/>
      <c r="AL380" s="691"/>
      <c r="AM380" s="868">
        <f t="shared" si="48"/>
        <v>6000000</v>
      </c>
      <c r="AN380" s="868">
        <f t="shared" si="49"/>
        <v>0</v>
      </c>
      <c r="AO380" s="760">
        <f>2000000</f>
        <v>2000000</v>
      </c>
      <c r="AP380" s="868">
        <v>1850000</v>
      </c>
      <c r="AQ380" s="704"/>
      <c r="AR380" s="704"/>
      <c r="AS380" s="704"/>
      <c r="AT380" s="704"/>
      <c r="AU380" s="704"/>
      <c r="AV380" s="704"/>
      <c r="AW380" s="704"/>
      <c r="AX380" s="704"/>
      <c r="AY380" s="704"/>
      <c r="AZ380" s="704"/>
      <c r="BA380" s="704"/>
      <c r="BB380" s="704"/>
      <c r="BC380" s="704"/>
      <c r="BD380" s="704"/>
      <c r="BE380" s="704"/>
      <c r="BF380" s="704"/>
      <c r="BG380" s="704"/>
      <c r="BH380" s="704"/>
      <c r="BI380" s="704"/>
      <c r="BJ380" s="704"/>
      <c r="BK380" s="704"/>
      <c r="BL380" s="704"/>
      <c r="BM380" s="704"/>
      <c r="BN380" s="704"/>
      <c r="BO380" s="704"/>
      <c r="BP380" s="704"/>
      <c r="BQ380" s="704"/>
      <c r="BR380" s="704"/>
      <c r="BS380" s="704"/>
      <c r="BT380" s="704"/>
      <c r="BU380" s="704"/>
      <c r="BV380" s="704"/>
      <c r="BW380" s="704"/>
      <c r="BX380" s="704"/>
      <c r="BY380" s="704"/>
      <c r="BZ380" s="704"/>
      <c r="CA380" s="704"/>
      <c r="CB380" s="704"/>
      <c r="CC380" s="704"/>
      <c r="CD380" s="704"/>
      <c r="CE380" s="704"/>
      <c r="CF380" s="704"/>
      <c r="CG380" s="704"/>
      <c r="CH380" s="704"/>
      <c r="CI380" s="704"/>
      <c r="CJ380" s="704"/>
      <c r="CK380" s="704"/>
      <c r="CL380" s="704"/>
      <c r="CM380" s="704"/>
      <c r="CN380" s="704"/>
      <c r="CO380" s="704"/>
      <c r="CP380" s="704"/>
      <c r="CQ380" s="704"/>
      <c r="CR380" s="704"/>
      <c r="CS380" s="704"/>
      <c r="CT380" s="704"/>
      <c r="CU380" s="704"/>
      <c r="CV380" s="704"/>
      <c r="CW380" s="704"/>
      <c r="CX380" s="704"/>
      <c r="CY380" s="704"/>
      <c r="CZ380" s="704"/>
      <c r="DA380" s="704"/>
      <c r="DB380" s="704"/>
      <c r="DC380" s="704"/>
      <c r="DD380" s="704"/>
      <c r="DE380" s="704"/>
      <c r="DF380" s="704"/>
      <c r="DG380" s="704"/>
      <c r="DH380" s="704"/>
      <c r="DI380" s="704"/>
      <c r="DJ380" s="704"/>
      <c r="DK380" s="704"/>
      <c r="DL380" s="704"/>
      <c r="DM380" s="704"/>
      <c r="DN380" s="704"/>
      <c r="DO380" s="704"/>
      <c r="DP380" s="704"/>
      <c r="DQ380" s="704"/>
      <c r="DR380" s="704"/>
      <c r="DS380" s="704"/>
      <c r="DT380" s="704"/>
      <c r="DU380" s="704"/>
      <c r="DV380" s="704"/>
      <c r="DW380" s="704"/>
      <c r="DX380" s="704"/>
      <c r="DY380" s="704"/>
      <c r="DZ380" s="704"/>
      <c r="EA380" s="704"/>
      <c r="EB380" s="704"/>
      <c r="EC380" s="704"/>
      <c r="ED380" s="704"/>
      <c r="EE380" s="704"/>
      <c r="EF380" s="704"/>
      <c r="EG380" s="704"/>
      <c r="EH380" s="704"/>
      <c r="EI380" s="704"/>
      <c r="EJ380" s="704"/>
      <c r="EK380" s="704"/>
      <c r="EL380" s="704"/>
      <c r="EM380" s="704"/>
      <c r="EN380" s="704"/>
      <c r="EO380" s="704"/>
      <c r="EP380" s="704"/>
      <c r="EQ380" s="704"/>
      <c r="ER380" s="704"/>
      <c r="ES380" s="704"/>
      <c r="ET380" s="704"/>
      <c r="EU380" s="704"/>
      <c r="EV380" s="704"/>
      <c r="EW380" s="704"/>
      <c r="EX380" s="704"/>
      <c r="EY380" s="704"/>
      <c r="EZ380" s="704"/>
      <c r="FA380" s="704"/>
      <c r="FB380" s="704"/>
      <c r="FC380" s="704"/>
      <c r="FD380" s="704"/>
      <c r="FE380" s="704"/>
      <c r="FF380" s="704"/>
      <c r="FG380" s="704"/>
      <c r="FH380" s="704"/>
      <c r="FI380" s="704"/>
      <c r="FJ380" s="704"/>
      <c r="FK380" s="746"/>
      <c r="FL380" s="704"/>
      <c r="FM380" s="704"/>
      <c r="FN380" s="704"/>
      <c r="FO380" s="704"/>
      <c r="FP380" s="704"/>
      <c r="FQ380" s="704"/>
      <c r="FR380" s="704"/>
      <c r="FS380" s="704"/>
      <c r="FT380" s="704"/>
      <c r="FU380" s="704"/>
      <c r="FV380" s="704"/>
      <c r="FW380" s="704"/>
      <c r="FX380" s="704"/>
      <c r="FY380" s="704"/>
      <c r="FZ380" s="704"/>
      <c r="GA380" s="704"/>
      <c r="GB380" s="704"/>
      <c r="GC380" s="704"/>
      <c r="GD380" s="704"/>
      <c r="GE380" s="704"/>
      <c r="GF380" s="704"/>
      <c r="GG380" s="704"/>
      <c r="GH380" s="704"/>
      <c r="GI380" s="704"/>
      <c r="GJ380" s="704"/>
      <c r="GK380" s="704"/>
      <c r="GL380" s="704"/>
      <c r="GM380" s="704"/>
      <c r="GN380" s="704"/>
      <c r="GO380" s="704"/>
      <c r="GP380" s="704"/>
      <c r="GQ380" s="704"/>
      <c r="GR380" s="704"/>
      <c r="GS380" s="704"/>
      <c r="GT380" s="704"/>
      <c r="GU380" s="704"/>
      <c r="GV380" s="706"/>
      <c r="GW380" s="706"/>
      <c r="GX380" s="706"/>
      <c r="GY380" s="706"/>
      <c r="GZ380" s="706"/>
      <c r="HA380" s="706"/>
      <c r="HB380" s="706"/>
      <c r="HC380" s="706"/>
      <c r="HD380" s="706"/>
      <c r="HE380" s="706"/>
      <c r="HF380" s="706"/>
      <c r="HG380" s="706"/>
      <c r="HH380" s="706"/>
      <c r="HI380" s="706"/>
      <c r="HJ380" s="706"/>
      <c r="HK380" s="706"/>
      <c r="HL380" s="706"/>
      <c r="HM380" s="706"/>
      <c r="HN380" s="706"/>
      <c r="HO380" s="706"/>
      <c r="HP380" s="706"/>
      <c r="HQ380" s="706"/>
      <c r="HR380" s="706"/>
      <c r="HV380" s="706"/>
      <c r="HW380" s="706"/>
      <c r="HX380" s="706"/>
      <c r="HY380" s="706"/>
      <c r="HZ380" s="706"/>
      <c r="IA380" s="706"/>
      <c r="IB380" s="706"/>
      <c r="IC380" s="706"/>
      <c r="IE380" s="706"/>
      <c r="IF380" s="706"/>
      <c r="IG380" s="706"/>
      <c r="IH380" s="706"/>
      <c r="II380" s="706"/>
    </row>
    <row r="381" spans="1:243" s="706" customFormat="1" ht="33.75" x14ac:dyDescent="0.25">
      <c r="A381" s="691">
        <v>235</v>
      </c>
      <c r="B381" s="693" t="s">
        <v>1390</v>
      </c>
      <c r="C381" s="696">
        <v>249</v>
      </c>
      <c r="D381" s="697">
        <v>536</v>
      </c>
      <c r="E381" s="707">
        <v>1</v>
      </c>
      <c r="F381" s="699" t="s">
        <v>1123</v>
      </c>
      <c r="G381" s="699" t="s">
        <v>1464</v>
      </c>
      <c r="H381" s="751" t="s">
        <v>1112</v>
      </c>
      <c r="I381" s="752" t="s">
        <v>1113</v>
      </c>
      <c r="J381" s="761" t="s">
        <v>1135</v>
      </c>
      <c r="K381" s="753" t="s">
        <v>1115</v>
      </c>
      <c r="L381" s="753" t="s">
        <v>1116</v>
      </c>
      <c r="M381" s="753" t="s">
        <v>1199</v>
      </c>
      <c r="N381" s="764" t="s">
        <v>1359</v>
      </c>
      <c r="O381" s="753" t="s">
        <v>1359</v>
      </c>
      <c r="P381" s="753" t="s">
        <v>1394</v>
      </c>
      <c r="Q381" s="948" t="s">
        <v>1120</v>
      </c>
      <c r="R381" s="948" t="s">
        <v>1120</v>
      </c>
      <c r="S381" s="755">
        <v>2</v>
      </c>
      <c r="T381" s="769">
        <v>2.1</v>
      </c>
      <c r="U381" s="771">
        <v>41699</v>
      </c>
      <c r="V381" s="772">
        <v>41791</v>
      </c>
      <c r="W381" s="874">
        <v>20</v>
      </c>
      <c r="X381" s="875">
        <v>1000000</v>
      </c>
      <c r="Y381" s="875"/>
      <c r="Z381" s="875">
        <f t="shared" si="47"/>
        <v>1000000</v>
      </c>
      <c r="AA381" s="702"/>
      <c r="AB381" s="702"/>
      <c r="AC381" s="702"/>
      <c r="AD381" s="702">
        <v>250000</v>
      </c>
      <c r="AE381" s="702">
        <v>250000</v>
      </c>
      <c r="AF381" s="702">
        <v>250000</v>
      </c>
      <c r="AG381" s="702">
        <v>250000</v>
      </c>
      <c r="AH381" s="702"/>
      <c r="AI381" s="702"/>
      <c r="AJ381" s="702"/>
      <c r="AK381" s="702"/>
      <c r="AL381" s="702"/>
      <c r="AM381" s="868">
        <f t="shared" si="48"/>
        <v>1000000</v>
      </c>
      <c r="AN381" s="868">
        <f t="shared" si="49"/>
        <v>0</v>
      </c>
      <c r="AO381" s="760">
        <v>0</v>
      </c>
      <c r="AP381" s="868"/>
      <c r="AQ381" s="704"/>
      <c r="AR381" s="704"/>
      <c r="AS381" s="704"/>
      <c r="AT381" s="704"/>
      <c r="AU381" s="704"/>
      <c r="AV381" s="704"/>
      <c r="AW381" s="704"/>
      <c r="AX381" s="704"/>
      <c r="AY381" s="704"/>
      <c r="AZ381" s="704"/>
      <c r="BA381" s="704"/>
      <c r="BB381" s="704"/>
      <c r="BC381" s="704"/>
      <c r="BD381" s="704"/>
      <c r="BE381" s="704"/>
      <c r="BF381" s="704"/>
      <c r="BG381" s="704"/>
      <c r="BH381" s="704"/>
      <c r="BI381" s="704"/>
      <c r="BJ381" s="704"/>
      <c r="BK381" s="704"/>
      <c r="BL381" s="704"/>
      <c r="BM381" s="704"/>
      <c r="BN381" s="704"/>
      <c r="BO381" s="704"/>
      <c r="BP381" s="704"/>
      <c r="BQ381" s="704"/>
      <c r="BR381" s="704"/>
      <c r="BS381" s="704"/>
      <c r="BT381" s="704"/>
      <c r="BU381" s="704"/>
      <c r="BV381" s="704"/>
      <c r="BW381" s="704"/>
      <c r="BX381" s="704"/>
      <c r="BY381" s="704"/>
      <c r="BZ381" s="704"/>
      <c r="CA381" s="704"/>
      <c r="CB381" s="704"/>
      <c r="CC381" s="704"/>
      <c r="CD381" s="704"/>
      <c r="CE381" s="704"/>
      <c r="CF381" s="704"/>
      <c r="CG381" s="704"/>
      <c r="CH381" s="704"/>
      <c r="CI381" s="704"/>
      <c r="CJ381" s="704"/>
      <c r="CK381" s="704"/>
      <c r="CL381" s="704"/>
      <c r="CM381" s="704"/>
      <c r="CN381" s="704"/>
      <c r="CO381" s="704"/>
      <c r="CP381" s="704"/>
      <c r="CQ381" s="704"/>
      <c r="CR381" s="704"/>
      <c r="CS381" s="704"/>
      <c r="CT381" s="704"/>
      <c r="CU381" s="704"/>
      <c r="CV381" s="704"/>
      <c r="CW381" s="704"/>
      <c r="CX381" s="704"/>
      <c r="CY381" s="704"/>
      <c r="CZ381" s="704"/>
      <c r="DA381" s="704"/>
      <c r="DB381" s="704"/>
      <c r="DC381" s="704"/>
      <c r="DD381" s="704"/>
      <c r="DE381" s="704"/>
      <c r="DF381" s="704"/>
      <c r="DG381" s="704"/>
      <c r="DH381" s="704"/>
      <c r="DI381" s="704"/>
      <c r="DJ381" s="704"/>
      <c r="DK381" s="704"/>
      <c r="DL381" s="704"/>
      <c r="DM381" s="704"/>
      <c r="DN381" s="704"/>
      <c r="DO381" s="704"/>
      <c r="DP381" s="704"/>
      <c r="DQ381" s="704"/>
      <c r="DR381" s="704"/>
      <c r="DS381" s="704"/>
      <c r="DT381" s="704"/>
      <c r="DU381" s="704"/>
      <c r="DV381" s="704"/>
      <c r="DW381" s="704"/>
      <c r="DX381" s="704"/>
      <c r="DY381" s="704"/>
      <c r="DZ381" s="704"/>
      <c r="EA381" s="704"/>
      <c r="EB381" s="704"/>
      <c r="EC381" s="704"/>
      <c r="ED381" s="704"/>
      <c r="EE381" s="704"/>
      <c r="EF381" s="704"/>
      <c r="EG381" s="704"/>
      <c r="EH381" s="704"/>
      <c r="EI381" s="704"/>
      <c r="EJ381" s="704"/>
      <c r="EK381" s="704"/>
      <c r="EL381" s="704"/>
      <c r="EM381" s="704"/>
      <c r="EN381" s="704"/>
      <c r="EO381" s="704"/>
      <c r="EP381" s="704"/>
      <c r="EQ381" s="704"/>
      <c r="ER381" s="704"/>
      <c r="ES381" s="704"/>
      <c r="ET381" s="704"/>
      <c r="EU381" s="704"/>
      <c r="EV381" s="704"/>
      <c r="EW381" s="704"/>
      <c r="EX381" s="704"/>
      <c r="EY381" s="704"/>
      <c r="EZ381" s="704"/>
      <c r="FA381" s="704"/>
      <c r="FB381" s="704"/>
      <c r="FC381" s="704"/>
      <c r="FD381" s="704"/>
      <c r="FE381" s="704"/>
      <c r="FF381" s="704"/>
      <c r="FG381" s="704"/>
      <c r="FH381" s="704"/>
      <c r="FJ381" s="704"/>
      <c r="FK381" s="746"/>
      <c r="GM381" s="704"/>
      <c r="GN381" s="704"/>
      <c r="GO381" s="704"/>
      <c r="GP381" s="704"/>
      <c r="GQ381" s="704"/>
      <c r="GR381" s="704"/>
      <c r="GS381" s="704"/>
      <c r="GT381" s="704"/>
      <c r="GU381" s="704"/>
      <c r="HQ381" s="704"/>
      <c r="HR381" s="704"/>
      <c r="HS381" s="878"/>
      <c r="HT381" s="878"/>
      <c r="HU381" s="878"/>
      <c r="ID381" s="878"/>
    </row>
    <row r="382" spans="1:243" s="706" customFormat="1" ht="33.75" x14ac:dyDescent="0.25">
      <c r="A382" s="691">
        <v>236</v>
      </c>
      <c r="B382" s="693" t="s">
        <v>1390</v>
      </c>
      <c r="C382" s="696">
        <v>249</v>
      </c>
      <c r="D382" s="697">
        <v>544</v>
      </c>
      <c r="E382" s="707">
        <v>1</v>
      </c>
      <c r="F382" s="699" t="s">
        <v>1125</v>
      </c>
      <c r="G382" s="699" t="s">
        <v>1126</v>
      </c>
      <c r="H382" s="751" t="s">
        <v>1112</v>
      </c>
      <c r="I382" s="752" t="s">
        <v>1113</v>
      </c>
      <c r="J382" s="761" t="s">
        <v>1135</v>
      </c>
      <c r="K382" s="753" t="s">
        <v>1115</v>
      </c>
      <c r="L382" s="753" t="s">
        <v>1116</v>
      </c>
      <c r="M382" s="753" t="s">
        <v>1199</v>
      </c>
      <c r="N382" s="764" t="s">
        <v>1359</v>
      </c>
      <c r="O382" s="753" t="s">
        <v>1359</v>
      </c>
      <c r="P382" s="753" t="s">
        <v>1394</v>
      </c>
      <c r="Q382" s="948" t="s">
        <v>1120</v>
      </c>
      <c r="R382" s="948" t="s">
        <v>1120</v>
      </c>
      <c r="S382" s="755">
        <v>2</v>
      </c>
      <c r="T382" s="769">
        <v>2.1</v>
      </c>
      <c r="U382" s="771">
        <v>41699</v>
      </c>
      <c r="V382" s="772">
        <v>41791</v>
      </c>
      <c r="W382" s="701">
        <v>7</v>
      </c>
      <c r="X382" s="875">
        <v>25000</v>
      </c>
      <c r="Y382" s="877"/>
      <c r="Z382" s="875">
        <f t="shared" si="47"/>
        <v>25000</v>
      </c>
      <c r="AA382" s="702"/>
      <c r="AB382" s="702"/>
      <c r="AC382" s="702"/>
      <c r="AD382" s="702"/>
      <c r="AE382" s="702"/>
      <c r="AF382" s="702"/>
      <c r="AG382" s="702">
        <v>15000</v>
      </c>
      <c r="AH382" s="702">
        <v>10000</v>
      </c>
      <c r="AI382" s="717"/>
      <c r="AJ382" s="717"/>
      <c r="AK382" s="717"/>
      <c r="AL382" s="717"/>
      <c r="AM382" s="868">
        <f t="shared" si="48"/>
        <v>25000</v>
      </c>
      <c r="AN382" s="868">
        <f t="shared" si="49"/>
        <v>0</v>
      </c>
      <c r="AO382" s="760"/>
      <c r="AP382" s="868"/>
      <c r="EC382" s="704"/>
      <c r="ED382" s="704"/>
      <c r="EE382" s="704"/>
      <c r="EF382" s="704"/>
      <c r="EG382" s="704"/>
      <c r="EH382" s="704"/>
      <c r="EI382" s="704"/>
      <c r="EJ382" s="704"/>
      <c r="EK382" s="704"/>
      <c r="EL382" s="704"/>
      <c r="EM382" s="704"/>
      <c r="EN382" s="704"/>
      <c r="EO382" s="704"/>
      <c r="EP382" s="704"/>
      <c r="EQ382" s="704"/>
      <c r="ER382" s="704"/>
      <c r="ES382" s="704"/>
      <c r="ET382" s="704"/>
      <c r="EU382" s="704"/>
      <c r="EV382" s="704"/>
      <c r="EW382" s="704"/>
      <c r="EX382" s="704"/>
      <c r="EY382" s="704"/>
      <c r="EZ382" s="704"/>
      <c r="FA382" s="704"/>
      <c r="FB382" s="704"/>
      <c r="FC382" s="704"/>
      <c r="FD382" s="704"/>
      <c r="FE382" s="704"/>
      <c r="FF382" s="704"/>
      <c r="FG382" s="704"/>
      <c r="FH382" s="704"/>
      <c r="FI382" s="704"/>
      <c r="FJ382" s="704"/>
      <c r="FK382" s="746"/>
      <c r="GM382" s="704"/>
      <c r="GN382" s="704"/>
      <c r="GO382" s="704"/>
      <c r="GP382" s="704"/>
      <c r="GQ382" s="704"/>
      <c r="GR382" s="704"/>
      <c r="GS382" s="704"/>
      <c r="GT382" s="704"/>
      <c r="GU382" s="704"/>
      <c r="HQ382" s="704"/>
      <c r="HR382" s="704"/>
      <c r="HS382" s="878"/>
      <c r="HT382" s="878"/>
      <c r="HU382" s="878"/>
      <c r="HV382" s="878"/>
      <c r="HW382" s="878"/>
      <c r="HX382" s="878"/>
      <c r="HY382" s="878"/>
      <c r="HZ382" s="878"/>
      <c r="IA382" s="878"/>
      <c r="IB382" s="878"/>
      <c r="IC382" s="878"/>
      <c r="ID382" s="878"/>
    </row>
    <row r="383" spans="1:243" s="706" customFormat="1" ht="33.75" x14ac:dyDescent="0.25">
      <c r="A383" s="691">
        <v>237</v>
      </c>
      <c r="B383" s="693" t="s">
        <v>1390</v>
      </c>
      <c r="C383" s="696">
        <v>249</v>
      </c>
      <c r="D383" s="697">
        <v>584</v>
      </c>
      <c r="E383" s="707">
        <v>1</v>
      </c>
      <c r="F383" s="699" t="s">
        <v>1405</v>
      </c>
      <c r="G383" s="699" t="s">
        <v>1465</v>
      </c>
      <c r="H383" s="767" t="s">
        <v>1112</v>
      </c>
      <c r="I383" s="752" t="s">
        <v>1113</v>
      </c>
      <c r="J383" s="761" t="s">
        <v>1135</v>
      </c>
      <c r="K383" s="753" t="s">
        <v>1115</v>
      </c>
      <c r="L383" s="753" t="s">
        <v>1116</v>
      </c>
      <c r="M383" s="753" t="s">
        <v>1199</v>
      </c>
      <c r="N383" s="764" t="s">
        <v>1359</v>
      </c>
      <c r="O383" s="753" t="s">
        <v>1359</v>
      </c>
      <c r="P383" s="753" t="s">
        <v>1394</v>
      </c>
      <c r="Q383" s="866" t="s">
        <v>1120</v>
      </c>
      <c r="R383" s="866" t="s">
        <v>1120</v>
      </c>
      <c r="S383" s="755">
        <v>2</v>
      </c>
      <c r="T383" s="763">
        <v>2.1</v>
      </c>
      <c r="U383" s="772">
        <v>41091</v>
      </c>
      <c r="V383" s="771">
        <v>42156</v>
      </c>
      <c r="W383" s="874">
        <v>20</v>
      </c>
      <c r="X383" s="875">
        <v>0</v>
      </c>
      <c r="Y383" s="876">
        <v>1198400</v>
      </c>
      <c r="Z383" s="875">
        <f t="shared" si="47"/>
        <v>1198400</v>
      </c>
      <c r="AA383" s="691"/>
      <c r="AB383" s="691"/>
      <c r="AC383" s="691">
        <v>250000</v>
      </c>
      <c r="AD383" s="691">
        <v>250000</v>
      </c>
      <c r="AE383" s="691">
        <v>250000</v>
      </c>
      <c r="AF383" s="691">
        <v>250000</v>
      </c>
      <c r="AG383" s="691">
        <v>198400</v>
      </c>
      <c r="AH383" s="691"/>
      <c r="AI383" s="691"/>
      <c r="AJ383" s="691"/>
      <c r="AK383" s="691"/>
      <c r="AL383" s="691"/>
      <c r="AM383" s="868">
        <f t="shared" si="48"/>
        <v>1198400</v>
      </c>
      <c r="AN383" s="868">
        <f t="shared" si="49"/>
        <v>0</v>
      </c>
      <c r="AO383" s="691"/>
      <c r="AP383" s="868"/>
      <c r="AQ383" s="704"/>
      <c r="AR383" s="704"/>
      <c r="AS383" s="704"/>
      <c r="AT383" s="704"/>
      <c r="AU383" s="704"/>
      <c r="AV383" s="704"/>
      <c r="AW383" s="704"/>
      <c r="AX383" s="704"/>
      <c r="AY383" s="704"/>
      <c r="AZ383" s="704"/>
      <c r="BA383" s="704"/>
      <c r="BB383" s="704"/>
      <c r="BC383" s="704"/>
      <c r="BD383" s="704"/>
      <c r="BE383" s="704"/>
      <c r="BF383" s="704"/>
      <c r="BG383" s="704"/>
      <c r="BH383" s="704"/>
      <c r="BI383" s="704"/>
      <c r="BJ383" s="704"/>
      <c r="BK383" s="704"/>
      <c r="BL383" s="704"/>
      <c r="BM383" s="704"/>
      <c r="BN383" s="704"/>
      <c r="BO383" s="704"/>
      <c r="BP383" s="704"/>
      <c r="BQ383" s="704"/>
      <c r="BR383" s="704"/>
      <c r="BS383" s="704"/>
      <c r="BT383" s="704"/>
      <c r="BU383" s="704"/>
      <c r="BV383" s="704"/>
      <c r="BW383" s="704"/>
      <c r="BX383" s="704"/>
      <c r="BY383" s="704"/>
      <c r="BZ383" s="704"/>
      <c r="CA383" s="704"/>
      <c r="CB383" s="704"/>
      <c r="CC383" s="704"/>
      <c r="CD383" s="704"/>
      <c r="CE383" s="704"/>
      <c r="CF383" s="704"/>
      <c r="CG383" s="704"/>
      <c r="CH383" s="704"/>
      <c r="CI383" s="704"/>
      <c r="CJ383" s="704"/>
      <c r="CK383" s="704"/>
      <c r="CL383" s="704"/>
      <c r="CM383" s="704"/>
      <c r="CN383" s="704"/>
      <c r="CO383" s="704"/>
      <c r="CP383" s="704"/>
      <c r="CQ383" s="704"/>
      <c r="CR383" s="704"/>
      <c r="CS383" s="704"/>
      <c r="CT383" s="704"/>
      <c r="CU383" s="704"/>
      <c r="CV383" s="704"/>
      <c r="CW383" s="704"/>
      <c r="CX383" s="704"/>
      <c r="CY383" s="704"/>
      <c r="CZ383" s="704"/>
      <c r="DA383" s="704"/>
      <c r="DB383" s="704"/>
      <c r="DC383" s="704"/>
      <c r="DD383" s="704"/>
      <c r="DE383" s="704"/>
      <c r="DF383" s="704"/>
      <c r="DG383" s="704"/>
      <c r="DH383" s="704"/>
      <c r="DI383" s="704"/>
      <c r="DJ383" s="704"/>
      <c r="DK383" s="704"/>
      <c r="DL383" s="704"/>
      <c r="DM383" s="704"/>
      <c r="DN383" s="704"/>
      <c r="DO383" s="704"/>
      <c r="DP383" s="704"/>
      <c r="DQ383" s="704"/>
      <c r="DR383" s="704"/>
      <c r="DS383" s="704"/>
      <c r="DT383" s="704"/>
      <c r="DU383" s="704"/>
      <c r="DV383" s="704"/>
      <c r="DW383" s="704"/>
      <c r="DX383" s="704"/>
      <c r="DY383" s="704"/>
      <c r="DZ383" s="704"/>
      <c r="EA383" s="704"/>
      <c r="EB383" s="704"/>
      <c r="EC383" s="704"/>
      <c r="ED383" s="704"/>
      <c r="EE383" s="704"/>
      <c r="EF383" s="704"/>
      <c r="EG383" s="704"/>
      <c r="EH383" s="704"/>
      <c r="EI383" s="704"/>
      <c r="EJ383" s="704"/>
      <c r="EK383" s="704"/>
      <c r="EL383" s="704"/>
      <c r="EM383" s="704"/>
      <c r="EN383" s="704"/>
      <c r="EO383" s="704"/>
      <c r="EP383" s="704"/>
      <c r="EQ383" s="704"/>
      <c r="ER383" s="704"/>
      <c r="ES383" s="704"/>
      <c r="ET383" s="704"/>
      <c r="EU383" s="704"/>
      <c r="EV383" s="704"/>
      <c r="EW383" s="704"/>
      <c r="EX383" s="704"/>
      <c r="EY383" s="704"/>
      <c r="EZ383" s="704"/>
      <c r="FA383" s="704"/>
      <c r="FB383" s="704"/>
      <c r="FC383" s="704"/>
      <c r="FD383" s="704"/>
      <c r="FE383" s="704"/>
      <c r="FF383" s="704"/>
      <c r="FG383" s="704"/>
      <c r="FH383" s="704"/>
      <c r="FJ383" s="704"/>
      <c r="FK383" s="878"/>
      <c r="FL383" s="878"/>
      <c r="FM383" s="878"/>
      <c r="FN383" s="878"/>
      <c r="FO383" s="878"/>
      <c r="FP383" s="878"/>
      <c r="FQ383" s="878"/>
      <c r="FR383" s="878"/>
      <c r="FS383" s="878"/>
      <c r="FT383" s="878"/>
      <c r="FU383" s="878"/>
      <c r="FV383" s="878"/>
      <c r="FW383" s="878"/>
      <c r="FX383" s="878"/>
      <c r="FY383" s="878"/>
      <c r="FZ383" s="878"/>
      <c r="GA383" s="878"/>
      <c r="GB383" s="878"/>
      <c r="GC383" s="878"/>
      <c r="GD383" s="878"/>
      <c r="GE383" s="878"/>
      <c r="GF383" s="878"/>
      <c r="GG383" s="878"/>
      <c r="GH383" s="878"/>
      <c r="GI383" s="878"/>
      <c r="HS383" s="878"/>
      <c r="HT383" s="878"/>
      <c r="HU383" s="878"/>
      <c r="HV383" s="878"/>
      <c r="HW383" s="878"/>
      <c r="HX383" s="878"/>
      <c r="HY383" s="878"/>
      <c r="HZ383" s="878"/>
      <c r="IA383" s="878"/>
      <c r="IB383" s="878"/>
      <c r="IC383" s="878"/>
      <c r="ID383" s="878"/>
    </row>
    <row r="384" spans="1:243" s="706" customFormat="1" ht="33.75" x14ac:dyDescent="0.25">
      <c r="A384" s="691">
        <v>238</v>
      </c>
      <c r="B384" s="693" t="s">
        <v>1390</v>
      </c>
      <c r="C384" s="696">
        <v>249</v>
      </c>
      <c r="D384" s="697">
        <v>636</v>
      </c>
      <c r="E384" s="707" t="s">
        <v>1122</v>
      </c>
      <c r="F384" s="699" t="s">
        <v>1123</v>
      </c>
      <c r="G384" s="699" t="s">
        <v>1464</v>
      </c>
      <c r="H384" s="751" t="s">
        <v>1127</v>
      </c>
      <c r="I384" s="752" t="s">
        <v>1113</v>
      </c>
      <c r="J384" s="761" t="s">
        <v>1135</v>
      </c>
      <c r="K384" s="753" t="s">
        <v>1115</v>
      </c>
      <c r="L384" s="753" t="s">
        <v>1116</v>
      </c>
      <c r="M384" s="753" t="s">
        <v>1199</v>
      </c>
      <c r="N384" s="764" t="s">
        <v>1359</v>
      </c>
      <c r="O384" s="753" t="s">
        <v>1359</v>
      </c>
      <c r="P384" s="753" t="s">
        <v>1394</v>
      </c>
      <c r="Q384" s="866" t="s">
        <v>1120</v>
      </c>
      <c r="R384" s="866" t="s">
        <v>1120</v>
      </c>
      <c r="S384" s="755">
        <v>2</v>
      </c>
      <c r="T384" s="763">
        <v>2.1</v>
      </c>
      <c r="U384" s="771">
        <v>41456</v>
      </c>
      <c r="V384" s="772">
        <v>41791</v>
      </c>
      <c r="W384" s="874">
        <v>10</v>
      </c>
      <c r="X384" s="875"/>
      <c r="Y384" s="875"/>
      <c r="Z384" s="875">
        <f t="shared" si="47"/>
        <v>0</v>
      </c>
      <c r="AA384" s="702"/>
      <c r="AB384" s="702"/>
      <c r="AC384" s="702"/>
      <c r="AD384" s="702"/>
      <c r="AE384" s="702"/>
      <c r="AF384" s="702"/>
      <c r="AG384" s="702"/>
      <c r="AH384" s="702"/>
      <c r="AI384" s="702"/>
      <c r="AJ384" s="702"/>
      <c r="AK384" s="702"/>
      <c r="AL384" s="702"/>
      <c r="AM384" s="868">
        <f t="shared" si="48"/>
        <v>0</v>
      </c>
      <c r="AN384" s="868">
        <f t="shared" si="49"/>
        <v>0</v>
      </c>
      <c r="AO384" s="760">
        <v>1000000</v>
      </c>
      <c r="AP384" s="868"/>
      <c r="AQ384" s="704"/>
      <c r="AR384" s="704"/>
      <c r="AS384" s="704"/>
      <c r="AT384" s="704"/>
      <c r="AU384" s="704"/>
      <c r="AV384" s="704"/>
      <c r="AW384" s="704"/>
      <c r="AX384" s="704"/>
      <c r="AY384" s="704"/>
      <c r="AZ384" s="704"/>
      <c r="BA384" s="704"/>
      <c r="BB384" s="704"/>
      <c r="BC384" s="704"/>
      <c r="BD384" s="704"/>
      <c r="BE384" s="704"/>
      <c r="BF384" s="704"/>
      <c r="BG384" s="704"/>
      <c r="BH384" s="704"/>
      <c r="BI384" s="704"/>
      <c r="BJ384" s="704"/>
      <c r="BK384" s="704"/>
      <c r="BL384" s="704"/>
      <c r="BM384" s="704"/>
      <c r="BN384" s="704"/>
      <c r="BO384" s="704"/>
      <c r="BP384" s="704"/>
      <c r="BQ384" s="704"/>
      <c r="BR384" s="704"/>
      <c r="BS384" s="704"/>
      <c r="BT384" s="704"/>
      <c r="BU384" s="704"/>
      <c r="BV384" s="704"/>
      <c r="BW384" s="704"/>
      <c r="BX384" s="704"/>
      <c r="BY384" s="704"/>
      <c r="BZ384" s="704"/>
      <c r="CA384" s="704"/>
      <c r="CB384" s="704"/>
      <c r="CC384" s="704"/>
      <c r="CD384" s="704"/>
      <c r="CE384" s="704"/>
      <c r="CF384" s="704"/>
      <c r="CG384" s="704"/>
      <c r="CH384" s="704"/>
      <c r="CI384" s="704"/>
      <c r="CJ384" s="704"/>
      <c r="CK384" s="704"/>
      <c r="CL384" s="704"/>
      <c r="CM384" s="704"/>
      <c r="CN384" s="704"/>
      <c r="CO384" s="704"/>
      <c r="CP384" s="704"/>
      <c r="CQ384" s="704"/>
      <c r="CR384" s="704"/>
      <c r="CS384" s="704"/>
      <c r="CT384" s="704"/>
      <c r="CU384" s="704"/>
      <c r="CV384" s="704"/>
      <c r="CW384" s="704"/>
      <c r="CX384" s="704"/>
      <c r="CY384" s="704"/>
      <c r="CZ384" s="704"/>
      <c r="DA384" s="704"/>
      <c r="DB384" s="704"/>
      <c r="DC384" s="704"/>
      <c r="DD384" s="704"/>
      <c r="DE384" s="704"/>
      <c r="DF384" s="704"/>
      <c r="DG384" s="704"/>
      <c r="DH384" s="704"/>
      <c r="DI384" s="704"/>
      <c r="DJ384" s="704"/>
      <c r="DK384" s="704"/>
      <c r="DL384" s="704"/>
      <c r="DM384" s="704"/>
      <c r="DN384" s="704"/>
      <c r="DO384" s="704"/>
      <c r="DP384" s="704"/>
      <c r="DQ384" s="704"/>
      <c r="DR384" s="704"/>
      <c r="DS384" s="704"/>
      <c r="DT384" s="704"/>
      <c r="DU384" s="704"/>
      <c r="DV384" s="704"/>
      <c r="DW384" s="704"/>
      <c r="DX384" s="704"/>
      <c r="DY384" s="704"/>
      <c r="DZ384" s="704"/>
      <c r="EA384" s="704"/>
      <c r="EB384" s="704"/>
      <c r="EC384" s="704"/>
      <c r="ED384" s="704"/>
      <c r="EE384" s="704"/>
      <c r="EF384" s="704"/>
      <c r="EG384" s="704"/>
      <c r="EH384" s="704"/>
      <c r="EI384" s="704"/>
      <c r="EJ384" s="704"/>
      <c r="EK384" s="704"/>
      <c r="EL384" s="704"/>
      <c r="EM384" s="704"/>
      <c r="EN384" s="704"/>
      <c r="EO384" s="704"/>
      <c r="EP384" s="704"/>
      <c r="EQ384" s="704"/>
      <c r="ER384" s="704"/>
      <c r="ES384" s="704"/>
      <c r="ET384" s="704"/>
      <c r="EU384" s="704"/>
      <c r="EV384" s="704"/>
      <c r="EW384" s="704"/>
      <c r="EX384" s="704"/>
      <c r="EY384" s="704"/>
      <c r="EZ384" s="704"/>
      <c r="FA384" s="704"/>
      <c r="FB384" s="704"/>
      <c r="FC384" s="704"/>
      <c r="FD384" s="704"/>
      <c r="FE384" s="704"/>
      <c r="FF384" s="704"/>
      <c r="FG384" s="704"/>
      <c r="FH384" s="704"/>
      <c r="FJ384" s="704"/>
      <c r="FK384" s="746"/>
      <c r="GM384" s="704"/>
      <c r="GN384" s="704"/>
      <c r="GO384" s="704"/>
      <c r="GP384" s="704"/>
      <c r="GQ384" s="704"/>
      <c r="GR384" s="704"/>
      <c r="GS384" s="704"/>
      <c r="GT384" s="704"/>
      <c r="GU384" s="704"/>
      <c r="HQ384" s="704"/>
      <c r="HR384" s="704"/>
      <c r="HV384" s="878"/>
      <c r="HW384" s="878"/>
      <c r="HX384" s="878"/>
      <c r="HY384" s="878"/>
      <c r="HZ384" s="878"/>
      <c r="IA384" s="878"/>
      <c r="IB384" s="878"/>
      <c r="IC384" s="878"/>
      <c r="ID384" s="878"/>
    </row>
    <row r="385" spans="1:243" s="706" customFormat="1" ht="33.75" x14ac:dyDescent="0.25">
      <c r="A385" s="691">
        <v>239</v>
      </c>
      <c r="B385" s="693" t="s">
        <v>1390</v>
      </c>
      <c r="C385" s="696">
        <v>249</v>
      </c>
      <c r="D385" s="697">
        <v>684</v>
      </c>
      <c r="E385" s="707">
        <v>1</v>
      </c>
      <c r="F385" s="699" t="s">
        <v>1405</v>
      </c>
      <c r="G385" s="699" t="s">
        <v>1465</v>
      </c>
      <c r="H385" s="767" t="s">
        <v>1127</v>
      </c>
      <c r="I385" s="752" t="s">
        <v>1113</v>
      </c>
      <c r="J385" s="761" t="s">
        <v>1135</v>
      </c>
      <c r="K385" s="753" t="s">
        <v>1115</v>
      </c>
      <c r="L385" s="753" t="s">
        <v>1116</v>
      </c>
      <c r="M385" s="753" t="s">
        <v>1199</v>
      </c>
      <c r="N385" s="764" t="s">
        <v>1359</v>
      </c>
      <c r="O385" s="753" t="s">
        <v>1359</v>
      </c>
      <c r="P385" s="753" t="s">
        <v>1394</v>
      </c>
      <c r="Q385" s="866" t="s">
        <v>1120</v>
      </c>
      <c r="R385" s="866" t="s">
        <v>1120</v>
      </c>
      <c r="S385" s="755">
        <v>2</v>
      </c>
      <c r="T385" s="763">
        <v>2.1</v>
      </c>
      <c r="U385" s="771">
        <v>41456</v>
      </c>
      <c r="V385" s="772">
        <v>41791</v>
      </c>
      <c r="W385" s="874">
        <v>20</v>
      </c>
      <c r="X385" s="875">
        <v>700000</v>
      </c>
      <c r="Y385" s="876"/>
      <c r="Z385" s="875">
        <f t="shared" si="47"/>
        <v>700000</v>
      </c>
      <c r="AA385" s="691"/>
      <c r="AB385" s="691"/>
      <c r="AC385" s="691">
        <v>250000</v>
      </c>
      <c r="AD385" s="691">
        <v>250000</v>
      </c>
      <c r="AE385" s="691">
        <v>200000</v>
      </c>
      <c r="AF385" s="691"/>
      <c r="AG385" s="691"/>
      <c r="AH385" s="691"/>
      <c r="AI385" s="691"/>
      <c r="AJ385" s="691"/>
      <c r="AK385" s="691"/>
      <c r="AL385" s="691"/>
      <c r="AM385" s="868">
        <f t="shared" si="48"/>
        <v>700000</v>
      </c>
      <c r="AN385" s="868">
        <f t="shared" si="49"/>
        <v>0</v>
      </c>
      <c r="AO385" s="691"/>
      <c r="AP385" s="868"/>
      <c r="AQ385" s="704"/>
      <c r="AR385" s="704"/>
      <c r="AS385" s="704"/>
      <c r="AT385" s="704"/>
      <c r="AU385" s="704"/>
      <c r="AV385" s="704"/>
      <c r="AW385" s="704"/>
      <c r="AX385" s="704"/>
      <c r="AY385" s="704"/>
      <c r="AZ385" s="704"/>
      <c r="BA385" s="704"/>
      <c r="BB385" s="704"/>
      <c r="BC385" s="704"/>
      <c r="BD385" s="704"/>
      <c r="BE385" s="704"/>
      <c r="BF385" s="704"/>
      <c r="BG385" s="704"/>
      <c r="BH385" s="704"/>
      <c r="BI385" s="704"/>
      <c r="BJ385" s="704"/>
      <c r="BK385" s="704"/>
      <c r="BL385" s="704"/>
      <c r="BM385" s="704"/>
      <c r="BN385" s="704"/>
      <c r="BO385" s="704"/>
      <c r="BP385" s="704"/>
      <c r="BQ385" s="704"/>
      <c r="BR385" s="704"/>
      <c r="BS385" s="704"/>
      <c r="BT385" s="704"/>
      <c r="BU385" s="704"/>
      <c r="BV385" s="704"/>
      <c r="BW385" s="704"/>
      <c r="BX385" s="704"/>
      <c r="BY385" s="704"/>
      <c r="BZ385" s="704"/>
      <c r="CA385" s="704"/>
      <c r="CB385" s="704"/>
      <c r="CC385" s="704"/>
      <c r="CD385" s="704"/>
      <c r="CE385" s="704"/>
      <c r="CF385" s="704"/>
      <c r="CG385" s="704"/>
      <c r="CH385" s="704"/>
      <c r="CI385" s="704"/>
      <c r="CJ385" s="704"/>
      <c r="CK385" s="704"/>
      <c r="CL385" s="704"/>
      <c r="CM385" s="704"/>
      <c r="CN385" s="704"/>
      <c r="CO385" s="704"/>
      <c r="CP385" s="704"/>
      <c r="CQ385" s="704"/>
      <c r="CR385" s="704"/>
      <c r="CS385" s="704"/>
      <c r="CT385" s="704"/>
      <c r="CU385" s="704"/>
      <c r="CV385" s="704"/>
      <c r="CW385" s="704"/>
      <c r="CX385" s="704"/>
      <c r="CY385" s="704"/>
      <c r="CZ385" s="704"/>
      <c r="DA385" s="704"/>
      <c r="DB385" s="704"/>
      <c r="DC385" s="704"/>
      <c r="DD385" s="704"/>
      <c r="DE385" s="704"/>
      <c r="DF385" s="704"/>
      <c r="DG385" s="704"/>
      <c r="DH385" s="704"/>
      <c r="DI385" s="704"/>
      <c r="DJ385" s="704"/>
      <c r="DK385" s="704"/>
      <c r="DL385" s="704"/>
      <c r="DM385" s="704"/>
      <c r="DN385" s="704"/>
      <c r="DO385" s="704"/>
      <c r="DP385" s="704"/>
      <c r="DQ385" s="704"/>
      <c r="DR385" s="704"/>
      <c r="DS385" s="704"/>
      <c r="DT385" s="704"/>
      <c r="DU385" s="704"/>
      <c r="DV385" s="704"/>
      <c r="DW385" s="704"/>
      <c r="DX385" s="704"/>
      <c r="DY385" s="704"/>
      <c r="DZ385" s="704"/>
      <c r="EA385" s="704"/>
      <c r="EB385" s="704"/>
      <c r="EC385" s="704"/>
      <c r="ED385" s="704"/>
      <c r="EE385" s="704"/>
      <c r="EF385" s="704"/>
      <c r="EG385" s="704"/>
      <c r="EH385" s="704"/>
      <c r="EI385" s="704"/>
      <c r="EJ385" s="704"/>
      <c r="EK385" s="704"/>
      <c r="EL385" s="704"/>
      <c r="EM385" s="704"/>
      <c r="EN385" s="704"/>
      <c r="EO385" s="704"/>
      <c r="EP385" s="704"/>
      <c r="EQ385" s="704"/>
      <c r="ER385" s="704"/>
      <c r="ES385" s="704"/>
      <c r="ET385" s="704"/>
      <c r="EU385" s="704"/>
      <c r="EV385" s="704"/>
      <c r="EW385" s="704"/>
      <c r="EX385" s="704"/>
      <c r="EY385" s="704"/>
      <c r="EZ385" s="704"/>
      <c r="FA385" s="704"/>
      <c r="FB385" s="704"/>
      <c r="FC385" s="704"/>
      <c r="FD385" s="704"/>
      <c r="FE385" s="704"/>
      <c r="FF385" s="704"/>
      <c r="FG385" s="704"/>
      <c r="FH385" s="704"/>
      <c r="FJ385" s="704"/>
      <c r="FK385" s="878"/>
      <c r="FL385" s="878"/>
      <c r="FM385" s="878"/>
      <c r="FN385" s="878"/>
      <c r="FO385" s="878"/>
      <c r="FP385" s="878"/>
      <c r="FQ385" s="878"/>
      <c r="FR385" s="878"/>
      <c r="FS385" s="878"/>
      <c r="FT385" s="878"/>
      <c r="FU385" s="878"/>
      <c r="FV385" s="878"/>
      <c r="FW385" s="878"/>
      <c r="FX385" s="878"/>
      <c r="FY385" s="878"/>
      <c r="FZ385" s="878"/>
      <c r="GA385" s="878"/>
      <c r="GB385" s="878"/>
      <c r="GC385" s="878"/>
      <c r="GD385" s="878"/>
      <c r="GE385" s="878"/>
      <c r="GF385" s="878"/>
      <c r="GG385" s="878"/>
      <c r="GH385" s="878"/>
      <c r="GI385" s="878"/>
      <c r="HV385" s="878"/>
      <c r="HW385" s="878"/>
      <c r="HX385" s="878"/>
      <c r="HY385" s="878"/>
      <c r="HZ385" s="878"/>
      <c r="IA385" s="878"/>
      <c r="IB385" s="878"/>
      <c r="IC385" s="878"/>
      <c r="ID385" s="878"/>
      <c r="IE385" s="878"/>
      <c r="IF385" s="878"/>
      <c r="IG385" s="878"/>
      <c r="IH385" s="878"/>
      <c r="II385" s="878"/>
    </row>
    <row r="386" spans="1:243" s="706" customFormat="1" ht="33.75" x14ac:dyDescent="0.25">
      <c r="A386" s="691">
        <v>282</v>
      </c>
      <c r="B386" s="693" t="s">
        <v>1390</v>
      </c>
      <c r="C386" s="696">
        <v>260</v>
      </c>
      <c r="D386" s="697">
        <v>632</v>
      </c>
      <c r="E386" s="697">
        <v>5</v>
      </c>
      <c r="F386" s="699" t="s">
        <v>1121</v>
      </c>
      <c r="G386" s="738" t="s">
        <v>1411</v>
      </c>
      <c r="H386" s="751" t="s">
        <v>1127</v>
      </c>
      <c r="I386" s="767" t="s">
        <v>1113</v>
      </c>
      <c r="J386" s="761" t="s">
        <v>1135</v>
      </c>
      <c r="K386" s="761" t="s">
        <v>1115</v>
      </c>
      <c r="L386" s="761" t="s">
        <v>1116</v>
      </c>
      <c r="M386" s="753" t="s">
        <v>1199</v>
      </c>
      <c r="N386" s="764" t="s">
        <v>1359</v>
      </c>
      <c r="O386" s="753" t="s">
        <v>1359</v>
      </c>
      <c r="P386" s="753" t="s">
        <v>1394</v>
      </c>
      <c r="Q386" s="866" t="s">
        <v>1412</v>
      </c>
      <c r="R386" s="866" t="s">
        <v>1412</v>
      </c>
      <c r="S386" s="755">
        <v>2</v>
      </c>
      <c r="T386" s="769">
        <v>2.1</v>
      </c>
      <c r="U386" s="771">
        <v>41456</v>
      </c>
      <c r="V386" s="772">
        <v>41791</v>
      </c>
      <c r="W386" s="874">
        <v>20</v>
      </c>
      <c r="X386" s="875">
        <v>1000000</v>
      </c>
      <c r="Y386" s="875"/>
      <c r="Z386" s="875">
        <f t="shared" si="47"/>
        <v>1000000</v>
      </c>
      <c r="AA386" s="702"/>
      <c r="AB386" s="702"/>
      <c r="AC386" s="702"/>
      <c r="AD386" s="702"/>
      <c r="AE386" s="702"/>
      <c r="AF386" s="702"/>
      <c r="AG386" s="702"/>
      <c r="AH386" s="702"/>
      <c r="AI386" s="717"/>
      <c r="AJ386" s="717"/>
      <c r="AK386" s="702">
        <v>500000</v>
      </c>
      <c r="AL386" s="702">
        <v>500000</v>
      </c>
      <c r="AM386" s="868">
        <f t="shared" si="48"/>
        <v>1000000</v>
      </c>
      <c r="AN386" s="868">
        <f t="shared" si="49"/>
        <v>0</v>
      </c>
      <c r="AO386" s="760">
        <v>1000000</v>
      </c>
      <c r="AP386" s="868"/>
      <c r="ED386" s="704"/>
      <c r="EE386" s="704"/>
      <c r="FJ386" s="704"/>
      <c r="FK386" s="746"/>
      <c r="FL386" s="704"/>
      <c r="FM386" s="704"/>
      <c r="FN386" s="704"/>
      <c r="FO386" s="704"/>
      <c r="FP386" s="704"/>
      <c r="FQ386" s="704"/>
      <c r="FR386" s="704"/>
      <c r="FS386" s="704"/>
      <c r="FT386" s="704"/>
      <c r="FU386" s="704"/>
      <c r="FV386" s="704"/>
      <c r="FW386" s="704"/>
      <c r="FX386" s="704"/>
      <c r="FY386" s="704"/>
      <c r="FZ386" s="704"/>
      <c r="GA386" s="704"/>
      <c r="GB386" s="704"/>
      <c r="GC386" s="704"/>
      <c r="GD386" s="704"/>
      <c r="GE386" s="704"/>
      <c r="GF386" s="704"/>
      <c r="GG386" s="704"/>
      <c r="GH386" s="704"/>
      <c r="GI386" s="704"/>
      <c r="GJ386" s="704"/>
      <c r="GK386" s="704"/>
      <c r="GL386" s="704"/>
      <c r="GM386" s="704"/>
      <c r="GN386" s="704"/>
      <c r="GO386" s="704"/>
      <c r="GP386" s="704"/>
      <c r="GQ386" s="704"/>
      <c r="GR386" s="704"/>
      <c r="GS386" s="704"/>
      <c r="GT386" s="704"/>
      <c r="GU386" s="704"/>
      <c r="HS386" s="878"/>
      <c r="HT386" s="878"/>
      <c r="HU386" s="878"/>
      <c r="HV386" s="878"/>
      <c r="HW386" s="878"/>
      <c r="HX386" s="878"/>
      <c r="HY386" s="878"/>
      <c r="HZ386" s="878"/>
      <c r="IA386" s="878"/>
      <c r="IB386" s="878"/>
      <c r="IC386" s="878"/>
      <c r="ID386" s="878"/>
    </row>
    <row r="387" spans="1:243" s="878" customFormat="1" ht="33.75" x14ac:dyDescent="0.25">
      <c r="A387" s="691">
        <v>283</v>
      </c>
      <c r="B387" s="693" t="s">
        <v>1390</v>
      </c>
      <c r="C387" s="697">
        <v>260</v>
      </c>
      <c r="D387" s="697">
        <v>684</v>
      </c>
      <c r="E387" s="698">
        <v>17</v>
      </c>
      <c r="F387" s="722" t="s">
        <v>1405</v>
      </c>
      <c r="G387" s="720" t="s">
        <v>1466</v>
      </c>
      <c r="H387" s="767" t="s">
        <v>1127</v>
      </c>
      <c r="I387" s="752" t="s">
        <v>1113</v>
      </c>
      <c r="J387" s="761" t="s">
        <v>1135</v>
      </c>
      <c r="K387" s="753" t="s">
        <v>1151</v>
      </c>
      <c r="L387" s="753" t="s">
        <v>1116</v>
      </c>
      <c r="M387" s="753" t="s">
        <v>1199</v>
      </c>
      <c r="N387" s="764" t="s">
        <v>1359</v>
      </c>
      <c r="O387" s="753" t="s">
        <v>1359</v>
      </c>
      <c r="P387" s="753" t="s">
        <v>1394</v>
      </c>
      <c r="Q387" s="948">
        <v>13</v>
      </c>
      <c r="R387" s="948" t="s">
        <v>1160</v>
      </c>
      <c r="S387" s="755">
        <v>2</v>
      </c>
      <c r="T387" s="769">
        <v>2.1</v>
      </c>
      <c r="U387" s="771">
        <v>41091</v>
      </c>
      <c r="V387" s="772">
        <v>41426</v>
      </c>
      <c r="W387" s="701">
        <v>20</v>
      </c>
      <c r="X387" s="875"/>
      <c r="Y387" s="876">
        <v>125300</v>
      </c>
      <c r="Z387" s="875">
        <f t="shared" si="47"/>
        <v>125300</v>
      </c>
      <c r="AA387" s="717"/>
      <c r="AB387" s="717"/>
      <c r="AC387" s="717">
        <v>25300</v>
      </c>
      <c r="AD387" s="717">
        <v>50000</v>
      </c>
      <c r="AE387" s="717">
        <v>50000</v>
      </c>
      <c r="AF387" s="717"/>
      <c r="AG387" s="717"/>
      <c r="AH387" s="717"/>
      <c r="AI387" s="717"/>
      <c r="AJ387" s="717"/>
      <c r="AK387" s="717"/>
      <c r="AL387" s="717"/>
      <c r="AM387" s="868">
        <f t="shared" si="48"/>
        <v>125300</v>
      </c>
      <c r="AN387" s="868">
        <f t="shared" si="49"/>
        <v>0</v>
      </c>
      <c r="AO387" s="717"/>
      <c r="AP387" s="868"/>
      <c r="AQ387" s="706"/>
      <c r="AR387" s="706"/>
      <c r="AS387" s="706"/>
      <c r="AT387" s="706"/>
      <c r="AU387" s="706"/>
      <c r="AV387" s="706"/>
      <c r="AW387" s="706"/>
      <c r="AX387" s="706"/>
      <c r="AY387" s="706"/>
      <c r="AZ387" s="706"/>
      <c r="BA387" s="706"/>
      <c r="BB387" s="706"/>
      <c r="BC387" s="706"/>
      <c r="BD387" s="706"/>
      <c r="BE387" s="706"/>
      <c r="BF387" s="706"/>
      <c r="BG387" s="706"/>
      <c r="BH387" s="706"/>
      <c r="BI387" s="706"/>
      <c r="BJ387" s="706"/>
      <c r="BK387" s="706"/>
      <c r="BL387" s="706"/>
      <c r="BM387" s="706"/>
      <c r="BN387" s="706"/>
      <c r="BO387" s="706"/>
      <c r="BP387" s="706"/>
      <c r="BQ387" s="706"/>
      <c r="BR387" s="706"/>
      <c r="BS387" s="706"/>
      <c r="BT387" s="706"/>
      <c r="BU387" s="706"/>
      <c r="BV387" s="706"/>
      <c r="BW387" s="706"/>
      <c r="BX387" s="706"/>
      <c r="BY387" s="706"/>
      <c r="BZ387" s="706"/>
      <c r="CA387" s="706"/>
      <c r="CB387" s="706"/>
      <c r="CC387" s="706"/>
      <c r="CD387" s="706"/>
      <c r="CE387" s="706"/>
      <c r="CF387" s="706"/>
      <c r="CG387" s="706"/>
      <c r="CH387" s="706"/>
      <c r="CI387" s="706"/>
      <c r="CJ387" s="706"/>
      <c r="CK387" s="706"/>
      <c r="CL387" s="706"/>
      <c r="CM387" s="706"/>
      <c r="CN387" s="706"/>
      <c r="CO387" s="706"/>
      <c r="CP387" s="706"/>
      <c r="CQ387" s="706"/>
      <c r="CR387" s="706"/>
      <c r="CS387" s="706"/>
      <c r="CT387" s="706"/>
      <c r="CU387" s="706"/>
      <c r="CV387" s="706"/>
      <c r="CW387" s="706"/>
      <c r="CX387" s="706"/>
      <c r="CY387" s="706"/>
      <c r="CZ387" s="706"/>
      <c r="DA387" s="706"/>
      <c r="DB387" s="706"/>
      <c r="DC387" s="706"/>
      <c r="DD387" s="706"/>
      <c r="DE387" s="706"/>
      <c r="DF387" s="706"/>
      <c r="DG387" s="706"/>
      <c r="DH387" s="706"/>
      <c r="DI387" s="706"/>
      <c r="DJ387" s="706"/>
      <c r="DK387" s="706"/>
      <c r="DL387" s="706"/>
      <c r="DM387" s="706"/>
      <c r="DN387" s="706"/>
      <c r="DO387" s="706"/>
      <c r="DP387" s="706"/>
      <c r="DQ387" s="706"/>
      <c r="DR387" s="706"/>
      <c r="DS387" s="706"/>
      <c r="DT387" s="706"/>
      <c r="DU387" s="706"/>
      <c r="DV387" s="706"/>
      <c r="DW387" s="706"/>
      <c r="DX387" s="706"/>
      <c r="DY387" s="706"/>
      <c r="DZ387" s="706"/>
      <c r="EA387" s="706"/>
      <c r="EB387" s="706"/>
      <c r="EC387" s="706"/>
      <c r="ED387" s="704"/>
      <c r="EE387" s="704"/>
      <c r="EF387" s="706"/>
      <c r="EG387" s="706"/>
      <c r="EH387" s="706"/>
      <c r="EI387" s="706"/>
      <c r="EJ387" s="706"/>
      <c r="EK387" s="706"/>
      <c r="EL387" s="706"/>
      <c r="EM387" s="706"/>
      <c r="EN387" s="706"/>
      <c r="EO387" s="706"/>
      <c r="EP387" s="706"/>
      <c r="EQ387" s="706"/>
      <c r="ER387" s="706"/>
      <c r="ES387" s="706"/>
      <c r="ET387" s="706"/>
      <c r="EU387" s="706"/>
      <c r="EV387" s="706"/>
      <c r="EW387" s="706"/>
      <c r="EX387" s="706"/>
      <c r="EY387" s="706"/>
      <c r="EZ387" s="706"/>
      <c r="FA387" s="706"/>
      <c r="FB387" s="706"/>
      <c r="FC387" s="706"/>
      <c r="FD387" s="706"/>
      <c r="FE387" s="706"/>
      <c r="FF387" s="706"/>
      <c r="FG387" s="706"/>
      <c r="FH387" s="706"/>
      <c r="FI387" s="704"/>
      <c r="FJ387" s="704"/>
      <c r="IE387" s="706"/>
      <c r="IF387" s="706"/>
      <c r="IG387" s="706"/>
      <c r="IH387" s="706"/>
      <c r="II387" s="706"/>
    </row>
    <row r="388" spans="1:243" s="706" customFormat="1" ht="33.75" x14ac:dyDescent="0.25">
      <c r="A388" s="691">
        <v>284</v>
      </c>
      <c r="B388" s="693" t="s">
        <v>1390</v>
      </c>
      <c r="C388" s="696">
        <v>260</v>
      </c>
      <c r="D388" s="697">
        <v>684</v>
      </c>
      <c r="E388" s="697">
        <v>18</v>
      </c>
      <c r="F388" s="722" t="s">
        <v>1405</v>
      </c>
      <c r="G388" s="737" t="s">
        <v>1413</v>
      </c>
      <c r="H388" s="751" t="s">
        <v>1127</v>
      </c>
      <c r="I388" s="767" t="s">
        <v>1113</v>
      </c>
      <c r="J388" s="761" t="s">
        <v>1135</v>
      </c>
      <c r="K388" s="761" t="s">
        <v>1115</v>
      </c>
      <c r="L388" s="761" t="s">
        <v>1116</v>
      </c>
      <c r="M388" s="753" t="s">
        <v>1199</v>
      </c>
      <c r="N388" s="764" t="s">
        <v>1359</v>
      </c>
      <c r="O388" s="753" t="s">
        <v>1359</v>
      </c>
      <c r="P388" s="753" t="s">
        <v>1394</v>
      </c>
      <c r="Q388" s="866">
        <v>9</v>
      </c>
      <c r="R388" s="866">
        <v>9</v>
      </c>
      <c r="S388" s="755">
        <v>2</v>
      </c>
      <c r="T388" s="769">
        <v>2.1</v>
      </c>
      <c r="U388" s="771">
        <v>41456</v>
      </c>
      <c r="V388" s="772">
        <v>41791</v>
      </c>
      <c r="W388" s="874">
        <v>20</v>
      </c>
      <c r="X388" s="875">
        <v>2000000</v>
      </c>
      <c r="Y388" s="875"/>
      <c r="Z388" s="875">
        <f t="shared" si="47"/>
        <v>2000000</v>
      </c>
      <c r="AA388" s="702"/>
      <c r="AB388" s="702"/>
      <c r="AC388" s="702"/>
      <c r="AD388" s="702"/>
      <c r="AE388" s="702"/>
      <c r="AF388" s="702"/>
      <c r="AG388" s="702"/>
      <c r="AH388" s="702"/>
      <c r="AI388" s="717">
        <v>500000</v>
      </c>
      <c r="AJ388" s="717">
        <v>500000</v>
      </c>
      <c r="AK388" s="717">
        <v>500000</v>
      </c>
      <c r="AL388" s="717">
        <v>500000</v>
      </c>
      <c r="AM388" s="868">
        <f t="shared" si="48"/>
        <v>2000000</v>
      </c>
      <c r="AN388" s="868">
        <f t="shared" si="49"/>
        <v>0</v>
      </c>
      <c r="AO388" s="760"/>
      <c r="AP388" s="868"/>
      <c r="ED388" s="704"/>
      <c r="EE388" s="704"/>
      <c r="FJ388" s="704"/>
      <c r="FK388" s="746"/>
      <c r="FL388" s="704"/>
      <c r="FM388" s="704"/>
      <c r="FN388" s="704"/>
      <c r="FO388" s="704"/>
      <c r="FP388" s="704"/>
      <c r="FQ388" s="704"/>
      <c r="FR388" s="704"/>
      <c r="FS388" s="704"/>
      <c r="FT388" s="704"/>
      <c r="FU388" s="704"/>
      <c r="FV388" s="704"/>
      <c r="FW388" s="704"/>
      <c r="FX388" s="704"/>
      <c r="FY388" s="704"/>
      <c r="FZ388" s="704"/>
      <c r="GA388" s="704"/>
      <c r="GB388" s="704"/>
      <c r="GC388" s="704"/>
      <c r="GD388" s="704"/>
      <c r="GE388" s="704"/>
      <c r="GF388" s="704"/>
      <c r="GG388" s="704"/>
      <c r="GH388" s="704"/>
      <c r="GI388" s="704"/>
      <c r="GJ388" s="704"/>
      <c r="GK388" s="704"/>
      <c r="GL388" s="704"/>
      <c r="GM388" s="704"/>
      <c r="GN388" s="704"/>
      <c r="GO388" s="704"/>
      <c r="GP388" s="704"/>
      <c r="GQ388" s="704"/>
      <c r="GR388" s="704"/>
      <c r="GS388" s="704"/>
      <c r="GT388" s="704"/>
      <c r="GU388" s="704"/>
      <c r="HS388" s="878"/>
      <c r="HT388" s="878"/>
      <c r="HU388" s="878"/>
    </row>
    <row r="389" spans="1:243" s="706" customFormat="1" ht="33.75" x14ac:dyDescent="0.25">
      <c r="A389" s="691">
        <v>285</v>
      </c>
      <c r="B389" s="693" t="s">
        <v>1390</v>
      </c>
      <c r="C389" s="696">
        <v>260</v>
      </c>
      <c r="D389" s="697">
        <v>684</v>
      </c>
      <c r="E389" s="697">
        <v>19</v>
      </c>
      <c r="F389" s="722" t="s">
        <v>1405</v>
      </c>
      <c r="G389" s="737" t="s">
        <v>1414</v>
      </c>
      <c r="H389" s="751" t="s">
        <v>1127</v>
      </c>
      <c r="I389" s="767" t="s">
        <v>1113</v>
      </c>
      <c r="J389" s="761" t="s">
        <v>1135</v>
      </c>
      <c r="K389" s="761" t="s">
        <v>1115</v>
      </c>
      <c r="L389" s="761" t="s">
        <v>1116</v>
      </c>
      <c r="M389" s="753" t="s">
        <v>1199</v>
      </c>
      <c r="N389" s="764" t="s">
        <v>1359</v>
      </c>
      <c r="O389" s="753" t="s">
        <v>1359</v>
      </c>
      <c r="P389" s="753" t="s">
        <v>1394</v>
      </c>
      <c r="Q389" s="866" t="s">
        <v>1415</v>
      </c>
      <c r="R389" s="866" t="s">
        <v>1415</v>
      </c>
      <c r="S389" s="755">
        <v>2</v>
      </c>
      <c r="T389" s="769">
        <v>2.1</v>
      </c>
      <c r="U389" s="771">
        <v>41456</v>
      </c>
      <c r="V389" s="772">
        <v>41791</v>
      </c>
      <c r="W389" s="874">
        <v>20</v>
      </c>
      <c r="X389" s="875">
        <v>6000000</v>
      </c>
      <c r="Y389" s="875"/>
      <c r="Z389" s="875">
        <f t="shared" si="47"/>
        <v>6000000</v>
      </c>
      <c r="AA389" s="702"/>
      <c r="AB389" s="702"/>
      <c r="AC389" s="702">
        <v>1500000</v>
      </c>
      <c r="AD389" s="702">
        <v>1500000</v>
      </c>
      <c r="AE389" s="702">
        <v>1500000</v>
      </c>
      <c r="AF389" s="702">
        <v>1500000</v>
      </c>
      <c r="AG389" s="702"/>
      <c r="AH389" s="702"/>
      <c r="AI389" s="717"/>
      <c r="AJ389" s="717"/>
      <c r="AK389" s="717"/>
      <c r="AL389" s="717"/>
      <c r="AM389" s="868">
        <f t="shared" si="48"/>
        <v>6000000</v>
      </c>
      <c r="AN389" s="868">
        <f t="shared" si="49"/>
        <v>0</v>
      </c>
      <c r="AO389" s="760">
        <v>10000000</v>
      </c>
      <c r="AP389" s="868">
        <v>16000000</v>
      </c>
      <c r="ED389" s="704"/>
      <c r="EE389" s="704"/>
      <c r="FJ389" s="704"/>
      <c r="FK389" s="746"/>
      <c r="FL389" s="704"/>
      <c r="FM389" s="704"/>
      <c r="FN389" s="704"/>
      <c r="FO389" s="704"/>
      <c r="FP389" s="704"/>
      <c r="FQ389" s="704"/>
      <c r="FR389" s="704"/>
      <c r="FS389" s="704"/>
      <c r="FT389" s="704"/>
      <c r="FU389" s="704"/>
      <c r="FV389" s="704"/>
      <c r="FW389" s="704"/>
      <c r="FX389" s="704"/>
      <c r="FY389" s="704"/>
      <c r="FZ389" s="704"/>
      <c r="GA389" s="704"/>
      <c r="GB389" s="704"/>
      <c r="GC389" s="704"/>
      <c r="GD389" s="704"/>
      <c r="GE389" s="704"/>
      <c r="GF389" s="704"/>
      <c r="GG389" s="704"/>
      <c r="GH389" s="704"/>
      <c r="GI389" s="704"/>
      <c r="GJ389" s="704"/>
      <c r="GK389" s="704"/>
      <c r="GL389" s="704"/>
      <c r="GM389" s="704"/>
      <c r="GN389" s="704"/>
      <c r="GO389" s="704"/>
      <c r="GP389" s="704"/>
      <c r="GQ389" s="704"/>
      <c r="GR389" s="704"/>
      <c r="GS389" s="704"/>
      <c r="GT389" s="704"/>
      <c r="GU389" s="704"/>
      <c r="HQ389" s="704"/>
      <c r="HR389" s="704"/>
      <c r="HS389" s="878"/>
      <c r="HT389" s="878"/>
      <c r="HU389" s="878"/>
    </row>
    <row r="390" spans="1:243" s="706" customFormat="1" ht="33.75" x14ac:dyDescent="0.25">
      <c r="A390" s="691">
        <v>287</v>
      </c>
      <c r="B390" s="693" t="s">
        <v>1390</v>
      </c>
      <c r="C390" s="696">
        <v>262</v>
      </c>
      <c r="D390" s="697">
        <v>536</v>
      </c>
      <c r="E390" s="707">
        <v>7</v>
      </c>
      <c r="F390" s="699" t="s">
        <v>1123</v>
      </c>
      <c r="G390" s="699" t="s">
        <v>1467</v>
      </c>
      <c r="H390" s="767" t="s">
        <v>1112</v>
      </c>
      <c r="I390" s="752" t="s">
        <v>1113</v>
      </c>
      <c r="J390" s="761" t="s">
        <v>1135</v>
      </c>
      <c r="K390" s="777" t="s">
        <v>1115</v>
      </c>
      <c r="L390" s="777" t="s">
        <v>1116</v>
      </c>
      <c r="M390" s="753" t="s">
        <v>1199</v>
      </c>
      <c r="N390" s="764" t="s">
        <v>1359</v>
      </c>
      <c r="O390" s="753" t="s">
        <v>1359</v>
      </c>
      <c r="P390" s="753" t="s">
        <v>1417</v>
      </c>
      <c r="Q390" s="948" t="s">
        <v>1160</v>
      </c>
      <c r="R390" s="948" t="s">
        <v>1160</v>
      </c>
      <c r="S390" s="755">
        <v>2</v>
      </c>
      <c r="T390" s="769">
        <v>2.1</v>
      </c>
      <c r="U390" s="771">
        <v>41091</v>
      </c>
      <c r="V390" s="772">
        <v>42156</v>
      </c>
      <c r="W390" s="701">
        <v>5</v>
      </c>
      <c r="X390" s="875"/>
      <c r="Y390" s="876">
        <v>416400</v>
      </c>
      <c r="Z390" s="875">
        <f t="shared" si="47"/>
        <v>416400</v>
      </c>
      <c r="AA390" s="717"/>
      <c r="AB390" s="717">
        <v>41600</v>
      </c>
      <c r="AC390" s="717">
        <v>41600</v>
      </c>
      <c r="AD390" s="717">
        <v>41600</v>
      </c>
      <c r="AE390" s="717">
        <v>41600</v>
      </c>
      <c r="AF390" s="717">
        <v>41600</v>
      </c>
      <c r="AG390" s="717">
        <v>41600</v>
      </c>
      <c r="AH390" s="717">
        <v>41600</v>
      </c>
      <c r="AI390" s="717">
        <v>41600</v>
      </c>
      <c r="AJ390" s="717">
        <v>41600</v>
      </c>
      <c r="AK390" s="717">
        <v>42000</v>
      </c>
      <c r="AL390" s="717"/>
      <c r="AM390" s="868">
        <f t="shared" si="48"/>
        <v>416400</v>
      </c>
      <c r="AN390" s="868">
        <f t="shared" si="49"/>
        <v>0</v>
      </c>
      <c r="AO390" s="717"/>
      <c r="AP390" s="868"/>
      <c r="EC390" s="704"/>
      <c r="ED390" s="704"/>
      <c r="EE390" s="704"/>
      <c r="EF390" s="704"/>
      <c r="EG390" s="704"/>
      <c r="EH390" s="704"/>
      <c r="EI390" s="704"/>
      <c r="EJ390" s="704"/>
      <c r="EK390" s="704"/>
      <c r="EL390" s="704"/>
      <c r="EM390" s="704"/>
      <c r="EN390" s="704"/>
      <c r="EO390" s="704"/>
      <c r="EP390" s="704"/>
      <c r="EQ390" s="704"/>
      <c r="ER390" s="704"/>
      <c r="ES390" s="704"/>
      <c r="ET390" s="704"/>
      <c r="EU390" s="704"/>
      <c r="EV390" s="704"/>
      <c r="EW390" s="704"/>
      <c r="EX390" s="704"/>
      <c r="EY390" s="704"/>
      <c r="EZ390" s="704"/>
      <c r="FA390" s="704"/>
      <c r="FB390" s="704"/>
      <c r="FC390" s="704"/>
      <c r="FD390" s="704"/>
      <c r="FE390" s="704"/>
      <c r="FF390" s="704"/>
      <c r="FG390" s="704"/>
      <c r="FH390" s="704"/>
      <c r="FI390" s="704"/>
      <c r="FJ390" s="704"/>
      <c r="FK390" s="878"/>
      <c r="FL390" s="878"/>
      <c r="FM390" s="878"/>
      <c r="FN390" s="878"/>
      <c r="FO390" s="878"/>
      <c r="FP390" s="878"/>
      <c r="FQ390" s="878"/>
      <c r="FR390" s="878"/>
      <c r="FS390" s="878"/>
      <c r="FT390" s="878"/>
      <c r="FU390" s="878"/>
      <c r="FV390" s="878"/>
      <c r="FW390" s="878"/>
      <c r="FX390" s="878"/>
      <c r="FY390" s="878"/>
      <c r="FZ390" s="878"/>
      <c r="GA390" s="878"/>
      <c r="GB390" s="878"/>
      <c r="GC390" s="878"/>
      <c r="GD390" s="878"/>
      <c r="GE390" s="878"/>
      <c r="GF390" s="878"/>
      <c r="GG390" s="878"/>
      <c r="GH390" s="878"/>
      <c r="GI390" s="878"/>
      <c r="GJ390" s="878"/>
      <c r="GK390" s="878"/>
      <c r="GL390" s="878"/>
      <c r="GM390" s="878"/>
      <c r="GN390" s="878"/>
      <c r="GO390" s="878"/>
      <c r="GP390" s="878"/>
      <c r="GQ390" s="878"/>
      <c r="GR390" s="878"/>
      <c r="GS390" s="878"/>
      <c r="GT390" s="878"/>
      <c r="GU390" s="878"/>
      <c r="GV390" s="878"/>
      <c r="GW390" s="878"/>
      <c r="GX390" s="878"/>
      <c r="GY390" s="878"/>
      <c r="GZ390" s="878"/>
      <c r="HA390" s="878"/>
      <c r="HB390" s="878"/>
      <c r="HC390" s="878"/>
      <c r="HD390" s="878"/>
      <c r="HE390" s="878"/>
      <c r="HF390" s="878"/>
      <c r="HG390" s="878"/>
      <c r="HH390" s="878"/>
      <c r="HI390" s="878"/>
      <c r="HJ390" s="878"/>
      <c r="HK390" s="878"/>
      <c r="HL390" s="878"/>
      <c r="HM390" s="878"/>
      <c r="HN390" s="878"/>
      <c r="HO390" s="878"/>
      <c r="HP390" s="878"/>
      <c r="HQ390" s="878"/>
      <c r="HR390" s="878"/>
      <c r="HS390" s="878"/>
      <c r="HT390" s="878"/>
      <c r="HU390" s="878"/>
      <c r="HV390" s="878"/>
      <c r="HW390" s="878"/>
      <c r="HX390" s="878"/>
      <c r="HY390" s="878"/>
      <c r="HZ390" s="878"/>
      <c r="IA390" s="878"/>
      <c r="IB390" s="878"/>
      <c r="IC390" s="878"/>
      <c r="ID390" s="878"/>
    </row>
    <row r="391" spans="1:243" s="706" customFormat="1" ht="33.75" x14ac:dyDescent="0.25">
      <c r="A391" s="691">
        <v>288</v>
      </c>
      <c r="B391" s="693" t="s">
        <v>1390</v>
      </c>
      <c r="C391" s="696">
        <v>262</v>
      </c>
      <c r="D391" s="697">
        <v>544</v>
      </c>
      <c r="E391" s="707">
        <v>1</v>
      </c>
      <c r="F391" s="699" t="s">
        <v>1125</v>
      </c>
      <c r="G391" s="699" t="s">
        <v>1418</v>
      </c>
      <c r="H391" s="767" t="s">
        <v>1112</v>
      </c>
      <c r="I391" s="752" t="s">
        <v>1113</v>
      </c>
      <c r="J391" s="761" t="s">
        <v>1135</v>
      </c>
      <c r="K391" s="753" t="s">
        <v>1115</v>
      </c>
      <c r="L391" s="753" t="s">
        <v>1124</v>
      </c>
      <c r="M391" s="753" t="s">
        <v>1199</v>
      </c>
      <c r="N391" s="764" t="s">
        <v>1359</v>
      </c>
      <c r="O391" s="764" t="s">
        <v>1359</v>
      </c>
      <c r="P391" s="753" t="s">
        <v>1417</v>
      </c>
      <c r="Q391" s="948" t="s">
        <v>1120</v>
      </c>
      <c r="R391" s="948" t="s">
        <v>1120</v>
      </c>
      <c r="S391" s="755">
        <v>2</v>
      </c>
      <c r="T391" s="769">
        <v>2.1</v>
      </c>
      <c r="U391" s="771">
        <v>41091</v>
      </c>
      <c r="V391" s="772">
        <v>42156</v>
      </c>
      <c r="W391" s="701">
        <v>7</v>
      </c>
      <c r="X391" s="875"/>
      <c r="Y391" s="876">
        <v>11600</v>
      </c>
      <c r="Z391" s="875">
        <f t="shared" si="47"/>
        <v>11600</v>
      </c>
      <c r="AA391" s="717"/>
      <c r="AB391" s="717"/>
      <c r="AC391" s="717"/>
      <c r="AD391" s="717"/>
      <c r="AE391" s="717"/>
      <c r="AF391" s="717">
        <v>11600</v>
      </c>
      <c r="AG391" s="717"/>
      <c r="AH391" s="717"/>
      <c r="AI391" s="717"/>
      <c r="AJ391" s="717"/>
      <c r="AK391" s="717"/>
      <c r="AL391" s="717"/>
      <c r="AM391" s="868">
        <f t="shared" si="48"/>
        <v>11600</v>
      </c>
      <c r="AN391" s="868">
        <f t="shared" si="49"/>
        <v>0</v>
      </c>
      <c r="AO391" s="717"/>
      <c r="AP391" s="868"/>
      <c r="EC391" s="704"/>
      <c r="ED391" s="704"/>
      <c r="EE391" s="704"/>
      <c r="EF391" s="704"/>
      <c r="EG391" s="704"/>
      <c r="EH391" s="704"/>
      <c r="EI391" s="704"/>
      <c r="EJ391" s="704"/>
      <c r="EK391" s="704"/>
      <c r="EL391" s="704"/>
      <c r="EM391" s="704"/>
      <c r="EN391" s="704"/>
      <c r="EO391" s="704"/>
      <c r="EP391" s="704"/>
      <c r="EQ391" s="704"/>
      <c r="ER391" s="704"/>
      <c r="ES391" s="704"/>
      <c r="ET391" s="704"/>
      <c r="EU391" s="704"/>
      <c r="EV391" s="704"/>
      <c r="EW391" s="704"/>
      <c r="EX391" s="704"/>
      <c r="EY391" s="704"/>
      <c r="EZ391" s="704"/>
      <c r="FA391" s="704"/>
      <c r="FB391" s="704"/>
      <c r="FC391" s="704"/>
      <c r="FD391" s="704"/>
      <c r="FE391" s="704"/>
      <c r="FF391" s="704"/>
      <c r="FG391" s="704"/>
      <c r="FH391" s="704"/>
      <c r="FI391" s="704"/>
      <c r="FJ391" s="704"/>
      <c r="FK391" s="878"/>
      <c r="FL391" s="878"/>
      <c r="FM391" s="878"/>
      <c r="FN391" s="878"/>
      <c r="FO391" s="878"/>
      <c r="FP391" s="878"/>
      <c r="FQ391" s="878"/>
      <c r="FR391" s="878"/>
      <c r="FS391" s="878"/>
      <c r="FT391" s="878"/>
      <c r="FU391" s="878"/>
      <c r="FV391" s="878"/>
      <c r="FW391" s="878"/>
      <c r="FX391" s="878"/>
      <c r="FY391" s="878"/>
      <c r="FZ391" s="878"/>
      <c r="GA391" s="878"/>
      <c r="GB391" s="878"/>
      <c r="GC391" s="878"/>
      <c r="GD391" s="878"/>
      <c r="GE391" s="878"/>
      <c r="GF391" s="878"/>
      <c r="GG391" s="878"/>
      <c r="GH391" s="878"/>
      <c r="GI391" s="878"/>
      <c r="HS391" s="878"/>
      <c r="HT391" s="878"/>
      <c r="HU391" s="878"/>
      <c r="ID391" s="878"/>
      <c r="IE391" s="878"/>
      <c r="IF391" s="878"/>
      <c r="IG391" s="878"/>
      <c r="IH391" s="878"/>
      <c r="II391" s="878"/>
    </row>
    <row r="392" spans="1:243" s="878" customFormat="1" ht="33.75" x14ac:dyDescent="0.25">
      <c r="A392" s="691">
        <v>289</v>
      </c>
      <c r="B392" s="693" t="s">
        <v>1390</v>
      </c>
      <c r="C392" s="696">
        <v>262</v>
      </c>
      <c r="D392" s="697">
        <v>544</v>
      </c>
      <c r="E392" s="707">
        <v>2</v>
      </c>
      <c r="F392" s="699" t="s">
        <v>1125</v>
      </c>
      <c r="G392" s="699" t="s">
        <v>1126</v>
      </c>
      <c r="H392" s="751" t="s">
        <v>1112</v>
      </c>
      <c r="I392" s="752" t="s">
        <v>1113</v>
      </c>
      <c r="J392" s="761" t="s">
        <v>1135</v>
      </c>
      <c r="K392" s="753" t="s">
        <v>1115</v>
      </c>
      <c r="L392" s="753" t="s">
        <v>1124</v>
      </c>
      <c r="M392" s="753" t="s">
        <v>1199</v>
      </c>
      <c r="N392" s="764" t="s">
        <v>1359</v>
      </c>
      <c r="O392" s="764" t="s">
        <v>1359</v>
      </c>
      <c r="P392" s="753" t="s">
        <v>1417</v>
      </c>
      <c r="Q392" s="948" t="s">
        <v>1120</v>
      </c>
      <c r="R392" s="948" t="s">
        <v>1120</v>
      </c>
      <c r="S392" s="755">
        <v>2</v>
      </c>
      <c r="T392" s="769">
        <v>2.1</v>
      </c>
      <c r="U392" s="771">
        <v>41699</v>
      </c>
      <c r="V392" s="772">
        <v>41791</v>
      </c>
      <c r="W392" s="701">
        <v>7</v>
      </c>
      <c r="X392" s="875">
        <v>35000</v>
      </c>
      <c r="Y392" s="877"/>
      <c r="Z392" s="875">
        <f t="shared" si="47"/>
        <v>35000</v>
      </c>
      <c r="AA392" s="702"/>
      <c r="AB392" s="702"/>
      <c r="AC392" s="702"/>
      <c r="AD392" s="702">
        <v>30000</v>
      </c>
      <c r="AE392" s="702">
        <v>5000</v>
      </c>
      <c r="AF392" s="702"/>
      <c r="AG392" s="702"/>
      <c r="AH392" s="702"/>
      <c r="AI392" s="717"/>
      <c r="AJ392" s="717"/>
      <c r="AK392" s="717"/>
      <c r="AL392" s="717"/>
      <c r="AM392" s="868">
        <f t="shared" si="48"/>
        <v>35000</v>
      </c>
      <c r="AN392" s="868">
        <f t="shared" si="49"/>
        <v>0</v>
      </c>
      <c r="AO392" s="760"/>
      <c r="AP392" s="868"/>
      <c r="AQ392" s="706"/>
      <c r="AR392" s="706"/>
      <c r="AS392" s="706"/>
      <c r="AT392" s="706"/>
      <c r="AU392" s="706"/>
      <c r="AV392" s="706"/>
      <c r="AW392" s="706"/>
      <c r="AX392" s="706"/>
      <c r="AY392" s="706"/>
      <c r="AZ392" s="706"/>
      <c r="BA392" s="706"/>
      <c r="BB392" s="706"/>
      <c r="BC392" s="706"/>
      <c r="BD392" s="706"/>
      <c r="BE392" s="706"/>
      <c r="BF392" s="706"/>
      <c r="BG392" s="706"/>
      <c r="BH392" s="706"/>
      <c r="BI392" s="706"/>
      <c r="BJ392" s="706"/>
      <c r="BK392" s="706"/>
      <c r="BL392" s="706"/>
      <c r="BM392" s="706"/>
      <c r="BN392" s="706"/>
      <c r="BO392" s="706"/>
      <c r="BP392" s="706"/>
      <c r="BQ392" s="706"/>
      <c r="BR392" s="706"/>
      <c r="BS392" s="706"/>
      <c r="BT392" s="706"/>
      <c r="BU392" s="706"/>
      <c r="BV392" s="706"/>
      <c r="BW392" s="706"/>
      <c r="BX392" s="706"/>
      <c r="BY392" s="706"/>
      <c r="BZ392" s="706"/>
      <c r="CA392" s="706"/>
      <c r="CB392" s="706"/>
      <c r="CC392" s="706"/>
      <c r="CD392" s="706"/>
      <c r="CE392" s="706"/>
      <c r="CF392" s="706"/>
      <c r="CG392" s="706"/>
      <c r="CH392" s="706"/>
      <c r="CI392" s="706"/>
      <c r="CJ392" s="706"/>
      <c r="CK392" s="706"/>
      <c r="CL392" s="706"/>
      <c r="CM392" s="706"/>
      <c r="CN392" s="706"/>
      <c r="CO392" s="706"/>
      <c r="CP392" s="706"/>
      <c r="CQ392" s="706"/>
      <c r="CR392" s="706"/>
      <c r="CS392" s="706"/>
      <c r="CT392" s="706"/>
      <c r="CU392" s="706"/>
      <c r="CV392" s="706"/>
      <c r="CW392" s="706"/>
      <c r="CX392" s="706"/>
      <c r="CY392" s="706"/>
      <c r="CZ392" s="706"/>
      <c r="DA392" s="706"/>
      <c r="DB392" s="706"/>
      <c r="DC392" s="706"/>
      <c r="DD392" s="706"/>
      <c r="DE392" s="706"/>
      <c r="DF392" s="706"/>
      <c r="DG392" s="706"/>
      <c r="DH392" s="706"/>
      <c r="DI392" s="706"/>
      <c r="DJ392" s="706"/>
      <c r="DK392" s="706"/>
      <c r="DL392" s="706"/>
      <c r="DM392" s="706"/>
      <c r="DN392" s="706"/>
      <c r="DO392" s="706"/>
      <c r="DP392" s="706"/>
      <c r="DQ392" s="706"/>
      <c r="DR392" s="706"/>
      <c r="DS392" s="706"/>
      <c r="DT392" s="706"/>
      <c r="DU392" s="706"/>
      <c r="DV392" s="706"/>
      <c r="DW392" s="706"/>
      <c r="DX392" s="706"/>
      <c r="DY392" s="706"/>
      <c r="DZ392" s="706"/>
      <c r="EA392" s="706"/>
      <c r="EB392" s="706"/>
      <c r="EC392" s="704"/>
      <c r="ED392" s="704"/>
      <c r="EE392" s="704"/>
      <c r="EF392" s="704"/>
      <c r="EG392" s="704"/>
      <c r="EH392" s="704"/>
      <c r="EI392" s="704"/>
      <c r="EJ392" s="704"/>
      <c r="EK392" s="704"/>
      <c r="EL392" s="704"/>
      <c r="EM392" s="704"/>
      <c r="EN392" s="704"/>
      <c r="EO392" s="704"/>
      <c r="EP392" s="704"/>
      <c r="EQ392" s="704"/>
      <c r="ER392" s="704"/>
      <c r="ES392" s="704"/>
      <c r="ET392" s="704"/>
      <c r="EU392" s="704"/>
      <c r="EV392" s="704"/>
      <c r="EW392" s="704"/>
      <c r="EX392" s="704"/>
      <c r="EY392" s="704"/>
      <c r="EZ392" s="704"/>
      <c r="FA392" s="704"/>
      <c r="FB392" s="704"/>
      <c r="FC392" s="704"/>
      <c r="FD392" s="704"/>
      <c r="FE392" s="704"/>
      <c r="FF392" s="704"/>
      <c r="FG392" s="704"/>
      <c r="FH392" s="704"/>
      <c r="FI392" s="704"/>
      <c r="FJ392" s="704"/>
      <c r="FK392" s="746"/>
      <c r="FL392" s="706"/>
      <c r="FM392" s="706"/>
      <c r="FN392" s="706"/>
      <c r="FO392" s="706"/>
      <c r="FP392" s="706"/>
      <c r="FQ392" s="706"/>
      <c r="FR392" s="706"/>
      <c r="FS392" s="706"/>
      <c r="FT392" s="706"/>
      <c r="FU392" s="706"/>
      <c r="FV392" s="706"/>
      <c r="FW392" s="706"/>
      <c r="FX392" s="706"/>
      <c r="FY392" s="706"/>
      <c r="FZ392" s="706"/>
      <c r="GA392" s="706"/>
      <c r="GB392" s="706"/>
      <c r="GC392" s="706"/>
      <c r="GD392" s="706"/>
      <c r="GE392" s="706"/>
      <c r="GF392" s="706"/>
      <c r="GG392" s="706"/>
      <c r="GH392" s="706"/>
      <c r="GI392" s="706"/>
      <c r="GJ392" s="706"/>
      <c r="GK392" s="706"/>
      <c r="GL392" s="706"/>
      <c r="GM392" s="704"/>
      <c r="GN392" s="704"/>
      <c r="GO392" s="704"/>
      <c r="GP392" s="704"/>
      <c r="GQ392" s="704"/>
      <c r="GR392" s="704"/>
      <c r="GS392" s="704"/>
      <c r="GT392" s="704"/>
      <c r="GU392" s="704"/>
      <c r="GV392" s="706"/>
      <c r="GW392" s="706"/>
      <c r="GX392" s="706"/>
      <c r="GY392" s="706"/>
      <c r="GZ392" s="706"/>
      <c r="HA392" s="706"/>
      <c r="HB392" s="706"/>
      <c r="HC392" s="706"/>
      <c r="HD392" s="706"/>
      <c r="HE392" s="706"/>
      <c r="HF392" s="706"/>
      <c r="HG392" s="706"/>
      <c r="HH392" s="706"/>
      <c r="HI392" s="706"/>
      <c r="HJ392" s="706"/>
      <c r="HK392" s="706"/>
      <c r="HL392" s="706"/>
      <c r="HM392" s="706"/>
      <c r="HN392" s="706"/>
      <c r="HO392" s="706"/>
      <c r="HP392" s="706"/>
      <c r="HQ392" s="704"/>
      <c r="HR392" s="704"/>
      <c r="HV392" s="706"/>
      <c r="HW392" s="706"/>
      <c r="HX392" s="706"/>
      <c r="HY392" s="706"/>
      <c r="HZ392" s="706"/>
      <c r="IA392" s="706"/>
      <c r="IB392" s="706"/>
      <c r="IC392" s="706"/>
      <c r="IE392" s="706"/>
      <c r="IF392" s="706"/>
      <c r="IG392" s="706"/>
      <c r="IH392" s="706"/>
      <c r="II392" s="706"/>
    </row>
    <row r="393" spans="1:243" s="878" customFormat="1" ht="33.75" x14ac:dyDescent="0.25">
      <c r="A393" s="691">
        <v>290</v>
      </c>
      <c r="B393" s="693" t="s">
        <v>1390</v>
      </c>
      <c r="C393" s="696">
        <v>262</v>
      </c>
      <c r="D393" s="697">
        <v>584</v>
      </c>
      <c r="E393" s="707">
        <v>2</v>
      </c>
      <c r="F393" s="699" t="s">
        <v>1405</v>
      </c>
      <c r="G393" s="699" t="s">
        <v>1468</v>
      </c>
      <c r="H393" s="767" t="s">
        <v>1112</v>
      </c>
      <c r="I393" s="752" t="s">
        <v>1113</v>
      </c>
      <c r="J393" s="761" t="s">
        <v>1135</v>
      </c>
      <c r="K393" s="753" t="s">
        <v>1115</v>
      </c>
      <c r="L393" s="753" t="s">
        <v>1116</v>
      </c>
      <c r="M393" s="753" t="s">
        <v>1199</v>
      </c>
      <c r="N393" s="764" t="s">
        <v>1359</v>
      </c>
      <c r="O393" s="753" t="s">
        <v>1359</v>
      </c>
      <c r="P393" s="753" t="s">
        <v>1394</v>
      </c>
      <c r="Q393" s="948" t="s">
        <v>1120</v>
      </c>
      <c r="R393" s="948" t="s">
        <v>1120</v>
      </c>
      <c r="S393" s="755">
        <v>2</v>
      </c>
      <c r="T393" s="769">
        <v>2.1</v>
      </c>
      <c r="U393" s="771">
        <v>41334</v>
      </c>
      <c r="V393" s="772">
        <v>41426</v>
      </c>
      <c r="W393" s="701">
        <v>20</v>
      </c>
      <c r="X393" s="875"/>
      <c r="Y393" s="876">
        <v>380100</v>
      </c>
      <c r="Z393" s="875">
        <f t="shared" si="47"/>
        <v>380100</v>
      </c>
      <c r="AA393" s="717"/>
      <c r="AB393" s="717"/>
      <c r="AC393" s="717">
        <v>38000</v>
      </c>
      <c r="AD393" s="717">
        <v>38000</v>
      </c>
      <c r="AE393" s="717">
        <v>38000</v>
      </c>
      <c r="AF393" s="717">
        <v>38000</v>
      </c>
      <c r="AG393" s="717">
        <v>38000</v>
      </c>
      <c r="AH393" s="717">
        <v>38000</v>
      </c>
      <c r="AI393" s="717">
        <v>38000</v>
      </c>
      <c r="AJ393" s="717">
        <v>38000</v>
      </c>
      <c r="AK393" s="717">
        <v>38000</v>
      </c>
      <c r="AL393" s="717">
        <v>38100</v>
      </c>
      <c r="AM393" s="868">
        <f t="shared" si="48"/>
        <v>380100</v>
      </c>
      <c r="AN393" s="868">
        <f t="shared" si="49"/>
        <v>0</v>
      </c>
      <c r="AO393" s="717"/>
      <c r="AP393" s="868"/>
      <c r="AQ393" s="706"/>
      <c r="AR393" s="706"/>
      <c r="AS393" s="706"/>
      <c r="AT393" s="706"/>
      <c r="AU393" s="706"/>
      <c r="AV393" s="706"/>
      <c r="AW393" s="706"/>
      <c r="AX393" s="706"/>
      <c r="AY393" s="706"/>
      <c r="AZ393" s="706"/>
      <c r="BA393" s="706"/>
      <c r="BB393" s="706"/>
      <c r="BC393" s="706"/>
      <c r="BD393" s="706"/>
      <c r="BE393" s="706"/>
      <c r="BF393" s="706"/>
      <c r="BG393" s="706"/>
      <c r="BH393" s="706"/>
      <c r="BI393" s="706"/>
      <c r="BJ393" s="706"/>
      <c r="BK393" s="706"/>
      <c r="BL393" s="706"/>
      <c r="BM393" s="706"/>
      <c r="BN393" s="706"/>
      <c r="BO393" s="706"/>
      <c r="BP393" s="706"/>
      <c r="BQ393" s="706"/>
      <c r="BR393" s="706"/>
      <c r="BS393" s="706"/>
      <c r="BT393" s="706"/>
      <c r="BU393" s="706"/>
      <c r="BV393" s="706"/>
      <c r="BW393" s="706"/>
      <c r="BX393" s="706"/>
      <c r="BY393" s="706"/>
      <c r="BZ393" s="706"/>
      <c r="CA393" s="706"/>
      <c r="CB393" s="706"/>
      <c r="CC393" s="706"/>
      <c r="CD393" s="706"/>
      <c r="CE393" s="706"/>
      <c r="CF393" s="706"/>
      <c r="CG393" s="706"/>
      <c r="CH393" s="706"/>
      <c r="CI393" s="706"/>
      <c r="CJ393" s="706"/>
      <c r="CK393" s="706"/>
      <c r="CL393" s="706"/>
      <c r="CM393" s="706"/>
      <c r="CN393" s="706"/>
      <c r="CO393" s="706"/>
      <c r="CP393" s="706"/>
      <c r="CQ393" s="706"/>
      <c r="CR393" s="706"/>
      <c r="CS393" s="706"/>
      <c r="CT393" s="706"/>
      <c r="CU393" s="706"/>
      <c r="CV393" s="706"/>
      <c r="CW393" s="706"/>
      <c r="CX393" s="706"/>
      <c r="CY393" s="706"/>
      <c r="CZ393" s="706"/>
      <c r="DA393" s="706"/>
      <c r="DB393" s="706"/>
      <c r="DC393" s="706"/>
      <c r="DD393" s="706"/>
      <c r="DE393" s="706"/>
      <c r="DF393" s="706"/>
      <c r="DG393" s="706"/>
      <c r="DH393" s="706"/>
      <c r="DI393" s="706"/>
      <c r="DJ393" s="706"/>
      <c r="DK393" s="706"/>
      <c r="DL393" s="706"/>
      <c r="DM393" s="706"/>
      <c r="DN393" s="706"/>
      <c r="DO393" s="706"/>
      <c r="DP393" s="706"/>
      <c r="DQ393" s="706"/>
      <c r="DR393" s="706"/>
      <c r="DS393" s="706"/>
      <c r="DT393" s="706"/>
      <c r="DU393" s="706"/>
      <c r="DV393" s="706"/>
      <c r="DW393" s="706"/>
      <c r="DX393" s="706"/>
      <c r="DY393" s="706"/>
      <c r="DZ393" s="706"/>
      <c r="EA393" s="706"/>
      <c r="EB393" s="706"/>
      <c r="EC393" s="704"/>
      <c r="ED393" s="704"/>
      <c r="EE393" s="704"/>
      <c r="EF393" s="704"/>
      <c r="EG393" s="704"/>
      <c r="EH393" s="704"/>
      <c r="EI393" s="704"/>
      <c r="EJ393" s="704"/>
      <c r="EK393" s="704"/>
      <c r="EL393" s="704"/>
      <c r="EM393" s="704"/>
      <c r="EN393" s="704"/>
      <c r="EO393" s="704"/>
      <c r="EP393" s="704"/>
      <c r="EQ393" s="704"/>
      <c r="ER393" s="704"/>
      <c r="ES393" s="704"/>
      <c r="ET393" s="704"/>
      <c r="EU393" s="704"/>
      <c r="EV393" s="704"/>
      <c r="EW393" s="704"/>
      <c r="EX393" s="704"/>
      <c r="EY393" s="704"/>
      <c r="EZ393" s="704"/>
      <c r="FA393" s="704"/>
      <c r="FB393" s="704"/>
      <c r="FC393" s="704"/>
      <c r="FD393" s="704"/>
      <c r="FE393" s="704"/>
      <c r="FF393" s="704"/>
      <c r="FG393" s="704"/>
      <c r="FH393" s="704"/>
      <c r="FI393" s="704"/>
      <c r="FJ393" s="704"/>
      <c r="IE393" s="706"/>
      <c r="IF393" s="706"/>
      <c r="IG393" s="706"/>
      <c r="IH393" s="706"/>
      <c r="II393" s="706"/>
    </row>
    <row r="394" spans="1:243" s="706" customFormat="1" ht="33.75" x14ac:dyDescent="0.25">
      <c r="A394" s="691">
        <v>291</v>
      </c>
      <c r="B394" s="693" t="s">
        <v>1390</v>
      </c>
      <c r="C394" s="696">
        <v>262</v>
      </c>
      <c r="D394" s="697">
        <v>636</v>
      </c>
      <c r="E394" s="707">
        <v>7</v>
      </c>
      <c r="F394" s="699" t="s">
        <v>1123</v>
      </c>
      <c r="G394" s="699" t="s">
        <v>1419</v>
      </c>
      <c r="H394" s="751" t="s">
        <v>1127</v>
      </c>
      <c r="I394" s="752" t="s">
        <v>1113</v>
      </c>
      <c r="J394" s="761" t="s">
        <v>1135</v>
      </c>
      <c r="K394" s="753" t="s">
        <v>1115</v>
      </c>
      <c r="L394" s="753" t="s">
        <v>1116</v>
      </c>
      <c r="M394" s="753" t="s">
        <v>1199</v>
      </c>
      <c r="N394" s="764" t="s">
        <v>1359</v>
      </c>
      <c r="O394" s="764" t="s">
        <v>1359</v>
      </c>
      <c r="P394" s="753" t="s">
        <v>1417</v>
      </c>
      <c r="Q394" s="866" t="s">
        <v>1120</v>
      </c>
      <c r="R394" s="866" t="s">
        <v>1120</v>
      </c>
      <c r="S394" s="755">
        <v>2</v>
      </c>
      <c r="T394" s="763">
        <v>2.1</v>
      </c>
      <c r="U394" s="771">
        <v>41456</v>
      </c>
      <c r="V394" s="772">
        <v>41791</v>
      </c>
      <c r="W394" s="733">
        <v>5</v>
      </c>
      <c r="X394" s="875">
        <v>1200000</v>
      </c>
      <c r="Y394" s="880"/>
      <c r="Z394" s="875">
        <f t="shared" si="47"/>
        <v>1200000</v>
      </c>
      <c r="AA394" s="702"/>
      <c r="AB394" s="702">
        <v>138000</v>
      </c>
      <c r="AC394" s="702">
        <v>138000</v>
      </c>
      <c r="AD394" s="702">
        <v>138000</v>
      </c>
      <c r="AE394" s="702">
        <v>138000</v>
      </c>
      <c r="AF394" s="702">
        <v>138000</v>
      </c>
      <c r="AG394" s="702">
        <v>138000</v>
      </c>
      <c r="AH394" s="702">
        <v>138000</v>
      </c>
      <c r="AI394" s="702">
        <v>138000</v>
      </c>
      <c r="AJ394" s="702">
        <v>96000</v>
      </c>
      <c r="AK394" s="702"/>
      <c r="AL394" s="691"/>
      <c r="AM394" s="868">
        <f t="shared" si="48"/>
        <v>1200000</v>
      </c>
      <c r="AN394" s="868">
        <f t="shared" si="49"/>
        <v>0</v>
      </c>
      <c r="AO394" s="760"/>
      <c r="AP394" s="868"/>
      <c r="AQ394" s="704"/>
      <c r="AR394" s="704"/>
      <c r="AS394" s="704"/>
      <c r="AT394" s="704"/>
      <c r="AU394" s="704"/>
      <c r="AV394" s="704"/>
      <c r="AW394" s="704"/>
      <c r="AX394" s="704"/>
      <c r="AY394" s="704"/>
      <c r="AZ394" s="704"/>
      <c r="BA394" s="704"/>
      <c r="BB394" s="704"/>
      <c r="BC394" s="704"/>
      <c r="BD394" s="704"/>
      <c r="BE394" s="704"/>
      <c r="BF394" s="704"/>
      <c r="BG394" s="704"/>
      <c r="BH394" s="704"/>
      <c r="BI394" s="704"/>
      <c r="BJ394" s="704"/>
      <c r="BK394" s="704"/>
      <c r="BL394" s="704"/>
      <c r="BM394" s="704"/>
      <c r="BN394" s="704"/>
      <c r="BO394" s="704"/>
      <c r="BP394" s="704"/>
      <c r="BQ394" s="704"/>
      <c r="BR394" s="704"/>
      <c r="BS394" s="704"/>
      <c r="BT394" s="704"/>
      <c r="BU394" s="704"/>
      <c r="BV394" s="704"/>
      <c r="BW394" s="704"/>
      <c r="BX394" s="704"/>
      <c r="BY394" s="704"/>
      <c r="BZ394" s="704"/>
      <c r="CA394" s="704"/>
      <c r="CB394" s="704"/>
      <c r="CC394" s="704"/>
      <c r="CD394" s="704"/>
      <c r="CE394" s="704"/>
      <c r="CF394" s="704"/>
      <c r="CG394" s="704"/>
      <c r="CH394" s="704"/>
      <c r="CI394" s="704"/>
      <c r="CJ394" s="704"/>
      <c r="CK394" s="704"/>
      <c r="CL394" s="704"/>
      <c r="CM394" s="704"/>
      <c r="CN394" s="704"/>
      <c r="CO394" s="704"/>
      <c r="CP394" s="704"/>
      <c r="CQ394" s="704"/>
      <c r="CR394" s="704"/>
      <c r="CS394" s="704"/>
      <c r="CT394" s="704"/>
      <c r="CU394" s="704"/>
      <c r="CV394" s="704"/>
      <c r="CW394" s="704"/>
      <c r="CX394" s="704"/>
      <c r="CY394" s="704"/>
      <c r="CZ394" s="704"/>
      <c r="DA394" s="704"/>
      <c r="DB394" s="704"/>
      <c r="DC394" s="704"/>
      <c r="DD394" s="704"/>
      <c r="DE394" s="704"/>
      <c r="DF394" s="704"/>
      <c r="DG394" s="704"/>
      <c r="DH394" s="704"/>
      <c r="DI394" s="704"/>
      <c r="DJ394" s="704"/>
      <c r="DK394" s="704"/>
      <c r="DL394" s="704"/>
      <c r="DM394" s="704"/>
      <c r="DN394" s="704"/>
      <c r="DO394" s="704"/>
      <c r="DP394" s="704"/>
      <c r="DQ394" s="704"/>
      <c r="DR394" s="704"/>
      <c r="DS394" s="704"/>
      <c r="DT394" s="704"/>
      <c r="DU394" s="704"/>
      <c r="DV394" s="704"/>
      <c r="DW394" s="704"/>
      <c r="DX394" s="704"/>
      <c r="DY394" s="704"/>
      <c r="DZ394" s="704"/>
      <c r="EA394" s="704"/>
      <c r="EB394" s="704"/>
      <c r="EC394" s="704"/>
      <c r="ED394" s="704"/>
      <c r="EE394" s="704"/>
      <c r="EF394" s="704"/>
      <c r="EG394" s="704"/>
      <c r="EH394" s="704"/>
      <c r="EI394" s="704"/>
      <c r="EJ394" s="704"/>
      <c r="EK394" s="704"/>
      <c r="EL394" s="704"/>
      <c r="EM394" s="704"/>
      <c r="EN394" s="704"/>
      <c r="EO394" s="704"/>
      <c r="EP394" s="704"/>
      <c r="EQ394" s="704"/>
      <c r="ER394" s="704"/>
      <c r="ES394" s="704"/>
      <c r="ET394" s="704"/>
      <c r="EU394" s="704"/>
      <c r="EV394" s="704"/>
      <c r="EW394" s="704"/>
      <c r="EX394" s="704"/>
      <c r="EY394" s="704"/>
      <c r="EZ394" s="704"/>
      <c r="FA394" s="704"/>
      <c r="FB394" s="704"/>
      <c r="FC394" s="704"/>
      <c r="FD394" s="704"/>
      <c r="FE394" s="704"/>
      <c r="FF394" s="704"/>
      <c r="FG394" s="704"/>
      <c r="FH394" s="704"/>
      <c r="FI394" s="704"/>
      <c r="FJ394" s="704"/>
      <c r="FK394" s="746"/>
      <c r="FL394" s="704"/>
      <c r="FM394" s="704"/>
      <c r="FN394" s="704"/>
      <c r="FO394" s="704"/>
      <c r="FP394" s="704"/>
      <c r="FQ394" s="704"/>
      <c r="FR394" s="704"/>
      <c r="FS394" s="704"/>
      <c r="FT394" s="704"/>
      <c r="FU394" s="704"/>
      <c r="FV394" s="704"/>
      <c r="FW394" s="704"/>
      <c r="FX394" s="704"/>
      <c r="FY394" s="704"/>
      <c r="FZ394" s="704"/>
      <c r="GA394" s="704"/>
      <c r="GB394" s="704"/>
      <c r="GC394" s="704"/>
      <c r="GD394" s="704"/>
      <c r="GE394" s="704"/>
      <c r="GF394" s="704"/>
      <c r="GG394" s="704"/>
      <c r="GH394" s="704"/>
      <c r="GI394" s="704"/>
      <c r="GJ394" s="704"/>
      <c r="GK394" s="704"/>
      <c r="GL394" s="704"/>
      <c r="GM394" s="704"/>
      <c r="GN394" s="704"/>
      <c r="GO394" s="704"/>
      <c r="GP394" s="704"/>
      <c r="GQ394" s="704"/>
      <c r="GR394" s="704"/>
      <c r="GS394" s="704"/>
      <c r="GT394" s="704"/>
      <c r="GU394" s="704"/>
      <c r="HS394" s="878"/>
      <c r="HT394" s="878"/>
      <c r="HU394" s="878"/>
      <c r="HV394" s="878"/>
      <c r="HW394" s="878"/>
      <c r="HX394" s="878"/>
      <c r="HY394" s="878"/>
      <c r="HZ394" s="878"/>
      <c r="IA394" s="878"/>
      <c r="IB394" s="878"/>
      <c r="IC394" s="878"/>
      <c r="ID394" s="878"/>
    </row>
    <row r="395" spans="1:243" s="706" customFormat="1" ht="33.75" x14ac:dyDescent="0.25">
      <c r="A395" s="691">
        <v>298</v>
      </c>
      <c r="B395" s="693" t="s">
        <v>1390</v>
      </c>
      <c r="C395" s="708">
        <v>270</v>
      </c>
      <c r="D395" s="697">
        <v>536</v>
      </c>
      <c r="E395" s="707">
        <v>4</v>
      </c>
      <c r="F395" s="699" t="s">
        <v>1387</v>
      </c>
      <c r="G395" s="699" t="s">
        <v>1469</v>
      </c>
      <c r="H395" s="751" t="s">
        <v>1112</v>
      </c>
      <c r="I395" s="767" t="s">
        <v>1113</v>
      </c>
      <c r="J395" s="753" t="s">
        <v>1135</v>
      </c>
      <c r="K395" s="761" t="s">
        <v>1115</v>
      </c>
      <c r="L395" s="753" t="s">
        <v>1124</v>
      </c>
      <c r="M395" s="753" t="s">
        <v>1199</v>
      </c>
      <c r="N395" s="764" t="s">
        <v>1359</v>
      </c>
      <c r="O395" s="753" t="s">
        <v>1128</v>
      </c>
      <c r="P395" s="753" t="s">
        <v>1200</v>
      </c>
      <c r="Q395" s="866" t="s">
        <v>1120</v>
      </c>
      <c r="R395" s="866" t="s">
        <v>1120</v>
      </c>
      <c r="S395" s="755">
        <v>2</v>
      </c>
      <c r="T395" s="769">
        <v>2.1</v>
      </c>
      <c r="U395" s="771">
        <v>41456</v>
      </c>
      <c r="V395" s="772">
        <v>41791</v>
      </c>
      <c r="W395" s="874">
        <v>5</v>
      </c>
      <c r="X395" s="875">
        <v>340000</v>
      </c>
      <c r="Y395" s="875"/>
      <c r="Z395" s="875">
        <f t="shared" si="47"/>
        <v>340000</v>
      </c>
      <c r="AA395" s="702"/>
      <c r="AB395" s="702"/>
      <c r="AC395" s="702"/>
      <c r="AD395" s="702">
        <v>105000</v>
      </c>
      <c r="AE395" s="702">
        <v>235000</v>
      </c>
      <c r="AF395" s="702"/>
      <c r="AG395" s="702"/>
      <c r="AH395" s="702"/>
      <c r="AI395" s="717"/>
      <c r="AJ395" s="717"/>
      <c r="AK395" s="717"/>
      <c r="AL395" s="717"/>
      <c r="AM395" s="868">
        <f t="shared" si="48"/>
        <v>340000</v>
      </c>
      <c r="AN395" s="868">
        <f t="shared" si="49"/>
        <v>0</v>
      </c>
      <c r="AO395" s="760"/>
      <c r="AP395" s="868"/>
      <c r="ED395" s="704"/>
      <c r="EE395" s="704"/>
      <c r="FJ395" s="704"/>
      <c r="FK395" s="746"/>
      <c r="FL395" s="704"/>
      <c r="FM395" s="704"/>
      <c r="FN395" s="704"/>
      <c r="FO395" s="704"/>
      <c r="FP395" s="704"/>
      <c r="FQ395" s="704"/>
      <c r="FR395" s="704"/>
      <c r="FS395" s="704"/>
      <c r="FT395" s="704"/>
      <c r="FU395" s="704"/>
      <c r="FV395" s="704"/>
      <c r="FW395" s="704"/>
      <c r="FX395" s="704"/>
      <c r="FY395" s="704"/>
      <c r="FZ395" s="704"/>
      <c r="GA395" s="704"/>
      <c r="GB395" s="704"/>
      <c r="GC395" s="704"/>
      <c r="GD395" s="704"/>
      <c r="GE395" s="704"/>
      <c r="GF395" s="704"/>
      <c r="GG395" s="704"/>
      <c r="GH395" s="704"/>
      <c r="GI395" s="704"/>
      <c r="GJ395" s="704"/>
      <c r="GK395" s="704"/>
      <c r="GL395" s="704"/>
      <c r="GM395" s="704"/>
      <c r="GN395" s="704"/>
      <c r="GO395" s="704"/>
      <c r="GP395" s="704"/>
      <c r="GQ395" s="704"/>
      <c r="GR395" s="704"/>
      <c r="GS395" s="704"/>
      <c r="GT395" s="704"/>
      <c r="GU395" s="704"/>
      <c r="HQ395" s="704"/>
      <c r="HR395" s="704"/>
      <c r="HS395" s="878"/>
      <c r="HT395" s="878"/>
      <c r="HU395" s="878"/>
      <c r="HV395" s="878"/>
      <c r="HW395" s="878"/>
      <c r="HX395" s="878"/>
      <c r="HY395" s="878"/>
      <c r="HZ395" s="878"/>
      <c r="IA395" s="878"/>
      <c r="IB395" s="878"/>
      <c r="IC395" s="878"/>
      <c r="IE395" s="878"/>
      <c r="IF395" s="878"/>
      <c r="IG395" s="878"/>
      <c r="IH395" s="878"/>
      <c r="II395" s="878"/>
    </row>
    <row r="396" spans="1:243" s="706" customFormat="1" ht="33.75" x14ac:dyDescent="0.25">
      <c r="A396" s="691">
        <v>300</v>
      </c>
      <c r="B396" s="693" t="s">
        <v>1390</v>
      </c>
      <c r="C396" s="721">
        <v>270</v>
      </c>
      <c r="D396" s="730">
        <v>636</v>
      </c>
      <c r="E396" s="730">
        <v>39</v>
      </c>
      <c r="F396" s="726" t="s">
        <v>1387</v>
      </c>
      <c r="G396" s="692" t="s">
        <v>1421</v>
      </c>
      <c r="H396" s="751" t="s">
        <v>1127</v>
      </c>
      <c r="I396" s="767" t="s">
        <v>1113</v>
      </c>
      <c r="J396" s="761" t="s">
        <v>1135</v>
      </c>
      <c r="K396" s="761" t="s">
        <v>1115</v>
      </c>
      <c r="L396" s="753" t="s">
        <v>1124</v>
      </c>
      <c r="M396" s="753" t="s">
        <v>1199</v>
      </c>
      <c r="N396" s="764" t="s">
        <v>1359</v>
      </c>
      <c r="O396" s="753" t="s">
        <v>1128</v>
      </c>
      <c r="P396" s="753" t="s">
        <v>1200</v>
      </c>
      <c r="Q396" s="866" t="s">
        <v>1120</v>
      </c>
      <c r="R396" s="866" t="s">
        <v>1120</v>
      </c>
      <c r="S396" s="755">
        <v>2</v>
      </c>
      <c r="T396" s="769">
        <v>2.1</v>
      </c>
      <c r="U396" s="771">
        <v>41456</v>
      </c>
      <c r="V396" s="772">
        <v>41791</v>
      </c>
      <c r="W396" s="874">
        <v>5</v>
      </c>
      <c r="X396" s="875">
        <v>800000</v>
      </c>
      <c r="Y396" s="875"/>
      <c r="Z396" s="875">
        <f t="shared" si="47"/>
        <v>800000</v>
      </c>
      <c r="AA396" s="702"/>
      <c r="AB396" s="702"/>
      <c r="AC396" s="702"/>
      <c r="AD396" s="702"/>
      <c r="AE396" s="702"/>
      <c r="AF396" s="702">
        <v>800000</v>
      </c>
      <c r="AG396" s="702"/>
      <c r="AH396" s="702"/>
      <c r="AI396" s="717"/>
      <c r="AJ396" s="717"/>
      <c r="AK396" s="717"/>
      <c r="AL396" s="717"/>
      <c r="AM396" s="868">
        <f t="shared" si="48"/>
        <v>800000</v>
      </c>
      <c r="AN396" s="868">
        <f t="shared" si="49"/>
        <v>0</v>
      </c>
      <c r="AO396" s="760"/>
      <c r="AP396" s="868"/>
      <c r="ED396" s="704"/>
      <c r="EE396" s="704"/>
      <c r="FJ396" s="704"/>
      <c r="FK396" s="746"/>
      <c r="FL396" s="704"/>
      <c r="FM396" s="704"/>
      <c r="FN396" s="704"/>
      <c r="FO396" s="704"/>
      <c r="FP396" s="704"/>
      <c r="FQ396" s="704"/>
      <c r="FR396" s="704"/>
      <c r="FS396" s="704"/>
      <c r="FT396" s="704"/>
      <c r="FU396" s="704"/>
      <c r="FV396" s="704"/>
      <c r="FW396" s="704"/>
      <c r="FX396" s="704"/>
      <c r="FY396" s="704"/>
      <c r="FZ396" s="704"/>
      <c r="GA396" s="704"/>
      <c r="GB396" s="704"/>
      <c r="GC396" s="704"/>
      <c r="GD396" s="704"/>
      <c r="GE396" s="704"/>
      <c r="GF396" s="704"/>
      <c r="GG396" s="704"/>
      <c r="GH396" s="704"/>
      <c r="GI396" s="704"/>
      <c r="GJ396" s="704"/>
      <c r="GK396" s="704"/>
      <c r="GL396" s="704"/>
      <c r="GM396" s="704"/>
      <c r="GN396" s="704"/>
      <c r="GO396" s="704"/>
      <c r="GP396" s="704"/>
      <c r="GQ396" s="704"/>
      <c r="GR396" s="704"/>
      <c r="GS396" s="704"/>
      <c r="GT396" s="704"/>
      <c r="GU396" s="704"/>
      <c r="HQ396" s="704"/>
      <c r="HR396" s="704"/>
      <c r="HS396" s="878"/>
      <c r="HT396" s="878"/>
      <c r="HU396" s="878"/>
      <c r="HV396" s="878"/>
      <c r="HW396" s="878"/>
      <c r="HX396" s="878"/>
      <c r="HY396" s="878"/>
      <c r="HZ396" s="878"/>
      <c r="IA396" s="878"/>
      <c r="IB396" s="878"/>
      <c r="IC396" s="878"/>
      <c r="ID396" s="878"/>
      <c r="IE396" s="878"/>
      <c r="IF396" s="878"/>
      <c r="IG396" s="878"/>
      <c r="IH396" s="878"/>
      <c r="II396" s="878"/>
    </row>
    <row r="397" spans="1:243" s="878" customFormat="1" ht="33.75" x14ac:dyDescent="0.25">
      <c r="A397" s="691">
        <v>314</v>
      </c>
      <c r="B397" s="693" t="s">
        <v>1390</v>
      </c>
      <c r="C397" s="721">
        <v>271</v>
      </c>
      <c r="D397" s="730">
        <v>600</v>
      </c>
      <c r="E397" s="698">
        <v>105</v>
      </c>
      <c r="F397" s="736" t="s">
        <v>1201</v>
      </c>
      <c r="G397" s="692" t="s">
        <v>1422</v>
      </c>
      <c r="H397" s="751" t="s">
        <v>1127</v>
      </c>
      <c r="I397" s="767" t="s">
        <v>1113</v>
      </c>
      <c r="J397" s="761" t="s">
        <v>1135</v>
      </c>
      <c r="K397" s="761" t="s">
        <v>1115</v>
      </c>
      <c r="L397" s="753" t="s">
        <v>1124</v>
      </c>
      <c r="M397" s="753" t="s">
        <v>1199</v>
      </c>
      <c r="N397" s="764" t="s">
        <v>1359</v>
      </c>
      <c r="O397" s="753" t="s">
        <v>1128</v>
      </c>
      <c r="P397" s="753" t="s">
        <v>1200</v>
      </c>
      <c r="Q397" s="866" t="s">
        <v>1120</v>
      </c>
      <c r="R397" s="866" t="s">
        <v>1120</v>
      </c>
      <c r="S397" s="755">
        <v>2</v>
      </c>
      <c r="T397" s="769">
        <v>2.1</v>
      </c>
      <c r="U397" s="771">
        <v>41456</v>
      </c>
      <c r="V397" s="772">
        <v>41791</v>
      </c>
      <c r="W397" s="874">
        <v>7</v>
      </c>
      <c r="X397" s="875">
        <v>500000</v>
      </c>
      <c r="Y397" s="875"/>
      <c r="Z397" s="875">
        <f t="shared" si="47"/>
        <v>500000</v>
      </c>
      <c r="AA397" s="702"/>
      <c r="AB397" s="702"/>
      <c r="AC397" s="702"/>
      <c r="AD397" s="702"/>
      <c r="AE397" s="702"/>
      <c r="AF397" s="702"/>
      <c r="AG397" s="702">
        <v>250000</v>
      </c>
      <c r="AH397" s="702">
        <v>250000</v>
      </c>
      <c r="AI397" s="717"/>
      <c r="AJ397" s="717"/>
      <c r="AK397" s="717"/>
      <c r="AL397" s="717"/>
      <c r="AM397" s="868">
        <f t="shared" si="48"/>
        <v>500000</v>
      </c>
      <c r="AN397" s="868">
        <f t="shared" si="49"/>
        <v>0</v>
      </c>
      <c r="AO397" s="760"/>
      <c r="AP397" s="868"/>
      <c r="AQ397" s="706"/>
      <c r="AR397" s="706"/>
      <c r="AS397" s="706"/>
      <c r="AT397" s="706"/>
      <c r="AU397" s="706"/>
      <c r="AV397" s="706"/>
      <c r="AW397" s="706"/>
      <c r="AX397" s="706"/>
      <c r="AY397" s="706"/>
      <c r="AZ397" s="706"/>
      <c r="BA397" s="706"/>
      <c r="BB397" s="706"/>
      <c r="BC397" s="706"/>
      <c r="BD397" s="706"/>
      <c r="BE397" s="706"/>
      <c r="BF397" s="706"/>
      <c r="BG397" s="706"/>
      <c r="BH397" s="706"/>
      <c r="BI397" s="706"/>
      <c r="BJ397" s="706"/>
      <c r="BK397" s="706"/>
      <c r="BL397" s="706"/>
      <c r="BM397" s="706"/>
      <c r="BN397" s="706"/>
      <c r="BO397" s="706"/>
      <c r="BP397" s="706"/>
      <c r="BQ397" s="706"/>
      <c r="BR397" s="706"/>
      <c r="BS397" s="706"/>
      <c r="BT397" s="706"/>
      <c r="BU397" s="706"/>
      <c r="BV397" s="706"/>
      <c r="BW397" s="706"/>
      <c r="BX397" s="706"/>
      <c r="BY397" s="706"/>
      <c r="BZ397" s="706"/>
      <c r="CA397" s="706"/>
      <c r="CB397" s="706"/>
      <c r="CC397" s="706"/>
      <c r="CD397" s="706"/>
      <c r="CE397" s="706"/>
      <c r="CF397" s="706"/>
      <c r="CG397" s="706"/>
      <c r="CH397" s="706"/>
      <c r="CI397" s="706"/>
      <c r="CJ397" s="706"/>
      <c r="CK397" s="706"/>
      <c r="CL397" s="706"/>
      <c r="CM397" s="706"/>
      <c r="CN397" s="706"/>
      <c r="CO397" s="706"/>
      <c r="CP397" s="706"/>
      <c r="CQ397" s="706"/>
      <c r="CR397" s="706"/>
      <c r="CS397" s="706"/>
      <c r="CT397" s="706"/>
      <c r="CU397" s="706"/>
      <c r="CV397" s="706"/>
      <c r="CW397" s="706"/>
      <c r="CX397" s="706"/>
      <c r="CY397" s="706"/>
      <c r="CZ397" s="706"/>
      <c r="DA397" s="706"/>
      <c r="DB397" s="706"/>
      <c r="DC397" s="706"/>
      <c r="DD397" s="706"/>
      <c r="DE397" s="706"/>
      <c r="DF397" s="706"/>
      <c r="DG397" s="706"/>
      <c r="DH397" s="706"/>
      <c r="DI397" s="706"/>
      <c r="DJ397" s="706"/>
      <c r="DK397" s="706"/>
      <c r="DL397" s="706"/>
      <c r="DM397" s="706"/>
      <c r="DN397" s="706"/>
      <c r="DO397" s="706"/>
      <c r="DP397" s="706"/>
      <c r="DQ397" s="706"/>
      <c r="DR397" s="706"/>
      <c r="DS397" s="706"/>
      <c r="DT397" s="706"/>
      <c r="DU397" s="706"/>
      <c r="DV397" s="706"/>
      <c r="DW397" s="706"/>
      <c r="DX397" s="706"/>
      <c r="DY397" s="706"/>
      <c r="DZ397" s="706"/>
      <c r="EA397" s="706"/>
      <c r="EB397" s="706"/>
      <c r="EC397" s="706"/>
      <c r="ED397" s="704"/>
      <c r="EE397" s="704"/>
      <c r="EF397" s="706"/>
      <c r="EG397" s="706"/>
      <c r="EH397" s="706"/>
      <c r="EI397" s="706"/>
      <c r="EJ397" s="706"/>
      <c r="EK397" s="706"/>
      <c r="EL397" s="706"/>
      <c r="EM397" s="706"/>
      <c r="EN397" s="706"/>
      <c r="EO397" s="706"/>
      <c r="EP397" s="706"/>
      <c r="EQ397" s="706"/>
      <c r="ER397" s="706"/>
      <c r="ES397" s="706"/>
      <c r="ET397" s="706"/>
      <c r="EU397" s="706"/>
      <c r="EV397" s="706"/>
      <c r="EW397" s="706"/>
      <c r="EX397" s="706"/>
      <c r="EY397" s="706"/>
      <c r="EZ397" s="706"/>
      <c r="FA397" s="706"/>
      <c r="FB397" s="706"/>
      <c r="FC397" s="706"/>
      <c r="FD397" s="706"/>
      <c r="FE397" s="706"/>
      <c r="FF397" s="706"/>
      <c r="FG397" s="706"/>
      <c r="FH397" s="706"/>
      <c r="FI397" s="706"/>
      <c r="FJ397" s="704"/>
      <c r="FK397" s="746"/>
      <c r="FL397" s="704"/>
      <c r="FM397" s="704"/>
      <c r="FN397" s="704"/>
      <c r="FO397" s="704"/>
      <c r="FP397" s="704"/>
      <c r="FQ397" s="704"/>
      <c r="FR397" s="704"/>
      <c r="FS397" s="704"/>
      <c r="FT397" s="704"/>
      <c r="FU397" s="704"/>
      <c r="FV397" s="704"/>
      <c r="FW397" s="704"/>
      <c r="FX397" s="704"/>
      <c r="FY397" s="704"/>
      <c r="FZ397" s="704"/>
      <c r="GA397" s="704"/>
      <c r="GB397" s="704"/>
      <c r="GC397" s="704"/>
      <c r="GD397" s="704"/>
      <c r="GE397" s="704"/>
      <c r="GF397" s="704"/>
      <c r="GG397" s="704"/>
      <c r="GH397" s="704"/>
      <c r="GI397" s="704"/>
      <c r="GJ397" s="704"/>
      <c r="GK397" s="704"/>
      <c r="GL397" s="704"/>
      <c r="GM397" s="704"/>
      <c r="GN397" s="704"/>
      <c r="GO397" s="704"/>
      <c r="GP397" s="704"/>
      <c r="GQ397" s="704"/>
      <c r="GR397" s="704"/>
      <c r="GS397" s="704"/>
      <c r="GT397" s="704"/>
      <c r="GU397" s="704"/>
      <c r="GV397" s="706"/>
      <c r="GW397" s="706"/>
      <c r="GX397" s="706"/>
      <c r="GY397" s="706"/>
      <c r="GZ397" s="706"/>
      <c r="HA397" s="706"/>
      <c r="HB397" s="706"/>
      <c r="HC397" s="706"/>
      <c r="HD397" s="706"/>
      <c r="HE397" s="706"/>
      <c r="HF397" s="706"/>
      <c r="HG397" s="706"/>
      <c r="HH397" s="706"/>
      <c r="HI397" s="706"/>
      <c r="HJ397" s="706"/>
      <c r="HK397" s="706"/>
      <c r="HL397" s="706"/>
      <c r="HM397" s="706"/>
      <c r="HN397" s="706"/>
      <c r="HO397" s="706"/>
      <c r="HP397" s="706"/>
      <c r="HQ397" s="704"/>
      <c r="HR397" s="704"/>
      <c r="IE397" s="706"/>
      <c r="IF397" s="706"/>
      <c r="IG397" s="706"/>
      <c r="IH397" s="706"/>
      <c r="II397" s="706"/>
    </row>
    <row r="398" spans="1:243" s="706" customFormat="1" ht="33.75" x14ac:dyDescent="0.25">
      <c r="A398" s="691">
        <v>315</v>
      </c>
      <c r="B398" s="693" t="s">
        <v>1390</v>
      </c>
      <c r="C398" s="721">
        <v>271</v>
      </c>
      <c r="D398" s="730">
        <v>600</v>
      </c>
      <c r="E398" s="698">
        <v>106</v>
      </c>
      <c r="F398" s="736" t="s">
        <v>1201</v>
      </c>
      <c r="G398" s="692" t="s">
        <v>1470</v>
      </c>
      <c r="H398" s="751" t="s">
        <v>1127</v>
      </c>
      <c r="I398" s="767" t="s">
        <v>1113</v>
      </c>
      <c r="J398" s="761" t="s">
        <v>1135</v>
      </c>
      <c r="K398" s="761" t="s">
        <v>1115</v>
      </c>
      <c r="L398" s="753" t="s">
        <v>1124</v>
      </c>
      <c r="M398" s="753" t="s">
        <v>1199</v>
      </c>
      <c r="N398" s="764" t="s">
        <v>1359</v>
      </c>
      <c r="O398" s="753" t="s">
        <v>1128</v>
      </c>
      <c r="P398" s="753" t="s">
        <v>1200</v>
      </c>
      <c r="Q398" s="866" t="s">
        <v>1120</v>
      </c>
      <c r="R398" s="866" t="s">
        <v>1120</v>
      </c>
      <c r="S398" s="755">
        <v>2</v>
      </c>
      <c r="T398" s="769">
        <v>2.1</v>
      </c>
      <c r="U398" s="771">
        <v>41456</v>
      </c>
      <c r="V398" s="772">
        <v>41791</v>
      </c>
      <c r="W398" s="874">
        <v>7</v>
      </c>
      <c r="X398" s="875">
        <v>2400000</v>
      </c>
      <c r="Y398" s="875"/>
      <c r="Z398" s="875">
        <f t="shared" si="47"/>
        <v>2400000</v>
      </c>
      <c r="AA398" s="702"/>
      <c r="AB398" s="702"/>
      <c r="AC398" s="702"/>
      <c r="AD398" s="702"/>
      <c r="AE398" s="702"/>
      <c r="AF398" s="702">
        <v>500000</v>
      </c>
      <c r="AG398" s="702">
        <v>500000</v>
      </c>
      <c r="AH398" s="702">
        <v>400000</v>
      </c>
      <c r="AI398" s="702">
        <v>400000</v>
      </c>
      <c r="AJ398" s="702">
        <v>400000</v>
      </c>
      <c r="AK398" s="702">
        <v>200000</v>
      </c>
      <c r="AL398" s="717"/>
      <c r="AM398" s="868">
        <f t="shared" si="48"/>
        <v>2400000</v>
      </c>
      <c r="AN398" s="868">
        <f t="shared" si="49"/>
        <v>0</v>
      </c>
      <c r="AO398" s="760">
        <v>2050000</v>
      </c>
      <c r="AP398" s="868"/>
      <c r="ED398" s="704"/>
      <c r="EE398" s="704"/>
      <c r="FJ398" s="704"/>
      <c r="FK398" s="746"/>
      <c r="FL398" s="704"/>
      <c r="FM398" s="704"/>
      <c r="FN398" s="704"/>
      <c r="FO398" s="704"/>
      <c r="FP398" s="704"/>
      <c r="FQ398" s="704"/>
      <c r="FR398" s="704"/>
      <c r="FS398" s="704"/>
      <c r="FT398" s="704"/>
      <c r="FU398" s="704"/>
      <c r="FV398" s="704"/>
      <c r="FW398" s="704"/>
      <c r="FX398" s="704"/>
      <c r="FY398" s="704"/>
      <c r="FZ398" s="704"/>
      <c r="GA398" s="704"/>
      <c r="GB398" s="704"/>
      <c r="GC398" s="704"/>
      <c r="GD398" s="704"/>
      <c r="GE398" s="704"/>
      <c r="GF398" s="704"/>
      <c r="GG398" s="704"/>
      <c r="GH398" s="704"/>
      <c r="GI398" s="704"/>
      <c r="GJ398" s="704"/>
      <c r="GK398" s="704"/>
      <c r="GL398" s="704"/>
      <c r="GM398" s="704"/>
      <c r="GN398" s="704"/>
      <c r="GO398" s="704"/>
      <c r="GP398" s="704"/>
      <c r="GQ398" s="704"/>
      <c r="GR398" s="704"/>
      <c r="GS398" s="704"/>
      <c r="GT398" s="704"/>
      <c r="GU398" s="704"/>
      <c r="HS398" s="878"/>
      <c r="HT398" s="878"/>
      <c r="HU398" s="878"/>
      <c r="ID398" s="878"/>
    </row>
    <row r="399" spans="1:243" s="706" customFormat="1" ht="33.75" x14ac:dyDescent="0.25">
      <c r="A399" s="691">
        <v>327</v>
      </c>
      <c r="B399" s="693" t="s">
        <v>1390</v>
      </c>
      <c r="C399" s="697">
        <v>274</v>
      </c>
      <c r="D399" s="697">
        <v>536</v>
      </c>
      <c r="E399" s="698">
        <v>0</v>
      </c>
      <c r="F399" s="720" t="s">
        <v>1123</v>
      </c>
      <c r="G399" s="720" t="s">
        <v>1424</v>
      </c>
      <c r="H399" s="751" t="s">
        <v>1112</v>
      </c>
      <c r="I399" s="752" t="s">
        <v>1113</v>
      </c>
      <c r="J399" s="761" t="s">
        <v>1135</v>
      </c>
      <c r="K399" s="761" t="s">
        <v>1151</v>
      </c>
      <c r="L399" s="761" t="s">
        <v>1124</v>
      </c>
      <c r="M399" s="753" t="s">
        <v>1199</v>
      </c>
      <c r="N399" s="753" t="s">
        <v>1359</v>
      </c>
      <c r="O399" s="753" t="s">
        <v>1359</v>
      </c>
      <c r="P399" s="753" t="s">
        <v>1423</v>
      </c>
      <c r="Q399" s="948" t="s">
        <v>1120</v>
      </c>
      <c r="R399" s="948" t="s">
        <v>1120</v>
      </c>
      <c r="S399" s="755">
        <v>2</v>
      </c>
      <c r="T399" s="769">
        <v>2.1</v>
      </c>
      <c r="U399" s="771">
        <v>41456</v>
      </c>
      <c r="V399" s="772">
        <v>42156</v>
      </c>
      <c r="W399" s="874">
        <v>5</v>
      </c>
      <c r="X399" s="875">
        <v>0</v>
      </c>
      <c r="Y399" s="875">
        <v>211200</v>
      </c>
      <c r="Z399" s="875">
        <f t="shared" si="47"/>
        <v>211200</v>
      </c>
      <c r="AA399" s="702"/>
      <c r="AB399" s="702"/>
      <c r="AC399" s="702"/>
      <c r="AD399" s="702"/>
      <c r="AE399" s="702"/>
      <c r="AF399" s="702"/>
      <c r="AG399" s="702"/>
      <c r="AH399" s="702">
        <v>211200</v>
      </c>
      <c r="AI399" s="702"/>
      <c r="AJ399" s="691"/>
      <c r="AK399" s="691"/>
      <c r="AL399" s="691"/>
      <c r="AM399" s="868">
        <f t="shared" si="48"/>
        <v>211200</v>
      </c>
      <c r="AN399" s="868">
        <f t="shared" si="49"/>
        <v>0</v>
      </c>
      <c r="AO399" s="760"/>
      <c r="AP399" s="868"/>
      <c r="AQ399" s="704"/>
      <c r="AR399" s="704"/>
      <c r="AS399" s="704"/>
      <c r="AT399" s="704"/>
      <c r="AU399" s="704"/>
      <c r="AV399" s="704"/>
      <c r="AW399" s="704"/>
      <c r="AX399" s="704"/>
      <c r="AY399" s="704"/>
      <c r="AZ399" s="704"/>
      <c r="BA399" s="704"/>
      <c r="BB399" s="704"/>
      <c r="BC399" s="704"/>
      <c r="BD399" s="704"/>
      <c r="BE399" s="704"/>
      <c r="BF399" s="704"/>
      <c r="BG399" s="704"/>
      <c r="BH399" s="704"/>
      <c r="BI399" s="704"/>
      <c r="BJ399" s="704"/>
      <c r="BK399" s="704"/>
      <c r="BL399" s="704"/>
      <c r="BM399" s="704"/>
      <c r="BN399" s="704"/>
      <c r="BO399" s="704"/>
      <c r="BP399" s="704"/>
      <c r="BQ399" s="704"/>
      <c r="BR399" s="704"/>
      <c r="BS399" s="704"/>
      <c r="BT399" s="704"/>
      <c r="BU399" s="704"/>
      <c r="BV399" s="704"/>
      <c r="BW399" s="704"/>
      <c r="BX399" s="704"/>
      <c r="BY399" s="704"/>
      <c r="BZ399" s="704"/>
      <c r="CA399" s="704"/>
      <c r="CB399" s="704"/>
      <c r="CC399" s="704"/>
      <c r="CD399" s="704"/>
      <c r="CE399" s="704"/>
      <c r="CF399" s="704"/>
      <c r="CG399" s="704"/>
      <c r="CH399" s="704"/>
      <c r="CI399" s="704"/>
      <c r="CJ399" s="704"/>
      <c r="CK399" s="704"/>
      <c r="CL399" s="704"/>
      <c r="CM399" s="704"/>
      <c r="CN399" s="704"/>
      <c r="CO399" s="704"/>
      <c r="CP399" s="704"/>
      <c r="CQ399" s="704"/>
      <c r="CR399" s="704"/>
      <c r="CS399" s="704"/>
      <c r="CT399" s="704"/>
      <c r="CU399" s="704"/>
      <c r="CV399" s="704"/>
      <c r="CW399" s="704"/>
      <c r="CX399" s="704"/>
      <c r="CY399" s="704"/>
      <c r="CZ399" s="704"/>
      <c r="DA399" s="704"/>
      <c r="DB399" s="704"/>
      <c r="DC399" s="704"/>
      <c r="DD399" s="704"/>
      <c r="DE399" s="704"/>
      <c r="DF399" s="704"/>
      <c r="DG399" s="704"/>
      <c r="DH399" s="704"/>
      <c r="DI399" s="704"/>
      <c r="DJ399" s="704"/>
      <c r="DK399" s="704"/>
      <c r="DL399" s="704"/>
      <c r="DM399" s="704"/>
      <c r="DN399" s="704"/>
      <c r="DO399" s="704"/>
      <c r="DP399" s="704"/>
      <c r="EC399" s="704"/>
      <c r="EF399" s="704"/>
      <c r="EG399" s="704"/>
      <c r="EH399" s="704"/>
      <c r="EI399" s="704"/>
      <c r="EJ399" s="704"/>
      <c r="EK399" s="704"/>
      <c r="EL399" s="704"/>
      <c r="EM399" s="704"/>
      <c r="EN399" s="704"/>
      <c r="EO399" s="704"/>
      <c r="EP399" s="704"/>
      <c r="EQ399" s="704"/>
      <c r="ER399" s="704"/>
      <c r="ES399" s="704"/>
      <c r="ET399" s="704"/>
      <c r="EU399" s="704"/>
      <c r="EV399" s="704"/>
      <c r="EW399" s="704"/>
      <c r="EX399" s="704"/>
      <c r="EY399" s="704"/>
      <c r="EZ399" s="704"/>
      <c r="FA399" s="704"/>
      <c r="FB399" s="704"/>
      <c r="FC399" s="704"/>
      <c r="FD399" s="704"/>
      <c r="FE399" s="704"/>
      <c r="FF399" s="704"/>
      <c r="FG399" s="704"/>
      <c r="FH399" s="704"/>
      <c r="FI399" s="704"/>
      <c r="FK399" s="746"/>
      <c r="HS399" s="878"/>
      <c r="HT399" s="878"/>
      <c r="HU399" s="878"/>
      <c r="HV399" s="878"/>
      <c r="HW399" s="878"/>
      <c r="HX399" s="878"/>
      <c r="HY399" s="878"/>
      <c r="HZ399" s="878"/>
      <c r="IA399" s="878"/>
      <c r="IB399" s="878"/>
      <c r="IC399" s="878"/>
      <c r="ID399" s="878"/>
    </row>
    <row r="400" spans="1:243" s="706" customFormat="1" ht="33.75" x14ac:dyDescent="0.25">
      <c r="A400" s="691">
        <v>328</v>
      </c>
      <c r="B400" s="693" t="s">
        <v>1390</v>
      </c>
      <c r="C400" s="697">
        <v>274</v>
      </c>
      <c r="D400" s="697">
        <v>536</v>
      </c>
      <c r="E400" s="707">
        <v>7</v>
      </c>
      <c r="F400" s="720" t="s">
        <v>1123</v>
      </c>
      <c r="G400" s="720" t="s">
        <v>1471</v>
      </c>
      <c r="H400" s="751" t="s">
        <v>1112</v>
      </c>
      <c r="I400" s="752" t="s">
        <v>1113</v>
      </c>
      <c r="J400" s="761" t="s">
        <v>1135</v>
      </c>
      <c r="K400" s="761" t="s">
        <v>1151</v>
      </c>
      <c r="L400" s="761" t="s">
        <v>1124</v>
      </c>
      <c r="M400" s="753" t="s">
        <v>1199</v>
      </c>
      <c r="N400" s="753" t="s">
        <v>1359</v>
      </c>
      <c r="O400" s="753" t="s">
        <v>1359</v>
      </c>
      <c r="P400" s="753" t="s">
        <v>1423</v>
      </c>
      <c r="Q400" s="948" t="s">
        <v>1120</v>
      </c>
      <c r="R400" s="948" t="s">
        <v>1120</v>
      </c>
      <c r="S400" s="755">
        <v>2</v>
      </c>
      <c r="T400" s="769">
        <v>2.1</v>
      </c>
      <c r="U400" s="771">
        <v>41456</v>
      </c>
      <c r="V400" s="772">
        <v>41791</v>
      </c>
      <c r="W400" s="874">
        <v>5</v>
      </c>
      <c r="X400" s="875">
        <v>300000</v>
      </c>
      <c r="Y400" s="875"/>
      <c r="Z400" s="875">
        <f t="shared" si="47"/>
        <v>300000</v>
      </c>
      <c r="AA400" s="702"/>
      <c r="AB400" s="702"/>
      <c r="AC400" s="702"/>
      <c r="AD400" s="702"/>
      <c r="AE400" s="702">
        <v>300000</v>
      </c>
      <c r="AF400" s="702"/>
      <c r="AG400" s="702"/>
      <c r="AH400" s="702"/>
      <c r="AI400" s="702"/>
      <c r="AJ400" s="691"/>
      <c r="AK400" s="691"/>
      <c r="AL400" s="691"/>
      <c r="AM400" s="868">
        <f t="shared" si="48"/>
        <v>300000</v>
      </c>
      <c r="AN400" s="868">
        <f t="shared" si="49"/>
        <v>0</v>
      </c>
      <c r="AO400" s="760">
        <v>0</v>
      </c>
      <c r="AP400" s="868"/>
      <c r="AQ400" s="704"/>
      <c r="AR400" s="704"/>
      <c r="AS400" s="704"/>
      <c r="AT400" s="704"/>
      <c r="AU400" s="704"/>
      <c r="AV400" s="704"/>
      <c r="AW400" s="704"/>
      <c r="AX400" s="704"/>
      <c r="AY400" s="704"/>
      <c r="AZ400" s="704"/>
      <c r="BA400" s="704"/>
      <c r="BB400" s="704"/>
      <c r="BC400" s="704"/>
      <c r="BD400" s="704"/>
      <c r="BE400" s="704"/>
      <c r="BF400" s="704"/>
      <c r="BG400" s="704"/>
      <c r="BH400" s="704"/>
      <c r="BI400" s="704"/>
      <c r="BJ400" s="704"/>
      <c r="BK400" s="704"/>
      <c r="BL400" s="704"/>
      <c r="BM400" s="704"/>
      <c r="BN400" s="704"/>
      <c r="BO400" s="704"/>
      <c r="BP400" s="704"/>
      <c r="BQ400" s="704"/>
      <c r="BR400" s="704"/>
      <c r="BS400" s="704"/>
      <c r="BT400" s="704"/>
      <c r="BU400" s="704"/>
      <c r="BV400" s="704"/>
      <c r="BW400" s="704"/>
      <c r="BX400" s="704"/>
      <c r="BY400" s="704"/>
      <c r="BZ400" s="704"/>
      <c r="CA400" s="704"/>
      <c r="CB400" s="704"/>
      <c r="CC400" s="704"/>
      <c r="CD400" s="704"/>
      <c r="CE400" s="704"/>
      <c r="CF400" s="704"/>
      <c r="CG400" s="704"/>
      <c r="CH400" s="704"/>
      <c r="CI400" s="704"/>
      <c r="CJ400" s="704"/>
      <c r="CK400" s="704"/>
      <c r="CL400" s="704"/>
      <c r="CM400" s="704"/>
      <c r="CN400" s="704"/>
      <c r="CO400" s="704"/>
      <c r="CP400" s="704"/>
      <c r="CQ400" s="704"/>
      <c r="CR400" s="704"/>
      <c r="CS400" s="704"/>
      <c r="CT400" s="704"/>
      <c r="CU400" s="704"/>
      <c r="CV400" s="704"/>
      <c r="CW400" s="704"/>
      <c r="CX400" s="704"/>
      <c r="CY400" s="704"/>
      <c r="CZ400" s="704"/>
      <c r="DA400" s="704"/>
      <c r="DB400" s="704"/>
      <c r="DC400" s="704"/>
      <c r="DD400" s="704"/>
      <c r="DE400" s="704"/>
      <c r="DF400" s="704"/>
      <c r="DG400" s="704"/>
      <c r="DH400" s="704"/>
      <c r="DI400" s="704"/>
      <c r="DJ400" s="704"/>
      <c r="DK400" s="704"/>
      <c r="DL400" s="704"/>
      <c r="DM400" s="704"/>
      <c r="DN400" s="704"/>
      <c r="DO400" s="704"/>
      <c r="DP400" s="704"/>
      <c r="EC400" s="704"/>
      <c r="EF400" s="704"/>
      <c r="EG400" s="704"/>
      <c r="EH400" s="704"/>
      <c r="EI400" s="704"/>
      <c r="EJ400" s="704"/>
      <c r="EK400" s="704"/>
      <c r="EL400" s="704"/>
      <c r="EM400" s="704"/>
      <c r="EN400" s="704"/>
      <c r="EO400" s="704"/>
      <c r="EP400" s="704"/>
      <c r="EQ400" s="704"/>
      <c r="ER400" s="704"/>
      <c r="ES400" s="704"/>
      <c r="ET400" s="704"/>
      <c r="EU400" s="704"/>
      <c r="EV400" s="704"/>
      <c r="EW400" s="704"/>
      <c r="EX400" s="704"/>
      <c r="EY400" s="704"/>
      <c r="EZ400" s="704"/>
      <c r="FA400" s="704"/>
      <c r="FB400" s="704"/>
      <c r="FC400" s="704"/>
      <c r="FD400" s="704"/>
      <c r="FE400" s="704"/>
      <c r="FF400" s="704"/>
      <c r="FG400" s="704"/>
      <c r="FH400" s="704"/>
      <c r="FI400" s="704"/>
      <c r="FK400" s="746"/>
      <c r="HV400" s="878"/>
      <c r="HW400" s="878"/>
      <c r="HX400" s="878"/>
      <c r="HY400" s="878"/>
      <c r="HZ400" s="878"/>
      <c r="IA400" s="878"/>
      <c r="IB400" s="878"/>
      <c r="IC400" s="878"/>
      <c r="ID400" s="878"/>
    </row>
    <row r="401" spans="1:239" s="706" customFormat="1" ht="33.75" x14ac:dyDescent="0.25">
      <c r="A401" s="691">
        <v>329</v>
      </c>
      <c r="B401" s="693" t="s">
        <v>1390</v>
      </c>
      <c r="C401" s="697">
        <v>274</v>
      </c>
      <c r="D401" s="697">
        <v>544</v>
      </c>
      <c r="E401" s="698">
        <v>0</v>
      </c>
      <c r="F401" s="720" t="s">
        <v>1125</v>
      </c>
      <c r="G401" s="720" t="s">
        <v>1418</v>
      </c>
      <c r="H401" s="751" t="s">
        <v>1112</v>
      </c>
      <c r="I401" s="752" t="s">
        <v>1113</v>
      </c>
      <c r="J401" s="761" t="s">
        <v>1135</v>
      </c>
      <c r="K401" s="761" t="s">
        <v>1115</v>
      </c>
      <c r="L401" s="761" t="s">
        <v>1124</v>
      </c>
      <c r="M401" s="753" t="s">
        <v>1199</v>
      </c>
      <c r="N401" s="753" t="s">
        <v>1359</v>
      </c>
      <c r="O401" s="753" t="s">
        <v>1359</v>
      </c>
      <c r="P401" s="753" t="s">
        <v>1423</v>
      </c>
      <c r="Q401" s="948" t="s">
        <v>1120</v>
      </c>
      <c r="R401" s="948" t="s">
        <v>1120</v>
      </c>
      <c r="S401" s="755">
        <v>2</v>
      </c>
      <c r="T401" s="769">
        <v>2.1</v>
      </c>
      <c r="U401" s="771">
        <v>41456</v>
      </c>
      <c r="V401" s="772">
        <v>42156</v>
      </c>
      <c r="W401" s="874">
        <v>7</v>
      </c>
      <c r="X401" s="875">
        <v>140000</v>
      </c>
      <c r="Y401" s="876">
        <v>39400</v>
      </c>
      <c r="Z401" s="875">
        <f t="shared" si="47"/>
        <v>179400</v>
      </c>
      <c r="AA401" s="702"/>
      <c r="AB401" s="702"/>
      <c r="AC401" s="702"/>
      <c r="AD401" s="702"/>
      <c r="AE401" s="702">
        <v>50000</v>
      </c>
      <c r="AF401" s="702">
        <v>50000</v>
      </c>
      <c r="AG401" s="702">
        <v>79400</v>
      </c>
      <c r="AH401" s="702"/>
      <c r="AI401" s="691"/>
      <c r="AJ401" s="691"/>
      <c r="AK401" s="691"/>
      <c r="AL401" s="691"/>
      <c r="AM401" s="868">
        <f t="shared" si="48"/>
        <v>179400</v>
      </c>
      <c r="AN401" s="868">
        <f t="shared" si="49"/>
        <v>0</v>
      </c>
      <c r="AO401" s="760"/>
      <c r="AP401" s="868"/>
      <c r="AQ401" s="704"/>
      <c r="AR401" s="704"/>
      <c r="AS401" s="704"/>
      <c r="AT401" s="704"/>
      <c r="AU401" s="704"/>
      <c r="AV401" s="704"/>
      <c r="AW401" s="704"/>
      <c r="AX401" s="704"/>
      <c r="AY401" s="704"/>
      <c r="AZ401" s="704"/>
      <c r="BA401" s="704"/>
      <c r="BB401" s="704"/>
      <c r="BC401" s="704"/>
      <c r="BD401" s="704"/>
      <c r="BE401" s="704"/>
      <c r="BF401" s="704"/>
      <c r="BG401" s="704"/>
      <c r="BH401" s="704"/>
      <c r="BI401" s="704"/>
      <c r="BJ401" s="704"/>
      <c r="BK401" s="704"/>
      <c r="BL401" s="704"/>
      <c r="BM401" s="704"/>
      <c r="BN401" s="704"/>
      <c r="BO401" s="704"/>
      <c r="BP401" s="704"/>
      <c r="BQ401" s="704"/>
      <c r="BR401" s="704"/>
      <c r="BS401" s="704"/>
      <c r="BT401" s="704"/>
      <c r="BU401" s="704"/>
      <c r="BV401" s="704"/>
      <c r="BW401" s="704"/>
      <c r="BX401" s="704"/>
      <c r="BY401" s="704"/>
      <c r="BZ401" s="704"/>
      <c r="CA401" s="704"/>
      <c r="CB401" s="704"/>
      <c r="CC401" s="704"/>
      <c r="CD401" s="704"/>
      <c r="CE401" s="704"/>
      <c r="CF401" s="704"/>
      <c r="CG401" s="704"/>
      <c r="CH401" s="704"/>
      <c r="CI401" s="704"/>
      <c r="CJ401" s="704"/>
      <c r="CK401" s="704"/>
      <c r="CL401" s="704"/>
      <c r="CM401" s="704"/>
      <c r="CN401" s="704"/>
      <c r="CO401" s="704"/>
      <c r="CP401" s="704"/>
      <c r="CQ401" s="704"/>
      <c r="CR401" s="704"/>
      <c r="CS401" s="704"/>
      <c r="CT401" s="704"/>
      <c r="CU401" s="704"/>
      <c r="CV401" s="704"/>
      <c r="CW401" s="704"/>
      <c r="CX401" s="704"/>
      <c r="CY401" s="704"/>
      <c r="CZ401" s="704"/>
      <c r="DA401" s="704"/>
      <c r="DB401" s="704"/>
      <c r="DC401" s="704"/>
      <c r="DD401" s="704"/>
      <c r="DE401" s="704"/>
      <c r="DF401" s="704"/>
      <c r="DG401" s="704"/>
      <c r="DH401" s="704"/>
      <c r="DI401" s="704"/>
      <c r="DJ401" s="704"/>
      <c r="DK401" s="704"/>
      <c r="DL401" s="704"/>
      <c r="DM401" s="704"/>
      <c r="DN401" s="704"/>
      <c r="DO401" s="704"/>
      <c r="DP401" s="704"/>
      <c r="EC401" s="704"/>
      <c r="EF401" s="704"/>
      <c r="EG401" s="704"/>
      <c r="EH401" s="704"/>
      <c r="EI401" s="704"/>
      <c r="EJ401" s="704"/>
      <c r="EK401" s="704"/>
      <c r="EL401" s="704"/>
      <c r="EM401" s="704"/>
      <c r="EN401" s="704"/>
      <c r="EO401" s="704"/>
      <c r="EP401" s="704"/>
      <c r="EQ401" s="704"/>
      <c r="ER401" s="704"/>
      <c r="ES401" s="704"/>
      <c r="ET401" s="704"/>
      <c r="EU401" s="704"/>
      <c r="EV401" s="704"/>
      <c r="EW401" s="704"/>
      <c r="EX401" s="704"/>
      <c r="EY401" s="704"/>
      <c r="EZ401" s="704"/>
      <c r="FA401" s="704"/>
      <c r="FB401" s="704"/>
      <c r="FC401" s="704"/>
      <c r="FD401" s="704"/>
      <c r="FE401" s="704"/>
      <c r="FF401" s="704"/>
      <c r="FG401" s="704"/>
      <c r="FH401" s="704"/>
      <c r="FI401" s="704"/>
      <c r="FK401" s="746"/>
      <c r="GV401" s="704"/>
      <c r="GW401" s="704"/>
      <c r="GX401" s="704"/>
      <c r="GY401" s="704"/>
      <c r="GZ401" s="704"/>
      <c r="HA401" s="704"/>
      <c r="HB401" s="704"/>
      <c r="HC401" s="704"/>
      <c r="HD401" s="704"/>
      <c r="HE401" s="704"/>
      <c r="HF401" s="704"/>
      <c r="HG401" s="704"/>
      <c r="HH401" s="704"/>
      <c r="HI401" s="704"/>
      <c r="HJ401" s="704"/>
      <c r="HK401" s="704"/>
      <c r="HL401" s="704"/>
      <c r="HM401" s="704"/>
      <c r="HN401" s="704"/>
      <c r="HO401" s="704"/>
      <c r="HP401" s="704"/>
      <c r="HS401" s="878"/>
      <c r="HT401" s="878"/>
      <c r="HU401" s="878"/>
      <c r="ID401" s="878"/>
    </row>
    <row r="402" spans="1:239" s="706" customFormat="1" ht="33.75" x14ac:dyDescent="0.25">
      <c r="A402" s="691">
        <v>330</v>
      </c>
      <c r="B402" s="693" t="s">
        <v>1390</v>
      </c>
      <c r="C402" s="697">
        <v>274</v>
      </c>
      <c r="D402" s="697">
        <v>636</v>
      </c>
      <c r="E402" s="698" t="s">
        <v>1122</v>
      </c>
      <c r="F402" s="720" t="s">
        <v>1123</v>
      </c>
      <c r="G402" s="720" t="s">
        <v>1471</v>
      </c>
      <c r="H402" s="751" t="s">
        <v>1127</v>
      </c>
      <c r="I402" s="752" t="s">
        <v>1113</v>
      </c>
      <c r="J402" s="761" t="s">
        <v>1135</v>
      </c>
      <c r="K402" s="761" t="s">
        <v>1115</v>
      </c>
      <c r="L402" s="761" t="s">
        <v>1124</v>
      </c>
      <c r="M402" s="753" t="s">
        <v>1199</v>
      </c>
      <c r="N402" s="753" t="s">
        <v>1359</v>
      </c>
      <c r="O402" s="753" t="s">
        <v>1359</v>
      </c>
      <c r="P402" s="753" t="s">
        <v>1423</v>
      </c>
      <c r="Q402" s="948" t="s">
        <v>1120</v>
      </c>
      <c r="R402" s="948" t="s">
        <v>1120</v>
      </c>
      <c r="S402" s="755">
        <v>2</v>
      </c>
      <c r="T402" s="769">
        <v>2.1</v>
      </c>
      <c r="U402" s="771">
        <v>41456</v>
      </c>
      <c r="V402" s="772">
        <v>41791</v>
      </c>
      <c r="W402" s="874">
        <v>5</v>
      </c>
      <c r="X402" s="875"/>
      <c r="Y402" s="875"/>
      <c r="Z402" s="875">
        <f t="shared" si="47"/>
        <v>0</v>
      </c>
      <c r="AA402" s="702"/>
      <c r="AB402" s="702"/>
      <c r="AC402" s="702"/>
      <c r="AD402" s="702"/>
      <c r="AE402" s="702"/>
      <c r="AF402" s="702"/>
      <c r="AG402" s="702"/>
      <c r="AH402" s="702"/>
      <c r="AI402" s="702"/>
      <c r="AJ402" s="691"/>
      <c r="AK402" s="691"/>
      <c r="AL402" s="691"/>
      <c r="AM402" s="868">
        <f t="shared" si="48"/>
        <v>0</v>
      </c>
      <c r="AN402" s="868">
        <f t="shared" si="49"/>
        <v>0</v>
      </c>
      <c r="AO402" s="760">
        <v>1000000</v>
      </c>
      <c r="AP402" s="868"/>
      <c r="AQ402" s="704"/>
      <c r="AR402" s="704"/>
      <c r="AS402" s="704"/>
      <c r="AT402" s="704"/>
      <c r="AU402" s="704"/>
      <c r="AV402" s="704"/>
      <c r="AW402" s="704"/>
      <c r="AX402" s="704"/>
      <c r="AY402" s="704"/>
      <c r="AZ402" s="704"/>
      <c r="BA402" s="704"/>
      <c r="BB402" s="704"/>
      <c r="BC402" s="704"/>
      <c r="BD402" s="704"/>
      <c r="BE402" s="704"/>
      <c r="BF402" s="704"/>
      <c r="BG402" s="704"/>
      <c r="BH402" s="704"/>
      <c r="BI402" s="704"/>
      <c r="BJ402" s="704"/>
      <c r="BK402" s="704"/>
      <c r="BL402" s="704"/>
      <c r="BM402" s="704"/>
      <c r="BN402" s="704"/>
      <c r="BO402" s="704"/>
      <c r="BP402" s="704"/>
      <c r="BQ402" s="704"/>
      <c r="BR402" s="704"/>
      <c r="BS402" s="704"/>
      <c r="BT402" s="704"/>
      <c r="BU402" s="704"/>
      <c r="BV402" s="704"/>
      <c r="BW402" s="704"/>
      <c r="BX402" s="704"/>
      <c r="BY402" s="704"/>
      <c r="BZ402" s="704"/>
      <c r="CA402" s="704"/>
      <c r="CB402" s="704"/>
      <c r="CC402" s="704"/>
      <c r="CD402" s="704"/>
      <c r="CE402" s="704"/>
      <c r="CF402" s="704"/>
      <c r="CG402" s="704"/>
      <c r="CH402" s="704"/>
      <c r="CI402" s="704"/>
      <c r="CJ402" s="704"/>
      <c r="CK402" s="704"/>
      <c r="CL402" s="704"/>
      <c r="CM402" s="704"/>
      <c r="CN402" s="704"/>
      <c r="CO402" s="704"/>
      <c r="CP402" s="704"/>
      <c r="CQ402" s="704"/>
      <c r="CR402" s="704"/>
      <c r="CS402" s="704"/>
      <c r="CT402" s="704"/>
      <c r="CU402" s="704"/>
      <c r="CV402" s="704"/>
      <c r="CW402" s="704"/>
      <c r="CX402" s="704"/>
      <c r="CY402" s="704"/>
      <c r="CZ402" s="704"/>
      <c r="DA402" s="704"/>
      <c r="DB402" s="704"/>
      <c r="DC402" s="704"/>
      <c r="DD402" s="704"/>
      <c r="DE402" s="704"/>
      <c r="DF402" s="704"/>
      <c r="DG402" s="704"/>
      <c r="DH402" s="704"/>
      <c r="DI402" s="704"/>
      <c r="DJ402" s="704"/>
      <c r="DK402" s="704"/>
      <c r="DL402" s="704"/>
      <c r="DM402" s="704"/>
      <c r="DN402" s="704"/>
      <c r="DO402" s="704"/>
      <c r="DP402" s="704"/>
      <c r="EC402" s="704"/>
      <c r="EF402" s="704"/>
      <c r="EG402" s="704"/>
      <c r="EH402" s="704"/>
      <c r="EI402" s="704"/>
      <c r="EJ402" s="704"/>
      <c r="EK402" s="704"/>
      <c r="EL402" s="704"/>
      <c r="EM402" s="704"/>
      <c r="EN402" s="704"/>
      <c r="EO402" s="704"/>
      <c r="EP402" s="704"/>
      <c r="EQ402" s="704"/>
      <c r="ER402" s="704"/>
      <c r="ES402" s="704"/>
      <c r="ET402" s="704"/>
      <c r="EU402" s="704"/>
      <c r="EV402" s="704"/>
      <c r="EW402" s="704"/>
      <c r="EX402" s="704"/>
      <c r="EY402" s="704"/>
      <c r="EZ402" s="704"/>
      <c r="FA402" s="704"/>
      <c r="FB402" s="704"/>
      <c r="FC402" s="704"/>
      <c r="FD402" s="704"/>
      <c r="FE402" s="704"/>
      <c r="FF402" s="704"/>
      <c r="FG402" s="704"/>
      <c r="FH402" s="704"/>
      <c r="FI402" s="704"/>
      <c r="FK402" s="746"/>
      <c r="HS402" s="878"/>
      <c r="HT402" s="878"/>
      <c r="HU402" s="878"/>
      <c r="HV402" s="878"/>
      <c r="HW402" s="878"/>
      <c r="HX402" s="878"/>
      <c r="HY402" s="878"/>
      <c r="HZ402" s="878"/>
      <c r="IA402" s="878"/>
      <c r="IB402" s="878"/>
      <c r="IC402" s="878"/>
      <c r="ID402" s="878"/>
    </row>
    <row r="403" spans="1:239" s="706" customFormat="1" ht="33.75" x14ac:dyDescent="0.25">
      <c r="A403" s="691">
        <v>331</v>
      </c>
      <c r="B403" s="693" t="s">
        <v>1390</v>
      </c>
      <c r="C403" s="697">
        <v>274</v>
      </c>
      <c r="D403" s="697">
        <v>644</v>
      </c>
      <c r="E403" s="698">
        <v>0</v>
      </c>
      <c r="F403" s="720" t="s">
        <v>1125</v>
      </c>
      <c r="G403" s="720" t="s">
        <v>1418</v>
      </c>
      <c r="H403" s="767" t="s">
        <v>1127</v>
      </c>
      <c r="I403" s="752" t="s">
        <v>1113</v>
      </c>
      <c r="J403" s="761" t="s">
        <v>1135</v>
      </c>
      <c r="K403" s="761" t="s">
        <v>1115</v>
      </c>
      <c r="L403" s="761" t="s">
        <v>1124</v>
      </c>
      <c r="M403" s="753" t="s">
        <v>1199</v>
      </c>
      <c r="N403" s="753" t="s">
        <v>1359</v>
      </c>
      <c r="O403" s="753" t="s">
        <v>1359</v>
      </c>
      <c r="P403" s="753" t="s">
        <v>1423</v>
      </c>
      <c r="Q403" s="948" t="s">
        <v>1120</v>
      </c>
      <c r="R403" s="948" t="s">
        <v>1120</v>
      </c>
      <c r="S403" s="755">
        <v>2</v>
      </c>
      <c r="T403" s="769">
        <v>2.1</v>
      </c>
      <c r="U403" s="771">
        <v>41091</v>
      </c>
      <c r="V403" s="772">
        <v>41426</v>
      </c>
      <c r="W403" s="874">
        <v>7</v>
      </c>
      <c r="X403" s="875"/>
      <c r="Y403" s="876">
        <v>2900</v>
      </c>
      <c r="Z403" s="875">
        <f t="shared" si="47"/>
        <v>2900</v>
      </c>
      <c r="AA403" s="691"/>
      <c r="AB403" s="691"/>
      <c r="AC403" s="691"/>
      <c r="AD403" s="691"/>
      <c r="AE403" s="691"/>
      <c r="AF403" s="691">
        <v>2900</v>
      </c>
      <c r="AG403" s="691"/>
      <c r="AH403" s="691"/>
      <c r="AI403" s="691"/>
      <c r="AJ403" s="691"/>
      <c r="AK403" s="691"/>
      <c r="AL403" s="691"/>
      <c r="AM403" s="868">
        <f t="shared" si="48"/>
        <v>2900</v>
      </c>
      <c r="AN403" s="868">
        <f t="shared" si="49"/>
        <v>0</v>
      </c>
      <c r="AO403" s="691"/>
      <c r="AP403" s="868"/>
      <c r="AQ403" s="704"/>
      <c r="AR403" s="704"/>
      <c r="AS403" s="704"/>
      <c r="AT403" s="704"/>
      <c r="AU403" s="704"/>
      <c r="AV403" s="704"/>
      <c r="AW403" s="704"/>
      <c r="AX403" s="704"/>
      <c r="AY403" s="704"/>
      <c r="AZ403" s="704"/>
      <c r="BA403" s="704"/>
      <c r="BB403" s="704"/>
      <c r="BC403" s="704"/>
      <c r="BD403" s="704"/>
      <c r="BE403" s="704"/>
      <c r="BF403" s="704"/>
      <c r="BG403" s="704"/>
      <c r="BH403" s="704"/>
      <c r="BI403" s="704"/>
      <c r="BJ403" s="704"/>
      <c r="BK403" s="704"/>
      <c r="BL403" s="704"/>
      <c r="BM403" s="704"/>
      <c r="BN403" s="704"/>
      <c r="BO403" s="704"/>
      <c r="BP403" s="704"/>
      <c r="BQ403" s="704"/>
      <c r="BR403" s="704"/>
      <c r="BS403" s="704"/>
      <c r="BT403" s="704"/>
      <c r="BU403" s="704"/>
      <c r="BV403" s="704"/>
      <c r="BW403" s="704"/>
      <c r="BX403" s="704"/>
      <c r="BY403" s="704"/>
      <c r="BZ403" s="704"/>
      <c r="CA403" s="704"/>
      <c r="CB403" s="704"/>
      <c r="CC403" s="704"/>
      <c r="CD403" s="704"/>
      <c r="CE403" s="704"/>
      <c r="CF403" s="704"/>
      <c r="CG403" s="704"/>
      <c r="CH403" s="704"/>
      <c r="CI403" s="704"/>
      <c r="CJ403" s="704"/>
      <c r="CK403" s="704"/>
      <c r="CL403" s="704"/>
      <c r="CM403" s="704"/>
      <c r="CN403" s="704"/>
      <c r="CO403" s="704"/>
      <c r="CP403" s="704"/>
      <c r="CQ403" s="704"/>
      <c r="CR403" s="704"/>
      <c r="CS403" s="704"/>
      <c r="CT403" s="704"/>
      <c r="CU403" s="704"/>
      <c r="CV403" s="704"/>
      <c r="CW403" s="704"/>
      <c r="CX403" s="704"/>
      <c r="CY403" s="704"/>
      <c r="CZ403" s="704"/>
      <c r="DA403" s="704"/>
      <c r="DB403" s="704"/>
      <c r="DC403" s="704"/>
      <c r="DD403" s="704"/>
      <c r="DE403" s="704"/>
      <c r="DF403" s="704"/>
      <c r="DG403" s="704"/>
      <c r="DH403" s="704"/>
      <c r="DI403" s="704"/>
      <c r="DJ403" s="704"/>
      <c r="DK403" s="704"/>
      <c r="DL403" s="704"/>
      <c r="DM403" s="704"/>
      <c r="DN403" s="704"/>
      <c r="DO403" s="704"/>
      <c r="DP403" s="704"/>
      <c r="EC403" s="704"/>
      <c r="EF403" s="704"/>
      <c r="EG403" s="704"/>
      <c r="EH403" s="704"/>
      <c r="EI403" s="704"/>
      <c r="EJ403" s="704"/>
      <c r="EK403" s="704"/>
      <c r="EL403" s="704"/>
      <c r="EM403" s="704"/>
      <c r="EN403" s="704"/>
      <c r="EO403" s="704"/>
      <c r="EP403" s="704"/>
      <c r="EQ403" s="704"/>
      <c r="ER403" s="704"/>
      <c r="ES403" s="704"/>
      <c r="ET403" s="704"/>
      <c r="EU403" s="704"/>
      <c r="EV403" s="704"/>
      <c r="EW403" s="704"/>
      <c r="EX403" s="704"/>
      <c r="EY403" s="704"/>
      <c r="EZ403" s="704"/>
      <c r="FA403" s="704"/>
      <c r="FB403" s="704"/>
      <c r="FC403" s="704"/>
      <c r="FD403" s="704"/>
      <c r="FE403" s="704"/>
      <c r="FF403" s="704"/>
      <c r="FG403" s="704"/>
      <c r="FH403" s="704"/>
      <c r="FI403" s="704"/>
      <c r="FJ403" s="704"/>
      <c r="FK403" s="878"/>
      <c r="FL403" s="878"/>
      <c r="FM403" s="878"/>
      <c r="FN403" s="878"/>
      <c r="FO403" s="878"/>
      <c r="FP403" s="878"/>
      <c r="FQ403" s="878"/>
      <c r="FR403" s="878"/>
      <c r="FS403" s="878"/>
      <c r="FT403" s="878"/>
      <c r="FU403" s="878"/>
      <c r="FV403" s="878"/>
      <c r="FW403" s="878"/>
      <c r="FX403" s="878"/>
      <c r="FY403" s="878"/>
      <c r="FZ403" s="878"/>
      <c r="GA403" s="878"/>
      <c r="GB403" s="878"/>
      <c r="GC403" s="878"/>
      <c r="GD403" s="878"/>
      <c r="GE403" s="878"/>
      <c r="GF403" s="878"/>
      <c r="GG403" s="878"/>
      <c r="GH403" s="878"/>
      <c r="GI403" s="878"/>
      <c r="GJ403" s="878"/>
      <c r="GK403" s="878"/>
      <c r="GL403" s="878"/>
      <c r="GM403" s="878"/>
      <c r="GN403" s="878"/>
      <c r="GO403" s="878"/>
      <c r="GP403" s="878"/>
      <c r="GQ403" s="878"/>
      <c r="GR403" s="878"/>
      <c r="GS403" s="878"/>
      <c r="GT403" s="878"/>
      <c r="GU403" s="878"/>
      <c r="GV403" s="878"/>
      <c r="GW403" s="878"/>
      <c r="GX403" s="878"/>
      <c r="GY403" s="878"/>
      <c r="GZ403" s="878"/>
      <c r="HA403" s="878"/>
      <c r="HB403" s="878"/>
      <c r="HC403" s="878"/>
      <c r="HD403" s="878"/>
      <c r="HE403" s="878"/>
      <c r="HF403" s="878"/>
      <c r="HG403" s="878"/>
      <c r="HH403" s="878"/>
      <c r="HI403" s="878"/>
      <c r="HJ403" s="878"/>
      <c r="HK403" s="878"/>
      <c r="HL403" s="878"/>
      <c r="HM403" s="878"/>
      <c r="HN403" s="878"/>
      <c r="HO403" s="878"/>
      <c r="HP403" s="878"/>
      <c r="HQ403" s="878"/>
      <c r="HR403" s="878"/>
      <c r="HV403" s="704"/>
      <c r="HW403" s="704"/>
      <c r="HX403" s="704"/>
      <c r="HY403" s="704"/>
      <c r="HZ403" s="704"/>
      <c r="IA403" s="704"/>
      <c r="IB403" s="704"/>
      <c r="IC403" s="704"/>
    </row>
    <row r="404" spans="1:239" s="706" customFormat="1" ht="33.75" x14ac:dyDescent="0.25">
      <c r="A404" s="691">
        <v>350</v>
      </c>
      <c r="B404" s="693" t="s">
        <v>1390</v>
      </c>
      <c r="C404" s="696">
        <v>282</v>
      </c>
      <c r="D404" s="697">
        <v>536</v>
      </c>
      <c r="E404" s="697">
        <v>53</v>
      </c>
      <c r="F404" s="720" t="s">
        <v>1123</v>
      </c>
      <c r="G404" s="699" t="s">
        <v>1472</v>
      </c>
      <c r="H404" s="767" t="s">
        <v>1112</v>
      </c>
      <c r="I404" s="752" t="s">
        <v>1113</v>
      </c>
      <c r="J404" s="761" t="s">
        <v>1135</v>
      </c>
      <c r="K404" s="761" t="s">
        <v>1115</v>
      </c>
      <c r="L404" s="761" t="s">
        <v>1124</v>
      </c>
      <c r="M404" s="753" t="s">
        <v>1199</v>
      </c>
      <c r="N404" s="753" t="s">
        <v>1359</v>
      </c>
      <c r="O404" s="753" t="s">
        <v>1153</v>
      </c>
      <c r="P404" s="753" t="s">
        <v>1153</v>
      </c>
      <c r="Q404" s="866" t="s">
        <v>1120</v>
      </c>
      <c r="R404" s="866" t="s">
        <v>1120</v>
      </c>
      <c r="S404" s="755">
        <v>4</v>
      </c>
      <c r="T404" s="763">
        <v>4.3</v>
      </c>
      <c r="U404" s="771">
        <v>41091</v>
      </c>
      <c r="V404" s="772">
        <v>41426</v>
      </c>
      <c r="W404" s="874">
        <v>5</v>
      </c>
      <c r="X404" s="875"/>
      <c r="Y404" s="876">
        <v>50000</v>
      </c>
      <c r="Z404" s="875">
        <f t="shared" si="47"/>
        <v>50000</v>
      </c>
      <c r="AA404" s="691"/>
      <c r="AB404" s="691"/>
      <c r="AC404" s="691">
        <v>50000</v>
      </c>
      <c r="AD404" s="691"/>
      <c r="AE404" s="691"/>
      <c r="AF404" s="691"/>
      <c r="AG404" s="691"/>
      <c r="AH404" s="691"/>
      <c r="AI404" s="691"/>
      <c r="AJ404" s="691"/>
      <c r="AK404" s="691"/>
      <c r="AL404" s="691"/>
      <c r="AM404" s="868">
        <f t="shared" si="48"/>
        <v>50000</v>
      </c>
      <c r="AN404" s="868">
        <f t="shared" si="49"/>
        <v>0</v>
      </c>
      <c r="AO404" s="691"/>
      <c r="AP404" s="868"/>
      <c r="AQ404" s="704"/>
      <c r="AR404" s="704"/>
      <c r="AS404" s="704"/>
      <c r="AT404" s="704"/>
      <c r="AU404" s="704"/>
      <c r="AV404" s="704"/>
      <c r="AW404" s="704"/>
      <c r="AX404" s="704"/>
      <c r="AY404" s="704"/>
      <c r="AZ404" s="704"/>
      <c r="BA404" s="704"/>
      <c r="BB404" s="704"/>
      <c r="BC404" s="704"/>
      <c r="BD404" s="704"/>
      <c r="BE404" s="704"/>
      <c r="BF404" s="704"/>
      <c r="BG404" s="704"/>
      <c r="BH404" s="704"/>
      <c r="BI404" s="704"/>
      <c r="BJ404" s="704"/>
      <c r="BK404" s="704"/>
      <c r="BL404" s="704"/>
      <c r="BM404" s="704"/>
      <c r="BN404" s="704"/>
      <c r="BO404" s="704"/>
      <c r="BP404" s="704"/>
      <c r="BQ404" s="704"/>
      <c r="BR404" s="704"/>
      <c r="BS404" s="704"/>
      <c r="BT404" s="704"/>
      <c r="BU404" s="704"/>
      <c r="BV404" s="704"/>
      <c r="BW404" s="704"/>
      <c r="BX404" s="704"/>
      <c r="BY404" s="704"/>
      <c r="BZ404" s="704"/>
      <c r="CA404" s="704"/>
      <c r="CB404" s="704"/>
      <c r="CC404" s="704"/>
      <c r="CD404" s="704"/>
      <c r="CE404" s="704"/>
      <c r="CF404" s="704"/>
      <c r="CG404" s="704"/>
      <c r="CH404" s="704"/>
      <c r="CI404" s="704"/>
      <c r="CJ404" s="704"/>
      <c r="CK404" s="704"/>
      <c r="CL404" s="704"/>
      <c r="CM404" s="704"/>
      <c r="CN404" s="704"/>
      <c r="CO404" s="704"/>
      <c r="CP404" s="704"/>
      <c r="CQ404" s="704"/>
      <c r="CR404" s="704"/>
      <c r="CS404" s="704"/>
      <c r="CT404" s="704"/>
      <c r="CU404" s="704"/>
      <c r="CV404" s="704"/>
      <c r="CW404" s="704"/>
      <c r="CX404" s="704"/>
      <c r="CY404" s="704"/>
      <c r="CZ404" s="704"/>
      <c r="DA404" s="704"/>
      <c r="DB404" s="704"/>
      <c r="DC404" s="704"/>
      <c r="DD404" s="704"/>
      <c r="DE404" s="704"/>
      <c r="DF404" s="704"/>
      <c r="DG404" s="704"/>
      <c r="DH404" s="704"/>
      <c r="DI404" s="704"/>
      <c r="DJ404" s="704"/>
      <c r="DK404" s="704"/>
      <c r="DL404" s="704"/>
      <c r="DM404" s="704"/>
      <c r="DN404" s="704"/>
      <c r="DO404" s="704"/>
      <c r="DP404" s="704"/>
      <c r="DQ404" s="704"/>
      <c r="DR404" s="704"/>
      <c r="DS404" s="704"/>
      <c r="DT404" s="704"/>
      <c r="DU404" s="704"/>
      <c r="DV404" s="704"/>
      <c r="DW404" s="704"/>
      <c r="DX404" s="704"/>
      <c r="DY404" s="704"/>
      <c r="DZ404" s="704"/>
      <c r="EA404" s="704"/>
      <c r="EB404" s="704"/>
      <c r="EC404" s="704"/>
      <c r="ED404" s="704"/>
      <c r="EE404" s="704"/>
      <c r="FI404" s="704"/>
      <c r="GJ404" s="878"/>
      <c r="GK404" s="878"/>
      <c r="GL404" s="878"/>
      <c r="GM404" s="878"/>
      <c r="GN404" s="878"/>
      <c r="GO404" s="878"/>
      <c r="GP404" s="878"/>
      <c r="GQ404" s="878"/>
      <c r="GR404" s="878"/>
      <c r="GS404" s="878"/>
      <c r="GT404" s="878"/>
      <c r="GU404" s="878"/>
      <c r="GV404" s="878"/>
      <c r="GW404" s="878"/>
      <c r="GX404" s="878"/>
      <c r="GY404" s="878"/>
      <c r="GZ404" s="878"/>
      <c r="HA404" s="878"/>
      <c r="HB404" s="878"/>
      <c r="HC404" s="878"/>
      <c r="HD404" s="878"/>
      <c r="HE404" s="878"/>
      <c r="HF404" s="878"/>
      <c r="HG404" s="878"/>
      <c r="HH404" s="878"/>
      <c r="HI404" s="878"/>
      <c r="HJ404" s="878"/>
      <c r="HK404" s="878"/>
      <c r="HL404" s="878"/>
      <c r="HM404" s="878"/>
      <c r="HN404" s="878"/>
      <c r="HO404" s="878"/>
      <c r="HP404" s="878"/>
      <c r="HQ404" s="878"/>
      <c r="HR404" s="878"/>
      <c r="HV404" s="878"/>
      <c r="HW404" s="878"/>
      <c r="HX404" s="878"/>
      <c r="HY404" s="878"/>
      <c r="HZ404" s="878"/>
      <c r="IA404" s="878"/>
      <c r="IB404" s="878"/>
      <c r="IC404" s="878"/>
    </row>
    <row r="405" spans="1:239" s="706" customFormat="1" ht="33.75" x14ac:dyDescent="0.25">
      <c r="A405" s="691">
        <v>371</v>
      </c>
      <c r="B405" s="693" t="s">
        <v>1390</v>
      </c>
      <c r="C405" s="696">
        <v>287</v>
      </c>
      <c r="D405" s="709">
        <v>536</v>
      </c>
      <c r="E405" s="707">
        <v>1</v>
      </c>
      <c r="F405" s="739" t="s">
        <v>1123</v>
      </c>
      <c r="G405" s="726" t="s">
        <v>1126</v>
      </c>
      <c r="H405" s="751" t="s">
        <v>1112</v>
      </c>
      <c r="I405" s="752" t="s">
        <v>1113</v>
      </c>
      <c r="J405" s="761" t="s">
        <v>1135</v>
      </c>
      <c r="K405" s="761" t="s">
        <v>1151</v>
      </c>
      <c r="L405" s="761" t="s">
        <v>1124</v>
      </c>
      <c r="M405" s="753" t="s">
        <v>1199</v>
      </c>
      <c r="N405" s="753" t="s">
        <v>1359</v>
      </c>
      <c r="O405" s="753" t="s">
        <v>1359</v>
      </c>
      <c r="P405" s="753" t="s">
        <v>1423</v>
      </c>
      <c r="Q405" s="948" t="s">
        <v>1120</v>
      </c>
      <c r="R405" s="948" t="s">
        <v>1120</v>
      </c>
      <c r="S405" s="755">
        <v>2</v>
      </c>
      <c r="T405" s="769">
        <v>2.1</v>
      </c>
      <c r="U405" s="771">
        <v>41456</v>
      </c>
      <c r="V405" s="772">
        <v>41791</v>
      </c>
      <c r="W405" s="874">
        <v>5</v>
      </c>
      <c r="X405" s="875">
        <v>800000</v>
      </c>
      <c r="Y405" s="875"/>
      <c r="Z405" s="875">
        <f t="shared" si="47"/>
        <v>800000</v>
      </c>
      <c r="AA405" s="702"/>
      <c r="AB405" s="702"/>
      <c r="AC405" s="702"/>
      <c r="AD405" s="702"/>
      <c r="AE405" s="702">
        <v>500000</v>
      </c>
      <c r="AF405" s="702">
        <v>300000</v>
      </c>
      <c r="AG405" s="702"/>
      <c r="AH405" s="702"/>
      <c r="AI405" s="691"/>
      <c r="AJ405" s="691"/>
      <c r="AK405" s="691"/>
      <c r="AL405" s="691"/>
      <c r="AM405" s="868">
        <f t="shared" si="48"/>
        <v>800000</v>
      </c>
      <c r="AN405" s="868">
        <f t="shared" si="49"/>
        <v>0</v>
      </c>
      <c r="AO405" s="760"/>
      <c r="AP405" s="868"/>
      <c r="AQ405" s="704"/>
      <c r="AR405" s="704"/>
      <c r="AS405" s="704"/>
      <c r="AT405" s="704"/>
      <c r="AU405" s="704"/>
      <c r="AV405" s="704"/>
      <c r="AW405" s="704"/>
      <c r="AX405" s="704"/>
      <c r="AY405" s="704"/>
      <c r="AZ405" s="704"/>
      <c r="BA405" s="704"/>
      <c r="BB405" s="704"/>
      <c r="BC405" s="704"/>
      <c r="BD405" s="704"/>
      <c r="BE405" s="704"/>
      <c r="BF405" s="704"/>
      <c r="BG405" s="704"/>
      <c r="BH405" s="704"/>
      <c r="BI405" s="704"/>
      <c r="BJ405" s="704"/>
      <c r="BK405" s="704"/>
      <c r="BL405" s="704"/>
      <c r="BM405" s="704"/>
      <c r="BN405" s="704"/>
      <c r="BO405" s="704"/>
      <c r="BP405" s="704"/>
      <c r="BQ405" s="704"/>
      <c r="BR405" s="704"/>
      <c r="BS405" s="704"/>
      <c r="BT405" s="704"/>
      <c r="BU405" s="704"/>
      <c r="BV405" s="704"/>
      <c r="BW405" s="704"/>
      <c r="BX405" s="704"/>
      <c r="BY405" s="704"/>
      <c r="BZ405" s="704"/>
      <c r="CA405" s="704"/>
      <c r="CB405" s="704"/>
      <c r="CC405" s="704"/>
      <c r="CD405" s="704"/>
      <c r="CE405" s="704"/>
      <c r="CF405" s="704"/>
      <c r="CG405" s="704"/>
      <c r="CH405" s="704"/>
      <c r="CI405" s="704"/>
      <c r="CJ405" s="704"/>
      <c r="CK405" s="704"/>
      <c r="CL405" s="704"/>
      <c r="CM405" s="704"/>
      <c r="CN405" s="704"/>
      <c r="CO405" s="704"/>
      <c r="CP405" s="704"/>
      <c r="CQ405" s="704"/>
      <c r="CR405" s="704"/>
      <c r="CS405" s="704"/>
      <c r="CT405" s="704"/>
      <c r="CU405" s="704"/>
      <c r="CV405" s="704"/>
      <c r="CW405" s="704"/>
      <c r="CX405" s="704"/>
      <c r="CY405" s="704"/>
      <c r="CZ405" s="704"/>
      <c r="DA405" s="704"/>
      <c r="DB405" s="704"/>
      <c r="DC405" s="704"/>
      <c r="DD405" s="704"/>
      <c r="DE405" s="704"/>
      <c r="DF405" s="704"/>
      <c r="DG405" s="704"/>
      <c r="DH405" s="704"/>
      <c r="DI405" s="704"/>
      <c r="DJ405" s="704"/>
      <c r="DK405" s="704"/>
      <c r="DL405" s="704"/>
      <c r="DM405" s="704"/>
      <c r="DN405" s="704"/>
      <c r="DO405" s="704"/>
      <c r="DP405" s="704"/>
      <c r="EC405" s="704"/>
      <c r="EF405" s="704"/>
      <c r="EG405" s="704"/>
      <c r="EH405" s="704"/>
      <c r="EI405" s="704"/>
      <c r="EJ405" s="704"/>
      <c r="EK405" s="704"/>
      <c r="EL405" s="704"/>
      <c r="EM405" s="704"/>
      <c r="EN405" s="704"/>
      <c r="EO405" s="704"/>
      <c r="EP405" s="704"/>
      <c r="EQ405" s="704"/>
      <c r="ER405" s="704"/>
      <c r="ES405" s="704"/>
      <c r="ET405" s="704"/>
      <c r="EU405" s="704"/>
      <c r="EV405" s="704"/>
      <c r="EW405" s="704"/>
      <c r="EX405" s="704"/>
      <c r="EY405" s="704"/>
      <c r="EZ405" s="704"/>
      <c r="FA405" s="704"/>
      <c r="FB405" s="704"/>
      <c r="FC405" s="704"/>
      <c r="FD405" s="704"/>
      <c r="FE405" s="704"/>
      <c r="FF405" s="704"/>
      <c r="FG405" s="704"/>
      <c r="FH405" s="704"/>
      <c r="FI405" s="704"/>
      <c r="FJ405" s="704"/>
      <c r="FK405" s="746"/>
      <c r="HQ405" s="704"/>
      <c r="HR405" s="704"/>
      <c r="HV405" s="878"/>
      <c r="HW405" s="878"/>
      <c r="HX405" s="878"/>
      <c r="HY405" s="878"/>
      <c r="HZ405" s="878"/>
      <c r="IA405" s="878"/>
      <c r="IB405" s="878"/>
      <c r="IC405" s="878"/>
    </row>
    <row r="406" spans="1:239" s="706" customFormat="1" ht="33.75" x14ac:dyDescent="0.25">
      <c r="A406" s="691">
        <v>372</v>
      </c>
      <c r="B406" s="693" t="s">
        <v>1390</v>
      </c>
      <c r="C406" s="696">
        <v>287</v>
      </c>
      <c r="D406" s="709">
        <v>632</v>
      </c>
      <c r="E406" s="707">
        <v>1</v>
      </c>
      <c r="F406" s="737" t="s">
        <v>1121</v>
      </c>
      <c r="G406" s="737" t="s">
        <v>1425</v>
      </c>
      <c r="H406" s="751" t="s">
        <v>1127</v>
      </c>
      <c r="I406" s="752" t="s">
        <v>1113</v>
      </c>
      <c r="J406" s="761" t="s">
        <v>1135</v>
      </c>
      <c r="K406" s="761" t="s">
        <v>1151</v>
      </c>
      <c r="L406" s="761" t="s">
        <v>1116</v>
      </c>
      <c r="M406" s="753" t="s">
        <v>1199</v>
      </c>
      <c r="N406" s="753" t="s">
        <v>1359</v>
      </c>
      <c r="O406" s="753" t="s">
        <v>1359</v>
      </c>
      <c r="P406" s="753" t="s">
        <v>1423</v>
      </c>
      <c r="Q406" s="948" t="s">
        <v>1120</v>
      </c>
      <c r="R406" s="948" t="s">
        <v>1120</v>
      </c>
      <c r="S406" s="755">
        <v>2</v>
      </c>
      <c r="T406" s="769">
        <v>2.1</v>
      </c>
      <c r="U406" s="771">
        <v>41456</v>
      </c>
      <c r="V406" s="772">
        <v>41791</v>
      </c>
      <c r="W406" s="874">
        <v>20</v>
      </c>
      <c r="X406" s="875">
        <v>100000</v>
      </c>
      <c r="Y406" s="875"/>
      <c r="Z406" s="875">
        <f t="shared" si="47"/>
        <v>100000</v>
      </c>
      <c r="AA406" s="702"/>
      <c r="AB406" s="702"/>
      <c r="AC406" s="702"/>
      <c r="AD406" s="702"/>
      <c r="AE406" s="702">
        <v>50000</v>
      </c>
      <c r="AF406" s="702">
        <v>50000</v>
      </c>
      <c r="AG406" s="702"/>
      <c r="AH406" s="702"/>
      <c r="AI406" s="702"/>
      <c r="AJ406" s="702"/>
      <c r="AK406" s="691"/>
      <c r="AL406" s="691"/>
      <c r="AM406" s="868">
        <f t="shared" si="48"/>
        <v>100000</v>
      </c>
      <c r="AN406" s="868">
        <f t="shared" si="49"/>
        <v>0</v>
      </c>
      <c r="AO406" s="760"/>
      <c r="AP406" s="868"/>
      <c r="AQ406" s="704"/>
      <c r="AR406" s="704"/>
      <c r="AS406" s="704"/>
      <c r="AT406" s="704"/>
      <c r="AU406" s="704"/>
      <c r="AV406" s="704"/>
      <c r="AW406" s="704"/>
      <c r="AX406" s="704"/>
      <c r="AY406" s="704"/>
      <c r="AZ406" s="704"/>
      <c r="BA406" s="704"/>
      <c r="BB406" s="704"/>
      <c r="BC406" s="704"/>
      <c r="BD406" s="704"/>
      <c r="BE406" s="704"/>
      <c r="BF406" s="704"/>
      <c r="BG406" s="704"/>
      <c r="BH406" s="704"/>
      <c r="BI406" s="704"/>
      <c r="BJ406" s="704"/>
      <c r="BK406" s="704"/>
      <c r="BL406" s="704"/>
      <c r="BM406" s="704"/>
      <c r="BN406" s="704"/>
      <c r="BO406" s="704"/>
      <c r="BP406" s="704"/>
      <c r="BQ406" s="704"/>
      <c r="BR406" s="704"/>
      <c r="BS406" s="704"/>
      <c r="BT406" s="704"/>
      <c r="BU406" s="704"/>
      <c r="BV406" s="704"/>
      <c r="BW406" s="704"/>
      <c r="BX406" s="704"/>
      <c r="BY406" s="704"/>
      <c r="BZ406" s="704"/>
      <c r="CA406" s="704"/>
      <c r="CB406" s="704"/>
      <c r="CC406" s="704"/>
      <c r="CD406" s="704"/>
      <c r="CE406" s="704"/>
      <c r="CF406" s="704"/>
      <c r="CG406" s="704"/>
      <c r="CH406" s="704"/>
      <c r="CI406" s="704"/>
      <c r="CJ406" s="704"/>
      <c r="CK406" s="704"/>
      <c r="CL406" s="704"/>
      <c r="CM406" s="704"/>
      <c r="CN406" s="704"/>
      <c r="CO406" s="704"/>
      <c r="CP406" s="704"/>
      <c r="CQ406" s="704"/>
      <c r="CR406" s="704"/>
      <c r="CS406" s="704"/>
      <c r="CT406" s="704"/>
      <c r="CU406" s="704"/>
      <c r="CV406" s="704"/>
      <c r="CW406" s="704"/>
      <c r="CX406" s="704"/>
      <c r="CY406" s="704"/>
      <c r="CZ406" s="704"/>
      <c r="DA406" s="704"/>
      <c r="DB406" s="704"/>
      <c r="DC406" s="704"/>
      <c r="DD406" s="704"/>
      <c r="DE406" s="704"/>
      <c r="DF406" s="704"/>
      <c r="DG406" s="704"/>
      <c r="DH406" s="704"/>
      <c r="DI406" s="704"/>
      <c r="DJ406" s="704"/>
      <c r="DK406" s="704"/>
      <c r="DL406" s="704"/>
      <c r="DM406" s="704"/>
      <c r="DN406" s="704"/>
      <c r="DO406" s="704"/>
      <c r="DP406" s="704"/>
      <c r="EC406" s="704"/>
      <c r="EF406" s="704"/>
      <c r="EG406" s="704"/>
      <c r="EH406" s="704"/>
      <c r="EI406" s="704"/>
      <c r="EJ406" s="704"/>
      <c r="EK406" s="704"/>
      <c r="EL406" s="704"/>
      <c r="EM406" s="704"/>
      <c r="EN406" s="704"/>
      <c r="EO406" s="704"/>
      <c r="EP406" s="704"/>
      <c r="EQ406" s="704"/>
      <c r="ER406" s="704"/>
      <c r="ES406" s="704"/>
      <c r="ET406" s="704"/>
      <c r="EU406" s="704"/>
      <c r="EV406" s="704"/>
      <c r="EW406" s="704"/>
      <c r="EX406" s="704"/>
      <c r="EY406" s="704"/>
      <c r="EZ406" s="704"/>
      <c r="FA406" s="704"/>
      <c r="FB406" s="704"/>
      <c r="FC406" s="704"/>
      <c r="FD406" s="704"/>
      <c r="FE406" s="704"/>
      <c r="FF406" s="704"/>
      <c r="FG406" s="704"/>
      <c r="FH406" s="704"/>
      <c r="FI406" s="704"/>
      <c r="FJ406" s="704"/>
      <c r="FK406" s="746"/>
      <c r="HQ406" s="704"/>
      <c r="HR406" s="704"/>
      <c r="HV406" s="878"/>
      <c r="HW406" s="878"/>
      <c r="HX406" s="878"/>
      <c r="HY406" s="878"/>
      <c r="HZ406" s="878"/>
      <c r="IA406" s="878"/>
      <c r="IB406" s="878"/>
      <c r="IC406" s="878"/>
    </row>
    <row r="407" spans="1:239" s="706" customFormat="1" ht="33.75" x14ac:dyDescent="0.25">
      <c r="A407" s="691">
        <v>373</v>
      </c>
      <c r="B407" s="693" t="s">
        <v>1390</v>
      </c>
      <c r="C407" s="696">
        <v>287</v>
      </c>
      <c r="D407" s="709">
        <v>632</v>
      </c>
      <c r="E407" s="707">
        <v>2</v>
      </c>
      <c r="F407" s="737" t="s">
        <v>1121</v>
      </c>
      <c r="G407" s="737" t="s">
        <v>1427</v>
      </c>
      <c r="H407" s="751" t="s">
        <v>1127</v>
      </c>
      <c r="I407" s="752" t="s">
        <v>1113</v>
      </c>
      <c r="J407" s="761" t="s">
        <v>1135</v>
      </c>
      <c r="K407" s="761" t="s">
        <v>1151</v>
      </c>
      <c r="L407" s="761" t="s">
        <v>1116</v>
      </c>
      <c r="M407" s="753" t="s">
        <v>1199</v>
      </c>
      <c r="N407" s="753" t="s">
        <v>1359</v>
      </c>
      <c r="O407" s="753" t="s">
        <v>1359</v>
      </c>
      <c r="P407" s="753" t="s">
        <v>1423</v>
      </c>
      <c r="Q407" s="948" t="s">
        <v>1120</v>
      </c>
      <c r="R407" s="948" t="s">
        <v>1120</v>
      </c>
      <c r="S407" s="755">
        <v>2</v>
      </c>
      <c r="T407" s="769">
        <v>2.1</v>
      </c>
      <c r="U407" s="771">
        <v>41456</v>
      </c>
      <c r="V407" s="772">
        <v>41791</v>
      </c>
      <c r="W407" s="874">
        <v>20</v>
      </c>
      <c r="X407" s="875">
        <v>500000</v>
      </c>
      <c r="Y407" s="875"/>
      <c r="Z407" s="875">
        <f t="shared" si="47"/>
        <v>500000</v>
      </c>
      <c r="AA407" s="702"/>
      <c r="AB407" s="702"/>
      <c r="AC407" s="702"/>
      <c r="AD407" s="702">
        <v>250000</v>
      </c>
      <c r="AE407" s="702">
        <v>250000</v>
      </c>
      <c r="AF407" s="702"/>
      <c r="AG407" s="702"/>
      <c r="AH407" s="702"/>
      <c r="AI407" s="691"/>
      <c r="AJ407" s="691"/>
      <c r="AK407" s="691"/>
      <c r="AL407" s="691"/>
      <c r="AM407" s="868">
        <f t="shared" si="48"/>
        <v>500000</v>
      </c>
      <c r="AN407" s="868">
        <f t="shared" si="49"/>
        <v>0</v>
      </c>
      <c r="AO407" s="760"/>
      <c r="AP407" s="868"/>
      <c r="AQ407" s="704"/>
      <c r="AR407" s="704"/>
      <c r="AS407" s="704"/>
      <c r="AT407" s="704"/>
      <c r="AU407" s="704"/>
      <c r="AV407" s="704"/>
      <c r="AW407" s="704"/>
      <c r="AX407" s="704"/>
      <c r="AY407" s="704"/>
      <c r="AZ407" s="704"/>
      <c r="BA407" s="704"/>
      <c r="BB407" s="704"/>
      <c r="BC407" s="704"/>
      <c r="BD407" s="704"/>
      <c r="BE407" s="704"/>
      <c r="BF407" s="704"/>
      <c r="BG407" s="704"/>
      <c r="BH407" s="704"/>
      <c r="BI407" s="704"/>
      <c r="BJ407" s="704"/>
      <c r="BK407" s="704"/>
      <c r="BL407" s="704"/>
      <c r="BM407" s="704"/>
      <c r="BN407" s="704"/>
      <c r="BO407" s="704"/>
      <c r="BP407" s="704"/>
      <c r="BQ407" s="704"/>
      <c r="BR407" s="704"/>
      <c r="BS407" s="704"/>
      <c r="BT407" s="704"/>
      <c r="BU407" s="704"/>
      <c r="BV407" s="704"/>
      <c r="BW407" s="704"/>
      <c r="BX407" s="704"/>
      <c r="BY407" s="704"/>
      <c r="BZ407" s="704"/>
      <c r="CA407" s="704"/>
      <c r="CB407" s="704"/>
      <c r="CC407" s="704"/>
      <c r="CD407" s="704"/>
      <c r="CE407" s="704"/>
      <c r="CF407" s="704"/>
      <c r="CG407" s="704"/>
      <c r="CH407" s="704"/>
      <c r="CI407" s="704"/>
      <c r="CJ407" s="704"/>
      <c r="CK407" s="704"/>
      <c r="CL407" s="704"/>
      <c r="CM407" s="704"/>
      <c r="CN407" s="704"/>
      <c r="CO407" s="704"/>
      <c r="CP407" s="704"/>
      <c r="CQ407" s="704"/>
      <c r="CR407" s="704"/>
      <c r="CS407" s="704"/>
      <c r="CT407" s="704"/>
      <c r="CU407" s="704"/>
      <c r="CV407" s="704"/>
      <c r="CW407" s="704"/>
      <c r="CX407" s="704"/>
      <c r="CY407" s="704"/>
      <c r="CZ407" s="704"/>
      <c r="DA407" s="704"/>
      <c r="DB407" s="704"/>
      <c r="DC407" s="704"/>
      <c r="DD407" s="704"/>
      <c r="DE407" s="704"/>
      <c r="DF407" s="704"/>
      <c r="DG407" s="704"/>
      <c r="DH407" s="704"/>
      <c r="DI407" s="704"/>
      <c r="DJ407" s="704"/>
      <c r="DK407" s="704"/>
      <c r="DL407" s="704"/>
      <c r="DM407" s="704"/>
      <c r="DN407" s="704"/>
      <c r="DO407" s="704"/>
      <c r="DP407" s="704"/>
      <c r="EC407" s="704"/>
      <c r="EF407" s="704"/>
      <c r="EG407" s="704"/>
      <c r="EH407" s="704"/>
      <c r="EI407" s="704"/>
      <c r="EJ407" s="704"/>
      <c r="EK407" s="704"/>
      <c r="EL407" s="704"/>
      <c r="EM407" s="704"/>
      <c r="EN407" s="704"/>
      <c r="EO407" s="704"/>
      <c r="EP407" s="704"/>
      <c r="EQ407" s="704"/>
      <c r="ER407" s="704"/>
      <c r="ES407" s="704"/>
      <c r="ET407" s="704"/>
      <c r="EU407" s="704"/>
      <c r="EV407" s="704"/>
      <c r="EW407" s="704"/>
      <c r="EX407" s="704"/>
      <c r="EY407" s="704"/>
      <c r="EZ407" s="704"/>
      <c r="FA407" s="704"/>
      <c r="FB407" s="704"/>
      <c r="FC407" s="704"/>
      <c r="FD407" s="704"/>
      <c r="FE407" s="704"/>
      <c r="FF407" s="704"/>
      <c r="FG407" s="704"/>
      <c r="FH407" s="704"/>
      <c r="FI407" s="704"/>
      <c r="FJ407" s="704"/>
      <c r="FK407" s="746"/>
      <c r="HQ407" s="704"/>
      <c r="HR407" s="704"/>
      <c r="HV407" s="878"/>
      <c r="HW407" s="878"/>
      <c r="HX407" s="878"/>
      <c r="HY407" s="878"/>
      <c r="HZ407" s="878"/>
      <c r="IA407" s="878"/>
      <c r="IB407" s="878"/>
      <c r="IC407" s="878"/>
    </row>
    <row r="408" spans="1:239" s="706" customFormat="1" ht="33.75" x14ac:dyDescent="0.25">
      <c r="A408" s="691">
        <v>374</v>
      </c>
      <c r="B408" s="693" t="s">
        <v>1390</v>
      </c>
      <c r="C408" s="696">
        <v>287</v>
      </c>
      <c r="D408" s="709">
        <v>632</v>
      </c>
      <c r="E408" s="707">
        <v>3</v>
      </c>
      <c r="F408" s="737" t="s">
        <v>1121</v>
      </c>
      <c r="G408" s="737" t="s">
        <v>1426</v>
      </c>
      <c r="H408" s="751" t="s">
        <v>1127</v>
      </c>
      <c r="I408" s="752" t="s">
        <v>1113</v>
      </c>
      <c r="J408" s="761" t="s">
        <v>1135</v>
      </c>
      <c r="K408" s="761" t="s">
        <v>1151</v>
      </c>
      <c r="L408" s="761" t="s">
        <v>1116</v>
      </c>
      <c r="M408" s="753" t="s">
        <v>1199</v>
      </c>
      <c r="N408" s="753" t="s">
        <v>1359</v>
      </c>
      <c r="O408" s="753" t="s">
        <v>1359</v>
      </c>
      <c r="P408" s="753" t="s">
        <v>1423</v>
      </c>
      <c r="Q408" s="948" t="s">
        <v>1120</v>
      </c>
      <c r="R408" s="948" t="s">
        <v>1120</v>
      </c>
      <c r="S408" s="755">
        <v>2</v>
      </c>
      <c r="T408" s="769">
        <v>2.1</v>
      </c>
      <c r="U408" s="771">
        <v>41456</v>
      </c>
      <c r="V408" s="772">
        <v>41791</v>
      </c>
      <c r="W408" s="874">
        <v>20</v>
      </c>
      <c r="X408" s="875">
        <v>800000</v>
      </c>
      <c r="Y408" s="875"/>
      <c r="Z408" s="875">
        <f t="shared" si="47"/>
        <v>800000</v>
      </c>
      <c r="AA408" s="702"/>
      <c r="AB408" s="702"/>
      <c r="AC408" s="702">
        <v>200000</v>
      </c>
      <c r="AD408" s="702">
        <v>200000</v>
      </c>
      <c r="AE408" s="702">
        <v>200000</v>
      </c>
      <c r="AF408" s="702">
        <v>200000</v>
      </c>
      <c r="AG408" s="702"/>
      <c r="AH408" s="702"/>
      <c r="AI408" s="691"/>
      <c r="AJ408" s="691"/>
      <c r="AK408" s="691"/>
      <c r="AL408" s="691"/>
      <c r="AM408" s="868">
        <f t="shared" si="48"/>
        <v>800000</v>
      </c>
      <c r="AN408" s="868">
        <f t="shared" si="49"/>
        <v>0</v>
      </c>
      <c r="AO408" s="760"/>
      <c r="AP408" s="868"/>
      <c r="AQ408" s="704"/>
      <c r="AR408" s="704"/>
      <c r="AS408" s="704"/>
      <c r="AT408" s="704"/>
      <c r="AU408" s="704"/>
      <c r="AV408" s="704"/>
      <c r="AW408" s="704"/>
      <c r="AX408" s="704"/>
      <c r="AY408" s="704"/>
      <c r="AZ408" s="704"/>
      <c r="BA408" s="704"/>
      <c r="BB408" s="704"/>
      <c r="BC408" s="704"/>
      <c r="BD408" s="704"/>
      <c r="BE408" s="704"/>
      <c r="BF408" s="704"/>
      <c r="BG408" s="704"/>
      <c r="BH408" s="704"/>
      <c r="BI408" s="704"/>
      <c r="BJ408" s="704"/>
      <c r="BK408" s="704"/>
      <c r="BL408" s="704"/>
      <c r="BM408" s="704"/>
      <c r="BN408" s="704"/>
      <c r="BO408" s="704"/>
      <c r="BP408" s="704"/>
      <c r="BQ408" s="704"/>
      <c r="BR408" s="704"/>
      <c r="BS408" s="704"/>
      <c r="BT408" s="704"/>
      <c r="BU408" s="704"/>
      <c r="BV408" s="704"/>
      <c r="BW408" s="704"/>
      <c r="BX408" s="704"/>
      <c r="BY408" s="704"/>
      <c r="BZ408" s="704"/>
      <c r="CA408" s="704"/>
      <c r="CB408" s="704"/>
      <c r="CC408" s="704"/>
      <c r="CD408" s="704"/>
      <c r="CE408" s="704"/>
      <c r="CF408" s="704"/>
      <c r="CG408" s="704"/>
      <c r="CH408" s="704"/>
      <c r="CI408" s="704"/>
      <c r="CJ408" s="704"/>
      <c r="CK408" s="704"/>
      <c r="CL408" s="704"/>
      <c r="CM408" s="704"/>
      <c r="CN408" s="704"/>
      <c r="CO408" s="704"/>
      <c r="CP408" s="704"/>
      <c r="CQ408" s="704"/>
      <c r="CR408" s="704"/>
      <c r="CS408" s="704"/>
      <c r="CT408" s="704"/>
      <c r="CU408" s="704"/>
      <c r="CV408" s="704"/>
      <c r="CW408" s="704"/>
      <c r="CX408" s="704"/>
      <c r="CY408" s="704"/>
      <c r="CZ408" s="704"/>
      <c r="DA408" s="704"/>
      <c r="DB408" s="704"/>
      <c r="DC408" s="704"/>
      <c r="DD408" s="704"/>
      <c r="DE408" s="704"/>
      <c r="DF408" s="704"/>
      <c r="DG408" s="704"/>
      <c r="DH408" s="704"/>
      <c r="DI408" s="704"/>
      <c r="DJ408" s="704"/>
      <c r="DK408" s="704"/>
      <c r="DL408" s="704"/>
      <c r="DM408" s="704"/>
      <c r="DN408" s="704"/>
      <c r="DO408" s="704"/>
      <c r="DP408" s="704"/>
      <c r="EC408" s="704"/>
      <c r="EF408" s="704"/>
      <c r="EG408" s="704"/>
      <c r="EH408" s="704"/>
      <c r="EI408" s="704"/>
      <c r="EJ408" s="704"/>
      <c r="EK408" s="704"/>
      <c r="EL408" s="704"/>
      <c r="EM408" s="704"/>
      <c r="EN408" s="704"/>
      <c r="EO408" s="704"/>
      <c r="EP408" s="704"/>
      <c r="EQ408" s="704"/>
      <c r="ER408" s="704"/>
      <c r="ES408" s="704"/>
      <c r="ET408" s="704"/>
      <c r="EU408" s="704"/>
      <c r="EV408" s="704"/>
      <c r="EW408" s="704"/>
      <c r="EX408" s="704"/>
      <c r="EY408" s="704"/>
      <c r="EZ408" s="704"/>
      <c r="FA408" s="704"/>
      <c r="FB408" s="704"/>
      <c r="FC408" s="704"/>
      <c r="FD408" s="704"/>
      <c r="FE408" s="704"/>
      <c r="FF408" s="704"/>
      <c r="FG408" s="704"/>
      <c r="FH408" s="704"/>
      <c r="FI408" s="704"/>
      <c r="FJ408" s="704"/>
      <c r="FK408" s="746"/>
      <c r="HQ408" s="704"/>
      <c r="HR408" s="704"/>
      <c r="HV408" s="878"/>
      <c r="HW408" s="878"/>
      <c r="HX408" s="878"/>
      <c r="HY408" s="878"/>
      <c r="HZ408" s="878"/>
      <c r="IA408" s="878"/>
      <c r="IB408" s="878"/>
      <c r="IC408" s="878"/>
    </row>
    <row r="409" spans="1:239" s="706" customFormat="1" ht="33.75" x14ac:dyDescent="0.2">
      <c r="A409" s="691">
        <v>375</v>
      </c>
      <c r="B409" s="693" t="s">
        <v>1390</v>
      </c>
      <c r="C409" s="696">
        <v>287</v>
      </c>
      <c r="D409" s="709">
        <v>632</v>
      </c>
      <c r="E409" s="707">
        <v>4</v>
      </c>
      <c r="F409" s="737" t="s">
        <v>1121</v>
      </c>
      <c r="G409" s="737" t="s">
        <v>1428</v>
      </c>
      <c r="H409" s="751" t="s">
        <v>1127</v>
      </c>
      <c r="I409" s="752" t="s">
        <v>1113</v>
      </c>
      <c r="J409" s="761" t="s">
        <v>1135</v>
      </c>
      <c r="K409" s="761" t="s">
        <v>1151</v>
      </c>
      <c r="L409" s="761" t="s">
        <v>1116</v>
      </c>
      <c r="M409" s="753" t="s">
        <v>1199</v>
      </c>
      <c r="N409" s="753" t="s">
        <v>1359</v>
      </c>
      <c r="O409" s="753" t="s">
        <v>1359</v>
      </c>
      <c r="P409" s="753" t="s">
        <v>1423</v>
      </c>
      <c r="Q409" s="948" t="s">
        <v>1120</v>
      </c>
      <c r="R409" s="948" t="s">
        <v>1120</v>
      </c>
      <c r="S409" s="755">
        <v>2</v>
      </c>
      <c r="T409" s="769">
        <v>2.1</v>
      </c>
      <c r="U409" s="771">
        <v>41456</v>
      </c>
      <c r="V409" s="772">
        <v>41791</v>
      </c>
      <c r="W409" s="874">
        <v>20</v>
      </c>
      <c r="X409" s="875">
        <v>800000</v>
      </c>
      <c r="Y409" s="875"/>
      <c r="Z409" s="875">
        <f t="shared" si="47"/>
        <v>800000</v>
      </c>
      <c r="AA409" s="702"/>
      <c r="AB409" s="702"/>
      <c r="AC409" s="702"/>
      <c r="AD409" s="702"/>
      <c r="AE409" s="702"/>
      <c r="AF409" s="702">
        <v>800000</v>
      </c>
      <c r="AG409" s="702"/>
      <c r="AH409" s="702"/>
      <c r="AI409" s="691"/>
      <c r="AJ409" s="691"/>
      <c r="AK409" s="691"/>
      <c r="AL409" s="691"/>
      <c r="AM409" s="868">
        <f t="shared" si="48"/>
        <v>800000</v>
      </c>
      <c r="AN409" s="868">
        <f t="shared" si="49"/>
        <v>0</v>
      </c>
      <c r="AO409" s="760"/>
      <c r="AP409" s="868"/>
      <c r="AQ409" s="704"/>
      <c r="AR409" s="704"/>
      <c r="AS409" s="704"/>
      <c r="AT409" s="704"/>
      <c r="AU409" s="704"/>
      <c r="AV409" s="704"/>
      <c r="AW409" s="704"/>
      <c r="AX409" s="704"/>
      <c r="AY409" s="704"/>
      <c r="AZ409" s="704"/>
      <c r="BA409" s="704"/>
      <c r="BB409" s="704"/>
      <c r="BC409" s="704"/>
      <c r="BD409" s="704"/>
      <c r="BE409" s="704"/>
      <c r="BF409" s="704"/>
      <c r="BG409" s="704"/>
      <c r="BH409" s="704"/>
      <c r="BI409" s="704"/>
      <c r="BJ409" s="704"/>
      <c r="BK409" s="704"/>
      <c r="BL409" s="704"/>
      <c r="BM409" s="704"/>
      <c r="BN409" s="704"/>
      <c r="BO409" s="704"/>
      <c r="BP409" s="704"/>
      <c r="BQ409" s="704"/>
      <c r="BR409" s="704"/>
      <c r="BS409" s="704"/>
      <c r="BT409" s="704"/>
      <c r="BU409" s="704"/>
      <c r="BV409" s="704"/>
      <c r="BW409" s="704"/>
      <c r="BX409" s="704"/>
      <c r="BY409" s="704"/>
      <c r="BZ409" s="704"/>
      <c r="CA409" s="704"/>
      <c r="CB409" s="704"/>
      <c r="CC409" s="704"/>
      <c r="CD409" s="704"/>
      <c r="CE409" s="704"/>
      <c r="CF409" s="704"/>
      <c r="CG409" s="704"/>
      <c r="CH409" s="704"/>
      <c r="CI409" s="704"/>
      <c r="CJ409" s="704"/>
      <c r="CK409" s="704"/>
      <c r="CL409" s="704"/>
      <c r="CM409" s="704"/>
      <c r="CN409" s="704"/>
      <c r="CO409" s="704"/>
      <c r="CP409" s="704"/>
      <c r="CQ409" s="704"/>
      <c r="CR409" s="704"/>
      <c r="CS409" s="704"/>
      <c r="CT409" s="704"/>
      <c r="CU409" s="704"/>
      <c r="CV409" s="704"/>
      <c r="CW409" s="704"/>
      <c r="CX409" s="704"/>
      <c r="CY409" s="704"/>
      <c r="CZ409" s="704"/>
      <c r="DA409" s="704"/>
      <c r="DB409" s="704"/>
      <c r="DC409" s="704"/>
      <c r="DD409" s="704"/>
      <c r="DE409" s="704"/>
      <c r="DF409" s="704"/>
      <c r="DG409" s="704"/>
      <c r="DH409" s="704"/>
      <c r="DI409" s="704"/>
      <c r="DJ409" s="704"/>
      <c r="DK409" s="704"/>
      <c r="DL409" s="704"/>
      <c r="DM409" s="704"/>
      <c r="DN409" s="704"/>
      <c r="DO409" s="704"/>
      <c r="DP409" s="704"/>
      <c r="EC409" s="704"/>
      <c r="EF409" s="704"/>
      <c r="EG409" s="704"/>
      <c r="EH409" s="704"/>
      <c r="EI409" s="704"/>
      <c r="EJ409" s="704"/>
      <c r="EK409" s="704"/>
      <c r="EL409" s="704"/>
      <c r="EM409" s="704"/>
      <c r="EN409" s="704"/>
      <c r="EO409" s="704"/>
      <c r="EP409" s="704"/>
      <c r="EQ409" s="704"/>
      <c r="ER409" s="704"/>
      <c r="ES409" s="704"/>
      <c r="ET409" s="704"/>
      <c r="EU409" s="704"/>
      <c r="EV409" s="704"/>
      <c r="EW409" s="704"/>
      <c r="EX409" s="704"/>
      <c r="EY409" s="704"/>
      <c r="EZ409" s="704"/>
      <c r="FA409" s="704"/>
      <c r="FB409" s="704"/>
      <c r="FC409" s="704"/>
      <c r="FD409" s="704"/>
      <c r="FE409" s="704"/>
      <c r="FF409" s="704"/>
      <c r="FG409" s="704"/>
      <c r="FH409" s="704"/>
      <c r="FI409" s="704"/>
      <c r="FJ409" s="704"/>
      <c r="FK409" s="746"/>
      <c r="HQ409" s="704"/>
      <c r="HR409" s="704"/>
    </row>
    <row r="410" spans="1:239" s="706" customFormat="1" ht="33.75" x14ac:dyDescent="0.25">
      <c r="A410" s="691">
        <v>376</v>
      </c>
      <c r="B410" s="693" t="s">
        <v>1390</v>
      </c>
      <c r="C410" s="696">
        <v>287</v>
      </c>
      <c r="D410" s="709">
        <v>632</v>
      </c>
      <c r="E410" s="707">
        <v>5</v>
      </c>
      <c r="F410" s="737" t="s">
        <v>1121</v>
      </c>
      <c r="G410" s="737" t="s">
        <v>1429</v>
      </c>
      <c r="H410" s="751" t="s">
        <v>1127</v>
      </c>
      <c r="I410" s="752" t="s">
        <v>1113</v>
      </c>
      <c r="J410" s="761" t="s">
        <v>1135</v>
      </c>
      <c r="K410" s="761" t="s">
        <v>1151</v>
      </c>
      <c r="L410" s="761" t="s">
        <v>1116</v>
      </c>
      <c r="M410" s="753" t="s">
        <v>1199</v>
      </c>
      <c r="N410" s="753" t="s">
        <v>1359</v>
      </c>
      <c r="O410" s="753" t="s">
        <v>1359</v>
      </c>
      <c r="P410" s="753" t="s">
        <v>1423</v>
      </c>
      <c r="Q410" s="948" t="s">
        <v>1120</v>
      </c>
      <c r="R410" s="948" t="s">
        <v>1120</v>
      </c>
      <c r="S410" s="755">
        <v>2</v>
      </c>
      <c r="T410" s="769">
        <v>2.1</v>
      </c>
      <c r="U410" s="771">
        <v>41456</v>
      </c>
      <c r="V410" s="772">
        <v>41791</v>
      </c>
      <c r="W410" s="874">
        <v>20</v>
      </c>
      <c r="X410" s="875">
        <v>1000000</v>
      </c>
      <c r="Y410" s="875"/>
      <c r="Z410" s="875">
        <f t="shared" si="47"/>
        <v>1000000</v>
      </c>
      <c r="AA410" s="702"/>
      <c r="AB410" s="702"/>
      <c r="AC410" s="702"/>
      <c r="AD410" s="702"/>
      <c r="AE410" s="702"/>
      <c r="AF410" s="702"/>
      <c r="AG410" s="702"/>
      <c r="AH410" s="702"/>
      <c r="AI410" s="702">
        <v>500000</v>
      </c>
      <c r="AJ410" s="702">
        <v>500000</v>
      </c>
      <c r="AK410" s="691"/>
      <c r="AL410" s="691"/>
      <c r="AM410" s="868">
        <f t="shared" si="48"/>
        <v>1000000</v>
      </c>
      <c r="AN410" s="868">
        <f t="shared" si="49"/>
        <v>0</v>
      </c>
      <c r="AO410" s="760"/>
      <c r="AP410" s="868"/>
      <c r="AQ410" s="704"/>
      <c r="AR410" s="704"/>
      <c r="AS410" s="704"/>
      <c r="AT410" s="704"/>
      <c r="AU410" s="704"/>
      <c r="AV410" s="704"/>
      <c r="AW410" s="704"/>
      <c r="AX410" s="704"/>
      <c r="AY410" s="704"/>
      <c r="AZ410" s="704"/>
      <c r="BA410" s="704"/>
      <c r="BB410" s="704"/>
      <c r="BC410" s="704"/>
      <c r="BD410" s="704"/>
      <c r="BE410" s="704"/>
      <c r="BF410" s="704"/>
      <c r="BG410" s="704"/>
      <c r="BH410" s="704"/>
      <c r="BI410" s="704"/>
      <c r="BJ410" s="704"/>
      <c r="BK410" s="704"/>
      <c r="BL410" s="704"/>
      <c r="BM410" s="704"/>
      <c r="BN410" s="704"/>
      <c r="BO410" s="704"/>
      <c r="BP410" s="704"/>
      <c r="BQ410" s="704"/>
      <c r="BR410" s="704"/>
      <c r="BS410" s="704"/>
      <c r="BT410" s="704"/>
      <c r="BU410" s="704"/>
      <c r="BV410" s="704"/>
      <c r="BW410" s="704"/>
      <c r="BX410" s="704"/>
      <c r="BY410" s="704"/>
      <c r="BZ410" s="704"/>
      <c r="CA410" s="704"/>
      <c r="CB410" s="704"/>
      <c r="CC410" s="704"/>
      <c r="CD410" s="704"/>
      <c r="CE410" s="704"/>
      <c r="CF410" s="704"/>
      <c r="CG410" s="704"/>
      <c r="CH410" s="704"/>
      <c r="CI410" s="704"/>
      <c r="CJ410" s="704"/>
      <c r="CK410" s="704"/>
      <c r="CL410" s="704"/>
      <c r="CM410" s="704"/>
      <c r="CN410" s="704"/>
      <c r="CO410" s="704"/>
      <c r="CP410" s="704"/>
      <c r="CQ410" s="704"/>
      <c r="CR410" s="704"/>
      <c r="CS410" s="704"/>
      <c r="CT410" s="704"/>
      <c r="CU410" s="704"/>
      <c r="CV410" s="704"/>
      <c r="CW410" s="704"/>
      <c r="CX410" s="704"/>
      <c r="CY410" s="704"/>
      <c r="CZ410" s="704"/>
      <c r="DA410" s="704"/>
      <c r="DB410" s="704"/>
      <c r="DC410" s="704"/>
      <c r="DD410" s="704"/>
      <c r="DE410" s="704"/>
      <c r="DF410" s="704"/>
      <c r="DG410" s="704"/>
      <c r="DH410" s="704"/>
      <c r="DI410" s="704"/>
      <c r="DJ410" s="704"/>
      <c r="DK410" s="704"/>
      <c r="DL410" s="704"/>
      <c r="DM410" s="704"/>
      <c r="DN410" s="704"/>
      <c r="DO410" s="704"/>
      <c r="DP410" s="704"/>
      <c r="EC410" s="704"/>
      <c r="EF410" s="704"/>
      <c r="EG410" s="704"/>
      <c r="EH410" s="704"/>
      <c r="EI410" s="704"/>
      <c r="EJ410" s="704"/>
      <c r="EK410" s="704"/>
      <c r="EL410" s="704"/>
      <c r="EM410" s="704"/>
      <c r="EN410" s="704"/>
      <c r="EO410" s="704"/>
      <c r="EP410" s="704"/>
      <c r="EQ410" s="704"/>
      <c r="ER410" s="704"/>
      <c r="ES410" s="704"/>
      <c r="ET410" s="704"/>
      <c r="EU410" s="704"/>
      <c r="EV410" s="704"/>
      <c r="EW410" s="704"/>
      <c r="EX410" s="704"/>
      <c r="EY410" s="704"/>
      <c r="EZ410" s="704"/>
      <c r="FA410" s="704"/>
      <c r="FB410" s="704"/>
      <c r="FC410" s="704"/>
      <c r="FD410" s="704"/>
      <c r="FE410" s="704"/>
      <c r="FF410" s="704"/>
      <c r="FG410" s="704"/>
      <c r="FH410" s="704"/>
      <c r="FI410" s="704"/>
      <c r="FJ410" s="704"/>
      <c r="FK410" s="746"/>
      <c r="HV410" s="878"/>
      <c r="HW410" s="878"/>
      <c r="HX410" s="878"/>
      <c r="HY410" s="878"/>
      <c r="HZ410" s="878"/>
      <c r="IA410" s="878"/>
      <c r="IB410" s="878"/>
      <c r="IC410" s="878"/>
    </row>
    <row r="411" spans="1:239" s="706" customFormat="1" ht="33.75" x14ac:dyDescent="0.25">
      <c r="A411" s="691">
        <v>377</v>
      </c>
      <c r="B411" s="693" t="s">
        <v>1390</v>
      </c>
      <c r="C411" s="696">
        <v>287</v>
      </c>
      <c r="D411" s="709">
        <v>632</v>
      </c>
      <c r="E411" s="707">
        <v>6</v>
      </c>
      <c r="F411" s="737" t="s">
        <v>1121</v>
      </c>
      <c r="G411" s="737" t="s">
        <v>1430</v>
      </c>
      <c r="H411" s="751" t="s">
        <v>1127</v>
      </c>
      <c r="I411" s="752" t="s">
        <v>1113</v>
      </c>
      <c r="J411" s="761" t="s">
        <v>1135</v>
      </c>
      <c r="K411" s="761" t="s">
        <v>1151</v>
      </c>
      <c r="L411" s="761" t="s">
        <v>1116</v>
      </c>
      <c r="M411" s="753" t="s">
        <v>1199</v>
      </c>
      <c r="N411" s="753" t="s">
        <v>1359</v>
      </c>
      <c r="O411" s="753" t="s">
        <v>1359</v>
      </c>
      <c r="P411" s="753" t="s">
        <v>1423</v>
      </c>
      <c r="Q411" s="948" t="s">
        <v>1120</v>
      </c>
      <c r="R411" s="948" t="s">
        <v>1120</v>
      </c>
      <c r="S411" s="755">
        <v>2</v>
      </c>
      <c r="T411" s="769">
        <v>2.1</v>
      </c>
      <c r="U411" s="771">
        <v>41456</v>
      </c>
      <c r="V411" s="772">
        <v>41791</v>
      </c>
      <c r="W411" s="874">
        <v>20</v>
      </c>
      <c r="X411" s="875">
        <v>1200000</v>
      </c>
      <c r="Y411" s="875"/>
      <c r="Z411" s="875">
        <f t="shared" si="47"/>
        <v>1200000</v>
      </c>
      <c r="AA411" s="702"/>
      <c r="AB411" s="702">
        <v>120000</v>
      </c>
      <c r="AC411" s="702">
        <v>120000</v>
      </c>
      <c r="AD411" s="702">
        <v>120000</v>
      </c>
      <c r="AE411" s="702">
        <v>120000</v>
      </c>
      <c r="AF411" s="702">
        <v>120000</v>
      </c>
      <c r="AG411" s="702">
        <v>120000</v>
      </c>
      <c r="AH411" s="702">
        <v>120000</v>
      </c>
      <c r="AI411" s="702">
        <v>120000</v>
      </c>
      <c r="AJ411" s="702">
        <v>120000</v>
      </c>
      <c r="AK411" s="702">
        <v>120000</v>
      </c>
      <c r="AL411" s="691"/>
      <c r="AM411" s="868">
        <f t="shared" si="48"/>
        <v>1200000</v>
      </c>
      <c r="AN411" s="868">
        <f t="shared" si="49"/>
        <v>0</v>
      </c>
      <c r="AO411" s="760"/>
      <c r="AP411" s="868"/>
      <c r="AQ411" s="704"/>
      <c r="AR411" s="704"/>
      <c r="AS411" s="704"/>
      <c r="AT411" s="704"/>
      <c r="AU411" s="704"/>
      <c r="AV411" s="704"/>
      <c r="AW411" s="704"/>
      <c r="AX411" s="704"/>
      <c r="AY411" s="704"/>
      <c r="AZ411" s="704"/>
      <c r="BA411" s="704"/>
      <c r="BB411" s="704"/>
      <c r="BC411" s="704"/>
      <c r="BD411" s="704"/>
      <c r="BE411" s="704"/>
      <c r="BF411" s="704"/>
      <c r="BG411" s="704"/>
      <c r="BH411" s="704"/>
      <c r="BI411" s="704"/>
      <c r="BJ411" s="704"/>
      <c r="BK411" s="704"/>
      <c r="BL411" s="704"/>
      <c r="BM411" s="704"/>
      <c r="BN411" s="704"/>
      <c r="BO411" s="704"/>
      <c r="BP411" s="704"/>
      <c r="BQ411" s="704"/>
      <c r="BR411" s="704"/>
      <c r="BS411" s="704"/>
      <c r="BT411" s="704"/>
      <c r="BU411" s="704"/>
      <c r="BV411" s="704"/>
      <c r="BW411" s="704"/>
      <c r="BX411" s="704"/>
      <c r="BY411" s="704"/>
      <c r="BZ411" s="704"/>
      <c r="CA411" s="704"/>
      <c r="CB411" s="704"/>
      <c r="CC411" s="704"/>
      <c r="CD411" s="704"/>
      <c r="CE411" s="704"/>
      <c r="CF411" s="704"/>
      <c r="CG411" s="704"/>
      <c r="CH411" s="704"/>
      <c r="CI411" s="704"/>
      <c r="CJ411" s="704"/>
      <c r="CK411" s="704"/>
      <c r="CL411" s="704"/>
      <c r="CM411" s="704"/>
      <c r="CN411" s="704"/>
      <c r="CO411" s="704"/>
      <c r="CP411" s="704"/>
      <c r="CQ411" s="704"/>
      <c r="CR411" s="704"/>
      <c r="CS411" s="704"/>
      <c r="CT411" s="704"/>
      <c r="CU411" s="704"/>
      <c r="CV411" s="704"/>
      <c r="CW411" s="704"/>
      <c r="CX411" s="704"/>
      <c r="CY411" s="704"/>
      <c r="CZ411" s="704"/>
      <c r="DA411" s="704"/>
      <c r="DB411" s="704"/>
      <c r="DC411" s="704"/>
      <c r="DD411" s="704"/>
      <c r="DE411" s="704"/>
      <c r="DF411" s="704"/>
      <c r="DG411" s="704"/>
      <c r="DH411" s="704"/>
      <c r="DI411" s="704"/>
      <c r="DJ411" s="704"/>
      <c r="DK411" s="704"/>
      <c r="DL411" s="704"/>
      <c r="DM411" s="704"/>
      <c r="DN411" s="704"/>
      <c r="DO411" s="704"/>
      <c r="DP411" s="704"/>
      <c r="EC411" s="704"/>
      <c r="EF411" s="704"/>
      <c r="EG411" s="704"/>
      <c r="EH411" s="704"/>
      <c r="EI411" s="704"/>
      <c r="EJ411" s="704"/>
      <c r="EK411" s="704"/>
      <c r="EL411" s="704"/>
      <c r="EM411" s="704"/>
      <c r="EN411" s="704"/>
      <c r="EO411" s="704"/>
      <c r="EP411" s="704"/>
      <c r="EQ411" s="704"/>
      <c r="ER411" s="704"/>
      <c r="ES411" s="704"/>
      <c r="ET411" s="704"/>
      <c r="EU411" s="704"/>
      <c r="EV411" s="704"/>
      <c r="EW411" s="704"/>
      <c r="EX411" s="704"/>
      <c r="EY411" s="704"/>
      <c r="EZ411" s="704"/>
      <c r="FA411" s="704"/>
      <c r="FB411" s="704"/>
      <c r="FC411" s="704"/>
      <c r="FD411" s="704"/>
      <c r="FE411" s="704"/>
      <c r="FF411" s="704"/>
      <c r="FG411" s="704"/>
      <c r="FH411" s="704"/>
      <c r="FI411" s="704"/>
      <c r="FJ411" s="704"/>
      <c r="FK411" s="746"/>
      <c r="HV411" s="878"/>
      <c r="HW411" s="878"/>
      <c r="HX411" s="878"/>
      <c r="HY411" s="878"/>
      <c r="HZ411" s="878"/>
      <c r="IA411" s="878"/>
      <c r="IB411" s="878"/>
      <c r="IC411" s="878"/>
      <c r="ID411" s="878"/>
    </row>
    <row r="412" spans="1:239" s="706" customFormat="1" ht="34.5" thickBot="1" x14ac:dyDescent="0.3">
      <c r="A412" s="691">
        <v>378</v>
      </c>
      <c r="B412" s="693" t="s">
        <v>1390</v>
      </c>
      <c r="C412" s="696">
        <v>287</v>
      </c>
      <c r="D412" s="709">
        <v>644</v>
      </c>
      <c r="E412" s="707">
        <v>1</v>
      </c>
      <c r="F412" s="739" t="s">
        <v>1125</v>
      </c>
      <c r="G412" s="726" t="s">
        <v>1126</v>
      </c>
      <c r="H412" s="751" t="s">
        <v>1127</v>
      </c>
      <c r="I412" s="752" t="s">
        <v>1113</v>
      </c>
      <c r="J412" s="761" t="s">
        <v>1135</v>
      </c>
      <c r="K412" s="761" t="s">
        <v>1151</v>
      </c>
      <c r="L412" s="761" t="s">
        <v>1124</v>
      </c>
      <c r="M412" s="753" t="s">
        <v>1199</v>
      </c>
      <c r="N412" s="753" t="s">
        <v>1359</v>
      </c>
      <c r="O412" s="753" t="s">
        <v>1359</v>
      </c>
      <c r="P412" s="753" t="s">
        <v>1423</v>
      </c>
      <c r="Q412" s="948" t="s">
        <v>1120</v>
      </c>
      <c r="R412" s="948" t="s">
        <v>1120</v>
      </c>
      <c r="S412" s="755">
        <v>2</v>
      </c>
      <c r="T412" s="769">
        <v>2.1</v>
      </c>
      <c r="U412" s="771">
        <v>41456</v>
      </c>
      <c r="V412" s="772">
        <v>41791</v>
      </c>
      <c r="W412" s="874">
        <v>7</v>
      </c>
      <c r="X412" s="875">
        <v>30000</v>
      </c>
      <c r="Y412" s="875"/>
      <c r="Z412" s="875">
        <f t="shared" si="47"/>
        <v>30000</v>
      </c>
      <c r="AA412" s="702"/>
      <c r="AB412" s="702"/>
      <c r="AC412" s="702"/>
      <c r="AD412" s="702">
        <v>30000</v>
      </c>
      <c r="AE412" s="702"/>
      <c r="AF412" s="702"/>
      <c r="AG412" s="702"/>
      <c r="AH412" s="702"/>
      <c r="AI412" s="691"/>
      <c r="AJ412" s="691"/>
      <c r="AK412" s="691"/>
      <c r="AL412" s="691"/>
      <c r="AM412" s="868">
        <f t="shared" si="48"/>
        <v>30000</v>
      </c>
      <c r="AN412" s="868">
        <f t="shared" si="49"/>
        <v>0</v>
      </c>
      <c r="AO412" s="760"/>
      <c r="AP412" s="868"/>
      <c r="AQ412" s="704"/>
      <c r="AR412" s="704"/>
      <c r="AS412" s="704"/>
      <c r="AT412" s="704"/>
      <c r="AU412" s="704"/>
      <c r="AV412" s="704"/>
      <c r="AW412" s="704"/>
      <c r="AX412" s="704"/>
      <c r="AY412" s="704"/>
      <c r="AZ412" s="704"/>
      <c r="BA412" s="704"/>
      <c r="BB412" s="704"/>
      <c r="BC412" s="704"/>
      <c r="BD412" s="704"/>
      <c r="BE412" s="704"/>
      <c r="BF412" s="704"/>
      <c r="BG412" s="704"/>
      <c r="BH412" s="704"/>
      <c r="BI412" s="704"/>
      <c r="BJ412" s="704"/>
      <c r="BK412" s="704"/>
      <c r="BL412" s="704"/>
      <c r="BM412" s="704"/>
      <c r="BN412" s="704"/>
      <c r="BO412" s="704"/>
      <c r="BP412" s="704"/>
      <c r="BQ412" s="704"/>
      <c r="BR412" s="704"/>
      <c r="BS412" s="704"/>
      <c r="BT412" s="704"/>
      <c r="BU412" s="704"/>
      <c r="BV412" s="704"/>
      <c r="BW412" s="704"/>
      <c r="BX412" s="704"/>
      <c r="BY412" s="704"/>
      <c r="BZ412" s="704"/>
      <c r="CA412" s="704"/>
      <c r="CB412" s="704"/>
      <c r="CC412" s="704"/>
      <c r="CD412" s="704"/>
      <c r="CE412" s="704"/>
      <c r="CF412" s="704"/>
      <c r="CG412" s="704"/>
      <c r="CH412" s="704"/>
      <c r="CI412" s="704"/>
      <c r="CJ412" s="704"/>
      <c r="CK412" s="704"/>
      <c r="CL412" s="704"/>
      <c r="CM412" s="704"/>
      <c r="CN412" s="704"/>
      <c r="CO412" s="704"/>
      <c r="CP412" s="704"/>
      <c r="CQ412" s="704"/>
      <c r="CR412" s="704"/>
      <c r="CS412" s="704"/>
      <c r="CT412" s="704"/>
      <c r="CU412" s="704"/>
      <c r="CV412" s="704"/>
      <c r="CW412" s="704"/>
      <c r="CX412" s="704"/>
      <c r="CY412" s="704"/>
      <c r="CZ412" s="704"/>
      <c r="DA412" s="704"/>
      <c r="DB412" s="704"/>
      <c r="DC412" s="704"/>
      <c r="DD412" s="704"/>
      <c r="DE412" s="704"/>
      <c r="DF412" s="704"/>
      <c r="DG412" s="704"/>
      <c r="DH412" s="704"/>
      <c r="DI412" s="704"/>
      <c r="DJ412" s="704"/>
      <c r="DK412" s="704"/>
      <c r="DL412" s="704"/>
      <c r="DM412" s="704"/>
      <c r="DN412" s="704"/>
      <c r="DO412" s="704"/>
      <c r="DP412" s="704"/>
      <c r="EC412" s="704"/>
      <c r="EF412" s="704"/>
      <c r="EG412" s="704"/>
      <c r="EH412" s="704"/>
      <c r="EI412" s="704"/>
      <c r="EJ412" s="704"/>
      <c r="EK412" s="704"/>
      <c r="EL412" s="704"/>
      <c r="EM412" s="704"/>
      <c r="EN412" s="704"/>
      <c r="EO412" s="704"/>
      <c r="EP412" s="704"/>
      <c r="EQ412" s="704"/>
      <c r="ER412" s="704"/>
      <c r="ES412" s="704"/>
      <c r="ET412" s="704"/>
      <c r="EU412" s="704"/>
      <c r="EV412" s="704"/>
      <c r="EW412" s="704"/>
      <c r="EX412" s="704"/>
      <c r="EY412" s="704"/>
      <c r="EZ412" s="704"/>
      <c r="FA412" s="704"/>
      <c r="FB412" s="704"/>
      <c r="FC412" s="704"/>
      <c r="FD412" s="704"/>
      <c r="FE412" s="704"/>
      <c r="FF412" s="704"/>
      <c r="FG412" s="704"/>
      <c r="FH412" s="704"/>
      <c r="FI412" s="704"/>
      <c r="FJ412" s="704"/>
      <c r="FK412" s="746"/>
      <c r="HQ412" s="704"/>
      <c r="HR412" s="704"/>
      <c r="HS412" s="878"/>
      <c r="HT412" s="878"/>
      <c r="HU412" s="878"/>
      <c r="HV412" s="879"/>
      <c r="HW412" s="879"/>
      <c r="HX412" s="879"/>
      <c r="HY412" s="879"/>
      <c r="HZ412" s="879"/>
      <c r="IA412" s="879"/>
      <c r="IB412" s="879"/>
      <c r="IC412" s="879"/>
      <c r="ID412" s="878"/>
    </row>
    <row r="413" spans="1:239" s="706" customFormat="1" ht="23.1" customHeight="1" thickBot="1" x14ac:dyDescent="0.25">
      <c r="A413" s="1172" t="s">
        <v>1449</v>
      </c>
      <c r="B413" s="1173"/>
      <c r="C413" s="1173"/>
      <c r="D413" s="1173"/>
      <c r="E413" s="1173"/>
      <c r="F413" s="1173"/>
      <c r="G413" s="1173"/>
      <c r="H413" s="1174"/>
      <c r="I413" s="752"/>
      <c r="J413" s="761"/>
      <c r="K413" s="761"/>
      <c r="L413" s="761"/>
      <c r="M413" s="753"/>
      <c r="N413" s="753"/>
      <c r="O413" s="753"/>
      <c r="P413" s="753"/>
      <c r="Q413" s="765"/>
      <c r="R413" s="765"/>
      <c r="S413" s="755"/>
      <c r="T413" s="769"/>
      <c r="U413" s="771"/>
      <c r="V413" s="772"/>
      <c r="W413" s="829"/>
      <c r="X413" s="831">
        <f>SUM(X369:X412)</f>
        <v>30363000</v>
      </c>
      <c r="Y413" s="831">
        <f>SUM(Y369:Y412)</f>
        <v>4750500</v>
      </c>
      <c r="Z413" s="831">
        <f>SUM(Z369:Z412)</f>
        <v>35113500</v>
      </c>
      <c r="AA413" s="831">
        <f t="shared" ref="AA413:AM413" si="50">SUM(AA371:AA412)</f>
        <v>0</v>
      </c>
      <c r="AB413" s="831">
        <f t="shared" si="50"/>
        <v>339600</v>
      </c>
      <c r="AC413" s="831">
        <f t="shared" si="50"/>
        <v>4156200</v>
      </c>
      <c r="AD413" s="831">
        <f t="shared" si="50"/>
        <v>5007800</v>
      </c>
      <c r="AE413" s="831">
        <f t="shared" si="50"/>
        <v>5968100</v>
      </c>
      <c r="AF413" s="831">
        <f t="shared" si="50"/>
        <v>7339300</v>
      </c>
      <c r="AG413" s="831">
        <f t="shared" si="50"/>
        <v>2430100</v>
      </c>
      <c r="AH413" s="831">
        <f t="shared" si="50"/>
        <v>1708800</v>
      </c>
      <c r="AI413" s="831">
        <f t="shared" si="50"/>
        <v>2237600</v>
      </c>
      <c r="AJ413" s="831">
        <f t="shared" si="50"/>
        <v>1730600</v>
      </c>
      <c r="AK413" s="831">
        <f t="shared" si="50"/>
        <v>1400000</v>
      </c>
      <c r="AL413" s="831">
        <f t="shared" si="50"/>
        <v>1038100</v>
      </c>
      <c r="AM413" s="831">
        <f t="shared" si="50"/>
        <v>33356200</v>
      </c>
      <c r="AN413" s="704"/>
      <c r="AO413" s="831">
        <f>SUM(AO369:AO412)</f>
        <v>19050000</v>
      </c>
      <c r="AP413" s="831">
        <f>SUM(AP369:AP412)</f>
        <v>17850000</v>
      </c>
      <c r="AQ413" s="704"/>
      <c r="AR413" s="704"/>
      <c r="AS413" s="704"/>
      <c r="AT413" s="704"/>
      <c r="AU413" s="704"/>
      <c r="AV413" s="704"/>
      <c r="AW413" s="704"/>
      <c r="AX413" s="704"/>
      <c r="AY413" s="704"/>
      <c r="AZ413" s="704"/>
      <c r="BA413" s="704"/>
      <c r="BB413" s="704"/>
      <c r="BC413" s="704"/>
      <c r="BD413" s="704"/>
      <c r="BE413" s="704"/>
      <c r="BF413" s="704"/>
      <c r="BG413" s="704"/>
      <c r="BH413" s="704"/>
      <c r="BI413" s="704"/>
      <c r="BJ413" s="704"/>
      <c r="BK413" s="704"/>
      <c r="BL413" s="704"/>
      <c r="BM413" s="704"/>
      <c r="BN413" s="704"/>
      <c r="BO413" s="704"/>
      <c r="BP413" s="704"/>
      <c r="BQ413" s="704"/>
      <c r="BR413" s="704"/>
      <c r="BS413" s="704"/>
      <c r="BT413" s="704"/>
      <c r="BU413" s="704"/>
      <c r="BV413" s="704"/>
      <c r="BW413" s="704"/>
      <c r="BX413" s="704"/>
      <c r="BY413" s="704"/>
      <c r="BZ413" s="704"/>
      <c r="CA413" s="704"/>
      <c r="CB413" s="704"/>
      <c r="CC413" s="704"/>
      <c r="CD413" s="704"/>
      <c r="CE413" s="704"/>
      <c r="CF413" s="704"/>
      <c r="CG413" s="704"/>
      <c r="CH413" s="704"/>
      <c r="CI413" s="704"/>
      <c r="CJ413" s="704"/>
      <c r="CK413" s="704"/>
      <c r="CL413" s="704"/>
      <c r="CM413" s="704"/>
      <c r="CN413" s="704"/>
      <c r="CO413" s="704"/>
      <c r="CP413" s="704"/>
      <c r="CQ413" s="704"/>
      <c r="CR413" s="704"/>
      <c r="CS413" s="704"/>
      <c r="CT413" s="704"/>
      <c r="CU413" s="704"/>
      <c r="CV413" s="704"/>
      <c r="CW413" s="704"/>
      <c r="CX413" s="704"/>
      <c r="CY413" s="704"/>
      <c r="CZ413" s="704"/>
      <c r="DA413" s="704"/>
      <c r="DB413" s="704"/>
      <c r="DC413" s="704"/>
      <c r="DD413" s="704"/>
      <c r="DE413" s="704"/>
      <c r="DF413" s="704"/>
      <c r="DG413" s="704"/>
      <c r="DH413" s="704"/>
      <c r="DI413" s="704"/>
      <c r="DJ413" s="704"/>
      <c r="DK413" s="704"/>
      <c r="DL413" s="704"/>
      <c r="DM413" s="704"/>
      <c r="DN413" s="704"/>
      <c r="DO413" s="704"/>
      <c r="DP413" s="704"/>
      <c r="DQ413" s="704"/>
      <c r="DR413" s="704"/>
      <c r="DS413" s="704"/>
      <c r="DT413" s="704"/>
      <c r="DU413" s="704"/>
      <c r="DV413" s="704"/>
      <c r="DW413" s="704"/>
      <c r="DX413" s="704"/>
      <c r="DY413" s="704"/>
      <c r="DZ413" s="704"/>
      <c r="EA413" s="704"/>
      <c r="EB413" s="704"/>
      <c r="EC413" s="704"/>
      <c r="EP413" s="704"/>
      <c r="ES413" s="704"/>
      <c r="ET413" s="704"/>
      <c r="EU413" s="704"/>
      <c r="EV413" s="704"/>
      <c r="EW413" s="704"/>
      <c r="EX413" s="704"/>
      <c r="EY413" s="704"/>
      <c r="EZ413" s="704"/>
      <c r="FA413" s="704"/>
      <c r="FB413" s="704"/>
      <c r="FC413" s="704"/>
      <c r="FD413" s="704"/>
      <c r="FE413" s="704"/>
      <c r="FF413" s="704"/>
      <c r="FG413" s="704"/>
      <c r="FH413" s="704"/>
      <c r="FI413" s="704"/>
      <c r="FJ413" s="704"/>
      <c r="FK413" s="704"/>
      <c r="FL413" s="704"/>
      <c r="FM413" s="704"/>
      <c r="FN413" s="704"/>
      <c r="FO413" s="704"/>
      <c r="FP413" s="704"/>
      <c r="FQ413" s="704"/>
      <c r="FR413" s="704"/>
      <c r="FS413" s="704"/>
      <c r="FT413" s="704"/>
      <c r="FU413" s="704"/>
      <c r="FV413" s="704"/>
      <c r="FW413" s="704"/>
      <c r="FX413" s="746"/>
    </row>
    <row r="414" spans="1:239" s="706" customFormat="1" ht="9.75" customHeight="1" thickBot="1" x14ac:dyDescent="0.3">
      <c r="A414" s="730"/>
      <c r="B414" s="716"/>
      <c r="C414" s="708"/>
      <c r="D414" s="697"/>
      <c r="E414" s="707"/>
      <c r="F414" s="699"/>
      <c r="G414" s="699"/>
      <c r="H414" s="751"/>
      <c r="I414" s="752"/>
      <c r="J414" s="761"/>
      <c r="K414" s="753"/>
      <c r="L414" s="761"/>
      <c r="M414" s="753"/>
      <c r="N414" s="753"/>
      <c r="O414" s="753"/>
      <c r="P414" s="753"/>
      <c r="Q414" s="753"/>
      <c r="R414" s="753"/>
      <c r="S414" s="755"/>
      <c r="T414" s="763"/>
      <c r="U414" s="757"/>
      <c r="V414" s="758"/>
      <c r="W414" s="710"/>
      <c r="X414" s="830"/>
      <c r="Y414" s="702"/>
      <c r="Z414" s="702"/>
      <c r="AA414" s="702"/>
      <c r="AB414" s="702"/>
      <c r="AC414" s="702"/>
      <c r="AD414" s="702"/>
      <c r="AE414" s="702"/>
      <c r="AF414" s="702"/>
      <c r="AG414" s="702"/>
      <c r="AH414" s="691"/>
      <c r="AI414" s="691"/>
      <c r="AJ414" s="691"/>
      <c r="AK414" s="691"/>
      <c r="AL414" s="760"/>
      <c r="AM414" s="702"/>
      <c r="AN414" s="704"/>
      <c r="AO414" s="691"/>
      <c r="AP414" s="691"/>
      <c r="AQ414" s="704"/>
      <c r="AR414" s="704"/>
      <c r="AS414" s="704"/>
      <c r="AT414" s="704"/>
      <c r="AU414" s="704"/>
      <c r="AV414" s="704"/>
      <c r="AW414" s="704"/>
      <c r="AX414" s="704"/>
      <c r="AY414" s="704"/>
      <c r="AZ414" s="704"/>
      <c r="BA414" s="704"/>
      <c r="BB414" s="704"/>
      <c r="BC414" s="704"/>
      <c r="BD414" s="704"/>
      <c r="BE414" s="704"/>
      <c r="BF414" s="704"/>
      <c r="BG414" s="704"/>
      <c r="BH414" s="704"/>
      <c r="BI414" s="704"/>
      <c r="BJ414" s="704"/>
      <c r="BK414" s="704"/>
      <c r="BL414" s="704"/>
      <c r="BM414" s="704"/>
      <c r="BN414" s="704"/>
      <c r="BO414" s="704"/>
      <c r="BP414" s="704"/>
      <c r="BQ414" s="704"/>
      <c r="BR414" s="704"/>
      <c r="BS414" s="704"/>
      <c r="BT414" s="704"/>
      <c r="BU414" s="704"/>
      <c r="BV414" s="704"/>
      <c r="BW414" s="704"/>
      <c r="BX414" s="704"/>
      <c r="BY414" s="704"/>
      <c r="BZ414" s="704"/>
      <c r="CA414" s="704"/>
      <c r="CB414" s="704"/>
      <c r="CC414" s="704"/>
      <c r="CD414" s="704"/>
      <c r="CE414" s="704"/>
      <c r="CF414" s="704"/>
      <c r="CG414" s="704"/>
      <c r="CH414" s="704"/>
      <c r="CI414" s="704"/>
      <c r="CJ414" s="704"/>
      <c r="CK414" s="704"/>
      <c r="CL414" s="704"/>
      <c r="CM414" s="704"/>
      <c r="CN414" s="704"/>
      <c r="CO414" s="704"/>
      <c r="CP414" s="704"/>
      <c r="CQ414" s="704"/>
      <c r="CR414" s="704"/>
      <c r="CS414" s="704"/>
      <c r="CT414" s="704"/>
      <c r="CU414" s="704"/>
      <c r="CV414" s="704"/>
      <c r="CW414" s="704"/>
      <c r="CX414" s="704"/>
      <c r="CY414" s="704"/>
      <c r="CZ414" s="704"/>
      <c r="DA414" s="704"/>
      <c r="DB414" s="704"/>
      <c r="DC414" s="704"/>
      <c r="DD414" s="704"/>
      <c r="DE414" s="704"/>
      <c r="DF414" s="704"/>
      <c r="DG414" s="704"/>
      <c r="DH414" s="704"/>
      <c r="DI414" s="704"/>
      <c r="DJ414" s="704"/>
      <c r="DK414" s="704"/>
      <c r="DL414" s="704"/>
      <c r="DM414" s="704"/>
      <c r="DN414" s="704"/>
      <c r="DO414" s="704"/>
      <c r="DP414" s="704"/>
      <c r="DQ414" s="704"/>
      <c r="DR414" s="704"/>
      <c r="DS414" s="704"/>
      <c r="DT414" s="704"/>
      <c r="DU414" s="704"/>
      <c r="DV414" s="704"/>
      <c r="DW414" s="704"/>
      <c r="DX414" s="704"/>
      <c r="DY414" s="704"/>
      <c r="DZ414" s="704"/>
      <c r="EA414" s="704"/>
      <c r="EB414" s="704"/>
      <c r="EC414" s="704"/>
      <c r="EP414" s="704"/>
      <c r="ES414" s="704"/>
      <c r="ET414" s="704"/>
      <c r="EU414" s="704"/>
      <c r="EV414" s="704"/>
      <c r="EW414" s="704"/>
      <c r="EX414" s="704"/>
      <c r="EY414" s="704"/>
      <c r="EZ414" s="704"/>
      <c r="FA414" s="704"/>
      <c r="FB414" s="704"/>
      <c r="FC414" s="704"/>
      <c r="FD414" s="704"/>
      <c r="FE414" s="704"/>
      <c r="FF414" s="704"/>
      <c r="FG414" s="704"/>
      <c r="FH414" s="704"/>
      <c r="FI414" s="704"/>
      <c r="FJ414" s="704"/>
      <c r="FK414" s="704"/>
      <c r="FL414" s="704"/>
      <c r="FM414" s="704"/>
      <c r="FN414" s="704"/>
      <c r="FO414" s="704"/>
      <c r="FP414" s="704"/>
      <c r="FQ414" s="704"/>
      <c r="FR414" s="704"/>
      <c r="FS414" s="704"/>
      <c r="FT414" s="704"/>
      <c r="FU414" s="704"/>
      <c r="FV414" s="704"/>
      <c r="FW414" s="704"/>
      <c r="FY414" s="704"/>
      <c r="FZ414" s="704"/>
      <c r="GA414" s="704"/>
      <c r="GB414" s="704"/>
      <c r="GC414" s="704"/>
      <c r="GD414" s="704"/>
      <c r="GE414" s="704"/>
      <c r="GF414" s="704"/>
      <c r="GG414" s="704"/>
      <c r="GH414" s="704"/>
      <c r="GI414" s="704"/>
      <c r="GJ414" s="704"/>
      <c r="GK414" s="704"/>
      <c r="GL414" s="704"/>
      <c r="GM414" s="704"/>
      <c r="GN414" s="704"/>
      <c r="GO414" s="704"/>
      <c r="GP414" s="704"/>
      <c r="GQ414" s="704"/>
      <c r="GR414" s="704"/>
      <c r="GS414" s="704"/>
      <c r="GT414" s="704"/>
      <c r="GU414" s="704"/>
      <c r="GV414" s="704"/>
      <c r="GW414" s="704"/>
      <c r="GX414" s="704"/>
      <c r="GY414" s="704"/>
      <c r="GZ414" s="704"/>
      <c r="HA414" s="704"/>
      <c r="HB414" s="704"/>
      <c r="HC414" s="704"/>
      <c r="HD414" s="704"/>
      <c r="HE414" s="704"/>
      <c r="HF414" s="704"/>
      <c r="HG414" s="704"/>
      <c r="HH414" s="704"/>
      <c r="ID414" s="704"/>
      <c r="IE414" s="704"/>
    </row>
    <row r="415" spans="1:239" s="706" customFormat="1" ht="23.1" customHeight="1" thickBot="1" x14ac:dyDescent="0.25">
      <c r="A415" s="1172" t="s">
        <v>1450</v>
      </c>
      <c r="B415" s="1173"/>
      <c r="C415" s="1173"/>
      <c r="D415" s="1173"/>
      <c r="E415" s="1173"/>
      <c r="F415" s="1173"/>
      <c r="G415" s="1173"/>
      <c r="H415" s="1174"/>
      <c r="I415" s="752"/>
      <c r="J415" s="761"/>
      <c r="K415" s="761"/>
      <c r="L415" s="761"/>
      <c r="M415" s="753"/>
      <c r="N415" s="753"/>
      <c r="O415" s="753"/>
      <c r="P415" s="753"/>
      <c r="Q415" s="765"/>
      <c r="R415" s="765"/>
      <c r="S415" s="755"/>
      <c r="T415" s="769"/>
      <c r="U415" s="771"/>
      <c r="V415" s="772"/>
      <c r="W415" s="829"/>
      <c r="X415" s="831">
        <f>X413+X366+X336+X290</f>
        <v>181420400</v>
      </c>
      <c r="Y415" s="831">
        <f>Y413+Y366+Y336+Y290</f>
        <v>61520700</v>
      </c>
      <c r="Z415" s="831">
        <f>Z413+Z366+Z336+Z290</f>
        <v>242941100</v>
      </c>
      <c r="AA415" s="831">
        <f t="shared" ref="AA415:AM415" si="51">AA337+AA346+AA368+AA413</f>
        <v>0</v>
      </c>
      <c r="AB415" s="831">
        <f t="shared" si="51"/>
        <v>339600</v>
      </c>
      <c r="AC415" s="831">
        <f t="shared" si="51"/>
        <v>4206200</v>
      </c>
      <c r="AD415" s="831">
        <f t="shared" si="51"/>
        <v>5050600</v>
      </c>
      <c r="AE415" s="831">
        <f t="shared" si="51"/>
        <v>6010900</v>
      </c>
      <c r="AF415" s="831">
        <f t="shared" si="51"/>
        <v>7382100</v>
      </c>
      <c r="AG415" s="831">
        <f t="shared" si="51"/>
        <v>2472900</v>
      </c>
      <c r="AH415" s="831">
        <f t="shared" si="51"/>
        <v>1751600</v>
      </c>
      <c r="AI415" s="831">
        <f t="shared" si="51"/>
        <v>2280400</v>
      </c>
      <c r="AJ415" s="831">
        <f t="shared" si="51"/>
        <v>1773800</v>
      </c>
      <c r="AK415" s="831">
        <f t="shared" si="51"/>
        <v>1479000</v>
      </c>
      <c r="AL415" s="831">
        <f t="shared" si="51"/>
        <v>1038100</v>
      </c>
      <c r="AM415" s="831">
        <f t="shared" si="51"/>
        <v>33785200</v>
      </c>
      <c r="AN415" s="704"/>
      <c r="AO415" s="831">
        <f>AO413+AO366+AO336+AO290</f>
        <v>158886100</v>
      </c>
      <c r="AP415" s="831">
        <f>AP413+AP366+AP336+AP290</f>
        <v>168407700</v>
      </c>
      <c r="AQ415" s="704"/>
      <c r="AR415" s="704"/>
      <c r="AS415" s="704"/>
      <c r="AT415" s="704"/>
      <c r="AU415" s="704"/>
      <c r="AV415" s="704"/>
      <c r="AW415" s="704"/>
      <c r="AX415" s="704"/>
      <c r="AY415" s="704"/>
      <c r="AZ415" s="704"/>
      <c r="BA415" s="704"/>
      <c r="BB415" s="704"/>
      <c r="BC415" s="704"/>
      <c r="BD415" s="704"/>
      <c r="BE415" s="704"/>
      <c r="BF415" s="704"/>
      <c r="BG415" s="704"/>
      <c r="BH415" s="704"/>
      <c r="BI415" s="704"/>
      <c r="BJ415" s="704"/>
      <c r="BK415" s="704"/>
      <c r="BL415" s="704"/>
      <c r="BM415" s="704"/>
      <c r="BN415" s="704"/>
      <c r="BO415" s="704"/>
      <c r="BP415" s="704"/>
      <c r="BQ415" s="704"/>
      <c r="BR415" s="704"/>
      <c r="BS415" s="704"/>
      <c r="BT415" s="704"/>
      <c r="BU415" s="704"/>
      <c r="BV415" s="704"/>
      <c r="BW415" s="704"/>
      <c r="BX415" s="704"/>
      <c r="BY415" s="704"/>
      <c r="BZ415" s="704"/>
      <c r="CA415" s="704"/>
      <c r="CB415" s="704"/>
      <c r="CC415" s="704"/>
      <c r="CD415" s="704"/>
      <c r="CE415" s="704"/>
      <c r="CF415" s="704"/>
      <c r="CG415" s="704"/>
      <c r="CH415" s="704"/>
      <c r="CI415" s="704"/>
      <c r="CJ415" s="704"/>
      <c r="CK415" s="704"/>
      <c r="CL415" s="704"/>
      <c r="CM415" s="704"/>
      <c r="CN415" s="704"/>
      <c r="CO415" s="704"/>
      <c r="CP415" s="704"/>
      <c r="CQ415" s="704"/>
      <c r="CR415" s="704"/>
      <c r="CS415" s="704"/>
      <c r="CT415" s="704"/>
      <c r="CU415" s="704"/>
      <c r="CV415" s="704"/>
      <c r="CW415" s="704"/>
      <c r="CX415" s="704"/>
      <c r="CY415" s="704"/>
      <c r="CZ415" s="704"/>
      <c r="DA415" s="704"/>
      <c r="DB415" s="704"/>
      <c r="DC415" s="704"/>
      <c r="DD415" s="704"/>
      <c r="DE415" s="704"/>
      <c r="DF415" s="704"/>
      <c r="DG415" s="704"/>
      <c r="DH415" s="704"/>
      <c r="DI415" s="704"/>
      <c r="DJ415" s="704"/>
      <c r="DK415" s="704"/>
      <c r="DL415" s="704"/>
      <c r="DM415" s="704"/>
      <c r="DN415" s="704"/>
      <c r="DO415" s="704"/>
      <c r="DP415" s="704"/>
      <c r="DQ415" s="704"/>
      <c r="DR415" s="704"/>
      <c r="DS415" s="704"/>
      <c r="DT415" s="704"/>
      <c r="DU415" s="704"/>
      <c r="DV415" s="704"/>
      <c r="DW415" s="704"/>
      <c r="DX415" s="704"/>
      <c r="DY415" s="704"/>
      <c r="DZ415" s="704"/>
      <c r="EA415" s="704"/>
      <c r="EB415" s="704"/>
      <c r="EC415" s="704"/>
      <c r="EP415" s="704"/>
      <c r="ES415" s="704"/>
      <c r="ET415" s="704"/>
      <c r="EU415" s="704"/>
      <c r="EV415" s="704"/>
      <c r="EW415" s="704"/>
      <c r="EX415" s="704"/>
      <c r="EY415" s="704"/>
      <c r="EZ415" s="704"/>
      <c r="FA415" s="704"/>
      <c r="FB415" s="704"/>
      <c r="FC415" s="704"/>
      <c r="FD415" s="704"/>
      <c r="FE415" s="704"/>
      <c r="FF415" s="704"/>
      <c r="FG415" s="704"/>
      <c r="FH415" s="704"/>
      <c r="FI415" s="704"/>
      <c r="FJ415" s="704"/>
      <c r="FK415" s="704"/>
      <c r="FL415" s="704"/>
      <c r="FM415" s="704"/>
      <c r="FN415" s="704"/>
      <c r="FO415" s="704"/>
      <c r="FP415" s="704"/>
      <c r="FQ415" s="704"/>
      <c r="FR415" s="704"/>
      <c r="FS415" s="704"/>
      <c r="FT415" s="704"/>
      <c r="FU415" s="704"/>
      <c r="FV415" s="704"/>
      <c r="FW415" s="704"/>
      <c r="FX415" s="746"/>
    </row>
    <row r="416" spans="1:239" s="706" customFormat="1" ht="9.75" customHeight="1" x14ac:dyDescent="0.25">
      <c r="A416" s="730"/>
      <c r="B416" s="716"/>
      <c r="C416" s="708"/>
      <c r="D416" s="697"/>
      <c r="E416" s="707"/>
      <c r="F416" s="699"/>
      <c r="G416" s="699"/>
      <c r="H416" s="751"/>
      <c r="I416" s="752"/>
      <c r="J416" s="761"/>
      <c r="K416" s="753"/>
      <c r="L416" s="761"/>
      <c r="M416" s="753"/>
      <c r="N416" s="753"/>
      <c r="O416" s="753"/>
      <c r="P416" s="753"/>
      <c r="Q416" s="753"/>
      <c r="R416" s="753"/>
      <c r="S416" s="755"/>
      <c r="T416" s="763"/>
      <c r="U416" s="757"/>
      <c r="V416" s="758"/>
      <c r="W416" s="710"/>
      <c r="X416" s="830"/>
      <c r="Y416" s="702"/>
      <c r="Z416" s="702"/>
      <c r="AA416" s="702"/>
      <c r="AB416" s="702"/>
      <c r="AC416" s="702"/>
      <c r="AD416" s="702"/>
      <c r="AE416" s="702"/>
      <c r="AF416" s="702"/>
      <c r="AG416" s="702"/>
      <c r="AH416" s="691"/>
      <c r="AI416" s="691"/>
      <c r="AJ416" s="691"/>
      <c r="AK416" s="691"/>
      <c r="AL416" s="760"/>
      <c r="AM416" s="702"/>
      <c r="AN416" s="704"/>
      <c r="AO416" s="691"/>
      <c r="AP416" s="691"/>
      <c r="AQ416" s="704"/>
      <c r="AR416" s="704"/>
      <c r="AS416" s="704"/>
      <c r="AT416" s="704"/>
      <c r="AU416" s="704"/>
      <c r="AV416" s="704"/>
      <c r="AW416" s="704"/>
      <c r="AX416" s="704"/>
      <c r="AY416" s="704"/>
      <c r="AZ416" s="704"/>
      <c r="BA416" s="704"/>
      <c r="BB416" s="704"/>
      <c r="BC416" s="704"/>
      <c r="BD416" s="704"/>
      <c r="BE416" s="704"/>
      <c r="BF416" s="704"/>
      <c r="BG416" s="704"/>
      <c r="BH416" s="704"/>
      <c r="BI416" s="704"/>
      <c r="BJ416" s="704"/>
      <c r="BK416" s="704"/>
      <c r="BL416" s="704"/>
      <c r="BM416" s="704"/>
      <c r="BN416" s="704"/>
      <c r="BO416" s="704"/>
      <c r="BP416" s="704"/>
      <c r="BQ416" s="704"/>
      <c r="BR416" s="704"/>
      <c r="BS416" s="704"/>
      <c r="BT416" s="704"/>
      <c r="BU416" s="704"/>
      <c r="BV416" s="704"/>
      <c r="BW416" s="704"/>
      <c r="BX416" s="704"/>
      <c r="BY416" s="704"/>
      <c r="BZ416" s="704"/>
      <c r="CA416" s="704"/>
      <c r="CB416" s="704"/>
      <c r="CC416" s="704"/>
      <c r="CD416" s="704"/>
      <c r="CE416" s="704"/>
      <c r="CF416" s="704"/>
      <c r="CG416" s="704"/>
      <c r="CH416" s="704"/>
      <c r="CI416" s="704"/>
      <c r="CJ416" s="704"/>
      <c r="CK416" s="704"/>
      <c r="CL416" s="704"/>
      <c r="CM416" s="704"/>
      <c r="CN416" s="704"/>
      <c r="CO416" s="704"/>
      <c r="CP416" s="704"/>
      <c r="CQ416" s="704"/>
      <c r="CR416" s="704"/>
      <c r="CS416" s="704"/>
      <c r="CT416" s="704"/>
      <c r="CU416" s="704"/>
      <c r="CV416" s="704"/>
      <c r="CW416" s="704"/>
      <c r="CX416" s="704"/>
      <c r="CY416" s="704"/>
      <c r="CZ416" s="704"/>
      <c r="DA416" s="704"/>
      <c r="DB416" s="704"/>
      <c r="DC416" s="704"/>
      <c r="DD416" s="704"/>
      <c r="DE416" s="704"/>
      <c r="DF416" s="704"/>
      <c r="DG416" s="704"/>
      <c r="DH416" s="704"/>
      <c r="DI416" s="704"/>
      <c r="DJ416" s="704"/>
      <c r="DK416" s="704"/>
      <c r="DL416" s="704"/>
      <c r="DM416" s="704"/>
      <c r="DN416" s="704"/>
      <c r="DO416" s="704"/>
      <c r="DP416" s="704"/>
      <c r="DQ416" s="704"/>
      <c r="DR416" s="704"/>
      <c r="DS416" s="704"/>
      <c r="DT416" s="704"/>
      <c r="DU416" s="704"/>
      <c r="DV416" s="704"/>
      <c r="DW416" s="704"/>
      <c r="DX416" s="704"/>
      <c r="DY416" s="704"/>
      <c r="DZ416" s="704"/>
      <c r="EA416" s="704"/>
      <c r="EB416" s="704"/>
      <c r="EC416" s="704"/>
      <c r="EP416" s="704"/>
      <c r="ES416" s="704"/>
      <c r="ET416" s="704"/>
      <c r="EU416" s="704"/>
      <c r="EV416" s="704"/>
      <c r="EW416" s="704"/>
      <c r="EX416" s="704"/>
      <c r="EY416" s="704"/>
      <c r="EZ416" s="704"/>
      <c r="FA416" s="704"/>
      <c r="FB416" s="704"/>
      <c r="FC416" s="704"/>
      <c r="FD416" s="704"/>
      <c r="FE416" s="704"/>
      <c r="FF416" s="704"/>
      <c r="FG416" s="704"/>
      <c r="FH416" s="704"/>
      <c r="FI416" s="704"/>
      <c r="FJ416" s="704"/>
      <c r="FK416" s="704"/>
      <c r="FL416" s="704"/>
      <c r="FM416" s="704"/>
      <c r="FN416" s="704"/>
      <c r="FO416" s="704"/>
      <c r="FP416" s="704"/>
      <c r="FQ416" s="704"/>
      <c r="FR416" s="704"/>
      <c r="FS416" s="704"/>
      <c r="FT416" s="704"/>
      <c r="FU416" s="704"/>
      <c r="FV416" s="704"/>
      <c r="FW416" s="704"/>
      <c r="FY416" s="704"/>
      <c r="FZ416" s="704"/>
      <c r="GA416" s="704"/>
      <c r="GB416" s="704"/>
      <c r="GC416" s="704"/>
      <c r="GD416" s="704"/>
      <c r="GE416" s="704"/>
      <c r="GF416" s="704"/>
      <c r="GG416" s="704"/>
      <c r="GH416" s="704"/>
      <c r="GI416" s="704"/>
      <c r="GJ416" s="704"/>
      <c r="GK416" s="704"/>
      <c r="GL416" s="704"/>
      <c r="GM416" s="704"/>
      <c r="GN416" s="704"/>
      <c r="GO416" s="704"/>
      <c r="GP416" s="704"/>
      <c r="GQ416" s="704"/>
      <c r="GR416" s="704"/>
      <c r="GS416" s="704"/>
      <c r="GT416" s="704"/>
      <c r="GU416" s="704"/>
      <c r="GV416" s="704"/>
      <c r="GW416" s="704"/>
      <c r="GX416" s="704"/>
      <c r="GY416" s="704"/>
      <c r="GZ416" s="704"/>
      <c r="HA416" s="704"/>
      <c r="HB416" s="704"/>
      <c r="HC416" s="704"/>
      <c r="HD416" s="704"/>
      <c r="HE416" s="704"/>
      <c r="HF416" s="704"/>
      <c r="HG416" s="704"/>
      <c r="HH416" s="704"/>
      <c r="ID416" s="704"/>
      <c r="IE416" s="704"/>
    </row>
    <row r="417" spans="1:239" customFormat="1" ht="32.1" customHeight="1" x14ac:dyDescent="0.25">
      <c r="A417" s="1172" t="s">
        <v>111</v>
      </c>
      <c r="B417" s="1173"/>
      <c r="C417" s="1173"/>
      <c r="D417" s="1173"/>
      <c r="E417" s="1173"/>
      <c r="F417" s="1173"/>
      <c r="G417" s="1173"/>
      <c r="H417" s="1174"/>
      <c r="I417" s="709"/>
      <c r="J417" s="696"/>
      <c r="K417" s="697"/>
      <c r="L417" s="697"/>
      <c r="M417" s="720"/>
      <c r="N417" s="699"/>
      <c r="O417" s="767"/>
      <c r="P417" s="752"/>
      <c r="Q417" s="761"/>
      <c r="R417" s="761"/>
      <c r="S417" s="761"/>
      <c r="T417" s="753"/>
      <c r="U417" s="753"/>
      <c r="V417" s="753"/>
      <c r="W417" s="866"/>
      <c r="X417" s="866"/>
      <c r="Y417" s="866"/>
      <c r="Z417" s="755"/>
      <c r="AA417" s="763"/>
      <c r="AB417" s="771"/>
      <c r="AC417" s="772"/>
      <c r="AD417" s="710"/>
      <c r="AE417" s="1030"/>
      <c r="AF417" s="1030"/>
      <c r="AG417" s="1030"/>
      <c r="AH417" s="1030"/>
      <c r="AI417" s="1030"/>
      <c r="AJ417" s="1030"/>
      <c r="AK417" s="1030"/>
      <c r="AL417" s="1030"/>
      <c r="AM417" s="1030"/>
      <c r="AN417" s="1030"/>
      <c r="AO417" s="1030"/>
      <c r="AP417" s="1030"/>
      <c r="AQ417" s="704"/>
      <c r="AR417" s="704"/>
      <c r="AS417" s="704"/>
      <c r="AT417" s="704"/>
      <c r="AU417" s="704"/>
      <c r="AV417" s="704"/>
      <c r="AW417" s="704"/>
      <c r="AX417" s="704"/>
      <c r="AY417" s="704"/>
      <c r="AZ417" s="704"/>
      <c r="BA417" s="704"/>
      <c r="BB417" s="704"/>
      <c r="BC417" s="704"/>
      <c r="BD417" s="704"/>
      <c r="BE417" s="704"/>
      <c r="BF417" s="704"/>
      <c r="BG417" s="704"/>
      <c r="BH417" s="704"/>
      <c r="BI417" s="704"/>
      <c r="BJ417" s="704"/>
      <c r="BK417" s="704"/>
      <c r="BL417" s="704"/>
      <c r="BM417" s="704"/>
      <c r="BN417" s="704"/>
      <c r="BO417" s="704"/>
      <c r="BP417" s="704"/>
      <c r="BQ417" s="704"/>
      <c r="BR417" s="704"/>
      <c r="BS417" s="704"/>
      <c r="BT417" s="704"/>
      <c r="BU417" s="704"/>
      <c r="BV417" s="704"/>
      <c r="BW417" s="704"/>
      <c r="BX417" s="704"/>
      <c r="BY417" s="704"/>
      <c r="BZ417" s="704"/>
      <c r="CA417" s="704"/>
      <c r="CB417" s="704"/>
      <c r="CC417" s="704"/>
      <c r="CD417" s="704"/>
      <c r="CE417" s="704"/>
      <c r="CF417" s="704"/>
      <c r="CG417" s="704"/>
      <c r="CH417" s="704"/>
      <c r="CI417" s="704"/>
      <c r="CJ417" s="704"/>
      <c r="CK417" s="704"/>
      <c r="CL417" s="704"/>
      <c r="CM417" s="704"/>
      <c r="CN417" s="704"/>
      <c r="CO417" s="704"/>
      <c r="CP417" s="704"/>
      <c r="CQ417" s="704"/>
      <c r="CR417" s="704"/>
      <c r="CS417" s="704"/>
      <c r="CT417" s="704"/>
      <c r="CU417" s="704"/>
      <c r="CV417" s="704"/>
      <c r="CW417" s="704"/>
      <c r="CX417" s="704"/>
      <c r="CY417" s="704"/>
      <c r="CZ417" s="704"/>
      <c r="DA417" s="704"/>
      <c r="DB417" s="704"/>
      <c r="DC417" s="704"/>
      <c r="DD417" s="704"/>
      <c r="DE417" s="704"/>
      <c r="DF417" s="704"/>
      <c r="DG417" s="704"/>
      <c r="DH417" s="704"/>
      <c r="DI417" s="704"/>
      <c r="DJ417" s="704"/>
      <c r="DK417" s="704"/>
      <c r="DL417" s="704"/>
      <c r="DM417" s="704"/>
      <c r="DN417" s="704"/>
      <c r="DO417" s="704"/>
      <c r="DP417" s="704"/>
      <c r="DQ417" s="704"/>
      <c r="DR417" s="704"/>
      <c r="DS417" s="704"/>
      <c r="DT417" s="704"/>
      <c r="DU417" s="704"/>
      <c r="DV417" s="704"/>
      <c r="DW417" s="704"/>
      <c r="DX417" s="704"/>
      <c r="DY417" s="704"/>
      <c r="DZ417" s="704"/>
      <c r="EA417" s="704"/>
      <c r="EB417" s="704"/>
      <c r="EC417" s="704"/>
      <c r="ED417" s="704"/>
      <c r="EE417" s="704"/>
      <c r="EF417" s="704"/>
      <c r="EG417" s="704"/>
      <c r="EH417" s="704"/>
      <c r="EI417" s="704"/>
      <c r="EJ417" s="704"/>
      <c r="EK417" s="704"/>
      <c r="EL417" s="704"/>
      <c r="EM417" s="704"/>
      <c r="EN417" s="704"/>
      <c r="EO417" s="704"/>
      <c r="EP417" s="704"/>
      <c r="EQ417" s="704"/>
      <c r="ER417" s="704"/>
      <c r="ES417" s="704"/>
      <c r="ET417" s="704"/>
      <c r="EU417" s="704"/>
      <c r="EV417" s="704"/>
      <c r="EW417" s="704"/>
      <c r="EX417" s="704"/>
      <c r="EY417" s="704"/>
      <c r="EZ417" s="704"/>
      <c r="FA417" s="704"/>
      <c r="FB417" s="704"/>
      <c r="FC417" s="704"/>
      <c r="FD417" s="704"/>
      <c r="FE417" s="704"/>
      <c r="FF417" s="704"/>
      <c r="FG417" s="704"/>
      <c r="FH417" s="704"/>
      <c r="FI417" s="704"/>
      <c r="FJ417" s="704"/>
      <c r="FK417" s="704"/>
      <c r="FL417" s="704"/>
      <c r="FM417" s="704"/>
      <c r="FN417" s="704"/>
      <c r="FO417" s="704"/>
      <c r="FP417" s="704"/>
      <c r="FQ417" s="704"/>
      <c r="FR417" s="704"/>
      <c r="FS417" s="704"/>
      <c r="FT417" s="704"/>
      <c r="FU417" s="704"/>
      <c r="FV417" s="704"/>
      <c r="FW417" s="704"/>
      <c r="FX417" s="704"/>
      <c r="FY417" s="704"/>
      <c r="FZ417" s="704"/>
      <c r="GA417" s="704"/>
      <c r="GB417" s="704"/>
      <c r="GC417" s="704"/>
      <c r="GD417" s="704"/>
      <c r="GE417" s="704"/>
      <c r="GF417" s="704"/>
      <c r="GG417" s="704"/>
      <c r="GH417" s="704"/>
      <c r="GI417" s="704"/>
      <c r="GJ417" s="704"/>
      <c r="GK417" s="704"/>
      <c r="GL417" s="706"/>
      <c r="GM417" s="706"/>
      <c r="GN417" s="706"/>
      <c r="GO417" s="706"/>
      <c r="GP417" s="706"/>
      <c r="GQ417" s="706"/>
      <c r="GR417" s="706"/>
      <c r="GS417" s="706"/>
      <c r="GT417" s="706"/>
      <c r="GU417" s="706"/>
      <c r="GV417" s="706"/>
      <c r="GW417" s="706"/>
      <c r="GX417" s="706"/>
      <c r="GY417" s="706"/>
      <c r="GZ417" s="706"/>
      <c r="HA417" s="706"/>
      <c r="HB417" s="706"/>
      <c r="HC417" s="706"/>
      <c r="HD417" s="706"/>
      <c r="HE417" s="706"/>
      <c r="HF417" s="706"/>
      <c r="HG417" s="706"/>
      <c r="HH417" s="706"/>
      <c r="HI417" s="706"/>
      <c r="HJ417" s="706"/>
      <c r="HK417" s="706"/>
      <c r="HL417" s="706"/>
      <c r="HM417" s="706"/>
      <c r="HN417" s="706"/>
      <c r="HO417" s="704"/>
      <c r="HP417" s="706"/>
    </row>
    <row r="418" spans="1:239" s="878" customFormat="1" ht="22.15" customHeight="1" x14ac:dyDescent="0.25">
      <c r="A418" s="691">
        <v>49</v>
      </c>
      <c r="B418" s="693" t="s">
        <v>111</v>
      </c>
      <c r="C418" s="696">
        <v>211</v>
      </c>
      <c r="D418" s="697">
        <v>636</v>
      </c>
      <c r="E418" s="707">
        <v>1</v>
      </c>
      <c r="F418" s="699" t="s">
        <v>1123</v>
      </c>
      <c r="G418" s="699" t="s">
        <v>1627</v>
      </c>
      <c r="H418" s="767" t="s">
        <v>1127</v>
      </c>
      <c r="I418" s="752" t="s">
        <v>1113</v>
      </c>
      <c r="J418" s="753" t="s">
        <v>1628</v>
      </c>
      <c r="K418" s="753" t="s">
        <v>1115</v>
      </c>
      <c r="L418" s="753" t="s">
        <v>1124</v>
      </c>
      <c r="M418" s="753" t="s">
        <v>1629</v>
      </c>
      <c r="N418" s="753" t="s">
        <v>1629</v>
      </c>
      <c r="O418" s="753" t="s">
        <v>1629</v>
      </c>
      <c r="P418" s="753" t="s">
        <v>1630</v>
      </c>
      <c r="Q418" s="866" t="s">
        <v>1120</v>
      </c>
      <c r="R418" s="866" t="s">
        <v>1120</v>
      </c>
      <c r="S418" s="755">
        <v>1</v>
      </c>
      <c r="T418" s="756">
        <v>1.1000000000000001</v>
      </c>
      <c r="U418" s="757">
        <v>41091</v>
      </c>
      <c r="V418" s="758">
        <v>41426</v>
      </c>
      <c r="W418" s="701">
        <v>7</v>
      </c>
      <c r="X418" s="875"/>
      <c r="Y418" s="876">
        <v>3600</v>
      </c>
      <c r="Z418" s="875">
        <f>Y418+X418</f>
        <v>3600</v>
      </c>
      <c r="AA418" s="691"/>
      <c r="AB418" s="691"/>
      <c r="AC418" s="691"/>
      <c r="AD418" s="691"/>
      <c r="AE418" s="702">
        <v>3600</v>
      </c>
      <c r="AF418" s="691"/>
      <c r="AG418" s="691"/>
      <c r="AH418" s="691"/>
      <c r="AI418" s="691"/>
      <c r="AJ418" s="691"/>
      <c r="AK418" s="691"/>
      <c r="AL418" s="691"/>
      <c r="AM418" s="868">
        <f>SUM(AA418:AL418)</f>
        <v>3600</v>
      </c>
      <c r="AN418" s="868">
        <f>Z418-AM418</f>
        <v>0</v>
      </c>
      <c r="AO418" s="691"/>
      <c r="AP418" s="868"/>
      <c r="AQ418" s="704"/>
      <c r="AR418" s="704"/>
      <c r="AS418" s="704"/>
      <c r="AT418" s="704"/>
      <c r="AU418" s="704"/>
      <c r="AV418" s="704"/>
      <c r="AW418" s="704"/>
      <c r="AX418" s="704"/>
      <c r="AY418" s="704"/>
      <c r="AZ418" s="704"/>
      <c r="BA418" s="704"/>
      <c r="BB418" s="704"/>
      <c r="BC418" s="704"/>
      <c r="BD418" s="704"/>
      <c r="BE418" s="704"/>
      <c r="BF418" s="704"/>
      <c r="BG418" s="704"/>
      <c r="BH418" s="704"/>
      <c r="BI418" s="704"/>
      <c r="BJ418" s="704"/>
      <c r="BK418" s="704"/>
      <c r="BL418" s="704"/>
      <c r="BM418" s="704"/>
      <c r="BN418" s="704"/>
      <c r="BO418" s="704"/>
      <c r="BP418" s="704"/>
      <c r="BQ418" s="704"/>
      <c r="BR418" s="704"/>
      <c r="BS418" s="704"/>
      <c r="BT418" s="704"/>
      <c r="BU418" s="704"/>
      <c r="BV418" s="704"/>
      <c r="BW418" s="704"/>
      <c r="BX418" s="704"/>
      <c r="BY418" s="704"/>
      <c r="BZ418" s="704"/>
      <c r="CA418" s="704"/>
      <c r="CB418" s="704"/>
      <c r="CC418" s="704"/>
      <c r="CD418" s="704"/>
      <c r="CE418" s="704"/>
      <c r="CF418" s="704"/>
      <c r="CG418" s="704"/>
      <c r="CH418" s="704"/>
      <c r="CI418" s="704"/>
      <c r="CJ418" s="704"/>
      <c r="CK418" s="704"/>
      <c r="CL418" s="704"/>
      <c r="CM418" s="704"/>
      <c r="CN418" s="704"/>
      <c r="CO418" s="704"/>
      <c r="CP418" s="704"/>
      <c r="CQ418" s="704"/>
      <c r="CR418" s="704"/>
      <c r="CS418" s="704"/>
      <c r="CT418" s="704"/>
      <c r="CU418" s="704"/>
      <c r="CV418" s="704"/>
      <c r="CW418" s="704"/>
      <c r="CX418" s="704"/>
      <c r="CY418" s="704"/>
      <c r="CZ418" s="704"/>
      <c r="DA418" s="704"/>
      <c r="DB418" s="704"/>
      <c r="DC418" s="704"/>
      <c r="DD418" s="704"/>
      <c r="DE418" s="704"/>
      <c r="DF418" s="704"/>
      <c r="DG418" s="704"/>
      <c r="DH418" s="704"/>
      <c r="DI418" s="704"/>
      <c r="DJ418" s="704"/>
      <c r="DK418" s="704"/>
      <c r="DL418" s="704"/>
      <c r="DM418" s="704"/>
      <c r="DN418" s="704"/>
      <c r="DO418" s="704"/>
      <c r="DP418" s="704"/>
      <c r="DQ418" s="704"/>
      <c r="DR418" s="704"/>
      <c r="DS418" s="704"/>
      <c r="DT418" s="704"/>
      <c r="DU418" s="704"/>
      <c r="DV418" s="704"/>
      <c r="DW418" s="704"/>
      <c r="DX418" s="704"/>
      <c r="DY418" s="704"/>
      <c r="DZ418" s="704"/>
      <c r="EA418" s="704"/>
      <c r="EB418" s="704"/>
      <c r="EC418" s="705"/>
      <c r="ED418" s="704"/>
      <c r="EE418" s="704"/>
      <c r="EF418" s="705"/>
      <c r="EG418" s="705"/>
      <c r="EH418" s="879"/>
      <c r="EI418" s="879"/>
      <c r="EJ418" s="879"/>
      <c r="EK418" s="879"/>
      <c r="EL418" s="879"/>
      <c r="EM418" s="879"/>
      <c r="EN418" s="879"/>
      <c r="EO418" s="879"/>
      <c r="EP418" s="879"/>
      <c r="EQ418" s="879"/>
      <c r="ER418" s="879"/>
      <c r="ES418" s="879"/>
      <c r="ET418" s="879"/>
      <c r="EU418" s="879"/>
      <c r="EV418" s="879"/>
      <c r="EW418" s="879"/>
      <c r="EX418" s="879"/>
      <c r="EY418" s="879"/>
      <c r="EZ418" s="879"/>
      <c r="FA418" s="879"/>
      <c r="FB418" s="879"/>
      <c r="FC418" s="879"/>
      <c r="FD418" s="879"/>
      <c r="FE418" s="879"/>
      <c r="FF418" s="879"/>
      <c r="FG418" s="879"/>
      <c r="FH418" s="879"/>
      <c r="FI418" s="706"/>
      <c r="FJ418" s="706"/>
      <c r="HS418" s="704"/>
      <c r="HT418" s="704"/>
      <c r="HU418" s="704"/>
      <c r="HV418" s="706"/>
      <c r="HW418" s="706"/>
      <c r="HX418" s="706"/>
      <c r="HY418" s="706"/>
      <c r="HZ418" s="706"/>
      <c r="IA418" s="706"/>
      <c r="IB418" s="706"/>
      <c r="IC418" s="706"/>
      <c r="ID418" s="706"/>
    </row>
    <row r="419" spans="1:239" s="878" customFormat="1" ht="22.15" customHeight="1" thickBot="1" x14ac:dyDescent="0.3">
      <c r="A419" s="691">
        <v>179</v>
      </c>
      <c r="B419" s="693" t="s">
        <v>111</v>
      </c>
      <c r="C419" s="696">
        <v>239</v>
      </c>
      <c r="D419" s="697">
        <v>544</v>
      </c>
      <c r="E419" s="707">
        <v>1</v>
      </c>
      <c r="F419" s="699" t="s">
        <v>1125</v>
      </c>
      <c r="G419" s="699" t="s">
        <v>1631</v>
      </c>
      <c r="H419" s="767" t="s">
        <v>1112</v>
      </c>
      <c r="I419" s="752" t="s">
        <v>1113</v>
      </c>
      <c r="J419" s="753" t="s">
        <v>1628</v>
      </c>
      <c r="K419" s="761" t="s">
        <v>1115</v>
      </c>
      <c r="L419" s="761" t="s">
        <v>1124</v>
      </c>
      <c r="M419" s="753" t="s">
        <v>1629</v>
      </c>
      <c r="N419" s="753" t="s">
        <v>1629</v>
      </c>
      <c r="O419" s="753" t="s">
        <v>1629</v>
      </c>
      <c r="P419" s="753" t="s">
        <v>1630</v>
      </c>
      <c r="Q419" s="866" t="s">
        <v>1120</v>
      </c>
      <c r="R419" s="866" t="s">
        <v>1120</v>
      </c>
      <c r="S419" s="755">
        <v>1</v>
      </c>
      <c r="T419" s="763">
        <v>1.4</v>
      </c>
      <c r="U419" s="771">
        <v>41091</v>
      </c>
      <c r="V419" s="772">
        <v>41426</v>
      </c>
      <c r="W419" s="701">
        <v>7</v>
      </c>
      <c r="X419" s="875"/>
      <c r="Y419" s="876">
        <v>150000</v>
      </c>
      <c r="Z419" s="875">
        <f>Y419+X419</f>
        <v>150000</v>
      </c>
      <c r="AA419" s="691"/>
      <c r="AB419" s="691"/>
      <c r="AC419" s="691">
        <v>75000</v>
      </c>
      <c r="AD419" s="691">
        <v>75000</v>
      </c>
      <c r="AE419" s="691"/>
      <c r="AF419" s="691"/>
      <c r="AG419" s="691"/>
      <c r="AH419" s="691"/>
      <c r="AI419" s="691"/>
      <c r="AJ419" s="691"/>
      <c r="AK419" s="691"/>
      <c r="AL419" s="691"/>
      <c r="AM419" s="868">
        <f>SUM(AA419:AL419)</f>
        <v>150000</v>
      </c>
      <c r="AN419" s="868">
        <f>Z419-AM419</f>
        <v>0</v>
      </c>
      <c r="AO419" s="691"/>
      <c r="AP419" s="868"/>
      <c r="AQ419" s="704"/>
      <c r="AR419" s="704"/>
      <c r="AS419" s="704"/>
      <c r="AT419" s="704"/>
      <c r="AU419" s="704"/>
      <c r="AV419" s="704"/>
      <c r="AW419" s="704"/>
      <c r="AX419" s="704"/>
      <c r="AY419" s="704"/>
      <c r="AZ419" s="704"/>
      <c r="BA419" s="704"/>
      <c r="BB419" s="704"/>
      <c r="BC419" s="704"/>
      <c r="BD419" s="704"/>
      <c r="BE419" s="704"/>
      <c r="BF419" s="704"/>
      <c r="BG419" s="704"/>
      <c r="BH419" s="704"/>
      <c r="BI419" s="704"/>
      <c r="BJ419" s="704"/>
      <c r="BK419" s="704"/>
      <c r="BL419" s="704"/>
      <c r="BM419" s="704"/>
      <c r="BN419" s="704"/>
      <c r="BO419" s="704"/>
      <c r="BP419" s="704"/>
      <c r="BQ419" s="704"/>
      <c r="BR419" s="704"/>
      <c r="BS419" s="704"/>
      <c r="BT419" s="704"/>
      <c r="BU419" s="704"/>
      <c r="BV419" s="704"/>
      <c r="BW419" s="704"/>
      <c r="BX419" s="704"/>
      <c r="BY419" s="704"/>
      <c r="BZ419" s="704"/>
      <c r="CA419" s="704"/>
      <c r="CB419" s="704"/>
      <c r="CC419" s="704"/>
      <c r="CD419" s="704"/>
      <c r="CE419" s="704"/>
      <c r="CF419" s="704"/>
      <c r="CG419" s="704"/>
      <c r="CH419" s="704"/>
      <c r="CI419" s="704"/>
      <c r="CJ419" s="704"/>
      <c r="CK419" s="704"/>
      <c r="CL419" s="704"/>
      <c r="CM419" s="704"/>
      <c r="CN419" s="704"/>
      <c r="CO419" s="704"/>
      <c r="CP419" s="704"/>
      <c r="CQ419" s="704"/>
      <c r="CR419" s="704"/>
      <c r="CS419" s="704"/>
      <c r="CT419" s="704"/>
      <c r="CU419" s="704"/>
      <c r="CV419" s="704"/>
      <c r="CW419" s="704"/>
      <c r="CX419" s="704"/>
      <c r="CY419" s="704"/>
      <c r="CZ419" s="704"/>
      <c r="DA419" s="704"/>
      <c r="DB419" s="704"/>
      <c r="DC419" s="704"/>
      <c r="DD419" s="704"/>
      <c r="DE419" s="704"/>
      <c r="DF419" s="704"/>
      <c r="DG419" s="704"/>
      <c r="DH419" s="704"/>
      <c r="DI419" s="704"/>
      <c r="DJ419" s="704"/>
      <c r="DK419" s="704"/>
      <c r="DL419" s="704"/>
      <c r="DM419" s="704"/>
      <c r="DN419" s="704"/>
      <c r="DO419" s="704"/>
      <c r="DP419" s="704"/>
      <c r="DQ419" s="706"/>
      <c r="DR419" s="706"/>
      <c r="DS419" s="706"/>
      <c r="DT419" s="706"/>
      <c r="DU419" s="706"/>
      <c r="DV419" s="706"/>
      <c r="DW419" s="706"/>
      <c r="DX419" s="706"/>
      <c r="DY419" s="706"/>
      <c r="DZ419" s="706"/>
      <c r="EA419" s="706"/>
      <c r="EB419" s="706"/>
      <c r="EC419" s="706"/>
      <c r="ED419" s="704"/>
      <c r="EE419" s="704"/>
      <c r="EF419" s="704"/>
      <c r="EG419" s="704"/>
      <c r="EH419" s="704"/>
      <c r="EI419" s="704"/>
      <c r="EJ419" s="704"/>
      <c r="EK419" s="704"/>
      <c r="EL419" s="704"/>
      <c r="EM419" s="704"/>
      <c r="EN419" s="704"/>
      <c r="EO419" s="704"/>
      <c r="EP419" s="704"/>
      <c r="EQ419" s="704"/>
      <c r="ER419" s="704"/>
      <c r="ES419" s="704"/>
      <c r="ET419" s="704"/>
      <c r="EU419" s="704"/>
      <c r="EV419" s="704"/>
      <c r="EW419" s="704"/>
      <c r="EX419" s="704"/>
      <c r="EY419" s="704"/>
      <c r="EZ419" s="704"/>
      <c r="FA419" s="704"/>
      <c r="FB419" s="704"/>
      <c r="FC419" s="704"/>
      <c r="FD419" s="704"/>
      <c r="FE419" s="704"/>
      <c r="FF419" s="704"/>
      <c r="FG419" s="704"/>
      <c r="FH419" s="704"/>
      <c r="FI419" s="704"/>
      <c r="FJ419" s="704"/>
      <c r="HS419" s="706"/>
      <c r="HT419" s="706"/>
      <c r="HU419" s="706"/>
      <c r="HV419" s="706"/>
      <c r="HW419" s="706"/>
      <c r="HX419" s="706"/>
      <c r="HY419" s="706"/>
      <c r="HZ419" s="706"/>
      <c r="IA419" s="706"/>
      <c r="IB419" s="706"/>
      <c r="IC419" s="706"/>
      <c r="ID419" s="706"/>
    </row>
    <row r="420" spans="1:239" customFormat="1" ht="32.1" customHeight="1" thickBot="1" x14ac:dyDescent="0.3">
      <c r="A420" s="859" t="s">
        <v>1664</v>
      </c>
      <c r="B420" s="692"/>
      <c r="C420" s="708"/>
      <c r="D420" s="716"/>
      <c r="E420" s="693"/>
      <c r="F420" s="694"/>
      <c r="G420" s="695"/>
      <c r="H420" s="695"/>
      <c r="I420" s="709"/>
      <c r="J420" s="696"/>
      <c r="K420" s="697"/>
      <c r="L420" s="697"/>
      <c r="M420" s="720"/>
      <c r="N420" s="699"/>
      <c r="O420" s="767"/>
      <c r="P420" s="752"/>
      <c r="Q420" s="753"/>
      <c r="R420" s="761"/>
      <c r="S420" s="761"/>
      <c r="T420" s="753"/>
      <c r="U420" s="753"/>
      <c r="V420" s="753"/>
      <c r="W420" s="866"/>
      <c r="X420" s="831">
        <f>SUM(X418:X419)</f>
        <v>0</v>
      </c>
      <c r="Y420" s="831">
        <f>SUM(Y418:Y419)</f>
        <v>153600</v>
      </c>
      <c r="Z420" s="831">
        <f>SUM(Z418:Z419)</f>
        <v>153600</v>
      </c>
      <c r="AA420" s="831">
        <f t="shared" ref="AA420:AP420" si="52">SUM(AA418:AA419)</f>
        <v>0</v>
      </c>
      <c r="AB420" s="831">
        <f t="shared" si="52"/>
        <v>0</v>
      </c>
      <c r="AC420" s="831">
        <f t="shared" si="52"/>
        <v>75000</v>
      </c>
      <c r="AD420" s="831">
        <f t="shared" si="52"/>
        <v>75000</v>
      </c>
      <c r="AE420" s="831">
        <f t="shared" si="52"/>
        <v>3600</v>
      </c>
      <c r="AF420" s="831">
        <f t="shared" si="52"/>
        <v>0</v>
      </c>
      <c r="AG420" s="831">
        <f t="shared" si="52"/>
        <v>0</v>
      </c>
      <c r="AH420" s="831">
        <f t="shared" si="52"/>
        <v>0</v>
      </c>
      <c r="AI420" s="831">
        <f t="shared" si="52"/>
        <v>0</v>
      </c>
      <c r="AJ420" s="831">
        <f t="shared" si="52"/>
        <v>0</v>
      </c>
      <c r="AK420" s="831">
        <f t="shared" si="52"/>
        <v>0</v>
      </c>
      <c r="AL420" s="831">
        <f t="shared" si="52"/>
        <v>0</v>
      </c>
      <c r="AM420" s="831">
        <f t="shared" si="52"/>
        <v>153600</v>
      </c>
      <c r="AN420" s="831">
        <f t="shared" si="52"/>
        <v>0</v>
      </c>
      <c r="AO420" s="831">
        <f t="shared" si="52"/>
        <v>0</v>
      </c>
      <c r="AP420" s="831">
        <f t="shared" si="52"/>
        <v>0</v>
      </c>
      <c r="AQ420" s="704"/>
      <c r="AR420" s="704"/>
      <c r="AS420" s="704"/>
      <c r="AT420" s="704"/>
      <c r="AU420" s="704"/>
      <c r="AV420" s="704"/>
      <c r="AW420" s="704"/>
      <c r="AX420" s="704"/>
      <c r="AY420" s="704"/>
      <c r="AZ420" s="704"/>
      <c r="BA420" s="704"/>
      <c r="BB420" s="704"/>
      <c r="BC420" s="704"/>
      <c r="BD420" s="704"/>
      <c r="BE420" s="704"/>
      <c r="BF420" s="704"/>
      <c r="BG420" s="704"/>
      <c r="BH420" s="704"/>
      <c r="BI420" s="704"/>
      <c r="BJ420" s="704"/>
      <c r="BK420" s="704"/>
      <c r="BL420" s="704"/>
      <c r="BM420" s="704"/>
      <c r="BN420" s="704"/>
      <c r="BO420" s="704"/>
      <c r="BP420" s="704"/>
      <c r="BQ420" s="704"/>
      <c r="BR420" s="704"/>
      <c r="BS420" s="704"/>
      <c r="BT420" s="704"/>
      <c r="BU420" s="704"/>
      <c r="BV420" s="704"/>
      <c r="BW420" s="704"/>
      <c r="BX420" s="704"/>
      <c r="BY420" s="704"/>
      <c r="BZ420" s="704"/>
      <c r="CA420" s="704"/>
      <c r="CB420" s="704"/>
      <c r="CC420" s="704"/>
      <c r="CD420" s="704"/>
      <c r="CE420" s="704"/>
      <c r="CF420" s="704"/>
      <c r="CG420" s="704"/>
      <c r="CH420" s="704"/>
      <c r="CI420" s="704"/>
      <c r="CJ420" s="704"/>
      <c r="CK420" s="704"/>
      <c r="CL420" s="704"/>
      <c r="CM420" s="704"/>
      <c r="CN420" s="704"/>
      <c r="CO420" s="704"/>
      <c r="CP420" s="704"/>
      <c r="CQ420" s="704"/>
      <c r="CR420" s="704"/>
      <c r="CS420" s="704"/>
      <c r="CT420" s="704"/>
      <c r="CU420" s="704"/>
      <c r="CV420" s="704"/>
      <c r="CW420" s="704"/>
      <c r="CX420" s="704"/>
      <c r="CY420" s="704"/>
      <c r="CZ420" s="704"/>
      <c r="DA420" s="704"/>
      <c r="DB420" s="704"/>
      <c r="DC420" s="704"/>
      <c r="DD420" s="704"/>
      <c r="DE420" s="704"/>
      <c r="DF420" s="704"/>
      <c r="DG420" s="704"/>
      <c r="DH420" s="704"/>
      <c r="DI420" s="704"/>
      <c r="DJ420" s="704"/>
      <c r="DK420" s="704"/>
      <c r="DL420" s="704"/>
      <c r="DM420" s="704"/>
      <c r="DN420" s="704"/>
      <c r="DO420" s="704"/>
      <c r="DP420" s="704"/>
      <c r="DQ420" s="704"/>
      <c r="DR420" s="704"/>
      <c r="DS420" s="704"/>
      <c r="DT420" s="704"/>
      <c r="DU420" s="704"/>
      <c r="DV420" s="704"/>
      <c r="DW420" s="704"/>
      <c r="DX420" s="704"/>
      <c r="DY420" s="704"/>
      <c r="DZ420" s="704"/>
      <c r="EA420" s="704"/>
      <c r="EB420" s="704"/>
      <c r="EC420" s="704"/>
      <c r="ED420" s="704"/>
      <c r="EE420" s="704"/>
      <c r="EF420" s="704"/>
      <c r="EG420" s="704"/>
      <c r="EH420" s="704"/>
      <c r="EI420" s="704"/>
      <c r="EJ420" s="704"/>
      <c r="EK420" s="704"/>
      <c r="EL420" s="704"/>
      <c r="EM420" s="704"/>
      <c r="EN420" s="704"/>
      <c r="EO420" s="704"/>
      <c r="EP420" s="704"/>
      <c r="EQ420" s="704"/>
      <c r="ER420" s="704"/>
      <c r="ES420" s="704"/>
      <c r="ET420" s="704"/>
      <c r="EU420" s="704"/>
      <c r="EV420" s="704"/>
      <c r="EW420" s="704"/>
      <c r="EX420" s="704"/>
      <c r="EY420" s="704"/>
      <c r="EZ420" s="704"/>
      <c r="FA420" s="704"/>
      <c r="FB420" s="704"/>
      <c r="FC420" s="704"/>
      <c r="FD420" s="704"/>
      <c r="FE420" s="704"/>
      <c r="FF420" s="704"/>
      <c r="FG420" s="704"/>
      <c r="FH420" s="704"/>
      <c r="FI420" s="704"/>
      <c r="FJ420" s="704"/>
      <c r="FK420" s="704"/>
      <c r="FL420" s="704"/>
      <c r="FM420" s="704"/>
      <c r="FN420" s="704"/>
      <c r="FO420" s="704"/>
      <c r="FP420" s="704"/>
      <c r="FQ420" s="704"/>
      <c r="FR420" s="704"/>
      <c r="FS420" s="704"/>
      <c r="FT420" s="704"/>
      <c r="FU420" s="704"/>
      <c r="FV420" s="704"/>
      <c r="FW420" s="704"/>
      <c r="FX420" s="704"/>
      <c r="FY420" s="704"/>
      <c r="FZ420" s="704"/>
      <c r="GA420" s="704"/>
      <c r="GB420" s="704"/>
      <c r="GC420" s="704"/>
      <c r="GD420" s="704"/>
      <c r="GE420" s="704"/>
      <c r="GF420" s="704"/>
      <c r="GG420" s="704"/>
      <c r="GH420" s="704"/>
      <c r="GI420" s="704"/>
      <c r="GJ420" s="704"/>
      <c r="GK420" s="704"/>
      <c r="GL420" s="706"/>
      <c r="GM420" s="706"/>
      <c r="GN420" s="706"/>
      <c r="GO420" s="706"/>
      <c r="GP420" s="706"/>
      <c r="GQ420" s="706"/>
      <c r="GR420" s="706"/>
      <c r="GS420" s="706"/>
      <c r="GT420" s="706"/>
      <c r="GU420" s="706"/>
      <c r="GV420" s="706"/>
      <c r="GW420" s="706"/>
      <c r="GX420" s="706"/>
      <c r="GY420" s="706"/>
      <c r="GZ420" s="706"/>
      <c r="HA420" s="706"/>
      <c r="HB420" s="706"/>
      <c r="HC420" s="706"/>
      <c r="HD420" s="706"/>
      <c r="HE420" s="706"/>
      <c r="HF420" s="706"/>
      <c r="HG420" s="706"/>
      <c r="HH420" s="706"/>
      <c r="HI420" s="706"/>
      <c r="HJ420" s="706"/>
      <c r="HK420" s="706"/>
      <c r="HL420" s="706"/>
      <c r="HM420" s="706"/>
      <c r="HN420" s="706"/>
      <c r="HO420" s="706"/>
      <c r="HP420" s="706"/>
    </row>
    <row r="421" spans="1:239" s="706" customFormat="1" ht="9.75" customHeight="1" thickBot="1" x14ac:dyDescent="0.3">
      <c r="A421" s="730"/>
      <c r="B421" s="716"/>
      <c r="C421" s="708"/>
      <c r="D421" s="697"/>
      <c r="E421" s="707"/>
      <c r="F421" s="699"/>
      <c r="G421" s="699"/>
      <c r="H421" s="751"/>
      <c r="I421" s="752"/>
      <c r="J421" s="761"/>
      <c r="K421" s="753"/>
      <c r="L421" s="761"/>
      <c r="M421" s="753"/>
      <c r="N421" s="753"/>
      <c r="O421" s="753"/>
      <c r="P421" s="753"/>
      <c r="Q421" s="753"/>
      <c r="R421" s="753"/>
      <c r="S421" s="755"/>
      <c r="T421" s="763"/>
      <c r="U421" s="757"/>
      <c r="V421" s="758"/>
      <c r="W421" s="710"/>
      <c r="X421" s="830"/>
      <c r="Y421" s="702"/>
      <c r="Z421" s="702"/>
      <c r="AA421" s="702"/>
      <c r="AB421" s="702"/>
      <c r="AC421" s="702"/>
      <c r="AD421" s="702"/>
      <c r="AE421" s="702"/>
      <c r="AF421" s="702"/>
      <c r="AG421" s="702"/>
      <c r="AH421" s="691"/>
      <c r="AI421" s="691"/>
      <c r="AJ421" s="691"/>
      <c r="AK421" s="691"/>
      <c r="AL421" s="760"/>
      <c r="AM421" s="702"/>
      <c r="AN421" s="704"/>
      <c r="AO421" s="691"/>
      <c r="AP421" s="691"/>
      <c r="AQ421" s="704"/>
      <c r="AR421" s="704"/>
      <c r="AS421" s="704"/>
      <c r="AT421" s="704"/>
      <c r="AU421" s="704"/>
      <c r="AV421" s="704"/>
      <c r="AW421" s="704"/>
      <c r="AX421" s="704"/>
      <c r="AY421" s="704"/>
      <c r="AZ421" s="704"/>
      <c r="BA421" s="704"/>
      <c r="BB421" s="704"/>
      <c r="BC421" s="704"/>
      <c r="BD421" s="704"/>
      <c r="BE421" s="704"/>
      <c r="BF421" s="704"/>
      <c r="BG421" s="704"/>
      <c r="BH421" s="704"/>
      <c r="BI421" s="704"/>
      <c r="BJ421" s="704"/>
      <c r="BK421" s="704"/>
      <c r="BL421" s="704"/>
      <c r="BM421" s="704"/>
      <c r="BN421" s="704"/>
      <c r="BO421" s="704"/>
      <c r="BP421" s="704"/>
      <c r="BQ421" s="704"/>
      <c r="BR421" s="704"/>
      <c r="BS421" s="704"/>
      <c r="BT421" s="704"/>
      <c r="BU421" s="704"/>
      <c r="BV421" s="704"/>
      <c r="BW421" s="704"/>
      <c r="BX421" s="704"/>
      <c r="BY421" s="704"/>
      <c r="BZ421" s="704"/>
      <c r="CA421" s="704"/>
      <c r="CB421" s="704"/>
      <c r="CC421" s="704"/>
      <c r="CD421" s="704"/>
      <c r="CE421" s="704"/>
      <c r="CF421" s="704"/>
      <c r="CG421" s="704"/>
      <c r="CH421" s="704"/>
      <c r="CI421" s="704"/>
      <c r="CJ421" s="704"/>
      <c r="CK421" s="704"/>
      <c r="CL421" s="704"/>
      <c r="CM421" s="704"/>
      <c r="CN421" s="704"/>
      <c r="CO421" s="704"/>
      <c r="CP421" s="704"/>
      <c r="CQ421" s="704"/>
      <c r="CR421" s="704"/>
      <c r="CS421" s="704"/>
      <c r="CT421" s="704"/>
      <c r="CU421" s="704"/>
      <c r="CV421" s="704"/>
      <c r="CW421" s="704"/>
      <c r="CX421" s="704"/>
      <c r="CY421" s="704"/>
      <c r="CZ421" s="704"/>
      <c r="DA421" s="704"/>
      <c r="DB421" s="704"/>
      <c r="DC421" s="704"/>
      <c r="DD421" s="704"/>
      <c r="DE421" s="704"/>
      <c r="DF421" s="704"/>
      <c r="DG421" s="704"/>
      <c r="DH421" s="704"/>
      <c r="DI421" s="704"/>
      <c r="DJ421" s="704"/>
      <c r="DK421" s="704"/>
      <c r="DL421" s="704"/>
      <c r="DM421" s="704"/>
      <c r="DN421" s="704"/>
      <c r="DO421" s="704"/>
      <c r="DP421" s="704"/>
      <c r="DQ421" s="704"/>
      <c r="DR421" s="704"/>
      <c r="DS421" s="704"/>
      <c r="DT421" s="704"/>
      <c r="DU421" s="704"/>
      <c r="DV421" s="704"/>
      <c r="DW421" s="704"/>
      <c r="DX421" s="704"/>
      <c r="DY421" s="704"/>
      <c r="DZ421" s="704"/>
      <c r="EA421" s="704"/>
      <c r="EB421" s="704"/>
      <c r="EC421" s="704"/>
      <c r="EP421" s="704"/>
      <c r="ES421" s="704"/>
      <c r="ET421" s="704"/>
      <c r="EU421" s="704"/>
      <c r="EV421" s="704"/>
      <c r="EW421" s="704"/>
      <c r="EX421" s="704"/>
      <c r="EY421" s="704"/>
      <c r="EZ421" s="704"/>
      <c r="FA421" s="704"/>
      <c r="FB421" s="704"/>
      <c r="FC421" s="704"/>
      <c r="FD421" s="704"/>
      <c r="FE421" s="704"/>
      <c r="FF421" s="704"/>
      <c r="FG421" s="704"/>
      <c r="FH421" s="704"/>
      <c r="FI421" s="704"/>
      <c r="FJ421" s="704"/>
      <c r="FK421" s="704"/>
      <c r="FL421" s="704"/>
      <c r="FM421" s="704"/>
      <c r="FN421" s="704"/>
      <c r="FO421" s="704"/>
      <c r="FP421" s="704"/>
      <c r="FQ421" s="704"/>
      <c r="FR421" s="704"/>
      <c r="FS421" s="704"/>
      <c r="FT421" s="704"/>
      <c r="FU421" s="704"/>
      <c r="FV421" s="704"/>
      <c r="FW421" s="704"/>
      <c r="FY421" s="704"/>
      <c r="FZ421" s="704"/>
      <c r="GA421" s="704"/>
      <c r="GB421" s="704"/>
      <c r="GC421" s="704"/>
      <c r="GD421" s="704"/>
      <c r="GE421" s="704"/>
      <c r="GF421" s="704"/>
      <c r="GG421" s="704"/>
      <c r="GH421" s="704"/>
      <c r="GI421" s="704"/>
      <c r="GJ421" s="704"/>
      <c r="GK421" s="704"/>
      <c r="GL421" s="704"/>
      <c r="GM421" s="704"/>
      <c r="GN421" s="704"/>
      <c r="GO421" s="704"/>
      <c r="GP421" s="704"/>
      <c r="GQ421" s="704"/>
      <c r="GR421" s="704"/>
      <c r="GS421" s="704"/>
      <c r="GT421" s="704"/>
      <c r="GU421" s="704"/>
      <c r="GV421" s="704"/>
      <c r="GW421" s="704"/>
      <c r="GX421" s="704"/>
      <c r="GY421" s="704"/>
      <c r="GZ421" s="704"/>
      <c r="HA421" s="704"/>
      <c r="HB421" s="704"/>
      <c r="HC421" s="704"/>
      <c r="HD421" s="704"/>
      <c r="HE421" s="704"/>
      <c r="HF421" s="704"/>
      <c r="HG421" s="704"/>
      <c r="HH421" s="704"/>
      <c r="ID421" s="704"/>
      <c r="IE421" s="704"/>
    </row>
    <row r="422" spans="1:239" s="882" customFormat="1" ht="32.1" customHeight="1" thickBot="1" x14ac:dyDescent="0.25">
      <c r="A422" s="859" t="s">
        <v>1665</v>
      </c>
      <c r="B422" s="692"/>
      <c r="C422" s="691"/>
      <c r="D422" s="691"/>
      <c r="E422" s="692"/>
      <c r="F422" s="691"/>
      <c r="G422" s="867"/>
      <c r="H422" s="691"/>
      <c r="I422" s="691"/>
      <c r="J422" s="729"/>
      <c r="K422" s="691"/>
      <c r="L422" s="691"/>
      <c r="M422" s="691"/>
      <c r="N422" s="1031"/>
      <c r="O422" s="898"/>
      <c r="P422" s="898"/>
      <c r="Q422" s="730"/>
      <c r="R422" s="1032"/>
      <c r="S422" s="868"/>
      <c r="T422" s="868"/>
      <c r="U422" s="868"/>
      <c r="V422" s="780"/>
      <c r="W422" s="1033"/>
      <c r="X422" s="831">
        <f t="shared" ref="X422:AP422" si="53">X420+X415+X186+X224+X238+X28</f>
        <v>252427900</v>
      </c>
      <c r="Y422" s="831">
        <f t="shared" si="53"/>
        <v>86596800</v>
      </c>
      <c r="Z422" s="831">
        <f t="shared" si="53"/>
        <v>339024700</v>
      </c>
      <c r="AA422" s="831">
        <f t="shared" si="53"/>
        <v>3694900</v>
      </c>
      <c r="AB422" s="831">
        <f t="shared" si="53"/>
        <v>1977000</v>
      </c>
      <c r="AC422" s="831">
        <f t="shared" si="53"/>
        <v>7566500</v>
      </c>
      <c r="AD422" s="831">
        <f t="shared" si="53"/>
        <v>10365600</v>
      </c>
      <c r="AE422" s="831">
        <f t="shared" si="53"/>
        <v>11939500</v>
      </c>
      <c r="AF422" s="831">
        <f t="shared" si="53"/>
        <v>15522800.300000001</v>
      </c>
      <c r="AG422" s="831">
        <f t="shared" si="53"/>
        <v>6226300</v>
      </c>
      <c r="AH422" s="831">
        <f t="shared" si="53"/>
        <v>4442000</v>
      </c>
      <c r="AI422" s="831">
        <f t="shared" si="53"/>
        <v>4170500</v>
      </c>
      <c r="AJ422" s="831">
        <f t="shared" si="53"/>
        <v>2890200</v>
      </c>
      <c r="AK422" s="831">
        <f t="shared" si="53"/>
        <v>2005400</v>
      </c>
      <c r="AL422" s="831">
        <f t="shared" si="53"/>
        <v>1448800</v>
      </c>
      <c r="AM422" s="831">
        <f t="shared" si="53"/>
        <v>72249500.299999997</v>
      </c>
      <c r="AN422" s="831">
        <f t="shared" si="53"/>
        <v>-0.30000000000291038</v>
      </c>
      <c r="AO422" s="831">
        <f t="shared" si="53"/>
        <v>217712800</v>
      </c>
      <c r="AP422" s="831">
        <f t="shared" si="53"/>
        <v>233711200</v>
      </c>
      <c r="AQ422" s="704"/>
      <c r="AR422" s="704"/>
      <c r="AS422" s="704"/>
      <c r="AT422" s="704"/>
      <c r="AU422" s="704"/>
      <c r="AV422" s="704"/>
      <c r="AW422" s="704"/>
      <c r="AX422" s="704"/>
      <c r="AY422" s="704"/>
      <c r="AZ422" s="704"/>
      <c r="BA422" s="704"/>
      <c r="BB422" s="704"/>
      <c r="BC422" s="704"/>
      <c r="BD422" s="704"/>
      <c r="BE422" s="704"/>
      <c r="BF422" s="704"/>
      <c r="BG422" s="704"/>
      <c r="BH422" s="704"/>
      <c r="BI422" s="704"/>
      <c r="BJ422" s="704"/>
      <c r="BK422" s="704"/>
      <c r="BL422" s="704"/>
      <c r="BM422" s="704"/>
      <c r="BN422" s="704"/>
      <c r="BO422" s="704"/>
      <c r="BP422" s="704"/>
      <c r="BQ422" s="704"/>
      <c r="BR422" s="704"/>
      <c r="BS422" s="704"/>
      <c r="BT422" s="704"/>
      <c r="BU422" s="704"/>
      <c r="BV422" s="704"/>
      <c r="BW422" s="704"/>
      <c r="BX422" s="704"/>
      <c r="BY422" s="704"/>
      <c r="BZ422" s="704"/>
      <c r="CA422" s="704"/>
      <c r="CB422" s="704"/>
      <c r="CC422" s="704"/>
      <c r="CD422" s="704"/>
      <c r="CE422" s="704"/>
      <c r="CF422" s="704"/>
      <c r="CG422" s="704"/>
      <c r="CH422" s="704"/>
      <c r="CI422" s="704"/>
      <c r="CJ422" s="704"/>
      <c r="CK422" s="704"/>
      <c r="CL422" s="704"/>
      <c r="CM422" s="704"/>
      <c r="CN422" s="704"/>
      <c r="CO422" s="704"/>
      <c r="CP422" s="704"/>
      <c r="CQ422" s="704"/>
      <c r="CR422" s="704"/>
      <c r="CS422" s="704"/>
      <c r="CT422" s="704"/>
      <c r="CU422" s="704"/>
      <c r="CV422" s="704"/>
      <c r="CW422" s="704"/>
      <c r="CX422" s="704"/>
      <c r="CY422" s="704"/>
      <c r="CZ422" s="704"/>
      <c r="DA422" s="704"/>
      <c r="DB422" s="704"/>
      <c r="DC422" s="704"/>
      <c r="DD422" s="704"/>
      <c r="DE422" s="704"/>
      <c r="DF422" s="704"/>
      <c r="DG422" s="704"/>
      <c r="DH422" s="704"/>
      <c r="DI422" s="704"/>
      <c r="DJ422" s="704"/>
      <c r="DK422" s="704"/>
      <c r="DL422" s="704"/>
      <c r="DM422" s="704"/>
      <c r="DN422" s="704"/>
      <c r="DO422" s="704"/>
      <c r="DP422" s="704"/>
      <c r="DQ422" s="704"/>
      <c r="DR422" s="704"/>
      <c r="DS422" s="704"/>
      <c r="DT422" s="704"/>
      <c r="DU422" s="704"/>
      <c r="DV422" s="704"/>
      <c r="DW422" s="704"/>
      <c r="DX422" s="704"/>
      <c r="DY422" s="704"/>
      <c r="DZ422" s="704"/>
      <c r="EA422" s="704"/>
      <c r="EB422" s="704"/>
      <c r="EC422" s="704"/>
      <c r="ED422" s="704"/>
      <c r="EE422" s="704"/>
      <c r="EF422" s="704"/>
      <c r="EG422" s="704"/>
      <c r="EH422" s="704"/>
      <c r="EI422" s="704"/>
      <c r="EJ422" s="704"/>
      <c r="EK422" s="704"/>
      <c r="EL422" s="704"/>
      <c r="EM422" s="704"/>
      <c r="EN422" s="704"/>
      <c r="EO422" s="704"/>
      <c r="EP422" s="704"/>
      <c r="EQ422" s="704"/>
      <c r="ER422" s="704"/>
      <c r="ES422" s="704"/>
      <c r="ET422" s="704"/>
      <c r="EU422" s="704"/>
      <c r="EV422" s="704"/>
      <c r="EW422" s="704"/>
      <c r="EX422" s="704"/>
      <c r="EY422" s="704"/>
      <c r="EZ422" s="704"/>
      <c r="FA422" s="704"/>
      <c r="FB422" s="704"/>
      <c r="FC422" s="704"/>
      <c r="FD422" s="704"/>
      <c r="FE422" s="704"/>
      <c r="FF422" s="704"/>
      <c r="FG422" s="704"/>
      <c r="FH422" s="704"/>
      <c r="FI422" s="704"/>
      <c r="FJ422" s="704"/>
      <c r="FK422" s="704"/>
      <c r="FL422" s="704"/>
      <c r="FM422" s="704"/>
      <c r="FN422" s="704"/>
      <c r="FO422" s="704"/>
      <c r="FP422" s="704"/>
      <c r="FQ422" s="704"/>
      <c r="FR422" s="704"/>
      <c r="FS422" s="704"/>
      <c r="FT422" s="704"/>
      <c r="FU422" s="704"/>
      <c r="FV422" s="704"/>
      <c r="FW422" s="704"/>
      <c r="FX422" s="704"/>
      <c r="FY422" s="704"/>
      <c r="FZ422" s="704"/>
      <c r="GA422" s="704"/>
      <c r="GB422" s="704"/>
      <c r="GC422" s="704"/>
      <c r="GD422" s="704"/>
      <c r="GE422" s="704"/>
      <c r="GF422" s="704"/>
      <c r="GG422" s="704"/>
      <c r="GH422" s="704"/>
      <c r="GI422" s="704"/>
      <c r="GJ422" s="704"/>
      <c r="GK422" s="704"/>
      <c r="GL422" s="704"/>
      <c r="GM422" s="704"/>
      <c r="GN422" s="704"/>
      <c r="GO422" s="704"/>
      <c r="GP422" s="704"/>
      <c r="GQ422" s="704"/>
      <c r="GR422" s="704"/>
      <c r="GS422" s="704"/>
      <c r="GT422" s="704"/>
      <c r="GU422" s="704"/>
      <c r="GV422" s="704"/>
      <c r="GW422" s="704"/>
      <c r="GX422" s="704"/>
      <c r="GY422" s="704"/>
      <c r="GZ422" s="704"/>
      <c r="HA422" s="704"/>
      <c r="HB422" s="704"/>
      <c r="HC422" s="704"/>
      <c r="HD422" s="704"/>
      <c r="HE422" s="704"/>
      <c r="HF422" s="704"/>
      <c r="HG422" s="704"/>
      <c r="HH422" s="704"/>
      <c r="HI422" s="704"/>
      <c r="HJ422" s="704"/>
      <c r="HK422" s="704"/>
      <c r="HL422" s="704"/>
      <c r="HM422" s="704"/>
      <c r="HN422" s="704"/>
    </row>
    <row r="423" spans="1:239" s="878" customFormat="1" ht="32.1" customHeight="1" x14ac:dyDescent="0.25">
      <c r="A423" s="704"/>
      <c r="B423" s="976"/>
      <c r="C423" s="977"/>
      <c r="D423" s="999"/>
      <c r="E423" s="979"/>
      <c r="F423" s="1000"/>
      <c r="G423" s="1000"/>
      <c r="H423" s="1001"/>
      <c r="I423" s="884"/>
      <c r="J423" s="885"/>
      <c r="K423" s="886"/>
      <c r="L423" s="886"/>
      <c r="M423" s="885"/>
      <c r="N423" s="885"/>
      <c r="O423" s="885"/>
      <c r="P423" s="885"/>
      <c r="Q423" s="1024"/>
      <c r="R423" s="1024"/>
      <c r="S423" s="887"/>
      <c r="T423" s="888"/>
      <c r="U423" s="889"/>
      <c r="V423" s="890"/>
      <c r="W423" s="1002"/>
      <c r="X423" s="893"/>
      <c r="Y423" s="1003"/>
      <c r="Z423" s="893"/>
      <c r="AA423" s="704"/>
      <c r="AB423" s="704"/>
      <c r="AC423" s="704"/>
      <c r="AD423" s="704"/>
      <c r="AE423" s="704"/>
      <c r="AF423" s="704"/>
      <c r="AG423" s="704"/>
      <c r="AH423" s="704"/>
      <c r="AI423" s="704"/>
      <c r="AJ423" s="704"/>
      <c r="AK423" s="704"/>
      <c r="AL423" s="704"/>
      <c r="AM423" s="906"/>
      <c r="AN423" s="906"/>
      <c r="AO423" s="704"/>
      <c r="AP423" s="906"/>
      <c r="AQ423" s="704"/>
      <c r="AR423" s="704"/>
      <c r="AS423" s="704"/>
      <c r="AT423" s="704"/>
      <c r="AU423" s="704"/>
      <c r="AV423" s="704"/>
      <c r="AW423" s="704"/>
      <c r="AX423" s="704"/>
      <c r="AY423" s="704"/>
      <c r="AZ423" s="704"/>
      <c r="BA423" s="704"/>
      <c r="BB423" s="704"/>
      <c r="BC423" s="704"/>
      <c r="BD423" s="704"/>
      <c r="BE423" s="704"/>
      <c r="BF423" s="704"/>
      <c r="BG423" s="704"/>
      <c r="BH423" s="704"/>
      <c r="BI423" s="704"/>
      <c r="BJ423" s="704"/>
      <c r="BK423" s="704"/>
      <c r="BL423" s="704"/>
      <c r="BM423" s="704"/>
      <c r="BN423" s="704"/>
      <c r="BO423" s="704"/>
      <c r="BP423" s="704"/>
      <c r="BQ423" s="704"/>
      <c r="BR423" s="704"/>
      <c r="BS423" s="704"/>
      <c r="BT423" s="704"/>
      <c r="BU423" s="704"/>
      <c r="BV423" s="704"/>
      <c r="BW423" s="704"/>
      <c r="BX423" s="704"/>
      <c r="BY423" s="704"/>
      <c r="BZ423" s="704"/>
      <c r="CA423" s="704"/>
      <c r="CB423" s="704"/>
      <c r="CC423" s="704"/>
      <c r="CD423" s="704"/>
      <c r="CE423" s="704"/>
      <c r="CF423" s="704"/>
      <c r="CG423" s="704"/>
      <c r="CH423" s="704"/>
      <c r="CI423" s="704"/>
      <c r="CJ423" s="704"/>
      <c r="CK423" s="704"/>
      <c r="CL423" s="704"/>
      <c r="CM423" s="704"/>
      <c r="CN423" s="704"/>
      <c r="CO423" s="704"/>
      <c r="CP423" s="704"/>
      <c r="CQ423" s="704"/>
      <c r="CR423" s="704"/>
      <c r="CS423" s="704"/>
      <c r="CT423" s="704"/>
      <c r="CU423" s="704"/>
      <c r="CV423" s="704"/>
      <c r="CW423" s="704"/>
      <c r="CX423" s="704"/>
      <c r="CY423" s="704"/>
      <c r="CZ423" s="704"/>
      <c r="DA423" s="704"/>
      <c r="DB423" s="704"/>
      <c r="DC423" s="704"/>
      <c r="DD423" s="704"/>
      <c r="DE423" s="704"/>
      <c r="DF423" s="704"/>
      <c r="DG423" s="704"/>
      <c r="DH423" s="704"/>
      <c r="DI423" s="704"/>
      <c r="DJ423" s="704"/>
      <c r="DK423" s="704"/>
      <c r="DL423" s="704"/>
      <c r="DM423" s="704"/>
      <c r="DN423" s="704"/>
      <c r="DO423" s="704"/>
      <c r="DP423" s="704"/>
      <c r="DQ423" s="706"/>
      <c r="DR423" s="706"/>
      <c r="DS423" s="706"/>
      <c r="DT423" s="706"/>
      <c r="DU423" s="706"/>
      <c r="DV423" s="706"/>
      <c r="DW423" s="706"/>
      <c r="DX423" s="706"/>
      <c r="DY423" s="706"/>
      <c r="DZ423" s="706"/>
      <c r="EA423" s="706"/>
      <c r="EB423" s="706"/>
      <c r="EC423" s="706"/>
      <c r="ED423" s="704"/>
      <c r="EE423" s="704"/>
      <c r="EF423" s="704"/>
      <c r="EG423" s="704"/>
      <c r="EH423" s="704"/>
      <c r="EI423" s="704"/>
      <c r="EJ423" s="704"/>
      <c r="EK423" s="704"/>
      <c r="EL423" s="704"/>
      <c r="EM423" s="704"/>
      <c r="EN423" s="704"/>
      <c r="EO423" s="704"/>
      <c r="EP423" s="704"/>
      <c r="EQ423" s="704"/>
      <c r="ER423" s="704"/>
      <c r="ES423" s="704"/>
      <c r="ET423" s="704"/>
      <c r="EU423" s="704"/>
      <c r="EV423" s="704"/>
      <c r="EW423" s="704"/>
      <c r="EX423" s="704"/>
      <c r="EY423" s="704"/>
      <c r="EZ423" s="704"/>
      <c r="FA423" s="704"/>
      <c r="FB423" s="704"/>
      <c r="FC423" s="704"/>
      <c r="FD423" s="704"/>
      <c r="FE423" s="704"/>
      <c r="FF423" s="704"/>
      <c r="FG423" s="704"/>
      <c r="FH423" s="704"/>
      <c r="FI423" s="704"/>
      <c r="FJ423" s="704"/>
      <c r="HS423" s="706"/>
      <c r="HT423" s="706"/>
      <c r="HU423" s="706"/>
      <c r="HV423" s="706"/>
      <c r="HW423" s="706"/>
      <c r="HX423" s="706"/>
      <c r="HY423" s="706"/>
      <c r="HZ423" s="706"/>
      <c r="IA423" s="706"/>
      <c r="IB423" s="706"/>
      <c r="IC423" s="706"/>
      <c r="ID423" s="706"/>
    </row>
    <row r="424" spans="1:239" s="878" customFormat="1" ht="15" x14ac:dyDescent="0.25">
      <c r="A424" s="704"/>
      <c r="B424" s="976"/>
      <c r="C424" s="977"/>
      <c r="D424" s="999"/>
      <c r="E424" s="979"/>
      <c r="F424" s="1000"/>
      <c r="G424" s="1000"/>
      <c r="H424" s="1001"/>
      <c r="I424" s="884"/>
      <c r="J424" s="885"/>
      <c r="K424" s="886"/>
      <c r="L424" s="886"/>
      <c r="M424" s="885"/>
      <c r="N424" s="885"/>
      <c r="O424" s="885"/>
      <c r="P424" s="885"/>
      <c r="Q424" s="1024"/>
      <c r="R424" s="1024"/>
      <c r="S424" s="887"/>
      <c r="T424" s="888"/>
      <c r="U424" s="889"/>
      <c r="V424" s="890"/>
      <c r="W424" s="1002"/>
      <c r="X424" s="893"/>
      <c r="Y424" s="1003"/>
      <c r="Z424" s="893"/>
      <c r="AA424" s="704"/>
      <c r="AB424" s="704"/>
      <c r="AC424" s="704"/>
      <c r="AD424" s="704"/>
      <c r="AE424" s="704"/>
      <c r="AF424" s="704"/>
      <c r="AG424" s="704"/>
      <c r="AH424" s="704"/>
      <c r="AI424" s="704"/>
      <c r="AJ424" s="704"/>
      <c r="AK424" s="704"/>
      <c r="AL424" s="704"/>
      <c r="AM424" s="906"/>
      <c r="AN424" s="906"/>
      <c r="AO424" s="704"/>
      <c r="AP424" s="906"/>
      <c r="AQ424" s="704"/>
      <c r="AR424" s="704"/>
      <c r="AS424" s="704"/>
      <c r="AT424" s="704"/>
      <c r="AU424" s="704"/>
      <c r="AV424" s="704"/>
      <c r="AW424" s="704"/>
      <c r="AX424" s="704"/>
      <c r="AY424" s="704"/>
      <c r="AZ424" s="704"/>
      <c r="BA424" s="704"/>
      <c r="BB424" s="704"/>
      <c r="BC424" s="704"/>
      <c r="BD424" s="704"/>
      <c r="BE424" s="704"/>
      <c r="BF424" s="704"/>
      <c r="BG424" s="704"/>
      <c r="BH424" s="704"/>
      <c r="BI424" s="704"/>
      <c r="BJ424" s="704"/>
      <c r="BK424" s="704"/>
      <c r="BL424" s="704"/>
      <c r="BM424" s="704"/>
      <c r="BN424" s="704"/>
      <c r="BO424" s="704"/>
      <c r="BP424" s="704"/>
      <c r="BQ424" s="704"/>
      <c r="BR424" s="704"/>
      <c r="BS424" s="704"/>
      <c r="BT424" s="704"/>
      <c r="BU424" s="704"/>
      <c r="BV424" s="704"/>
      <c r="BW424" s="704"/>
      <c r="BX424" s="704"/>
      <c r="BY424" s="704"/>
      <c r="BZ424" s="704"/>
      <c r="CA424" s="704"/>
      <c r="CB424" s="704"/>
      <c r="CC424" s="704"/>
      <c r="CD424" s="704"/>
      <c r="CE424" s="704"/>
      <c r="CF424" s="704"/>
      <c r="CG424" s="704"/>
      <c r="CH424" s="704"/>
      <c r="CI424" s="704"/>
      <c r="CJ424" s="704"/>
      <c r="CK424" s="704"/>
      <c r="CL424" s="704"/>
      <c r="CM424" s="704"/>
      <c r="CN424" s="704"/>
      <c r="CO424" s="704"/>
      <c r="CP424" s="704"/>
      <c r="CQ424" s="704"/>
      <c r="CR424" s="704"/>
      <c r="CS424" s="704"/>
      <c r="CT424" s="704"/>
      <c r="CU424" s="704"/>
      <c r="CV424" s="704"/>
      <c r="CW424" s="704"/>
      <c r="CX424" s="704"/>
      <c r="CY424" s="704"/>
      <c r="CZ424" s="704"/>
      <c r="DA424" s="704"/>
      <c r="DB424" s="704"/>
      <c r="DC424" s="704"/>
      <c r="DD424" s="704"/>
      <c r="DE424" s="704"/>
      <c r="DF424" s="704"/>
      <c r="DG424" s="704"/>
      <c r="DH424" s="704"/>
      <c r="DI424" s="704"/>
      <c r="DJ424" s="704"/>
      <c r="DK424" s="704"/>
      <c r="DL424" s="704"/>
      <c r="DM424" s="704"/>
      <c r="DN424" s="704"/>
      <c r="DO424" s="704"/>
      <c r="DP424" s="704"/>
      <c r="DQ424" s="706"/>
      <c r="DR424" s="706"/>
      <c r="DS424" s="706"/>
      <c r="DT424" s="706"/>
      <c r="DU424" s="706"/>
      <c r="DV424" s="706"/>
      <c r="DW424" s="706"/>
      <c r="DX424" s="706"/>
      <c r="DY424" s="706"/>
      <c r="DZ424" s="706"/>
      <c r="EA424" s="706"/>
      <c r="EB424" s="706"/>
      <c r="EC424" s="706"/>
      <c r="ED424" s="704"/>
      <c r="EE424" s="704"/>
      <c r="EF424" s="704"/>
      <c r="EG424" s="704"/>
      <c r="EH424" s="704"/>
      <c r="EI424" s="704"/>
      <c r="EJ424" s="704"/>
      <c r="EK424" s="704"/>
      <c r="EL424" s="704"/>
      <c r="EM424" s="704"/>
      <c r="EN424" s="704"/>
      <c r="EO424" s="704"/>
      <c r="EP424" s="704"/>
      <c r="EQ424" s="704"/>
      <c r="ER424" s="704"/>
      <c r="ES424" s="704"/>
      <c r="ET424" s="704"/>
      <c r="EU424" s="704"/>
      <c r="EV424" s="704"/>
      <c r="EW424" s="704"/>
      <c r="EX424" s="704"/>
      <c r="EY424" s="704"/>
      <c r="EZ424" s="704"/>
      <c r="FA424" s="704"/>
      <c r="FB424" s="704"/>
      <c r="FC424" s="704"/>
      <c r="FD424" s="704"/>
      <c r="FE424" s="704"/>
      <c r="FF424" s="704"/>
      <c r="FG424" s="704"/>
      <c r="FH424" s="704"/>
      <c r="FI424" s="704"/>
      <c r="FJ424" s="704"/>
      <c r="HS424" s="706"/>
      <c r="HT424" s="706"/>
      <c r="HU424" s="706"/>
      <c r="HV424" s="706"/>
      <c r="HW424" s="706"/>
      <c r="HX424" s="706"/>
      <c r="HY424" s="706"/>
      <c r="HZ424" s="706"/>
      <c r="IA424" s="706"/>
      <c r="IB424" s="706"/>
      <c r="IC424" s="706"/>
      <c r="ID424" s="706"/>
    </row>
    <row r="425" spans="1:239" s="878" customFormat="1" ht="15" x14ac:dyDescent="0.25">
      <c r="A425" s="704"/>
      <c r="B425" s="976"/>
      <c r="C425" s="977"/>
      <c r="D425" s="999"/>
      <c r="E425" s="979"/>
      <c r="F425" s="1000"/>
      <c r="G425" s="1000"/>
      <c r="H425" s="1001"/>
      <c r="I425" s="884"/>
      <c r="J425" s="885"/>
      <c r="K425" s="886"/>
      <c r="L425" s="886"/>
      <c r="M425" s="885"/>
      <c r="N425" s="885"/>
      <c r="O425" s="885"/>
      <c r="P425" s="885"/>
      <c r="Q425" s="1024"/>
      <c r="R425" s="1024"/>
      <c r="S425" s="887"/>
      <c r="T425" s="888"/>
      <c r="U425" s="889"/>
      <c r="V425" s="890"/>
      <c r="W425" s="1002"/>
      <c r="X425" s="893"/>
      <c r="Y425" s="1003"/>
      <c r="Z425" s="893"/>
      <c r="AA425" s="704"/>
      <c r="AB425" s="704"/>
      <c r="AC425" s="704"/>
      <c r="AD425" s="704"/>
      <c r="AE425" s="704"/>
      <c r="AF425" s="704"/>
      <c r="AG425" s="704"/>
      <c r="AH425" s="704"/>
      <c r="AI425" s="704"/>
      <c r="AJ425" s="704"/>
      <c r="AK425" s="704"/>
      <c r="AL425" s="704"/>
      <c r="AM425" s="906"/>
      <c r="AN425" s="906"/>
      <c r="AO425" s="704"/>
      <c r="AP425" s="906"/>
      <c r="AQ425" s="704"/>
      <c r="AR425" s="704"/>
      <c r="AS425" s="704"/>
      <c r="AT425" s="704"/>
      <c r="AU425" s="704"/>
      <c r="AV425" s="704"/>
      <c r="AW425" s="704"/>
      <c r="AX425" s="704"/>
      <c r="AY425" s="704"/>
      <c r="AZ425" s="704"/>
      <c r="BA425" s="704"/>
      <c r="BB425" s="704"/>
      <c r="BC425" s="704"/>
      <c r="BD425" s="704"/>
      <c r="BE425" s="704"/>
      <c r="BF425" s="704"/>
      <c r="BG425" s="704"/>
      <c r="BH425" s="704"/>
      <c r="BI425" s="704"/>
      <c r="BJ425" s="704"/>
      <c r="BK425" s="704"/>
      <c r="BL425" s="704"/>
      <c r="BM425" s="704"/>
      <c r="BN425" s="704"/>
      <c r="BO425" s="704"/>
      <c r="BP425" s="704"/>
      <c r="BQ425" s="704"/>
      <c r="BR425" s="704"/>
      <c r="BS425" s="704"/>
      <c r="BT425" s="704"/>
      <c r="BU425" s="704"/>
      <c r="BV425" s="704"/>
      <c r="BW425" s="704"/>
      <c r="BX425" s="704"/>
      <c r="BY425" s="704"/>
      <c r="BZ425" s="704"/>
      <c r="CA425" s="704"/>
      <c r="CB425" s="704"/>
      <c r="CC425" s="704"/>
      <c r="CD425" s="704"/>
      <c r="CE425" s="704"/>
      <c r="CF425" s="704"/>
      <c r="CG425" s="704"/>
      <c r="CH425" s="704"/>
      <c r="CI425" s="704"/>
      <c r="CJ425" s="704"/>
      <c r="CK425" s="704"/>
      <c r="CL425" s="704"/>
      <c r="CM425" s="704"/>
      <c r="CN425" s="704"/>
      <c r="CO425" s="704"/>
      <c r="CP425" s="704"/>
      <c r="CQ425" s="704"/>
      <c r="CR425" s="704"/>
      <c r="CS425" s="704"/>
      <c r="CT425" s="704"/>
      <c r="CU425" s="704"/>
      <c r="CV425" s="704"/>
      <c r="CW425" s="704"/>
      <c r="CX425" s="704"/>
      <c r="CY425" s="704"/>
      <c r="CZ425" s="704"/>
      <c r="DA425" s="704"/>
      <c r="DB425" s="704"/>
      <c r="DC425" s="704"/>
      <c r="DD425" s="704"/>
      <c r="DE425" s="704"/>
      <c r="DF425" s="704"/>
      <c r="DG425" s="704"/>
      <c r="DH425" s="704"/>
      <c r="DI425" s="704"/>
      <c r="DJ425" s="704"/>
      <c r="DK425" s="704"/>
      <c r="DL425" s="704"/>
      <c r="DM425" s="704"/>
      <c r="DN425" s="704"/>
      <c r="DO425" s="704"/>
      <c r="DP425" s="704"/>
      <c r="DQ425" s="706"/>
      <c r="DR425" s="706"/>
      <c r="DS425" s="706"/>
      <c r="DT425" s="706"/>
      <c r="DU425" s="706"/>
      <c r="DV425" s="706"/>
      <c r="DW425" s="706"/>
      <c r="DX425" s="706"/>
      <c r="DY425" s="706"/>
      <c r="DZ425" s="706"/>
      <c r="EA425" s="706"/>
      <c r="EB425" s="706"/>
      <c r="EC425" s="706"/>
      <c r="ED425" s="704"/>
      <c r="EE425" s="704"/>
      <c r="EF425" s="704"/>
      <c r="EG425" s="704"/>
      <c r="EH425" s="704"/>
      <c r="EI425" s="704"/>
      <c r="EJ425" s="704"/>
      <c r="EK425" s="704"/>
      <c r="EL425" s="704"/>
      <c r="EM425" s="704"/>
      <c r="EN425" s="704"/>
      <c r="EO425" s="704"/>
      <c r="EP425" s="704"/>
      <c r="EQ425" s="704"/>
      <c r="ER425" s="704"/>
      <c r="ES425" s="704"/>
      <c r="ET425" s="704"/>
      <c r="EU425" s="704"/>
      <c r="EV425" s="704"/>
      <c r="EW425" s="704"/>
      <c r="EX425" s="704"/>
      <c r="EY425" s="704"/>
      <c r="EZ425" s="704"/>
      <c r="FA425" s="704"/>
      <c r="FB425" s="704"/>
      <c r="FC425" s="704"/>
      <c r="FD425" s="704"/>
      <c r="FE425" s="704"/>
      <c r="FF425" s="704"/>
      <c r="FG425" s="704"/>
      <c r="FH425" s="704"/>
      <c r="FI425" s="704"/>
      <c r="FJ425" s="704"/>
      <c r="HS425" s="706"/>
      <c r="HT425" s="706"/>
      <c r="HU425" s="706"/>
      <c r="HV425" s="706"/>
      <c r="HW425" s="706"/>
      <c r="HX425" s="706"/>
      <c r="HY425" s="706"/>
      <c r="HZ425" s="706"/>
      <c r="IA425" s="706"/>
      <c r="IB425" s="706"/>
      <c r="IC425" s="706"/>
      <c r="ID425" s="706"/>
    </row>
    <row r="426" spans="1:239" s="882" customFormat="1" x14ac:dyDescent="0.25">
      <c r="B426" s="741"/>
      <c r="C426" s="742"/>
      <c r="D426" s="740"/>
      <c r="E426" s="740"/>
      <c r="F426" s="740"/>
      <c r="G426" s="883"/>
      <c r="H426" s="884"/>
      <c r="I426" s="885"/>
      <c r="J426" s="886"/>
      <c r="K426" s="886"/>
      <c r="L426" s="885"/>
      <c r="M426" s="885"/>
      <c r="N426" s="885"/>
      <c r="O426" s="885"/>
      <c r="P426" s="885"/>
      <c r="Q426" s="1024"/>
      <c r="R426" s="1025"/>
      <c r="S426" s="888"/>
      <c r="T426" s="889"/>
      <c r="U426" s="890"/>
      <c r="V426" s="891"/>
      <c r="W426" s="892"/>
      <c r="X426" s="893"/>
      <c r="Y426" s="893"/>
      <c r="Z426" s="893"/>
      <c r="AA426" s="704"/>
      <c r="AB426" s="704"/>
      <c r="AC426" s="704"/>
      <c r="AD426" s="704"/>
      <c r="AE426" s="704"/>
      <c r="AF426" s="704"/>
      <c r="AG426" s="704"/>
      <c r="AH426" s="704"/>
      <c r="AI426" s="704"/>
      <c r="AJ426" s="704"/>
      <c r="AK426" s="704"/>
      <c r="AL426" s="704"/>
      <c r="AM426" s="704"/>
      <c r="AN426" s="704"/>
      <c r="AO426" s="704"/>
      <c r="AP426" s="906"/>
      <c r="AQ426" s="704"/>
      <c r="AR426" s="704"/>
      <c r="AS426" s="704"/>
      <c r="AT426" s="704"/>
      <c r="AU426" s="704"/>
      <c r="AV426" s="704"/>
      <c r="AW426" s="704"/>
      <c r="AX426" s="704"/>
      <c r="AY426" s="704"/>
      <c r="AZ426" s="704"/>
      <c r="BA426" s="704"/>
      <c r="BB426" s="704"/>
      <c r="BC426" s="704"/>
      <c r="BD426" s="704"/>
      <c r="BE426" s="704"/>
      <c r="BF426" s="704"/>
      <c r="BG426" s="704"/>
      <c r="BH426" s="704"/>
      <c r="BI426" s="704"/>
      <c r="BJ426" s="704"/>
      <c r="BK426" s="704"/>
      <c r="BL426" s="704"/>
      <c r="BM426" s="704"/>
      <c r="BN426" s="704"/>
      <c r="BO426" s="704"/>
      <c r="BP426" s="704"/>
      <c r="BQ426" s="704"/>
      <c r="BR426" s="704"/>
      <c r="BS426" s="704"/>
      <c r="BT426" s="704"/>
      <c r="BU426" s="704"/>
      <c r="BV426" s="704"/>
      <c r="BW426" s="704"/>
      <c r="BX426" s="704"/>
      <c r="BY426" s="704"/>
      <c r="BZ426" s="704"/>
      <c r="CA426" s="704"/>
      <c r="CB426" s="704"/>
      <c r="CC426" s="704"/>
      <c r="CD426" s="704"/>
      <c r="CE426" s="704"/>
      <c r="CF426" s="704"/>
      <c r="CG426" s="704"/>
      <c r="CH426" s="704"/>
      <c r="CI426" s="704"/>
      <c r="CJ426" s="704"/>
      <c r="CK426" s="704"/>
      <c r="CL426" s="704"/>
      <c r="CM426" s="704"/>
      <c r="CN426" s="704"/>
      <c r="CO426" s="704"/>
      <c r="CP426" s="704"/>
      <c r="CQ426" s="704"/>
      <c r="CR426" s="704"/>
      <c r="CS426" s="704"/>
      <c r="CT426" s="704"/>
      <c r="CU426" s="704"/>
      <c r="CV426" s="704"/>
      <c r="CW426" s="704"/>
      <c r="CX426" s="704"/>
      <c r="CY426" s="704"/>
      <c r="CZ426" s="704"/>
      <c r="DA426" s="704"/>
      <c r="DB426" s="704"/>
      <c r="DC426" s="704"/>
      <c r="DD426" s="704"/>
      <c r="DE426" s="704"/>
      <c r="DF426" s="704"/>
      <c r="DG426" s="704"/>
      <c r="DH426" s="704"/>
      <c r="DI426" s="704"/>
      <c r="DJ426" s="704"/>
      <c r="DK426" s="704"/>
      <c r="DL426" s="704"/>
      <c r="DM426" s="704"/>
      <c r="DN426" s="704"/>
      <c r="DO426" s="704"/>
      <c r="DP426" s="704"/>
      <c r="DQ426" s="704"/>
      <c r="DR426" s="704"/>
      <c r="DS426" s="704"/>
      <c r="DT426" s="704"/>
      <c r="DU426" s="704"/>
      <c r="DV426" s="704"/>
      <c r="DW426" s="704"/>
      <c r="DX426" s="704"/>
      <c r="DY426" s="704"/>
      <c r="DZ426" s="704"/>
      <c r="EA426" s="704"/>
      <c r="EB426" s="704"/>
      <c r="EC426" s="704"/>
      <c r="ED426" s="704"/>
      <c r="EE426" s="704"/>
      <c r="EF426" s="704"/>
      <c r="EG426" s="704"/>
      <c r="EH426" s="704"/>
      <c r="EI426" s="704"/>
      <c r="EJ426" s="704"/>
      <c r="EK426" s="704"/>
      <c r="EL426" s="704"/>
      <c r="EM426" s="704"/>
      <c r="EN426" s="704"/>
      <c r="EO426" s="704"/>
      <c r="EP426" s="704"/>
      <c r="EQ426" s="704"/>
      <c r="ER426" s="704"/>
      <c r="ES426" s="704"/>
      <c r="ET426" s="704"/>
      <c r="EU426" s="704"/>
      <c r="EV426" s="704"/>
      <c r="EW426" s="704"/>
      <c r="EX426" s="704"/>
      <c r="EY426" s="704"/>
      <c r="EZ426" s="704"/>
      <c r="FA426" s="704"/>
      <c r="FB426" s="704"/>
      <c r="FC426" s="704"/>
      <c r="FD426" s="704"/>
    </row>
    <row r="427" spans="1:239" s="907" customFormat="1" ht="33.75" x14ac:dyDescent="0.25">
      <c r="A427" s="704"/>
      <c r="B427" s="741"/>
      <c r="C427" s="742"/>
      <c r="D427" s="743"/>
      <c r="E427" s="740"/>
      <c r="F427" s="894"/>
      <c r="G427" s="895"/>
      <c r="H427" s="996"/>
      <c r="I427" s="743"/>
      <c r="J427" s="896"/>
      <c r="K427" s="744"/>
      <c r="L427" s="744"/>
      <c r="M427" s="744"/>
      <c r="N427" s="748"/>
      <c r="O427" s="744"/>
      <c r="P427" s="1011"/>
      <c r="Q427" s="1026"/>
      <c r="R427" s="1027"/>
      <c r="S427" s="704"/>
      <c r="T427" s="704"/>
      <c r="U427" s="704"/>
      <c r="V427" s="869" t="s">
        <v>1084</v>
      </c>
      <c r="W427" s="869"/>
      <c r="X427" s="872" t="s">
        <v>1453</v>
      </c>
      <c r="Y427" s="872" t="s">
        <v>1454</v>
      </c>
      <c r="Z427" s="872"/>
      <c r="AA427" s="792" t="s">
        <v>1099</v>
      </c>
      <c r="AB427" s="792" t="s">
        <v>1100</v>
      </c>
      <c r="AC427" s="792" t="s">
        <v>1101</v>
      </c>
      <c r="AD427" s="792" t="s">
        <v>1102</v>
      </c>
      <c r="AE427" s="792" t="s">
        <v>1103</v>
      </c>
      <c r="AF427" s="792" t="s">
        <v>1104</v>
      </c>
      <c r="AG427" s="792" t="s">
        <v>1105</v>
      </c>
      <c r="AH427" s="792" t="s">
        <v>1106</v>
      </c>
      <c r="AI427" s="792" t="s">
        <v>1107</v>
      </c>
      <c r="AJ427" s="792" t="s">
        <v>1108</v>
      </c>
      <c r="AK427" s="792" t="s">
        <v>1109</v>
      </c>
      <c r="AL427" s="792" t="s">
        <v>1110</v>
      </c>
      <c r="AM427" s="792"/>
      <c r="AN427" s="792"/>
      <c r="AO427" s="793" t="s">
        <v>1456</v>
      </c>
      <c r="AP427" s="873" t="s">
        <v>1457</v>
      </c>
    </row>
    <row r="428" spans="1:239" ht="16.149999999999999" customHeight="1" x14ac:dyDescent="0.2">
      <c r="D428" s="743"/>
      <c r="E428" s="740"/>
      <c r="F428" s="740"/>
      <c r="G428" s="897"/>
      <c r="H428" s="997"/>
      <c r="J428" s="896"/>
      <c r="K428" s="744"/>
      <c r="L428" s="744"/>
      <c r="M428" s="744"/>
      <c r="N428" s="748"/>
      <c r="P428" s="997"/>
      <c r="Q428" s="1026"/>
      <c r="R428" s="1027"/>
      <c r="S428" s="704"/>
      <c r="T428" s="704"/>
      <c r="U428" s="704"/>
      <c r="V428" s="730" t="s">
        <v>1127</v>
      </c>
      <c r="W428" s="899"/>
      <c r="X428" s="900">
        <f>SUMIF(CAPITAL!$H$2:$H$374,"EFF",CAPITAL!X$2:X$374)</f>
        <v>100000000</v>
      </c>
      <c r="Y428" s="900">
        <f>SUMIF(CAPITAL!$H$1:$H$374,"EFF",CAPITAL!Y$1:Y$374)</f>
        <v>36125200</v>
      </c>
      <c r="Z428" s="900">
        <f>SUMIF(CAPITAL!$H$1:$H$374,"EFF",CAPITAL!Z$1:Z$374)</f>
        <v>136125200</v>
      </c>
      <c r="AA428" s="899">
        <f>SUMIF(CAPITAL!$H$1:$H$374,"EFF",CAPITAL!AA$1:AA$374)</f>
        <v>3221500</v>
      </c>
      <c r="AB428" s="899">
        <f>SUMIF(CAPITAL!$H$1:$H$374,"EFF",CAPITAL!AB$1:AB$374)</f>
        <v>7125000</v>
      </c>
      <c r="AC428" s="899">
        <f>SUMIF(CAPITAL!$H$1:$H$374,"EFF",CAPITAL!AC$1:AC$374)</f>
        <v>10606800</v>
      </c>
      <c r="AD428" s="899">
        <f>SUMIF(CAPITAL!$H$1:$H$374,"EFF",CAPITAL!AD$1:AD$374)</f>
        <v>13940000</v>
      </c>
      <c r="AE428" s="899">
        <f>SUMIF(CAPITAL!$H$1:$H$374,"EFF",CAPITAL!AE$1:AE$374)</f>
        <v>31935100</v>
      </c>
      <c r="AF428" s="899">
        <f>SUMIF(CAPITAL!$H$1:$H$374,"EFF",CAPITAL!AF$1:AF$374)</f>
        <v>25998800</v>
      </c>
      <c r="AG428" s="899">
        <f>SUMIF(CAPITAL!$H$1:$H$374,"EFF",CAPITAL!AG$1:AG$374)</f>
        <v>11392500</v>
      </c>
      <c r="AH428" s="899">
        <f>SUMIF(CAPITAL!$H$1:$H$374,"EFF",CAPITAL!AH$1:AH$374)</f>
        <v>7524800</v>
      </c>
      <c r="AI428" s="899">
        <f>SUMIF(CAPITAL!$H$1:$H$374,"EFF",CAPITAL!AI$1:AI$374)</f>
        <v>7284800</v>
      </c>
      <c r="AJ428" s="899">
        <f>SUMIF(CAPITAL!$H$1:$H$374,"EFF",CAPITAL!AJ$1:AJ$374)</f>
        <v>6426500</v>
      </c>
      <c r="AK428" s="899">
        <f>SUMIF(CAPITAL!$H$1:$H$374,"EFF",CAPITAL!AK$1:AK$374)</f>
        <v>6176800</v>
      </c>
      <c r="AL428" s="899">
        <f>SUMIF(CAPITAL!$H$1:$H$374,"EFF",CAPITAL!AL$1:AL$374)</f>
        <v>4492600</v>
      </c>
      <c r="AM428" s="899">
        <f>SUMIF(CAPITAL!$H$1:$H$374,"EFF",CAPITAL!AM$1:AM$374)</f>
        <v>136125200</v>
      </c>
      <c r="AN428" s="899"/>
      <c r="AO428" s="899">
        <f>SUMIF(CAPITAL!$H$1:$H$374,"EFF",CAPITAL!AO$1:AO$374)</f>
        <v>80000000</v>
      </c>
      <c r="AP428" s="908">
        <f>SUMIF(CAPITAL!$H$1:$H$374,"EFF",CAPITAL!AP$1:AP$374)</f>
        <v>80000000</v>
      </c>
    </row>
    <row r="429" spans="1:239" ht="16.149999999999999" customHeight="1" x14ac:dyDescent="0.2">
      <c r="D429" s="743"/>
      <c r="E429" s="740"/>
      <c r="F429" s="740"/>
      <c r="G429" s="897"/>
      <c r="H429" s="997"/>
      <c r="J429" s="896"/>
      <c r="K429" s="744"/>
      <c r="L429" s="744"/>
      <c r="M429" s="744"/>
      <c r="N429" s="748"/>
      <c r="P429" s="997"/>
      <c r="Q429" s="1026"/>
      <c r="R429" s="1027"/>
      <c r="S429" s="704"/>
      <c r="T429" s="704"/>
      <c r="U429" s="704"/>
      <c r="V429" s="901" t="s">
        <v>1112</v>
      </c>
      <c r="W429" s="899"/>
      <c r="X429" s="900">
        <f>SUMIF(CAPITAL!$H$1:$H$374,"CRR",CAPITAL!X$1:X$374)</f>
        <v>53000000</v>
      </c>
      <c r="Y429" s="900">
        <f>SUMIF(CAPITAL!$H$1:$H$374,"CRR",CAPITAL!Y$1:Y$374)</f>
        <v>34813500</v>
      </c>
      <c r="Z429" s="900">
        <f>SUMIF(CAPITAL!$H$1:$H$374,"CRR",CAPITAL!Z$1:Z$374)</f>
        <v>87813500</v>
      </c>
      <c r="AA429" s="899">
        <f>SUMIF(CAPITAL!$H$1:$H$374,"CRR",CAPITAL!AA$1:AA$374)</f>
        <v>4041741</v>
      </c>
      <c r="AB429" s="899">
        <f>SUMIF(CAPITAL!$H$1:$H$374,"CRR",CAPITAL!AB$1:AB$374)</f>
        <v>5319500</v>
      </c>
      <c r="AC429" s="899">
        <f>SUMIF(CAPITAL!$H$1:$H$374,"CRR",CAPITAL!AC$1:AC$374)</f>
        <v>10043400</v>
      </c>
      <c r="AD429" s="899">
        <f>SUMIF(CAPITAL!$H$1:$H$374,"CRR",CAPITAL!AD$1:AD$374)</f>
        <v>10630200</v>
      </c>
      <c r="AE429" s="899">
        <f>SUMIF(CAPITAL!$H$1:$H$374,"CRR",CAPITAL!AE$1:AE$374)</f>
        <v>12883000</v>
      </c>
      <c r="AF429" s="899">
        <f>SUMIF(CAPITAL!$H$1:$H$374,"CRR",CAPITAL!AF$1:AF$374)</f>
        <v>14521100.300000001</v>
      </c>
      <c r="AG429" s="899">
        <f>SUMIF(CAPITAL!$H$1:$H$374,"CRR",CAPITAL!AG$1:AG$374)</f>
        <v>10616000</v>
      </c>
      <c r="AH429" s="899">
        <f>SUMIF(CAPITAL!$H$1:$H$374,"CRR",CAPITAL!AH$1:AH$374)</f>
        <v>4929600</v>
      </c>
      <c r="AI429" s="899">
        <f>SUMIF(CAPITAL!$H$1:$H$374,"CRR",CAPITAL!AI$1:AI$374)</f>
        <v>4164300</v>
      </c>
      <c r="AJ429" s="899">
        <f>SUMIF(CAPITAL!$H$1:$H$374,"CRR",CAPITAL!AJ$1:AJ$374)</f>
        <v>3405659</v>
      </c>
      <c r="AK429" s="899">
        <f>SUMIF(CAPITAL!$H$1:$H$374,"CRR",CAPITAL!AK$1:AK$374)</f>
        <v>5781600</v>
      </c>
      <c r="AL429" s="899">
        <f>SUMIF(CAPITAL!$H$1:$H$374,"CRR",CAPITAL!AL$1:AL$374)</f>
        <v>1477400</v>
      </c>
      <c r="AM429" s="899">
        <f>SUMIF(CAPITAL!$H$1:$H$374,"CRR",CAPITAL!AM$1:AM$374)</f>
        <v>87813500.299999997</v>
      </c>
      <c r="AN429" s="899"/>
      <c r="AO429" s="899">
        <f>SUMIF(CAPITAL!$H$1:$H$374,"CRR",CAPITAL!AO$1:AO$374)</f>
        <v>50000000</v>
      </c>
      <c r="AP429" s="908">
        <f>SUMIF(CAPITAL!$H$1:$H$374,"CRR",CAPITAL!AP$1:AP$374)</f>
        <v>50000000</v>
      </c>
    </row>
    <row r="430" spans="1:239" ht="16.149999999999999" customHeight="1" x14ac:dyDescent="0.2">
      <c r="E430" s="740"/>
      <c r="F430" s="740"/>
      <c r="G430" s="902"/>
      <c r="H430" s="997"/>
      <c r="J430" s="896"/>
      <c r="K430" s="744"/>
      <c r="L430" s="744"/>
      <c r="M430" s="744"/>
      <c r="N430" s="748"/>
      <c r="P430" s="997"/>
      <c r="Q430" s="1026"/>
      <c r="R430" s="1027"/>
      <c r="S430" s="704"/>
      <c r="T430" s="704"/>
      <c r="U430" s="704"/>
      <c r="V430" s="901" t="s">
        <v>1358</v>
      </c>
      <c r="W430" s="899"/>
      <c r="X430" s="900">
        <f>SUMIF(CAPITAL!$H$1:$H$374,"MIG",CAPITAL!X$1:X$374)</f>
        <v>83697400</v>
      </c>
      <c r="Y430" s="900">
        <f>SUMIF(CAPITAL!$H$1:$H$374,"MIG",CAPITAL!Y$1:Y$374)</f>
        <v>0</v>
      </c>
      <c r="Z430" s="900">
        <f>SUMIF(CAPITAL!$H$1:$H$374,"MIG",CAPITAL!Z$1:Z$374)</f>
        <v>83697400</v>
      </c>
      <c r="AA430" s="899">
        <f>SUMIF(CAPITAL!$H$1:$H$374,"MIG",CAPITAL!AA$1:AA$374)</f>
        <v>7465400</v>
      </c>
      <c r="AB430" s="899">
        <f>SUMIF(CAPITAL!$H$1:$H$374,"MIG",CAPITAL!AB$1:AB$374)</f>
        <v>7465400</v>
      </c>
      <c r="AC430" s="899">
        <f>SUMIF(CAPITAL!$H$1:$H$374,"MIG",CAPITAL!AC$1:AC$374)</f>
        <v>7465400</v>
      </c>
      <c r="AD430" s="899">
        <f>SUMIF(CAPITAL!$H$1:$H$374,"MIG",CAPITAL!AD$1:AD$374)</f>
        <v>8165400</v>
      </c>
      <c r="AE430" s="899">
        <f>SUMIF(CAPITAL!$H$1:$H$374,"MIG",CAPITAL!AE$1:AE$374)</f>
        <v>8165400</v>
      </c>
      <c r="AF430" s="899">
        <f>SUMIF(CAPITAL!$H$1:$H$374,"MIG",CAPITAL!AF$1:AF$374)</f>
        <v>8165400</v>
      </c>
      <c r="AG430" s="899">
        <f>SUMIF(CAPITAL!$H$1:$H$374,"MIG",CAPITAL!AG$1:AG$374)</f>
        <v>7325400</v>
      </c>
      <c r="AH430" s="899">
        <f>SUMIF(CAPITAL!$H$1:$H$374,"MIG",CAPITAL!AH$1:AH$374)</f>
        <v>7133600</v>
      </c>
      <c r="AI430" s="899">
        <f>SUMIF(CAPITAL!$H$1:$H$374,"MIG",CAPITAL!AI$1:AI$374)</f>
        <v>7133600</v>
      </c>
      <c r="AJ430" s="899">
        <f>SUMIF(CAPITAL!$H$1:$H$374,"MIG",CAPITAL!AJ$1:AJ$374)</f>
        <v>7133600</v>
      </c>
      <c r="AK430" s="899">
        <f>SUMIF(CAPITAL!$H$1:$H$374,"MIG",CAPITAL!AK$1:AK$374)</f>
        <v>5433600</v>
      </c>
      <c r="AL430" s="899">
        <f>SUMIF(CAPITAL!$H$1:$H$374,"MIG",CAPITAL!AL$1:AL$374)</f>
        <v>2645200</v>
      </c>
      <c r="AM430" s="899">
        <f>SUMIF(CAPITAL!$H$1:$H$374,"MIG",CAPITAL!AM$1:AM$374)</f>
        <v>83697400</v>
      </c>
      <c r="AN430" s="899"/>
      <c r="AO430" s="899">
        <f>SUMIF(CAPITAL!$H$1:$H$374,"MIG",CAPITAL!AO$1:AO$374)</f>
        <v>87712800</v>
      </c>
      <c r="AP430" s="908">
        <f>SUMIF(CAPITAL!$H$1:$H$374,"MIG",CAPITAL!AP$1:AP$374)</f>
        <v>93711200</v>
      </c>
    </row>
    <row r="431" spans="1:239" s="744" customFormat="1" ht="16.149999999999999" customHeight="1" x14ac:dyDescent="0.2">
      <c r="B431" s="741"/>
      <c r="C431" s="742"/>
      <c r="D431" s="743"/>
      <c r="E431" s="740"/>
      <c r="F431" s="740"/>
      <c r="G431" s="741"/>
      <c r="H431" s="997"/>
      <c r="I431" s="743"/>
      <c r="J431" s="896"/>
      <c r="N431" s="748"/>
      <c r="P431" s="997"/>
      <c r="Q431" s="1026"/>
      <c r="R431" s="1027"/>
      <c r="V431" s="901" t="s">
        <v>1473</v>
      </c>
      <c r="W431" s="899"/>
      <c r="X431" s="900">
        <f>SUMIF(CAPITAL!$H$1:$H$374,"GOV",CAPITAL!X$1:X$374)</f>
        <v>0</v>
      </c>
      <c r="Y431" s="900">
        <f>SUMIF(CAPITAL!$H$1:$H$374,"GOV",CAPITAL!Y$1:Y$374)</f>
        <v>0</v>
      </c>
      <c r="Z431" s="900">
        <f>SUMIF(CAPITAL!$H$1:$H$374,"GOV",CAPITAL!Z$1:Z$374)</f>
        <v>0</v>
      </c>
      <c r="AA431" s="899">
        <f>SUMIF(CAPITAL!$H$1:$H$374,"GOV",CAPITAL!AA$1:AA$374)</f>
        <v>0</v>
      </c>
      <c r="AB431" s="899">
        <f>SUMIF(CAPITAL!$H$1:$H$374,"GOV",CAPITAL!AB$1:AB$374)</f>
        <v>0</v>
      </c>
      <c r="AC431" s="899">
        <f>SUMIF(CAPITAL!$H$1:$H$374,"GOV",CAPITAL!AC$1:AC$374)</f>
        <v>0</v>
      </c>
      <c r="AD431" s="899">
        <f>SUMIF(CAPITAL!$H$1:$H$374,"GOV",CAPITAL!AD$1:AD$374)</f>
        <v>0</v>
      </c>
      <c r="AE431" s="899">
        <f>SUMIF(CAPITAL!$H$1:$H$374,"GOV",CAPITAL!AE$1:AE$374)</f>
        <v>0</v>
      </c>
      <c r="AF431" s="899">
        <f>SUMIF(CAPITAL!$H$1:$H$374,"GOV",CAPITAL!AF$1:AF$374)</f>
        <v>0</v>
      </c>
      <c r="AG431" s="899">
        <f>SUMIF(CAPITAL!$H$1:$H$374,"GOV",CAPITAL!AG$1:AG$374)</f>
        <v>0</v>
      </c>
      <c r="AH431" s="899">
        <f>SUMIF(CAPITAL!$H$1:$H$374,"GOV",CAPITAL!AH$1:AH$374)</f>
        <v>0</v>
      </c>
      <c r="AI431" s="899">
        <f>SUMIF(CAPITAL!$H$1:$H$374,"GOV",CAPITAL!AI$1:AI$374)</f>
        <v>0</v>
      </c>
      <c r="AJ431" s="899">
        <f>SUMIF(CAPITAL!$H$1:$H$374,"GOV",CAPITAL!AJ$1:AJ$374)</f>
        <v>0</v>
      </c>
      <c r="AK431" s="899">
        <f>SUMIF(CAPITAL!$H$1:$H$374,"GOV",CAPITAL!AK$1:AK$374)</f>
        <v>0</v>
      </c>
      <c r="AL431" s="899">
        <f>SUMIF(CAPITAL!$H$1:$H$374,"GOV",CAPITAL!AL$1:AL$374)</f>
        <v>0</v>
      </c>
      <c r="AM431" s="899">
        <f>SUMIF(CAPITAL!$H$1:$H$374,"GOV",CAPITAL!AM$1:AM$374)</f>
        <v>0</v>
      </c>
      <c r="AN431" s="899"/>
      <c r="AO431" s="899">
        <f>SUMIF(CAPITAL!$H$1:$H$374,"GOV",CAPITAL!AO$1:AO$374)</f>
        <v>0</v>
      </c>
      <c r="AP431" s="908">
        <f>SUMIF(CAPITAL!$H$1:$H$374,"GOV",CAPITAL!AP$1:AP$374)</f>
        <v>0</v>
      </c>
    </row>
    <row r="432" spans="1:239" s="744" customFormat="1" ht="16.149999999999999" customHeight="1" x14ac:dyDescent="0.2">
      <c r="B432" s="741"/>
      <c r="C432" s="742"/>
      <c r="D432" s="743"/>
      <c r="E432" s="740"/>
      <c r="F432" s="740"/>
      <c r="G432" s="741"/>
      <c r="H432" s="998"/>
      <c r="I432" s="743"/>
      <c r="J432" s="896"/>
      <c r="N432" s="748"/>
      <c r="P432" s="997"/>
      <c r="Q432" s="1026"/>
      <c r="R432" s="1027"/>
      <c r="V432" s="901" t="s">
        <v>1312</v>
      </c>
      <c r="W432" s="899"/>
      <c r="X432" s="900">
        <f>SUMIF(CAPITAL!$H$1:$H$374,"GOV - NAT",CAPITAL!X$1:X$374)</f>
        <v>0</v>
      </c>
      <c r="Y432" s="900">
        <f>SUMIF(CAPITAL!$H$1:$H$374,"GOV - NAT",CAPITAL!Y$1:Y$374)</f>
        <v>0</v>
      </c>
      <c r="Z432" s="900">
        <f>SUMIF(CAPITAL!$H$1:$H$374,"GOV - NAT",CAPITAL!Z$1:Z$374)</f>
        <v>0</v>
      </c>
      <c r="AA432" s="899">
        <f>SUMIF(CAPITAL!$H$1:$H$374,"GOV - NAT",CAPITAL!AA$1:AA$374)</f>
        <v>0</v>
      </c>
      <c r="AB432" s="899">
        <f>SUMIF(CAPITAL!$H$1:$H$374,"GOV - NAT",CAPITAL!AB$1:AB$374)</f>
        <v>0</v>
      </c>
      <c r="AC432" s="899">
        <f>SUMIF(CAPITAL!$H$1:$H$374,"GOV - NAT",CAPITAL!AC$1:AC$374)</f>
        <v>0</v>
      </c>
      <c r="AD432" s="899">
        <f>SUMIF(CAPITAL!$H$1:$H$374,"GOV - NAT",CAPITAL!AD$1:AD$374)</f>
        <v>0</v>
      </c>
      <c r="AE432" s="899">
        <f>SUMIF(CAPITAL!$H$1:$H$374,"GOV - NAT",CAPITAL!AE$1:AE$374)</f>
        <v>0</v>
      </c>
      <c r="AF432" s="899">
        <f>SUMIF(CAPITAL!$H$1:$H$374,"GOV - NAT",CAPITAL!AF$1:AF$374)</f>
        <v>0</v>
      </c>
      <c r="AG432" s="899">
        <f>SUMIF(CAPITAL!$H$1:$H$374,"GOV - NAT",CAPITAL!AG$1:AG$374)</f>
        <v>0</v>
      </c>
      <c r="AH432" s="899">
        <f>SUMIF(CAPITAL!$H$1:$H$374,"GOV - NAT",CAPITAL!AH$1:AH$374)</f>
        <v>0</v>
      </c>
      <c r="AI432" s="899">
        <f>SUMIF(CAPITAL!$H$1:$H$374,"GOV - NAT",CAPITAL!AI$1:AI$374)</f>
        <v>0</v>
      </c>
      <c r="AJ432" s="899">
        <f>SUMIF(CAPITAL!$H$1:$H$374,"GOV - NAT",CAPITAL!AJ$1:AJ$374)</f>
        <v>0</v>
      </c>
      <c r="AK432" s="899">
        <f>SUMIF(CAPITAL!$H$1:$H$374,"GOV - NAT",CAPITAL!AK$1:AK$374)</f>
        <v>0</v>
      </c>
      <c r="AL432" s="899">
        <f>SUMIF(CAPITAL!$H$1:$H$374,"GOV - NAT",CAPITAL!AL$1:AL$374)</f>
        <v>0</v>
      </c>
      <c r="AM432" s="899">
        <f>SUMIF(CAPITAL!$H$1:$H$374,"GOV - NAT",CAPITAL!AM$1:AM$374)</f>
        <v>0</v>
      </c>
      <c r="AN432" s="899"/>
      <c r="AO432" s="899">
        <f>SUMIF(CAPITAL!$H$1:$H$374,"GOV - NAT",CAPITAL!AO$1:AO$374)</f>
        <v>0</v>
      </c>
      <c r="AP432" s="908">
        <f>SUMIF(CAPITAL!$H$1:$H$374,"GOV - NAT",CAPITAL!AP$1:AP$374)</f>
        <v>10000000</v>
      </c>
    </row>
    <row r="433" spans="2:200" s="744" customFormat="1" ht="16.149999999999999" customHeight="1" x14ac:dyDescent="0.2">
      <c r="B433" s="741"/>
      <c r="C433" s="742"/>
      <c r="D433" s="743"/>
      <c r="E433" s="740"/>
      <c r="F433" s="740"/>
      <c r="G433" s="741"/>
      <c r="H433" s="998"/>
      <c r="I433" s="743"/>
      <c r="J433" s="896"/>
      <c r="N433" s="748"/>
      <c r="P433" s="997"/>
      <c r="Q433" s="1026"/>
      <c r="R433" s="1027"/>
      <c r="V433" s="901" t="s">
        <v>1137</v>
      </c>
      <c r="W433" s="899"/>
      <c r="X433" s="900">
        <f>SUMIF(CAPITAL!$H$1:$H$374,"GOV - PROV",CAPITAL!X$1:X$374)</f>
        <v>10000000</v>
      </c>
      <c r="Y433" s="900">
        <f>SUMIF(CAPITAL!$H$1:$H$374,"GOV - PROV",CAPITAL!Y$1:Y$374)</f>
        <v>0</v>
      </c>
      <c r="Z433" s="900">
        <f>SUMIF(CAPITAL!$H$1:$H$374,"GOV - PROV",CAPITAL!Z$1:Z$374)</f>
        <v>10000000</v>
      </c>
      <c r="AA433" s="899">
        <f>SUMIF(CAPITAL!$H$1:$H$374,"GOV - PROV",CAPITAL!AA$1:AA$374)</f>
        <v>0</v>
      </c>
      <c r="AB433" s="899">
        <f>SUMIF(CAPITAL!$H$1:$H$374,"GOV - PROV",CAPITAL!AB$1:AB$374)</f>
        <v>1000000</v>
      </c>
      <c r="AC433" s="899">
        <f>SUMIF(CAPITAL!$H$1:$H$374,"GOV - PROV",CAPITAL!AC$1:AC$374)</f>
        <v>1000000</v>
      </c>
      <c r="AD433" s="899">
        <f>SUMIF(CAPITAL!$H$1:$H$374,"GOV - PROV",CAPITAL!AD$1:AD$374)</f>
        <v>1000000</v>
      </c>
      <c r="AE433" s="899">
        <f>SUMIF(CAPITAL!$H$1:$H$374,"GOV - PROV",CAPITAL!AE$1:AE$374)</f>
        <v>1000000</v>
      </c>
      <c r="AF433" s="899">
        <f>SUMIF(CAPITAL!$H$1:$H$374,"GOV - PROV",CAPITAL!AF$1:AF$374)</f>
        <v>1000000</v>
      </c>
      <c r="AG433" s="899">
        <f>SUMIF(CAPITAL!$H$1:$H$374,"GOV - PROV",CAPITAL!AG$1:AG$374)</f>
        <v>1000000</v>
      </c>
      <c r="AH433" s="899">
        <f>SUMIF(CAPITAL!$H$1:$H$374,"GOV - PROV",CAPITAL!AH$1:AH$374)</f>
        <v>1000000</v>
      </c>
      <c r="AI433" s="899">
        <f>SUMIF(CAPITAL!$H$1:$H$374,"GOV - PROV",CAPITAL!AI$1:AI$374)</f>
        <v>0</v>
      </c>
      <c r="AJ433" s="899">
        <f>SUMIF(CAPITAL!$H$1:$H$374,"GOV - PROV",CAPITAL!AJ$1:AJ$374)</f>
        <v>1500000</v>
      </c>
      <c r="AK433" s="899">
        <f>SUMIF(CAPITAL!$H$1:$H$374,"GOV - PROV",CAPITAL!AK$1:AK$374)</f>
        <v>1500000</v>
      </c>
      <c r="AL433" s="899">
        <f>SUMIF(CAPITAL!$H$1:$H$374,"GOV - PROV",CAPITAL!AL$1:AL$374)</f>
        <v>0</v>
      </c>
      <c r="AM433" s="899">
        <f>SUMIF(CAPITAL!$H$1:$H$374,"GOV - PROV",CAPITAL!AM$1:AM$374)</f>
        <v>10000000</v>
      </c>
      <c r="AN433" s="899"/>
      <c r="AO433" s="899">
        <f>SUMIF(CAPITAL!$H$1:$H$374,"GOV - PROV",CAPITAL!AO$1:AO$374)</f>
        <v>0</v>
      </c>
      <c r="AP433" s="908">
        <f>SUMIF(CAPITAL!$H$1:$H$374,"GOV - PROV",CAPITAL!AP$1:AP$374)</f>
        <v>0</v>
      </c>
    </row>
    <row r="434" spans="2:200" s="744" customFormat="1" ht="16.149999999999999" customHeight="1" x14ac:dyDescent="0.2">
      <c r="B434" s="741"/>
      <c r="C434" s="742"/>
      <c r="D434" s="743"/>
      <c r="E434" s="740"/>
      <c r="F434" s="740"/>
      <c r="G434" s="741"/>
      <c r="H434" s="997"/>
      <c r="I434" s="743"/>
      <c r="J434" s="896"/>
      <c r="N434" s="748"/>
      <c r="P434" s="997"/>
      <c r="Q434" s="1026"/>
      <c r="R434" s="1027"/>
      <c r="V434" s="901" t="s">
        <v>1133</v>
      </c>
      <c r="W434" s="899"/>
      <c r="X434" s="900">
        <f>SUMIF(CAPITAL!$H$1:$H$374,"RES",CAPITAL!X$1:X$374)</f>
        <v>370500</v>
      </c>
      <c r="Y434" s="900">
        <f>SUMIF(CAPITAL!$H$1:$H$374,"RES",CAPITAL!Y$1:Y$374)</f>
        <v>4470000</v>
      </c>
      <c r="Z434" s="900">
        <f>SUMIF(CAPITAL!$H$1:$H$374,"RES",CAPITAL!Z$1:Z$374)</f>
        <v>4840500</v>
      </c>
      <c r="AA434" s="899">
        <f>SUMIF(CAPITAL!$H$1:$H$374,"RES",CAPITAL!AA$1:AA$374)</f>
        <v>407367</v>
      </c>
      <c r="AB434" s="899">
        <f>SUMIF(CAPITAL!$H$1:$H$374,"RES",CAPITAL!AB$1:AB$374)</f>
        <v>537767</v>
      </c>
      <c r="AC434" s="899">
        <f>SUMIF(CAPITAL!$H$1:$H$374,"RES",CAPITAL!AC$1:AC$374)</f>
        <v>537767</v>
      </c>
      <c r="AD434" s="899">
        <f>SUMIF(CAPITAL!$H$1:$H$374,"RES",CAPITAL!AD$1:AD$374)</f>
        <v>1208267</v>
      </c>
      <c r="AE434" s="899">
        <f>SUMIF(CAPITAL!$H$1:$H$374,"RES",CAPITAL!AE$1:AE$374)</f>
        <v>537767</v>
      </c>
      <c r="AF434" s="899">
        <f>SUMIF(CAPITAL!$H$1:$H$374,"RES",CAPITAL!AF$1:AF$374)</f>
        <v>537767</v>
      </c>
      <c r="AG434" s="899">
        <f>SUMIF(CAPITAL!$H$1:$H$374,"RES",CAPITAL!AG$1:AG$374)</f>
        <v>537767</v>
      </c>
      <c r="AH434" s="899">
        <f>SUMIF(CAPITAL!$H$1:$H$374,"RES",CAPITAL!AH$1:AH$374)</f>
        <v>248831</v>
      </c>
      <c r="AI434" s="899">
        <f>SUMIF(CAPITAL!$H$1:$H$374,"RES",CAPITAL!AI$1:AI$374)</f>
        <v>130400</v>
      </c>
      <c r="AJ434" s="899">
        <f>SUMIF(CAPITAL!$H$1:$H$374,"RES",CAPITAL!AJ$1:AJ$374)</f>
        <v>130400</v>
      </c>
      <c r="AK434" s="899">
        <f>SUMIF(CAPITAL!$H$1:$H$374,"RES",CAPITAL!AK$1:AK$374)</f>
        <v>26400</v>
      </c>
      <c r="AL434" s="899">
        <f>SUMIF(CAPITAL!$H$1:$H$374,"RES",CAPITAL!AL$1:AL$374)</f>
        <v>0</v>
      </c>
      <c r="AM434" s="899">
        <f>SUMIF(CAPITAL!$H$1:$H$374,"RES",CAPITAL!AM$1:AM$374)</f>
        <v>4840500</v>
      </c>
      <c r="AN434" s="899"/>
      <c r="AO434" s="899">
        <f>SUMIF(CAPITAL!$H$1:$H$374,"RES",CAPITAL!AO$1:AO$374)</f>
        <v>0</v>
      </c>
      <c r="AP434" s="908">
        <f>SUMIF(CAPITAL!$H$1:$H$374,"RES",CAPITAL!AP$1:AP$374)</f>
        <v>0</v>
      </c>
    </row>
    <row r="435" spans="2:200" s="744" customFormat="1" ht="16.149999999999999" customHeight="1" x14ac:dyDescent="0.2">
      <c r="B435" s="741"/>
      <c r="C435" s="742"/>
      <c r="D435" s="743"/>
      <c r="E435" s="740"/>
      <c r="F435" s="740"/>
      <c r="G435" s="741"/>
      <c r="H435" s="997"/>
      <c r="I435" s="743"/>
      <c r="J435" s="896"/>
      <c r="N435" s="748"/>
      <c r="P435" s="997"/>
      <c r="Q435" s="1026"/>
      <c r="R435" s="1027"/>
      <c r="V435" s="901" t="s">
        <v>1474</v>
      </c>
      <c r="W435" s="899"/>
      <c r="X435" s="900">
        <f>SUMIF(CAPITAL!$H$1:$H$374,"PUBS",CAPITAL!X$1:X$374)</f>
        <v>0</v>
      </c>
      <c r="Y435" s="900">
        <f>SUMIF(CAPITAL!$H$1:$H$374,"PUBS",CAPITAL!Y$1:Y$374)</f>
        <v>0</v>
      </c>
      <c r="Z435" s="900">
        <f>SUMIF(CAPITAL!$H$1:$H$374,"PUBS",CAPITAL!Z$1:Z$374)</f>
        <v>0</v>
      </c>
      <c r="AA435" s="899">
        <f>SUMIF(CAPITAL!$H$1:$H$374,"PUBS",CAPITAL!AA$1:AA$374)</f>
        <v>0</v>
      </c>
      <c r="AB435" s="899">
        <f>SUMIF(CAPITAL!$H$1:$H$374,"PUBS",CAPITAL!AB$1:AB$374)</f>
        <v>0</v>
      </c>
      <c r="AC435" s="899">
        <f>SUMIF(CAPITAL!$H$1:$H$374,"PUBS",CAPITAL!AC$1:AC$374)</f>
        <v>0</v>
      </c>
      <c r="AD435" s="899">
        <f>SUMIF(CAPITAL!$H$1:$H$374,"PUBS",CAPITAL!AD$1:AD$374)</f>
        <v>0</v>
      </c>
      <c r="AE435" s="899">
        <f>SUMIF(CAPITAL!$H$1:$H$374,"PUBS",CAPITAL!AE$1:AE$374)</f>
        <v>0</v>
      </c>
      <c r="AF435" s="899">
        <f>SUMIF(CAPITAL!$H$1:$H$374,"PUBS",CAPITAL!AF$1:AF$374)</f>
        <v>0</v>
      </c>
      <c r="AG435" s="899">
        <f>SUMIF(CAPITAL!$H$1:$H$374,"PUBS",CAPITAL!AG$1:AG$374)</f>
        <v>0</v>
      </c>
      <c r="AH435" s="899">
        <f>SUMIF(CAPITAL!$H$1:$H$374,"PUBS",CAPITAL!AH$1:AH$374)</f>
        <v>0</v>
      </c>
      <c r="AI435" s="899">
        <f>SUMIF(CAPITAL!$H$1:$H$374,"PUBS",CAPITAL!AI$1:AI$374)</f>
        <v>0</v>
      </c>
      <c r="AJ435" s="899">
        <f>SUMIF(CAPITAL!$H$1:$H$374,"PUBS",CAPITAL!AJ$1:AJ$374)</f>
        <v>0</v>
      </c>
      <c r="AK435" s="899">
        <f>SUMIF(CAPITAL!$H$1:$H$374,"PUBS",CAPITAL!AK$1:AK$374)</f>
        <v>0</v>
      </c>
      <c r="AL435" s="899">
        <f>SUMIF(CAPITAL!$H$1:$H$374,"PUBS",CAPITAL!AL$1:AL$374)</f>
        <v>0</v>
      </c>
      <c r="AM435" s="899">
        <f>SUMIF(CAPITAL!$H$1:$H$374,"PUBS",CAPITAL!AM$1:AM$374)</f>
        <v>0</v>
      </c>
      <c r="AN435" s="899"/>
      <c r="AO435" s="899">
        <f>SUMIF(CAPITAL!$H$1:$H$374,"PUBS",CAPITAL!AO$1:AO$374)</f>
        <v>0</v>
      </c>
      <c r="AP435" s="908">
        <f>SUMIF(CAPITAL!$H$1:$H$374,"PUBS",CAPITAL!AP$1:AP$374)</f>
        <v>0</v>
      </c>
    </row>
    <row r="436" spans="2:200" s="744" customFormat="1" ht="16.149999999999999" customHeight="1" thickBot="1" x14ac:dyDescent="0.25">
      <c r="B436" s="741"/>
      <c r="C436" s="742"/>
      <c r="D436" s="743"/>
      <c r="E436" s="740"/>
      <c r="F436" s="740"/>
      <c r="G436" s="741"/>
      <c r="H436" s="997"/>
      <c r="I436" s="743"/>
      <c r="J436" s="896"/>
      <c r="N436" s="748"/>
      <c r="P436" s="997"/>
      <c r="Q436" s="1026"/>
      <c r="R436" s="1027"/>
      <c r="V436" s="901" t="s">
        <v>1329</v>
      </c>
      <c r="W436" s="899"/>
      <c r="X436" s="900">
        <f>SUMIF(CAPITAL!$H$1:$H$374,"PUB",CAPITAL!X$1:X$374)</f>
        <v>5360000</v>
      </c>
      <c r="Y436" s="900">
        <f>SUMIF(CAPITAL!$H$1:$H$374,"PUB",CAPITAL!Y$1:Y$374)</f>
        <v>10877000</v>
      </c>
      <c r="Z436" s="900">
        <f>SUMIF(CAPITAL!$H$1:$H$374,"PUB",CAPITAL!Z$1:Z$374)</f>
        <v>16237000</v>
      </c>
      <c r="AA436" s="899">
        <f>SUMIF(CAPITAL!$H$1:$H$374,"PUB",CAPITAL!AA$1:AA$374)</f>
        <v>1000000</v>
      </c>
      <c r="AB436" s="899">
        <f>SUMIF(CAPITAL!$H$1:$H$374,"PUB",CAPITAL!AB$1:AB$374)</f>
        <v>1000000</v>
      </c>
      <c r="AC436" s="899">
        <f>SUMIF(CAPITAL!$H$1:$H$374,"PUB",CAPITAL!AC$1:AC$374)</f>
        <v>1000000</v>
      </c>
      <c r="AD436" s="899">
        <f>SUMIF(CAPITAL!$H$1:$H$374,"PUB",CAPITAL!AD$1:AD$374)</f>
        <v>5360000</v>
      </c>
      <c r="AE436" s="899">
        <f>SUMIF(CAPITAL!$H$1:$H$374,"PUB",CAPITAL!AE$1:AE$374)</f>
        <v>1000000</v>
      </c>
      <c r="AF436" s="899">
        <f>SUMIF(CAPITAL!$H$1:$H$374,"PUB",CAPITAL!AF$1:AF$374)</f>
        <v>1000000</v>
      </c>
      <c r="AG436" s="899">
        <f>SUMIF(CAPITAL!$H$1:$H$374,"PUB",CAPITAL!AG$1:AG$374)</f>
        <v>1000000</v>
      </c>
      <c r="AH436" s="899">
        <f>SUMIF(CAPITAL!$H$1:$H$374,"PUB",CAPITAL!AH$1:AH$374)</f>
        <v>1000000</v>
      </c>
      <c r="AI436" s="899">
        <f>SUMIF(CAPITAL!$H$1:$H$374,"PUB",CAPITAL!AI$1:AI$374)</f>
        <v>1000000</v>
      </c>
      <c r="AJ436" s="899">
        <f>SUMIF(CAPITAL!$H$1:$H$374,"PUB",CAPITAL!AJ$1:AJ$374)</f>
        <v>1000000</v>
      </c>
      <c r="AK436" s="899">
        <f>SUMIF(CAPITAL!$H$1:$H$374,"PUB",CAPITAL!AK$1:AK$374)</f>
        <v>1000000</v>
      </c>
      <c r="AL436" s="899">
        <f>SUMIF(CAPITAL!$H$1:$H$374,"PUB",CAPITAL!AL$1:AL$374)</f>
        <v>877000</v>
      </c>
      <c r="AM436" s="899">
        <f>SUMIF(CAPITAL!$H$1:$H$374,"PUB",CAPITAL!AM$1:AM$374)</f>
        <v>16237000</v>
      </c>
      <c r="AN436" s="899"/>
      <c r="AO436" s="899">
        <f>SUMIF(CAPITAL!$H$1:$H$374,"PUB",CAPITAL!AO$1:AO$374)</f>
        <v>0</v>
      </c>
      <c r="AP436" s="908">
        <f>SUMIF(CAPITAL!$H$1:$H$374,"PUB",CAPITAL!AP$1:AP$374)</f>
        <v>0</v>
      </c>
    </row>
    <row r="437" spans="2:200" s="744" customFormat="1" ht="16.149999999999999" customHeight="1" thickBot="1" x14ac:dyDescent="0.3">
      <c r="B437" s="741"/>
      <c r="C437" s="742"/>
      <c r="D437" s="743"/>
      <c r="E437" s="740"/>
      <c r="F437" s="740"/>
      <c r="G437" s="741"/>
      <c r="H437" s="742"/>
      <c r="I437" s="743"/>
      <c r="J437" s="896"/>
      <c r="N437" s="748"/>
      <c r="P437" s="1011"/>
      <c r="Q437" s="1026"/>
      <c r="R437" s="1027"/>
      <c r="W437" s="904"/>
      <c r="X437" s="905">
        <f>SUM(X427:X436)</f>
        <v>252427900</v>
      </c>
      <c r="Y437" s="905">
        <f t="shared" ref="Y437:AM437" si="54">SUM(Y427:Y436)</f>
        <v>86285700</v>
      </c>
      <c r="Z437" s="905">
        <f t="shared" si="54"/>
        <v>338713600</v>
      </c>
      <c r="AA437" s="909">
        <f t="shared" si="54"/>
        <v>16136008</v>
      </c>
      <c r="AB437" s="909">
        <f t="shared" si="54"/>
        <v>22447667</v>
      </c>
      <c r="AC437" s="909">
        <f t="shared" si="54"/>
        <v>30653367</v>
      </c>
      <c r="AD437" s="909">
        <f t="shared" si="54"/>
        <v>40303867</v>
      </c>
      <c r="AE437" s="909">
        <f t="shared" si="54"/>
        <v>55521267</v>
      </c>
      <c r="AF437" s="909">
        <f t="shared" si="54"/>
        <v>51223067.299999997</v>
      </c>
      <c r="AG437" s="909">
        <f t="shared" si="54"/>
        <v>31871667</v>
      </c>
      <c r="AH437" s="909">
        <f t="shared" si="54"/>
        <v>21836831</v>
      </c>
      <c r="AI437" s="909">
        <f t="shared" si="54"/>
        <v>19713100</v>
      </c>
      <c r="AJ437" s="909">
        <f t="shared" si="54"/>
        <v>19596159</v>
      </c>
      <c r="AK437" s="909">
        <f t="shared" si="54"/>
        <v>19918400</v>
      </c>
      <c r="AL437" s="909">
        <f t="shared" si="54"/>
        <v>9492200</v>
      </c>
      <c r="AM437" s="909">
        <f t="shared" si="54"/>
        <v>338713600.30000001</v>
      </c>
      <c r="AN437" s="909"/>
      <c r="AO437" s="909">
        <f>SUM(AO427:AO436)</f>
        <v>217712800</v>
      </c>
      <c r="AP437" s="910">
        <f>SUM(AP427:AP436)</f>
        <v>233711200</v>
      </c>
    </row>
    <row r="438" spans="2:200" x14ac:dyDescent="0.25">
      <c r="P438" s="1012"/>
    </row>
    <row r="439" spans="2:200" s="703" customFormat="1" x14ac:dyDescent="0.25">
      <c r="B439" s="741"/>
      <c r="C439" s="742"/>
      <c r="D439" s="740"/>
      <c r="E439" s="742"/>
      <c r="F439" s="742"/>
      <c r="G439" s="740"/>
      <c r="H439" s="743"/>
      <c r="I439" s="743"/>
      <c r="J439" s="743"/>
      <c r="K439" s="743"/>
      <c r="L439" s="743"/>
      <c r="M439" s="862"/>
      <c r="N439" s="744"/>
      <c r="O439" s="744"/>
      <c r="P439" s="1012"/>
      <c r="Q439" s="1028"/>
      <c r="R439" s="1028"/>
      <c r="S439" s="863"/>
      <c r="T439" s="864"/>
      <c r="U439" s="745"/>
      <c r="V439" s="745"/>
      <c r="W439" s="705"/>
      <c r="X439" s="893">
        <f>X422-X437</f>
        <v>0</v>
      </c>
      <c r="Y439" s="893">
        <f t="shared" ref="Y439:AP439" si="55">Y422-Y437</f>
        <v>311100</v>
      </c>
      <c r="Z439" s="893">
        <f t="shared" si="55"/>
        <v>311100</v>
      </c>
      <c r="AA439" s="893">
        <f t="shared" si="55"/>
        <v>-12441108</v>
      </c>
      <c r="AB439" s="893">
        <f t="shared" si="55"/>
        <v>-20470667</v>
      </c>
      <c r="AC439" s="893">
        <f t="shared" si="55"/>
        <v>-23086867</v>
      </c>
      <c r="AD439" s="893">
        <f t="shared" si="55"/>
        <v>-29938267</v>
      </c>
      <c r="AE439" s="893">
        <f t="shared" si="55"/>
        <v>-43581767</v>
      </c>
      <c r="AF439" s="893">
        <f t="shared" si="55"/>
        <v>-35700267</v>
      </c>
      <c r="AG439" s="893">
        <f t="shared" si="55"/>
        <v>-25645367</v>
      </c>
      <c r="AH439" s="893">
        <f t="shared" si="55"/>
        <v>-17394831</v>
      </c>
      <c r="AI439" s="893">
        <f t="shared" si="55"/>
        <v>-15542600</v>
      </c>
      <c r="AJ439" s="893">
        <f t="shared" si="55"/>
        <v>-16705959</v>
      </c>
      <c r="AK439" s="893">
        <f t="shared" si="55"/>
        <v>-17913000</v>
      </c>
      <c r="AL439" s="893">
        <f t="shared" si="55"/>
        <v>-8043400</v>
      </c>
      <c r="AM439" s="893">
        <f t="shared" si="55"/>
        <v>-266464100</v>
      </c>
      <c r="AN439" s="893">
        <f t="shared" si="55"/>
        <v>-0.30000000000291038</v>
      </c>
      <c r="AO439" s="893">
        <f t="shared" si="55"/>
        <v>0</v>
      </c>
      <c r="AP439" s="893">
        <f t="shared" si="55"/>
        <v>0</v>
      </c>
      <c r="AQ439" s="704"/>
      <c r="AR439" s="704"/>
      <c r="AS439" s="704"/>
      <c r="AT439" s="704"/>
      <c r="AU439" s="704"/>
      <c r="AV439" s="704"/>
      <c r="AW439" s="704"/>
      <c r="AX439" s="704"/>
      <c r="AY439" s="704"/>
      <c r="AZ439" s="704"/>
      <c r="BA439" s="704"/>
      <c r="BB439" s="704"/>
      <c r="BC439" s="704"/>
      <c r="BD439" s="704"/>
      <c r="BE439" s="704"/>
      <c r="BF439" s="704"/>
      <c r="BG439" s="704"/>
      <c r="BH439" s="704"/>
      <c r="BI439" s="704"/>
      <c r="BJ439" s="704"/>
      <c r="BK439" s="704"/>
      <c r="BL439" s="704"/>
      <c r="BM439" s="704"/>
      <c r="BN439" s="704"/>
      <c r="BO439" s="704"/>
      <c r="BP439" s="704"/>
      <c r="BQ439" s="704"/>
      <c r="BR439" s="704"/>
      <c r="BS439" s="704"/>
      <c r="BT439" s="704"/>
      <c r="BU439" s="704"/>
      <c r="BV439" s="704"/>
      <c r="BW439" s="704"/>
      <c r="BX439" s="704"/>
      <c r="BY439" s="704"/>
      <c r="BZ439" s="704"/>
      <c r="CA439" s="704"/>
      <c r="CB439" s="704"/>
      <c r="CC439" s="704"/>
      <c r="CD439" s="704"/>
      <c r="CE439" s="704"/>
      <c r="CF439" s="704"/>
      <c r="CG439" s="704"/>
      <c r="CH439" s="704"/>
      <c r="CI439" s="704"/>
      <c r="CJ439" s="704"/>
      <c r="CK439" s="704"/>
      <c r="CL439" s="704"/>
      <c r="CM439" s="704"/>
      <c r="CN439" s="704"/>
      <c r="CO439" s="704"/>
      <c r="CP439" s="704"/>
      <c r="CQ439" s="704"/>
      <c r="CR439" s="704"/>
      <c r="CS439" s="704"/>
      <c r="CT439" s="704"/>
      <c r="CU439" s="704"/>
      <c r="CV439" s="704"/>
      <c r="CW439" s="704"/>
      <c r="CX439" s="704"/>
      <c r="CY439" s="704"/>
      <c r="CZ439" s="704"/>
      <c r="DA439" s="704"/>
      <c r="DB439" s="704"/>
      <c r="DC439" s="704"/>
      <c r="DD439" s="704"/>
      <c r="DE439" s="704"/>
      <c r="DF439" s="704"/>
      <c r="DG439" s="704"/>
      <c r="DH439" s="704"/>
      <c r="DI439" s="704"/>
      <c r="DJ439" s="704"/>
      <c r="DK439" s="704"/>
      <c r="DL439" s="704"/>
      <c r="DM439" s="704"/>
      <c r="DN439" s="704"/>
      <c r="DO439" s="704"/>
      <c r="DP439" s="704"/>
      <c r="DQ439" s="704"/>
      <c r="DR439" s="704"/>
      <c r="DS439" s="704"/>
      <c r="DT439" s="704"/>
      <c r="DU439" s="704"/>
      <c r="DV439" s="704"/>
      <c r="DW439" s="704"/>
      <c r="DX439" s="704"/>
      <c r="DY439" s="704"/>
      <c r="DZ439" s="704"/>
      <c r="EA439" s="704"/>
      <c r="EB439" s="704"/>
      <c r="EC439" s="704"/>
      <c r="ED439" s="704"/>
      <c r="EE439" s="704"/>
      <c r="EF439" s="704"/>
      <c r="EG439" s="704"/>
      <c r="EH439" s="704"/>
      <c r="EI439" s="704"/>
      <c r="EJ439" s="704"/>
      <c r="EK439" s="704"/>
      <c r="EL439" s="704"/>
      <c r="EM439" s="704"/>
      <c r="EN439" s="704"/>
      <c r="EO439" s="704"/>
      <c r="EP439" s="704"/>
      <c r="EQ439" s="704"/>
      <c r="ER439" s="704"/>
      <c r="ES439" s="704"/>
      <c r="ET439" s="704"/>
      <c r="EU439" s="704"/>
      <c r="EV439" s="704"/>
      <c r="EW439" s="704"/>
      <c r="EX439" s="704"/>
      <c r="EY439" s="704"/>
      <c r="EZ439" s="704"/>
      <c r="FA439" s="704"/>
      <c r="FB439" s="704"/>
      <c r="FC439" s="704"/>
      <c r="FD439" s="704"/>
      <c r="FE439" s="704"/>
      <c r="FF439" s="704"/>
      <c r="FG439" s="704"/>
      <c r="FH439" s="704"/>
      <c r="FI439" s="704"/>
      <c r="FJ439" s="704"/>
      <c r="FK439" s="704"/>
      <c r="FL439" s="704"/>
      <c r="FM439" s="704"/>
      <c r="FN439" s="704"/>
      <c r="FO439" s="704"/>
      <c r="FP439" s="704"/>
      <c r="FQ439" s="704"/>
      <c r="FR439" s="704"/>
      <c r="FS439" s="704"/>
      <c r="FT439" s="704"/>
      <c r="FU439" s="704"/>
      <c r="FV439" s="704"/>
      <c r="FW439" s="704"/>
      <c r="FX439" s="704"/>
      <c r="FY439" s="704"/>
      <c r="FZ439" s="704"/>
      <c r="GA439" s="704"/>
      <c r="GB439" s="704"/>
      <c r="GC439" s="704"/>
      <c r="GD439" s="704"/>
      <c r="GE439" s="704"/>
      <c r="GF439" s="704"/>
      <c r="GG439" s="704"/>
      <c r="GH439" s="704"/>
      <c r="GI439" s="704"/>
      <c r="GJ439" s="704"/>
      <c r="GK439" s="704"/>
      <c r="GL439" s="704"/>
      <c r="GM439" s="704"/>
      <c r="GN439" s="704"/>
      <c r="GO439" s="704"/>
      <c r="GP439" s="704"/>
      <c r="GQ439" s="704"/>
      <c r="GR439" s="704"/>
    </row>
    <row r="440" spans="2:200" s="703" customFormat="1" x14ac:dyDescent="0.25">
      <c r="B440" s="741"/>
      <c r="C440" s="742"/>
      <c r="D440" s="740"/>
      <c r="E440" s="742"/>
      <c r="F440" s="742"/>
      <c r="G440" s="740"/>
      <c r="H440" s="743"/>
      <c r="I440" s="743"/>
      <c r="J440" s="743"/>
      <c r="K440" s="743"/>
      <c r="L440" s="743"/>
      <c r="M440" s="862"/>
      <c r="N440" s="744"/>
      <c r="O440" s="744"/>
      <c r="P440" s="1012"/>
      <c r="Q440" s="1028"/>
      <c r="R440" s="1028"/>
      <c r="S440" s="863"/>
      <c r="T440" s="864"/>
      <c r="U440" s="745"/>
      <c r="V440" s="745"/>
      <c r="W440" s="705"/>
      <c r="X440" s="893"/>
      <c r="Y440" s="893"/>
      <c r="Z440" s="893"/>
      <c r="AA440" s="704"/>
      <c r="AB440" s="704"/>
      <c r="AC440" s="704"/>
      <c r="AD440" s="704"/>
      <c r="AE440" s="704"/>
      <c r="AF440" s="704"/>
      <c r="AG440" s="704"/>
      <c r="AH440" s="704"/>
      <c r="AI440" s="704"/>
      <c r="AJ440" s="704"/>
      <c r="AK440" s="704"/>
      <c r="AL440" s="704"/>
      <c r="AM440" s="704"/>
      <c r="AN440" s="704"/>
      <c r="AO440" s="704"/>
      <c r="AP440" s="906"/>
      <c r="AQ440" s="704"/>
      <c r="AR440" s="704"/>
      <c r="AS440" s="704"/>
      <c r="AT440" s="704"/>
      <c r="AU440" s="704"/>
      <c r="AV440" s="704"/>
      <c r="AW440" s="704"/>
      <c r="AX440" s="704"/>
      <c r="AY440" s="704"/>
      <c r="AZ440" s="704"/>
      <c r="BA440" s="704"/>
      <c r="BB440" s="704"/>
      <c r="BC440" s="704"/>
      <c r="BD440" s="704"/>
      <c r="BE440" s="704"/>
      <c r="BF440" s="704"/>
      <c r="BG440" s="704"/>
      <c r="BH440" s="704"/>
      <c r="BI440" s="704"/>
      <c r="BJ440" s="704"/>
      <c r="BK440" s="704"/>
      <c r="BL440" s="704"/>
      <c r="BM440" s="704"/>
      <c r="BN440" s="704"/>
      <c r="BO440" s="704"/>
      <c r="BP440" s="704"/>
      <c r="BQ440" s="704"/>
      <c r="BR440" s="704"/>
      <c r="BS440" s="704"/>
      <c r="BT440" s="704"/>
      <c r="BU440" s="704"/>
      <c r="BV440" s="704"/>
      <c r="BW440" s="704"/>
      <c r="BX440" s="704"/>
      <c r="BY440" s="704"/>
      <c r="BZ440" s="704"/>
      <c r="CA440" s="704"/>
      <c r="CB440" s="704"/>
      <c r="CC440" s="704"/>
      <c r="CD440" s="704"/>
      <c r="CE440" s="704"/>
      <c r="CF440" s="704"/>
      <c r="CG440" s="704"/>
      <c r="CH440" s="704"/>
      <c r="CI440" s="704"/>
      <c r="CJ440" s="704"/>
      <c r="CK440" s="704"/>
      <c r="CL440" s="704"/>
      <c r="CM440" s="704"/>
      <c r="CN440" s="704"/>
      <c r="CO440" s="704"/>
      <c r="CP440" s="704"/>
      <c r="CQ440" s="704"/>
      <c r="CR440" s="704"/>
      <c r="CS440" s="704"/>
      <c r="CT440" s="704"/>
      <c r="CU440" s="704"/>
      <c r="CV440" s="704"/>
      <c r="CW440" s="704"/>
      <c r="CX440" s="704"/>
      <c r="CY440" s="704"/>
      <c r="CZ440" s="704"/>
      <c r="DA440" s="704"/>
      <c r="DB440" s="704"/>
      <c r="DC440" s="704"/>
      <c r="DD440" s="704"/>
      <c r="DE440" s="704"/>
      <c r="DF440" s="704"/>
      <c r="DG440" s="704"/>
      <c r="DH440" s="704"/>
      <c r="DI440" s="704"/>
      <c r="DJ440" s="704"/>
      <c r="DK440" s="704"/>
      <c r="DL440" s="704"/>
      <c r="DM440" s="704"/>
      <c r="DN440" s="704"/>
      <c r="DO440" s="704"/>
      <c r="DP440" s="704"/>
      <c r="DQ440" s="704"/>
      <c r="DR440" s="704"/>
      <c r="DS440" s="704"/>
      <c r="DT440" s="704"/>
      <c r="DU440" s="704"/>
      <c r="DV440" s="704"/>
      <c r="DW440" s="704"/>
      <c r="DX440" s="704"/>
      <c r="DY440" s="704"/>
      <c r="DZ440" s="704"/>
      <c r="EA440" s="704"/>
      <c r="EB440" s="704"/>
      <c r="EC440" s="704"/>
      <c r="ED440" s="704"/>
      <c r="EE440" s="704"/>
      <c r="EF440" s="704"/>
      <c r="EG440" s="704"/>
      <c r="EH440" s="704"/>
      <c r="EI440" s="704"/>
      <c r="EJ440" s="704"/>
      <c r="EK440" s="704"/>
      <c r="EL440" s="704"/>
      <c r="EM440" s="704"/>
      <c r="EN440" s="704"/>
      <c r="EO440" s="704"/>
      <c r="EP440" s="704"/>
      <c r="EQ440" s="704"/>
      <c r="ER440" s="704"/>
      <c r="ES440" s="704"/>
      <c r="ET440" s="704"/>
      <c r="EU440" s="704"/>
      <c r="EV440" s="704"/>
      <c r="EW440" s="704"/>
      <c r="EX440" s="704"/>
      <c r="EY440" s="704"/>
      <c r="EZ440" s="704"/>
      <c r="FA440" s="704"/>
      <c r="FB440" s="704"/>
      <c r="FC440" s="704"/>
      <c r="FD440" s="704"/>
      <c r="FE440" s="704"/>
      <c r="FF440" s="704"/>
      <c r="FG440" s="704"/>
      <c r="FH440" s="704"/>
      <c r="FI440" s="704"/>
      <c r="FJ440" s="704"/>
      <c r="FK440" s="704"/>
      <c r="FL440" s="704"/>
      <c r="FM440" s="704"/>
      <c r="FN440" s="704"/>
      <c r="FO440" s="704"/>
      <c r="FP440" s="704"/>
      <c r="FQ440" s="704"/>
      <c r="FR440" s="704"/>
      <c r="FS440" s="704"/>
      <c r="FT440" s="704"/>
      <c r="FU440" s="704"/>
      <c r="FV440" s="704"/>
      <c r="FW440" s="704"/>
      <c r="FX440" s="704"/>
      <c r="FY440" s="704"/>
      <c r="FZ440" s="704"/>
      <c r="GA440" s="704"/>
      <c r="GB440" s="704"/>
      <c r="GC440" s="704"/>
      <c r="GD440" s="704"/>
      <c r="GE440" s="704"/>
      <c r="GF440" s="704"/>
      <c r="GG440" s="704"/>
      <c r="GH440" s="704"/>
      <c r="GI440" s="704"/>
      <c r="GJ440" s="704"/>
      <c r="GK440" s="704"/>
      <c r="GL440" s="704"/>
      <c r="GM440" s="704"/>
      <c r="GN440" s="704"/>
      <c r="GO440" s="704"/>
      <c r="GP440" s="704"/>
      <c r="GQ440" s="704"/>
      <c r="GR440" s="704"/>
    </row>
    <row r="441" spans="2:200" x14ac:dyDescent="0.25">
      <c r="B441" s="704"/>
      <c r="C441" s="704"/>
      <c r="D441" s="704"/>
      <c r="E441" s="704"/>
      <c r="P441" s="1012"/>
    </row>
    <row r="442" spans="2:200" x14ac:dyDescent="0.25">
      <c r="P442" s="1012"/>
    </row>
    <row r="443" spans="2:200" x14ac:dyDescent="0.25">
      <c r="P443" s="1012"/>
    </row>
    <row r="444" spans="2:200" x14ac:dyDescent="0.25">
      <c r="P444" s="1012"/>
    </row>
  </sheetData>
  <sortState ref="A2:JN379">
    <sortCondition ref="B2:B379"/>
    <sortCondition ref="C2:C379"/>
    <sortCondition ref="D2:D379"/>
    <sortCondition ref="E2:E379"/>
  </sortState>
  <mergeCells count="18">
    <mergeCell ref="A217:H217"/>
    <mergeCell ref="A226:P226"/>
    <mergeCell ref="A224:H224"/>
    <mergeCell ref="A31:H31"/>
    <mergeCell ref="C1:E1"/>
    <mergeCell ref="A2:P2"/>
    <mergeCell ref="A30:P30"/>
    <mergeCell ref="A189:H189"/>
    <mergeCell ref="A188:P188"/>
    <mergeCell ref="A186:H186"/>
    <mergeCell ref="A417:H417"/>
    <mergeCell ref="A415:H415"/>
    <mergeCell ref="A413:H413"/>
    <mergeCell ref="A240:P240"/>
    <mergeCell ref="A241:H241"/>
    <mergeCell ref="A292:H292"/>
    <mergeCell ref="A338:H338"/>
    <mergeCell ref="A368:H368"/>
  </mergeCells>
  <printOptions gridLines="1"/>
  <pageMargins left="0.74803149606299213" right="0.23622047244094491" top="0.74803149606299213" bottom="0.6692913385826772" header="0.31496062992125984" footer="0.31496062992125984"/>
  <pageSetup paperSize="8" scale="90" orientation="landscape" r:id="rId1"/>
  <headerFooter>
    <oddHeader>&amp;L&amp;P&amp;R&amp;"Arial,Bold"&amp;12ANNEXURE K</oddHeader>
    <oddFooter>&amp;L&amp;F&amp;C&amp;A&amp;R&amp;D</oddFooter>
  </headerFooter>
  <rowBreaks count="11" manualBreakCount="11">
    <brk id="29" max="41" man="1"/>
    <brk id="88" max="41" man="1"/>
    <brk id="179" max="41" man="1"/>
    <brk id="187" max="41" man="1"/>
    <brk id="216" max="41" man="1"/>
    <brk id="224" max="41" man="1"/>
    <brk id="239" max="41" man="1"/>
    <brk id="291" max="41" man="1"/>
    <brk id="337" max="41" man="1"/>
    <brk id="367" max="41" man="1"/>
    <brk id="416" max="41" man="1"/>
  </rowBreaks>
  <colBreaks count="1" manualBreakCount="1">
    <brk id="20" max="438"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N488"/>
  <sheetViews>
    <sheetView tabSelected="1" zoomScaleNormal="100" workbookViewId="0">
      <pane xSplit="7" ySplit="1" topLeftCell="H359" activePane="bottomRight" state="frozen"/>
      <selection activeCell="G306" sqref="G306"/>
      <selection pane="topRight" activeCell="G306" sqref="G306"/>
      <selection pane="bottomLeft" activeCell="G306" sqref="G306"/>
      <selection pane="bottomRight" activeCell="G306" sqref="G306"/>
    </sheetView>
  </sheetViews>
  <sheetFormatPr defaultColWidth="9.140625" defaultRowHeight="11.25" x14ac:dyDescent="0.25"/>
  <cols>
    <col min="1" max="1" width="3.5703125" style="704" bestFit="1" customWidth="1"/>
    <col min="2" max="2" width="34.140625" style="741" hidden="1" customWidth="1"/>
    <col min="3" max="3" width="3.28515625" style="742" customWidth="1"/>
    <col min="4" max="4" width="3.7109375" style="740" customWidth="1"/>
    <col min="5" max="5" width="3.5703125" style="742" customWidth="1"/>
    <col min="6" max="6" width="22" style="742" bestFit="1" customWidth="1"/>
    <col min="7" max="7" width="26.5703125" style="740" customWidth="1"/>
    <col min="8" max="8" width="11.140625" style="743" customWidth="1"/>
    <col min="9" max="9" width="7.42578125" style="743" hidden="1" customWidth="1"/>
    <col min="10" max="10" width="6.140625" style="743" hidden="1" customWidth="1"/>
    <col min="11" max="11" width="8" style="743" hidden="1" customWidth="1"/>
    <col min="12" max="12" width="10.140625" style="743" hidden="1" customWidth="1"/>
    <col min="13" max="13" width="10.85546875" style="862" hidden="1" customWidth="1"/>
    <col min="14" max="14" width="12.140625" style="744" hidden="1" customWidth="1"/>
    <col min="15" max="15" width="14" style="744" hidden="1" customWidth="1"/>
    <col min="16" max="16" width="11.7109375" style="748" hidden="1" customWidth="1"/>
    <col min="17" max="17" width="13.7109375" style="748" hidden="1" customWidth="1"/>
    <col min="18" max="18" width="16.28515625" style="748" hidden="1" customWidth="1"/>
    <col min="19" max="19" width="5.85546875" style="863" hidden="1" customWidth="1"/>
    <col min="20" max="20" width="10.7109375" style="864" hidden="1" customWidth="1"/>
    <col min="21" max="21" width="10.5703125" style="745" hidden="1" customWidth="1"/>
    <col min="22" max="22" width="10" style="745" hidden="1" customWidth="1"/>
    <col min="23" max="23" width="10.28515625" style="705" customWidth="1"/>
    <col min="24" max="24" width="12.28515625" style="893" customWidth="1"/>
    <col min="25" max="25" width="12.28515625" style="893" bestFit="1" customWidth="1"/>
    <col min="26" max="26" width="14.140625" style="893" bestFit="1" customWidth="1"/>
    <col min="27" max="27" width="10.7109375" style="704" hidden="1" customWidth="1"/>
    <col min="28" max="28" width="7.7109375" style="704" hidden="1" customWidth="1"/>
    <col min="29" max="37" width="9.140625" style="704" hidden="1" customWidth="1"/>
    <col min="38" max="38" width="11.28515625" style="704" hidden="1" customWidth="1"/>
    <col min="39" max="39" width="9.140625" style="704" hidden="1" customWidth="1"/>
    <col min="40" max="40" width="10.42578125" style="704" hidden="1" customWidth="1"/>
    <col min="41" max="41" width="12.28515625" style="704" bestFit="1" customWidth="1"/>
    <col min="42" max="42" width="12.28515625" style="906" bestFit="1" customWidth="1"/>
    <col min="43" max="43" width="9.85546875" style="704" bestFit="1" customWidth="1"/>
    <col min="44" max="16384" width="9.140625" style="704"/>
  </cols>
  <sheetData>
    <row r="1" spans="1:274" s="794" customFormat="1" ht="72.75" customHeight="1" x14ac:dyDescent="0.25">
      <c r="A1" s="784"/>
      <c r="B1" s="785" t="s">
        <v>1081</v>
      </c>
      <c r="C1" s="1156" t="s">
        <v>27</v>
      </c>
      <c r="D1" s="1156"/>
      <c r="E1" s="1156"/>
      <c r="F1" s="869" t="s">
        <v>1082</v>
      </c>
      <c r="G1" s="869" t="s">
        <v>1083</v>
      </c>
      <c r="H1" s="869" t="s">
        <v>1084</v>
      </c>
      <c r="I1" s="869" t="s">
        <v>1085</v>
      </c>
      <c r="J1" s="869" t="s">
        <v>1086</v>
      </c>
      <c r="K1" s="786" t="s">
        <v>1087</v>
      </c>
      <c r="L1" s="786" t="s">
        <v>1452</v>
      </c>
      <c r="M1" s="787" t="s">
        <v>1088</v>
      </c>
      <c r="N1" s="787" t="s">
        <v>1089</v>
      </c>
      <c r="O1" s="787" t="s">
        <v>1090</v>
      </c>
      <c r="P1" s="787" t="s">
        <v>1091</v>
      </c>
      <c r="Q1" s="788" t="s">
        <v>1092</v>
      </c>
      <c r="R1" s="787" t="s">
        <v>1093</v>
      </c>
      <c r="S1" s="789" t="s">
        <v>1094</v>
      </c>
      <c r="T1" s="787" t="s">
        <v>1095</v>
      </c>
      <c r="U1" s="790" t="s">
        <v>1096</v>
      </c>
      <c r="V1" s="790" t="s">
        <v>1097</v>
      </c>
      <c r="W1" s="791" t="s">
        <v>1098</v>
      </c>
      <c r="X1" s="872" t="s">
        <v>1453</v>
      </c>
      <c r="Y1" s="872" t="s">
        <v>1454</v>
      </c>
      <c r="Z1" s="872" t="s">
        <v>1455</v>
      </c>
      <c r="AA1" s="792" t="s">
        <v>1099</v>
      </c>
      <c r="AB1" s="792" t="s">
        <v>1100</v>
      </c>
      <c r="AC1" s="792" t="s">
        <v>1101</v>
      </c>
      <c r="AD1" s="792" t="s">
        <v>1102</v>
      </c>
      <c r="AE1" s="792" t="s">
        <v>1103</v>
      </c>
      <c r="AF1" s="792" t="s">
        <v>1104</v>
      </c>
      <c r="AG1" s="792" t="s">
        <v>1105</v>
      </c>
      <c r="AH1" s="792" t="s">
        <v>1106</v>
      </c>
      <c r="AI1" s="792" t="s">
        <v>1107</v>
      </c>
      <c r="AJ1" s="792" t="s">
        <v>1108</v>
      </c>
      <c r="AK1" s="792" t="s">
        <v>1109</v>
      </c>
      <c r="AL1" s="792" t="s">
        <v>1110</v>
      </c>
      <c r="AM1" s="792"/>
      <c r="AN1" s="792"/>
      <c r="AO1" s="793" t="s">
        <v>1456</v>
      </c>
      <c r="AP1" s="873" t="s">
        <v>1457</v>
      </c>
    </row>
    <row r="2" spans="1:274" ht="27" customHeight="1" x14ac:dyDescent="0.25">
      <c r="A2" s="691">
        <v>1</v>
      </c>
      <c r="B2" s="693" t="s">
        <v>1290</v>
      </c>
      <c r="C2" s="696">
        <v>201</v>
      </c>
      <c r="D2" s="697">
        <v>536</v>
      </c>
      <c r="E2" s="707">
        <v>1</v>
      </c>
      <c r="F2" s="699" t="s">
        <v>1123</v>
      </c>
      <c r="G2" s="699" t="s">
        <v>1292</v>
      </c>
      <c r="H2" s="762" t="s">
        <v>1112</v>
      </c>
      <c r="I2" s="767" t="s">
        <v>1113</v>
      </c>
      <c r="J2" s="753" t="s">
        <v>1293</v>
      </c>
      <c r="K2" s="761" t="s">
        <v>1115</v>
      </c>
      <c r="L2" s="761" t="s">
        <v>1116</v>
      </c>
      <c r="M2" s="753" t="s">
        <v>1152</v>
      </c>
      <c r="N2" s="753" t="s">
        <v>1152</v>
      </c>
      <c r="O2" s="753" t="s">
        <v>1153</v>
      </c>
      <c r="P2" s="753" t="s">
        <v>1291</v>
      </c>
      <c r="Q2" s="753" t="s">
        <v>1120</v>
      </c>
      <c r="R2" s="753" t="s">
        <v>1160</v>
      </c>
      <c r="S2" s="755">
        <v>1</v>
      </c>
      <c r="T2" s="763">
        <v>1.2</v>
      </c>
      <c r="U2" s="771">
        <v>41456</v>
      </c>
      <c r="V2" s="772">
        <v>42522</v>
      </c>
      <c r="W2" s="874">
        <v>7</v>
      </c>
      <c r="X2" s="875">
        <v>136000</v>
      </c>
      <c r="Y2" s="875"/>
      <c r="Z2" s="875">
        <f t="shared" ref="Z2:Z65" si="0">Y2+X2</f>
        <v>136000</v>
      </c>
      <c r="AA2" s="702"/>
      <c r="AB2" s="702"/>
      <c r="AC2" s="702">
        <v>18000</v>
      </c>
      <c r="AD2" s="702">
        <v>25000</v>
      </c>
      <c r="AE2" s="702">
        <v>25000</v>
      </c>
      <c r="AF2" s="702">
        <v>18000</v>
      </c>
      <c r="AG2" s="702">
        <v>25000</v>
      </c>
      <c r="AH2" s="702">
        <v>25000</v>
      </c>
      <c r="AI2" s="717"/>
      <c r="AJ2" s="717"/>
      <c r="AK2" s="717"/>
      <c r="AL2" s="717"/>
      <c r="AM2" s="868">
        <f t="shared" ref="AM2:AM65" si="1">SUM(AA2:AL2)</f>
        <v>136000</v>
      </c>
      <c r="AN2" s="868">
        <f t="shared" ref="AN2:AN65" si="2">Z2-AM2</f>
        <v>0</v>
      </c>
      <c r="AO2" s="760">
        <v>0</v>
      </c>
      <c r="AP2" s="868">
        <v>0</v>
      </c>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P2" s="746"/>
      <c r="IA2" s="706"/>
      <c r="IB2" s="706"/>
      <c r="IC2" s="706"/>
      <c r="ID2" s="706"/>
      <c r="IE2" s="706"/>
      <c r="IF2" s="706"/>
      <c r="IG2" s="706"/>
      <c r="IH2" s="706"/>
      <c r="II2" s="706"/>
      <c r="IJ2" s="706"/>
      <c r="IK2" s="706"/>
      <c r="IL2" s="706"/>
      <c r="IM2" s="706"/>
      <c r="IN2" s="706"/>
      <c r="IO2" s="706"/>
      <c r="IP2" s="706"/>
      <c r="IQ2" s="706"/>
      <c r="IR2" s="706"/>
      <c r="IS2" s="706"/>
      <c r="IT2" s="706"/>
      <c r="IU2" s="706"/>
      <c r="JA2" s="878"/>
      <c r="JB2" s="878"/>
      <c r="JC2" s="878"/>
      <c r="JD2" s="878"/>
      <c r="JE2" s="878"/>
      <c r="JF2" s="878"/>
      <c r="JG2" s="878"/>
      <c r="JH2" s="878"/>
      <c r="JJ2" s="706"/>
      <c r="JK2" s="706"/>
      <c r="JL2" s="706"/>
      <c r="JM2" s="706"/>
      <c r="JN2" s="706"/>
    </row>
    <row r="3" spans="1:274" ht="24.95" customHeight="1" x14ac:dyDescent="0.25">
      <c r="A3" s="691">
        <v>2</v>
      </c>
      <c r="B3" s="693" t="s">
        <v>1206</v>
      </c>
      <c r="C3" s="725">
        <v>202</v>
      </c>
      <c r="D3" s="724">
        <v>532</v>
      </c>
      <c r="E3" s="707">
        <v>4</v>
      </c>
      <c r="F3" s="699" t="s">
        <v>1121</v>
      </c>
      <c r="G3" s="700" t="s">
        <v>1207</v>
      </c>
      <c r="H3" s="751" t="s">
        <v>1112</v>
      </c>
      <c r="I3" s="752" t="s">
        <v>1113</v>
      </c>
      <c r="J3" s="753" t="s">
        <v>1139</v>
      </c>
      <c r="K3" s="770" t="s">
        <v>1115</v>
      </c>
      <c r="L3" s="770" t="s">
        <v>1116</v>
      </c>
      <c r="M3" s="753" t="s">
        <v>1140</v>
      </c>
      <c r="N3" s="753" t="s">
        <v>1141</v>
      </c>
      <c r="O3" s="753" t="s">
        <v>1128</v>
      </c>
      <c r="P3" s="753" t="s">
        <v>1134</v>
      </c>
      <c r="Q3" s="765">
        <v>26</v>
      </c>
      <c r="R3" s="765" t="s">
        <v>1120</v>
      </c>
      <c r="S3" s="755">
        <v>2</v>
      </c>
      <c r="T3" s="774">
        <v>2.5</v>
      </c>
      <c r="U3" s="771">
        <v>41456</v>
      </c>
      <c r="V3" s="771">
        <v>41791</v>
      </c>
      <c r="W3" s="918">
        <v>25</v>
      </c>
      <c r="X3" s="875">
        <v>1000000</v>
      </c>
      <c r="Y3" s="876">
        <v>167800</v>
      </c>
      <c r="Z3" s="875">
        <f t="shared" si="0"/>
        <v>1167800</v>
      </c>
      <c r="AA3" s="702"/>
      <c r="AB3" s="702"/>
      <c r="AC3" s="702"/>
      <c r="AD3" s="702">
        <v>500000</v>
      </c>
      <c r="AE3" s="702">
        <v>500000</v>
      </c>
      <c r="AF3" s="702">
        <v>167800</v>
      </c>
      <c r="AG3" s="702"/>
      <c r="AH3" s="702"/>
      <c r="AI3" s="691"/>
      <c r="AJ3" s="691"/>
      <c r="AK3" s="691"/>
      <c r="AL3" s="691"/>
      <c r="AM3" s="868">
        <f t="shared" si="1"/>
        <v>1167800</v>
      </c>
      <c r="AN3" s="868">
        <f t="shared" si="2"/>
        <v>0</v>
      </c>
      <c r="AO3" s="760">
        <v>1500000</v>
      </c>
      <c r="AP3" s="868">
        <v>1000000</v>
      </c>
      <c r="AQ3" s="706"/>
      <c r="GP3" s="74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IA3" s="706"/>
      <c r="IB3" s="706"/>
      <c r="IC3" s="706"/>
      <c r="ID3" s="706"/>
      <c r="IE3" s="706"/>
      <c r="IF3" s="706"/>
      <c r="IG3" s="706"/>
      <c r="IH3" s="706"/>
      <c r="II3" s="706"/>
      <c r="IJ3" s="706"/>
      <c r="IK3" s="706"/>
      <c r="IL3" s="706"/>
      <c r="IM3" s="706"/>
      <c r="IN3" s="706"/>
      <c r="IO3" s="706"/>
      <c r="IP3" s="706"/>
      <c r="IQ3" s="706"/>
      <c r="IR3" s="706"/>
      <c r="IS3" s="706"/>
      <c r="IT3" s="706"/>
      <c r="IU3" s="706"/>
      <c r="IV3" s="706"/>
      <c r="IW3" s="706"/>
      <c r="JA3" s="878"/>
      <c r="JB3" s="878"/>
      <c r="JC3" s="878"/>
      <c r="JD3" s="878"/>
      <c r="JE3" s="878"/>
      <c r="JF3" s="878"/>
      <c r="JG3" s="878"/>
      <c r="JH3" s="878"/>
      <c r="JJ3" s="878"/>
      <c r="JK3" s="878"/>
      <c r="JL3" s="878"/>
      <c r="JM3" s="878"/>
      <c r="JN3" s="878"/>
    </row>
    <row r="4" spans="1:274" ht="33.75" x14ac:dyDescent="0.25">
      <c r="A4" s="691">
        <v>3</v>
      </c>
      <c r="B4" s="693" t="s">
        <v>1206</v>
      </c>
      <c r="C4" s="725">
        <v>202</v>
      </c>
      <c r="D4" s="724">
        <v>532</v>
      </c>
      <c r="E4" s="707">
        <v>5</v>
      </c>
      <c r="F4" s="699" t="s">
        <v>1121</v>
      </c>
      <c r="G4" s="700" t="s">
        <v>1208</v>
      </c>
      <c r="H4" s="751" t="s">
        <v>1112</v>
      </c>
      <c r="I4" s="752" t="s">
        <v>1113</v>
      </c>
      <c r="J4" s="753" t="s">
        <v>1139</v>
      </c>
      <c r="K4" s="770" t="s">
        <v>1115</v>
      </c>
      <c r="L4" s="770" t="s">
        <v>1116</v>
      </c>
      <c r="M4" s="753" t="s">
        <v>1140</v>
      </c>
      <c r="N4" s="753" t="s">
        <v>1141</v>
      </c>
      <c r="O4" s="753" t="s">
        <v>1128</v>
      </c>
      <c r="P4" s="753" t="s">
        <v>1134</v>
      </c>
      <c r="Q4" s="765">
        <v>14</v>
      </c>
      <c r="R4" s="765" t="s">
        <v>1120</v>
      </c>
      <c r="S4" s="755">
        <v>2</v>
      </c>
      <c r="T4" s="774">
        <v>2.5</v>
      </c>
      <c r="U4" s="771">
        <v>41456</v>
      </c>
      <c r="V4" s="771">
        <v>41791</v>
      </c>
      <c r="W4" s="918">
        <v>25</v>
      </c>
      <c r="X4" s="875">
        <f>500000-400000</f>
        <v>100000</v>
      </c>
      <c r="Y4" s="876"/>
      <c r="Z4" s="875">
        <f t="shared" si="0"/>
        <v>100000</v>
      </c>
      <c r="AA4" s="702"/>
      <c r="AB4" s="702"/>
      <c r="AC4" s="702"/>
      <c r="AD4" s="702">
        <v>50000</v>
      </c>
      <c r="AE4" s="702">
        <v>50000</v>
      </c>
      <c r="AF4" s="702"/>
      <c r="AG4" s="702"/>
      <c r="AH4" s="702"/>
      <c r="AI4" s="691"/>
      <c r="AJ4" s="691"/>
      <c r="AK4" s="691"/>
      <c r="AL4" s="691"/>
      <c r="AM4" s="868">
        <f t="shared" si="1"/>
        <v>100000</v>
      </c>
      <c r="AN4" s="868">
        <f t="shared" si="2"/>
        <v>0</v>
      </c>
      <c r="AO4" s="760">
        <v>500000</v>
      </c>
      <c r="AP4" s="868">
        <v>1000000</v>
      </c>
      <c r="AQ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IA4" s="706"/>
      <c r="IB4" s="706"/>
      <c r="IC4" s="706"/>
      <c r="ID4" s="706"/>
      <c r="IE4" s="706"/>
      <c r="IF4" s="706"/>
      <c r="IG4" s="706"/>
      <c r="IH4" s="706"/>
      <c r="II4" s="706"/>
      <c r="IJ4" s="706"/>
      <c r="IK4" s="706"/>
      <c r="IL4" s="706"/>
      <c r="IM4" s="706"/>
      <c r="IN4" s="706"/>
      <c r="IO4" s="706"/>
      <c r="IP4" s="706"/>
      <c r="IQ4" s="706"/>
      <c r="IR4" s="706"/>
      <c r="IS4" s="706"/>
      <c r="IT4" s="706"/>
      <c r="IU4" s="706"/>
      <c r="IV4" s="706"/>
      <c r="IW4" s="706"/>
      <c r="JA4" s="878"/>
      <c r="JB4" s="878"/>
      <c r="JC4" s="878"/>
      <c r="JD4" s="878"/>
      <c r="JE4" s="878"/>
      <c r="JF4" s="878"/>
      <c r="JG4" s="878"/>
      <c r="JH4" s="878"/>
      <c r="JJ4" s="878"/>
      <c r="JK4" s="878"/>
      <c r="JL4" s="878"/>
      <c r="JM4" s="878"/>
      <c r="JN4" s="878"/>
    </row>
    <row r="5" spans="1:274" ht="24.95" customHeight="1" x14ac:dyDescent="0.25">
      <c r="A5" s="691">
        <v>4</v>
      </c>
      <c r="B5" s="693" t="s">
        <v>1206</v>
      </c>
      <c r="C5" s="725">
        <v>202</v>
      </c>
      <c r="D5" s="724">
        <v>536</v>
      </c>
      <c r="E5" s="707">
        <v>1</v>
      </c>
      <c r="F5" s="699" t="s">
        <v>1123</v>
      </c>
      <c r="G5" s="700" t="s">
        <v>1500</v>
      </c>
      <c r="H5" s="751" t="s">
        <v>1112</v>
      </c>
      <c r="I5" s="752" t="s">
        <v>1113</v>
      </c>
      <c r="J5" s="753" t="s">
        <v>1139</v>
      </c>
      <c r="K5" s="770" t="s">
        <v>1115</v>
      </c>
      <c r="L5" s="770" t="s">
        <v>1116</v>
      </c>
      <c r="M5" s="753" t="s">
        <v>1140</v>
      </c>
      <c r="N5" s="753" t="s">
        <v>1141</v>
      </c>
      <c r="O5" s="753" t="s">
        <v>1128</v>
      </c>
      <c r="P5" s="753" t="s">
        <v>1134</v>
      </c>
      <c r="Q5" s="765">
        <v>14</v>
      </c>
      <c r="R5" s="765" t="s">
        <v>1120</v>
      </c>
      <c r="S5" s="755">
        <v>2</v>
      </c>
      <c r="T5" s="774">
        <v>2.5</v>
      </c>
      <c r="U5" s="771">
        <v>41456</v>
      </c>
      <c r="V5" s="771">
        <v>41791</v>
      </c>
      <c r="W5" s="918">
        <v>5</v>
      </c>
      <c r="X5" s="875"/>
      <c r="Y5" s="876">
        <v>153000</v>
      </c>
      <c r="Z5" s="875">
        <f t="shared" si="0"/>
        <v>153000</v>
      </c>
      <c r="AA5" s="702"/>
      <c r="AB5" s="702"/>
      <c r="AC5" s="702"/>
      <c r="AD5" s="702">
        <v>50000</v>
      </c>
      <c r="AE5" s="702">
        <v>50000</v>
      </c>
      <c r="AF5" s="702">
        <v>53000</v>
      </c>
      <c r="AG5" s="702"/>
      <c r="AH5" s="702"/>
      <c r="AI5" s="691"/>
      <c r="AJ5" s="691"/>
      <c r="AK5" s="691"/>
      <c r="AL5" s="691"/>
      <c r="AM5" s="868">
        <f t="shared" si="1"/>
        <v>153000</v>
      </c>
      <c r="AN5" s="868">
        <f t="shared" si="2"/>
        <v>0</v>
      </c>
      <c r="AO5" s="760"/>
      <c r="AP5" s="868"/>
      <c r="AQ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IA5" s="706"/>
      <c r="IB5" s="706"/>
      <c r="IC5" s="706"/>
      <c r="ID5" s="706"/>
      <c r="IE5" s="706"/>
      <c r="IF5" s="706"/>
      <c r="IG5" s="706"/>
      <c r="IH5" s="706"/>
      <c r="II5" s="706"/>
      <c r="IJ5" s="706"/>
      <c r="IK5" s="706"/>
      <c r="IL5" s="706"/>
      <c r="IM5" s="706"/>
      <c r="IN5" s="706"/>
      <c r="IO5" s="706"/>
      <c r="IP5" s="706"/>
      <c r="IQ5" s="706"/>
      <c r="IR5" s="706"/>
      <c r="IS5" s="706"/>
      <c r="IT5" s="706"/>
      <c r="IU5" s="706"/>
      <c r="IV5" s="706"/>
      <c r="IW5" s="706"/>
      <c r="JA5" s="878"/>
      <c r="JB5" s="878"/>
      <c r="JC5" s="878"/>
      <c r="JD5" s="878"/>
      <c r="JE5" s="878"/>
      <c r="JF5" s="878"/>
      <c r="JG5" s="878"/>
      <c r="JH5" s="878"/>
      <c r="JJ5" s="878"/>
      <c r="JK5" s="878"/>
      <c r="JL5" s="878"/>
      <c r="JM5" s="878"/>
      <c r="JN5" s="878"/>
    </row>
    <row r="6" spans="1:274" ht="24.95" customHeight="1" x14ac:dyDescent="0.25">
      <c r="A6" s="691">
        <v>5</v>
      </c>
      <c r="B6" s="693" t="s">
        <v>1206</v>
      </c>
      <c r="C6" s="725">
        <v>204</v>
      </c>
      <c r="D6" s="724">
        <v>532</v>
      </c>
      <c r="E6" s="707">
        <v>19</v>
      </c>
      <c r="F6" s="699" t="s">
        <v>1121</v>
      </c>
      <c r="G6" s="700" t="s">
        <v>1501</v>
      </c>
      <c r="H6" s="767" t="s">
        <v>1112</v>
      </c>
      <c r="I6" s="752" t="s">
        <v>1113</v>
      </c>
      <c r="J6" s="753" t="s">
        <v>1139</v>
      </c>
      <c r="K6" s="770" t="s">
        <v>1151</v>
      </c>
      <c r="L6" s="770" t="s">
        <v>1124</v>
      </c>
      <c r="M6" s="753" t="s">
        <v>1140</v>
      </c>
      <c r="N6" s="753" t="s">
        <v>1141</v>
      </c>
      <c r="O6" s="753" t="s">
        <v>1128</v>
      </c>
      <c r="P6" s="753" t="s">
        <v>1134</v>
      </c>
      <c r="Q6" s="765">
        <v>2</v>
      </c>
      <c r="R6" s="765" t="s">
        <v>1120</v>
      </c>
      <c r="S6" s="755">
        <v>2</v>
      </c>
      <c r="T6" s="775">
        <v>2.11</v>
      </c>
      <c r="U6" s="757">
        <v>41334</v>
      </c>
      <c r="V6" s="758">
        <v>41426</v>
      </c>
      <c r="W6" s="918">
        <v>25</v>
      </c>
      <c r="X6" s="875"/>
      <c r="Y6" s="876">
        <v>12500</v>
      </c>
      <c r="Z6" s="875">
        <f t="shared" si="0"/>
        <v>12500</v>
      </c>
      <c r="AA6" s="691"/>
      <c r="AB6" s="691"/>
      <c r="AC6" s="702">
        <v>12500</v>
      </c>
      <c r="AD6" s="691"/>
      <c r="AE6" s="691"/>
      <c r="AF6" s="691"/>
      <c r="AG6" s="691"/>
      <c r="AH6" s="691"/>
      <c r="AI6" s="691"/>
      <c r="AJ6" s="691"/>
      <c r="AK6" s="691"/>
      <c r="AL6" s="691"/>
      <c r="AM6" s="868">
        <f t="shared" si="1"/>
        <v>12500</v>
      </c>
      <c r="AN6" s="868">
        <f t="shared" si="2"/>
        <v>0</v>
      </c>
      <c r="AO6" s="691"/>
      <c r="AP6" s="868"/>
      <c r="AQ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878"/>
      <c r="HP6" s="878"/>
      <c r="HQ6" s="878"/>
      <c r="HR6" s="878"/>
      <c r="HS6" s="878"/>
      <c r="HT6" s="878"/>
      <c r="HU6" s="878"/>
      <c r="HV6" s="878"/>
      <c r="HW6" s="878"/>
      <c r="HX6" s="878"/>
      <c r="HY6" s="878"/>
      <c r="HZ6" s="878"/>
      <c r="IA6" s="878"/>
      <c r="IB6" s="878"/>
      <c r="IC6" s="878"/>
      <c r="ID6" s="878"/>
      <c r="IE6" s="878"/>
      <c r="IF6" s="878"/>
      <c r="IG6" s="878"/>
      <c r="IH6" s="878"/>
      <c r="II6" s="878"/>
      <c r="IJ6" s="878"/>
      <c r="IK6" s="878"/>
      <c r="IL6" s="878"/>
      <c r="IM6" s="878"/>
      <c r="IN6" s="878"/>
      <c r="IO6" s="878"/>
      <c r="IP6" s="878"/>
      <c r="IQ6" s="878"/>
      <c r="IR6" s="878"/>
      <c r="IS6" s="878"/>
      <c r="IT6" s="878"/>
      <c r="IU6" s="878"/>
      <c r="IV6" s="878"/>
      <c r="IW6" s="878"/>
      <c r="JA6" s="706"/>
      <c r="JB6" s="706"/>
      <c r="JC6" s="706"/>
      <c r="JD6" s="706"/>
      <c r="JE6" s="706"/>
      <c r="JF6" s="706"/>
      <c r="JG6" s="706"/>
      <c r="JH6" s="706"/>
      <c r="JJ6" s="878"/>
      <c r="JK6" s="878"/>
      <c r="JL6" s="878"/>
      <c r="JM6" s="878"/>
      <c r="JN6" s="878"/>
    </row>
    <row r="7" spans="1:274" ht="24.95" customHeight="1" x14ac:dyDescent="0.25">
      <c r="A7" s="691">
        <v>6</v>
      </c>
      <c r="B7" s="693" t="s">
        <v>1206</v>
      </c>
      <c r="C7" s="725">
        <v>204</v>
      </c>
      <c r="D7" s="724">
        <v>532</v>
      </c>
      <c r="E7" s="707">
        <v>20</v>
      </c>
      <c r="F7" s="699" t="s">
        <v>1121</v>
      </c>
      <c r="G7" s="700" t="s">
        <v>1502</v>
      </c>
      <c r="H7" s="767" t="s">
        <v>1112</v>
      </c>
      <c r="I7" s="752" t="s">
        <v>1113</v>
      </c>
      <c r="J7" s="753" t="s">
        <v>1139</v>
      </c>
      <c r="K7" s="770" t="s">
        <v>1115</v>
      </c>
      <c r="L7" s="770" t="s">
        <v>1124</v>
      </c>
      <c r="M7" s="753" t="s">
        <v>1140</v>
      </c>
      <c r="N7" s="753" t="s">
        <v>1141</v>
      </c>
      <c r="O7" s="753" t="s">
        <v>1128</v>
      </c>
      <c r="P7" s="753" t="s">
        <v>1134</v>
      </c>
      <c r="Q7" s="765">
        <v>2</v>
      </c>
      <c r="R7" s="765" t="s">
        <v>1120</v>
      </c>
      <c r="S7" s="755">
        <v>2</v>
      </c>
      <c r="T7" s="775">
        <v>2.11</v>
      </c>
      <c r="U7" s="757">
        <v>41334</v>
      </c>
      <c r="V7" s="758">
        <v>41426</v>
      </c>
      <c r="W7" s="918">
        <v>5</v>
      </c>
      <c r="X7" s="875"/>
      <c r="Y7" s="876">
        <v>60000</v>
      </c>
      <c r="Z7" s="875">
        <f t="shared" si="0"/>
        <v>60000</v>
      </c>
      <c r="AA7" s="691"/>
      <c r="AB7" s="691"/>
      <c r="AC7" s="702">
        <v>60000</v>
      </c>
      <c r="AD7" s="691"/>
      <c r="AE7" s="691"/>
      <c r="AF7" s="691"/>
      <c r="AG7" s="691"/>
      <c r="AH7" s="691"/>
      <c r="AI7" s="691"/>
      <c r="AJ7" s="691"/>
      <c r="AK7" s="691"/>
      <c r="AL7" s="691"/>
      <c r="AM7" s="868">
        <f t="shared" si="1"/>
        <v>60000</v>
      </c>
      <c r="AN7" s="868">
        <f t="shared" si="2"/>
        <v>0</v>
      </c>
      <c r="AO7" s="691"/>
      <c r="AP7" s="868"/>
      <c r="AQ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878"/>
      <c r="HP7" s="878"/>
      <c r="HQ7" s="878"/>
      <c r="HR7" s="878"/>
      <c r="HS7" s="878"/>
      <c r="HT7" s="878"/>
      <c r="HU7" s="878"/>
      <c r="HV7" s="878"/>
      <c r="HW7" s="878"/>
      <c r="HX7" s="878"/>
      <c r="HY7" s="878"/>
      <c r="HZ7" s="878"/>
      <c r="IA7" s="878"/>
      <c r="IB7" s="878"/>
      <c r="IC7" s="878"/>
      <c r="ID7" s="878"/>
      <c r="IE7" s="878"/>
      <c r="IF7" s="878"/>
      <c r="IG7" s="878"/>
      <c r="IH7" s="878"/>
      <c r="II7" s="878"/>
      <c r="IJ7" s="878"/>
      <c r="IK7" s="878"/>
      <c r="IL7" s="878"/>
      <c r="IM7" s="878"/>
      <c r="IN7" s="878"/>
      <c r="IO7" s="878"/>
      <c r="IP7" s="878"/>
      <c r="IQ7" s="878"/>
      <c r="IR7" s="878"/>
      <c r="IS7" s="878"/>
      <c r="IT7" s="878"/>
      <c r="IU7" s="878"/>
      <c r="IV7" s="878"/>
      <c r="IW7" s="878"/>
      <c r="JA7" s="878"/>
      <c r="JB7" s="878"/>
      <c r="JC7" s="878"/>
      <c r="JD7" s="878"/>
      <c r="JE7" s="878"/>
      <c r="JF7" s="878"/>
      <c r="JG7" s="878"/>
      <c r="JH7" s="878"/>
      <c r="JJ7" s="878"/>
      <c r="JK7" s="878"/>
      <c r="JL7" s="878"/>
      <c r="JM7" s="878"/>
      <c r="JN7" s="878"/>
    </row>
    <row r="8" spans="1:274" ht="33.75" customHeight="1" x14ac:dyDescent="0.25">
      <c r="A8" s="691">
        <v>7</v>
      </c>
      <c r="B8" s="693" t="s">
        <v>1206</v>
      </c>
      <c r="C8" s="725">
        <v>204</v>
      </c>
      <c r="D8" s="724">
        <v>532</v>
      </c>
      <c r="E8" s="707">
        <v>23</v>
      </c>
      <c r="F8" s="699" t="s">
        <v>1121</v>
      </c>
      <c r="G8" s="700" t="s">
        <v>1503</v>
      </c>
      <c r="H8" s="767" t="s">
        <v>1112</v>
      </c>
      <c r="I8" s="752" t="s">
        <v>1113</v>
      </c>
      <c r="J8" s="753" t="s">
        <v>1139</v>
      </c>
      <c r="K8" s="770" t="s">
        <v>1151</v>
      </c>
      <c r="L8" s="770" t="s">
        <v>1124</v>
      </c>
      <c r="M8" s="753" t="s">
        <v>1140</v>
      </c>
      <c r="N8" s="753" t="s">
        <v>1141</v>
      </c>
      <c r="O8" s="753" t="s">
        <v>1128</v>
      </c>
      <c r="P8" s="753" t="s">
        <v>1134</v>
      </c>
      <c r="Q8" s="765">
        <v>23</v>
      </c>
      <c r="R8" s="765" t="s">
        <v>1120</v>
      </c>
      <c r="S8" s="755">
        <v>2</v>
      </c>
      <c r="T8" s="775">
        <v>2.11</v>
      </c>
      <c r="U8" s="757">
        <v>41091</v>
      </c>
      <c r="V8" s="758">
        <v>41426</v>
      </c>
      <c r="W8" s="918">
        <v>25</v>
      </c>
      <c r="X8" s="875"/>
      <c r="Y8" s="876">
        <v>135500</v>
      </c>
      <c r="Z8" s="875">
        <f t="shared" si="0"/>
        <v>135500</v>
      </c>
      <c r="AA8" s="691"/>
      <c r="AB8" s="691"/>
      <c r="AC8" s="702">
        <v>35500</v>
      </c>
      <c r="AD8" s="702">
        <v>50000</v>
      </c>
      <c r="AE8" s="702">
        <v>50000</v>
      </c>
      <c r="AF8" s="691"/>
      <c r="AG8" s="691"/>
      <c r="AH8" s="691"/>
      <c r="AI8" s="691"/>
      <c r="AJ8" s="691"/>
      <c r="AK8" s="691"/>
      <c r="AL8" s="691"/>
      <c r="AM8" s="868">
        <f t="shared" si="1"/>
        <v>135500</v>
      </c>
      <c r="AN8" s="868">
        <f t="shared" si="2"/>
        <v>0</v>
      </c>
      <c r="AO8" s="691"/>
      <c r="AP8" s="868"/>
      <c r="AQ8" s="706"/>
      <c r="FI8" s="706"/>
      <c r="FJ8" s="706"/>
      <c r="FK8" s="706"/>
      <c r="FL8" s="706"/>
      <c r="GP8" s="706"/>
      <c r="GQ8" s="706"/>
      <c r="GR8" s="706"/>
      <c r="GS8" s="706"/>
      <c r="GT8" s="706"/>
      <c r="GU8" s="706"/>
      <c r="GV8" s="706"/>
      <c r="GW8" s="706"/>
      <c r="GX8" s="706"/>
      <c r="GY8" s="706"/>
      <c r="GZ8" s="706"/>
      <c r="HA8" s="706"/>
      <c r="HB8" s="706"/>
      <c r="HC8" s="706"/>
      <c r="HD8" s="706"/>
      <c r="HE8" s="706"/>
      <c r="HF8" s="706"/>
      <c r="HG8" s="706"/>
      <c r="HH8" s="706"/>
      <c r="HI8" s="706"/>
      <c r="HJ8" s="706"/>
      <c r="HK8" s="706"/>
      <c r="HL8" s="706"/>
      <c r="HM8" s="706"/>
      <c r="HN8" s="706"/>
      <c r="HO8" s="878"/>
      <c r="HP8" s="878"/>
      <c r="HQ8" s="878"/>
      <c r="HR8" s="878"/>
      <c r="HS8" s="878"/>
      <c r="HT8" s="878"/>
      <c r="HU8" s="878"/>
      <c r="HV8" s="878"/>
      <c r="HW8" s="878"/>
      <c r="HX8" s="878"/>
      <c r="HY8" s="878"/>
      <c r="HZ8" s="878"/>
      <c r="IA8" s="878"/>
      <c r="IB8" s="878"/>
      <c r="IC8" s="878"/>
      <c r="ID8" s="878"/>
      <c r="IE8" s="878"/>
      <c r="IF8" s="878"/>
      <c r="IG8" s="878"/>
      <c r="IH8" s="878"/>
      <c r="II8" s="878"/>
      <c r="IJ8" s="878"/>
      <c r="IK8" s="878"/>
      <c r="IL8" s="878"/>
      <c r="IM8" s="878"/>
      <c r="IN8" s="878"/>
      <c r="IO8" s="878"/>
      <c r="IP8" s="878"/>
      <c r="IQ8" s="878"/>
      <c r="IR8" s="878"/>
      <c r="IS8" s="878"/>
      <c r="IT8" s="878"/>
      <c r="IU8" s="878"/>
      <c r="IV8" s="878"/>
      <c r="IW8" s="878"/>
      <c r="JA8" s="878"/>
      <c r="JB8" s="878"/>
      <c r="JC8" s="878"/>
      <c r="JD8" s="878"/>
      <c r="JE8" s="878"/>
      <c r="JF8" s="878"/>
      <c r="JG8" s="878"/>
      <c r="JH8" s="878"/>
      <c r="JJ8" s="706"/>
      <c r="JK8" s="706"/>
      <c r="JL8" s="706"/>
      <c r="JM8" s="706"/>
      <c r="JN8" s="706"/>
    </row>
    <row r="9" spans="1:274" ht="24.95" customHeight="1" x14ac:dyDescent="0.25">
      <c r="A9" s="691">
        <v>8</v>
      </c>
      <c r="B9" s="693" t="s">
        <v>1206</v>
      </c>
      <c r="C9" s="725">
        <v>204</v>
      </c>
      <c r="D9" s="725">
        <v>532</v>
      </c>
      <c r="E9" s="707">
        <v>24</v>
      </c>
      <c r="F9" s="699" t="s">
        <v>1121</v>
      </c>
      <c r="G9" s="700" t="s">
        <v>1504</v>
      </c>
      <c r="H9" s="767" t="s">
        <v>1112</v>
      </c>
      <c r="I9" s="752" t="s">
        <v>1113</v>
      </c>
      <c r="J9" s="753" t="s">
        <v>1139</v>
      </c>
      <c r="K9" s="770" t="s">
        <v>1151</v>
      </c>
      <c r="L9" s="770" t="s">
        <v>1124</v>
      </c>
      <c r="M9" s="753" t="s">
        <v>1140</v>
      </c>
      <c r="N9" s="753" t="s">
        <v>1141</v>
      </c>
      <c r="O9" s="753" t="s">
        <v>1128</v>
      </c>
      <c r="P9" s="753" t="s">
        <v>1134</v>
      </c>
      <c r="Q9" s="765">
        <v>2</v>
      </c>
      <c r="R9" s="765" t="s">
        <v>1120</v>
      </c>
      <c r="S9" s="755">
        <v>2</v>
      </c>
      <c r="T9" s="775">
        <v>2.11</v>
      </c>
      <c r="U9" s="757">
        <v>41091</v>
      </c>
      <c r="V9" s="758">
        <v>41426</v>
      </c>
      <c r="W9" s="918">
        <v>25</v>
      </c>
      <c r="X9" s="875"/>
      <c r="Y9" s="876">
        <v>100000</v>
      </c>
      <c r="Z9" s="875">
        <f t="shared" si="0"/>
        <v>100000</v>
      </c>
      <c r="AA9" s="691"/>
      <c r="AB9" s="691"/>
      <c r="AC9" s="691"/>
      <c r="AD9" s="702">
        <v>50000</v>
      </c>
      <c r="AE9" s="702">
        <v>50000</v>
      </c>
      <c r="AF9" s="691"/>
      <c r="AG9" s="691"/>
      <c r="AH9" s="691"/>
      <c r="AI9" s="691"/>
      <c r="AJ9" s="691"/>
      <c r="AK9" s="691"/>
      <c r="AL9" s="691"/>
      <c r="AM9" s="868">
        <f t="shared" si="1"/>
        <v>100000</v>
      </c>
      <c r="AN9" s="868">
        <f t="shared" si="2"/>
        <v>0</v>
      </c>
      <c r="AO9" s="691"/>
      <c r="AP9" s="868"/>
      <c r="AQ9" s="706"/>
      <c r="GP9" s="706"/>
      <c r="GQ9" s="706"/>
      <c r="GR9" s="706"/>
      <c r="GS9" s="706"/>
      <c r="GT9" s="706"/>
      <c r="GU9" s="706"/>
      <c r="GV9" s="706"/>
      <c r="GW9" s="706"/>
      <c r="GX9" s="706"/>
      <c r="GY9" s="706"/>
      <c r="GZ9" s="706"/>
      <c r="HA9" s="706"/>
      <c r="HB9" s="706"/>
      <c r="HC9" s="706"/>
      <c r="HD9" s="706"/>
      <c r="HE9" s="706"/>
      <c r="HF9" s="706"/>
      <c r="HG9" s="706"/>
      <c r="HH9" s="706"/>
      <c r="HI9" s="706"/>
      <c r="HJ9" s="706"/>
      <c r="HK9" s="706"/>
      <c r="HL9" s="706"/>
      <c r="HM9" s="706"/>
      <c r="HN9" s="706"/>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8"/>
      <c r="JA9" s="706"/>
      <c r="JB9" s="706"/>
      <c r="JC9" s="706"/>
      <c r="JD9" s="706"/>
      <c r="JE9" s="706"/>
      <c r="JF9" s="706"/>
      <c r="JG9" s="706"/>
      <c r="JH9" s="706"/>
      <c r="JJ9" s="878"/>
      <c r="JK9" s="878"/>
      <c r="JL9" s="878"/>
      <c r="JM9" s="878"/>
      <c r="JN9" s="878"/>
    </row>
    <row r="10" spans="1:274" ht="24.95" customHeight="1" x14ac:dyDescent="0.25">
      <c r="A10" s="691">
        <v>9</v>
      </c>
      <c r="B10" s="693" t="s">
        <v>1206</v>
      </c>
      <c r="C10" s="725">
        <v>204</v>
      </c>
      <c r="D10" s="724">
        <v>532</v>
      </c>
      <c r="E10" s="707">
        <v>25</v>
      </c>
      <c r="F10" s="699" t="s">
        <v>1121</v>
      </c>
      <c r="G10" s="700" t="s">
        <v>1505</v>
      </c>
      <c r="H10" s="767" t="s">
        <v>1112</v>
      </c>
      <c r="I10" s="752" t="s">
        <v>1113</v>
      </c>
      <c r="J10" s="753" t="s">
        <v>1139</v>
      </c>
      <c r="K10" s="770" t="s">
        <v>1115</v>
      </c>
      <c r="L10" s="761" t="s">
        <v>1124</v>
      </c>
      <c r="M10" s="753" t="s">
        <v>1140</v>
      </c>
      <c r="N10" s="753" t="s">
        <v>1141</v>
      </c>
      <c r="O10" s="753" t="s">
        <v>1128</v>
      </c>
      <c r="P10" s="753" t="s">
        <v>1129</v>
      </c>
      <c r="Q10" s="765">
        <v>8</v>
      </c>
      <c r="R10" s="765" t="s">
        <v>1120</v>
      </c>
      <c r="S10" s="755">
        <v>2</v>
      </c>
      <c r="T10" s="775">
        <v>2.11</v>
      </c>
      <c r="U10" s="757">
        <v>41334</v>
      </c>
      <c r="V10" s="758">
        <v>41791</v>
      </c>
      <c r="W10" s="701">
        <v>5</v>
      </c>
      <c r="X10" s="875"/>
      <c r="Y10" s="876">
        <v>60000</v>
      </c>
      <c r="Z10" s="875">
        <f t="shared" si="0"/>
        <v>60000</v>
      </c>
      <c r="AA10" s="691"/>
      <c r="AB10" s="691"/>
      <c r="AC10" s="691"/>
      <c r="AD10" s="702">
        <v>30000</v>
      </c>
      <c r="AE10" s="702">
        <v>30000</v>
      </c>
      <c r="AF10" s="691"/>
      <c r="AG10" s="691"/>
      <c r="AH10" s="691"/>
      <c r="AI10" s="691"/>
      <c r="AJ10" s="691"/>
      <c r="AK10" s="691"/>
      <c r="AL10" s="691"/>
      <c r="AM10" s="868">
        <f t="shared" si="1"/>
        <v>60000</v>
      </c>
      <c r="AN10" s="868">
        <f t="shared" si="2"/>
        <v>0</v>
      </c>
      <c r="AO10" s="691"/>
      <c r="AP10" s="868"/>
      <c r="AQ10" s="706"/>
      <c r="FM10" s="706"/>
      <c r="FN10" s="706"/>
      <c r="FO10" s="706"/>
      <c r="FP10" s="706"/>
      <c r="FQ10" s="706"/>
      <c r="FR10" s="706"/>
      <c r="FS10" s="706"/>
      <c r="FT10" s="706"/>
      <c r="FU10" s="706"/>
      <c r="FV10" s="706"/>
      <c r="FW10" s="706"/>
      <c r="FX10" s="706"/>
      <c r="FY10" s="706"/>
      <c r="FZ10" s="706"/>
      <c r="GA10" s="706"/>
      <c r="GB10" s="706"/>
      <c r="GC10" s="706"/>
      <c r="GD10" s="706"/>
      <c r="GE10" s="706"/>
      <c r="GF10" s="706"/>
      <c r="GG10" s="706"/>
      <c r="GH10" s="706"/>
      <c r="GI10" s="706"/>
      <c r="GJ10" s="706"/>
      <c r="GK10" s="706"/>
      <c r="GL10" s="706"/>
      <c r="GM10" s="706"/>
      <c r="GN10" s="706"/>
      <c r="GO10" s="706"/>
      <c r="GP10" s="878"/>
      <c r="GQ10" s="878"/>
      <c r="GR10" s="878"/>
      <c r="GS10" s="878"/>
      <c r="GT10" s="878"/>
      <c r="GU10" s="878"/>
      <c r="GV10" s="878"/>
      <c r="GW10" s="878"/>
      <c r="GX10" s="878"/>
      <c r="GY10" s="878"/>
      <c r="GZ10" s="878"/>
      <c r="HA10" s="878"/>
      <c r="HB10" s="878"/>
      <c r="HC10" s="878"/>
      <c r="HD10" s="878"/>
      <c r="HE10" s="878"/>
      <c r="HF10" s="878"/>
      <c r="HG10" s="878"/>
      <c r="HH10" s="878"/>
      <c r="HI10" s="878"/>
      <c r="HJ10" s="878"/>
      <c r="HK10" s="878"/>
      <c r="HL10" s="878"/>
      <c r="HM10" s="878"/>
      <c r="HN10" s="878"/>
      <c r="HO10" s="878"/>
      <c r="HP10" s="878"/>
      <c r="HQ10" s="878"/>
      <c r="HR10" s="878"/>
      <c r="HS10" s="878"/>
      <c r="HT10" s="878"/>
      <c r="HU10" s="878"/>
      <c r="HV10" s="878"/>
      <c r="HW10" s="878"/>
      <c r="HX10" s="878"/>
      <c r="HY10" s="878"/>
      <c r="HZ10" s="878"/>
      <c r="IA10" s="878"/>
      <c r="IB10" s="878"/>
      <c r="IC10" s="878"/>
      <c r="ID10" s="878"/>
      <c r="IE10" s="878"/>
      <c r="IF10" s="878"/>
      <c r="IG10" s="878"/>
      <c r="IH10" s="878"/>
      <c r="II10" s="878"/>
      <c r="IJ10" s="878"/>
      <c r="IK10" s="878"/>
      <c r="IL10" s="878"/>
      <c r="IM10" s="878"/>
      <c r="IN10" s="878"/>
      <c r="IO10" s="878"/>
      <c r="IP10" s="878"/>
      <c r="IQ10" s="878"/>
      <c r="IR10" s="878"/>
      <c r="IS10" s="878"/>
      <c r="IT10" s="878"/>
      <c r="IU10" s="878"/>
      <c r="IV10" s="878"/>
      <c r="IW10" s="878"/>
      <c r="JA10" s="878"/>
      <c r="JB10" s="878"/>
      <c r="JC10" s="878"/>
      <c r="JD10" s="878"/>
      <c r="JE10" s="878"/>
      <c r="JF10" s="878"/>
      <c r="JG10" s="878"/>
      <c r="JH10" s="878"/>
      <c r="JJ10" s="706"/>
      <c r="JK10" s="706"/>
      <c r="JL10" s="706"/>
      <c r="JM10" s="706"/>
      <c r="JN10" s="706"/>
    </row>
    <row r="11" spans="1:274" ht="24.95" customHeight="1" x14ac:dyDescent="0.25">
      <c r="A11" s="691">
        <v>10</v>
      </c>
      <c r="B11" s="693" t="s">
        <v>1206</v>
      </c>
      <c r="C11" s="725">
        <v>204</v>
      </c>
      <c r="D11" s="725">
        <v>544</v>
      </c>
      <c r="E11" s="707">
        <v>5</v>
      </c>
      <c r="F11" s="699" t="s">
        <v>1125</v>
      </c>
      <c r="G11" s="700" t="s">
        <v>1210</v>
      </c>
      <c r="H11" s="751" t="s">
        <v>1112</v>
      </c>
      <c r="I11" s="752" t="s">
        <v>1113</v>
      </c>
      <c r="J11" s="753" t="s">
        <v>1139</v>
      </c>
      <c r="K11" s="770" t="s">
        <v>1151</v>
      </c>
      <c r="L11" s="770" t="s">
        <v>1124</v>
      </c>
      <c r="M11" s="753" t="s">
        <v>1140</v>
      </c>
      <c r="N11" s="753" t="s">
        <v>1141</v>
      </c>
      <c r="O11" s="753" t="s">
        <v>1141</v>
      </c>
      <c r="P11" s="770" t="s">
        <v>1211</v>
      </c>
      <c r="Q11" s="765">
        <v>17</v>
      </c>
      <c r="R11" s="765" t="s">
        <v>1120</v>
      </c>
      <c r="S11" s="755">
        <v>2</v>
      </c>
      <c r="T11" s="775">
        <v>2.11</v>
      </c>
      <c r="U11" s="771">
        <v>41456</v>
      </c>
      <c r="V11" s="771">
        <v>41791</v>
      </c>
      <c r="W11" s="918">
        <v>7</v>
      </c>
      <c r="X11" s="875">
        <v>0</v>
      </c>
      <c r="Y11" s="875">
        <v>7000</v>
      </c>
      <c r="Z11" s="875">
        <f t="shared" si="0"/>
        <v>7000</v>
      </c>
      <c r="AA11" s="702"/>
      <c r="AB11" s="702"/>
      <c r="AC11" s="702">
        <v>7000</v>
      </c>
      <c r="AD11" s="702"/>
      <c r="AE11" s="702"/>
      <c r="AF11" s="702"/>
      <c r="AG11" s="702"/>
      <c r="AH11" s="702"/>
      <c r="AI11" s="691"/>
      <c r="AJ11" s="691"/>
      <c r="AK11" s="691"/>
      <c r="AL11" s="691"/>
      <c r="AM11" s="868">
        <f t="shared" si="1"/>
        <v>7000</v>
      </c>
      <c r="AN11" s="868">
        <f t="shared" si="2"/>
        <v>0</v>
      </c>
      <c r="AO11" s="759">
        <v>17000</v>
      </c>
      <c r="AP11" s="919"/>
      <c r="AQ11" s="706"/>
      <c r="FH11" s="706"/>
      <c r="FI11" s="706"/>
      <c r="FJ11" s="706"/>
      <c r="FK11" s="706"/>
      <c r="FL11" s="706"/>
      <c r="FM11" s="706"/>
      <c r="FN11" s="706"/>
      <c r="FO11" s="706"/>
      <c r="FP11" s="706"/>
      <c r="FQ11" s="706"/>
      <c r="FR11" s="706"/>
      <c r="FS11" s="706"/>
      <c r="FT11" s="706"/>
      <c r="FU11" s="706"/>
      <c r="FV11" s="706"/>
      <c r="FW11" s="706"/>
      <c r="FX11" s="706"/>
      <c r="FY11" s="706"/>
      <c r="FZ11" s="706"/>
      <c r="GA11" s="706"/>
      <c r="GB11" s="706"/>
      <c r="GC11" s="706"/>
      <c r="GD11" s="706"/>
      <c r="GE11" s="706"/>
      <c r="GF11" s="706"/>
      <c r="GG11" s="706"/>
      <c r="GH11" s="706"/>
      <c r="GI11" s="706"/>
      <c r="GJ11" s="706"/>
      <c r="GK11" s="706"/>
      <c r="GL11" s="706"/>
      <c r="GM11" s="706"/>
      <c r="GN11" s="706"/>
      <c r="GP11" s="746"/>
      <c r="IX11" s="814"/>
      <c r="IY11" s="814"/>
      <c r="IZ11" s="814"/>
      <c r="JA11" s="706"/>
      <c r="JB11" s="706"/>
      <c r="JC11" s="706"/>
      <c r="JD11" s="706"/>
      <c r="JE11" s="706"/>
      <c r="JF11" s="706"/>
      <c r="JG11" s="706"/>
      <c r="JH11" s="706"/>
      <c r="JJ11" s="878"/>
      <c r="JK11" s="878"/>
      <c r="JL11" s="878"/>
      <c r="JM11" s="878"/>
      <c r="JN11" s="878"/>
    </row>
    <row r="12" spans="1:274" ht="24.95" customHeight="1" x14ac:dyDescent="0.25">
      <c r="A12" s="691">
        <v>11</v>
      </c>
      <c r="B12" s="693" t="s">
        <v>1206</v>
      </c>
      <c r="C12" s="725">
        <v>204</v>
      </c>
      <c r="D12" s="725">
        <v>544</v>
      </c>
      <c r="E12" s="707">
        <v>6</v>
      </c>
      <c r="F12" s="699" t="s">
        <v>1125</v>
      </c>
      <c r="G12" s="700" t="s">
        <v>1212</v>
      </c>
      <c r="H12" s="751" t="s">
        <v>1112</v>
      </c>
      <c r="I12" s="752" t="s">
        <v>1113</v>
      </c>
      <c r="J12" s="753" t="s">
        <v>1139</v>
      </c>
      <c r="K12" s="770" t="s">
        <v>1151</v>
      </c>
      <c r="L12" s="770" t="s">
        <v>1124</v>
      </c>
      <c r="M12" s="753" t="s">
        <v>1140</v>
      </c>
      <c r="N12" s="753" t="s">
        <v>1141</v>
      </c>
      <c r="O12" s="753" t="s">
        <v>1141</v>
      </c>
      <c r="P12" s="770" t="s">
        <v>1211</v>
      </c>
      <c r="Q12" s="765">
        <v>2</v>
      </c>
      <c r="R12" s="765" t="s">
        <v>1120</v>
      </c>
      <c r="S12" s="755">
        <v>2</v>
      </c>
      <c r="T12" s="775">
        <v>2.11</v>
      </c>
      <c r="U12" s="771">
        <v>41456</v>
      </c>
      <c r="V12" s="758">
        <v>42156</v>
      </c>
      <c r="W12" s="918">
        <v>7</v>
      </c>
      <c r="X12" s="875">
        <v>0</v>
      </c>
      <c r="Y12" s="876">
        <v>8100</v>
      </c>
      <c r="Z12" s="875">
        <f t="shared" si="0"/>
        <v>8100</v>
      </c>
      <c r="AA12" s="702"/>
      <c r="AB12" s="702"/>
      <c r="AC12" s="702">
        <v>8100</v>
      </c>
      <c r="AD12" s="702"/>
      <c r="AE12" s="702"/>
      <c r="AF12" s="702"/>
      <c r="AG12" s="702"/>
      <c r="AH12" s="702"/>
      <c r="AI12" s="691"/>
      <c r="AJ12" s="691"/>
      <c r="AK12" s="691"/>
      <c r="AL12" s="691"/>
      <c r="AM12" s="868">
        <f t="shared" si="1"/>
        <v>8100</v>
      </c>
      <c r="AN12" s="868">
        <f t="shared" si="2"/>
        <v>0</v>
      </c>
      <c r="AO12" s="759">
        <v>16000</v>
      </c>
      <c r="AP12" s="919"/>
      <c r="AQ12" s="706"/>
      <c r="FH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P12" s="746"/>
      <c r="HR12" s="706"/>
      <c r="HS12" s="706"/>
      <c r="HT12" s="706"/>
      <c r="HU12" s="706"/>
      <c r="HV12" s="706"/>
      <c r="HW12" s="706"/>
      <c r="HX12" s="706"/>
      <c r="HY12" s="706"/>
      <c r="HZ12" s="706"/>
      <c r="IX12" s="814"/>
      <c r="IY12" s="814"/>
      <c r="IZ12" s="814"/>
      <c r="JA12" s="706"/>
      <c r="JB12" s="706"/>
      <c r="JC12" s="706"/>
      <c r="JD12" s="706"/>
      <c r="JE12" s="706"/>
      <c r="JF12" s="706"/>
      <c r="JG12" s="706"/>
      <c r="JH12" s="706"/>
      <c r="JJ12" s="878"/>
      <c r="JK12" s="878"/>
      <c r="JL12" s="878"/>
      <c r="JM12" s="878"/>
      <c r="JN12" s="878"/>
    </row>
    <row r="13" spans="1:274" ht="24.95" customHeight="1" x14ac:dyDescent="0.25">
      <c r="A13" s="691">
        <v>12</v>
      </c>
      <c r="B13" s="693" t="s">
        <v>1206</v>
      </c>
      <c r="C13" s="725">
        <v>204</v>
      </c>
      <c r="D13" s="725">
        <v>544</v>
      </c>
      <c r="E13" s="707">
        <v>7</v>
      </c>
      <c r="F13" s="699" t="s">
        <v>1125</v>
      </c>
      <c r="G13" s="700" t="s">
        <v>1213</v>
      </c>
      <c r="H13" s="751" t="s">
        <v>1112</v>
      </c>
      <c r="I13" s="752" t="s">
        <v>1113</v>
      </c>
      <c r="J13" s="753" t="s">
        <v>1139</v>
      </c>
      <c r="K13" s="770" t="s">
        <v>1151</v>
      </c>
      <c r="L13" s="770" t="s">
        <v>1124</v>
      </c>
      <c r="M13" s="753" t="s">
        <v>1140</v>
      </c>
      <c r="N13" s="753" t="s">
        <v>1141</v>
      </c>
      <c r="O13" s="753" t="s">
        <v>1141</v>
      </c>
      <c r="P13" s="770" t="s">
        <v>1211</v>
      </c>
      <c r="Q13" s="765">
        <v>23</v>
      </c>
      <c r="R13" s="765" t="s">
        <v>1120</v>
      </c>
      <c r="S13" s="755">
        <v>2</v>
      </c>
      <c r="T13" s="775">
        <v>2.11</v>
      </c>
      <c r="U13" s="771">
        <v>41456</v>
      </c>
      <c r="V13" s="771">
        <v>41791</v>
      </c>
      <c r="W13" s="918">
        <v>7</v>
      </c>
      <c r="X13" s="875">
        <v>0</v>
      </c>
      <c r="Y13" s="876">
        <v>121900</v>
      </c>
      <c r="Z13" s="875">
        <f t="shared" si="0"/>
        <v>121900</v>
      </c>
      <c r="AA13" s="702"/>
      <c r="AB13" s="702"/>
      <c r="AC13" s="702"/>
      <c r="AD13" s="702">
        <v>71900</v>
      </c>
      <c r="AE13" s="702">
        <v>50000</v>
      </c>
      <c r="AF13" s="702"/>
      <c r="AG13" s="702"/>
      <c r="AH13" s="702"/>
      <c r="AI13" s="691"/>
      <c r="AJ13" s="691"/>
      <c r="AK13" s="691"/>
      <c r="AL13" s="691"/>
      <c r="AM13" s="868">
        <f t="shared" si="1"/>
        <v>121900</v>
      </c>
      <c r="AN13" s="868">
        <f t="shared" si="2"/>
        <v>0</v>
      </c>
      <c r="AO13" s="759">
        <v>10000</v>
      </c>
      <c r="AP13" s="868"/>
      <c r="AQ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P13" s="746"/>
      <c r="IX13" s="828"/>
      <c r="IY13" s="828"/>
      <c r="IZ13" s="828"/>
      <c r="JA13" s="814"/>
      <c r="JB13" s="814"/>
      <c r="JC13" s="814"/>
      <c r="JD13" s="814"/>
      <c r="JE13" s="814"/>
      <c r="JF13" s="814"/>
      <c r="JG13" s="814"/>
      <c r="JH13" s="814"/>
      <c r="JJ13" s="878"/>
      <c r="JK13" s="878"/>
      <c r="JL13" s="878"/>
      <c r="JM13" s="878"/>
      <c r="JN13" s="878"/>
    </row>
    <row r="14" spans="1:274" ht="24.95" customHeight="1" x14ac:dyDescent="0.25">
      <c r="A14" s="691">
        <v>13</v>
      </c>
      <c r="B14" s="693" t="s">
        <v>1206</v>
      </c>
      <c r="C14" s="696">
        <v>204</v>
      </c>
      <c r="D14" s="697">
        <v>544</v>
      </c>
      <c r="E14" s="707">
        <v>8</v>
      </c>
      <c r="F14" s="699" t="s">
        <v>1125</v>
      </c>
      <c r="G14" s="700" t="s">
        <v>1215</v>
      </c>
      <c r="H14" s="762" t="s">
        <v>1112</v>
      </c>
      <c r="I14" s="752" t="s">
        <v>1113</v>
      </c>
      <c r="J14" s="753" t="s">
        <v>1139</v>
      </c>
      <c r="K14" s="770" t="s">
        <v>1115</v>
      </c>
      <c r="L14" s="770" t="s">
        <v>1124</v>
      </c>
      <c r="M14" s="753" t="s">
        <v>1140</v>
      </c>
      <c r="N14" s="753" t="s">
        <v>1141</v>
      </c>
      <c r="O14" s="753" t="s">
        <v>1141</v>
      </c>
      <c r="P14" s="770" t="s">
        <v>1211</v>
      </c>
      <c r="Q14" s="765">
        <v>2</v>
      </c>
      <c r="R14" s="765" t="s">
        <v>1120</v>
      </c>
      <c r="S14" s="755">
        <v>2</v>
      </c>
      <c r="T14" s="775">
        <v>2.11</v>
      </c>
      <c r="U14" s="771">
        <v>41456</v>
      </c>
      <c r="V14" s="758">
        <v>42156</v>
      </c>
      <c r="W14" s="874">
        <v>7</v>
      </c>
      <c r="X14" s="875"/>
      <c r="Y14" s="875"/>
      <c r="Z14" s="875">
        <f t="shared" si="0"/>
        <v>0</v>
      </c>
      <c r="AA14" s="702"/>
      <c r="AB14" s="702"/>
      <c r="AC14" s="702"/>
      <c r="AD14" s="702"/>
      <c r="AE14" s="702"/>
      <c r="AF14" s="702"/>
      <c r="AG14" s="702"/>
      <c r="AH14" s="702"/>
      <c r="AI14" s="717"/>
      <c r="AJ14" s="717"/>
      <c r="AK14" s="717"/>
      <c r="AL14" s="717"/>
      <c r="AM14" s="868">
        <f t="shared" si="1"/>
        <v>0</v>
      </c>
      <c r="AN14" s="868">
        <f t="shared" si="2"/>
        <v>0</v>
      </c>
      <c r="AO14" s="760">
        <v>7000</v>
      </c>
      <c r="AP14" s="868"/>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P14" s="746"/>
      <c r="JJ14" s="878"/>
      <c r="JK14" s="878"/>
      <c r="JL14" s="878"/>
      <c r="JM14" s="878"/>
      <c r="JN14" s="878"/>
    </row>
    <row r="15" spans="1:274" s="706" customFormat="1" ht="24.95" customHeight="1" x14ac:dyDescent="0.25">
      <c r="A15" s="691">
        <v>14</v>
      </c>
      <c r="B15" s="693" t="s">
        <v>1206</v>
      </c>
      <c r="C15" s="696">
        <v>204</v>
      </c>
      <c r="D15" s="697">
        <v>544</v>
      </c>
      <c r="E15" s="707">
        <v>9</v>
      </c>
      <c r="F15" s="699" t="s">
        <v>1125</v>
      </c>
      <c r="G15" s="700" t="s">
        <v>1214</v>
      </c>
      <c r="H15" s="762" t="s">
        <v>1112</v>
      </c>
      <c r="I15" s="752" t="s">
        <v>1113</v>
      </c>
      <c r="J15" s="753" t="s">
        <v>1139</v>
      </c>
      <c r="K15" s="770" t="s">
        <v>1115</v>
      </c>
      <c r="L15" s="770" t="s">
        <v>1124</v>
      </c>
      <c r="M15" s="753" t="s">
        <v>1140</v>
      </c>
      <c r="N15" s="753" t="s">
        <v>1141</v>
      </c>
      <c r="O15" s="753" t="s">
        <v>1141</v>
      </c>
      <c r="P15" s="770" t="s">
        <v>1211</v>
      </c>
      <c r="Q15" s="765" t="s">
        <v>1120</v>
      </c>
      <c r="R15" s="765" t="s">
        <v>1120</v>
      </c>
      <c r="S15" s="755">
        <v>2</v>
      </c>
      <c r="T15" s="775">
        <v>2.11</v>
      </c>
      <c r="U15" s="771">
        <v>41456</v>
      </c>
      <c r="V15" s="758">
        <v>42156</v>
      </c>
      <c r="W15" s="874">
        <v>7</v>
      </c>
      <c r="X15" s="875">
        <v>0</v>
      </c>
      <c r="Y15" s="875"/>
      <c r="Z15" s="875">
        <f t="shared" si="0"/>
        <v>0</v>
      </c>
      <c r="AA15" s="702"/>
      <c r="AB15" s="702"/>
      <c r="AC15" s="702"/>
      <c r="AD15" s="702"/>
      <c r="AE15" s="702"/>
      <c r="AF15" s="702"/>
      <c r="AG15" s="702"/>
      <c r="AH15" s="702"/>
      <c r="AI15" s="717"/>
      <c r="AJ15" s="717"/>
      <c r="AK15" s="717"/>
      <c r="AL15" s="717"/>
      <c r="AM15" s="868">
        <f t="shared" si="1"/>
        <v>0</v>
      </c>
      <c r="AN15" s="868">
        <f t="shared" si="2"/>
        <v>0</v>
      </c>
      <c r="AO15" s="759">
        <v>50000</v>
      </c>
      <c r="AP15" s="868"/>
      <c r="FI15" s="704"/>
      <c r="FJ15" s="704"/>
      <c r="GO15" s="704"/>
      <c r="GP15" s="746"/>
      <c r="GQ15" s="704"/>
      <c r="GR15" s="704"/>
      <c r="GS15" s="704"/>
      <c r="GT15" s="704"/>
      <c r="GU15" s="704"/>
      <c r="GV15" s="704"/>
      <c r="GW15" s="704"/>
      <c r="GX15" s="704"/>
      <c r="GY15" s="704"/>
      <c r="GZ15" s="704"/>
      <c r="HA15" s="704"/>
      <c r="HB15" s="704"/>
      <c r="HC15" s="704"/>
      <c r="HD15" s="704"/>
      <c r="HE15" s="704"/>
      <c r="HF15" s="704"/>
      <c r="HG15" s="704"/>
      <c r="HH15" s="704"/>
      <c r="HI15" s="704"/>
      <c r="HJ15" s="704"/>
      <c r="HK15" s="704"/>
      <c r="HL15" s="704"/>
      <c r="HM15" s="704"/>
      <c r="HN15" s="704"/>
      <c r="HO15" s="704"/>
      <c r="HP15" s="704"/>
      <c r="HQ15" s="704"/>
      <c r="HR15" s="704"/>
      <c r="HS15" s="704"/>
      <c r="HT15" s="704"/>
      <c r="HU15" s="704"/>
      <c r="HV15" s="704"/>
      <c r="HW15" s="704"/>
      <c r="HX15" s="704"/>
      <c r="HY15" s="704"/>
      <c r="HZ15" s="704"/>
      <c r="IA15" s="704"/>
      <c r="IB15" s="704"/>
      <c r="IC15" s="704"/>
      <c r="ID15" s="704"/>
      <c r="IE15" s="704"/>
      <c r="IF15" s="704"/>
      <c r="IG15" s="704"/>
      <c r="IH15" s="704"/>
      <c r="II15" s="704"/>
      <c r="IJ15" s="704"/>
      <c r="IK15" s="704"/>
      <c r="IL15" s="704"/>
      <c r="IM15" s="704"/>
      <c r="IN15" s="704"/>
      <c r="IO15" s="704"/>
      <c r="IP15" s="704"/>
      <c r="IQ15" s="704"/>
      <c r="IR15" s="704"/>
      <c r="IS15" s="704"/>
      <c r="IT15" s="704"/>
      <c r="IU15" s="704"/>
      <c r="IV15" s="704"/>
      <c r="IW15" s="704"/>
      <c r="IX15" s="704"/>
      <c r="IY15" s="704"/>
      <c r="IZ15" s="704"/>
      <c r="JJ15" s="878"/>
      <c r="JK15" s="878"/>
      <c r="JL15" s="878"/>
      <c r="JM15" s="878"/>
      <c r="JN15" s="878"/>
    </row>
    <row r="16" spans="1:274" s="706" customFormat="1" ht="24.95" customHeight="1" x14ac:dyDescent="0.2">
      <c r="A16" s="691">
        <v>15</v>
      </c>
      <c r="B16" s="693" t="s">
        <v>1154</v>
      </c>
      <c r="C16" s="696">
        <v>205</v>
      </c>
      <c r="D16" s="697">
        <v>532</v>
      </c>
      <c r="E16" s="707">
        <v>5</v>
      </c>
      <c r="F16" s="699" t="s">
        <v>1121</v>
      </c>
      <c r="G16" s="700" t="s">
        <v>1157</v>
      </c>
      <c r="H16" s="751" t="s">
        <v>1112</v>
      </c>
      <c r="I16" s="752" t="s">
        <v>1113</v>
      </c>
      <c r="J16" s="753" t="s">
        <v>1139</v>
      </c>
      <c r="K16" s="770" t="s">
        <v>1115</v>
      </c>
      <c r="L16" s="770" t="s">
        <v>1116</v>
      </c>
      <c r="M16" s="753" t="s">
        <v>1140</v>
      </c>
      <c r="N16" s="753" t="s">
        <v>1155</v>
      </c>
      <c r="O16" s="753" t="s">
        <v>1128</v>
      </c>
      <c r="P16" s="753" t="s">
        <v>1134</v>
      </c>
      <c r="Q16" s="765">
        <v>2</v>
      </c>
      <c r="R16" s="765" t="s">
        <v>1120</v>
      </c>
      <c r="S16" s="755">
        <v>1</v>
      </c>
      <c r="T16" s="763">
        <v>1.3</v>
      </c>
      <c r="U16" s="757">
        <v>41456</v>
      </c>
      <c r="V16" s="758">
        <v>41791</v>
      </c>
      <c r="W16" s="701">
        <v>25</v>
      </c>
      <c r="X16" s="875">
        <v>4550000</v>
      </c>
      <c r="Y16" s="877"/>
      <c r="Z16" s="875">
        <f t="shared" si="0"/>
        <v>4550000</v>
      </c>
      <c r="AA16" s="702"/>
      <c r="AB16" s="702">
        <v>758300</v>
      </c>
      <c r="AC16" s="702">
        <v>758300</v>
      </c>
      <c r="AD16" s="702">
        <v>758300</v>
      </c>
      <c r="AE16" s="702">
        <v>758300</v>
      </c>
      <c r="AF16" s="702">
        <v>758300</v>
      </c>
      <c r="AG16" s="702">
        <v>758500</v>
      </c>
      <c r="AH16" s="702"/>
      <c r="AI16" s="691"/>
      <c r="AJ16" s="691"/>
      <c r="AK16" s="691"/>
      <c r="AL16" s="691"/>
      <c r="AM16" s="868">
        <f t="shared" si="1"/>
        <v>4550000</v>
      </c>
      <c r="AN16" s="868">
        <f t="shared" si="2"/>
        <v>0</v>
      </c>
      <c r="AO16" s="760">
        <f>3500000-774300</f>
        <v>2725700</v>
      </c>
      <c r="AP16" s="868">
        <v>0</v>
      </c>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c r="CN16" s="704"/>
      <c r="CO16" s="704"/>
      <c r="CP16" s="704"/>
      <c r="CQ16" s="704"/>
      <c r="CR16" s="704"/>
      <c r="CS16" s="704"/>
      <c r="CT16" s="704"/>
      <c r="CU16" s="704"/>
      <c r="CV16" s="704"/>
      <c r="CW16" s="704"/>
      <c r="CX16" s="704"/>
      <c r="CY16" s="704"/>
      <c r="CZ16" s="704"/>
      <c r="DA16" s="704"/>
      <c r="DB16" s="704"/>
      <c r="DC16" s="704"/>
      <c r="DD16" s="704"/>
      <c r="DE16" s="704"/>
      <c r="DF16" s="704"/>
      <c r="DG16" s="704"/>
      <c r="DH16" s="704"/>
      <c r="DI16" s="704"/>
      <c r="DJ16" s="704"/>
      <c r="DK16" s="704"/>
      <c r="DL16" s="704"/>
      <c r="DM16" s="704"/>
      <c r="DN16" s="704"/>
      <c r="DO16" s="704"/>
      <c r="DP16" s="704"/>
      <c r="DQ16" s="704"/>
      <c r="DR16" s="704"/>
      <c r="DS16" s="704"/>
      <c r="DT16" s="704"/>
      <c r="DU16" s="704"/>
      <c r="DV16" s="704"/>
      <c r="DW16" s="704"/>
      <c r="DX16" s="704"/>
      <c r="DY16" s="704"/>
      <c r="DZ16" s="704"/>
      <c r="EA16" s="704"/>
      <c r="EB16" s="704"/>
      <c r="EC16" s="704"/>
      <c r="ED16" s="704"/>
      <c r="EE16" s="704"/>
      <c r="EF16" s="704"/>
      <c r="EG16" s="704"/>
      <c r="EH16" s="704"/>
      <c r="EI16" s="704"/>
      <c r="EJ16" s="704"/>
      <c r="EK16" s="704"/>
      <c r="EL16" s="704"/>
      <c r="EM16" s="704"/>
      <c r="EN16" s="704"/>
      <c r="EO16" s="704"/>
      <c r="EP16" s="704"/>
      <c r="EQ16" s="704"/>
      <c r="ER16" s="704"/>
      <c r="ES16" s="704"/>
      <c r="ET16" s="704"/>
      <c r="EU16" s="704"/>
      <c r="EV16" s="704"/>
      <c r="EW16" s="704"/>
      <c r="EX16" s="704"/>
      <c r="EY16" s="704"/>
      <c r="EZ16" s="704"/>
      <c r="FA16" s="704"/>
      <c r="FB16" s="704"/>
      <c r="FC16" s="704"/>
      <c r="FD16" s="704"/>
      <c r="FE16" s="704"/>
      <c r="FF16" s="704"/>
      <c r="FG16" s="704"/>
      <c r="FI16" s="704"/>
      <c r="FJ16" s="704"/>
      <c r="FK16" s="711"/>
      <c r="FL16" s="711"/>
      <c r="FM16" s="711"/>
      <c r="FN16" s="711"/>
      <c r="FO16" s="711"/>
      <c r="FP16" s="711"/>
      <c r="FQ16" s="711"/>
      <c r="FR16" s="711"/>
      <c r="FS16" s="711"/>
      <c r="FT16" s="711"/>
      <c r="FU16" s="711"/>
      <c r="FV16" s="711"/>
      <c r="FW16" s="711"/>
      <c r="FX16" s="711"/>
      <c r="FY16" s="711"/>
      <c r="FZ16" s="711"/>
      <c r="GA16" s="711"/>
      <c r="GB16" s="711"/>
      <c r="GC16" s="711"/>
      <c r="GD16" s="711"/>
      <c r="GE16" s="711"/>
      <c r="GF16" s="711"/>
      <c r="GG16" s="711"/>
      <c r="GH16" s="711"/>
      <c r="GI16" s="711"/>
      <c r="GJ16" s="711"/>
      <c r="GK16" s="711"/>
      <c r="GL16" s="711"/>
      <c r="GM16" s="711"/>
      <c r="GN16" s="704"/>
      <c r="GO16" s="704"/>
      <c r="GP16" s="746"/>
      <c r="GQ16" s="704"/>
      <c r="GR16" s="704"/>
      <c r="GS16" s="704"/>
      <c r="GT16" s="704"/>
      <c r="GU16" s="704"/>
      <c r="GV16" s="704"/>
      <c r="GW16" s="704"/>
      <c r="GX16" s="704"/>
      <c r="GY16" s="704"/>
      <c r="GZ16" s="704"/>
      <c r="HA16" s="704"/>
      <c r="HB16" s="704"/>
      <c r="HC16" s="704"/>
      <c r="HD16" s="704"/>
      <c r="HE16" s="704"/>
      <c r="HF16" s="704"/>
      <c r="HG16" s="704"/>
      <c r="HH16" s="704"/>
      <c r="HI16" s="704"/>
      <c r="HJ16" s="704"/>
      <c r="HK16" s="704"/>
      <c r="HL16" s="704"/>
      <c r="HM16" s="704"/>
      <c r="HN16" s="704"/>
      <c r="HO16" s="704"/>
      <c r="HP16" s="704"/>
      <c r="HQ16" s="704"/>
      <c r="HR16" s="704"/>
      <c r="HS16" s="704"/>
      <c r="HT16" s="704"/>
      <c r="HU16" s="704"/>
      <c r="HV16" s="704"/>
      <c r="HW16" s="704"/>
      <c r="HX16" s="704"/>
      <c r="HY16" s="704"/>
      <c r="HZ16" s="704"/>
      <c r="IA16" s="704"/>
      <c r="IB16" s="704"/>
      <c r="IC16" s="704"/>
      <c r="ID16" s="704"/>
      <c r="IE16" s="704"/>
      <c r="IF16" s="704"/>
      <c r="IG16" s="704"/>
      <c r="IH16" s="704"/>
      <c r="II16" s="704"/>
      <c r="IJ16" s="704"/>
      <c r="IK16" s="704"/>
      <c r="IL16" s="704"/>
      <c r="IM16" s="704"/>
      <c r="IN16" s="704"/>
      <c r="IO16" s="704"/>
      <c r="IP16" s="704"/>
      <c r="IQ16" s="704"/>
      <c r="IR16" s="704"/>
      <c r="IS16" s="704"/>
      <c r="IT16" s="704"/>
      <c r="IU16" s="704"/>
      <c r="IX16" s="704"/>
      <c r="IY16" s="704"/>
      <c r="IZ16" s="704"/>
    </row>
    <row r="17" spans="1:274" s="706" customFormat="1" ht="33.75" x14ac:dyDescent="0.25">
      <c r="A17" s="691">
        <v>16</v>
      </c>
      <c r="B17" s="693" t="s">
        <v>1154</v>
      </c>
      <c r="C17" s="696">
        <v>205</v>
      </c>
      <c r="D17" s="697">
        <v>532</v>
      </c>
      <c r="E17" s="707">
        <v>7</v>
      </c>
      <c r="F17" s="699" t="s">
        <v>1121</v>
      </c>
      <c r="G17" s="720" t="s">
        <v>1158</v>
      </c>
      <c r="H17" s="751" t="s">
        <v>1112</v>
      </c>
      <c r="I17" s="752" t="s">
        <v>1113</v>
      </c>
      <c r="J17" s="753" t="s">
        <v>1139</v>
      </c>
      <c r="K17" s="770" t="s">
        <v>1115</v>
      </c>
      <c r="L17" s="770" t="s">
        <v>1116</v>
      </c>
      <c r="M17" s="753" t="s">
        <v>1140</v>
      </c>
      <c r="N17" s="753" t="s">
        <v>1155</v>
      </c>
      <c r="O17" s="753" t="s">
        <v>1128</v>
      </c>
      <c r="P17" s="753" t="s">
        <v>1134</v>
      </c>
      <c r="Q17" s="765">
        <v>2</v>
      </c>
      <c r="R17" s="765" t="s">
        <v>1120</v>
      </c>
      <c r="S17" s="755">
        <v>1</v>
      </c>
      <c r="T17" s="763">
        <v>1.3</v>
      </c>
      <c r="U17" s="757">
        <v>41456</v>
      </c>
      <c r="V17" s="758">
        <v>41791</v>
      </c>
      <c r="W17" s="701">
        <v>25</v>
      </c>
      <c r="X17" s="875">
        <v>270000</v>
      </c>
      <c r="Y17" s="876">
        <v>78800</v>
      </c>
      <c r="Z17" s="875">
        <f t="shared" si="0"/>
        <v>348800</v>
      </c>
      <c r="AA17" s="702"/>
      <c r="AB17" s="702"/>
      <c r="AC17" s="702">
        <v>78800</v>
      </c>
      <c r="AD17" s="702">
        <v>50000</v>
      </c>
      <c r="AE17" s="702">
        <v>100000</v>
      </c>
      <c r="AF17" s="702">
        <v>120000</v>
      </c>
      <c r="AG17" s="702"/>
      <c r="AH17" s="702"/>
      <c r="AI17" s="691"/>
      <c r="AJ17" s="691"/>
      <c r="AK17" s="691"/>
      <c r="AL17" s="691"/>
      <c r="AM17" s="868">
        <f t="shared" si="1"/>
        <v>348800</v>
      </c>
      <c r="AN17" s="868">
        <f t="shared" si="2"/>
        <v>0</v>
      </c>
      <c r="AO17" s="760"/>
      <c r="AP17" s="868"/>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c r="CN17" s="704"/>
      <c r="CO17" s="704"/>
      <c r="CP17" s="704"/>
      <c r="CQ17" s="704"/>
      <c r="CR17" s="704"/>
      <c r="CS17" s="704"/>
      <c r="CT17" s="704"/>
      <c r="CU17" s="704"/>
      <c r="CV17" s="704"/>
      <c r="CW17" s="704"/>
      <c r="CX17" s="704"/>
      <c r="CY17" s="704"/>
      <c r="CZ17" s="704"/>
      <c r="DA17" s="704"/>
      <c r="DB17" s="704"/>
      <c r="DC17" s="704"/>
      <c r="DD17" s="704"/>
      <c r="DE17" s="704"/>
      <c r="DF17" s="704"/>
      <c r="DG17" s="704"/>
      <c r="DH17" s="704"/>
      <c r="DI17" s="704"/>
      <c r="DJ17" s="704"/>
      <c r="DK17" s="704"/>
      <c r="DL17" s="704"/>
      <c r="DM17" s="704"/>
      <c r="DN17" s="704"/>
      <c r="DO17" s="704"/>
      <c r="DP17" s="704"/>
      <c r="DQ17" s="704"/>
      <c r="DR17" s="704"/>
      <c r="DS17" s="704"/>
      <c r="DT17" s="704"/>
      <c r="DU17" s="704"/>
      <c r="DV17" s="704"/>
      <c r="DW17" s="704"/>
      <c r="DX17" s="704"/>
      <c r="DY17" s="704"/>
      <c r="DZ17" s="704"/>
      <c r="EA17" s="704"/>
      <c r="EB17" s="704"/>
      <c r="EC17" s="704"/>
      <c r="ED17" s="704"/>
      <c r="EE17" s="704"/>
      <c r="EF17" s="704"/>
      <c r="EG17" s="704"/>
      <c r="EH17" s="704"/>
      <c r="EI17" s="704"/>
      <c r="EJ17" s="704"/>
      <c r="EK17" s="704"/>
      <c r="EL17" s="704"/>
      <c r="EM17" s="704"/>
      <c r="EN17" s="704"/>
      <c r="EO17" s="704"/>
      <c r="EP17" s="704"/>
      <c r="EQ17" s="704"/>
      <c r="ER17" s="704"/>
      <c r="ES17" s="704"/>
      <c r="ET17" s="704"/>
      <c r="EU17" s="704"/>
      <c r="EV17" s="704"/>
      <c r="EW17" s="704"/>
      <c r="EX17" s="704"/>
      <c r="EY17" s="704"/>
      <c r="EZ17" s="704"/>
      <c r="FA17" s="704"/>
      <c r="FB17" s="704"/>
      <c r="FC17" s="704"/>
      <c r="FD17" s="704"/>
      <c r="FE17" s="704"/>
      <c r="FF17" s="704"/>
      <c r="FG17" s="704"/>
      <c r="FI17" s="704"/>
      <c r="FJ17" s="704"/>
      <c r="FK17" s="711"/>
      <c r="FL17" s="711"/>
      <c r="FM17" s="711"/>
      <c r="FN17" s="711"/>
      <c r="FO17" s="711"/>
      <c r="FP17" s="711"/>
      <c r="FQ17" s="711"/>
      <c r="FR17" s="711"/>
      <c r="FS17" s="711"/>
      <c r="FT17" s="711"/>
      <c r="FU17" s="711"/>
      <c r="FV17" s="711"/>
      <c r="FW17" s="711"/>
      <c r="FX17" s="711"/>
      <c r="FY17" s="711"/>
      <c r="FZ17" s="711"/>
      <c r="GA17" s="711"/>
      <c r="GB17" s="711"/>
      <c r="GC17" s="711"/>
      <c r="GD17" s="711"/>
      <c r="GE17" s="711"/>
      <c r="GF17" s="711"/>
      <c r="GG17" s="711"/>
      <c r="GH17" s="711"/>
      <c r="GI17" s="711"/>
      <c r="GJ17" s="711"/>
      <c r="GK17" s="711"/>
      <c r="GL17" s="711"/>
      <c r="GM17" s="711"/>
      <c r="GN17" s="704"/>
      <c r="GO17" s="704"/>
      <c r="GP17" s="746"/>
      <c r="GQ17" s="704"/>
      <c r="GR17" s="704"/>
      <c r="GS17" s="704"/>
      <c r="GT17" s="704"/>
      <c r="GU17" s="704"/>
      <c r="GV17" s="704"/>
      <c r="GW17" s="704"/>
      <c r="GX17" s="704"/>
      <c r="GY17" s="704"/>
      <c r="GZ17" s="704"/>
      <c r="HA17" s="704"/>
      <c r="HB17" s="704"/>
      <c r="HC17" s="704"/>
      <c r="HD17" s="704"/>
      <c r="HE17" s="704"/>
      <c r="HF17" s="704"/>
      <c r="HG17" s="704"/>
      <c r="HH17" s="704"/>
      <c r="HI17" s="704"/>
      <c r="HJ17" s="704"/>
      <c r="HK17" s="704"/>
      <c r="HL17" s="704"/>
      <c r="HM17" s="704"/>
      <c r="HN17" s="704"/>
      <c r="HO17" s="704"/>
      <c r="HP17" s="704"/>
      <c r="HQ17" s="704"/>
      <c r="HR17" s="704"/>
      <c r="HS17" s="704"/>
      <c r="HT17" s="704"/>
      <c r="HU17" s="704"/>
      <c r="HV17" s="704"/>
      <c r="HW17" s="704"/>
      <c r="HX17" s="704"/>
      <c r="HY17" s="704"/>
      <c r="HZ17" s="704"/>
      <c r="IA17" s="704"/>
      <c r="IB17" s="704"/>
      <c r="IC17" s="704"/>
      <c r="ID17" s="704"/>
      <c r="IE17" s="704"/>
      <c r="IF17" s="704"/>
      <c r="IG17" s="704"/>
      <c r="IH17" s="704"/>
      <c r="II17" s="704"/>
      <c r="IJ17" s="704"/>
      <c r="IK17" s="704"/>
      <c r="IL17" s="704"/>
      <c r="IM17" s="704"/>
      <c r="IN17" s="704"/>
      <c r="IO17" s="704"/>
      <c r="IP17" s="704"/>
      <c r="IQ17" s="704"/>
      <c r="IR17" s="704"/>
      <c r="IS17" s="704"/>
      <c r="IT17" s="704"/>
      <c r="IU17" s="704"/>
      <c r="IV17" s="704"/>
      <c r="IW17" s="704"/>
      <c r="IX17" s="704"/>
      <c r="IY17" s="704"/>
      <c r="IZ17" s="704"/>
      <c r="JA17" s="878"/>
      <c r="JB17" s="878"/>
      <c r="JC17" s="878"/>
      <c r="JD17" s="878"/>
      <c r="JE17" s="878"/>
      <c r="JF17" s="878"/>
      <c r="JG17" s="878"/>
      <c r="JH17" s="878"/>
    </row>
    <row r="18" spans="1:274" s="706" customFormat="1" ht="24.95" customHeight="1" x14ac:dyDescent="0.2">
      <c r="A18" s="691">
        <v>17</v>
      </c>
      <c r="B18" s="693" t="s">
        <v>1154</v>
      </c>
      <c r="C18" s="696">
        <v>205</v>
      </c>
      <c r="D18" s="697">
        <v>532</v>
      </c>
      <c r="E18" s="707">
        <v>8</v>
      </c>
      <c r="F18" s="699" t="s">
        <v>1121</v>
      </c>
      <c r="G18" s="700" t="s">
        <v>1159</v>
      </c>
      <c r="H18" s="751" t="s">
        <v>1112</v>
      </c>
      <c r="I18" s="767" t="s">
        <v>1113</v>
      </c>
      <c r="J18" s="753" t="s">
        <v>1139</v>
      </c>
      <c r="K18" s="761" t="s">
        <v>1115</v>
      </c>
      <c r="L18" s="761" t="s">
        <v>1124</v>
      </c>
      <c r="M18" s="753" t="s">
        <v>1140</v>
      </c>
      <c r="N18" s="753" t="s">
        <v>1155</v>
      </c>
      <c r="O18" s="753" t="s">
        <v>1155</v>
      </c>
      <c r="P18" s="753" t="s">
        <v>1156</v>
      </c>
      <c r="Q18" s="753" t="s">
        <v>1160</v>
      </c>
      <c r="R18" s="753" t="s">
        <v>1160</v>
      </c>
      <c r="S18" s="755">
        <v>1</v>
      </c>
      <c r="T18" s="763">
        <v>1.3</v>
      </c>
      <c r="U18" s="771">
        <v>41456</v>
      </c>
      <c r="V18" s="772">
        <v>42522</v>
      </c>
      <c r="W18" s="701">
        <v>25</v>
      </c>
      <c r="X18" s="875">
        <v>150000</v>
      </c>
      <c r="Y18" s="877"/>
      <c r="Z18" s="875">
        <f t="shared" si="0"/>
        <v>150000</v>
      </c>
      <c r="AA18" s="702"/>
      <c r="AB18" s="702"/>
      <c r="AC18" s="702"/>
      <c r="AD18" s="702">
        <v>150000</v>
      </c>
      <c r="AE18" s="702"/>
      <c r="AF18" s="702"/>
      <c r="AG18" s="702"/>
      <c r="AH18" s="702"/>
      <c r="AI18" s="691"/>
      <c r="AJ18" s="691"/>
      <c r="AK18" s="691"/>
      <c r="AL18" s="691"/>
      <c r="AM18" s="868">
        <f t="shared" si="1"/>
        <v>150000</v>
      </c>
      <c r="AN18" s="868">
        <f t="shared" si="2"/>
        <v>0</v>
      </c>
      <c r="AO18" s="760">
        <v>100000</v>
      </c>
      <c r="AP18" s="868">
        <v>50000</v>
      </c>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704"/>
      <c r="BX18" s="704"/>
      <c r="BY18" s="704"/>
      <c r="BZ18" s="704"/>
      <c r="CA18" s="704"/>
      <c r="CB18" s="704"/>
      <c r="CC18" s="704"/>
      <c r="CD18" s="704"/>
      <c r="CE18" s="704"/>
      <c r="CF18" s="704"/>
      <c r="CG18" s="704"/>
      <c r="CH18" s="704"/>
      <c r="CI18" s="704"/>
      <c r="CJ18" s="704"/>
      <c r="CK18" s="704"/>
      <c r="CL18" s="704"/>
      <c r="CM18" s="704"/>
      <c r="CN18" s="704"/>
      <c r="CO18" s="704"/>
      <c r="CP18" s="704"/>
      <c r="CQ18" s="704"/>
      <c r="CR18" s="704"/>
      <c r="CS18" s="704"/>
      <c r="CT18" s="704"/>
      <c r="CU18" s="704"/>
      <c r="CV18" s="704"/>
      <c r="CW18" s="704"/>
      <c r="CX18" s="704"/>
      <c r="CY18" s="704"/>
      <c r="CZ18" s="704"/>
      <c r="DA18" s="704"/>
      <c r="DB18" s="704"/>
      <c r="DC18" s="704"/>
      <c r="DD18" s="704"/>
      <c r="DE18" s="704"/>
      <c r="DF18" s="704"/>
      <c r="DG18" s="704"/>
      <c r="DH18" s="704"/>
      <c r="DI18" s="704"/>
      <c r="DJ18" s="704"/>
      <c r="DK18" s="704"/>
      <c r="DL18" s="704"/>
      <c r="DM18" s="704"/>
      <c r="DN18" s="704"/>
      <c r="DO18" s="704"/>
      <c r="DP18" s="704"/>
      <c r="DQ18" s="704"/>
      <c r="DR18" s="704"/>
      <c r="DS18" s="704"/>
      <c r="DT18" s="704"/>
      <c r="DU18" s="704"/>
      <c r="DV18" s="704"/>
      <c r="DW18" s="704"/>
      <c r="DX18" s="704"/>
      <c r="DY18" s="704"/>
      <c r="DZ18" s="704"/>
      <c r="EA18" s="704"/>
      <c r="EB18" s="704"/>
      <c r="EC18" s="704"/>
      <c r="ED18" s="704"/>
      <c r="EE18" s="704"/>
      <c r="EF18" s="704"/>
      <c r="EG18" s="704"/>
      <c r="EH18" s="704"/>
      <c r="EI18" s="704"/>
      <c r="EJ18" s="704"/>
      <c r="EK18" s="704"/>
      <c r="EL18" s="704"/>
      <c r="EM18" s="704"/>
      <c r="EN18" s="704"/>
      <c r="EO18" s="704"/>
      <c r="EP18" s="704"/>
      <c r="EQ18" s="704"/>
      <c r="ER18" s="704"/>
      <c r="ES18" s="704"/>
      <c r="ET18" s="704"/>
      <c r="EU18" s="704"/>
      <c r="EV18" s="704"/>
      <c r="EW18" s="704"/>
      <c r="EX18" s="704"/>
      <c r="EY18" s="704"/>
      <c r="EZ18" s="704"/>
      <c r="FA18" s="704"/>
      <c r="FB18" s="704"/>
      <c r="FC18" s="704"/>
      <c r="FD18" s="704"/>
      <c r="FE18" s="704"/>
      <c r="FF18" s="704"/>
      <c r="FG18" s="704"/>
      <c r="FI18" s="704"/>
      <c r="FJ18" s="704"/>
      <c r="FK18" s="711"/>
      <c r="FL18" s="711"/>
      <c r="FM18" s="711"/>
      <c r="FN18" s="711"/>
      <c r="FO18" s="711"/>
      <c r="FP18" s="711"/>
      <c r="FQ18" s="711"/>
      <c r="FR18" s="711"/>
      <c r="FS18" s="711"/>
      <c r="FT18" s="711"/>
      <c r="FU18" s="711"/>
      <c r="FV18" s="711"/>
      <c r="FW18" s="711"/>
      <c r="FX18" s="711"/>
      <c r="FY18" s="711"/>
      <c r="FZ18" s="711"/>
      <c r="GA18" s="711"/>
      <c r="GB18" s="711"/>
      <c r="GC18" s="711"/>
      <c r="GD18" s="711"/>
      <c r="GE18" s="711"/>
      <c r="GF18" s="711"/>
      <c r="GG18" s="711"/>
      <c r="GH18" s="711"/>
      <c r="GI18" s="711"/>
      <c r="GJ18" s="711"/>
      <c r="GK18" s="711"/>
      <c r="GL18" s="711"/>
      <c r="GM18" s="711"/>
      <c r="GN18" s="704"/>
      <c r="GO18" s="704"/>
      <c r="GP18" s="746"/>
      <c r="GQ18" s="704"/>
      <c r="GR18" s="704"/>
      <c r="GS18" s="704"/>
      <c r="GT18" s="704"/>
      <c r="GU18" s="704"/>
      <c r="GV18" s="704"/>
      <c r="GW18" s="704"/>
      <c r="GX18" s="704"/>
      <c r="GY18" s="704"/>
      <c r="GZ18" s="704"/>
      <c r="HA18" s="704"/>
      <c r="HB18" s="704"/>
      <c r="HC18" s="704"/>
      <c r="HD18" s="704"/>
      <c r="HE18" s="704"/>
      <c r="HF18" s="704"/>
      <c r="HG18" s="704"/>
      <c r="HH18" s="704"/>
      <c r="HI18" s="704"/>
      <c r="HJ18" s="704"/>
      <c r="HK18" s="704"/>
      <c r="HL18" s="704"/>
      <c r="HM18" s="704"/>
      <c r="HN18" s="704"/>
      <c r="HO18" s="704"/>
      <c r="HP18" s="704"/>
      <c r="HQ18" s="704"/>
      <c r="HR18" s="704"/>
      <c r="HS18" s="704"/>
      <c r="HT18" s="704"/>
      <c r="HU18" s="704"/>
      <c r="HV18" s="704"/>
      <c r="HW18" s="704"/>
      <c r="HX18" s="704"/>
      <c r="HY18" s="704"/>
      <c r="HZ18" s="704"/>
      <c r="IA18" s="704"/>
      <c r="IB18" s="704"/>
      <c r="IC18" s="704"/>
      <c r="ID18" s="704"/>
      <c r="IE18" s="704"/>
      <c r="IF18" s="704"/>
      <c r="IG18" s="704"/>
      <c r="IH18" s="704"/>
      <c r="II18" s="704"/>
      <c r="IJ18" s="704"/>
      <c r="IK18" s="704"/>
      <c r="IL18" s="704"/>
      <c r="IM18" s="704"/>
      <c r="IN18" s="704"/>
      <c r="IO18" s="704"/>
      <c r="IP18" s="704"/>
      <c r="IQ18" s="704"/>
      <c r="IR18" s="704"/>
      <c r="IS18" s="704"/>
      <c r="IT18" s="704"/>
      <c r="IU18" s="704"/>
      <c r="IV18" s="704"/>
      <c r="IW18" s="704"/>
      <c r="IX18" s="704"/>
      <c r="IY18" s="704"/>
      <c r="IZ18" s="704"/>
      <c r="JA18" s="814"/>
      <c r="JB18" s="814"/>
      <c r="JC18" s="814"/>
      <c r="JD18" s="814"/>
      <c r="JE18" s="814"/>
      <c r="JF18" s="814"/>
      <c r="JG18" s="814"/>
      <c r="JH18" s="814"/>
    </row>
    <row r="19" spans="1:274" s="706" customFormat="1" ht="33.75" x14ac:dyDescent="0.25">
      <c r="A19" s="691">
        <v>18</v>
      </c>
      <c r="B19" s="693" t="s">
        <v>1154</v>
      </c>
      <c r="C19" s="696">
        <v>205</v>
      </c>
      <c r="D19" s="697">
        <v>532</v>
      </c>
      <c r="E19" s="707">
        <v>9</v>
      </c>
      <c r="F19" s="699" t="s">
        <v>1121</v>
      </c>
      <c r="G19" s="700" t="s">
        <v>1162</v>
      </c>
      <c r="H19" s="751" t="s">
        <v>1112</v>
      </c>
      <c r="I19" s="767" t="s">
        <v>1113</v>
      </c>
      <c r="J19" s="753" t="s">
        <v>1139</v>
      </c>
      <c r="K19" s="761" t="s">
        <v>1115</v>
      </c>
      <c r="L19" s="761" t="s">
        <v>1116</v>
      </c>
      <c r="M19" s="753" t="s">
        <v>1140</v>
      </c>
      <c r="N19" s="753" t="s">
        <v>1155</v>
      </c>
      <c r="O19" s="753" t="s">
        <v>1155</v>
      </c>
      <c r="P19" s="753" t="s">
        <v>1156</v>
      </c>
      <c r="Q19" s="753" t="s">
        <v>1160</v>
      </c>
      <c r="R19" s="753" t="s">
        <v>1160</v>
      </c>
      <c r="S19" s="755">
        <v>1</v>
      </c>
      <c r="T19" s="763">
        <v>1.3</v>
      </c>
      <c r="U19" s="771">
        <v>41456</v>
      </c>
      <c r="V19" s="772">
        <v>42522</v>
      </c>
      <c r="W19" s="701">
        <v>25</v>
      </c>
      <c r="X19" s="875">
        <v>200000</v>
      </c>
      <c r="Y19" s="877"/>
      <c r="Z19" s="875">
        <f t="shared" si="0"/>
        <v>200000</v>
      </c>
      <c r="AA19" s="702"/>
      <c r="AB19" s="702"/>
      <c r="AC19" s="702"/>
      <c r="AD19" s="702"/>
      <c r="AE19" s="702"/>
      <c r="AF19" s="702">
        <v>50000</v>
      </c>
      <c r="AG19" s="702">
        <v>50000</v>
      </c>
      <c r="AH19" s="702">
        <v>50000</v>
      </c>
      <c r="AI19" s="702">
        <v>50000</v>
      </c>
      <c r="AJ19" s="691"/>
      <c r="AK19" s="691"/>
      <c r="AL19" s="691"/>
      <c r="AM19" s="868">
        <f t="shared" si="1"/>
        <v>200000</v>
      </c>
      <c r="AN19" s="868">
        <f t="shared" si="2"/>
        <v>0</v>
      </c>
      <c r="AO19" s="760"/>
      <c r="AP19" s="868">
        <v>370200</v>
      </c>
      <c r="AR19" s="704"/>
      <c r="AS19" s="704"/>
      <c r="AT19" s="704"/>
      <c r="AU19" s="704"/>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4"/>
      <c r="BZ19" s="704"/>
      <c r="CA19" s="704"/>
      <c r="CB19" s="704"/>
      <c r="CC19" s="704"/>
      <c r="CD19" s="704"/>
      <c r="CE19" s="704"/>
      <c r="CF19" s="704"/>
      <c r="CG19" s="704"/>
      <c r="CH19" s="704"/>
      <c r="CI19" s="704"/>
      <c r="CJ19" s="704"/>
      <c r="CK19" s="704"/>
      <c r="CL19" s="704"/>
      <c r="CM19" s="704"/>
      <c r="CN19" s="704"/>
      <c r="CO19" s="704"/>
      <c r="CP19" s="704"/>
      <c r="CQ19" s="704"/>
      <c r="CR19" s="704"/>
      <c r="CS19" s="704"/>
      <c r="CT19" s="704"/>
      <c r="CU19" s="704"/>
      <c r="CV19" s="704"/>
      <c r="CW19" s="704"/>
      <c r="CX19" s="704"/>
      <c r="CY19" s="704"/>
      <c r="CZ19" s="704"/>
      <c r="DA19" s="704"/>
      <c r="DB19" s="704"/>
      <c r="DC19" s="704"/>
      <c r="DD19" s="704"/>
      <c r="DE19" s="704"/>
      <c r="DF19" s="704"/>
      <c r="DG19" s="704"/>
      <c r="DH19" s="704"/>
      <c r="DI19" s="704"/>
      <c r="DJ19" s="704"/>
      <c r="DK19" s="704"/>
      <c r="DL19" s="704"/>
      <c r="DM19" s="704"/>
      <c r="DN19" s="704"/>
      <c r="DO19" s="704"/>
      <c r="DP19" s="704"/>
      <c r="DQ19" s="704"/>
      <c r="DR19" s="704"/>
      <c r="DS19" s="704"/>
      <c r="DT19" s="704"/>
      <c r="DU19" s="704"/>
      <c r="DV19" s="704"/>
      <c r="DW19" s="704"/>
      <c r="DX19" s="704"/>
      <c r="DY19" s="704"/>
      <c r="DZ19" s="704"/>
      <c r="EA19" s="704"/>
      <c r="EB19" s="704"/>
      <c r="EC19" s="704"/>
      <c r="ED19" s="704"/>
      <c r="EE19" s="704"/>
      <c r="EF19" s="704"/>
      <c r="EG19" s="704"/>
      <c r="EH19" s="704"/>
      <c r="EI19" s="704"/>
      <c r="EJ19" s="704"/>
      <c r="EK19" s="704"/>
      <c r="EL19" s="704"/>
      <c r="EM19" s="704"/>
      <c r="EN19" s="704"/>
      <c r="EO19" s="704"/>
      <c r="EP19" s="704"/>
      <c r="EQ19" s="704"/>
      <c r="ER19" s="704"/>
      <c r="ES19" s="704"/>
      <c r="ET19" s="704"/>
      <c r="EU19" s="704"/>
      <c r="EV19" s="704"/>
      <c r="EW19" s="704"/>
      <c r="EX19" s="704"/>
      <c r="EY19" s="704"/>
      <c r="EZ19" s="704"/>
      <c r="FA19" s="704"/>
      <c r="FB19" s="704"/>
      <c r="FC19" s="704"/>
      <c r="FD19" s="704"/>
      <c r="FE19" s="704"/>
      <c r="FF19" s="704"/>
      <c r="FG19" s="704"/>
      <c r="FI19" s="704"/>
      <c r="FJ19" s="704"/>
      <c r="FK19" s="711"/>
      <c r="FL19" s="711"/>
      <c r="FM19" s="711"/>
      <c r="FN19" s="711"/>
      <c r="FO19" s="711"/>
      <c r="FP19" s="711"/>
      <c r="FQ19" s="711"/>
      <c r="FR19" s="711"/>
      <c r="FS19" s="711"/>
      <c r="FT19" s="711"/>
      <c r="FU19" s="711"/>
      <c r="FV19" s="711"/>
      <c r="FW19" s="711"/>
      <c r="FX19" s="711"/>
      <c r="FY19" s="711"/>
      <c r="FZ19" s="711"/>
      <c r="GA19" s="711"/>
      <c r="GB19" s="711"/>
      <c r="GC19" s="711"/>
      <c r="GD19" s="711"/>
      <c r="GE19" s="711"/>
      <c r="GF19" s="711"/>
      <c r="GG19" s="711"/>
      <c r="GH19" s="711"/>
      <c r="GI19" s="711"/>
      <c r="GJ19" s="711"/>
      <c r="GK19" s="711"/>
      <c r="GL19" s="711"/>
      <c r="GM19" s="711"/>
      <c r="GN19" s="704"/>
      <c r="GO19" s="704"/>
      <c r="GP19" s="746"/>
      <c r="GQ19" s="704"/>
      <c r="GR19" s="704"/>
      <c r="GS19" s="704"/>
      <c r="GT19" s="704"/>
      <c r="GU19" s="704"/>
      <c r="GV19" s="704"/>
      <c r="GW19" s="704"/>
      <c r="GX19" s="704"/>
      <c r="GY19" s="704"/>
      <c r="GZ19" s="704"/>
      <c r="HA19" s="704"/>
      <c r="HB19" s="704"/>
      <c r="HC19" s="704"/>
      <c r="HD19" s="704"/>
      <c r="HE19" s="704"/>
      <c r="HF19" s="704"/>
      <c r="HG19" s="704"/>
      <c r="HH19" s="704"/>
      <c r="HI19" s="704"/>
      <c r="HJ19" s="704"/>
      <c r="HK19" s="704"/>
      <c r="HL19" s="704"/>
      <c r="HM19" s="704"/>
      <c r="HN19" s="704"/>
      <c r="HO19" s="704"/>
      <c r="HP19" s="704"/>
      <c r="HQ19" s="704"/>
      <c r="HR19" s="704"/>
      <c r="HS19" s="704"/>
      <c r="HT19" s="704"/>
      <c r="HU19" s="704"/>
      <c r="HV19" s="704"/>
      <c r="HW19" s="704"/>
      <c r="HX19" s="704"/>
      <c r="HY19" s="704"/>
      <c r="HZ19" s="704"/>
      <c r="IA19" s="704"/>
      <c r="IB19" s="704"/>
      <c r="IC19" s="704"/>
      <c r="ID19" s="704"/>
      <c r="IE19" s="704"/>
      <c r="IF19" s="704"/>
      <c r="IG19" s="704"/>
      <c r="IH19" s="704"/>
      <c r="II19" s="704"/>
      <c r="IJ19" s="704"/>
      <c r="IK19" s="704"/>
      <c r="IL19" s="704"/>
      <c r="IM19" s="704"/>
      <c r="IN19" s="704"/>
      <c r="IO19" s="704"/>
      <c r="IP19" s="704"/>
      <c r="IQ19" s="704"/>
      <c r="IR19" s="704"/>
      <c r="IS19" s="704"/>
      <c r="IT19" s="704"/>
      <c r="IU19" s="704"/>
      <c r="IV19" s="704"/>
      <c r="IW19" s="704"/>
      <c r="IX19" s="704"/>
      <c r="IY19" s="704"/>
      <c r="IZ19" s="704"/>
      <c r="JA19" s="878"/>
      <c r="JB19" s="878"/>
      <c r="JC19" s="878"/>
      <c r="JD19" s="878"/>
      <c r="JE19" s="878"/>
      <c r="JF19" s="878"/>
      <c r="JG19" s="878"/>
      <c r="JH19" s="878"/>
    </row>
    <row r="20" spans="1:274" s="706" customFormat="1" ht="33.75" x14ac:dyDescent="0.2">
      <c r="A20" s="691">
        <v>19</v>
      </c>
      <c r="B20" s="693" t="s">
        <v>1154</v>
      </c>
      <c r="C20" s="696">
        <v>205</v>
      </c>
      <c r="D20" s="697">
        <v>532</v>
      </c>
      <c r="E20" s="707" t="s">
        <v>1122</v>
      </c>
      <c r="F20" s="699" t="s">
        <v>1121</v>
      </c>
      <c r="G20" s="700" t="s">
        <v>1161</v>
      </c>
      <c r="H20" s="751" t="s">
        <v>1112</v>
      </c>
      <c r="I20" s="767" t="s">
        <v>1113</v>
      </c>
      <c r="J20" s="753" t="s">
        <v>1139</v>
      </c>
      <c r="K20" s="761" t="s">
        <v>1115</v>
      </c>
      <c r="L20" s="761" t="s">
        <v>1116</v>
      </c>
      <c r="M20" s="753" t="s">
        <v>1140</v>
      </c>
      <c r="N20" s="753" t="s">
        <v>1155</v>
      </c>
      <c r="O20" s="753" t="s">
        <v>1155</v>
      </c>
      <c r="P20" s="753" t="s">
        <v>1156</v>
      </c>
      <c r="Q20" s="753" t="s">
        <v>1160</v>
      </c>
      <c r="R20" s="753" t="s">
        <v>1160</v>
      </c>
      <c r="S20" s="755">
        <v>1</v>
      </c>
      <c r="T20" s="763">
        <v>1.3</v>
      </c>
      <c r="U20" s="771">
        <v>41456</v>
      </c>
      <c r="V20" s="772">
        <v>42522</v>
      </c>
      <c r="W20" s="701">
        <v>25</v>
      </c>
      <c r="X20" s="875"/>
      <c r="Y20" s="877"/>
      <c r="Z20" s="875">
        <f t="shared" si="0"/>
        <v>0</v>
      </c>
      <c r="AA20" s="702"/>
      <c r="AB20" s="702"/>
      <c r="AC20" s="702"/>
      <c r="AD20" s="702"/>
      <c r="AE20" s="702"/>
      <c r="AF20" s="702"/>
      <c r="AG20" s="702"/>
      <c r="AH20" s="702"/>
      <c r="AI20" s="691"/>
      <c r="AJ20" s="691"/>
      <c r="AK20" s="691"/>
      <c r="AL20" s="691"/>
      <c r="AM20" s="868">
        <f t="shared" si="1"/>
        <v>0</v>
      </c>
      <c r="AN20" s="868">
        <f t="shared" si="2"/>
        <v>0</v>
      </c>
      <c r="AO20" s="760">
        <v>250000</v>
      </c>
      <c r="AP20" s="868"/>
      <c r="AR20" s="704"/>
      <c r="AS20" s="704"/>
      <c r="AT20" s="704"/>
      <c r="AU20" s="704"/>
      <c r="AV20" s="704"/>
      <c r="AW20" s="704"/>
      <c r="AX20" s="704"/>
      <c r="AY20" s="704"/>
      <c r="AZ20" s="704"/>
      <c r="BA20" s="704"/>
      <c r="BB20" s="704"/>
      <c r="BC20" s="704"/>
      <c r="BD20" s="704"/>
      <c r="BE20" s="704"/>
      <c r="BF20" s="704"/>
      <c r="BG20" s="704"/>
      <c r="BH20" s="704"/>
      <c r="BI20" s="704"/>
      <c r="BJ20" s="704"/>
      <c r="BK20" s="704"/>
      <c r="BL20" s="704"/>
      <c r="BM20" s="704"/>
      <c r="BN20" s="704"/>
      <c r="BO20" s="704"/>
      <c r="BP20" s="704"/>
      <c r="BQ20" s="704"/>
      <c r="BR20" s="704"/>
      <c r="BS20" s="704"/>
      <c r="BT20" s="704"/>
      <c r="BU20" s="704"/>
      <c r="BV20" s="704"/>
      <c r="BW20" s="704"/>
      <c r="BX20" s="704"/>
      <c r="BY20" s="704"/>
      <c r="BZ20" s="704"/>
      <c r="CA20" s="704"/>
      <c r="CB20" s="704"/>
      <c r="CC20" s="704"/>
      <c r="CD20" s="704"/>
      <c r="CE20" s="704"/>
      <c r="CF20" s="704"/>
      <c r="CG20" s="704"/>
      <c r="CH20" s="704"/>
      <c r="CI20" s="704"/>
      <c r="CJ20" s="704"/>
      <c r="CK20" s="704"/>
      <c r="CL20" s="704"/>
      <c r="CM20" s="704"/>
      <c r="CN20" s="704"/>
      <c r="CO20" s="704"/>
      <c r="CP20" s="704"/>
      <c r="CQ20" s="704"/>
      <c r="CR20" s="704"/>
      <c r="CS20" s="704"/>
      <c r="CT20" s="704"/>
      <c r="CU20" s="704"/>
      <c r="CV20" s="704"/>
      <c r="CW20" s="704"/>
      <c r="CX20" s="704"/>
      <c r="CY20" s="704"/>
      <c r="CZ20" s="704"/>
      <c r="DA20" s="704"/>
      <c r="DB20" s="704"/>
      <c r="DC20" s="704"/>
      <c r="DD20" s="704"/>
      <c r="DE20" s="704"/>
      <c r="DF20" s="704"/>
      <c r="DG20" s="704"/>
      <c r="DH20" s="704"/>
      <c r="DI20" s="704"/>
      <c r="DJ20" s="704"/>
      <c r="DK20" s="704"/>
      <c r="DL20" s="704"/>
      <c r="DM20" s="704"/>
      <c r="DN20" s="704"/>
      <c r="DO20" s="704"/>
      <c r="DP20" s="704"/>
      <c r="DQ20" s="704"/>
      <c r="DR20" s="704"/>
      <c r="DS20" s="704"/>
      <c r="DT20" s="704"/>
      <c r="DU20" s="704"/>
      <c r="DV20" s="704"/>
      <c r="DW20" s="704"/>
      <c r="DX20" s="704"/>
      <c r="DY20" s="704"/>
      <c r="DZ20" s="704"/>
      <c r="EA20" s="704"/>
      <c r="EB20" s="704"/>
      <c r="EC20" s="704"/>
      <c r="ED20" s="704"/>
      <c r="EE20" s="704"/>
      <c r="EF20" s="704"/>
      <c r="EG20" s="704"/>
      <c r="EH20" s="704"/>
      <c r="EI20" s="704"/>
      <c r="EJ20" s="704"/>
      <c r="EK20" s="704"/>
      <c r="EL20" s="704"/>
      <c r="EM20" s="704"/>
      <c r="EN20" s="704"/>
      <c r="EO20" s="704"/>
      <c r="EP20" s="704"/>
      <c r="EQ20" s="704"/>
      <c r="ER20" s="704"/>
      <c r="ES20" s="704"/>
      <c r="ET20" s="704"/>
      <c r="EU20" s="704"/>
      <c r="EV20" s="704"/>
      <c r="EW20" s="704"/>
      <c r="EX20" s="704"/>
      <c r="EY20" s="704"/>
      <c r="EZ20" s="704"/>
      <c r="FA20" s="704"/>
      <c r="FB20" s="704"/>
      <c r="FC20" s="704"/>
      <c r="FD20" s="704"/>
      <c r="FE20" s="704"/>
      <c r="FF20" s="704"/>
      <c r="FG20" s="704"/>
      <c r="FI20" s="704"/>
      <c r="FJ20" s="704"/>
      <c r="FK20" s="711"/>
      <c r="FL20" s="711"/>
      <c r="FM20" s="711"/>
      <c r="FN20" s="711"/>
      <c r="FO20" s="711"/>
      <c r="FP20" s="711"/>
      <c r="FQ20" s="711"/>
      <c r="FR20" s="711"/>
      <c r="FS20" s="711"/>
      <c r="FT20" s="711"/>
      <c r="FU20" s="711"/>
      <c r="FV20" s="711"/>
      <c r="FW20" s="711"/>
      <c r="FX20" s="711"/>
      <c r="FY20" s="711"/>
      <c r="FZ20" s="711"/>
      <c r="GA20" s="711"/>
      <c r="GB20" s="711"/>
      <c r="GC20" s="711"/>
      <c r="GD20" s="711"/>
      <c r="GE20" s="711"/>
      <c r="GF20" s="711"/>
      <c r="GG20" s="711"/>
      <c r="GH20" s="711"/>
      <c r="GI20" s="711"/>
      <c r="GJ20" s="711"/>
      <c r="GK20" s="711"/>
      <c r="GL20" s="711"/>
      <c r="GM20" s="711"/>
      <c r="GN20" s="704"/>
      <c r="GO20" s="704"/>
      <c r="GP20" s="746"/>
      <c r="GQ20" s="704"/>
      <c r="GR20" s="704"/>
      <c r="GS20" s="704"/>
      <c r="GT20" s="704"/>
      <c r="GU20" s="704"/>
      <c r="GV20" s="704"/>
      <c r="GW20" s="704"/>
      <c r="GX20" s="704"/>
      <c r="GY20" s="704"/>
      <c r="GZ20" s="704"/>
      <c r="HA20" s="704"/>
      <c r="HB20" s="704"/>
      <c r="HC20" s="704"/>
      <c r="HD20" s="704"/>
      <c r="HE20" s="704"/>
      <c r="HF20" s="704"/>
      <c r="HG20" s="704"/>
      <c r="HH20" s="704"/>
      <c r="HI20" s="704"/>
      <c r="HJ20" s="704"/>
      <c r="HK20" s="704"/>
      <c r="HL20" s="704"/>
      <c r="HM20" s="704"/>
      <c r="HN20" s="704"/>
      <c r="HO20" s="704"/>
      <c r="HP20" s="704"/>
      <c r="HQ20" s="704"/>
      <c r="HR20" s="704"/>
      <c r="HS20" s="704"/>
      <c r="HT20" s="704"/>
      <c r="HU20" s="704"/>
      <c r="HV20" s="704"/>
      <c r="HW20" s="704"/>
      <c r="HX20" s="704"/>
      <c r="HY20" s="704"/>
      <c r="HZ20" s="704"/>
      <c r="IA20" s="704"/>
      <c r="IB20" s="704"/>
      <c r="IC20" s="704"/>
      <c r="ID20" s="704"/>
      <c r="IE20" s="704"/>
      <c r="IF20" s="704"/>
      <c r="IG20" s="704"/>
      <c r="IH20" s="704"/>
      <c r="II20" s="704"/>
      <c r="IJ20" s="704"/>
      <c r="IK20" s="704"/>
      <c r="IL20" s="704"/>
      <c r="IM20" s="704"/>
      <c r="IN20" s="704"/>
      <c r="IO20" s="704"/>
      <c r="IP20" s="704"/>
      <c r="IQ20" s="704"/>
      <c r="IR20" s="704"/>
      <c r="IS20" s="704"/>
      <c r="IT20" s="704"/>
      <c r="IU20" s="704"/>
      <c r="IV20" s="704"/>
      <c r="IW20" s="704"/>
      <c r="IX20" s="704"/>
      <c r="IY20" s="704"/>
      <c r="IZ20" s="704"/>
    </row>
    <row r="21" spans="1:274" s="706" customFormat="1" ht="33.75" x14ac:dyDescent="0.25">
      <c r="A21" s="691">
        <v>20</v>
      </c>
      <c r="B21" s="693" t="s">
        <v>1154</v>
      </c>
      <c r="C21" s="708">
        <v>205</v>
      </c>
      <c r="D21" s="709">
        <v>536</v>
      </c>
      <c r="E21" s="707">
        <v>28</v>
      </c>
      <c r="F21" s="699" t="s">
        <v>1123</v>
      </c>
      <c r="G21" s="715" t="s">
        <v>1486</v>
      </c>
      <c r="H21" s="767" t="s">
        <v>1112</v>
      </c>
      <c r="I21" s="752" t="s">
        <v>1113</v>
      </c>
      <c r="J21" s="753" t="s">
        <v>1139</v>
      </c>
      <c r="K21" s="753" t="s">
        <v>1115</v>
      </c>
      <c r="L21" s="753" t="s">
        <v>1124</v>
      </c>
      <c r="M21" s="753" t="s">
        <v>1140</v>
      </c>
      <c r="N21" s="753" t="s">
        <v>1155</v>
      </c>
      <c r="O21" s="753" t="s">
        <v>1155</v>
      </c>
      <c r="P21" s="753" t="s">
        <v>1156</v>
      </c>
      <c r="Q21" s="765" t="s">
        <v>1163</v>
      </c>
      <c r="R21" s="765" t="s">
        <v>1120</v>
      </c>
      <c r="S21" s="755">
        <v>1</v>
      </c>
      <c r="T21" s="763">
        <v>1.3</v>
      </c>
      <c r="U21" s="757">
        <v>41091</v>
      </c>
      <c r="V21" s="758">
        <v>42156</v>
      </c>
      <c r="W21" s="874">
        <v>5</v>
      </c>
      <c r="X21" s="875"/>
      <c r="Y21" s="876">
        <v>19700</v>
      </c>
      <c r="Z21" s="875">
        <f t="shared" si="0"/>
        <v>19700</v>
      </c>
      <c r="AA21" s="691"/>
      <c r="AB21" s="691"/>
      <c r="AC21" s="702">
        <v>19700</v>
      </c>
      <c r="AD21" s="691"/>
      <c r="AE21" s="691"/>
      <c r="AF21" s="691"/>
      <c r="AG21" s="691"/>
      <c r="AH21" s="691"/>
      <c r="AI21" s="691"/>
      <c r="AJ21" s="691"/>
      <c r="AK21" s="691"/>
      <c r="AL21" s="691"/>
      <c r="AM21" s="868">
        <f t="shared" si="1"/>
        <v>19700</v>
      </c>
      <c r="AN21" s="868">
        <f t="shared" si="2"/>
        <v>0</v>
      </c>
      <c r="AO21" s="691"/>
      <c r="AP21" s="868"/>
      <c r="AR21" s="704"/>
      <c r="AS21" s="704"/>
      <c r="AT21" s="704"/>
      <c r="AU21" s="704"/>
      <c r="AV21" s="704"/>
      <c r="AW21" s="704"/>
      <c r="AX21" s="704"/>
      <c r="AY21" s="704"/>
      <c r="AZ21" s="704"/>
      <c r="BA21" s="704"/>
      <c r="BB21" s="704"/>
      <c r="BC21" s="704"/>
      <c r="BD21" s="704"/>
      <c r="BE21" s="704"/>
      <c r="BF21" s="704"/>
      <c r="BG21" s="704"/>
      <c r="BH21" s="704"/>
      <c r="BI21" s="704"/>
      <c r="BJ21" s="704"/>
      <c r="BK21" s="704"/>
      <c r="BL21" s="704"/>
      <c r="BM21" s="704"/>
      <c r="BN21" s="704"/>
      <c r="BO21" s="704"/>
      <c r="BP21" s="704"/>
      <c r="BQ21" s="704"/>
      <c r="BR21" s="704"/>
      <c r="BS21" s="704"/>
      <c r="BT21" s="704"/>
      <c r="BU21" s="704"/>
      <c r="BV21" s="704"/>
      <c r="BW21" s="704"/>
      <c r="BX21" s="704"/>
      <c r="BY21" s="704"/>
      <c r="BZ21" s="704"/>
      <c r="CA21" s="704"/>
      <c r="CB21" s="704"/>
      <c r="CC21" s="704"/>
      <c r="CD21" s="704"/>
      <c r="CE21" s="704"/>
      <c r="CF21" s="704"/>
      <c r="CG21" s="704"/>
      <c r="CH21" s="704"/>
      <c r="CI21" s="704"/>
      <c r="CJ21" s="704"/>
      <c r="CK21" s="704"/>
      <c r="CL21" s="704"/>
      <c r="CM21" s="704"/>
      <c r="CN21" s="704"/>
      <c r="CO21" s="704"/>
      <c r="CP21" s="704"/>
      <c r="CQ21" s="704"/>
      <c r="CR21" s="704"/>
      <c r="CS21" s="704"/>
      <c r="CT21" s="704"/>
      <c r="CU21" s="704"/>
      <c r="CV21" s="704"/>
      <c r="CW21" s="704"/>
      <c r="CX21" s="704"/>
      <c r="CY21" s="704"/>
      <c r="CZ21" s="704"/>
      <c r="DA21" s="704"/>
      <c r="DB21" s="704"/>
      <c r="DC21" s="704"/>
      <c r="DD21" s="704"/>
      <c r="DE21" s="704"/>
      <c r="DF21" s="704"/>
      <c r="DG21" s="704"/>
      <c r="DH21" s="704"/>
      <c r="DI21" s="704"/>
      <c r="DJ21" s="704"/>
      <c r="DK21" s="704"/>
      <c r="DL21" s="704"/>
      <c r="DM21" s="704"/>
      <c r="DN21" s="704"/>
      <c r="DO21" s="704"/>
      <c r="DP21" s="704"/>
      <c r="DQ21" s="704"/>
      <c r="DR21" s="704"/>
      <c r="DS21" s="704"/>
      <c r="DT21" s="704"/>
      <c r="DU21" s="704"/>
      <c r="DV21" s="704"/>
      <c r="DW21" s="704"/>
      <c r="DX21" s="704"/>
      <c r="DY21" s="704"/>
      <c r="DZ21" s="704"/>
      <c r="EA21" s="704"/>
      <c r="EB21" s="704"/>
      <c r="EC21" s="704"/>
      <c r="ED21" s="704"/>
      <c r="EE21" s="704"/>
      <c r="EF21" s="704"/>
      <c r="EG21" s="704"/>
      <c r="EH21" s="704"/>
      <c r="EI21" s="704"/>
      <c r="EJ21" s="704"/>
      <c r="EK21" s="704"/>
      <c r="EL21" s="704"/>
      <c r="EM21" s="704"/>
      <c r="EN21" s="704"/>
      <c r="EO21" s="704"/>
      <c r="EP21" s="704"/>
      <c r="EQ21" s="704"/>
      <c r="ER21" s="704"/>
      <c r="ES21" s="704"/>
      <c r="ET21" s="704"/>
      <c r="EU21" s="704"/>
      <c r="EV21" s="704"/>
      <c r="EW21" s="704"/>
      <c r="EX21" s="704"/>
      <c r="EY21" s="704"/>
      <c r="EZ21" s="704"/>
      <c r="FA21" s="704"/>
      <c r="FB21" s="704"/>
      <c r="FC21" s="704"/>
      <c r="FD21" s="704"/>
      <c r="FE21" s="704"/>
      <c r="FF21" s="704"/>
      <c r="FG21" s="704"/>
      <c r="FH21" s="879"/>
      <c r="FI21" s="704"/>
      <c r="FJ21" s="704"/>
      <c r="FK21" s="879"/>
      <c r="FL21" s="879"/>
      <c r="FM21" s="879"/>
      <c r="FN21" s="879"/>
      <c r="FO21" s="879"/>
      <c r="FP21" s="879"/>
      <c r="FQ21" s="879"/>
      <c r="FR21" s="879"/>
      <c r="FS21" s="879"/>
      <c r="FT21" s="879"/>
      <c r="FU21" s="879"/>
      <c r="FV21" s="879"/>
      <c r="FW21" s="879"/>
      <c r="FX21" s="879"/>
      <c r="FY21" s="879"/>
      <c r="FZ21" s="879"/>
      <c r="GA21" s="879"/>
      <c r="GB21" s="879"/>
      <c r="GC21" s="879"/>
      <c r="GD21" s="879"/>
      <c r="GE21" s="879"/>
      <c r="GF21" s="879"/>
      <c r="GG21" s="879"/>
      <c r="GH21" s="879"/>
      <c r="GI21" s="879"/>
      <c r="GJ21" s="879"/>
      <c r="GK21" s="879"/>
      <c r="GL21" s="879"/>
      <c r="GM21" s="879"/>
      <c r="GN21" s="704"/>
      <c r="GO21" s="704"/>
      <c r="GP21" s="878"/>
      <c r="GQ21" s="878"/>
      <c r="GR21" s="878"/>
      <c r="GS21" s="878"/>
      <c r="GT21" s="878"/>
      <c r="GU21" s="878"/>
      <c r="GV21" s="878"/>
      <c r="GW21" s="878"/>
      <c r="GX21" s="878"/>
      <c r="GY21" s="878"/>
      <c r="GZ21" s="878"/>
      <c r="HA21" s="878"/>
      <c r="HB21" s="878"/>
      <c r="HC21" s="878"/>
      <c r="HD21" s="878"/>
      <c r="HE21" s="878"/>
      <c r="HF21" s="878"/>
      <c r="HG21" s="878"/>
      <c r="HH21" s="878"/>
      <c r="HI21" s="878"/>
      <c r="HJ21" s="878"/>
      <c r="HK21" s="878"/>
      <c r="HL21" s="878"/>
      <c r="HM21" s="878"/>
      <c r="HN21" s="878"/>
      <c r="HO21" s="878"/>
      <c r="HP21" s="878"/>
      <c r="HQ21" s="878"/>
      <c r="HR21" s="878"/>
      <c r="HS21" s="878"/>
      <c r="HT21" s="878"/>
      <c r="HU21" s="878"/>
      <c r="HV21" s="878"/>
      <c r="HW21" s="878"/>
      <c r="HX21" s="878"/>
      <c r="HY21" s="878"/>
      <c r="HZ21" s="878"/>
      <c r="IA21" s="878"/>
      <c r="IB21" s="878"/>
      <c r="IC21" s="878"/>
      <c r="ID21" s="878"/>
      <c r="IE21" s="878"/>
      <c r="IF21" s="878"/>
      <c r="IG21" s="878"/>
      <c r="IH21" s="878"/>
      <c r="II21" s="878"/>
      <c r="IJ21" s="878"/>
      <c r="IK21" s="878"/>
      <c r="IL21" s="878"/>
      <c r="IM21" s="878"/>
      <c r="IN21" s="878"/>
      <c r="IO21" s="878"/>
      <c r="IP21" s="878"/>
      <c r="IQ21" s="878"/>
      <c r="IR21" s="878"/>
      <c r="IS21" s="878"/>
      <c r="IT21" s="878"/>
      <c r="IU21" s="878"/>
      <c r="IV21" s="878"/>
      <c r="IW21" s="878"/>
      <c r="IX21" s="704"/>
      <c r="IY21" s="704"/>
      <c r="IZ21" s="704"/>
    </row>
    <row r="22" spans="1:274" s="706" customFormat="1" ht="24.95" customHeight="1" x14ac:dyDescent="0.25">
      <c r="A22" s="691">
        <v>21</v>
      </c>
      <c r="B22" s="693" t="s">
        <v>1154</v>
      </c>
      <c r="C22" s="696">
        <v>205</v>
      </c>
      <c r="D22" s="697">
        <v>536</v>
      </c>
      <c r="E22" s="707">
        <v>31</v>
      </c>
      <c r="F22" s="699" t="s">
        <v>1123</v>
      </c>
      <c r="G22" s="700" t="s">
        <v>1126</v>
      </c>
      <c r="H22" s="751" t="s">
        <v>1112</v>
      </c>
      <c r="I22" s="767" t="s">
        <v>1113</v>
      </c>
      <c r="J22" s="753" t="s">
        <v>1139</v>
      </c>
      <c r="K22" s="753" t="s">
        <v>1115</v>
      </c>
      <c r="L22" s="753" t="s">
        <v>1124</v>
      </c>
      <c r="M22" s="753" t="s">
        <v>1140</v>
      </c>
      <c r="N22" s="753" t="s">
        <v>1155</v>
      </c>
      <c r="O22" s="753" t="s">
        <v>1155</v>
      </c>
      <c r="P22" s="753" t="s">
        <v>1156</v>
      </c>
      <c r="Q22" s="765" t="s">
        <v>1163</v>
      </c>
      <c r="R22" s="765" t="s">
        <v>1120</v>
      </c>
      <c r="S22" s="755">
        <v>1</v>
      </c>
      <c r="T22" s="763">
        <v>1.3</v>
      </c>
      <c r="U22" s="771">
        <v>41456</v>
      </c>
      <c r="V22" s="758">
        <v>42156</v>
      </c>
      <c r="W22" s="701">
        <v>5</v>
      </c>
      <c r="X22" s="875">
        <v>130000</v>
      </c>
      <c r="Y22" s="877"/>
      <c r="Z22" s="875">
        <f t="shared" si="0"/>
        <v>130000</v>
      </c>
      <c r="AA22" s="702"/>
      <c r="AB22" s="702"/>
      <c r="AC22" s="702"/>
      <c r="AD22" s="702"/>
      <c r="AE22" s="702"/>
      <c r="AF22" s="702"/>
      <c r="AG22" s="702"/>
      <c r="AH22" s="702"/>
      <c r="AI22" s="691"/>
      <c r="AJ22" s="691">
        <v>130000</v>
      </c>
      <c r="AK22" s="691"/>
      <c r="AL22" s="691"/>
      <c r="AM22" s="868">
        <f t="shared" si="1"/>
        <v>130000</v>
      </c>
      <c r="AN22" s="868">
        <f t="shared" si="2"/>
        <v>0</v>
      </c>
      <c r="AO22" s="760">
        <v>150000</v>
      </c>
      <c r="AP22" s="868">
        <v>500000</v>
      </c>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c r="CN22" s="704"/>
      <c r="CO22" s="704"/>
      <c r="CP22" s="704"/>
      <c r="CQ22" s="704"/>
      <c r="CR22" s="704"/>
      <c r="CS22" s="704"/>
      <c r="CT22" s="704"/>
      <c r="CU22" s="704"/>
      <c r="CV22" s="704"/>
      <c r="CW22" s="704"/>
      <c r="CX22" s="704"/>
      <c r="CY22" s="704"/>
      <c r="CZ22" s="704"/>
      <c r="DA22" s="704"/>
      <c r="DB22" s="704"/>
      <c r="DC22" s="704"/>
      <c r="DD22" s="704"/>
      <c r="DE22" s="704"/>
      <c r="DF22" s="704"/>
      <c r="DG22" s="704"/>
      <c r="DH22" s="704"/>
      <c r="DI22" s="704"/>
      <c r="DJ22" s="704"/>
      <c r="DK22" s="704"/>
      <c r="DL22" s="704"/>
      <c r="DM22" s="704"/>
      <c r="DN22" s="704"/>
      <c r="DO22" s="704"/>
      <c r="DP22" s="704"/>
      <c r="DQ22" s="704"/>
      <c r="DR22" s="704"/>
      <c r="DS22" s="704"/>
      <c r="DT22" s="704"/>
      <c r="DU22" s="704"/>
      <c r="DV22" s="704"/>
      <c r="DW22" s="704"/>
      <c r="DX22" s="704"/>
      <c r="DY22" s="704"/>
      <c r="DZ22" s="704"/>
      <c r="EA22" s="704"/>
      <c r="EB22" s="704"/>
      <c r="EC22" s="704"/>
      <c r="ED22" s="704"/>
      <c r="EE22" s="704"/>
      <c r="EF22" s="704"/>
      <c r="EG22" s="704"/>
      <c r="EH22" s="704"/>
      <c r="EI22" s="704"/>
      <c r="EJ22" s="704"/>
      <c r="EK22" s="704"/>
      <c r="EL22" s="704"/>
      <c r="EM22" s="704"/>
      <c r="EN22" s="704"/>
      <c r="EO22" s="704"/>
      <c r="EP22" s="704"/>
      <c r="EQ22" s="704"/>
      <c r="ER22" s="704"/>
      <c r="ES22" s="704"/>
      <c r="ET22" s="704"/>
      <c r="EU22" s="704"/>
      <c r="EV22" s="704"/>
      <c r="EW22" s="704"/>
      <c r="EX22" s="704"/>
      <c r="EY22" s="704"/>
      <c r="EZ22" s="704"/>
      <c r="FA22" s="704"/>
      <c r="FB22" s="704"/>
      <c r="FC22" s="704"/>
      <c r="FD22" s="704"/>
      <c r="FE22" s="704"/>
      <c r="FF22" s="704"/>
      <c r="FG22" s="704"/>
      <c r="FI22" s="704"/>
      <c r="FJ22" s="704"/>
      <c r="FK22" s="711"/>
      <c r="FL22" s="711"/>
      <c r="FM22" s="711"/>
      <c r="FN22" s="711"/>
      <c r="FO22" s="711"/>
      <c r="FP22" s="711"/>
      <c r="FQ22" s="711"/>
      <c r="FR22" s="711"/>
      <c r="FS22" s="711"/>
      <c r="FT22" s="711"/>
      <c r="FU22" s="711"/>
      <c r="FV22" s="711"/>
      <c r="FW22" s="711"/>
      <c r="FX22" s="711"/>
      <c r="FY22" s="711"/>
      <c r="FZ22" s="711"/>
      <c r="GA22" s="711"/>
      <c r="GB22" s="711"/>
      <c r="GC22" s="711"/>
      <c r="GD22" s="711"/>
      <c r="GE22" s="711"/>
      <c r="GF22" s="711"/>
      <c r="GG22" s="711"/>
      <c r="GH22" s="711"/>
      <c r="GI22" s="711"/>
      <c r="GJ22" s="711"/>
      <c r="GK22" s="711"/>
      <c r="GL22" s="711"/>
      <c r="GM22" s="711"/>
      <c r="GN22" s="704"/>
      <c r="GO22" s="704"/>
      <c r="GP22" s="746"/>
      <c r="GQ22" s="704"/>
      <c r="GR22" s="704"/>
      <c r="GS22" s="704"/>
      <c r="GT22" s="704"/>
      <c r="GU22" s="704"/>
      <c r="GV22" s="704"/>
      <c r="GW22" s="704"/>
      <c r="GX22" s="704"/>
      <c r="GY22" s="704"/>
      <c r="GZ22" s="704"/>
      <c r="HA22" s="704"/>
      <c r="HB22" s="704"/>
      <c r="HC22" s="704"/>
      <c r="HD22" s="704"/>
      <c r="HE22" s="704"/>
      <c r="HF22" s="704"/>
      <c r="HG22" s="704"/>
      <c r="HH22" s="704"/>
      <c r="HI22" s="704"/>
      <c r="HJ22" s="704"/>
      <c r="HK22" s="704"/>
      <c r="HL22" s="704"/>
      <c r="HM22" s="704"/>
      <c r="HN22" s="704"/>
      <c r="HO22" s="704"/>
      <c r="HP22" s="704"/>
      <c r="HQ22" s="704"/>
      <c r="HR22" s="704"/>
      <c r="HS22" s="704"/>
      <c r="HT22" s="704"/>
      <c r="HU22" s="704"/>
      <c r="HV22" s="704"/>
      <c r="HW22" s="704"/>
      <c r="HX22" s="704"/>
      <c r="HY22" s="704"/>
      <c r="HZ22" s="704"/>
      <c r="IA22" s="704"/>
      <c r="IB22" s="704"/>
      <c r="IC22" s="704"/>
      <c r="ID22" s="704"/>
      <c r="IE22" s="704"/>
      <c r="IF22" s="704"/>
      <c r="IG22" s="704"/>
      <c r="IH22" s="704"/>
      <c r="II22" s="704"/>
      <c r="IJ22" s="704"/>
      <c r="IK22" s="704"/>
      <c r="IL22" s="704"/>
      <c r="IM22" s="704"/>
      <c r="IN22" s="704"/>
      <c r="IO22" s="704"/>
      <c r="IP22" s="704"/>
      <c r="IQ22" s="704"/>
      <c r="IR22" s="704"/>
      <c r="IS22" s="704"/>
      <c r="IT22" s="704"/>
      <c r="IU22" s="704"/>
      <c r="IV22" s="704"/>
      <c r="IW22" s="704"/>
      <c r="IX22" s="704"/>
      <c r="IY22" s="704"/>
      <c r="IZ22" s="704"/>
      <c r="JA22" s="878"/>
      <c r="JB22" s="878"/>
      <c r="JC22" s="878"/>
      <c r="JD22" s="878"/>
      <c r="JE22" s="878"/>
      <c r="JF22" s="878"/>
      <c r="JG22" s="878"/>
      <c r="JH22" s="878"/>
    </row>
    <row r="23" spans="1:274" s="878" customFormat="1" ht="23.1" customHeight="1" x14ac:dyDescent="0.25">
      <c r="A23" s="691">
        <v>22</v>
      </c>
      <c r="B23" s="693" t="s">
        <v>1154</v>
      </c>
      <c r="C23" s="696">
        <v>205</v>
      </c>
      <c r="D23" s="697">
        <v>544</v>
      </c>
      <c r="E23" s="707">
        <v>2</v>
      </c>
      <c r="F23" s="699" t="s">
        <v>1125</v>
      </c>
      <c r="G23" s="700" t="s">
        <v>1126</v>
      </c>
      <c r="H23" s="751" t="s">
        <v>1112</v>
      </c>
      <c r="I23" s="767" t="s">
        <v>1113</v>
      </c>
      <c r="J23" s="753" t="s">
        <v>1139</v>
      </c>
      <c r="K23" s="753" t="s">
        <v>1115</v>
      </c>
      <c r="L23" s="753" t="s">
        <v>1124</v>
      </c>
      <c r="M23" s="753" t="s">
        <v>1140</v>
      </c>
      <c r="N23" s="753" t="s">
        <v>1155</v>
      </c>
      <c r="O23" s="753" t="s">
        <v>1155</v>
      </c>
      <c r="P23" s="753" t="s">
        <v>1156</v>
      </c>
      <c r="Q23" s="765" t="s">
        <v>1120</v>
      </c>
      <c r="R23" s="765" t="s">
        <v>1120</v>
      </c>
      <c r="S23" s="755">
        <v>1</v>
      </c>
      <c r="T23" s="763">
        <v>1.3</v>
      </c>
      <c r="U23" s="771">
        <v>41456</v>
      </c>
      <c r="V23" s="758">
        <v>42156</v>
      </c>
      <c r="W23" s="701">
        <v>7</v>
      </c>
      <c r="X23" s="875">
        <v>20000</v>
      </c>
      <c r="Y23" s="877"/>
      <c r="Z23" s="875">
        <f t="shared" si="0"/>
        <v>20000</v>
      </c>
      <c r="AA23" s="702"/>
      <c r="AB23" s="702"/>
      <c r="AC23" s="702"/>
      <c r="AD23" s="702"/>
      <c r="AE23" s="702"/>
      <c r="AF23" s="702">
        <v>20000</v>
      </c>
      <c r="AG23" s="702"/>
      <c r="AH23" s="702"/>
      <c r="AI23" s="691"/>
      <c r="AJ23" s="691"/>
      <c r="AK23" s="691"/>
      <c r="AL23" s="691"/>
      <c r="AM23" s="868">
        <f t="shared" si="1"/>
        <v>20000</v>
      </c>
      <c r="AN23" s="868">
        <f t="shared" si="2"/>
        <v>0</v>
      </c>
      <c r="AO23" s="760"/>
      <c r="AP23" s="868">
        <v>50000</v>
      </c>
      <c r="AQ23" s="706"/>
      <c r="AR23" s="704"/>
      <c r="AS23" s="704"/>
      <c r="AT23" s="704"/>
      <c r="AU23" s="704"/>
      <c r="AV23" s="704"/>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DQ23" s="704"/>
      <c r="DR23" s="704"/>
      <c r="DS23" s="704"/>
      <c r="DT23" s="704"/>
      <c r="DU23" s="704"/>
      <c r="DV23" s="704"/>
      <c r="DW23" s="704"/>
      <c r="DX23" s="704"/>
      <c r="DY23" s="704"/>
      <c r="DZ23" s="704"/>
      <c r="EA23" s="704"/>
      <c r="EB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6"/>
      <c r="FI23" s="704"/>
      <c r="FJ23" s="704"/>
      <c r="FK23" s="711"/>
      <c r="FL23" s="711"/>
      <c r="FM23" s="711"/>
      <c r="FN23" s="711"/>
      <c r="FO23" s="711"/>
      <c r="FP23" s="711"/>
      <c r="FQ23" s="711"/>
      <c r="FR23" s="711"/>
      <c r="FS23" s="711"/>
      <c r="FT23" s="711"/>
      <c r="FU23" s="711"/>
      <c r="FV23" s="711"/>
      <c r="FW23" s="711"/>
      <c r="FX23" s="711"/>
      <c r="FY23" s="711"/>
      <c r="FZ23" s="711"/>
      <c r="GA23" s="711"/>
      <c r="GB23" s="711"/>
      <c r="GC23" s="711"/>
      <c r="GD23" s="711"/>
      <c r="GE23" s="711"/>
      <c r="GF23" s="711"/>
      <c r="GG23" s="711"/>
      <c r="GH23" s="711"/>
      <c r="GI23" s="711"/>
      <c r="GJ23" s="711"/>
      <c r="GK23" s="711"/>
      <c r="GL23" s="711"/>
      <c r="GM23" s="711"/>
      <c r="GN23" s="704"/>
      <c r="GO23" s="704"/>
      <c r="GP23" s="746"/>
      <c r="GQ23" s="704"/>
      <c r="GR23" s="704"/>
      <c r="GS23" s="704"/>
      <c r="GT23" s="704"/>
      <c r="GU23" s="704"/>
      <c r="GV23" s="704"/>
      <c r="GW23" s="704"/>
      <c r="GX23" s="704"/>
      <c r="GY23" s="704"/>
      <c r="GZ23" s="704"/>
      <c r="HA23" s="704"/>
      <c r="HB23" s="704"/>
      <c r="HC23" s="704"/>
      <c r="HD23" s="704"/>
      <c r="HE23" s="704"/>
      <c r="HF23" s="704"/>
      <c r="HG23" s="704"/>
      <c r="HH23" s="704"/>
      <c r="HI23" s="704"/>
      <c r="HJ23" s="704"/>
      <c r="HK23" s="704"/>
      <c r="HL23" s="704"/>
      <c r="HM23" s="704"/>
      <c r="HN23" s="704"/>
      <c r="HO23" s="704"/>
      <c r="HP23" s="704"/>
      <c r="HQ23" s="704"/>
      <c r="HR23" s="704"/>
      <c r="HS23" s="704"/>
      <c r="HT23" s="704"/>
      <c r="HU23" s="704"/>
      <c r="HV23" s="704"/>
      <c r="HW23" s="704"/>
      <c r="HX23" s="704"/>
      <c r="HY23" s="704"/>
      <c r="HZ23" s="704"/>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4"/>
      <c r="IW23" s="704"/>
      <c r="IX23" s="704"/>
      <c r="IY23" s="704"/>
      <c r="IZ23" s="704"/>
      <c r="JI23" s="706"/>
      <c r="JJ23" s="706"/>
      <c r="JK23" s="706"/>
      <c r="JL23" s="706"/>
      <c r="JM23" s="706"/>
      <c r="JN23" s="706"/>
    </row>
    <row r="24" spans="1:274" s="706" customFormat="1" ht="24.95" customHeight="1" x14ac:dyDescent="0.25">
      <c r="A24" s="691">
        <v>23</v>
      </c>
      <c r="B24" s="693" t="s">
        <v>1154</v>
      </c>
      <c r="C24" s="708">
        <v>206</v>
      </c>
      <c r="D24" s="709">
        <v>532</v>
      </c>
      <c r="E24" s="707">
        <v>1</v>
      </c>
      <c r="F24" s="699" t="s">
        <v>1121</v>
      </c>
      <c r="G24" s="715" t="s">
        <v>1167</v>
      </c>
      <c r="H24" s="751" t="s">
        <v>1112</v>
      </c>
      <c r="I24" s="767" t="s">
        <v>1113</v>
      </c>
      <c r="J24" s="753" t="s">
        <v>1139</v>
      </c>
      <c r="K24" s="761" t="s">
        <v>1115</v>
      </c>
      <c r="L24" s="761" t="s">
        <v>1116</v>
      </c>
      <c r="M24" s="753" t="s">
        <v>1140</v>
      </c>
      <c r="N24" s="753" t="s">
        <v>1155</v>
      </c>
      <c r="O24" s="753" t="s">
        <v>1155</v>
      </c>
      <c r="P24" s="753" t="s">
        <v>1166</v>
      </c>
      <c r="Q24" s="753" t="s">
        <v>1160</v>
      </c>
      <c r="R24" s="753" t="s">
        <v>1160</v>
      </c>
      <c r="S24" s="755">
        <v>1</v>
      </c>
      <c r="T24" s="763">
        <v>1.3</v>
      </c>
      <c r="U24" s="771">
        <v>41456</v>
      </c>
      <c r="V24" s="772">
        <v>42522</v>
      </c>
      <c r="W24" s="874">
        <v>25</v>
      </c>
      <c r="X24" s="875">
        <v>555000</v>
      </c>
      <c r="Y24" s="875"/>
      <c r="Z24" s="875">
        <f t="shared" si="0"/>
        <v>555000</v>
      </c>
      <c r="AA24" s="702"/>
      <c r="AB24" s="702"/>
      <c r="AC24" s="702">
        <v>200000</v>
      </c>
      <c r="AD24" s="702">
        <v>200000</v>
      </c>
      <c r="AE24" s="702">
        <v>150000</v>
      </c>
      <c r="AF24" s="702">
        <v>5000</v>
      </c>
      <c r="AG24" s="702"/>
      <c r="AH24" s="702"/>
      <c r="AI24" s="691"/>
      <c r="AJ24" s="691"/>
      <c r="AK24" s="691"/>
      <c r="AL24" s="691"/>
      <c r="AM24" s="868">
        <f t="shared" si="1"/>
        <v>555000</v>
      </c>
      <c r="AN24" s="868">
        <f t="shared" si="2"/>
        <v>0</v>
      </c>
      <c r="AO24" s="760"/>
      <c r="AP24" s="868"/>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c r="CN24" s="704"/>
      <c r="CO24" s="704"/>
      <c r="CP24" s="704"/>
      <c r="CQ24" s="704"/>
      <c r="CR24" s="704"/>
      <c r="CS24" s="704"/>
      <c r="CT24" s="704"/>
      <c r="CU24" s="704"/>
      <c r="CV24" s="704"/>
      <c r="CW24" s="704"/>
      <c r="CX24" s="704"/>
      <c r="CY24" s="704"/>
      <c r="CZ24" s="704"/>
      <c r="DA24" s="704"/>
      <c r="DB24" s="704"/>
      <c r="DC24" s="704"/>
      <c r="DD24" s="704"/>
      <c r="DE24" s="704"/>
      <c r="DF24" s="704"/>
      <c r="DG24" s="704"/>
      <c r="DH24" s="704"/>
      <c r="DI24" s="704"/>
      <c r="DJ24" s="704"/>
      <c r="DK24" s="704"/>
      <c r="DL24" s="704"/>
      <c r="DM24" s="704"/>
      <c r="DN24" s="704"/>
      <c r="DO24" s="704"/>
      <c r="DP24" s="704"/>
      <c r="DQ24" s="704"/>
      <c r="DR24" s="704"/>
      <c r="DS24" s="704"/>
      <c r="DT24" s="704"/>
      <c r="DU24" s="704"/>
      <c r="DV24" s="704"/>
      <c r="DW24" s="704"/>
      <c r="DX24" s="704"/>
      <c r="DY24" s="704"/>
      <c r="DZ24" s="704"/>
      <c r="EA24" s="704"/>
      <c r="EB24" s="704"/>
      <c r="EC24" s="704"/>
      <c r="ED24" s="704"/>
      <c r="EE24" s="704"/>
      <c r="EF24" s="704"/>
      <c r="EG24" s="704"/>
      <c r="EH24" s="704"/>
      <c r="EI24" s="704"/>
      <c r="EJ24" s="704"/>
      <c r="EK24" s="704"/>
      <c r="EL24" s="704"/>
      <c r="EM24" s="704"/>
      <c r="EN24" s="704"/>
      <c r="EO24" s="704"/>
      <c r="EP24" s="704"/>
      <c r="EQ24" s="704"/>
      <c r="ER24" s="704"/>
      <c r="ES24" s="704"/>
      <c r="ET24" s="704"/>
      <c r="EU24" s="705"/>
      <c r="EV24" s="705"/>
      <c r="EW24" s="705"/>
      <c r="EX24" s="705"/>
      <c r="EY24" s="705"/>
      <c r="EZ24" s="705"/>
      <c r="FA24" s="705"/>
      <c r="FB24" s="705"/>
      <c r="FC24" s="705"/>
      <c r="FD24" s="705"/>
      <c r="FE24" s="705"/>
      <c r="FF24" s="705"/>
      <c r="FG24" s="705"/>
      <c r="FH24" s="704"/>
      <c r="FI24" s="704"/>
      <c r="FJ24" s="704"/>
      <c r="FK24" s="704"/>
      <c r="FL24" s="704"/>
      <c r="FM24" s="704"/>
      <c r="FN24" s="704"/>
      <c r="FO24" s="704"/>
      <c r="FP24" s="704"/>
      <c r="FQ24" s="704"/>
      <c r="FR24" s="704"/>
      <c r="FS24" s="704"/>
      <c r="FT24" s="704"/>
      <c r="FU24" s="704"/>
      <c r="FV24" s="704"/>
      <c r="FW24" s="704"/>
      <c r="FX24" s="704"/>
      <c r="FY24" s="704"/>
      <c r="FZ24" s="704"/>
      <c r="GA24" s="704"/>
      <c r="GB24" s="704"/>
      <c r="GC24" s="704"/>
      <c r="GD24" s="704"/>
      <c r="GE24" s="704"/>
      <c r="GF24" s="704"/>
      <c r="GG24" s="704"/>
      <c r="GH24" s="704"/>
      <c r="GI24" s="704"/>
      <c r="GJ24" s="704"/>
      <c r="GK24" s="704"/>
      <c r="GL24" s="704"/>
      <c r="GM24" s="704"/>
      <c r="GN24" s="704"/>
      <c r="GO24" s="704"/>
      <c r="GP24" s="746"/>
      <c r="GQ24" s="704"/>
      <c r="GR24" s="704"/>
      <c r="GS24" s="704"/>
      <c r="GT24" s="704"/>
      <c r="GU24" s="704"/>
      <c r="GV24" s="704"/>
      <c r="GW24" s="704"/>
      <c r="GX24" s="704"/>
      <c r="GY24" s="704"/>
      <c r="GZ24" s="704"/>
      <c r="HA24" s="704"/>
      <c r="HB24" s="704"/>
      <c r="HC24" s="704"/>
      <c r="HD24" s="704"/>
      <c r="HE24" s="704"/>
      <c r="HF24" s="704"/>
      <c r="HG24" s="704"/>
      <c r="HH24" s="704"/>
      <c r="HI24" s="704"/>
      <c r="HJ24" s="704"/>
      <c r="HK24" s="704"/>
      <c r="HL24" s="704"/>
      <c r="HM24" s="704"/>
      <c r="HN24" s="704"/>
      <c r="HO24" s="704"/>
      <c r="HP24" s="704"/>
      <c r="HQ24" s="704"/>
      <c r="HR24" s="704"/>
      <c r="HS24" s="704"/>
      <c r="HT24" s="704"/>
      <c r="HU24" s="704"/>
      <c r="HV24" s="704"/>
      <c r="HW24" s="704"/>
      <c r="HX24" s="704"/>
      <c r="HY24" s="704"/>
      <c r="HZ24" s="704"/>
      <c r="IA24" s="704"/>
      <c r="IB24" s="704"/>
      <c r="IC24" s="704"/>
      <c r="ID24" s="704"/>
      <c r="IE24" s="704"/>
      <c r="IF24" s="704"/>
      <c r="IG24" s="704"/>
      <c r="IH24" s="704"/>
      <c r="II24" s="704"/>
      <c r="IJ24" s="704"/>
      <c r="IK24" s="704"/>
      <c r="IL24" s="704"/>
      <c r="IM24" s="704"/>
      <c r="IN24" s="704"/>
      <c r="IO24" s="704"/>
      <c r="IP24" s="704"/>
      <c r="IQ24" s="704"/>
      <c r="IR24" s="704"/>
      <c r="IS24" s="704"/>
      <c r="IT24" s="704"/>
      <c r="IU24" s="704"/>
      <c r="IV24" s="704"/>
      <c r="IW24" s="704"/>
      <c r="IX24" s="704"/>
      <c r="IY24" s="704"/>
      <c r="IZ24" s="704"/>
      <c r="JA24" s="878"/>
      <c r="JB24" s="878"/>
      <c r="JC24" s="878"/>
      <c r="JD24" s="878"/>
      <c r="JE24" s="878"/>
      <c r="JF24" s="878"/>
      <c r="JG24" s="878"/>
      <c r="JH24" s="878"/>
    </row>
    <row r="25" spans="1:274" s="706" customFormat="1" ht="24.95" customHeight="1" x14ac:dyDescent="0.25">
      <c r="A25" s="691">
        <v>24</v>
      </c>
      <c r="B25" s="693" t="s">
        <v>1154</v>
      </c>
      <c r="C25" s="708">
        <v>206</v>
      </c>
      <c r="D25" s="709">
        <v>532</v>
      </c>
      <c r="E25" s="707">
        <v>2</v>
      </c>
      <c r="F25" s="699" t="s">
        <v>1121</v>
      </c>
      <c r="G25" s="715" t="s">
        <v>1168</v>
      </c>
      <c r="H25" s="751" t="s">
        <v>1112</v>
      </c>
      <c r="I25" s="767" t="s">
        <v>1113</v>
      </c>
      <c r="J25" s="753" t="s">
        <v>1139</v>
      </c>
      <c r="K25" s="761" t="s">
        <v>1115</v>
      </c>
      <c r="L25" s="761" t="s">
        <v>1116</v>
      </c>
      <c r="M25" s="753" t="s">
        <v>1140</v>
      </c>
      <c r="N25" s="753" t="s">
        <v>1155</v>
      </c>
      <c r="O25" s="753" t="s">
        <v>1155</v>
      </c>
      <c r="P25" s="753" t="s">
        <v>1166</v>
      </c>
      <c r="Q25" s="753" t="s">
        <v>1160</v>
      </c>
      <c r="R25" s="753" t="s">
        <v>1160</v>
      </c>
      <c r="S25" s="755">
        <v>1</v>
      </c>
      <c r="T25" s="763">
        <v>1.3</v>
      </c>
      <c r="U25" s="771">
        <v>41456</v>
      </c>
      <c r="V25" s="772">
        <v>42522</v>
      </c>
      <c r="W25" s="874">
        <v>25</v>
      </c>
      <c r="X25" s="875">
        <v>500000</v>
      </c>
      <c r="Y25" s="875"/>
      <c r="Z25" s="875">
        <f t="shared" si="0"/>
        <v>500000</v>
      </c>
      <c r="AA25" s="702"/>
      <c r="AB25" s="702"/>
      <c r="AC25" s="702"/>
      <c r="AD25" s="702"/>
      <c r="AE25" s="702"/>
      <c r="AF25" s="702"/>
      <c r="AG25" s="702"/>
      <c r="AH25" s="702">
        <v>500000</v>
      </c>
      <c r="AI25" s="691"/>
      <c r="AJ25" s="691"/>
      <c r="AK25" s="691"/>
      <c r="AL25" s="691"/>
      <c r="AM25" s="868">
        <f t="shared" si="1"/>
        <v>500000</v>
      </c>
      <c r="AN25" s="868">
        <f t="shared" si="2"/>
        <v>0</v>
      </c>
      <c r="AO25" s="760">
        <v>2000000</v>
      </c>
      <c r="AP25" s="915">
        <v>2000000</v>
      </c>
      <c r="AR25" s="704"/>
      <c r="AS25" s="704"/>
      <c r="AT25" s="704"/>
      <c r="AU25" s="704"/>
      <c r="AV25" s="704"/>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4"/>
      <c r="BZ25" s="704"/>
      <c r="CA25" s="704"/>
      <c r="CB25" s="704"/>
      <c r="CC25" s="704"/>
      <c r="CD25" s="704"/>
      <c r="CE25" s="704"/>
      <c r="CF25" s="704"/>
      <c r="CG25" s="704"/>
      <c r="CH25" s="704"/>
      <c r="CI25" s="704"/>
      <c r="CJ25" s="704"/>
      <c r="CK25" s="704"/>
      <c r="CL25" s="704"/>
      <c r="CM25" s="704"/>
      <c r="CN25" s="704"/>
      <c r="CO25" s="704"/>
      <c r="CP25" s="704"/>
      <c r="CQ25" s="704"/>
      <c r="CR25" s="704"/>
      <c r="CS25" s="704"/>
      <c r="CT25" s="704"/>
      <c r="CU25" s="704"/>
      <c r="CV25" s="704"/>
      <c r="CW25" s="704"/>
      <c r="CX25" s="704"/>
      <c r="CY25" s="704"/>
      <c r="CZ25" s="704"/>
      <c r="DA25" s="704"/>
      <c r="DB25" s="704"/>
      <c r="DC25" s="704"/>
      <c r="DD25" s="704"/>
      <c r="DE25" s="704"/>
      <c r="DF25" s="704"/>
      <c r="DG25" s="704"/>
      <c r="DH25" s="704"/>
      <c r="DI25" s="704"/>
      <c r="DJ25" s="704"/>
      <c r="DK25" s="704"/>
      <c r="DL25" s="704"/>
      <c r="DM25" s="704"/>
      <c r="DN25" s="704"/>
      <c r="DO25" s="704"/>
      <c r="DP25" s="704"/>
      <c r="DQ25" s="704"/>
      <c r="DR25" s="704"/>
      <c r="DS25" s="704"/>
      <c r="DT25" s="704"/>
      <c r="DU25" s="704"/>
      <c r="DV25" s="704"/>
      <c r="DW25" s="704"/>
      <c r="DX25" s="704"/>
      <c r="DY25" s="704"/>
      <c r="DZ25" s="704"/>
      <c r="EA25" s="704"/>
      <c r="EB25" s="704"/>
      <c r="EC25" s="704"/>
      <c r="ED25" s="704"/>
      <c r="EE25" s="704"/>
      <c r="EF25" s="704"/>
      <c r="EG25" s="704"/>
      <c r="EH25" s="704"/>
      <c r="EI25" s="704"/>
      <c r="EJ25" s="704"/>
      <c r="EK25" s="704"/>
      <c r="EL25" s="704"/>
      <c r="EM25" s="704"/>
      <c r="EN25" s="704"/>
      <c r="EO25" s="704"/>
      <c r="EP25" s="704"/>
      <c r="EQ25" s="704"/>
      <c r="ER25" s="704"/>
      <c r="ES25" s="704"/>
      <c r="ET25" s="704"/>
      <c r="EU25" s="705"/>
      <c r="EV25" s="705"/>
      <c r="EW25" s="705"/>
      <c r="EX25" s="705"/>
      <c r="EY25" s="705"/>
      <c r="EZ25" s="705"/>
      <c r="FA25" s="705"/>
      <c r="FB25" s="705"/>
      <c r="FC25" s="705"/>
      <c r="FD25" s="705"/>
      <c r="FE25" s="705"/>
      <c r="FF25" s="705"/>
      <c r="FG25" s="705"/>
      <c r="FH25" s="704"/>
      <c r="FI25" s="704"/>
      <c r="FJ25" s="704"/>
      <c r="FK25" s="704"/>
      <c r="FL25" s="704"/>
      <c r="FM25" s="704"/>
      <c r="FN25" s="704"/>
      <c r="FO25" s="704"/>
      <c r="FP25" s="704"/>
      <c r="FQ25" s="704"/>
      <c r="FR25" s="704"/>
      <c r="FS25" s="704"/>
      <c r="FT25" s="704"/>
      <c r="FU25" s="704"/>
      <c r="FV25" s="704"/>
      <c r="FW25" s="704"/>
      <c r="FX25" s="704"/>
      <c r="FY25" s="704"/>
      <c r="FZ25" s="704"/>
      <c r="GA25" s="704"/>
      <c r="GB25" s="704"/>
      <c r="GC25" s="704"/>
      <c r="GD25" s="704"/>
      <c r="GE25" s="704"/>
      <c r="GF25" s="704"/>
      <c r="GG25" s="704"/>
      <c r="GH25" s="704"/>
      <c r="GI25" s="704"/>
      <c r="GJ25" s="704"/>
      <c r="GK25" s="704"/>
      <c r="GL25" s="704"/>
      <c r="GM25" s="704"/>
      <c r="GN25" s="704"/>
      <c r="GO25" s="704"/>
      <c r="GP25" s="746"/>
      <c r="GQ25" s="704"/>
      <c r="GR25" s="704"/>
      <c r="GS25" s="704"/>
      <c r="GT25" s="704"/>
      <c r="GU25" s="704"/>
      <c r="GV25" s="704"/>
      <c r="GW25" s="704"/>
      <c r="GX25" s="704"/>
      <c r="GY25" s="704"/>
      <c r="GZ25" s="704"/>
      <c r="HA25" s="704"/>
      <c r="HB25" s="704"/>
      <c r="HC25" s="704"/>
      <c r="HD25" s="704"/>
      <c r="HE25" s="704"/>
      <c r="HF25" s="704"/>
      <c r="HG25" s="704"/>
      <c r="HH25" s="704"/>
      <c r="HI25" s="704"/>
      <c r="HJ25" s="704"/>
      <c r="HK25" s="704"/>
      <c r="HL25" s="704"/>
      <c r="HM25" s="704"/>
      <c r="HN25" s="704"/>
      <c r="HO25" s="704"/>
      <c r="HP25" s="704"/>
      <c r="HQ25" s="704"/>
      <c r="HR25" s="704"/>
      <c r="HS25" s="704"/>
      <c r="HT25" s="704"/>
      <c r="HU25" s="704"/>
      <c r="HV25" s="704"/>
      <c r="HW25" s="704"/>
      <c r="HX25" s="704"/>
      <c r="HY25" s="704"/>
      <c r="HZ25" s="704"/>
      <c r="IA25" s="704"/>
      <c r="IB25" s="704"/>
      <c r="IC25" s="704"/>
      <c r="ID25" s="704"/>
      <c r="IE25" s="704"/>
      <c r="IF25" s="704"/>
      <c r="IG25" s="704"/>
      <c r="IH25" s="704"/>
      <c r="II25" s="704"/>
      <c r="IJ25" s="704"/>
      <c r="IK25" s="704"/>
      <c r="IL25" s="704"/>
      <c r="IM25" s="704"/>
      <c r="IN25" s="704"/>
      <c r="IO25" s="704"/>
      <c r="IP25" s="704"/>
      <c r="IQ25" s="704"/>
      <c r="IR25" s="704"/>
      <c r="IS25" s="704"/>
      <c r="IT25" s="704"/>
      <c r="IU25" s="704"/>
      <c r="IX25" s="704"/>
      <c r="IY25" s="704"/>
      <c r="IZ25" s="704"/>
      <c r="JA25" s="878"/>
      <c r="JB25" s="878"/>
      <c r="JC25" s="878"/>
      <c r="JD25" s="878"/>
      <c r="JE25" s="878"/>
      <c r="JF25" s="878"/>
      <c r="JG25" s="878"/>
      <c r="JH25" s="878"/>
    </row>
    <row r="26" spans="1:274" s="706" customFormat="1" ht="24.95" customHeight="1" x14ac:dyDescent="0.25">
      <c r="A26" s="691">
        <v>25</v>
      </c>
      <c r="B26" s="693" t="s">
        <v>1154</v>
      </c>
      <c r="C26" s="708">
        <v>206</v>
      </c>
      <c r="D26" s="709">
        <v>536</v>
      </c>
      <c r="E26" s="707">
        <v>15</v>
      </c>
      <c r="F26" s="699" t="s">
        <v>1123</v>
      </c>
      <c r="G26" s="715" t="s">
        <v>1169</v>
      </c>
      <c r="H26" s="751" t="s">
        <v>1112</v>
      </c>
      <c r="I26" s="752" t="s">
        <v>1113</v>
      </c>
      <c r="J26" s="753" t="s">
        <v>1139</v>
      </c>
      <c r="K26" s="753" t="s">
        <v>1115</v>
      </c>
      <c r="L26" s="753" t="s">
        <v>1124</v>
      </c>
      <c r="M26" s="753" t="s">
        <v>1140</v>
      </c>
      <c r="N26" s="753" t="s">
        <v>1155</v>
      </c>
      <c r="O26" s="753" t="s">
        <v>1155</v>
      </c>
      <c r="P26" s="753" t="s">
        <v>1166</v>
      </c>
      <c r="Q26" s="765">
        <v>2</v>
      </c>
      <c r="R26" s="765" t="s">
        <v>1120</v>
      </c>
      <c r="S26" s="755">
        <v>1</v>
      </c>
      <c r="T26" s="763">
        <v>1.3</v>
      </c>
      <c r="U26" s="771">
        <v>41456</v>
      </c>
      <c r="V26" s="758">
        <v>42156</v>
      </c>
      <c r="W26" s="874">
        <v>7</v>
      </c>
      <c r="X26" s="875">
        <v>613000</v>
      </c>
      <c r="Y26" s="876"/>
      <c r="Z26" s="875">
        <f t="shared" si="0"/>
        <v>613000</v>
      </c>
      <c r="AA26" s="702"/>
      <c r="AB26" s="702"/>
      <c r="AC26" s="702"/>
      <c r="AD26" s="702"/>
      <c r="AE26" s="702"/>
      <c r="AF26" s="702"/>
      <c r="AG26" s="702"/>
      <c r="AH26" s="702"/>
      <c r="AI26" s="702">
        <v>200000</v>
      </c>
      <c r="AJ26" s="702">
        <v>200000</v>
      </c>
      <c r="AK26" s="702">
        <v>200000</v>
      </c>
      <c r="AL26" s="691">
        <v>13000</v>
      </c>
      <c r="AM26" s="868">
        <f t="shared" si="1"/>
        <v>613000</v>
      </c>
      <c r="AN26" s="868">
        <f t="shared" si="2"/>
        <v>0</v>
      </c>
      <c r="AO26" s="760"/>
      <c r="AP26" s="868"/>
      <c r="AR26" s="704"/>
      <c r="AS26" s="704"/>
      <c r="AT26" s="704"/>
      <c r="AU26" s="704"/>
      <c r="AV26" s="704"/>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c r="CN26" s="704"/>
      <c r="CO26" s="704"/>
      <c r="CP26" s="704"/>
      <c r="CQ26" s="704"/>
      <c r="CR26" s="704"/>
      <c r="CS26" s="704"/>
      <c r="CT26" s="704"/>
      <c r="CU26" s="704"/>
      <c r="CV26" s="704"/>
      <c r="CW26" s="704"/>
      <c r="CX26" s="704"/>
      <c r="CY26" s="704"/>
      <c r="CZ26" s="704"/>
      <c r="DA26" s="704"/>
      <c r="DB26" s="704"/>
      <c r="DC26" s="704"/>
      <c r="DD26" s="704"/>
      <c r="DE26" s="704"/>
      <c r="DF26" s="704"/>
      <c r="DG26" s="704"/>
      <c r="DH26" s="704"/>
      <c r="DI26" s="704"/>
      <c r="DJ26" s="704"/>
      <c r="DK26" s="704"/>
      <c r="DL26" s="704"/>
      <c r="DM26" s="704"/>
      <c r="DN26" s="704"/>
      <c r="DO26" s="704"/>
      <c r="DP26" s="704"/>
      <c r="DQ26" s="704"/>
      <c r="DR26" s="704"/>
      <c r="DS26" s="704"/>
      <c r="DT26" s="704"/>
      <c r="DU26" s="704"/>
      <c r="DV26" s="704"/>
      <c r="DW26" s="704"/>
      <c r="DX26" s="704"/>
      <c r="DY26" s="704"/>
      <c r="DZ26" s="704"/>
      <c r="EA26" s="704"/>
      <c r="EB26" s="704"/>
      <c r="EC26" s="704"/>
      <c r="ED26" s="704"/>
      <c r="EE26" s="704"/>
      <c r="EF26" s="704"/>
      <c r="EG26" s="704"/>
      <c r="EH26" s="704"/>
      <c r="EI26" s="704"/>
      <c r="EJ26" s="704"/>
      <c r="EK26" s="704"/>
      <c r="EL26" s="704"/>
      <c r="EM26" s="704"/>
      <c r="EN26" s="704"/>
      <c r="EO26" s="704"/>
      <c r="EP26" s="704"/>
      <c r="EQ26" s="704"/>
      <c r="ER26" s="704"/>
      <c r="ES26" s="704"/>
      <c r="ET26" s="704"/>
      <c r="EU26" s="705"/>
      <c r="EV26" s="705"/>
      <c r="EW26" s="705"/>
      <c r="EX26" s="705"/>
      <c r="EY26" s="705"/>
      <c r="EZ26" s="705"/>
      <c r="FA26" s="705"/>
      <c r="FB26" s="705"/>
      <c r="FC26" s="705"/>
      <c r="FD26" s="705"/>
      <c r="FE26" s="705"/>
      <c r="FF26" s="705"/>
      <c r="FG26" s="705"/>
      <c r="FH26" s="704"/>
      <c r="FI26" s="704"/>
      <c r="FJ26" s="704"/>
      <c r="FK26" s="704"/>
      <c r="FL26" s="704"/>
      <c r="FM26" s="704"/>
      <c r="FN26" s="704"/>
      <c r="FO26" s="704"/>
      <c r="FP26" s="704"/>
      <c r="FQ26" s="704"/>
      <c r="FR26" s="704"/>
      <c r="FS26" s="704"/>
      <c r="FT26" s="704"/>
      <c r="FU26" s="704"/>
      <c r="FV26" s="704"/>
      <c r="FW26" s="704"/>
      <c r="FX26" s="704"/>
      <c r="FY26" s="704"/>
      <c r="FZ26" s="704"/>
      <c r="GA26" s="704"/>
      <c r="GB26" s="704"/>
      <c r="GC26" s="704"/>
      <c r="GD26" s="704"/>
      <c r="GE26" s="704"/>
      <c r="GF26" s="704"/>
      <c r="GG26" s="704"/>
      <c r="GH26" s="704"/>
      <c r="GI26" s="704"/>
      <c r="GJ26" s="704"/>
      <c r="GK26" s="704"/>
      <c r="GL26" s="704"/>
      <c r="GM26" s="704"/>
      <c r="GN26" s="704"/>
      <c r="GO26" s="704"/>
      <c r="GP26" s="746"/>
      <c r="GQ26" s="704"/>
      <c r="GR26" s="704"/>
      <c r="GS26" s="704"/>
      <c r="GT26" s="704"/>
      <c r="GU26" s="704"/>
      <c r="GV26" s="704"/>
      <c r="GW26" s="704"/>
      <c r="GX26" s="704"/>
      <c r="GY26" s="704"/>
      <c r="GZ26" s="704"/>
      <c r="HA26" s="704"/>
      <c r="HB26" s="704"/>
      <c r="HC26" s="704"/>
      <c r="HD26" s="704"/>
      <c r="HE26" s="704"/>
      <c r="HF26" s="704"/>
      <c r="HG26" s="704"/>
      <c r="HH26" s="704"/>
      <c r="HI26" s="704"/>
      <c r="HJ26" s="704"/>
      <c r="HK26" s="704"/>
      <c r="HL26" s="704"/>
      <c r="HM26" s="704"/>
      <c r="HN26" s="704"/>
      <c r="HO26" s="704"/>
      <c r="HP26" s="704"/>
      <c r="HQ26" s="704"/>
      <c r="HR26" s="704"/>
      <c r="HS26" s="704"/>
      <c r="HT26" s="704"/>
      <c r="HU26" s="704"/>
      <c r="HV26" s="704"/>
      <c r="HW26" s="704"/>
      <c r="HX26" s="704"/>
      <c r="HY26" s="704"/>
      <c r="HZ26" s="704"/>
      <c r="IA26" s="704"/>
      <c r="IB26" s="704"/>
      <c r="IC26" s="704"/>
      <c r="ID26" s="704"/>
      <c r="IE26" s="704"/>
      <c r="IF26" s="704"/>
      <c r="IG26" s="704"/>
      <c r="IH26" s="704"/>
      <c r="II26" s="704"/>
      <c r="IJ26" s="704"/>
      <c r="IK26" s="704"/>
      <c r="IL26" s="704"/>
      <c r="IM26" s="704"/>
      <c r="IN26" s="704"/>
      <c r="IO26" s="704"/>
      <c r="IP26" s="704"/>
      <c r="IQ26" s="704"/>
      <c r="IR26" s="704"/>
      <c r="IS26" s="704"/>
      <c r="IT26" s="704"/>
      <c r="IU26" s="704"/>
      <c r="IV26" s="704"/>
      <c r="IW26" s="704"/>
      <c r="IX26" s="704"/>
      <c r="IY26" s="704"/>
      <c r="IZ26" s="704"/>
      <c r="JA26" s="878"/>
      <c r="JB26" s="878"/>
      <c r="JC26" s="878"/>
      <c r="JD26" s="878"/>
      <c r="JE26" s="878"/>
      <c r="JF26" s="878"/>
      <c r="JG26" s="878"/>
      <c r="JH26" s="878"/>
    </row>
    <row r="27" spans="1:274" s="706" customFormat="1" ht="24.95" customHeight="1" x14ac:dyDescent="0.25">
      <c r="A27" s="691">
        <v>26</v>
      </c>
      <c r="B27" s="693" t="s">
        <v>1154</v>
      </c>
      <c r="C27" s="708">
        <v>206</v>
      </c>
      <c r="D27" s="709">
        <v>544</v>
      </c>
      <c r="E27" s="707">
        <v>2</v>
      </c>
      <c r="F27" s="699" t="s">
        <v>1125</v>
      </c>
      <c r="G27" s="715" t="s">
        <v>1126</v>
      </c>
      <c r="H27" s="751" t="s">
        <v>1112</v>
      </c>
      <c r="I27" s="767" t="s">
        <v>1113</v>
      </c>
      <c r="J27" s="753" t="s">
        <v>1139</v>
      </c>
      <c r="K27" s="761" t="s">
        <v>1115</v>
      </c>
      <c r="L27" s="761" t="s">
        <v>1124</v>
      </c>
      <c r="M27" s="753" t="s">
        <v>1140</v>
      </c>
      <c r="N27" s="753" t="s">
        <v>1155</v>
      </c>
      <c r="O27" s="753" t="s">
        <v>1155</v>
      </c>
      <c r="P27" s="753" t="s">
        <v>1166</v>
      </c>
      <c r="Q27" s="753" t="s">
        <v>1160</v>
      </c>
      <c r="R27" s="753" t="s">
        <v>1160</v>
      </c>
      <c r="S27" s="755">
        <v>1</v>
      </c>
      <c r="T27" s="763">
        <v>1.3</v>
      </c>
      <c r="U27" s="771">
        <v>41456</v>
      </c>
      <c r="V27" s="772">
        <v>42522</v>
      </c>
      <c r="W27" s="874">
        <v>7</v>
      </c>
      <c r="X27" s="875">
        <v>41800</v>
      </c>
      <c r="Y27" s="875"/>
      <c r="Z27" s="875">
        <f t="shared" si="0"/>
        <v>41800</v>
      </c>
      <c r="AA27" s="702"/>
      <c r="AB27" s="702"/>
      <c r="AC27" s="702"/>
      <c r="AD27" s="702"/>
      <c r="AE27" s="702"/>
      <c r="AF27" s="702"/>
      <c r="AG27" s="702"/>
      <c r="AH27" s="702">
        <v>41800</v>
      </c>
      <c r="AI27" s="691"/>
      <c r="AJ27" s="691"/>
      <c r="AK27" s="691"/>
      <c r="AL27" s="691"/>
      <c r="AM27" s="868">
        <f t="shared" si="1"/>
        <v>41800</v>
      </c>
      <c r="AN27" s="868">
        <f t="shared" si="2"/>
        <v>0</v>
      </c>
      <c r="AO27" s="760"/>
      <c r="AP27" s="868"/>
      <c r="AR27" s="704"/>
      <c r="AS27" s="704"/>
      <c r="AT27" s="704"/>
      <c r="AU27" s="704"/>
      <c r="AV27" s="704"/>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4"/>
      <c r="CQ27" s="704"/>
      <c r="CR27" s="704"/>
      <c r="CS27" s="704"/>
      <c r="CT27" s="704"/>
      <c r="CU27" s="704"/>
      <c r="CV27" s="704"/>
      <c r="CW27" s="704"/>
      <c r="CX27" s="704"/>
      <c r="CY27" s="704"/>
      <c r="CZ27" s="704"/>
      <c r="DA27" s="704"/>
      <c r="DB27" s="704"/>
      <c r="DC27" s="704"/>
      <c r="DD27" s="704"/>
      <c r="DE27" s="704"/>
      <c r="DF27" s="704"/>
      <c r="DG27" s="704"/>
      <c r="DH27" s="704"/>
      <c r="DI27" s="704"/>
      <c r="DJ27" s="704"/>
      <c r="DK27" s="704"/>
      <c r="DL27" s="704"/>
      <c r="DM27" s="704"/>
      <c r="DN27" s="704"/>
      <c r="DO27" s="704"/>
      <c r="DP27" s="704"/>
      <c r="DQ27" s="704"/>
      <c r="DR27" s="704"/>
      <c r="DS27" s="704"/>
      <c r="DT27" s="704"/>
      <c r="DU27" s="704"/>
      <c r="DV27" s="704"/>
      <c r="DW27" s="704"/>
      <c r="DX27" s="704"/>
      <c r="DY27" s="704"/>
      <c r="DZ27" s="704"/>
      <c r="EA27" s="704"/>
      <c r="EB27" s="704"/>
      <c r="EC27" s="704"/>
      <c r="ED27" s="704"/>
      <c r="EE27" s="704"/>
      <c r="EF27" s="704"/>
      <c r="EG27" s="704"/>
      <c r="EH27" s="704"/>
      <c r="EI27" s="704"/>
      <c r="EJ27" s="704"/>
      <c r="EK27" s="704"/>
      <c r="EL27" s="704"/>
      <c r="EM27" s="704"/>
      <c r="EN27" s="704"/>
      <c r="EO27" s="704"/>
      <c r="EP27" s="704"/>
      <c r="EQ27" s="704"/>
      <c r="ER27" s="704"/>
      <c r="ES27" s="704"/>
      <c r="ET27" s="704"/>
      <c r="EU27" s="705"/>
      <c r="EV27" s="705"/>
      <c r="EW27" s="705"/>
      <c r="EX27" s="705"/>
      <c r="EY27" s="705"/>
      <c r="EZ27" s="705"/>
      <c r="FA27" s="705"/>
      <c r="FB27" s="705"/>
      <c r="FC27" s="705"/>
      <c r="FD27" s="705"/>
      <c r="FE27" s="705"/>
      <c r="FF27" s="705"/>
      <c r="FG27" s="705"/>
      <c r="FH27" s="704"/>
      <c r="FI27" s="704"/>
      <c r="FJ27" s="704"/>
      <c r="FK27" s="704"/>
      <c r="FL27" s="704"/>
      <c r="FM27" s="704"/>
      <c r="FN27" s="704"/>
      <c r="FO27" s="704"/>
      <c r="FP27" s="704"/>
      <c r="FQ27" s="704"/>
      <c r="FR27" s="704"/>
      <c r="FS27" s="704"/>
      <c r="FT27" s="704"/>
      <c r="FU27" s="704"/>
      <c r="FV27" s="704"/>
      <c r="FW27" s="704"/>
      <c r="FX27" s="704"/>
      <c r="FY27" s="704"/>
      <c r="FZ27" s="704"/>
      <c r="GA27" s="704"/>
      <c r="GB27" s="704"/>
      <c r="GC27" s="704"/>
      <c r="GD27" s="704"/>
      <c r="GE27" s="704"/>
      <c r="GF27" s="704"/>
      <c r="GG27" s="704"/>
      <c r="GH27" s="704"/>
      <c r="GI27" s="704"/>
      <c r="GJ27" s="704"/>
      <c r="GK27" s="704"/>
      <c r="GL27" s="704"/>
      <c r="GM27" s="704"/>
      <c r="GN27" s="704"/>
      <c r="GO27" s="704"/>
      <c r="GP27" s="746"/>
      <c r="GQ27" s="704"/>
      <c r="GR27" s="704"/>
      <c r="GS27" s="704"/>
      <c r="GT27" s="704"/>
      <c r="GU27" s="704"/>
      <c r="GV27" s="704"/>
      <c r="GW27" s="704"/>
      <c r="GX27" s="704"/>
      <c r="GY27" s="704"/>
      <c r="GZ27" s="704"/>
      <c r="HA27" s="704"/>
      <c r="HB27" s="704"/>
      <c r="HC27" s="704"/>
      <c r="HD27" s="704"/>
      <c r="HE27" s="704"/>
      <c r="HF27" s="704"/>
      <c r="HG27" s="704"/>
      <c r="HH27" s="704"/>
      <c r="HI27" s="704"/>
      <c r="HJ27" s="704"/>
      <c r="HK27" s="704"/>
      <c r="HL27" s="704"/>
      <c r="HM27" s="704"/>
      <c r="HN27" s="704"/>
      <c r="HO27" s="704"/>
      <c r="HP27" s="704"/>
      <c r="HQ27" s="704"/>
      <c r="HR27" s="704"/>
      <c r="HS27" s="704"/>
      <c r="HT27" s="704"/>
      <c r="HU27" s="704"/>
      <c r="HV27" s="704"/>
      <c r="HW27" s="704"/>
      <c r="HX27" s="704"/>
      <c r="HY27" s="704"/>
      <c r="HZ27" s="704"/>
      <c r="IA27" s="704"/>
      <c r="IB27" s="704"/>
      <c r="IC27" s="704"/>
      <c r="ID27" s="704"/>
      <c r="IE27" s="704"/>
      <c r="IF27" s="704"/>
      <c r="IG27" s="704"/>
      <c r="IH27" s="704"/>
      <c r="II27" s="704"/>
      <c r="IJ27" s="704"/>
      <c r="IK27" s="704"/>
      <c r="IL27" s="704"/>
      <c r="IM27" s="704"/>
      <c r="IN27" s="704"/>
      <c r="IO27" s="704"/>
      <c r="IP27" s="704"/>
      <c r="IQ27" s="704"/>
      <c r="IR27" s="704"/>
      <c r="IS27" s="704"/>
      <c r="IT27" s="704"/>
      <c r="IU27" s="704"/>
      <c r="IV27" s="704"/>
      <c r="IW27" s="704"/>
      <c r="IX27" s="704"/>
      <c r="IY27" s="704"/>
      <c r="IZ27" s="704"/>
      <c r="JA27" s="878"/>
      <c r="JB27" s="878"/>
      <c r="JC27" s="878"/>
      <c r="JD27" s="878"/>
      <c r="JE27" s="878"/>
      <c r="JF27" s="878"/>
      <c r="JG27" s="878"/>
      <c r="JH27" s="878"/>
    </row>
    <row r="28" spans="1:274" s="706" customFormat="1" ht="24.95" customHeight="1" x14ac:dyDescent="0.25">
      <c r="A28" s="691">
        <v>27</v>
      </c>
      <c r="B28" s="693" t="s">
        <v>1154</v>
      </c>
      <c r="C28" s="696">
        <v>208</v>
      </c>
      <c r="D28" s="697">
        <v>532</v>
      </c>
      <c r="E28" s="707">
        <v>1</v>
      </c>
      <c r="F28" s="699" t="s">
        <v>1121</v>
      </c>
      <c r="G28" s="699" t="s">
        <v>1171</v>
      </c>
      <c r="H28" s="751" t="s">
        <v>1112</v>
      </c>
      <c r="I28" s="767" t="s">
        <v>1113</v>
      </c>
      <c r="J28" s="753" t="s">
        <v>1139</v>
      </c>
      <c r="K28" s="761" t="s">
        <v>1115</v>
      </c>
      <c r="L28" s="761" t="s">
        <v>1116</v>
      </c>
      <c r="M28" s="753" t="s">
        <v>1140</v>
      </c>
      <c r="N28" s="753" t="s">
        <v>1155</v>
      </c>
      <c r="O28" s="753" t="s">
        <v>1155</v>
      </c>
      <c r="P28" s="753" t="s">
        <v>1170</v>
      </c>
      <c r="Q28" s="753" t="s">
        <v>1160</v>
      </c>
      <c r="R28" s="753" t="s">
        <v>1160</v>
      </c>
      <c r="S28" s="755">
        <v>2</v>
      </c>
      <c r="T28" s="766">
        <v>2.12</v>
      </c>
      <c r="U28" s="771">
        <v>41456</v>
      </c>
      <c r="V28" s="772">
        <v>42522</v>
      </c>
      <c r="W28" s="874">
        <v>5</v>
      </c>
      <c r="X28" s="875">
        <v>91100</v>
      </c>
      <c r="Y28" s="875"/>
      <c r="Z28" s="875">
        <f t="shared" si="0"/>
        <v>91100</v>
      </c>
      <c r="AA28" s="702"/>
      <c r="AB28" s="702"/>
      <c r="AC28" s="702"/>
      <c r="AD28" s="702">
        <v>25000</v>
      </c>
      <c r="AE28" s="702">
        <v>66100</v>
      </c>
      <c r="AF28" s="702"/>
      <c r="AG28" s="702"/>
      <c r="AH28" s="702"/>
      <c r="AI28" s="691"/>
      <c r="AJ28" s="691"/>
      <c r="AK28" s="691"/>
      <c r="AL28" s="691"/>
      <c r="AM28" s="868">
        <f t="shared" si="1"/>
        <v>91100</v>
      </c>
      <c r="AN28" s="868">
        <f t="shared" si="2"/>
        <v>0</v>
      </c>
      <c r="AO28" s="760"/>
      <c r="AP28" s="868"/>
      <c r="AR28" s="704"/>
      <c r="AS28" s="704"/>
      <c r="AT28" s="704"/>
      <c r="AU28" s="704"/>
      <c r="AV28" s="70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c r="CN28" s="704"/>
      <c r="CO28" s="704"/>
      <c r="CP28" s="704"/>
      <c r="CQ28" s="704"/>
      <c r="CR28" s="704"/>
      <c r="CS28" s="704"/>
      <c r="CT28" s="704"/>
      <c r="CU28" s="704"/>
      <c r="CV28" s="704"/>
      <c r="CW28" s="704"/>
      <c r="CX28" s="704"/>
      <c r="CY28" s="704"/>
      <c r="CZ28" s="704"/>
      <c r="DA28" s="704"/>
      <c r="DB28" s="704"/>
      <c r="DC28" s="704"/>
      <c r="DD28" s="704"/>
      <c r="DE28" s="704"/>
      <c r="DF28" s="704"/>
      <c r="DG28" s="704"/>
      <c r="DH28" s="704"/>
      <c r="DI28" s="704"/>
      <c r="DJ28" s="704"/>
      <c r="DK28" s="704"/>
      <c r="DL28" s="704"/>
      <c r="DM28" s="704"/>
      <c r="DN28" s="704"/>
      <c r="DO28" s="704"/>
      <c r="DP28" s="704"/>
      <c r="DQ28" s="704"/>
      <c r="DR28" s="704"/>
      <c r="DS28" s="704"/>
      <c r="DT28" s="704"/>
      <c r="DU28" s="704"/>
      <c r="DV28" s="704"/>
      <c r="DW28" s="704"/>
      <c r="DX28" s="704"/>
      <c r="DY28" s="704"/>
      <c r="DZ28" s="704"/>
      <c r="EA28" s="704"/>
      <c r="EB28" s="704"/>
      <c r="EC28" s="704"/>
      <c r="ED28" s="704"/>
      <c r="EE28" s="704"/>
      <c r="EF28" s="704"/>
      <c r="EG28" s="704"/>
      <c r="EH28" s="704"/>
      <c r="EI28" s="704"/>
      <c r="EJ28" s="704"/>
      <c r="EK28" s="704"/>
      <c r="EL28" s="704"/>
      <c r="EM28" s="704"/>
      <c r="EN28" s="704"/>
      <c r="EO28" s="704"/>
      <c r="EP28" s="704"/>
      <c r="EQ28" s="704"/>
      <c r="ER28" s="704"/>
      <c r="ES28" s="704"/>
      <c r="ET28" s="704"/>
      <c r="EU28" s="705"/>
      <c r="EV28" s="705"/>
      <c r="EW28" s="705"/>
      <c r="EX28" s="705"/>
      <c r="EY28" s="705"/>
      <c r="EZ28" s="705"/>
      <c r="FA28" s="705"/>
      <c r="FB28" s="705"/>
      <c r="FC28" s="705"/>
      <c r="FD28" s="705"/>
      <c r="FE28" s="705"/>
      <c r="FF28" s="705"/>
      <c r="FG28" s="705"/>
      <c r="FH28" s="704"/>
      <c r="FK28" s="704"/>
      <c r="FL28" s="704"/>
      <c r="FM28" s="704"/>
      <c r="FN28" s="704"/>
      <c r="FO28" s="704"/>
      <c r="FP28" s="704"/>
      <c r="FQ28" s="704"/>
      <c r="FR28" s="704"/>
      <c r="FS28" s="704"/>
      <c r="FT28" s="704"/>
      <c r="FU28" s="704"/>
      <c r="FV28" s="704"/>
      <c r="FW28" s="704"/>
      <c r="FX28" s="704"/>
      <c r="FY28" s="704"/>
      <c r="FZ28" s="704"/>
      <c r="GA28" s="704"/>
      <c r="GB28" s="704"/>
      <c r="GC28" s="704"/>
      <c r="GD28" s="704"/>
      <c r="GE28" s="704"/>
      <c r="GF28" s="704"/>
      <c r="GG28" s="704"/>
      <c r="GH28" s="704"/>
      <c r="GI28" s="704"/>
      <c r="GJ28" s="704"/>
      <c r="GK28" s="704"/>
      <c r="GL28" s="704"/>
      <c r="GM28" s="704"/>
      <c r="GN28" s="704"/>
      <c r="GO28" s="704"/>
      <c r="GP28" s="746"/>
      <c r="GQ28" s="704"/>
      <c r="GR28" s="704"/>
      <c r="GS28" s="704"/>
      <c r="GT28" s="704"/>
      <c r="GU28" s="704"/>
      <c r="GV28" s="704"/>
      <c r="GW28" s="704"/>
      <c r="GX28" s="704"/>
      <c r="GY28" s="704"/>
      <c r="GZ28" s="704"/>
      <c r="HA28" s="704"/>
      <c r="HB28" s="704"/>
      <c r="HC28" s="704"/>
      <c r="HD28" s="704"/>
      <c r="HE28" s="704"/>
      <c r="HF28" s="704"/>
      <c r="HG28" s="704"/>
      <c r="HH28" s="704"/>
      <c r="HI28" s="704"/>
      <c r="HJ28" s="704"/>
      <c r="HK28" s="704"/>
      <c r="HL28" s="704"/>
      <c r="HM28" s="704"/>
      <c r="HN28" s="704"/>
      <c r="HO28" s="704"/>
      <c r="HP28" s="704"/>
      <c r="HQ28" s="704"/>
      <c r="HR28" s="704"/>
      <c r="HS28" s="704"/>
      <c r="HT28" s="704"/>
      <c r="HU28" s="704"/>
      <c r="HV28" s="704"/>
      <c r="HW28" s="704"/>
      <c r="HX28" s="704"/>
      <c r="HY28" s="704"/>
      <c r="HZ28" s="704"/>
      <c r="IA28" s="704"/>
      <c r="IB28" s="704"/>
      <c r="IC28" s="704"/>
      <c r="ID28" s="704"/>
      <c r="IE28" s="704"/>
      <c r="IF28" s="704"/>
      <c r="IG28" s="704"/>
      <c r="IH28" s="704"/>
      <c r="II28" s="704"/>
      <c r="IJ28" s="704"/>
      <c r="IK28" s="704"/>
      <c r="IL28" s="704"/>
      <c r="IM28" s="704"/>
      <c r="IN28" s="704"/>
      <c r="IO28" s="704"/>
      <c r="IP28" s="704"/>
      <c r="IQ28" s="704"/>
      <c r="IR28" s="704"/>
      <c r="IS28" s="704"/>
      <c r="IT28" s="704"/>
      <c r="IU28" s="704"/>
      <c r="IV28" s="704"/>
      <c r="IW28" s="704"/>
      <c r="IX28" s="704"/>
      <c r="IY28" s="704"/>
      <c r="IZ28" s="704"/>
      <c r="JA28" s="878"/>
      <c r="JB28" s="878"/>
      <c r="JC28" s="878"/>
      <c r="JD28" s="878"/>
      <c r="JE28" s="878"/>
      <c r="JF28" s="878"/>
      <c r="JG28" s="878"/>
      <c r="JH28" s="878"/>
    </row>
    <row r="29" spans="1:274" s="706" customFormat="1" ht="24.95" customHeight="1" x14ac:dyDescent="0.25">
      <c r="A29" s="691">
        <v>28</v>
      </c>
      <c r="B29" s="693" t="s">
        <v>1154</v>
      </c>
      <c r="C29" s="696">
        <v>208</v>
      </c>
      <c r="D29" s="697">
        <v>536</v>
      </c>
      <c r="E29" s="698">
        <v>0</v>
      </c>
      <c r="F29" s="699" t="s">
        <v>1123</v>
      </c>
      <c r="G29" s="699" t="s">
        <v>1487</v>
      </c>
      <c r="H29" s="767" t="s">
        <v>1112</v>
      </c>
      <c r="I29" s="752" t="s">
        <v>1113</v>
      </c>
      <c r="J29" s="753" t="s">
        <v>1139</v>
      </c>
      <c r="K29" s="753" t="s">
        <v>1151</v>
      </c>
      <c r="L29" s="753" t="s">
        <v>1124</v>
      </c>
      <c r="M29" s="753" t="s">
        <v>1140</v>
      </c>
      <c r="N29" s="753" t="s">
        <v>1155</v>
      </c>
      <c r="O29" s="753" t="s">
        <v>1155</v>
      </c>
      <c r="P29" s="753" t="s">
        <v>1488</v>
      </c>
      <c r="Q29" s="765">
        <v>2</v>
      </c>
      <c r="R29" s="765" t="s">
        <v>1120</v>
      </c>
      <c r="S29" s="755">
        <v>2</v>
      </c>
      <c r="T29" s="766">
        <v>2.12</v>
      </c>
      <c r="U29" s="757">
        <v>41091</v>
      </c>
      <c r="V29" s="758">
        <v>41395</v>
      </c>
      <c r="W29" s="874">
        <v>7</v>
      </c>
      <c r="X29" s="875"/>
      <c r="Y29" s="876">
        <v>20800</v>
      </c>
      <c r="Z29" s="875">
        <f t="shared" si="0"/>
        <v>20800</v>
      </c>
      <c r="AA29" s="691"/>
      <c r="AB29" s="691"/>
      <c r="AC29" s="691"/>
      <c r="AD29" s="691"/>
      <c r="AE29" s="691">
        <v>20800</v>
      </c>
      <c r="AF29" s="691"/>
      <c r="AG29" s="691"/>
      <c r="AH29" s="691"/>
      <c r="AI29" s="691"/>
      <c r="AJ29" s="691"/>
      <c r="AK29" s="691"/>
      <c r="AL29" s="691"/>
      <c r="AM29" s="868">
        <f t="shared" si="1"/>
        <v>20800</v>
      </c>
      <c r="AN29" s="868">
        <f t="shared" si="2"/>
        <v>0</v>
      </c>
      <c r="AO29" s="691"/>
      <c r="AP29" s="868"/>
      <c r="AR29" s="704"/>
      <c r="AS29" s="704"/>
      <c r="AT29" s="704"/>
      <c r="AU29" s="704"/>
      <c r="AV29" s="704"/>
      <c r="AW29" s="704"/>
      <c r="AX29" s="704"/>
      <c r="AY29" s="704"/>
      <c r="AZ29" s="704"/>
      <c r="BA29" s="704"/>
      <c r="BB29" s="704"/>
      <c r="BC29" s="704"/>
      <c r="BD29" s="704"/>
      <c r="BE29" s="704"/>
      <c r="BF29" s="704"/>
      <c r="BG29" s="704"/>
      <c r="BH29" s="704"/>
      <c r="BI29" s="704"/>
      <c r="BJ29" s="704"/>
      <c r="BK29" s="704"/>
      <c r="BL29" s="704"/>
      <c r="BM29" s="704"/>
      <c r="BN29" s="704"/>
      <c r="BO29" s="704"/>
      <c r="BP29" s="704"/>
      <c r="BQ29" s="704"/>
      <c r="BR29" s="704"/>
      <c r="BS29" s="704"/>
      <c r="BT29" s="704"/>
      <c r="BU29" s="704"/>
      <c r="BV29" s="704"/>
      <c r="BW29" s="704"/>
      <c r="BX29" s="704"/>
      <c r="BY29" s="704"/>
      <c r="BZ29" s="704"/>
      <c r="CA29" s="704"/>
      <c r="CB29" s="704"/>
      <c r="CC29" s="704"/>
      <c r="CD29" s="704"/>
      <c r="CE29" s="704"/>
      <c r="CF29" s="704"/>
      <c r="CG29" s="704"/>
      <c r="CH29" s="704"/>
      <c r="CI29" s="704"/>
      <c r="CJ29" s="704"/>
      <c r="CK29" s="704"/>
      <c r="CL29" s="704"/>
      <c r="CM29" s="704"/>
      <c r="CN29" s="704"/>
      <c r="CO29" s="704"/>
      <c r="CP29" s="704"/>
      <c r="CQ29" s="704"/>
      <c r="CR29" s="704"/>
      <c r="CS29" s="704"/>
      <c r="CT29" s="704"/>
      <c r="CU29" s="704"/>
      <c r="CV29" s="704"/>
      <c r="CW29" s="704"/>
      <c r="CX29" s="704"/>
      <c r="CY29" s="704"/>
      <c r="CZ29" s="704"/>
      <c r="DA29" s="704"/>
      <c r="DB29" s="704"/>
      <c r="DC29" s="704"/>
      <c r="DD29" s="704"/>
      <c r="DE29" s="704"/>
      <c r="DF29" s="704"/>
      <c r="DG29" s="704"/>
      <c r="DH29" s="704"/>
      <c r="DI29" s="704"/>
      <c r="DJ29" s="704"/>
      <c r="DK29" s="704"/>
      <c r="DL29" s="704"/>
      <c r="DM29" s="704"/>
      <c r="DN29" s="704"/>
      <c r="DO29" s="704"/>
      <c r="DP29" s="704"/>
      <c r="DQ29" s="704"/>
      <c r="DR29" s="704"/>
      <c r="DS29" s="704"/>
      <c r="DT29" s="704"/>
      <c r="DU29" s="704"/>
      <c r="DV29" s="704"/>
      <c r="DW29" s="704"/>
      <c r="DX29" s="704"/>
      <c r="DY29" s="704"/>
      <c r="DZ29" s="704"/>
      <c r="EA29" s="704"/>
      <c r="EB29" s="704"/>
      <c r="EC29" s="704"/>
      <c r="ED29" s="704"/>
      <c r="EE29" s="704"/>
      <c r="EF29" s="704"/>
      <c r="EG29" s="704"/>
      <c r="EH29" s="704"/>
      <c r="EI29" s="704"/>
      <c r="EJ29" s="704"/>
      <c r="EK29" s="704"/>
      <c r="EL29" s="704"/>
      <c r="EM29" s="704"/>
      <c r="EN29" s="704"/>
      <c r="EO29" s="704"/>
      <c r="EP29" s="704"/>
      <c r="EQ29" s="704"/>
      <c r="ER29" s="704"/>
      <c r="ES29" s="704"/>
      <c r="ET29" s="704"/>
      <c r="EU29" s="705"/>
      <c r="EV29" s="705"/>
      <c r="EW29" s="705"/>
      <c r="EX29" s="705"/>
      <c r="EY29" s="705"/>
      <c r="EZ29" s="705"/>
      <c r="FA29" s="705"/>
      <c r="FB29" s="705"/>
      <c r="FC29" s="705"/>
      <c r="FD29" s="705"/>
      <c r="FE29" s="705"/>
      <c r="FF29" s="705"/>
      <c r="FG29" s="705"/>
      <c r="FH29" s="704"/>
      <c r="FK29" s="704"/>
      <c r="FL29" s="704"/>
      <c r="FM29" s="704"/>
      <c r="FN29" s="704"/>
      <c r="FO29" s="704"/>
      <c r="FP29" s="704"/>
      <c r="FQ29" s="704"/>
      <c r="FR29" s="704"/>
      <c r="FS29" s="704"/>
      <c r="FT29" s="704"/>
      <c r="FU29" s="704"/>
      <c r="FV29" s="704"/>
      <c r="FW29" s="704"/>
      <c r="FX29" s="704"/>
      <c r="FY29" s="704"/>
      <c r="FZ29" s="704"/>
      <c r="GA29" s="704"/>
      <c r="GB29" s="704"/>
      <c r="GC29" s="704"/>
      <c r="GD29" s="704"/>
      <c r="GE29" s="704"/>
      <c r="GF29" s="704"/>
      <c r="GG29" s="704"/>
      <c r="GH29" s="704"/>
      <c r="GI29" s="704"/>
      <c r="GJ29" s="704"/>
      <c r="GK29" s="704"/>
      <c r="GL29" s="704"/>
      <c r="GM29" s="704"/>
      <c r="GN29" s="704"/>
      <c r="GO29" s="704"/>
      <c r="GP29" s="878"/>
      <c r="GQ29" s="878"/>
      <c r="GR29" s="878"/>
      <c r="GS29" s="878"/>
      <c r="GT29" s="878"/>
      <c r="GU29" s="878"/>
      <c r="GV29" s="878"/>
      <c r="GW29" s="878"/>
      <c r="GX29" s="878"/>
      <c r="GY29" s="878"/>
      <c r="GZ29" s="878"/>
      <c r="HA29" s="878"/>
      <c r="HB29" s="878"/>
      <c r="HC29" s="878"/>
      <c r="HD29" s="878"/>
      <c r="HE29" s="878"/>
      <c r="HF29" s="878"/>
      <c r="HG29" s="878"/>
      <c r="HH29" s="878"/>
      <c r="HI29" s="878"/>
      <c r="HJ29" s="878"/>
      <c r="HK29" s="878"/>
      <c r="HL29" s="878"/>
      <c r="HM29" s="878"/>
      <c r="HN29" s="878"/>
      <c r="IX29" s="704"/>
      <c r="IY29" s="704"/>
      <c r="IZ29" s="704"/>
    </row>
    <row r="30" spans="1:274" s="706" customFormat="1" ht="24.95" customHeight="1" x14ac:dyDescent="0.25">
      <c r="A30" s="691">
        <v>29</v>
      </c>
      <c r="B30" s="693" t="s">
        <v>1154</v>
      </c>
      <c r="C30" s="696">
        <v>208</v>
      </c>
      <c r="D30" s="697">
        <v>536</v>
      </c>
      <c r="E30" s="707">
        <v>1</v>
      </c>
      <c r="F30" s="699" t="s">
        <v>1123</v>
      </c>
      <c r="G30" s="699" t="s">
        <v>1126</v>
      </c>
      <c r="H30" s="751" t="s">
        <v>1112</v>
      </c>
      <c r="I30" s="752" t="s">
        <v>1113</v>
      </c>
      <c r="J30" s="753" t="s">
        <v>1139</v>
      </c>
      <c r="K30" s="753" t="s">
        <v>1151</v>
      </c>
      <c r="L30" s="753" t="s">
        <v>1124</v>
      </c>
      <c r="M30" s="753" t="s">
        <v>1140</v>
      </c>
      <c r="N30" s="753" t="s">
        <v>1155</v>
      </c>
      <c r="O30" s="753" t="s">
        <v>1155</v>
      </c>
      <c r="P30" s="753" t="s">
        <v>1170</v>
      </c>
      <c r="Q30" s="765">
        <v>2</v>
      </c>
      <c r="R30" s="765" t="s">
        <v>1120</v>
      </c>
      <c r="S30" s="755">
        <v>2</v>
      </c>
      <c r="T30" s="766">
        <v>2.12</v>
      </c>
      <c r="U30" s="771">
        <v>41456</v>
      </c>
      <c r="V30" s="758">
        <v>41760</v>
      </c>
      <c r="W30" s="874">
        <v>7</v>
      </c>
      <c r="X30" s="875">
        <v>27100</v>
      </c>
      <c r="Y30" s="875"/>
      <c r="Z30" s="875">
        <f t="shared" si="0"/>
        <v>27100</v>
      </c>
      <c r="AA30" s="702"/>
      <c r="AB30" s="702"/>
      <c r="AC30" s="702"/>
      <c r="AD30" s="702"/>
      <c r="AE30" s="702"/>
      <c r="AF30" s="702">
        <v>27100</v>
      </c>
      <c r="AG30" s="702"/>
      <c r="AH30" s="702"/>
      <c r="AI30" s="691"/>
      <c r="AJ30" s="691"/>
      <c r="AK30" s="691"/>
      <c r="AL30" s="691"/>
      <c r="AM30" s="868">
        <f t="shared" si="1"/>
        <v>27100</v>
      </c>
      <c r="AN30" s="868">
        <f t="shared" si="2"/>
        <v>0</v>
      </c>
      <c r="AO30" s="760">
        <v>28600</v>
      </c>
      <c r="AP30" s="868">
        <v>30400</v>
      </c>
      <c r="AR30" s="704"/>
      <c r="AS30" s="704"/>
      <c r="AT30" s="704"/>
      <c r="AU30" s="704"/>
      <c r="AV30" s="704"/>
      <c r="AW30" s="704"/>
      <c r="AX30" s="704"/>
      <c r="AY30" s="704"/>
      <c r="AZ30" s="704"/>
      <c r="BA30" s="704"/>
      <c r="BB30" s="704"/>
      <c r="BC30" s="704"/>
      <c r="BD30" s="704"/>
      <c r="BE30" s="704"/>
      <c r="BF30" s="704"/>
      <c r="BG30" s="704"/>
      <c r="BH30" s="704"/>
      <c r="BI30" s="704"/>
      <c r="BJ30" s="704"/>
      <c r="BK30" s="704"/>
      <c r="BL30" s="704"/>
      <c r="BM30" s="704"/>
      <c r="BN30" s="704"/>
      <c r="BO30" s="704"/>
      <c r="BP30" s="704"/>
      <c r="BQ30" s="704"/>
      <c r="BR30" s="704"/>
      <c r="BS30" s="704"/>
      <c r="BT30" s="704"/>
      <c r="BU30" s="704"/>
      <c r="BV30" s="704"/>
      <c r="BW30" s="704"/>
      <c r="BX30" s="704"/>
      <c r="BY30" s="704"/>
      <c r="BZ30" s="704"/>
      <c r="CA30" s="704"/>
      <c r="CB30" s="704"/>
      <c r="CC30" s="704"/>
      <c r="CD30" s="704"/>
      <c r="CE30" s="704"/>
      <c r="CF30" s="704"/>
      <c r="CG30" s="704"/>
      <c r="CH30" s="704"/>
      <c r="CI30" s="704"/>
      <c r="CJ30" s="704"/>
      <c r="CK30" s="704"/>
      <c r="CL30" s="704"/>
      <c r="CM30" s="704"/>
      <c r="CN30" s="704"/>
      <c r="CO30" s="704"/>
      <c r="CP30" s="704"/>
      <c r="CQ30" s="704"/>
      <c r="CR30" s="704"/>
      <c r="CS30" s="704"/>
      <c r="CT30" s="704"/>
      <c r="CU30" s="704"/>
      <c r="CV30" s="704"/>
      <c r="CW30" s="704"/>
      <c r="CX30" s="704"/>
      <c r="CY30" s="704"/>
      <c r="CZ30" s="704"/>
      <c r="DA30" s="704"/>
      <c r="DB30" s="704"/>
      <c r="DC30" s="704"/>
      <c r="DD30" s="704"/>
      <c r="DE30" s="704"/>
      <c r="DF30" s="704"/>
      <c r="DG30" s="704"/>
      <c r="DH30" s="704"/>
      <c r="DI30" s="704"/>
      <c r="DJ30" s="704"/>
      <c r="DK30" s="704"/>
      <c r="DL30" s="704"/>
      <c r="DM30" s="704"/>
      <c r="DN30" s="704"/>
      <c r="DO30" s="704"/>
      <c r="DP30" s="704"/>
      <c r="DQ30" s="704"/>
      <c r="DR30" s="704"/>
      <c r="DS30" s="704"/>
      <c r="DT30" s="704"/>
      <c r="DU30" s="704"/>
      <c r="DV30" s="704"/>
      <c r="DW30" s="704"/>
      <c r="DX30" s="704"/>
      <c r="DY30" s="704"/>
      <c r="DZ30" s="704"/>
      <c r="EA30" s="704"/>
      <c r="EB30" s="704"/>
      <c r="EC30" s="704"/>
      <c r="ED30" s="704"/>
      <c r="EE30" s="704"/>
      <c r="EF30" s="704"/>
      <c r="EG30" s="704"/>
      <c r="EH30" s="704"/>
      <c r="EI30" s="704"/>
      <c r="EJ30" s="704"/>
      <c r="EK30" s="704"/>
      <c r="EL30" s="704"/>
      <c r="EM30" s="704"/>
      <c r="EN30" s="704"/>
      <c r="EO30" s="704"/>
      <c r="EP30" s="704"/>
      <c r="EQ30" s="704"/>
      <c r="ER30" s="704"/>
      <c r="ES30" s="704"/>
      <c r="ET30" s="704"/>
      <c r="EU30" s="705"/>
      <c r="EV30" s="705"/>
      <c r="EW30" s="705"/>
      <c r="EX30" s="705"/>
      <c r="EY30" s="705"/>
      <c r="EZ30" s="705"/>
      <c r="FA30" s="705"/>
      <c r="FB30" s="705"/>
      <c r="FC30" s="705"/>
      <c r="FD30" s="705"/>
      <c r="FE30" s="705"/>
      <c r="FF30" s="705"/>
      <c r="FG30" s="705"/>
      <c r="FH30" s="704"/>
      <c r="FK30" s="704"/>
      <c r="FL30" s="704"/>
      <c r="FM30" s="704"/>
      <c r="FN30" s="704"/>
      <c r="FO30" s="704"/>
      <c r="FP30" s="704"/>
      <c r="FQ30" s="704"/>
      <c r="FR30" s="704"/>
      <c r="FS30" s="704"/>
      <c r="FT30" s="704"/>
      <c r="FU30" s="704"/>
      <c r="FV30" s="704"/>
      <c r="FW30" s="704"/>
      <c r="FX30" s="704"/>
      <c r="FY30" s="704"/>
      <c r="FZ30" s="704"/>
      <c r="GA30" s="704"/>
      <c r="GB30" s="704"/>
      <c r="GC30" s="704"/>
      <c r="GD30" s="704"/>
      <c r="GE30" s="704"/>
      <c r="GF30" s="704"/>
      <c r="GG30" s="704"/>
      <c r="GH30" s="704"/>
      <c r="GI30" s="704"/>
      <c r="GJ30" s="704"/>
      <c r="GK30" s="704"/>
      <c r="GL30" s="704"/>
      <c r="GM30" s="704"/>
      <c r="GN30" s="704"/>
      <c r="GO30" s="704"/>
      <c r="GP30" s="746"/>
      <c r="GQ30" s="704"/>
      <c r="GR30" s="704"/>
      <c r="GS30" s="704"/>
      <c r="GT30" s="704"/>
      <c r="GU30" s="704"/>
      <c r="GV30" s="704"/>
      <c r="GW30" s="704"/>
      <c r="GX30" s="704"/>
      <c r="GY30" s="704"/>
      <c r="GZ30" s="704"/>
      <c r="HA30" s="704"/>
      <c r="HB30" s="704"/>
      <c r="HC30" s="704"/>
      <c r="HD30" s="704"/>
      <c r="HE30" s="704"/>
      <c r="HF30" s="704"/>
      <c r="HG30" s="704"/>
      <c r="HH30" s="704"/>
      <c r="HI30" s="704"/>
      <c r="HJ30" s="704"/>
      <c r="HK30" s="704"/>
      <c r="HL30" s="704"/>
      <c r="HM30" s="704"/>
      <c r="HN30" s="704"/>
      <c r="HO30" s="704"/>
      <c r="HP30" s="704"/>
      <c r="HQ30" s="704"/>
      <c r="HR30" s="704"/>
      <c r="HS30" s="704"/>
      <c r="HT30" s="704"/>
      <c r="HU30" s="704"/>
      <c r="HV30" s="704"/>
      <c r="HW30" s="704"/>
      <c r="HX30" s="704"/>
      <c r="HY30" s="704"/>
      <c r="HZ30" s="704"/>
      <c r="IA30" s="704"/>
      <c r="IB30" s="704"/>
      <c r="IC30" s="704"/>
      <c r="ID30" s="704"/>
      <c r="IE30" s="704"/>
      <c r="IF30" s="704"/>
      <c r="IG30" s="704"/>
      <c r="IH30" s="704"/>
      <c r="II30" s="704"/>
      <c r="IJ30" s="704"/>
      <c r="IK30" s="704"/>
      <c r="IL30" s="704"/>
      <c r="IM30" s="704"/>
      <c r="IN30" s="704"/>
      <c r="IO30" s="704"/>
      <c r="IP30" s="704"/>
      <c r="IQ30" s="704"/>
      <c r="IR30" s="704"/>
      <c r="IS30" s="704"/>
      <c r="IT30" s="704"/>
      <c r="IU30" s="704"/>
      <c r="IV30" s="704"/>
      <c r="IW30" s="704"/>
      <c r="IX30" s="704"/>
      <c r="IY30" s="704"/>
      <c r="IZ30" s="704"/>
      <c r="JA30" s="878"/>
      <c r="JB30" s="878"/>
      <c r="JC30" s="878"/>
      <c r="JD30" s="878"/>
      <c r="JE30" s="878"/>
      <c r="JF30" s="878"/>
      <c r="JG30" s="878"/>
      <c r="JH30" s="878"/>
    </row>
    <row r="31" spans="1:274" s="706" customFormat="1" ht="24.95" customHeight="1" x14ac:dyDescent="0.2">
      <c r="A31" s="691">
        <v>30</v>
      </c>
      <c r="B31" s="693" t="s">
        <v>1154</v>
      </c>
      <c r="C31" s="696">
        <v>208</v>
      </c>
      <c r="D31" s="697">
        <v>536</v>
      </c>
      <c r="E31" s="707">
        <v>2</v>
      </c>
      <c r="F31" s="699" t="s">
        <v>1123</v>
      </c>
      <c r="G31" s="699" t="s">
        <v>1172</v>
      </c>
      <c r="H31" s="751" t="s">
        <v>1112</v>
      </c>
      <c r="I31" s="752" t="s">
        <v>1113</v>
      </c>
      <c r="J31" s="753" t="s">
        <v>1139</v>
      </c>
      <c r="K31" s="753" t="s">
        <v>1115</v>
      </c>
      <c r="L31" s="753" t="s">
        <v>1124</v>
      </c>
      <c r="M31" s="753" t="s">
        <v>1140</v>
      </c>
      <c r="N31" s="753" t="s">
        <v>1155</v>
      </c>
      <c r="O31" s="753" t="s">
        <v>1155</v>
      </c>
      <c r="P31" s="753" t="s">
        <v>1170</v>
      </c>
      <c r="Q31" s="765">
        <v>2</v>
      </c>
      <c r="R31" s="765" t="s">
        <v>1120</v>
      </c>
      <c r="S31" s="755">
        <v>2</v>
      </c>
      <c r="T31" s="766">
        <v>2.12</v>
      </c>
      <c r="U31" s="771">
        <v>41456</v>
      </c>
      <c r="V31" s="758">
        <v>41760</v>
      </c>
      <c r="W31" s="874">
        <v>7</v>
      </c>
      <c r="X31" s="875">
        <v>4500000</v>
      </c>
      <c r="Y31" s="875"/>
      <c r="Z31" s="875">
        <f t="shared" si="0"/>
        <v>4500000</v>
      </c>
      <c r="AA31" s="702"/>
      <c r="AB31" s="702"/>
      <c r="AC31" s="702">
        <v>500000</v>
      </c>
      <c r="AD31" s="702">
        <v>500000</v>
      </c>
      <c r="AE31" s="702">
        <v>500000</v>
      </c>
      <c r="AF31" s="702">
        <v>500000</v>
      </c>
      <c r="AG31" s="702">
        <v>500000</v>
      </c>
      <c r="AH31" s="702">
        <v>500000</v>
      </c>
      <c r="AI31" s="702">
        <v>500000</v>
      </c>
      <c r="AJ31" s="702">
        <v>500000</v>
      </c>
      <c r="AK31" s="702">
        <v>500000</v>
      </c>
      <c r="AL31" s="702"/>
      <c r="AM31" s="868">
        <f t="shared" si="1"/>
        <v>4500000</v>
      </c>
      <c r="AN31" s="868">
        <f t="shared" si="2"/>
        <v>0</v>
      </c>
      <c r="AO31" s="760">
        <v>19800</v>
      </c>
      <c r="AP31" s="868">
        <v>17600</v>
      </c>
      <c r="AR31" s="704"/>
      <c r="AS31" s="704"/>
      <c r="AT31" s="704"/>
      <c r="AU31" s="704"/>
      <c r="AV31" s="704"/>
      <c r="AW31" s="704"/>
      <c r="AX31" s="704"/>
      <c r="AY31" s="704"/>
      <c r="AZ31" s="704"/>
      <c r="BA31" s="704"/>
      <c r="BB31" s="704"/>
      <c r="BC31" s="704"/>
      <c r="BD31" s="704"/>
      <c r="BE31" s="704"/>
      <c r="BF31" s="704"/>
      <c r="BG31" s="704"/>
      <c r="BH31" s="704"/>
      <c r="BI31" s="704"/>
      <c r="BJ31" s="704"/>
      <c r="BK31" s="704"/>
      <c r="BL31" s="704"/>
      <c r="BM31" s="704"/>
      <c r="BN31" s="704"/>
      <c r="BO31" s="704"/>
      <c r="BP31" s="704"/>
      <c r="BQ31" s="704"/>
      <c r="BR31" s="704"/>
      <c r="BS31" s="704"/>
      <c r="BT31" s="704"/>
      <c r="BU31" s="704"/>
      <c r="BV31" s="704"/>
      <c r="BW31" s="704"/>
      <c r="BX31" s="704"/>
      <c r="BY31" s="704"/>
      <c r="BZ31" s="704"/>
      <c r="CA31" s="704"/>
      <c r="CB31" s="704"/>
      <c r="CC31" s="704"/>
      <c r="CD31" s="704"/>
      <c r="CE31" s="704"/>
      <c r="CF31" s="704"/>
      <c r="CG31" s="704"/>
      <c r="CH31" s="704"/>
      <c r="CI31" s="704"/>
      <c r="CJ31" s="704"/>
      <c r="CK31" s="704"/>
      <c r="CL31" s="704"/>
      <c r="CM31" s="704"/>
      <c r="CN31" s="704"/>
      <c r="CO31" s="704"/>
      <c r="CP31" s="704"/>
      <c r="CQ31" s="704"/>
      <c r="CR31" s="704"/>
      <c r="CS31" s="704"/>
      <c r="CT31" s="704"/>
      <c r="CU31" s="704"/>
      <c r="CV31" s="704"/>
      <c r="CW31" s="704"/>
      <c r="CX31" s="704"/>
      <c r="CY31" s="704"/>
      <c r="CZ31" s="704"/>
      <c r="DA31" s="704"/>
      <c r="DB31" s="704"/>
      <c r="DC31" s="704"/>
      <c r="DD31" s="704"/>
      <c r="DE31" s="704"/>
      <c r="DF31" s="704"/>
      <c r="DG31" s="704"/>
      <c r="DH31" s="704"/>
      <c r="DI31" s="704"/>
      <c r="DJ31" s="704"/>
      <c r="DK31" s="704"/>
      <c r="DL31" s="704"/>
      <c r="DM31" s="704"/>
      <c r="DN31" s="704"/>
      <c r="DO31" s="704"/>
      <c r="DP31" s="704"/>
      <c r="DQ31" s="704"/>
      <c r="DR31" s="704"/>
      <c r="DS31" s="704"/>
      <c r="DT31" s="704"/>
      <c r="DU31" s="704"/>
      <c r="DV31" s="704"/>
      <c r="DW31" s="704"/>
      <c r="DX31" s="704"/>
      <c r="DY31" s="704"/>
      <c r="DZ31" s="704"/>
      <c r="EA31" s="704"/>
      <c r="EB31" s="704"/>
      <c r="EC31" s="704"/>
      <c r="ED31" s="704"/>
      <c r="EE31" s="704"/>
      <c r="EF31" s="704"/>
      <c r="EG31" s="704"/>
      <c r="EH31" s="704"/>
      <c r="EI31" s="704"/>
      <c r="EJ31" s="704"/>
      <c r="EK31" s="704"/>
      <c r="EL31" s="704"/>
      <c r="EM31" s="704"/>
      <c r="EN31" s="704"/>
      <c r="EO31" s="704"/>
      <c r="EP31" s="704"/>
      <c r="EQ31" s="704"/>
      <c r="ER31" s="704"/>
      <c r="ES31" s="704"/>
      <c r="ET31" s="704"/>
      <c r="EU31" s="705"/>
      <c r="EV31" s="705"/>
      <c r="EW31" s="705"/>
      <c r="EX31" s="705"/>
      <c r="EY31" s="705"/>
      <c r="EZ31" s="705"/>
      <c r="FA31" s="705"/>
      <c r="FB31" s="705"/>
      <c r="FC31" s="705"/>
      <c r="FD31" s="705"/>
      <c r="FE31" s="705"/>
      <c r="FF31" s="705"/>
      <c r="FG31" s="705"/>
      <c r="FH31" s="704"/>
      <c r="FK31" s="704"/>
      <c r="FL31" s="704"/>
      <c r="FM31" s="704"/>
      <c r="FN31" s="704"/>
      <c r="FO31" s="704"/>
      <c r="FP31" s="704"/>
      <c r="FQ31" s="704"/>
      <c r="FR31" s="704"/>
      <c r="FS31" s="704"/>
      <c r="FT31" s="704"/>
      <c r="FU31" s="704"/>
      <c r="FV31" s="704"/>
      <c r="FW31" s="704"/>
      <c r="FX31" s="704"/>
      <c r="FY31" s="704"/>
      <c r="FZ31" s="704"/>
      <c r="GA31" s="704"/>
      <c r="GB31" s="704"/>
      <c r="GC31" s="704"/>
      <c r="GD31" s="704"/>
      <c r="GE31" s="704"/>
      <c r="GF31" s="704"/>
      <c r="GG31" s="704"/>
      <c r="GH31" s="704"/>
      <c r="GI31" s="704"/>
      <c r="GJ31" s="704"/>
      <c r="GK31" s="704"/>
      <c r="GL31" s="704"/>
      <c r="GM31" s="704"/>
      <c r="GN31" s="704"/>
      <c r="GO31" s="704"/>
      <c r="GP31" s="746"/>
      <c r="GQ31" s="704"/>
      <c r="GR31" s="704"/>
      <c r="GS31" s="704"/>
      <c r="GT31" s="704"/>
      <c r="GU31" s="704"/>
      <c r="GV31" s="704"/>
      <c r="GW31" s="704"/>
      <c r="GX31" s="704"/>
      <c r="GY31" s="704"/>
      <c r="GZ31" s="704"/>
      <c r="HA31" s="704"/>
      <c r="HB31" s="704"/>
      <c r="HC31" s="704"/>
      <c r="HD31" s="704"/>
      <c r="HE31" s="704"/>
      <c r="HF31" s="704"/>
      <c r="HG31" s="704"/>
      <c r="HH31" s="704"/>
      <c r="HI31" s="704"/>
      <c r="HJ31" s="704"/>
      <c r="HK31" s="704"/>
      <c r="HL31" s="704"/>
      <c r="HM31" s="704"/>
      <c r="HN31" s="704"/>
      <c r="HO31" s="704"/>
      <c r="HP31" s="704"/>
      <c r="HQ31" s="704"/>
      <c r="HR31" s="704"/>
      <c r="HS31" s="704"/>
      <c r="HT31" s="704"/>
      <c r="HU31" s="704"/>
      <c r="HV31" s="704"/>
      <c r="HW31" s="704"/>
      <c r="HX31" s="704"/>
      <c r="HY31" s="704"/>
      <c r="HZ31" s="704"/>
      <c r="IA31" s="704"/>
      <c r="IB31" s="704"/>
      <c r="IC31" s="704"/>
      <c r="ID31" s="704"/>
      <c r="IE31" s="704"/>
      <c r="IF31" s="704"/>
      <c r="IG31" s="704"/>
      <c r="IH31" s="704"/>
      <c r="II31" s="704"/>
      <c r="IJ31" s="704"/>
      <c r="IK31" s="704"/>
      <c r="IL31" s="704"/>
      <c r="IM31" s="704"/>
      <c r="IN31" s="704"/>
      <c r="IO31" s="704"/>
      <c r="IP31" s="704"/>
      <c r="IQ31" s="704"/>
      <c r="IR31" s="704"/>
      <c r="IS31" s="704"/>
      <c r="IT31" s="704"/>
      <c r="IU31" s="704"/>
      <c r="IX31" s="704"/>
      <c r="IY31" s="704"/>
      <c r="IZ31" s="704"/>
    </row>
    <row r="32" spans="1:274" s="706" customFormat="1" ht="24.95" customHeight="1" x14ac:dyDescent="0.25">
      <c r="A32" s="691">
        <v>31</v>
      </c>
      <c r="B32" s="693" t="s">
        <v>1154</v>
      </c>
      <c r="C32" s="696">
        <v>208</v>
      </c>
      <c r="D32" s="697">
        <v>544</v>
      </c>
      <c r="E32" s="698">
        <v>0</v>
      </c>
      <c r="F32" s="699" t="s">
        <v>1125</v>
      </c>
      <c r="G32" s="699" t="s">
        <v>1489</v>
      </c>
      <c r="H32" s="767" t="s">
        <v>1112</v>
      </c>
      <c r="I32" s="752" t="s">
        <v>1113</v>
      </c>
      <c r="J32" s="753" t="s">
        <v>1139</v>
      </c>
      <c r="K32" s="753" t="s">
        <v>1115</v>
      </c>
      <c r="L32" s="753" t="s">
        <v>1124</v>
      </c>
      <c r="M32" s="753" t="s">
        <v>1140</v>
      </c>
      <c r="N32" s="753" t="s">
        <v>1155</v>
      </c>
      <c r="O32" s="753" t="s">
        <v>1155</v>
      </c>
      <c r="P32" s="753" t="s">
        <v>1488</v>
      </c>
      <c r="Q32" s="765">
        <v>2</v>
      </c>
      <c r="R32" s="765" t="s">
        <v>1120</v>
      </c>
      <c r="S32" s="755">
        <v>2</v>
      </c>
      <c r="T32" s="766">
        <v>2.12</v>
      </c>
      <c r="U32" s="757">
        <v>41091</v>
      </c>
      <c r="V32" s="758">
        <v>41426</v>
      </c>
      <c r="W32" s="874">
        <v>7</v>
      </c>
      <c r="X32" s="875"/>
      <c r="Y32" s="876">
        <v>10300</v>
      </c>
      <c r="Z32" s="875">
        <f t="shared" si="0"/>
        <v>10300</v>
      </c>
      <c r="AA32" s="691"/>
      <c r="AB32" s="691"/>
      <c r="AC32" s="691"/>
      <c r="AD32" s="691">
        <v>10300</v>
      </c>
      <c r="AE32" s="691"/>
      <c r="AF32" s="691"/>
      <c r="AG32" s="691"/>
      <c r="AH32" s="691"/>
      <c r="AI32" s="691"/>
      <c r="AJ32" s="691"/>
      <c r="AK32" s="691"/>
      <c r="AL32" s="691"/>
      <c r="AM32" s="868">
        <f t="shared" si="1"/>
        <v>10300</v>
      </c>
      <c r="AN32" s="868">
        <f t="shared" si="2"/>
        <v>0</v>
      </c>
      <c r="AO32" s="691"/>
      <c r="AP32" s="868"/>
      <c r="AR32" s="704"/>
      <c r="AS32" s="704"/>
      <c r="AT32" s="704"/>
      <c r="AU32" s="704"/>
      <c r="AV32" s="704"/>
      <c r="AW32" s="704"/>
      <c r="AX32" s="704"/>
      <c r="AY32" s="704"/>
      <c r="AZ32" s="704"/>
      <c r="BA32" s="704"/>
      <c r="BB32" s="704"/>
      <c r="BC32" s="704"/>
      <c r="BD32" s="704"/>
      <c r="BE32" s="704"/>
      <c r="BF32" s="704"/>
      <c r="BG32" s="704"/>
      <c r="BH32" s="704"/>
      <c r="BI32" s="704"/>
      <c r="BJ32" s="704"/>
      <c r="BK32" s="704"/>
      <c r="BL32" s="704"/>
      <c r="BM32" s="704"/>
      <c r="BN32" s="704"/>
      <c r="BO32" s="704"/>
      <c r="BP32" s="704"/>
      <c r="BQ32" s="704"/>
      <c r="BR32" s="704"/>
      <c r="BS32" s="704"/>
      <c r="BT32" s="704"/>
      <c r="BU32" s="704"/>
      <c r="BV32" s="704"/>
      <c r="BW32" s="704"/>
      <c r="BX32" s="704"/>
      <c r="BY32" s="704"/>
      <c r="BZ32" s="704"/>
      <c r="CA32" s="704"/>
      <c r="CB32" s="704"/>
      <c r="CC32" s="704"/>
      <c r="CD32" s="704"/>
      <c r="CE32" s="704"/>
      <c r="CF32" s="704"/>
      <c r="CG32" s="704"/>
      <c r="CH32" s="704"/>
      <c r="CI32" s="704"/>
      <c r="CJ32" s="704"/>
      <c r="CK32" s="704"/>
      <c r="CL32" s="704"/>
      <c r="CM32" s="704"/>
      <c r="CN32" s="704"/>
      <c r="CO32" s="704"/>
      <c r="CP32" s="704"/>
      <c r="CQ32" s="704"/>
      <c r="CR32" s="704"/>
      <c r="CS32" s="704"/>
      <c r="CT32" s="704"/>
      <c r="CU32" s="704"/>
      <c r="CV32" s="704"/>
      <c r="CW32" s="704"/>
      <c r="CX32" s="704"/>
      <c r="CY32" s="704"/>
      <c r="CZ32" s="704"/>
      <c r="DA32" s="704"/>
      <c r="DB32" s="704"/>
      <c r="DC32" s="704"/>
      <c r="DD32" s="704"/>
      <c r="DE32" s="704"/>
      <c r="DF32" s="704"/>
      <c r="DG32" s="704"/>
      <c r="DH32" s="704"/>
      <c r="DI32" s="704"/>
      <c r="DJ32" s="704"/>
      <c r="DK32" s="704"/>
      <c r="DL32" s="704"/>
      <c r="DM32" s="704"/>
      <c r="DN32" s="704"/>
      <c r="DO32" s="704"/>
      <c r="DP32" s="704"/>
      <c r="DQ32" s="704"/>
      <c r="DR32" s="704"/>
      <c r="DS32" s="704"/>
      <c r="DT32" s="704"/>
      <c r="DU32" s="704"/>
      <c r="DV32" s="704"/>
      <c r="DW32" s="704"/>
      <c r="DX32" s="704"/>
      <c r="DY32" s="704"/>
      <c r="DZ32" s="704"/>
      <c r="EA32" s="704"/>
      <c r="EB32" s="704"/>
      <c r="EC32" s="704"/>
      <c r="ED32" s="704"/>
      <c r="EE32" s="704"/>
      <c r="EF32" s="704"/>
      <c r="EG32" s="704"/>
      <c r="EH32" s="704"/>
      <c r="EI32" s="704"/>
      <c r="EJ32" s="704"/>
      <c r="EK32" s="704"/>
      <c r="EL32" s="704"/>
      <c r="EM32" s="704"/>
      <c r="EN32" s="704"/>
      <c r="EO32" s="704"/>
      <c r="EP32" s="704"/>
      <c r="EQ32" s="704"/>
      <c r="ER32" s="704"/>
      <c r="ES32" s="704"/>
      <c r="ET32" s="704"/>
      <c r="EU32" s="705"/>
      <c r="EV32" s="705"/>
      <c r="EW32" s="705"/>
      <c r="EX32" s="705"/>
      <c r="EY32" s="705"/>
      <c r="EZ32" s="705"/>
      <c r="FA32" s="705"/>
      <c r="FB32" s="705"/>
      <c r="FC32" s="705"/>
      <c r="FD32" s="705"/>
      <c r="FE32" s="705"/>
      <c r="FF32" s="705"/>
      <c r="FG32" s="705"/>
      <c r="FH32" s="704"/>
      <c r="FK32" s="704"/>
      <c r="FL32" s="704"/>
      <c r="FM32" s="704"/>
      <c r="FN32" s="704"/>
      <c r="FO32" s="704"/>
      <c r="FP32" s="704"/>
      <c r="FQ32" s="704"/>
      <c r="FR32" s="704"/>
      <c r="FS32" s="704"/>
      <c r="FT32" s="704"/>
      <c r="FU32" s="704"/>
      <c r="FV32" s="704"/>
      <c r="FW32" s="704"/>
      <c r="FX32" s="704"/>
      <c r="FY32" s="704"/>
      <c r="FZ32" s="704"/>
      <c r="GA32" s="704"/>
      <c r="GB32" s="704"/>
      <c r="GC32" s="704"/>
      <c r="GD32" s="704"/>
      <c r="GE32" s="704"/>
      <c r="GF32" s="704"/>
      <c r="GG32" s="704"/>
      <c r="GH32" s="704"/>
      <c r="GI32" s="704"/>
      <c r="GJ32" s="704"/>
      <c r="GK32" s="704"/>
      <c r="GL32" s="704"/>
      <c r="GM32" s="704"/>
      <c r="GN32" s="704"/>
      <c r="GO32" s="704"/>
      <c r="GP32" s="878"/>
      <c r="GQ32" s="878"/>
      <c r="GR32" s="878"/>
      <c r="GS32" s="878"/>
      <c r="GT32" s="878"/>
      <c r="GU32" s="878"/>
      <c r="GV32" s="878"/>
      <c r="GW32" s="878"/>
      <c r="GX32" s="878"/>
      <c r="GY32" s="878"/>
      <c r="GZ32" s="878"/>
      <c r="HA32" s="878"/>
      <c r="HB32" s="878"/>
      <c r="HC32" s="878"/>
      <c r="HD32" s="878"/>
      <c r="HE32" s="878"/>
      <c r="HF32" s="878"/>
      <c r="HG32" s="878"/>
      <c r="HH32" s="878"/>
      <c r="HI32" s="878"/>
      <c r="HJ32" s="878"/>
      <c r="HK32" s="878"/>
      <c r="HL32" s="878"/>
      <c r="HM32" s="878"/>
      <c r="HN32" s="878"/>
      <c r="IX32" s="704"/>
      <c r="IY32" s="704"/>
      <c r="IZ32" s="704"/>
    </row>
    <row r="33" spans="1:274" s="706" customFormat="1" ht="24.95" customHeight="1" x14ac:dyDescent="0.2">
      <c r="A33" s="691">
        <v>32</v>
      </c>
      <c r="B33" s="693" t="s">
        <v>1154</v>
      </c>
      <c r="C33" s="696">
        <v>208</v>
      </c>
      <c r="D33" s="697">
        <v>544</v>
      </c>
      <c r="E33" s="707">
        <v>1</v>
      </c>
      <c r="F33" s="699" t="s">
        <v>1125</v>
      </c>
      <c r="G33" s="699" t="s">
        <v>1173</v>
      </c>
      <c r="H33" s="751" t="s">
        <v>1112</v>
      </c>
      <c r="I33" s="752" t="s">
        <v>1113</v>
      </c>
      <c r="J33" s="753" t="s">
        <v>1139</v>
      </c>
      <c r="K33" s="753" t="s">
        <v>1115</v>
      </c>
      <c r="L33" s="753" t="s">
        <v>1124</v>
      </c>
      <c r="M33" s="753" t="s">
        <v>1140</v>
      </c>
      <c r="N33" s="753" t="s">
        <v>1155</v>
      </c>
      <c r="O33" s="753" t="s">
        <v>1155</v>
      </c>
      <c r="P33" s="753" t="s">
        <v>1170</v>
      </c>
      <c r="Q33" s="765" t="s">
        <v>1120</v>
      </c>
      <c r="R33" s="765" t="s">
        <v>1120</v>
      </c>
      <c r="S33" s="755">
        <v>2</v>
      </c>
      <c r="T33" s="766">
        <v>2.12</v>
      </c>
      <c r="U33" s="771">
        <v>41456</v>
      </c>
      <c r="V33" s="758">
        <v>41791</v>
      </c>
      <c r="W33" s="874">
        <v>7</v>
      </c>
      <c r="X33" s="875">
        <v>10000</v>
      </c>
      <c r="Y33" s="875"/>
      <c r="Z33" s="875">
        <f t="shared" si="0"/>
        <v>10000</v>
      </c>
      <c r="AA33" s="702"/>
      <c r="AB33" s="702"/>
      <c r="AC33" s="702"/>
      <c r="AD33" s="702">
        <v>10000</v>
      </c>
      <c r="AE33" s="702"/>
      <c r="AF33" s="702"/>
      <c r="AG33" s="702"/>
      <c r="AH33" s="702"/>
      <c r="AI33" s="691"/>
      <c r="AJ33" s="691"/>
      <c r="AK33" s="691"/>
      <c r="AL33" s="691"/>
      <c r="AM33" s="868">
        <f t="shared" si="1"/>
        <v>10000</v>
      </c>
      <c r="AN33" s="868">
        <f t="shared" si="2"/>
        <v>0</v>
      </c>
      <c r="AO33" s="760">
        <v>10600</v>
      </c>
      <c r="AP33" s="868">
        <v>11000</v>
      </c>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c r="CF33" s="704"/>
      <c r="CG33" s="704"/>
      <c r="CH33" s="704"/>
      <c r="CI33" s="704"/>
      <c r="CJ33" s="704"/>
      <c r="CK33" s="704"/>
      <c r="CL33" s="704"/>
      <c r="CM33" s="704"/>
      <c r="CN33" s="704"/>
      <c r="CO33" s="704"/>
      <c r="CP33" s="704"/>
      <c r="CQ33" s="704"/>
      <c r="CR33" s="704"/>
      <c r="CS33" s="704"/>
      <c r="CT33" s="704"/>
      <c r="CU33" s="704"/>
      <c r="CV33" s="704"/>
      <c r="CW33" s="704"/>
      <c r="CX33" s="704"/>
      <c r="CY33" s="704"/>
      <c r="CZ33" s="704"/>
      <c r="DA33" s="704"/>
      <c r="DB33" s="704"/>
      <c r="DC33" s="704"/>
      <c r="DD33" s="704"/>
      <c r="DE33" s="704"/>
      <c r="DF33" s="704"/>
      <c r="DG33" s="704"/>
      <c r="DH33" s="704"/>
      <c r="DI33" s="704"/>
      <c r="DJ33" s="704"/>
      <c r="DK33" s="704"/>
      <c r="DL33" s="704"/>
      <c r="DM33" s="704"/>
      <c r="DN33" s="704"/>
      <c r="DO33" s="704"/>
      <c r="DP33" s="704"/>
      <c r="DQ33" s="704"/>
      <c r="DR33" s="704"/>
      <c r="DS33" s="704"/>
      <c r="DT33" s="704"/>
      <c r="DU33" s="704"/>
      <c r="DV33" s="704"/>
      <c r="DW33" s="704"/>
      <c r="DX33" s="704"/>
      <c r="DY33" s="704"/>
      <c r="DZ33" s="704"/>
      <c r="EA33" s="704"/>
      <c r="EB33" s="704"/>
      <c r="EC33" s="704"/>
      <c r="ED33" s="704"/>
      <c r="EE33" s="704"/>
      <c r="EF33" s="704"/>
      <c r="EG33" s="704"/>
      <c r="EH33" s="704"/>
      <c r="EI33" s="704"/>
      <c r="EJ33" s="704"/>
      <c r="EK33" s="704"/>
      <c r="EL33" s="704"/>
      <c r="EM33" s="704"/>
      <c r="EN33" s="704"/>
      <c r="EO33" s="704"/>
      <c r="EP33" s="704"/>
      <c r="EQ33" s="704"/>
      <c r="ER33" s="704"/>
      <c r="ES33" s="704"/>
      <c r="ET33" s="704"/>
      <c r="EU33" s="705"/>
      <c r="EV33" s="705"/>
      <c r="EW33" s="705"/>
      <c r="EX33" s="705"/>
      <c r="EY33" s="705"/>
      <c r="EZ33" s="705"/>
      <c r="FA33" s="705"/>
      <c r="FB33" s="705"/>
      <c r="FC33" s="705"/>
      <c r="FD33" s="705"/>
      <c r="FE33" s="705"/>
      <c r="FF33" s="705"/>
      <c r="FG33" s="705"/>
      <c r="FH33" s="704"/>
      <c r="FK33" s="704"/>
      <c r="FL33" s="704"/>
      <c r="FM33" s="704"/>
      <c r="FN33" s="704"/>
      <c r="FO33" s="704"/>
      <c r="FP33" s="704"/>
      <c r="FQ33" s="704"/>
      <c r="FR33" s="704"/>
      <c r="FS33" s="704"/>
      <c r="FT33" s="704"/>
      <c r="FU33" s="704"/>
      <c r="FV33" s="704"/>
      <c r="FW33" s="704"/>
      <c r="FX33" s="704"/>
      <c r="FY33" s="704"/>
      <c r="FZ33" s="704"/>
      <c r="GA33" s="704"/>
      <c r="GB33" s="704"/>
      <c r="GC33" s="704"/>
      <c r="GD33" s="704"/>
      <c r="GE33" s="704"/>
      <c r="GF33" s="704"/>
      <c r="GG33" s="704"/>
      <c r="GH33" s="704"/>
      <c r="GI33" s="704"/>
      <c r="GJ33" s="704"/>
      <c r="GK33" s="704"/>
      <c r="GL33" s="704"/>
      <c r="GM33" s="704"/>
      <c r="GN33" s="704"/>
      <c r="GO33" s="704"/>
      <c r="GP33" s="746"/>
      <c r="GQ33" s="704"/>
      <c r="GR33" s="704"/>
      <c r="GS33" s="704"/>
      <c r="GT33" s="704"/>
      <c r="GU33" s="704"/>
      <c r="GV33" s="704"/>
      <c r="GW33" s="704"/>
      <c r="GX33" s="704"/>
      <c r="GY33" s="704"/>
      <c r="GZ33" s="704"/>
      <c r="HA33" s="704"/>
      <c r="HB33" s="704"/>
      <c r="HC33" s="704"/>
      <c r="HD33" s="704"/>
      <c r="HE33" s="704"/>
      <c r="HF33" s="704"/>
      <c r="HG33" s="704"/>
      <c r="HH33" s="704"/>
      <c r="HI33" s="704"/>
      <c r="HJ33" s="704"/>
      <c r="HK33" s="704"/>
      <c r="HL33" s="704"/>
      <c r="HM33" s="704"/>
      <c r="HN33" s="704"/>
      <c r="HO33" s="704"/>
      <c r="HP33" s="704"/>
      <c r="HQ33" s="704"/>
      <c r="HR33" s="704"/>
      <c r="HS33" s="704"/>
      <c r="HT33" s="704"/>
      <c r="HU33" s="704"/>
      <c r="HV33" s="704"/>
      <c r="HW33" s="704"/>
      <c r="HX33" s="704"/>
      <c r="HY33" s="704"/>
      <c r="HZ33" s="704"/>
      <c r="IV33" s="704"/>
      <c r="IW33" s="704"/>
    </row>
    <row r="34" spans="1:274" s="706" customFormat="1" ht="24.95" customHeight="1" x14ac:dyDescent="0.25">
      <c r="A34" s="691">
        <v>33</v>
      </c>
      <c r="B34" s="693" t="s">
        <v>1154</v>
      </c>
      <c r="C34" s="696">
        <v>209</v>
      </c>
      <c r="D34" s="697">
        <v>532</v>
      </c>
      <c r="E34" s="707">
        <v>1</v>
      </c>
      <c r="F34" s="699" t="s">
        <v>1121</v>
      </c>
      <c r="G34" s="699" t="s">
        <v>1176</v>
      </c>
      <c r="H34" s="751" t="s">
        <v>1112</v>
      </c>
      <c r="I34" s="767" t="s">
        <v>1113</v>
      </c>
      <c r="J34" s="753" t="s">
        <v>1139</v>
      </c>
      <c r="K34" s="761" t="s">
        <v>1115</v>
      </c>
      <c r="L34" s="761" t="s">
        <v>1116</v>
      </c>
      <c r="M34" s="753" t="s">
        <v>1140</v>
      </c>
      <c r="N34" s="753" t="s">
        <v>1155</v>
      </c>
      <c r="O34" s="753" t="s">
        <v>1155</v>
      </c>
      <c r="P34" s="773" t="s">
        <v>1174</v>
      </c>
      <c r="Q34" s="753" t="s">
        <v>1160</v>
      </c>
      <c r="R34" s="753" t="s">
        <v>1160</v>
      </c>
      <c r="S34" s="755">
        <v>2</v>
      </c>
      <c r="T34" s="766">
        <v>2.12</v>
      </c>
      <c r="U34" s="771">
        <v>41456</v>
      </c>
      <c r="V34" s="772">
        <v>42522</v>
      </c>
      <c r="W34" s="874">
        <v>25</v>
      </c>
      <c r="X34" s="875">
        <v>15000</v>
      </c>
      <c r="Y34" s="875"/>
      <c r="Z34" s="875">
        <f t="shared" si="0"/>
        <v>15000</v>
      </c>
      <c r="AA34" s="702"/>
      <c r="AB34" s="702"/>
      <c r="AC34" s="702"/>
      <c r="AD34" s="702"/>
      <c r="AE34" s="702"/>
      <c r="AF34" s="702"/>
      <c r="AG34" s="702">
        <v>15000</v>
      </c>
      <c r="AH34" s="702"/>
      <c r="AI34" s="691"/>
      <c r="AJ34" s="691"/>
      <c r="AK34" s="691"/>
      <c r="AL34" s="691"/>
      <c r="AM34" s="868">
        <f t="shared" si="1"/>
        <v>15000</v>
      </c>
      <c r="AN34" s="868">
        <f t="shared" si="2"/>
        <v>0</v>
      </c>
      <c r="AO34" s="760">
        <v>15800</v>
      </c>
      <c r="AP34" s="868">
        <v>16800</v>
      </c>
      <c r="AR34" s="704"/>
      <c r="AS34" s="704"/>
      <c r="AT34" s="704"/>
      <c r="AU34" s="704"/>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4"/>
      <c r="BZ34" s="704"/>
      <c r="CA34" s="704"/>
      <c r="CB34" s="704"/>
      <c r="CC34" s="704"/>
      <c r="CD34" s="704"/>
      <c r="CE34" s="704"/>
      <c r="CF34" s="704"/>
      <c r="CG34" s="704"/>
      <c r="CH34" s="704"/>
      <c r="CI34" s="704"/>
      <c r="CJ34" s="704"/>
      <c r="CK34" s="704"/>
      <c r="CL34" s="704"/>
      <c r="CM34" s="704"/>
      <c r="CN34" s="704"/>
      <c r="CO34" s="704"/>
      <c r="CP34" s="704"/>
      <c r="CQ34" s="704"/>
      <c r="CR34" s="704"/>
      <c r="CS34" s="704"/>
      <c r="CT34" s="704"/>
      <c r="CU34" s="704"/>
      <c r="CV34" s="704"/>
      <c r="CW34" s="704"/>
      <c r="CX34" s="704"/>
      <c r="CY34" s="704"/>
      <c r="CZ34" s="704"/>
      <c r="DA34" s="704"/>
      <c r="DB34" s="704"/>
      <c r="DC34" s="704"/>
      <c r="DD34" s="704"/>
      <c r="DE34" s="704"/>
      <c r="DF34" s="704"/>
      <c r="DG34" s="704"/>
      <c r="DH34" s="704"/>
      <c r="DI34" s="704"/>
      <c r="DJ34" s="704"/>
      <c r="DK34" s="704"/>
      <c r="DL34" s="704"/>
      <c r="DM34" s="704"/>
      <c r="DN34" s="704"/>
      <c r="DO34" s="704"/>
      <c r="DP34" s="704"/>
      <c r="DQ34" s="704"/>
      <c r="DR34" s="704"/>
      <c r="DS34" s="704"/>
      <c r="DT34" s="704"/>
      <c r="DU34" s="704"/>
      <c r="DV34" s="704"/>
      <c r="DW34" s="704"/>
      <c r="DX34" s="704"/>
      <c r="DY34" s="704"/>
      <c r="DZ34" s="704"/>
      <c r="EA34" s="704"/>
      <c r="EB34" s="704"/>
      <c r="EC34" s="704"/>
      <c r="ED34" s="704"/>
      <c r="EE34" s="704"/>
      <c r="EF34" s="704"/>
      <c r="EG34" s="704"/>
      <c r="EH34" s="704"/>
      <c r="EI34" s="704"/>
      <c r="EJ34" s="704"/>
      <c r="EK34" s="704"/>
      <c r="EL34" s="704"/>
      <c r="EM34" s="704"/>
      <c r="EN34" s="704"/>
      <c r="EO34" s="704"/>
      <c r="EP34" s="704"/>
      <c r="EQ34" s="704"/>
      <c r="ER34" s="704"/>
      <c r="ES34" s="704"/>
      <c r="ET34" s="704"/>
      <c r="EU34" s="704"/>
      <c r="EV34" s="704"/>
      <c r="EW34" s="704"/>
      <c r="EX34" s="704"/>
      <c r="EY34" s="704"/>
      <c r="EZ34" s="704"/>
      <c r="FA34" s="704"/>
      <c r="FB34" s="704"/>
      <c r="FC34" s="704"/>
      <c r="FD34" s="704"/>
      <c r="FE34" s="704"/>
      <c r="FF34" s="704"/>
      <c r="FG34" s="704"/>
      <c r="FH34" s="705"/>
      <c r="FI34" s="704"/>
      <c r="FJ34" s="704"/>
      <c r="FK34" s="705"/>
      <c r="FL34" s="705"/>
      <c r="FM34" s="705"/>
      <c r="FN34" s="705"/>
      <c r="FO34" s="705"/>
      <c r="FP34" s="705"/>
      <c r="FQ34" s="705"/>
      <c r="FR34" s="705"/>
      <c r="FS34" s="705"/>
      <c r="FT34" s="705"/>
      <c r="FU34" s="705"/>
      <c r="FV34" s="705"/>
      <c r="FW34" s="705"/>
      <c r="FX34" s="705"/>
      <c r="FY34" s="705"/>
      <c r="FZ34" s="705"/>
      <c r="GA34" s="705"/>
      <c r="GB34" s="705"/>
      <c r="GC34" s="705"/>
      <c r="GD34" s="705"/>
      <c r="GE34" s="705"/>
      <c r="GF34" s="705"/>
      <c r="GG34" s="705"/>
      <c r="GH34" s="705"/>
      <c r="GI34" s="705"/>
      <c r="GJ34" s="705"/>
      <c r="GK34" s="705"/>
      <c r="GL34" s="705"/>
      <c r="GM34" s="705"/>
      <c r="GO34" s="704"/>
      <c r="GP34" s="746"/>
      <c r="GQ34" s="704"/>
      <c r="GR34" s="704"/>
      <c r="GS34" s="704"/>
      <c r="GT34" s="704"/>
      <c r="GU34" s="704"/>
      <c r="GV34" s="704"/>
      <c r="GW34" s="704"/>
      <c r="GX34" s="704"/>
      <c r="GY34" s="704"/>
      <c r="GZ34" s="704"/>
      <c r="HA34" s="704"/>
      <c r="HB34" s="704"/>
      <c r="HC34" s="704"/>
      <c r="HD34" s="704"/>
      <c r="HE34" s="704"/>
      <c r="HF34" s="704"/>
      <c r="HG34" s="704"/>
      <c r="HH34" s="704"/>
      <c r="HI34" s="704"/>
      <c r="HJ34" s="704"/>
      <c r="HK34" s="704"/>
      <c r="HL34" s="704"/>
      <c r="HM34" s="704"/>
      <c r="HN34" s="704"/>
      <c r="HO34" s="704"/>
      <c r="HP34" s="704"/>
      <c r="HQ34" s="704"/>
      <c r="HR34" s="704"/>
      <c r="HS34" s="704"/>
      <c r="HT34" s="704"/>
      <c r="HU34" s="704"/>
      <c r="HV34" s="704"/>
      <c r="HW34" s="704"/>
      <c r="HX34" s="704"/>
      <c r="HY34" s="704"/>
      <c r="HZ34" s="704"/>
      <c r="IV34" s="704"/>
      <c r="IW34" s="704"/>
      <c r="JA34" s="878"/>
      <c r="JB34" s="878"/>
      <c r="JC34" s="878"/>
      <c r="JD34" s="878"/>
      <c r="JE34" s="878"/>
      <c r="JF34" s="878"/>
      <c r="JG34" s="878"/>
      <c r="JH34" s="878"/>
    </row>
    <row r="35" spans="1:274" s="706" customFormat="1" ht="24.95" customHeight="1" x14ac:dyDescent="0.25">
      <c r="A35" s="691">
        <v>34</v>
      </c>
      <c r="B35" s="693" t="s">
        <v>1154</v>
      </c>
      <c r="C35" s="696">
        <v>209</v>
      </c>
      <c r="D35" s="697">
        <v>532</v>
      </c>
      <c r="E35" s="707">
        <v>2</v>
      </c>
      <c r="F35" s="699" t="s">
        <v>1121</v>
      </c>
      <c r="G35" s="699" t="s">
        <v>1177</v>
      </c>
      <c r="H35" s="751" t="s">
        <v>1112</v>
      </c>
      <c r="I35" s="767" t="s">
        <v>1113</v>
      </c>
      <c r="J35" s="753" t="s">
        <v>1139</v>
      </c>
      <c r="K35" s="761" t="s">
        <v>1115</v>
      </c>
      <c r="L35" s="761" t="s">
        <v>1116</v>
      </c>
      <c r="M35" s="753" t="s">
        <v>1140</v>
      </c>
      <c r="N35" s="753" t="s">
        <v>1155</v>
      </c>
      <c r="O35" s="753" t="s">
        <v>1155</v>
      </c>
      <c r="P35" s="773" t="s">
        <v>1174</v>
      </c>
      <c r="Q35" s="753" t="s">
        <v>1160</v>
      </c>
      <c r="R35" s="753" t="s">
        <v>1160</v>
      </c>
      <c r="S35" s="755">
        <v>2</v>
      </c>
      <c r="T35" s="766">
        <v>2.12</v>
      </c>
      <c r="U35" s="771">
        <v>41456</v>
      </c>
      <c r="V35" s="772">
        <v>42522</v>
      </c>
      <c r="W35" s="874">
        <v>25</v>
      </c>
      <c r="X35" s="875">
        <v>360000</v>
      </c>
      <c r="Y35" s="875"/>
      <c r="Z35" s="875">
        <f t="shared" si="0"/>
        <v>360000</v>
      </c>
      <c r="AA35" s="702"/>
      <c r="AB35" s="702"/>
      <c r="AC35" s="702"/>
      <c r="AD35" s="702"/>
      <c r="AE35" s="702"/>
      <c r="AF35" s="702"/>
      <c r="AG35" s="702"/>
      <c r="AH35" s="702"/>
      <c r="AI35" s="691">
        <v>360000</v>
      </c>
      <c r="AJ35" s="691"/>
      <c r="AK35" s="691"/>
      <c r="AL35" s="691"/>
      <c r="AM35" s="868">
        <f t="shared" si="1"/>
        <v>360000</v>
      </c>
      <c r="AN35" s="868">
        <f t="shared" si="2"/>
        <v>0</v>
      </c>
      <c r="AO35" s="760">
        <v>266000</v>
      </c>
      <c r="AP35" s="868">
        <v>282000</v>
      </c>
      <c r="AR35" s="704"/>
      <c r="AS35" s="704"/>
      <c r="AT35" s="704"/>
      <c r="AU35" s="704"/>
      <c r="AV35" s="704"/>
      <c r="AW35" s="704"/>
      <c r="AX35" s="704"/>
      <c r="AY35" s="704"/>
      <c r="AZ35" s="704"/>
      <c r="BA35" s="704"/>
      <c r="BB35" s="704"/>
      <c r="BC35" s="704"/>
      <c r="BD35" s="704"/>
      <c r="BE35" s="704"/>
      <c r="BF35" s="704"/>
      <c r="BG35" s="704"/>
      <c r="BH35" s="704"/>
      <c r="BI35" s="704"/>
      <c r="BJ35" s="704"/>
      <c r="BK35" s="704"/>
      <c r="BL35" s="704"/>
      <c r="BM35" s="704"/>
      <c r="BN35" s="704"/>
      <c r="BO35" s="704"/>
      <c r="BP35" s="704"/>
      <c r="BQ35" s="704"/>
      <c r="BR35" s="704"/>
      <c r="BS35" s="704"/>
      <c r="BT35" s="704"/>
      <c r="BU35" s="704"/>
      <c r="BV35" s="704"/>
      <c r="BW35" s="704"/>
      <c r="BX35" s="704"/>
      <c r="BY35" s="704"/>
      <c r="BZ35" s="704"/>
      <c r="CA35" s="704"/>
      <c r="CB35" s="704"/>
      <c r="CC35" s="704"/>
      <c r="CD35" s="704"/>
      <c r="CE35" s="704"/>
      <c r="CF35" s="704"/>
      <c r="CG35" s="704"/>
      <c r="CH35" s="704"/>
      <c r="CI35" s="704"/>
      <c r="CJ35" s="704"/>
      <c r="CK35" s="704"/>
      <c r="CL35" s="704"/>
      <c r="CM35" s="704"/>
      <c r="CN35" s="704"/>
      <c r="CO35" s="704"/>
      <c r="CP35" s="704"/>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4"/>
      <c r="DX35" s="704"/>
      <c r="DY35" s="704"/>
      <c r="DZ35" s="704"/>
      <c r="EA35" s="704"/>
      <c r="EB35" s="704"/>
      <c r="EC35" s="704"/>
      <c r="ED35" s="704"/>
      <c r="EE35" s="704"/>
      <c r="EF35" s="704"/>
      <c r="EG35" s="704"/>
      <c r="EH35" s="704"/>
      <c r="EI35" s="704"/>
      <c r="EJ35" s="704"/>
      <c r="EK35" s="704"/>
      <c r="EL35" s="704"/>
      <c r="EM35" s="704"/>
      <c r="EN35" s="704"/>
      <c r="EO35" s="704"/>
      <c r="EP35" s="704"/>
      <c r="EQ35" s="704"/>
      <c r="ER35" s="704"/>
      <c r="ES35" s="704"/>
      <c r="ET35" s="704"/>
      <c r="EU35" s="704"/>
      <c r="EV35" s="704"/>
      <c r="EW35" s="704"/>
      <c r="EX35" s="704"/>
      <c r="EY35" s="704"/>
      <c r="EZ35" s="704"/>
      <c r="FA35" s="704"/>
      <c r="FB35" s="704"/>
      <c r="FC35" s="704"/>
      <c r="FD35" s="704"/>
      <c r="FE35" s="704"/>
      <c r="FF35" s="704"/>
      <c r="FG35" s="704"/>
      <c r="FH35" s="705"/>
      <c r="FI35" s="704"/>
      <c r="FJ35" s="704"/>
      <c r="FK35" s="705"/>
      <c r="FL35" s="705"/>
      <c r="FM35" s="705"/>
      <c r="FN35" s="705"/>
      <c r="FO35" s="705"/>
      <c r="FP35" s="705"/>
      <c r="FQ35" s="705"/>
      <c r="FR35" s="705"/>
      <c r="FS35" s="705"/>
      <c r="FT35" s="705"/>
      <c r="FU35" s="705"/>
      <c r="FV35" s="705"/>
      <c r="FW35" s="705"/>
      <c r="FX35" s="705"/>
      <c r="FY35" s="705"/>
      <c r="FZ35" s="705"/>
      <c r="GA35" s="705"/>
      <c r="GB35" s="705"/>
      <c r="GC35" s="705"/>
      <c r="GD35" s="705"/>
      <c r="GE35" s="705"/>
      <c r="GF35" s="705"/>
      <c r="GG35" s="705"/>
      <c r="GH35" s="705"/>
      <c r="GI35" s="705"/>
      <c r="GJ35" s="705"/>
      <c r="GK35" s="705"/>
      <c r="GL35" s="705"/>
      <c r="GM35" s="705"/>
      <c r="GO35" s="704"/>
      <c r="GP35" s="746"/>
      <c r="GQ35" s="704"/>
      <c r="GR35" s="704"/>
      <c r="GS35" s="704"/>
      <c r="GT35" s="704"/>
      <c r="GU35" s="704"/>
      <c r="GV35" s="704"/>
      <c r="GW35" s="704"/>
      <c r="GX35" s="704"/>
      <c r="GY35" s="704"/>
      <c r="GZ35" s="704"/>
      <c r="HA35" s="704"/>
      <c r="HB35" s="704"/>
      <c r="HC35" s="704"/>
      <c r="HD35" s="704"/>
      <c r="HE35" s="704"/>
      <c r="HF35" s="704"/>
      <c r="HG35" s="704"/>
      <c r="HH35" s="704"/>
      <c r="HI35" s="704"/>
      <c r="HJ35" s="704"/>
      <c r="HK35" s="704"/>
      <c r="HL35" s="704"/>
      <c r="HM35" s="704"/>
      <c r="HN35" s="704"/>
      <c r="HO35" s="704"/>
      <c r="HP35" s="704"/>
      <c r="HQ35" s="704"/>
      <c r="HR35" s="704"/>
      <c r="HS35" s="704"/>
      <c r="HT35" s="704"/>
      <c r="HU35" s="704"/>
      <c r="HV35" s="704"/>
      <c r="HW35" s="704"/>
      <c r="HX35" s="704"/>
      <c r="HY35" s="704"/>
      <c r="HZ35" s="704"/>
      <c r="IV35" s="704"/>
      <c r="IW35" s="704"/>
      <c r="JA35" s="878"/>
      <c r="JB35" s="878"/>
      <c r="JC35" s="878"/>
      <c r="JD35" s="878"/>
      <c r="JE35" s="878"/>
      <c r="JF35" s="878"/>
      <c r="JG35" s="878"/>
      <c r="JH35" s="878"/>
    </row>
    <row r="36" spans="1:274" s="706" customFormat="1" ht="24.95" customHeight="1" x14ac:dyDescent="0.25">
      <c r="A36" s="691">
        <v>35</v>
      </c>
      <c r="B36" s="693" t="s">
        <v>1154</v>
      </c>
      <c r="C36" s="696">
        <v>209</v>
      </c>
      <c r="D36" s="697">
        <v>532</v>
      </c>
      <c r="E36" s="707">
        <v>3</v>
      </c>
      <c r="F36" s="699" t="s">
        <v>1121</v>
      </c>
      <c r="G36" s="699" t="s">
        <v>1175</v>
      </c>
      <c r="H36" s="751" t="s">
        <v>1112</v>
      </c>
      <c r="I36" s="767" t="s">
        <v>1113</v>
      </c>
      <c r="J36" s="753" t="s">
        <v>1139</v>
      </c>
      <c r="K36" s="761" t="s">
        <v>1115</v>
      </c>
      <c r="L36" s="761" t="s">
        <v>1116</v>
      </c>
      <c r="M36" s="753" t="s">
        <v>1140</v>
      </c>
      <c r="N36" s="753" t="s">
        <v>1155</v>
      </c>
      <c r="O36" s="753" t="s">
        <v>1155</v>
      </c>
      <c r="P36" s="773" t="s">
        <v>1174</v>
      </c>
      <c r="Q36" s="753" t="s">
        <v>1160</v>
      </c>
      <c r="R36" s="753" t="s">
        <v>1160</v>
      </c>
      <c r="S36" s="755">
        <v>2</v>
      </c>
      <c r="T36" s="766">
        <v>2.12</v>
      </c>
      <c r="U36" s="771">
        <v>41456</v>
      </c>
      <c r="V36" s="772">
        <v>42522</v>
      </c>
      <c r="W36" s="874">
        <v>25</v>
      </c>
      <c r="X36" s="875">
        <v>500000</v>
      </c>
      <c r="Y36" s="875"/>
      <c r="Z36" s="875">
        <f t="shared" si="0"/>
        <v>500000</v>
      </c>
      <c r="AA36" s="702"/>
      <c r="AB36" s="702"/>
      <c r="AC36" s="702"/>
      <c r="AD36" s="702"/>
      <c r="AE36" s="702"/>
      <c r="AF36" s="702"/>
      <c r="AG36" s="702"/>
      <c r="AH36" s="702"/>
      <c r="AI36" s="702">
        <v>250000</v>
      </c>
      <c r="AJ36" s="702">
        <v>250000</v>
      </c>
      <c r="AK36" s="691"/>
      <c r="AL36" s="691"/>
      <c r="AM36" s="868">
        <f t="shared" si="1"/>
        <v>500000</v>
      </c>
      <c r="AN36" s="868">
        <f t="shared" si="2"/>
        <v>0</v>
      </c>
      <c r="AO36" s="760">
        <v>525000</v>
      </c>
      <c r="AP36" s="868">
        <v>556500</v>
      </c>
      <c r="AR36" s="704"/>
      <c r="AS36" s="704"/>
      <c r="AT36" s="704"/>
      <c r="AU36" s="704"/>
      <c r="AV36" s="704"/>
      <c r="AW36" s="704"/>
      <c r="AX36" s="704"/>
      <c r="AY36" s="704"/>
      <c r="AZ36" s="704"/>
      <c r="BA36" s="704"/>
      <c r="BB36" s="704"/>
      <c r="BC36" s="704"/>
      <c r="BD36" s="704"/>
      <c r="BE36" s="704"/>
      <c r="BF36" s="704"/>
      <c r="BG36" s="704"/>
      <c r="BH36" s="704"/>
      <c r="BI36" s="704"/>
      <c r="BJ36" s="704"/>
      <c r="BK36" s="704"/>
      <c r="BL36" s="704"/>
      <c r="BM36" s="704"/>
      <c r="BN36" s="704"/>
      <c r="BO36" s="704"/>
      <c r="BP36" s="704"/>
      <c r="BQ36" s="704"/>
      <c r="BR36" s="704"/>
      <c r="BS36" s="704"/>
      <c r="BT36" s="704"/>
      <c r="BU36" s="704"/>
      <c r="BV36" s="704"/>
      <c r="BW36" s="704"/>
      <c r="BX36" s="704"/>
      <c r="BY36" s="704"/>
      <c r="BZ36" s="704"/>
      <c r="CA36" s="704"/>
      <c r="CB36" s="704"/>
      <c r="CC36" s="704"/>
      <c r="CD36" s="704"/>
      <c r="CE36" s="704"/>
      <c r="CF36" s="704"/>
      <c r="CG36" s="704"/>
      <c r="CH36" s="704"/>
      <c r="CI36" s="704"/>
      <c r="CJ36" s="704"/>
      <c r="CK36" s="704"/>
      <c r="CL36" s="704"/>
      <c r="CM36" s="704"/>
      <c r="CN36" s="704"/>
      <c r="CO36" s="704"/>
      <c r="CP36" s="704"/>
      <c r="CQ36" s="704"/>
      <c r="CR36" s="704"/>
      <c r="CS36" s="704"/>
      <c r="CT36" s="704"/>
      <c r="CU36" s="704"/>
      <c r="CV36" s="704"/>
      <c r="CW36" s="704"/>
      <c r="CX36" s="704"/>
      <c r="CY36" s="704"/>
      <c r="CZ36" s="704"/>
      <c r="DA36" s="704"/>
      <c r="DB36" s="704"/>
      <c r="DC36" s="704"/>
      <c r="DD36" s="704"/>
      <c r="DE36" s="704"/>
      <c r="DF36" s="704"/>
      <c r="DG36" s="704"/>
      <c r="DH36" s="704"/>
      <c r="DI36" s="704"/>
      <c r="DJ36" s="704"/>
      <c r="DK36" s="704"/>
      <c r="DL36" s="704"/>
      <c r="DM36" s="704"/>
      <c r="DN36" s="704"/>
      <c r="DO36" s="704"/>
      <c r="DP36" s="704"/>
      <c r="DQ36" s="704"/>
      <c r="DR36" s="704"/>
      <c r="DS36" s="704"/>
      <c r="DT36" s="704"/>
      <c r="DU36" s="704"/>
      <c r="DV36" s="704"/>
      <c r="DW36" s="704"/>
      <c r="DX36" s="704"/>
      <c r="DY36" s="704"/>
      <c r="DZ36" s="704"/>
      <c r="EA36" s="704"/>
      <c r="EB36" s="704"/>
      <c r="EC36" s="704"/>
      <c r="ED36" s="704"/>
      <c r="EE36" s="704"/>
      <c r="EF36" s="704"/>
      <c r="EG36" s="704"/>
      <c r="EH36" s="704"/>
      <c r="EI36" s="704"/>
      <c r="EJ36" s="704"/>
      <c r="EK36" s="704"/>
      <c r="EL36" s="704"/>
      <c r="EM36" s="704"/>
      <c r="EN36" s="704"/>
      <c r="EO36" s="704"/>
      <c r="EP36" s="704"/>
      <c r="EQ36" s="704"/>
      <c r="ER36" s="704"/>
      <c r="ES36" s="704"/>
      <c r="ET36" s="704"/>
      <c r="EU36" s="704"/>
      <c r="EV36" s="704"/>
      <c r="EW36" s="704"/>
      <c r="EX36" s="704"/>
      <c r="EY36" s="704"/>
      <c r="EZ36" s="704"/>
      <c r="FA36" s="704"/>
      <c r="FB36" s="704"/>
      <c r="FC36" s="704"/>
      <c r="FD36" s="704"/>
      <c r="FE36" s="704"/>
      <c r="FF36" s="704"/>
      <c r="FG36" s="704"/>
      <c r="FH36" s="705"/>
      <c r="FI36" s="704"/>
      <c r="FJ36" s="704"/>
      <c r="FK36" s="705"/>
      <c r="FL36" s="705"/>
      <c r="FM36" s="705"/>
      <c r="FN36" s="705"/>
      <c r="FO36" s="705"/>
      <c r="FP36" s="705"/>
      <c r="FQ36" s="705"/>
      <c r="FR36" s="705"/>
      <c r="FS36" s="705"/>
      <c r="FT36" s="705"/>
      <c r="FU36" s="705"/>
      <c r="FV36" s="705"/>
      <c r="FW36" s="705"/>
      <c r="FX36" s="705"/>
      <c r="FY36" s="705"/>
      <c r="FZ36" s="705"/>
      <c r="GA36" s="705"/>
      <c r="GB36" s="705"/>
      <c r="GC36" s="705"/>
      <c r="GD36" s="705"/>
      <c r="GE36" s="705"/>
      <c r="GF36" s="705"/>
      <c r="GG36" s="705"/>
      <c r="GH36" s="705"/>
      <c r="GI36" s="705"/>
      <c r="GJ36" s="705"/>
      <c r="GK36" s="705"/>
      <c r="GL36" s="705"/>
      <c r="GM36" s="705"/>
      <c r="GO36" s="704"/>
      <c r="GP36" s="746"/>
      <c r="GQ36" s="704"/>
      <c r="GR36" s="704"/>
      <c r="GS36" s="704"/>
      <c r="GT36" s="704"/>
      <c r="GU36" s="704"/>
      <c r="GV36" s="704"/>
      <c r="GW36" s="704"/>
      <c r="GX36" s="704"/>
      <c r="GY36" s="704"/>
      <c r="GZ36" s="704"/>
      <c r="HA36" s="704"/>
      <c r="HB36" s="704"/>
      <c r="HC36" s="704"/>
      <c r="HD36" s="704"/>
      <c r="HE36" s="704"/>
      <c r="HF36" s="704"/>
      <c r="HG36" s="704"/>
      <c r="HH36" s="704"/>
      <c r="HI36" s="704"/>
      <c r="HJ36" s="704"/>
      <c r="HK36" s="704"/>
      <c r="HL36" s="704"/>
      <c r="HM36" s="704"/>
      <c r="HN36" s="704"/>
      <c r="HO36" s="704"/>
      <c r="HP36" s="704"/>
      <c r="HQ36" s="704"/>
      <c r="HR36" s="704"/>
      <c r="HS36" s="704"/>
      <c r="HT36" s="704"/>
      <c r="HU36" s="704"/>
      <c r="HV36" s="704"/>
      <c r="HW36" s="704"/>
      <c r="HX36" s="704"/>
      <c r="HY36" s="704"/>
      <c r="HZ36" s="704"/>
      <c r="IX36" s="704"/>
      <c r="IY36" s="704"/>
      <c r="IZ36" s="704"/>
      <c r="JA36" s="878"/>
      <c r="JB36" s="878"/>
      <c r="JC36" s="878"/>
      <c r="JD36" s="878"/>
      <c r="JE36" s="878"/>
      <c r="JF36" s="878"/>
      <c r="JG36" s="878"/>
      <c r="JH36" s="878"/>
    </row>
    <row r="37" spans="1:274" s="706" customFormat="1" ht="24.95" customHeight="1" x14ac:dyDescent="0.25">
      <c r="A37" s="691">
        <v>36</v>
      </c>
      <c r="B37" s="693" t="s">
        <v>1154</v>
      </c>
      <c r="C37" s="696">
        <v>209</v>
      </c>
      <c r="D37" s="697">
        <v>536</v>
      </c>
      <c r="E37" s="698">
        <v>0</v>
      </c>
      <c r="F37" s="699" t="s">
        <v>1123</v>
      </c>
      <c r="G37" s="699" t="s">
        <v>1178</v>
      </c>
      <c r="H37" s="751" t="s">
        <v>1112</v>
      </c>
      <c r="I37" s="752" t="s">
        <v>1113</v>
      </c>
      <c r="J37" s="753" t="s">
        <v>1139</v>
      </c>
      <c r="K37" s="753" t="s">
        <v>1115</v>
      </c>
      <c r="L37" s="753" t="s">
        <v>1124</v>
      </c>
      <c r="M37" s="753" t="s">
        <v>1140</v>
      </c>
      <c r="N37" s="753" t="s">
        <v>1155</v>
      </c>
      <c r="O37" s="753" t="s">
        <v>1155</v>
      </c>
      <c r="P37" s="773" t="s">
        <v>1174</v>
      </c>
      <c r="Q37" s="765" t="s">
        <v>1120</v>
      </c>
      <c r="R37" s="765" t="s">
        <v>1120</v>
      </c>
      <c r="S37" s="755">
        <v>2</v>
      </c>
      <c r="T37" s="766">
        <v>2.12</v>
      </c>
      <c r="U37" s="771">
        <v>41456</v>
      </c>
      <c r="V37" s="758">
        <v>41791</v>
      </c>
      <c r="W37" s="874">
        <v>5</v>
      </c>
      <c r="X37" s="875">
        <v>338200</v>
      </c>
      <c r="Y37" s="876">
        <v>16100</v>
      </c>
      <c r="Z37" s="875">
        <f t="shared" si="0"/>
        <v>354300</v>
      </c>
      <c r="AA37" s="702"/>
      <c r="AB37" s="702"/>
      <c r="AC37" s="702"/>
      <c r="AD37" s="702"/>
      <c r="AE37" s="702">
        <v>16100</v>
      </c>
      <c r="AF37" s="702">
        <v>50000</v>
      </c>
      <c r="AG37" s="702">
        <f>338200-50000</f>
        <v>288200</v>
      </c>
      <c r="AH37" s="702"/>
      <c r="AI37" s="691"/>
      <c r="AJ37" s="691"/>
      <c r="AK37" s="691"/>
      <c r="AL37" s="691"/>
      <c r="AM37" s="868">
        <f t="shared" si="1"/>
        <v>354300</v>
      </c>
      <c r="AN37" s="868">
        <f t="shared" si="2"/>
        <v>0</v>
      </c>
      <c r="AO37" s="760">
        <v>450100</v>
      </c>
      <c r="AP37" s="868">
        <v>393600</v>
      </c>
      <c r="AR37" s="704"/>
      <c r="AS37" s="704"/>
      <c r="AT37" s="704"/>
      <c r="AU37" s="704"/>
      <c r="AV37" s="704"/>
      <c r="AW37" s="704"/>
      <c r="AX37" s="704"/>
      <c r="AY37" s="704"/>
      <c r="AZ37" s="704"/>
      <c r="BA37" s="704"/>
      <c r="BB37" s="704"/>
      <c r="BC37" s="704"/>
      <c r="BD37" s="704"/>
      <c r="BE37" s="704"/>
      <c r="BF37" s="704"/>
      <c r="BG37" s="704"/>
      <c r="BH37" s="704"/>
      <c r="BI37" s="704"/>
      <c r="BJ37" s="704"/>
      <c r="BK37" s="704"/>
      <c r="BL37" s="704"/>
      <c r="BM37" s="704"/>
      <c r="BN37" s="704"/>
      <c r="BO37" s="704"/>
      <c r="BP37" s="704"/>
      <c r="BQ37" s="704"/>
      <c r="BR37" s="704"/>
      <c r="BS37" s="704"/>
      <c r="BT37" s="704"/>
      <c r="BU37" s="704"/>
      <c r="BV37" s="704"/>
      <c r="BW37" s="704"/>
      <c r="BX37" s="704"/>
      <c r="BY37" s="704"/>
      <c r="BZ37" s="704"/>
      <c r="CA37" s="704"/>
      <c r="CB37" s="704"/>
      <c r="CC37" s="704"/>
      <c r="CD37" s="704"/>
      <c r="CE37" s="704"/>
      <c r="CF37" s="704"/>
      <c r="CG37" s="704"/>
      <c r="CH37" s="704"/>
      <c r="CI37" s="704"/>
      <c r="CJ37" s="704"/>
      <c r="CK37" s="704"/>
      <c r="CL37" s="704"/>
      <c r="CM37" s="704"/>
      <c r="CN37" s="704"/>
      <c r="CO37" s="704"/>
      <c r="CP37" s="704"/>
      <c r="CQ37" s="704"/>
      <c r="CR37" s="704"/>
      <c r="CS37" s="704"/>
      <c r="CT37" s="704"/>
      <c r="CU37" s="704"/>
      <c r="CV37" s="704"/>
      <c r="CW37" s="704"/>
      <c r="CX37" s="704"/>
      <c r="CY37" s="704"/>
      <c r="CZ37" s="704"/>
      <c r="DA37" s="704"/>
      <c r="DB37" s="704"/>
      <c r="DC37" s="704"/>
      <c r="DD37" s="704"/>
      <c r="DE37" s="704"/>
      <c r="DF37" s="704"/>
      <c r="DG37" s="704"/>
      <c r="DH37" s="704"/>
      <c r="DI37" s="704"/>
      <c r="DJ37" s="704"/>
      <c r="DK37" s="704"/>
      <c r="DL37" s="704"/>
      <c r="DM37" s="704"/>
      <c r="DN37" s="704"/>
      <c r="DO37" s="704"/>
      <c r="DP37" s="704"/>
      <c r="DQ37" s="704"/>
      <c r="DR37" s="704"/>
      <c r="DS37" s="704"/>
      <c r="DT37" s="704"/>
      <c r="DU37" s="704"/>
      <c r="DV37" s="704"/>
      <c r="DW37" s="704"/>
      <c r="DX37" s="704"/>
      <c r="DY37" s="704"/>
      <c r="DZ37" s="704"/>
      <c r="EA37" s="704"/>
      <c r="EB37" s="704"/>
      <c r="EC37" s="704"/>
      <c r="ED37" s="704"/>
      <c r="EE37" s="704"/>
      <c r="EF37" s="704"/>
      <c r="EG37" s="704"/>
      <c r="EH37" s="704"/>
      <c r="EI37" s="704"/>
      <c r="EJ37" s="704"/>
      <c r="EK37" s="704"/>
      <c r="EL37" s="704"/>
      <c r="EM37" s="704"/>
      <c r="EN37" s="704"/>
      <c r="EO37" s="704"/>
      <c r="EP37" s="704"/>
      <c r="EQ37" s="704"/>
      <c r="ER37" s="704"/>
      <c r="ES37" s="704"/>
      <c r="ET37" s="704"/>
      <c r="EU37" s="704"/>
      <c r="EV37" s="704"/>
      <c r="EW37" s="704"/>
      <c r="EX37" s="704"/>
      <c r="EY37" s="704"/>
      <c r="EZ37" s="704"/>
      <c r="FA37" s="704"/>
      <c r="FB37" s="704"/>
      <c r="FC37" s="704"/>
      <c r="FD37" s="704"/>
      <c r="FE37" s="704"/>
      <c r="FF37" s="704"/>
      <c r="FG37" s="704"/>
      <c r="FH37" s="705"/>
      <c r="FI37" s="704"/>
      <c r="FJ37" s="704"/>
      <c r="FK37" s="705"/>
      <c r="FL37" s="705"/>
      <c r="FM37" s="705"/>
      <c r="FN37" s="705"/>
      <c r="FO37" s="705"/>
      <c r="FP37" s="705"/>
      <c r="FQ37" s="705"/>
      <c r="FR37" s="705"/>
      <c r="FS37" s="705"/>
      <c r="FT37" s="705"/>
      <c r="FU37" s="705"/>
      <c r="FV37" s="705"/>
      <c r="FW37" s="705"/>
      <c r="FX37" s="705"/>
      <c r="FY37" s="705"/>
      <c r="FZ37" s="705"/>
      <c r="GA37" s="705"/>
      <c r="GB37" s="705"/>
      <c r="GC37" s="705"/>
      <c r="GD37" s="705"/>
      <c r="GE37" s="705"/>
      <c r="GF37" s="705"/>
      <c r="GG37" s="705"/>
      <c r="GH37" s="705"/>
      <c r="GI37" s="705"/>
      <c r="GJ37" s="705"/>
      <c r="GK37" s="705"/>
      <c r="GL37" s="705"/>
      <c r="GM37" s="705"/>
      <c r="GN37" s="704"/>
      <c r="GO37" s="704"/>
      <c r="GP37" s="746"/>
      <c r="GQ37" s="704"/>
      <c r="GR37" s="704"/>
      <c r="GS37" s="704"/>
      <c r="GT37" s="704"/>
      <c r="GU37" s="704"/>
      <c r="GV37" s="704"/>
      <c r="GW37" s="704"/>
      <c r="GX37" s="704"/>
      <c r="GY37" s="704"/>
      <c r="GZ37" s="704"/>
      <c r="HA37" s="704"/>
      <c r="HB37" s="704"/>
      <c r="HC37" s="704"/>
      <c r="HD37" s="704"/>
      <c r="HE37" s="704"/>
      <c r="HF37" s="704"/>
      <c r="HG37" s="704"/>
      <c r="HH37" s="704"/>
      <c r="HI37" s="704"/>
      <c r="HJ37" s="704"/>
      <c r="HK37" s="704"/>
      <c r="HL37" s="704"/>
      <c r="HM37" s="704"/>
      <c r="HN37" s="704"/>
      <c r="HO37" s="704"/>
      <c r="HP37" s="704"/>
      <c r="HQ37" s="704"/>
      <c r="HR37" s="704"/>
      <c r="HS37" s="704"/>
      <c r="HT37" s="704"/>
      <c r="HU37" s="704"/>
      <c r="HV37" s="704"/>
      <c r="HW37" s="704"/>
      <c r="HX37" s="704"/>
      <c r="HY37" s="704"/>
      <c r="HZ37" s="704"/>
      <c r="IX37" s="704"/>
      <c r="IY37" s="704"/>
      <c r="IZ37" s="704"/>
      <c r="JA37" s="878"/>
      <c r="JB37" s="878"/>
      <c r="JC37" s="878"/>
      <c r="JD37" s="878"/>
      <c r="JE37" s="878"/>
      <c r="JF37" s="878"/>
      <c r="JG37" s="878"/>
      <c r="JH37" s="878"/>
    </row>
    <row r="38" spans="1:274" s="706" customFormat="1" ht="24.95" customHeight="1" x14ac:dyDescent="0.25">
      <c r="A38" s="691">
        <v>37</v>
      </c>
      <c r="B38" s="693" t="s">
        <v>1154</v>
      </c>
      <c r="C38" s="696">
        <v>209</v>
      </c>
      <c r="D38" s="697">
        <v>544</v>
      </c>
      <c r="E38" s="707">
        <v>1</v>
      </c>
      <c r="F38" s="699" t="s">
        <v>1125</v>
      </c>
      <c r="G38" s="699" t="s">
        <v>1179</v>
      </c>
      <c r="H38" s="751" t="s">
        <v>1112</v>
      </c>
      <c r="I38" s="752" t="s">
        <v>1113</v>
      </c>
      <c r="J38" s="753" t="s">
        <v>1139</v>
      </c>
      <c r="K38" s="753" t="s">
        <v>1115</v>
      </c>
      <c r="L38" s="753" t="s">
        <v>1124</v>
      </c>
      <c r="M38" s="753" t="s">
        <v>1140</v>
      </c>
      <c r="N38" s="753" t="s">
        <v>1155</v>
      </c>
      <c r="O38" s="753" t="s">
        <v>1155</v>
      </c>
      <c r="P38" s="773" t="s">
        <v>1174</v>
      </c>
      <c r="Q38" s="765">
        <v>2</v>
      </c>
      <c r="R38" s="765" t="s">
        <v>1120</v>
      </c>
      <c r="S38" s="755">
        <v>2</v>
      </c>
      <c r="T38" s="766">
        <v>2.12</v>
      </c>
      <c r="U38" s="771">
        <v>41456</v>
      </c>
      <c r="V38" s="758">
        <v>41791</v>
      </c>
      <c r="W38" s="874">
        <v>7</v>
      </c>
      <c r="X38" s="875">
        <v>70000</v>
      </c>
      <c r="Y38" s="876">
        <v>7400</v>
      </c>
      <c r="Z38" s="875">
        <f t="shared" si="0"/>
        <v>77400</v>
      </c>
      <c r="AA38" s="702"/>
      <c r="AB38" s="702"/>
      <c r="AC38" s="702"/>
      <c r="AD38" s="702">
        <v>70000</v>
      </c>
      <c r="AE38" s="702">
        <v>7400</v>
      </c>
      <c r="AF38" s="702"/>
      <c r="AG38" s="702"/>
      <c r="AH38" s="702"/>
      <c r="AI38" s="691"/>
      <c r="AJ38" s="691"/>
      <c r="AK38" s="691"/>
      <c r="AL38" s="691"/>
      <c r="AM38" s="868">
        <f t="shared" si="1"/>
        <v>77400</v>
      </c>
      <c r="AN38" s="868">
        <f t="shared" si="2"/>
        <v>0</v>
      </c>
      <c r="AO38" s="760">
        <v>74800</v>
      </c>
      <c r="AP38" s="868">
        <v>154000</v>
      </c>
      <c r="AR38" s="704"/>
      <c r="AS38" s="704"/>
      <c r="AT38" s="704"/>
      <c r="AU38" s="704"/>
      <c r="AV38" s="704"/>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C38" s="704"/>
      <c r="ED38" s="704"/>
      <c r="EE38" s="704"/>
      <c r="EF38" s="704"/>
      <c r="EG38" s="704"/>
      <c r="EH38" s="704"/>
      <c r="EI38" s="704"/>
      <c r="EJ38" s="704"/>
      <c r="EK38" s="704"/>
      <c r="EL38" s="704"/>
      <c r="EM38" s="704"/>
      <c r="EN38" s="704"/>
      <c r="EO38" s="704"/>
      <c r="EP38" s="704"/>
      <c r="EQ38" s="704"/>
      <c r="ER38" s="704"/>
      <c r="ES38" s="704"/>
      <c r="ET38" s="704"/>
      <c r="EU38" s="704"/>
      <c r="EV38" s="704"/>
      <c r="EW38" s="704"/>
      <c r="EX38" s="704"/>
      <c r="EY38" s="704"/>
      <c r="EZ38" s="704"/>
      <c r="FA38" s="704"/>
      <c r="FB38" s="704"/>
      <c r="FC38" s="704"/>
      <c r="FD38" s="704"/>
      <c r="FE38" s="704"/>
      <c r="FF38" s="704"/>
      <c r="FG38" s="704"/>
      <c r="FH38" s="705"/>
      <c r="FI38" s="704"/>
      <c r="FJ38" s="704"/>
      <c r="FK38" s="705"/>
      <c r="FL38" s="705"/>
      <c r="FM38" s="705"/>
      <c r="FN38" s="705"/>
      <c r="FO38" s="705"/>
      <c r="FP38" s="705"/>
      <c r="FQ38" s="705"/>
      <c r="FR38" s="705"/>
      <c r="FS38" s="705"/>
      <c r="FT38" s="705"/>
      <c r="FU38" s="705"/>
      <c r="FV38" s="705"/>
      <c r="FW38" s="705"/>
      <c r="FX38" s="705"/>
      <c r="FY38" s="705"/>
      <c r="FZ38" s="705"/>
      <c r="GA38" s="705"/>
      <c r="GB38" s="705"/>
      <c r="GC38" s="705"/>
      <c r="GD38" s="705"/>
      <c r="GE38" s="705"/>
      <c r="GF38" s="705"/>
      <c r="GG38" s="705"/>
      <c r="GH38" s="705"/>
      <c r="GI38" s="705"/>
      <c r="GJ38" s="705"/>
      <c r="GK38" s="705"/>
      <c r="GL38" s="705"/>
      <c r="GM38" s="705"/>
      <c r="GN38" s="704"/>
      <c r="GO38" s="704"/>
      <c r="GP38" s="746"/>
      <c r="GQ38" s="704"/>
      <c r="GR38" s="704"/>
      <c r="GS38" s="704"/>
      <c r="GT38" s="704"/>
      <c r="GU38" s="704"/>
      <c r="GV38" s="704"/>
      <c r="GW38" s="704"/>
      <c r="GX38" s="704"/>
      <c r="GY38" s="704"/>
      <c r="GZ38" s="704"/>
      <c r="HA38" s="704"/>
      <c r="HB38" s="704"/>
      <c r="HC38" s="704"/>
      <c r="HD38" s="704"/>
      <c r="HE38" s="704"/>
      <c r="HF38" s="704"/>
      <c r="HG38" s="704"/>
      <c r="HH38" s="704"/>
      <c r="HI38" s="704"/>
      <c r="HJ38" s="704"/>
      <c r="HK38" s="704"/>
      <c r="HL38" s="704"/>
      <c r="HM38" s="704"/>
      <c r="HN38" s="704"/>
      <c r="HO38" s="704"/>
      <c r="HP38" s="704"/>
      <c r="HQ38" s="704"/>
      <c r="HR38" s="704"/>
      <c r="HS38" s="704"/>
      <c r="HT38" s="704"/>
      <c r="HU38" s="704"/>
      <c r="HV38" s="704"/>
      <c r="HW38" s="704"/>
      <c r="HX38" s="704"/>
      <c r="HY38" s="704"/>
      <c r="HZ38" s="704"/>
      <c r="IV38" s="704"/>
      <c r="IW38" s="704"/>
      <c r="IX38" s="704"/>
      <c r="IY38" s="704"/>
      <c r="IZ38" s="704"/>
      <c r="JA38" s="878"/>
      <c r="JB38" s="878"/>
      <c r="JC38" s="878"/>
      <c r="JD38" s="878"/>
      <c r="JE38" s="878"/>
      <c r="JF38" s="878"/>
      <c r="JG38" s="878"/>
      <c r="JH38" s="878"/>
    </row>
    <row r="39" spans="1:274" s="706" customFormat="1" ht="24.95" customHeight="1" x14ac:dyDescent="0.25">
      <c r="A39" s="691">
        <v>38</v>
      </c>
      <c r="B39" s="693" t="s">
        <v>1154</v>
      </c>
      <c r="C39" s="696">
        <v>209</v>
      </c>
      <c r="D39" s="697">
        <v>544</v>
      </c>
      <c r="E39" s="707">
        <v>2</v>
      </c>
      <c r="F39" s="699" t="s">
        <v>1125</v>
      </c>
      <c r="G39" s="699" t="s">
        <v>1180</v>
      </c>
      <c r="H39" s="751" t="s">
        <v>1112</v>
      </c>
      <c r="I39" s="752" t="s">
        <v>1113</v>
      </c>
      <c r="J39" s="753" t="s">
        <v>1139</v>
      </c>
      <c r="K39" s="753" t="s">
        <v>1151</v>
      </c>
      <c r="L39" s="753" t="s">
        <v>1124</v>
      </c>
      <c r="M39" s="753" t="s">
        <v>1140</v>
      </c>
      <c r="N39" s="753" t="s">
        <v>1155</v>
      </c>
      <c r="O39" s="753" t="s">
        <v>1155</v>
      </c>
      <c r="P39" s="773" t="s">
        <v>1174</v>
      </c>
      <c r="Q39" s="765">
        <v>23</v>
      </c>
      <c r="R39" s="765" t="s">
        <v>1120</v>
      </c>
      <c r="S39" s="755">
        <v>2</v>
      </c>
      <c r="T39" s="766">
        <v>2.12</v>
      </c>
      <c r="U39" s="771">
        <v>41456</v>
      </c>
      <c r="V39" s="758">
        <v>41791</v>
      </c>
      <c r="W39" s="874">
        <v>7</v>
      </c>
      <c r="X39" s="875">
        <v>120400</v>
      </c>
      <c r="Y39" s="876">
        <v>5800</v>
      </c>
      <c r="Z39" s="875">
        <f t="shared" si="0"/>
        <v>126200</v>
      </c>
      <c r="AA39" s="702"/>
      <c r="AB39" s="702"/>
      <c r="AC39" s="702"/>
      <c r="AD39" s="702"/>
      <c r="AE39" s="702">
        <v>120400</v>
      </c>
      <c r="AF39" s="702">
        <v>5800</v>
      </c>
      <c r="AG39" s="702"/>
      <c r="AH39" s="702"/>
      <c r="AI39" s="691"/>
      <c r="AJ39" s="691"/>
      <c r="AK39" s="691"/>
      <c r="AL39" s="691"/>
      <c r="AM39" s="868">
        <f t="shared" si="1"/>
        <v>126200</v>
      </c>
      <c r="AN39" s="868">
        <f t="shared" si="2"/>
        <v>0</v>
      </c>
      <c r="AO39" s="760">
        <v>188000</v>
      </c>
      <c r="AP39" s="868">
        <v>200200</v>
      </c>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C39" s="704"/>
      <c r="ED39" s="704"/>
      <c r="EE39" s="704"/>
      <c r="EF39" s="704"/>
      <c r="EG39" s="704"/>
      <c r="EH39" s="704"/>
      <c r="EI39" s="704"/>
      <c r="EJ39" s="704"/>
      <c r="EK39" s="704"/>
      <c r="EL39" s="704"/>
      <c r="EM39" s="704"/>
      <c r="EN39" s="704"/>
      <c r="EO39" s="704"/>
      <c r="EP39" s="704"/>
      <c r="EQ39" s="704"/>
      <c r="ER39" s="704"/>
      <c r="ES39" s="704"/>
      <c r="ET39" s="704"/>
      <c r="EU39" s="704"/>
      <c r="EV39" s="704"/>
      <c r="EW39" s="704"/>
      <c r="EX39" s="704"/>
      <c r="EY39" s="704"/>
      <c r="EZ39" s="704"/>
      <c r="FA39" s="704"/>
      <c r="FB39" s="704"/>
      <c r="FC39" s="704"/>
      <c r="FD39" s="704"/>
      <c r="FE39" s="704"/>
      <c r="FF39" s="704"/>
      <c r="FG39" s="704"/>
      <c r="FH39" s="705"/>
      <c r="FI39" s="704"/>
      <c r="FJ39" s="704"/>
      <c r="FK39" s="705"/>
      <c r="FL39" s="705"/>
      <c r="FM39" s="705"/>
      <c r="FN39" s="705"/>
      <c r="FO39" s="705"/>
      <c r="FP39" s="705"/>
      <c r="FQ39" s="705"/>
      <c r="FR39" s="705"/>
      <c r="FS39" s="705"/>
      <c r="FT39" s="705"/>
      <c r="FU39" s="705"/>
      <c r="FV39" s="705"/>
      <c r="FW39" s="705"/>
      <c r="FX39" s="705"/>
      <c r="FY39" s="705"/>
      <c r="FZ39" s="705"/>
      <c r="GA39" s="705"/>
      <c r="GB39" s="705"/>
      <c r="GC39" s="705"/>
      <c r="GD39" s="705"/>
      <c r="GE39" s="705"/>
      <c r="GF39" s="705"/>
      <c r="GG39" s="705"/>
      <c r="GH39" s="705"/>
      <c r="GI39" s="705"/>
      <c r="GJ39" s="705"/>
      <c r="GK39" s="705"/>
      <c r="GL39" s="705"/>
      <c r="GM39" s="705"/>
      <c r="GN39" s="704"/>
      <c r="GO39" s="704"/>
      <c r="GP39" s="746"/>
      <c r="GQ39" s="704"/>
      <c r="GR39" s="704"/>
      <c r="GS39" s="704"/>
      <c r="GT39" s="704"/>
      <c r="GU39" s="704"/>
      <c r="GV39" s="704"/>
      <c r="GW39" s="704"/>
      <c r="GX39" s="704"/>
      <c r="GY39" s="704"/>
      <c r="GZ39" s="704"/>
      <c r="HA39" s="704"/>
      <c r="HB39" s="704"/>
      <c r="HC39" s="704"/>
      <c r="HD39" s="704"/>
      <c r="HE39" s="704"/>
      <c r="HF39" s="704"/>
      <c r="HG39" s="704"/>
      <c r="HH39" s="704"/>
      <c r="HI39" s="704"/>
      <c r="HJ39" s="704"/>
      <c r="HK39" s="704"/>
      <c r="HL39" s="704"/>
      <c r="HM39" s="704"/>
      <c r="HN39" s="704"/>
      <c r="HO39" s="704"/>
      <c r="HP39" s="704"/>
      <c r="HQ39" s="704"/>
      <c r="HR39" s="704"/>
      <c r="HS39" s="704"/>
      <c r="HT39" s="704"/>
      <c r="HU39" s="704"/>
      <c r="HV39" s="704"/>
      <c r="HW39" s="704"/>
      <c r="HX39" s="704"/>
      <c r="HY39" s="704"/>
      <c r="HZ39" s="704"/>
      <c r="IV39" s="704"/>
      <c r="IW39" s="704"/>
      <c r="IX39" s="704"/>
      <c r="IY39" s="704"/>
      <c r="IZ39" s="704"/>
      <c r="JA39" s="878"/>
      <c r="JB39" s="878"/>
      <c r="JC39" s="878"/>
      <c r="JD39" s="878"/>
      <c r="JE39" s="878"/>
      <c r="JF39" s="878"/>
      <c r="JG39" s="878"/>
      <c r="JH39" s="878"/>
    </row>
    <row r="40" spans="1:274" s="706" customFormat="1" ht="24.95" customHeight="1" x14ac:dyDescent="0.2">
      <c r="A40" s="691">
        <v>39</v>
      </c>
      <c r="B40" s="693" t="s">
        <v>1154</v>
      </c>
      <c r="C40" s="696">
        <v>209</v>
      </c>
      <c r="D40" s="697">
        <v>544</v>
      </c>
      <c r="E40" s="707">
        <v>3</v>
      </c>
      <c r="F40" s="699" t="s">
        <v>1125</v>
      </c>
      <c r="G40" s="699" t="s">
        <v>1181</v>
      </c>
      <c r="H40" s="751" t="s">
        <v>1112</v>
      </c>
      <c r="I40" s="752" t="s">
        <v>1113</v>
      </c>
      <c r="J40" s="753" t="s">
        <v>1139</v>
      </c>
      <c r="K40" s="753" t="s">
        <v>1115</v>
      </c>
      <c r="L40" s="753" t="s">
        <v>1124</v>
      </c>
      <c r="M40" s="753" t="s">
        <v>1140</v>
      </c>
      <c r="N40" s="753" t="s">
        <v>1155</v>
      </c>
      <c r="O40" s="753" t="s">
        <v>1155</v>
      </c>
      <c r="P40" s="773" t="s">
        <v>1174</v>
      </c>
      <c r="Q40" s="765">
        <v>1</v>
      </c>
      <c r="R40" s="765">
        <v>1</v>
      </c>
      <c r="S40" s="755">
        <v>2</v>
      </c>
      <c r="T40" s="766">
        <v>2.12</v>
      </c>
      <c r="U40" s="771">
        <v>41456</v>
      </c>
      <c r="V40" s="758">
        <v>41791</v>
      </c>
      <c r="W40" s="874">
        <v>7</v>
      </c>
      <c r="X40" s="875">
        <v>100900</v>
      </c>
      <c r="Y40" s="875"/>
      <c r="Z40" s="875">
        <f t="shared" si="0"/>
        <v>100900</v>
      </c>
      <c r="AA40" s="702"/>
      <c r="AB40" s="702"/>
      <c r="AC40" s="702"/>
      <c r="AD40" s="702"/>
      <c r="AE40" s="702">
        <v>50000</v>
      </c>
      <c r="AF40" s="702">
        <v>50900</v>
      </c>
      <c r="AG40" s="702"/>
      <c r="AH40" s="702"/>
      <c r="AI40" s="702"/>
      <c r="AJ40" s="702"/>
      <c r="AK40" s="691"/>
      <c r="AL40" s="691"/>
      <c r="AM40" s="868">
        <f t="shared" si="1"/>
        <v>100900</v>
      </c>
      <c r="AN40" s="868">
        <f t="shared" si="2"/>
        <v>0</v>
      </c>
      <c r="AO40" s="760">
        <v>106600</v>
      </c>
      <c r="AP40" s="868">
        <v>113600</v>
      </c>
      <c r="AR40" s="704"/>
      <c r="AS40" s="704"/>
      <c r="AT40" s="704"/>
      <c r="AU40" s="704"/>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C40" s="704"/>
      <c r="ED40" s="704"/>
      <c r="EE40" s="704"/>
      <c r="EF40" s="704"/>
      <c r="EG40" s="704"/>
      <c r="EH40" s="704"/>
      <c r="EI40" s="704"/>
      <c r="EJ40" s="704"/>
      <c r="EK40" s="704"/>
      <c r="EL40" s="704"/>
      <c r="EM40" s="704"/>
      <c r="EN40" s="704"/>
      <c r="EO40" s="704"/>
      <c r="EP40" s="704"/>
      <c r="EQ40" s="704"/>
      <c r="ER40" s="704"/>
      <c r="ES40" s="704"/>
      <c r="ET40" s="704"/>
      <c r="EU40" s="704"/>
      <c r="EV40" s="704"/>
      <c r="EW40" s="704"/>
      <c r="EX40" s="704"/>
      <c r="EY40" s="704"/>
      <c r="EZ40" s="704"/>
      <c r="FA40" s="704"/>
      <c r="FB40" s="704"/>
      <c r="FC40" s="704"/>
      <c r="FD40" s="704"/>
      <c r="FE40" s="704"/>
      <c r="FF40" s="704"/>
      <c r="FG40" s="704"/>
      <c r="FH40" s="705"/>
      <c r="FI40" s="704"/>
      <c r="FJ40" s="704"/>
      <c r="FK40" s="705"/>
      <c r="FL40" s="705"/>
      <c r="FM40" s="705"/>
      <c r="FN40" s="705"/>
      <c r="FO40" s="705"/>
      <c r="FP40" s="705"/>
      <c r="FQ40" s="705"/>
      <c r="FR40" s="705"/>
      <c r="FS40" s="705"/>
      <c r="FT40" s="705"/>
      <c r="FU40" s="705"/>
      <c r="FV40" s="705"/>
      <c r="FW40" s="705"/>
      <c r="FX40" s="705"/>
      <c r="FY40" s="705"/>
      <c r="FZ40" s="705"/>
      <c r="GA40" s="705"/>
      <c r="GB40" s="705"/>
      <c r="GC40" s="705"/>
      <c r="GD40" s="705"/>
      <c r="GE40" s="705"/>
      <c r="GF40" s="705"/>
      <c r="GG40" s="705"/>
      <c r="GH40" s="705"/>
      <c r="GI40" s="705"/>
      <c r="GJ40" s="705"/>
      <c r="GK40" s="705"/>
      <c r="GL40" s="705"/>
      <c r="GM40" s="705"/>
      <c r="GO40" s="704"/>
      <c r="GP40" s="746"/>
      <c r="GQ40" s="704"/>
      <c r="GR40" s="704"/>
      <c r="GS40" s="704"/>
      <c r="GT40" s="704"/>
      <c r="GU40" s="704"/>
      <c r="GV40" s="704"/>
      <c r="GW40" s="704"/>
      <c r="GX40" s="704"/>
      <c r="GY40" s="704"/>
      <c r="GZ40" s="704"/>
      <c r="HA40" s="704"/>
      <c r="HB40" s="704"/>
      <c r="HC40" s="704"/>
      <c r="HD40" s="704"/>
      <c r="HE40" s="704"/>
      <c r="HF40" s="704"/>
      <c r="HG40" s="704"/>
      <c r="HH40" s="704"/>
      <c r="HI40" s="704"/>
      <c r="HJ40" s="704"/>
      <c r="HK40" s="704"/>
      <c r="HL40" s="704"/>
      <c r="HM40" s="704"/>
      <c r="HN40" s="704"/>
      <c r="HO40" s="704"/>
      <c r="HP40" s="704"/>
      <c r="HQ40" s="704"/>
      <c r="HR40" s="704"/>
      <c r="HS40" s="704"/>
      <c r="HT40" s="704"/>
      <c r="HU40" s="704"/>
      <c r="HV40" s="704"/>
      <c r="HW40" s="704"/>
      <c r="HX40" s="704"/>
      <c r="HY40" s="704"/>
      <c r="HZ40" s="704"/>
      <c r="IV40" s="704"/>
      <c r="IW40" s="704"/>
      <c r="IX40" s="704"/>
      <c r="IY40" s="704"/>
      <c r="IZ40" s="704"/>
    </row>
    <row r="41" spans="1:274" s="706" customFormat="1" ht="24.95" customHeight="1" x14ac:dyDescent="0.2">
      <c r="A41" s="691">
        <v>40</v>
      </c>
      <c r="B41" s="693" t="s">
        <v>1154</v>
      </c>
      <c r="C41" s="696">
        <v>212</v>
      </c>
      <c r="D41" s="697">
        <v>532</v>
      </c>
      <c r="E41" s="707">
        <v>3</v>
      </c>
      <c r="F41" s="699" t="s">
        <v>1121</v>
      </c>
      <c r="G41" s="715" t="s">
        <v>1184</v>
      </c>
      <c r="H41" s="751" t="s">
        <v>1112</v>
      </c>
      <c r="I41" s="752" t="s">
        <v>1113</v>
      </c>
      <c r="J41" s="753" t="s">
        <v>1139</v>
      </c>
      <c r="K41" s="753" t="s">
        <v>1115</v>
      </c>
      <c r="L41" s="753" t="s">
        <v>1116</v>
      </c>
      <c r="M41" s="753" t="s">
        <v>1140</v>
      </c>
      <c r="N41" s="753" t="s">
        <v>1155</v>
      </c>
      <c r="O41" s="753" t="s">
        <v>1155</v>
      </c>
      <c r="P41" s="773" t="s">
        <v>1490</v>
      </c>
      <c r="Q41" s="765" t="s">
        <v>1120</v>
      </c>
      <c r="R41" s="765" t="s">
        <v>1120</v>
      </c>
      <c r="S41" s="755">
        <v>1</v>
      </c>
      <c r="T41" s="769">
        <v>1.3</v>
      </c>
      <c r="U41" s="757">
        <v>41456</v>
      </c>
      <c r="V41" s="758">
        <v>41791</v>
      </c>
      <c r="W41" s="874">
        <v>25</v>
      </c>
      <c r="X41" s="875">
        <v>8000</v>
      </c>
      <c r="Y41" s="875"/>
      <c r="Z41" s="875">
        <f t="shared" si="0"/>
        <v>8000</v>
      </c>
      <c r="AA41" s="702"/>
      <c r="AB41" s="702"/>
      <c r="AC41" s="702"/>
      <c r="AD41" s="702"/>
      <c r="AE41" s="702">
        <v>4000</v>
      </c>
      <c r="AF41" s="702">
        <v>4000</v>
      </c>
      <c r="AG41" s="702"/>
      <c r="AH41" s="702"/>
      <c r="AI41" s="691"/>
      <c r="AJ41" s="691"/>
      <c r="AK41" s="691"/>
      <c r="AL41" s="691"/>
      <c r="AM41" s="868">
        <f t="shared" si="1"/>
        <v>8000</v>
      </c>
      <c r="AN41" s="868">
        <f t="shared" si="2"/>
        <v>0</v>
      </c>
      <c r="AO41" s="760"/>
      <c r="AP41" s="868"/>
      <c r="AR41" s="704"/>
      <c r="AS41" s="704"/>
      <c r="AT41" s="704"/>
      <c r="AU41" s="704"/>
      <c r="AV41" s="704"/>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4"/>
      <c r="DE41" s="704"/>
      <c r="DF41" s="704"/>
      <c r="DG41" s="704"/>
      <c r="DH41" s="704"/>
      <c r="DI41" s="704"/>
      <c r="DJ41" s="704"/>
      <c r="DK41" s="704"/>
      <c r="DL41" s="704"/>
      <c r="DM41" s="704"/>
      <c r="DN41" s="704"/>
      <c r="DO41" s="704"/>
      <c r="DP41" s="704"/>
      <c r="DQ41" s="704"/>
      <c r="DR41" s="704"/>
      <c r="DS41" s="704"/>
      <c r="DT41" s="704"/>
      <c r="DU41" s="704"/>
      <c r="DV41" s="704"/>
      <c r="DW41" s="704"/>
      <c r="DX41" s="704"/>
      <c r="DY41" s="704"/>
      <c r="DZ41" s="704"/>
      <c r="EA41" s="704"/>
      <c r="EB41" s="704"/>
      <c r="EC41" s="704"/>
      <c r="ED41" s="704"/>
      <c r="EE41" s="704"/>
      <c r="EF41" s="704"/>
      <c r="EG41" s="704"/>
      <c r="EH41" s="704"/>
      <c r="EI41" s="704"/>
      <c r="EJ41" s="704"/>
      <c r="EK41" s="704"/>
      <c r="EL41" s="704"/>
      <c r="EM41" s="704"/>
      <c r="EN41" s="704"/>
      <c r="EO41" s="704"/>
      <c r="EP41" s="704"/>
      <c r="EQ41" s="704"/>
      <c r="ER41" s="704"/>
      <c r="ES41" s="704"/>
      <c r="ET41" s="704"/>
      <c r="EU41" s="704"/>
      <c r="EV41" s="704"/>
      <c r="EW41" s="704"/>
      <c r="EX41" s="704"/>
      <c r="EY41" s="704"/>
      <c r="EZ41" s="704"/>
      <c r="FA41" s="704"/>
      <c r="FB41" s="704"/>
      <c r="FC41" s="704"/>
      <c r="FD41" s="704"/>
      <c r="FE41" s="704"/>
      <c r="FF41" s="704"/>
      <c r="FG41" s="704"/>
      <c r="FH41" s="705"/>
      <c r="FI41" s="704"/>
      <c r="FJ41" s="704"/>
      <c r="FK41" s="705"/>
      <c r="FL41" s="705"/>
      <c r="FM41" s="705"/>
      <c r="FN41" s="705"/>
      <c r="FO41" s="705"/>
      <c r="FP41" s="705"/>
      <c r="FQ41" s="705"/>
      <c r="FR41" s="705"/>
      <c r="FS41" s="705"/>
      <c r="FT41" s="705"/>
      <c r="FU41" s="705"/>
      <c r="FV41" s="705"/>
      <c r="FW41" s="705"/>
      <c r="FX41" s="705"/>
      <c r="FY41" s="705"/>
      <c r="FZ41" s="705"/>
      <c r="GA41" s="705"/>
      <c r="GB41" s="705"/>
      <c r="GC41" s="705"/>
      <c r="GD41" s="705"/>
      <c r="GE41" s="705"/>
      <c r="GF41" s="705"/>
      <c r="GG41" s="705"/>
      <c r="GH41" s="705"/>
      <c r="GI41" s="705"/>
      <c r="GJ41" s="705"/>
      <c r="GK41" s="705"/>
      <c r="GL41" s="705"/>
      <c r="GM41" s="705"/>
      <c r="GO41" s="704"/>
      <c r="GP41" s="746"/>
      <c r="GQ41" s="704"/>
      <c r="GR41" s="704"/>
      <c r="GS41" s="704"/>
      <c r="GT41" s="704"/>
      <c r="GU41" s="704"/>
      <c r="GV41" s="704"/>
      <c r="GW41" s="704"/>
      <c r="GX41" s="704"/>
      <c r="GY41" s="704"/>
      <c r="GZ41" s="704"/>
      <c r="HA41" s="704"/>
      <c r="HB41" s="704"/>
      <c r="HC41" s="704"/>
      <c r="HD41" s="704"/>
      <c r="HE41" s="704"/>
      <c r="HF41" s="704"/>
      <c r="HG41" s="704"/>
      <c r="HH41" s="704"/>
      <c r="HI41" s="704"/>
      <c r="HJ41" s="704"/>
      <c r="HK41" s="704"/>
      <c r="HL41" s="704"/>
      <c r="HM41" s="704"/>
      <c r="HN41" s="704"/>
      <c r="HO41" s="704"/>
      <c r="HP41" s="704"/>
      <c r="HQ41" s="704"/>
      <c r="HR41" s="704"/>
      <c r="HS41" s="704"/>
      <c r="HT41" s="704"/>
      <c r="HU41" s="704"/>
      <c r="HV41" s="704"/>
      <c r="HW41" s="704"/>
      <c r="HX41" s="704"/>
      <c r="HY41" s="704"/>
      <c r="HZ41" s="704"/>
      <c r="IV41" s="704"/>
      <c r="IW41" s="704"/>
      <c r="IX41" s="704"/>
      <c r="IY41" s="704"/>
      <c r="IZ41" s="704"/>
    </row>
    <row r="42" spans="1:274" s="706" customFormat="1" ht="24.95" customHeight="1" x14ac:dyDescent="0.25">
      <c r="A42" s="691">
        <v>41</v>
      </c>
      <c r="B42" s="693" t="s">
        <v>1154</v>
      </c>
      <c r="C42" s="696">
        <v>212</v>
      </c>
      <c r="D42" s="697">
        <v>532</v>
      </c>
      <c r="E42" s="707">
        <v>4</v>
      </c>
      <c r="F42" s="699" t="s">
        <v>1121</v>
      </c>
      <c r="G42" s="715" t="s">
        <v>1182</v>
      </c>
      <c r="H42" s="751" t="s">
        <v>1112</v>
      </c>
      <c r="I42" s="752" t="s">
        <v>1113</v>
      </c>
      <c r="J42" s="753" t="s">
        <v>1139</v>
      </c>
      <c r="K42" s="753" t="s">
        <v>1115</v>
      </c>
      <c r="L42" s="753" t="s">
        <v>1124</v>
      </c>
      <c r="M42" s="753" t="s">
        <v>1140</v>
      </c>
      <c r="N42" s="753" t="s">
        <v>1155</v>
      </c>
      <c r="O42" s="753" t="s">
        <v>1155</v>
      </c>
      <c r="P42" s="773" t="s">
        <v>1490</v>
      </c>
      <c r="Q42" s="765" t="s">
        <v>1120</v>
      </c>
      <c r="R42" s="765" t="s">
        <v>1120</v>
      </c>
      <c r="S42" s="755">
        <v>1</v>
      </c>
      <c r="T42" s="769">
        <v>1.3</v>
      </c>
      <c r="U42" s="757">
        <v>41456</v>
      </c>
      <c r="V42" s="758">
        <v>41791</v>
      </c>
      <c r="W42" s="874">
        <v>25</v>
      </c>
      <c r="X42" s="875">
        <v>58000</v>
      </c>
      <c r="Y42" s="875"/>
      <c r="Z42" s="875">
        <f t="shared" si="0"/>
        <v>58000</v>
      </c>
      <c r="AA42" s="702"/>
      <c r="AB42" s="702"/>
      <c r="AC42" s="702"/>
      <c r="AD42" s="702"/>
      <c r="AE42" s="702"/>
      <c r="AF42" s="702"/>
      <c r="AG42" s="702"/>
      <c r="AH42" s="702">
        <v>25000</v>
      </c>
      <c r="AI42" s="691">
        <v>33000</v>
      </c>
      <c r="AJ42" s="691"/>
      <c r="AK42" s="691"/>
      <c r="AL42" s="691"/>
      <c r="AM42" s="868">
        <f t="shared" si="1"/>
        <v>58000</v>
      </c>
      <c r="AN42" s="868">
        <f t="shared" si="2"/>
        <v>0</v>
      </c>
      <c r="AO42" s="760"/>
      <c r="AP42" s="868"/>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C42" s="704"/>
      <c r="ED42" s="704"/>
      <c r="EE42" s="704"/>
      <c r="EF42" s="704"/>
      <c r="EG42" s="704"/>
      <c r="EH42" s="704"/>
      <c r="EI42" s="704"/>
      <c r="EJ42" s="704"/>
      <c r="EK42" s="704"/>
      <c r="EL42" s="704"/>
      <c r="EM42" s="704"/>
      <c r="EN42" s="704"/>
      <c r="EO42" s="704"/>
      <c r="EP42" s="704"/>
      <c r="EQ42" s="704"/>
      <c r="ER42" s="704"/>
      <c r="ES42" s="704"/>
      <c r="ET42" s="704"/>
      <c r="EU42" s="704"/>
      <c r="EV42" s="704"/>
      <c r="EW42" s="704"/>
      <c r="EX42" s="704"/>
      <c r="EY42" s="704"/>
      <c r="EZ42" s="704"/>
      <c r="FA42" s="704"/>
      <c r="FB42" s="704"/>
      <c r="FC42" s="704"/>
      <c r="FD42" s="704"/>
      <c r="FE42" s="704"/>
      <c r="FF42" s="704"/>
      <c r="FG42" s="704"/>
      <c r="FH42" s="705"/>
      <c r="FI42" s="704"/>
      <c r="FJ42" s="704"/>
      <c r="FK42" s="705"/>
      <c r="FL42" s="705"/>
      <c r="FM42" s="705"/>
      <c r="FN42" s="705"/>
      <c r="FO42" s="705"/>
      <c r="FP42" s="705"/>
      <c r="FQ42" s="705"/>
      <c r="FR42" s="705"/>
      <c r="FS42" s="705"/>
      <c r="FT42" s="705"/>
      <c r="FU42" s="705"/>
      <c r="FV42" s="705"/>
      <c r="FW42" s="705"/>
      <c r="FX42" s="705"/>
      <c r="FY42" s="705"/>
      <c r="FZ42" s="705"/>
      <c r="GA42" s="705"/>
      <c r="GB42" s="705"/>
      <c r="GC42" s="705"/>
      <c r="GD42" s="705"/>
      <c r="GE42" s="705"/>
      <c r="GF42" s="705"/>
      <c r="GG42" s="705"/>
      <c r="GH42" s="705"/>
      <c r="GI42" s="705"/>
      <c r="GJ42" s="705"/>
      <c r="GK42" s="705"/>
      <c r="GL42" s="705"/>
      <c r="GM42" s="705"/>
      <c r="GO42" s="704"/>
      <c r="GP42" s="746"/>
      <c r="GQ42" s="704"/>
      <c r="GR42" s="704"/>
      <c r="GS42" s="704"/>
      <c r="GT42" s="704"/>
      <c r="GU42" s="704"/>
      <c r="GV42" s="704"/>
      <c r="GW42" s="704"/>
      <c r="GX42" s="704"/>
      <c r="GY42" s="704"/>
      <c r="GZ42" s="704"/>
      <c r="HA42" s="704"/>
      <c r="HB42" s="704"/>
      <c r="HC42" s="704"/>
      <c r="HD42" s="704"/>
      <c r="HE42" s="704"/>
      <c r="HF42" s="704"/>
      <c r="HG42" s="704"/>
      <c r="HH42" s="704"/>
      <c r="HI42" s="704"/>
      <c r="HJ42" s="704"/>
      <c r="HK42" s="704"/>
      <c r="HL42" s="704"/>
      <c r="HM42" s="704"/>
      <c r="HN42" s="704"/>
      <c r="HO42" s="704"/>
      <c r="HP42" s="704"/>
      <c r="HQ42" s="704"/>
      <c r="HR42" s="704"/>
      <c r="HS42" s="704"/>
      <c r="HT42" s="704"/>
      <c r="HU42" s="704"/>
      <c r="HV42" s="704"/>
      <c r="HW42" s="704"/>
      <c r="HX42" s="704"/>
      <c r="HY42" s="704"/>
      <c r="HZ42" s="704"/>
      <c r="IV42" s="704"/>
      <c r="IW42" s="704"/>
      <c r="IX42" s="704"/>
      <c r="IY42" s="704"/>
      <c r="IZ42" s="704"/>
      <c r="JA42" s="878"/>
      <c r="JB42" s="878"/>
      <c r="JC42" s="878"/>
      <c r="JD42" s="878"/>
      <c r="JE42" s="878"/>
      <c r="JF42" s="878"/>
      <c r="JG42" s="878"/>
      <c r="JH42" s="878"/>
    </row>
    <row r="43" spans="1:274" s="706" customFormat="1" ht="24.95" customHeight="1" x14ac:dyDescent="0.2">
      <c r="A43" s="691">
        <v>42</v>
      </c>
      <c r="B43" s="693" t="s">
        <v>1154</v>
      </c>
      <c r="C43" s="696">
        <v>212</v>
      </c>
      <c r="D43" s="697">
        <v>532</v>
      </c>
      <c r="E43" s="707">
        <v>5</v>
      </c>
      <c r="F43" s="699" t="s">
        <v>1121</v>
      </c>
      <c r="G43" s="715" t="s">
        <v>1185</v>
      </c>
      <c r="H43" s="751" t="s">
        <v>1112</v>
      </c>
      <c r="I43" s="752" t="s">
        <v>1113</v>
      </c>
      <c r="J43" s="753" t="s">
        <v>1139</v>
      </c>
      <c r="K43" s="753" t="s">
        <v>1115</v>
      </c>
      <c r="L43" s="753" t="s">
        <v>1116</v>
      </c>
      <c r="M43" s="753" t="s">
        <v>1140</v>
      </c>
      <c r="N43" s="753" t="s">
        <v>1155</v>
      </c>
      <c r="O43" s="753" t="s">
        <v>1155</v>
      </c>
      <c r="P43" s="773" t="s">
        <v>1490</v>
      </c>
      <c r="Q43" s="765" t="s">
        <v>1120</v>
      </c>
      <c r="R43" s="765" t="s">
        <v>1120</v>
      </c>
      <c r="S43" s="755">
        <v>1</v>
      </c>
      <c r="T43" s="769">
        <v>1.3</v>
      </c>
      <c r="U43" s="757">
        <v>41456</v>
      </c>
      <c r="V43" s="758">
        <v>41791</v>
      </c>
      <c r="W43" s="874">
        <v>7</v>
      </c>
      <c r="X43" s="875">
        <v>64000</v>
      </c>
      <c r="Y43" s="875"/>
      <c r="Z43" s="875">
        <f t="shared" si="0"/>
        <v>64000</v>
      </c>
      <c r="AA43" s="702"/>
      <c r="AB43" s="702"/>
      <c r="AC43" s="702">
        <v>20000</v>
      </c>
      <c r="AD43" s="702">
        <v>44000</v>
      </c>
      <c r="AE43" s="702"/>
      <c r="AF43" s="702"/>
      <c r="AG43" s="702"/>
      <c r="AH43" s="702"/>
      <c r="AI43" s="691"/>
      <c r="AJ43" s="691"/>
      <c r="AK43" s="691"/>
      <c r="AL43" s="691"/>
      <c r="AM43" s="868">
        <f t="shared" si="1"/>
        <v>64000</v>
      </c>
      <c r="AN43" s="868">
        <f t="shared" si="2"/>
        <v>0</v>
      </c>
      <c r="AO43" s="760"/>
      <c r="AP43" s="868"/>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4"/>
      <c r="DQ43" s="704"/>
      <c r="DR43" s="704"/>
      <c r="DS43" s="704"/>
      <c r="DT43" s="704"/>
      <c r="DU43" s="704"/>
      <c r="DV43" s="704"/>
      <c r="DW43" s="704"/>
      <c r="DX43" s="704"/>
      <c r="DY43" s="704"/>
      <c r="DZ43" s="704"/>
      <c r="EA43" s="704"/>
      <c r="EB43" s="704"/>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5"/>
      <c r="FI43" s="704"/>
      <c r="FJ43" s="704"/>
      <c r="FK43" s="705"/>
      <c r="FL43" s="705"/>
      <c r="FM43" s="705"/>
      <c r="FN43" s="705"/>
      <c r="FO43" s="705"/>
      <c r="FP43" s="705"/>
      <c r="FQ43" s="705"/>
      <c r="FR43" s="705"/>
      <c r="FS43" s="705"/>
      <c r="FT43" s="705"/>
      <c r="FU43" s="705"/>
      <c r="FV43" s="705"/>
      <c r="FW43" s="705"/>
      <c r="FX43" s="705"/>
      <c r="FY43" s="705"/>
      <c r="FZ43" s="705"/>
      <c r="GA43" s="705"/>
      <c r="GB43" s="705"/>
      <c r="GC43" s="705"/>
      <c r="GD43" s="705"/>
      <c r="GE43" s="705"/>
      <c r="GF43" s="705"/>
      <c r="GG43" s="705"/>
      <c r="GH43" s="705"/>
      <c r="GI43" s="705"/>
      <c r="GJ43" s="705"/>
      <c r="GK43" s="705"/>
      <c r="GL43" s="705"/>
      <c r="GM43" s="705"/>
      <c r="GO43" s="704"/>
      <c r="GP43" s="746"/>
      <c r="GQ43" s="704"/>
      <c r="GR43" s="704"/>
      <c r="GS43" s="704"/>
      <c r="GT43" s="704"/>
      <c r="GU43" s="704"/>
      <c r="GV43" s="704"/>
      <c r="GW43" s="704"/>
      <c r="GX43" s="704"/>
      <c r="GY43" s="704"/>
      <c r="GZ43" s="704"/>
      <c r="HA43" s="704"/>
      <c r="HB43" s="704"/>
      <c r="HC43" s="704"/>
      <c r="HD43" s="704"/>
      <c r="HE43" s="704"/>
      <c r="HF43" s="704"/>
      <c r="HG43" s="704"/>
      <c r="HH43" s="704"/>
      <c r="HI43" s="704"/>
      <c r="HJ43" s="704"/>
      <c r="HK43" s="704"/>
      <c r="HL43" s="704"/>
      <c r="HM43" s="704"/>
      <c r="HN43" s="704"/>
      <c r="HO43" s="704"/>
      <c r="HP43" s="704"/>
      <c r="HQ43" s="704"/>
      <c r="HR43" s="704"/>
      <c r="HS43" s="704"/>
      <c r="HT43" s="704"/>
      <c r="HU43" s="704"/>
      <c r="HV43" s="704"/>
      <c r="HW43" s="704"/>
      <c r="HX43" s="704"/>
      <c r="HY43" s="704"/>
      <c r="HZ43" s="704"/>
      <c r="IV43" s="704"/>
      <c r="IW43" s="704"/>
      <c r="IX43" s="704"/>
      <c r="IY43" s="704"/>
      <c r="IZ43" s="704"/>
    </row>
    <row r="44" spans="1:274" s="706" customFormat="1" ht="24.95" customHeight="1" x14ac:dyDescent="0.25">
      <c r="A44" s="691">
        <v>43</v>
      </c>
      <c r="B44" s="693" t="s">
        <v>1154</v>
      </c>
      <c r="C44" s="696">
        <v>212</v>
      </c>
      <c r="D44" s="697">
        <v>536</v>
      </c>
      <c r="E44" s="707">
        <v>3</v>
      </c>
      <c r="F44" s="699" t="s">
        <v>1123</v>
      </c>
      <c r="G44" s="715" t="s">
        <v>1186</v>
      </c>
      <c r="H44" s="751" t="s">
        <v>1112</v>
      </c>
      <c r="I44" s="752" t="s">
        <v>1113</v>
      </c>
      <c r="J44" s="753" t="s">
        <v>1139</v>
      </c>
      <c r="K44" s="753" t="s">
        <v>1115</v>
      </c>
      <c r="L44" s="753" t="s">
        <v>1124</v>
      </c>
      <c r="M44" s="753" t="s">
        <v>1140</v>
      </c>
      <c r="N44" s="753" t="s">
        <v>1155</v>
      </c>
      <c r="O44" s="753" t="s">
        <v>1155</v>
      </c>
      <c r="P44" s="773" t="s">
        <v>1490</v>
      </c>
      <c r="Q44" s="765" t="s">
        <v>1120</v>
      </c>
      <c r="R44" s="765" t="s">
        <v>1120</v>
      </c>
      <c r="S44" s="755">
        <v>1</v>
      </c>
      <c r="T44" s="769">
        <v>1.3</v>
      </c>
      <c r="U44" s="757">
        <v>41456</v>
      </c>
      <c r="V44" s="758">
        <v>41791</v>
      </c>
      <c r="W44" s="874">
        <v>5</v>
      </c>
      <c r="X44" s="875">
        <v>46000</v>
      </c>
      <c r="Y44" s="875"/>
      <c r="Z44" s="875">
        <f t="shared" si="0"/>
        <v>46000</v>
      </c>
      <c r="AA44" s="702"/>
      <c r="AB44" s="702"/>
      <c r="AC44" s="702"/>
      <c r="AD44" s="702"/>
      <c r="AE44" s="702">
        <v>20000</v>
      </c>
      <c r="AF44" s="702">
        <v>26000</v>
      </c>
      <c r="AG44" s="702"/>
      <c r="AH44" s="702"/>
      <c r="AI44" s="691"/>
      <c r="AJ44" s="691"/>
      <c r="AK44" s="691"/>
      <c r="AL44" s="691"/>
      <c r="AM44" s="868">
        <f t="shared" si="1"/>
        <v>46000</v>
      </c>
      <c r="AN44" s="868">
        <f t="shared" si="2"/>
        <v>0</v>
      </c>
      <c r="AO44" s="760"/>
      <c r="AP44" s="868"/>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4"/>
      <c r="BN44" s="704"/>
      <c r="BO44" s="704"/>
      <c r="BP44" s="704"/>
      <c r="BQ44" s="704"/>
      <c r="BR44" s="704"/>
      <c r="BS44" s="704"/>
      <c r="BT44" s="704"/>
      <c r="BU44" s="704"/>
      <c r="BV44" s="704"/>
      <c r="BW44" s="704"/>
      <c r="BX44" s="704"/>
      <c r="BY44" s="704"/>
      <c r="BZ44" s="704"/>
      <c r="CA44" s="704"/>
      <c r="CB44" s="704"/>
      <c r="CC44" s="704"/>
      <c r="CD44" s="704"/>
      <c r="CE44" s="704"/>
      <c r="CF44" s="704"/>
      <c r="CG44" s="704"/>
      <c r="CH44" s="704"/>
      <c r="CI44" s="704"/>
      <c r="CJ44" s="704"/>
      <c r="CK44" s="704"/>
      <c r="CL44" s="704"/>
      <c r="CM44" s="704"/>
      <c r="CN44" s="704"/>
      <c r="CO44" s="704"/>
      <c r="CP44" s="704"/>
      <c r="CQ44" s="704"/>
      <c r="CR44" s="704"/>
      <c r="CS44" s="704"/>
      <c r="CT44" s="704"/>
      <c r="CU44" s="704"/>
      <c r="CV44" s="704"/>
      <c r="CW44" s="704"/>
      <c r="CX44" s="704"/>
      <c r="CY44" s="704"/>
      <c r="CZ44" s="704"/>
      <c r="DA44" s="704"/>
      <c r="DB44" s="704"/>
      <c r="DC44" s="704"/>
      <c r="DD44" s="704"/>
      <c r="DE44" s="704"/>
      <c r="DF44" s="704"/>
      <c r="DG44" s="704"/>
      <c r="DH44" s="704"/>
      <c r="DI44" s="704"/>
      <c r="DJ44" s="704"/>
      <c r="DK44" s="704"/>
      <c r="DL44" s="704"/>
      <c r="DM44" s="704"/>
      <c r="DN44" s="704"/>
      <c r="DO44" s="704"/>
      <c r="DP44" s="704"/>
      <c r="DQ44" s="704"/>
      <c r="DR44" s="704"/>
      <c r="DS44" s="704"/>
      <c r="DT44" s="704"/>
      <c r="DU44" s="704"/>
      <c r="DV44" s="704"/>
      <c r="DW44" s="704"/>
      <c r="DX44" s="704"/>
      <c r="DY44" s="704"/>
      <c r="DZ44" s="704"/>
      <c r="EA44" s="704"/>
      <c r="EB44" s="704"/>
      <c r="EC44" s="704"/>
      <c r="ED44" s="704"/>
      <c r="EE44" s="704"/>
      <c r="EF44" s="704"/>
      <c r="EG44" s="704"/>
      <c r="EH44" s="704"/>
      <c r="EI44" s="704"/>
      <c r="EJ44" s="704"/>
      <c r="EK44" s="704"/>
      <c r="EL44" s="704"/>
      <c r="EM44" s="704"/>
      <c r="EN44" s="704"/>
      <c r="EO44" s="704"/>
      <c r="EP44" s="704"/>
      <c r="EQ44" s="704"/>
      <c r="ER44" s="704"/>
      <c r="ES44" s="704"/>
      <c r="ET44" s="704"/>
      <c r="EU44" s="704"/>
      <c r="EV44" s="704"/>
      <c r="EW44" s="704"/>
      <c r="EX44" s="704"/>
      <c r="EY44" s="704"/>
      <c r="EZ44" s="704"/>
      <c r="FA44" s="704"/>
      <c r="FB44" s="704"/>
      <c r="FC44" s="704"/>
      <c r="FD44" s="704"/>
      <c r="FE44" s="704"/>
      <c r="FF44" s="704"/>
      <c r="FG44" s="704"/>
      <c r="FH44" s="705"/>
      <c r="FI44" s="704"/>
      <c r="FJ44" s="704"/>
      <c r="FK44" s="705"/>
      <c r="FL44" s="705"/>
      <c r="FM44" s="705"/>
      <c r="FN44" s="705"/>
      <c r="FO44" s="705"/>
      <c r="FP44" s="705"/>
      <c r="FQ44" s="705"/>
      <c r="FR44" s="705"/>
      <c r="FS44" s="705"/>
      <c r="FT44" s="705"/>
      <c r="FU44" s="705"/>
      <c r="FV44" s="705"/>
      <c r="FW44" s="705"/>
      <c r="FX44" s="705"/>
      <c r="FY44" s="705"/>
      <c r="FZ44" s="705"/>
      <c r="GA44" s="705"/>
      <c r="GB44" s="705"/>
      <c r="GC44" s="705"/>
      <c r="GD44" s="705"/>
      <c r="GE44" s="705"/>
      <c r="GF44" s="705"/>
      <c r="GG44" s="705"/>
      <c r="GH44" s="705"/>
      <c r="GI44" s="705"/>
      <c r="GJ44" s="705"/>
      <c r="GK44" s="705"/>
      <c r="GL44" s="705"/>
      <c r="GM44" s="705"/>
      <c r="GO44" s="704"/>
      <c r="GP44" s="746"/>
      <c r="GQ44" s="704"/>
      <c r="GR44" s="704"/>
      <c r="GS44" s="704"/>
      <c r="GT44" s="704"/>
      <c r="GU44" s="704"/>
      <c r="GV44" s="704"/>
      <c r="GW44" s="704"/>
      <c r="GX44" s="704"/>
      <c r="GY44" s="704"/>
      <c r="GZ44" s="704"/>
      <c r="HA44" s="704"/>
      <c r="HB44" s="704"/>
      <c r="HC44" s="704"/>
      <c r="HD44" s="704"/>
      <c r="HE44" s="704"/>
      <c r="HF44" s="704"/>
      <c r="HG44" s="704"/>
      <c r="HH44" s="704"/>
      <c r="HI44" s="704"/>
      <c r="HJ44" s="704"/>
      <c r="HK44" s="704"/>
      <c r="HL44" s="704"/>
      <c r="HM44" s="704"/>
      <c r="HN44" s="704"/>
      <c r="HO44" s="704"/>
      <c r="HP44" s="704"/>
      <c r="HQ44" s="704"/>
      <c r="HR44" s="704"/>
      <c r="HS44" s="704"/>
      <c r="HT44" s="704"/>
      <c r="HU44" s="704"/>
      <c r="HV44" s="704"/>
      <c r="HW44" s="704"/>
      <c r="HX44" s="704"/>
      <c r="HY44" s="704"/>
      <c r="HZ44" s="704"/>
      <c r="IV44" s="704"/>
      <c r="IW44" s="704"/>
      <c r="IX44" s="704"/>
      <c r="IY44" s="704"/>
      <c r="IZ44" s="704"/>
      <c r="JA44" s="878"/>
      <c r="JB44" s="878"/>
      <c r="JC44" s="878"/>
      <c r="JD44" s="878"/>
      <c r="JE44" s="878"/>
      <c r="JF44" s="878"/>
      <c r="JG44" s="878"/>
      <c r="JH44" s="878"/>
    </row>
    <row r="45" spans="1:274" s="706" customFormat="1" ht="24.95" customHeight="1" x14ac:dyDescent="0.25">
      <c r="A45" s="691">
        <v>44</v>
      </c>
      <c r="B45" s="693" t="s">
        <v>1154</v>
      </c>
      <c r="C45" s="696">
        <v>212</v>
      </c>
      <c r="D45" s="697">
        <v>544</v>
      </c>
      <c r="E45" s="707">
        <v>1</v>
      </c>
      <c r="F45" s="699" t="s">
        <v>1125</v>
      </c>
      <c r="G45" s="715" t="s">
        <v>1491</v>
      </c>
      <c r="H45" s="751" t="s">
        <v>1112</v>
      </c>
      <c r="I45" s="752" t="s">
        <v>1113</v>
      </c>
      <c r="J45" s="753" t="s">
        <v>1139</v>
      </c>
      <c r="K45" s="753" t="s">
        <v>1115</v>
      </c>
      <c r="L45" s="753" t="s">
        <v>1124</v>
      </c>
      <c r="M45" s="753" t="s">
        <v>1140</v>
      </c>
      <c r="N45" s="753" t="s">
        <v>1155</v>
      </c>
      <c r="O45" s="753" t="s">
        <v>1155</v>
      </c>
      <c r="P45" s="773" t="s">
        <v>1490</v>
      </c>
      <c r="Q45" s="765" t="s">
        <v>1120</v>
      </c>
      <c r="R45" s="765" t="s">
        <v>1120</v>
      </c>
      <c r="S45" s="755">
        <v>1</v>
      </c>
      <c r="T45" s="769">
        <v>1.3</v>
      </c>
      <c r="U45" s="757">
        <v>41456</v>
      </c>
      <c r="V45" s="758">
        <v>41791</v>
      </c>
      <c r="W45" s="874">
        <v>7</v>
      </c>
      <c r="X45" s="875">
        <v>0</v>
      </c>
      <c r="Y45" s="875">
        <v>120000</v>
      </c>
      <c r="Z45" s="875">
        <f t="shared" si="0"/>
        <v>120000</v>
      </c>
      <c r="AA45" s="702"/>
      <c r="AB45" s="702"/>
      <c r="AC45" s="702">
        <v>120000</v>
      </c>
      <c r="AD45" s="702"/>
      <c r="AE45" s="702"/>
      <c r="AF45" s="702"/>
      <c r="AG45" s="702"/>
      <c r="AH45" s="702"/>
      <c r="AI45" s="691"/>
      <c r="AJ45" s="691"/>
      <c r="AK45" s="691"/>
      <c r="AL45" s="691"/>
      <c r="AM45" s="868">
        <f t="shared" si="1"/>
        <v>120000</v>
      </c>
      <c r="AN45" s="868">
        <f t="shared" si="2"/>
        <v>0</v>
      </c>
      <c r="AO45" s="760"/>
      <c r="AP45" s="868"/>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704"/>
      <c r="BN45" s="704"/>
      <c r="BO45" s="704"/>
      <c r="BP45" s="704"/>
      <c r="BQ45" s="704"/>
      <c r="BR45" s="704"/>
      <c r="BS45" s="704"/>
      <c r="BT45" s="704"/>
      <c r="BU45" s="704"/>
      <c r="BV45" s="704"/>
      <c r="BW45" s="704"/>
      <c r="BX45" s="704"/>
      <c r="BY45" s="704"/>
      <c r="BZ45" s="704"/>
      <c r="CA45" s="704"/>
      <c r="CB45" s="704"/>
      <c r="CC45" s="704"/>
      <c r="CD45" s="704"/>
      <c r="CE45" s="704"/>
      <c r="CF45" s="704"/>
      <c r="CG45" s="704"/>
      <c r="CH45" s="704"/>
      <c r="CI45" s="704"/>
      <c r="CJ45" s="704"/>
      <c r="CK45" s="704"/>
      <c r="CL45" s="704"/>
      <c r="CM45" s="704"/>
      <c r="CN45" s="704"/>
      <c r="CO45" s="704"/>
      <c r="CP45" s="704"/>
      <c r="CQ45" s="704"/>
      <c r="CR45" s="704"/>
      <c r="CS45" s="704"/>
      <c r="CT45" s="704"/>
      <c r="CU45" s="704"/>
      <c r="CV45" s="704"/>
      <c r="CW45" s="704"/>
      <c r="CX45" s="704"/>
      <c r="CY45" s="704"/>
      <c r="CZ45" s="704"/>
      <c r="DA45" s="704"/>
      <c r="DB45" s="704"/>
      <c r="DC45" s="704"/>
      <c r="DD45" s="704"/>
      <c r="DE45" s="704"/>
      <c r="DF45" s="704"/>
      <c r="DG45" s="704"/>
      <c r="DH45" s="704"/>
      <c r="DI45" s="704"/>
      <c r="DJ45" s="704"/>
      <c r="DK45" s="704"/>
      <c r="DL45" s="704"/>
      <c r="DM45" s="704"/>
      <c r="DN45" s="704"/>
      <c r="DO45" s="704"/>
      <c r="DP45" s="704"/>
      <c r="DQ45" s="704"/>
      <c r="DR45" s="704"/>
      <c r="DS45" s="704"/>
      <c r="DT45" s="704"/>
      <c r="DU45" s="704"/>
      <c r="DV45" s="704"/>
      <c r="DW45" s="704"/>
      <c r="DX45" s="704"/>
      <c r="DY45" s="704"/>
      <c r="DZ45" s="704"/>
      <c r="EA45" s="704"/>
      <c r="EB45" s="704"/>
      <c r="EC45" s="704"/>
      <c r="ED45" s="704"/>
      <c r="EE45" s="704"/>
      <c r="EF45" s="704"/>
      <c r="EG45" s="704"/>
      <c r="EH45" s="704"/>
      <c r="EI45" s="704"/>
      <c r="EJ45" s="704"/>
      <c r="EK45" s="704"/>
      <c r="EL45" s="704"/>
      <c r="EM45" s="704"/>
      <c r="EN45" s="704"/>
      <c r="EO45" s="704"/>
      <c r="EP45" s="704"/>
      <c r="EQ45" s="704"/>
      <c r="ER45" s="704"/>
      <c r="ES45" s="704"/>
      <c r="ET45" s="704"/>
      <c r="EU45" s="704"/>
      <c r="EV45" s="704"/>
      <c r="EW45" s="704"/>
      <c r="EX45" s="704"/>
      <c r="EY45" s="704"/>
      <c r="EZ45" s="704"/>
      <c r="FA45" s="704"/>
      <c r="FB45" s="704"/>
      <c r="FC45" s="704"/>
      <c r="FD45" s="704"/>
      <c r="FE45" s="704"/>
      <c r="FF45" s="704"/>
      <c r="FG45" s="704"/>
      <c r="FH45" s="705"/>
      <c r="FI45" s="704"/>
      <c r="FJ45" s="704"/>
      <c r="FK45" s="705"/>
      <c r="FL45" s="705"/>
      <c r="FM45" s="705"/>
      <c r="FN45" s="705"/>
      <c r="FO45" s="705"/>
      <c r="FP45" s="705"/>
      <c r="FQ45" s="705"/>
      <c r="FR45" s="705"/>
      <c r="FS45" s="705"/>
      <c r="FT45" s="705"/>
      <c r="FU45" s="705"/>
      <c r="FV45" s="705"/>
      <c r="FW45" s="705"/>
      <c r="FX45" s="705"/>
      <c r="FY45" s="705"/>
      <c r="FZ45" s="705"/>
      <c r="GA45" s="705"/>
      <c r="GB45" s="705"/>
      <c r="GC45" s="705"/>
      <c r="GD45" s="705"/>
      <c r="GE45" s="705"/>
      <c r="GF45" s="705"/>
      <c r="GG45" s="705"/>
      <c r="GH45" s="705"/>
      <c r="GI45" s="705"/>
      <c r="GJ45" s="705"/>
      <c r="GK45" s="705"/>
      <c r="GL45" s="705"/>
      <c r="GM45" s="705"/>
      <c r="GO45" s="704"/>
      <c r="GP45" s="746"/>
      <c r="GQ45" s="704"/>
      <c r="GR45" s="704"/>
      <c r="GS45" s="704"/>
      <c r="GT45" s="704"/>
      <c r="GU45" s="704"/>
      <c r="GV45" s="704"/>
      <c r="GW45" s="704"/>
      <c r="GX45" s="704"/>
      <c r="GY45" s="704"/>
      <c r="GZ45" s="704"/>
      <c r="HA45" s="704"/>
      <c r="HB45" s="704"/>
      <c r="HC45" s="704"/>
      <c r="HD45" s="704"/>
      <c r="HE45" s="704"/>
      <c r="HF45" s="704"/>
      <c r="HG45" s="704"/>
      <c r="HH45" s="704"/>
      <c r="HI45" s="704"/>
      <c r="HJ45" s="704"/>
      <c r="HK45" s="704"/>
      <c r="HL45" s="704"/>
      <c r="HM45" s="704"/>
      <c r="HN45" s="704"/>
      <c r="HO45" s="704"/>
      <c r="HP45" s="704"/>
      <c r="HQ45" s="704"/>
      <c r="HR45" s="704"/>
      <c r="HS45" s="704"/>
      <c r="HT45" s="704"/>
      <c r="HU45" s="704"/>
      <c r="HV45" s="704"/>
      <c r="HW45" s="704"/>
      <c r="HX45" s="704"/>
      <c r="HY45" s="704"/>
      <c r="HZ45" s="704"/>
      <c r="IA45" s="704"/>
      <c r="IB45" s="704"/>
      <c r="IC45" s="704"/>
      <c r="ID45" s="704"/>
      <c r="IE45" s="704"/>
      <c r="IF45" s="704"/>
      <c r="IG45" s="704"/>
      <c r="IH45" s="704"/>
      <c r="II45" s="704"/>
      <c r="IJ45" s="704"/>
      <c r="IK45" s="704"/>
      <c r="IL45" s="704"/>
      <c r="IM45" s="704"/>
      <c r="IN45" s="704"/>
      <c r="IO45" s="704"/>
      <c r="IP45" s="704"/>
      <c r="IQ45" s="704"/>
      <c r="IR45" s="704"/>
      <c r="IS45" s="704"/>
      <c r="IT45" s="704"/>
      <c r="IU45" s="704"/>
      <c r="IV45" s="704"/>
      <c r="IW45" s="704"/>
      <c r="IX45" s="704"/>
      <c r="IY45" s="704"/>
      <c r="IZ45" s="704"/>
      <c r="JA45" s="878"/>
      <c r="JB45" s="878"/>
      <c r="JC45" s="878"/>
      <c r="JD45" s="878"/>
      <c r="JE45" s="878"/>
      <c r="JF45" s="878"/>
      <c r="JG45" s="878"/>
      <c r="JH45" s="878"/>
    </row>
    <row r="46" spans="1:274" s="706" customFormat="1" ht="24.95" customHeight="1" x14ac:dyDescent="0.25">
      <c r="A46" s="691">
        <v>45</v>
      </c>
      <c r="B46" s="693" t="s">
        <v>1154</v>
      </c>
      <c r="C46" s="696">
        <v>212</v>
      </c>
      <c r="D46" s="697">
        <v>544</v>
      </c>
      <c r="E46" s="707">
        <v>2</v>
      </c>
      <c r="F46" s="699" t="s">
        <v>1125</v>
      </c>
      <c r="G46" s="715" t="s">
        <v>1126</v>
      </c>
      <c r="H46" s="751" t="s">
        <v>1112</v>
      </c>
      <c r="I46" s="752" t="s">
        <v>1113</v>
      </c>
      <c r="J46" s="753" t="s">
        <v>1139</v>
      </c>
      <c r="K46" s="753" t="s">
        <v>1115</v>
      </c>
      <c r="L46" s="753" t="s">
        <v>1124</v>
      </c>
      <c r="M46" s="753" t="s">
        <v>1140</v>
      </c>
      <c r="N46" s="753" t="s">
        <v>1155</v>
      </c>
      <c r="O46" s="753" t="s">
        <v>1155</v>
      </c>
      <c r="P46" s="773" t="s">
        <v>1183</v>
      </c>
      <c r="Q46" s="765" t="s">
        <v>1120</v>
      </c>
      <c r="R46" s="765" t="s">
        <v>1120</v>
      </c>
      <c r="S46" s="755">
        <v>1</v>
      </c>
      <c r="T46" s="769">
        <v>1.3</v>
      </c>
      <c r="U46" s="757">
        <v>41456</v>
      </c>
      <c r="V46" s="758">
        <v>41791</v>
      </c>
      <c r="W46" s="874">
        <v>7</v>
      </c>
      <c r="X46" s="875">
        <v>59200</v>
      </c>
      <c r="Y46" s="875"/>
      <c r="Z46" s="875">
        <f t="shared" si="0"/>
        <v>59200</v>
      </c>
      <c r="AA46" s="702"/>
      <c r="AB46" s="702"/>
      <c r="AC46" s="702"/>
      <c r="AD46" s="702">
        <v>59200</v>
      </c>
      <c r="AE46" s="702"/>
      <c r="AF46" s="702"/>
      <c r="AG46" s="702"/>
      <c r="AH46" s="702"/>
      <c r="AI46" s="691"/>
      <c r="AJ46" s="691"/>
      <c r="AK46" s="691"/>
      <c r="AL46" s="691"/>
      <c r="AM46" s="868">
        <f t="shared" si="1"/>
        <v>59200</v>
      </c>
      <c r="AN46" s="868">
        <f t="shared" si="2"/>
        <v>0</v>
      </c>
      <c r="AO46" s="760"/>
      <c r="AP46" s="868"/>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704"/>
      <c r="CH46" s="704"/>
      <c r="CI46" s="704"/>
      <c r="CJ46" s="704"/>
      <c r="CK46" s="704"/>
      <c r="CL46" s="704"/>
      <c r="CM46" s="704"/>
      <c r="CN46" s="704"/>
      <c r="CO46" s="704"/>
      <c r="CP46" s="704"/>
      <c r="CQ46" s="704"/>
      <c r="CR46" s="704"/>
      <c r="CS46" s="704"/>
      <c r="CT46" s="704"/>
      <c r="CU46" s="704"/>
      <c r="CV46" s="704"/>
      <c r="CW46" s="704"/>
      <c r="CX46" s="704"/>
      <c r="CY46" s="704"/>
      <c r="CZ46" s="704"/>
      <c r="DA46" s="704"/>
      <c r="DB46" s="704"/>
      <c r="DC46" s="704"/>
      <c r="DD46" s="704"/>
      <c r="DE46" s="704"/>
      <c r="DF46" s="704"/>
      <c r="DG46" s="704"/>
      <c r="DH46" s="704"/>
      <c r="DI46" s="704"/>
      <c r="DJ46" s="704"/>
      <c r="DK46" s="704"/>
      <c r="DL46" s="704"/>
      <c r="DM46" s="704"/>
      <c r="DN46" s="704"/>
      <c r="DO46" s="704"/>
      <c r="DP46" s="704"/>
      <c r="DQ46" s="704"/>
      <c r="DR46" s="704"/>
      <c r="DS46" s="704"/>
      <c r="DT46" s="704"/>
      <c r="DU46" s="704"/>
      <c r="DV46" s="704"/>
      <c r="DW46" s="704"/>
      <c r="DX46" s="704"/>
      <c r="DY46" s="704"/>
      <c r="DZ46" s="704"/>
      <c r="EA46" s="704"/>
      <c r="EB46" s="704"/>
      <c r="EC46" s="704"/>
      <c r="ED46" s="704"/>
      <c r="EE46" s="704"/>
      <c r="EF46" s="704"/>
      <c r="EG46" s="704"/>
      <c r="EH46" s="704"/>
      <c r="EI46" s="704"/>
      <c r="EJ46" s="704"/>
      <c r="EK46" s="704"/>
      <c r="EL46" s="704"/>
      <c r="EM46" s="704"/>
      <c r="EN46" s="704"/>
      <c r="EO46" s="704"/>
      <c r="EP46" s="704"/>
      <c r="EQ46" s="704"/>
      <c r="ER46" s="704"/>
      <c r="ES46" s="704"/>
      <c r="ET46" s="704"/>
      <c r="EU46" s="704"/>
      <c r="EV46" s="704"/>
      <c r="EW46" s="704"/>
      <c r="EX46" s="704"/>
      <c r="EY46" s="704"/>
      <c r="EZ46" s="704"/>
      <c r="FA46" s="704"/>
      <c r="FB46" s="704"/>
      <c r="FC46" s="704"/>
      <c r="FD46" s="704"/>
      <c r="FE46" s="704"/>
      <c r="FF46" s="704"/>
      <c r="FG46" s="704"/>
      <c r="FH46" s="705"/>
      <c r="FI46" s="704"/>
      <c r="FJ46" s="704"/>
      <c r="FK46" s="705"/>
      <c r="FL46" s="705"/>
      <c r="FM46" s="705"/>
      <c r="FN46" s="705"/>
      <c r="FO46" s="705"/>
      <c r="FP46" s="705"/>
      <c r="FQ46" s="705"/>
      <c r="FR46" s="705"/>
      <c r="FS46" s="705"/>
      <c r="FT46" s="705"/>
      <c r="FU46" s="705"/>
      <c r="FV46" s="705"/>
      <c r="FW46" s="705"/>
      <c r="FX46" s="705"/>
      <c r="FY46" s="705"/>
      <c r="FZ46" s="705"/>
      <c r="GA46" s="705"/>
      <c r="GB46" s="705"/>
      <c r="GC46" s="705"/>
      <c r="GD46" s="705"/>
      <c r="GE46" s="705"/>
      <c r="GF46" s="705"/>
      <c r="GG46" s="705"/>
      <c r="GH46" s="705"/>
      <c r="GI46" s="705"/>
      <c r="GJ46" s="705"/>
      <c r="GK46" s="705"/>
      <c r="GL46" s="705"/>
      <c r="GM46" s="705"/>
      <c r="GO46" s="704"/>
      <c r="GP46" s="746"/>
      <c r="GQ46" s="704"/>
      <c r="GR46" s="704"/>
      <c r="GS46" s="704"/>
      <c r="GT46" s="704"/>
      <c r="GU46" s="704"/>
      <c r="GV46" s="704"/>
      <c r="GW46" s="704"/>
      <c r="GX46" s="704"/>
      <c r="GY46" s="704"/>
      <c r="GZ46" s="704"/>
      <c r="HA46" s="704"/>
      <c r="HB46" s="704"/>
      <c r="HC46" s="704"/>
      <c r="HD46" s="704"/>
      <c r="HE46" s="704"/>
      <c r="HF46" s="704"/>
      <c r="HG46" s="704"/>
      <c r="HH46" s="704"/>
      <c r="HI46" s="704"/>
      <c r="HJ46" s="704"/>
      <c r="HK46" s="704"/>
      <c r="HL46" s="704"/>
      <c r="HM46" s="704"/>
      <c r="HN46" s="704"/>
      <c r="HO46" s="704"/>
      <c r="HP46" s="704"/>
      <c r="HQ46" s="704"/>
      <c r="HR46" s="704"/>
      <c r="HS46" s="704"/>
      <c r="HT46" s="704"/>
      <c r="HU46" s="704"/>
      <c r="HV46" s="704"/>
      <c r="HW46" s="704"/>
      <c r="HX46" s="704"/>
      <c r="HY46" s="704"/>
      <c r="HZ46" s="704"/>
      <c r="IA46" s="704"/>
      <c r="IB46" s="704"/>
      <c r="IC46" s="704"/>
      <c r="ID46" s="704"/>
      <c r="IE46" s="704"/>
      <c r="IF46" s="704"/>
      <c r="IG46" s="704"/>
      <c r="IH46" s="704"/>
      <c r="II46" s="704"/>
      <c r="IJ46" s="704"/>
      <c r="IK46" s="704"/>
      <c r="IL46" s="704"/>
      <c r="IM46" s="704"/>
      <c r="IN46" s="704"/>
      <c r="IO46" s="704"/>
      <c r="IP46" s="704"/>
      <c r="IQ46" s="704"/>
      <c r="IR46" s="704"/>
      <c r="IS46" s="704"/>
      <c r="IT46" s="704"/>
      <c r="IU46" s="704"/>
      <c r="IV46" s="704"/>
      <c r="IW46" s="704"/>
      <c r="IX46" s="704"/>
      <c r="IY46" s="704"/>
      <c r="IZ46" s="704"/>
      <c r="JA46" s="878"/>
      <c r="JB46" s="878"/>
      <c r="JC46" s="878"/>
      <c r="JD46" s="878"/>
      <c r="JE46" s="878"/>
      <c r="JF46" s="878"/>
      <c r="JG46" s="878"/>
      <c r="JH46" s="878"/>
    </row>
    <row r="47" spans="1:274" s="706" customFormat="1" ht="24.95" customHeight="1" x14ac:dyDescent="0.25">
      <c r="A47" s="691">
        <v>46</v>
      </c>
      <c r="B47" s="693" t="s">
        <v>1111</v>
      </c>
      <c r="C47" s="696">
        <v>213</v>
      </c>
      <c r="D47" s="697">
        <v>536</v>
      </c>
      <c r="E47" s="698">
        <v>0</v>
      </c>
      <c r="F47" s="699" t="s">
        <v>1123</v>
      </c>
      <c r="G47" s="699" t="s">
        <v>1475</v>
      </c>
      <c r="H47" s="767" t="s">
        <v>1112</v>
      </c>
      <c r="I47" s="752" t="s">
        <v>1113</v>
      </c>
      <c r="J47" s="753" t="s">
        <v>1114</v>
      </c>
      <c r="K47" s="753" t="s">
        <v>1115</v>
      </c>
      <c r="L47" s="753" t="s">
        <v>1124</v>
      </c>
      <c r="M47" s="753" t="s">
        <v>1117</v>
      </c>
      <c r="N47" s="753" t="s">
        <v>1118</v>
      </c>
      <c r="O47" s="753" t="s">
        <v>1118</v>
      </c>
      <c r="P47" s="911" t="s">
        <v>1119</v>
      </c>
      <c r="Q47" s="754" t="s">
        <v>1120</v>
      </c>
      <c r="R47" s="753" t="s">
        <v>1120</v>
      </c>
      <c r="S47" s="755">
        <v>4</v>
      </c>
      <c r="T47" s="756">
        <v>4.2</v>
      </c>
      <c r="U47" s="757">
        <v>41091</v>
      </c>
      <c r="V47" s="758">
        <v>41426</v>
      </c>
      <c r="W47" s="701">
        <v>5</v>
      </c>
      <c r="X47" s="875"/>
      <c r="Y47" s="876">
        <v>1500</v>
      </c>
      <c r="Z47" s="875">
        <f t="shared" si="0"/>
        <v>1500</v>
      </c>
      <c r="AA47" s="691"/>
      <c r="AB47" s="691"/>
      <c r="AC47" s="691"/>
      <c r="AD47" s="702">
        <v>1500</v>
      </c>
      <c r="AE47" s="691"/>
      <c r="AF47" s="691"/>
      <c r="AG47" s="691"/>
      <c r="AH47" s="691"/>
      <c r="AI47" s="691"/>
      <c r="AJ47" s="691"/>
      <c r="AK47" s="691"/>
      <c r="AL47" s="691"/>
      <c r="AM47" s="868">
        <f t="shared" si="1"/>
        <v>1500</v>
      </c>
      <c r="AN47" s="868">
        <f t="shared" si="2"/>
        <v>0</v>
      </c>
      <c r="AO47" s="691"/>
      <c r="AP47" s="868"/>
      <c r="AR47" s="704"/>
      <c r="AS47" s="704"/>
      <c r="AT47" s="704"/>
      <c r="AU47" s="704"/>
      <c r="AV47" s="704"/>
      <c r="AW47" s="704"/>
      <c r="AX47" s="704"/>
      <c r="AY47" s="704"/>
      <c r="AZ47" s="704"/>
      <c r="BA47" s="704"/>
      <c r="BB47" s="704"/>
      <c r="BC47" s="704"/>
      <c r="BD47" s="704"/>
      <c r="BE47" s="704"/>
      <c r="BF47" s="704"/>
      <c r="BG47" s="704"/>
      <c r="BH47" s="704"/>
      <c r="BI47" s="704"/>
      <c r="BJ47" s="704"/>
      <c r="BK47" s="704"/>
      <c r="BL47" s="704"/>
      <c r="BM47" s="704"/>
      <c r="BN47" s="704"/>
      <c r="BO47" s="704"/>
      <c r="BP47" s="704"/>
      <c r="BQ47" s="704"/>
      <c r="BR47" s="704"/>
      <c r="BS47" s="704"/>
      <c r="BT47" s="704"/>
      <c r="BU47" s="704"/>
      <c r="BV47" s="704"/>
      <c r="BW47" s="704"/>
      <c r="BX47" s="704"/>
      <c r="BY47" s="704"/>
      <c r="BZ47" s="704"/>
      <c r="CA47" s="704"/>
      <c r="CB47" s="704"/>
      <c r="CC47" s="704"/>
      <c r="CD47" s="704"/>
      <c r="CE47" s="704"/>
      <c r="CF47" s="704"/>
      <c r="CG47" s="704"/>
      <c r="CH47" s="704"/>
      <c r="CI47" s="704"/>
      <c r="CJ47" s="704"/>
      <c r="CK47" s="704"/>
      <c r="CL47" s="704"/>
      <c r="CM47" s="704"/>
      <c r="CN47" s="704"/>
      <c r="CO47" s="704"/>
      <c r="CP47" s="704"/>
      <c r="CQ47" s="704"/>
      <c r="CR47" s="704"/>
      <c r="CS47" s="704"/>
      <c r="CT47" s="704"/>
      <c r="CU47" s="704"/>
      <c r="CV47" s="704"/>
      <c r="CW47" s="704"/>
      <c r="CX47" s="704"/>
      <c r="CY47" s="704"/>
      <c r="CZ47" s="704"/>
      <c r="DA47" s="704"/>
      <c r="DB47" s="704"/>
      <c r="DC47" s="704"/>
      <c r="DD47" s="704"/>
      <c r="DE47" s="704"/>
      <c r="DF47" s="704"/>
      <c r="DG47" s="704"/>
      <c r="DH47" s="704"/>
      <c r="DI47" s="704"/>
      <c r="DJ47" s="704"/>
      <c r="DK47" s="704"/>
      <c r="DL47" s="704"/>
      <c r="DM47" s="704"/>
      <c r="DN47" s="704"/>
      <c r="DO47" s="704"/>
      <c r="DP47" s="704"/>
      <c r="DQ47" s="704"/>
      <c r="DR47" s="704"/>
      <c r="DS47" s="704"/>
      <c r="DT47" s="704"/>
      <c r="DU47" s="704"/>
      <c r="DV47" s="704"/>
      <c r="DW47" s="704"/>
      <c r="DX47" s="704"/>
      <c r="DY47" s="704"/>
      <c r="DZ47" s="704"/>
      <c r="EA47" s="704"/>
      <c r="EB47" s="704"/>
      <c r="EC47" s="704"/>
      <c r="ED47" s="704"/>
      <c r="EE47" s="704"/>
      <c r="EF47" s="704"/>
      <c r="EG47" s="704"/>
      <c r="EH47" s="704"/>
      <c r="EI47" s="704"/>
      <c r="EJ47" s="704"/>
      <c r="EK47" s="704"/>
      <c r="EL47" s="704"/>
      <c r="EM47" s="704"/>
      <c r="EN47" s="704"/>
      <c r="EO47" s="704"/>
      <c r="EP47" s="704"/>
      <c r="EQ47" s="704"/>
      <c r="ER47" s="704"/>
      <c r="ES47" s="704"/>
      <c r="ET47" s="704"/>
      <c r="EU47" s="704"/>
      <c r="EV47" s="704"/>
      <c r="EW47" s="704"/>
      <c r="EX47" s="704"/>
      <c r="EY47" s="704"/>
      <c r="EZ47" s="704"/>
      <c r="FA47" s="704"/>
      <c r="FB47" s="704"/>
      <c r="FC47" s="704"/>
      <c r="FD47" s="704"/>
      <c r="FE47" s="704"/>
      <c r="FF47" s="704"/>
      <c r="FG47" s="704"/>
      <c r="FH47" s="704"/>
      <c r="FK47" s="704"/>
      <c r="FL47" s="704"/>
      <c r="FM47" s="704"/>
      <c r="FN47" s="704"/>
      <c r="FO47" s="704"/>
      <c r="FP47" s="704"/>
      <c r="FQ47" s="704"/>
      <c r="FR47" s="704"/>
      <c r="FS47" s="704"/>
      <c r="FT47" s="704"/>
      <c r="FU47" s="704"/>
      <c r="FV47" s="704"/>
      <c r="FW47" s="704"/>
      <c r="FX47" s="704"/>
      <c r="FY47" s="704"/>
      <c r="FZ47" s="704"/>
      <c r="GA47" s="704"/>
      <c r="GB47" s="704"/>
      <c r="GC47" s="704"/>
      <c r="GD47" s="704"/>
      <c r="GE47" s="704"/>
      <c r="GF47" s="704"/>
      <c r="GG47" s="704"/>
      <c r="GH47" s="704"/>
      <c r="GI47" s="704"/>
      <c r="GJ47" s="704"/>
      <c r="GK47" s="704"/>
      <c r="GL47" s="704"/>
      <c r="GM47" s="704"/>
      <c r="GN47" s="704"/>
      <c r="GO47" s="704"/>
      <c r="GP47" s="878"/>
      <c r="GQ47" s="878"/>
      <c r="GR47" s="878"/>
      <c r="GS47" s="878"/>
      <c r="GT47" s="878"/>
      <c r="GU47" s="878"/>
      <c r="GV47" s="878"/>
      <c r="GW47" s="878"/>
      <c r="GX47" s="878"/>
      <c r="GY47" s="878"/>
      <c r="GZ47" s="878"/>
      <c r="HA47" s="878"/>
      <c r="HB47" s="878"/>
      <c r="HC47" s="878"/>
      <c r="HD47" s="878"/>
      <c r="HE47" s="878"/>
      <c r="HF47" s="878"/>
      <c r="HG47" s="878"/>
      <c r="HH47" s="878"/>
      <c r="HI47" s="878"/>
      <c r="HJ47" s="878"/>
      <c r="HK47" s="878"/>
      <c r="HL47" s="878"/>
      <c r="HM47" s="878"/>
      <c r="HN47" s="878"/>
      <c r="IX47" s="704"/>
      <c r="IY47" s="704"/>
      <c r="IZ47" s="704"/>
      <c r="JA47" s="704"/>
      <c r="JB47" s="704"/>
      <c r="JC47" s="704"/>
      <c r="JD47" s="704"/>
      <c r="JE47" s="704"/>
      <c r="JF47" s="704"/>
      <c r="JG47" s="704"/>
      <c r="JH47" s="704"/>
      <c r="JJ47" s="704"/>
      <c r="JK47" s="704"/>
      <c r="JL47" s="704"/>
      <c r="JM47" s="704"/>
      <c r="JN47" s="704"/>
    </row>
    <row r="48" spans="1:274" s="706" customFormat="1" ht="24.95" customHeight="1" x14ac:dyDescent="0.25">
      <c r="A48" s="691">
        <v>47</v>
      </c>
      <c r="B48" s="693" t="s">
        <v>1111</v>
      </c>
      <c r="C48" s="696">
        <v>213</v>
      </c>
      <c r="D48" s="697">
        <v>544</v>
      </c>
      <c r="E48" s="707">
        <v>1</v>
      </c>
      <c r="F48" s="699" t="s">
        <v>1125</v>
      </c>
      <c r="G48" s="699" t="s">
        <v>1126</v>
      </c>
      <c r="H48" s="751" t="s">
        <v>1112</v>
      </c>
      <c r="I48" s="752" t="s">
        <v>1113</v>
      </c>
      <c r="J48" s="753" t="s">
        <v>1114</v>
      </c>
      <c r="K48" s="753" t="s">
        <v>1115</v>
      </c>
      <c r="L48" s="753" t="s">
        <v>1124</v>
      </c>
      <c r="M48" s="753" t="s">
        <v>1117</v>
      </c>
      <c r="N48" s="753" t="s">
        <v>1118</v>
      </c>
      <c r="O48" s="753" t="s">
        <v>1118</v>
      </c>
      <c r="P48" s="912" t="s">
        <v>1119</v>
      </c>
      <c r="Q48" s="754" t="s">
        <v>1120</v>
      </c>
      <c r="R48" s="753" t="s">
        <v>1120</v>
      </c>
      <c r="S48" s="755">
        <v>4</v>
      </c>
      <c r="T48" s="756">
        <v>4.2</v>
      </c>
      <c r="U48" s="757">
        <v>41456</v>
      </c>
      <c r="V48" s="758">
        <v>41791</v>
      </c>
      <c r="W48" s="701">
        <v>7</v>
      </c>
      <c r="X48" s="875">
        <v>98000</v>
      </c>
      <c r="Y48" s="876">
        <v>52800</v>
      </c>
      <c r="Z48" s="875">
        <f t="shared" si="0"/>
        <v>150800</v>
      </c>
      <c r="AA48" s="702"/>
      <c r="AB48" s="702"/>
      <c r="AC48" s="702">
        <v>50000</v>
      </c>
      <c r="AD48" s="702">
        <v>48000</v>
      </c>
      <c r="AE48" s="702">
        <v>52800</v>
      </c>
      <c r="AF48" s="702"/>
      <c r="AG48" s="702"/>
      <c r="AH48" s="702"/>
      <c r="AI48" s="691"/>
      <c r="AJ48" s="691"/>
      <c r="AK48" s="691"/>
      <c r="AL48" s="691"/>
      <c r="AM48" s="868">
        <f t="shared" si="1"/>
        <v>150800</v>
      </c>
      <c r="AN48" s="868">
        <f t="shared" si="2"/>
        <v>0</v>
      </c>
      <c r="AO48" s="760"/>
      <c r="AP48" s="868">
        <v>20000</v>
      </c>
      <c r="AR48" s="704"/>
      <c r="AS48" s="704"/>
      <c r="AT48" s="704"/>
      <c r="AU48" s="704"/>
      <c r="AV48" s="704"/>
      <c r="AW48" s="704"/>
      <c r="AX48" s="704"/>
      <c r="AY48" s="704"/>
      <c r="AZ48" s="704"/>
      <c r="BA48" s="704"/>
      <c r="BB48" s="704"/>
      <c r="BC48" s="704"/>
      <c r="BD48" s="704"/>
      <c r="BE48" s="704"/>
      <c r="BF48" s="704"/>
      <c r="BG48" s="704"/>
      <c r="BH48" s="704"/>
      <c r="BI48" s="704"/>
      <c r="BJ48" s="704"/>
      <c r="BK48" s="704"/>
      <c r="BL48" s="704"/>
      <c r="BM48" s="704"/>
      <c r="BN48" s="704"/>
      <c r="BO48" s="704"/>
      <c r="BP48" s="704"/>
      <c r="BQ48" s="704"/>
      <c r="BR48" s="704"/>
      <c r="BS48" s="704"/>
      <c r="BT48" s="704"/>
      <c r="BU48" s="704"/>
      <c r="BV48" s="704"/>
      <c r="BW48" s="704"/>
      <c r="BX48" s="704"/>
      <c r="BY48" s="704"/>
      <c r="BZ48" s="704"/>
      <c r="CA48" s="704"/>
      <c r="CB48" s="704"/>
      <c r="CC48" s="704"/>
      <c r="CD48" s="704"/>
      <c r="CE48" s="704"/>
      <c r="CF48" s="704"/>
      <c r="CG48" s="704"/>
      <c r="CH48" s="704"/>
      <c r="CI48" s="704"/>
      <c r="CJ48" s="704"/>
      <c r="CK48" s="704"/>
      <c r="CL48" s="704"/>
      <c r="CM48" s="704"/>
      <c r="CN48" s="704"/>
      <c r="CO48" s="704"/>
      <c r="CP48" s="704"/>
      <c r="CQ48" s="704"/>
      <c r="CR48" s="704"/>
      <c r="CS48" s="704"/>
      <c r="CT48" s="704"/>
      <c r="CU48" s="704"/>
      <c r="CV48" s="704"/>
      <c r="CW48" s="704"/>
      <c r="CX48" s="704"/>
      <c r="CY48" s="704"/>
      <c r="CZ48" s="704"/>
      <c r="DA48" s="704"/>
      <c r="DB48" s="704"/>
      <c r="DC48" s="704"/>
      <c r="DD48" s="704"/>
      <c r="DE48" s="704"/>
      <c r="DF48" s="704"/>
      <c r="DG48" s="704"/>
      <c r="DH48" s="704"/>
      <c r="DI48" s="704"/>
      <c r="DJ48" s="704"/>
      <c r="DK48" s="704"/>
      <c r="DL48" s="704"/>
      <c r="DM48" s="704"/>
      <c r="DN48" s="704"/>
      <c r="DO48" s="704"/>
      <c r="DP48" s="704"/>
      <c r="DQ48" s="704"/>
      <c r="DR48" s="704"/>
      <c r="DS48" s="704"/>
      <c r="DT48" s="704"/>
      <c r="DU48" s="704"/>
      <c r="DV48" s="704"/>
      <c r="DW48" s="704"/>
      <c r="DX48" s="704"/>
      <c r="DY48" s="704"/>
      <c r="DZ48" s="704"/>
      <c r="EA48" s="704"/>
      <c r="EB48" s="704"/>
      <c r="EC48" s="704"/>
      <c r="ED48" s="704"/>
      <c r="EE48" s="704"/>
      <c r="EF48" s="704"/>
      <c r="EG48" s="704"/>
      <c r="EH48" s="704"/>
      <c r="EI48" s="704"/>
      <c r="EJ48" s="704"/>
      <c r="EK48" s="704"/>
      <c r="EL48" s="704"/>
      <c r="EM48" s="704"/>
      <c r="EN48" s="704"/>
      <c r="EO48" s="704"/>
      <c r="EP48" s="704"/>
      <c r="EQ48" s="704"/>
      <c r="ER48" s="704"/>
      <c r="ES48" s="704"/>
      <c r="ET48" s="704"/>
      <c r="EU48" s="704"/>
      <c r="EV48" s="704"/>
      <c r="EW48" s="704"/>
      <c r="EX48" s="704"/>
      <c r="EY48" s="704"/>
      <c r="EZ48" s="704"/>
      <c r="FA48" s="704"/>
      <c r="FB48" s="704"/>
      <c r="FC48" s="704"/>
      <c r="FD48" s="704"/>
      <c r="FE48" s="704"/>
      <c r="FF48" s="704"/>
      <c r="FG48" s="704"/>
      <c r="FH48" s="704"/>
      <c r="FI48" s="704"/>
      <c r="FJ48" s="704"/>
      <c r="FK48" s="704"/>
      <c r="FL48" s="704"/>
      <c r="FM48" s="704"/>
      <c r="FN48" s="704"/>
      <c r="FO48" s="704"/>
      <c r="FP48" s="704"/>
      <c r="FQ48" s="704"/>
      <c r="FR48" s="704"/>
      <c r="FS48" s="704"/>
      <c r="FT48" s="704"/>
      <c r="FU48" s="704"/>
      <c r="FV48" s="704"/>
      <c r="FW48" s="704"/>
      <c r="FX48" s="704"/>
      <c r="FY48" s="704"/>
      <c r="FZ48" s="704"/>
      <c r="GA48" s="704"/>
      <c r="GB48" s="704"/>
      <c r="GC48" s="704"/>
      <c r="GD48" s="704"/>
      <c r="GE48" s="704"/>
      <c r="GF48" s="704"/>
      <c r="GG48" s="704"/>
      <c r="GH48" s="704"/>
      <c r="GI48" s="704"/>
      <c r="GJ48" s="704"/>
      <c r="GK48" s="704"/>
      <c r="GL48" s="704"/>
      <c r="GM48" s="704"/>
      <c r="GN48" s="704"/>
      <c r="GO48" s="704"/>
      <c r="GP48" s="746"/>
      <c r="GQ48" s="704"/>
      <c r="GR48" s="704"/>
      <c r="GS48" s="704"/>
      <c r="GT48" s="704"/>
      <c r="GU48" s="704"/>
      <c r="GV48" s="704"/>
      <c r="GW48" s="704"/>
      <c r="GX48" s="704"/>
      <c r="GY48" s="704"/>
      <c r="GZ48" s="704"/>
      <c r="HA48" s="704"/>
      <c r="HB48" s="704"/>
      <c r="HC48" s="704"/>
      <c r="HD48" s="704"/>
      <c r="HE48" s="704"/>
      <c r="HF48" s="704"/>
      <c r="HG48" s="704"/>
      <c r="HH48" s="704"/>
      <c r="HI48" s="704"/>
      <c r="HJ48" s="704"/>
      <c r="HK48" s="704"/>
      <c r="HL48" s="704"/>
      <c r="HM48" s="704"/>
      <c r="HN48" s="704"/>
      <c r="HO48" s="704"/>
      <c r="HP48" s="704"/>
      <c r="HQ48" s="704"/>
      <c r="HR48" s="704"/>
      <c r="HS48" s="704"/>
      <c r="HT48" s="704"/>
      <c r="HU48" s="704"/>
      <c r="HV48" s="704"/>
      <c r="HW48" s="704"/>
      <c r="HX48" s="704"/>
      <c r="HY48" s="704"/>
      <c r="HZ48" s="704"/>
      <c r="IA48" s="704"/>
      <c r="IB48" s="704"/>
      <c r="IC48" s="704"/>
      <c r="ID48" s="704"/>
      <c r="IE48" s="704"/>
      <c r="IF48" s="704"/>
      <c r="IG48" s="704"/>
      <c r="IH48" s="704"/>
      <c r="II48" s="704"/>
      <c r="IJ48" s="704"/>
      <c r="IK48" s="704"/>
      <c r="IL48" s="704"/>
      <c r="IM48" s="704"/>
      <c r="IN48" s="704"/>
      <c r="IO48" s="704"/>
      <c r="IP48" s="704"/>
      <c r="IQ48" s="704"/>
      <c r="IR48" s="704"/>
      <c r="IS48" s="704"/>
      <c r="IT48" s="704"/>
      <c r="IU48" s="704"/>
      <c r="IV48" s="704"/>
      <c r="IW48" s="704"/>
      <c r="IX48" s="704"/>
      <c r="IY48" s="704"/>
      <c r="IZ48" s="704"/>
      <c r="JA48" s="878"/>
      <c r="JB48" s="878"/>
      <c r="JC48" s="878"/>
      <c r="JD48" s="878"/>
      <c r="JE48" s="878"/>
      <c r="JF48" s="878"/>
      <c r="JG48" s="878"/>
      <c r="JH48" s="878"/>
      <c r="JJ48" s="704"/>
      <c r="JK48" s="704"/>
      <c r="JL48" s="704"/>
      <c r="JM48" s="704"/>
      <c r="JN48" s="704"/>
    </row>
    <row r="49" spans="1:274" s="706" customFormat="1" ht="24.95" customHeight="1" x14ac:dyDescent="0.25">
      <c r="A49" s="691">
        <v>48</v>
      </c>
      <c r="B49" s="693" t="s">
        <v>1305</v>
      </c>
      <c r="C49" s="696">
        <v>214</v>
      </c>
      <c r="D49" s="697">
        <v>536</v>
      </c>
      <c r="E49" s="707">
        <v>1</v>
      </c>
      <c r="F49" s="699" t="s">
        <v>1123</v>
      </c>
      <c r="G49" s="699" t="s">
        <v>1307</v>
      </c>
      <c r="H49" s="762" t="s">
        <v>1112</v>
      </c>
      <c r="I49" s="767" t="s">
        <v>1113</v>
      </c>
      <c r="J49" s="764" t="s">
        <v>1205</v>
      </c>
      <c r="K49" s="761" t="s">
        <v>1115</v>
      </c>
      <c r="L49" s="761" t="s">
        <v>1116</v>
      </c>
      <c r="M49" s="753" t="s">
        <v>1152</v>
      </c>
      <c r="N49" s="753" t="s">
        <v>1306</v>
      </c>
      <c r="O49" s="753" t="s">
        <v>1306</v>
      </c>
      <c r="P49" s="753" t="s">
        <v>1306</v>
      </c>
      <c r="Q49" s="753" t="s">
        <v>1120</v>
      </c>
      <c r="R49" s="753" t="s">
        <v>1160</v>
      </c>
      <c r="S49" s="755">
        <v>4</v>
      </c>
      <c r="T49" s="769">
        <v>4.4000000000000004</v>
      </c>
      <c r="U49" s="771">
        <v>41456</v>
      </c>
      <c r="V49" s="772">
        <v>42522</v>
      </c>
      <c r="W49" s="874">
        <v>5</v>
      </c>
      <c r="X49" s="875">
        <v>15000</v>
      </c>
      <c r="Y49" s="875"/>
      <c r="Z49" s="875">
        <f t="shared" si="0"/>
        <v>15000</v>
      </c>
      <c r="AA49" s="702"/>
      <c r="AB49" s="702"/>
      <c r="AC49" s="702"/>
      <c r="AD49" s="702"/>
      <c r="AE49" s="702">
        <v>15000</v>
      </c>
      <c r="AF49" s="702"/>
      <c r="AG49" s="702"/>
      <c r="AH49" s="702"/>
      <c r="AI49" s="717"/>
      <c r="AJ49" s="717"/>
      <c r="AK49" s="717"/>
      <c r="AL49" s="717"/>
      <c r="AM49" s="868">
        <f t="shared" si="1"/>
        <v>15000</v>
      </c>
      <c r="AN49" s="868">
        <f t="shared" si="2"/>
        <v>0</v>
      </c>
      <c r="AO49" s="760">
        <v>109000</v>
      </c>
      <c r="AP49" s="868">
        <v>99000</v>
      </c>
      <c r="FI49" s="704"/>
      <c r="FJ49" s="704"/>
      <c r="GO49" s="704"/>
      <c r="GP49" s="746"/>
      <c r="GQ49" s="704"/>
      <c r="GR49" s="704"/>
      <c r="GS49" s="704"/>
      <c r="GT49" s="704"/>
      <c r="GU49" s="704"/>
      <c r="GV49" s="704"/>
      <c r="GW49" s="704"/>
      <c r="GX49" s="704"/>
      <c r="GY49" s="704"/>
      <c r="GZ49" s="704"/>
      <c r="HA49" s="704"/>
      <c r="HB49" s="704"/>
      <c r="HC49" s="704"/>
      <c r="HD49" s="704"/>
      <c r="HE49" s="704"/>
      <c r="HF49" s="704"/>
      <c r="HG49" s="704"/>
      <c r="HH49" s="704"/>
      <c r="HI49" s="704"/>
      <c r="HJ49" s="704"/>
      <c r="HK49" s="704"/>
      <c r="HL49" s="704"/>
      <c r="HM49" s="704"/>
      <c r="HN49" s="704"/>
      <c r="HO49" s="704"/>
      <c r="HP49" s="704"/>
      <c r="HQ49" s="704"/>
      <c r="HR49" s="704"/>
      <c r="HS49" s="704"/>
      <c r="HT49" s="704"/>
      <c r="HU49" s="704"/>
      <c r="HV49" s="704"/>
      <c r="HW49" s="704"/>
      <c r="HX49" s="704"/>
      <c r="HY49" s="704"/>
      <c r="HZ49" s="704"/>
      <c r="IA49" s="704"/>
      <c r="IB49" s="704"/>
      <c r="IC49" s="704"/>
      <c r="ID49" s="704"/>
      <c r="IE49" s="704"/>
      <c r="IF49" s="704"/>
      <c r="IG49" s="704"/>
      <c r="IH49" s="704"/>
      <c r="II49" s="704"/>
      <c r="IJ49" s="704"/>
      <c r="IK49" s="704"/>
      <c r="IL49" s="704"/>
      <c r="IM49" s="704"/>
      <c r="IN49" s="704"/>
      <c r="IO49" s="704"/>
      <c r="IP49" s="704"/>
      <c r="IQ49" s="704"/>
      <c r="IR49" s="704"/>
      <c r="IS49" s="704"/>
      <c r="IT49" s="704"/>
      <c r="IU49" s="704"/>
      <c r="IV49" s="704"/>
      <c r="IW49" s="704"/>
      <c r="IX49" s="704"/>
      <c r="IY49" s="704"/>
      <c r="IZ49" s="704"/>
      <c r="JJ49" s="878"/>
      <c r="JK49" s="878"/>
      <c r="JL49" s="878"/>
      <c r="JM49" s="878"/>
      <c r="JN49" s="878"/>
    </row>
    <row r="50" spans="1:274" s="706" customFormat="1" ht="33.75" x14ac:dyDescent="0.25">
      <c r="A50" s="691">
        <v>49</v>
      </c>
      <c r="B50" s="693" t="s">
        <v>1206</v>
      </c>
      <c r="C50" s="696">
        <v>216</v>
      </c>
      <c r="D50" s="697">
        <v>532</v>
      </c>
      <c r="E50" s="707">
        <v>28</v>
      </c>
      <c r="F50" s="699" t="s">
        <v>1121</v>
      </c>
      <c r="G50" s="700" t="s">
        <v>1222</v>
      </c>
      <c r="H50" s="751" t="s">
        <v>1112</v>
      </c>
      <c r="I50" s="752" t="s">
        <v>1113</v>
      </c>
      <c r="J50" s="753" t="s">
        <v>1139</v>
      </c>
      <c r="K50" s="770" t="s">
        <v>1115</v>
      </c>
      <c r="L50" s="770" t="s">
        <v>1116</v>
      </c>
      <c r="M50" s="753" t="s">
        <v>1140</v>
      </c>
      <c r="N50" s="753" t="s">
        <v>1141</v>
      </c>
      <c r="O50" s="753" t="s">
        <v>1128</v>
      </c>
      <c r="P50" s="753" t="s">
        <v>1134</v>
      </c>
      <c r="Q50" s="776">
        <v>14</v>
      </c>
      <c r="R50" s="776" t="s">
        <v>1223</v>
      </c>
      <c r="S50" s="755">
        <v>2</v>
      </c>
      <c r="T50" s="775">
        <v>2.11</v>
      </c>
      <c r="U50" s="771">
        <v>41456</v>
      </c>
      <c r="V50" s="758">
        <v>41791</v>
      </c>
      <c r="W50" s="918">
        <v>25</v>
      </c>
      <c r="X50" s="875">
        <v>550000</v>
      </c>
      <c r="Y50" s="876">
        <v>5000</v>
      </c>
      <c r="Z50" s="875">
        <f t="shared" si="0"/>
        <v>555000</v>
      </c>
      <c r="AA50" s="702"/>
      <c r="AB50" s="702"/>
      <c r="AC50" s="702"/>
      <c r="AD50" s="702"/>
      <c r="AE50" s="702"/>
      <c r="AF50" s="702">
        <v>250000</v>
      </c>
      <c r="AG50" s="702">
        <v>250000</v>
      </c>
      <c r="AH50" s="702">
        <v>55000</v>
      </c>
      <c r="AI50" s="691"/>
      <c r="AJ50" s="691"/>
      <c r="AK50" s="691"/>
      <c r="AL50" s="691"/>
      <c r="AM50" s="868">
        <f t="shared" si="1"/>
        <v>555000</v>
      </c>
      <c r="AN50" s="868">
        <f t="shared" si="2"/>
        <v>0</v>
      </c>
      <c r="AO50" s="760">
        <v>400000</v>
      </c>
      <c r="AP50" s="868"/>
      <c r="AR50" s="704"/>
      <c r="AS50" s="704"/>
      <c r="AT50" s="704"/>
      <c r="AU50" s="704"/>
      <c r="AV50" s="704"/>
      <c r="AW50" s="704"/>
      <c r="AX50" s="704"/>
      <c r="AY50" s="704"/>
      <c r="AZ50" s="704"/>
      <c r="BA50" s="704"/>
      <c r="BB50" s="704"/>
      <c r="BC50" s="704"/>
      <c r="BD50" s="704"/>
      <c r="BE50" s="704"/>
      <c r="BF50" s="704"/>
      <c r="BG50" s="704"/>
      <c r="BH50" s="704"/>
      <c r="BI50" s="704"/>
      <c r="BJ50" s="704"/>
      <c r="BK50" s="704"/>
      <c r="BL50" s="704"/>
      <c r="BM50" s="704"/>
      <c r="BN50" s="704"/>
      <c r="BO50" s="704"/>
      <c r="BP50" s="704"/>
      <c r="BQ50" s="704"/>
      <c r="BR50" s="704"/>
      <c r="BS50" s="704"/>
      <c r="BT50" s="704"/>
      <c r="BU50" s="704"/>
      <c r="BV50" s="704"/>
      <c r="BW50" s="704"/>
      <c r="BX50" s="704"/>
      <c r="BY50" s="704"/>
      <c r="BZ50" s="704"/>
      <c r="CA50" s="704"/>
      <c r="CB50" s="704"/>
      <c r="CC50" s="704"/>
      <c r="CD50" s="704"/>
      <c r="CE50" s="704"/>
      <c r="CF50" s="704"/>
      <c r="CG50" s="704"/>
      <c r="CH50" s="704"/>
      <c r="CI50" s="704"/>
      <c r="CJ50" s="704"/>
      <c r="CK50" s="704"/>
      <c r="CL50" s="704"/>
      <c r="CM50" s="704"/>
      <c r="CN50" s="704"/>
      <c r="CO50" s="704"/>
      <c r="CP50" s="704"/>
      <c r="CQ50" s="704"/>
      <c r="CR50" s="704"/>
      <c r="CS50" s="704"/>
      <c r="CT50" s="704"/>
      <c r="CU50" s="704"/>
      <c r="CV50" s="704"/>
      <c r="CW50" s="704"/>
      <c r="CX50" s="704"/>
      <c r="CY50" s="704"/>
      <c r="CZ50" s="704"/>
      <c r="DA50" s="704"/>
      <c r="DB50" s="704"/>
      <c r="DC50" s="704"/>
      <c r="DD50" s="704"/>
      <c r="DE50" s="704"/>
      <c r="DF50" s="704"/>
      <c r="DG50" s="704"/>
      <c r="DH50" s="704"/>
      <c r="DI50" s="704"/>
      <c r="DJ50" s="704"/>
      <c r="DK50" s="704"/>
      <c r="DL50" s="704"/>
      <c r="DM50" s="704"/>
      <c r="DN50" s="704"/>
      <c r="DO50" s="704"/>
      <c r="DP50" s="704"/>
      <c r="DQ50" s="704"/>
      <c r="DR50" s="704"/>
      <c r="DS50" s="704"/>
      <c r="DT50" s="704"/>
      <c r="DU50" s="704"/>
      <c r="DV50" s="704"/>
      <c r="DW50" s="704"/>
      <c r="DX50" s="704"/>
      <c r="DY50" s="704"/>
      <c r="DZ50" s="704"/>
      <c r="EA50" s="704"/>
      <c r="EB50" s="704"/>
      <c r="EC50" s="704"/>
      <c r="ED50" s="704"/>
      <c r="EE50" s="704"/>
      <c r="EF50" s="704"/>
      <c r="EG50" s="704"/>
      <c r="EH50" s="704"/>
      <c r="EI50" s="704"/>
      <c r="EJ50" s="704"/>
      <c r="EK50" s="704"/>
      <c r="EL50" s="704"/>
      <c r="EM50" s="704"/>
      <c r="EN50" s="704"/>
      <c r="EO50" s="704"/>
      <c r="EP50" s="704"/>
      <c r="EQ50" s="704"/>
      <c r="ER50" s="704"/>
      <c r="ES50" s="704"/>
      <c r="ET50" s="704"/>
      <c r="EU50" s="704"/>
      <c r="EV50" s="704"/>
      <c r="EW50" s="704"/>
      <c r="EX50" s="704"/>
      <c r="EY50" s="704"/>
      <c r="EZ50" s="704"/>
      <c r="FA50" s="704"/>
      <c r="FB50" s="704"/>
      <c r="FC50" s="704"/>
      <c r="FD50" s="704"/>
      <c r="FE50" s="704"/>
      <c r="FF50" s="704"/>
      <c r="FG50" s="704"/>
      <c r="FH50" s="704"/>
      <c r="FI50" s="704"/>
      <c r="FJ50" s="704"/>
      <c r="GN50" s="704"/>
      <c r="GO50" s="704"/>
      <c r="GP50" s="746"/>
      <c r="GQ50" s="704"/>
      <c r="GR50" s="704"/>
      <c r="GS50" s="704"/>
      <c r="GT50" s="704"/>
      <c r="GU50" s="704"/>
      <c r="GV50" s="704"/>
      <c r="GW50" s="704"/>
      <c r="GX50" s="704"/>
      <c r="GY50" s="704"/>
      <c r="GZ50" s="704"/>
      <c r="HA50" s="704"/>
      <c r="HB50" s="704"/>
      <c r="HC50" s="704"/>
      <c r="HD50" s="704"/>
      <c r="HE50" s="704"/>
      <c r="HF50" s="704"/>
      <c r="HG50" s="704"/>
      <c r="HH50" s="704"/>
      <c r="HI50" s="704"/>
      <c r="HJ50" s="704"/>
      <c r="HK50" s="704"/>
      <c r="HL50" s="704"/>
      <c r="HM50" s="704"/>
      <c r="HN50" s="704"/>
      <c r="HO50" s="704"/>
      <c r="HP50" s="704"/>
      <c r="HQ50" s="704"/>
      <c r="IA50" s="704"/>
      <c r="IB50" s="704"/>
      <c r="IC50" s="704"/>
      <c r="ID50" s="704"/>
      <c r="IE50" s="704"/>
      <c r="IF50" s="704"/>
      <c r="IG50" s="704"/>
      <c r="IH50" s="704"/>
      <c r="II50" s="704"/>
      <c r="IJ50" s="704"/>
      <c r="IK50" s="704"/>
      <c r="IL50" s="704"/>
      <c r="IM50" s="704"/>
      <c r="IN50" s="704"/>
      <c r="IO50" s="704"/>
      <c r="IP50" s="704"/>
      <c r="IQ50" s="704"/>
      <c r="IR50" s="704"/>
      <c r="IS50" s="704"/>
      <c r="IT50" s="704"/>
      <c r="IU50" s="704"/>
      <c r="IV50" s="704"/>
      <c r="IW50" s="704"/>
      <c r="IX50" s="704"/>
      <c r="IY50" s="704"/>
      <c r="IZ50" s="704"/>
      <c r="JA50" s="878"/>
      <c r="JB50" s="878"/>
      <c r="JC50" s="878"/>
      <c r="JD50" s="878"/>
      <c r="JE50" s="878"/>
      <c r="JF50" s="878"/>
      <c r="JG50" s="878"/>
      <c r="JH50" s="878"/>
      <c r="JJ50" s="878"/>
      <c r="JK50" s="878"/>
      <c r="JL50" s="878"/>
      <c r="JM50" s="878"/>
      <c r="JN50" s="878"/>
    </row>
    <row r="51" spans="1:274" s="706" customFormat="1" ht="33.75" x14ac:dyDescent="0.25">
      <c r="A51" s="691">
        <v>50</v>
      </c>
      <c r="B51" s="693" t="s">
        <v>1206</v>
      </c>
      <c r="C51" s="696">
        <v>216</v>
      </c>
      <c r="D51" s="697">
        <v>532</v>
      </c>
      <c r="E51" s="707">
        <v>29</v>
      </c>
      <c r="F51" s="699" t="s">
        <v>1121</v>
      </c>
      <c r="G51" s="700" t="s">
        <v>1506</v>
      </c>
      <c r="H51" s="767" t="s">
        <v>1112</v>
      </c>
      <c r="I51" s="752" t="s">
        <v>1113</v>
      </c>
      <c r="J51" s="753" t="s">
        <v>1139</v>
      </c>
      <c r="K51" s="770" t="s">
        <v>1115</v>
      </c>
      <c r="L51" s="770" t="s">
        <v>1116</v>
      </c>
      <c r="M51" s="753" t="s">
        <v>1140</v>
      </c>
      <c r="N51" s="753" t="s">
        <v>1141</v>
      </c>
      <c r="O51" s="753" t="s">
        <v>1128</v>
      </c>
      <c r="P51" s="753" t="s">
        <v>1134</v>
      </c>
      <c r="Q51" s="776">
        <v>11</v>
      </c>
      <c r="R51" s="776" t="s">
        <v>1507</v>
      </c>
      <c r="S51" s="755">
        <v>2</v>
      </c>
      <c r="T51" s="775">
        <v>2.11</v>
      </c>
      <c r="U51" s="757">
        <v>41091</v>
      </c>
      <c r="V51" s="758">
        <v>41426</v>
      </c>
      <c r="W51" s="918">
        <v>25</v>
      </c>
      <c r="X51" s="875"/>
      <c r="Y51" s="876">
        <v>250000</v>
      </c>
      <c r="Z51" s="875">
        <f t="shared" si="0"/>
        <v>250000</v>
      </c>
      <c r="AA51" s="691"/>
      <c r="AB51" s="691"/>
      <c r="AC51" s="691"/>
      <c r="AD51" s="691"/>
      <c r="AE51" s="691">
        <v>250000</v>
      </c>
      <c r="AF51" s="691"/>
      <c r="AG51" s="691"/>
      <c r="AH51" s="691"/>
      <c r="AI51" s="691"/>
      <c r="AJ51" s="691"/>
      <c r="AK51" s="691"/>
      <c r="AL51" s="691"/>
      <c r="AM51" s="868">
        <f t="shared" si="1"/>
        <v>250000</v>
      </c>
      <c r="AN51" s="868">
        <f t="shared" si="2"/>
        <v>0</v>
      </c>
      <c r="AO51" s="691"/>
      <c r="AP51" s="868"/>
      <c r="AR51" s="704"/>
      <c r="AS51" s="704"/>
      <c r="AT51" s="704"/>
      <c r="AU51" s="704"/>
      <c r="AV51" s="704"/>
      <c r="AW51" s="704"/>
      <c r="AX51" s="704"/>
      <c r="AY51" s="704"/>
      <c r="AZ51" s="704"/>
      <c r="BA51" s="704"/>
      <c r="BB51" s="704"/>
      <c r="BC51" s="704"/>
      <c r="BD51" s="704"/>
      <c r="BE51" s="704"/>
      <c r="BF51" s="704"/>
      <c r="BG51" s="704"/>
      <c r="BH51" s="704"/>
      <c r="BI51" s="704"/>
      <c r="BJ51" s="704"/>
      <c r="BK51" s="704"/>
      <c r="BL51" s="704"/>
      <c r="BM51" s="704"/>
      <c r="BN51" s="704"/>
      <c r="BO51" s="704"/>
      <c r="BP51" s="704"/>
      <c r="BQ51" s="704"/>
      <c r="BR51" s="704"/>
      <c r="BS51" s="704"/>
      <c r="BT51" s="704"/>
      <c r="BU51" s="704"/>
      <c r="BV51" s="704"/>
      <c r="BW51" s="704"/>
      <c r="BX51" s="704"/>
      <c r="BY51" s="704"/>
      <c r="BZ51" s="704"/>
      <c r="CA51" s="704"/>
      <c r="CB51" s="704"/>
      <c r="CC51" s="704"/>
      <c r="CD51" s="704"/>
      <c r="CE51" s="704"/>
      <c r="CF51" s="704"/>
      <c r="CG51" s="704"/>
      <c r="CH51" s="704"/>
      <c r="CI51" s="704"/>
      <c r="CJ51" s="704"/>
      <c r="CK51" s="704"/>
      <c r="CL51" s="704"/>
      <c r="CM51" s="704"/>
      <c r="CN51" s="704"/>
      <c r="CO51" s="704"/>
      <c r="CP51" s="704"/>
      <c r="CQ51" s="704"/>
      <c r="CR51" s="704"/>
      <c r="CS51" s="704"/>
      <c r="CT51" s="704"/>
      <c r="CU51" s="704"/>
      <c r="CV51" s="704"/>
      <c r="CW51" s="704"/>
      <c r="CX51" s="704"/>
      <c r="CY51" s="704"/>
      <c r="CZ51" s="704"/>
      <c r="DA51" s="704"/>
      <c r="DB51" s="704"/>
      <c r="DC51" s="704"/>
      <c r="DD51" s="704"/>
      <c r="DE51" s="704"/>
      <c r="DF51" s="704"/>
      <c r="DG51" s="704"/>
      <c r="DH51" s="704"/>
      <c r="DI51" s="704"/>
      <c r="DJ51" s="704"/>
      <c r="DK51" s="704"/>
      <c r="DL51" s="704"/>
      <c r="DM51" s="704"/>
      <c r="DN51" s="704"/>
      <c r="DO51" s="704"/>
      <c r="DP51" s="704"/>
      <c r="DQ51" s="704"/>
      <c r="DR51" s="704"/>
      <c r="DS51" s="704"/>
      <c r="DT51" s="704"/>
      <c r="DU51" s="704"/>
      <c r="DV51" s="704"/>
      <c r="DW51" s="704"/>
      <c r="DX51" s="704"/>
      <c r="DY51" s="704"/>
      <c r="DZ51" s="704"/>
      <c r="EA51" s="704"/>
      <c r="EB51" s="704"/>
      <c r="EC51" s="704"/>
      <c r="ED51" s="704"/>
      <c r="EE51" s="704"/>
      <c r="EF51" s="704"/>
      <c r="EG51" s="704"/>
      <c r="EH51" s="704"/>
      <c r="EI51" s="704"/>
      <c r="EJ51" s="704"/>
      <c r="EK51" s="704"/>
      <c r="EL51" s="704"/>
      <c r="EM51" s="704"/>
      <c r="EN51" s="704"/>
      <c r="EO51" s="704"/>
      <c r="EP51" s="704"/>
      <c r="EQ51" s="704"/>
      <c r="ER51" s="704"/>
      <c r="ES51" s="704"/>
      <c r="ET51" s="704"/>
      <c r="EU51" s="704"/>
      <c r="EV51" s="704"/>
      <c r="EW51" s="704"/>
      <c r="EX51" s="704"/>
      <c r="EY51" s="704"/>
      <c r="EZ51" s="704"/>
      <c r="FA51" s="704"/>
      <c r="FB51" s="704"/>
      <c r="FC51" s="704"/>
      <c r="FD51" s="704"/>
      <c r="FE51" s="704"/>
      <c r="FF51" s="704"/>
      <c r="FG51" s="704"/>
      <c r="FM51" s="704"/>
      <c r="FN51" s="704"/>
      <c r="FO51" s="704"/>
      <c r="FP51" s="704"/>
      <c r="FQ51" s="704"/>
      <c r="FR51" s="704"/>
      <c r="FS51" s="704"/>
      <c r="FT51" s="704"/>
      <c r="FU51" s="704"/>
      <c r="FV51" s="704"/>
      <c r="FW51" s="704"/>
      <c r="FX51" s="704"/>
      <c r="FY51" s="704"/>
      <c r="FZ51" s="704"/>
      <c r="GA51" s="704"/>
      <c r="GB51" s="704"/>
      <c r="GC51" s="704"/>
      <c r="GD51" s="704"/>
      <c r="GE51" s="704"/>
      <c r="GF51" s="704"/>
      <c r="GG51" s="704"/>
      <c r="GH51" s="704"/>
      <c r="GI51" s="704"/>
      <c r="GJ51" s="704"/>
      <c r="GK51" s="704"/>
      <c r="GL51" s="704"/>
      <c r="GM51" s="704"/>
      <c r="GN51" s="704"/>
      <c r="GO51" s="704"/>
      <c r="GP51" s="878"/>
      <c r="GQ51" s="878"/>
      <c r="GR51" s="878"/>
      <c r="GS51" s="878"/>
      <c r="GT51" s="878"/>
      <c r="GU51" s="878"/>
      <c r="GV51" s="878"/>
      <c r="GW51" s="878"/>
      <c r="GX51" s="878"/>
      <c r="GY51" s="878"/>
      <c r="GZ51" s="878"/>
      <c r="HA51" s="878"/>
      <c r="HB51" s="878"/>
      <c r="HC51" s="878"/>
      <c r="HD51" s="878"/>
      <c r="HE51" s="878"/>
      <c r="HF51" s="878"/>
      <c r="HG51" s="878"/>
      <c r="HH51" s="878"/>
      <c r="HI51" s="878"/>
      <c r="HJ51" s="878"/>
      <c r="HK51" s="878"/>
      <c r="HL51" s="878"/>
      <c r="HM51" s="878"/>
      <c r="HN51" s="878"/>
      <c r="IX51" s="704"/>
      <c r="IY51" s="704"/>
      <c r="IZ51" s="704"/>
      <c r="JA51" s="878"/>
      <c r="JB51" s="878"/>
      <c r="JC51" s="878"/>
      <c r="JD51" s="878"/>
      <c r="JE51" s="878"/>
      <c r="JF51" s="878"/>
      <c r="JG51" s="878"/>
      <c r="JH51" s="878"/>
      <c r="JJ51" s="878"/>
      <c r="JK51" s="878"/>
      <c r="JL51" s="878"/>
      <c r="JM51" s="878"/>
      <c r="JN51" s="878"/>
    </row>
    <row r="52" spans="1:274" s="706" customFormat="1" ht="24.95" customHeight="1" x14ac:dyDescent="0.25">
      <c r="A52" s="691">
        <v>51</v>
      </c>
      <c r="B52" s="693" t="s">
        <v>1206</v>
      </c>
      <c r="C52" s="696">
        <v>216</v>
      </c>
      <c r="D52" s="697">
        <v>532</v>
      </c>
      <c r="E52" s="707">
        <v>30</v>
      </c>
      <c r="F52" s="699" t="s">
        <v>1121</v>
      </c>
      <c r="G52" s="700" t="s">
        <v>1224</v>
      </c>
      <c r="H52" s="751" t="s">
        <v>1112</v>
      </c>
      <c r="I52" s="752" t="s">
        <v>1113</v>
      </c>
      <c r="J52" s="753" t="s">
        <v>1139</v>
      </c>
      <c r="K52" s="770" t="s">
        <v>1115</v>
      </c>
      <c r="L52" s="770" t="s">
        <v>1116</v>
      </c>
      <c r="M52" s="753" t="s">
        <v>1140</v>
      </c>
      <c r="N52" s="753" t="s">
        <v>1141</v>
      </c>
      <c r="O52" s="753" t="s">
        <v>1128</v>
      </c>
      <c r="P52" s="753" t="s">
        <v>1134</v>
      </c>
      <c r="Q52" s="776">
        <v>23</v>
      </c>
      <c r="R52" s="776" t="s">
        <v>1120</v>
      </c>
      <c r="S52" s="755">
        <v>2</v>
      </c>
      <c r="T52" s="775">
        <v>2.11</v>
      </c>
      <c r="U52" s="771">
        <v>41456</v>
      </c>
      <c r="V52" s="758">
        <v>41791</v>
      </c>
      <c r="W52" s="918">
        <v>25</v>
      </c>
      <c r="X52" s="875"/>
      <c r="Y52" s="876">
        <v>766100</v>
      </c>
      <c r="Z52" s="875">
        <f t="shared" si="0"/>
        <v>766100</v>
      </c>
      <c r="AA52" s="702"/>
      <c r="AB52" s="702"/>
      <c r="AC52" s="702"/>
      <c r="AD52" s="702"/>
      <c r="AE52" s="702">
        <v>500000</v>
      </c>
      <c r="AF52" s="702">
        <v>266100</v>
      </c>
      <c r="AG52" s="702"/>
      <c r="AH52" s="702"/>
      <c r="AI52" s="691"/>
      <c r="AJ52" s="691"/>
      <c r="AK52" s="691"/>
      <c r="AL52" s="691"/>
      <c r="AM52" s="868">
        <f t="shared" si="1"/>
        <v>766100</v>
      </c>
      <c r="AN52" s="868">
        <f t="shared" si="2"/>
        <v>0</v>
      </c>
      <c r="AO52" s="760">
        <v>900000</v>
      </c>
      <c r="AP52" s="868"/>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704"/>
      <c r="BN52" s="704"/>
      <c r="BO52" s="704"/>
      <c r="BP52" s="704"/>
      <c r="BQ52" s="704"/>
      <c r="BR52" s="704"/>
      <c r="BS52" s="704"/>
      <c r="BT52" s="704"/>
      <c r="BU52" s="704"/>
      <c r="BV52" s="704"/>
      <c r="BW52" s="704"/>
      <c r="BX52" s="704"/>
      <c r="BY52" s="704"/>
      <c r="BZ52" s="704"/>
      <c r="CA52" s="704"/>
      <c r="CB52" s="704"/>
      <c r="CC52" s="704"/>
      <c r="CD52" s="704"/>
      <c r="CE52" s="704"/>
      <c r="CF52" s="704"/>
      <c r="CG52" s="704"/>
      <c r="CH52" s="704"/>
      <c r="CI52" s="704"/>
      <c r="CJ52" s="704"/>
      <c r="CK52" s="704"/>
      <c r="CL52" s="704"/>
      <c r="CM52" s="704"/>
      <c r="CN52" s="704"/>
      <c r="CO52" s="704"/>
      <c r="CP52" s="704"/>
      <c r="CQ52" s="704"/>
      <c r="CR52" s="704"/>
      <c r="CS52" s="704"/>
      <c r="CT52" s="704"/>
      <c r="CU52" s="704"/>
      <c r="CV52" s="704"/>
      <c r="CW52" s="704"/>
      <c r="CX52" s="704"/>
      <c r="CY52" s="704"/>
      <c r="CZ52" s="704"/>
      <c r="DA52" s="704"/>
      <c r="DB52" s="704"/>
      <c r="DC52" s="704"/>
      <c r="DD52" s="704"/>
      <c r="DE52" s="704"/>
      <c r="DF52" s="704"/>
      <c r="DG52" s="704"/>
      <c r="DH52" s="704"/>
      <c r="DI52" s="704"/>
      <c r="DJ52" s="704"/>
      <c r="DK52" s="704"/>
      <c r="DL52" s="704"/>
      <c r="DM52" s="704"/>
      <c r="DN52" s="704"/>
      <c r="DO52" s="704"/>
      <c r="DP52" s="704"/>
      <c r="DQ52" s="704"/>
      <c r="DR52" s="704"/>
      <c r="DS52" s="704"/>
      <c r="DT52" s="704"/>
      <c r="DU52" s="704"/>
      <c r="DV52" s="704"/>
      <c r="DW52" s="704"/>
      <c r="DX52" s="704"/>
      <c r="DY52" s="704"/>
      <c r="DZ52" s="704"/>
      <c r="EA52" s="704"/>
      <c r="EB52" s="704"/>
      <c r="EC52" s="704"/>
      <c r="ED52" s="704"/>
      <c r="EE52" s="704"/>
      <c r="EF52" s="704"/>
      <c r="EG52" s="704"/>
      <c r="EH52" s="704"/>
      <c r="EI52" s="704"/>
      <c r="EJ52" s="704"/>
      <c r="EK52" s="704"/>
      <c r="EL52" s="704"/>
      <c r="EM52" s="704"/>
      <c r="EN52" s="704"/>
      <c r="EO52" s="704"/>
      <c r="EP52" s="704"/>
      <c r="EQ52" s="704"/>
      <c r="ER52" s="704"/>
      <c r="ES52" s="704"/>
      <c r="ET52" s="704"/>
      <c r="EU52" s="704"/>
      <c r="EV52" s="704"/>
      <c r="EW52" s="704"/>
      <c r="EX52" s="704"/>
      <c r="EY52" s="704"/>
      <c r="EZ52" s="704"/>
      <c r="FA52" s="704"/>
      <c r="FB52" s="704"/>
      <c r="FC52" s="704"/>
      <c r="FD52" s="704"/>
      <c r="FE52" s="704"/>
      <c r="FF52" s="704"/>
      <c r="FG52" s="704"/>
      <c r="GO52" s="704"/>
      <c r="GP52" s="746"/>
      <c r="GQ52" s="704"/>
      <c r="GR52" s="704"/>
      <c r="GS52" s="704"/>
      <c r="GT52" s="704"/>
      <c r="GU52" s="704"/>
      <c r="GV52" s="704"/>
      <c r="GW52" s="704"/>
      <c r="GX52" s="704"/>
      <c r="GY52" s="704"/>
      <c r="GZ52" s="704"/>
      <c r="HA52" s="704"/>
      <c r="HB52" s="704"/>
      <c r="HC52" s="704"/>
      <c r="HD52" s="704"/>
      <c r="HE52" s="704"/>
      <c r="HF52" s="704"/>
      <c r="HG52" s="704"/>
      <c r="HH52" s="704"/>
      <c r="HI52" s="704"/>
      <c r="HJ52" s="704"/>
      <c r="HK52" s="704"/>
      <c r="HL52" s="704"/>
      <c r="HM52" s="704"/>
      <c r="HN52" s="704"/>
      <c r="HO52" s="704"/>
      <c r="HP52" s="704"/>
      <c r="HQ52" s="704"/>
      <c r="IA52" s="704"/>
      <c r="IB52" s="704"/>
      <c r="IC52" s="704"/>
      <c r="ID52" s="704"/>
      <c r="IE52" s="704"/>
      <c r="IF52" s="704"/>
      <c r="IG52" s="704"/>
      <c r="IH52" s="704"/>
      <c r="II52" s="704"/>
      <c r="IJ52" s="704"/>
      <c r="IK52" s="704"/>
      <c r="IL52" s="704"/>
      <c r="IM52" s="704"/>
      <c r="IN52" s="704"/>
      <c r="IO52" s="704"/>
      <c r="IP52" s="704"/>
      <c r="IQ52" s="704"/>
      <c r="IR52" s="704"/>
      <c r="IS52" s="704"/>
      <c r="IT52" s="704"/>
      <c r="IU52" s="704"/>
      <c r="IV52" s="704"/>
      <c r="IW52" s="704"/>
      <c r="IX52" s="704"/>
      <c r="IY52" s="704"/>
      <c r="IZ52" s="704"/>
      <c r="JA52" s="878"/>
      <c r="JB52" s="878"/>
      <c r="JC52" s="878"/>
      <c r="JD52" s="878"/>
      <c r="JE52" s="878"/>
      <c r="JF52" s="878"/>
      <c r="JG52" s="878"/>
      <c r="JH52" s="878"/>
      <c r="JJ52" s="878"/>
      <c r="JK52" s="878"/>
      <c r="JL52" s="878"/>
      <c r="JM52" s="878"/>
      <c r="JN52" s="878"/>
    </row>
    <row r="53" spans="1:274" s="706" customFormat="1" ht="24.95" customHeight="1" x14ac:dyDescent="0.25">
      <c r="A53" s="691">
        <v>52</v>
      </c>
      <c r="B53" s="693" t="s">
        <v>1206</v>
      </c>
      <c r="C53" s="696">
        <v>216</v>
      </c>
      <c r="D53" s="697">
        <v>532</v>
      </c>
      <c r="E53" s="707">
        <v>31</v>
      </c>
      <c r="F53" s="699" t="s">
        <v>1121</v>
      </c>
      <c r="G53" s="700" t="s">
        <v>1225</v>
      </c>
      <c r="H53" s="751" t="s">
        <v>1112</v>
      </c>
      <c r="I53" s="752" t="s">
        <v>1113</v>
      </c>
      <c r="J53" s="753" t="s">
        <v>1139</v>
      </c>
      <c r="K53" s="770" t="s">
        <v>1151</v>
      </c>
      <c r="L53" s="770" t="s">
        <v>1116</v>
      </c>
      <c r="M53" s="753" t="s">
        <v>1140</v>
      </c>
      <c r="N53" s="753" t="s">
        <v>1141</v>
      </c>
      <c r="O53" s="753" t="s">
        <v>1128</v>
      </c>
      <c r="P53" s="753" t="s">
        <v>1134</v>
      </c>
      <c r="Q53" s="765">
        <v>12</v>
      </c>
      <c r="R53" s="765" t="s">
        <v>1223</v>
      </c>
      <c r="S53" s="755">
        <v>2</v>
      </c>
      <c r="T53" s="775">
        <v>2.11</v>
      </c>
      <c r="U53" s="771">
        <v>41456</v>
      </c>
      <c r="V53" s="771">
        <v>41791</v>
      </c>
      <c r="W53" s="701">
        <v>25</v>
      </c>
      <c r="X53" s="875">
        <f>350000-107700</f>
        <v>242300</v>
      </c>
      <c r="Y53" s="876">
        <v>71500</v>
      </c>
      <c r="Z53" s="875">
        <f t="shared" si="0"/>
        <v>313800</v>
      </c>
      <c r="AA53" s="702">
        <v>10400</v>
      </c>
      <c r="AB53" s="702">
        <v>42300</v>
      </c>
      <c r="AC53" s="702">
        <v>150000</v>
      </c>
      <c r="AD53" s="702">
        <v>50000</v>
      </c>
      <c r="AE53" s="702">
        <v>61100</v>
      </c>
      <c r="AF53" s="702"/>
      <c r="AG53" s="702"/>
      <c r="AH53" s="702"/>
      <c r="AI53" s="691"/>
      <c r="AJ53" s="691"/>
      <c r="AK53" s="691"/>
      <c r="AL53" s="691"/>
      <c r="AM53" s="868">
        <f t="shared" si="1"/>
        <v>313800</v>
      </c>
      <c r="AN53" s="868">
        <f t="shared" si="2"/>
        <v>0</v>
      </c>
      <c r="AO53" s="760"/>
      <c r="AP53" s="868"/>
      <c r="AR53" s="704"/>
      <c r="AS53" s="704"/>
      <c r="AT53" s="704"/>
      <c r="AU53" s="704"/>
      <c r="AV53" s="704"/>
      <c r="AW53" s="704"/>
      <c r="AX53" s="704"/>
      <c r="AY53" s="704"/>
      <c r="AZ53" s="704"/>
      <c r="BA53" s="704"/>
      <c r="BB53" s="704"/>
      <c r="BC53" s="704"/>
      <c r="BD53" s="704"/>
      <c r="BE53" s="704"/>
      <c r="BF53" s="704"/>
      <c r="BG53" s="704"/>
      <c r="BH53" s="704"/>
      <c r="BI53" s="704"/>
      <c r="BJ53" s="704"/>
      <c r="BK53" s="704"/>
      <c r="BL53" s="704"/>
      <c r="BM53" s="704"/>
      <c r="BN53" s="704"/>
      <c r="BO53" s="704"/>
      <c r="BP53" s="704"/>
      <c r="BQ53" s="704"/>
      <c r="BR53" s="704"/>
      <c r="BS53" s="704"/>
      <c r="BT53" s="704"/>
      <c r="BU53" s="704"/>
      <c r="BV53" s="704"/>
      <c r="BW53" s="704"/>
      <c r="BX53" s="704"/>
      <c r="BY53" s="704"/>
      <c r="BZ53" s="704"/>
      <c r="CA53" s="704"/>
      <c r="CB53" s="704"/>
      <c r="CC53" s="704"/>
      <c r="CD53" s="704"/>
      <c r="CE53" s="704"/>
      <c r="CF53" s="704"/>
      <c r="CG53" s="704"/>
      <c r="CH53" s="704"/>
      <c r="CI53" s="704"/>
      <c r="CJ53" s="704"/>
      <c r="CK53" s="704"/>
      <c r="CL53" s="704"/>
      <c r="CM53" s="704"/>
      <c r="CN53" s="704"/>
      <c r="CO53" s="704"/>
      <c r="CP53" s="704"/>
      <c r="CQ53" s="704"/>
      <c r="CR53" s="704"/>
      <c r="CS53" s="704"/>
      <c r="CT53" s="704"/>
      <c r="CU53" s="704"/>
      <c r="CV53" s="704"/>
      <c r="CW53" s="704"/>
      <c r="CX53" s="704"/>
      <c r="CY53" s="704"/>
      <c r="CZ53" s="704"/>
      <c r="DA53" s="704"/>
      <c r="DB53" s="704"/>
      <c r="DC53" s="704"/>
      <c r="DD53" s="704"/>
      <c r="DE53" s="704"/>
      <c r="DF53" s="704"/>
      <c r="DG53" s="704"/>
      <c r="DH53" s="704"/>
      <c r="DI53" s="704"/>
      <c r="DJ53" s="704"/>
      <c r="DK53" s="704"/>
      <c r="DL53" s="704"/>
      <c r="DM53" s="704"/>
      <c r="DN53" s="704"/>
      <c r="DO53" s="704"/>
      <c r="DP53" s="704"/>
      <c r="DQ53" s="704"/>
      <c r="DR53" s="704"/>
      <c r="DS53" s="704"/>
      <c r="DT53" s="704"/>
      <c r="DU53" s="704"/>
      <c r="DV53" s="704"/>
      <c r="DW53" s="704"/>
      <c r="DX53" s="704"/>
      <c r="DY53" s="704"/>
      <c r="DZ53" s="704"/>
      <c r="EA53" s="704"/>
      <c r="EB53" s="704"/>
      <c r="EC53" s="704"/>
      <c r="ED53" s="704"/>
      <c r="EE53" s="704"/>
      <c r="EF53" s="704"/>
      <c r="EG53" s="704"/>
      <c r="EH53" s="704"/>
      <c r="EI53" s="704"/>
      <c r="EJ53" s="704"/>
      <c r="EK53" s="704"/>
      <c r="EL53" s="704"/>
      <c r="EM53" s="704"/>
      <c r="EN53" s="704"/>
      <c r="EO53" s="704"/>
      <c r="EP53" s="704"/>
      <c r="EQ53" s="704"/>
      <c r="ER53" s="704"/>
      <c r="ES53" s="704"/>
      <c r="ET53" s="704"/>
      <c r="EU53" s="704"/>
      <c r="EV53" s="704"/>
      <c r="EW53" s="704"/>
      <c r="EX53" s="704"/>
      <c r="EY53" s="704"/>
      <c r="EZ53" s="704"/>
      <c r="FA53" s="704"/>
      <c r="FB53" s="704"/>
      <c r="FC53" s="704"/>
      <c r="FD53" s="704"/>
      <c r="FE53" s="704"/>
      <c r="FF53" s="704"/>
      <c r="FG53" s="704"/>
      <c r="GN53" s="704"/>
      <c r="GO53" s="704"/>
      <c r="GP53" s="746"/>
      <c r="GQ53" s="704"/>
      <c r="GR53" s="704"/>
      <c r="GS53" s="704"/>
      <c r="GT53" s="704"/>
      <c r="GU53" s="704"/>
      <c r="GV53" s="704"/>
      <c r="GW53" s="704"/>
      <c r="GX53" s="704"/>
      <c r="GY53" s="704"/>
      <c r="GZ53" s="704"/>
      <c r="HA53" s="704"/>
      <c r="HB53" s="704"/>
      <c r="HC53" s="704"/>
      <c r="HD53" s="704"/>
      <c r="HE53" s="704"/>
      <c r="HF53" s="704"/>
      <c r="HG53" s="704"/>
      <c r="HH53" s="704"/>
      <c r="HI53" s="704"/>
      <c r="HJ53" s="704"/>
      <c r="HK53" s="704"/>
      <c r="HL53" s="704"/>
      <c r="HM53" s="704"/>
      <c r="HN53" s="704"/>
      <c r="HO53" s="704"/>
      <c r="HP53" s="704"/>
      <c r="HQ53" s="704"/>
      <c r="IA53" s="704"/>
      <c r="IB53" s="704"/>
      <c r="IC53" s="704"/>
      <c r="ID53" s="704"/>
      <c r="IE53" s="704"/>
      <c r="IF53" s="704"/>
      <c r="IG53" s="704"/>
      <c r="IH53" s="704"/>
      <c r="II53" s="704"/>
      <c r="IJ53" s="704"/>
      <c r="IK53" s="704"/>
      <c r="IL53" s="704"/>
      <c r="IM53" s="704"/>
      <c r="IN53" s="704"/>
      <c r="IO53" s="704"/>
      <c r="IP53" s="704"/>
      <c r="IQ53" s="704"/>
      <c r="IR53" s="704"/>
      <c r="IS53" s="704"/>
      <c r="IT53" s="704"/>
      <c r="IU53" s="704"/>
      <c r="IV53" s="704"/>
      <c r="IW53" s="704"/>
      <c r="IX53" s="704"/>
      <c r="IY53" s="704"/>
      <c r="IZ53" s="704"/>
      <c r="JA53" s="878"/>
      <c r="JB53" s="878"/>
      <c r="JC53" s="878"/>
      <c r="JD53" s="878"/>
      <c r="JE53" s="878"/>
      <c r="JF53" s="878"/>
      <c r="JG53" s="878"/>
      <c r="JH53" s="878"/>
      <c r="JJ53" s="878"/>
      <c r="JK53" s="878"/>
      <c r="JL53" s="878"/>
      <c r="JM53" s="878"/>
      <c r="JN53" s="878"/>
    </row>
    <row r="54" spans="1:274" s="706" customFormat="1" ht="24.95" customHeight="1" x14ac:dyDescent="0.25">
      <c r="A54" s="691">
        <v>53</v>
      </c>
      <c r="B54" s="693" t="s">
        <v>1206</v>
      </c>
      <c r="C54" s="696">
        <v>216</v>
      </c>
      <c r="D54" s="697">
        <v>532</v>
      </c>
      <c r="E54" s="707">
        <v>32</v>
      </c>
      <c r="F54" s="699" t="s">
        <v>1121</v>
      </c>
      <c r="G54" s="700" t="s">
        <v>1508</v>
      </c>
      <c r="H54" s="767" t="s">
        <v>1112</v>
      </c>
      <c r="I54" s="752" t="s">
        <v>1113</v>
      </c>
      <c r="J54" s="753" t="s">
        <v>1139</v>
      </c>
      <c r="K54" s="770" t="s">
        <v>1151</v>
      </c>
      <c r="L54" s="770" t="s">
        <v>1116</v>
      </c>
      <c r="M54" s="753" t="s">
        <v>1140</v>
      </c>
      <c r="N54" s="753" t="s">
        <v>1141</v>
      </c>
      <c r="O54" s="753" t="s">
        <v>1128</v>
      </c>
      <c r="P54" s="753" t="s">
        <v>1134</v>
      </c>
      <c r="Q54" s="776" t="s">
        <v>1120</v>
      </c>
      <c r="R54" s="776" t="s">
        <v>1120</v>
      </c>
      <c r="S54" s="755">
        <v>2</v>
      </c>
      <c r="T54" s="775">
        <v>2.11</v>
      </c>
      <c r="U54" s="757">
        <v>41091</v>
      </c>
      <c r="V54" s="758">
        <v>41426</v>
      </c>
      <c r="W54" s="918">
        <v>25</v>
      </c>
      <c r="X54" s="875"/>
      <c r="Y54" s="876">
        <v>93600</v>
      </c>
      <c r="Z54" s="875">
        <f t="shared" si="0"/>
        <v>93600</v>
      </c>
      <c r="AA54" s="691"/>
      <c r="AB54" s="702">
        <v>93600</v>
      </c>
      <c r="AC54" s="702"/>
      <c r="AD54" s="691"/>
      <c r="AE54" s="691"/>
      <c r="AF54" s="691"/>
      <c r="AG54" s="691"/>
      <c r="AH54" s="691"/>
      <c r="AI54" s="691"/>
      <c r="AJ54" s="691"/>
      <c r="AK54" s="691"/>
      <c r="AL54" s="691"/>
      <c r="AM54" s="868">
        <f t="shared" si="1"/>
        <v>93600</v>
      </c>
      <c r="AN54" s="868">
        <f t="shared" si="2"/>
        <v>0</v>
      </c>
      <c r="AO54" s="691"/>
      <c r="AP54" s="868"/>
      <c r="AR54" s="704"/>
      <c r="AS54" s="704"/>
      <c r="AT54" s="704"/>
      <c r="AU54" s="704"/>
      <c r="AV54" s="704"/>
      <c r="AW54" s="704"/>
      <c r="AX54" s="704"/>
      <c r="AY54" s="704"/>
      <c r="AZ54" s="704"/>
      <c r="BA54" s="704"/>
      <c r="BB54" s="704"/>
      <c r="BC54" s="704"/>
      <c r="BD54" s="704"/>
      <c r="BE54" s="704"/>
      <c r="BF54" s="704"/>
      <c r="BG54" s="704"/>
      <c r="BH54" s="704"/>
      <c r="BI54" s="704"/>
      <c r="BJ54" s="704"/>
      <c r="BK54" s="704"/>
      <c r="BL54" s="704"/>
      <c r="BM54" s="704"/>
      <c r="BN54" s="704"/>
      <c r="BO54" s="704"/>
      <c r="BP54" s="704"/>
      <c r="BQ54" s="704"/>
      <c r="BR54" s="704"/>
      <c r="BS54" s="704"/>
      <c r="BT54" s="704"/>
      <c r="BU54" s="704"/>
      <c r="BV54" s="704"/>
      <c r="BW54" s="704"/>
      <c r="BX54" s="704"/>
      <c r="BY54" s="704"/>
      <c r="BZ54" s="704"/>
      <c r="CA54" s="704"/>
      <c r="CB54" s="704"/>
      <c r="CC54" s="704"/>
      <c r="CD54" s="704"/>
      <c r="CE54" s="704"/>
      <c r="CF54" s="704"/>
      <c r="CG54" s="704"/>
      <c r="CH54" s="704"/>
      <c r="CI54" s="704"/>
      <c r="CJ54" s="704"/>
      <c r="CK54" s="704"/>
      <c r="CL54" s="704"/>
      <c r="CM54" s="704"/>
      <c r="CN54" s="704"/>
      <c r="CO54" s="704"/>
      <c r="CP54" s="704"/>
      <c r="CQ54" s="704"/>
      <c r="CR54" s="704"/>
      <c r="CS54" s="704"/>
      <c r="CT54" s="704"/>
      <c r="CU54" s="704"/>
      <c r="CV54" s="704"/>
      <c r="CW54" s="704"/>
      <c r="CX54" s="704"/>
      <c r="CY54" s="704"/>
      <c r="CZ54" s="704"/>
      <c r="DA54" s="704"/>
      <c r="DB54" s="704"/>
      <c r="DC54" s="704"/>
      <c r="DD54" s="704"/>
      <c r="DE54" s="704"/>
      <c r="DF54" s="704"/>
      <c r="DG54" s="704"/>
      <c r="DH54" s="704"/>
      <c r="DI54" s="704"/>
      <c r="DJ54" s="704"/>
      <c r="DK54" s="704"/>
      <c r="DL54" s="704"/>
      <c r="DM54" s="704"/>
      <c r="DN54" s="704"/>
      <c r="DO54" s="704"/>
      <c r="DP54" s="704"/>
      <c r="DQ54" s="704"/>
      <c r="DR54" s="704"/>
      <c r="DS54" s="704"/>
      <c r="DT54" s="704"/>
      <c r="DU54" s="704"/>
      <c r="DV54" s="704"/>
      <c r="DW54" s="704"/>
      <c r="DX54" s="704"/>
      <c r="DY54" s="704"/>
      <c r="DZ54" s="704"/>
      <c r="EA54" s="704"/>
      <c r="EB54" s="704"/>
      <c r="EC54" s="704"/>
      <c r="ED54" s="704"/>
      <c r="EE54" s="704"/>
      <c r="EF54" s="704"/>
      <c r="EG54" s="704"/>
      <c r="EH54" s="704"/>
      <c r="EI54" s="704"/>
      <c r="EJ54" s="704"/>
      <c r="EK54" s="704"/>
      <c r="EL54" s="704"/>
      <c r="EM54" s="704"/>
      <c r="EN54" s="704"/>
      <c r="EO54" s="704"/>
      <c r="EP54" s="704"/>
      <c r="EQ54" s="704"/>
      <c r="ER54" s="704"/>
      <c r="ES54" s="704"/>
      <c r="ET54" s="704"/>
      <c r="EU54" s="704"/>
      <c r="EV54" s="704"/>
      <c r="EW54" s="704"/>
      <c r="EX54" s="704"/>
      <c r="EY54" s="704"/>
      <c r="EZ54" s="704"/>
      <c r="FA54" s="704"/>
      <c r="FB54" s="704"/>
      <c r="FC54" s="704"/>
      <c r="FD54" s="704"/>
      <c r="FE54" s="704"/>
      <c r="FF54" s="704"/>
      <c r="FG54" s="704"/>
      <c r="GN54" s="704"/>
      <c r="GO54" s="704"/>
      <c r="GP54" s="878"/>
      <c r="GQ54" s="878"/>
      <c r="GR54" s="878"/>
      <c r="GS54" s="878"/>
      <c r="GT54" s="878"/>
      <c r="GU54" s="878"/>
      <c r="GV54" s="878"/>
      <c r="GW54" s="878"/>
      <c r="GX54" s="878"/>
      <c r="GY54" s="878"/>
      <c r="GZ54" s="878"/>
      <c r="HA54" s="878"/>
      <c r="HB54" s="878"/>
      <c r="HC54" s="878"/>
      <c r="HD54" s="878"/>
      <c r="HE54" s="878"/>
      <c r="HF54" s="878"/>
      <c r="HG54" s="878"/>
      <c r="HH54" s="878"/>
      <c r="HI54" s="878"/>
      <c r="HJ54" s="878"/>
      <c r="HK54" s="878"/>
      <c r="HL54" s="878"/>
      <c r="HM54" s="878"/>
      <c r="HN54" s="878"/>
      <c r="HO54" s="878"/>
      <c r="HP54" s="878"/>
      <c r="HQ54" s="878"/>
      <c r="HR54" s="878"/>
      <c r="HS54" s="878"/>
      <c r="HT54" s="878"/>
      <c r="HU54" s="878"/>
      <c r="HV54" s="878"/>
      <c r="HW54" s="878"/>
      <c r="HX54" s="878"/>
      <c r="HY54" s="878"/>
      <c r="HZ54" s="878"/>
      <c r="IA54" s="878"/>
      <c r="IB54" s="878"/>
      <c r="IC54" s="878"/>
      <c r="ID54" s="878"/>
      <c r="IE54" s="878"/>
      <c r="IF54" s="878"/>
      <c r="IG54" s="878"/>
      <c r="IH54" s="878"/>
      <c r="II54" s="878"/>
      <c r="IJ54" s="878"/>
      <c r="IK54" s="878"/>
      <c r="IL54" s="878"/>
      <c r="IM54" s="878"/>
      <c r="IN54" s="878"/>
      <c r="IO54" s="878"/>
      <c r="IP54" s="878"/>
      <c r="IQ54" s="878"/>
      <c r="IR54" s="878"/>
      <c r="IS54" s="878"/>
      <c r="IT54" s="878"/>
      <c r="IU54" s="878"/>
      <c r="IV54" s="878"/>
      <c r="IW54" s="878"/>
      <c r="IX54" s="704"/>
      <c r="IY54" s="704"/>
      <c r="IZ54" s="704"/>
      <c r="JJ54" s="878"/>
      <c r="JK54" s="878"/>
      <c r="JL54" s="878"/>
      <c r="JM54" s="878"/>
      <c r="JN54" s="878"/>
    </row>
    <row r="55" spans="1:274" s="706" customFormat="1" ht="24.95" customHeight="1" x14ac:dyDescent="0.25">
      <c r="A55" s="691">
        <v>54</v>
      </c>
      <c r="B55" s="693" t="s">
        <v>1206</v>
      </c>
      <c r="C55" s="696">
        <v>216</v>
      </c>
      <c r="D55" s="697">
        <v>532</v>
      </c>
      <c r="E55" s="707">
        <v>34</v>
      </c>
      <c r="F55" s="699" t="s">
        <v>1121</v>
      </c>
      <c r="G55" s="700" t="s">
        <v>1509</v>
      </c>
      <c r="H55" s="767" t="s">
        <v>1112</v>
      </c>
      <c r="I55" s="752" t="s">
        <v>1113</v>
      </c>
      <c r="J55" s="753" t="s">
        <v>1139</v>
      </c>
      <c r="K55" s="770" t="s">
        <v>1115</v>
      </c>
      <c r="L55" s="770" t="s">
        <v>1124</v>
      </c>
      <c r="M55" s="753" t="s">
        <v>1140</v>
      </c>
      <c r="N55" s="753" t="s">
        <v>1141</v>
      </c>
      <c r="O55" s="753" t="s">
        <v>1128</v>
      </c>
      <c r="P55" s="912" t="s">
        <v>1129</v>
      </c>
      <c r="Q55" s="776" t="s">
        <v>1120</v>
      </c>
      <c r="R55" s="776" t="s">
        <v>1120</v>
      </c>
      <c r="S55" s="755">
        <v>2</v>
      </c>
      <c r="T55" s="775">
        <v>2.11</v>
      </c>
      <c r="U55" s="771">
        <v>41456</v>
      </c>
      <c r="V55" s="771">
        <v>41791</v>
      </c>
      <c r="W55" s="701">
        <v>5</v>
      </c>
      <c r="X55" s="875"/>
      <c r="Y55" s="876">
        <v>14500</v>
      </c>
      <c r="Z55" s="875">
        <f t="shared" si="0"/>
        <v>14500</v>
      </c>
      <c r="AA55" s="691"/>
      <c r="AB55" s="691"/>
      <c r="AC55" s="691">
        <v>14500</v>
      </c>
      <c r="AD55" s="691"/>
      <c r="AE55" s="691"/>
      <c r="AF55" s="691"/>
      <c r="AG55" s="691"/>
      <c r="AH55" s="691"/>
      <c r="AI55" s="691"/>
      <c r="AJ55" s="691"/>
      <c r="AK55" s="691"/>
      <c r="AL55" s="691"/>
      <c r="AM55" s="868">
        <f t="shared" si="1"/>
        <v>14500</v>
      </c>
      <c r="AN55" s="868">
        <f t="shared" si="2"/>
        <v>0</v>
      </c>
      <c r="AO55" s="691"/>
      <c r="AP55" s="868"/>
      <c r="AR55" s="704"/>
      <c r="AS55" s="704"/>
      <c r="AT55" s="704"/>
      <c r="AU55" s="704"/>
      <c r="AV55" s="704"/>
      <c r="AW55" s="704"/>
      <c r="AX55" s="704"/>
      <c r="AY55" s="704"/>
      <c r="AZ55" s="704"/>
      <c r="BA55" s="704"/>
      <c r="BB55" s="704"/>
      <c r="BC55" s="704"/>
      <c r="BD55" s="704"/>
      <c r="BE55" s="704"/>
      <c r="BF55" s="704"/>
      <c r="BG55" s="704"/>
      <c r="BH55" s="704"/>
      <c r="BI55" s="704"/>
      <c r="BJ55" s="704"/>
      <c r="BK55" s="704"/>
      <c r="BL55" s="704"/>
      <c r="BM55" s="704"/>
      <c r="BN55" s="704"/>
      <c r="BO55" s="704"/>
      <c r="BP55" s="704"/>
      <c r="BQ55" s="704"/>
      <c r="BR55" s="704"/>
      <c r="BS55" s="704"/>
      <c r="BT55" s="704"/>
      <c r="BU55" s="704"/>
      <c r="BV55" s="704"/>
      <c r="BW55" s="704"/>
      <c r="BX55" s="704"/>
      <c r="BY55" s="704"/>
      <c r="BZ55" s="704"/>
      <c r="CA55" s="704"/>
      <c r="CB55" s="704"/>
      <c r="CC55" s="704"/>
      <c r="CD55" s="704"/>
      <c r="CE55" s="704"/>
      <c r="CF55" s="704"/>
      <c r="CG55" s="704"/>
      <c r="CH55" s="704"/>
      <c r="CI55" s="704"/>
      <c r="CJ55" s="704"/>
      <c r="CK55" s="704"/>
      <c r="CL55" s="704"/>
      <c r="CM55" s="704"/>
      <c r="CN55" s="704"/>
      <c r="CO55" s="704"/>
      <c r="CP55" s="704"/>
      <c r="CQ55" s="704"/>
      <c r="CR55" s="704"/>
      <c r="CS55" s="704"/>
      <c r="CT55" s="704"/>
      <c r="CU55" s="704"/>
      <c r="CV55" s="704"/>
      <c r="CW55" s="704"/>
      <c r="CX55" s="704"/>
      <c r="CY55" s="704"/>
      <c r="CZ55" s="704"/>
      <c r="DA55" s="704"/>
      <c r="DB55" s="704"/>
      <c r="DC55" s="704"/>
      <c r="DD55" s="704"/>
      <c r="DE55" s="704"/>
      <c r="DF55" s="704"/>
      <c r="DG55" s="704"/>
      <c r="DH55" s="704"/>
      <c r="DI55" s="704"/>
      <c r="DJ55" s="704"/>
      <c r="DK55" s="704"/>
      <c r="DL55" s="704"/>
      <c r="DM55" s="704"/>
      <c r="DN55" s="704"/>
      <c r="DO55" s="704"/>
      <c r="DP55" s="704"/>
      <c r="DQ55" s="704"/>
      <c r="DR55" s="704"/>
      <c r="DS55" s="704"/>
      <c r="DT55" s="704"/>
      <c r="DU55" s="704"/>
      <c r="DV55" s="704"/>
      <c r="DW55" s="704"/>
      <c r="DX55" s="704"/>
      <c r="DY55" s="704"/>
      <c r="DZ55" s="704"/>
      <c r="EA55" s="704"/>
      <c r="EB55" s="704"/>
      <c r="EC55" s="704"/>
      <c r="ED55" s="704"/>
      <c r="EE55" s="704"/>
      <c r="EF55" s="704"/>
      <c r="EG55" s="704"/>
      <c r="EH55" s="704"/>
      <c r="EI55" s="704"/>
      <c r="EJ55" s="704"/>
      <c r="EK55" s="704"/>
      <c r="EL55" s="704"/>
      <c r="EM55" s="704"/>
      <c r="EN55" s="704"/>
      <c r="EO55" s="704"/>
      <c r="EP55" s="704"/>
      <c r="EQ55" s="704"/>
      <c r="ER55" s="704"/>
      <c r="ES55" s="704"/>
      <c r="ET55" s="704"/>
      <c r="EU55" s="704"/>
      <c r="EV55" s="704"/>
      <c r="EW55" s="704"/>
      <c r="EX55" s="704"/>
      <c r="EY55" s="704"/>
      <c r="EZ55" s="704"/>
      <c r="FA55" s="704"/>
      <c r="FB55" s="704"/>
      <c r="FC55" s="704"/>
      <c r="FD55" s="704"/>
      <c r="FE55" s="704"/>
      <c r="FF55" s="704"/>
      <c r="FG55" s="704"/>
      <c r="GN55" s="704"/>
      <c r="GP55" s="878"/>
      <c r="GQ55" s="878"/>
      <c r="GR55" s="878"/>
      <c r="GS55" s="878"/>
      <c r="GT55" s="878"/>
      <c r="GU55" s="878"/>
      <c r="GV55" s="878"/>
      <c r="GW55" s="878"/>
      <c r="GX55" s="878"/>
      <c r="GY55" s="878"/>
      <c r="GZ55" s="878"/>
      <c r="HA55" s="878"/>
      <c r="HB55" s="878"/>
      <c r="HC55" s="878"/>
      <c r="HD55" s="878"/>
      <c r="HE55" s="878"/>
      <c r="HF55" s="878"/>
      <c r="HG55" s="878"/>
      <c r="HH55" s="878"/>
      <c r="HI55" s="878"/>
      <c r="HJ55" s="878"/>
      <c r="HK55" s="878"/>
      <c r="HL55" s="878"/>
      <c r="HM55" s="878"/>
      <c r="HN55" s="878"/>
      <c r="HO55" s="878"/>
      <c r="HP55" s="878"/>
      <c r="HQ55" s="878"/>
      <c r="HR55" s="878"/>
      <c r="HS55" s="878"/>
      <c r="HT55" s="878"/>
      <c r="HU55" s="878"/>
      <c r="HV55" s="878"/>
      <c r="HW55" s="878"/>
      <c r="HX55" s="878"/>
      <c r="HY55" s="878"/>
      <c r="HZ55" s="878"/>
      <c r="IA55" s="878"/>
      <c r="IB55" s="878"/>
      <c r="IC55" s="878"/>
      <c r="ID55" s="878"/>
      <c r="IE55" s="878"/>
      <c r="IF55" s="878"/>
      <c r="IG55" s="878"/>
      <c r="IH55" s="878"/>
      <c r="II55" s="878"/>
      <c r="IJ55" s="878"/>
      <c r="IK55" s="878"/>
      <c r="IL55" s="878"/>
      <c r="IM55" s="878"/>
      <c r="IN55" s="878"/>
      <c r="IO55" s="878"/>
      <c r="IP55" s="878"/>
      <c r="IQ55" s="878"/>
      <c r="IR55" s="878"/>
      <c r="IS55" s="878"/>
      <c r="IT55" s="878"/>
      <c r="IU55" s="878"/>
      <c r="IV55" s="878"/>
      <c r="IW55" s="878"/>
      <c r="IX55" s="704"/>
      <c r="IY55" s="704"/>
      <c r="IZ55" s="704"/>
      <c r="JI55" s="878"/>
      <c r="JJ55" s="878"/>
      <c r="JK55" s="878"/>
      <c r="JL55" s="878"/>
      <c r="JM55" s="878"/>
      <c r="JN55" s="878"/>
    </row>
    <row r="56" spans="1:274" s="706" customFormat="1" ht="24.95" customHeight="1" x14ac:dyDescent="0.25">
      <c r="A56" s="691">
        <v>55</v>
      </c>
      <c r="B56" s="693" t="s">
        <v>1206</v>
      </c>
      <c r="C56" s="696">
        <v>216</v>
      </c>
      <c r="D56" s="697">
        <v>536</v>
      </c>
      <c r="E56" s="707">
        <v>1</v>
      </c>
      <c r="F56" s="699" t="s">
        <v>1123</v>
      </c>
      <c r="G56" s="700" t="s">
        <v>1510</v>
      </c>
      <c r="H56" s="767" t="s">
        <v>1112</v>
      </c>
      <c r="I56" s="752" t="s">
        <v>1113</v>
      </c>
      <c r="J56" s="753" t="s">
        <v>1139</v>
      </c>
      <c r="K56" s="770" t="s">
        <v>1115</v>
      </c>
      <c r="L56" s="770" t="s">
        <v>1124</v>
      </c>
      <c r="M56" s="753" t="s">
        <v>1140</v>
      </c>
      <c r="N56" s="753" t="s">
        <v>1141</v>
      </c>
      <c r="O56" s="753" t="s">
        <v>1141</v>
      </c>
      <c r="P56" s="753" t="s">
        <v>1227</v>
      </c>
      <c r="Q56" s="776" t="s">
        <v>1120</v>
      </c>
      <c r="R56" s="776" t="s">
        <v>1120</v>
      </c>
      <c r="S56" s="755">
        <v>2</v>
      </c>
      <c r="T56" s="775">
        <v>2.11</v>
      </c>
      <c r="U56" s="758">
        <v>41334</v>
      </c>
      <c r="V56" s="771">
        <v>41426</v>
      </c>
      <c r="W56" s="918">
        <v>7</v>
      </c>
      <c r="X56" s="875"/>
      <c r="Y56" s="876">
        <v>100000</v>
      </c>
      <c r="Z56" s="875">
        <f t="shared" si="0"/>
        <v>100000</v>
      </c>
      <c r="AA56" s="691"/>
      <c r="AB56" s="691"/>
      <c r="AC56" s="691"/>
      <c r="AD56" s="691">
        <v>100000</v>
      </c>
      <c r="AE56" s="691"/>
      <c r="AF56" s="691"/>
      <c r="AG56" s="691"/>
      <c r="AH56" s="691"/>
      <c r="AI56" s="691"/>
      <c r="AJ56" s="691"/>
      <c r="AK56" s="691"/>
      <c r="AL56" s="691"/>
      <c r="AM56" s="868">
        <f t="shared" si="1"/>
        <v>100000</v>
      </c>
      <c r="AN56" s="868">
        <f t="shared" si="2"/>
        <v>0</v>
      </c>
      <c r="AO56" s="691"/>
      <c r="AP56" s="868"/>
      <c r="AR56" s="704"/>
      <c r="AS56" s="704"/>
      <c r="AT56" s="704"/>
      <c r="AU56" s="704"/>
      <c r="AV56" s="704"/>
      <c r="AW56" s="704"/>
      <c r="AX56" s="704"/>
      <c r="AY56" s="704"/>
      <c r="AZ56" s="704"/>
      <c r="BA56" s="704"/>
      <c r="BB56" s="704"/>
      <c r="BC56" s="704"/>
      <c r="BD56" s="704"/>
      <c r="BE56" s="704"/>
      <c r="BF56" s="704"/>
      <c r="BG56" s="704"/>
      <c r="BH56" s="704"/>
      <c r="BI56" s="704"/>
      <c r="BJ56" s="704"/>
      <c r="BK56" s="704"/>
      <c r="BL56" s="704"/>
      <c r="BM56" s="704"/>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704"/>
      <c r="DC56" s="704"/>
      <c r="DD56" s="704"/>
      <c r="DE56" s="704"/>
      <c r="DF56" s="704"/>
      <c r="DG56" s="704"/>
      <c r="DH56" s="704"/>
      <c r="DI56" s="704"/>
      <c r="DJ56" s="704"/>
      <c r="DK56" s="704"/>
      <c r="DL56" s="704"/>
      <c r="DM56" s="704"/>
      <c r="DN56" s="704"/>
      <c r="DO56" s="704"/>
      <c r="DP56" s="704"/>
      <c r="DQ56" s="704"/>
      <c r="DR56" s="704"/>
      <c r="DS56" s="704"/>
      <c r="DT56" s="704"/>
      <c r="DU56" s="704"/>
      <c r="DV56" s="704"/>
      <c r="DW56" s="704"/>
      <c r="DX56" s="704"/>
      <c r="DY56" s="704"/>
      <c r="DZ56" s="704"/>
      <c r="EA56" s="704"/>
      <c r="EB56" s="704"/>
      <c r="EC56" s="704"/>
      <c r="ED56" s="704"/>
      <c r="EE56" s="704"/>
      <c r="EF56" s="704"/>
      <c r="EG56" s="704"/>
      <c r="EH56" s="704"/>
      <c r="EI56" s="704"/>
      <c r="EJ56" s="704"/>
      <c r="EK56" s="704"/>
      <c r="EL56" s="704"/>
      <c r="EM56" s="704"/>
      <c r="EN56" s="704"/>
      <c r="EO56" s="704"/>
      <c r="EP56" s="704"/>
      <c r="EQ56" s="704"/>
      <c r="ER56" s="704"/>
      <c r="ES56" s="704"/>
      <c r="ET56" s="704"/>
      <c r="EU56" s="704"/>
      <c r="EV56" s="704"/>
      <c r="EW56" s="704"/>
      <c r="EX56" s="704"/>
      <c r="EY56" s="704"/>
      <c r="EZ56" s="704"/>
      <c r="FA56" s="704"/>
      <c r="FB56" s="704"/>
      <c r="FC56" s="704"/>
      <c r="FD56" s="704"/>
      <c r="FE56" s="704"/>
      <c r="FF56" s="704"/>
      <c r="FG56" s="704"/>
      <c r="GN56" s="704"/>
      <c r="GO56" s="704"/>
      <c r="HO56" s="878"/>
      <c r="HP56" s="878"/>
      <c r="HQ56" s="878"/>
      <c r="HR56" s="878"/>
      <c r="HS56" s="878"/>
      <c r="HT56" s="878"/>
      <c r="HU56" s="878"/>
      <c r="HV56" s="878"/>
      <c r="HW56" s="878"/>
      <c r="HX56" s="878"/>
      <c r="HY56" s="878"/>
      <c r="HZ56" s="878"/>
      <c r="IA56" s="878"/>
      <c r="IB56" s="878"/>
      <c r="IC56" s="878"/>
      <c r="ID56" s="878"/>
      <c r="IE56" s="878"/>
      <c r="IF56" s="878"/>
      <c r="IG56" s="878"/>
      <c r="IH56" s="878"/>
      <c r="II56" s="878"/>
      <c r="IJ56" s="878"/>
      <c r="IK56" s="878"/>
      <c r="IL56" s="878"/>
      <c r="IM56" s="878"/>
      <c r="IN56" s="878"/>
      <c r="IO56" s="878"/>
      <c r="IP56" s="878"/>
      <c r="IQ56" s="878"/>
      <c r="IR56" s="878"/>
      <c r="IS56" s="878"/>
      <c r="IT56" s="878"/>
      <c r="IU56" s="878"/>
      <c r="IV56" s="878"/>
      <c r="IW56" s="878"/>
      <c r="IX56" s="704"/>
      <c r="IY56" s="704"/>
      <c r="IZ56" s="704"/>
      <c r="JI56" s="878"/>
      <c r="JJ56" s="878"/>
      <c r="JK56" s="878"/>
      <c r="JL56" s="878"/>
      <c r="JM56" s="878"/>
      <c r="JN56" s="878"/>
    </row>
    <row r="57" spans="1:274" s="706" customFormat="1" ht="24.95" customHeight="1" x14ac:dyDescent="0.25">
      <c r="A57" s="691">
        <v>56</v>
      </c>
      <c r="B57" s="693" t="s">
        <v>1206</v>
      </c>
      <c r="C57" s="696">
        <v>216</v>
      </c>
      <c r="D57" s="697">
        <v>544</v>
      </c>
      <c r="E57" s="707">
        <v>4</v>
      </c>
      <c r="F57" s="699" t="s">
        <v>1125</v>
      </c>
      <c r="G57" s="700" t="s">
        <v>1126</v>
      </c>
      <c r="H57" s="751" t="s">
        <v>1112</v>
      </c>
      <c r="I57" s="767" t="s">
        <v>1113</v>
      </c>
      <c r="J57" s="753" t="s">
        <v>1139</v>
      </c>
      <c r="K57" s="761" t="s">
        <v>1115</v>
      </c>
      <c r="L57" s="761" t="s">
        <v>1124</v>
      </c>
      <c r="M57" s="753" t="s">
        <v>1140</v>
      </c>
      <c r="N57" s="753" t="s">
        <v>1141</v>
      </c>
      <c r="O57" s="753" t="s">
        <v>1128</v>
      </c>
      <c r="P57" s="753" t="s">
        <v>1227</v>
      </c>
      <c r="Q57" s="753" t="s">
        <v>1160</v>
      </c>
      <c r="R57" s="753" t="s">
        <v>1160</v>
      </c>
      <c r="S57" s="755">
        <v>2</v>
      </c>
      <c r="T57" s="775">
        <v>2.11</v>
      </c>
      <c r="U57" s="771">
        <v>41456</v>
      </c>
      <c r="V57" s="772">
        <v>42522</v>
      </c>
      <c r="W57" s="701">
        <v>5</v>
      </c>
      <c r="X57" s="875">
        <v>90000</v>
      </c>
      <c r="Y57" s="877"/>
      <c r="Z57" s="875">
        <f t="shared" si="0"/>
        <v>90000</v>
      </c>
      <c r="AA57" s="702"/>
      <c r="AB57" s="702"/>
      <c r="AC57" s="702">
        <v>20000</v>
      </c>
      <c r="AD57" s="702">
        <v>20000</v>
      </c>
      <c r="AE57" s="702">
        <v>20000</v>
      </c>
      <c r="AF57" s="702">
        <v>20000</v>
      </c>
      <c r="AG57" s="702">
        <v>10000</v>
      </c>
      <c r="AH57" s="702"/>
      <c r="AI57" s="691"/>
      <c r="AJ57" s="691"/>
      <c r="AK57" s="691"/>
      <c r="AL57" s="691"/>
      <c r="AM57" s="868">
        <f t="shared" si="1"/>
        <v>90000</v>
      </c>
      <c r="AN57" s="868">
        <f t="shared" si="2"/>
        <v>0</v>
      </c>
      <c r="AO57" s="760"/>
      <c r="AP57" s="868"/>
      <c r="AR57" s="704"/>
      <c r="AS57" s="704"/>
      <c r="AT57" s="704"/>
      <c r="AU57" s="704"/>
      <c r="AV57" s="704"/>
      <c r="AW57" s="704"/>
      <c r="AX57" s="704"/>
      <c r="AY57" s="704"/>
      <c r="AZ57" s="704"/>
      <c r="BA57" s="704"/>
      <c r="BB57" s="704"/>
      <c r="BC57" s="704"/>
      <c r="BD57" s="704"/>
      <c r="BE57" s="704"/>
      <c r="BF57" s="704"/>
      <c r="BG57" s="704"/>
      <c r="BH57" s="704"/>
      <c r="BI57" s="704"/>
      <c r="BJ57" s="704"/>
      <c r="BK57" s="704"/>
      <c r="BL57" s="704"/>
      <c r="BM57" s="704"/>
      <c r="BN57" s="704"/>
      <c r="BO57" s="704"/>
      <c r="BP57" s="704"/>
      <c r="BQ57" s="704"/>
      <c r="BR57" s="704"/>
      <c r="BS57" s="704"/>
      <c r="BT57" s="704"/>
      <c r="BU57" s="704"/>
      <c r="BV57" s="704"/>
      <c r="BW57" s="704"/>
      <c r="BX57" s="704"/>
      <c r="BY57" s="704"/>
      <c r="BZ57" s="704"/>
      <c r="CA57" s="704"/>
      <c r="CB57" s="704"/>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704"/>
      <c r="DA57" s="704"/>
      <c r="DB57" s="704"/>
      <c r="DC57" s="704"/>
      <c r="DD57" s="704"/>
      <c r="DE57" s="704"/>
      <c r="DF57" s="704"/>
      <c r="DG57" s="704"/>
      <c r="DH57" s="704"/>
      <c r="DI57" s="704"/>
      <c r="DJ57" s="704"/>
      <c r="DK57" s="704"/>
      <c r="DL57" s="704"/>
      <c r="DM57" s="704"/>
      <c r="DN57" s="704"/>
      <c r="DO57" s="704"/>
      <c r="DP57" s="704"/>
      <c r="DQ57" s="704"/>
      <c r="DR57" s="704"/>
      <c r="DS57" s="704"/>
      <c r="DT57" s="704"/>
      <c r="DU57" s="704"/>
      <c r="DV57" s="704"/>
      <c r="DW57" s="704"/>
      <c r="DX57" s="704"/>
      <c r="DY57" s="704"/>
      <c r="DZ57" s="704"/>
      <c r="EA57" s="704"/>
      <c r="EB57" s="704"/>
      <c r="EC57" s="704"/>
      <c r="ED57" s="704"/>
      <c r="EE57" s="704"/>
      <c r="EF57" s="704"/>
      <c r="EG57" s="704"/>
      <c r="EH57" s="704"/>
      <c r="EI57" s="704"/>
      <c r="EJ57" s="704"/>
      <c r="EK57" s="704"/>
      <c r="EL57" s="704"/>
      <c r="EM57" s="704"/>
      <c r="EN57" s="704"/>
      <c r="EO57" s="704"/>
      <c r="EP57" s="704"/>
      <c r="EQ57" s="704"/>
      <c r="ER57" s="704"/>
      <c r="ES57" s="704"/>
      <c r="ET57" s="704"/>
      <c r="EU57" s="704"/>
      <c r="EV57" s="704"/>
      <c r="EW57" s="704"/>
      <c r="EX57" s="704"/>
      <c r="EY57" s="704"/>
      <c r="EZ57" s="704"/>
      <c r="FA57" s="704"/>
      <c r="FB57" s="704"/>
      <c r="FC57" s="704"/>
      <c r="FD57" s="704"/>
      <c r="FE57" s="704"/>
      <c r="FF57" s="704"/>
      <c r="FG57" s="704"/>
      <c r="GN57" s="704"/>
      <c r="GP57" s="746"/>
      <c r="GQ57" s="704"/>
      <c r="GR57" s="704"/>
      <c r="GS57" s="704"/>
      <c r="GT57" s="704"/>
      <c r="GU57" s="704"/>
      <c r="GV57" s="704"/>
      <c r="GW57" s="704"/>
      <c r="GX57" s="704"/>
      <c r="GY57" s="704"/>
      <c r="GZ57" s="704"/>
      <c r="HA57" s="704"/>
      <c r="HB57" s="704"/>
      <c r="HC57" s="704"/>
      <c r="HD57" s="704"/>
      <c r="HE57" s="704"/>
      <c r="HF57" s="704"/>
      <c r="HG57" s="704"/>
      <c r="HH57" s="704"/>
      <c r="HI57" s="704"/>
      <c r="HJ57" s="704"/>
      <c r="HK57" s="704"/>
      <c r="HL57" s="704"/>
      <c r="HM57" s="704"/>
      <c r="HN57" s="704"/>
      <c r="HO57" s="704"/>
      <c r="HP57" s="704"/>
      <c r="HQ57" s="704"/>
      <c r="IA57" s="704"/>
      <c r="IB57" s="704"/>
      <c r="IC57" s="704"/>
      <c r="ID57" s="704"/>
      <c r="IE57" s="704"/>
      <c r="IF57" s="704"/>
      <c r="IG57" s="704"/>
      <c r="IH57" s="704"/>
      <c r="II57" s="704"/>
      <c r="IJ57" s="704"/>
      <c r="IK57" s="704"/>
      <c r="IL57" s="704"/>
      <c r="IM57" s="704"/>
      <c r="IN57" s="704"/>
      <c r="IO57" s="704"/>
      <c r="IP57" s="704"/>
      <c r="IQ57" s="704"/>
      <c r="IR57" s="704"/>
      <c r="IS57" s="704"/>
      <c r="IT57" s="704"/>
      <c r="IU57" s="704"/>
      <c r="IV57" s="704"/>
      <c r="IW57" s="704"/>
      <c r="IX57" s="704"/>
      <c r="IY57" s="704"/>
      <c r="IZ57" s="704"/>
      <c r="JA57" s="878"/>
      <c r="JB57" s="878"/>
      <c r="JC57" s="878"/>
      <c r="JD57" s="878"/>
      <c r="JE57" s="878"/>
      <c r="JF57" s="878"/>
      <c r="JG57" s="878"/>
      <c r="JH57" s="878"/>
      <c r="JI57" s="878"/>
      <c r="JJ57" s="878"/>
      <c r="JK57" s="878"/>
      <c r="JL57" s="878"/>
      <c r="JM57" s="878"/>
      <c r="JN57" s="878"/>
    </row>
    <row r="58" spans="1:274" s="706" customFormat="1" ht="24.95" customHeight="1" x14ac:dyDescent="0.25">
      <c r="A58" s="691">
        <v>57</v>
      </c>
      <c r="B58" s="693" t="s">
        <v>1154</v>
      </c>
      <c r="C58" s="696">
        <v>219</v>
      </c>
      <c r="D58" s="697">
        <v>532</v>
      </c>
      <c r="E58" s="707">
        <v>79</v>
      </c>
      <c r="F58" s="720" t="s">
        <v>1121</v>
      </c>
      <c r="G58" s="720" t="s">
        <v>1492</v>
      </c>
      <c r="H58" s="767" t="s">
        <v>1112</v>
      </c>
      <c r="I58" s="752" t="s">
        <v>1113</v>
      </c>
      <c r="J58" s="753" t="s">
        <v>1139</v>
      </c>
      <c r="K58" s="753" t="s">
        <v>1151</v>
      </c>
      <c r="L58" s="753" t="s">
        <v>1116</v>
      </c>
      <c r="M58" s="753" t="s">
        <v>1140</v>
      </c>
      <c r="N58" s="753" t="s">
        <v>1155</v>
      </c>
      <c r="O58" s="753" t="s">
        <v>1128</v>
      </c>
      <c r="P58" s="753" t="s">
        <v>1134</v>
      </c>
      <c r="Q58" s="765">
        <v>9</v>
      </c>
      <c r="R58" s="765" t="s">
        <v>1120</v>
      </c>
      <c r="S58" s="755">
        <v>4</v>
      </c>
      <c r="T58" s="763">
        <v>4.5</v>
      </c>
      <c r="U58" s="757">
        <v>41365</v>
      </c>
      <c r="V58" s="758">
        <v>41426</v>
      </c>
      <c r="W58" s="701">
        <v>25</v>
      </c>
      <c r="X58" s="875"/>
      <c r="Y58" s="876">
        <v>280000</v>
      </c>
      <c r="Z58" s="875">
        <f t="shared" si="0"/>
        <v>280000</v>
      </c>
      <c r="AA58" s="691"/>
      <c r="AB58" s="691"/>
      <c r="AC58" s="691"/>
      <c r="AD58" s="702">
        <v>150000</v>
      </c>
      <c r="AE58" s="702">
        <v>130000</v>
      </c>
      <c r="AF58" s="691"/>
      <c r="AG58" s="691"/>
      <c r="AH58" s="691"/>
      <c r="AI58" s="691"/>
      <c r="AJ58" s="691"/>
      <c r="AK58" s="691"/>
      <c r="AL58" s="691"/>
      <c r="AM58" s="868">
        <f t="shared" si="1"/>
        <v>280000</v>
      </c>
      <c r="AN58" s="868">
        <f t="shared" si="2"/>
        <v>0</v>
      </c>
      <c r="AO58" s="691"/>
      <c r="AP58" s="868"/>
      <c r="AR58" s="704"/>
      <c r="AS58" s="704"/>
      <c r="AT58" s="704"/>
      <c r="AU58" s="704"/>
      <c r="AV58" s="704"/>
      <c r="AW58" s="704"/>
      <c r="AX58" s="704"/>
      <c r="AY58" s="704"/>
      <c r="AZ58" s="704"/>
      <c r="BA58" s="704"/>
      <c r="BB58" s="704"/>
      <c r="BC58" s="704"/>
      <c r="BD58" s="704"/>
      <c r="BE58" s="704"/>
      <c r="BF58" s="704"/>
      <c r="BG58" s="704"/>
      <c r="BH58" s="704"/>
      <c r="BI58" s="704"/>
      <c r="BJ58" s="704"/>
      <c r="BK58" s="704"/>
      <c r="BL58" s="704"/>
      <c r="BM58" s="704"/>
      <c r="BN58" s="704"/>
      <c r="BO58" s="704"/>
      <c r="BP58" s="704"/>
      <c r="BQ58" s="704"/>
      <c r="BR58" s="704"/>
      <c r="BS58" s="704"/>
      <c r="BT58" s="704"/>
      <c r="BU58" s="704"/>
      <c r="BV58" s="704"/>
      <c r="BW58" s="704"/>
      <c r="BX58" s="704"/>
      <c r="BY58" s="704"/>
      <c r="BZ58" s="704"/>
      <c r="CA58" s="704"/>
      <c r="CB58" s="704"/>
      <c r="CC58" s="704"/>
      <c r="CD58" s="704"/>
      <c r="CE58" s="704"/>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4"/>
      <c r="DV58" s="704"/>
      <c r="DW58" s="704"/>
      <c r="DX58" s="704"/>
      <c r="DY58" s="704"/>
      <c r="DZ58" s="704"/>
      <c r="EA58" s="704"/>
      <c r="EB58" s="704"/>
      <c r="EC58" s="704"/>
      <c r="ED58" s="704"/>
      <c r="EE58" s="704"/>
      <c r="EF58" s="704"/>
      <c r="EG58" s="704"/>
      <c r="EH58" s="704"/>
      <c r="EI58" s="704"/>
      <c r="EJ58" s="704"/>
      <c r="EK58" s="704"/>
      <c r="EL58" s="704"/>
      <c r="EM58" s="704"/>
      <c r="EN58" s="704"/>
      <c r="EO58" s="704"/>
      <c r="EP58" s="704"/>
      <c r="EQ58" s="704"/>
      <c r="ER58" s="704"/>
      <c r="ES58" s="704"/>
      <c r="ET58" s="704"/>
      <c r="EU58" s="704"/>
      <c r="FH58" s="705"/>
      <c r="FK58" s="705"/>
      <c r="FL58" s="705"/>
      <c r="FM58" s="705"/>
      <c r="FN58" s="705"/>
      <c r="FO58" s="705"/>
      <c r="FP58" s="705"/>
      <c r="FQ58" s="705"/>
      <c r="FR58" s="705"/>
      <c r="FS58" s="705"/>
      <c r="FT58" s="705"/>
      <c r="FU58" s="705"/>
      <c r="FV58" s="705"/>
      <c r="FW58" s="705"/>
      <c r="FX58" s="705"/>
      <c r="FY58" s="705"/>
      <c r="FZ58" s="705"/>
      <c r="GA58" s="705"/>
      <c r="GB58" s="705"/>
      <c r="GC58" s="705"/>
      <c r="GD58" s="705"/>
      <c r="GE58" s="705"/>
      <c r="GF58" s="705"/>
      <c r="GG58" s="705"/>
      <c r="GH58" s="705"/>
      <c r="GI58" s="705"/>
      <c r="GJ58" s="705"/>
      <c r="GK58" s="705"/>
      <c r="GL58" s="705"/>
      <c r="GM58" s="705"/>
      <c r="GN58" s="704"/>
      <c r="GO58" s="704"/>
      <c r="GP58" s="878"/>
      <c r="GQ58" s="878"/>
      <c r="GR58" s="878"/>
      <c r="GS58" s="878"/>
      <c r="GT58" s="878"/>
      <c r="GU58" s="878"/>
      <c r="GV58" s="878"/>
      <c r="GW58" s="878"/>
      <c r="GX58" s="878"/>
      <c r="GY58" s="878"/>
      <c r="GZ58" s="878"/>
      <c r="HA58" s="878"/>
      <c r="HB58" s="878"/>
      <c r="HC58" s="878"/>
      <c r="HD58" s="878"/>
      <c r="HE58" s="878"/>
      <c r="HF58" s="878"/>
      <c r="HG58" s="878"/>
      <c r="HH58" s="878"/>
      <c r="HI58" s="878"/>
      <c r="HJ58" s="878"/>
      <c r="HK58" s="878"/>
      <c r="HL58" s="878"/>
      <c r="HM58" s="878"/>
      <c r="HN58" s="878"/>
      <c r="HO58" s="878"/>
      <c r="HP58" s="878"/>
      <c r="HQ58" s="878"/>
      <c r="HR58" s="878"/>
      <c r="HS58" s="878"/>
      <c r="HT58" s="878"/>
      <c r="HU58" s="878"/>
      <c r="HV58" s="878"/>
      <c r="HW58" s="878"/>
      <c r="HX58" s="878"/>
      <c r="HY58" s="878"/>
      <c r="HZ58" s="878"/>
      <c r="IA58" s="878"/>
      <c r="IB58" s="878"/>
      <c r="IC58" s="878"/>
      <c r="ID58" s="878"/>
      <c r="IE58" s="878"/>
      <c r="IF58" s="878"/>
      <c r="IG58" s="878"/>
      <c r="IH58" s="878"/>
      <c r="II58" s="878"/>
      <c r="IJ58" s="878"/>
      <c r="IK58" s="878"/>
      <c r="IL58" s="878"/>
      <c r="IM58" s="878"/>
      <c r="IN58" s="878"/>
      <c r="IO58" s="878"/>
      <c r="IP58" s="878"/>
      <c r="IQ58" s="878"/>
      <c r="IR58" s="878"/>
      <c r="IS58" s="878"/>
      <c r="IT58" s="878"/>
      <c r="IU58" s="878"/>
      <c r="IV58" s="878"/>
      <c r="IW58" s="878"/>
      <c r="IX58" s="704"/>
      <c r="IY58" s="704"/>
      <c r="IZ58" s="704"/>
      <c r="JA58" s="878"/>
      <c r="JB58" s="878"/>
      <c r="JC58" s="878"/>
      <c r="JD58" s="878"/>
      <c r="JE58" s="878"/>
      <c r="JF58" s="878"/>
      <c r="JG58" s="878"/>
      <c r="JH58" s="878"/>
      <c r="JI58" s="878"/>
    </row>
    <row r="59" spans="1:274" s="706" customFormat="1" ht="24.95" customHeight="1" x14ac:dyDescent="0.25">
      <c r="A59" s="691">
        <v>58</v>
      </c>
      <c r="B59" s="693" t="s">
        <v>1390</v>
      </c>
      <c r="C59" s="708">
        <v>219</v>
      </c>
      <c r="D59" s="709">
        <v>532</v>
      </c>
      <c r="E59" s="707">
        <v>80</v>
      </c>
      <c r="F59" s="699" t="s">
        <v>1121</v>
      </c>
      <c r="G59" s="715" t="s">
        <v>1458</v>
      </c>
      <c r="H59" s="767" t="s">
        <v>1112</v>
      </c>
      <c r="I59" s="752" t="s">
        <v>1113</v>
      </c>
      <c r="J59" s="761" t="s">
        <v>1135</v>
      </c>
      <c r="K59" s="761" t="s">
        <v>1115</v>
      </c>
      <c r="L59" s="761" t="s">
        <v>1116</v>
      </c>
      <c r="M59" s="753" t="s">
        <v>1199</v>
      </c>
      <c r="N59" s="753" t="s">
        <v>1359</v>
      </c>
      <c r="O59" s="753" t="s">
        <v>1128</v>
      </c>
      <c r="P59" s="753" t="s">
        <v>1134</v>
      </c>
      <c r="Q59" s="765">
        <v>2</v>
      </c>
      <c r="R59" s="753" t="s">
        <v>1120</v>
      </c>
      <c r="S59" s="755">
        <v>4</v>
      </c>
      <c r="T59" s="763">
        <v>4.5</v>
      </c>
      <c r="U59" s="757">
        <v>41091</v>
      </c>
      <c r="V59" s="758">
        <v>42156</v>
      </c>
      <c r="W59" s="874">
        <v>25</v>
      </c>
      <c r="X59" s="875">
        <v>600000</v>
      </c>
      <c r="Y59" s="876">
        <v>400000</v>
      </c>
      <c r="Z59" s="875">
        <f t="shared" si="0"/>
        <v>1000000</v>
      </c>
      <c r="AA59" s="691"/>
      <c r="AB59" s="691"/>
      <c r="AC59" s="702">
        <v>150000</v>
      </c>
      <c r="AD59" s="702">
        <v>150000</v>
      </c>
      <c r="AE59" s="702">
        <v>150000</v>
      </c>
      <c r="AF59" s="702">
        <v>150000</v>
      </c>
      <c r="AG59" s="702">
        <v>150000</v>
      </c>
      <c r="AH59" s="702">
        <v>150000</v>
      </c>
      <c r="AI59" s="702">
        <v>100000</v>
      </c>
      <c r="AJ59" s="691"/>
      <c r="AK59" s="691"/>
      <c r="AL59" s="691"/>
      <c r="AM59" s="868">
        <f t="shared" si="1"/>
        <v>1000000</v>
      </c>
      <c r="AN59" s="868">
        <f t="shared" si="2"/>
        <v>0</v>
      </c>
      <c r="AO59" s="691"/>
      <c r="AP59" s="868"/>
      <c r="AR59" s="704"/>
      <c r="AS59" s="704"/>
      <c r="AT59" s="704"/>
      <c r="AU59" s="704"/>
      <c r="AV59" s="704"/>
      <c r="AW59" s="704"/>
      <c r="AX59" s="704"/>
      <c r="AY59" s="704"/>
      <c r="AZ59" s="704"/>
      <c r="BA59" s="704"/>
      <c r="BB59" s="704"/>
      <c r="BC59" s="704"/>
      <c r="BD59" s="704"/>
      <c r="BE59" s="704"/>
      <c r="BF59" s="704"/>
      <c r="BG59" s="704"/>
      <c r="BH59" s="704"/>
      <c r="BI59" s="704"/>
      <c r="BJ59" s="704"/>
      <c r="BK59" s="704"/>
      <c r="BL59" s="704"/>
      <c r="BM59" s="704"/>
      <c r="BN59" s="704"/>
      <c r="BO59" s="704"/>
      <c r="BP59" s="704"/>
      <c r="BQ59" s="704"/>
      <c r="BR59" s="704"/>
      <c r="BS59" s="704"/>
      <c r="BT59" s="704"/>
      <c r="BU59" s="704"/>
      <c r="BV59" s="704"/>
      <c r="BW59" s="704"/>
      <c r="BX59" s="704"/>
      <c r="BY59" s="704"/>
      <c r="BZ59" s="704"/>
      <c r="CA59" s="704"/>
      <c r="CB59" s="704"/>
      <c r="CC59" s="704"/>
      <c r="CD59" s="704"/>
      <c r="CE59" s="704"/>
      <c r="CF59" s="704"/>
      <c r="CG59" s="704"/>
      <c r="CH59" s="704"/>
      <c r="CI59" s="704"/>
      <c r="CJ59" s="704"/>
      <c r="CK59" s="704"/>
      <c r="CL59" s="704"/>
      <c r="CM59" s="704"/>
      <c r="CN59" s="704"/>
      <c r="CO59" s="704"/>
      <c r="CP59" s="704"/>
      <c r="CQ59" s="704"/>
      <c r="CR59" s="704"/>
      <c r="CS59" s="704"/>
      <c r="CT59" s="704"/>
      <c r="CU59" s="704"/>
      <c r="CV59" s="704"/>
      <c r="CW59" s="704"/>
      <c r="CX59" s="704"/>
      <c r="CY59" s="704"/>
      <c r="CZ59" s="704"/>
      <c r="DA59" s="704"/>
      <c r="DB59" s="704"/>
      <c r="DC59" s="704"/>
      <c r="DD59" s="704"/>
      <c r="DE59" s="704"/>
      <c r="DF59" s="704"/>
      <c r="DG59" s="704"/>
      <c r="DH59" s="704"/>
      <c r="DI59" s="704"/>
      <c r="DJ59" s="704"/>
      <c r="DK59" s="704"/>
      <c r="DL59" s="704"/>
      <c r="DM59" s="704"/>
      <c r="DN59" s="704"/>
      <c r="DO59" s="704"/>
      <c r="DP59" s="704"/>
      <c r="DQ59" s="704"/>
      <c r="DR59" s="704"/>
      <c r="DS59" s="704"/>
      <c r="DT59" s="704"/>
      <c r="DU59" s="704"/>
      <c r="DV59" s="704"/>
      <c r="DW59" s="704"/>
      <c r="DX59" s="704"/>
      <c r="DY59" s="704"/>
      <c r="DZ59" s="704"/>
      <c r="EA59" s="704"/>
      <c r="EB59" s="704"/>
      <c r="EC59" s="704"/>
      <c r="ED59" s="704"/>
      <c r="EE59" s="704"/>
      <c r="EF59" s="704"/>
      <c r="EG59" s="704"/>
      <c r="EH59" s="704"/>
      <c r="EI59" s="704"/>
      <c r="EJ59" s="704"/>
      <c r="EK59" s="704"/>
      <c r="EL59" s="704"/>
      <c r="EM59" s="704"/>
      <c r="EN59" s="704"/>
      <c r="EO59" s="704"/>
      <c r="EP59" s="704"/>
      <c r="EQ59" s="704"/>
      <c r="ER59" s="704"/>
      <c r="ES59" s="704"/>
      <c r="ET59" s="704"/>
      <c r="EU59" s="704"/>
      <c r="FH59" s="705"/>
      <c r="FI59" s="704"/>
      <c r="FJ59" s="704"/>
      <c r="FK59" s="705"/>
      <c r="FL59" s="705"/>
      <c r="FM59" s="705"/>
      <c r="FN59" s="705"/>
      <c r="FO59" s="705"/>
      <c r="FP59" s="705"/>
      <c r="FQ59" s="705"/>
      <c r="FR59" s="705"/>
      <c r="FS59" s="705"/>
      <c r="FT59" s="705"/>
      <c r="FU59" s="705"/>
      <c r="FV59" s="705"/>
      <c r="FW59" s="705"/>
      <c r="FX59" s="705"/>
      <c r="FY59" s="705"/>
      <c r="FZ59" s="705"/>
      <c r="GA59" s="705"/>
      <c r="GB59" s="705"/>
      <c r="GC59" s="705"/>
      <c r="GD59" s="705"/>
      <c r="GE59" s="705"/>
      <c r="GF59" s="705"/>
      <c r="GG59" s="705"/>
      <c r="GH59" s="705"/>
      <c r="GI59" s="705"/>
      <c r="GJ59" s="705"/>
      <c r="GK59" s="705"/>
      <c r="GL59" s="705"/>
      <c r="GM59" s="705"/>
      <c r="GN59" s="704"/>
      <c r="GO59" s="704"/>
      <c r="GP59" s="878"/>
      <c r="GQ59" s="878"/>
      <c r="GR59" s="878"/>
      <c r="GS59" s="878"/>
      <c r="GT59" s="878"/>
      <c r="GU59" s="878"/>
      <c r="GV59" s="878"/>
      <c r="GW59" s="878"/>
      <c r="GX59" s="878"/>
      <c r="GY59" s="878"/>
      <c r="GZ59" s="878"/>
      <c r="HA59" s="878"/>
      <c r="HB59" s="878"/>
      <c r="HC59" s="878"/>
      <c r="HD59" s="878"/>
      <c r="HE59" s="878"/>
      <c r="HF59" s="878"/>
      <c r="HG59" s="878"/>
      <c r="HH59" s="878"/>
      <c r="HI59" s="878"/>
      <c r="HJ59" s="878"/>
      <c r="HK59" s="878"/>
      <c r="HL59" s="878"/>
      <c r="HM59" s="878"/>
      <c r="HN59" s="878"/>
      <c r="IX59" s="704"/>
      <c r="IY59" s="704"/>
      <c r="IZ59" s="704"/>
      <c r="JA59" s="878"/>
      <c r="JB59" s="878"/>
      <c r="JC59" s="878"/>
      <c r="JD59" s="878"/>
      <c r="JE59" s="878"/>
      <c r="JF59" s="878"/>
      <c r="JG59" s="878"/>
      <c r="JH59" s="878"/>
      <c r="JI59" s="878"/>
      <c r="JJ59" s="878"/>
      <c r="JK59" s="878"/>
      <c r="JL59" s="878"/>
      <c r="JM59" s="878"/>
      <c r="JN59" s="878"/>
    </row>
    <row r="60" spans="1:274" s="706" customFormat="1" ht="24.95" customHeight="1" x14ac:dyDescent="0.25">
      <c r="A60" s="691">
        <v>59</v>
      </c>
      <c r="B60" s="693" t="s">
        <v>1111</v>
      </c>
      <c r="C60" s="708">
        <v>219</v>
      </c>
      <c r="D60" s="709">
        <v>532</v>
      </c>
      <c r="E60" s="707">
        <v>83</v>
      </c>
      <c r="F60" s="714" t="s">
        <v>1121</v>
      </c>
      <c r="G60" s="715" t="s">
        <v>1451</v>
      </c>
      <c r="H60" s="751" t="s">
        <v>1112</v>
      </c>
      <c r="I60" s="752" t="s">
        <v>1113</v>
      </c>
      <c r="J60" s="761" t="s">
        <v>1114</v>
      </c>
      <c r="K60" s="753" t="s">
        <v>1115</v>
      </c>
      <c r="L60" s="753" t="s">
        <v>1124</v>
      </c>
      <c r="M60" s="753" t="s">
        <v>1117</v>
      </c>
      <c r="N60" s="753" t="s">
        <v>1118</v>
      </c>
      <c r="O60" s="753" t="s">
        <v>1128</v>
      </c>
      <c r="P60" s="912" t="s">
        <v>1129</v>
      </c>
      <c r="Q60" s="754" t="s">
        <v>1120</v>
      </c>
      <c r="R60" s="753" t="s">
        <v>1120</v>
      </c>
      <c r="S60" s="755">
        <v>4</v>
      </c>
      <c r="T60" s="756">
        <v>4.2</v>
      </c>
      <c r="U60" s="757">
        <v>41456</v>
      </c>
      <c r="V60" s="758">
        <v>41791</v>
      </c>
      <c r="W60" s="701">
        <v>4</v>
      </c>
      <c r="X60" s="875"/>
      <c r="Y60" s="876">
        <v>3700</v>
      </c>
      <c r="Z60" s="875">
        <f t="shared" si="0"/>
        <v>3700</v>
      </c>
      <c r="AA60" s="702"/>
      <c r="AB60" s="702"/>
      <c r="AC60" s="702"/>
      <c r="AD60" s="702"/>
      <c r="AE60" s="702">
        <v>3700</v>
      </c>
      <c r="AF60" s="702"/>
      <c r="AG60" s="702"/>
      <c r="AH60" s="702"/>
      <c r="AI60" s="691"/>
      <c r="AJ60" s="691"/>
      <c r="AK60" s="691"/>
      <c r="AL60" s="691"/>
      <c r="AM60" s="868">
        <f t="shared" si="1"/>
        <v>3700</v>
      </c>
      <c r="AN60" s="868">
        <f t="shared" si="2"/>
        <v>0</v>
      </c>
      <c r="AO60" s="760"/>
      <c r="AP60" s="868">
        <v>50000</v>
      </c>
      <c r="AR60" s="704"/>
      <c r="AS60" s="704"/>
      <c r="AT60" s="704"/>
      <c r="AU60" s="704"/>
      <c r="AV60" s="704"/>
      <c r="AW60" s="704"/>
      <c r="AX60" s="704"/>
      <c r="AY60" s="704"/>
      <c r="AZ60" s="704"/>
      <c r="BA60" s="704"/>
      <c r="BB60" s="704"/>
      <c r="BC60" s="704"/>
      <c r="BD60" s="704"/>
      <c r="BE60" s="704"/>
      <c r="BF60" s="704"/>
      <c r="BG60" s="704"/>
      <c r="BH60" s="704"/>
      <c r="BI60" s="704"/>
      <c r="BJ60" s="704"/>
      <c r="BK60" s="704"/>
      <c r="BL60" s="704"/>
      <c r="BM60" s="704"/>
      <c r="BN60" s="704"/>
      <c r="BO60" s="704"/>
      <c r="BP60" s="704"/>
      <c r="BQ60" s="704"/>
      <c r="BR60" s="704"/>
      <c r="BS60" s="704"/>
      <c r="BT60" s="704"/>
      <c r="BU60" s="704"/>
      <c r="BV60" s="704"/>
      <c r="BW60" s="704"/>
      <c r="BX60" s="704"/>
      <c r="BY60" s="704"/>
      <c r="BZ60" s="704"/>
      <c r="CA60" s="704"/>
      <c r="CB60" s="704"/>
      <c r="CC60" s="704"/>
      <c r="CD60" s="704"/>
      <c r="CE60" s="704"/>
      <c r="CF60" s="704"/>
      <c r="CG60" s="704"/>
      <c r="CH60" s="704"/>
      <c r="CI60" s="704"/>
      <c r="CJ60" s="704"/>
      <c r="CK60" s="704"/>
      <c r="CL60" s="704"/>
      <c r="CM60" s="704"/>
      <c r="CN60" s="704"/>
      <c r="CO60" s="704"/>
      <c r="CP60" s="704"/>
      <c r="CQ60" s="704"/>
      <c r="CR60" s="704"/>
      <c r="CS60" s="704"/>
      <c r="CT60" s="704"/>
      <c r="CU60" s="704"/>
      <c r="CV60" s="704"/>
      <c r="CW60" s="704"/>
      <c r="CX60" s="704"/>
      <c r="CY60" s="704"/>
      <c r="CZ60" s="704"/>
      <c r="DA60" s="704"/>
      <c r="DB60" s="704"/>
      <c r="DC60" s="704"/>
      <c r="DD60" s="704"/>
      <c r="DE60" s="704"/>
      <c r="DF60" s="704"/>
      <c r="DG60" s="704"/>
      <c r="DH60" s="704"/>
      <c r="DI60" s="704"/>
      <c r="DJ60" s="704"/>
      <c r="DK60" s="704"/>
      <c r="DL60" s="704"/>
      <c r="DM60" s="704"/>
      <c r="DN60" s="704"/>
      <c r="DO60" s="704"/>
      <c r="DP60" s="704"/>
      <c r="DQ60" s="704"/>
      <c r="DR60" s="704"/>
      <c r="DS60" s="704"/>
      <c r="DT60" s="704"/>
      <c r="DU60" s="704"/>
      <c r="DV60" s="704"/>
      <c r="DW60" s="704"/>
      <c r="DX60" s="704"/>
      <c r="DY60" s="704"/>
      <c r="DZ60" s="704"/>
      <c r="EA60" s="704"/>
      <c r="EB60" s="704"/>
      <c r="EC60" s="704"/>
      <c r="ED60" s="704"/>
      <c r="EE60" s="704"/>
      <c r="EF60" s="704"/>
      <c r="EG60" s="704"/>
      <c r="EH60" s="704"/>
      <c r="EI60" s="704"/>
      <c r="EJ60" s="704"/>
      <c r="EK60" s="704"/>
      <c r="EL60" s="704"/>
      <c r="EM60" s="704"/>
      <c r="EN60" s="704"/>
      <c r="EO60" s="704"/>
      <c r="EP60" s="704"/>
      <c r="EQ60" s="704"/>
      <c r="ER60" s="704"/>
      <c r="ES60" s="704"/>
      <c r="ET60" s="704"/>
      <c r="EU60" s="704"/>
      <c r="EV60" s="704"/>
      <c r="EW60" s="704"/>
      <c r="EX60" s="704"/>
      <c r="EY60" s="704"/>
      <c r="EZ60" s="704"/>
      <c r="FA60" s="704"/>
      <c r="FB60" s="704"/>
      <c r="FC60" s="704"/>
      <c r="FD60" s="704"/>
      <c r="FE60" s="704"/>
      <c r="FF60" s="704"/>
      <c r="FG60" s="704"/>
      <c r="FH60" s="704"/>
      <c r="FI60" s="704"/>
      <c r="FJ60" s="704"/>
      <c r="FK60" s="704"/>
      <c r="FL60" s="704"/>
      <c r="FM60" s="704"/>
      <c r="FN60" s="704"/>
      <c r="FO60" s="704"/>
      <c r="FP60" s="704"/>
      <c r="FQ60" s="704"/>
      <c r="FR60" s="704"/>
      <c r="FS60" s="704"/>
      <c r="FT60" s="704"/>
      <c r="FU60" s="704"/>
      <c r="FV60" s="704"/>
      <c r="FW60" s="704"/>
      <c r="FX60" s="704"/>
      <c r="FY60" s="704"/>
      <c r="FZ60" s="704"/>
      <c r="GA60" s="704"/>
      <c r="GB60" s="704"/>
      <c r="GC60" s="704"/>
      <c r="GD60" s="704"/>
      <c r="GE60" s="704"/>
      <c r="GF60" s="704"/>
      <c r="GG60" s="704"/>
      <c r="GH60" s="704"/>
      <c r="GI60" s="704"/>
      <c r="GJ60" s="704"/>
      <c r="GK60" s="704"/>
      <c r="GL60" s="704"/>
      <c r="GM60" s="704"/>
      <c r="GN60" s="704"/>
      <c r="GO60" s="704"/>
      <c r="GP60" s="746"/>
      <c r="GQ60" s="704"/>
      <c r="GR60" s="704"/>
      <c r="GS60" s="704"/>
      <c r="GT60" s="704"/>
      <c r="GU60" s="704"/>
      <c r="GV60" s="704"/>
      <c r="GW60" s="704"/>
      <c r="GX60" s="704"/>
      <c r="GY60" s="704"/>
      <c r="GZ60" s="704"/>
      <c r="HA60" s="704"/>
      <c r="HB60" s="704"/>
      <c r="HC60" s="704"/>
      <c r="HD60" s="704"/>
      <c r="HE60" s="704"/>
      <c r="HF60" s="704"/>
      <c r="HG60" s="704"/>
      <c r="HH60" s="704"/>
      <c r="HI60" s="704"/>
      <c r="HJ60" s="704"/>
      <c r="HK60" s="704"/>
      <c r="HL60" s="704"/>
      <c r="HM60" s="704"/>
      <c r="HN60" s="704"/>
      <c r="HO60" s="704"/>
      <c r="HP60" s="704"/>
      <c r="HQ60" s="704"/>
      <c r="IV60" s="704"/>
      <c r="IW60" s="704"/>
      <c r="IX60" s="704"/>
      <c r="IY60" s="704"/>
      <c r="IZ60" s="704"/>
      <c r="JI60" s="878"/>
      <c r="JJ60" s="704"/>
      <c r="JK60" s="704"/>
      <c r="JL60" s="704"/>
      <c r="JM60" s="704"/>
      <c r="JN60" s="704"/>
    </row>
    <row r="61" spans="1:274" s="706" customFormat="1" ht="24.95" customHeight="1" x14ac:dyDescent="0.25">
      <c r="A61" s="691">
        <v>60</v>
      </c>
      <c r="B61" s="693" t="s">
        <v>1111</v>
      </c>
      <c r="C61" s="708">
        <v>219</v>
      </c>
      <c r="D61" s="709">
        <v>532</v>
      </c>
      <c r="E61" s="707">
        <v>84</v>
      </c>
      <c r="F61" s="714" t="s">
        <v>1121</v>
      </c>
      <c r="G61" s="715" t="s">
        <v>1130</v>
      </c>
      <c r="H61" s="751" t="s">
        <v>1112</v>
      </c>
      <c r="I61" s="752" t="s">
        <v>1113</v>
      </c>
      <c r="J61" s="761" t="s">
        <v>1114</v>
      </c>
      <c r="K61" s="753" t="s">
        <v>1115</v>
      </c>
      <c r="L61" s="753" t="s">
        <v>1124</v>
      </c>
      <c r="M61" s="753" t="s">
        <v>1117</v>
      </c>
      <c r="N61" s="753" t="s">
        <v>1118</v>
      </c>
      <c r="O61" s="753" t="s">
        <v>1128</v>
      </c>
      <c r="P61" s="912" t="s">
        <v>1129</v>
      </c>
      <c r="Q61" s="754" t="s">
        <v>1120</v>
      </c>
      <c r="R61" s="753" t="s">
        <v>1120</v>
      </c>
      <c r="S61" s="755">
        <v>4</v>
      </c>
      <c r="T61" s="756">
        <v>4.2</v>
      </c>
      <c r="U61" s="757">
        <v>41456</v>
      </c>
      <c r="V61" s="758">
        <v>41791</v>
      </c>
      <c r="W61" s="701">
        <v>25</v>
      </c>
      <c r="X61" s="875"/>
      <c r="Y61" s="876">
        <v>42600</v>
      </c>
      <c r="Z61" s="875">
        <f t="shared" si="0"/>
        <v>42600</v>
      </c>
      <c r="AA61" s="702"/>
      <c r="AB61" s="702"/>
      <c r="AC61" s="702"/>
      <c r="AD61" s="702"/>
      <c r="AE61" s="702">
        <v>42600</v>
      </c>
      <c r="AF61" s="702"/>
      <c r="AG61" s="702"/>
      <c r="AH61" s="702"/>
      <c r="AI61" s="691"/>
      <c r="AJ61" s="691"/>
      <c r="AK61" s="691"/>
      <c r="AL61" s="691"/>
      <c r="AM61" s="868">
        <f t="shared" si="1"/>
        <v>42600</v>
      </c>
      <c r="AN61" s="868">
        <f t="shared" si="2"/>
        <v>0</v>
      </c>
      <c r="AO61" s="760">
        <v>20000</v>
      </c>
      <c r="AP61" s="868"/>
      <c r="AR61" s="704"/>
      <c r="AS61" s="704"/>
      <c r="AT61" s="704"/>
      <c r="AU61" s="704"/>
      <c r="AV61" s="704"/>
      <c r="AW61" s="704"/>
      <c r="AX61" s="704"/>
      <c r="AY61" s="704"/>
      <c r="AZ61" s="704"/>
      <c r="BA61" s="704"/>
      <c r="BB61" s="704"/>
      <c r="BC61" s="704"/>
      <c r="BD61" s="704"/>
      <c r="BE61" s="704"/>
      <c r="BF61" s="704"/>
      <c r="BG61" s="704"/>
      <c r="BH61" s="704"/>
      <c r="BI61" s="704"/>
      <c r="BJ61" s="704"/>
      <c r="BK61" s="704"/>
      <c r="BL61" s="704"/>
      <c r="BM61" s="704"/>
      <c r="BN61" s="704"/>
      <c r="BO61" s="704"/>
      <c r="BP61" s="704"/>
      <c r="BQ61" s="704"/>
      <c r="BR61" s="704"/>
      <c r="BS61" s="704"/>
      <c r="BT61" s="704"/>
      <c r="BU61" s="704"/>
      <c r="BV61" s="704"/>
      <c r="BW61" s="704"/>
      <c r="BX61" s="704"/>
      <c r="BY61" s="704"/>
      <c r="BZ61" s="704"/>
      <c r="CA61" s="704"/>
      <c r="CB61" s="704"/>
      <c r="CC61" s="704"/>
      <c r="CD61" s="704"/>
      <c r="CE61" s="704"/>
      <c r="CF61" s="704"/>
      <c r="CG61" s="704"/>
      <c r="CH61" s="704"/>
      <c r="CI61" s="704"/>
      <c r="CJ61" s="704"/>
      <c r="CK61" s="704"/>
      <c r="CL61" s="704"/>
      <c r="CM61" s="704"/>
      <c r="CN61" s="704"/>
      <c r="CO61" s="704"/>
      <c r="CP61" s="704"/>
      <c r="CQ61" s="704"/>
      <c r="CR61" s="704"/>
      <c r="CS61" s="704"/>
      <c r="CT61" s="704"/>
      <c r="CU61" s="704"/>
      <c r="CV61" s="704"/>
      <c r="CW61" s="704"/>
      <c r="CX61" s="704"/>
      <c r="CY61" s="704"/>
      <c r="CZ61" s="704"/>
      <c r="DA61" s="704"/>
      <c r="DB61" s="704"/>
      <c r="DC61" s="704"/>
      <c r="DD61" s="704"/>
      <c r="DE61" s="704"/>
      <c r="DF61" s="704"/>
      <c r="DG61" s="704"/>
      <c r="DH61" s="704"/>
      <c r="DI61" s="704"/>
      <c r="DJ61" s="704"/>
      <c r="DK61" s="704"/>
      <c r="DL61" s="704"/>
      <c r="DM61" s="704"/>
      <c r="DN61" s="704"/>
      <c r="DO61" s="704"/>
      <c r="DP61" s="704"/>
      <c r="DQ61" s="704"/>
      <c r="DR61" s="704"/>
      <c r="DS61" s="704"/>
      <c r="DT61" s="704"/>
      <c r="DU61" s="704"/>
      <c r="DV61" s="704"/>
      <c r="DW61" s="704"/>
      <c r="DX61" s="704"/>
      <c r="DY61" s="704"/>
      <c r="DZ61" s="704"/>
      <c r="EA61" s="704"/>
      <c r="EB61" s="704"/>
      <c r="EC61" s="704"/>
      <c r="ED61" s="704"/>
      <c r="EE61" s="704"/>
      <c r="EF61" s="704"/>
      <c r="EG61" s="704"/>
      <c r="EH61" s="704"/>
      <c r="EI61" s="704"/>
      <c r="EJ61" s="704"/>
      <c r="EK61" s="704"/>
      <c r="EL61" s="704"/>
      <c r="EM61" s="704"/>
      <c r="EN61" s="704"/>
      <c r="EO61" s="704"/>
      <c r="EP61" s="704"/>
      <c r="EQ61" s="704"/>
      <c r="ER61" s="704"/>
      <c r="ES61" s="704"/>
      <c r="ET61" s="704"/>
      <c r="EU61" s="704"/>
      <c r="EV61" s="704"/>
      <c r="EW61" s="704"/>
      <c r="EX61" s="704"/>
      <c r="EY61" s="704"/>
      <c r="EZ61" s="704"/>
      <c r="FA61" s="704"/>
      <c r="FB61" s="704"/>
      <c r="FC61" s="704"/>
      <c r="FD61" s="704"/>
      <c r="FE61" s="704"/>
      <c r="FF61" s="704"/>
      <c r="FG61" s="704"/>
      <c r="FH61" s="704"/>
      <c r="FI61" s="704"/>
      <c r="FJ61" s="704"/>
      <c r="FK61" s="704"/>
      <c r="FL61" s="704"/>
      <c r="FM61" s="704"/>
      <c r="FN61" s="704"/>
      <c r="FO61" s="704"/>
      <c r="FP61" s="704"/>
      <c r="FQ61" s="704"/>
      <c r="FR61" s="704"/>
      <c r="FS61" s="704"/>
      <c r="FT61" s="704"/>
      <c r="FU61" s="704"/>
      <c r="FV61" s="704"/>
      <c r="FW61" s="704"/>
      <c r="FX61" s="704"/>
      <c r="FY61" s="704"/>
      <c r="FZ61" s="704"/>
      <c r="GA61" s="704"/>
      <c r="GB61" s="704"/>
      <c r="GC61" s="704"/>
      <c r="GD61" s="704"/>
      <c r="GE61" s="704"/>
      <c r="GF61" s="704"/>
      <c r="GG61" s="704"/>
      <c r="GH61" s="704"/>
      <c r="GI61" s="704"/>
      <c r="GJ61" s="704"/>
      <c r="GK61" s="704"/>
      <c r="GL61" s="704"/>
      <c r="GM61" s="704"/>
      <c r="GP61" s="746"/>
      <c r="GQ61" s="704"/>
      <c r="GR61" s="704"/>
      <c r="GS61" s="704"/>
      <c r="GT61" s="704"/>
      <c r="GU61" s="704"/>
      <c r="GV61" s="704"/>
      <c r="GW61" s="704"/>
      <c r="GX61" s="704"/>
      <c r="GY61" s="704"/>
      <c r="GZ61" s="704"/>
      <c r="HA61" s="704"/>
      <c r="HB61" s="704"/>
      <c r="HC61" s="704"/>
      <c r="HD61" s="704"/>
      <c r="HE61" s="704"/>
      <c r="HF61" s="704"/>
      <c r="HG61" s="704"/>
      <c r="HH61" s="704"/>
      <c r="HI61" s="704"/>
      <c r="HJ61" s="704"/>
      <c r="HK61" s="704"/>
      <c r="HL61" s="704"/>
      <c r="HM61" s="704"/>
      <c r="HN61" s="704"/>
      <c r="HO61" s="704"/>
      <c r="HP61" s="704"/>
      <c r="HQ61" s="704"/>
      <c r="IA61" s="704"/>
      <c r="IB61" s="704"/>
      <c r="IC61" s="704"/>
      <c r="ID61" s="704"/>
      <c r="IE61" s="704"/>
      <c r="IF61" s="704"/>
      <c r="IG61" s="704"/>
      <c r="IH61" s="704"/>
      <c r="II61" s="704"/>
      <c r="IJ61" s="704"/>
      <c r="IK61" s="704"/>
      <c r="IL61" s="704"/>
      <c r="IM61" s="704"/>
      <c r="IN61" s="704"/>
      <c r="IO61" s="704"/>
      <c r="IP61" s="704"/>
      <c r="IQ61" s="704"/>
      <c r="IR61" s="704"/>
      <c r="IS61" s="704"/>
      <c r="IT61" s="704"/>
      <c r="IU61" s="704"/>
      <c r="IV61" s="704"/>
      <c r="IW61" s="704"/>
      <c r="IX61" s="704"/>
      <c r="IY61" s="704"/>
      <c r="IZ61" s="704"/>
      <c r="JA61" s="878"/>
      <c r="JB61" s="878"/>
      <c r="JC61" s="878"/>
      <c r="JD61" s="878"/>
      <c r="JE61" s="878"/>
      <c r="JF61" s="878"/>
      <c r="JG61" s="878"/>
      <c r="JH61" s="878"/>
      <c r="JI61" s="878"/>
      <c r="JJ61" s="704"/>
      <c r="JK61" s="704"/>
      <c r="JL61" s="704"/>
      <c r="JM61" s="704"/>
      <c r="JN61" s="704"/>
    </row>
    <row r="62" spans="1:274" s="706" customFormat="1" ht="24.95" customHeight="1" x14ac:dyDescent="0.25">
      <c r="A62" s="691">
        <v>61</v>
      </c>
      <c r="B62" s="693" t="s">
        <v>1316</v>
      </c>
      <c r="C62" s="708">
        <v>219</v>
      </c>
      <c r="D62" s="709">
        <v>532</v>
      </c>
      <c r="E62" s="707">
        <v>89</v>
      </c>
      <c r="F62" s="714" t="s">
        <v>1121</v>
      </c>
      <c r="G62" s="715" t="s">
        <v>1552</v>
      </c>
      <c r="H62" s="767" t="s">
        <v>1112</v>
      </c>
      <c r="I62" s="752" t="s">
        <v>1113</v>
      </c>
      <c r="J62" s="761" t="s">
        <v>1135</v>
      </c>
      <c r="K62" s="761" t="s">
        <v>1151</v>
      </c>
      <c r="L62" s="761" t="s">
        <v>1124</v>
      </c>
      <c r="M62" s="753" t="s">
        <v>1199</v>
      </c>
      <c r="N62" s="753" t="s">
        <v>1317</v>
      </c>
      <c r="O62" s="753" t="s">
        <v>1128</v>
      </c>
      <c r="P62" s="753" t="s">
        <v>1129</v>
      </c>
      <c r="Q62" s="753" t="s">
        <v>1120</v>
      </c>
      <c r="R62" s="753" t="s">
        <v>1120</v>
      </c>
      <c r="S62" s="755">
        <v>4</v>
      </c>
      <c r="T62" s="763">
        <v>4.5</v>
      </c>
      <c r="U62" s="772">
        <v>41091</v>
      </c>
      <c r="V62" s="771">
        <v>41426</v>
      </c>
      <c r="W62" s="874">
        <v>5</v>
      </c>
      <c r="X62" s="875"/>
      <c r="Y62" s="876">
        <v>39900</v>
      </c>
      <c r="Z62" s="875">
        <f t="shared" si="0"/>
        <v>39900</v>
      </c>
      <c r="AA62" s="691"/>
      <c r="AB62" s="691"/>
      <c r="AC62" s="691">
        <v>39900</v>
      </c>
      <c r="AD62" s="691"/>
      <c r="AE62" s="691"/>
      <c r="AF62" s="691"/>
      <c r="AG62" s="691"/>
      <c r="AH62" s="691"/>
      <c r="AI62" s="691"/>
      <c r="AJ62" s="691"/>
      <c r="AK62" s="691"/>
      <c r="AL62" s="691"/>
      <c r="AM62" s="868">
        <f t="shared" si="1"/>
        <v>39900</v>
      </c>
      <c r="AN62" s="868">
        <f t="shared" si="2"/>
        <v>0</v>
      </c>
      <c r="AO62" s="691"/>
      <c r="AP62" s="868"/>
      <c r="AR62" s="704"/>
      <c r="AS62" s="704"/>
      <c r="AT62" s="704"/>
      <c r="AU62" s="704"/>
      <c r="AV62" s="704"/>
      <c r="AW62" s="704"/>
      <c r="AX62" s="704"/>
      <c r="AY62" s="704"/>
      <c r="AZ62" s="704"/>
      <c r="BA62" s="704"/>
      <c r="BB62" s="704"/>
      <c r="BC62" s="704"/>
      <c r="BD62" s="704"/>
      <c r="BE62" s="704"/>
      <c r="BF62" s="704"/>
      <c r="BG62" s="704"/>
      <c r="BH62" s="704"/>
      <c r="BI62" s="704"/>
      <c r="BJ62" s="704"/>
      <c r="BK62" s="704"/>
      <c r="BL62" s="704"/>
      <c r="BM62" s="704"/>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704"/>
      <c r="DF62" s="704"/>
      <c r="DG62" s="704"/>
      <c r="DH62" s="704"/>
      <c r="DI62" s="704"/>
      <c r="DJ62" s="704"/>
      <c r="DK62" s="704"/>
      <c r="DL62" s="704"/>
      <c r="DM62" s="704"/>
      <c r="DN62" s="704"/>
      <c r="DO62" s="704"/>
      <c r="DP62" s="704"/>
      <c r="DQ62" s="704"/>
      <c r="DR62" s="704"/>
      <c r="DS62" s="704"/>
      <c r="DT62" s="704"/>
      <c r="DU62" s="704"/>
      <c r="DV62" s="704"/>
      <c r="DW62" s="704"/>
      <c r="DX62" s="704"/>
      <c r="DY62" s="704"/>
      <c r="DZ62" s="704"/>
      <c r="EA62" s="704"/>
      <c r="EB62" s="704"/>
      <c r="EC62" s="704"/>
      <c r="ED62" s="704"/>
      <c r="EE62" s="704"/>
      <c r="EF62" s="704"/>
      <c r="EG62" s="704"/>
      <c r="EH62" s="704"/>
      <c r="EI62" s="704"/>
      <c r="EJ62" s="704"/>
      <c r="EK62" s="704"/>
      <c r="EL62" s="704"/>
      <c r="EM62" s="704"/>
      <c r="EN62" s="704"/>
      <c r="EO62" s="704"/>
      <c r="EP62" s="704"/>
      <c r="EQ62" s="704"/>
      <c r="ER62" s="704"/>
      <c r="ES62" s="704"/>
      <c r="ET62" s="704"/>
      <c r="EU62" s="704"/>
      <c r="FH62" s="704"/>
      <c r="FI62" s="704"/>
      <c r="FJ62" s="704"/>
      <c r="FK62" s="704"/>
      <c r="FL62" s="704"/>
      <c r="FM62" s="704"/>
      <c r="FN62" s="704"/>
      <c r="FO62" s="704"/>
      <c r="FP62" s="704"/>
      <c r="FQ62" s="704"/>
      <c r="FR62" s="704"/>
      <c r="FS62" s="704"/>
      <c r="FT62" s="704"/>
      <c r="FU62" s="704"/>
      <c r="FV62" s="704"/>
      <c r="FW62" s="704"/>
      <c r="FX62" s="704"/>
      <c r="FY62" s="704"/>
      <c r="FZ62" s="704"/>
      <c r="GA62" s="704"/>
      <c r="GB62" s="704"/>
      <c r="GC62" s="704"/>
      <c r="GD62" s="704"/>
      <c r="GE62" s="704"/>
      <c r="GF62" s="704"/>
      <c r="GG62" s="704"/>
      <c r="GH62" s="704"/>
      <c r="GI62" s="704"/>
      <c r="GJ62" s="704"/>
      <c r="GK62" s="704"/>
      <c r="GL62" s="704"/>
      <c r="GM62" s="704"/>
      <c r="GN62" s="704"/>
      <c r="HO62" s="878"/>
      <c r="HP62" s="878"/>
      <c r="HQ62" s="878"/>
      <c r="HR62" s="878"/>
      <c r="HS62" s="878"/>
      <c r="HT62" s="878"/>
      <c r="HU62" s="878"/>
      <c r="HV62" s="878"/>
      <c r="HW62" s="878"/>
      <c r="HX62" s="878"/>
      <c r="HY62" s="878"/>
      <c r="HZ62" s="878"/>
      <c r="IA62" s="878"/>
      <c r="IB62" s="878"/>
      <c r="IC62" s="878"/>
      <c r="ID62" s="878"/>
      <c r="IE62" s="878"/>
      <c r="IF62" s="878"/>
      <c r="IG62" s="878"/>
      <c r="IH62" s="878"/>
      <c r="II62" s="878"/>
      <c r="IJ62" s="878"/>
      <c r="IK62" s="878"/>
      <c r="IL62" s="878"/>
      <c r="IM62" s="878"/>
      <c r="IN62" s="878"/>
      <c r="IO62" s="878"/>
      <c r="IP62" s="878"/>
      <c r="IQ62" s="878"/>
      <c r="IR62" s="878"/>
      <c r="IS62" s="878"/>
      <c r="IT62" s="878"/>
      <c r="IU62" s="878"/>
      <c r="IV62" s="878"/>
      <c r="IW62" s="878"/>
      <c r="IX62" s="704"/>
      <c r="IY62" s="704"/>
      <c r="IZ62" s="704"/>
      <c r="JA62" s="878"/>
      <c r="JB62" s="878"/>
      <c r="JC62" s="878"/>
      <c r="JD62" s="878"/>
      <c r="JE62" s="878"/>
      <c r="JF62" s="878"/>
      <c r="JG62" s="878"/>
      <c r="JH62" s="878"/>
      <c r="JI62" s="878"/>
      <c r="JJ62" s="878"/>
      <c r="JK62" s="878"/>
      <c r="JL62" s="878"/>
      <c r="JM62" s="878"/>
      <c r="JN62" s="878"/>
    </row>
    <row r="63" spans="1:274" s="706" customFormat="1" ht="24.95" customHeight="1" x14ac:dyDescent="0.25">
      <c r="A63" s="691">
        <v>62</v>
      </c>
      <c r="B63" s="693" t="s">
        <v>1316</v>
      </c>
      <c r="C63" s="708">
        <v>219</v>
      </c>
      <c r="D63" s="709">
        <v>532</v>
      </c>
      <c r="E63" s="707">
        <v>91</v>
      </c>
      <c r="F63" s="714" t="s">
        <v>1121</v>
      </c>
      <c r="G63" s="715" t="s">
        <v>1553</v>
      </c>
      <c r="H63" s="767" t="s">
        <v>1112</v>
      </c>
      <c r="I63" s="752" t="s">
        <v>1113</v>
      </c>
      <c r="J63" s="761" t="s">
        <v>1135</v>
      </c>
      <c r="K63" s="761" t="s">
        <v>1115</v>
      </c>
      <c r="L63" s="761" t="s">
        <v>1124</v>
      </c>
      <c r="M63" s="753" t="s">
        <v>1199</v>
      </c>
      <c r="N63" s="753" t="s">
        <v>1317</v>
      </c>
      <c r="O63" s="753" t="s">
        <v>1128</v>
      </c>
      <c r="P63" s="753" t="s">
        <v>1129</v>
      </c>
      <c r="Q63" s="753" t="s">
        <v>1120</v>
      </c>
      <c r="R63" s="753" t="s">
        <v>1120</v>
      </c>
      <c r="S63" s="755">
        <v>4</v>
      </c>
      <c r="T63" s="763">
        <v>4.5</v>
      </c>
      <c r="U63" s="772">
        <v>41091</v>
      </c>
      <c r="V63" s="771">
        <v>41426</v>
      </c>
      <c r="W63" s="874">
        <v>5</v>
      </c>
      <c r="X63" s="875"/>
      <c r="Y63" s="876">
        <v>1700</v>
      </c>
      <c r="Z63" s="875">
        <f t="shared" si="0"/>
        <v>1700</v>
      </c>
      <c r="AA63" s="691"/>
      <c r="AB63" s="691"/>
      <c r="AC63" s="691">
        <v>1700</v>
      </c>
      <c r="AD63" s="691"/>
      <c r="AE63" s="691"/>
      <c r="AF63" s="691"/>
      <c r="AG63" s="691"/>
      <c r="AH63" s="691"/>
      <c r="AI63" s="691"/>
      <c r="AJ63" s="691"/>
      <c r="AK63" s="691"/>
      <c r="AL63" s="691"/>
      <c r="AM63" s="868">
        <f t="shared" si="1"/>
        <v>1700</v>
      </c>
      <c r="AN63" s="868">
        <f t="shared" si="2"/>
        <v>0</v>
      </c>
      <c r="AO63" s="691"/>
      <c r="AP63" s="868"/>
      <c r="AR63" s="704"/>
      <c r="AS63" s="704"/>
      <c r="AT63" s="704"/>
      <c r="AU63" s="704"/>
      <c r="AV63" s="704"/>
      <c r="AW63" s="704"/>
      <c r="AX63" s="704"/>
      <c r="AY63" s="704"/>
      <c r="AZ63" s="704"/>
      <c r="BA63" s="704"/>
      <c r="BB63" s="704"/>
      <c r="BC63" s="704"/>
      <c r="BD63" s="704"/>
      <c r="BE63" s="704"/>
      <c r="BF63" s="704"/>
      <c r="BG63" s="704"/>
      <c r="BH63" s="704"/>
      <c r="BI63" s="704"/>
      <c r="BJ63" s="704"/>
      <c r="BK63" s="704"/>
      <c r="BL63" s="704"/>
      <c r="BM63" s="704"/>
      <c r="BN63" s="704"/>
      <c r="BO63" s="704"/>
      <c r="BP63" s="704"/>
      <c r="BQ63" s="704"/>
      <c r="BR63" s="704"/>
      <c r="BS63" s="704"/>
      <c r="BT63" s="704"/>
      <c r="BU63" s="704"/>
      <c r="BV63" s="704"/>
      <c r="BW63" s="704"/>
      <c r="BX63" s="704"/>
      <c r="BY63" s="704"/>
      <c r="BZ63" s="704"/>
      <c r="CA63" s="704"/>
      <c r="CB63" s="704"/>
      <c r="CC63" s="704"/>
      <c r="CD63" s="704"/>
      <c r="CE63" s="704"/>
      <c r="CF63" s="704"/>
      <c r="CG63" s="704"/>
      <c r="CH63" s="704"/>
      <c r="CI63" s="704"/>
      <c r="CJ63" s="704"/>
      <c r="CK63" s="704"/>
      <c r="CL63" s="704"/>
      <c r="CM63" s="704"/>
      <c r="CN63" s="704"/>
      <c r="CO63" s="704"/>
      <c r="CP63" s="704"/>
      <c r="CQ63" s="704"/>
      <c r="CR63" s="704"/>
      <c r="CS63" s="704"/>
      <c r="CT63" s="704"/>
      <c r="CU63" s="704"/>
      <c r="CV63" s="704"/>
      <c r="CW63" s="704"/>
      <c r="CX63" s="704"/>
      <c r="CY63" s="704"/>
      <c r="CZ63" s="704"/>
      <c r="DA63" s="704"/>
      <c r="DB63" s="704"/>
      <c r="DC63" s="704"/>
      <c r="DD63" s="704"/>
      <c r="DE63" s="704"/>
      <c r="DF63" s="704"/>
      <c r="DG63" s="704"/>
      <c r="DH63" s="704"/>
      <c r="DI63" s="704"/>
      <c r="DJ63" s="704"/>
      <c r="DK63" s="704"/>
      <c r="DL63" s="704"/>
      <c r="DM63" s="704"/>
      <c r="DN63" s="704"/>
      <c r="DO63" s="704"/>
      <c r="DP63" s="704"/>
      <c r="DQ63" s="704"/>
      <c r="DR63" s="704"/>
      <c r="DS63" s="704"/>
      <c r="DT63" s="704"/>
      <c r="DU63" s="704"/>
      <c r="DV63" s="704"/>
      <c r="DW63" s="704"/>
      <c r="DX63" s="704"/>
      <c r="DY63" s="704"/>
      <c r="DZ63" s="704"/>
      <c r="EA63" s="704"/>
      <c r="EB63" s="704"/>
      <c r="EC63" s="704"/>
      <c r="ED63" s="704"/>
      <c r="EE63" s="704"/>
      <c r="EF63" s="704"/>
      <c r="EG63" s="704"/>
      <c r="EH63" s="704"/>
      <c r="EI63" s="704"/>
      <c r="EJ63" s="704"/>
      <c r="EK63" s="704"/>
      <c r="EL63" s="704"/>
      <c r="EM63" s="704"/>
      <c r="EN63" s="704"/>
      <c r="EO63" s="704"/>
      <c r="EP63" s="704"/>
      <c r="EQ63" s="704"/>
      <c r="ER63" s="704"/>
      <c r="ES63" s="704"/>
      <c r="ET63" s="704"/>
      <c r="EU63" s="704"/>
      <c r="FH63" s="704"/>
      <c r="FI63" s="704"/>
      <c r="FJ63" s="704"/>
      <c r="FK63" s="704"/>
      <c r="FL63" s="704"/>
      <c r="FM63" s="704"/>
      <c r="FN63" s="704"/>
      <c r="FO63" s="704"/>
      <c r="FP63" s="704"/>
      <c r="FQ63" s="704"/>
      <c r="FR63" s="704"/>
      <c r="FS63" s="704"/>
      <c r="FT63" s="704"/>
      <c r="FU63" s="704"/>
      <c r="FV63" s="704"/>
      <c r="FW63" s="704"/>
      <c r="FX63" s="704"/>
      <c r="FY63" s="704"/>
      <c r="FZ63" s="704"/>
      <c r="GA63" s="704"/>
      <c r="GB63" s="704"/>
      <c r="GC63" s="704"/>
      <c r="GD63" s="704"/>
      <c r="GE63" s="704"/>
      <c r="GF63" s="704"/>
      <c r="GG63" s="704"/>
      <c r="GH63" s="704"/>
      <c r="GI63" s="704"/>
      <c r="GJ63" s="704"/>
      <c r="GK63" s="704"/>
      <c r="GL63" s="704"/>
      <c r="GM63" s="704"/>
      <c r="GN63" s="704"/>
      <c r="HO63" s="878"/>
      <c r="HP63" s="878"/>
      <c r="HQ63" s="878"/>
      <c r="HR63" s="878"/>
      <c r="HS63" s="878"/>
      <c r="HT63" s="878"/>
      <c r="HU63" s="878"/>
      <c r="HV63" s="878"/>
      <c r="HW63" s="878"/>
      <c r="HX63" s="878"/>
      <c r="HY63" s="878"/>
      <c r="HZ63" s="878"/>
      <c r="IA63" s="878"/>
      <c r="IB63" s="878"/>
      <c r="IC63" s="878"/>
      <c r="ID63" s="878"/>
      <c r="IE63" s="878"/>
      <c r="IF63" s="878"/>
      <c r="IG63" s="878"/>
      <c r="IH63" s="878"/>
      <c r="II63" s="878"/>
      <c r="IJ63" s="878"/>
      <c r="IK63" s="878"/>
      <c r="IL63" s="878"/>
      <c r="IM63" s="878"/>
      <c r="IN63" s="878"/>
      <c r="IO63" s="878"/>
      <c r="IP63" s="878"/>
      <c r="IQ63" s="878"/>
      <c r="IR63" s="878"/>
      <c r="IS63" s="878"/>
      <c r="IT63" s="878"/>
      <c r="IU63" s="878"/>
      <c r="IV63" s="878"/>
      <c r="IW63" s="878"/>
      <c r="IX63" s="704"/>
      <c r="IY63" s="704"/>
      <c r="IZ63" s="704"/>
      <c r="JA63" s="704"/>
      <c r="JB63" s="704"/>
      <c r="JC63" s="704"/>
      <c r="JD63" s="704"/>
      <c r="JE63" s="704"/>
      <c r="JF63" s="704"/>
      <c r="JG63" s="704"/>
      <c r="JH63" s="704"/>
      <c r="JI63" s="878"/>
      <c r="JJ63" s="878"/>
      <c r="JK63" s="878"/>
      <c r="JL63" s="878"/>
      <c r="JM63" s="878"/>
      <c r="JN63" s="878"/>
    </row>
    <row r="64" spans="1:274" s="706" customFormat="1" ht="24.95" customHeight="1" x14ac:dyDescent="0.25">
      <c r="A64" s="691">
        <v>63</v>
      </c>
      <c r="B64" s="693" t="s">
        <v>1360</v>
      </c>
      <c r="C64" s="708">
        <v>219</v>
      </c>
      <c r="D64" s="709">
        <v>532</v>
      </c>
      <c r="E64" s="707">
        <v>92</v>
      </c>
      <c r="F64" s="714" t="s">
        <v>1121</v>
      </c>
      <c r="G64" s="715" t="s">
        <v>1361</v>
      </c>
      <c r="H64" s="751" t="s">
        <v>1112</v>
      </c>
      <c r="I64" s="752" t="s">
        <v>1113</v>
      </c>
      <c r="J64" s="761" t="s">
        <v>1135</v>
      </c>
      <c r="K64" s="761" t="s">
        <v>1115</v>
      </c>
      <c r="L64" s="761" t="s">
        <v>1124</v>
      </c>
      <c r="M64" s="753" t="s">
        <v>1199</v>
      </c>
      <c r="N64" s="753" t="s">
        <v>1136</v>
      </c>
      <c r="O64" s="753" t="s">
        <v>1128</v>
      </c>
      <c r="P64" s="866" t="s">
        <v>1597</v>
      </c>
      <c r="Q64" s="753" t="s">
        <v>1120</v>
      </c>
      <c r="R64" s="753" t="s">
        <v>1120</v>
      </c>
      <c r="S64" s="755">
        <v>4</v>
      </c>
      <c r="T64" s="763">
        <v>4.5</v>
      </c>
      <c r="U64" s="771">
        <v>41456</v>
      </c>
      <c r="V64" s="771">
        <v>41791</v>
      </c>
      <c r="W64" s="874">
        <v>5</v>
      </c>
      <c r="X64" s="875">
        <v>68000</v>
      </c>
      <c r="Y64" s="875"/>
      <c r="Z64" s="875">
        <f t="shared" si="0"/>
        <v>68000</v>
      </c>
      <c r="AA64" s="702"/>
      <c r="AB64" s="702"/>
      <c r="AC64" s="702"/>
      <c r="AD64" s="702">
        <v>68000</v>
      </c>
      <c r="AE64" s="702"/>
      <c r="AF64" s="702"/>
      <c r="AG64" s="702"/>
      <c r="AH64" s="702"/>
      <c r="AI64" s="691"/>
      <c r="AJ64" s="691"/>
      <c r="AK64" s="691"/>
      <c r="AL64" s="691"/>
      <c r="AM64" s="868">
        <f t="shared" si="1"/>
        <v>68000</v>
      </c>
      <c r="AN64" s="868">
        <f t="shared" si="2"/>
        <v>0</v>
      </c>
      <c r="AO64" s="760"/>
      <c r="AP64" s="868"/>
      <c r="AR64" s="704"/>
      <c r="AS64" s="704"/>
      <c r="AT64" s="704"/>
      <c r="AU64" s="704"/>
      <c r="AV64" s="704"/>
      <c r="AW64" s="704"/>
      <c r="AX64" s="704"/>
      <c r="AY64" s="704"/>
      <c r="AZ64" s="704"/>
      <c r="BA64" s="704"/>
      <c r="BB64" s="704"/>
      <c r="BC64" s="704"/>
      <c r="BD64" s="704"/>
      <c r="BE64" s="704"/>
      <c r="BF64" s="704"/>
      <c r="BG64" s="704"/>
      <c r="BH64" s="704"/>
      <c r="BI64" s="704"/>
      <c r="BJ64" s="704"/>
      <c r="BK64" s="704"/>
      <c r="BL64" s="704"/>
      <c r="BM64" s="704"/>
      <c r="BN64" s="704"/>
      <c r="BO64" s="704"/>
      <c r="BP64" s="704"/>
      <c r="BQ64" s="704"/>
      <c r="BR64" s="704"/>
      <c r="BS64" s="704"/>
      <c r="BT64" s="704"/>
      <c r="BU64" s="704"/>
      <c r="BV64" s="704"/>
      <c r="BW64" s="704"/>
      <c r="BX64" s="704"/>
      <c r="BY64" s="704"/>
      <c r="BZ64" s="704"/>
      <c r="CA64" s="704"/>
      <c r="CB64" s="704"/>
      <c r="CC64" s="704"/>
      <c r="CD64" s="704"/>
      <c r="CE64" s="704"/>
      <c r="CF64" s="704"/>
      <c r="CG64" s="704"/>
      <c r="CH64" s="704"/>
      <c r="CI64" s="704"/>
      <c r="CJ64" s="704"/>
      <c r="CK64" s="704"/>
      <c r="CL64" s="704"/>
      <c r="CM64" s="704"/>
      <c r="CN64" s="704"/>
      <c r="CO64" s="704"/>
      <c r="CP64" s="704"/>
      <c r="CQ64" s="704"/>
      <c r="CR64" s="704"/>
      <c r="CS64" s="704"/>
      <c r="CT64" s="704"/>
      <c r="CU64" s="704"/>
      <c r="CV64" s="704"/>
      <c r="CW64" s="704"/>
      <c r="CX64" s="704"/>
      <c r="CY64" s="704"/>
      <c r="CZ64" s="704"/>
      <c r="DA64" s="704"/>
      <c r="DB64" s="704"/>
      <c r="DC64" s="704"/>
      <c r="DD64" s="704"/>
      <c r="DE64" s="704"/>
      <c r="DF64" s="704"/>
      <c r="DG64" s="704"/>
      <c r="DH64" s="704"/>
      <c r="DI64" s="704"/>
      <c r="DJ64" s="704"/>
      <c r="DK64" s="704"/>
      <c r="DL64" s="704"/>
      <c r="DM64" s="704"/>
      <c r="DN64" s="704"/>
      <c r="DO64" s="704"/>
      <c r="DP64" s="704"/>
      <c r="DQ64" s="704"/>
      <c r="DR64" s="704"/>
      <c r="DS64" s="704"/>
      <c r="DT64" s="704"/>
      <c r="DU64" s="704"/>
      <c r="DV64" s="704"/>
      <c r="DW64" s="704"/>
      <c r="DX64" s="704"/>
      <c r="DY64" s="704"/>
      <c r="DZ64" s="704"/>
      <c r="EA64" s="704"/>
      <c r="EB64" s="704"/>
      <c r="EC64" s="704"/>
      <c r="ED64" s="704"/>
      <c r="EE64" s="704"/>
      <c r="EF64" s="704"/>
      <c r="EG64" s="704"/>
      <c r="EH64" s="704"/>
      <c r="EI64" s="704"/>
      <c r="EJ64" s="704"/>
      <c r="EK64" s="704"/>
      <c r="EL64" s="704"/>
      <c r="EM64" s="704"/>
      <c r="EN64" s="704"/>
      <c r="EO64" s="704"/>
      <c r="EP64" s="704"/>
      <c r="EQ64" s="704"/>
      <c r="ER64" s="704"/>
      <c r="ES64" s="704"/>
      <c r="ET64" s="704"/>
      <c r="EU64" s="704"/>
      <c r="FH64" s="704"/>
      <c r="FK64" s="704"/>
      <c r="FL64" s="704"/>
      <c r="FM64" s="704"/>
      <c r="FN64" s="704"/>
      <c r="FO64" s="704"/>
      <c r="FP64" s="704"/>
      <c r="FQ64" s="704"/>
      <c r="FR64" s="704"/>
      <c r="FS64" s="704"/>
      <c r="FT64" s="704"/>
      <c r="FU64" s="704"/>
      <c r="FV64" s="704"/>
      <c r="FW64" s="704"/>
      <c r="FX64" s="704"/>
      <c r="FY64" s="704"/>
      <c r="FZ64" s="704"/>
      <c r="GA64" s="704"/>
      <c r="GB64" s="704"/>
      <c r="GC64" s="704"/>
      <c r="GD64" s="704"/>
      <c r="GE64" s="704"/>
      <c r="GF64" s="704"/>
      <c r="GG64" s="704"/>
      <c r="GH64" s="704"/>
      <c r="GI64" s="704"/>
      <c r="GJ64" s="704"/>
      <c r="GK64" s="704"/>
      <c r="GL64" s="704"/>
      <c r="GM64" s="704"/>
      <c r="GN64" s="704"/>
      <c r="GQ64" s="704"/>
      <c r="GR64" s="704"/>
      <c r="GS64" s="704"/>
      <c r="GT64" s="704"/>
      <c r="GU64" s="704"/>
      <c r="GV64" s="704"/>
      <c r="GW64" s="704"/>
      <c r="GX64" s="704"/>
      <c r="GY64" s="704"/>
      <c r="GZ64" s="704"/>
      <c r="HA64" s="704"/>
      <c r="HB64" s="704"/>
      <c r="HC64" s="704"/>
      <c r="HD64" s="704"/>
      <c r="HE64" s="704"/>
      <c r="HF64" s="704"/>
      <c r="HG64" s="704"/>
      <c r="HH64" s="704"/>
      <c r="HI64" s="704"/>
      <c r="HJ64" s="704"/>
      <c r="HK64" s="704"/>
      <c r="HL64" s="704"/>
      <c r="HM64" s="704"/>
      <c r="HN64" s="704"/>
      <c r="HO64" s="704"/>
      <c r="HP64" s="704"/>
      <c r="HQ64" s="704"/>
      <c r="IA64" s="704"/>
      <c r="IB64" s="704"/>
      <c r="IC64" s="704"/>
      <c r="ID64" s="704"/>
      <c r="IE64" s="704"/>
      <c r="IF64" s="704"/>
      <c r="IG64" s="704"/>
      <c r="IH64" s="704"/>
      <c r="II64" s="704"/>
      <c r="IJ64" s="704"/>
      <c r="IK64" s="704"/>
      <c r="IL64" s="704"/>
      <c r="IM64" s="704"/>
      <c r="IN64" s="704"/>
      <c r="IO64" s="704"/>
      <c r="IP64" s="704"/>
      <c r="IQ64" s="704"/>
      <c r="IR64" s="704"/>
      <c r="IS64" s="704"/>
      <c r="IT64" s="704"/>
      <c r="IU64" s="704"/>
      <c r="IV64" s="704"/>
      <c r="IW64" s="704"/>
      <c r="IX64" s="704"/>
      <c r="IY64" s="704"/>
      <c r="IZ64" s="704"/>
      <c r="JI64" s="878"/>
      <c r="JJ64" s="878"/>
      <c r="JK64" s="878"/>
      <c r="JL64" s="878"/>
      <c r="JM64" s="878"/>
      <c r="JN64" s="878"/>
    </row>
    <row r="65" spans="1:274" s="706" customFormat="1" ht="24.95" customHeight="1" x14ac:dyDescent="0.25">
      <c r="A65" s="691">
        <v>64</v>
      </c>
      <c r="B65" s="693" t="s">
        <v>1352</v>
      </c>
      <c r="C65" s="696">
        <v>219</v>
      </c>
      <c r="D65" s="697">
        <v>532</v>
      </c>
      <c r="E65" s="698">
        <v>94</v>
      </c>
      <c r="F65" s="699" t="s">
        <v>1121</v>
      </c>
      <c r="G65" s="700" t="s">
        <v>1584</v>
      </c>
      <c r="H65" s="767" t="s">
        <v>1112</v>
      </c>
      <c r="I65" s="752" t="s">
        <v>1113</v>
      </c>
      <c r="J65" s="761" t="s">
        <v>1135</v>
      </c>
      <c r="K65" s="761" t="s">
        <v>1115</v>
      </c>
      <c r="L65" s="761" t="s">
        <v>1116</v>
      </c>
      <c r="M65" s="753" t="s">
        <v>1199</v>
      </c>
      <c r="N65" s="753" t="s">
        <v>1128</v>
      </c>
      <c r="O65" s="753" t="s">
        <v>1128</v>
      </c>
      <c r="P65" s="753" t="s">
        <v>1134</v>
      </c>
      <c r="Q65" s="753" t="s">
        <v>1120</v>
      </c>
      <c r="R65" s="753" t="s">
        <v>1120</v>
      </c>
      <c r="S65" s="755">
        <v>4</v>
      </c>
      <c r="T65" s="763">
        <v>4.5</v>
      </c>
      <c r="U65" s="772">
        <v>41091</v>
      </c>
      <c r="V65" s="771">
        <v>41426</v>
      </c>
      <c r="W65" s="874">
        <v>25</v>
      </c>
      <c r="X65" s="875"/>
      <c r="Y65" s="876">
        <v>316100</v>
      </c>
      <c r="Z65" s="875">
        <f t="shared" si="0"/>
        <v>316100</v>
      </c>
      <c r="AA65" s="691"/>
      <c r="AB65" s="691">
        <v>16100</v>
      </c>
      <c r="AC65" s="691">
        <v>150000</v>
      </c>
      <c r="AD65" s="691">
        <v>150000</v>
      </c>
      <c r="AE65" s="691"/>
      <c r="AF65" s="691"/>
      <c r="AG65" s="691"/>
      <c r="AH65" s="691"/>
      <c r="AI65" s="691"/>
      <c r="AJ65" s="691"/>
      <c r="AK65" s="691"/>
      <c r="AL65" s="691"/>
      <c r="AM65" s="868">
        <f t="shared" si="1"/>
        <v>316100</v>
      </c>
      <c r="AN65" s="868">
        <f t="shared" si="2"/>
        <v>0</v>
      </c>
      <c r="AO65" s="691"/>
      <c r="AP65" s="868"/>
      <c r="AR65" s="704"/>
      <c r="AS65" s="704"/>
      <c r="AT65" s="704"/>
      <c r="AU65" s="704"/>
      <c r="AV65" s="704"/>
      <c r="AW65" s="704"/>
      <c r="AX65" s="704"/>
      <c r="AY65" s="704"/>
      <c r="AZ65" s="704"/>
      <c r="BA65" s="704"/>
      <c r="BB65" s="704"/>
      <c r="BC65" s="704"/>
      <c r="BD65" s="704"/>
      <c r="BE65" s="704"/>
      <c r="BF65" s="704"/>
      <c r="BG65" s="704"/>
      <c r="BH65" s="704"/>
      <c r="BI65" s="704"/>
      <c r="BJ65" s="704"/>
      <c r="BK65" s="704"/>
      <c r="BL65" s="704"/>
      <c r="BM65" s="704"/>
      <c r="BN65" s="704"/>
      <c r="BO65" s="704"/>
      <c r="BP65" s="704"/>
      <c r="BQ65" s="704"/>
      <c r="BR65" s="704"/>
      <c r="BS65" s="704"/>
      <c r="BT65" s="704"/>
      <c r="BU65" s="704"/>
      <c r="BV65" s="704"/>
      <c r="BW65" s="704"/>
      <c r="BX65" s="704"/>
      <c r="BY65" s="704"/>
      <c r="BZ65" s="704"/>
      <c r="CA65" s="704"/>
      <c r="CB65" s="704"/>
      <c r="CC65" s="704"/>
      <c r="CD65" s="704"/>
      <c r="CE65" s="704"/>
      <c r="CF65" s="704"/>
      <c r="CG65" s="704"/>
      <c r="CH65" s="704"/>
      <c r="CI65" s="704"/>
      <c r="CJ65" s="704"/>
      <c r="CK65" s="704"/>
      <c r="CL65" s="704"/>
      <c r="CM65" s="704"/>
      <c r="CN65" s="704"/>
      <c r="CO65" s="704"/>
      <c r="CP65" s="704"/>
      <c r="CQ65" s="704"/>
      <c r="CR65" s="704"/>
      <c r="CS65" s="704"/>
      <c r="CT65" s="704"/>
      <c r="CU65" s="704"/>
      <c r="CV65" s="704"/>
      <c r="CW65" s="704"/>
      <c r="CX65" s="704"/>
      <c r="CY65" s="704"/>
      <c r="CZ65" s="704"/>
      <c r="DA65" s="704"/>
      <c r="DB65" s="704"/>
      <c r="DC65" s="704"/>
      <c r="DD65" s="704"/>
      <c r="DE65" s="704"/>
      <c r="DF65" s="704"/>
      <c r="DG65" s="704"/>
      <c r="DH65" s="704"/>
      <c r="DI65" s="704"/>
      <c r="DJ65" s="704"/>
      <c r="DK65" s="704"/>
      <c r="DL65" s="704"/>
      <c r="DM65" s="704"/>
      <c r="DN65" s="704"/>
      <c r="DO65" s="704"/>
      <c r="DP65" s="704"/>
      <c r="DQ65" s="704"/>
      <c r="DR65" s="704"/>
      <c r="DS65" s="704"/>
      <c r="DT65" s="704"/>
      <c r="DU65" s="704"/>
      <c r="DV65" s="704"/>
      <c r="DW65" s="704"/>
      <c r="DX65" s="704"/>
      <c r="DY65" s="704"/>
      <c r="DZ65" s="704"/>
      <c r="EA65" s="704"/>
      <c r="EB65" s="704"/>
      <c r="EC65" s="704"/>
      <c r="ED65" s="704"/>
      <c r="EE65" s="704"/>
      <c r="EF65" s="704"/>
      <c r="EG65" s="704"/>
      <c r="EH65" s="704"/>
      <c r="EI65" s="704"/>
      <c r="EJ65" s="704"/>
      <c r="EK65" s="704"/>
      <c r="EL65" s="704"/>
      <c r="EM65" s="704"/>
      <c r="EN65" s="704"/>
      <c r="EO65" s="704"/>
      <c r="EP65" s="704"/>
      <c r="EQ65" s="704"/>
      <c r="ER65" s="704"/>
      <c r="ES65" s="704"/>
      <c r="ET65" s="704"/>
      <c r="EU65" s="704"/>
      <c r="FH65" s="704"/>
      <c r="FI65" s="704"/>
      <c r="FJ65" s="704"/>
      <c r="FK65" s="704"/>
      <c r="FL65" s="704"/>
      <c r="FM65" s="704"/>
      <c r="FN65" s="704"/>
      <c r="FO65" s="704"/>
      <c r="FP65" s="704"/>
      <c r="FQ65" s="704"/>
      <c r="FR65" s="704"/>
      <c r="FS65" s="704"/>
      <c r="FT65" s="704"/>
      <c r="FU65" s="704"/>
      <c r="FV65" s="704"/>
      <c r="FW65" s="704"/>
      <c r="FX65" s="704"/>
      <c r="FY65" s="704"/>
      <c r="FZ65" s="704"/>
      <c r="GA65" s="704"/>
      <c r="GB65" s="704"/>
      <c r="GC65" s="704"/>
      <c r="GD65" s="704"/>
      <c r="GE65" s="704"/>
      <c r="GF65" s="704"/>
      <c r="GG65" s="704"/>
      <c r="GH65" s="704"/>
      <c r="GI65" s="704"/>
      <c r="GJ65" s="704"/>
      <c r="GK65" s="704"/>
      <c r="GL65" s="704"/>
      <c r="GM65" s="704"/>
      <c r="GN65" s="704"/>
      <c r="HO65" s="878"/>
      <c r="HP65" s="878"/>
      <c r="HQ65" s="878"/>
      <c r="HR65" s="878"/>
      <c r="HS65" s="878"/>
      <c r="HT65" s="878"/>
      <c r="HU65" s="878"/>
      <c r="HV65" s="878"/>
      <c r="HW65" s="878"/>
      <c r="HX65" s="878"/>
      <c r="HY65" s="878"/>
      <c r="HZ65" s="878"/>
      <c r="IA65" s="878"/>
      <c r="IB65" s="878"/>
      <c r="IC65" s="878"/>
      <c r="ID65" s="878"/>
      <c r="IE65" s="878"/>
      <c r="IF65" s="878"/>
      <c r="IG65" s="878"/>
      <c r="IH65" s="878"/>
      <c r="II65" s="878"/>
      <c r="IJ65" s="878"/>
      <c r="IK65" s="878"/>
      <c r="IL65" s="878"/>
      <c r="IM65" s="878"/>
      <c r="IN65" s="878"/>
      <c r="IO65" s="878"/>
      <c r="IP65" s="878"/>
      <c r="IQ65" s="878"/>
      <c r="IR65" s="878"/>
      <c r="IS65" s="878"/>
      <c r="IT65" s="878"/>
      <c r="IU65" s="878"/>
      <c r="IV65" s="878"/>
      <c r="IW65" s="878"/>
      <c r="IX65" s="704"/>
      <c r="IY65" s="704"/>
      <c r="IZ65" s="704"/>
      <c r="JA65" s="878"/>
      <c r="JB65" s="878"/>
      <c r="JC65" s="878"/>
      <c r="JD65" s="878"/>
      <c r="JE65" s="878"/>
      <c r="JF65" s="878"/>
      <c r="JG65" s="878"/>
      <c r="JH65" s="878"/>
      <c r="JJ65" s="878"/>
      <c r="JK65" s="878"/>
      <c r="JL65" s="878"/>
      <c r="JM65" s="878"/>
      <c r="JN65" s="878"/>
    </row>
    <row r="66" spans="1:274" s="878" customFormat="1" ht="32.1" customHeight="1" x14ac:dyDescent="0.25">
      <c r="A66" s="691">
        <v>65</v>
      </c>
      <c r="B66" s="693" t="s">
        <v>1206</v>
      </c>
      <c r="C66" s="696">
        <v>219</v>
      </c>
      <c r="D66" s="697">
        <v>532</v>
      </c>
      <c r="E66" s="707">
        <v>95</v>
      </c>
      <c r="F66" s="699" t="s">
        <v>1121</v>
      </c>
      <c r="G66" s="699" t="s">
        <v>1188</v>
      </c>
      <c r="H66" s="751" t="s">
        <v>1112</v>
      </c>
      <c r="I66" s="767" t="s">
        <v>1113</v>
      </c>
      <c r="J66" s="753" t="s">
        <v>1139</v>
      </c>
      <c r="K66" s="761" t="s">
        <v>1115</v>
      </c>
      <c r="L66" s="761" t="s">
        <v>1124</v>
      </c>
      <c r="M66" s="753" t="s">
        <v>1140</v>
      </c>
      <c r="N66" s="753" t="s">
        <v>1141</v>
      </c>
      <c r="O66" s="753" t="s">
        <v>1141</v>
      </c>
      <c r="P66" s="753" t="s">
        <v>1189</v>
      </c>
      <c r="Q66" s="753" t="s">
        <v>1160</v>
      </c>
      <c r="R66" s="753" t="s">
        <v>1160</v>
      </c>
      <c r="S66" s="755">
        <v>2</v>
      </c>
      <c r="T66" s="766">
        <v>2.11</v>
      </c>
      <c r="U66" s="771">
        <v>41456</v>
      </c>
      <c r="V66" s="772">
        <v>42522</v>
      </c>
      <c r="W66" s="701">
        <v>5</v>
      </c>
      <c r="X66" s="875">
        <v>30000</v>
      </c>
      <c r="Y66" s="877"/>
      <c r="Z66" s="875">
        <f t="shared" ref="Z66:Z129" si="3">Y66+X66</f>
        <v>30000</v>
      </c>
      <c r="AA66" s="702"/>
      <c r="AB66" s="702"/>
      <c r="AC66" s="702"/>
      <c r="AD66" s="702"/>
      <c r="AE66" s="702">
        <v>15000</v>
      </c>
      <c r="AF66" s="702">
        <v>15000</v>
      </c>
      <c r="AG66" s="702"/>
      <c r="AH66" s="702"/>
      <c r="AI66" s="691"/>
      <c r="AJ66" s="691"/>
      <c r="AK66" s="691"/>
      <c r="AL66" s="691"/>
      <c r="AM66" s="868">
        <f t="shared" ref="AM66:AM129" si="4">SUM(AA66:AL66)</f>
        <v>30000</v>
      </c>
      <c r="AN66" s="868">
        <f t="shared" ref="AN66:AN129" si="5">Z66-AM66</f>
        <v>0</v>
      </c>
      <c r="AO66" s="760">
        <v>31500</v>
      </c>
      <c r="AP66" s="868">
        <v>33100</v>
      </c>
      <c r="AQ66" s="706"/>
      <c r="AR66" s="704"/>
      <c r="AS66" s="704"/>
      <c r="AT66" s="704"/>
      <c r="AU66" s="704"/>
      <c r="AV66" s="704"/>
      <c r="AW66" s="704"/>
      <c r="AX66" s="704"/>
      <c r="AY66" s="704"/>
      <c r="AZ66" s="704"/>
      <c r="BA66" s="704"/>
      <c r="BB66" s="704"/>
      <c r="BC66" s="704"/>
      <c r="BD66" s="704"/>
      <c r="BE66" s="704"/>
      <c r="BF66" s="704"/>
      <c r="BG66" s="704"/>
      <c r="BH66" s="704"/>
      <c r="BI66" s="704"/>
      <c r="BJ66" s="704"/>
      <c r="BK66" s="704"/>
      <c r="BL66" s="704"/>
      <c r="BM66" s="704"/>
      <c r="BN66" s="704"/>
      <c r="BO66" s="704"/>
      <c r="BP66" s="704"/>
      <c r="BQ66" s="704"/>
      <c r="BR66" s="704"/>
      <c r="BS66" s="704"/>
      <c r="BT66" s="704"/>
      <c r="BU66" s="704"/>
      <c r="BV66" s="704"/>
      <c r="BW66" s="704"/>
      <c r="BX66" s="704"/>
      <c r="BY66" s="704"/>
      <c r="BZ66" s="704"/>
      <c r="CA66" s="704"/>
      <c r="CB66" s="704"/>
      <c r="CC66" s="704"/>
      <c r="CD66" s="704"/>
      <c r="CE66" s="704"/>
      <c r="CF66" s="704"/>
      <c r="CG66" s="704"/>
      <c r="CH66" s="704"/>
      <c r="CI66" s="704"/>
      <c r="CJ66" s="704"/>
      <c r="CK66" s="704"/>
      <c r="CL66" s="704"/>
      <c r="CM66" s="704"/>
      <c r="CN66" s="704"/>
      <c r="CO66" s="704"/>
      <c r="CP66" s="704"/>
      <c r="CQ66" s="704"/>
      <c r="CR66" s="704"/>
      <c r="CS66" s="704"/>
      <c r="CT66" s="704"/>
      <c r="CU66" s="704"/>
      <c r="CV66" s="704"/>
      <c r="CW66" s="704"/>
      <c r="CX66" s="704"/>
      <c r="CY66" s="704"/>
      <c r="CZ66" s="704"/>
      <c r="DA66" s="704"/>
      <c r="DB66" s="704"/>
      <c r="DC66" s="704"/>
      <c r="DD66" s="704"/>
      <c r="DE66" s="704"/>
      <c r="DF66" s="704"/>
      <c r="DG66" s="704"/>
      <c r="DH66" s="704"/>
      <c r="DI66" s="704"/>
      <c r="DJ66" s="704"/>
      <c r="DK66" s="704"/>
      <c r="DL66" s="704"/>
      <c r="DM66" s="704"/>
      <c r="DN66" s="704"/>
      <c r="DO66" s="704"/>
      <c r="DP66" s="704"/>
      <c r="DQ66" s="704"/>
      <c r="DR66" s="704"/>
      <c r="DS66" s="704"/>
      <c r="DT66" s="704"/>
      <c r="DU66" s="704"/>
      <c r="DV66" s="704"/>
      <c r="DW66" s="704"/>
      <c r="DX66" s="704"/>
      <c r="DY66" s="704"/>
      <c r="DZ66" s="704"/>
      <c r="EA66" s="704"/>
      <c r="EB66" s="704"/>
      <c r="EC66" s="704"/>
      <c r="ED66" s="704"/>
      <c r="EE66" s="704"/>
      <c r="EF66" s="704"/>
      <c r="EG66" s="704"/>
      <c r="EH66" s="704"/>
      <c r="EI66" s="704"/>
      <c r="EJ66" s="704"/>
      <c r="EK66" s="704"/>
      <c r="EL66" s="704"/>
      <c r="EM66" s="704"/>
      <c r="EN66" s="704"/>
      <c r="EO66" s="704"/>
      <c r="EP66" s="704"/>
      <c r="EQ66" s="704"/>
      <c r="ER66" s="704"/>
      <c r="ES66" s="704"/>
      <c r="ET66" s="704"/>
      <c r="EU66" s="704"/>
      <c r="EV66" s="706"/>
      <c r="EW66" s="706"/>
      <c r="EX66" s="706"/>
      <c r="EY66" s="706"/>
      <c r="EZ66" s="706"/>
      <c r="FA66" s="706"/>
      <c r="FB66" s="706"/>
      <c r="FC66" s="706"/>
      <c r="FD66" s="706"/>
      <c r="FE66" s="706"/>
      <c r="FF66" s="706"/>
      <c r="FG66" s="706"/>
      <c r="FH66" s="705"/>
      <c r="FI66" s="706"/>
      <c r="FJ66" s="706"/>
      <c r="FK66" s="705"/>
      <c r="FL66" s="705"/>
      <c r="FM66" s="705"/>
      <c r="FN66" s="705"/>
      <c r="FO66" s="705"/>
      <c r="FP66" s="705"/>
      <c r="FQ66" s="705"/>
      <c r="FR66" s="705"/>
      <c r="FS66" s="705"/>
      <c r="FT66" s="705"/>
      <c r="FU66" s="705"/>
      <c r="FV66" s="705"/>
      <c r="FW66" s="705"/>
      <c r="FX66" s="705"/>
      <c r="FY66" s="705"/>
      <c r="FZ66" s="705"/>
      <c r="GA66" s="705"/>
      <c r="GB66" s="705"/>
      <c r="GC66" s="705"/>
      <c r="GD66" s="705"/>
      <c r="GE66" s="705"/>
      <c r="GF66" s="705"/>
      <c r="GG66" s="705"/>
      <c r="GH66" s="705"/>
      <c r="GI66" s="705"/>
      <c r="GJ66" s="705"/>
      <c r="GK66" s="705"/>
      <c r="GL66" s="705"/>
      <c r="GM66" s="705"/>
      <c r="GN66" s="704"/>
      <c r="GO66" s="704"/>
      <c r="GP66" s="746"/>
      <c r="GQ66" s="704"/>
      <c r="GR66" s="704"/>
      <c r="GS66" s="704"/>
      <c r="GT66" s="704"/>
      <c r="GU66" s="704"/>
      <c r="GV66" s="704"/>
      <c r="GW66" s="704"/>
      <c r="GX66" s="704"/>
      <c r="GY66" s="704"/>
      <c r="GZ66" s="704"/>
      <c r="HA66" s="704"/>
      <c r="HB66" s="704"/>
      <c r="HC66" s="704"/>
      <c r="HD66" s="704"/>
      <c r="HE66" s="704"/>
      <c r="HF66" s="704"/>
      <c r="HG66" s="704"/>
      <c r="HH66" s="704"/>
      <c r="HI66" s="704"/>
      <c r="HJ66" s="704"/>
      <c r="HK66" s="704"/>
      <c r="HL66" s="704"/>
      <c r="HM66" s="704"/>
      <c r="HN66" s="704"/>
      <c r="HO66" s="704"/>
      <c r="HP66" s="704"/>
      <c r="HQ66" s="704"/>
      <c r="HR66" s="704"/>
      <c r="HS66" s="704"/>
      <c r="HT66" s="704"/>
      <c r="HU66" s="704"/>
      <c r="HV66" s="704"/>
      <c r="HW66" s="704"/>
      <c r="HX66" s="704"/>
      <c r="HY66" s="704"/>
      <c r="HZ66" s="704"/>
      <c r="IA66" s="704"/>
      <c r="IB66" s="704"/>
      <c r="IC66" s="704"/>
      <c r="ID66" s="704"/>
      <c r="IE66" s="704"/>
      <c r="IF66" s="704"/>
      <c r="IG66" s="704"/>
      <c r="IH66" s="704"/>
      <c r="II66" s="704"/>
      <c r="IJ66" s="704"/>
      <c r="IK66" s="704"/>
      <c r="IL66" s="704"/>
      <c r="IM66" s="704"/>
      <c r="IN66" s="704"/>
      <c r="IO66" s="704"/>
      <c r="IP66" s="704"/>
      <c r="IQ66" s="704"/>
      <c r="IR66" s="704"/>
      <c r="IS66" s="704"/>
      <c r="IT66" s="704"/>
      <c r="IU66" s="704"/>
      <c r="IV66" s="704"/>
      <c r="IW66" s="704"/>
      <c r="IX66" s="704"/>
      <c r="IY66" s="704"/>
      <c r="IZ66" s="704"/>
      <c r="JJ66" s="706"/>
      <c r="JK66" s="706"/>
      <c r="JL66" s="706"/>
      <c r="JM66" s="706"/>
      <c r="JN66" s="706"/>
    </row>
    <row r="67" spans="1:274" s="878" customFormat="1" ht="23.1" customHeight="1" x14ac:dyDescent="0.25">
      <c r="A67" s="691">
        <v>66</v>
      </c>
      <c r="B67" s="693" t="s">
        <v>1154</v>
      </c>
      <c r="C67" s="696">
        <v>219</v>
      </c>
      <c r="D67" s="697">
        <v>532</v>
      </c>
      <c r="E67" s="707">
        <v>96</v>
      </c>
      <c r="F67" s="699" t="s">
        <v>1121</v>
      </c>
      <c r="G67" s="699" t="s">
        <v>1187</v>
      </c>
      <c r="H67" s="751" t="s">
        <v>1112</v>
      </c>
      <c r="I67" s="752" t="s">
        <v>1113</v>
      </c>
      <c r="J67" s="753" t="s">
        <v>1139</v>
      </c>
      <c r="K67" s="761" t="s">
        <v>1115</v>
      </c>
      <c r="L67" s="761" t="s">
        <v>1124</v>
      </c>
      <c r="M67" s="753" t="s">
        <v>1140</v>
      </c>
      <c r="N67" s="753" t="s">
        <v>1155</v>
      </c>
      <c r="O67" s="753" t="s">
        <v>1128</v>
      </c>
      <c r="P67" s="753" t="s">
        <v>1129</v>
      </c>
      <c r="Q67" s="765">
        <v>1</v>
      </c>
      <c r="R67" s="753" t="s">
        <v>1120</v>
      </c>
      <c r="S67" s="755">
        <v>4</v>
      </c>
      <c r="T67" s="763">
        <v>4.5</v>
      </c>
      <c r="U67" s="771">
        <v>41456</v>
      </c>
      <c r="V67" s="758">
        <v>41730</v>
      </c>
      <c r="W67" s="701">
        <v>5</v>
      </c>
      <c r="X67" s="875">
        <v>196000</v>
      </c>
      <c r="Y67" s="877"/>
      <c r="Z67" s="875">
        <f t="shared" si="3"/>
        <v>196000</v>
      </c>
      <c r="AA67" s="702"/>
      <c r="AB67" s="702"/>
      <c r="AC67" s="702"/>
      <c r="AD67" s="702"/>
      <c r="AE67" s="702"/>
      <c r="AF67" s="702"/>
      <c r="AG67" s="702">
        <v>196000</v>
      </c>
      <c r="AH67" s="702"/>
      <c r="AI67" s="691"/>
      <c r="AJ67" s="691"/>
      <c r="AK67" s="691"/>
      <c r="AL67" s="691"/>
      <c r="AM67" s="868">
        <f t="shared" si="4"/>
        <v>196000</v>
      </c>
      <c r="AN67" s="868">
        <f t="shared" si="5"/>
        <v>0</v>
      </c>
      <c r="AO67" s="760">
        <v>377800</v>
      </c>
      <c r="AP67" s="868">
        <v>220900</v>
      </c>
      <c r="AQ67" s="706"/>
      <c r="AR67" s="704"/>
      <c r="AS67" s="704"/>
      <c r="AT67" s="704"/>
      <c r="AU67" s="704"/>
      <c r="AV67" s="704"/>
      <c r="AW67" s="704"/>
      <c r="AX67" s="704"/>
      <c r="AY67" s="704"/>
      <c r="AZ67" s="704"/>
      <c r="BA67" s="704"/>
      <c r="BB67" s="704"/>
      <c r="BC67" s="704"/>
      <c r="BD67" s="704"/>
      <c r="BE67" s="704"/>
      <c r="BF67" s="704"/>
      <c r="BG67" s="704"/>
      <c r="BH67" s="704"/>
      <c r="BI67" s="704"/>
      <c r="BJ67" s="704"/>
      <c r="BK67" s="704"/>
      <c r="BL67" s="704"/>
      <c r="BM67" s="704"/>
      <c r="BN67" s="704"/>
      <c r="BO67" s="704"/>
      <c r="BP67" s="704"/>
      <c r="BQ67" s="704"/>
      <c r="BR67" s="704"/>
      <c r="BS67" s="704"/>
      <c r="BT67" s="704"/>
      <c r="BU67" s="704"/>
      <c r="BV67" s="704"/>
      <c r="BW67" s="704"/>
      <c r="BX67" s="704"/>
      <c r="BY67" s="704"/>
      <c r="BZ67" s="704"/>
      <c r="CA67" s="704"/>
      <c r="CB67" s="704"/>
      <c r="CC67" s="704"/>
      <c r="CD67" s="704"/>
      <c r="CE67" s="704"/>
      <c r="CF67" s="704"/>
      <c r="CG67" s="704"/>
      <c r="CH67" s="704"/>
      <c r="CI67" s="704"/>
      <c r="CJ67" s="704"/>
      <c r="CK67" s="704"/>
      <c r="CL67" s="704"/>
      <c r="CM67" s="704"/>
      <c r="CN67" s="704"/>
      <c r="CO67" s="704"/>
      <c r="CP67" s="704"/>
      <c r="CQ67" s="704"/>
      <c r="CR67" s="704"/>
      <c r="CS67" s="704"/>
      <c r="CT67" s="704"/>
      <c r="CU67" s="704"/>
      <c r="CV67" s="704"/>
      <c r="CW67" s="704"/>
      <c r="CX67" s="704"/>
      <c r="CY67" s="704"/>
      <c r="CZ67" s="704"/>
      <c r="DA67" s="704"/>
      <c r="DB67" s="704"/>
      <c r="DC67" s="704"/>
      <c r="DD67" s="704"/>
      <c r="DE67" s="704"/>
      <c r="DF67" s="704"/>
      <c r="DG67" s="704"/>
      <c r="DH67" s="704"/>
      <c r="DI67" s="704"/>
      <c r="DJ67" s="704"/>
      <c r="DK67" s="704"/>
      <c r="DL67" s="704"/>
      <c r="DM67" s="704"/>
      <c r="DN67" s="704"/>
      <c r="DO67" s="704"/>
      <c r="DP67" s="704"/>
      <c r="DQ67" s="704"/>
      <c r="DR67" s="704"/>
      <c r="DS67" s="704"/>
      <c r="DT67" s="704"/>
      <c r="DU67" s="704"/>
      <c r="DV67" s="704"/>
      <c r="DW67" s="704"/>
      <c r="DX67" s="704"/>
      <c r="DY67" s="704"/>
      <c r="DZ67" s="704"/>
      <c r="EA67" s="704"/>
      <c r="EB67" s="704"/>
      <c r="EC67" s="704"/>
      <c r="ED67" s="704"/>
      <c r="EE67" s="704"/>
      <c r="EF67" s="704"/>
      <c r="EG67" s="704"/>
      <c r="EH67" s="704"/>
      <c r="EI67" s="704"/>
      <c r="EJ67" s="704"/>
      <c r="EK67" s="704"/>
      <c r="EL67" s="704"/>
      <c r="EM67" s="704"/>
      <c r="EN67" s="704"/>
      <c r="EO67" s="704"/>
      <c r="EP67" s="704"/>
      <c r="EQ67" s="704"/>
      <c r="ER67" s="704"/>
      <c r="ES67" s="704"/>
      <c r="ET67" s="704"/>
      <c r="EU67" s="704"/>
      <c r="EV67" s="706"/>
      <c r="EW67" s="706"/>
      <c r="EX67" s="706"/>
      <c r="EY67" s="706"/>
      <c r="EZ67" s="706"/>
      <c r="FA67" s="706"/>
      <c r="FB67" s="706"/>
      <c r="FC67" s="706"/>
      <c r="FD67" s="706"/>
      <c r="FE67" s="706"/>
      <c r="FF67" s="706"/>
      <c r="FG67" s="706"/>
      <c r="FH67" s="705"/>
      <c r="FI67" s="706"/>
      <c r="FJ67" s="706"/>
      <c r="FK67" s="705"/>
      <c r="FL67" s="705"/>
      <c r="FM67" s="705"/>
      <c r="FN67" s="705"/>
      <c r="FO67" s="705"/>
      <c r="FP67" s="705"/>
      <c r="FQ67" s="705"/>
      <c r="FR67" s="705"/>
      <c r="FS67" s="705"/>
      <c r="FT67" s="705"/>
      <c r="FU67" s="705"/>
      <c r="FV67" s="705"/>
      <c r="FW67" s="705"/>
      <c r="FX67" s="705"/>
      <c r="FY67" s="705"/>
      <c r="FZ67" s="705"/>
      <c r="GA67" s="705"/>
      <c r="GB67" s="705"/>
      <c r="GC67" s="705"/>
      <c r="GD67" s="705"/>
      <c r="GE67" s="705"/>
      <c r="GF67" s="705"/>
      <c r="GG67" s="705"/>
      <c r="GH67" s="705"/>
      <c r="GI67" s="705"/>
      <c r="GJ67" s="705"/>
      <c r="GK67" s="705"/>
      <c r="GL67" s="705"/>
      <c r="GM67" s="705"/>
      <c r="GN67" s="704"/>
      <c r="GO67" s="704"/>
      <c r="GP67" s="746"/>
      <c r="GQ67" s="704"/>
      <c r="GR67" s="704"/>
      <c r="GS67" s="704"/>
      <c r="GT67" s="704"/>
      <c r="GU67" s="704"/>
      <c r="GV67" s="704"/>
      <c r="GW67" s="704"/>
      <c r="GX67" s="704"/>
      <c r="GY67" s="704"/>
      <c r="GZ67" s="704"/>
      <c r="HA67" s="704"/>
      <c r="HB67" s="704"/>
      <c r="HC67" s="704"/>
      <c r="HD67" s="704"/>
      <c r="HE67" s="704"/>
      <c r="HF67" s="704"/>
      <c r="HG67" s="704"/>
      <c r="HH67" s="704"/>
      <c r="HI67" s="704"/>
      <c r="HJ67" s="704"/>
      <c r="HK67" s="704"/>
      <c r="HL67" s="704"/>
      <c r="HM67" s="704"/>
      <c r="HN67" s="704"/>
      <c r="HO67" s="704"/>
      <c r="HP67" s="704"/>
      <c r="HQ67" s="704"/>
      <c r="HR67" s="704"/>
      <c r="HS67" s="704"/>
      <c r="HT67" s="704"/>
      <c r="HU67" s="704"/>
      <c r="HV67" s="704"/>
      <c r="HW67" s="704"/>
      <c r="HX67" s="704"/>
      <c r="HY67" s="704"/>
      <c r="HZ67" s="704"/>
      <c r="IA67" s="704"/>
      <c r="IB67" s="704"/>
      <c r="IC67" s="704"/>
      <c r="ID67" s="704"/>
      <c r="IE67" s="704"/>
      <c r="IF67" s="704"/>
      <c r="IG67" s="704"/>
      <c r="IH67" s="704"/>
      <c r="II67" s="704"/>
      <c r="IJ67" s="704"/>
      <c r="IK67" s="704"/>
      <c r="IL67" s="704"/>
      <c r="IM67" s="704"/>
      <c r="IN67" s="704"/>
      <c r="IO67" s="704"/>
      <c r="IP67" s="704"/>
      <c r="IQ67" s="704"/>
      <c r="IR67" s="704"/>
      <c r="IS67" s="704"/>
      <c r="IT67" s="704"/>
      <c r="IU67" s="704"/>
      <c r="IV67" s="704"/>
      <c r="IW67" s="704"/>
      <c r="IX67" s="704"/>
      <c r="IY67" s="704"/>
      <c r="IZ67" s="704"/>
      <c r="JI67" s="706"/>
      <c r="JJ67" s="706"/>
      <c r="JK67" s="706"/>
      <c r="JL67" s="706"/>
      <c r="JM67" s="706"/>
      <c r="JN67" s="706"/>
    </row>
    <row r="68" spans="1:274" s="878" customFormat="1" ht="23.1" customHeight="1" x14ac:dyDescent="0.25">
      <c r="A68" s="691">
        <v>67</v>
      </c>
      <c r="B68" s="693" t="s">
        <v>1290</v>
      </c>
      <c r="C68" s="696">
        <v>219</v>
      </c>
      <c r="D68" s="697">
        <v>532</v>
      </c>
      <c r="E68" s="707">
        <v>97</v>
      </c>
      <c r="F68" s="699" t="s">
        <v>1121</v>
      </c>
      <c r="G68" s="720" t="s">
        <v>1523</v>
      </c>
      <c r="H68" s="751" t="s">
        <v>1112</v>
      </c>
      <c r="I68" s="752" t="s">
        <v>1113</v>
      </c>
      <c r="J68" s="753" t="s">
        <v>1293</v>
      </c>
      <c r="K68" s="753" t="s">
        <v>1151</v>
      </c>
      <c r="L68" s="753" t="s">
        <v>1116</v>
      </c>
      <c r="M68" s="753" t="s">
        <v>1152</v>
      </c>
      <c r="N68" s="753" t="s">
        <v>1153</v>
      </c>
      <c r="O68" s="753" t="s">
        <v>1153</v>
      </c>
      <c r="P68" s="753" t="s">
        <v>1153</v>
      </c>
      <c r="Q68" s="765" t="s">
        <v>1120</v>
      </c>
      <c r="R68" s="765" t="s">
        <v>1120</v>
      </c>
      <c r="S68" s="755">
        <v>4</v>
      </c>
      <c r="T68" s="763">
        <v>4.5</v>
      </c>
      <c r="U68" s="757">
        <v>41456</v>
      </c>
      <c r="V68" s="758">
        <v>41791</v>
      </c>
      <c r="W68" s="701">
        <v>25</v>
      </c>
      <c r="X68" s="875">
        <v>1000000</v>
      </c>
      <c r="Y68" s="876"/>
      <c r="Z68" s="875">
        <f t="shared" si="3"/>
        <v>1000000</v>
      </c>
      <c r="AA68" s="691"/>
      <c r="AB68" s="691"/>
      <c r="AC68" s="691">
        <v>250000</v>
      </c>
      <c r="AD68" s="691">
        <v>250000</v>
      </c>
      <c r="AE68" s="691">
        <v>250000</v>
      </c>
      <c r="AF68" s="691">
        <v>250000</v>
      </c>
      <c r="AG68" s="691"/>
      <c r="AH68" s="691"/>
      <c r="AI68" s="691"/>
      <c r="AJ68" s="691"/>
      <c r="AK68" s="691"/>
      <c r="AL68" s="691"/>
      <c r="AM68" s="868">
        <f t="shared" si="4"/>
        <v>1000000</v>
      </c>
      <c r="AN68" s="868">
        <f t="shared" si="5"/>
        <v>0</v>
      </c>
      <c r="AO68" s="691"/>
      <c r="AP68" s="868"/>
      <c r="AQ68" s="706"/>
      <c r="AR68" s="704"/>
      <c r="AS68" s="704"/>
      <c r="AT68" s="704"/>
      <c r="AU68" s="704"/>
      <c r="AV68" s="704"/>
      <c r="AW68" s="704"/>
      <c r="AX68" s="704"/>
      <c r="AY68" s="704"/>
      <c r="AZ68" s="704"/>
      <c r="BA68" s="704"/>
      <c r="BB68" s="704"/>
      <c r="BC68" s="704"/>
      <c r="BD68" s="704"/>
      <c r="BE68" s="704"/>
      <c r="BF68" s="704"/>
      <c r="BG68" s="704"/>
      <c r="BH68" s="704"/>
      <c r="BI68" s="704"/>
      <c r="BJ68" s="704"/>
      <c r="BK68" s="704"/>
      <c r="BL68" s="704"/>
      <c r="BM68" s="704"/>
      <c r="BN68" s="704"/>
      <c r="BO68" s="704"/>
      <c r="BP68" s="704"/>
      <c r="BQ68" s="704"/>
      <c r="BR68" s="704"/>
      <c r="BS68" s="704"/>
      <c r="BT68" s="704"/>
      <c r="BU68" s="704"/>
      <c r="BV68" s="704"/>
      <c r="BW68" s="704"/>
      <c r="BX68" s="704"/>
      <c r="BY68" s="704"/>
      <c r="BZ68" s="704"/>
      <c r="CA68" s="704"/>
      <c r="CB68" s="704"/>
      <c r="CC68" s="704"/>
      <c r="CD68" s="704"/>
      <c r="CE68" s="704"/>
      <c r="CF68" s="704"/>
      <c r="CG68" s="704"/>
      <c r="CH68" s="704"/>
      <c r="CI68" s="704"/>
      <c r="CJ68" s="704"/>
      <c r="CK68" s="704"/>
      <c r="CL68" s="704"/>
      <c r="CM68" s="704"/>
      <c r="CN68" s="704"/>
      <c r="CO68" s="704"/>
      <c r="CP68" s="704"/>
      <c r="CQ68" s="704"/>
      <c r="CR68" s="704"/>
      <c r="CS68" s="704"/>
      <c r="CT68" s="704"/>
      <c r="CU68" s="704"/>
      <c r="CV68" s="704"/>
      <c r="CW68" s="704"/>
      <c r="CX68" s="704"/>
      <c r="CY68" s="704"/>
      <c r="CZ68" s="704"/>
      <c r="DA68" s="704"/>
      <c r="DB68" s="704"/>
      <c r="DC68" s="704"/>
      <c r="DD68" s="704"/>
      <c r="DE68" s="704"/>
      <c r="DF68" s="704"/>
      <c r="DG68" s="704"/>
      <c r="DH68" s="704"/>
      <c r="DI68" s="704"/>
      <c r="DJ68" s="704"/>
      <c r="DK68" s="704"/>
      <c r="DL68" s="704"/>
      <c r="DM68" s="704"/>
      <c r="DN68" s="704"/>
      <c r="DO68" s="704"/>
      <c r="DP68" s="704"/>
      <c r="DQ68" s="704"/>
      <c r="DR68" s="704"/>
      <c r="DS68" s="704"/>
      <c r="DT68" s="704"/>
      <c r="DU68" s="704"/>
      <c r="DV68" s="704"/>
      <c r="DW68" s="704"/>
      <c r="DX68" s="704"/>
      <c r="DY68" s="704"/>
      <c r="DZ68" s="704"/>
      <c r="EA68" s="704"/>
      <c r="EB68" s="704"/>
      <c r="EC68" s="704"/>
      <c r="ED68" s="704"/>
      <c r="EE68" s="704"/>
      <c r="EF68" s="704"/>
      <c r="EG68" s="704"/>
      <c r="EH68" s="704"/>
      <c r="EI68" s="704"/>
      <c r="EJ68" s="704"/>
      <c r="EK68" s="704"/>
      <c r="EL68" s="704"/>
      <c r="EM68" s="704"/>
      <c r="EN68" s="704"/>
      <c r="EO68" s="704"/>
      <c r="EP68" s="704"/>
      <c r="EQ68" s="704"/>
      <c r="ER68" s="704"/>
      <c r="ES68" s="704"/>
      <c r="ET68" s="704"/>
      <c r="EU68" s="704"/>
      <c r="EV68" s="706"/>
      <c r="EW68" s="706"/>
      <c r="EX68" s="706"/>
      <c r="EY68" s="706"/>
      <c r="EZ68" s="706"/>
      <c r="FA68" s="706"/>
      <c r="FB68" s="706"/>
      <c r="FC68" s="706"/>
      <c r="FD68" s="706"/>
      <c r="FE68" s="706"/>
      <c r="FF68" s="706"/>
      <c r="FG68" s="706"/>
      <c r="FH68" s="704"/>
      <c r="FI68" s="704"/>
      <c r="FJ68" s="704"/>
      <c r="FK68" s="706"/>
      <c r="FL68" s="706"/>
      <c r="FM68" s="706"/>
      <c r="FN68" s="706"/>
      <c r="FO68" s="706"/>
      <c r="FP68" s="706"/>
      <c r="FQ68" s="706"/>
      <c r="FR68" s="706"/>
      <c r="FS68" s="706"/>
      <c r="FT68" s="706"/>
      <c r="FU68" s="706"/>
      <c r="FV68" s="706"/>
      <c r="FW68" s="706"/>
      <c r="FX68" s="706"/>
      <c r="FY68" s="706"/>
      <c r="FZ68" s="706"/>
      <c r="GA68" s="706"/>
      <c r="GB68" s="706"/>
      <c r="GC68" s="706"/>
      <c r="GD68" s="706"/>
      <c r="GE68" s="706"/>
      <c r="GF68" s="706"/>
      <c r="GG68" s="706"/>
      <c r="GH68" s="706"/>
      <c r="GI68" s="706"/>
      <c r="GJ68" s="706"/>
      <c r="GK68" s="706"/>
      <c r="GL68" s="706"/>
      <c r="GM68" s="706"/>
      <c r="GN68" s="704"/>
      <c r="GO68" s="706"/>
      <c r="IX68" s="704"/>
      <c r="IY68" s="704"/>
      <c r="IZ68" s="704"/>
      <c r="JJ68" s="706"/>
      <c r="JK68" s="706"/>
      <c r="JL68" s="706"/>
      <c r="JM68" s="706"/>
      <c r="JN68" s="706"/>
    </row>
    <row r="69" spans="1:274" s="878" customFormat="1" ht="23.1" customHeight="1" x14ac:dyDescent="0.25">
      <c r="A69" s="691">
        <v>68</v>
      </c>
      <c r="B69" s="693" t="s">
        <v>1360</v>
      </c>
      <c r="C69" s="696">
        <v>222</v>
      </c>
      <c r="D69" s="697">
        <v>536</v>
      </c>
      <c r="E69" s="707">
        <v>1</v>
      </c>
      <c r="F69" s="699" t="s">
        <v>1123</v>
      </c>
      <c r="G69" s="720" t="s">
        <v>1598</v>
      </c>
      <c r="H69" s="751" t="s">
        <v>1112</v>
      </c>
      <c r="I69" s="752" t="s">
        <v>1113</v>
      </c>
      <c r="J69" s="761" t="s">
        <v>1135</v>
      </c>
      <c r="K69" s="761" t="s">
        <v>1115</v>
      </c>
      <c r="L69" s="761" t="s">
        <v>1124</v>
      </c>
      <c r="M69" s="753" t="s">
        <v>1199</v>
      </c>
      <c r="N69" s="753" t="s">
        <v>1136</v>
      </c>
      <c r="O69" s="753" t="s">
        <v>1128</v>
      </c>
      <c r="P69" s="753" t="s">
        <v>1200</v>
      </c>
      <c r="Q69" s="753" t="s">
        <v>1120</v>
      </c>
      <c r="R69" s="753" t="s">
        <v>1120</v>
      </c>
      <c r="S69" s="755">
        <v>4</v>
      </c>
      <c r="T69" s="763">
        <v>4.5</v>
      </c>
      <c r="U69" s="757">
        <v>41091</v>
      </c>
      <c r="V69" s="758">
        <v>41426</v>
      </c>
      <c r="W69" s="874">
        <v>5</v>
      </c>
      <c r="X69" s="875"/>
      <c r="Y69" s="875">
        <v>36000</v>
      </c>
      <c r="Z69" s="875">
        <f t="shared" si="3"/>
        <v>36000</v>
      </c>
      <c r="AA69" s="702"/>
      <c r="AB69" s="702"/>
      <c r="AC69" s="702">
        <v>36000</v>
      </c>
      <c r="AD69" s="702"/>
      <c r="AE69" s="702"/>
      <c r="AF69" s="702"/>
      <c r="AG69" s="702"/>
      <c r="AH69" s="702"/>
      <c r="AI69" s="691"/>
      <c r="AJ69" s="691"/>
      <c r="AK69" s="691"/>
      <c r="AL69" s="691"/>
      <c r="AM69" s="868">
        <f t="shared" si="4"/>
        <v>36000</v>
      </c>
      <c r="AN69" s="868">
        <f t="shared" si="5"/>
        <v>0</v>
      </c>
      <c r="AO69" s="760"/>
      <c r="AP69" s="868"/>
      <c r="AQ69" s="706"/>
      <c r="AR69" s="704"/>
      <c r="AS69" s="704"/>
      <c r="AT69" s="704"/>
      <c r="AU69" s="704"/>
      <c r="AV69" s="704"/>
      <c r="AW69" s="704"/>
      <c r="AX69" s="704"/>
      <c r="AY69" s="704"/>
      <c r="AZ69" s="704"/>
      <c r="BA69" s="704"/>
      <c r="BB69" s="704"/>
      <c r="BC69" s="704"/>
      <c r="BD69" s="704"/>
      <c r="BE69" s="704"/>
      <c r="BF69" s="704"/>
      <c r="BG69" s="704"/>
      <c r="BH69" s="704"/>
      <c r="BI69" s="704"/>
      <c r="BJ69" s="704"/>
      <c r="BK69" s="704"/>
      <c r="BL69" s="704"/>
      <c r="BM69" s="704"/>
      <c r="BN69" s="704"/>
      <c r="BO69" s="704"/>
      <c r="BP69" s="704"/>
      <c r="BQ69" s="704"/>
      <c r="BR69" s="704"/>
      <c r="BS69" s="704"/>
      <c r="BT69" s="704"/>
      <c r="BU69" s="704"/>
      <c r="BV69" s="704"/>
      <c r="BW69" s="704"/>
      <c r="BX69" s="704"/>
      <c r="BY69" s="704"/>
      <c r="BZ69" s="704"/>
      <c r="CA69" s="704"/>
      <c r="CB69" s="704"/>
      <c r="CC69" s="704"/>
      <c r="CD69" s="704"/>
      <c r="CE69" s="704"/>
      <c r="CF69" s="704"/>
      <c r="CG69" s="704"/>
      <c r="CH69" s="704"/>
      <c r="CI69" s="704"/>
      <c r="CJ69" s="704"/>
      <c r="CK69" s="704"/>
      <c r="CL69" s="704"/>
      <c r="CM69" s="704"/>
      <c r="CN69" s="704"/>
      <c r="CO69" s="704"/>
      <c r="CP69" s="704"/>
      <c r="CQ69" s="704"/>
      <c r="CR69" s="704"/>
      <c r="CS69" s="704"/>
      <c r="CT69" s="704"/>
      <c r="CU69" s="704"/>
      <c r="CV69" s="704"/>
      <c r="CW69" s="704"/>
      <c r="CX69" s="704"/>
      <c r="CY69" s="704"/>
      <c r="CZ69" s="704"/>
      <c r="DA69" s="704"/>
      <c r="DB69" s="704"/>
      <c r="DC69" s="704"/>
      <c r="DD69" s="704"/>
      <c r="DE69" s="704"/>
      <c r="DF69" s="704"/>
      <c r="DG69" s="704"/>
      <c r="DH69" s="704"/>
      <c r="DI69" s="704"/>
      <c r="DJ69" s="704"/>
      <c r="DK69" s="704"/>
      <c r="DL69" s="704"/>
      <c r="DM69" s="704"/>
      <c r="DN69" s="704"/>
      <c r="DO69" s="704"/>
      <c r="DP69" s="704"/>
      <c r="DQ69" s="704"/>
      <c r="DR69" s="704"/>
      <c r="DS69" s="704"/>
      <c r="DT69" s="704"/>
      <c r="DU69" s="704"/>
      <c r="DV69" s="704"/>
      <c r="DW69" s="704"/>
      <c r="DX69" s="704"/>
      <c r="DY69" s="704"/>
      <c r="DZ69" s="704"/>
      <c r="EA69" s="704"/>
      <c r="EB69" s="704"/>
      <c r="EC69" s="704"/>
      <c r="ED69" s="704"/>
      <c r="EE69" s="704"/>
      <c r="EF69" s="704"/>
      <c r="EG69" s="704"/>
      <c r="EH69" s="704"/>
      <c r="EI69" s="704"/>
      <c r="EJ69" s="704"/>
      <c r="EK69" s="704"/>
      <c r="EL69" s="704"/>
      <c r="EM69" s="704"/>
      <c r="EN69" s="704"/>
      <c r="EO69" s="704"/>
      <c r="EP69" s="704"/>
      <c r="EQ69" s="704"/>
      <c r="ER69" s="704"/>
      <c r="ES69" s="704"/>
      <c r="ET69" s="704"/>
      <c r="EU69" s="704"/>
      <c r="EV69" s="706"/>
      <c r="EW69" s="706"/>
      <c r="EX69" s="706"/>
      <c r="EY69" s="706"/>
      <c r="EZ69" s="706"/>
      <c r="FA69" s="706"/>
      <c r="FB69" s="706"/>
      <c r="FC69" s="706"/>
      <c r="FD69" s="706"/>
      <c r="FE69" s="706"/>
      <c r="FF69" s="706"/>
      <c r="FG69" s="706"/>
      <c r="FH69" s="704"/>
      <c r="FI69" s="706"/>
      <c r="FJ69" s="706"/>
      <c r="FK69" s="704"/>
      <c r="FL69" s="704"/>
      <c r="FM69" s="704"/>
      <c r="FN69" s="704"/>
      <c r="FO69" s="704"/>
      <c r="FP69" s="704"/>
      <c r="FQ69" s="704"/>
      <c r="FR69" s="704"/>
      <c r="FS69" s="704"/>
      <c r="FT69" s="704"/>
      <c r="FU69" s="704"/>
      <c r="FV69" s="704"/>
      <c r="FW69" s="704"/>
      <c r="FX69" s="704"/>
      <c r="FY69" s="704"/>
      <c r="FZ69" s="704"/>
      <c r="GA69" s="704"/>
      <c r="GB69" s="704"/>
      <c r="GC69" s="704"/>
      <c r="GD69" s="704"/>
      <c r="GE69" s="704"/>
      <c r="GF69" s="704"/>
      <c r="GG69" s="704"/>
      <c r="GH69" s="704"/>
      <c r="GI69" s="704"/>
      <c r="GJ69" s="704"/>
      <c r="GK69" s="704"/>
      <c r="GL69" s="704"/>
      <c r="GM69" s="704"/>
      <c r="GN69" s="704"/>
      <c r="GO69" s="706"/>
      <c r="GP69" s="706"/>
      <c r="GQ69" s="704"/>
      <c r="GR69" s="704"/>
      <c r="GS69" s="704"/>
      <c r="GT69" s="704"/>
      <c r="GU69" s="704"/>
      <c r="GV69" s="704"/>
      <c r="GW69" s="704"/>
      <c r="GX69" s="704"/>
      <c r="GY69" s="704"/>
      <c r="GZ69" s="704"/>
      <c r="HA69" s="704"/>
      <c r="HB69" s="704"/>
      <c r="HC69" s="704"/>
      <c r="HD69" s="704"/>
      <c r="HE69" s="704"/>
      <c r="HF69" s="704"/>
      <c r="HG69" s="704"/>
      <c r="HH69" s="704"/>
      <c r="HI69" s="704"/>
      <c r="HJ69" s="704"/>
      <c r="HK69" s="704"/>
      <c r="HL69" s="704"/>
      <c r="HM69" s="704"/>
      <c r="HN69" s="704"/>
      <c r="HO69" s="704"/>
      <c r="HP69" s="704"/>
      <c r="HQ69" s="704"/>
      <c r="HR69" s="706"/>
      <c r="HS69" s="706"/>
      <c r="HT69" s="706"/>
      <c r="HU69" s="706"/>
      <c r="HV69" s="706"/>
      <c r="HW69" s="706"/>
      <c r="HX69" s="706"/>
      <c r="HY69" s="706"/>
      <c r="HZ69" s="706"/>
      <c r="IA69" s="704"/>
      <c r="IB69" s="704"/>
      <c r="IC69" s="704"/>
      <c r="ID69" s="704"/>
      <c r="IE69" s="704"/>
      <c r="IF69" s="704"/>
      <c r="IG69" s="704"/>
      <c r="IH69" s="704"/>
      <c r="II69" s="704"/>
      <c r="IJ69" s="704"/>
      <c r="IK69" s="704"/>
      <c r="IL69" s="704"/>
      <c r="IM69" s="704"/>
      <c r="IN69" s="704"/>
      <c r="IO69" s="704"/>
      <c r="IP69" s="704"/>
      <c r="IQ69" s="704"/>
      <c r="IR69" s="704"/>
      <c r="IS69" s="704"/>
      <c r="IT69" s="704"/>
      <c r="IU69" s="704"/>
      <c r="IV69" s="704"/>
      <c r="IW69" s="704"/>
      <c r="IX69" s="704"/>
      <c r="IY69" s="704"/>
      <c r="IZ69" s="704"/>
    </row>
    <row r="70" spans="1:274" s="706" customFormat="1" ht="23.1" customHeight="1" x14ac:dyDescent="0.25">
      <c r="A70" s="691">
        <v>69</v>
      </c>
      <c r="B70" s="693" t="s">
        <v>1360</v>
      </c>
      <c r="C70" s="696">
        <v>222</v>
      </c>
      <c r="D70" s="697">
        <v>536</v>
      </c>
      <c r="E70" s="707">
        <v>3</v>
      </c>
      <c r="F70" s="699" t="s">
        <v>1123</v>
      </c>
      <c r="G70" s="735" t="s">
        <v>1126</v>
      </c>
      <c r="H70" s="751" t="s">
        <v>1112</v>
      </c>
      <c r="I70" s="752" t="s">
        <v>1113</v>
      </c>
      <c r="J70" s="761" t="s">
        <v>1135</v>
      </c>
      <c r="K70" s="761" t="s">
        <v>1115</v>
      </c>
      <c r="L70" s="761" t="s">
        <v>1124</v>
      </c>
      <c r="M70" s="753" t="s">
        <v>1199</v>
      </c>
      <c r="N70" s="753" t="s">
        <v>1136</v>
      </c>
      <c r="O70" s="753" t="s">
        <v>1128</v>
      </c>
      <c r="P70" s="753" t="s">
        <v>1599</v>
      </c>
      <c r="Q70" s="753" t="s">
        <v>1600</v>
      </c>
      <c r="R70" s="753" t="s">
        <v>1362</v>
      </c>
      <c r="S70" s="755">
        <v>4</v>
      </c>
      <c r="T70" s="763">
        <v>4.5</v>
      </c>
      <c r="U70" s="771">
        <v>41456</v>
      </c>
      <c r="V70" s="771">
        <v>41791</v>
      </c>
      <c r="W70" s="874">
        <v>5</v>
      </c>
      <c r="X70" s="875">
        <v>67000</v>
      </c>
      <c r="Y70" s="875"/>
      <c r="Z70" s="875">
        <f t="shared" si="3"/>
        <v>67000</v>
      </c>
      <c r="AA70" s="868"/>
      <c r="AB70" s="868"/>
      <c r="AC70" s="868"/>
      <c r="AD70" s="868"/>
      <c r="AE70" s="868">
        <v>20000</v>
      </c>
      <c r="AF70" s="868">
        <v>20000</v>
      </c>
      <c r="AG70" s="868">
        <v>27000</v>
      </c>
      <c r="AH70" s="868"/>
      <c r="AI70" s="868"/>
      <c r="AJ70" s="868"/>
      <c r="AK70" s="868"/>
      <c r="AL70" s="868"/>
      <c r="AM70" s="868">
        <f t="shared" si="4"/>
        <v>67000</v>
      </c>
      <c r="AN70" s="868">
        <f t="shared" si="5"/>
        <v>0</v>
      </c>
      <c r="AO70" s="760"/>
      <c r="AP70" s="868"/>
      <c r="AR70" s="704"/>
      <c r="AS70" s="704"/>
      <c r="AT70" s="704"/>
      <c r="AU70" s="704"/>
      <c r="AV70" s="704"/>
      <c r="AW70" s="704"/>
      <c r="AX70" s="704"/>
      <c r="AY70" s="704"/>
      <c r="AZ70" s="704"/>
      <c r="BA70" s="704"/>
      <c r="BB70" s="704"/>
      <c r="BC70" s="704"/>
      <c r="BD70" s="704"/>
      <c r="BE70" s="704"/>
      <c r="BF70" s="704"/>
      <c r="BG70" s="704"/>
      <c r="BH70" s="704"/>
      <c r="BI70" s="704"/>
      <c r="BJ70" s="704"/>
      <c r="BK70" s="704"/>
      <c r="BL70" s="704"/>
      <c r="BM70" s="704"/>
      <c r="BN70" s="704"/>
      <c r="BO70" s="704"/>
      <c r="BP70" s="704"/>
      <c r="BQ70" s="704"/>
      <c r="BR70" s="704"/>
      <c r="BS70" s="704"/>
      <c r="BT70" s="704"/>
      <c r="BU70" s="704"/>
      <c r="BV70" s="704"/>
      <c r="BW70" s="704"/>
      <c r="BX70" s="704"/>
      <c r="BY70" s="704"/>
      <c r="BZ70" s="704"/>
      <c r="CA70" s="704"/>
      <c r="CB70" s="704"/>
      <c r="CC70" s="704"/>
      <c r="CD70" s="704"/>
      <c r="CE70" s="704"/>
      <c r="CF70" s="704"/>
      <c r="CG70" s="704"/>
      <c r="CH70" s="704"/>
      <c r="CI70" s="704"/>
      <c r="CJ70" s="704"/>
      <c r="CK70" s="704"/>
      <c r="CL70" s="704"/>
      <c r="CM70" s="704"/>
      <c r="CN70" s="704"/>
      <c r="CO70" s="704"/>
      <c r="CP70" s="704"/>
      <c r="CQ70" s="704"/>
      <c r="CR70" s="704"/>
      <c r="CS70" s="704"/>
      <c r="CT70" s="704"/>
      <c r="CU70" s="704"/>
      <c r="CV70" s="704"/>
      <c r="CW70" s="704"/>
      <c r="CX70" s="704"/>
      <c r="CY70" s="704"/>
      <c r="CZ70" s="704"/>
      <c r="DA70" s="704"/>
      <c r="DB70" s="704"/>
      <c r="DC70" s="704"/>
      <c r="DD70" s="704"/>
      <c r="DE70" s="704"/>
      <c r="DF70" s="704"/>
      <c r="DG70" s="704"/>
      <c r="DH70" s="704"/>
      <c r="DI70" s="704"/>
      <c r="DJ70" s="704"/>
      <c r="DK70" s="704"/>
      <c r="DL70" s="704"/>
      <c r="DM70" s="704"/>
      <c r="DN70" s="704"/>
      <c r="DO70" s="704"/>
      <c r="DP70" s="704"/>
      <c r="DQ70" s="704"/>
      <c r="DR70" s="704"/>
      <c r="DS70" s="704"/>
      <c r="DT70" s="704"/>
      <c r="DU70" s="704"/>
      <c r="DV70" s="704"/>
      <c r="DW70" s="704"/>
      <c r="DX70" s="704"/>
      <c r="DY70" s="704"/>
      <c r="DZ70" s="704"/>
      <c r="EA70" s="704"/>
      <c r="EB70" s="704"/>
      <c r="EC70" s="704"/>
      <c r="ED70" s="704"/>
      <c r="EE70" s="704"/>
      <c r="EF70" s="704"/>
      <c r="EG70" s="704"/>
      <c r="EH70" s="704"/>
      <c r="EI70" s="704"/>
      <c r="EJ70" s="704"/>
      <c r="EK70" s="704"/>
      <c r="EL70" s="704"/>
      <c r="EM70" s="704"/>
      <c r="EN70" s="704"/>
      <c r="EO70" s="704"/>
      <c r="EP70" s="704"/>
      <c r="EQ70" s="704"/>
      <c r="ER70" s="704"/>
      <c r="ES70" s="704"/>
      <c r="ET70" s="704"/>
      <c r="EU70" s="704"/>
      <c r="FH70" s="704"/>
      <c r="FK70" s="704"/>
      <c r="FL70" s="704"/>
      <c r="FM70" s="704"/>
      <c r="FN70" s="704"/>
      <c r="FO70" s="704"/>
      <c r="FP70" s="704"/>
      <c r="FQ70" s="704"/>
      <c r="FR70" s="704"/>
      <c r="FS70" s="704"/>
      <c r="FT70" s="704"/>
      <c r="FU70" s="704"/>
      <c r="FV70" s="704"/>
      <c r="FW70" s="704"/>
      <c r="FX70" s="704"/>
      <c r="FY70" s="704"/>
      <c r="FZ70" s="704"/>
      <c r="GA70" s="704"/>
      <c r="GB70" s="704"/>
      <c r="GC70" s="704"/>
      <c r="GD70" s="704"/>
      <c r="GE70" s="704"/>
      <c r="GF70" s="704"/>
      <c r="GG70" s="704"/>
      <c r="GH70" s="704"/>
      <c r="GI70" s="704"/>
      <c r="GJ70" s="704"/>
      <c r="GK70" s="704"/>
      <c r="GL70" s="704"/>
      <c r="GM70" s="704"/>
      <c r="GN70" s="704"/>
      <c r="GQ70" s="704"/>
      <c r="GR70" s="704"/>
      <c r="GS70" s="704"/>
      <c r="GT70" s="704"/>
      <c r="GU70" s="704"/>
      <c r="GV70" s="704"/>
      <c r="GW70" s="704"/>
      <c r="GX70" s="704"/>
      <c r="GY70" s="704"/>
      <c r="GZ70" s="704"/>
      <c r="HA70" s="704"/>
      <c r="HB70" s="704"/>
      <c r="HC70" s="704"/>
      <c r="HD70" s="704"/>
      <c r="HE70" s="704"/>
      <c r="HF70" s="704"/>
      <c r="HG70" s="704"/>
      <c r="HH70" s="704"/>
      <c r="HI70" s="704"/>
      <c r="HJ70" s="704"/>
      <c r="HK70" s="704"/>
      <c r="HL70" s="704"/>
      <c r="HM70" s="704"/>
      <c r="HN70" s="704"/>
      <c r="HO70" s="704"/>
      <c r="HP70" s="704"/>
      <c r="HQ70" s="704"/>
      <c r="IA70" s="704"/>
      <c r="IB70" s="704"/>
      <c r="IC70" s="704"/>
      <c r="ID70" s="704"/>
      <c r="IE70" s="704"/>
      <c r="IF70" s="704"/>
      <c r="IG70" s="704"/>
      <c r="IH70" s="704"/>
      <c r="II70" s="704"/>
      <c r="IJ70" s="704"/>
      <c r="IK70" s="704"/>
      <c r="IL70" s="704"/>
      <c r="IM70" s="704"/>
      <c r="IN70" s="704"/>
      <c r="IO70" s="704"/>
      <c r="IP70" s="704"/>
      <c r="IQ70" s="704"/>
      <c r="IR70" s="704"/>
      <c r="IS70" s="704"/>
      <c r="IT70" s="704"/>
      <c r="IU70" s="704"/>
      <c r="IV70" s="704"/>
      <c r="IW70" s="704"/>
      <c r="IX70" s="854"/>
      <c r="IY70" s="854"/>
      <c r="IZ70" s="854"/>
      <c r="JI70" s="878"/>
      <c r="JJ70" s="878"/>
      <c r="JK70" s="878"/>
      <c r="JL70" s="878"/>
      <c r="JM70" s="878"/>
      <c r="JN70" s="878"/>
    </row>
    <row r="71" spans="1:274" s="878" customFormat="1" ht="23.1" customHeight="1" x14ac:dyDescent="0.25">
      <c r="A71" s="691">
        <v>70</v>
      </c>
      <c r="B71" s="693" t="s">
        <v>1360</v>
      </c>
      <c r="C71" s="696">
        <v>222</v>
      </c>
      <c r="D71" s="697">
        <v>536</v>
      </c>
      <c r="E71" s="707">
        <v>4</v>
      </c>
      <c r="F71" s="699" t="s">
        <v>1123</v>
      </c>
      <c r="G71" s="720" t="s">
        <v>1363</v>
      </c>
      <c r="H71" s="751" t="s">
        <v>1112</v>
      </c>
      <c r="I71" s="752" t="s">
        <v>1113</v>
      </c>
      <c r="J71" s="761" t="s">
        <v>1135</v>
      </c>
      <c r="K71" s="761" t="s">
        <v>1115</v>
      </c>
      <c r="L71" s="761" t="s">
        <v>1124</v>
      </c>
      <c r="M71" s="753" t="s">
        <v>1199</v>
      </c>
      <c r="N71" s="753" t="s">
        <v>1136</v>
      </c>
      <c r="O71" s="753" t="s">
        <v>1128</v>
      </c>
      <c r="P71" s="753" t="s">
        <v>1200</v>
      </c>
      <c r="Q71" s="753" t="s">
        <v>1120</v>
      </c>
      <c r="R71" s="753" t="s">
        <v>1120</v>
      </c>
      <c r="S71" s="755">
        <v>4</v>
      </c>
      <c r="T71" s="763">
        <v>4.5</v>
      </c>
      <c r="U71" s="771">
        <v>41456</v>
      </c>
      <c r="V71" s="771">
        <v>41791</v>
      </c>
      <c r="W71" s="874">
        <v>5</v>
      </c>
      <c r="X71" s="875">
        <v>498000</v>
      </c>
      <c r="Y71" s="875"/>
      <c r="Z71" s="875">
        <f t="shared" si="3"/>
        <v>498000</v>
      </c>
      <c r="AA71" s="868"/>
      <c r="AB71" s="868"/>
      <c r="AC71" s="868"/>
      <c r="AD71" s="868"/>
      <c r="AE71" s="868">
        <v>0</v>
      </c>
      <c r="AF71" s="868">
        <v>498000</v>
      </c>
      <c r="AG71" s="868"/>
      <c r="AH71" s="868"/>
      <c r="AI71" s="868"/>
      <c r="AJ71" s="868"/>
      <c r="AK71" s="868"/>
      <c r="AL71" s="868"/>
      <c r="AM71" s="868">
        <f t="shared" si="4"/>
        <v>498000</v>
      </c>
      <c r="AN71" s="868">
        <f t="shared" si="5"/>
        <v>0</v>
      </c>
      <c r="AO71" s="760"/>
      <c r="AP71" s="868"/>
      <c r="AQ71" s="706"/>
      <c r="AR71" s="704"/>
      <c r="AS71" s="704"/>
      <c r="AT71" s="704"/>
      <c r="AU71" s="704"/>
      <c r="AV71" s="704"/>
      <c r="AW71" s="704"/>
      <c r="AX71" s="704"/>
      <c r="AY71" s="704"/>
      <c r="AZ71" s="704"/>
      <c r="BA71" s="704"/>
      <c r="BB71" s="704"/>
      <c r="BC71" s="704"/>
      <c r="BD71" s="704"/>
      <c r="BE71" s="704"/>
      <c r="BF71" s="704"/>
      <c r="BG71" s="704"/>
      <c r="BH71" s="704"/>
      <c r="BI71" s="704"/>
      <c r="BJ71" s="704"/>
      <c r="BK71" s="704"/>
      <c r="BL71" s="704"/>
      <c r="BM71" s="704"/>
      <c r="BN71" s="704"/>
      <c r="BO71" s="704"/>
      <c r="BP71" s="704"/>
      <c r="BQ71" s="704"/>
      <c r="BR71" s="704"/>
      <c r="BS71" s="704"/>
      <c r="BT71" s="704"/>
      <c r="BU71" s="704"/>
      <c r="BV71" s="704"/>
      <c r="BW71" s="704"/>
      <c r="BX71" s="704"/>
      <c r="BY71" s="704"/>
      <c r="BZ71" s="704"/>
      <c r="CA71" s="704"/>
      <c r="CB71" s="704"/>
      <c r="CC71" s="704"/>
      <c r="CD71" s="704"/>
      <c r="CE71" s="704"/>
      <c r="CF71" s="704"/>
      <c r="CG71" s="704"/>
      <c r="CH71" s="704"/>
      <c r="CI71" s="704"/>
      <c r="CJ71" s="704"/>
      <c r="CK71" s="704"/>
      <c r="CL71" s="704"/>
      <c r="CM71" s="704"/>
      <c r="CN71" s="704"/>
      <c r="CO71" s="704"/>
      <c r="CP71" s="704"/>
      <c r="CQ71" s="704"/>
      <c r="CR71" s="704"/>
      <c r="CS71" s="704"/>
      <c r="CT71" s="704"/>
      <c r="CU71" s="704"/>
      <c r="CV71" s="704"/>
      <c r="CW71" s="704"/>
      <c r="CX71" s="704"/>
      <c r="CY71" s="704"/>
      <c r="CZ71" s="704"/>
      <c r="DA71" s="704"/>
      <c r="DB71" s="704"/>
      <c r="DC71" s="704"/>
      <c r="DD71" s="704"/>
      <c r="DE71" s="704"/>
      <c r="DF71" s="704"/>
      <c r="DG71" s="704"/>
      <c r="DH71" s="704"/>
      <c r="DI71" s="704"/>
      <c r="DJ71" s="704"/>
      <c r="DK71" s="704"/>
      <c r="DL71" s="704"/>
      <c r="DM71" s="704"/>
      <c r="DN71" s="704"/>
      <c r="DO71" s="704"/>
      <c r="DP71" s="704"/>
      <c r="DQ71" s="704"/>
      <c r="DR71" s="704"/>
      <c r="DS71" s="704"/>
      <c r="DT71" s="704"/>
      <c r="DU71" s="704"/>
      <c r="DV71" s="704"/>
      <c r="DW71" s="704"/>
      <c r="DX71" s="704"/>
      <c r="DY71" s="704"/>
      <c r="DZ71" s="704"/>
      <c r="EA71" s="704"/>
      <c r="EB71" s="704"/>
      <c r="EC71" s="704"/>
      <c r="ED71" s="704"/>
      <c r="EE71" s="704"/>
      <c r="EF71" s="704"/>
      <c r="EG71" s="704"/>
      <c r="EH71" s="704"/>
      <c r="EI71" s="704"/>
      <c r="EJ71" s="704"/>
      <c r="EK71" s="704"/>
      <c r="EL71" s="704"/>
      <c r="EM71" s="704"/>
      <c r="EN71" s="704"/>
      <c r="EO71" s="704"/>
      <c r="EP71" s="704"/>
      <c r="EQ71" s="704"/>
      <c r="ER71" s="704"/>
      <c r="ES71" s="704"/>
      <c r="ET71" s="704"/>
      <c r="EU71" s="704"/>
      <c r="EV71" s="706"/>
      <c r="EW71" s="706"/>
      <c r="EX71" s="706"/>
      <c r="EY71" s="706"/>
      <c r="EZ71" s="706"/>
      <c r="FA71" s="706"/>
      <c r="FB71" s="706"/>
      <c r="FC71" s="706"/>
      <c r="FD71" s="706"/>
      <c r="FE71" s="706"/>
      <c r="FF71" s="706"/>
      <c r="FG71" s="706"/>
      <c r="FH71" s="704"/>
      <c r="FI71" s="706"/>
      <c r="FJ71" s="706"/>
      <c r="FK71" s="704"/>
      <c r="FL71" s="704"/>
      <c r="FM71" s="704"/>
      <c r="FN71" s="704"/>
      <c r="FO71" s="704"/>
      <c r="FP71" s="704"/>
      <c r="FQ71" s="704"/>
      <c r="FR71" s="704"/>
      <c r="FS71" s="704"/>
      <c r="FT71" s="704"/>
      <c r="FU71" s="704"/>
      <c r="FV71" s="704"/>
      <c r="FW71" s="704"/>
      <c r="FX71" s="704"/>
      <c r="FY71" s="704"/>
      <c r="FZ71" s="704"/>
      <c r="GA71" s="704"/>
      <c r="GB71" s="704"/>
      <c r="GC71" s="704"/>
      <c r="GD71" s="704"/>
      <c r="GE71" s="704"/>
      <c r="GF71" s="704"/>
      <c r="GG71" s="704"/>
      <c r="GH71" s="704"/>
      <c r="GI71" s="704"/>
      <c r="GJ71" s="704"/>
      <c r="GK71" s="704"/>
      <c r="GL71" s="704"/>
      <c r="GM71" s="704"/>
      <c r="GN71" s="704"/>
      <c r="GO71" s="706"/>
      <c r="GP71" s="706"/>
      <c r="GQ71" s="704"/>
      <c r="GR71" s="704"/>
      <c r="GS71" s="704"/>
      <c r="GT71" s="704"/>
      <c r="GU71" s="704"/>
      <c r="GV71" s="704"/>
      <c r="GW71" s="704"/>
      <c r="GX71" s="704"/>
      <c r="GY71" s="704"/>
      <c r="GZ71" s="704"/>
      <c r="HA71" s="704"/>
      <c r="HB71" s="704"/>
      <c r="HC71" s="704"/>
      <c r="HD71" s="704"/>
      <c r="HE71" s="704"/>
      <c r="HF71" s="704"/>
      <c r="HG71" s="704"/>
      <c r="HH71" s="704"/>
      <c r="HI71" s="704"/>
      <c r="HJ71" s="704"/>
      <c r="HK71" s="704"/>
      <c r="HL71" s="704"/>
      <c r="HM71" s="704"/>
      <c r="HN71" s="704"/>
      <c r="HO71" s="704"/>
      <c r="HP71" s="704"/>
      <c r="HQ71" s="704"/>
      <c r="HR71" s="706"/>
      <c r="HS71" s="706"/>
      <c r="HT71" s="706"/>
      <c r="HU71" s="706"/>
      <c r="HV71" s="706"/>
      <c r="HW71" s="706"/>
      <c r="HX71" s="706"/>
      <c r="HY71" s="706"/>
      <c r="HZ71" s="706"/>
      <c r="IA71" s="704"/>
      <c r="IB71" s="704"/>
      <c r="IC71" s="704"/>
      <c r="ID71" s="704"/>
      <c r="IE71" s="704"/>
      <c r="IF71" s="704"/>
      <c r="IG71" s="704"/>
      <c r="IH71" s="704"/>
      <c r="II71" s="704"/>
      <c r="IJ71" s="704"/>
      <c r="IK71" s="704"/>
      <c r="IL71" s="704"/>
      <c r="IM71" s="704"/>
      <c r="IN71" s="704"/>
      <c r="IO71" s="704"/>
      <c r="IP71" s="704"/>
      <c r="IQ71" s="704"/>
      <c r="IR71" s="704"/>
      <c r="IS71" s="704"/>
      <c r="IT71" s="704"/>
      <c r="IU71" s="704"/>
      <c r="IV71" s="704"/>
      <c r="IW71" s="704"/>
      <c r="IX71" s="704"/>
      <c r="IY71" s="704"/>
      <c r="IZ71" s="704"/>
      <c r="JJ71" s="706"/>
      <c r="JK71" s="706"/>
      <c r="JL71" s="706"/>
      <c r="JM71" s="706"/>
      <c r="JN71" s="706"/>
    </row>
    <row r="72" spans="1:274" s="706" customFormat="1" ht="23.1" customHeight="1" x14ac:dyDescent="0.25">
      <c r="A72" s="691">
        <v>71</v>
      </c>
      <c r="B72" s="693" t="s">
        <v>1360</v>
      </c>
      <c r="C72" s="696">
        <v>222</v>
      </c>
      <c r="D72" s="697">
        <v>544</v>
      </c>
      <c r="E72" s="707">
        <v>1</v>
      </c>
      <c r="F72" s="699" t="s">
        <v>1125</v>
      </c>
      <c r="G72" s="735" t="s">
        <v>1126</v>
      </c>
      <c r="H72" s="751" t="s">
        <v>1112</v>
      </c>
      <c r="I72" s="752" t="s">
        <v>1113</v>
      </c>
      <c r="J72" s="761" t="s">
        <v>1135</v>
      </c>
      <c r="K72" s="761" t="s">
        <v>1115</v>
      </c>
      <c r="L72" s="761" t="s">
        <v>1124</v>
      </c>
      <c r="M72" s="753" t="s">
        <v>1199</v>
      </c>
      <c r="N72" s="753" t="s">
        <v>1136</v>
      </c>
      <c r="O72" s="753" t="s">
        <v>1128</v>
      </c>
      <c r="P72" s="753" t="s">
        <v>1599</v>
      </c>
      <c r="Q72" s="753" t="s">
        <v>1120</v>
      </c>
      <c r="R72" s="753" t="s">
        <v>1120</v>
      </c>
      <c r="S72" s="755">
        <v>4</v>
      </c>
      <c r="T72" s="763">
        <v>4.5</v>
      </c>
      <c r="U72" s="771">
        <v>41456</v>
      </c>
      <c r="V72" s="771">
        <v>41791</v>
      </c>
      <c r="W72" s="874">
        <v>7</v>
      </c>
      <c r="X72" s="875">
        <v>102200</v>
      </c>
      <c r="Y72" s="875"/>
      <c r="Z72" s="875">
        <f t="shared" si="3"/>
        <v>102200</v>
      </c>
      <c r="AA72" s="702">
        <f>8500</f>
        <v>8500</v>
      </c>
      <c r="AB72" s="702">
        <f>8500</f>
        <v>8500</v>
      </c>
      <c r="AC72" s="702">
        <f>8500</f>
        <v>8500</v>
      </c>
      <c r="AD72" s="702">
        <f>8500</f>
        <v>8500</v>
      </c>
      <c r="AE72" s="702">
        <f>8500</f>
        <v>8500</v>
      </c>
      <c r="AF72" s="702">
        <f>8500</f>
        <v>8500</v>
      </c>
      <c r="AG72" s="702">
        <f>8500</f>
        <v>8500</v>
      </c>
      <c r="AH72" s="702">
        <f>8500</f>
        <v>8500</v>
      </c>
      <c r="AI72" s="702">
        <f>8500</f>
        <v>8500</v>
      </c>
      <c r="AJ72" s="702">
        <f>8500</f>
        <v>8500</v>
      </c>
      <c r="AK72" s="702">
        <f>8500</f>
        <v>8500</v>
      </c>
      <c r="AL72" s="691">
        <v>8700</v>
      </c>
      <c r="AM72" s="868">
        <f t="shared" si="4"/>
        <v>102200</v>
      </c>
      <c r="AN72" s="868">
        <f t="shared" si="5"/>
        <v>0</v>
      </c>
      <c r="AO72" s="760"/>
      <c r="AP72" s="868"/>
      <c r="AR72" s="704"/>
      <c r="AS72" s="704"/>
      <c r="AT72" s="704"/>
      <c r="AU72" s="704"/>
      <c r="AV72" s="704"/>
      <c r="AW72" s="704"/>
      <c r="AX72" s="704"/>
      <c r="AY72" s="704"/>
      <c r="AZ72" s="704"/>
      <c r="BA72" s="704"/>
      <c r="BB72" s="704"/>
      <c r="BC72" s="704"/>
      <c r="BD72" s="704"/>
      <c r="BE72" s="704"/>
      <c r="BF72" s="704"/>
      <c r="BG72" s="704"/>
      <c r="BH72" s="704"/>
      <c r="BI72" s="704"/>
      <c r="BJ72" s="704"/>
      <c r="BK72" s="704"/>
      <c r="BL72" s="704"/>
      <c r="BM72" s="704"/>
      <c r="BN72" s="704"/>
      <c r="BO72" s="704"/>
      <c r="BP72" s="704"/>
      <c r="BQ72" s="704"/>
      <c r="BR72" s="704"/>
      <c r="BS72" s="704"/>
      <c r="BT72" s="704"/>
      <c r="BU72" s="704"/>
      <c r="BV72" s="704"/>
      <c r="BW72" s="704"/>
      <c r="BX72" s="704"/>
      <c r="BY72" s="704"/>
      <c r="BZ72" s="704"/>
      <c r="CA72" s="704"/>
      <c r="CB72" s="704"/>
      <c r="CC72" s="704"/>
      <c r="CD72" s="704"/>
      <c r="CE72" s="704"/>
      <c r="CF72" s="704"/>
      <c r="CG72" s="704"/>
      <c r="CH72" s="704"/>
      <c r="CI72" s="704"/>
      <c r="CJ72" s="704"/>
      <c r="CK72" s="704"/>
      <c r="CL72" s="704"/>
      <c r="CM72" s="704"/>
      <c r="CN72" s="704"/>
      <c r="CO72" s="704"/>
      <c r="CP72" s="704"/>
      <c r="CQ72" s="704"/>
      <c r="CR72" s="704"/>
      <c r="CS72" s="704"/>
      <c r="CT72" s="704"/>
      <c r="CU72" s="704"/>
      <c r="CV72" s="704"/>
      <c r="CW72" s="704"/>
      <c r="CX72" s="704"/>
      <c r="CY72" s="704"/>
      <c r="CZ72" s="704"/>
      <c r="DA72" s="704"/>
      <c r="DB72" s="704"/>
      <c r="DC72" s="704"/>
      <c r="DD72" s="704"/>
      <c r="DE72" s="704"/>
      <c r="DF72" s="704"/>
      <c r="DG72" s="704"/>
      <c r="DH72" s="704"/>
      <c r="DI72" s="704"/>
      <c r="DJ72" s="704"/>
      <c r="DK72" s="704"/>
      <c r="DL72" s="704"/>
      <c r="DM72" s="704"/>
      <c r="DN72" s="704"/>
      <c r="DO72" s="704"/>
      <c r="DP72" s="704"/>
      <c r="DQ72" s="704"/>
      <c r="DR72" s="704"/>
      <c r="DS72" s="704"/>
      <c r="DT72" s="704"/>
      <c r="DU72" s="704"/>
      <c r="DV72" s="704"/>
      <c r="DW72" s="704"/>
      <c r="DX72" s="704"/>
      <c r="DY72" s="704"/>
      <c r="DZ72" s="704"/>
      <c r="EA72" s="704"/>
      <c r="EB72" s="704"/>
      <c r="EC72" s="704"/>
      <c r="ED72" s="704"/>
      <c r="EE72" s="704"/>
      <c r="EF72" s="704"/>
      <c r="EG72" s="704"/>
      <c r="EH72" s="704"/>
      <c r="EI72" s="704"/>
      <c r="EJ72" s="704"/>
      <c r="EK72" s="704"/>
      <c r="EL72" s="704"/>
      <c r="EM72" s="704"/>
      <c r="EN72" s="704"/>
      <c r="EO72" s="704"/>
      <c r="EP72" s="704"/>
      <c r="EQ72" s="704"/>
      <c r="ER72" s="704"/>
      <c r="ES72" s="704"/>
      <c r="ET72" s="704"/>
      <c r="EU72" s="704"/>
      <c r="FH72" s="704"/>
      <c r="FK72" s="704"/>
      <c r="FL72" s="704"/>
      <c r="FM72" s="704"/>
      <c r="FN72" s="704"/>
      <c r="FO72" s="704"/>
      <c r="FP72" s="704"/>
      <c r="FQ72" s="704"/>
      <c r="FR72" s="704"/>
      <c r="FS72" s="704"/>
      <c r="FT72" s="704"/>
      <c r="FU72" s="704"/>
      <c r="FV72" s="704"/>
      <c r="FW72" s="704"/>
      <c r="FX72" s="704"/>
      <c r="FY72" s="704"/>
      <c r="FZ72" s="704"/>
      <c r="GA72" s="704"/>
      <c r="GB72" s="704"/>
      <c r="GC72" s="704"/>
      <c r="GD72" s="704"/>
      <c r="GE72" s="704"/>
      <c r="GF72" s="704"/>
      <c r="GG72" s="704"/>
      <c r="GH72" s="704"/>
      <c r="GI72" s="704"/>
      <c r="GJ72" s="704"/>
      <c r="GK72" s="704"/>
      <c r="GL72" s="704"/>
      <c r="GM72" s="704"/>
      <c r="GN72" s="704"/>
      <c r="GQ72" s="704"/>
      <c r="GR72" s="704"/>
      <c r="GS72" s="704"/>
      <c r="GT72" s="704"/>
      <c r="GU72" s="704"/>
      <c r="GV72" s="704"/>
      <c r="GW72" s="704"/>
      <c r="GX72" s="704"/>
      <c r="GY72" s="704"/>
      <c r="GZ72" s="704"/>
      <c r="HA72" s="704"/>
      <c r="HB72" s="704"/>
      <c r="HC72" s="704"/>
      <c r="HD72" s="704"/>
      <c r="HE72" s="704"/>
      <c r="HF72" s="704"/>
      <c r="HG72" s="704"/>
      <c r="HH72" s="704"/>
      <c r="HI72" s="704"/>
      <c r="HJ72" s="704"/>
      <c r="HK72" s="704"/>
      <c r="HL72" s="704"/>
      <c r="HM72" s="704"/>
      <c r="HN72" s="704"/>
      <c r="HO72" s="704"/>
      <c r="HP72" s="704"/>
      <c r="HQ72" s="704"/>
      <c r="IA72" s="704"/>
      <c r="IB72" s="704"/>
      <c r="IC72" s="704"/>
      <c r="ID72" s="704"/>
      <c r="IE72" s="704"/>
      <c r="IF72" s="704"/>
      <c r="IG72" s="704"/>
      <c r="IH72" s="704"/>
      <c r="II72" s="704"/>
      <c r="IJ72" s="704"/>
      <c r="IK72" s="704"/>
      <c r="IL72" s="704"/>
      <c r="IM72" s="704"/>
      <c r="IN72" s="704"/>
      <c r="IO72" s="704"/>
      <c r="IP72" s="704"/>
      <c r="IQ72" s="704"/>
      <c r="IR72" s="704"/>
      <c r="IS72" s="704"/>
      <c r="IT72" s="704"/>
      <c r="IU72" s="704"/>
      <c r="IV72" s="704"/>
      <c r="IW72" s="704"/>
      <c r="IX72" s="704"/>
      <c r="IY72" s="704"/>
      <c r="IZ72" s="704"/>
      <c r="JA72" s="878"/>
      <c r="JB72" s="878"/>
      <c r="JC72" s="878"/>
      <c r="JD72" s="878"/>
      <c r="JE72" s="878"/>
      <c r="JF72" s="878"/>
      <c r="JG72" s="878"/>
      <c r="JH72" s="878"/>
      <c r="JI72" s="878"/>
    </row>
    <row r="73" spans="1:274" s="706" customFormat="1" ht="23.1" customHeight="1" x14ac:dyDescent="0.25">
      <c r="A73" s="691">
        <v>72</v>
      </c>
      <c r="B73" s="693" t="s">
        <v>1360</v>
      </c>
      <c r="C73" s="696">
        <v>222</v>
      </c>
      <c r="D73" s="697">
        <v>572</v>
      </c>
      <c r="E73" s="697">
        <v>68</v>
      </c>
      <c r="F73" s="699" t="s">
        <v>1131</v>
      </c>
      <c r="G73" s="699" t="s">
        <v>1601</v>
      </c>
      <c r="H73" s="767" t="s">
        <v>1112</v>
      </c>
      <c r="I73" s="752" t="s">
        <v>1113</v>
      </c>
      <c r="J73" s="761" t="s">
        <v>1135</v>
      </c>
      <c r="K73" s="753" t="s">
        <v>1115</v>
      </c>
      <c r="L73" s="753" t="s">
        <v>1116</v>
      </c>
      <c r="M73" s="753" t="s">
        <v>1199</v>
      </c>
      <c r="N73" s="753" t="s">
        <v>1136</v>
      </c>
      <c r="O73" s="753" t="s">
        <v>1136</v>
      </c>
      <c r="P73" s="753" t="s">
        <v>1134</v>
      </c>
      <c r="Q73" s="753" t="s">
        <v>1120</v>
      </c>
      <c r="R73" s="753" t="s">
        <v>1120</v>
      </c>
      <c r="S73" s="755">
        <v>2</v>
      </c>
      <c r="T73" s="763">
        <v>2.2999999999999998</v>
      </c>
      <c r="U73" s="757">
        <v>41091</v>
      </c>
      <c r="V73" s="758">
        <v>41426</v>
      </c>
      <c r="W73" s="874">
        <v>20</v>
      </c>
      <c r="X73" s="875"/>
      <c r="Y73" s="876">
        <v>3400000</v>
      </c>
      <c r="Z73" s="875">
        <f t="shared" si="3"/>
        <v>3400000</v>
      </c>
      <c r="AA73" s="691"/>
      <c r="AB73" s="691"/>
      <c r="AC73" s="691"/>
      <c r="AD73" s="691"/>
      <c r="AE73" s="691"/>
      <c r="AF73" s="691"/>
      <c r="AG73" s="691"/>
      <c r="AH73" s="691"/>
      <c r="AI73" s="691"/>
      <c r="AJ73" s="691"/>
      <c r="AK73" s="702">
        <v>3400000</v>
      </c>
      <c r="AL73" s="691"/>
      <c r="AM73" s="868">
        <f t="shared" si="4"/>
        <v>3400000</v>
      </c>
      <c r="AN73" s="868">
        <f t="shared" si="5"/>
        <v>0</v>
      </c>
      <c r="AO73" s="691"/>
      <c r="AP73" s="868"/>
      <c r="AR73" s="704"/>
      <c r="AS73" s="704"/>
      <c r="AT73" s="704"/>
      <c r="AU73" s="704"/>
      <c r="AV73" s="704"/>
      <c r="AW73" s="704"/>
      <c r="AX73" s="704"/>
      <c r="AY73" s="704"/>
      <c r="AZ73" s="704"/>
      <c r="BA73" s="704"/>
      <c r="BB73" s="704"/>
      <c r="BC73" s="704"/>
      <c r="BD73" s="704"/>
      <c r="BE73" s="704"/>
      <c r="BF73" s="704"/>
      <c r="BG73" s="704"/>
      <c r="BH73" s="704"/>
      <c r="BI73" s="704"/>
      <c r="BJ73" s="704"/>
      <c r="BK73" s="704"/>
      <c r="BL73" s="704"/>
      <c r="BM73" s="704"/>
      <c r="BN73" s="704"/>
      <c r="BO73" s="704"/>
      <c r="BP73" s="704"/>
      <c r="BQ73" s="704"/>
      <c r="BR73" s="704"/>
      <c r="BS73" s="704"/>
      <c r="BT73" s="704"/>
      <c r="BU73" s="704"/>
      <c r="BV73" s="704"/>
      <c r="BW73" s="704"/>
      <c r="BX73" s="704"/>
      <c r="BY73" s="704"/>
      <c r="BZ73" s="704"/>
      <c r="CA73" s="704"/>
      <c r="CB73" s="704"/>
      <c r="CC73" s="704"/>
      <c r="CD73" s="704"/>
      <c r="CE73" s="704"/>
      <c r="CF73" s="704"/>
      <c r="CG73" s="704"/>
      <c r="CH73" s="704"/>
      <c r="CI73" s="704"/>
      <c r="CJ73" s="704"/>
      <c r="CK73" s="704"/>
      <c r="CL73" s="704"/>
      <c r="CM73" s="704"/>
      <c r="CN73" s="704"/>
      <c r="CO73" s="704"/>
      <c r="CP73" s="704"/>
      <c r="CQ73" s="704"/>
      <c r="CR73" s="704"/>
      <c r="CS73" s="704"/>
      <c r="CT73" s="704"/>
      <c r="CU73" s="704"/>
      <c r="CV73" s="704"/>
      <c r="CW73" s="704"/>
      <c r="CX73" s="704"/>
      <c r="CY73" s="704"/>
      <c r="CZ73" s="704"/>
      <c r="DA73" s="704"/>
      <c r="DB73" s="704"/>
      <c r="DC73" s="704"/>
      <c r="DD73" s="704"/>
      <c r="DE73" s="704"/>
      <c r="DF73" s="704"/>
      <c r="DG73" s="704"/>
      <c r="DH73" s="704"/>
      <c r="DI73" s="704"/>
      <c r="DJ73" s="704"/>
      <c r="DK73" s="704"/>
      <c r="DL73" s="704"/>
      <c r="DM73" s="704"/>
      <c r="DN73" s="704"/>
      <c r="DO73" s="704"/>
      <c r="DP73" s="704"/>
      <c r="DQ73" s="704"/>
      <c r="DR73" s="704"/>
      <c r="DS73" s="704"/>
      <c r="DT73" s="704"/>
      <c r="DU73" s="704"/>
      <c r="DV73" s="704"/>
      <c r="DW73" s="704"/>
      <c r="DX73" s="704"/>
      <c r="DY73" s="704"/>
      <c r="DZ73" s="704"/>
      <c r="EA73" s="704"/>
      <c r="EB73" s="704"/>
      <c r="EC73" s="704"/>
      <c r="ED73" s="704"/>
      <c r="EE73" s="704"/>
      <c r="EF73" s="704"/>
      <c r="EG73" s="704"/>
      <c r="EH73" s="704"/>
      <c r="EI73" s="704"/>
      <c r="EJ73" s="704"/>
      <c r="EK73" s="704"/>
      <c r="EL73" s="704"/>
      <c r="EM73" s="704"/>
      <c r="EN73" s="704"/>
      <c r="EO73" s="704"/>
      <c r="EP73" s="704"/>
      <c r="EQ73" s="704"/>
      <c r="ER73" s="704"/>
      <c r="ES73" s="704"/>
      <c r="ET73" s="704"/>
      <c r="EU73" s="704"/>
      <c r="FH73" s="704"/>
      <c r="FK73" s="704"/>
      <c r="FL73" s="704"/>
      <c r="FM73" s="704"/>
      <c r="FN73" s="704"/>
      <c r="FO73" s="704"/>
      <c r="FP73" s="704"/>
      <c r="FQ73" s="704"/>
      <c r="FR73" s="704"/>
      <c r="FS73" s="704"/>
      <c r="FT73" s="704"/>
      <c r="FU73" s="704"/>
      <c r="FV73" s="704"/>
      <c r="FW73" s="704"/>
      <c r="FX73" s="704"/>
      <c r="FY73" s="704"/>
      <c r="FZ73" s="704"/>
      <c r="GA73" s="704"/>
      <c r="GB73" s="704"/>
      <c r="GC73" s="704"/>
      <c r="GD73" s="704"/>
      <c r="GE73" s="704"/>
      <c r="GF73" s="704"/>
      <c r="GG73" s="704"/>
      <c r="GH73" s="704"/>
      <c r="GI73" s="704"/>
      <c r="GJ73" s="704"/>
      <c r="GK73" s="704"/>
      <c r="GL73" s="704"/>
      <c r="GM73" s="704"/>
      <c r="GN73" s="704"/>
      <c r="GO73" s="704"/>
      <c r="GP73" s="878"/>
      <c r="GQ73" s="878"/>
      <c r="GR73" s="878"/>
      <c r="GS73" s="878"/>
      <c r="GT73" s="878"/>
      <c r="GU73" s="878"/>
      <c r="GV73" s="878"/>
      <c r="GW73" s="878"/>
      <c r="GX73" s="878"/>
      <c r="GY73" s="878"/>
      <c r="GZ73" s="878"/>
      <c r="HA73" s="878"/>
      <c r="HB73" s="878"/>
      <c r="HC73" s="878"/>
      <c r="HD73" s="878"/>
      <c r="HE73" s="878"/>
      <c r="HF73" s="878"/>
      <c r="HG73" s="878"/>
      <c r="HH73" s="878"/>
      <c r="HI73" s="878"/>
      <c r="HJ73" s="878"/>
      <c r="HK73" s="878"/>
      <c r="HL73" s="878"/>
      <c r="HM73" s="878"/>
      <c r="HN73" s="878"/>
      <c r="IX73" s="704"/>
      <c r="IY73" s="704"/>
      <c r="IZ73" s="704"/>
      <c r="JI73" s="878"/>
      <c r="JJ73" s="878"/>
      <c r="JK73" s="878"/>
      <c r="JL73" s="878"/>
      <c r="JM73" s="878"/>
      <c r="JN73" s="878"/>
    </row>
    <row r="74" spans="1:274" s="878" customFormat="1" ht="23.1" customHeight="1" x14ac:dyDescent="0.25">
      <c r="A74" s="691">
        <v>73</v>
      </c>
      <c r="B74" s="693" t="s">
        <v>1360</v>
      </c>
      <c r="C74" s="708">
        <v>222</v>
      </c>
      <c r="D74" s="709">
        <v>572</v>
      </c>
      <c r="E74" s="709">
        <v>74</v>
      </c>
      <c r="F74" s="699" t="s">
        <v>1131</v>
      </c>
      <c r="G74" s="699" t="s">
        <v>1364</v>
      </c>
      <c r="H74" s="751" t="s">
        <v>1112</v>
      </c>
      <c r="I74" s="752" t="s">
        <v>1113</v>
      </c>
      <c r="J74" s="761" t="s">
        <v>1135</v>
      </c>
      <c r="K74" s="753" t="s">
        <v>1115</v>
      </c>
      <c r="L74" s="761" t="s">
        <v>1116</v>
      </c>
      <c r="M74" s="753" t="s">
        <v>1199</v>
      </c>
      <c r="N74" s="753" t="s">
        <v>1136</v>
      </c>
      <c r="O74" s="753" t="s">
        <v>1128</v>
      </c>
      <c r="P74" s="866" t="s">
        <v>1484</v>
      </c>
      <c r="Q74" s="753" t="s">
        <v>1365</v>
      </c>
      <c r="R74" s="866" t="s">
        <v>1366</v>
      </c>
      <c r="S74" s="755">
        <v>2</v>
      </c>
      <c r="T74" s="763">
        <v>2.2999999999999998</v>
      </c>
      <c r="U74" s="757">
        <v>41579</v>
      </c>
      <c r="V74" s="758">
        <v>41699</v>
      </c>
      <c r="W74" s="874">
        <v>20</v>
      </c>
      <c r="X74" s="875">
        <v>200000</v>
      </c>
      <c r="Y74" s="876">
        <v>152000</v>
      </c>
      <c r="Z74" s="875">
        <f t="shared" si="3"/>
        <v>352000</v>
      </c>
      <c r="AA74" s="702"/>
      <c r="AB74" s="702"/>
      <c r="AC74" s="702"/>
      <c r="AD74" s="702">
        <v>0</v>
      </c>
      <c r="AE74" s="702">
        <v>40000</v>
      </c>
      <c r="AF74" s="702">
        <v>40000</v>
      </c>
      <c r="AG74" s="702">
        <v>40000</v>
      </c>
      <c r="AH74" s="702">
        <v>40000</v>
      </c>
      <c r="AI74" s="702">
        <v>40000</v>
      </c>
      <c r="AJ74" s="702">
        <v>40000</v>
      </c>
      <c r="AK74" s="717">
        <v>50000</v>
      </c>
      <c r="AL74" s="717">
        <v>62000</v>
      </c>
      <c r="AM74" s="868">
        <f t="shared" si="4"/>
        <v>352000</v>
      </c>
      <c r="AN74" s="868">
        <f t="shared" si="5"/>
        <v>0</v>
      </c>
      <c r="AO74" s="760"/>
      <c r="AP74" s="868"/>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6"/>
      <c r="BN74" s="706"/>
      <c r="BO74" s="706"/>
      <c r="BP74" s="706"/>
      <c r="BQ74" s="706"/>
      <c r="BR74" s="706"/>
      <c r="BS74" s="706"/>
      <c r="BT74" s="706"/>
      <c r="BU74" s="706"/>
      <c r="BV74" s="706"/>
      <c r="BW74" s="706"/>
      <c r="BX74" s="706"/>
      <c r="BY74" s="706"/>
      <c r="BZ74" s="706"/>
      <c r="CA74" s="706"/>
      <c r="CB74" s="706"/>
      <c r="CC74" s="706"/>
      <c r="CD74" s="706"/>
      <c r="CE74" s="706"/>
      <c r="CF74" s="706"/>
      <c r="CG74" s="706"/>
      <c r="CH74" s="706"/>
      <c r="CI74" s="706"/>
      <c r="CJ74" s="706"/>
      <c r="CK74" s="706"/>
      <c r="CL74" s="706"/>
      <c r="CM74" s="706"/>
      <c r="CN74" s="706"/>
      <c r="CO74" s="706"/>
      <c r="CP74" s="706"/>
      <c r="CQ74" s="706"/>
      <c r="CR74" s="706"/>
      <c r="CS74" s="706"/>
      <c r="CT74" s="706"/>
      <c r="CU74" s="706"/>
      <c r="CV74" s="706"/>
      <c r="CW74" s="706"/>
      <c r="CX74" s="706"/>
      <c r="CY74" s="706"/>
      <c r="CZ74" s="706"/>
      <c r="DA74" s="706"/>
      <c r="DB74" s="706"/>
      <c r="DC74" s="706"/>
      <c r="DD74" s="706"/>
      <c r="DE74" s="706"/>
      <c r="DF74" s="706"/>
      <c r="DG74" s="706"/>
      <c r="DH74" s="706"/>
      <c r="DI74" s="706"/>
      <c r="DJ74" s="706"/>
      <c r="DK74" s="706"/>
      <c r="DL74" s="706"/>
      <c r="DM74" s="706"/>
      <c r="DN74" s="706"/>
      <c r="DO74" s="706"/>
      <c r="DP74" s="706"/>
      <c r="DQ74" s="706"/>
      <c r="DR74" s="706"/>
      <c r="DS74" s="706"/>
      <c r="DT74" s="706"/>
      <c r="DU74" s="706"/>
      <c r="DV74" s="706"/>
      <c r="DW74" s="706"/>
      <c r="DX74" s="706"/>
      <c r="DY74" s="706"/>
      <c r="DZ74" s="706"/>
      <c r="EA74" s="706"/>
      <c r="EB74" s="706"/>
      <c r="EC74" s="706"/>
      <c r="ED74" s="706"/>
      <c r="EE74" s="706"/>
      <c r="EF74" s="706"/>
      <c r="EG74" s="706"/>
      <c r="EH74" s="706"/>
      <c r="EI74" s="706"/>
      <c r="EJ74" s="706"/>
      <c r="EK74" s="706"/>
      <c r="EL74" s="706"/>
      <c r="EM74" s="706"/>
      <c r="EN74" s="706"/>
      <c r="EO74" s="706"/>
      <c r="EP74" s="706"/>
      <c r="EQ74" s="706"/>
      <c r="ER74" s="706"/>
      <c r="ES74" s="706"/>
      <c r="ET74" s="706"/>
      <c r="EU74" s="706"/>
      <c r="EV74" s="706"/>
      <c r="EW74" s="706"/>
      <c r="EX74" s="706"/>
      <c r="EY74" s="706"/>
      <c r="EZ74" s="706"/>
      <c r="FA74" s="706"/>
      <c r="FB74" s="706"/>
      <c r="FC74" s="706"/>
      <c r="FD74" s="706"/>
      <c r="FE74" s="706"/>
      <c r="FF74" s="706"/>
      <c r="FG74" s="706"/>
      <c r="FH74" s="704"/>
      <c r="FI74" s="706"/>
      <c r="FJ74" s="706"/>
      <c r="FK74" s="704"/>
      <c r="FL74" s="704"/>
      <c r="FM74" s="704"/>
      <c r="FN74" s="704"/>
      <c r="FO74" s="704"/>
      <c r="FP74" s="704"/>
      <c r="FQ74" s="704"/>
      <c r="FR74" s="704"/>
      <c r="FS74" s="704"/>
      <c r="FT74" s="704"/>
      <c r="FU74" s="704"/>
      <c r="FV74" s="704"/>
      <c r="FW74" s="704"/>
      <c r="FX74" s="704"/>
      <c r="FY74" s="704"/>
      <c r="FZ74" s="704"/>
      <c r="GA74" s="704"/>
      <c r="GB74" s="704"/>
      <c r="GC74" s="704"/>
      <c r="GD74" s="704"/>
      <c r="GE74" s="704"/>
      <c r="GF74" s="704"/>
      <c r="GG74" s="704"/>
      <c r="GH74" s="704"/>
      <c r="GI74" s="704"/>
      <c r="GJ74" s="704"/>
      <c r="GK74" s="704"/>
      <c r="GL74" s="704"/>
      <c r="GM74" s="704"/>
      <c r="GN74" s="704"/>
      <c r="GO74" s="704"/>
      <c r="GP74" s="706"/>
      <c r="GQ74" s="704"/>
      <c r="GR74" s="704"/>
      <c r="GS74" s="704"/>
      <c r="GT74" s="704"/>
      <c r="GU74" s="704"/>
      <c r="GV74" s="704"/>
      <c r="GW74" s="704"/>
      <c r="GX74" s="704"/>
      <c r="GY74" s="704"/>
      <c r="GZ74" s="704"/>
      <c r="HA74" s="704"/>
      <c r="HB74" s="704"/>
      <c r="HC74" s="704"/>
      <c r="HD74" s="704"/>
      <c r="HE74" s="704"/>
      <c r="HF74" s="704"/>
      <c r="HG74" s="704"/>
      <c r="HH74" s="704"/>
      <c r="HI74" s="704"/>
      <c r="HJ74" s="704"/>
      <c r="HK74" s="704"/>
      <c r="HL74" s="704"/>
      <c r="HM74" s="704"/>
      <c r="HN74" s="704"/>
      <c r="HO74" s="704"/>
      <c r="HP74" s="704"/>
      <c r="HQ74" s="704"/>
      <c r="HR74" s="704"/>
      <c r="HS74" s="704"/>
      <c r="HT74" s="704"/>
      <c r="HU74" s="704"/>
      <c r="HV74" s="704"/>
      <c r="HW74" s="704"/>
      <c r="HX74" s="704"/>
      <c r="HY74" s="704"/>
      <c r="HZ74" s="704"/>
      <c r="IA74" s="704"/>
      <c r="IB74" s="704"/>
      <c r="IC74" s="704"/>
      <c r="ID74" s="704"/>
      <c r="IE74" s="704"/>
      <c r="IF74" s="704"/>
      <c r="IG74" s="704"/>
      <c r="IH74" s="704"/>
      <c r="II74" s="704"/>
      <c r="IJ74" s="704"/>
      <c r="IK74" s="704"/>
      <c r="IL74" s="704"/>
      <c r="IM74" s="704"/>
      <c r="IN74" s="704"/>
      <c r="IO74" s="704"/>
      <c r="IP74" s="704"/>
      <c r="IQ74" s="704"/>
      <c r="IR74" s="704"/>
      <c r="IS74" s="704"/>
      <c r="IT74" s="704"/>
      <c r="IU74" s="704"/>
      <c r="IV74" s="704"/>
      <c r="IW74" s="704"/>
      <c r="IX74" s="704"/>
      <c r="IY74" s="704"/>
      <c r="IZ74" s="704"/>
    </row>
    <row r="75" spans="1:274" s="879" customFormat="1" ht="23.1" customHeight="1" x14ac:dyDescent="0.25">
      <c r="A75" s="691">
        <v>74</v>
      </c>
      <c r="B75" s="693" t="s">
        <v>1360</v>
      </c>
      <c r="C75" s="708">
        <v>222</v>
      </c>
      <c r="D75" s="709">
        <v>572</v>
      </c>
      <c r="E75" s="709">
        <v>75</v>
      </c>
      <c r="F75" s="699" t="s">
        <v>1131</v>
      </c>
      <c r="G75" s="715" t="s">
        <v>1367</v>
      </c>
      <c r="H75" s="751" t="s">
        <v>1112</v>
      </c>
      <c r="I75" s="752" t="s">
        <v>1113</v>
      </c>
      <c r="J75" s="761" t="s">
        <v>1135</v>
      </c>
      <c r="K75" s="753" t="s">
        <v>1115</v>
      </c>
      <c r="L75" s="761" t="s">
        <v>1116</v>
      </c>
      <c r="M75" s="753" t="s">
        <v>1199</v>
      </c>
      <c r="N75" s="753" t="s">
        <v>1136</v>
      </c>
      <c r="O75" s="753" t="s">
        <v>1128</v>
      </c>
      <c r="P75" s="753" t="s">
        <v>1371</v>
      </c>
      <c r="Q75" s="866" t="s">
        <v>1369</v>
      </c>
      <c r="R75" s="866" t="s">
        <v>1370</v>
      </c>
      <c r="S75" s="755">
        <v>2</v>
      </c>
      <c r="T75" s="763">
        <v>2.2999999999999998</v>
      </c>
      <c r="U75" s="757">
        <v>41548</v>
      </c>
      <c r="V75" s="758">
        <v>41730</v>
      </c>
      <c r="W75" s="874">
        <v>20</v>
      </c>
      <c r="X75" s="875">
        <v>300000</v>
      </c>
      <c r="Y75" s="876">
        <v>129000</v>
      </c>
      <c r="Z75" s="875">
        <f t="shared" si="3"/>
        <v>429000</v>
      </c>
      <c r="AA75" s="702"/>
      <c r="AB75" s="702"/>
      <c r="AC75" s="702">
        <v>50000</v>
      </c>
      <c r="AD75" s="702">
        <v>42800</v>
      </c>
      <c r="AE75" s="702">
        <v>42800</v>
      </c>
      <c r="AF75" s="702">
        <v>42800</v>
      </c>
      <c r="AG75" s="702">
        <v>42800</v>
      </c>
      <c r="AH75" s="702">
        <v>42800</v>
      </c>
      <c r="AI75" s="702">
        <v>42800</v>
      </c>
      <c r="AJ75" s="702">
        <v>43200</v>
      </c>
      <c r="AK75" s="691">
        <v>79000</v>
      </c>
      <c r="AL75" s="691"/>
      <c r="AM75" s="868">
        <f t="shared" si="4"/>
        <v>429000</v>
      </c>
      <c r="AN75" s="868">
        <f t="shared" si="5"/>
        <v>0</v>
      </c>
      <c r="AO75" s="760"/>
      <c r="AP75" s="868"/>
      <c r="AQ75" s="706"/>
      <c r="AR75" s="704"/>
      <c r="AS75" s="704"/>
      <c r="AT75" s="704"/>
      <c r="AU75" s="704"/>
      <c r="AV75" s="704"/>
      <c r="AW75" s="704"/>
      <c r="AX75" s="704"/>
      <c r="AY75" s="704"/>
      <c r="AZ75" s="704"/>
      <c r="BA75" s="704"/>
      <c r="BB75" s="704"/>
      <c r="BC75" s="704"/>
      <c r="BD75" s="704"/>
      <c r="BE75" s="704"/>
      <c r="BF75" s="704"/>
      <c r="BG75" s="704"/>
      <c r="BH75" s="704"/>
      <c r="BI75" s="704"/>
      <c r="BJ75" s="704"/>
      <c r="BK75" s="704"/>
      <c r="BL75" s="704"/>
      <c r="BM75" s="704"/>
      <c r="BN75" s="704"/>
      <c r="BO75" s="704"/>
      <c r="BP75" s="704"/>
      <c r="BQ75" s="704"/>
      <c r="BR75" s="704"/>
      <c r="BS75" s="704"/>
      <c r="BT75" s="704"/>
      <c r="BU75" s="704"/>
      <c r="BV75" s="704"/>
      <c r="BW75" s="704"/>
      <c r="BX75" s="704"/>
      <c r="BY75" s="704"/>
      <c r="BZ75" s="704"/>
      <c r="CA75" s="704"/>
      <c r="CB75" s="704"/>
      <c r="CC75" s="704"/>
      <c r="CD75" s="704"/>
      <c r="CE75" s="704"/>
      <c r="CF75" s="704"/>
      <c r="CG75" s="704"/>
      <c r="CH75" s="704"/>
      <c r="CI75" s="704"/>
      <c r="CJ75" s="704"/>
      <c r="CK75" s="704"/>
      <c r="CL75" s="704"/>
      <c r="CM75" s="704"/>
      <c r="CN75" s="704"/>
      <c r="CO75" s="704"/>
      <c r="CP75" s="704"/>
      <c r="CQ75" s="704"/>
      <c r="CR75" s="704"/>
      <c r="CS75" s="704"/>
      <c r="CT75" s="704"/>
      <c r="CU75" s="704"/>
      <c r="CV75" s="704"/>
      <c r="CW75" s="704"/>
      <c r="CX75" s="704"/>
      <c r="CY75" s="704"/>
      <c r="CZ75" s="704"/>
      <c r="DA75" s="704"/>
      <c r="DB75" s="704"/>
      <c r="DC75" s="704"/>
      <c r="DD75" s="704"/>
      <c r="DE75" s="704"/>
      <c r="DF75" s="704"/>
      <c r="DG75" s="704"/>
      <c r="DH75" s="704"/>
      <c r="DI75" s="704"/>
      <c r="DJ75" s="704"/>
      <c r="DK75" s="704"/>
      <c r="DL75" s="704"/>
      <c r="DM75" s="704"/>
      <c r="DN75" s="704"/>
      <c r="DO75" s="704"/>
      <c r="DP75" s="704"/>
      <c r="DQ75" s="704"/>
      <c r="DR75" s="704"/>
      <c r="DS75" s="704"/>
      <c r="DT75" s="704"/>
      <c r="DU75" s="704"/>
      <c r="DV75" s="704"/>
      <c r="DW75" s="704"/>
      <c r="DX75" s="704"/>
      <c r="DY75" s="704"/>
      <c r="DZ75" s="704"/>
      <c r="EA75" s="704"/>
      <c r="EB75" s="704"/>
      <c r="EC75" s="704"/>
      <c r="ED75" s="704"/>
      <c r="EE75" s="704"/>
      <c r="EF75" s="704"/>
      <c r="EG75" s="704"/>
      <c r="EH75" s="704"/>
      <c r="EI75" s="704"/>
      <c r="EJ75" s="704"/>
      <c r="EK75" s="704"/>
      <c r="EL75" s="704"/>
      <c r="EM75" s="704"/>
      <c r="EN75" s="704"/>
      <c r="EO75" s="704"/>
      <c r="EP75" s="704"/>
      <c r="EQ75" s="704"/>
      <c r="ER75" s="704"/>
      <c r="ES75" s="704"/>
      <c r="ET75" s="704"/>
      <c r="EU75" s="704"/>
      <c r="EV75" s="706"/>
      <c r="EW75" s="706"/>
      <c r="EX75" s="706"/>
      <c r="EY75" s="706"/>
      <c r="EZ75" s="706"/>
      <c r="FA75" s="706"/>
      <c r="FB75" s="706"/>
      <c r="FC75" s="706"/>
      <c r="FD75" s="706"/>
      <c r="FE75" s="706"/>
      <c r="FF75" s="706"/>
      <c r="FG75" s="706"/>
      <c r="FH75" s="704"/>
      <c r="FI75" s="706"/>
      <c r="FJ75" s="706"/>
      <c r="FK75" s="704"/>
      <c r="FL75" s="704"/>
      <c r="FM75" s="704"/>
      <c r="FN75" s="704"/>
      <c r="FO75" s="704"/>
      <c r="FP75" s="704"/>
      <c r="FQ75" s="704"/>
      <c r="FR75" s="704"/>
      <c r="FS75" s="704"/>
      <c r="FT75" s="704"/>
      <c r="FU75" s="704"/>
      <c r="FV75" s="704"/>
      <c r="FW75" s="704"/>
      <c r="FX75" s="704"/>
      <c r="FY75" s="704"/>
      <c r="FZ75" s="704"/>
      <c r="GA75" s="704"/>
      <c r="GB75" s="704"/>
      <c r="GC75" s="704"/>
      <c r="GD75" s="704"/>
      <c r="GE75" s="704"/>
      <c r="GF75" s="704"/>
      <c r="GG75" s="704"/>
      <c r="GH75" s="704"/>
      <c r="GI75" s="704"/>
      <c r="GJ75" s="704"/>
      <c r="GK75" s="704"/>
      <c r="GL75" s="704"/>
      <c r="GM75" s="704"/>
      <c r="GN75" s="704"/>
      <c r="GO75" s="704"/>
      <c r="GP75" s="706"/>
      <c r="GQ75" s="704"/>
      <c r="GR75" s="704"/>
      <c r="GS75" s="704"/>
      <c r="GT75" s="704"/>
      <c r="GU75" s="704"/>
      <c r="GV75" s="704"/>
      <c r="GW75" s="704"/>
      <c r="GX75" s="704"/>
      <c r="GY75" s="704"/>
      <c r="GZ75" s="704"/>
      <c r="HA75" s="704"/>
      <c r="HB75" s="704"/>
      <c r="HC75" s="704"/>
      <c r="HD75" s="704"/>
      <c r="HE75" s="704"/>
      <c r="HF75" s="704"/>
      <c r="HG75" s="704"/>
      <c r="HH75" s="704"/>
      <c r="HI75" s="704"/>
      <c r="HJ75" s="704"/>
      <c r="HK75" s="704"/>
      <c r="HL75" s="704"/>
      <c r="HM75" s="704"/>
      <c r="HN75" s="704"/>
      <c r="HO75" s="704"/>
      <c r="HP75" s="704"/>
      <c r="HQ75" s="704"/>
      <c r="HR75" s="704"/>
      <c r="HS75" s="704"/>
      <c r="HT75" s="704"/>
      <c r="HU75" s="704"/>
      <c r="HV75" s="704"/>
      <c r="HW75" s="704"/>
      <c r="HX75" s="704"/>
      <c r="HY75" s="704"/>
      <c r="HZ75" s="704"/>
      <c r="IA75" s="704"/>
      <c r="IB75" s="704"/>
      <c r="IC75" s="704"/>
      <c r="ID75" s="704"/>
      <c r="IE75" s="704"/>
      <c r="IF75" s="704"/>
      <c r="IG75" s="704"/>
      <c r="IH75" s="704"/>
      <c r="II75" s="704"/>
      <c r="IJ75" s="704"/>
      <c r="IK75" s="704"/>
      <c r="IL75" s="704"/>
      <c r="IM75" s="704"/>
      <c r="IN75" s="704"/>
      <c r="IO75" s="704"/>
      <c r="IP75" s="704"/>
      <c r="IQ75" s="704"/>
      <c r="IR75" s="704"/>
      <c r="IS75" s="704"/>
      <c r="IT75" s="704"/>
      <c r="IU75" s="704"/>
      <c r="IV75" s="704"/>
      <c r="IW75" s="704"/>
      <c r="IX75" s="704"/>
      <c r="IY75" s="704"/>
      <c r="IZ75" s="704"/>
      <c r="JA75" s="878"/>
      <c r="JB75" s="878"/>
      <c r="JC75" s="878"/>
      <c r="JD75" s="878"/>
      <c r="JE75" s="878"/>
      <c r="JF75" s="878"/>
      <c r="JG75" s="878"/>
      <c r="JH75" s="878"/>
      <c r="JI75" s="878"/>
      <c r="JJ75" s="878"/>
      <c r="JK75" s="878"/>
      <c r="JL75" s="878"/>
      <c r="JM75" s="878"/>
      <c r="JN75" s="878"/>
    </row>
    <row r="76" spans="1:274" s="879" customFormat="1" ht="23.1" customHeight="1" x14ac:dyDescent="0.25">
      <c r="A76" s="691">
        <v>75</v>
      </c>
      <c r="B76" s="693" t="s">
        <v>1360</v>
      </c>
      <c r="C76" s="708">
        <v>222</v>
      </c>
      <c r="D76" s="709">
        <v>572</v>
      </c>
      <c r="E76" s="709">
        <v>76</v>
      </c>
      <c r="F76" s="699" t="s">
        <v>1131</v>
      </c>
      <c r="G76" s="715" t="s">
        <v>1602</v>
      </c>
      <c r="H76" s="767" t="s">
        <v>1112</v>
      </c>
      <c r="I76" s="752" t="s">
        <v>1113</v>
      </c>
      <c r="J76" s="761" t="s">
        <v>1135</v>
      </c>
      <c r="K76" s="753" t="s">
        <v>1115</v>
      </c>
      <c r="L76" s="761" t="s">
        <v>1116</v>
      </c>
      <c r="M76" s="753" t="s">
        <v>1199</v>
      </c>
      <c r="N76" s="753" t="s">
        <v>1136</v>
      </c>
      <c r="O76" s="753" t="s">
        <v>1128</v>
      </c>
      <c r="P76" s="753" t="s">
        <v>1371</v>
      </c>
      <c r="Q76" s="765" t="s">
        <v>1603</v>
      </c>
      <c r="R76" s="765" t="s">
        <v>1120</v>
      </c>
      <c r="S76" s="755">
        <v>2</v>
      </c>
      <c r="T76" s="763">
        <v>2.2999999999999998</v>
      </c>
      <c r="U76" s="771">
        <v>41456</v>
      </c>
      <c r="V76" s="771">
        <v>41791</v>
      </c>
      <c r="W76" s="874">
        <v>20</v>
      </c>
      <c r="X76" s="875"/>
      <c r="Y76" s="876">
        <v>1279300</v>
      </c>
      <c r="Z76" s="875">
        <f t="shared" si="3"/>
        <v>1279300</v>
      </c>
      <c r="AA76" s="702">
        <v>150000</v>
      </c>
      <c r="AB76" s="702">
        <v>150000</v>
      </c>
      <c r="AC76" s="702">
        <v>150000</v>
      </c>
      <c r="AD76" s="702">
        <v>150000</v>
      </c>
      <c r="AE76" s="702">
        <v>154200</v>
      </c>
      <c r="AF76" s="702">
        <v>75000</v>
      </c>
      <c r="AG76" s="702">
        <v>75000</v>
      </c>
      <c r="AH76" s="702">
        <v>75000</v>
      </c>
      <c r="AI76" s="702">
        <v>75000</v>
      </c>
      <c r="AJ76" s="702">
        <v>75000</v>
      </c>
      <c r="AK76" s="702">
        <v>75000</v>
      </c>
      <c r="AL76" s="702">
        <v>75100</v>
      </c>
      <c r="AM76" s="868">
        <f t="shared" si="4"/>
        <v>1279300</v>
      </c>
      <c r="AN76" s="868">
        <f t="shared" si="5"/>
        <v>0</v>
      </c>
      <c r="AO76" s="691"/>
      <c r="AP76" s="868"/>
      <c r="AQ76" s="706"/>
      <c r="AR76" s="704"/>
      <c r="AS76" s="704"/>
      <c r="AT76" s="704"/>
      <c r="AU76" s="704"/>
      <c r="AV76" s="704"/>
      <c r="AW76" s="704"/>
      <c r="AX76" s="704"/>
      <c r="AY76" s="704"/>
      <c r="AZ76" s="704"/>
      <c r="BA76" s="704"/>
      <c r="BB76" s="704"/>
      <c r="BC76" s="704"/>
      <c r="BD76" s="704"/>
      <c r="BE76" s="704"/>
      <c r="BF76" s="704"/>
      <c r="BG76" s="704"/>
      <c r="BH76" s="704"/>
      <c r="BI76" s="704"/>
      <c r="BJ76" s="704"/>
      <c r="BK76" s="704"/>
      <c r="BL76" s="704"/>
      <c r="BM76" s="704"/>
      <c r="BN76" s="704"/>
      <c r="BO76" s="704"/>
      <c r="BP76" s="704"/>
      <c r="BQ76" s="704"/>
      <c r="BR76" s="704"/>
      <c r="BS76" s="704"/>
      <c r="BT76" s="704"/>
      <c r="BU76" s="704"/>
      <c r="BV76" s="704"/>
      <c r="BW76" s="704"/>
      <c r="BX76" s="704"/>
      <c r="BY76" s="704"/>
      <c r="BZ76" s="704"/>
      <c r="CA76" s="704"/>
      <c r="CB76" s="704"/>
      <c r="CC76" s="704"/>
      <c r="CD76" s="704"/>
      <c r="CE76" s="704"/>
      <c r="CF76" s="704"/>
      <c r="CG76" s="704"/>
      <c r="CH76" s="704"/>
      <c r="CI76" s="704"/>
      <c r="CJ76" s="704"/>
      <c r="CK76" s="704"/>
      <c r="CL76" s="704"/>
      <c r="CM76" s="704"/>
      <c r="CN76" s="704"/>
      <c r="CO76" s="704"/>
      <c r="CP76" s="704"/>
      <c r="CQ76" s="704"/>
      <c r="CR76" s="704"/>
      <c r="CS76" s="704"/>
      <c r="CT76" s="704"/>
      <c r="CU76" s="704"/>
      <c r="CV76" s="704"/>
      <c r="CW76" s="704"/>
      <c r="CX76" s="704"/>
      <c r="CY76" s="704"/>
      <c r="CZ76" s="704"/>
      <c r="DA76" s="704"/>
      <c r="DB76" s="704"/>
      <c r="DC76" s="704"/>
      <c r="DD76" s="704"/>
      <c r="DE76" s="704"/>
      <c r="DF76" s="704"/>
      <c r="DG76" s="704"/>
      <c r="DH76" s="704"/>
      <c r="DI76" s="704"/>
      <c r="DJ76" s="704"/>
      <c r="DK76" s="704"/>
      <c r="DL76" s="704"/>
      <c r="DM76" s="704"/>
      <c r="DN76" s="704"/>
      <c r="DO76" s="704"/>
      <c r="DP76" s="704"/>
      <c r="DQ76" s="704"/>
      <c r="DR76" s="704"/>
      <c r="DS76" s="704"/>
      <c r="DT76" s="704"/>
      <c r="DU76" s="704"/>
      <c r="DV76" s="704"/>
      <c r="DW76" s="704"/>
      <c r="DX76" s="704"/>
      <c r="DY76" s="704"/>
      <c r="DZ76" s="704"/>
      <c r="EA76" s="704"/>
      <c r="EB76" s="704"/>
      <c r="EC76" s="704"/>
      <c r="ED76" s="704"/>
      <c r="EE76" s="704"/>
      <c r="EF76" s="704"/>
      <c r="EG76" s="704"/>
      <c r="EH76" s="704"/>
      <c r="EI76" s="704"/>
      <c r="EJ76" s="704"/>
      <c r="EK76" s="704"/>
      <c r="EL76" s="704"/>
      <c r="EM76" s="704"/>
      <c r="EN76" s="704"/>
      <c r="EO76" s="704"/>
      <c r="EP76" s="704"/>
      <c r="EQ76" s="704"/>
      <c r="ER76" s="704"/>
      <c r="ES76" s="704"/>
      <c r="ET76" s="704"/>
      <c r="EU76" s="704"/>
      <c r="EV76" s="706"/>
      <c r="EW76" s="706"/>
      <c r="EX76" s="706"/>
      <c r="EY76" s="706"/>
      <c r="EZ76" s="706"/>
      <c r="FA76" s="706"/>
      <c r="FB76" s="706"/>
      <c r="FC76" s="706"/>
      <c r="FD76" s="706"/>
      <c r="FE76" s="706"/>
      <c r="FF76" s="706"/>
      <c r="FG76" s="706"/>
      <c r="FH76" s="704"/>
      <c r="FI76" s="706"/>
      <c r="FJ76" s="706"/>
      <c r="FK76" s="704"/>
      <c r="FL76" s="704"/>
      <c r="FM76" s="704"/>
      <c r="FN76" s="704"/>
      <c r="FO76" s="704"/>
      <c r="FP76" s="704"/>
      <c r="FQ76" s="704"/>
      <c r="FR76" s="704"/>
      <c r="FS76" s="704"/>
      <c r="FT76" s="704"/>
      <c r="FU76" s="704"/>
      <c r="FV76" s="704"/>
      <c r="FW76" s="704"/>
      <c r="FX76" s="704"/>
      <c r="FY76" s="704"/>
      <c r="FZ76" s="704"/>
      <c r="GA76" s="704"/>
      <c r="GB76" s="704"/>
      <c r="GC76" s="704"/>
      <c r="GD76" s="704"/>
      <c r="GE76" s="704"/>
      <c r="GF76" s="704"/>
      <c r="GG76" s="704"/>
      <c r="GH76" s="704"/>
      <c r="GI76" s="704"/>
      <c r="GJ76" s="704"/>
      <c r="GK76" s="704"/>
      <c r="GL76" s="704"/>
      <c r="GM76" s="704"/>
      <c r="GN76" s="706"/>
      <c r="GO76" s="704"/>
      <c r="GP76" s="878"/>
      <c r="GQ76" s="878"/>
      <c r="GR76" s="878"/>
      <c r="GS76" s="878"/>
      <c r="GT76" s="878"/>
      <c r="GU76" s="878"/>
      <c r="GV76" s="878"/>
      <c r="GW76" s="878"/>
      <c r="GX76" s="878"/>
      <c r="GY76" s="878"/>
      <c r="GZ76" s="878"/>
      <c r="HA76" s="878"/>
      <c r="HB76" s="878"/>
      <c r="HC76" s="878"/>
      <c r="HD76" s="878"/>
      <c r="HE76" s="878"/>
      <c r="HF76" s="878"/>
      <c r="HG76" s="878"/>
      <c r="HH76" s="878"/>
      <c r="HI76" s="878"/>
      <c r="HJ76" s="878"/>
      <c r="HK76" s="878"/>
      <c r="HL76" s="878"/>
      <c r="HM76" s="878"/>
      <c r="HN76" s="878"/>
      <c r="HO76" s="706"/>
      <c r="HP76" s="706"/>
      <c r="HQ76" s="706"/>
      <c r="HR76" s="706"/>
      <c r="HS76" s="706"/>
      <c r="HT76" s="706"/>
      <c r="HU76" s="706"/>
      <c r="HV76" s="706"/>
      <c r="HW76" s="706"/>
      <c r="HX76" s="706"/>
      <c r="HY76" s="706"/>
      <c r="HZ76" s="706"/>
      <c r="IA76" s="706"/>
      <c r="IB76" s="706"/>
      <c r="IC76" s="706"/>
      <c r="ID76" s="706"/>
      <c r="IE76" s="706"/>
      <c r="IF76" s="706"/>
      <c r="IG76" s="706"/>
      <c r="IH76" s="706"/>
      <c r="II76" s="706"/>
      <c r="IJ76" s="706"/>
      <c r="IK76" s="706"/>
      <c r="IL76" s="706"/>
      <c r="IM76" s="706"/>
      <c r="IN76" s="706"/>
      <c r="IO76" s="706"/>
      <c r="IP76" s="706"/>
      <c r="IQ76" s="706"/>
      <c r="IR76" s="706"/>
      <c r="IS76" s="706"/>
      <c r="IT76" s="706"/>
      <c r="IU76" s="706"/>
      <c r="IV76" s="706"/>
      <c r="IW76" s="706"/>
      <c r="IX76" s="704"/>
      <c r="IY76" s="704"/>
      <c r="IZ76" s="704"/>
      <c r="JA76" s="878"/>
      <c r="JB76" s="878"/>
      <c r="JC76" s="878"/>
      <c r="JD76" s="878"/>
      <c r="JE76" s="878"/>
      <c r="JF76" s="878"/>
      <c r="JG76" s="878"/>
      <c r="JH76" s="878"/>
      <c r="JI76" s="878"/>
      <c r="JJ76" s="878"/>
      <c r="JK76" s="878"/>
      <c r="JL76" s="878"/>
      <c r="JM76" s="878"/>
      <c r="JN76" s="878"/>
    </row>
    <row r="77" spans="1:274" s="878" customFormat="1" ht="23.1" customHeight="1" x14ac:dyDescent="0.25">
      <c r="A77" s="691">
        <v>76</v>
      </c>
      <c r="B77" s="693" t="s">
        <v>1360</v>
      </c>
      <c r="C77" s="696">
        <v>222</v>
      </c>
      <c r="D77" s="697">
        <v>572</v>
      </c>
      <c r="E77" s="707">
        <v>77</v>
      </c>
      <c r="F77" s="699" t="s">
        <v>1131</v>
      </c>
      <c r="G77" s="699" t="s">
        <v>1372</v>
      </c>
      <c r="H77" s="751" t="s">
        <v>1112</v>
      </c>
      <c r="I77" s="752" t="s">
        <v>1113</v>
      </c>
      <c r="J77" s="761" t="s">
        <v>1135</v>
      </c>
      <c r="K77" s="753" t="s">
        <v>1115</v>
      </c>
      <c r="L77" s="761" t="s">
        <v>1116</v>
      </c>
      <c r="M77" s="753" t="s">
        <v>1199</v>
      </c>
      <c r="N77" s="753" t="s">
        <v>1136</v>
      </c>
      <c r="O77" s="753" t="s">
        <v>1136</v>
      </c>
      <c r="P77" s="753" t="s">
        <v>1371</v>
      </c>
      <c r="Q77" s="948" t="s">
        <v>1604</v>
      </c>
      <c r="R77" s="765" t="s">
        <v>1373</v>
      </c>
      <c r="S77" s="755">
        <v>2</v>
      </c>
      <c r="T77" s="763">
        <v>2.2999999999999998</v>
      </c>
      <c r="U77" s="757">
        <v>41579</v>
      </c>
      <c r="V77" s="758">
        <v>41760</v>
      </c>
      <c r="W77" s="874">
        <v>20</v>
      </c>
      <c r="X77" s="875">
        <v>300000</v>
      </c>
      <c r="Y77" s="876">
        <v>898400</v>
      </c>
      <c r="Z77" s="875">
        <f t="shared" si="3"/>
        <v>1198400</v>
      </c>
      <c r="AA77" s="702"/>
      <c r="AB77" s="702">
        <v>150000</v>
      </c>
      <c r="AC77" s="702">
        <v>150000</v>
      </c>
      <c r="AD77" s="702">
        <v>150000</v>
      </c>
      <c r="AE77" s="702">
        <v>150000</v>
      </c>
      <c r="AF77" s="702">
        <v>148400</v>
      </c>
      <c r="AG77" s="702">
        <v>75000</v>
      </c>
      <c r="AH77" s="702">
        <v>75000</v>
      </c>
      <c r="AI77" s="702">
        <v>75000</v>
      </c>
      <c r="AJ77" s="702">
        <v>75000</v>
      </c>
      <c r="AK77" s="702">
        <v>75000</v>
      </c>
      <c r="AL77" s="702">
        <v>75000</v>
      </c>
      <c r="AM77" s="868">
        <f t="shared" si="4"/>
        <v>1198400</v>
      </c>
      <c r="AN77" s="868">
        <f t="shared" si="5"/>
        <v>0</v>
      </c>
      <c r="AO77" s="760"/>
      <c r="AP77" s="868"/>
      <c r="AQ77" s="706"/>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c r="DG77" s="704"/>
      <c r="DH77" s="704"/>
      <c r="DI77" s="704"/>
      <c r="DJ77" s="704"/>
      <c r="DK77" s="704"/>
      <c r="DL77" s="704"/>
      <c r="DM77" s="704"/>
      <c r="DN77" s="704"/>
      <c r="DO77" s="704"/>
      <c r="DP77" s="704"/>
      <c r="DQ77" s="704"/>
      <c r="DR77" s="704"/>
      <c r="DS77" s="704"/>
      <c r="DT77" s="704"/>
      <c r="DU77" s="704"/>
      <c r="DV77" s="704"/>
      <c r="DW77" s="704"/>
      <c r="DX77" s="704"/>
      <c r="DY77" s="704"/>
      <c r="DZ77" s="704"/>
      <c r="EA77" s="704"/>
      <c r="EB77" s="704"/>
      <c r="EC77" s="704"/>
      <c r="ED77" s="704"/>
      <c r="EE77" s="704"/>
      <c r="EF77" s="704"/>
      <c r="EG77" s="704"/>
      <c r="EH77" s="704"/>
      <c r="EI77" s="704"/>
      <c r="EJ77" s="704"/>
      <c r="EK77" s="704"/>
      <c r="EL77" s="704"/>
      <c r="EM77" s="704"/>
      <c r="EN77" s="704"/>
      <c r="EO77" s="704"/>
      <c r="EP77" s="704"/>
      <c r="EQ77" s="704"/>
      <c r="ER77" s="704"/>
      <c r="ES77" s="704"/>
      <c r="ET77" s="704"/>
      <c r="EU77" s="704"/>
      <c r="EV77" s="704"/>
      <c r="EW77" s="704"/>
      <c r="EX77" s="704"/>
      <c r="EY77" s="704"/>
      <c r="EZ77" s="704"/>
      <c r="FA77" s="704"/>
      <c r="FB77" s="704"/>
      <c r="FC77" s="704"/>
      <c r="FD77" s="704"/>
      <c r="FE77" s="704"/>
      <c r="FF77" s="704"/>
      <c r="FG77" s="704"/>
      <c r="FH77" s="704"/>
      <c r="FI77" s="706"/>
      <c r="FJ77" s="706"/>
      <c r="FK77" s="704"/>
      <c r="FL77" s="704"/>
      <c r="FM77" s="704"/>
      <c r="FN77" s="704"/>
      <c r="FO77" s="704"/>
      <c r="FP77" s="704"/>
      <c r="FQ77" s="704"/>
      <c r="FR77" s="704"/>
      <c r="FS77" s="704"/>
      <c r="FT77" s="704"/>
      <c r="FU77" s="704"/>
      <c r="FV77" s="704"/>
      <c r="FW77" s="704"/>
      <c r="FX77" s="704"/>
      <c r="FY77" s="704"/>
      <c r="FZ77" s="704"/>
      <c r="GA77" s="704"/>
      <c r="GB77" s="704"/>
      <c r="GC77" s="704"/>
      <c r="GD77" s="704"/>
      <c r="GE77" s="704"/>
      <c r="GF77" s="704"/>
      <c r="GG77" s="704"/>
      <c r="GH77" s="704"/>
      <c r="GI77" s="704"/>
      <c r="GJ77" s="704"/>
      <c r="GK77" s="704"/>
      <c r="GL77" s="704"/>
      <c r="GM77" s="704"/>
      <c r="GN77" s="704"/>
      <c r="GO77" s="704"/>
      <c r="GP77" s="706"/>
      <c r="GQ77" s="704"/>
      <c r="GR77" s="704"/>
      <c r="GS77" s="704"/>
      <c r="GT77" s="704"/>
      <c r="GU77" s="704"/>
      <c r="GV77" s="704"/>
      <c r="GW77" s="704"/>
      <c r="GX77" s="704"/>
      <c r="GY77" s="704"/>
      <c r="GZ77" s="704"/>
      <c r="HA77" s="704"/>
      <c r="HB77" s="704"/>
      <c r="HC77" s="704"/>
      <c r="HD77" s="704"/>
      <c r="HE77" s="704"/>
      <c r="HF77" s="704"/>
      <c r="HG77" s="704"/>
      <c r="HH77" s="704"/>
      <c r="HI77" s="704"/>
      <c r="HJ77" s="704"/>
      <c r="HK77" s="704"/>
      <c r="HL77" s="704"/>
      <c r="HM77" s="704"/>
      <c r="HN77" s="704"/>
      <c r="HO77" s="704"/>
      <c r="HP77" s="704"/>
      <c r="HQ77" s="704"/>
      <c r="HR77" s="704"/>
      <c r="HS77" s="704"/>
      <c r="HT77" s="704"/>
      <c r="HU77" s="704"/>
      <c r="HV77" s="704"/>
      <c r="HW77" s="704"/>
      <c r="HX77" s="704"/>
      <c r="HY77" s="704"/>
      <c r="HZ77" s="704"/>
      <c r="IA77" s="704"/>
      <c r="IB77" s="704"/>
      <c r="IC77" s="704"/>
      <c r="ID77" s="704"/>
      <c r="IE77" s="704"/>
      <c r="IF77" s="704"/>
      <c r="IG77" s="704"/>
      <c r="IH77" s="704"/>
      <c r="II77" s="704"/>
      <c r="IJ77" s="704"/>
      <c r="IK77" s="704"/>
      <c r="IL77" s="704"/>
      <c r="IM77" s="704"/>
      <c r="IN77" s="704"/>
      <c r="IO77" s="704"/>
      <c r="IP77" s="704"/>
      <c r="IQ77" s="704"/>
      <c r="IR77" s="704"/>
      <c r="IS77" s="704"/>
      <c r="IT77" s="704"/>
      <c r="IU77" s="704"/>
      <c r="IV77" s="704"/>
      <c r="IW77" s="704"/>
      <c r="IX77" s="704"/>
      <c r="IY77" s="704"/>
      <c r="IZ77" s="704"/>
    </row>
    <row r="78" spans="1:274" s="878" customFormat="1" ht="23.1" customHeight="1" x14ac:dyDescent="0.25">
      <c r="A78" s="691">
        <v>77</v>
      </c>
      <c r="B78" s="693" t="s">
        <v>1360</v>
      </c>
      <c r="C78" s="696">
        <v>222</v>
      </c>
      <c r="D78" s="697">
        <v>572</v>
      </c>
      <c r="E78" s="707">
        <v>78</v>
      </c>
      <c r="F78" s="699" t="s">
        <v>1131</v>
      </c>
      <c r="G78" s="699" t="s">
        <v>1605</v>
      </c>
      <c r="H78" s="767" t="s">
        <v>1112</v>
      </c>
      <c r="I78" s="752" t="s">
        <v>1113</v>
      </c>
      <c r="J78" s="761" t="s">
        <v>1135</v>
      </c>
      <c r="K78" s="753" t="s">
        <v>1115</v>
      </c>
      <c r="L78" s="753" t="s">
        <v>1116</v>
      </c>
      <c r="M78" s="753" t="s">
        <v>1117</v>
      </c>
      <c r="N78" s="753" t="s">
        <v>1136</v>
      </c>
      <c r="O78" s="753" t="s">
        <v>1128</v>
      </c>
      <c r="P78" s="753" t="s">
        <v>1371</v>
      </c>
      <c r="Q78" s="765" t="s">
        <v>1606</v>
      </c>
      <c r="R78" s="765" t="s">
        <v>1606</v>
      </c>
      <c r="S78" s="755">
        <v>2</v>
      </c>
      <c r="T78" s="763">
        <v>2.2999999999999998</v>
      </c>
      <c r="U78" s="757">
        <v>41456</v>
      </c>
      <c r="V78" s="772">
        <v>41791</v>
      </c>
      <c r="W78" s="874">
        <v>20</v>
      </c>
      <c r="X78" s="875"/>
      <c r="Y78" s="876">
        <v>65200</v>
      </c>
      <c r="Z78" s="875">
        <f t="shared" si="3"/>
        <v>65200</v>
      </c>
      <c r="AA78" s="702">
        <v>5400</v>
      </c>
      <c r="AB78" s="702">
        <v>5400</v>
      </c>
      <c r="AC78" s="702">
        <v>5400</v>
      </c>
      <c r="AD78" s="702">
        <v>5400</v>
      </c>
      <c r="AE78" s="702">
        <v>5400</v>
      </c>
      <c r="AF78" s="702">
        <v>5400</v>
      </c>
      <c r="AG78" s="702">
        <v>5400</v>
      </c>
      <c r="AH78" s="702">
        <v>5400</v>
      </c>
      <c r="AI78" s="702">
        <v>5400</v>
      </c>
      <c r="AJ78" s="702">
        <v>5400</v>
      </c>
      <c r="AK78" s="702">
        <v>5400</v>
      </c>
      <c r="AL78" s="702">
        <v>5800</v>
      </c>
      <c r="AM78" s="868">
        <f t="shared" si="4"/>
        <v>65200</v>
      </c>
      <c r="AN78" s="868">
        <f t="shared" si="5"/>
        <v>0</v>
      </c>
      <c r="AO78" s="691"/>
      <c r="AP78" s="868"/>
      <c r="AQ78" s="706"/>
      <c r="AR78" s="704"/>
      <c r="AS78" s="704"/>
      <c r="AT78" s="704"/>
      <c r="AU78" s="704"/>
      <c r="AV78" s="704"/>
      <c r="AW78" s="704"/>
      <c r="AX78" s="704"/>
      <c r="AY78" s="704"/>
      <c r="AZ78" s="704"/>
      <c r="BA78" s="704"/>
      <c r="BB78" s="704"/>
      <c r="BC78" s="704"/>
      <c r="BD78" s="704"/>
      <c r="BE78" s="704"/>
      <c r="BF78" s="704"/>
      <c r="BG78" s="704"/>
      <c r="BH78" s="704"/>
      <c r="BI78" s="704"/>
      <c r="BJ78" s="704"/>
      <c r="BK78" s="704"/>
      <c r="BL78" s="704"/>
      <c r="BM78" s="704"/>
      <c r="BN78" s="704"/>
      <c r="BO78" s="704"/>
      <c r="BP78" s="704"/>
      <c r="BQ78" s="704"/>
      <c r="BR78" s="704"/>
      <c r="BS78" s="704"/>
      <c r="BT78" s="704"/>
      <c r="BU78" s="704"/>
      <c r="BV78" s="704"/>
      <c r="BW78" s="704"/>
      <c r="BX78" s="704"/>
      <c r="BY78" s="704"/>
      <c r="BZ78" s="704"/>
      <c r="CA78" s="704"/>
      <c r="CB78" s="704"/>
      <c r="CC78" s="704"/>
      <c r="CD78" s="704"/>
      <c r="CE78" s="704"/>
      <c r="CF78" s="704"/>
      <c r="CG78" s="704"/>
      <c r="CH78" s="704"/>
      <c r="CI78" s="704"/>
      <c r="CJ78" s="704"/>
      <c r="CK78" s="704"/>
      <c r="CL78" s="704"/>
      <c r="CM78" s="704"/>
      <c r="CN78" s="704"/>
      <c r="CO78" s="704"/>
      <c r="CP78" s="704"/>
      <c r="CQ78" s="704"/>
      <c r="CR78" s="704"/>
      <c r="CS78" s="704"/>
      <c r="CT78" s="704"/>
      <c r="CU78" s="704"/>
      <c r="CV78" s="704"/>
      <c r="CW78" s="704"/>
      <c r="CX78" s="704"/>
      <c r="CY78" s="704"/>
      <c r="CZ78" s="704"/>
      <c r="DA78" s="704"/>
      <c r="DB78" s="704"/>
      <c r="DC78" s="704"/>
      <c r="DD78" s="704"/>
      <c r="DE78" s="704"/>
      <c r="DF78" s="704"/>
      <c r="DG78" s="704"/>
      <c r="DH78" s="704"/>
      <c r="DI78" s="704"/>
      <c r="DJ78" s="704"/>
      <c r="DK78" s="704"/>
      <c r="DL78" s="704"/>
      <c r="DM78" s="704"/>
      <c r="DN78" s="704"/>
      <c r="DO78" s="704"/>
      <c r="DP78" s="704"/>
      <c r="DQ78" s="704"/>
      <c r="DR78" s="704"/>
      <c r="DS78" s="704"/>
      <c r="DT78" s="704"/>
      <c r="DU78" s="704"/>
      <c r="DV78" s="704"/>
      <c r="DW78" s="704"/>
      <c r="DX78" s="704"/>
      <c r="DY78" s="704"/>
      <c r="DZ78" s="704"/>
      <c r="EA78" s="704"/>
      <c r="EB78" s="704"/>
      <c r="EC78" s="704"/>
      <c r="ED78" s="704"/>
      <c r="EE78" s="704"/>
      <c r="EF78" s="704"/>
      <c r="EG78" s="704"/>
      <c r="EH78" s="704"/>
      <c r="EI78" s="704"/>
      <c r="EJ78" s="704"/>
      <c r="EK78" s="704"/>
      <c r="EL78" s="704"/>
      <c r="EM78" s="704"/>
      <c r="EN78" s="704"/>
      <c r="EO78" s="704"/>
      <c r="EP78" s="704"/>
      <c r="EQ78" s="704"/>
      <c r="ER78" s="704"/>
      <c r="ES78" s="704"/>
      <c r="ET78" s="704"/>
      <c r="EU78" s="704"/>
      <c r="EV78" s="704"/>
      <c r="EW78" s="704"/>
      <c r="EX78" s="704"/>
      <c r="EY78" s="704"/>
      <c r="EZ78" s="704"/>
      <c r="FA78" s="704"/>
      <c r="FB78" s="704"/>
      <c r="FC78" s="704"/>
      <c r="FD78" s="704"/>
      <c r="FE78" s="704"/>
      <c r="FF78" s="704"/>
      <c r="FG78" s="704"/>
      <c r="FH78" s="704"/>
      <c r="FI78" s="704"/>
      <c r="FJ78" s="704"/>
      <c r="FK78" s="704"/>
      <c r="FL78" s="704"/>
      <c r="FM78" s="704"/>
      <c r="FN78" s="704"/>
      <c r="FO78" s="704"/>
      <c r="FP78" s="704"/>
      <c r="FQ78" s="704"/>
      <c r="FR78" s="704"/>
      <c r="FS78" s="704"/>
      <c r="FT78" s="704"/>
      <c r="FU78" s="704"/>
      <c r="FV78" s="704"/>
      <c r="FW78" s="704"/>
      <c r="FX78" s="704"/>
      <c r="FY78" s="704"/>
      <c r="FZ78" s="704"/>
      <c r="GA78" s="704"/>
      <c r="GB78" s="704"/>
      <c r="GC78" s="704"/>
      <c r="GD78" s="704"/>
      <c r="GE78" s="704"/>
      <c r="GF78" s="704"/>
      <c r="GG78" s="704"/>
      <c r="GH78" s="704"/>
      <c r="GI78" s="704"/>
      <c r="GJ78" s="704"/>
      <c r="GK78" s="704"/>
      <c r="GL78" s="704"/>
      <c r="GM78" s="704"/>
      <c r="GN78" s="706"/>
      <c r="GO78" s="704"/>
      <c r="HO78" s="706"/>
      <c r="HP78" s="706"/>
      <c r="HQ78" s="706"/>
      <c r="HR78" s="706"/>
      <c r="HS78" s="706"/>
      <c r="HT78" s="706"/>
      <c r="HU78" s="706"/>
      <c r="HV78" s="706"/>
      <c r="HW78" s="706"/>
      <c r="HX78" s="706"/>
      <c r="HY78" s="706"/>
      <c r="HZ78" s="706"/>
      <c r="IA78" s="706"/>
      <c r="IB78" s="706"/>
      <c r="IC78" s="706"/>
      <c r="ID78" s="706"/>
      <c r="IE78" s="706"/>
      <c r="IF78" s="706"/>
      <c r="IG78" s="706"/>
      <c r="IH78" s="706"/>
      <c r="II78" s="706"/>
      <c r="IJ78" s="706"/>
      <c r="IK78" s="706"/>
      <c r="IL78" s="706"/>
      <c r="IM78" s="706"/>
      <c r="IN78" s="706"/>
      <c r="IO78" s="706"/>
      <c r="IP78" s="706"/>
      <c r="IQ78" s="706"/>
      <c r="IR78" s="706"/>
      <c r="IS78" s="706"/>
      <c r="IT78" s="706"/>
      <c r="IU78" s="706"/>
      <c r="IV78" s="706"/>
      <c r="IW78" s="706"/>
      <c r="IX78" s="704"/>
      <c r="IY78" s="704"/>
      <c r="IZ78" s="704"/>
      <c r="JA78" s="706"/>
      <c r="JB78" s="706"/>
      <c r="JC78" s="706"/>
      <c r="JD78" s="706"/>
      <c r="JE78" s="706"/>
      <c r="JF78" s="706"/>
      <c r="JG78" s="706"/>
      <c r="JH78" s="706"/>
    </row>
    <row r="79" spans="1:274" s="878" customFormat="1" ht="23.1" customHeight="1" x14ac:dyDescent="0.25">
      <c r="A79" s="691">
        <v>78</v>
      </c>
      <c r="B79" s="693" t="s">
        <v>1206</v>
      </c>
      <c r="C79" s="708">
        <v>223</v>
      </c>
      <c r="D79" s="709">
        <v>532</v>
      </c>
      <c r="E79" s="707">
        <v>3</v>
      </c>
      <c r="F79" s="699" t="s">
        <v>1235</v>
      </c>
      <c r="G79" s="715" t="s">
        <v>1236</v>
      </c>
      <c r="H79" s="751" t="s">
        <v>1112</v>
      </c>
      <c r="I79" s="752" t="s">
        <v>1113</v>
      </c>
      <c r="J79" s="753" t="s">
        <v>1139</v>
      </c>
      <c r="K79" s="753" t="s">
        <v>1115</v>
      </c>
      <c r="L79" s="761" t="s">
        <v>1116</v>
      </c>
      <c r="M79" s="753" t="s">
        <v>1140</v>
      </c>
      <c r="N79" s="753" t="s">
        <v>1141</v>
      </c>
      <c r="O79" s="753" t="s">
        <v>1141</v>
      </c>
      <c r="P79" s="753" t="s">
        <v>1209</v>
      </c>
      <c r="Q79" s="765" t="s">
        <v>1237</v>
      </c>
      <c r="R79" s="765" t="s">
        <v>1120</v>
      </c>
      <c r="S79" s="755">
        <v>2</v>
      </c>
      <c r="T79" s="766">
        <v>2.11</v>
      </c>
      <c r="U79" s="772">
        <v>41365</v>
      </c>
      <c r="V79" s="771">
        <v>42156</v>
      </c>
      <c r="W79" s="874">
        <v>25</v>
      </c>
      <c r="X79" s="875">
        <v>800000</v>
      </c>
      <c r="Y79" s="876">
        <v>100000</v>
      </c>
      <c r="Z79" s="875">
        <f t="shared" si="3"/>
        <v>900000</v>
      </c>
      <c r="AA79" s="702"/>
      <c r="AB79" s="702"/>
      <c r="AC79" s="702"/>
      <c r="AD79" s="702"/>
      <c r="AE79" s="702"/>
      <c r="AF79" s="702"/>
      <c r="AG79" s="702"/>
      <c r="AH79" s="702">
        <v>500000</v>
      </c>
      <c r="AI79" s="702">
        <v>300000</v>
      </c>
      <c r="AJ79" s="691">
        <v>100000</v>
      </c>
      <c r="AK79" s="691"/>
      <c r="AL79" s="691"/>
      <c r="AM79" s="868">
        <f t="shared" si="4"/>
        <v>900000</v>
      </c>
      <c r="AN79" s="868">
        <f t="shared" si="5"/>
        <v>0</v>
      </c>
      <c r="AO79" s="760">
        <v>1500000</v>
      </c>
      <c r="AP79" s="868">
        <v>2000000</v>
      </c>
      <c r="AQ79" s="706"/>
      <c r="AR79" s="704"/>
      <c r="AS79" s="704"/>
      <c r="AT79" s="704"/>
      <c r="AU79" s="704"/>
      <c r="AV79" s="704"/>
      <c r="AW79" s="704"/>
      <c r="AX79" s="704"/>
      <c r="AY79" s="704"/>
      <c r="AZ79" s="704"/>
      <c r="BA79" s="704"/>
      <c r="BB79" s="704"/>
      <c r="BC79" s="704"/>
      <c r="BD79" s="704"/>
      <c r="BE79" s="704"/>
      <c r="BF79" s="704"/>
      <c r="BG79" s="704"/>
      <c r="BH79" s="704"/>
      <c r="BI79" s="704"/>
      <c r="BJ79" s="704"/>
      <c r="BK79" s="704"/>
      <c r="BL79" s="704"/>
      <c r="BM79" s="704"/>
      <c r="BN79" s="704"/>
      <c r="BO79" s="704"/>
      <c r="BP79" s="704"/>
      <c r="BQ79" s="704"/>
      <c r="BR79" s="704"/>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4"/>
      <c r="DR79" s="704"/>
      <c r="DS79" s="704"/>
      <c r="DT79" s="704"/>
      <c r="DU79" s="704"/>
      <c r="DV79" s="704"/>
      <c r="DW79" s="704"/>
      <c r="DX79" s="704"/>
      <c r="DY79" s="704"/>
      <c r="DZ79" s="704"/>
      <c r="EA79" s="704"/>
      <c r="EB79" s="704"/>
      <c r="EC79" s="704"/>
      <c r="ED79" s="704"/>
      <c r="EE79" s="704"/>
      <c r="EF79" s="704"/>
      <c r="EG79" s="704"/>
      <c r="EH79" s="704"/>
      <c r="EI79" s="704"/>
      <c r="EJ79" s="704"/>
      <c r="EK79" s="704"/>
      <c r="EL79" s="704"/>
      <c r="EM79" s="704"/>
      <c r="EN79" s="704"/>
      <c r="EO79" s="704"/>
      <c r="EP79" s="704"/>
      <c r="EQ79" s="704"/>
      <c r="ER79" s="704"/>
      <c r="ES79" s="704"/>
      <c r="ET79" s="704"/>
      <c r="EU79" s="704"/>
      <c r="EV79" s="706"/>
      <c r="EW79" s="706"/>
      <c r="EX79" s="706"/>
      <c r="EY79" s="706"/>
      <c r="EZ79" s="706"/>
      <c r="FA79" s="706"/>
      <c r="FB79" s="706"/>
      <c r="FC79" s="706"/>
      <c r="FD79" s="706"/>
      <c r="FE79" s="706"/>
      <c r="FF79" s="706"/>
      <c r="FG79" s="706"/>
      <c r="FH79" s="704"/>
      <c r="FI79" s="704"/>
      <c r="FJ79" s="704"/>
      <c r="FK79" s="704"/>
      <c r="FL79" s="704"/>
      <c r="FM79" s="704"/>
      <c r="FN79" s="704"/>
      <c r="FO79" s="704"/>
      <c r="FP79" s="704"/>
      <c r="FQ79" s="704"/>
      <c r="FR79" s="704"/>
      <c r="FS79" s="704"/>
      <c r="FT79" s="704"/>
      <c r="FU79" s="704"/>
      <c r="FV79" s="704"/>
      <c r="FW79" s="704"/>
      <c r="FX79" s="704"/>
      <c r="FY79" s="704"/>
      <c r="FZ79" s="704"/>
      <c r="GA79" s="704"/>
      <c r="GB79" s="704"/>
      <c r="GC79" s="704"/>
      <c r="GD79" s="704"/>
      <c r="GE79" s="704"/>
      <c r="GF79" s="704"/>
      <c r="GG79" s="704"/>
      <c r="GH79" s="704"/>
      <c r="GI79" s="704"/>
      <c r="GJ79" s="704"/>
      <c r="GK79" s="704"/>
      <c r="GL79" s="704"/>
      <c r="GM79" s="704"/>
      <c r="GN79" s="704"/>
      <c r="GO79" s="704"/>
      <c r="GP79" s="746"/>
      <c r="GQ79" s="704"/>
      <c r="GR79" s="704"/>
      <c r="GS79" s="704"/>
      <c r="GT79" s="704"/>
      <c r="GU79" s="704"/>
      <c r="GV79" s="704"/>
      <c r="GW79" s="704"/>
      <c r="GX79" s="704"/>
      <c r="GY79" s="704"/>
      <c r="GZ79" s="704"/>
      <c r="HA79" s="704"/>
      <c r="HB79" s="704"/>
      <c r="HC79" s="704"/>
      <c r="HD79" s="704"/>
      <c r="HE79" s="704"/>
      <c r="HF79" s="704"/>
      <c r="HG79" s="704"/>
      <c r="HH79" s="704"/>
      <c r="HI79" s="704"/>
      <c r="HJ79" s="704"/>
      <c r="HK79" s="704"/>
      <c r="HL79" s="704"/>
      <c r="HM79" s="704"/>
      <c r="HN79" s="704"/>
      <c r="HO79" s="704"/>
      <c r="HP79" s="704"/>
      <c r="HQ79" s="704"/>
      <c r="HR79" s="704"/>
      <c r="HS79" s="704"/>
      <c r="HT79" s="704"/>
      <c r="HU79" s="704"/>
      <c r="HV79" s="704"/>
      <c r="HW79" s="704"/>
      <c r="HX79" s="704"/>
      <c r="HY79" s="704"/>
      <c r="HZ79" s="704"/>
      <c r="IA79" s="704"/>
      <c r="IB79" s="704"/>
      <c r="IC79" s="704"/>
      <c r="ID79" s="704"/>
      <c r="IE79" s="704"/>
      <c r="IF79" s="704"/>
      <c r="IG79" s="704"/>
      <c r="IH79" s="704"/>
      <c r="II79" s="704"/>
      <c r="IJ79" s="704"/>
      <c r="IK79" s="704"/>
      <c r="IL79" s="704"/>
      <c r="IM79" s="704"/>
      <c r="IN79" s="704"/>
      <c r="IO79" s="704"/>
      <c r="IP79" s="704"/>
      <c r="IQ79" s="704"/>
      <c r="IR79" s="704"/>
      <c r="IS79" s="704"/>
      <c r="IT79" s="704"/>
      <c r="IU79" s="704"/>
      <c r="IV79" s="704"/>
      <c r="IW79" s="704"/>
      <c r="IX79" s="706"/>
      <c r="IY79" s="706"/>
      <c r="IZ79" s="706"/>
      <c r="JI79" s="706"/>
      <c r="JJ79" s="706"/>
      <c r="JK79" s="706"/>
      <c r="JL79" s="706"/>
      <c r="JM79" s="706"/>
      <c r="JN79" s="706"/>
    </row>
    <row r="80" spans="1:274" s="878" customFormat="1" ht="22.5" x14ac:dyDescent="0.25">
      <c r="A80" s="691">
        <v>79</v>
      </c>
      <c r="B80" s="693" t="s">
        <v>1206</v>
      </c>
      <c r="C80" s="725">
        <v>223</v>
      </c>
      <c r="D80" s="724">
        <v>532</v>
      </c>
      <c r="E80" s="707">
        <v>4</v>
      </c>
      <c r="F80" s="699" t="s">
        <v>1121</v>
      </c>
      <c r="G80" s="700" t="s">
        <v>1511</v>
      </c>
      <c r="H80" s="751" t="s">
        <v>1112</v>
      </c>
      <c r="I80" s="752" t="s">
        <v>1113</v>
      </c>
      <c r="J80" s="753" t="s">
        <v>1139</v>
      </c>
      <c r="K80" s="770" t="s">
        <v>1151</v>
      </c>
      <c r="L80" s="770" t="s">
        <v>1116</v>
      </c>
      <c r="M80" s="753" t="s">
        <v>1140</v>
      </c>
      <c r="N80" s="753" t="s">
        <v>1141</v>
      </c>
      <c r="O80" s="753" t="s">
        <v>1141</v>
      </c>
      <c r="P80" s="753" t="s">
        <v>1209</v>
      </c>
      <c r="Q80" s="765" t="s">
        <v>1120</v>
      </c>
      <c r="R80" s="765" t="s">
        <v>1120</v>
      </c>
      <c r="S80" s="755">
        <v>2</v>
      </c>
      <c r="T80" s="766">
        <v>2.11</v>
      </c>
      <c r="U80" s="771">
        <v>41456</v>
      </c>
      <c r="V80" s="771">
        <v>41791</v>
      </c>
      <c r="W80" s="918">
        <v>25</v>
      </c>
      <c r="X80" s="875">
        <v>400000</v>
      </c>
      <c r="Y80" s="876"/>
      <c r="Z80" s="875">
        <f t="shared" si="3"/>
        <v>400000</v>
      </c>
      <c r="AA80" s="702"/>
      <c r="AB80" s="702"/>
      <c r="AC80" s="702"/>
      <c r="AD80" s="702">
        <v>200000</v>
      </c>
      <c r="AE80" s="702">
        <v>200000</v>
      </c>
      <c r="AF80" s="702"/>
      <c r="AG80" s="702"/>
      <c r="AH80" s="702"/>
      <c r="AI80" s="691"/>
      <c r="AJ80" s="691"/>
      <c r="AK80" s="691"/>
      <c r="AL80" s="691"/>
      <c r="AM80" s="868">
        <f t="shared" si="4"/>
        <v>400000</v>
      </c>
      <c r="AN80" s="868">
        <f t="shared" si="5"/>
        <v>0</v>
      </c>
      <c r="AO80" s="760"/>
      <c r="AP80" s="868"/>
      <c r="AQ80" s="706"/>
      <c r="AR80" s="704"/>
      <c r="AS80" s="704"/>
      <c r="AT80" s="704"/>
      <c r="AU80" s="704"/>
      <c r="AV80" s="704"/>
      <c r="AW80" s="704"/>
      <c r="AX80" s="704"/>
      <c r="AY80" s="704"/>
      <c r="AZ80" s="704"/>
      <c r="BA80" s="704"/>
      <c r="BB80" s="704"/>
      <c r="BC80" s="704"/>
      <c r="BD80" s="704"/>
      <c r="BE80" s="704"/>
      <c r="BF80" s="704"/>
      <c r="BG80" s="704"/>
      <c r="BH80" s="704"/>
      <c r="BI80" s="704"/>
      <c r="BJ80" s="704"/>
      <c r="BK80" s="704"/>
      <c r="BL80" s="704"/>
      <c r="BM80" s="704"/>
      <c r="BN80" s="704"/>
      <c r="BO80" s="704"/>
      <c r="BP80" s="704"/>
      <c r="BQ80" s="7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4"/>
      <c r="DR80" s="704"/>
      <c r="DS80" s="704"/>
      <c r="DT80" s="704"/>
      <c r="DU80" s="704"/>
      <c r="DV80" s="704"/>
      <c r="DW80" s="704"/>
      <c r="DX80" s="704"/>
      <c r="DY80" s="704"/>
      <c r="DZ80" s="704"/>
      <c r="EA80" s="704"/>
      <c r="EB80" s="704"/>
      <c r="EC80" s="704"/>
      <c r="ED80" s="704"/>
      <c r="EE80" s="704"/>
      <c r="EF80" s="704"/>
      <c r="EG80" s="704"/>
      <c r="EH80" s="704"/>
      <c r="EI80" s="704"/>
      <c r="EJ80" s="704"/>
      <c r="EK80" s="704"/>
      <c r="EL80" s="704"/>
      <c r="EM80" s="704"/>
      <c r="EN80" s="704"/>
      <c r="EO80" s="704"/>
      <c r="EP80" s="704"/>
      <c r="EQ80" s="704"/>
      <c r="ER80" s="704"/>
      <c r="ES80" s="704"/>
      <c r="ET80" s="704"/>
      <c r="EU80" s="704"/>
      <c r="EV80" s="704"/>
      <c r="EW80" s="704"/>
      <c r="EX80" s="704"/>
      <c r="EY80" s="704"/>
      <c r="EZ80" s="704"/>
      <c r="FA80" s="704"/>
      <c r="FB80" s="704"/>
      <c r="FC80" s="704"/>
      <c r="FD80" s="704"/>
      <c r="FE80" s="704"/>
      <c r="FF80" s="704"/>
      <c r="FG80" s="704"/>
      <c r="FH80" s="704"/>
      <c r="FI80" s="704"/>
      <c r="FJ80" s="704"/>
      <c r="FK80" s="704"/>
      <c r="FL80" s="704"/>
      <c r="FM80" s="704"/>
      <c r="FN80" s="704"/>
      <c r="FO80" s="704"/>
      <c r="FP80" s="704"/>
      <c r="FQ80" s="704"/>
      <c r="FR80" s="704"/>
      <c r="FS80" s="704"/>
      <c r="FT80" s="704"/>
      <c r="FU80" s="704"/>
      <c r="FV80" s="704"/>
      <c r="FW80" s="704"/>
      <c r="FX80" s="704"/>
      <c r="FY80" s="704"/>
      <c r="FZ80" s="704"/>
      <c r="GA80" s="704"/>
      <c r="GB80" s="704"/>
      <c r="GC80" s="704"/>
      <c r="GD80" s="704"/>
      <c r="GE80" s="704"/>
      <c r="GF80" s="704"/>
      <c r="GG80" s="704"/>
      <c r="GH80" s="704"/>
      <c r="GI80" s="704"/>
      <c r="GJ80" s="704"/>
      <c r="GK80" s="704"/>
      <c r="GL80" s="704"/>
      <c r="GM80" s="704"/>
      <c r="GN80" s="704"/>
      <c r="GO80" s="706"/>
      <c r="GP80" s="706"/>
      <c r="GQ80" s="706"/>
      <c r="GR80" s="706"/>
      <c r="GS80" s="706"/>
      <c r="GT80" s="706"/>
      <c r="GU80" s="706"/>
      <c r="GV80" s="706"/>
      <c r="GW80" s="706"/>
      <c r="GX80" s="706"/>
      <c r="GY80" s="706"/>
      <c r="GZ80" s="706"/>
      <c r="HA80" s="706"/>
      <c r="HB80" s="706"/>
      <c r="HC80" s="706"/>
      <c r="HD80" s="706"/>
      <c r="HE80" s="706"/>
      <c r="HF80" s="706"/>
      <c r="HG80" s="706"/>
      <c r="HH80" s="706"/>
      <c r="HI80" s="706"/>
      <c r="HJ80" s="706"/>
      <c r="HK80" s="706"/>
      <c r="HL80" s="706"/>
      <c r="HM80" s="706"/>
      <c r="HN80" s="706"/>
      <c r="HO80" s="706"/>
      <c r="HP80" s="706"/>
      <c r="HQ80" s="706"/>
      <c r="HR80" s="704"/>
      <c r="HS80" s="704"/>
      <c r="HT80" s="704"/>
      <c r="HU80" s="704"/>
      <c r="HV80" s="704"/>
      <c r="HW80" s="704"/>
      <c r="HX80" s="704"/>
      <c r="HY80" s="704"/>
      <c r="HZ80" s="704"/>
      <c r="IA80" s="706"/>
      <c r="IB80" s="706"/>
      <c r="IC80" s="706"/>
      <c r="ID80" s="706"/>
      <c r="IE80" s="706"/>
      <c r="IF80" s="706"/>
      <c r="IG80" s="706"/>
      <c r="IH80" s="706"/>
      <c r="II80" s="706"/>
      <c r="IJ80" s="706"/>
      <c r="IK80" s="706"/>
      <c r="IL80" s="706"/>
      <c r="IM80" s="706"/>
      <c r="IN80" s="706"/>
      <c r="IO80" s="706"/>
      <c r="IP80" s="706"/>
      <c r="IQ80" s="706"/>
      <c r="IR80" s="706"/>
      <c r="IS80" s="706"/>
      <c r="IT80" s="706"/>
      <c r="IU80" s="706"/>
      <c r="IV80" s="706"/>
      <c r="IW80" s="706"/>
      <c r="IX80" s="706"/>
      <c r="IY80" s="706"/>
      <c r="IZ80" s="706"/>
      <c r="JI80" s="706"/>
      <c r="JJ80" s="706"/>
      <c r="JK80" s="706"/>
      <c r="JL80" s="706"/>
      <c r="JM80" s="706"/>
      <c r="JN80" s="706"/>
    </row>
    <row r="81" spans="1:274" s="878" customFormat="1" ht="23.1" customHeight="1" x14ac:dyDescent="0.25">
      <c r="A81" s="691">
        <v>80</v>
      </c>
      <c r="B81" s="693" t="s">
        <v>1206</v>
      </c>
      <c r="C81" s="696">
        <v>224</v>
      </c>
      <c r="D81" s="697">
        <v>532</v>
      </c>
      <c r="E81" s="707">
        <v>16</v>
      </c>
      <c r="F81" s="699" t="s">
        <v>1235</v>
      </c>
      <c r="G81" s="699" t="s">
        <v>1512</v>
      </c>
      <c r="H81" s="767" t="s">
        <v>1112</v>
      </c>
      <c r="I81" s="752" t="s">
        <v>1113</v>
      </c>
      <c r="J81" s="753" t="s">
        <v>1139</v>
      </c>
      <c r="K81" s="764" t="s">
        <v>1115</v>
      </c>
      <c r="L81" s="764" t="s">
        <v>1116</v>
      </c>
      <c r="M81" s="753" t="s">
        <v>1140</v>
      </c>
      <c r="N81" s="753" t="s">
        <v>1141</v>
      </c>
      <c r="O81" s="753" t="s">
        <v>1141</v>
      </c>
      <c r="P81" s="753" t="s">
        <v>1189</v>
      </c>
      <c r="Q81" s="765" t="s">
        <v>1513</v>
      </c>
      <c r="R81" s="765" t="s">
        <v>1120</v>
      </c>
      <c r="S81" s="755">
        <v>2</v>
      </c>
      <c r="T81" s="766">
        <v>2.11</v>
      </c>
      <c r="U81" s="772">
        <v>41091</v>
      </c>
      <c r="V81" s="771">
        <v>41426</v>
      </c>
      <c r="W81" s="701">
        <v>25</v>
      </c>
      <c r="X81" s="875"/>
      <c r="Y81" s="876">
        <v>211200</v>
      </c>
      <c r="Z81" s="875">
        <f t="shared" si="3"/>
        <v>211200</v>
      </c>
      <c r="AA81" s="691"/>
      <c r="AB81" s="691"/>
      <c r="AC81" s="691"/>
      <c r="AD81" s="691"/>
      <c r="AE81" s="691"/>
      <c r="AF81" s="691"/>
      <c r="AG81" s="691"/>
      <c r="AH81" s="691">
        <v>211200</v>
      </c>
      <c r="AI81" s="691"/>
      <c r="AJ81" s="691"/>
      <c r="AK81" s="691"/>
      <c r="AL81" s="691"/>
      <c r="AM81" s="868">
        <f t="shared" si="4"/>
        <v>211200</v>
      </c>
      <c r="AN81" s="868">
        <f t="shared" si="5"/>
        <v>0</v>
      </c>
      <c r="AO81" s="691"/>
      <c r="AP81" s="868"/>
      <c r="AQ81" s="706"/>
      <c r="AR81" s="704"/>
      <c r="AS81" s="704"/>
      <c r="AT81" s="704"/>
      <c r="AU81" s="704"/>
      <c r="AV81" s="704"/>
      <c r="AW81" s="704"/>
      <c r="AX81" s="704"/>
      <c r="AY81" s="704"/>
      <c r="AZ81" s="704"/>
      <c r="BA81" s="704"/>
      <c r="BB81" s="704"/>
      <c r="BC81" s="704"/>
      <c r="BD81" s="704"/>
      <c r="BE81" s="704"/>
      <c r="BF81" s="704"/>
      <c r="BG81" s="704"/>
      <c r="BH81" s="704"/>
      <c r="BI81" s="704"/>
      <c r="BJ81" s="704"/>
      <c r="BK81" s="704"/>
      <c r="BL81" s="704"/>
      <c r="BM81" s="704"/>
      <c r="BN81" s="704"/>
      <c r="BO81" s="704"/>
      <c r="BP81" s="704"/>
      <c r="BQ81" s="7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c r="EA81" s="704"/>
      <c r="EB81" s="704"/>
      <c r="EC81" s="704"/>
      <c r="ED81" s="704"/>
      <c r="EE81" s="704"/>
      <c r="EF81" s="704"/>
      <c r="EG81" s="704"/>
      <c r="EH81" s="704"/>
      <c r="EI81" s="704"/>
      <c r="EJ81" s="704"/>
      <c r="EK81" s="704"/>
      <c r="EL81" s="704"/>
      <c r="EM81" s="704"/>
      <c r="EN81" s="704"/>
      <c r="EO81" s="704"/>
      <c r="EP81" s="704"/>
      <c r="EQ81" s="704"/>
      <c r="ER81" s="704"/>
      <c r="ES81" s="704"/>
      <c r="ET81" s="704"/>
      <c r="EU81" s="704"/>
      <c r="EV81" s="706"/>
      <c r="EW81" s="706"/>
      <c r="EX81" s="706"/>
      <c r="EY81" s="706"/>
      <c r="EZ81" s="706"/>
      <c r="FA81" s="706"/>
      <c r="FB81" s="706"/>
      <c r="FC81" s="706"/>
      <c r="FD81" s="706"/>
      <c r="FE81" s="706"/>
      <c r="FF81" s="706"/>
      <c r="FG81" s="706"/>
      <c r="FH81" s="704"/>
      <c r="FI81" s="704"/>
      <c r="FJ81" s="704"/>
      <c r="FK81" s="704"/>
      <c r="FL81" s="704"/>
      <c r="FM81" s="704"/>
      <c r="FN81" s="704"/>
      <c r="FO81" s="704"/>
      <c r="FP81" s="704"/>
      <c r="FQ81" s="704"/>
      <c r="FR81" s="704"/>
      <c r="FS81" s="704"/>
      <c r="FT81" s="704"/>
      <c r="FU81" s="704"/>
      <c r="FV81" s="704"/>
      <c r="FW81" s="704"/>
      <c r="FX81" s="704"/>
      <c r="FY81" s="704"/>
      <c r="FZ81" s="704"/>
      <c r="GA81" s="704"/>
      <c r="GB81" s="704"/>
      <c r="GC81" s="704"/>
      <c r="GD81" s="704"/>
      <c r="GE81" s="704"/>
      <c r="GF81" s="704"/>
      <c r="GG81" s="704"/>
      <c r="GH81" s="704"/>
      <c r="GI81" s="704"/>
      <c r="GJ81" s="704"/>
      <c r="GK81" s="704"/>
      <c r="GL81" s="704"/>
      <c r="GM81" s="704"/>
      <c r="GN81" s="706"/>
      <c r="GO81" s="704"/>
      <c r="IX81" s="706"/>
      <c r="IY81" s="706"/>
      <c r="IZ81" s="706"/>
      <c r="JA81" s="706"/>
      <c r="JB81" s="706"/>
      <c r="JC81" s="706"/>
      <c r="JD81" s="706"/>
      <c r="JE81" s="706"/>
      <c r="JF81" s="706"/>
      <c r="JG81" s="706"/>
      <c r="JH81" s="706"/>
      <c r="JI81" s="706"/>
      <c r="JJ81" s="706"/>
      <c r="JK81" s="706"/>
      <c r="JL81" s="706"/>
      <c r="JM81" s="706"/>
      <c r="JN81" s="706"/>
    </row>
    <row r="82" spans="1:274" s="878" customFormat="1" ht="23.1" customHeight="1" x14ac:dyDescent="0.25">
      <c r="A82" s="691">
        <v>81</v>
      </c>
      <c r="B82" s="693" t="s">
        <v>1206</v>
      </c>
      <c r="C82" s="696">
        <v>224</v>
      </c>
      <c r="D82" s="697">
        <v>532</v>
      </c>
      <c r="E82" s="698">
        <v>17</v>
      </c>
      <c r="F82" s="699" t="s">
        <v>1121</v>
      </c>
      <c r="G82" s="699" t="s">
        <v>1238</v>
      </c>
      <c r="H82" s="751" t="s">
        <v>1112</v>
      </c>
      <c r="I82" s="752" t="s">
        <v>1113</v>
      </c>
      <c r="J82" s="753" t="s">
        <v>1139</v>
      </c>
      <c r="K82" s="764" t="s">
        <v>1151</v>
      </c>
      <c r="L82" s="764" t="s">
        <v>1124</v>
      </c>
      <c r="M82" s="753" t="s">
        <v>1140</v>
      </c>
      <c r="N82" s="753" t="s">
        <v>1141</v>
      </c>
      <c r="O82" s="753" t="s">
        <v>1141</v>
      </c>
      <c r="P82" s="753" t="s">
        <v>1189</v>
      </c>
      <c r="Q82" s="765" t="s">
        <v>1239</v>
      </c>
      <c r="R82" s="765" t="s">
        <v>1120</v>
      </c>
      <c r="S82" s="755">
        <v>2</v>
      </c>
      <c r="T82" s="766">
        <v>2.11</v>
      </c>
      <c r="U82" s="771">
        <v>41456</v>
      </c>
      <c r="V82" s="771">
        <v>42156</v>
      </c>
      <c r="W82" s="701">
        <v>15</v>
      </c>
      <c r="X82" s="875">
        <v>165000</v>
      </c>
      <c r="Y82" s="876">
        <v>170000</v>
      </c>
      <c r="Z82" s="875">
        <f t="shared" si="3"/>
        <v>335000</v>
      </c>
      <c r="AA82" s="702"/>
      <c r="AB82" s="702"/>
      <c r="AC82" s="702"/>
      <c r="AD82" s="702"/>
      <c r="AE82" s="702"/>
      <c r="AF82" s="702"/>
      <c r="AG82" s="702">
        <v>165000</v>
      </c>
      <c r="AH82" s="702">
        <v>125300</v>
      </c>
      <c r="AI82" s="691">
        <v>44700</v>
      </c>
      <c r="AJ82" s="691"/>
      <c r="AK82" s="691"/>
      <c r="AL82" s="691"/>
      <c r="AM82" s="868">
        <f t="shared" si="4"/>
        <v>335000</v>
      </c>
      <c r="AN82" s="868">
        <f t="shared" si="5"/>
        <v>0</v>
      </c>
      <c r="AO82" s="760">
        <v>156900</v>
      </c>
      <c r="AP82" s="868">
        <v>170000</v>
      </c>
      <c r="AQ82" s="706"/>
      <c r="AR82" s="704"/>
      <c r="AS82" s="704"/>
      <c r="AT82" s="704"/>
      <c r="AU82" s="704"/>
      <c r="AV82" s="704"/>
      <c r="AW82" s="704"/>
      <c r="AX82" s="704"/>
      <c r="AY82" s="704"/>
      <c r="AZ82" s="704"/>
      <c r="BA82" s="704"/>
      <c r="BB82" s="704"/>
      <c r="BC82" s="704"/>
      <c r="BD82" s="704"/>
      <c r="BE82" s="704"/>
      <c r="BF82" s="704"/>
      <c r="BG82" s="704"/>
      <c r="BH82" s="704"/>
      <c r="BI82" s="704"/>
      <c r="BJ82" s="704"/>
      <c r="BK82" s="704"/>
      <c r="BL82" s="704"/>
      <c r="BM82" s="704"/>
      <c r="BN82" s="704"/>
      <c r="BO82" s="704"/>
      <c r="BP82" s="704"/>
      <c r="BQ82" s="704"/>
      <c r="BR82" s="704"/>
      <c r="BS82" s="704"/>
      <c r="BT82" s="704"/>
      <c r="BU82" s="704"/>
      <c r="BV82" s="704"/>
      <c r="BW82" s="704"/>
      <c r="BX82" s="704"/>
      <c r="BY82" s="704"/>
      <c r="BZ82" s="704"/>
      <c r="CA82" s="704"/>
      <c r="CB82" s="704"/>
      <c r="CC82" s="704"/>
      <c r="CD82" s="704"/>
      <c r="CE82" s="704"/>
      <c r="CF82" s="704"/>
      <c r="CG82" s="704"/>
      <c r="CH82" s="704"/>
      <c r="CI82" s="704"/>
      <c r="CJ82" s="704"/>
      <c r="CK82" s="704"/>
      <c r="CL82" s="704"/>
      <c r="CM82" s="704"/>
      <c r="CN82" s="704"/>
      <c r="CO82" s="704"/>
      <c r="CP82" s="704"/>
      <c r="CQ82" s="704"/>
      <c r="CR82" s="704"/>
      <c r="CS82" s="704"/>
      <c r="CT82" s="704"/>
      <c r="CU82" s="704"/>
      <c r="CV82" s="704"/>
      <c r="CW82" s="704"/>
      <c r="CX82" s="704"/>
      <c r="CY82" s="704"/>
      <c r="CZ82" s="704"/>
      <c r="DA82" s="704"/>
      <c r="DB82" s="704"/>
      <c r="DC82" s="704"/>
      <c r="DD82" s="704"/>
      <c r="DE82" s="704"/>
      <c r="DF82" s="704"/>
      <c r="DG82" s="704"/>
      <c r="DH82" s="704"/>
      <c r="DI82" s="704"/>
      <c r="DJ82" s="704"/>
      <c r="DK82" s="704"/>
      <c r="DL82" s="704"/>
      <c r="DM82" s="704"/>
      <c r="DN82" s="704"/>
      <c r="DO82" s="704"/>
      <c r="DP82" s="704"/>
      <c r="DQ82" s="704"/>
      <c r="DR82" s="704"/>
      <c r="DS82" s="704"/>
      <c r="DT82" s="704"/>
      <c r="DU82" s="704"/>
      <c r="DV82" s="704"/>
      <c r="DW82" s="704"/>
      <c r="DX82" s="704"/>
      <c r="DY82" s="704"/>
      <c r="DZ82" s="704"/>
      <c r="EA82" s="704"/>
      <c r="EB82" s="704"/>
      <c r="EC82" s="704"/>
      <c r="ED82" s="704"/>
      <c r="EE82" s="704"/>
      <c r="EF82" s="704"/>
      <c r="EG82" s="704"/>
      <c r="EH82" s="704"/>
      <c r="EI82" s="704"/>
      <c r="EJ82" s="704"/>
      <c r="EK82" s="704"/>
      <c r="EL82" s="704"/>
      <c r="EM82" s="704"/>
      <c r="EN82" s="704"/>
      <c r="EO82" s="704"/>
      <c r="EP82" s="704"/>
      <c r="EQ82" s="704"/>
      <c r="ER82" s="704"/>
      <c r="ES82" s="704"/>
      <c r="ET82" s="704"/>
      <c r="EU82" s="704"/>
      <c r="EV82" s="706"/>
      <c r="EW82" s="706"/>
      <c r="EX82" s="706"/>
      <c r="EY82" s="706"/>
      <c r="EZ82" s="706"/>
      <c r="FA82" s="706"/>
      <c r="FB82" s="706"/>
      <c r="FC82" s="706"/>
      <c r="FD82" s="706"/>
      <c r="FE82" s="706"/>
      <c r="FF82" s="706"/>
      <c r="FG82" s="706"/>
      <c r="FH82" s="704"/>
      <c r="FI82" s="704"/>
      <c r="FJ82" s="704"/>
      <c r="FK82" s="704"/>
      <c r="FL82" s="704"/>
      <c r="FM82" s="704"/>
      <c r="FN82" s="704"/>
      <c r="FO82" s="704"/>
      <c r="FP82" s="704"/>
      <c r="FQ82" s="704"/>
      <c r="FR82" s="704"/>
      <c r="FS82" s="704"/>
      <c r="FT82" s="704"/>
      <c r="FU82" s="704"/>
      <c r="FV82" s="704"/>
      <c r="FW82" s="704"/>
      <c r="FX82" s="704"/>
      <c r="FY82" s="704"/>
      <c r="FZ82" s="704"/>
      <c r="GA82" s="704"/>
      <c r="GB82" s="704"/>
      <c r="GC82" s="704"/>
      <c r="GD82" s="704"/>
      <c r="GE82" s="704"/>
      <c r="GF82" s="704"/>
      <c r="GG82" s="704"/>
      <c r="GH82" s="704"/>
      <c r="GI82" s="704"/>
      <c r="GJ82" s="704"/>
      <c r="GK82" s="704"/>
      <c r="GL82" s="704"/>
      <c r="GM82" s="704"/>
      <c r="GN82" s="704"/>
      <c r="GO82" s="704"/>
      <c r="GP82" s="706"/>
      <c r="GQ82" s="704"/>
      <c r="GR82" s="704"/>
      <c r="GS82" s="704"/>
      <c r="GT82" s="704"/>
      <c r="GU82" s="704"/>
      <c r="GV82" s="704"/>
      <c r="GW82" s="704"/>
      <c r="GX82" s="704"/>
      <c r="GY82" s="704"/>
      <c r="GZ82" s="704"/>
      <c r="HA82" s="704"/>
      <c r="HB82" s="704"/>
      <c r="HC82" s="704"/>
      <c r="HD82" s="704"/>
      <c r="HE82" s="704"/>
      <c r="HF82" s="704"/>
      <c r="HG82" s="704"/>
      <c r="HH82" s="704"/>
      <c r="HI82" s="704"/>
      <c r="HJ82" s="704"/>
      <c r="HK82" s="704"/>
      <c r="HL82" s="704"/>
      <c r="HM82" s="704"/>
      <c r="HN82" s="704"/>
      <c r="HO82" s="704"/>
      <c r="HP82" s="704"/>
      <c r="HQ82" s="704"/>
      <c r="HR82" s="704"/>
      <c r="HS82" s="704"/>
      <c r="HT82" s="704"/>
      <c r="HU82" s="704"/>
      <c r="HV82" s="704"/>
      <c r="HW82" s="704"/>
      <c r="HX82" s="704"/>
      <c r="HY82" s="704"/>
      <c r="HZ82" s="704"/>
      <c r="IA82" s="704"/>
      <c r="IB82" s="704"/>
      <c r="IC82" s="704"/>
      <c r="ID82" s="704"/>
      <c r="IE82" s="704"/>
      <c r="IF82" s="704"/>
      <c r="IG82" s="704"/>
      <c r="IH82" s="704"/>
      <c r="II82" s="704"/>
      <c r="IJ82" s="704"/>
      <c r="IK82" s="704"/>
      <c r="IL82" s="704"/>
      <c r="IM82" s="704"/>
      <c r="IN82" s="704"/>
      <c r="IO82" s="704"/>
      <c r="IP82" s="704"/>
      <c r="IQ82" s="704"/>
      <c r="IR82" s="704"/>
      <c r="IS82" s="704"/>
      <c r="IT82" s="704"/>
      <c r="IU82" s="704"/>
      <c r="IV82" s="704"/>
      <c r="IW82" s="704"/>
      <c r="IX82" s="706"/>
      <c r="IY82" s="706"/>
      <c r="IZ82" s="706"/>
      <c r="JI82" s="706"/>
      <c r="JJ82" s="706"/>
      <c r="JK82" s="706"/>
      <c r="JL82" s="706"/>
      <c r="JM82" s="706"/>
      <c r="JN82" s="706"/>
    </row>
    <row r="83" spans="1:274" s="878" customFormat="1" ht="23.1" customHeight="1" x14ac:dyDescent="0.25">
      <c r="A83" s="691">
        <v>82</v>
      </c>
      <c r="B83" s="693" t="s">
        <v>1206</v>
      </c>
      <c r="C83" s="921">
        <v>224</v>
      </c>
      <c r="D83" s="922">
        <v>532</v>
      </c>
      <c r="E83" s="698">
        <v>18</v>
      </c>
      <c r="F83" s="699" t="s">
        <v>1121</v>
      </c>
      <c r="G83" s="923" t="s">
        <v>1240</v>
      </c>
      <c r="H83" s="751" t="s">
        <v>1112</v>
      </c>
      <c r="I83" s="752" t="s">
        <v>1113</v>
      </c>
      <c r="J83" s="753" t="s">
        <v>1139</v>
      </c>
      <c r="K83" s="924" t="s">
        <v>1115</v>
      </c>
      <c r="L83" s="924" t="s">
        <v>1116</v>
      </c>
      <c r="M83" s="753" t="s">
        <v>1140</v>
      </c>
      <c r="N83" s="753" t="s">
        <v>1141</v>
      </c>
      <c r="O83" s="753" t="s">
        <v>1141</v>
      </c>
      <c r="P83" s="753" t="s">
        <v>1189</v>
      </c>
      <c r="Q83" s="925">
        <v>17</v>
      </c>
      <c r="R83" s="765" t="s">
        <v>1120</v>
      </c>
      <c r="S83" s="755">
        <v>2</v>
      </c>
      <c r="T83" s="766">
        <v>2.11</v>
      </c>
      <c r="U83" s="771">
        <v>41456</v>
      </c>
      <c r="V83" s="771">
        <v>42156</v>
      </c>
      <c r="W83" s="926">
        <v>15</v>
      </c>
      <c r="X83" s="875">
        <v>255000</v>
      </c>
      <c r="Y83" s="876">
        <v>200000</v>
      </c>
      <c r="Z83" s="875">
        <f t="shared" si="3"/>
        <v>455000</v>
      </c>
      <c r="AA83" s="702"/>
      <c r="AB83" s="702"/>
      <c r="AC83" s="702"/>
      <c r="AD83" s="702"/>
      <c r="AE83" s="702"/>
      <c r="AF83" s="702"/>
      <c r="AG83" s="702">
        <v>155000</v>
      </c>
      <c r="AH83" s="702">
        <v>100000</v>
      </c>
      <c r="AI83" s="691">
        <v>100000</v>
      </c>
      <c r="AJ83" s="691">
        <v>100000</v>
      </c>
      <c r="AK83" s="691"/>
      <c r="AL83" s="691"/>
      <c r="AM83" s="868">
        <f t="shared" si="4"/>
        <v>455000</v>
      </c>
      <c r="AN83" s="868">
        <f t="shared" si="5"/>
        <v>0</v>
      </c>
      <c r="AO83" s="760">
        <v>250000</v>
      </c>
      <c r="AP83" s="868">
        <v>250000</v>
      </c>
      <c r="AQ83" s="706"/>
      <c r="AR83" s="704"/>
      <c r="AS83" s="704"/>
      <c r="AT83" s="704"/>
      <c r="AU83" s="704"/>
      <c r="AV83" s="704"/>
      <c r="AW83" s="704"/>
      <c r="AX83" s="704"/>
      <c r="AY83" s="704"/>
      <c r="AZ83" s="704"/>
      <c r="BA83" s="704"/>
      <c r="BB83" s="704"/>
      <c r="BC83" s="704"/>
      <c r="BD83" s="704"/>
      <c r="BE83" s="704"/>
      <c r="BF83" s="704"/>
      <c r="BG83" s="704"/>
      <c r="BH83" s="704"/>
      <c r="BI83" s="704"/>
      <c r="BJ83" s="704"/>
      <c r="BK83" s="704"/>
      <c r="BL83" s="704"/>
      <c r="BM83" s="704"/>
      <c r="BN83" s="704"/>
      <c r="BO83" s="704"/>
      <c r="BP83" s="704"/>
      <c r="BQ83" s="704"/>
      <c r="BR83" s="704"/>
      <c r="BS83" s="704"/>
      <c r="BT83" s="704"/>
      <c r="BU83" s="704"/>
      <c r="BV83" s="704"/>
      <c r="BW83" s="704"/>
      <c r="BX83" s="704"/>
      <c r="BY83" s="704"/>
      <c r="BZ83" s="704"/>
      <c r="CA83" s="704"/>
      <c r="CB83" s="704"/>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4"/>
      <c r="DE83" s="704"/>
      <c r="DF83" s="704"/>
      <c r="DG83" s="704"/>
      <c r="DH83" s="704"/>
      <c r="DI83" s="704"/>
      <c r="DJ83" s="704"/>
      <c r="DK83" s="704"/>
      <c r="DL83" s="704"/>
      <c r="DM83" s="704"/>
      <c r="DN83" s="704"/>
      <c r="DO83" s="704"/>
      <c r="DP83" s="704"/>
      <c r="DQ83" s="704"/>
      <c r="DR83" s="704"/>
      <c r="DS83" s="704"/>
      <c r="DT83" s="704"/>
      <c r="DU83" s="704"/>
      <c r="DV83" s="704"/>
      <c r="DW83" s="704"/>
      <c r="DX83" s="704"/>
      <c r="DY83" s="704"/>
      <c r="DZ83" s="704"/>
      <c r="EA83" s="704"/>
      <c r="EB83" s="704"/>
      <c r="EC83" s="704"/>
      <c r="ED83" s="704"/>
      <c r="EE83" s="704"/>
      <c r="EF83" s="704"/>
      <c r="EG83" s="704"/>
      <c r="EH83" s="704"/>
      <c r="EI83" s="704"/>
      <c r="EJ83" s="704"/>
      <c r="EK83" s="704"/>
      <c r="EL83" s="704"/>
      <c r="EM83" s="704"/>
      <c r="EN83" s="704"/>
      <c r="EO83" s="704"/>
      <c r="EP83" s="704"/>
      <c r="EQ83" s="704"/>
      <c r="ER83" s="704"/>
      <c r="ES83" s="704"/>
      <c r="ET83" s="704"/>
      <c r="EU83" s="704"/>
      <c r="EV83" s="706"/>
      <c r="EW83" s="706"/>
      <c r="EX83" s="706"/>
      <c r="EY83" s="706"/>
      <c r="EZ83" s="706"/>
      <c r="FA83" s="706"/>
      <c r="FB83" s="706"/>
      <c r="FC83" s="706"/>
      <c r="FD83" s="706"/>
      <c r="FE83" s="706"/>
      <c r="FF83" s="706"/>
      <c r="FG83" s="706"/>
      <c r="FH83" s="704"/>
      <c r="FI83" s="704"/>
      <c r="FJ83" s="704"/>
      <c r="FK83" s="704"/>
      <c r="FL83" s="704"/>
      <c r="FM83" s="704"/>
      <c r="FN83" s="704"/>
      <c r="FO83" s="704"/>
      <c r="FP83" s="704"/>
      <c r="FQ83" s="704"/>
      <c r="FR83" s="704"/>
      <c r="FS83" s="704"/>
      <c r="FT83" s="704"/>
      <c r="FU83" s="704"/>
      <c r="FV83" s="704"/>
      <c r="FW83" s="704"/>
      <c r="FX83" s="704"/>
      <c r="FY83" s="704"/>
      <c r="FZ83" s="704"/>
      <c r="GA83" s="704"/>
      <c r="GB83" s="704"/>
      <c r="GC83" s="704"/>
      <c r="GD83" s="704"/>
      <c r="GE83" s="704"/>
      <c r="GF83" s="704"/>
      <c r="GG83" s="704"/>
      <c r="GH83" s="704"/>
      <c r="GI83" s="704"/>
      <c r="GJ83" s="704"/>
      <c r="GK83" s="704"/>
      <c r="GL83" s="704"/>
      <c r="GM83" s="704"/>
      <c r="GN83" s="704"/>
      <c r="GO83" s="704"/>
      <c r="GP83" s="920"/>
      <c r="GQ83" s="704"/>
      <c r="GR83" s="704"/>
      <c r="GS83" s="704"/>
      <c r="GT83" s="704"/>
      <c r="GU83" s="704"/>
      <c r="GV83" s="704"/>
      <c r="GW83" s="704"/>
      <c r="GX83" s="704"/>
      <c r="GY83" s="704"/>
      <c r="GZ83" s="704"/>
      <c r="HA83" s="704"/>
      <c r="HB83" s="704"/>
      <c r="HC83" s="704"/>
      <c r="HD83" s="704"/>
      <c r="HE83" s="704"/>
      <c r="HF83" s="704"/>
      <c r="HG83" s="704"/>
      <c r="HH83" s="704"/>
      <c r="HI83" s="704"/>
      <c r="HJ83" s="704"/>
      <c r="HK83" s="704"/>
      <c r="HL83" s="704"/>
      <c r="HM83" s="704"/>
      <c r="HN83" s="704"/>
      <c r="HO83" s="704"/>
      <c r="HP83" s="704"/>
      <c r="HQ83" s="704"/>
      <c r="HR83" s="704"/>
      <c r="HS83" s="704"/>
      <c r="HT83" s="704"/>
      <c r="HU83" s="704"/>
      <c r="HV83" s="704"/>
      <c r="HW83" s="704"/>
      <c r="HX83" s="704"/>
      <c r="HY83" s="704"/>
      <c r="HZ83" s="704"/>
      <c r="IA83" s="704"/>
      <c r="IB83" s="704"/>
      <c r="IC83" s="704"/>
      <c r="ID83" s="704"/>
      <c r="IE83" s="704"/>
      <c r="IF83" s="704"/>
      <c r="IG83" s="704"/>
      <c r="IH83" s="704"/>
      <c r="II83" s="704"/>
      <c r="IJ83" s="704"/>
      <c r="IK83" s="704"/>
      <c r="IL83" s="704"/>
      <c r="IM83" s="704"/>
      <c r="IN83" s="704"/>
      <c r="IO83" s="704"/>
      <c r="IP83" s="704"/>
      <c r="IQ83" s="704"/>
      <c r="IR83" s="704"/>
      <c r="IS83" s="704"/>
      <c r="IT83" s="704"/>
      <c r="IU83" s="704"/>
      <c r="IV83" s="704"/>
      <c r="IW83" s="704"/>
      <c r="IX83" s="706"/>
      <c r="IY83" s="706"/>
      <c r="IZ83" s="706"/>
      <c r="JA83" s="928"/>
      <c r="JB83" s="928"/>
      <c r="JC83" s="928"/>
      <c r="JD83" s="928"/>
      <c r="JE83" s="928"/>
      <c r="JF83" s="928"/>
      <c r="JG83" s="928"/>
      <c r="JH83" s="928"/>
      <c r="JI83" s="706"/>
      <c r="JJ83" s="706"/>
      <c r="JK83" s="706"/>
      <c r="JL83" s="706"/>
      <c r="JM83" s="706"/>
      <c r="JN83" s="706"/>
    </row>
    <row r="84" spans="1:274" s="706" customFormat="1" ht="23.1" customHeight="1" x14ac:dyDescent="0.25">
      <c r="A84" s="691">
        <v>83</v>
      </c>
      <c r="B84" s="693" t="s">
        <v>1206</v>
      </c>
      <c r="C84" s="921">
        <v>224</v>
      </c>
      <c r="D84" s="922">
        <v>532</v>
      </c>
      <c r="E84" s="698">
        <v>19</v>
      </c>
      <c r="F84" s="699" t="s">
        <v>1121</v>
      </c>
      <c r="G84" s="923" t="s">
        <v>1241</v>
      </c>
      <c r="H84" s="751" t="s">
        <v>1112</v>
      </c>
      <c r="I84" s="752" t="s">
        <v>1113</v>
      </c>
      <c r="J84" s="753" t="s">
        <v>1139</v>
      </c>
      <c r="K84" s="924" t="s">
        <v>1115</v>
      </c>
      <c r="L84" s="924" t="s">
        <v>1116</v>
      </c>
      <c r="M84" s="753" t="s">
        <v>1140</v>
      </c>
      <c r="N84" s="753" t="s">
        <v>1141</v>
      </c>
      <c r="O84" s="753" t="s">
        <v>1141</v>
      </c>
      <c r="P84" s="753" t="s">
        <v>1189</v>
      </c>
      <c r="Q84" s="765">
        <v>2</v>
      </c>
      <c r="R84" s="765" t="s">
        <v>1120</v>
      </c>
      <c r="S84" s="755">
        <v>2</v>
      </c>
      <c r="T84" s="766">
        <v>2.11</v>
      </c>
      <c r="U84" s="771">
        <v>41456</v>
      </c>
      <c r="V84" s="771">
        <v>42156</v>
      </c>
      <c r="W84" s="926">
        <v>15</v>
      </c>
      <c r="X84" s="875">
        <v>300000</v>
      </c>
      <c r="Y84" s="876">
        <v>100000</v>
      </c>
      <c r="Z84" s="875">
        <f t="shared" si="3"/>
        <v>400000</v>
      </c>
      <c r="AA84" s="702"/>
      <c r="AB84" s="702"/>
      <c r="AC84" s="702"/>
      <c r="AD84" s="702"/>
      <c r="AE84" s="702"/>
      <c r="AF84" s="702"/>
      <c r="AG84" s="702">
        <v>300000</v>
      </c>
      <c r="AH84" s="702"/>
      <c r="AI84" s="702">
        <v>100000</v>
      </c>
      <c r="AJ84" s="691"/>
      <c r="AK84" s="691"/>
      <c r="AL84" s="691"/>
      <c r="AM84" s="868">
        <f t="shared" si="4"/>
        <v>400000</v>
      </c>
      <c r="AN84" s="868">
        <f t="shared" si="5"/>
        <v>0</v>
      </c>
      <c r="AO84" s="760">
        <v>300000</v>
      </c>
      <c r="AP84" s="868">
        <v>300000</v>
      </c>
      <c r="AR84" s="704"/>
      <c r="AS84" s="704"/>
      <c r="AT84" s="704"/>
      <c r="AU84" s="704"/>
      <c r="AV84" s="704"/>
      <c r="AW84" s="704"/>
      <c r="AX84" s="704"/>
      <c r="AY84" s="704"/>
      <c r="AZ84" s="704"/>
      <c r="BA84" s="704"/>
      <c r="BB84" s="704"/>
      <c r="BC84" s="704"/>
      <c r="BD84" s="704"/>
      <c r="BE84" s="704"/>
      <c r="BF84" s="704"/>
      <c r="BG84" s="704"/>
      <c r="BH84" s="704"/>
      <c r="BI84" s="704"/>
      <c r="BJ84" s="704"/>
      <c r="BK84" s="704"/>
      <c r="BL84" s="704"/>
      <c r="BM84" s="704"/>
      <c r="BN84" s="704"/>
      <c r="BO84" s="704"/>
      <c r="BP84" s="704"/>
      <c r="BQ84" s="704"/>
      <c r="BR84" s="704"/>
      <c r="BS84" s="704"/>
      <c r="BT84" s="704"/>
      <c r="BU84" s="704"/>
      <c r="BV84" s="704"/>
      <c r="BW84" s="704"/>
      <c r="BX84" s="704"/>
      <c r="BY84" s="704"/>
      <c r="BZ84" s="704"/>
      <c r="CA84" s="704"/>
      <c r="CB84" s="704"/>
      <c r="CC84" s="704"/>
      <c r="CD84" s="704"/>
      <c r="CE84" s="704"/>
      <c r="CF84" s="704"/>
      <c r="CG84" s="704"/>
      <c r="CH84" s="704"/>
      <c r="CI84" s="704"/>
      <c r="CJ84" s="704"/>
      <c r="CK84" s="704"/>
      <c r="CL84" s="704"/>
      <c r="CM84" s="704"/>
      <c r="CN84" s="704"/>
      <c r="CO84" s="704"/>
      <c r="CP84" s="704"/>
      <c r="CQ84" s="704"/>
      <c r="CR84" s="704"/>
      <c r="CS84" s="704"/>
      <c r="CT84" s="704"/>
      <c r="CU84" s="704"/>
      <c r="CV84" s="704"/>
      <c r="CW84" s="704"/>
      <c r="CX84" s="704"/>
      <c r="CY84" s="704"/>
      <c r="CZ84" s="704"/>
      <c r="DA84" s="704"/>
      <c r="DB84" s="704"/>
      <c r="DC84" s="704"/>
      <c r="DD84" s="704"/>
      <c r="DE84" s="704"/>
      <c r="DF84" s="704"/>
      <c r="DG84" s="704"/>
      <c r="DH84" s="704"/>
      <c r="DI84" s="704"/>
      <c r="DJ84" s="704"/>
      <c r="DK84" s="704"/>
      <c r="DL84" s="704"/>
      <c r="DM84" s="704"/>
      <c r="DN84" s="704"/>
      <c r="DO84" s="704"/>
      <c r="DP84" s="704"/>
      <c r="DQ84" s="704"/>
      <c r="DR84" s="704"/>
      <c r="DS84" s="704"/>
      <c r="DT84" s="704"/>
      <c r="DU84" s="704"/>
      <c r="DV84" s="704"/>
      <c r="DW84" s="704"/>
      <c r="DX84" s="704"/>
      <c r="DY84" s="704"/>
      <c r="DZ84" s="704"/>
      <c r="EA84" s="704"/>
      <c r="EB84" s="704"/>
      <c r="EC84" s="704"/>
      <c r="ED84" s="704"/>
      <c r="EE84" s="704"/>
      <c r="EF84" s="704"/>
      <c r="EG84" s="704"/>
      <c r="EH84" s="704"/>
      <c r="EI84" s="704"/>
      <c r="EJ84" s="704"/>
      <c r="EK84" s="704"/>
      <c r="EL84" s="704"/>
      <c r="EM84" s="704"/>
      <c r="EN84" s="704"/>
      <c r="EO84" s="704"/>
      <c r="EP84" s="704"/>
      <c r="EQ84" s="704"/>
      <c r="ER84" s="704"/>
      <c r="ES84" s="704"/>
      <c r="ET84" s="704"/>
      <c r="EU84" s="704"/>
      <c r="FH84" s="704"/>
      <c r="FI84" s="704"/>
      <c r="FJ84" s="704"/>
      <c r="FK84" s="927"/>
      <c r="FL84" s="927"/>
      <c r="FM84" s="704"/>
      <c r="FN84" s="704"/>
      <c r="FO84" s="704"/>
      <c r="FP84" s="704"/>
      <c r="FQ84" s="704"/>
      <c r="FR84" s="704"/>
      <c r="FS84" s="704"/>
      <c r="FT84" s="704"/>
      <c r="FU84" s="704"/>
      <c r="FV84" s="704"/>
      <c r="FW84" s="704"/>
      <c r="FX84" s="704"/>
      <c r="FY84" s="704"/>
      <c r="FZ84" s="704"/>
      <c r="GA84" s="704"/>
      <c r="GB84" s="704"/>
      <c r="GC84" s="704"/>
      <c r="GD84" s="704"/>
      <c r="GE84" s="704"/>
      <c r="GF84" s="704"/>
      <c r="GG84" s="704"/>
      <c r="GH84" s="704"/>
      <c r="GI84" s="704"/>
      <c r="GJ84" s="704"/>
      <c r="GK84" s="704"/>
      <c r="GL84" s="704"/>
      <c r="GM84" s="704"/>
      <c r="GN84" s="704"/>
      <c r="GO84" s="704"/>
      <c r="GP84" s="920"/>
      <c r="GQ84" s="704"/>
      <c r="GR84" s="704"/>
      <c r="GS84" s="704"/>
      <c r="GT84" s="704"/>
      <c r="GU84" s="704"/>
      <c r="GV84" s="704"/>
      <c r="GW84" s="704"/>
      <c r="GX84" s="704"/>
      <c r="GY84" s="704"/>
      <c r="GZ84" s="704"/>
      <c r="HA84" s="704"/>
      <c r="HB84" s="704"/>
      <c r="HC84" s="704"/>
      <c r="HD84" s="704"/>
      <c r="HE84" s="704"/>
      <c r="HF84" s="704"/>
      <c r="HG84" s="704"/>
      <c r="HH84" s="704"/>
      <c r="HI84" s="704"/>
      <c r="HJ84" s="704"/>
      <c r="HK84" s="704"/>
      <c r="HL84" s="704"/>
      <c r="HM84" s="704"/>
      <c r="HN84" s="704"/>
      <c r="HO84" s="704"/>
      <c r="HP84" s="704"/>
      <c r="HQ84" s="704"/>
      <c r="HR84" s="704"/>
      <c r="HS84" s="704"/>
      <c r="HT84" s="704"/>
      <c r="HU84" s="704"/>
      <c r="HV84" s="704"/>
      <c r="HW84" s="704"/>
      <c r="HX84" s="704"/>
      <c r="HY84" s="704"/>
      <c r="HZ84" s="704"/>
      <c r="IA84" s="704"/>
      <c r="IB84" s="704"/>
      <c r="IC84" s="704"/>
      <c r="ID84" s="704"/>
      <c r="IE84" s="704"/>
      <c r="IF84" s="704"/>
      <c r="IG84" s="704"/>
      <c r="IH84" s="704"/>
      <c r="II84" s="704"/>
      <c r="IJ84" s="704"/>
      <c r="IK84" s="704"/>
      <c r="IL84" s="704"/>
      <c r="IM84" s="704"/>
      <c r="IN84" s="704"/>
      <c r="IO84" s="704"/>
      <c r="IP84" s="704"/>
      <c r="IQ84" s="704"/>
      <c r="IR84" s="704"/>
      <c r="IS84" s="704"/>
      <c r="IT84" s="704"/>
      <c r="IU84" s="704"/>
      <c r="IV84" s="704"/>
      <c r="IW84" s="704"/>
      <c r="JA84" s="928"/>
      <c r="JB84" s="928"/>
      <c r="JC84" s="928"/>
      <c r="JD84" s="928"/>
      <c r="JE84" s="928"/>
      <c r="JF84" s="928"/>
      <c r="JG84" s="928"/>
      <c r="JH84" s="928"/>
    </row>
    <row r="85" spans="1:274" s="878" customFormat="1" ht="17.25" customHeight="1" x14ac:dyDescent="0.25">
      <c r="A85" s="691">
        <v>84</v>
      </c>
      <c r="B85" s="693" t="s">
        <v>1206</v>
      </c>
      <c r="C85" s="929">
        <v>224</v>
      </c>
      <c r="D85" s="930">
        <v>532</v>
      </c>
      <c r="E85" s="707">
        <v>20</v>
      </c>
      <c r="F85" s="699" t="s">
        <v>1121</v>
      </c>
      <c r="G85" s="715" t="s">
        <v>1245</v>
      </c>
      <c r="H85" s="751" t="s">
        <v>1112</v>
      </c>
      <c r="I85" s="752" t="s">
        <v>1113</v>
      </c>
      <c r="J85" s="753" t="s">
        <v>1139</v>
      </c>
      <c r="K85" s="924" t="s">
        <v>1115</v>
      </c>
      <c r="L85" s="924" t="s">
        <v>1124</v>
      </c>
      <c r="M85" s="753" t="s">
        <v>1140</v>
      </c>
      <c r="N85" s="753" t="s">
        <v>1141</v>
      </c>
      <c r="O85" s="753" t="s">
        <v>1141</v>
      </c>
      <c r="P85" s="753" t="s">
        <v>1189</v>
      </c>
      <c r="Q85" s="765" t="s">
        <v>1120</v>
      </c>
      <c r="R85" s="765" t="s">
        <v>1120</v>
      </c>
      <c r="S85" s="755">
        <v>2</v>
      </c>
      <c r="T85" s="766">
        <v>2.11</v>
      </c>
      <c r="U85" s="771">
        <v>41456</v>
      </c>
      <c r="V85" s="771">
        <v>42156</v>
      </c>
      <c r="W85" s="701">
        <v>5</v>
      </c>
      <c r="X85" s="875">
        <v>50000</v>
      </c>
      <c r="Y85" s="877"/>
      <c r="Z85" s="875">
        <f t="shared" si="3"/>
        <v>50000</v>
      </c>
      <c r="AA85" s="702"/>
      <c r="AB85" s="702"/>
      <c r="AC85" s="702"/>
      <c r="AD85" s="702"/>
      <c r="AE85" s="702">
        <v>25000</v>
      </c>
      <c r="AF85" s="702">
        <v>25000</v>
      </c>
      <c r="AG85" s="702"/>
      <c r="AH85" s="702"/>
      <c r="AI85" s="691"/>
      <c r="AJ85" s="691"/>
      <c r="AK85" s="691"/>
      <c r="AL85" s="691"/>
      <c r="AM85" s="868">
        <f t="shared" si="4"/>
        <v>50000</v>
      </c>
      <c r="AN85" s="868">
        <f t="shared" si="5"/>
        <v>0</v>
      </c>
      <c r="AO85" s="760"/>
      <c r="AP85" s="868"/>
      <c r="AQ85" s="706"/>
      <c r="AR85" s="704"/>
      <c r="AS85" s="704"/>
      <c r="AT85" s="704"/>
      <c r="AU85" s="704"/>
      <c r="AV85" s="704"/>
      <c r="AW85" s="704"/>
      <c r="AX85" s="704"/>
      <c r="AY85" s="704"/>
      <c r="AZ85" s="704"/>
      <c r="BA85" s="704"/>
      <c r="BB85" s="704"/>
      <c r="BC85" s="704"/>
      <c r="BD85" s="704"/>
      <c r="BE85" s="704"/>
      <c r="BF85" s="704"/>
      <c r="BG85" s="704"/>
      <c r="BH85" s="704"/>
      <c r="BI85" s="704"/>
      <c r="BJ85" s="704"/>
      <c r="BK85" s="704"/>
      <c r="BL85" s="704"/>
      <c r="BM85" s="704"/>
      <c r="BN85" s="704"/>
      <c r="BO85" s="704"/>
      <c r="BP85" s="704"/>
      <c r="BQ85" s="704"/>
      <c r="BR85" s="704"/>
      <c r="BS85" s="704"/>
      <c r="BT85" s="704"/>
      <c r="BU85" s="704"/>
      <c r="BV85" s="704"/>
      <c r="BW85" s="704"/>
      <c r="BX85" s="704"/>
      <c r="BY85" s="704"/>
      <c r="BZ85" s="704"/>
      <c r="CA85" s="704"/>
      <c r="CB85" s="704"/>
      <c r="CC85" s="704"/>
      <c r="CD85" s="704"/>
      <c r="CE85" s="704"/>
      <c r="CF85" s="704"/>
      <c r="CG85" s="704"/>
      <c r="CH85" s="704"/>
      <c r="CI85" s="704"/>
      <c r="CJ85" s="704"/>
      <c r="CK85" s="704"/>
      <c r="CL85" s="704"/>
      <c r="CM85" s="704"/>
      <c r="CN85" s="704"/>
      <c r="CO85" s="704"/>
      <c r="CP85" s="704"/>
      <c r="CQ85" s="704"/>
      <c r="CR85" s="704"/>
      <c r="CS85" s="704"/>
      <c r="CT85" s="704"/>
      <c r="CU85" s="704"/>
      <c r="CV85" s="704"/>
      <c r="CW85" s="704"/>
      <c r="CX85" s="704"/>
      <c r="CY85" s="704"/>
      <c r="CZ85" s="704"/>
      <c r="DA85" s="704"/>
      <c r="DB85" s="704"/>
      <c r="DC85" s="704"/>
      <c r="DD85" s="704"/>
      <c r="DE85" s="704"/>
      <c r="DF85" s="704"/>
      <c r="DG85" s="704"/>
      <c r="DH85" s="704"/>
      <c r="DI85" s="704"/>
      <c r="DJ85" s="704"/>
      <c r="DK85" s="704"/>
      <c r="DL85" s="704"/>
      <c r="DM85" s="704"/>
      <c r="DN85" s="704"/>
      <c r="DO85" s="704"/>
      <c r="DP85" s="704"/>
      <c r="DQ85" s="704"/>
      <c r="DR85" s="704"/>
      <c r="DS85" s="704"/>
      <c r="DT85" s="704"/>
      <c r="DU85" s="704"/>
      <c r="DV85" s="704"/>
      <c r="DW85" s="704"/>
      <c r="DX85" s="704"/>
      <c r="DY85" s="704"/>
      <c r="DZ85" s="704"/>
      <c r="EA85" s="704"/>
      <c r="EB85" s="704"/>
      <c r="EC85" s="704"/>
      <c r="ED85" s="704"/>
      <c r="EE85" s="704"/>
      <c r="EF85" s="704"/>
      <c r="EG85" s="704"/>
      <c r="EH85" s="704"/>
      <c r="EI85" s="704"/>
      <c r="EJ85" s="704"/>
      <c r="EK85" s="704"/>
      <c r="EL85" s="704"/>
      <c r="EM85" s="704"/>
      <c r="EN85" s="704"/>
      <c r="EO85" s="704"/>
      <c r="EP85" s="704"/>
      <c r="EQ85" s="704"/>
      <c r="ER85" s="704"/>
      <c r="ES85" s="704"/>
      <c r="ET85" s="704"/>
      <c r="EU85" s="704"/>
      <c r="EV85" s="706"/>
      <c r="EW85" s="706"/>
      <c r="EX85" s="706"/>
      <c r="EY85" s="706"/>
      <c r="EZ85" s="706"/>
      <c r="FA85" s="706"/>
      <c r="FB85" s="706"/>
      <c r="FC85" s="706"/>
      <c r="FD85" s="706"/>
      <c r="FE85" s="706"/>
      <c r="FF85" s="706"/>
      <c r="FG85" s="706"/>
      <c r="FH85" s="706"/>
      <c r="FI85" s="704"/>
      <c r="FJ85" s="704"/>
      <c r="FK85" s="706"/>
      <c r="FL85" s="706"/>
      <c r="FM85" s="706"/>
      <c r="FN85" s="706"/>
      <c r="FO85" s="706"/>
      <c r="FP85" s="706"/>
      <c r="FQ85" s="706"/>
      <c r="FR85" s="706"/>
      <c r="FS85" s="706"/>
      <c r="FT85" s="706"/>
      <c r="FU85" s="706"/>
      <c r="FV85" s="706"/>
      <c r="FW85" s="706"/>
      <c r="FX85" s="706"/>
      <c r="FY85" s="706"/>
      <c r="FZ85" s="706"/>
      <c r="GA85" s="706"/>
      <c r="GB85" s="706"/>
      <c r="GC85" s="706"/>
      <c r="GD85" s="706"/>
      <c r="GE85" s="706"/>
      <c r="GF85" s="706"/>
      <c r="GG85" s="706"/>
      <c r="GH85" s="706"/>
      <c r="GI85" s="706"/>
      <c r="GJ85" s="706"/>
      <c r="GK85" s="706"/>
      <c r="GL85" s="706"/>
      <c r="GM85" s="706"/>
      <c r="GN85" s="706"/>
      <c r="GO85" s="704"/>
      <c r="GP85" s="706"/>
      <c r="GQ85" s="704"/>
      <c r="GR85" s="704"/>
      <c r="GS85" s="704"/>
      <c r="GT85" s="704"/>
      <c r="GU85" s="704"/>
      <c r="GV85" s="704"/>
      <c r="GW85" s="704"/>
      <c r="GX85" s="704"/>
      <c r="GY85" s="704"/>
      <c r="GZ85" s="704"/>
      <c r="HA85" s="704"/>
      <c r="HB85" s="704"/>
      <c r="HC85" s="704"/>
      <c r="HD85" s="704"/>
      <c r="HE85" s="704"/>
      <c r="HF85" s="704"/>
      <c r="HG85" s="704"/>
      <c r="HH85" s="704"/>
      <c r="HI85" s="704"/>
      <c r="HJ85" s="704"/>
      <c r="HK85" s="704"/>
      <c r="HL85" s="704"/>
      <c r="HM85" s="704"/>
      <c r="HN85" s="704"/>
      <c r="HO85" s="704"/>
      <c r="HP85" s="704"/>
      <c r="HQ85" s="704"/>
      <c r="HR85" s="704"/>
      <c r="HS85" s="704"/>
      <c r="HT85" s="704"/>
      <c r="HU85" s="704"/>
      <c r="HV85" s="704"/>
      <c r="HW85" s="704"/>
      <c r="HX85" s="704"/>
      <c r="HY85" s="704"/>
      <c r="HZ85" s="704"/>
      <c r="IA85" s="704"/>
      <c r="IB85" s="704"/>
      <c r="IC85" s="704"/>
      <c r="ID85" s="704"/>
      <c r="IE85" s="704"/>
      <c r="IF85" s="704"/>
      <c r="IG85" s="704"/>
      <c r="IH85" s="704"/>
      <c r="II85" s="704"/>
      <c r="IJ85" s="704"/>
      <c r="IK85" s="704"/>
      <c r="IL85" s="704"/>
      <c r="IM85" s="704"/>
      <c r="IN85" s="704"/>
      <c r="IO85" s="704"/>
      <c r="IP85" s="704"/>
      <c r="IQ85" s="704"/>
      <c r="IR85" s="704"/>
      <c r="IS85" s="704"/>
      <c r="IT85" s="704"/>
      <c r="IU85" s="704"/>
      <c r="IV85" s="704"/>
      <c r="IW85" s="704"/>
      <c r="IX85" s="706"/>
      <c r="IY85" s="706"/>
      <c r="IZ85" s="706"/>
      <c r="JA85" s="928"/>
      <c r="JB85" s="928"/>
      <c r="JC85" s="928"/>
      <c r="JD85" s="928"/>
      <c r="JE85" s="928"/>
      <c r="JF85" s="928"/>
      <c r="JG85" s="928"/>
      <c r="JH85" s="928"/>
      <c r="JJ85" s="706"/>
      <c r="JK85" s="706"/>
      <c r="JL85" s="706"/>
      <c r="JM85" s="706"/>
      <c r="JN85" s="706"/>
    </row>
    <row r="86" spans="1:274" s="706" customFormat="1" ht="22.5" customHeight="1" x14ac:dyDescent="0.25">
      <c r="A86" s="691">
        <v>85</v>
      </c>
      <c r="B86" s="693" t="s">
        <v>1206</v>
      </c>
      <c r="C86" s="929">
        <v>224</v>
      </c>
      <c r="D86" s="930">
        <v>532</v>
      </c>
      <c r="E86" s="707">
        <v>21</v>
      </c>
      <c r="F86" s="699" t="s">
        <v>1121</v>
      </c>
      <c r="G86" s="715" t="s">
        <v>1248</v>
      </c>
      <c r="H86" s="751" t="s">
        <v>1112</v>
      </c>
      <c r="I86" s="752" t="s">
        <v>1113</v>
      </c>
      <c r="J86" s="753" t="s">
        <v>1139</v>
      </c>
      <c r="K86" s="924" t="s">
        <v>1115</v>
      </c>
      <c r="L86" s="924" t="s">
        <v>1116</v>
      </c>
      <c r="M86" s="753" t="s">
        <v>1140</v>
      </c>
      <c r="N86" s="753" t="s">
        <v>1141</v>
      </c>
      <c r="O86" s="753" t="s">
        <v>1141</v>
      </c>
      <c r="P86" s="753" t="s">
        <v>1189</v>
      </c>
      <c r="Q86" s="765">
        <v>17</v>
      </c>
      <c r="R86" s="765" t="s">
        <v>1120</v>
      </c>
      <c r="S86" s="755">
        <v>2</v>
      </c>
      <c r="T86" s="766">
        <v>2.11</v>
      </c>
      <c r="U86" s="771">
        <v>41456</v>
      </c>
      <c r="V86" s="771">
        <v>42156</v>
      </c>
      <c r="W86" s="701">
        <v>15</v>
      </c>
      <c r="X86" s="875">
        <v>250000</v>
      </c>
      <c r="Y86" s="877"/>
      <c r="Z86" s="875">
        <f t="shared" si="3"/>
        <v>250000</v>
      </c>
      <c r="AA86" s="702"/>
      <c r="AB86" s="702"/>
      <c r="AC86" s="702">
        <v>125000</v>
      </c>
      <c r="AD86" s="702">
        <v>125000</v>
      </c>
      <c r="AE86" s="702"/>
      <c r="AF86" s="702"/>
      <c r="AG86" s="702"/>
      <c r="AH86" s="702"/>
      <c r="AI86" s="691"/>
      <c r="AJ86" s="691"/>
      <c r="AK86" s="691"/>
      <c r="AL86" s="691"/>
      <c r="AM86" s="868">
        <f t="shared" si="4"/>
        <v>250000</v>
      </c>
      <c r="AN86" s="868">
        <f t="shared" si="5"/>
        <v>0</v>
      </c>
      <c r="AO86" s="760"/>
      <c r="AP86" s="868"/>
      <c r="AR86" s="704"/>
      <c r="AS86" s="704"/>
      <c r="AT86" s="704"/>
      <c r="AU86" s="704"/>
      <c r="AV86" s="704"/>
      <c r="AW86" s="704"/>
      <c r="AX86" s="704"/>
      <c r="AY86" s="704"/>
      <c r="AZ86" s="704"/>
      <c r="BA86" s="704"/>
      <c r="BB86" s="704"/>
      <c r="BC86" s="704"/>
      <c r="BD86" s="704"/>
      <c r="BE86" s="704"/>
      <c r="BF86" s="704"/>
      <c r="BG86" s="704"/>
      <c r="BH86" s="704"/>
      <c r="BI86" s="704"/>
      <c r="BJ86" s="704"/>
      <c r="BK86" s="704"/>
      <c r="BL86" s="704"/>
      <c r="BM86" s="704"/>
      <c r="BN86" s="704"/>
      <c r="BO86" s="704"/>
      <c r="BP86" s="704"/>
      <c r="BQ86" s="704"/>
      <c r="BR86" s="704"/>
      <c r="BS86" s="704"/>
      <c r="BT86" s="704"/>
      <c r="BU86" s="704"/>
      <c r="BV86" s="704"/>
      <c r="BW86" s="704"/>
      <c r="BX86" s="704"/>
      <c r="BY86" s="704"/>
      <c r="BZ86" s="704"/>
      <c r="CA86" s="704"/>
      <c r="CB86" s="704"/>
      <c r="CC86" s="704"/>
      <c r="CD86" s="704"/>
      <c r="CE86" s="704"/>
      <c r="CF86" s="704"/>
      <c r="CG86" s="704"/>
      <c r="CH86" s="704"/>
      <c r="CI86" s="704"/>
      <c r="CJ86" s="704"/>
      <c r="CK86" s="704"/>
      <c r="CL86" s="704"/>
      <c r="CM86" s="704"/>
      <c r="CN86" s="704"/>
      <c r="CO86" s="704"/>
      <c r="CP86" s="704"/>
      <c r="CQ86" s="704"/>
      <c r="CR86" s="704"/>
      <c r="CS86" s="704"/>
      <c r="CT86" s="704"/>
      <c r="CU86" s="704"/>
      <c r="CV86" s="704"/>
      <c r="CW86" s="704"/>
      <c r="CX86" s="704"/>
      <c r="CY86" s="704"/>
      <c r="CZ86" s="704"/>
      <c r="DA86" s="704"/>
      <c r="DB86" s="704"/>
      <c r="DC86" s="704"/>
      <c r="DD86" s="704"/>
      <c r="DE86" s="704"/>
      <c r="DF86" s="704"/>
      <c r="DG86" s="704"/>
      <c r="DH86" s="704"/>
      <c r="DI86" s="704"/>
      <c r="DJ86" s="704"/>
      <c r="DK86" s="704"/>
      <c r="DL86" s="704"/>
      <c r="DM86" s="704"/>
      <c r="DN86" s="704"/>
      <c r="DO86" s="704"/>
      <c r="DP86" s="704"/>
      <c r="DQ86" s="704"/>
      <c r="DR86" s="704"/>
      <c r="DS86" s="704"/>
      <c r="DT86" s="704"/>
      <c r="DU86" s="704"/>
      <c r="DV86" s="704"/>
      <c r="DW86" s="704"/>
      <c r="DX86" s="704"/>
      <c r="DY86" s="704"/>
      <c r="DZ86" s="704"/>
      <c r="EA86" s="704"/>
      <c r="EB86" s="704"/>
      <c r="EC86" s="704"/>
      <c r="ED86" s="704"/>
      <c r="EE86" s="704"/>
      <c r="EF86" s="704"/>
      <c r="EG86" s="704"/>
      <c r="EH86" s="704"/>
      <c r="EI86" s="704"/>
      <c r="EJ86" s="704"/>
      <c r="EK86" s="704"/>
      <c r="EL86" s="704"/>
      <c r="EM86" s="704"/>
      <c r="EN86" s="704"/>
      <c r="EO86" s="704"/>
      <c r="EP86" s="704"/>
      <c r="EQ86" s="704"/>
      <c r="ER86" s="704"/>
      <c r="ES86" s="704"/>
      <c r="ET86" s="704"/>
      <c r="EU86" s="704"/>
      <c r="FI86" s="704"/>
      <c r="FJ86" s="704"/>
      <c r="GO86" s="704"/>
      <c r="GP86" s="746"/>
      <c r="GQ86" s="704"/>
      <c r="GR86" s="704"/>
      <c r="GS86" s="704"/>
      <c r="GT86" s="704"/>
      <c r="GU86" s="704"/>
      <c r="GV86" s="704"/>
      <c r="GW86" s="704"/>
      <c r="GX86" s="704"/>
      <c r="GY86" s="704"/>
      <c r="GZ86" s="704"/>
      <c r="HA86" s="704"/>
      <c r="HB86" s="704"/>
      <c r="HC86" s="704"/>
      <c r="HD86" s="704"/>
      <c r="HE86" s="704"/>
      <c r="HF86" s="704"/>
      <c r="HG86" s="704"/>
      <c r="HH86" s="704"/>
      <c r="HI86" s="704"/>
      <c r="HJ86" s="704"/>
      <c r="HK86" s="704"/>
      <c r="HL86" s="704"/>
      <c r="HM86" s="704"/>
      <c r="HN86" s="704"/>
      <c r="HO86" s="704"/>
      <c r="HP86" s="704"/>
      <c r="HQ86" s="704"/>
      <c r="IA86" s="704"/>
      <c r="IB86" s="704"/>
      <c r="IC86" s="704"/>
      <c r="ID86" s="704"/>
      <c r="IE86" s="704"/>
      <c r="IF86" s="704"/>
      <c r="IG86" s="704"/>
      <c r="IH86" s="704"/>
      <c r="II86" s="704"/>
      <c r="IJ86" s="704"/>
      <c r="IK86" s="704"/>
      <c r="IL86" s="704"/>
      <c r="IM86" s="704"/>
      <c r="IN86" s="704"/>
      <c r="IO86" s="704"/>
      <c r="IP86" s="704"/>
      <c r="IQ86" s="704"/>
      <c r="IR86" s="704"/>
      <c r="IS86" s="704"/>
      <c r="IT86" s="704"/>
      <c r="IU86" s="704"/>
      <c r="IV86" s="704"/>
      <c r="IW86" s="704"/>
      <c r="JA86" s="878"/>
      <c r="JB86" s="878"/>
      <c r="JC86" s="878"/>
      <c r="JD86" s="878"/>
      <c r="JE86" s="878"/>
      <c r="JF86" s="878"/>
      <c r="JG86" s="878"/>
      <c r="JH86" s="878"/>
      <c r="JI86" s="878"/>
    </row>
    <row r="87" spans="1:274" s="878" customFormat="1" ht="23.1" customHeight="1" x14ac:dyDescent="0.25">
      <c r="A87" s="691">
        <v>86</v>
      </c>
      <c r="B87" s="693" t="s">
        <v>1206</v>
      </c>
      <c r="C87" s="929">
        <v>224</v>
      </c>
      <c r="D87" s="930">
        <v>532</v>
      </c>
      <c r="E87" s="707">
        <v>22</v>
      </c>
      <c r="F87" s="699" t="s">
        <v>1121</v>
      </c>
      <c r="G87" s="715" t="s">
        <v>1250</v>
      </c>
      <c r="H87" s="751" t="s">
        <v>1112</v>
      </c>
      <c r="I87" s="752" t="s">
        <v>1113</v>
      </c>
      <c r="J87" s="753" t="s">
        <v>1139</v>
      </c>
      <c r="K87" s="924" t="s">
        <v>1115</v>
      </c>
      <c r="L87" s="924" t="s">
        <v>1116</v>
      </c>
      <c r="M87" s="753" t="s">
        <v>1140</v>
      </c>
      <c r="N87" s="753" t="s">
        <v>1141</v>
      </c>
      <c r="O87" s="753" t="s">
        <v>1141</v>
      </c>
      <c r="P87" s="753" t="s">
        <v>1189</v>
      </c>
      <c r="Q87" s="765">
        <v>20</v>
      </c>
      <c r="R87" s="765" t="s">
        <v>1120</v>
      </c>
      <c r="S87" s="755">
        <v>2</v>
      </c>
      <c r="T87" s="766">
        <v>2.11</v>
      </c>
      <c r="U87" s="771">
        <v>41456</v>
      </c>
      <c r="V87" s="771">
        <v>42156</v>
      </c>
      <c r="W87" s="701">
        <v>15</v>
      </c>
      <c r="X87" s="875">
        <v>250000</v>
      </c>
      <c r="Y87" s="877"/>
      <c r="Z87" s="875">
        <f t="shared" si="3"/>
        <v>250000</v>
      </c>
      <c r="AA87" s="702"/>
      <c r="AB87" s="702"/>
      <c r="AC87" s="702">
        <v>125000</v>
      </c>
      <c r="AD87" s="702">
        <v>125000</v>
      </c>
      <c r="AE87" s="702"/>
      <c r="AF87" s="702"/>
      <c r="AG87" s="702"/>
      <c r="AH87" s="702"/>
      <c r="AI87" s="691"/>
      <c r="AJ87" s="691"/>
      <c r="AK87" s="691"/>
      <c r="AL87" s="691"/>
      <c r="AM87" s="868">
        <f t="shared" si="4"/>
        <v>250000</v>
      </c>
      <c r="AN87" s="868">
        <f t="shared" si="5"/>
        <v>0</v>
      </c>
      <c r="AO87" s="760"/>
      <c r="AP87" s="868"/>
      <c r="AQ87" s="706"/>
      <c r="AR87" s="704"/>
      <c r="AS87" s="704"/>
      <c r="AT87" s="704"/>
      <c r="AU87" s="704"/>
      <c r="AV87" s="704"/>
      <c r="AW87" s="704"/>
      <c r="AX87" s="704"/>
      <c r="AY87" s="704"/>
      <c r="AZ87" s="704"/>
      <c r="BA87" s="704"/>
      <c r="BB87" s="704"/>
      <c r="BC87" s="704"/>
      <c r="BD87" s="704"/>
      <c r="BE87" s="704"/>
      <c r="BF87" s="704"/>
      <c r="BG87" s="704"/>
      <c r="BH87" s="704"/>
      <c r="BI87" s="704"/>
      <c r="BJ87" s="704"/>
      <c r="BK87" s="704"/>
      <c r="BL87" s="704"/>
      <c r="BM87" s="704"/>
      <c r="BN87" s="704"/>
      <c r="BO87" s="704"/>
      <c r="BP87" s="704"/>
      <c r="BQ87" s="704"/>
      <c r="BR87" s="704"/>
      <c r="BS87" s="704"/>
      <c r="BT87" s="704"/>
      <c r="BU87" s="704"/>
      <c r="BV87" s="704"/>
      <c r="BW87" s="704"/>
      <c r="BX87" s="704"/>
      <c r="BY87" s="704"/>
      <c r="BZ87" s="704"/>
      <c r="CA87" s="704"/>
      <c r="CB87" s="704"/>
      <c r="CC87" s="704"/>
      <c r="CD87" s="704"/>
      <c r="CE87" s="704"/>
      <c r="CF87" s="704"/>
      <c r="CG87" s="704"/>
      <c r="CH87" s="704"/>
      <c r="CI87" s="704"/>
      <c r="CJ87" s="704"/>
      <c r="CK87" s="704"/>
      <c r="CL87" s="704"/>
      <c r="CM87" s="704"/>
      <c r="CN87" s="704"/>
      <c r="CO87" s="704"/>
      <c r="CP87" s="704"/>
      <c r="CQ87" s="704"/>
      <c r="CR87" s="704"/>
      <c r="CS87" s="704"/>
      <c r="CT87" s="704"/>
      <c r="CU87" s="704"/>
      <c r="CV87" s="704"/>
      <c r="CW87" s="704"/>
      <c r="CX87" s="704"/>
      <c r="CY87" s="704"/>
      <c r="CZ87" s="704"/>
      <c r="DA87" s="704"/>
      <c r="DB87" s="704"/>
      <c r="DC87" s="704"/>
      <c r="DD87" s="704"/>
      <c r="DE87" s="704"/>
      <c r="DF87" s="704"/>
      <c r="DG87" s="704"/>
      <c r="DH87" s="704"/>
      <c r="DI87" s="704"/>
      <c r="DJ87" s="704"/>
      <c r="DK87" s="704"/>
      <c r="DL87" s="704"/>
      <c r="DM87" s="704"/>
      <c r="DN87" s="704"/>
      <c r="DO87" s="704"/>
      <c r="DP87" s="704"/>
      <c r="DQ87" s="704"/>
      <c r="DR87" s="704"/>
      <c r="DS87" s="704"/>
      <c r="DT87" s="704"/>
      <c r="DU87" s="704"/>
      <c r="DV87" s="704"/>
      <c r="DW87" s="704"/>
      <c r="DX87" s="704"/>
      <c r="DY87" s="704"/>
      <c r="DZ87" s="704"/>
      <c r="EA87" s="704"/>
      <c r="EB87" s="704"/>
      <c r="EC87" s="704"/>
      <c r="ED87" s="704"/>
      <c r="EE87" s="704"/>
      <c r="EF87" s="704"/>
      <c r="EG87" s="704"/>
      <c r="EH87" s="704"/>
      <c r="EI87" s="704"/>
      <c r="EJ87" s="704"/>
      <c r="EK87" s="704"/>
      <c r="EL87" s="704"/>
      <c r="EM87" s="704"/>
      <c r="EN87" s="704"/>
      <c r="EO87" s="704"/>
      <c r="EP87" s="704"/>
      <c r="EQ87" s="704"/>
      <c r="ER87" s="704"/>
      <c r="ES87" s="704"/>
      <c r="ET87" s="704"/>
      <c r="EU87" s="704"/>
      <c r="EV87" s="706"/>
      <c r="EW87" s="706"/>
      <c r="EX87" s="706"/>
      <c r="EY87" s="706"/>
      <c r="EZ87" s="706"/>
      <c r="FA87" s="706"/>
      <c r="FB87" s="706"/>
      <c r="FC87" s="706"/>
      <c r="FD87" s="706"/>
      <c r="FE87" s="706"/>
      <c r="FF87" s="706"/>
      <c r="FG87" s="706"/>
      <c r="FH87" s="706"/>
      <c r="FI87" s="704"/>
      <c r="FJ87" s="704"/>
      <c r="FK87" s="706"/>
      <c r="FL87" s="706"/>
      <c r="FM87" s="706"/>
      <c r="FN87" s="706"/>
      <c r="FO87" s="706"/>
      <c r="FP87" s="706"/>
      <c r="FQ87" s="706"/>
      <c r="FR87" s="706"/>
      <c r="FS87" s="706"/>
      <c r="FT87" s="706"/>
      <c r="FU87" s="706"/>
      <c r="FV87" s="706"/>
      <c r="FW87" s="706"/>
      <c r="FX87" s="706"/>
      <c r="FY87" s="706"/>
      <c r="FZ87" s="706"/>
      <c r="GA87" s="706"/>
      <c r="GB87" s="706"/>
      <c r="GC87" s="706"/>
      <c r="GD87" s="706"/>
      <c r="GE87" s="706"/>
      <c r="GF87" s="706"/>
      <c r="GG87" s="706"/>
      <c r="GH87" s="706"/>
      <c r="GI87" s="706"/>
      <c r="GJ87" s="706"/>
      <c r="GK87" s="706"/>
      <c r="GL87" s="706"/>
      <c r="GM87" s="706"/>
      <c r="GN87" s="706"/>
      <c r="GO87" s="704"/>
      <c r="GP87" s="920"/>
      <c r="GQ87" s="704"/>
      <c r="GR87" s="704"/>
      <c r="GS87" s="704"/>
      <c r="GT87" s="704"/>
      <c r="GU87" s="704"/>
      <c r="GV87" s="704"/>
      <c r="GW87" s="704"/>
      <c r="GX87" s="704"/>
      <c r="GY87" s="704"/>
      <c r="GZ87" s="704"/>
      <c r="HA87" s="704"/>
      <c r="HB87" s="704"/>
      <c r="HC87" s="704"/>
      <c r="HD87" s="704"/>
      <c r="HE87" s="704"/>
      <c r="HF87" s="704"/>
      <c r="HG87" s="704"/>
      <c r="HH87" s="704"/>
      <c r="HI87" s="704"/>
      <c r="HJ87" s="704"/>
      <c r="HK87" s="704"/>
      <c r="HL87" s="704"/>
      <c r="HM87" s="704"/>
      <c r="HN87" s="704"/>
      <c r="HO87" s="704"/>
      <c r="HP87" s="704"/>
      <c r="HQ87" s="704"/>
      <c r="HR87" s="706"/>
      <c r="HS87" s="706"/>
      <c r="HT87" s="706"/>
      <c r="HU87" s="706"/>
      <c r="HV87" s="706"/>
      <c r="HW87" s="706"/>
      <c r="HX87" s="706"/>
      <c r="HY87" s="706"/>
      <c r="HZ87" s="706"/>
      <c r="IA87" s="704"/>
      <c r="IB87" s="704"/>
      <c r="IC87" s="704"/>
      <c r="ID87" s="704"/>
      <c r="IE87" s="704"/>
      <c r="IF87" s="704"/>
      <c r="IG87" s="704"/>
      <c r="IH87" s="704"/>
      <c r="II87" s="704"/>
      <c r="IJ87" s="704"/>
      <c r="IK87" s="704"/>
      <c r="IL87" s="704"/>
      <c r="IM87" s="704"/>
      <c r="IN87" s="704"/>
      <c r="IO87" s="704"/>
      <c r="IP87" s="704"/>
      <c r="IQ87" s="704"/>
      <c r="IR87" s="704"/>
      <c r="IS87" s="704"/>
      <c r="IT87" s="704"/>
      <c r="IU87" s="704"/>
      <c r="IV87" s="704"/>
      <c r="IW87" s="704"/>
      <c r="IX87" s="706"/>
      <c r="IY87" s="706"/>
      <c r="IZ87" s="706"/>
      <c r="JA87" s="928"/>
      <c r="JB87" s="928"/>
      <c r="JC87" s="928"/>
      <c r="JD87" s="928"/>
      <c r="JE87" s="928"/>
      <c r="JF87" s="928"/>
      <c r="JG87" s="928"/>
      <c r="JH87" s="928"/>
      <c r="JI87" s="928"/>
      <c r="JJ87" s="706"/>
      <c r="JK87" s="706"/>
      <c r="JL87" s="706"/>
      <c r="JM87" s="706"/>
      <c r="JN87" s="706"/>
    </row>
    <row r="88" spans="1:274" s="878" customFormat="1" ht="23.1" customHeight="1" x14ac:dyDescent="0.25">
      <c r="A88" s="691">
        <v>87</v>
      </c>
      <c r="B88" s="693" t="s">
        <v>1206</v>
      </c>
      <c r="C88" s="696">
        <v>224</v>
      </c>
      <c r="D88" s="697">
        <v>532</v>
      </c>
      <c r="E88" s="698">
        <v>23</v>
      </c>
      <c r="F88" s="699" t="s">
        <v>1121</v>
      </c>
      <c r="G88" s="699" t="s">
        <v>1242</v>
      </c>
      <c r="H88" s="751" t="s">
        <v>1112</v>
      </c>
      <c r="I88" s="752" t="s">
        <v>1113</v>
      </c>
      <c r="J88" s="753" t="s">
        <v>1139</v>
      </c>
      <c r="K88" s="924" t="s">
        <v>1115</v>
      </c>
      <c r="L88" s="924" t="s">
        <v>1116</v>
      </c>
      <c r="M88" s="753" t="s">
        <v>1140</v>
      </c>
      <c r="N88" s="753" t="s">
        <v>1141</v>
      </c>
      <c r="O88" s="753" t="s">
        <v>1141</v>
      </c>
      <c r="P88" s="753" t="s">
        <v>1189</v>
      </c>
      <c r="Q88" s="765" t="s">
        <v>1120</v>
      </c>
      <c r="R88" s="765" t="s">
        <v>1120</v>
      </c>
      <c r="S88" s="755">
        <v>2</v>
      </c>
      <c r="T88" s="766">
        <v>2.11</v>
      </c>
      <c r="U88" s="771">
        <v>41456</v>
      </c>
      <c r="V88" s="771">
        <v>42156</v>
      </c>
      <c r="W88" s="701">
        <v>10</v>
      </c>
      <c r="X88" s="875">
        <v>5962400</v>
      </c>
      <c r="Y88" s="877"/>
      <c r="Z88" s="875">
        <f t="shared" si="3"/>
        <v>5962400</v>
      </c>
      <c r="AA88" s="702"/>
      <c r="AB88" s="702">
        <v>962400</v>
      </c>
      <c r="AC88" s="702">
        <v>1000000</v>
      </c>
      <c r="AD88" s="702">
        <v>1000000</v>
      </c>
      <c r="AE88" s="702">
        <v>1000000</v>
      </c>
      <c r="AF88" s="702">
        <v>1000000</v>
      </c>
      <c r="AG88" s="702">
        <v>1000000</v>
      </c>
      <c r="AH88" s="702"/>
      <c r="AI88" s="691"/>
      <c r="AJ88" s="691"/>
      <c r="AK88" s="691"/>
      <c r="AL88" s="691"/>
      <c r="AM88" s="868">
        <f t="shared" si="4"/>
        <v>5962400</v>
      </c>
      <c r="AN88" s="868">
        <f t="shared" si="5"/>
        <v>0</v>
      </c>
      <c r="AO88" s="760"/>
      <c r="AP88" s="868"/>
      <c r="AQ88" s="706"/>
      <c r="AR88" s="704"/>
      <c r="AS88" s="704"/>
      <c r="AT88" s="704"/>
      <c r="AU88" s="704"/>
      <c r="AV88" s="704"/>
      <c r="AW88" s="704"/>
      <c r="AX88" s="704"/>
      <c r="AY88" s="704"/>
      <c r="AZ88" s="704"/>
      <c r="BA88" s="704"/>
      <c r="BB88" s="704"/>
      <c r="BC88" s="704"/>
      <c r="BD88" s="704"/>
      <c r="BE88" s="704"/>
      <c r="BF88" s="704"/>
      <c r="BG88" s="704"/>
      <c r="BH88" s="704"/>
      <c r="BI88" s="704"/>
      <c r="BJ88" s="704"/>
      <c r="BK88" s="704"/>
      <c r="BL88" s="704"/>
      <c r="BM88" s="704"/>
      <c r="BN88" s="704"/>
      <c r="BO88" s="704"/>
      <c r="BP88" s="704"/>
      <c r="BQ88" s="704"/>
      <c r="BR88" s="704"/>
      <c r="BS88" s="704"/>
      <c r="BT88" s="704"/>
      <c r="BU88" s="704"/>
      <c r="BV88" s="704"/>
      <c r="BW88" s="704"/>
      <c r="BX88" s="704"/>
      <c r="BY88" s="704"/>
      <c r="BZ88" s="704"/>
      <c r="CA88" s="704"/>
      <c r="CB88" s="704"/>
      <c r="CC88" s="704"/>
      <c r="CD88" s="704"/>
      <c r="CE88" s="704"/>
      <c r="CF88" s="704"/>
      <c r="CG88" s="704"/>
      <c r="CH88" s="704"/>
      <c r="CI88" s="704"/>
      <c r="CJ88" s="704"/>
      <c r="CK88" s="704"/>
      <c r="CL88" s="704"/>
      <c r="CM88" s="704"/>
      <c r="CN88" s="704"/>
      <c r="CO88" s="704"/>
      <c r="CP88" s="704"/>
      <c r="CQ88" s="704"/>
      <c r="CR88" s="704"/>
      <c r="CS88" s="704"/>
      <c r="CT88" s="704"/>
      <c r="CU88" s="704"/>
      <c r="CV88" s="704"/>
      <c r="CW88" s="704"/>
      <c r="CX88" s="704"/>
      <c r="CY88" s="704"/>
      <c r="CZ88" s="704"/>
      <c r="DA88" s="704"/>
      <c r="DB88" s="704"/>
      <c r="DC88" s="704"/>
      <c r="DD88" s="704"/>
      <c r="DE88" s="704"/>
      <c r="DF88" s="704"/>
      <c r="DG88" s="704"/>
      <c r="DH88" s="704"/>
      <c r="DI88" s="704"/>
      <c r="DJ88" s="704"/>
      <c r="DK88" s="704"/>
      <c r="DL88" s="704"/>
      <c r="DM88" s="704"/>
      <c r="DN88" s="704"/>
      <c r="DO88" s="704"/>
      <c r="DP88" s="704"/>
      <c r="DQ88" s="704"/>
      <c r="DR88" s="704"/>
      <c r="DS88" s="704"/>
      <c r="DT88" s="704"/>
      <c r="DU88" s="704"/>
      <c r="DV88" s="704"/>
      <c r="DW88" s="704"/>
      <c r="DX88" s="704"/>
      <c r="DY88" s="704"/>
      <c r="DZ88" s="704"/>
      <c r="EA88" s="704"/>
      <c r="EB88" s="704"/>
      <c r="EC88" s="704"/>
      <c r="ED88" s="704"/>
      <c r="EE88" s="704"/>
      <c r="EF88" s="704"/>
      <c r="EG88" s="704"/>
      <c r="EH88" s="704"/>
      <c r="EI88" s="704"/>
      <c r="EJ88" s="704"/>
      <c r="EK88" s="704"/>
      <c r="EL88" s="704"/>
      <c r="EM88" s="704"/>
      <c r="EN88" s="704"/>
      <c r="EO88" s="704"/>
      <c r="EP88" s="704"/>
      <c r="EQ88" s="704"/>
      <c r="ER88" s="704"/>
      <c r="ES88" s="704"/>
      <c r="ET88" s="704"/>
      <c r="EU88" s="704"/>
      <c r="EV88" s="706"/>
      <c r="EW88" s="706"/>
      <c r="EX88" s="706"/>
      <c r="EY88" s="706"/>
      <c r="EZ88" s="706"/>
      <c r="FA88" s="706"/>
      <c r="FB88" s="706"/>
      <c r="FC88" s="706"/>
      <c r="FD88" s="706"/>
      <c r="FE88" s="706"/>
      <c r="FF88" s="706"/>
      <c r="FG88" s="706"/>
      <c r="FH88" s="706"/>
      <c r="FI88" s="704"/>
      <c r="FJ88" s="704"/>
      <c r="FK88" s="706"/>
      <c r="FL88" s="706"/>
      <c r="FM88" s="706"/>
      <c r="FN88" s="706"/>
      <c r="FO88" s="706"/>
      <c r="FP88" s="706"/>
      <c r="FQ88" s="706"/>
      <c r="FR88" s="706"/>
      <c r="FS88" s="706"/>
      <c r="FT88" s="706"/>
      <c r="FU88" s="706"/>
      <c r="FV88" s="706"/>
      <c r="FW88" s="706"/>
      <c r="FX88" s="706"/>
      <c r="FY88" s="706"/>
      <c r="FZ88" s="706"/>
      <c r="GA88" s="706"/>
      <c r="GB88" s="706"/>
      <c r="GC88" s="706"/>
      <c r="GD88" s="706"/>
      <c r="GE88" s="706"/>
      <c r="GF88" s="706"/>
      <c r="GG88" s="706"/>
      <c r="GH88" s="706"/>
      <c r="GI88" s="706"/>
      <c r="GJ88" s="706"/>
      <c r="GK88" s="706"/>
      <c r="GL88" s="706"/>
      <c r="GM88" s="706"/>
      <c r="GN88" s="706"/>
      <c r="GO88" s="704"/>
      <c r="GP88" s="706"/>
      <c r="GQ88" s="704"/>
      <c r="GR88" s="704"/>
      <c r="GS88" s="704"/>
      <c r="GT88" s="704"/>
      <c r="GU88" s="704"/>
      <c r="GV88" s="704"/>
      <c r="GW88" s="704"/>
      <c r="GX88" s="704"/>
      <c r="GY88" s="704"/>
      <c r="GZ88" s="704"/>
      <c r="HA88" s="704"/>
      <c r="HB88" s="704"/>
      <c r="HC88" s="704"/>
      <c r="HD88" s="704"/>
      <c r="HE88" s="704"/>
      <c r="HF88" s="704"/>
      <c r="HG88" s="704"/>
      <c r="HH88" s="704"/>
      <c r="HI88" s="704"/>
      <c r="HJ88" s="704"/>
      <c r="HK88" s="704"/>
      <c r="HL88" s="704"/>
      <c r="HM88" s="704"/>
      <c r="HN88" s="704"/>
      <c r="HO88" s="704"/>
      <c r="HP88" s="704"/>
      <c r="HQ88" s="704"/>
      <c r="HR88" s="704"/>
      <c r="HS88" s="704"/>
      <c r="HT88" s="704"/>
      <c r="HU88" s="704"/>
      <c r="HV88" s="704"/>
      <c r="HW88" s="704"/>
      <c r="HX88" s="704"/>
      <c r="HY88" s="704"/>
      <c r="HZ88" s="704"/>
      <c r="IA88" s="704"/>
      <c r="IB88" s="704"/>
      <c r="IC88" s="704"/>
      <c r="ID88" s="704"/>
      <c r="IE88" s="704"/>
      <c r="IF88" s="704"/>
      <c r="IG88" s="704"/>
      <c r="IH88" s="704"/>
      <c r="II88" s="704"/>
      <c r="IJ88" s="704"/>
      <c r="IK88" s="704"/>
      <c r="IL88" s="704"/>
      <c r="IM88" s="704"/>
      <c r="IN88" s="704"/>
      <c r="IO88" s="704"/>
      <c r="IP88" s="704"/>
      <c r="IQ88" s="704"/>
      <c r="IR88" s="704"/>
      <c r="IS88" s="704"/>
      <c r="IT88" s="704"/>
      <c r="IU88" s="704"/>
      <c r="IV88" s="706"/>
      <c r="IW88" s="706"/>
      <c r="IX88" s="706"/>
      <c r="IY88" s="706"/>
      <c r="IZ88" s="706"/>
      <c r="JA88" s="706"/>
      <c r="JB88" s="706"/>
      <c r="JC88" s="706"/>
      <c r="JD88" s="706"/>
      <c r="JE88" s="706"/>
      <c r="JF88" s="706"/>
      <c r="JG88" s="706"/>
      <c r="JH88" s="706"/>
      <c r="JI88" s="928"/>
    </row>
    <row r="89" spans="1:274" s="878" customFormat="1" ht="23.1" customHeight="1" x14ac:dyDescent="0.25">
      <c r="A89" s="691">
        <v>88</v>
      </c>
      <c r="B89" s="693" t="s">
        <v>1206</v>
      </c>
      <c r="C89" s="929">
        <v>224</v>
      </c>
      <c r="D89" s="930">
        <v>532</v>
      </c>
      <c r="E89" s="707" t="s">
        <v>1122</v>
      </c>
      <c r="F89" s="699" t="s">
        <v>1121</v>
      </c>
      <c r="G89" s="935" t="s">
        <v>1243</v>
      </c>
      <c r="H89" s="751" t="s">
        <v>1112</v>
      </c>
      <c r="I89" s="752" t="s">
        <v>1113</v>
      </c>
      <c r="J89" s="753" t="s">
        <v>1139</v>
      </c>
      <c r="K89" s="924" t="s">
        <v>1115</v>
      </c>
      <c r="L89" s="924" t="s">
        <v>1116</v>
      </c>
      <c r="M89" s="753" t="s">
        <v>1140</v>
      </c>
      <c r="N89" s="753" t="s">
        <v>1141</v>
      </c>
      <c r="O89" s="753" t="s">
        <v>1141</v>
      </c>
      <c r="P89" s="753" t="s">
        <v>1189</v>
      </c>
      <c r="Q89" s="925">
        <v>17</v>
      </c>
      <c r="R89" s="765" t="s">
        <v>1120</v>
      </c>
      <c r="S89" s="755">
        <v>2</v>
      </c>
      <c r="T89" s="766">
        <v>2.11</v>
      </c>
      <c r="U89" s="771">
        <v>41456</v>
      </c>
      <c r="V89" s="771">
        <v>42156</v>
      </c>
      <c r="W89" s="701">
        <v>25</v>
      </c>
      <c r="X89" s="875"/>
      <c r="Y89" s="877"/>
      <c r="Z89" s="875">
        <f t="shared" si="3"/>
        <v>0</v>
      </c>
      <c r="AA89" s="702"/>
      <c r="AB89" s="702"/>
      <c r="AC89" s="702"/>
      <c r="AD89" s="702"/>
      <c r="AE89" s="702"/>
      <c r="AF89" s="702"/>
      <c r="AG89" s="702"/>
      <c r="AH89" s="702"/>
      <c r="AI89" s="691"/>
      <c r="AJ89" s="691"/>
      <c r="AK89" s="691"/>
      <c r="AL89" s="691"/>
      <c r="AM89" s="868">
        <f t="shared" si="4"/>
        <v>0</v>
      </c>
      <c r="AN89" s="868">
        <f t="shared" si="5"/>
        <v>0</v>
      </c>
      <c r="AO89" s="760">
        <v>80000</v>
      </c>
      <c r="AP89" s="868"/>
      <c r="AQ89" s="706"/>
      <c r="AR89" s="704"/>
      <c r="AS89" s="704"/>
      <c r="AT89" s="704"/>
      <c r="AU89" s="704"/>
      <c r="AV89" s="704"/>
      <c r="AW89" s="704"/>
      <c r="AX89" s="704"/>
      <c r="AY89" s="704"/>
      <c r="AZ89" s="704"/>
      <c r="BA89" s="704"/>
      <c r="BB89" s="704"/>
      <c r="BC89" s="704"/>
      <c r="BD89" s="704"/>
      <c r="BE89" s="704"/>
      <c r="BF89" s="704"/>
      <c r="BG89" s="704"/>
      <c r="BH89" s="704"/>
      <c r="BI89" s="704"/>
      <c r="BJ89" s="704"/>
      <c r="BK89" s="704"/>
      <c r="BL89" s="704"/>
      <c r="BM89" s="704"/>
      <c r="BN89" s="704"/>
      <c r="BO89" s="704"/>
      <c r="BP89" s="704"/>
      <c r="BQ89" s="704"/>
      <c r="BR89" s="704"/>
      <c r="BS89" s="704"/>
      <c r="BT89" s="704"/>
      <c r="BU89" s="704"/>
      <c r="BV89" s="704"/>
      <c r="BW89" s="704"/>
      <c r="BX89" s="704"/>
      <c r="BY89" s="704"/>
      <c r="BZ89" s="704"/>
      <c r="CA89" s="704"/>
      <c r="CB89" s="704"/>
      <c r="CC89" s="704"/>
      <c r="CD89" s="704"/>
      <c r="CE89" s="704"/>
      <c r="CF89" s="704"/>
      <c r="CG89" s="704"/>
      <c r="CH89" s="704"/>
      <c r="CI89" s="704"/>
      <c r="CJ89" s="704"/>
      <c r="CK89" s="704"/>
      <c r="CL89" s="704"/>
      <c r="CM89" s="704"/>
      <c r="CN89" s="704"/>
      <c r="CO89" s="704"/>
      <c r="CP89" s="704"/>
      <c r="CQ89" s="704"/>
      <c r="CR89" s="704"/>
      <c r="CS89" s="704"/>
      <c r="CT89" s="704"/>
      <c r="CU89" s="704"/>
      <c r="CV89" s="704"/>
      <c r="CW89" s="704"/>
      <c r="CX89" s="704"/>
      <c r="CY89" s="704"/>
      <c r="CZ89" s="704"/>
      <c r="DA89" s="704"/>
      <c r="DB89" s="704"/>
      <c r="DC89" s="704"/>
      <c r="DD89" s="704"/>
      <c r="DE89" s="704"/>
      <c r="DF89" s="704"/>
      <c r="DG89" s="704"/>
      <c r="DH89" s="704"/>
      <c r="DI89" s="704"/>
      <c r="DJ89" s="704"/>
      <c r="DK89" s="704"/>
      <c r="DL89" s="704"/>
      <c r="DM89" s="704"/>
      <c r="DN89" s="704"/>
      <c r="DO89" s="704"/>
      <c r="DP89" s="704"/>
      <c r="DQ89" s="704"/>
      <c r="DR89" s="704"/>
      <c r="DS89" s="704"/>
      <c r="DT89" s="704"/>
      <c r="DU89" s="704"/>
      <c r="DV89" s="704"/>
      <c r="DW89" s="704"/>
      <c r="DX89" s="704"/>
      <c r="DY89" s="704"/>
      <c r="DZ89" s="704"/>
      <c r="EA89" s="704"/>
      <c r="EB89" s="704"/>
      <c r="EC89" s="704"/>
      <c r="ED89" s="704"/>
      <c r="EE89" s="704"/>
      <c r="EF89" s="704"/>
      <c r="EG89" s="704"/>
      <c r="EH89" s="704"/>
      <c r="EI89" s="704"/>
      <c r="EJ89" s="704"/>
      <c r="EK89" s="704"/>
      <c r="EL89" s="704"/>
      <c r="EM89" s="704"/>
      <c r="EN89" s="704"/>
      <c r="EO89" s="704"/>
      <c r="EP89" s="704"/>
      <c r="EQ89" s="704"/>
      <c r="ER89" s="704"/>
      <c r="ES89" s="704"/>
      <c r="ET89" s="704"/>
      <c r="EU89" s="704"/>
      <c r="EV89" s="706"/>
      <c r="EW89" s="706"/>
      <c r="EX89" s="706"/>
      <c r="EY89" s="706"/>
      <c r="EZ89" s="706"/>
      <c r="FA89" s="706"/>
      <c r="FB89" s="706"/>
      <c r="FC89" s="706"/>
      <c r="FD89" s="706"/>
      <c r="FE89" s="706"/>
      <c r="FF89" s="706"/>
      <c r="FG89" s="706"/>
      <c r="FH89" s="706"/>
      <c r="FI89" s="704"/>
      <c r="FJ89" s="704"/>
      <c r="FK89" s="706"/>
      <c r="FL89" s="706"/>
      <c r="FM89" s="706"/>
      <c r="FN89" s="706"/>
      <c r="FO89" s="706"/>
      <c r="FP89" s="706"/>
      <c r="FQ89" s="706"/>
      <c r="FR89" s="706"/>
      <c r="FS89" s="706"/>
      <c r="FT89" s="706"/>
      <c r="FU89" s="706"/>
      <c r="FV89" s="706"/>
      <c r="FW89" s="706"/>
      <c r="FX89" s="706"/>
      <c r="FY89" s="706"/>
      <c r="FZ89" s="706"/>
      <c r="GA89" s="706"/>
      <c r="GB89" s="706"/>
      <c r="GC89" s="706"/>
      <c r="GD89" s="706"/>
      <c r="GE89" s="706"/>
      <c r="GF89" s="706"/>
      <c r="GG89" s="706"/>
      <c r="GH89" s="706"/>
      <c r="GI89" s="706"/>
      <c r="GJ89" s="706"/>
      <c r="GK89" s="706"/>
      <c r="GL89" s="706"/>
      <c r="GM89" s="706"/>
      <c r="GN89" s="706"/>
      <c r="GO89" s="704"/>
      <c r="GP89" s="706"/>
      <c r="GQ89" s="704"/>
      <c r="GR89" s="704"/>
      <c r="GS89" s="704"/>
      <c r="GT89" s="704"/>
      <c r="GU89" s="704"/>
      <c r="GV89" s="704"/>
      <c r="GW89" s="704"/>
      <c r="GX89" s="704"/>
      <c r="GY89" s="704"/>
      <c r="GZ89" s="704"/>
      <c r="HA89" s="704"/>
      <c r="HB89" s="704"/>
      <c r="HC89" s="704"/>
      <c r="HD89" s="704"/>
      <c r="HE89" s="704"/>
      <c r="HF89" s="704"/>
      <c r="HG89" s="704"/>
      <c r="HH89" s="704"/>
      <c r="HI89" s="704"/>
      <c r="HJ89" s="704"/>
      <c r="HK89" s="704"/>
      <c r="HL89" s="704"/>
      <c r="HM89" s="704"/>
      <c r="HN89" s="704"/>
      <c r="HO89" s="704"/>
      <c r="HP89" s="704"/>
      <c r="HQ89" s="704"/>
      <c r="HR89" s="704"/>
      <c r="HS89" s="704"/>
      <c r="HT89" s="704"/>
      <c r="HU89" s="704"/>
      <c r="HV89" s="704"/>
      <c r="HW89" s="704"/>
      <c r="HX89" s="704"/>
      <c r="HY89" s="704"/>
      <c r="HZ89" s="704"/>
      <c r="IA89" s="704"/>
      <c r="IB89" s="704"/>
      <c r="IC89" s="704"/>
      <c r="ID89" s="704"/>
      <c r="IE89" s="704"/>
      <c r="IF89" s="704"/>
      <c r="IG89" s="704"/>
      <c r="IH89" s="704"/>
      <c r="II89" s="704"/>
      <c r="IJ89" s="704"/>
      <c r="IK89" s="704"/>
      <c r="IL89" s="704"/>
      <c r="IM89" s="704"/>
      <c r="IN89" s="704"/>
      <c r="IO89" s="704"/>
      <c r="IP89" s="704"/>
      <c r="IQ89" s="704"/>
      <c r="IR89" s="704"/>
      <c r="IS89" s="704"/>
      <c r="IT89" s="704"/>
      <c r="IU89" s="704"/>
      <c r="IV89" s="704"/>
      <c r="IW89" s="704"/>
      <c r="IX89" s="706"/>
      <c r="IY89" s="706"/>
      <c r="IZ89" s="706"/>
      <c r="JA89" s="706"/>
      <c r="JB89" s="706"/>
      <c r="JC89" s="706"/>
      <c r="JD89" s="706"/>
      <c r="JE89" s="706"/>
      <c r="JF89" s="706"/>
      <c r="JG89" s="706"/>
      <c r="JH89" s="706"/>
    </row>
    <row r="90" spans="1:274" s="878" customFormat="1" ht="23.1" customHeight="1" x14ac:dyDescent="0.25">
      <c r="A90" s="691">
        <v>89</v>
      </c>
      <c r="B90" s="693" t="s">
        <v>1206</v>
      </c>
      <c r="C90" s="929">
        <v>224</v>
      </c>
      <c r="D90" s="930">
        <v>532</v>
      </c>
      <c r="E90" s="707" t="s">
        <v>1122</v>
      </c>
      <c r="F90" s="699" t="s">
        <v>1121</v>
      </c>
      <c r="G90" s="715" t="s">
        <v>1246</v>
      </c>
      <c r="H90" s="751" t="s">
        <v>1112</v>
      </c>
      <c r="I90" s="752" t="s">
        <v>1113</v>
      </c>
      <c r="J90" s="753" t="s">
        <v>1139</v>
      </c>
      <c r="K90" s="924" t="s">
        <v>1115</v>
      </c>
      <c r="L90" s="924" t="s">
        <v>1124</v>
      </c>
      <c r="M90" s="753" t="s">
        <v>1140</v>
      </c>
      <c r="N90" s="753" t="s">
        <v>1141</v>
      </c>
      <c r="O90" s="753" t="s">
        <v>1141</v>
      </c>
      <c r="P90" s="753" t="s">
        <v>1189</v>
      </c>
      <c r="Q90" s="765" t="s">
        <v>1120</v>
      </c>
      <c r="R90" s="765" t="s">
        <v>1120</v>
      </c>
      <c r="S90" s="755">
        <v>2</v>
      </c>
      <c r="T90" s="766">
        <v>2.11</v>
      </c>
      <c r="U90" s="771">
        <v>41456</v>
      </c>
      <c r="V90" s="771">
        <v>42156</v>
      </c>
      <c r="W90" s="701">
        <v>7</v>
      </c>
      <c r="X90" s="875"/>
      <c r="Y90" s="877"/>
      <c r="Z90" s="875">
        <f t="shared" si="3"/>
        <v>0</v>
      </c>
      <c r="AA90" s="702"/>
      <c r="AB90" s="702"/>
      <c r="AC90" s="702"/>
      <c r="AD90" s="702"/>
      <c r="AE90" s="702"/>
      <c r="AF90" s="702"/>
      <c r="AG90" s="702"/>
      <c r="AH90" s="702"/>
      <c r="AI90" s="691"/>
      <c r="AJ90" s="691"/>
      <c r="AK90" s="691"/>
      <c r="AL90" s="691"/>
      <c r="AM90" s="868">
        <f t="shared" si="4"/>
        <v>0</v>
      </c>
      <c r="AN90" s="868">
        <f t="shared" si="5"/>
        <v>0</v>
      </c>
      <c r="AO90" s="760">
        <v>80500</v>
      </c>
      <c r="AP90" s="868"/>
      <c r="AQ90" s="706"/>
      <c r="AR90" s="704"/>
      <c r="AS90" s="704"/>
      <c r="AT90" s="704"/>
      <c r="AU90" s="704"/>
      <c r="AV90" s="704"/>
      <c r="AW90" s="704"/>
      <c r="AX90" s="704"/>
      <c r="AY90" s="704"/>
      <c r="AZ90" s="704"/>
      <c r="BA90" s="704"/>
      <c r="BB90" s="704"/>
      <c r="BC90" s="704"/>
      <c r="BD90" s="704"/>
      <c r="BE90" s="704"/>
      <c r="BF90" s="704"/>
      <c r="BG90" s="704"/>
      <c r="BH90" s="704"/>
      <c r="BI90" s="704"/>
      <c r="BJ90" s="704"/>
      <c r="BK90" s="704"/>
      <c r="BL90" s="704"/>
      <c r="BM90" s="704"/>
      <c r="BN90" s="704"/>
      <c r="BO90" s="704"/>
      <c r="BP90" s="704"/>
      <c r="BQ90" s="704"/>
      <c r="BR90" s="704"/>
      <c r="BS90" s="704"/>
      <c r="BT90" s="704"/>
      <c r="BU90" s="704"/>
      <c r="BV90" s="704"/>
      <c r="BW90" s="704"/>
      <c r="BX90" s="704"/>
      <c r="BY90" s="704"/>
      <c r="BZ90" s="704"/>
      <c r="CA90" s="704"/>
      <c r="CB90" s="704"/>
      <c r="CC90" s="704"/>
      <c r="CD90" s="704"/>
      <c r="CE90" s="704"/>
      <c r="CF90" s="704"/>
      <c r="CG90" s="704"/>
      <c r="CH90" s="704"/>
      <c r="CI90" s="704"/>
      <c r="CJ90" s="704"/>
      <c r="CK90" s="704"/>
      <c r="CL90" s="704"/>
      <c r="CM90" s="704"/>
      <c r="CN90" s="704"/>
      <c r="CO90" s="704"/>
      <c r="CP90" s="704"/>
      <c r="CQ90" s="704"/>
      <c r="CR90" s="704"/>
      <c r="CS90" s="704"/>
      <c r="CT90" s="704"/>
      <c r="CU90" s="704"/>
      <c r="CV90" s="704"/>
      <c r="CW90" s="704"/>
      <c r="CX90" s="704"/>
      <c r="CY90" s="704"/>
      <c r="CZ90" s="704"/>
      <c r="DA90" s="704"/>
      <c r="DB90" s="704"/>
      <c r="DC90" s="704"/>
      <c r="DD90" s="704"/>
      <c r="DE90" s="704"/>
      <c r="DF90" s="704"/>
      <c r="DG90" s="704"/>
      <c r="DH90" s="704"/>
      <c r="DI90" s="704"/>
      <c r="DJ90" s="704"/>
      <c r="DK90" s="704"/>
      <c r="DL90" s="704"/>
      <c r="DM90" s="704"/>
      <c r="DN90" s="704"/>
      <c r="DO90" s="704"/>
      <c r="DP90" s="704"/>
      <c r="DQ90" s="704"/>
      <c r="DR90" s="704"/>
      <c r="DS90" s="704"/>
      <c r="DT90" s="704"/>
      <c r="DU90" s="704"/>
      <c r="DV90" s="704"/>
      <c r="DW90" s="704"/>
      <c r="DX90" s="704"/>
      <c r="DY90" s="704"/>
      <c r="DZ90" s="704"/>
      <c r="EA90" s="704"/>
      <c r="EB90" s="704"/>
      <c r="EC90" s="704"/>
      <c r="ED90" s="704"/>
      <c r="EE90" s="704"/>
      <c r="EF90" s="704"/>
      <c r="EG90" s="704"/>
      <c r="EH90" s="704"/>
      <c r="EI90" s="704"/>
      <c r="EJ90" s="704"/>
      <c r="EK90" s="704"/>
      <c r="EL90" s="704"/>
      <c r="EM90" s="704"/>
      <c r="EN90" s="704"/>
      <c r="EO90" s="704"/>
      <c r="EP90" s="704"/>
      <c r="EQ90" s="704"/>
      <c r="ER90" s="704"/>
      <c r="ES90" s="704"/>
      <c r="ET90" s="704"/>
      <c r="EU90" s="704"/>
      <c r="EV90" s="706"/>
      <c r="EW90" s="706"/>
      <c r="EX90" s="706"/>
      <c r="EY90" s="706"/>
      <c r="EZ90" s="706"/>
      <c r="FA90" s="706"/>
      <c r="FB90" s="706"/>
      <c r="FC90" s="706"/>
      <c r="FD90" s="706"/>
      <c r="FE90" s="706"/>
      <c r="FF90" s="706"/>
      <c r="FG90" s="706"/>
      <c r="FH90" s="706"/>
      <c r="FI90" s="704"/>
      <c r="FJ90" s="704"/>
      <c r="FK90" s="706"/>
      <c r="FL90" s="706"/>
      <c r="FM90" s="706"/>
      <c r="FN90" s="706"/>
      <c r="FO90" s="706"/>
      <c r="FP90" s="706"/>
      <c r="FQ90" s="706"/>
      <c r="FR90" s="706"/>
      <c r="FS90" s="706"/>
      <c r="FT90" s="706"/>
      <c r="FU90" s="706"/>
      <c r="FV90" s="706"/>
      <c r="FW90" s="706"/>
      <c r="FX90" s="706"/>
      <c r="FY90" s="706"/>
      <c r="FZ90" s="706"/>
      <c r="GA90" s="706"/>
      <c r="GB90" s="706"/>
      <c r="GC90" s="706"/>
      <c r="GD90" s="706"/>
      <c r="GE90" s="706"/>
      <c r="GF90" s="706"/>
      <c r="GG90" s="706"/>
      <c r="GH90" s="706"/>
      <c r="GI90" s="706"/>
      <c r="GJ90" s="706"/>
      <c r="GK90" s="706"/>
      <c r="GL90" s="706"/>
      <c r="GM90" s="706"/>
      <c r="GN90" s="706"/>
      <c r="GO90" s="704"/>
      <c r="GP90" s="706"/>
      <c r="GQ90" s="704"/>
      <c r="GR90" s="704"/>
      <c r="GS90" s="704"/>
      <c r="GT90" s="704"/>
      <c r="GU90" s="704"/>
      <c r="GV90" s="704"/>
      <c r="GW90" s="704"/>
      <c r="GX90" s="704"/>
      <c r="GY90" s="704"/>
      <c r="GZ90" s="704"/>
      <c r="HA90" s="704"/>
      <c r="HB90" s="704"/>
      <c r="HC90" s="704"/>
      <c r="HD90" s="704"/>
      <c r="HE90" s="704"/>
      <c r="HF90" s="704"/>
      <c r="HG90" s="704"/>
      <c r="HH90" s="704"/>
      <c r="HI90" s="704"/>
      <c r="HJ90" s="704"/>
      <c r="HK90" s="704"/>
      <c r="HL90" s="704"/>
      <c r="HM90" s="704"/>
      <c r="HN90" s="704"/>
      <c r="HO90" s="704"/>
      <c r="HP90" s="704"/>
      <c r="HQ90" s="704"/>
      <c r="HR90" s="704"/>
      <c r="HS90" s="704"/>
      <c r="HT90" s="704"/>
      <c r="HU90" s="704"/>
      <c r="HV90" s="704"/>
      <c r="HW90" s="704"/>
      <c r="HX90" s="704"/>
      <c r="HY90" s="704"/>
      <c r="HZ90" s="704"/>
      <c r="IA90" s="704"/>
      <c r="IB90" s="704"/>
      <c r="IC90" s="704"/>
      <c r="ID90" s="704"/>
      <c r="IE90" s="704"/>
      <c r="IF90" s="704"/>
      <c r="IG90" s="704"/>
      <c r="IH90" s="704"/>
      <c r="II90" s="704"/>
      <c r="IJ90" s="704"/>
      <c r="IK90" s="704"/>
      <c r="IL90" s="704"/>
      <c r="IM90" s="704"/>
      <c r="IN90" s="704"/>
      <c r="IO90" s="704"/>
      <c r="IP90" s="704"/>
      <c r="IQ90" s="704"/>
      <c r="IR90" s="704"/>
      <c r="IS90" s="704"/>
      <c r="IT90" s="704"/>
      <c r="IU90" s="704"/>
      <c r="IV90" s="704"/>
      <c r="IW90" s="704"/>
      <c r="IX90" s="706"/>
      <c r="IY90" s="706"/>
      <c r="IZ90" s="706"/>
      <c r="JA90" s="706"/>
      <c r="JB90" s="706"/>
      <c r="JC90" s="706"/>
      <c r="JD90" s="706"/>
      <c r="JE90" s="706"/>
      <c r="JF90" s="706"/>
      <c r="JG90" s="706"/>
      <c r="JH90" s="706"/>
    </row>
    <row r="91" spans="1:274" s="878" customFormat="1" ht="23.1" customHeight="1" x14ac:dyDescent="0.25">
      <c r="A91" s="691">
        <v>90</v>
      </c>
      <c r="B91" s="693" t="s">
        <v>1206</v>
      </c>
      <c r="C91" s="929">
        <v>224</v>
      </c>
      <c r="D91" s="930">
        <v>532</v>
      </c>
      <c r="E91" s="707" t="s">
        <v>1122</v>
      </c>
      <c r="F91" s="699" t="s">
        <v>1121</v>
      </c>
      <c r="G91" s="715" t="s">
        <v>1249</v>
      </c>
      <c r="H91" s="751" t="s">
        <v>1112</v>
      </c>
      <c r="I91" s="752" t="s">
        <v>1113</v>
      </c>
      <c r="J91" s="753" t="s">
        <v>1139</v>
      </c>
      <c r="K91" s="924" t="s">
        <v>1115</v>
      </c>
      <c r="L91" s="924" t="s">
        <v>1124</v>
      </c>
      <c r="M91" s="753" t="s">
        <v>1140</v>
      </c>
      <c r="N91" s="753" t="s">
        <v>1141</v>
      </c>
      <c r="O91" s="753" t="s">
        <v>1141</v>
      </c>
      <c r="P91" s="753" t="s">
        <v>1189</v>
      </c>
      <c r="Q91" s="765" t="s">
        <v>1120</v>
      </c>
      <c r="R91" s="765" t="s">
        <v>1120</v>
      </c>
      <c r="S91" s="755">
        <v>2</v>
      </c>
      <c r="T91" s="766">
        <v>2.11</v>
      </c>
      <c r="U91" s="771">
        <v>41456</v>
      </c>
      <c r="V91" s="771">
        <v>42156</v>
      </c>
      <c r="W91" s="701">
        <v>25</v>
      </c>
      <c r="X91" s="875"/>
      <c r="Y91" s="877"/>
      <c r="Z91" s="875">
        <f t="shared" si="3"/>
        <v>0</v>
      </c>
      <c r="AA91" s="702"/>
      <c r="AB91" s="702"/>
      <c r="AC91" s="702"/>
      <c r="AD91" s="702"/>
      <c r="AE91" s="702"/>
      <c r="AF91" s="702"/>
      <c r="AG91" s="702"/>
      <c r="AH91" s="702"/>
      <c r="AI91" s="691"/>
      <c r="AJ91" s="691"/>
      <c r="AK91" s="691"/>
      <c r="AL91" s="691"/>
      <c r="AM91" s="868">
        <f t="shared" si="4"/>
        <v>0</v>
      </c>
      <c r="AN91" s="868">
        <f t="shared" si="5"/>
        <v>0</v>
      </c>
      <c r="AO91" s="760"/>
      <c r="AP91" s="868">
        <v>138900</v>
      </c>
      <c r="AQ91" s="706"/>
      <c r="AR91" s="704"/>
      <c r="AS91" s="704"/>
      <c r="AT91" s="704"/>
      <c r="AU91" s="704"/>
      <c r="AV91" s="704"/>
      <c r="AW91" s="704"/>
      <c r="AX91" s="704"/>
      <c r="AY91" s="704"/>
      <c r="AZ91" s="704"/>
      <c r="BA91" s="704"/>
      <c r="BB91" s="704"/>
      <c r="BC91" s="704"/>
      <c r="BD91" s="704"/>
      <c r="BE91" s="704"/>
      <c r="BF91" s="704"/>
      <c r="BG91" s="704"/>
      <c r="BH91" s="704"/>
      <c r="BI91" s="704"/>
      <c r="BJ91" s="704"/>
      <c r="BK91" s="704"/>
      <c r="BL91" s="704"/>
      <c r="BM91" s="704"/>
      <c r="BN91" s="704"/>
      <c r="BO91" s="704"/>
      <c r="BP91" s="704"/>
      <c r="BQ91" s="704"/>
      <c r="BR91" s="704"/>
      <c r="BS91" s="704"/>
      <c r="BT91" s="704"/>
      <c r="BU91" s="704"/>
      <c r="BV91" s="704"/>
      <c r="BW91" s="704"/>
      <c r="BX91" s="704"/>
      <c r="BY91" s="704"/>
      <c r="BZ91" s="704"/>
      <c r="CA91" s="704"/>
      <c r="CB91" s="704"/>
      <c r="CC91" s="704"/>
      <c r="CD91" s="704"/>
      <c r="CE91" s="704"/>
      <c r="CF91" s="704"/>
      <c r="CG91" s="704"/>
      <c r="CH91" s="704"/>
      <c r="CI91" s="704"/>
      <c r="CJ91" s="704"/>
      <c r="CK91" s="704"/>
      <c r="CL91" s="704"/>
      <c r="CM91" s="704"/>
      <c r="CN91" s="704"/>
      <c r="CO91" s="704"/>
      <c r="CP91" s="704"/>
      <c r="CQ91" s="704"/>
      <c r="CR91" s="704"/>
      <c r="CS91" s="704"/>
      <c r="CT91" s="704"/>
      <c r="CU91" s="704"/>
      <c r="CV91" s="704"/>
      <c r="CW91" s="704"/>
      <c r="CX91" s="704"/>
      <c r="CY91" s="704"/>
      <c r="CZ91" s="704"/>
      <c r="DA91" s="704"/>
      <c r="DB91" s="704"/>
      <c r="DC91" s="704"/>
      <c r="DD91" s="704"/>
      <c r="DE91" s="704"/>
      <c r="DF91" s="704"/>
      <c r="DG91" s="704"/>
      <c r="DH91" s="704"/>
      <c r="DI91" s="704"/>
      <c r="DJ91" s="704"/>
      <c r="DK91" s="704"/>
      <c r="DL91" s="704"/>
      <c r="DM91" s="704"/>
      <c r="DN91" s="704"/>
      <c r="DO91" s="704"/>
      <c r="DP91" s="704"/>
      <c r="DQ91" s="704"/>
      <c r="DR91" s="704"/>
      <c r="DS91" s="704"/>
      <c r="DT91" s="704"/>
      <c r="DU91" s="704"/>
      <c r="DV91" s="704"/>
      <c r="DW91" s="704"/>
      <c r="DX91" s="704"/>
      <c r="DY91" s="704"/>
      <c r="DZ91" s="704"/>
      <c r="EA91" s="704"/>
      <c r="EB91" s="704"/>
      <c r="EC91" s="704"/>
      <c r="ED91" s="704"/>
      <c r="EE91" s="704"/>
      <c r="EF91" s="704"/>
      <c r="EG91" s="704"/>
      <c r="EH91" s="704"/>
      <c r="EI91" s="704"/>
      <c r="EJ91" s="704"/>
      <c r="EK91" s="704"/>
      <c r="EL91" s="704"/>
      <c r="EM91" s="704"/>
      <c r="EN91" s="704"/>
      <c r="EO91" s="704"/>
      <c r="EP91" s="704"/>
      <c r="EQ91" s="704"/>
      <c r="ER91" s="704"/>
      <c r="ES91" s="704"/>
      <c r="ET91" s="704"/>
      <c r="EU91" s="704"/>
      <c r="EV91" s="706"/>
      <c r="EW91" s="706"/>
      <c r="EX91" s="706"/>
      <c r="EY91" s="706"/>
      <c r="EZ91" s="706"/>
      <c r="FA91" s="706"/>
      <c r="FB91" s="706"/>
      <c r="FC91" s="706"/>
      <c r="FD91" s="706"/>
      <c r="FE91" s="706"/>
      <c r="FF91" s="706"/>
      <c r="FG91" s="706"/>
      <c r="FH91" s="706"/>
      <c r="FI91" s="704"/>
      <c r="FJ91" s="704"/>
      <c r="FK91" s="706"/>
      <c r="FL91" s="706"/>
      <c r="FM91" s="706"/>
      <c r="FN91" s="706"/>
      <c r="FO91" s="706"/>
      <c r="FP91" s="706"/>
      <c r="FQ91" s="706"/>
      <c r="FR91" s="706"/>
      <c r="FS91" s="706"/>
      <c r="FT91" s="706"/>
      <c r="FU91" s="706"/>
      <c r="FV91" s="706"/>
      <c r="FW91" s="706"/>
      <c r="FX91" s="706"/>
      <c r="FY91" s="706"/>
      <c r="FZ91" s="706"/>
      <c r="GA91" s="706"/>
      <c r="GB91" s="706"/>
      <c r="GC91" s="706"/>
      <c r="GD91" s="706"/>
      <c r="GE91" s="706"/>
      <c r="GF91" s="706"/>
      <c r="GG91" s="706"/>
      <c r="GH91" s="706"/>
      <c r="GI91" s="706"/>
      <c r="GJ91" s="706"/>
      <c r="GK91" s="706"/>
      <c r="GL91" s="706"/>
      <c r="GM91" s="706"/>
      <c r="GN91" s="706"/>
      <c r="GO91" s="704"/>
      <c r="GP91" s="746"/>
      <c r="GQ91" s="704"/>
      <c r="GR91" s="704"/>
      <c r="GS91" s="704"/>
      <c r="GT91" s="704"/>
      <c r="GU91" s="704"/>
      <c r="GV91" s="704"/>
      <c r="GW91" s="704"/>
      <c r="GX91" s="704"/>
      <c r="GY91" s="704"/>
      <c r="GZ91" s="704"/>
      <c r="HA91" s="704"/>
      <c r="HB91" s="704"/>
      <c r="HC91" s="704"/>
      <c r="HD91" s="704"/>
      <c r="HE91" s="704"/>
      <c r="HF91" s="704"/>
      <c r="HG91" s="704"/>
      <c r="HH91" s="704"/>
      <c r="HI91" s="704"/>
      <c r="HJ91" s="704"/>
      <c r="HK91" s="704"/>
      <c r="HL91" s="704"/>
      <c r="HM91" s="704"/>
      <c r="HN91" s="704"/>
      <c r="HO91" s="704"/>
      <c r="HP91" s="704"/>
      <c r="HQ91" s="704"/>
      <c r="HR91" s="706"/>
      <c r="HS91" s="706"/>
      <c r="HT91" s="706"/>
      <c r="HU91" s="706"/>
      <c r="HV91" s="706"/>
      <c r="HW91" s="706"/>
      <c r="HX91" s="706"/>
      <c r="HY91" s="706"/>
      <c r="HZ91" s="706"/>
      <c r="IA91" s="704"/>
      <c r="IB91" s="704"/>
      <c r="IC91" s="704"/>
      <c r="ID91" s="704"/>
      <c r="IE91" s="704"/>
      <c r="IF91" s="704"/>
      <c r="IG91" s="704"/>
      <c r="IH91" s="704"/>
      <c r="II91" s="704"/>
      <c r="IJ91" s="704"/>
      <c r="IK91" s="704"/>
      <c r="IL91" s="704"/>
      <c r="IM91" s="704"/>
      <c r="IN91" s="704"/>
      <c r="IO91" s="704"/>
      <c r="IP91" s="704"/>
      <c r="IQ91" s="704"/>
      <c r="IR91" s="704"/>
      <c r="IS91" s="704"/>
      <c r="IT91" s="704"/>
      <c r="IU91" s="704"/>
      <c r="IV91" s="704"/>
      <c r="IW91" s="704"/>
      <c r="IX91" s="706"/>
      <c r="IY91" s="706"/>
      <c r="IZ91" s="706"/>
    </row>
    <row r="92" spans="1:274" s="878" customFormat="1" ht="23.1" customHeight="1" x14ac:dyDescent="0.25">
      <c r="A92" s="691">
        <v>91</v>
      </c>
      <c r="B92" s="693" t="s">
        <v>1206</v>
      </c>
      <c r="C92" s="929">
        <v>224</v>
      </c>
      <c r="D92" s="930">
        <v>532</v>
      </c>
      <c r="E92" s="707" t="s">
        <v>1122</v>
      </c>
      <c r="F92" s="699" t="s">
        <v>1121</v>
      </c>
      <c r="G92" s="715" t="s">
        <v>1247</v>
      </c>
      <c r="H92" s="751" t="s">
        <v>1112</v>
      </c>
      <c r="I92" s="752" t="s">
        <v>1113</v>
      </c>
      <c r="J92" s="753" t="s">
        <v>1139</v>
      </c>
      <c r="K92" s="924" t="s">
        <v>1115</v>
      </c>
      <c r="L92" s="924" t="s">
        <v>1124</v>
      </c>
      <c r="M92" s="753" t="s">
        <v>1140</v>
      </c>
      <c r="N92" s="753" t="s">
        <v>1141</v>
      </c>
      <c r="O92" s="753" t="s">
        <v>1141</v>
      </c>
      <c r="P92" s="753" t="s">
        <v>1189</v>
      </c>
      <c r="Q92" s="765" t="s">
        <v>1120</v>
      </c>
      <c r="R92" s="765" t="s">
        <v>1120</v>
      </c>
      <c r="S92" s="755">
        <v>2</v>
      </c>
      <c r="T92" s="766">
        <v>2.11</v>
      </c>
      <c r="U92" s="771">
        <v>41456</v>
      </c>
      <c r="V92" s="771">
        <v>42156</v>
      </c>
      <c r="W92" s="701">
        <v>10</v>
      </c>
      <c r="X92" s="875"/>
      <c r="Y92" s="877"/>
      <c r="Z92" s="875">
        <f t="shared" si="3"/>
        <v>0</v>
      </c>
      <c r="AA92" s="702"/>
      <c r="AB92" s="702"/>
      <c r="AC92" s="702"/>
      <c r="AD92" s="702"/>
      <c r="AE92" s="702"/>
      <c r="AF92" s="702"/>
      <c r="AG92" s="702"/>
      <c r="AH92" s="702"/>
      <c r="AI92" s="691"/>
      <c r="AJ92" s="691"/>
      <c r="AK92" s="691"/>
      <c r="AL92" s="691"/>
      <c r="AM92" s="868">
        <f t="shared" si="4"/>
        <v>0</v>
      </c>
      <c r="AN92" s="868">
        <f t="shared" si="5"/>
        <v>0</v>
      </c>
      <c r="AO92" s="760">
        <v>120000</v>
      </c>
      <c r="AP92" s="868">
        <v>160000</v>
      </c>
      <c r="AQ92" s="706"/>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P92" s="704"/>
      <c r="BQ92" s="704"/>
      <c r="BR92" s="704"/>
      <c r="BS92" s="704"/>
      <c r="BT92" s="704"/>
      <c r="BU92" s="704"/>
      <c r="BV92" s="704"/>
      <c r="BW92" s="704"/>
      <c r="BX92" s="704"/>
      <c r="BY92" s="704"/>
      <c r="BZ92" s="704"/>
      <c r="CA92" s="704"/>
      <c r="CB92" s="704"/>
      <c r="CC92" s="704"/>
      <c r="CD92" s="704"/>
      <c r="CE92" s="704"/>
      <c r="CF92" s="704"/>
      <c r="CG92" s="704"/>
      <c r="CH92" s="704"/>
      <c r="CI92" s="704"/>
      <c r="CJ92" s="704"/>
      <c r="CK92" s="704"/>
      <c r="CL92" s="704"/>
      <c r="CM92" s="704"/>
      <c r="CN92" s="704"/>
      <c r="CO92" s="704"/>
      <c r="CP92" s="704"/>
      <c r="CQ92" s="704"/>
      <c r="CR92" s="704"/>
      <c r="CS92" s="704"/>
      <c r="CT92" s="704"/>
      <c r="CU92" s="704"/>
      <c r="CV92" s="704"/>
      <c r="CW92" s="704"/>
      <c r="CX92" s="704"/>
      <c r="CY92" s="704"/>
      <c r="CZ92" s="704"/>
      <c r="DA92" s="704"/>
      <c r="DB92" s="704"/>
      <c r="DC92" s="704"/>
      <c r="DD92" s="704"/>
      <c r="DE92" s="704"/>
      <c r="DF92" s="704"/>
      <c r="DG92" s="704"/>
      <c r="DH92" s="704"/>
      <c r="DI92" s="704"/>
      <c r="DJ92" s="704"/>
      <c r="DK92" s="704"/>
      <c r="DL92" s="704"/>
      <c r="DM92" s="704"/>
      <c r="DN92" s="704"/>
      <c r="DO92" s="704"/>
      <c r="DP92" s="704"/>
      <c r="DQ92" s="704"/>
      <c r="DR92" s="704"/>
      <c r="DS92" s="704"/>
      <c r="DT92" s="704"/>
      <c r="DU92" s="704"/>
      <c r="DV92" s="704"/>
      <c r="DW92" s="704"/>
      <c r="DX92" s="704"/>
      <c r="DY92" s="704"/>
      <c r="DZ92" s="704"/>
      <c r="EA92" s="704"/>
      <c r="EB92" s="704"/>
      <c r="EC92" s="704"/>
      <c r="ED92" s="704"/>
      <c r="EE92" s="704"/>
      <c r="EF92" s="704"/>
      <c r="EG92" s="704"/>
      <c r="EH92" s="704"/>
      <c r="EI92" s="704"/>
      <c r="EJ92" s="704"/>
      <c r="EK92" s="704"/>
      <c r="EL92" s="704"/>
      <c r="EM92" s="704"/>
      <c r="EN92" s="704"/>
      <c r="EO92" s="704"/>
      <c r="EP92" s="704"/>
      <c r="EQ92" s="704"/>
      <c r="ER92" s="704"/>
      <c r="ES92" s="704"/>
      <c r="ET92" s="704"/>
      <c r="EU92" s="704"/>
      <c r="EV92" s="706"/>
      <c r="EW92" s="706"/>
      <c r="EX92" s="706"/>
      <c r="EY92" s="706"/>
      <c r="EZ92" s="706"/>
      <c r="FA92" s="706"/>
      <c r="FB92" s="706"/>
      <c r="FC92" s="706"/>
      <c r="FD92" s="706"/>
      <c r="FE92" s="706"/>
      <c r="FF92" s="706"/>
      <c r="FG92" s="706"/>
      <c r="FH92" s="706"/>
      <c r="FI92" s="704"/>
      <c r="FJ92" s="704"/>
      <c r="FK92" s="706"/>
      <c r="FL92" s="706"/>
      <c r="FM92" s="706"/>
      <c r="FN92" s="706"/>
      <c r="FO92" s="706"/>
      <c r="FP92" s="706"/>
      <c r="FQ92" s="706"/>
      <c r="FR92" s="706"/>
      <c r="FS92" s="706"/>
      <c r="FT92" s="706"/>
      <c r="FU92" s="706"/>
      <c r="FV92" s="706"/>
      <c r="FW92" s="706"/>
      <c r="FX92" s="706"/>
      <c r="FY92" s="706"/>
      <c r="FZ92" s="706"/>
      <c r="GA92" s="706"/>
      <c r="GB92" s="706"/>
      <c r="GC92" s="706"/>
      <c r="GD92" s="706"/>
      <c r="GE92" s="706"/>
      <c r="GF92" s="706"/>
      <c r="GG92" s="706"/>
      <c r="GH92" s="706"/>
      <c r="GI92" s="706"/>
      <c r="GJ92" s="706"/>
      <c r="GK92" s="706"/>
      <c r="GL92" s="706"/>
      <c r="GM92" s="706"/>
      <c r="GN92" s="706"/>
      <c r="GO92" s="704"/>
      <c r="GP92" s="706"/>
      <c r="GQ92" s="704"/>
      <c r="GR92" s="704"/>
      <c r="GS92" s="704"/>
      <c r="GT92" s="704"/>
      <c r="GU92" s="704"/>
      <c r="GV92" s="704"/>
      <c r="GW92" s="704"/>
      <c r="GX92" s="704"/>
      <c r="GY92" s="704"/>
      <c r="GZ92" s="704"/>
      <c r="HA92" s="704"/>
      <c r="HB92" s="704"/>
      <c r="HC92" s="704"/>
      <c r="HD92" s="704"/>
      <c r="HE92" s="704"/>
      <c r="HF92" s="704"/>
      <c r="HG92" s="704"/>
      <c r="HH92" s="704"/>
      <c r="HI92" s="704"/>
      <c r="HJ92" s="704"/>
      <c r="HK92" s="704"/>
      <c r="HL92" s="704"/>
      <c r="HM92" s="704"/>
      <c r="HN92" s="704"/>
      <c r="HO92" s="704"/>
      <c r="HP92" s="704"/>
      <c r="HQ92" s="704"/>
      <c r="HR92" s="704"/>
      <c r="HS92" s="704"/>
      <c r="HT92" s="704"/>
      <c r="HU92" s="704"/>
      <c r="HV92" s="704"/>
      <c r="HW92" s="704"/>
      <c r="HX92" s="704"/>
      <c r="HY92" s="704"/>
      <c r="HZ92" s="704"/>
      <c r="IA92" s="704"/>
      <c r="IB92" s="704"/>
      <c r="IC92" s="704"/>
      <c r="ID92" s="704"/>
      <c r="IE92" s="704"/>
      <c r="IF92" s="704"/>
      <c r="IG92" s="704"/>
      <c r="IH92" s="704"/>
      <c r="II92" s="704"/>
      <c r="IJ92" s="704"/>
      <c r="IK92" s="704"/>
      <c r="IL92" s="704"/>
      <c r="IM92" s="704"/>
      <c r="IN92" s="704"/>
      <c r="IO92" s="704"/>
      <c r="IP92" s="704"/>
      <c r="IQ92" s="704"/>
      <c r="IR92" s="704"/>
      <c r="IS92" s="704"/>
      <c r="IT92" s="704"/>
      <c r="IU92" s="704"/>
      <c r="IV92" s="704"/>
      <c r="IW92" s="704"/>
      <c r="IX92" s="706"/>
      <c r="IY92" s="706"/>
      <c r="IZ92" s="706"/>
      <c r="JA92" s="706"/>
      <c r="JB92" s="706"/>
      <c r="JC92" s="706"/>
      <c r="JD92" s="706"/>
      <c r="JE92" s="706"/>
      <c r="JF92" s="706"/>
      <c r="JG92" s="706"/>
      <c r="JH92" s="706"/>
    </row>
    <row r="93" spans="1:274" s="878" customFormat="1" ht="23.1" customHeight="1" x14ac:dyDescent="0.25">
      <c r="A93" s="691">
        <v>92</v>
      </c>
      <c r="B93" s="693" t="s">
        <v>1206</v>
      </c>
      <c r="C93" s="929">
        <v>224</v>
      </c>
      <c r="D93" s="930">
        <v>532</v>
      </c>
      <c r="E93" s="707" t="s">
        <v>1122</v>
      </c>
      <c r="F93" s="699" t="s">
        <v>1121</v>
      </c>
      <c r="G93" s="715" t="s">
        <v>1244</v>
      </c>
      <c r="H93" s="751" t="s">
        <v>1112</v>
      </c>
      <c r="I93" s="752" t="s">
        <v>1113</v>
      </c>
      <c r="J93" s="753" t="s">
        <v>1139</v>
      </c>
      <c r="K93" s="924" t="s">
        <v>1115</v>
      </c>
      <c r="L93" s="924" t="s">
        <v>1116</v>
      </c>
      <c r="M93" s="753" t="s">
        <v>1140</v>
      </c>
      <c r="N93" s="753" t="s">
        <v>1141</v>
      </c>
      <c r="O93" s="753" t="s">
        <v>1141</v>
      </c>
      <c r="P93" s="753" t="s">
        <v>1189</v>
      </c>
      <c r="Q93" s="925">
        <v>26</v>
      </c>
      <c r="R93" s="765" t="s">
        <v>1120</v>
      </c>
      <c r="S93" s="755">
        <v>2</v>
      </c>
      <c r="T93" s="766">
        <v>2.11</v>
      </c>
      <c r="U93" s="771">
        <v>41456</v>
      </c>
      <c r="V93" s="771">
        <v>42156</v>
      </c>
      <c r="W93" s="701">
        <v>15</v>
      </c>
      <c r="X93" s="875"/>
      <c r="Y93" s="877"/>
      <c r="Z93" s="875">
        <f t="shared" si="3"/>
        <v>0</v>
      </c>
      <c r="AA93" s="702"/>
      <c r="AB93" s="702"/>
      <c r="AC93" s="702"/>
      <c r="AD93" s="702"/>
      <c r="AE93" s="702"/>
      <c r="AF93" s="702"/>
      <c r="AG93" s="702"/>
      <c r="AH93" s="702"/>
      <c r="AI93" s="691"/>
      <c r="AJ93" s="691"/>
      <c r="AK93" s="691"/>
      <c r="AL93" s="691"/>
      <c r="AM93" s="868">
        <f t="shared" si="4"/>
        <v>0</v>
      </c>
      <c r="AN93" s="868">
        <f t="shared" si="5"/>
        <v>0</v>
      </c>
      <c r="AO93" s="760">
        <v>1500000</v>
      </c>
      <c r="AP93" s="868"/>
      <c r="AQ93" s="706"/>
      <c r="AR93" s="704"/>
      <c r="AS93" s="704"/>
      <c r="AT93" s="704"/>
      <c r="AU93" s="704"/>
      <c r="AV93" s="704"/>
      <c r="AW93" s="704"/>
      <c r="AX93" s="704"/>
      <c r="AY93" s="704"/>
      <c r="AZ93" s="704"/>
      <c r="BA93" s="704"/>
      <c r="BB93" s="704"/>
      <c r="BC93" s="704"/>
      <c r="BD93" s="704"/>
      <c r="BE93" s="704"/>
      <c r="BF93" s="704"/>
      <c r="BG93" s="704"/>
      <c r="BH93" s="704"/>
      <c r="BI93" s="704"/>
      <c r="BJ93" s="704"/>
      <c r="BK93" s="704"/>
      <c r="BL93" s="704"/>
      <c r="BM93" s="704"/>
      <c r="BN93" s="704"/>
      <c r="BO93" s="704"/>
      <c r="BP93" s="704"/>
      <c r="BQ93" s="704"/>
      <c r="BR93" s="704"/>
      <c r="BS93" s="704"/>
      <c r="BT93" s="704"/>
      <c r="BU93" s="704"/>
      <c r="BV93" s="704"/>
      <c r="BW93" s="704"/>
      <c r="BX93" s="704"/>
      <c r="BY93" s="704"/>
      <c r="BZ93" s="704"/>
      <c r="CA93" s="704"/>
      <c r="CB93" s="704"/>
      <c r="CC93" s="704"/>
      <c r="CD93" s="704"/>
      <c r="CE93" s="704"/>
      <c r="CF93" s="704"/>
      <c r="CG93" s="704"/>
      <c r="CH93" s="704"/>
      <c r="CI93" s="704"/>
      <c r="CJ93" s="704"/>
      <c r="CK93" s="704"/>
      <c r="CL93" s="704"/>
      <c r="CM93" s="704"/>
      <c r="CN93" s="704"/>
      <c r="CO93" s="704"/>
      <c r="CP93" s="704"/>
      <c r="CQ93" s="704"/>
      <c r="CR93" s="704"/>
      <c r="CS93" s="704"/>
      <c r="CT93" s="704"/>
      <c r="CU93" s="704"/>
      <c r="CV93" s="704"/>
      <c r="CW93" s="704"/>
      <c r="CX93" s="704"/>
      <c r="CY93" s="704"/>
      <c r="CZ93" s="704"/>
      <c r="DA93" s="704"/>
      <c r="DB93" s="704"/>
      <c r="DC93" s="704"/>
      <c r="DD93" s="704"/>
      <c r="DE93" s="704"/>
      <c r="DF93" s="704"/>
      <c r="DG93" s="704"/>
      <c r="DH93" s="704"/>
      <c r="DI93" s="704"/>
      <c r="DJ93" s="704"/>
      <c r="DK93" s="704"/>
      <c r="DL93" s="704"/>
      <c r="DM93" s="704"/>
      <c r="DN93" s="704"/>
      <c r="DO93" s="704"/>
      <c r="DP93" s="704"/>
      <c r="DQ93" s="704"/>
      <c r="DR93" s="704"/>
      <c r="DS93" s="704"/>
      <c r="DT93" s="704"/>
      <c r="DU93" s="704"/>
      <c r="DV93" s="704"/>
      <c r="DW93" s="704"/>
      <c r="DX93" s="704"/>
      <c r="DY93" s="704"/>
      <c r="DZ93" s="704"/>
      <c r="EA93" s="704"/>
      <c r="EB93" s="704"/>
      <c r="EC93" s="704"/>
      <c r="ED93" s="704"/>
      <c r="EE93" s="704"/>
      <c r="EF93" s="704"/>
      <c r="EG93" s="704"/>
      <c r="EH93" s="704"/>
      <c r="EI93" s="704"/>
      <c r="EJ93" s="704"/>
      <c r="EK93" s="704"/>
      <c r="EL93" s="704"/>
      <c r="EM93" s="704"/>
      <c r="EN93" s="704"/>
      <c r="EO93" s="704"/>
      <c r="EP93" s="704"/>
      <c r="EQ93" s="704"/>
      <c r="ER93" s="704"/>
      <c r="ES93" s="704"/>
      <c r="ET93" s="704"/>
      <c r="EU93" s="704"/>
      <c r="EV93" s="706"/>
      <c r="EW93" s="706"/>
      <c r="EX93" s="706"/>
      <c r="EY93" s="706"/>
      <c r="EZ93" s="706"/>
      <c r="FA93" s="706"/>
      <c r="FB93" s="706"/>
      <c r="FC93" s="706"/>
      <c r="FD93" s="706"/>
      <c r="FE93" s="706"/>
      <c r="FF93" s="706"/>
      <c r="FG93" s="706"/>
      <c r="FH93" s="706"/>
      <c r="FI93" s="704"/>
      <c r="FJ93" s="704"/>
      <c r="FK93" s="706"/>
      <c r="FL93" s="706"/>
      <c r="FM93" s="706"/>
      <c r="FN93" s="706"/>
      <c r="FO93" s="706"/>
      <c r="FP93" s="706"/>
      <c r="FQ93" s="706"/>
      <c r="FR93" s="706"/>
      <c r="FS93" s="706"/>
      <c r="FT93" s="706"/>
      <c r="FU93" s="706"/>
      <c r="FV93" s="706"/>
      <c r="FW93" s="706"/>
      <c r="FX93" s="706"/>
      <c r="FY93" s="706"/>
      <c r="FZ93" s="706"/>
      <c r="GA93" s="706"/>
      <c r="GB93" s="706"/>
      <c r="GC93" s="706"/>
      <c r="GD93" s="706"/>
      <c r="GE93" s="706"/>
      <c r="GF93" s="706"/>
      <c r="GG93" s="706"/>
      <c r="GH93" s="706"/>
      <c r="GI93" s="706"/>
      <c r="GJ93" s="706"/>
      <c r="GK93" s="706"/>
      <c r="GL93" s="706"/>
      <c r="GM93" s="706"/>
      <c r="GN93" s="706"/>
      <c r="GO93" s="704"/>
      <c r="GP93" s="706"/>
      <c r="GQ93" s="704"/>
      <c r="GR93" s="704"/>
      <c r="GS93" s="704"/>
      <c r="GT93" s="704"/>
      <c r="GU93" s="704"/>
      <c r="GV93" s="704"/>
      <c r="GW93" s="704"/>
      <c r="GX93" s="704"/>
      <c r="GY93" s="704"/>
      <c r="GZ93" s="704"/>
      <c r="HA93" s="704"/>
      <c r="HB93" s="704"/>
      <c r="HC93" s="704"/>
      <c r="HD93" s="704"/>
      <c r="HE93" s="704"/>
      <c r="HF93" s="704"/>
      <c r="HG93" s="704"/>
      <c r="HH93" s="704"/>
      <c r="HI93" s="704"/>
      <c r="HJ93" s="704"/>
      <c r="HK93" s="704"/>
      <c r="HL93" s="704"/>
      <c r="HM93" s="704"/>
      <c r="HN93" s="704"/>
      <c r="HO93" s="704"/>
      <c r="HP93" s="704"/>
      <c r="HQ93" s="704"/>
      <c r="HR93" s="704"/>
      <c r="HS93" s="704"/>
      <c r="HT93" s="704"/>
      <c r="HU93" s="704"/>
      <c r="HV93" s="704"/>
      <c r="HW93" s="704"/>
      <c r="HX93" s="704"/>
      <c r="HY93" s="704"/>
      <c r="HZ93" s="704"/>
      <c r="IA93" s="704"/>
      <c r="IB93" s="704"/>
      <c r="IC93" s="704"/>
      <c r="ID93" s="704"/>
      <c r="IE93" s="704"/>
      <c r="IF93" s="704"/>
      <c r="IG93" s="704"/>
      <c r="IH93" s="704"/>
      <c r="II93" s="704"/>
      <c r="IJ93" s="704"/>
      <c r="IK93" s="704"/>
      <c r="IL93" s="704"/>
      <c r="IM93" s="704"/>
      <c r="IN93" s="704"/>
      <c r="IO93" s="704"/>
      <c r="IP93" s="704"/>
      <c r="IQ93" s="704"/>
      <c r="IR93" s="704"/>
      <c r="IS93" s="704"/>
      <c r="IT93" s="704"/>
      <c r="IU93" s="704"/>
      <c r="IV93" s="706"/>
      <c r="IW93" s="706"/>
      <c r="IX93" s="706"/>
      <c r="IY93" s="706"/>
      <c r="IZ93" s="706"/>
    </row>
    <row r="94" spans="1:274" s="878" customFormat="1" ht="23.1" customHeight="1" x14ac:dyDescent="0.25">
      <c r="A94" s="691">
        <v>93</v>
      </c>
      <c r="B94" s="693" t="s">
        <v>1206</v>
      </c>
      <c r="C94" s="696">
        <v>224</v>
      </c>
      <c r="D94" s="697">
        <v>536</v>
      </c>
      <c r="E94" s="698">
        <v>0</v>
      </c>
      <c r="F94" s="699" t="s">
        <v>1123</v>
      </c>
      <c r="G94" s="699" t="s">
        <v>1251</v>
      </c>
      <c r="H94" s="751" t="s">
        <v>1112</v>
      </c>
      <c r="I94" s="752" t="s">
        <v>1113</v>
      </c>
      <c r="J94" s="753" t="s">
        <v>1139</v>
      </c>
      <c r="K94" s="764" t="s">
        <v>1151</v>
      </c>
      <c r="L94" s="764" t="s">
        <v>1124</v>
      </c>
      <c r="M94" s="753" t="s">
        <v>1140</v>
      </c>
      <c r="N94" s="753" t="s">
        <v>1141</v>
      </c>
      <c r="O94" s="753" t="s">
        <v>1141</v>
      </c>
      <c r="P94" s="753" t="s">
        <v>1189</v>
      </c>
      <c r="Q94" s="765" t="s">
        <v>1252</v>
      </c>
      <c r="R94" s="765" t="s">
        <v>1120</v>
      </c>
      <c r="S94" s="755">
        <v>2</v>
      </c>
      <c r="T94" s="766">
        <v>2.11</v>
      </c>
      <c r="U94" s="771">
        <v>41456</v>
      </c>
      <c r="V94" s="771">
        <v>42156</v>
      </c>
      <c r="W94" s="701">
        <v>15</v>
      </c>
      <c r="X94" s="875">
        <v>1250000</v>
      </c>
      <c r="Y94" s="876">
        <v>360700</v>
      </c>
      <c r="Z94" s="875">
        <f t="shared" si="3"/>
        <v>1610700</v>
      </c>
      <c r="AA94" s="702"/>
      <c r="AB94" s="702"/>
      <c r="AC94" s="702"/>
      <c r="AD94" s="702"/>
      <c r="AE94" s="702"/>
      <c r="AF94" s="702"/>
      <c r="AG94" s="702"/>
      <c r="AH94" s="702">
        <v>500000</v>
      </c>
      <c r="AI94" s="702">
        <v>250000</v>
      </c>
      <c r="AJ94" s="702">
        <v>250000</v>
      </c>
      <c r="AK94" s="702">
        <v>250000</v>
      </c>
      <c r="AL94" s="702">
        <v>360700</v>
      </c>
      <c r="AM94" s="868">
        <f t="shared" si="4"/>
        <v>1610700</v>
      </c>
      <c r="AN94" s="868">
        <f t="shared" si="5"/>
        <v>0</v>
      </c>
      <c r="AO94" s="760">
        <v>500000</v>
      </c>
      <c r="AP94" s="868">
        <v>500000</v>
      </c>
      <c r="AQ94" s="706"/>
      <c r="AR94" s="704"/>
      <c r="AS94" s="704"/>
      <c r="AT94" s="704"/>
      <c r="AU94" s="704"/>
      <c r="AV94" s="704"/>
      <c r="AW94" s="704"/>
      <c r="AX94" s="704"/>
      <c r="AY94" s="704"/>
      <c r="AZ94" s="704"/>
      <c r="BA94" s="704"/>
      <c r="BB94" s="704"/>
      <c r="BC94" s="704"/>
      <c r="BD94" s="704"/>
      <c r="BE94" s="704"/>
      <c r="BF94" s="704"/>
      <c r="BG94" s="704"/>
      <c r="BH94" s="704"/>
      <c r="BI94" s="704"/>
      <c r="BJ94" s="704"/>
      <c r="BK94" s="704"/>
      <c r="BL94" s="704"/>
      <c r="BM94" s="704"/>
      <c r="BN94" s="704"/>
      <c r="BO94" s="704"/>
      <c r="BP94" s="704"/>
      <c r="BQ94" s="704"/>
      <c r="BR94" s="704"/>
      <c r="BS94" s="704"/>
      <c r="BT94" s="704"/>
      <c r="BU94" s="704"/>
      <c r="BV94" s="704"/>
      <c r="BW94" s="704"/>
      <c r="BX94" s="704"/>
      <c r="BY94" s="704"/>
      <c r="BZ94" s="704"/>
      <c r="CA94" s="704"/>
      <c r="CB94" s="704"/>
      <c r="CC94" s="704"/>
      <c r="CD94" s="704"/>
      <c r="CE94" s="704"/>
      <c r="CF94" s="704"/>
      <c r="CG94" s="704"/>
      <c r="CH94" s="704"/>
      <c r="CI94" s="704"/>
      <c r="CJ94" s="704"/>
      <c r="CK94" s="704"/>
      <c r="CL94" s="704"/>
      <c r="CM94" s="704"/>
      <c r="CN94" s="704"/>
      <c r="CO94" s="704"/>
      <c r="CP94" s="704"/>
      <c r="CQ94" s="704"/>
      <c r="CR94" s="704"/>
      <c r="CS94" s="704"/>
      <c r="CT94" s="704"/>
      <c r="CU94" s="704"/>
      <c r="CV94" s="704"/>
      <c r="CW94" s="704"/>
      <c r="CX94" s="704"/>
      <c r="CY94" s="704"/>
      <c r="CZ94" s="704"/>
      <c r="DA94" s="704"/>
      <c r="DB94" s="704"/>
      <c r="DC94" s="704"/>
      <c r="DD94" s="704"/>
      <c r="DE94" s="704"/>
      <c r="DF94" s="704"/>
      <c r="DG94" s="704"/>
      <c r="DH94" s="704"/>
      <c r="DI94" s="704"/>
      <c r="DJ94" s="704"/>
      <c r="DK94" s="704"/>
      <c r="DL94" s="704"/>
      <c r="DM94" s="704"/>
      <c r="DN94" s="704"/>
      <c r="DO94" s="704"/>
      <c r="DP94" s="704"/>
      <c r="DQ94" s="704"/>
      <c r="DR94" s="704"/>
      <c r="DS94" s="704"/>
      <c r="DT94" s="704"/>
      <c r="DU94" s="704"/>
      <c r="DV94" s="704"/>
      <c r="DW94" s="704"/>
      <c r="DX94" s="704"/>
      <c r="DY94" s="704"/>
      <c r="DZ94" s="704"/>
      <c r="EA94" s="704"/>
      <c r="EB94" s="704"/>
      <c r="EC94" s="704"/>
      <c r="ED94" s="704"/>
      <c r="EE94" s="704"/>
      <c r="EF94" s="704"/>
      <c r="EG94" s="704"/>
      <c r="EH94" s="704"/>
      <c r="EI94" s="704"/>
      <c r="EJ94" s="704"/>
      <c r="EK94" s="704"/>
      <c r="EL94" s="704"/>
      <c r="EM94" s="704"/>
      <c r="EN94" s="704"/>
      <c r="EO94" s="704"/>
      <c r="EP94" s="704"/>
      <c r="EQ94" s="704"/>
      <c r="ER94" s="704"/>
      <c r="ES94" s="704"/>
      <c r="ET94" s="704"/>
      <c r="EU94" s="704"/>
      <c r="EV94" s="706"/>
      <c r="EW94" s="706"/>
      <c r="EX94" s="706"/>
      <c r="EY94" s="706"/>
      <c r="EZ94" s="706"/>
      <c r="FA94" s="706"/>
      <c r="FB94" s="706"/>
      <c r="FC94" s="706"/>
      <c r="FD94" s="706"/>
      <c r="FE94" s="706"/>
      <c r="FF94" s="706"/>
      <c r="FG94" s="706"/>
      <c r="FH94" s="706"/>
      <c r="FI94" s="704"/>
      <c r="FJ94" s="704"/>
      <c r="FK94" s="706"/>
      <c r="FL94" s="706"/>
      <c r="FM94" s="706"/>
      <c r="FN94" s="706"/>
      <c r="FO94" s="706"/>
      <c r="FP94" s="706"/>
      <c r="FQ94" s="706"/>
      <c r="FR94" s="706"/>
      <c r="FS94" s="706"/>
      <c r="FT94" s="706"/>
      <c r="FU94" s="706"/>
      <c r="FV94" s="706"/>
      <c r="FW94" s="706"/>
      <c r="FX94" s="706"/>
      <c r="FY94" s="706"/>
      <c r="FZ94" s="706"/>
      <c r="GA94" s="706"/>
      <c r="GB94" s="706"/>
      <c r="GC94" s="706"/>
      <c r="GD94" s="706"/>
      <c r="GE94" s="706"/>
      <c r="GF94" s="706"/>
      <c r="GG94" s="706"/>
      <c r="GH94" s="706"/>
      <c r="GI94" s="706"/>
      <c r="GJ94" s="706"/>
      <c r="GK94" s="706"/>
      <c r="GL94" s="706"/>
      <c r="GM94" s="706"/>
      <c r="GN94" s="706"/>
      <c r="GO94" s="704"/>
      <c r="GP94" s="746"/>
      <c r="GQ94" s="704"/>
      <c r="GR94" s="704"/>
      <c r="GS94" s="704"/>
      <c r="GT94" s="704"/>
      <c r="GU94" s="704"/>
      <c r="GV94" s="704"/>
      <c r="GW94" s="704"/>
      <c r="GX94" s="704"/>
      <c r="GY94" s="704"/>
      <c r="GZ94" s="704"/>
      <c r="HA94" s="704"/>
      <c r="HB94" s="704"/>
      <c r="HC94" s="704"/>
      <c r="HD94" s="704"/>
      <c r="HE94" s="704"/>
      <c r="HF94" s="704"/>
      <c r="HG94" s="704"/>
      <c r="HH94" s="704"/>
      <c r="HI94" s="704"/>
      <c r="HJ94" s="704"/>
      <c r="HK94" s="704"/>
      <c r="HL94" s="704"/>
      <c r="HM94" s="704"/>
      <c r="HN94" s="704"/>
      <c r="HO94" s="704"/>
      <c r="HP94" s="704"/>
      <c r="HQ94" s="704"/>
      <c r="HR94" s="706"/>
      <c r="HS94" s="706"/>
      <c r="HT94" s="706"/>
      <c r="HU94" s="706"/>
      <c r="HV94" s="706"/>
      <c r="HW94" s="706"/>
      <c r="HX94" s="706"/>
      <c r="HY94" s="706"/>
      <c r="HZ94" s="706"/>
      <c r="IA94" s="706"/>
      <c r="IB94" s="706"/>
      <c r="IC94" s="706"/>
      <c r="ID94" s="706"/>
      <c r="IE94" s="706"/>
      <c r="IF94" s="706"/>
      <c r="IG94" s="706"/>
      <c r="IH94" s="706"/>
      <c r="II94" s="706"/>
      <c r="IJ94" s="706"/>
      <c r="IK94" s="706"/>
      <c r="IL94" s="706"/>
      <c r="IM94" s="706"/>
      <c r="IN94" s="706"/>
      <c r="IO94" s="706"/>
      <c r="IP94" s="706"/>
      <c r="IQ94" s="706"/>
      <c r="IR94" s="706"/>
      <c r="IS94" s="706"/>
      <c r="IT94" s="706"/>
      <c r="IU94" s="706"/>
      <c r="IV94" s="706"/>
      <c r="IW94" s="706"/>
      <c r="IX94" s="706"/>
      <c r="IY94" s="706"/>
      <c r="IZ94" s="706"/>
    </row>
    <row r="95" spans="1:274" s="878" customFormat="1" ht="23.1" customHeight="1" x14ac:dyDescent="0.25">
      <c r="A95" s="691">
        <v>94</v>
      </c>
      <c r="B95" s="693" t="s">
        <v>1206</v>
      </c>
      <c r="C95" s="696">
        <v>224</v>
      </c>
      <c r="D95" s="697">
        <v>544</v>
      </c>
      <c r="E95" s="707">
        <v>1</v>
      </c>
      <c r="F95" s="699" t="s">
        <v>1125</v>
      </c>
      <c r="G95" s="699" t="s">
        <v>1253</v>
      </c>
      <c r="H95" s="751" t="s">
        <v>1112</v>
      </c>
      <c r="I95" s="752" t="s">
        <v>1113</v>
      </c>
      <c r="J95" s="753" t="s">
        <v>1139</v>
      </c>
      <c r="K95" s="764" t="s">
        <v>1151</v>
      </c>
      <c r="L95" s="764" t="s">
        <v>1124</v>
      </c>
      <c r="M95" s="753" t="s">
        <v>1140</v>
      </c>
      <c r="N95" s="753" t="s">
        <v>1141</v>
      </c>
      <c r="O95" s="753" t="s">
        <v>1141</v>
      </c>
      <c r="P95" s="753" t="s">
        <v>1189</v>
      </c>
      <c r="Q95" s="765">
        <v>2</v>
      </c>
      <c r="R95" s="765" t="s">
        <v>1120</v>
      </c>
      <c r="S95" s="755">
        <v>2</v>
      </c>
      <c r="T95" s="766">
        <v>2.11</v>
      </c>
      <c r="U95" s="771">
        <v>41456</v>
      </c>
      <c r="V95" s="771">
        <v>42156</v>
      </c>
      <c r="W95" s="701">
        <v>7</v>
      </c>
      <c r="X95" s="875"/>
      <c r="Y95" s="876">
        <v>20000</v>
      </c>
      <c r="Z95" s="875">
        <f t="shared" si="3"/>
        <v>20000</v>
      </c>
      <c r="AA95" s="702"/>
      <c r="AB95" s="702"/>
      <c r="AC95" s="702"/>
      <c r="AD95" s="702">
        <v>20000</v>
      </c>
      <c r="AE95" s="702"/>
      <c r="AF95" s="702"/>
      <c r="AG95" s="702"/>
      <c r="AH95" s="702"/>
      <c r="AI95" s="691"/>
      <c r="AJ95" s="691"/>
      <c r="AK95" s="691"/>
      <c r="AL95" s="691"/>
      <c r="AM95" s="868">
        <f t="shared" si="4"/>
        <v>20000</v>
      </c>
      <c r="AN95" s="868">
        <f t="shared" si="5"/>
        <v>0</v>
      </c>
      <c r="AO95" s="760"/>
      <c r="AP95" s="868">
        <v>86000</v>
      </c>
      <c r="AQ95" s="706"/>
      <c r="AR95" s="704"/>
      <c r="AS95" s="704"/>
      <c r="AT95" s="704"/>
      <c r="AU95" s="704"/>
      <c r="AV95" s="704"/>
      <c r="AW95" s="704"/>
      <c r="AX95" s="704"/>
      <c r="AY95" s="704"/>
      <c r="AZ95" s="704"/>
      <c r="BA95" s="704"/>
      <c r="BB95" s="704"/>
      <c r="BC95" s="704"/>
      <c r="BD95" s="704"/>
      <c r="BE95" s="704"/>
      <c r="BF95" s="704"/>
      <c r="BG95" s="704"/>
      <c r="BH95" s="704"/>
      <c r="BI95" s="704"/>
      <c r="BJ95" s="704"/>
      <c r="BK95" s="704"/>
      <c r="BL95" s="704"/>
      <c r="BM95" s="704"/>
      <c r="BN95" s="704"/>
      <c r="BO95" s="704"/>
      <c r="BP95" s="704"/>
      <c r="BQ95" s="704"/>
      <c r="BR95" s="704"/>
      <c r="BS95" s="704"/>
      <c r="BT95" s="704"/>
      <c r="BU95" s="704"/>
      <c r="BV95" s="704"/>
      <c r="BW95" s="704"/>
      <c r="BX95" s="704"/>
      <c r="BY95" s="704"/>
      <c r="BZ95" s="704"/>
      <c r="CA95" s="704"/>
      <c r="CB95" s="704"/>
      <c r="CC95" s="704"/>
      <c r="CD95" s="704"/>
      <c r="CE95" s="704"/>
      <c r="CF95" s="704"/>
      <c r="CG95" s="704"/>
      <c r="CH95" s="704"/>
      <c r="CI95" s="704"/>
      <c r="CJ95" s="704"/>
      <c r="CK95" s="704"/>
      <c r="CL95" s="704"/>
      <c r="CM95" s="704"/>
      <c r="CN95" s="704"/>
      <c r="CO95" s="704"/>
      <c r="CP95" s="704"/>
      <c r="CQ95" s="704"/>
      <c r="CR95" s="704"/>
      <c r="CS95" s="704"/>
      <c r="CT95" s="704"/>
      <c r="CU95" s="704"/>
      <c r="CV95" s="704"/>
      <c r="CW95" s="704"/>
      <c r="CX95" s="704"/>
      <c r="CY95" s="704"/>
      <c r="CZ95" s="704"/>
      <c r="DA95" s="704"/>
      <c r="DB95" s="704"/>
      <c r="DC95" s="704"/>
      <c r="DD95" s="704"/>
      <c r="DE95" s="704"/>
      <c r="DF95" s="704"/>
      <c r="DG95" s="704"/>
      <c r="DH95" s="704"/>
      <c r="DI95" s="704"/>
      <c r="DJ95" s="704"/>
      <c r="DK95" s="704"/>
      <c r="DL95" s="704"/>
      <c r="DM95" s="704"/>
      <c r="DN95" s="704"/>
      <c r="DO95" s="704"/>
      <c r="DP95" s="704"/>
      <c r="DQ95" s="704"/>
      <c r="DR95" s="704"/>
      <c r="DS95" s="704"/>
      <c r="DT95" s="704"/>
      <c r="DU95" s="704"/>
      <c r="DV95" s="704"/>
      <c r="DW95" s="704"/>
      <c r="DX95" s="704"/>
      <c r="DY95" s="704"/>
      <c r="DZ95" s="704"/>
      <c r="EA95" s="704"/>
      <c r="EB95" s="704"/>
      <c r="EC95" s="704"/>
      <c r="ED95" s="704"/>
      <c r="EE95" s="704"/>
      <c r="EF95" s="704"/>
      <c r="EG95" s="704"/>
      <c r="EH95" s="704"/>
      <c r="EI95" s="704"/>
      <c r="EJ95" s="704"/>
      <c r="EK95" s="704"/>
      <c r="EL95" s="704"/>
      <c r="EM95" s="704"/>
      <c r="EN95" s="704"/>
      <c r="EO95" s="704"/>
      <c r="EP95" s="704"/>
      <c r="EQ95" s="704"/>
      <c r="ER95" s="704"/>
      <c r="ES95" s="704"/>
      <c r="ET95" s="704"/>
      <c r="EU95" s="704"/>
      <c r="EV95" s="706"/>
      <c r="EW95" s="706"/>
      <c r="EX95" s="706"/>
      <c r="EY95" s="706"/>
      <c r="EZ95" s="706"/>
      <c r="FA95" s="706"/>
      <c r="FB95" s="706"/>
      <c r="FC95" s="706"/>
      <c r="FD95" s="706"/>
      <c r="FE95" s="706"/>
      <c r="FF95" s="706"/>
      <c r="FG95" s="706"/>
      <c r="FH95" s="706"/>
      <c r="FI95" s="704"/>
      <c r="FJ95" s="704"/>
      <c r="FK95" s="706"/>
      <c r="FL95" s="706"/>
      <c r="FM95" s="706"/>
      <c r="FN95" s="706"/>
      <c r="FO95" s="706"/>
      <c r="FP95" s="706"/>
      <c r="FQ95" s="706"/>
      <c r="FR95" s="706"/>
      <c r="FS95" s="706"/>
      <c r="FT95" s="706"/>
      <c r="FU95" s="706"/>
      <c r="FV95" s="706"/>
      <c r="FW95" s="706"/>
      <c r="FX95" s="706"/>
      <c r="FY95" s="706"/>
      <c r="FZ95" s="706"/>
      <c r="GA95" s="706"/>
      <c r="GB95" s="706"/>
      <c r="GC95" s="706"/>
      <c r="GD95" s="706"/>
      <c r="GE95" s="706"/>
      <c r="GF95" s="706"/>
      <c r="GG95" s="706"/>
      <c r="GH95" s="706"/>
      <c r="GI95" s="706"/>
      <c r="GJ95" s="706"/>
      <c r="GK95" s="706"/>
      <c r="GL95" s="706"/>
      <c r="GM95" s="706"/>
      <c r="GN95" s="706"/>
      <c r="GO95" s="704"/>
      <c r="GP95" s="746"/>
      <c r="GQ95" s="704"/>
      <c r="GR95" s="704"/>
      <c r="GS95" s="704"/>
      <c r="GT95" s="704"/>
      <c r="GU95" s="704"/>
      <c r="GV95" s="704"/>
      <c r="GW95" s="704"/>
      <c r="GX95" s="704"/>
      <c r="GY95" s="704"/>
      <c r="GZ95" s="704"/>
      <c r="HA95" s="704"/>
      <c r="HB95" s="704"/>
      <c r="HC95" s="704"/>
      <c r="HD95" s="704"/>
      <c r="HE95" s="704"/>
      <c r="HF95" s="704"/>
      <c r="HG95" s="704"/>
      <c r="HH95" s="704"/>
      <c r="HI95" s="704"/>
      <c r="HJ95" s="704"/>
      <c r="HK95" s="704"/>
      <c r="HL95" s="704"/>
      <c r="HM95" s="704"/>
      <c r="HN95" s="704"/>
      <c r="HO95" s="704"/>
      <c r="HP95" s="704"/>
      <c r="HQ95" s="704"/>
      <c r="HR95" s="706"/>
      <c r="HS95" s="706"/>
      <c r="HT95" s="706"/>
      <c r="HU95" s="706"/>
      <c r="HV95" s="706"/>
      <c r="HW95" s="706"/>
      <c r="HX95" s="706"/>
      <c r="HY95" s="706"/>
      <c r="HZ95" s="706"/>
      <c r="IA95" s="706"/>
      <c r="IB95" s="706"/>
      <c r="IC95" s="706"/>
      <c r="ID95" s="706"/>
      <c r="IE95" s="706"/>
      <c r="IF95" s="706"/>
      <c r="IG95" s="706"/>
      <c r="IH95" s="706"/>
      <c r="II95" s="706"/>
      <c r="IJ95" s="706"/>
      <c r="IK95" s="706"/>
      <c r="IL95" s="706"/>
      <c r="IM95" s="706"/>
      <c r="IN95" s="706"/>
      <c r="IO95" s="706"/>
      <c r="IP95" s="706"/>
      <c r="IQ95" s="706"/>
      <c r="IR95" s="706"/>
      <c r="IS95" s="706"/>
      <c r="IT95" s="706"/>
      <c r="IU95" s="706"/>
      <c r="IV95" s="704"/>
      <c r="IW95" s="704"/>
      <c r="IX95" s="706"/>
      <c r="IY95" s="706"/>
      <c r="IZ95" s="706"/>
      <c r="JI95" s="706"/>
    </row>
    <row r="96" spans="1:274" s="878" customFormat="1" ht="23.1" customHeight="1" x14ac:dyDescent="0.25">
      <c r="A96" s="691">
        <v>95</v>
      </c>
      <c r="B96" s="693" t="s">
        <v>1206</v>
      </c>
      <c r="C96" s="696">
        <v>227</v>
      </c>
      <c r="D96" s="697">
        <v>532</v>
      </c>
      <c r="E96" s="707">
        <v>15</v>
      </c>
      <c r="F96" s="699" t="s">
        <v>1121</v>
      </c>
      <c r="G96" s="699" t="s">
        <v>1260</v>
      </c>
      <c r="H96" s="751" t="s">
        <v>1112</v>
      </c>
      <c r="I96" s="752" t="s">
        <v>1113</v>
      </c>
      <c r="J96" s="753" t="s">
        <v>1139</v>
      </c>
      <c r="K96" s="764" t="s">
        <v>1115</v>
      </c>
      <c r="L96" s="764" t="s">
        <v>1124</v>
      </c>
      <c r="M96" s="753" t="s">
        <v>1140</v>
      </c>
      <c r="N96" s="753" t="s">
        <v>1141</v>
      </c>
      <c r="O96" s="753" t="s">
        <v>1189</v>
      </c>
      <c r="P96" s="753" t="s">
        <v>1259</v>
      </c>
      <c r="Q96" s="765">
        <v>2</v>
      </c>
      <c r="R96" s="765" t="s">
        <v>1120</v>
      </c>
      <c r="S96" s="755">
        <v>2</v>
      </c>
      <c r="T96" s="766">
        <v>2.11</v>
      </c>
      <c r="U96" s="771">
        <v>41456</v>
      </c>
      <c r="V96" s="771">
        <v>42156</v>
      </c>
      <c r="W96" s="701">
        <v>25</v>
      </c>
      <c r="X96" s="875">
        <v>3000</v>
      </c>
      <c r="Y96" s="877"/>
      <c r="Z96" s="875">
        <f t="shared" si="3"/>
        <v>3000</v>
      </c>
      <c r="AA96" s="702"/>
      <c r="AB96" s="702"/>
      <c r="AC96" s="702"/>
      <c r="AD96" s="702">
        <v>3000</v>
      </c>
      <c r="AE96" s="702"/>
      <c r="AF96" s="702"/>
      <c r="AG96" s="702"/>
      <c r="AH96" s="702"/>
      <c r="AI96" s="691"/>
      <c r="AJ96" s="691"/>
      <c r="AK96" s="691"/>
      <c r="AL96" s="691"/>
      <c r="AM96" s="868">
        <f t="shared" si="4"/>
        <v>3000</v>
      </c>
      <c r="AN96" s="868">
        <f t="shared" si="5"/>
        <v>0</v>
      </c>
      <c r="AO96" s="760">
        <v>3000</v>
      </c>
      <c r="AP96" s="868"/>
      <c r="AQ96" s="706"/>
      <c r="AR96" s="704"/>
      <c r="AS96" s="704"/>
      <c r="AT96" s="704"/>
      <c r="AU96" s="704"/>
      <c r="AV96" s="704"/>
      <c r="AW96" s="704"/>
      <c r="AX96" s="704"/>
      <c r="AY96" s="704"/>
      <c r="AZ96" s="704"/>
      <c r="BA96" s="704"/>
      <c r="BB96" s="704"/>
      <c r="BC96" s="704"/>
      <c r="BD96" s="704"/>
      <c r="BE96" s="704"/>
      <c r="BF96" s="704"/>
      <c r="BG96" s="704"/>
      <c r="BH96" s="704"/>
      <c r="BI96" s="704"/>
      <c r="BJ96" s="704"/>
      <c r="BK96" s="704"/>
      <c r="BL96" s="704"/>
      <c r="BM96" s="704"/>
      <c r="BN96" s="704"/>
      <c r="BO96" s="704"/>
      <c r="BP96" s="704"/>
      <c r="BQ96" s="704"/>
      <c r="BR96" s="704"/>
      <c r="BS96" s="704"/>
      <c r="BT96" s="704"/>
      <c r="BU96" s="704"/>
      <c r="BV96" s="704"/>
      <c r="BW96" s="704"/>
      <c r="BX96" s="704"/>
      <c r="BY96" s="704"/>
      <c r="BZ96" s="704"/>
      <c r="CA96" s="704"/>
      <c r="CB96" s="704"/>
      <c r="CC96" s="704"/>
      <c r="CD96" s="704"/>
      <c r="CE96" s="704"/>
      <c r="CF96" s="704"/>
      <c r="CG96" s="704"/>
      <c r="CH96" s="704"/>
      <c r="CI96" s="704"/>
      <c r="CJ96" s="704"/>
      <c r="CK96" s="704"/>
      <c r="CL96" s="704"/>
      <c r="CM96" s="704"/>
      <c r="CN96" s="704"/>
      <c r="CO96" s="704"/>
      <c r="CP96" s="704"/>
      <c r="CQ96" s="704"/>
      <c r="CR96" s="704"/>
      <c r="CS96" s="704"/>
      <c r="CT96" s="704"/>
      <c r="CU96" s="704"/>
      <c r="CV96" s="704"/>
      <c r="CW96" s="704"/>
      <c r="CX96" s="704"/>
      <c r="CY96" s="704"/>
      <c r="CZ96" s="704"/>
      <c r="DA96" s="704"/>
      <c r="DB96" s="704"/>
      <c r="DC96" s="704"/>
      <c r="DD96" s="704"/>
      <c r="DE96" s="704"/>
      <c r="DF96" s="704"/>
      <c r="DG96" s="704"/>
      <c r="DH96" s="704"/>
      <c r="DI96" s="704"/>
      <c r="DJ96" s="704"/>
      <c r="DK96" s="704"/>
      <c r="DL96" s="704"/>
      <c r="DM96" s="704"/>
      <c r="DN96" s="704"/>
      <c r="DO96" s="704"/>
      <c r="DP96" s="704"/>
      <c r="DQ96" s="704"/>
      <c r="DR96" s="704"/>
      <c r="DS96" s="704"/>
      <c r="DT96" s="704"/>
      <c r="DU96" s="704"/>
      <c r="DV96" s="704"/>
      <c r="DW96" s="704"/>
      <c r="DX96" s="704"/>
      <c r="DY96" s="704"/>
      <c r="DZ96" s="704"/>
      <c r="EA96" s="704"/>
      <c r="EB96" s="704"/>
      <c r="EC96" s="704"/>
      <c r="ED96" s="704"/>
      <c r="EE96" s="704"/>
      <c r="EF96" s="704"/>
      <c r="EG96" s="704"/>
      <c r="EH96" s="704"/>
      <c r="EI96" s="704"/>
      <c r="EJ96" s="704"/>
      <c r="EK96" s="704"/>
      <c r="EL96" s="704"/>
      <c r="EM96" s="704"/>
      <c r="EN96" s="704"/>
      <c r="EO96" s="704"/>
      <c r="EP96" s="704"/>
      <c r="EQ96" s="704"/>
      <c r="ER96" s="704"/>
      <c r="ES96" s="704"/>
      <c r="ET96" s="704"/>
      <c r="EU96" s="704"/>
      <c r="EV96" s="706"/>
      <c r="EW96" s="706"/>
      <c r="EX96" s="706"/>
      <c r="EY96" s="706"/>
      <c r="EZ96" s="706"/>
      <c r="FA96" s="706"/>
      <c r="FB96" s="706"/>
      <c r="FC96" s="706"/>
      <c r="FD96" s="706"/>
      <c r="FE96" s="706"/>
      <c r="FF96" s="706"/>
      <c r="FG96" s="706"/>
      <c r="FH96" s="706"/>
      <c r="FI96" s="704"/>
      <c r="FJ96" s="704"/>
      <c r="FK96" s="706"/>
      <c r="FL96" s="706"/>
      <c r="FM96" s="706"/>
      <c r="FN96" s="706"/>
      <c r="FO96" s="706"/>
      <c r="FP96" s="706"/>
      <c r="FQ96" s="706"/>
      <c r="FR96" s="706"/>
      <c r="FS96" s="706"/>
      <c r="FT96" s="706"/>
      <c r="FU96" s="706"/>
      <c r="FV96" s="706"/>
      <c r="FW96" s="706"/>
      <c r="FX96" s="706"/>
      <c r="FY96" s="706"/>
      <c r="FZ96" s="706"/>
      <c r="GA96" s="706"/>
      <c r="GB96" s="706"/>
      <c r="GC96" s="706"/>
      <c r="GD96" s="706"/>
      <c r="GE96" s="706"/>
      <c r="GF96" s="706"/>
      <c r="GG96" s="706"/>
      <c r="GH96" s="706"/>
      <c r="GI96" s="706"/>
      <c r="GJ96" s="706"/>
      <c r="GK96" s="706"/>
      <c r="GL96" s="706"/>
      <c r="GM96" s="706"/>
      <c r="GN96" s="704"/>
      <c r="GO96" s="704"/>
      <c r="GP96" s="746"/>
      <c r="GQ96" s="704"/>
      <c r="GR96" s="704"/>
      <c r="GS96" s="704"/>
      <c r="GT96" s="704"/>
      <c r="GU96" s="704"/>
      <c r="GV96" s="704"/>
      <c r="GW96" s="704"/>
      <c r="GX96" s="704"/>
      <c r="GY96" s="704"/>
      <c r="GZ96" s="704"/>
      <c r="HA96" s="704"/>
      <c r="HB96" s="704"/>
      <c r="HC96" s="704"/>
      <c r="HD96" s="704"/>
      <c r="HE96" s="704"/>
      <c r="HF96" s="704"/>
      <c r="HG96" s="704"/>
      <c r="HH96" s="704"/>
      <c r="HI96" s="704"/>
      <c r="HJ96" s="704"/>
      <c r="HK96" s="704"/>
      <c r="HL96" s="704"/>
      <c r="HM96" s="704"/>
      <c r="HN96" s="704"/>
      <c r="HO96" s="704"/>
      <c r="HP96" s="704"/>
      <c r="HQ96" s="704"/>
      <c r="HR96" s="704"/>
      <c r="HS96" s="704"/>
      <c r="HT96" s="704"/>
      <c r="HU96" s="704"/>
      <c r="HV96" s="704"/>
      <c r="HW96" s="704"/>
      <c r="HX96" s="704"/>
      <c r="HY96" s="704"/>
      <c r="HZ96" s="704"/>
      <c r="IA96" s="704"/>
      <c r="IB96" s="704"/>
      <c r="IC96" s="704"/>
      <c r="ID96" s="704"/>
      <c r="IE96" s="704"/>
      <c r="IF96" s="704"/>
      <c r="IG96" s="704"/>
      <c r="IH96" s="704"/>
      <c r="II96" s="704"/>
      <c r="IJ96" s="704"/>
      <c r="IK96" s="704"/>
      <c r="IL96" s="704"/>
      <c r="IM96" s="704"/>
      <c r="IN96" s="704"/>
      <c r="IO96" s="704"/>
      <c r="IP96" s="704"/>
      <c r="IQ96" s="704"/>
      <c r="IR96" s="704"/>
      <c r="IS96" s="704"/>
      <c r="IT96" s="704"/>
      <c r="IU96" s="704"/>
      <c r="IV96" s="704"/>
      <c r="IW96" s="704"/>
      <c r="IX96" s="706"/>
      <c r="IY96" s="706"/>
      <c r="IZ96" s="706"/>
      <c r="JA96" s="706"/>
      <c r="JB96" s="706"/>
      <c r="JC96" s="706"/>
      <c r="JD96" s="706"/>
      <c r="JE96" s="706"/>
      <c r="JF96" s="706"/>
      <c r="JG96" s="706"/>
      <c r="JH96" s="706"/>
      <c r="JJ96" s="706"/>
      <c r="JK96" s="706"/>
      <c r="JL96" s="706"/>
      <c r="JM96" s="706"/>
      <c r="JN96" s="706"/>
    </row>
    <row r="97" spans="1:274" s="878" customFormat="1" ht="23.1" customHeight="1" x14ac:dyDescent="0.25">
      <c r="A97" s="691">
        <v>96</v>
      </c>
      <c r="B97" s="693" t="s">
        <v>1206</v>
      </c>
      <c r="C97" s="696">
        <v>227</v>
      </c>
      <c r="D97" s="697">
        <v>532</v>
      </c>
      <c r="E97" s="707">
        <v>16</v>
      </c>
      <c r="F97" s="699" t="s">
        <v>1121</v>
      </c>
      <c r="G97" s="699" t="s">
        <v>1261</v>
      </c>
      <c r="H97" s="751" t="s">
        <v>1112</v>
      </c>
      <c r="I97" s="752" t="s">
        <v>1113</v>
      </c>
      <c r="J97" s="753" t="s">
        <v>1139</v>
      </c>
      <c r="K97" s="764" t="s">
        <v>1115</v>
      </c>
      <c r="L97" s="764" t="s">
        <v>1124</v>
      </c>
      <c r="M97" s="753" t="s">
        <v>1140</v>
      </c>
      <c r="N97" s="753" t="s">
        <v>1141</v>
      </c>
      <c r="O97" s="753" t="s">
        <v>1189</v>
      </c>
      <c r="P97" s="753" t="s">
        <v>1259</v>
      </c>
      <c r="Q97" s="765">
        <v>2</v>
      </c>
      <c r="R97" s="765" t="s">
        <v>1120</v>
      </c>
      <c r="S97" s="755">
        <v>2</v>
      </c>
      <c r="T97" s="766">
        <v>2.11</v>
      </c>
      <c r="U97" s="771">
        <v>41456</v>
      </c>
      <c r="V97" s="771">
        <v>42156</v>
      </c>
      <c r="W97" s="701">
        <v>25</v>
      </c>
      <c r="X97" s="875">
        <v>10000</v>
      </c>
      <c r="Y97" s="877"/>
      <c r="Z97" s="875">
        <f t="shared" si="3"/>
        <v>10000</v>
      </c>
      <c r="AA97" s="702"/>
      <c r="AB97" s="702"/>
      <c r="AC97" s="702"/>
      <c r="AD97" s="702"/>
      <c r="AE97" s="702"/>
      <c r="AF97" s="702">
        <v>10000</v>
      </c>
      <c r="AG97" s="702"/>
      <c r="AH97" s="702"/>
      <c r="AI97" s="691"/>
      <c r="AJ97" s="691"/>
      <c r="AK97" s="691"/>
      <c r="AL97" s="691"/>
      <c r="AM97" s="868">
        <f t="shared" si="4"/>
        <v>10000</v>
      </c>
      <c r="AN97" s="868">
        <f t="shared" si="5"/>
        <v>0</v>
      </c>
      <c r="AO97" s="760">
        <v>15000</v>
      </c>
      <c r="AP97" s="915">
        <v>15000</v>
      </c>
      <c r="AQ97" s="706"/>
      <c r="AR97" s="704"/>
      <c r="AS97" s="704"/>
      <c r="AT97" s="704"/>
      <c r="AU97" s="704"/>
      <c r="AV97" s="704"/>
      <c r="AW97" s="704"/>
      <c r="AX97" s="704"/>
      <c r="AY97" s="704"/>
      <c r="AZ97" s="704"/>
      <c r="BA97" s="704"/>
      <c r="BB97" s="704"/>
      <c r="BC97" s="704"/>
      <c r="BD97" s="704"/>
      <c r="BE97" s="704"/>
      <c r="BF97" s="704"/>
      <c r="BG97" s="704"/>
      <c r="BH97" s="704"/>
      <c r="BI97" s="704"/>
      <c r="BJ97" s="704"/>
      <c r="BK97" s="704"/>
      <c r="BL97" s="704"/>
      <c r="BM97" s="704"/>
      <c r="BN97" s="704"/>
      <c r="BO97" s="704"/>
      <c r="BP97" s="704"/>
      <c r="BQ97" s="704"/>
      <c r="BR97" s="704"/>
      <c r="BS97" s="704"/>
      <c r="BT97" s="704"/>
      <c r="BU97" s="704"/>
      <c r="BV97" s="704"/>
      <c r="BW97" s="704"/>
      <c r="BX97" s="704"/>
      <c r="BY97" s="704"/>
      <c r="BZ97" s="704"/>
      <c r="CA97" s="704"/>
      <c r="CB97" s="704"/>
      <c r="CC97" s="704"/>
      <c r="CD97" s="704"/>
      <c r="CE97" s="704"/>
      <c r="CF97" s="704"/>
      <c r="CG97" s="704"/>
      <c r="CH97" s="704"/>
      <c r="CI97" s="704"/>
      <c r="CJ97" s="704"/>
      <c r="CK97" s="704"/>
      <c r="CL97" s="704"/>
      <c r="CM97" s="704"/>
      <c r="CN97" s="704"/>
      <c r="CO97" s="704"/>
      <c r="CP97" s="704"/>
      <c r="CQ97" s="704"/>
      <c r="CR97" s="704"/>
      <c r="CS97" s="704"/>
      <c r="CT97" s="704"/>
      <c r="CU97" s="704"/>
      <c r="CV97" s="704"/>
      <c r="CW97" s="704"/>
      <c r="CX97" s="704"/>
      <c r="CY97" s="704"/>
      <c r="CZ97" s="704"/>
      <c r="DA97" s="704"/>
      <c r="DB97" s="704"/>
      <c r="DC97" s="704"/>
      <c r="DD97" s="704"/>
      <c r="DE97" s="704"/>
      <c r="DF97" s="704"/>
      <c r="DG97" s="704"/>
      <c r="DH97" s="704"/>
      <c r="DI97" s="704"/>
      <c r="DJ97" s="704"/>
      <c r="DK97" s="704"/>
      <c r="DL97" s="704"/>
      <c r="DM97" s="704"/>
      <c r="DN97" s="704"/>
      <c r="DO97" s="704"/>
      <c r="DP97" s="704"/>
      <c r="DQ97" s="704"/>
      <c r="DR97" s="704"/>
      <c r="DS97" s="704"/>
      <c r="DT97" s="704"/>
      <c r="DU97" s="704"/>
      <c r="DV97" s="704"/>
      <c r="DW97" s="704"/>
      <c r="DX97" s="704"/>
      <c r="DY97" s="704"/>
      <c r="DZ97" s="704"/>
      <c r="EA97" s="704"/>
      <c r="EB97" s="704"/>
      <c r="EC97" s="704"/>
      <c r="ED97" s="704"/>
      <c r="EE97" s="704"/>
      <c r="EF97" s="704"/>
      <c r="EG97" s="704"/>
      <c r="EH97" s="704"/>
      <c r="EI97" s="704"/>
      <c r="EJ97" s="704"/>
      <c r="EK97" s="704"/>
      <c r="EL97" s="704"/>
      <c r="EM97" s="704"/>
      <c r="EN97" s="704"/>
      <c r="EO97" s="704"/>
      <c r="EP97" s="704"/>
      <c r="EQ97" s="704"/>
      <c r="ER97" s="704"/>
      <c r="ES97" s="704"/>
      <c r="ET97" s="704"/>
      <c r="EU97" s="704"/>
      <c r="EV97" s="706"/>
      <c r="EW97" s="706"/>
      <c r="EX97" s="706"/>
      <c r="EY97" s="706"/>
      <c r="EZ97" s="706"/>
      <c r="FA97" s="706"/>
      <c r="FB97" s="706"/>
      <c r="FC97" s="706"/>
      <c r="FD97" s="706"/>
      <c r="FE97" s="706"/>
      <c r="FF97" s="706"/>
      <c r="FG97" s="706"/>
      <c r="FH97" s="706"/>
      <c r="FI97" s="704"/>
      <c r="FJ97" s="704"/>
      <c r="FK97" s="706"/>
      <c r="FL97" s="706"/>
      <c r="FM97" s="706"/>
      <c r="FN97" s="706"/>
      <c r="FO97" s="706"/>
      <c r="FP97" s="706"/>
      <c r="FQ97" s="706"/>
      <c r="FR97" s="706"/>
      <c r="FS97" s="706"/>
      <c r="FT97" s="706"/>
      <c r="FU97" s="706"/>
      <c r="FV97" s="706"/>
      <c r="FW97" s="706"/>
      <c r="FX97" s="706"/>
      <c r="FY97" s="706"/>
      <c r="FZ97" s="706"/>
      <c r="GA97" s="706"/>
      <c r="GB97" s="706"/>
      <c r="GC97" s="706"/>
      <c r="GD97" s="706"/>
      <c r="GE97" s="706"/>
      <c r="GF97" s="706"/>
      <c r="GG97" s="706"/>
      <c r="GH97" s="706"/>
      <c r="GI97" s="706"/>
      <c r="GJ97" s="706"/>
      <c r="GK97" s="706"/>
      <c r="GL97" s="706"/>
      <c r="GM97" s="706"/>
      <c r="GN97" s="704"/>
      <c r="GO97" s="704"/>
      <c r="GP97" s="746"/>
      <c r="GQ97" s="704"/>
      <c r="GR97" s="704"/>
      <c r="GS97" s="704"/>
      <c r="GT97" s="704"/>
      <c r="GU97" s="704"/>
      <c r="GV97" s="704"/>
      <c r="GW97" s="704"/>
      <c r="GX97" s="704"/>
      <c r="GY97" s="704"/>
      <c r="GZ97" s="704"/>
      <c r="HA97" s="704"/>
      <c r="HB97" s="704"/>
      <c r="HC97" s="704"/>
      <c r="HD97" s="704"/>
      <c r="HE97" s="704"/>
      <c r="HF97" s="704"/>
      <c r="HG97" s="704"/>
      <c r="HH97" s="704"/>
      <c r="HI97" s="704"/>
      <c r="HJ97" s="704"/>
      <c r="HK97" s="704"/>
      <c r="HL97" s="704"/>
      <c r="HM97" s="704"/>
      <c r="HN97" s="704"/>
      <c r="HO97" s="704"/>
      <c r="HP97" s="704"/>
      <c r="HQ97" s="704"/>
      <c r="HR97" s="704"/>
      <c r="HS97" s="704"/>
      <c r="HT97" s="704"/>
      <c r="HU97" s="704"/>
      <c r="HV97" s="704"/>
      <c r="HW97" s="704"/>
      <c r="HX97" s="704"/>
      <c r="HY97" s="704"/>
      <c r="HZ97" s="704"/>
      <c r="IA97" s="704"/>
      <c r="IB97" s="704"/>
      <c r="IC97" s="704"/>
      <c r="ID97" s="704"/>
      <c r="IE97" s="704"/>
      <c r="IF97" s="704"/>
      <c r="IG97" s="704"/>
      <c r="IH97" s="704"/>
      <c r="II97" s="704"/>
      <c r="IJ97" s="704"/>
      <c r="IK97" s="704"/>
      <c r="IL97" s="704"/>
      <c r="IM97" s="704"/>
      <c r="IN97" s="704"/>
      <c r="IO97" s="704"/>
      <c r="IP97" s="704"/>
      <c r="IQ97" s="704"/>
      <c r="IR97" s="704"/>
      <c r="IS97" s="704"/>
      <c r="IT97" s="704"/>
      <c r="IU97" s="704"/>
      <c r="IV97" s="704"/>
      <c r="IW97" s="704"/>
      <c r="IX97" s="706"/>
      <c r="IY97" s="706"/>
      <c r="IZ97" s="706"/>
      <c r="JA97" s="706"/>
      <c r="JB97" s="706"/>
      <c r="JC97" s="706"/>
      <c r="JD97" s="706"/>
      <c r="JE97" s="706"/>
      <c r="JF97" s="706"/>
      <c r="JG97" s="706"/>
      <c r="JH97" s="706"/>
      <c r="JJ97" s="706"/>
      <c r="JK97" s="706"/>
      <c r="JL97" s="706"/>
      <c r="JM97" s="706"/>
      <c r="JN97" s="706"/>
    </row>
    <row r="98" spans="1:274" s="878" customFormat="1" ht="23.1" customHeight="1" x14ac:dyDescent="0.25">
      <c r="A98" s="691">
        <v>97</v>
      </c>
      <c r="B98" s="693" t="s">
        <v>1206</v>
      </c>
      <c r="C98" s="696">
        <v>227</v>
      </c>
      <c r="D98" s="697">
        <v>532</v>
      </c>
      <c r="E98" s="707">
        <v>17</v>
      </c>
      <c r="F98" s="699" t="s">
        <v>1121</v>
      </c>
      <c r="G98" s="699" t="s">
        <v>1258</v>
      </c>
      <c r="H98" s="751" t="s">
        <v>1112</v>
      </c>
      <c r="I98" s="752" t="s">
        <v>1113</v>
      </c>
      <c r="J98" s="753" t="s">
        <v>1139</v>
      </c>
      <c r="K98" s="764" t="s">
        <v>1115</v>
      </c>
      <c r="L98" s="764" t="s">
        <v>1116</v>
      </c>
      <c r="M98" s="753" t="s">
        <v>1140</v>
      </c>
      <c r="N98" s="753" t="s">
        <v>1141</v>
      </c>
      <c r="O98" s="753" t="s">
        <v>1189</v>
      </c>
      <c r="P98" s="753" t="s">
        <v>1259</v>
      </c>
      <c r="Q98" s="765">
        <v>2</v>
      </c>
      <c r="R98" s="765" t="s">
        <v>1120</v>
      </c>
      <c r="S98" s="755">
        <v>2</v>
      </c>
      <c r="T98" s="766">
        <v>2.11</v>
      </c>
      <c r="U98" s="771">
        <v>41456</v>
      </c>
      <c r="V98" s="771">
        <v>42156</v>
      </c>
      <c r="W98" s="701">
        <v>25</v>
      </c>
      <c r="X98" s="875">
        <v>500000</v>
      </c>
      <c r="Y98" s="877"/>
      <c r="Z98" s="875">
        <f t="shared" si="3"/>
        <v>500000</v>
      </c>
      <c r="AA98" s="702"/>
      <c r="AB98" s="702"/>
      <c r="AC98" s="702"/>
      <c r="AD98" s="702"/>
      <c r="AE98" s="702">
        <v>150000</v>
      </c>
      <c r="AF98" s="702">
        <v>350000</v>
      </c>
      <c r="AG98" s="702"/>
      <c r="AH98" s="702"/>
      <c r="AI98" s="691"/>
      <c r="AJ98" s="691"/>
      <c r="AK98" s="691"/>
      <c r="AL98" s="691"/>
      <c r="AM98" s="868">
        <f t="shared" si="4"/>
        <v>500000</v>
      </c>
      <c r="AN98" s="868">
        <f t="shared" si="5"/>
        <v>0</v>
      </c>
      <c r="AO98" s="759">
        <v>400000</v>
      </c>
      <c r="AP98" s="868">
        <v>400000</v>
      </c>
      <c r="AQ98" s="706"/>
      <c r="AR98" s="704"/>
      <c r="AS98" s="704"/>
      <c r="AT98" s="704"/>
      <c r="AU98" s="704"/>
      <c r="AV98" s="704"/>
      <c r="AW98" s="704"/>
      <c r="AX98" s="704"/>
      <c r="AY98" s="704"/>
      <c r="AZ98" s="704"/>
      <c r="BA98" s="704"/>
      <c r="BB98" s="704"/>
      <c r="BC98" s="704"/>
      <c r="BD98" s="704"/>
      <c r="BE98" s="704"/>
      <c r="BF98" s="704"/>
      <c r="BG98" s="704"/>
      <c r="BH98" s="704"/>
      <c r="BI98" s="704"/>
      <c r="BJ98" s="704"/>
      <c r="BK98" s="704"/>
      <c r="BL98" s="704"/>
      <c r="BM98" s="704"/>
      <c r="BN98" s="704"/>
      <c r="BO98" s="704"/>
      <c r="BP98" s="704"/>
      <c r="BQ98" s="704"/>
      <c r="BR98" s="704"/>
      <c r="BS98" s="704"/>
      <c r="BT98" s="704"/>
      <c r="BU98" s="704"/>
      <c r="BV98" s="704"/>
      <c r="BW98" s="704"/>
      <c r="BX98" s="704"/>
      <c r="BY98" s="704"/>
      <c r="BZ98" s="704"/>
      <c r="CA98" s="704"/>
      <c r="CB98" s="704"/>
      <c r="CC98" s="704"/>
      <c r="CD98" s="704"/>
      <c r="CE98" s="704"/>
      <c r="CF98" s="704"/>
      <c r="CG98" s="704"/>
      <c r="CH98" s="704"/>
      <c r="CI98" s="704"/>
      <c r="CJ98" s="704"/>
      <c r="CK98" s="704"/>
      <c r="CL98" s="704"/>
      <c r="CM98" s="704"/>
      <c r="CN98" s="704"/>
      <c r="CO98" s="704"/>
      <c r="CP98" s="704"/>
      <c r="CQ98" s="704"/>
      <c r="CR98" s="704"/>
      <c r="CS98" s="704"/>
      <c r="CT98" s="704"/>
      <c r="CU98" s="704"/>
      <c r="CV98" s="704"/>
      <c r="CW98" s="704"/>
      <c r="CX98" s="704"/>
      <c r="CY98" s="704"/>
      <c r="CZ98" s="704"/>
      <c r="DA98" s="704"/>
      <c r="DB98" s="704"/>
      <c r="DC98" s="704"/>
      <c r="DD98" s="704"/>
      <c r="DE98" s="704"/>
      <c r="DF98" s="704"/>
      <c r="DG98" s="704"/>
      <c r="DH98" s="704"/>
      <c r="DI98" s="704"/>
      <c r="DJ98" s="704"/>
      <c r="DK98" s="704"/>
      <c r="DL98" s="704"/>
      <c r="DM98" s="704"/>
      <c r="DN98" s="704"/>
      <c r="DO98" s="704"/>
      <c r="DP98" s="704"/>
      <c r="DQ98" s="704"/>
      <c r="DR98" s="704"/>
      <c r="DS98" s="704"/>
      <c r="DT98" s="704"/>
      <c r="DU98" s="704"/>
      <c r="DV98" s="704"/>
      <c r="DW98" s="704"/>
      <c r="DX98" s="704"/>
      <c r="DY98" s="704"/>
      <c r="DZ98" s="704"/>
      <c r="EA98" s="704"/>
      <c r="EB98" s="704"/>
      <c r="EC98" s="704"/>
      <c r="ED98" s="704"/>
      <c r="EE98" s="704"/>
      <c r="EF98" s="704"/>
      <c r="EG98" s="704"/>
      <c r="EH98" s="704"/>
      <c r="EI98" s="704"/>
      <c r="EJ98" s="704"/>
      <c r="EK98" s="704"/>
      <c r="EL98" s="704"/>
      <c r="EM98" s="704"/>
      <c r="EN98" s="704"/>
      <c r="EO98" s="704"/>
      <c r="EP98" s="704"/>
      <c r="EQ98" s="704"/>
      <c r="ER98" s="704"/>
      <c r="ES98" s="704"/>
      <c r="ET98" s="704"/>
      <c r="EU98" s="704"/>
      <c r="EV98" s="706"/>
      <c r="EW98" s="706"/>
      <c r="EX98" s="706"/>
      <c r="EY98" s="706"/>
      <c r="EZ98" s="706"/>
      <c r="FA98" s="706"/>
      <c r="FB98" s="706"/>
      <c r="FC98" s="706"/>
      <c r="FD98" s="706"/>
      <c r="FE98" s="706"/>
      <c r="FF98" s="706"/>
      <c r="FG98" s="706"/>
      <c r="FH98" s="706"/>
      <c r="FI98" s="704"/>
      <c r="FJ98" s="704"/>
      <c r="FK98" s="706"/>
      <c r="FL98" s="706"/>
      <c r="FM98" s="706"/>
      <c r="FN98" s="706"/>
      <c r="FO98" s="706"/>
      <c r="FP98" s="706"/>
      <c r="FQ98" s="706"/>
      <c r="FR98" s="706"/>
      <c r="FS98" s="706"/>
      <c r="FT98" s="706"/>
      <c r="FU98" s="706"/>
      <c r="FV98" s="706"/>
      <c r="FW98" s="706"/>
      <c r="FX98" s="706"/>
      <c r="FY98" s="706"/>
      <c r="FZ98" s="706"/>
      <c r="GA98" s="706"/>
      <c r="GB98" s="706"/>
      <c r="GC98" s="706"/>
      <c r="GD98" s="706"/>
      <c r="GE98" s="706"/>
      <c r="GF98" s="706"/>
      <c r="GG98" s="706"/>
      <c r="GH98" s="706"/>
      <c r="GI98" s="706"/>
      <c r="GJ98" s="706"/>
      <c r="GK98" s="706"/>
      <c r="GL98" s="706"/>
      <c r="GM98" s="706"/>
      <c r="GN98" s="704"/>
      <c r="GO98" s="704"/>
      <c r="GP98" s="746"/>
      <c r="GQ98" s="704"/>
      <c r="GR98" s="704"/>
      <c r="GS98" s="704"/>
      <c r="GT98" s="704"/>
      <c r="GU98" s="704"/>
      <c r="GV98" s="704"/>
      <c r="GW98" s="704"/>
      <c r="GX98" s="704"/>
      <c r="GY98" s="704"/>
      <c r="GZ98" s="704"/>
      <c r="HA98" s="704"/>
      <c r="HB98" s="704"/>
      <c r="HC98" s="704"/>
      <c r="HD98" s="704"/>
      <c r="HE98" s="704"/>
      <c r="HF98" s="704"/>
      <c r="HG98" s="704"/>
      <c r="HH98" s="704"/>
      <c r="HI98" s="704"/>
      <c r="HJ98" s="704"/>
      <c r="HK98" s="704"/>
      <c r="HL98" s="704"/>
      <c r="HM98" s="704"/>
      <c r="HN98" s="704"/>
      <c r="HO98" s="704"/>
      <c r="HP98" s="704"/>
      <c r="HQ98" s="704"/>
      <c r="HR98" s="704"/>
      <c r="HS98" s="704"/>
      <c r="HT98" s="704"/>
      <c r="HU98" s="704"/>
      <c r="HV98" s="704"/>
      <c r="HW98" s="704"/>
      <c r="HX98" s="704"/>
      <c r="HY98" s="704"/>
      <c r="HZ98" s="704"/>
      <c r="IA98" s="704"/>
      <c r="IB98" s="704"/>
      <c r="IC98" s="704"/>
      <c r="ID98" s="704"/>
      <c r="IE98" s="704"/>
      <c r="IF98" s="704"/>
      <c r="IG98" s="704"/>
      <c r="IH98" s="704"/>
      <c r="II98" s="704"/>
      <c r="IJ98" s="704"/>
      <c r="IK98" s="704"/>
      <c r="IL98" s="704"/>
      <c r="IM98" s="704"/>
      <c r="IN98" s="704"/>
      <c r="IO98" s="704"/>
      <c r="IP98" s="704"/>
      <c r="IQ98" s="704"/>
      <c r="IR98" s="704"/>
      <c r="IS98" s="704"/>
      <c r="IT98" s="704"/>
      <c r="IU98" s="704"/>
      <c r="IV98" s="706"/>
      <c r="IW98" s="706"/>
      <c r="IX98" s="706"/>
      <c r="IY98" s="706"/>
      <c r="IZ98" s="706"/>
      <c r="JJ98" s="706"/>
      <c r="JK98" s="706"/>
      <c r="JL98" s="706"/>
      <c r="JM98" s="706"/>
      <c r="JN98" s="706"/>
    </row>
    <row r="99" spans="1:274" s="878" customFormat="1" ht="23.1" customHeight="1" x14ac:dyDescent="0.25">
      <c r="A99" s="691">
        <v>98</v>
      </c>
      <c r="B99" s="693" t="s">
        <v>1206</v>
      </c>
      <c r="C99" s="696">
        <v>227</v>
      </c>
      <c r="D99" s="697">
        <v>536</v>
      </c>
      <c r="E99" s="698">
        <v>0</v>
      </c>
      <c r="F99" s="699" t="s">
        <v>1123</v>
      </c>
      <c r="G99" s="699" t="s">
        <v>1262</v>
      </c>
      <c r="H99" s="751" t="s">
        <v>1112</v>
      </c>
      <c r="I99" s="752" t="s">
        <v>1113</v>
      </c>
      <c r="J99" s="753" t="s">
        <v>1139</v>
      </c>
      <c r="K99" s="764" t="s">
        <v>1151</v>
      </c>
      <c r="L99" s="764" t="s">
        <v>1124</v>
      </c>
      <c r="M99" s="753" t="s">
        <v>1140</v>
      </c>
      <c r="N99" s="753" t="s">
        <v>1141</v>
      </c>
      <c r="O99" s="753" t="s">
        <v>1141</v>
      </c>
      <c r="P99" s="753" t="s">
        <v>1189</v>
      </c>
      <c r="Q99" s="765">
        <v>2</v>
      </c>
      <c r="R99" s="765" t="s">
        <v>1120</v>
      </c>
      <c r="S99" s="755">
        <v>2</v>
      </c>
      <c r="T99" s="766">
        <v>2.11</v>
      </c>
      <c r="U99" s="771">
        <v>41456</v>
      </c>
      <c r="V99" s="771">
        <v>42156</v>
      </c>
      <c r="W99" s="701">
        <v>5</v>
      </c>
      <c r="X99" s="875">
        <v>30000</v>
      </c>
      <c r="Y99" s="876">
        <v>38900</v>
      </c>
      <c r="Z99" s="875">
        <f t="shared" si="3"/>
        <v>68900</v>
      </c>
      <c r="AA99" s="702"/>
      <c r="AB99" s="702"/>
      <c r="AC99" s="702">
        <v>30000</v>
      </c>
      <c r="AD99" s="702">
        <v>38900</v>
      </c>
      <c r="AE99" s="702"/>
      <c r="AF99" s="702"/>
      <c r="AG99" s="702"/>
      <c r="AH99" s="702"/>
      <c r="AI99" s="691"/>
      <c r="AJ99" s="691"/>
      <c r="AK99" s="691"/>
      <c r="AL99" s="691"/>
      <c r="AM99" s="868">
        <f t="shared" si="4"/>
        <v>68900</v>
      </c>
      <c r="AN99" s="868">
        <f t="shared" si="5"/>
        <v>0</v>
      </c>
      <c r="AO99" s="760">
        <v>100000</v>
      </c>
      <c r="AP99" s="868">
        <v>150000</v>
      </c>
      <c r="AQ99" s="706"/>
      <c r="AR99" s="704"/>
      <c r="AS99" s="704"/>
      <c r="AT99" s="704"/>
      <c r="AU99" s="704"/>
      <c r="AV99" s="704"/>
      <c r="AW99" s="704"/>
      <c r="AX99" s="704"/>
      <c r="AY99" s="704"/>
      <c r="AZ99" s="704"/>
      <c r="BA99" s="704"/>
      <c r="BB99" s="704"/>
      <c r="BC99" s="704"/>
      <c r="BD99" s="704"/>
      <c r="BE99" s="704"/>
      <c r="BF99" s="704"/>
      <c r="BG99" s="704"/>
      <c r="BH99" s="704"/>
      <c r="BI99" s="704"/>
      <c r="BJ99" s="704"/>
      <c r="BK99" s="704"/>
      <c r="BL99" s="704"/>
      <c r="BM99" s="704"/>
      <c r="BN99" s="704"/>
      <c r="BO99" s="704"/>
      <c r="BP99" s="704"/>
      <c r="BQ99" s="704"/>
      <c r="BR99" s="704"/>
      <c r="BS99" s="704"/>
      <c r="BT99" s="704"/>
      <c r="BU99" s="704"/>
      <c r="BV99" s="704"/>
      <c r="BW99" s="704"/>
      <c r="BX99" s="704"/>
      <c r="BY99" s="704"/>
      <c r="BZ99" s="704"/>
      <c r="CA99" s="704"/>
      <c r="CB99" s="704"/>
      <c r="CC99" s="704"/>
      <c r="CD99" s="704"/>
      <c r="CE99" s="704"/>
      <c r="CF99" s="704"/>
      <c r="CG99" s="704"/>
      <c r="CH99" s="704"/>
      <c r="CI99" s="704"/>
      <c r="CJ99" s="704"/>
      <c r="CK99" s="704"/>
      <c r="CL99" s="704"/>
      <c r="CM99" s="704"/>
      <c r="CN99" s="704"/>
      <c r="CO99" s="704"/>
      <c r="CP99" s="704"/>
      <c r="CQ99" s="704"/>
      <c r="CR99" s="704"/>
      <c r="CS99" s="704"/>
      <c r="CT99" s="704"/>
      <c r="CU99" s="704"/>
      <c r="CV99" s="704"/>
      <c r="CW99" s="704"/>
      <c r="CX99" s="704"/>
      <c r="CY99" s="704"/>
      <c r="CZ99" s="704"/>
      <c r="DA99" s="704"/>
      <c r="DB99" s="704"/>
      <c r="DC99" s="704"/>
      <c r="DD99" s="704"/>
      <c r="DE99" s="704"/>
      <c r="DF99" s="704"/>
      <c r="DG99" s="704"/>
      <c r="DH99" s="704"/>
      <c r="DI99" s="704"/>
      <c r="DJ99" s="704"/>
      <c r="DK99" s="704"/>
      <c r="DL99" s="704"/>
      <c r="DM99" s="704"/>
      <c r="DN99" s="704"/>
      <c r="DO99" s="704"/>
      <c r="DP99" s="704"/>
      <c r="DQ99" s="704"/>
      <c r="DR99" s="704"/>
      <c r="DS99" s="704"/>
      <c r="DT99" s="704"/>
      <c r="DU99" s="704"/>
      <c r="DV99" s="704"/>
      <c r="DW99" s="704"/>
      <c r="DX99" s="704"/>
      <c r="DY99" s="704"/>
      <c r="DZ99" s="704"/>
      <c r="EA99" s="704"/>
      <c r="EB99" s="704"/>
      <c r="EC99" s="704"/>
      <c r="ED99" s="704"/>
      <c r="EE99" s="704"/>
      <c r="EF99" s="704"/>
      <c r="EG99" s="704"/>
      <c r="EH99" s="704"/>
      <c r="EI99" s="704"/>
      <c r="EJ99" s="704"/>
      <c r="EK99" s="704"/>
      <c r="EL99" s="704"/>
      <c r="EM99" s="704"/>
      <c r="EN99" s="704"/>
      <c r="EO99" s="704"/>
      <c r="EP99" s="704"/>
      <c r="EQ99" s="704"/>
      <c r="ER99" s="704"/>
      <c r="ES99" s="704"/>
      <c r="ET99" s="704"/>
      <c r="EU99" s="704"/>
      <c r="EV99" s="706"/>
      <c r="EW99" s="706"/>
      <c r="EX99" s="706"/>
      <c r="EY99" s="706"/>
      <c r="EZ99" s="706"/>
      <c r="FA99" s="706"/>
      <c r="FB99" s="706"/>
      <c r="FC99" s="706"/>
      <c r="FD99" s="706"/>
      <c r="FE99" s="706"/>
      <c r="FF99" s="706"/>
      <c r="FG99" s="706"/>
      <c r="FH99" s="706"/>
      <c r="FI99" s="704"/>
      <c r="FJ99" s="704"/>
      <c r="FK99" s="706"/>
      <c r="FL99" s="706"/>
      <c r="FM99" s="706"/>
      <c r="FN99" s="706"/>
      <c r="FO99" s="706"/>
      <c r="FP99" s="706"/>
      <c r="FQ99" s="706"/>
      <c r="FR99" s="706"/>
      <c r="FS99" s="706"/>
      <c r="FT99" s="706"/>
      <c r="FU99" s="706"/>
      <c r="FV99" s="706"/>
      <c r="FW99" s="706"/>
      <c r="FX99" s="706"/>
      <c r="FY99" s="706"/>
      <c r="FZ99" s="706"/>
      <c r="GA99" s="706"/>
      <c r="GB99" s="706"/>
      <c r="GC99" s="706"/>
      <c r="GD99" s="706"/>
      <c r="GE99" s="706"/>
      <c r="GF99" s="706"/>
      <c r="GG99" s="706"/>
      <c r="GH99" s="706"/>
      <c r="GI99" s="706"/>
      <c r="GJ99" s="706"/>
      <c r="GK99" s="706"/>
      <c r="GL99" s="706"/>
      <c r="GM99" s="706"/>
      <c r="GN99" s="704"/>
      <c r="GO99" s="704"/>
      <c r="GP99" s="746"/>
      <c r="GQ99" s="704"/>
      <c r="GR99" s="704"/>
      <c r="GS99" s="704"/>
      <c r="GT99" s="704"/>
      <c r="GU99" s="704"/>
      <c r="GV99" s="704"/>
      <c r="GW99" s="704"/>
      <c r="GX99" s="704"/>
      <c r="GY99" s="704"/>
      <c r="GZ99" s="704"/>
      <c r="HA99" s="704"/>
      <c r="HB99" s="704"/>
      <c r="HC99" s="704"/>
      <c r="HD99" s="704"/>
      <c r="HE99" s="704"/>
      <c r="HF99" s="704"/>
      <c r="HG99" s="704"/>
      <c r="HH99" s="704"/>
      <c r="HI99" s="704"/>
      <c r="HJ99" s="704"/>
      <c r="HK99" s="704"/>
      <c r="HL99" s="704"/>
      <c r="HM99" s="704"/>
      <c r="HN99" s="704"/>
      <c r="HO99" s="704"/>
      <c r="HP99" s="704"/>
      <c r="HQ99" s="704"/>
      <c r="HR99" s="704"/>
      <c r="HS99" s="704"/>
      <c r="HT99" s="704"/>
      <c r="HU99" s="704"/>
      <c r="HV99" s="704"/>
      <c r="HW99" s="704"/>
      <c r="HX99" s="704"/>
      <c r="HY99" s="704"/>
      <c r="HZ99" s="704"/>
      <c r="IA99" s="704"/>
      <c r="IB99" s="704"/>
      <c r="IC99" s="704"/>
      <c r="ID99" s="704"/>
      <c r="IE99" s="704"/>
      <c r="IF99" s="704"/>
      <c r="IG99" s="704"/>
      <c r="IH99" s="704"/>
      <c r="II99" s="704"/>
      <c r="IJ99" s="704"/>
      <c r="IK99" s="704"/>
      <c r="IL99" s="704"/>
      <c r="IM99" s="704"/>
      <c r="IN99" s="704"/>
      <c r="IO99" s="704"/>
      <c r="IP99" s="704"/>
      <c r="IQ99" s="704"/>
      <c r="IR99" s="704"/>
      <c r="IS99" s="704"/>
      <c r="IT99" s="704"/>
      <c r="IU99" s="704"/>
      <c r="IV99" s="704"/>
      <c r="IW99" s="704"/>
      <c r="IX99" s="706"/>
      <c r="IY99" s="706"/>
      <c r="IZ99" s="706"/>
    </row>
    <row r="100" spans="1:274" s="878" customFormat="1" ht="23.1" customHeight="1" x14ac:dyDescent="0.25">
      <c r="A100" s="691">
        <v>99</v>
      </c>
      <c r="B100" s="693" t="s">
        <v>1206</v>
      </c>
      <c r="C100" s="696">
        <v>227</v>
      </c>
      <c r="D100" s="697">
        <v>544</v>
      </c>
      <c r="E100" s="707">
        <v>1</v>
      </c>
      <c r="F100" s="699" t="s">
        <v>1125</v>
      </c>
      <c r="G100" s="699" t="s">
        <v>1263</v>
      </c>
      <c r="H100" s="751" t="s">
        <v>1112</v>
      </c>
      <c r="I100" s="752" t="s">
        <v>1113</v>
      </c>
      <c r="J100" s="753" t="s">
        <v>1139</v>
      </c>
      <c r="K100" s="764" t="s">
        <v>1151</v>
      </c>
      <c r="L100" s="764" t="s">
        <v>1124</v>
      </c>
      <c r="M100" s="753" t="s">
        <v>1140</v>
      </c>
      <c r="N100" s="753" t="s">
        <v>1141</v>
      </c>
      <c r="O100" s="753" t="s">
        <v>1189</v>
      </c>
      <c r="P100" s="753" t="s">
        <v>1259</v>
      </c>
      <c r="Q100" s="765">
        <v>2</v>
      </c>
      <c r="R100" s="765" t="s">
        <v>1120</v>
      </c>
      <c r="S100" s="755">
        <v>2</v>
      </c>
      <c r="T100" s="766">
        <v>2.11</v>
      </c>
      <c r="U100" s="771">
        <v>41456</v>
      </c>
      <c r="V100" s="771">
        <v>41791</v>
      </c>
      <c r="W100" s="701">
        <v>25</v>
      </c>
      <c r="X100" s="875">
        <v>0</v>
      </c>
      <c r="Y100" s="877"/>
      <c r="Z100" s="875">
        <f t="shared" si="3"/>
        <v>0</v>
      </c>
      <c r="AA100" s="702"/>
      <c r="AB100" s="702"/>
      <c r="AC100" s="702"/>
      <c r="AD100" s="702"/>
      <c r="AE100" s="702"/>
      <c r="AF100" s="702"/>
      <c r="AG100" s="702"/>
      <c r="AH100" s="702"/>
      <c r="AI100" s="691"/>
      <c r="AJ100" s="691"/>
      <c r="AK100" s="691"/>
      <c r="AL100" s="691"/>
      <c r="AM100" s="868">
        <f t="shared" si="4"/>
        <v>0</v>
      </c>
      <c r="AN100" s="868">
        <f t="shared" si="5"/>
        <v>0</v>
      </c>
      <c r="AO100" s="760">
        <v>10000</v>
      </c>
      <c r="AP100" s="915">
        <v>10000</v>
      </c>
      <c r="AQ100" s="706"/>
      <c r="AR100" s="704"/>
      <c r="AS100" s="704"/>
      <c r="AT100" s="704"/>
      <c r="AU100" s="704"/>
      <c r="AV100" s="704"/>
      <c r="AW100" s="704"/>
      <c r="AX100" s="704"/>
      <c r="AY100" s="704"/>
      <c r="AZ100" s="704"/>
      <c r="BA100" s="704"/>
      <c r="BB100" s="704"/>
      <c r="BC100" s="704"/>
      <c r="BD100" s="704"/>
      <c r="BE100" s="704"/>
      <c r="BF100" s="704"/>
      <c r="BG100" s="704"/>
      <c r="BH100" s="704"/>
      <c r="BI100" s="704"/>
      <c r="BJ100" s="704"/>
      <c r="BK100" s="704"/>
      <c r="BL100" s="704"/>
      <c r="BM100" s="704"/>
      <c r="BN100" s="704"/>
      <c r="BO100" s="704"/>
      <c r="BP100" s="704"/>
      <c r="BQ100" s="704"/>
      <c r="BR100" s="704"/>
      <c r="BS100" s="704"/>
      <c r="BT100" s="704"/>
      <c r="BU100" s="704"/>
      <c r="BV100" s="704"/>
      <c r="BW100" s="704"/>
      <c r="BX100" s="704"/>
      <c r="BY100" s="704"/>
      <c r="BZ100" s="704"/>
      <c r="CA100" s="704"/>
      <c r="CB100" s="704"/>
      <c r="CC100" s="704"/>
      <c r="CD100" s="704"/>
      <c r="CE100" s="704"/>
      <c r="CF100" s="704"/>
      <c r="CG100" s="704"/>
      <c r="CH100" s="704"/>
      <c r="CI100" s="704"/>
      <c r="CJ100" s="704"/>
      <c r="CK100" s="704"/>
      <c r="CL100" s="704"/>
      <c r="CM100" s="704"/>
      <c r="CN100" s="704"/>
      <c r="CO100" s="704"/>
      <c r="CP100" s="704"/>
      <c r="CQ100" s="704"/>
      <c r="CR100" s="704"/>
      <c r="CS100" s="704"/>
      <c r="CT100" s="704"/>
      <c r="CU100" s="704"/>
      <c r="CV100" s="704"/>
      <c r="CW100" s="704"/>
      <c r="CX100" s="704"/>
      <c r="CY100" s="704"/>
      <c r="CZ100" s="704"/>
      <c r="DA100" s="704"/>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704"/>
      <c r="DW100" s="704"/>
      <c r="DX100" s="704"/>
      <c r="DY100" s="704"/>
      <c r="DZ100" s="704"/>
      <c r="EA100" s="704"/>
      <c r="EB100" s="704"/>
      <c r="EC100" s="704"/>
      <c r="ED100" s="704"/>
      <c r="EE100" s="704"/>
      <c r="EF100" s="704"/>
      <c r="EG100" s="704"/>
      <c r="EH100" s="704"/>
      <c r="EI100" s="704"/>
      <c r="EJ100" s="704"/>
      <c r="EK100" s="704"/>
      <c r="EL100" s="704"/>
      <c r="EM100" s="704"/>
      <c r="EN100" s="704"/>
      <c r="EO100" s="704"/>
      <c r="EP100" s="704"/>
      <c r="EQ100" s="704"/>
      <c r="ER100" s="704"/>
      <c r="ES100" s="704"/>
      <c r="ET100" s="704"/>
      <c r="EU100" s="704"/>
      <c r="EV100" s="706"/>
      <c r="EW100" s="706"/>
      <c r="EX100" s="706"/>
      <c r="EY100" s="706"/>
      <c r="EZ100" s="706"/>
      <c r="FA100" s="706"/>
      <c r="FB100" s="706"/>
      <c r="FC100" s="706"/>
      <c r="FD100" s="706"/>
      <c r="FE100" s="706"/>
      <c r="FF100" s="706"/>
      <c r="FG100" s="706"/>
      <c r="FH100" s="706"/>
      <c r="FI100" s="704"/>
      <c r="FJ100" s="704"/>
      <c r="FK100" s="706"/>
      <c r="FL100" s="706"/>
      <c r="FM100" s="706"/>
      <c r="FN100" s="706"/>
      <c r="FO100" s="706"/>
      <c r="FP100" s="706"/>
      <c r="FQ100" s="706"/>
      <c r="FR100" s="706"/>
      <c r="FS100" s="706"/>
      <c r="FT100" s="706"/>
      <c r="FU100" s="706"/>
      <c r="FV100" s="706"/>
      <c r="FW100" s="706"/>
      <c r="FX100" s="706"/>
      <c r="FY100" s="706"/>
      <c r="FZ100" s="706"/>
      <c r="GA100" s="706"/>
      <c r="GB100" s="706"/>
      <c r="GC100" s="706"/>
      <c r="GD100" s="706"/>
      <c r="GE100" s="706"/>
      <c r="GF100" s="706"/>
      <c r="GG100" s="706"/>
      <c r="GH100" s="706"/>
      <c r="GI100" s="706"/>
      <c r="GJ100" s="706"/>
      <c r="GK100" s="706"/>
      <c r="GL100" s="706"/>
      <c r="GM100" s="706"/>
      <c r="GN100" s="704"/>
      <c r="GO100" s="704"/>
      <c r="GP100" s="746"/>
      <c r="GQ100" s="704"/>
      <c r="GR100" s="704"/>
      <c r="GS100" s="704"/>
      <c r="GT100" s="704"/>
      <c r="GU100" s="704"/>
      <c r="GV100" s="704"/>
      <c r="GW100" s="704"/>
      <c r="GX100" s="704"/>
      <c r="GY100" s="704"/>
      <c r="GZ100" s="704"/>
      <c r="HA100" s="704"/>
      <c r="HB100" s="704"/>
      <c r="HC100" s="704"/>
      <c r="HD100" s="704"/>
      <c r="HE100" s="704"/>
      <c r="HF100" s="704"/>
      <c r="HG100" s="704"/>
      <c r="HH100" s="704"/>
      <c r="HI100" s="704"/>
      <c r="HJ100" s="704"/>
      <c r="HK100" s="704"/>
      <c r="HL100" s="704"/>
      <c r="HM100" s="704"/>
      <c r="HN100" s="704"/>
      <c r="HO100" s="704"/>
      <c r="HP100" s="704"/>
      <c r="HQ100" s="704"/>
      <c r="HR100" s="704"/>
      <c r="HS100" s="704"/>
      <c r="HT100" s="704"/>
      <c r="HU100" s="704"/>
      <c r="HV100" s="704"/>
      <c r="HW100" s="704"/>
      <c r="HX100" s="704"/>
      <c r="HY100" s="704"/>
      <c r="HZ100" s="704"/>
      <c r="IA100" s="704"/>
      <c r="IB100" s="704"/>
      <c r="IC100" s="704"/>
      <c r="ID100" s="704"/>
      <c r="IE100" s="704"/>
      <c r="IF100" s="704"/>
      <c r="IG100" s="704"/>
      <c r="IH100" s="704"/>
      <c r="II100" s="704"/>
      <c r="IJ100" s="704"/>
      <c r="IK100" s="704"/>
      <c r="IL100" s="704"/>
      <c r="IM100" s="704"/>
      <c r="IN100" s="704"/>
      <c r="IO100" s="704"/>
      <c r="IP100" s="704"/>
      <c r="IQ100" s="704"/>
      <c r="IR100" s="704"/>
      <c r="IS100" s="704"/>
      <c r="IT100" s="704"/>
      <c r="IU100" s="704"/>
      <c r="IV100" s="704"/>
      <c r="IW100" s="704"/>
      <c r="IX100" s="706"/>
      <c r="IY100" s="706"/>
      <c r="IZ100" s="706"/>
      <c r="JA100" s="706"/>
      <c r="JB100" s="706"/>
      <c r="JC100" s="706"/>
      <c r="JD100" s="706"/>
      <c r="JE100" s="706"/>
      <c r="JF100" s="706"/>
      <c r="JG100" s="706"/>
      <c r="JH100" s="706"/>
    </row>
    <row r="101" spans="1:274" s="878" customFormat="1" ht="23.1" customHeight="1" x14ac:dyDescent="0.25">
      <c r="A101" s="691">
        <v>100</v>
      </c>
      <c r="B101" s="693" t="s">
        <v>1206</v>
      </c>
      <c r="C101" s="696">
        <v>227</v>
      </c>
      <c r="D101" s="697">
        <v>544</v>
      </c>
      <c r="E101" s="707">
        <v>2</v>
      </c>
      <c r="F101" s="699" t="s">
        <v>1125</v>
      </c>
      <c r="G101" s="699" t="s">
        <v>1264</v>
      </c>
      <c r="H101" s="751" t="s">
        <v>1112</v>
      </c>
      <c r="I101" s="752" t="s">
        <v>1113</v>
      </c>
      <c r="J101" s="753" t="s">
        <v>1139</v>
      </c>
      <c r="K101" s="764" t="s">
        <v>1151</v>
      </c>
      <c r="L101" s="764" t="s">
        <v>1124</v>
      </c>
      <c r="M101" s="753" t="s">
        <v>1140</v>
      </c>
      <c r="N101" s="753" t="s">
        <v>1141</v>
      </c>
      <c r="O101" s="753" t="s">
        <v>1189</v>
      </c>
      <c r="P101" s="753" t="s">
        <v>1259</v>
      </c>
      <c r="Q101" s="765">
        <v>2</v>
      </c>
      <c r="R101" s="765" t="s">
        <v>1120</v>
      </c>
      <c r="S101" s="755">
        <v>2</v>
      </c>
      <c r="T101" s="766">
        <v>2.11</v>
      </c>
      <c r="U101" s="771">
        <v>41456</v>
      </c>
      <c r="V101" s="771">
        <v>41791</v>
      </c>
      <c r="W101" s="701">
        <v>7</v>
      </c>
      <c r="X101" s="875">
        <v>30000</v>
      </c>
      <c r="Y101" s="877"/>
      <c r="Z101" s="875">
        <f t="shared" si="3"/>
        <v>30000</v>
      </c>
      <c r="AA101" s="702"/>
      <c r="AB101" s="702"/>
      <c r="AC101" s="702"/>
      <c r="AD101" s="702"/>
      <c r="AE101" s="702"/>
      <c r="AF101" s="702">
        <v>15000</v>
      </c>
      <c r="AG101" s="702">
        <v>15000</v>
      </c>
      <c r="AH101" s="702"/>
      <c r="AI101" s="691"/>
      <c r="AJ101" s="691"/>
      <c r="AK101" s="691"/>
      <c r="AL101" s="691"/>
      <c r="AM101" s="868">
        <f t="shared" si="4"/>
        <v>30000</v>
      </c>
      <c r="AN101" s="868">
        <f t="shared" si="5"/>
        <v>0</v>
      </c>
      <c r="AO101" s="760">
        <v>10000</v>
      </c>
      <c r="AP101" s="868">
        <v>10000</v>
      </c>
      <c r="AQ101" s="706"/>
      <c r="AR101" s="704"/>
      <c r="AS101" s="704"/>
      <c r="AT101" s="704"/>
      <c r="AU101" s="704"/>
      <c r="AV101" s="704"/>
      <c r="AW101" s="704"/>
      <c r="AX101" s="704"/>
      <c r="AY101" s="704"/>
      <c r="AZ101" s="704"/>
      <c r="BA101" s="704"/>
      <c r="BB101" s="704"/>
      <c r="BC101" s="704"/>
      <c r="BD101" s="704"/>
      <c r="BE101" s="704"/>
      <c r="BF101" s="704"/>
      <c r="BG101" s="704"/>
      <c r="BH101" s="704"/>
      <c r="BI101" s="704"/>
      <c r="BJ101" s="704"/>
      <c r="BK101" s="704"/>
      <c r="BL101" s="704"/>
      <c r="BM101" s="704"/>
      <c r="BN101" s="704"/>
      <c r="BO101" s="704"/>
      <c r="BP101" s="704"/>
      <c r="BQ101" s="704"/>
      <c r="BR101" s="704"/>
      <c r="BS101" s="704"/>
      <c r="BT101" s="704"/>
      <c r="BU101" s="704"/>
      <c r="BV101" s="704"/>
      <c r="BW101" s="704"/>
      <c r="BX101" s="704"/>
      <c r="BY101" s="704"/>
      <c r="BZ101" s="704"/>
      <c r="CA101" s="704"/>
      <c r="CB101" s="704"/>
      <c r="CC101" s="704"/>
      <c r="CD101" s="704"/>
      <c r="CE101" s="704"/>
      <c r="CF101" s="704"/>
      <c r="CG101" s="704"/>
      <c r="CH101" s="704"/>
      <c r="CI101" s="704"/>
      <c r="CJ101" s="704"/>
      <c r="CK101" s="704"/>
      <c r="CL101" s="704"/>
      <c r="CM101" s="704"/>
      <c r="CN101" s="704"/>
      <c r="CO101" s="704"/>
      <c r="CP101" s="704"/>
      <c r="CQ101" s="704"/>
      <c r="CR101" s="704"/>
      <c r="CS101" s="704"/>
      <c r="CT101" s="704"/>
      <c r="CU101" s="704"/>
      <c r="CV101" s="704"/>
      <c r="CW101" s="704"/>
      <c r="CX101" s="704"/>
      <c r="CY101" s="704"/>
      <c r="CZ101" s="704"/>
      <c r="DA101" s="704"/>
      <c r="DB101" s="704"/>
      <c r="DC101" s="704"/>
      <c r="DD101" s="704"/>
      <c r="DE101" s="704"/>
      <c r="DF101" s="704"/>
      <c r="DG101" s="704"/>
      <c r="DH101" s="704"/>
      <c r="DI101" s="704"/>
      <c r="DJ101" s="704"/>
      <c r="DK101" s="704"/>
      <c r="DL101" s="704"/>
      <c r="DM101" s="704"/>
      <c r="DN101" s="704"/>
      <c r="DO101" s="704"/>
      <c r="DP101" s="704"/>
      <c r="DQ101" s="704"/>
      <c r="DR101" s="704"/>
      <c r="DS101" s="704"/>
      <c r="DT101" s="704"/>
      <c r="DU101" s="704"/>
      <c r="DV101" s="704"/>
      <c r="DW101" s="704"/>
      <c r="DX101" s="704"/>
      <c r="DY101" s="704"/>
      <c r="DZ101" s="704"/>
      <c r="EA101" s="704"/>
      <c r="EB101" s="704"/>
      <c r="EC101" s="704"/>
      <c r="ED101" s="704"/>
      <c r="EE101" s="704"/>
      <c r="EF101" s="704"/>
      <c r="EG101" s="704"/>
      <c r="EH101" s="704"/>
      <c r="EI101" s="704"/>
      <c r="EJ101" s="704"/>
      <c r="EK101" s="704"/>
      <c r="EL101" s="704"/>
      <c r="EM101" s="704"/>
      <c r="EN101" s="704"/>
      <c r="EO101" s="704"/>
      <c r="EP101" s="704"/>
      <c r="EQ101" s="704"/>
      <c r="ER101" s="704"/>
      <c r="ES101" s="704"/>
      <c r="ET101" s="704"/>
      <c r="EU101" s="704"/>
      <c r="EV101" s="706"/>
      <c r="EW101" s="706"/>
      <c r="EX101" s="706"/>
      <c r="EY101" s="706"/>
      <c r="EZ101" s="706"/>
      <c r="FA101" s="706"/>
      <c r="FB101" s="706"/>
      <c r="FC101" s="706"/>
      <c r="FD101" s="706"/>
      <c r="FE101" s="706"/>
      <c r="FF101" s="706"/>
      <c r="FG101" s="706"/>
      <c r="FH101" s="706"/>
      <c r="FI101" s="704"/>
      <c r="FJ101" s="704"/>
      <c r="FK101" s="706"/>
      <c r="FL101" s="706"/>
      <c r="FM101" s="706"/>
      <c r="FN101" s="706"/>
      <c r="FO101" s="706"/>
      <c r="FP101" s="706"/>
      <c r="FQ101" s="706"/>
      <c r="FR101" s="706"/>
      <c r="FS101" s="706"/>
      <c r="FT101" s="706"/>
      <c r="FU101" s="706"/>
      <c r="FV101" s="706"/>
      <c r="FW101" s="706"/>
      <c r="FX101" s="706"/>
      <c r="FY101" s="706"/>
      <c r="FZ101" s="706"/>
      <c r="GA101" s="706"/>
      <c r="GB101" s="706"/>
      <c r="GC101" s="706"/>
      <c r="GD101" s="706"/>
      <c r="GE101" s="706"/>
      <c r="GF101" s="706"/>
      <c r="GG101" s="706"/>
      <c r="GH101" s="706"/>
      <c r="GI101" s="706"/>
      <c r="GJ101" s="706"/>
      <c r="GK101" s="706"/>
      <c r="GL101" s="706"/>
      <c r="GM101" s="706"/>
      <c r="GN101" s="704"/>
      <c r="GO101" s="704"/>
      <c r="GP101" s="746"/>
      <c r="GQ101" s="704"/>
      <c r="GR101" s="704"/>
      <c r="GS101" s="704"/>
      <c r="GT101" s="704"/>
      <c r="GU101" s="704"/>
      <c r="GV101" s="704"/>
      <c r="GW101" s="704"/>
      <c r="GX101" s="704"/>
      <c r="GY101" s="704"/>
      <c r="GZ101" s="704"/>
      <c r="HA101" s="704"/>
      <c r="HB101" s="704"/>
      <c r="HC101" s="704"/>
      <c r="HD101" s="704"/>
      <c r="HE101" s="704"/>
      <c r="HF101" s="704"/>
      <c r="HG101" s="704"/>
      <c r="HH101" s="704"/>
      <c r="HI101" s="704"/>
      <c r="HJ101" s="704"/>
      <c r="HK101" s="704"/>
      <c r="HL101" s="704"/>
      <c r="HM101" s="704"/>
      <c r="HN101" s="704"/>
      <c r="HO101" s="704"/>
      <c r="HP101" s="704"/>
      <c r="HQ101" s="704"/>
      <c r="HR101" s="704"/>
      <c r="HS101" s="704"/>
      <c r="HT101" s="704"/>
      <c r="HU101" s="704"/>
      <c r="HV101" s="704"/>
      <c r="HW101" s="704"/>
      <c r="HX101" s="704"/>
      <c r="HY101" s="704"/>
      <c r="HZ101" s="704"/>
      <c r="IA101" s="704"/>
      <c r="IB101" s="704"/>
      <c r="IC101" s="704"/>
      <c r="ID101" s="704"/>
      <c r="IE101" s="704"/>
      <c r="IF101" s="704"/>
      <c r="IG101" s="704"/>
      <c r="IH101" s="704"/>
      <c r="II101" s="704"/>
      <c r="IJ101" s="704"/>
      <c r="IK101" s="704"/>
      <c r="IL101" s="704"/>
      <c r="IM101" s="704"/>
      <c r="IN101" s="704"/>
      <c r="IO101" s="704"/>
      <c r="IP101" s="704"/>
      <c r="IQ101" s="704"/>
      <c r="IR101" s="704"/>
      <c r="IS101" s="704"/>
      <c r="IT101" s="704"/>
      <c r="IU101" s="704"/>
      <c r="IV101" s="704"/>
      <c r="IW101" s="704"/>
      <c r="IX101" s="706"/>
      <c r="IY101" s="706"/>
      <c r="IZ101" s="706"/>
    </row>
    <row r="102" spans="1:274" s="878" customFormat="1" ht="23.1" customHeight="1" x14ac:dyDescent="0.25">
      <c r="A102" s="691">
        <v>101</v>
      </c>
      <c r="B102" s="693" t="s">
        <v>1290</v>
      </c>
      <c r="C102" s="696">
        <v>230</v>
      </c>
      <c r="D102" s="697">
        <v>536</v>
      </c>
      <c r="E102" s="707">
        <v>10</v>
      </c>
      <c r="F102" s="699" t="s">
        <v>1123</v>
      </c>
      <c r="G102" s="699" t="s">
        <v>1294</v>
      </c>
      <c r="H102" s="762" t="s">
        <v>1112</v>
      </c>
      <c r="I102" s="767" t="s">
        <v>1113</v>
      </c>
      <c r="J102" s="764" t="s">
        <v>1205</v>
      </c>
      <c r="K102" s="761" t="s">
        <v>1115</v>
      </c>
      <c r="L102" s="761" t="s">
        <v>1116</v>
      </c>
      <c r="M102" s="753" t="s">
        <v>1152</v>
      </c>
      <c r="N102" s="753" t="s">
        <v>1153</v>
      </c>
      <c r="O102" s="753" t="s">
        <v>1153</v>
      </c>
      <c r="P102" s="753" t="s">
        <v>1291</v>
      </c>
      <c r="Q102" s="753" t="s">
        <v>1160</v>
      </c>
      <c r="R102" s="753" t="s">
        <v>1160</v>
      </c>
      <c r="S102" s="755">
        <v>1</v>
      </c>
      <c r="T102" s="763">
        <v>1.5</v>
      </c>
      <c r="U102" s="771">
        <v>41456</v>
      </c>
      <c r="V102" s="772">
        <v>42522</v>
      </c>
      <c r="W102" s="874">
        <v>5</v>
      </c>
      <c r="X102" s="875">
        <f>98000+75000</f>
        <v>173000</v>
      </c>
      <c r="Y102" s="875"/>
      <c r="Z102" s="875">
        <f t="shared" si="3"/>
        <v>173000</v>
      </c>
      <c r="AA102" s="702"/>
      <c r="AB102" s="702"/>
      <c r="AC102" s="702">
        <v>13000</v>
      </c>
      <c r="AD102" s="702">
        <v>20000</v>
      </c>
      <c r="AE102" s="702">
        <v>20000</v>
      </c>
      <c r="AF102" s="702">
        <v>20000</v>
      </c>
      <c r="AG102" s="702">
        <v>25000</v>
      </c>
      <c r="AH102" s="702">
        <v>25000</v>
      </c>
      <c r="AI102" s="702">
        <v>25000</v>
      </c>
      <c r="AJ102" s="702">
        <v>25000</v>
      </c>
      <c r="AK102" s="717"/>
      <c r="AL102" s="717"/>
      <c r="AM102" s="868">
        <f t="shared" si="4"/>
        <v>173000</v>
      </c>
      <c r="AN102" s="868">
        <f t="shared" si="5"/>
        <v>0</v>
      </c>
      <c r="AO102" s="760">
        <v>0</v>
      </c>
      <c r="AP102" s="868">
        <v>0</v>
      </c>
      <c r="AQ102" s="706"/>
      <c r="AR102" s="706"/>
      <c r="AS102" s="706"/>
      <c r="AT102" s="706"/>
      <c r="AU102" s="706"/>
      <c r="AV102" s="706"/>
      <c r="AW102" s="706"/>
      <c r="AX102" s="706"/>
      <c r="AY102" s="706"/>
      <c r="AZ102" s="706"/>
      <c r="BA102" s="706"/>
      <c r="BB102" s="706"/>
      <c r="BC102" s="706"/>
      <c r="BD102" s="706"/>
      <c r="BE102" s="706"/>
      <c r="BF102" s="706"/>
      <c r="BG102" s="706"/>
      <c r="BH102" s="706"/>
      <c r="BI102" s="706"/>
      <c r="BJ102" s="706"/>
      <c r="BK102" s="706"/>
      <c r="BL102" s="706"/>
      <c r="BM102" s="706"/>
      <c r="BN102" s="706"/>
      <c r="BO102" s="706"/>
      <c r="BP102" s="706"/>
      <c r="BQ102" s="706"/>
      <c r="BR102" s="706"/>
      <c r="BS102" s="706"/>
      <c r="BT102" s="706"/>
      <c r="BU102" s="706"/>
      <c r="BV102" s="706"/>
      <c r="BW102" s="706"/>
      <c r="BX102" s="706"/>
      <c r="BY102" s="706"/>
      <c r="BZ102" s="706"/>
      <c r="CA102" s="706"/>
      <c r="CB102" s="706"/>
      <c r="CC102" s="706"/>
      <c r="CD102" s="706"/>
      <c r="CE102" s="706"/>
      <c r="CF102" s="706"/>
      <c r="CG102" s="706"/>
      <c r="CH102" s="706"/>
      <c r="CI102" s="706"/>
      <c r="CJ102" s="706"/>
      <c r="CK102" s="706"/>
      <c r="CL102" s="706"/>
      <c r="CM102" s="706"/>
      <c r="CN102" s="706"/>
      <c r="CO102" s="706"/>
      <c r="CP102" s="706"/>
      <c r="CQ102" s="706"/>
      <c r="CR102" s="706"/>
      <c r="CS102" s="706"/>
      <c r="CT102" s="706"/>
      <c r="CU102" s="706"/>
      <c r="CV102" s="706"/>
      <c r="CW102" s="706"/>
      <c r="CX102" s="706"/>
      <c r="CY102" s="706"/>
      <c r="CZ102" s="706"/>
      <c r="DA102" s="70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706"/>
      <c r="DW102" s="706"/>
      <c r="DX102" s="706"/>
      <c r="DY102" s="706"/>
      <c r="DZ102" s="706"/>
      <c r="EA102" s="706"/>
      <c r="EB102" s="706"/>
      <c r="EC102" s="706"/>
      <c r="ED102" s="706"/>
      <c r="EE102" s="706"/>
      <c r="EF102" s="706"/>
      <c r="EG102" s="706"/>
      <c r="EH102" s="706"/>
      <c r="EI102" s="706"/>
      <c r="EJ102" s="706"/>
      <c r="EK102" s="706"/>
      <c r="EL102" s="706"/>
      <c r="EM102" s="706"/>
      <c r="EN102" s="706"/>
      <c r="EO102" s="706"/>
      <c r="EP102" s="706"/>
      <c r="EQ102" s="706"/>
      <c r="ER102" s="706"/>
      <c r="ES102" s="706"/>
      <c r="ET102" s="706"/>
      <c r="EU102" s="706"/>
      <c r="EV102" s="706"/>
      <c r="EW102" s="706"/>
      <c r="EX102" s="706"/>
      <c r="EY102" s="706"/>
      <c r="EZ102" s="706"/>
      <c r="FA102" s="706"/>
      <c r="FB102" s="706"/>
      <c r="FC102" s="706"/>
      <c r="FD102" s="706"/>
      <c r="FE102" s="706"/>
      <c r="FF102" s="706"/>
      <c r="FG102" s="706"/>
      <c r="FH102" s="706"/>
      <c r="FI102" s="704"/>
      <c r="FJ102" s="704"/>
      <c r="FK102" s="706"/>
      <c r="FL102" s="706"/>
      <c r="FM102" s="706"/>
      <c r="FN102" s="706"/>
      <c r="FO102" s="706"/>
      <c r="FP102" s="706"/>
      <c r="FQ102" s="706"/>
      <c r="FR102" s="706"/>
      <c r="FS102" s="706"/>
      <c r="FT102" s="706"/>
      <c r="FU102" s="706"/>
      <c r="FV102" s="706"/>
      <c r="FW102" s="706"/>
      <c r="FX102" s="706"/>
      <c r="FY102" s="706"/>
      <c r="FZ102" s="706"/>
      <c r="GA102" s="706"/>
      <c r="GB102" s="706"/>
      <c r="GC102" s="706"/>
      <c r="GD102" s="706"/>
      <c r="GE102" s="706"/>
      <c r="GF102" s="706"/>
      <c r="GG102" s="706"/>
      <c r="GH102" s="706"/>
      <c r="GI102" s="706"/>
      <c r="GJ102" s="706"/>
      <c r="GK102" s="706"/>
      <c r="GL102" s="706"/>
      <c r="GM102" s="706"/>
      <c r="GN102" s="706"/>
      <c r="GO102" s="704"/>
      <c r="GP102" s="746"/>
      <c r="GQ102" s="704"/>
      <c r="GR102" s="704"/>
      <c r="GS102" s="704"/>
      <c r="GT102" s="704"/>
      <c r="GU102" s="704"/>
      <c r="GV102" s="704"/>
      <c r="GW102" s="704"/>
      <c r="GX102" s="704"/>
      <c r="GY102" s="704"/>
      <c r="GZ102" s="704"/>
      <c r="HA102" s="704"/>
      <c r="HB102" s="704"/>
      <c r="HC102" s="704"/>
      <c r="HD102" s="704"/>
      <c r="HE102" s="704"/>
      <c r="HF102" s="704"/>
      <c r="HG102" s="704"/>
      <c r="HH102" s="704"/>
      <c r="HI102" s="704"/>
      <c r="HJ102" s="704"/>
      <c r="HK102" s="704"/>
      <c r="HL102" s="704"/>
      <c r="HM102" s="704"/>
      <c r="HN102" s="704"/>
      <c r="HO102" s="704"/>
      <c r="HP102" s="704"/>
      <c r="HQ102" s="704"/>
      <c r="HR102" s="704"/>
      <c r="HS102" s="704"/>
      <c r="HT102" s="704"/>
      <c r="HU102" s="704"/>
      <c r="HV102" s="704"/>
      <c r="HW102" s="704"/>
      <c r="HX102" s="704"/>
      <c r="HY102" s="704"/>
      <c r="HZ102" s="704"/>
      <c r="IA102" s="704"/>
      <c r="IB102" s="704"/>
      <c r="IC102" s="704"/>
      <c r="ID102" s="704"/>
      <c r="IE102" s="704"/>
      <c r="IF102" s="704"/>
      <c r="IG102" s="704"/>
      <c r="IH102" s="704"/>
      <c r="II102" s="704"/>
      <c r="IJ102" s="704"/>
      <c r="IK102" s="704"/>
      <c r="IL102" s="704"/>
      <c r="IM102" s="704"/>
      <c r="IN102" s="704"/>
      <c r="IO102" s="704"/>
      <c r="IP102" s="704"/>
      <c r="IQ102" s="704"/>
      <c r="IR102" s="704"/>
      <c r="IS102" s="704"/>
      <c r="IT102" s="704"/>
      <c r="IU102" s="704"/>
      <c r="IV102" s="704"/>
      <c r="IW102" s="704"/>
      <c r="IX102" s="706"/>
      <c r="IY102" s="706"/>
      <c r="IZ102" s="706"/>
      <c r="JA102" s="706"/>
      <c r="JB102" s="706"/>
      <c r="JC102" s="706"/>
      <c r="JD102" s="706"/>
      <c r="JE102" s="706"/>
      <c r="JF102" s="706"/>
      <c r="JG102" s="706"/>
      <c r="JH102" s="706"/>
      <c r="JJ102" s="706"/>
      <c r="JK102" s="706"/>
      <c r="JL102" s="706"/>
      <c r="JM102" s="706"/>
      <c r="JN102" s="706"/>
    </row>
    <row r="103" spans="1:274" s="878" customFormat="1" ht="23.1" customHeight="1" x14ac:dyDescent="0.25">
      <c r="A103" s="691">
        <v>102</v>
      </c>
      <c r="B103" s="693" t="s">
        <v>1290</v>
      </c>
      <c r="C103" s="696">
        <v>230</v>
      </c>
      <c r="D103" s="697">
        <v>544</v>
      </c>
      <c r="E103" s="707">
        <v>1</v>
      </c>
      <c r="F103" s="720" t="s">
        <v>1125</v>
      </c>
      <c r="G103" s="699" t="s">
        <v>1524</v>
      </c>
      <c r="H103" s="767" t="s">
        <v>1112</v>
      </c>
      <c r="I103" s="752" t="s">
        <v>1113</v>
      </c>
      <c r="J103" s="764" t="s">
        <v>1205</v>
      </c>
      <c r="K103" s="761" t="s">
        <v>1115</v>
      </c>
      <c r="L103" s="761" t="s">
        <v>1116</v>
      </c>
      <c r="M103" s="753" t="s">
        <v>1152</v>
      </c>
      <c r="N103" s="753" t="s">
        <v>1153</v>
      </c>
      <c r="O103" s="753" t="s">
        <v>1153</v>
      </c>
      <c r="P103" s="753" t="s">
        <v>1525</v>
      </c>
      <c r="Q103" s="753" t="s">
        <v>1120</v>
      </c>
      <c r="R103" s="753" t="s">
        <v>1120</v>
      </c>
      <c r="S103" s="755">
        <v>1</v>
      </c>
      <c r="T103" s="763">
        <v>1.5</v>
      </c>
      <c r="U103" s="771">
        <v>41091</v>
      </c>
      <c r="V103" s="772">
        <v>41426</v>
      </c>
      <c r="W103" s="874">
        <v>7</v>
      </c>
      <c r="X103" s="875"/>
      <c r="Y103" s="876">
        <v>52000</v>
      </c>
      <c r="Z103" s="875">
        <f t="shared" si="3"/>
        <v>52000</v>
      </c>
      <c r="AA103" s="691"/>
      <c r="AB103" s="691"/>
      <c r="AC103" s="691"/>
      <c r="AD103" s="702">
        <v>20000</v>
      </c>
      <c r="AE103" s="702">
        <v>32000</v>
      </c>
      <c r="AF103" s="691"/>
      <c r="AG103" s="691"/>
      <c r="AH103" s="691"/>
      <c r="AI103" s="691"/>
      <c r="AJ103" s="691"/>
      <c r="AK103" s="691"/>
      <c r="AL103" s="691"/>
      <c r="AM103" s="868">
        <f t="shared" si="4"/>
        <v>52000</v>
      </c>
      <c r="AN103" s="868">
        <f t="shared" si="5"/>
        <v>0</v>
      </c>
      <c r="AO103" s="691"/>
      <c r="AP103" s="868"/>
      <c r="AQ103" s="706"/>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704"/>
      <c r="CH103" s="704"/>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G103" s="704"/>
      <c r="DH103" s="704"/>
      <c r="DI103" s="704"/>
      <c r="DJ103" s="704"/>
      <c r="DK103" s="704"/>
      <c r="DL103" s="704"/>
      <c r="DM103" s="704"/>
      <c r="DN103" s="704"/>
      <c r="DO103" s="704"/>
      <c r="DP103" s="704"/>
      <c r="DQ103" s="704"/>
      <c r="DR103" s="704"/>
      <c r="DS103" s="704"/>
      <c r="DT103" s="704"/>
      <c r="DU103" s="704"/>
      <c r="DV103" s="704"/>
      <c r="DW103" s="704"/>
      <c r="DX103" s="704"/>
      <c r="DY103" s="704"/>
      <c r="DZ103" s="704"/>
      <c r="EA103" s="704"/>
      <c r="EB103" s="704"/>
      <c r="EC103" s="704"/>
      <c r="ED103" s="704"/>
      <c r="EE103" s="704"/>
      <c r="EF103" s="704"/>
      <c r="EG103" s="704"/>
      <c r="EH103" s="704"/>
      <c r="EI103" s="704"/>
      <c r="EJ103" s="704"/>
      <c r="EK103" s="704"/>
      <c r="EL103" s="704"/>
      <c r="EM103" s="704"/>
      <c r="EN103" s="704"/>
      <c r="EO103" s="704"/>
      <c r="EP103" s="704"/>
      <c r="EQ103" s="704"/>
      <c r="ER103" s="704"/>
      <c r="ES103" s="704"/>
      <c r="ET103" s="704"/>
      <c r="EU103" s="704"/>
      <c r="EV103" s="704"/>
      <c r="EW103" s="704"/>
      <c r="EX103" s="704"/>
      <c r="EY103" s="704"/>
      <c r="EZ103" s="704"/>
      <c r="FA103" s="704"/>
      <c r="FB103" s="704"/>
      <c r="FC103" s="704"/>
      <c r="FD103" s="704"/>
      <c r="FE103" s="704"/>
      <c r="FF103" s="704"/>
      <c r="FG103" s="704"/>
      <c r="FH103" s="706"/>
      <c r="FI103" s="706"/>
      <c r="FJ103" s="706"/>
      <c r="FK103" s="706"/>
      <c r="FL103" s="706"/>
      <c r="FM103" s="706"/>
      <c r="FN103" s="706"/>
      <c r="FO103" s="706"/>
      <c r="FP103" s="706"/>
      <c r="FQ103" s="706"/>
      <c r="FR103" s="706"/>
      <c r="FS103" s="706"/>
      <c r="FT103" s="706"/>
      <c r="FU103" s="706"/>
      <c r="FV103" s="706"/>
      <c r="FW103" s="706"/>
      <c r="FX103" s="706"/>
      <c r="FY103" s="706"/>
      <c r="FZ103" s="706"/>
      <c r="GA103" s="706"/>
      <c r="GB103" s="706"/>
      <c r="GC103" s="706"/>
      <c r="GD103" s="706"/>
      <c r="GE103" s="706"/>
      <c r="GF103" s="706"/>
      <c r="GG103" s="706"/>
      <c r="GH103" s="706"/>
      <c r="GI103" s="706"/>
      <c r="GJ103" s="706"/>
      <c r="GK103" s="706"/>
      <c r="GL103" s="706"/>
      <c r="GM103" s="706"/>
      <c r="GN103" s="706"/>
      <c r="GO103" s="704"/>
      <c r="IX103" s="706"/>
      <c r="IY103" s="706"/>
      <c r="IZ103" s="706"/>
      <c r="JJ103" s="814"/>
      <c r="JK103" s="814"/>
      <c r="JL103" s="814"/>
      <c r="JM103" s="814"/>
      <c r="JN103" s="814"/>
    </row>
    <row r="104" spans="1:274" s="878" customFormat="1" ht="23.1" customHeight="1" x14ac:dyDescent="0.25">
      <c r="A104" s="691">
        <v>103</v>
      </c>
      <c r="B104" s="693" t="s">
        <v>1154</v>
      </c>
      <c r="C104" s="708">
        <v>233</v>
      </c>
      <c r="D104" s="709">
        <v>532</v>
      </c>
      <c r="E104" s="707">
        <v>8</v>
      </c>
      <c r="F104" s="699" t="s">
        <v>1121</v>
      </c>
      <c r="G104" s="715" t="s">
        <v>1494</v>
      </c>
      <c r="H104" s="767" t="s">
        <v>1112</v>
      </c>
      <c r="I104" s="752" t="s">
        <v>1113</v>
      </c>
      <c r="J104" s="753" t="s">
        <v>1139</v>
      </c>
      <c r="K104" s="761" t="s">
        <v>1115</v>
      </c>
      <c r="L104" s="761" t="s">
        <v>1116</v>
      </c>
      <c r="M104" s="753" t="s">
        <v>1140</v>
      </c>
      <c r="N104" s="753" t="s">
        <v>1155</v>
      </c>
      <c r="O104" s="753" t="s">
        <v>1128</v>
      </c>
      <c r="P104" s="753" t="s">
        <v>1129</v>
      </c>
      <c r="Q104" s="768">
        <v>17</v>
      </c>
      <c r="R104" s="765" t="s">
        <v>1120</v>
      </c>
      <c r="S104" s="755">
        <v>2</v>
      </c>
      <c r="T104" s="763">
        <v>2.4</v>
      </c>
      <c r="U104" s="771">
        <v>41334</v>
      </c>
      <c r="V104" s="771">
        <v>41426</v>
      </c>
      <c r="W104" s="701">
        <v>25</v>
      </c>
      <c r="X104" s="875"/>
      <c r="Y104" s="876">
        <v>8000</v>
      </c>
      <c r="Z104" s="875">
        <f t="shared" si="3"/>
        <v>8000</v>
      </c>
      <c r="AA104" s="691"/>
      <c r="AB104" s="691"/>
      <c r="AC104" s="691"/>
      <c r="AD104" s="691">
        <v>8000</v>
      </c>
      <c r="AE104" s="691"/>
      <c r="AF104" s="691"/>
      <c r="AG104" s="691"/>
      <c r="AH104" s="691"/>
      <c r="AI104" s="691"/>
      <c r="AJ104" s="691"/>
      <c r="AK104" s="691"/>
      <c r="AL104" s="691"/>
      <c r="AM104" s="868">
        <f t="shared" si="4"/>
        <v>8000</v>
      </c>
      <c r="AN104" s="868">
        <f t="shared" si="5"/>
        <v>0</v>
      </c>
      <c r="AO104" s="691"/>
      <c r="AP104" s="868"/>
      <c r="AQ104" s="706"/>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G104" s="704"/>
      <c r="DH104" s="704"/>
      <c r="DI104" s="704"/>
      <c r="DJ104" s="704"/>
      <c r="DK104" s="704"/>
      <c r="DL104" s="704"/>
      <c r="DM104" s="704"/>
      <c r="DN104" s="704"/>
      <c r="DO104" s="704"/>
      <c r="DP104" s="704"/>
      <c r="DQ104" s="704"/>
      <c r="DR104" s="704"/>
      <c r="DS104" s="704"/>
      <c r="DT104" s="704"/>
      <c r="DU104" s="704"/>
      <c r="DV104" s="704"/>
      <c r="DW104" s="704"/>
      <c r="DX104" s="704"/>
      <c r="DY104" s="704"/>
      <c r="DZ104" s="704"/>
      <c r="EA104" s="704"/>
      <c r="EB104" s="704"/>
      <c r="EC104" s="704"/>
      <c r="ED104" s="704"/>
      <c r="EE104" s="704"/>
      <c r="EF104" s="704"/>
      <c r="EG104" s="704"/>
      <c r="EH104" s="704"/>
      <c r="EI104" s="704"/>
      <c r="EJ104" s="704"/>
      <c r="EK104" s="704"/>
      <c r="EL104" s="704"/>
      <c r="EM104" s="704"/>
      <c r="EN104" s="704"/>
      <c r="EO104" s="704"/>
      <c r="EP104" s="704"/>
      <c r="EQ104" s="704"/>
      <c r="ER104" s="704"/>
      <c r="ES104" s="704"/>
      <c r="ET104" s="704"/>
      <c r="EU104" s="704"/>
      <c r="EV104" s="706"/>
      <c r="EW104" s="706"/>
      <c r="EX104" s="706"/>
      <c r="EY104" s="706"/>
      <c r="EZ104" s="706"/>
      <c r="FA104" s="706"/>
      <c r="FB104" s="706"/>
      <c r="FC104" s="706"/>
      <c r="FD104" s="706"/>
      <c r="FE104" s="706"/>
      <c r="FF104" s="706"/>
      <c r="FG104" s="706"/>
      <c r="FH104" s="704"/>
      <c r="FI104" s="706"/>
      <c r="FJ104" s="706"/>
      <c r="FK104" s="706"/>
      <c r="FL104" s="706"/>
      <c r="FM104" s="706"/>
      <c r="FN104" s="706"/>
      <c r="FO104" s="706"/>
      <c r="FP104" s="706"/>
      <c r="FQ104" s="706"/>
      <c r="FR104" s="706"/>
      <c r="FS104" s="706"/>
      <c r="FT104" s="706"/>
      <c r="FU104" s="706"/>
      <c r="FV104" s="706"/>
      <c r="FW104" s="706"/>
      <c r="FX104" s="706"/>
      <c r="FY104" s="706"/>
      <c r="FZ104" s="706"/>
      <c r="GA104" s="706"/>
      <c r="GB104" s="706"/>
      <c r="GC104" s="706"/>
      <c r="GD104" s="706"/>
      <c r="GE104" s="706"/>
      <c r="GF104" s="706"/>
      <c r="GG104" s="706"/>
      <c r="GH104" s="706"/>
      <c r="GI104" s="706"/>
      <c r="GJ104" s="706"/>
      <c r="GK104" s="706"/>
      <c r="GL104" s="706"/>
      <c r="GM104" s="706"/>
      <c r="GN104" s="704"/>
      <c r="GO104" s="706"/>
      <c r="IX104" s="706"/>
      <c r="IY104" s="706"/>
      <c r="IZ104" s="706"/>
      <c r="JA104" s="706"/>
      <c r="JB104" s="706"/>
      <c r="JC104" s="706"/>
      <c r="JD104" s="706"/>
      <c r="JE104" s="706"/>
      <c r="JF104" s="706"/>
      <c r="JG104" s="706"/>
      <c r="JH104" s="706"/>
      <c r="JJ104" s="706"/>
      <c r="JK104" s="706"/>
      <c r="JL104" s="706"/>
      <c r="JM104" s="706"/>
      <c r="JN104" s="706"/>
    </row>
    <row r="105" spans="1:274" s="878" customFormat="1" ht="23.1" customHeight="1" x14ac:dyDescent="0.25">
      <c r="A105" s="691">
        <v>104</v>
      </c>
      <c r="B105" s="693" t="s">
        <v>1154</v>
      </c>
      <c r="C105" s="708">
        <v>233</v>
      </c>
      <c r="D105" s="709">
        <v>532</v>
      </c>
      <c r="E105" s="707">
        <v>9</v>
      </c>
      <c r="F105" s="699" t="s">
        <v>1121</v>
      </c>
      <c r="G105" s="715" t="s">
        <v>1495</v>
      </c>
      <c r="H105" s="767" t="s">
        <v>1112</v>
      </c>
      <c r="I105" s="752" t="s">
        <v>1113</v>
      </c>
      <c r="J105" s="753" t="s">
        <v>1139</v>
      </c>
      <c r="K105" s="761" t="s">
        <v>1115</v>
      </c>
      <c r="L105" s="761" t="s">
        <v>1116</v>
      </c>
      <c r="M105" s="753" t="s">
        <v>1140</v>
      </c>
      <c r="N105" s="753" t="s">
        <v>1155</v>
      </c>
      <c r="O105" s="753" t="s">
        <v>1128</v>
      </c>
      <c r="P105" s="753" t="s">
        <v>1129</v>
      </c>
      <c r="Q105" s="768">
        <v>2</v>
      </c>
      <c r="R105" s="765" t="s">
        <v>1120</v>
      </c>
      <c r="S105" s="755">
        <v>2</v>
      </c>
      <c r="T105" s="763">
        <v>2.4</v>
      </c>
      <c r="U105" s="771">
        <v>41334</v>
      </c>
      <c r="V105" s="771">
        <v>41395</v>
      </c>
      <c r="W105" s="701">
        <v>25</v>
      </c>
      <c r="X105" s="875"/>
      <c r="Y105" s="876">
        <v>54000</v>
      </c>
      <c r="Z105" s="875">
        <f t="shared" si="3"/>
        <v>54000</v>
      </c>
      <c r="AA105" s="691"/>
      <c r="AB105" s="691"/>
      <c r="AC105" s="691">
        <v>54000</v>
      </c>
      <c r="AD105" s="691"/>
      <c r="AE105" s="691"/>
      <c r="AF105" s="691"/>
      <c r="AG105" s="691"/>
      <c r="AH105" s="691"/>
      <c r="AI105" s="691"/>
      <c r="AJ105" s="691"/>
      <c r="AK105" s="691"/>
      <c r="AL105" s="691"/>
      <c r="AM105" s="868">
        <f t="shared" si="4"/>
        <v>54000</v>
      </c>
      <c r="AN105" s="868">
        <f t="shared" si="5"/>
        <v>0</v>
      </c>
      <c r="AO105" s="691"/>
      <c r="AP105" s="868"/>
      <c r="AQ105" s="706"/>
      <c r="AR105" s="704"/>
      <c r="AS105" s="704"/>
      <c r="AT105" s="704"/>
      <c r="AU105" s="704"/>
      <c r="AV105" s="704"/>
      <c r="AW105" s="704"/>
      <c r="AX105" s="704"/>
      <c r="AY105" s="704"/>
      <c r="AZ105" s="704"/>
      <c r="BA105" s="704"/>
      <c r="BB105" s="704"/>
      <c r="BC105" s="704"/>
      <c r="BD105" s="704"/>
      <c r="BE105" s="704"/>
      <c r="BF105" s="704"/>
      <c r="BG105" s="704"/>
      <c r="BH105" s="704"/>
      <c r="BI105" s="704"/>
      <c r="BJ105" s="704"/>
      <c r="BK105" s="704"/>
      <c r="BL105" s="704"/>
      <c r="BM105" s="704"/>
      <c r="BN105" s="704"/>
      <c r="BO105" s="704"/>
      <c r="BP105" s="704"/>
      <c r="BQ105" s="704"/>
      <c r="BR105" s="704"/>
      <c r="BS105" s="704"/>
      <c r="BT105" s="704"/>
      <c r="BU105" s="704"/>
      <c r="BV105" s="704"/>
      <c r="BW105" s="704"/>
      <c r="BX105" s="704"/>
      <c r="BY105" s="704"/>
      <c r="BZ105" s="704"/>
      <c r="CA105" s="704"/>
      <c r="CB105" s="704"/>
      <c r="CC105" s="704"/>
      <c r="CD105" s="704"/>
      <c r="CE105" s="704"/>
      <c r="CF105" s="704"/>
      <c r="CG105" s="704"/>
      <c r="CH105" s="704"/>
      <c r="CI105" s="704"/>
      <c r="CJ105" s="704"/>
      <c r="CK105" s="704"/>
      <c r="CL105" s="704"/>
      <c r="CM105" s="704"/>
      <c r="CN105" s="704"/>
      <c r="CO105" s="704"/>
      <c r="CP105" s="704"/>
      <c r="CQ105" s="704"/>
      <c r="CR105" s="704"/>
      <c r="CS105" s="704"/>
      <c r="CT105" s="704"/>
      <c r="CU105" s="704"/>
      <c r="CV105" s="704"/>
      <c r="CW105" s="704"/>
      <c r="CX105" s="704"/>
      <c r="CY105" s="704"/>
      <c r="CZ105" s="704"/>
      <c r="DA105" s="704"/>
      <c r="DB105" s="704"/>
      <c r="DC105" s="704"/>
      <c r="DD105" s="704"/>
      <c r="DE105" s="704"/>
      <c r="DF105" s="704"/>
      <c r="DG105" s="704"/>
      <c r="DH105" s="704"/>
      <c r="DI105" s="704"/>
      <c r="DJ105" s="704"/>
      <c r="DK105" s="704"/>
      <c r="DL105" s="704"/>
      <c r="DM105" s="704"/>
      <c r="DN105" s="704"/>
      <c r="DO105" s="704"/>
      <c r="DP105" s="704"/>
      <c r="DQ105" s="704"/>
      <c r="DR105" s="704"/>
      <c r="DS105" s="704"/>
      <c r="DT105" s="704"/>
      <c r="DU105" s="704"/>
      <c r="DV105" s="704"/>
      <c r="DW105" s="704"/>
      <c r="DX105" s="704"/>
      <c r="DY105" s="704"/>
      <c r="DZ105" s="704"/>
      <c r="EA105" s="704"/>
      <c r="EB105" s="704"/>
      <c r="EC105" s="704"/>
      <c r="ED105" s="704"/>
      <c r="EE105" s="704"/>
      <c r="EF105" s="704"/>
      <c r="EG105" s="704"/>
      <c r="EH105" s="704"/>
      <c r="EI105" s="704"/>
      <c r="EJ105" s="704"/>
      <c r="EK105" s="704"/>
      <c r="EL105" s="704"/>
      <c r="EM105" s="704"/>
      <c r="EN105" s="704"/>
      <c r="EO105" s="704"/>
      <c r="EP105" s="704"/>
      <c r="EQ105" s="704"/>
      <c r="ER105" s="704"/>
      <c r="ES105" s="704"/>
      <c r="ET105" s="704"/>
      <c r="EU105" s="704"/>
      <c r="EV105" s="706"/>
      <c r="EW105" s="706"/>
      <c r="EX105" s="706"/>
      <c r="EY105" s="706"/>
      <c r="EZ105" s="706"/>
      <c r="FA105" s="706"/>
      <c r="FB105" s="706"/>
      <c r="FC105" s="706"/>
      <c r="FD105" s="706"/>
      <c r="FE105" s="706"/>
      <c r="FF105" s="706"/>
      <c r="FG105" s="706"/>
      <c r="FH105" s="704"/>
      <c r="FI105" s="704"/>
      <c r="FJ105" s="704"/>
      <c r="FK105" s="706"/>
      <c r="FL105" s="706"/>
      <c r="FM105" s="706"/>
      <c r="FN105" s="706"/>
      <c r="FO105" s="706"/>
      <c r="FP105" s="706"/>
      <c r="FQ105" s="706"/>
      <c r="FR105" s="706"/>
      <c r="FS105" s="706"/>
      <c r="FT105" s="706"/>
      <c r="FU105" s="706"/>
      <c r="FV105" s="706"/>
      <c r="FW105" s="706"/>
      <c r="FX105" s="706"/>
      <c r="FY105" s="706"/>
      <c r="FZ105" s="706"/>
      <c r="GA105" s="706"/>
      <c r="GB105" s="706"/>
      <c r="GC105" s="706"/>
      <c r="GD105" s="706"/>
      <c r="GE105" s="706"/>
      <c r="GF105" s="706"/>
      <c r="GG105" s="706"/>
      <c r="GH105" s="706"/>
      <c r="GI105" s="706"/>
      <c r="GJ105" s="706"/>
      <c r="GK105" s="706"/>
      <c r="GL105" s="706"/>
      <c r="GM105" s="706"/>
      <c r="GN105" s="706"/>
      <c r="GO105" s="704"/>
      <c r="IX105" s="706"/>
      <c r="IY105" s="706"/>
      <c r="IZ105" s="706"/>
      <c r="JJ105" s="706"/>
      <c r="JK105" s="706"/>
      <c r="JL105" s="706"/>
      <c r="JM105" s="706"/>
      <c r="JN105" s="706"/>
    </row>
    <row r="106" spans="1:274" s="878" customFormat="1" ht="23.1" customHeight="1" x14ac:dyDescent="0.25">
      <c r="A106" s="691">
        <v>105</v>
      </c>
      <c r="B106" s="693" t="s">
        <v>1154</v>
      </c>
      <c r="C106" s="708">
        <v>233</v>
      </c>
      <c r="D106" s="709">
        <v>532</v>
      </c>
      <c r="E106" s="697">
        <v>10</v>
      </c>
      <c r="F106" s="699" t="s">
        <v>1121</v>
      </c>
      <c r="G106" s="715" t="s">
        <v>1496</v>
      </c>
      <c r="H106" s="767" t="s">
        <v>1112</v>
      </c>
      <c r="I106" s="752" t="s">
        <v>1113</v>
      </c>
      <c r="J106" s="753" t="s">
        <v>1139</v>
      </c>
      <c r="K106" s="761" t="s">
        <v>1115</v>
      </c>
      <c r="L106" s="761" t="s">
        <v>1124</v>
      </c>
      <c r="M106" s="753" t="s">
        <v>1140</v>
      </c>
      <c r="N106" s="753" t="s">
        <v>1155</v>
      </c>
      <c r="O106" s="753" t="s">
        <v>1128</v>
      </c>
      <c r="P106" s="753" t="s">
        <v>1129</v>
      </c>
      <c r="Q106" s="768">
        <v>2</v>
      </c>
      <c r="R106" s="765" t="s">
        <v>1120</v>
      </c>
      <c r="S106" s="755">
        <v>2</v>
      </c>
      <c r="T106" s="763">
        <v>2.4</v>
      </c>
      <c r="U106" s="771">
        <v>41334</v>
      </c>
      <c r="V106" s="771">
        <v>41365</v>
      </c>
      <c r="W106" s="701">
        <v>5</v>
      </c>
      <c r="X106" s="875"/>
      <c r="Y106" s="876">
        <v>6100</v>
      </c>
      <c r="Z106" s="875">
        <f t="shared" si="3"/>
        <v>6100</v>
      </c>
      <c r="AA106" s="691"/>
      <c r="AB106" s="691"/>
      <c r="AC106" s="691"/>
      <c r="AD106" s="691">
        <v>6100</v>
      </c>
      <c r="AE106" s="691"/>
      <c r="AF106" s="691"/>
      <c r="AG106" s="691"/>
      <c r="AH106" s="691"/>
      <c r="AI106" s="691"/>
      <c r="AJ106" s="691"/>
      <c r="AK106" s="691"/>
      <c r="AL106" s="691"/>
      <c r="AM106" s="868">
        <f t="shared" si="4"/>
        <v>6100</v>
      </c>
      <c r="AN106" s="868">
        <f t="shared" si="5"/>
        <v>0</v>
      </c>
      <c r="AO106" s="691"/>
      <c r="AP106" s="868"/>
      <c r="AQ106" s="706"/>
      <c r="AR106" s="704"/>
      <c r="AS106" s="704"/>
      <c r="AT106" s="704"/>
      <c r="AU106" s="704"/>
      <c r="AV106" s="704"/>
      <c r="AW106" s="704"/>
      <c r="AX106" s="704"/>
      <c r="AY106" s="704"/>
      <c r="AZ106" s="704"/>
      <c r="BA106" s="704"/>
      <c r="BB106" s="704"/>
      <c r="BC106" s="704"/>
      <c r="BD106" s="704"/>
      <c r="BE106" s="704"/>
      <c r="BF106" s="704"/>
      <c r="BG106" s="704"/>
      <c r="BH106" s="704"/>
      <c r="BI106" s="704"/>
      <c r="BJ106" s="704"/>
      <c r="BK106" s="704"/>
      <c r="BL106" s="704"/>
      <c r="BM106" s="704"/>
      <c r="BN106" s="704"/>
      <c r="BO106" s="704"/>
      <c r="BP106" s="704"/>
      <c r="BQ106" s="704"/>
      <c r="BR106" s="704"/>
      <c r="BS106" s="704"/>
      <c r="BT106" s="704"/>
      <c r="BU106" s="704"/>
      <c r="BV106" s="704"/>
      <c r="BW106" s="704"/>
      <c r="BX106" s="704"/>
      <c r="BY106" s="704"/>
      <c r="BZ106" s="704"/>
      <c r="CA106" s="704"/>
      <c r="CB106" s="704"/>
      <c r="CC106" s="704"/>
      <c r="CD106" s="704"/>
      <c r="CE106" s="704"/>
      <c r="CF106" s="704"/>
      <c r="CG106" s="704"/>
      <c r="CH106" s="704"/>
      <c r="CI106" s="704"/>
      <c r="CJ106" s="704"/>
      <c r="CK106" s="704"/>
      <c r="CL106" s="704"/>
      <c r="CM106" s="704"/>
      <c r="CN106" s="704"/>
      <c r="CO106" s="704"/>
      <c r="CP106" s="704"/>
      <c r="CQ106" s="704"/>
      <c r="CR106" s="704"/>
      <c r="CS106" s="704"/>
      <c r="CT106" s="704"/>
      <c r="CU106" s="704"/>
      <c r="CV106" s="704"/>
      <c r="CW106" s="704"/>
      <c r="CX106" s="704"/>
      <c r="CY106" s="704"/>
      <c r="CZ106" s="704"/>
      <c r="DA106" s="704"/>
      <c r="DB106" s="704"/>
      <c r="DC106" s="704"/>
      <c r="DD106" s="704"/>
      <c r="DE106" s="704"/>
      <c r="DF106" s="704"/>
      <c r="DG106" s="704"/>
      <c r="DH106" s="704"/>
      <c r="DI106" s="704"/>
      <c r="DJ106" s="704"/>
      <c r="DK106" s="704"/>
      <c r="DL106" s="704"/>
      <c r="DM106" s="704"/>
      <c r="DN106" s="704"/>
      <c r="DO106" s="704"/>
      <c r="DP106" s="704"/>
      <c r="DQ106" s="704"/>
      <c r="DR106" s="704"/>
      <c r="DS106" s="704"/>
      <c r="DT106" s="704"/>
      <c r="DU106" s="704"/>
      <c r="DV106" s="704"/>
      <c r="DW106" s="704"/>
      <c r="DX106" s="704"/>
      <c r="DY106" s="704"/>
      <c r="DZ106" s="704"/>
      <c r="EA106" s="704"/>
      <c r="EB106" s="704"/>
      <c r="EC106" s="704"/>
      <c r="ED106" s="704"/>
      <c r="EE106" s="704"/>
      <c r="EF106" s="704"/>
      <c r="EG106" s="704"/>
      <c r="EH106" s="704"/>
      <c r="EI106" s="704"/>
      <c r="EJ106" s="704"/>
      <c r="EK106" s="704"/>
      <c r="EL106" s="704"/>
      <c r="EM106" s="704"/>
      <c r="EN106" s="704"/>
      <c r="EO106" s="704"/>
      <c r="EP106" s="704"/>
      <c r="EQ106" s="704"/>
      <c r="ER106" s="704"/>
      <c r="ES106" s="704"/>
      <c r="ET106" s="704"/>
      <c r="EU106" s="704"/>
      <c r="EV106" s="706"/>
      <c r="EW106" s="706"/>
      <c r="EX106" s="706"/>
      <c r="EY106" s="706"/>
      <c r="EZ106" s="706"/>
      <c r="FA106" s="706"/>
      <c r="FB106" s="706"/>
      <c r="FC106" s="706"/>
      <c r="FD106" s="706"/>
      <c r="FE106" s="706"/>
      <c r="FF106" s="706"/>
      <c r="FG106" s="706"/>
      <c r="FH106" s="704"/>
      <c r="FI106" s="706"/>
      <c r="FJ106" s="706"/>
      <c r="FK106" s="706"/>
      <c r="FL106" s="706"/>
      <c r="FM106" s="706"/>
      <c r="FN106" s="706"/>
      <c r="FO106" s="706"/>
      <c r="FP106" s="706"/>
      <c r="FQ106" s="706"/>
      <c r="FR106" s="706"/>
      <c r="FS106" s="706"/>
      <c r="FT106" s="706"/>
      <c r="FU106" s="706"/>
      <c r="FV106" s="706"/>
      <c r="FW106" s="706"/>
      <c r="FX106" s="706"/>
      <c r="FY106" s="706"/>
      <c r="FZ106" s="706"/>
      <c r="GA106" s="706"/>
      <c r="GB106" s="706"/>
      <c r="GC106" s="706"/>
      <c r="GD106" s="706"/>
      <c r="GE106" s="706"/>
      <c r="GF106" s="706"/>
      <c r="GG106" s="706"/>
      <c r="GH106" s="706"/>
      <c r="GI106" s="706"/>
      <c r="GJ106" s="706"/>
      <c r="GK106" s="706"/>
      <c r="GL106" s="706"/>
      <c r="GM106" s="706"/>
      <c r="GN106" s="706"/>
      <c r="GO106" s="706"/>
      <c r="IX106" s="706"/>
      <c r="IY106" s="706"/>
      <c r="IZ106" s="706"/>
      <c r="JA106" s="706"/>
      <c r="JB106" s="706"/>
      <c r="JC106" s="706"/>
      <c r="JD106" s="706"/>
      <c r="JE106" s="706"/>
      <c r="JF106" s="706"/>
      <c r="JG106" s="706"/>
      <c r="JH106" s="706"/>
      <c r="JJ106" s="706"/>
      <c r="JK106" s="706"/>
      <c r="JL106" s="706"/>
      <c r="JM106" s="706"/>
      <c r="JN106" s="706"/>
    </row>
    <row r="107" spans="1:274" s="878" customFormat="1" ht="23.1" customHeight="1" x14ac:dyDescent="0.25">
      <c r="A107" s="691">
        <v>106</v>
      </c>
      <c r="B107" s="693" t="s">
        <v>1154</v>
      </c>
      <c r="C107" s="696">
        <v>233</v>
      </c>
      <c r="D107" s="697">
        <v>532</v>
      </c>
      <c r="E107" s="707">
        <v>11</v>
      </c>
      <c r="F107" s="699" t="s">
        <v>1121</v>
      </c>
      <c r="G107" s="715" t="s">
        <v>1191</v>
      </c>
      <c r="H107" s="762" t="s">
        <v>1112</v>
      </c>
      <c r="I107" s="767" t="s">
        <v>1113</v>
      </c>
      <c r="J107" s="753" t="s">
        <v>1139</v>
      </c>
      <c r="K107" s="761" t="s">
        <v>1115</v>
      </c>
      <c r="L107" s="761" t="s">
        <v>1116</v>
      </c>
      <c r="M107" s="753" t="s">
        <v>1140</v>
      </c>
      <c r="N107" s="753" t="s">
        <v>1155</v>
      </c>
      <c r="O107" s="753" t="s">
        <v>1128</v>
      </c>
      <c r="P107" s="753" t="s">
        <v>1129</v>
      </c>
      <c r="Q107" s="753" t="s">
        <v>1160</v>
      </c>
      <c r="R107" s="753" t="s">
        <v>1160</v>
      </c>
      <c r="S107" s="755">
        <v>2</v>
      </c>
      <c r="T107" s="763">
        <v>2.4</v>
      </c>
      <c r="U107" s="771">
        <v>41456</v>
      </c>
      <c r="V107" s="772">
        <v>42522</v>
      </c>
      <c r="W107" s="874">
        <v>25</v>
      </c>
      <c r="X107" s="875">
        <v>1200000</v>
      </c>
      <c r="Y107" s="875"/>
      <c r="Z107" s="875">
        <f t="shared" si="3"/>
        <v>1200000</v>
      </c>
      <c r="AA107" s="702"/>
      <c r="AB107" s="702"/>
      <c r="AC107" s="702"/>
      <c r="AD107" s="702"/>
      <c r="AE107" s="702"/>
      <c r="AF107" s="702">
        <v>600000</v>
      </c>
      <c r="AG107" s="702">
        <v>600000</v>
      </c>
      <c r="AH107" s="702"/>
      <c r="AI107" s="717"/>
      <c r="AJ107" s="717"/>
      <c r="AK107" s="717"/>
      <c r="AL107" s="717"/>
      <c r="AM107" s="868">
        <f t="shared" si="4"/>
        <v>1200000</v>
      </c>
      <c r="AN107" s="868">
        <f t="shared" si="5"/>
        <v>0</v>
      </c>
      <c r="AO107" s="760">
        <v>468000</v>
      </c>
      <c r="AP107" s="868">
        <v>0</v>
      </c>
      <c r="AQ107" s="706"/>
      <c r="AR107" s="706"/>
      <c r="AS107" s="706"/>
      <c r="AT107" s="706"/>
      <c r="AU107" s="706"/>
      <c r="AV107" s="706"/>
      <c r="AW107" s="706"/>
      <c r="AX107" s="706"/>
      <c r="AY107" s="706"/>
      <c r="AZ107" s="706"/>
      <c r="BA107" s="706"/>
      <c r="BB107" s="706"/>
      <c r="BC107" s="706"/>
      <c r="BD107" s="706"/>
      <c r="BE107" s="706"/>
      <c r="BF107" s="706"/>
      <c r="BG107" s="706"/>
      <c r="BH107" s="706"/>
      <c r="BI107" s="706"/>
      <c r="BJ107" s="706"/>
      <c r="BK107" s="706"/>
      <c r="BL107" s="706"/>
      <c r="BM107" s="706"/>
      <c r="BN107" s="706"/>
      <c r="BO107" s="706"/>
      <c r="BP107" s="706"/>
      <c r="BQ107" s="706"/>
      <c r="BR107" s="706"/>
      <c r="BS107" s="706"/>
      <c r="BT107" s="706"/>
      <c r="BU107" s="706"/>
      <c r="BV107" s="706"/>
      <c r="BW107" s="706"/>
      <c r="BX107" s="706"/>
      <c r="BY107" s="706"/>
      <c r="BZ107" s="706"/>
      <c r="CA107" s="706"/>
      <c r="CB107" s="706"/>
      <c r="CC107" s="706"/>
      <c r="CD107" s="706"/>
      <c r="CE107" s="706"/>
      <c r="CF107" s="706"/>
      <c r="CG107" s="706"/>
      <c r="CH107" s="706"/>
      <c r="CI107" s="706"/>
      <c r="CJ107" s="706"/>
      <c r="CK107" s="706"/>
      <c r="CL107" s="706"/>
      <c r="CM107" s="706"/>
      <c r="CN107" s="706"/>
      <c r="CO107" s="706"/>
      <c r="CP107" s="706"/>
      <c r="CQ107" s="706"/>
      <c r="CR107" s="706"/>
      <c r="CS107" s="706"/>
      <c r="CT107" s="706"/>
      <c r="CU107" s="706"/>
      <c r="CV107" s="706"/>
      <c r="CW107" s="706"/>
      <c r="CX107" s="706"/>
      <c r="CY107" s="706"/>
      <c r="CZ107" s="706"/>
      <c r="DA107" s="706"/>
      <c r="DB107" s="706"/>
      <c r="DC107" s="706"/>
      <c r="DD107" s="706"/>
      <c r="DE107" s="706"/>
      <c r="DF107" s="706"/>
      <c r="DG107" s="706"/>
      <c r="DH107" s="706"/>
      <c r="DI107" s="706"/>
      <c r="DJ107" s="706"/>
      <c r="DK107" s="706"/>
      <c r="DL107" s="706"/>
      <c r="DM107" s="706"/>
      <c r="DN107" s="706"/>
      <c r="DO107" s="706"/>
      <c r="DP107" s="706"/>
      <c r="DQ107" s="706"/>
      <c r="DR107" s="706"/>
      <c r="DS107" s="706"/>
      <c r="DT107" s="706"/>
      <c r="DU107" s="706"/>
      <c r="DV107" s="706"/>
      <c r="DW107" s="706"/>
      <c r="DX107" s="706"/>
      <c r="DY107" s="706"/>
      <c r="DZ107" s="706"/>
      <c r="EA107" s="706"/>
      <c r="EB107" s="706"/>
      <c r="EC107" s="706"/>
      <c r="ED107" s="706"/>
      <c r="EE107" s="706"/>
      <c r="EF107" s="706"/>
      <c r="EG107" s="706"/>
      <c r="EH107" s="706"/>
      <c r="EI107" s="706"/>
      <c r="EJ107" s="706"/>
      <c r="EK107" s="706"/>
      <c r="EL107" s="706"/>
      <c r="EM107" s="706"/>
      <c r="EN107" s="706"/>
      <c r="EO107" s="706"/>
      <c r="EP107" s="706"/>
      <c r="EQ107" s="706"/>
      <c r="ER107" s="706"/>
      <c r="ES107" s="706"/>
      <c r="ET107" s="706"/>
      <c r="EU107" s="706"/>
      <c r="EV107" s="706"/>
      <c r="EW107" s="706"/>
      <c r="EX107" s="706"/>
      <c r="EY107" s="706"/>
      <c r="EZ107" s="706"/>
      <c r="FA107" s="706"/>
      <c r="FB107" s="706"/>
      <c r="FC107" s="706"/>
      <c r="FD107" s="706"/>
      <c r="FE107" s="706"/>
      <c r="FF107" s="706"/>
      <c r="FG107" s="706"/>
      <c r="FH107" s="706"/>
      <c r="FI107" s="704"/>
      <c r="FJ107" s="704"/>
      <c r="FK107" s="706"/>
      <c r="FL107" s="706"/>
      <c r="FM107" s="706"/>
      <c r="FN107" s="706"/>
      <c r="FO107" s="706"/>
      <c r="FP107" s="706"/>
      <c r="FQ107" s="706"/>
      <c r="FR107" s="706"/>
      <c r="FS107" s="706"/>
      <c r="FT107" s="706"/>
      <c r="FU107" s="706"/>
      <c r="FV107" s="706"/>
      <c r="FW107" s="706"/>
      <c r="FX107" s="706"/>
      <c r="FY107" s="706"/>
      <c r="FZ107" s="706"/>
      <c r="GA107" s="706"/>
      <c r="GB107" s="706"/>
      <c r="GC107" s="706"/>
      <c r="GD107" s="706"/>
      <c r="GE107" s="706"/>
      <c r="GF107" s="706"/>
      <c r="GG107" s="706"/>
      <c r="GH107" s="706"/>
      <c r="GI107" s="706"/>
      <c r="GJ107" s="706"/>
      <c r="GK107" s="706"/>
      <c r="GL107" s="706"/>
      <c r="GM107" s="706"/>
      <c r="GN107" s="706"/>
      <c r="GO107" s="704"/>
      <c r="GP107" s="746"/>
      <c r="GQ107" s="704"/>
      <c r="GR107" s="704"/>
      <c r="GS107" s="704"/>
      <c r="GT107" s="704"/>
      <c r="GU107" s="704"/>
      <c r="GV107" s="704"/>
      <c r="GW107" s="704"/>
      <c r="GX107" s="704"/>
      <c r="GY107" s="704"/>
      <c r="GZ107" s="704"/>
      <c r="HA107" s="704"/>
      <c r="HB107" s="704"/>
      <c r="HC107" s="704"/>
      <c r="HD107" s="704"/>
      <c r="HE107" s="704"/>
      <c r="HF107" s="704"/>
      <c r="HG107" s="704"/>
      <c r="HH107" s="704"/>
      <c r="HI107" s="704"/>
      <c r="HJ107" s="704"/>
      <c r="HK107" s="704"/>
      <c r="HL107" s="704"/>
      <c r="HM107" s="704"/>
      <c r="HN107" s="704"/>
      <c r="HO107" s="704"/>
      <c r="HP107" s="704"/>
      <c r="HQ107" s="704"/>
      <c r="HR107" s="704"/>
      <c r="HS107" s="704"/>
      <c r="HT107" s="704"/>
      <c r="HU107" s="704"/>
      <c r="HV107" s="704"/>
      <c r="HW107" s="704"/>
      <c r="HX107" s="704"/>
      <c r="HY107" s="704"/>
      <c r="HZ107" s="704"/>
      <c r="IA107" s="706"/>
      <c r="IB107" s="706"/>
      <c r="IC107" s="706"/>
      <c r="ID107" s="706"/>
      <c r="IE107" s="706"/>
      <c r="IF107" s="706"/>
      <c r="IG107" s="706"/>
      <c r="IH107" s="706"/>
      <c r="II107" s="706"/>
      <c r="IJ107" s="706"/>
      <c r="IK107" s="706"/>
      <c r="IL107" s="706"/>
      <c r="IM107" s="706"/>
      <c r="IN107" s="706"/>
      <c r="IO107" s="706"/>
      <c r="IP107" s="706"/>
      <c r="IQ107" s="706"/>
      <c r="IR107" s="706"/>
      <c r="IS107" s="706"/>
      <c r="IT107" s="706"/>
      <c r="IU107" s="706"/>
      <c r="IV107" s="706"/>
      <c r="IW107" s="706"/>
      <c r="IX107" s="706"/>
      <c r="IY107" s="706"/>
      <c r="IZ107" s="706"/>
    </row>
    <row r="108" spans="1:274" s="878" customFormat="1" ht="23.1" customHeight="1" x14ac:dyDescent="0.25">
      <c r="A108" s="691">
        <v>107</v>
      </c>
      <c r="B108" s="693" t="s">
        <v>1154</v>
      </c>
      <c r="C108" s="696">
        <v>233</v>
      </c>
      <c r="D108" s="697">
        <v>532</v>
      </c>
      <c r="E108" s="707">
        <v>12</v>
      </c>
      <c r="F108" s="699" t="s">
        <v>1121</v>
      </c>
      <c r="G108" s="715" t="s">
        <v>1193</v>
      </c>
      <c r="H108" s="762" t="s">
        <v>1112</v>
      </c>
      <c r="I108" s="767" t="s">
        <v>1113</v>
      </c>
      <c r="J108" s="753" t="s">
        <v>1139</v>
      </c>
      <c r="K108" s="761" t="s">
        <v>1115</v>
      </c>
      <c r="L108" s="761" t="s">
        <v>1116</v>
      </c>
      <c r="M108" s="753" t="s">
        <v>1140</v>
      </c>
      <c r="N108" s="753" t="s">
        <v>1155</v>
      </c>
      <c r="O108" s="753" t="s">
        <v>1128</v>
      </c>
      <c r="P108" s="753" t="s">
        <v>1129</v>
      </c>
      <c r="Q108" s="753" t="s">
        <v>1160</v>
      </c>
      <c r="R108" s="753" t="s">
        <v>1160</v>
      </c>
      <c r="S108" s="755">
        <v>2</v>
      </c>
      <c r="T108" s="763">
        <v>2.4</v>
      </c>
      <c r="U108" s="771">
        <v>41456</v>
      </c>
      <c r="V108" s="772">
        <v>42522</v>
      </c>
      <c r="W108" s="874">
        <v>25</v>
      </c>
      <c r="X108" s="875">
        <v>1200000</v>
      </c>
      <c r="Y108" s="875"/>
      <c r="Z108" s="875">
        <f t="shared" si="3"/>
        <v>1200000</v>
      </c>
      <c r="AA108" s="702"/>
      <c r="AB108" s="702"/>
      <c r="AC108" s="702"/>
      <c r="AD108" s="702"/>
      <c r="AE108" s="702">
        <v>600000</v>
      </c>
      <c r="AF108" s="702">
        <v>600000</v>
      </c>
      <c r="AG108" s="702"/>
      <c r="AH108" s="702"/>
      <c r="AI108" s="717"/>
      <c r="AJ108" s="717"/>
      <c r="AK108" s="717"/>
      <c r="AL108" s="717"/>
      <c r="AM108" s="868">
        <f t="shared" si="4"/>
        <v>1200000</v>
      </c>
      <c r="AN108" s="868">
        <f t="shared" si="5"/>
        <v>0</v>
      </c>
      <c r="AO108" s="760">
        <v>800000</v>
      </c>
      <c r="AP108" s="915">
        <v>800000</v>
      </c>
      <c r="AQ108" s="706"/>
      <c r="AR108" s="706"/>
      <c r="AS108" s="706"/>
      <c r="AT108" s="706"/>
      <c r="AU108" s="706"/>
      <c r="AV108" s="706"/>
      <c r="AW108" s="706"/>
      <c r="AX108" s="706"/>
      <c r="AY108" s="706"/>
      <c r="AZ108" s="706"/>
      <c r="BA108" s="706"/>
      <c r="BB108" s="706"/>
      <c r="BC108" s="706"/>
      <c r="BD108" s="706"/>
      <c r="BE108" s="706"/>
      <c r="BF108" s="706"/>
      <c r="BG108" s="706"/>
      <c r="BH108" s="706"/>
      <c r="BI108" s="706"/>
      <c r="BJ108" s="706"/>
      <c r="BK108" s="706"/>
      <c r="BL108" s="706"/>
      <c r="BM108" s="706"/>
      <c r="BN108" s="706"/>
      <c r="BO108" s="706"/>
      <c r="BP108" s="706"/>
      <c r="BQ108" s="706"/>
      <c r="BR108" s="706"/>
      <c r="BS108" s="706"/>
      <c r="BT108" s="706"/>
      <c r="BU108" s="706"/>
      <c r="BV108" s="706"/>
      <c r="BW108" s="706"/>
      <c r="BX108" s="706"/>
      <c r="BY108" s="706"/>
      <c r="BZ108" s="706"/>
      <c r="CA108" s="706"/>
      <c r="CB108" s="706"/>
      <c r="CC108" s="706"/>
      <c r="CD108" s="706"/>
      <c r="CE108" s="706"/>
      <c r="CF108" s="706"/>
      <c r="CG108" s="706"/>
      <c r="CH108" s="706"/>
      <c r="CI108" s="706"/>
      <c r="CJ108" s="706"/>
      <c r="CK108" s="706"/>
      <c r="CL108" s="706"/>
      <c r="CM108" s="706"/>
      <c r="CN108" s="706"/>
      <c r="CO108" s="706"/>
      <c r="CP108" s="706"/>
      <c r="CQ108" s="706"/>
      <c r="CR108" s="706"/>
      <c r="CS108" s="706"/>
      <c r="CT108" s="706"/>
      <c r="CU108" s="706"/>
      <c r="CV108" s="706"/>
      <c r="CW108" s="706"/>
      <c r="CX108" s="706"/>
      <c r="CY108" s="706"/>
      <c r="CZ108" s="706"/>
      <c r="DA108" s="706"/>
      <c r="DB108" s="706"/>
      <c r="DC108" s="706"/>
      <c r="DD108" s="706"/>
      <c r="DE108" s="706"/>
      <c r="DF108" s="706"/>
      <c r="DG108" s="706"/>
      <c r="DH108" s="706"/>
      <c r="DI108" s="706"/>
      <c r="DJ108" s="706"/>
      <c r="DK108" s="706"/>
      <c r="DL108" s="706"/>
      <c r="DM108" s="706"/>
      <c r="DN108" s="706"/>
      <c r="DO108" s="706"/>
      <c r="DP108" s="706"/>
      <c r="DQ108" s="706"/>
      <c r="DR108" s="706"/>
      <c r="DS108" s="706"/>
      <c r="DT108" s="706"/>
      <c r="DU108" s="706"/>
      <c r="DV108" s="706"/>
      <c r="DW108" s="706"/>
      <c r="DX108" s="706"/>
      <c r="DY108" s="706"/>
      <c r="DZ108" s="706"/>
      <c r="EA108" s="706"/>
      <c r="EB108" s="706"/>
      <c r="EC108" s="706"/>
      <c r="ED108" s="706"/>
      <c r="EE108" s="706"/>
      <c r="EF108" s="706"/>
      <c r="EG108" s="706"/>
      <c r="EH108" s="706"/>
      <c r="EI108" s="706"/>
      <c r="EJ108" s="706"/>
      <c r="EK108" s="706"/>
      <c r="EL108" s="706"/>
      <c r="EM108" s="706"/>
      <c r="EN108" s="706"/>
      <c r="EO108" s="706"/>
      <c r="EP108" s="706"/>
      <c r="EQ108" s="706"/>
      <c r="ER108" s="706"/>
      <c r="ES108" s="706"/>
      <c r="ET108" s="706"/>
      <c r="EU108" s="706"/>
      <c r="EV108" s="706"/>
      <c r="EW108" s="706"/>
      <c r="EX108" s="706"/>
      <c r="EY108" s="706"/>
      <c r="EZ108" s="706"/>
      <c r="FA108" s="706"/>
      <c r="FB108" s="706"/>
      <c r="FC108" s="706"/>
      <c r="FD108" s="706"/>
      <c r="FE108" s="706"/>
      <c r="FF108" s="706"/>
      <c r="FG108" s="706"/>
      <c r="FH108" s="706"/>
      <c r="FI108" s="704"/>
      <c r="FJ108" s="704"/>
      <c r="FK108" s="706"/>
      <c r="FL108" s="706"/>
      <c r="FM108" s="706"/>
      <c r="FN108" s="706"/>
      <c r="FO108" s="706"/>
      <c r="FP108" s="706"/>
      <c r="FQ108" s="706"/>
      <c r="FR108" s="706"/>
      <c r="FS108" s="706"/>
      <c r="FT108" s="706"/>
      <c r="FU108" s="706"/>
      <c r="FV108" s="706"/>
      <c r="FW108" s="706"/>
      <c r="FX108" s="706"/>
      <c r="FY108" s="706"/>
      <c r="FZ108" s="706"/>
      <c r="GA108" s="706"/>
      <c r="GB108" s="706"/>
      <c r="GC108" s="706"/>
      <c r="GD108" s="706"/>
      <c r="GE108" s="706"/>
      <c r="GF108" s="706"/>
      <c r="GG108" s="706"/>
      <c r="GH108" s="706"/>
      <c r="GI108" s="706"/>
      <c r="GJ108" s="706"/>
      <c r="GK108" s="706"/>
      <c r="GL108" s="706"/>
      <c r="GM108" s="706"/>
      <c r="GN108" s="706"/>
      <c r="GO108" s="704"/>
      <c r="GP108" s="746"/>
      <c r="GQ108" s="704"/>
      <c r="GR108" s="704"/>
      <c r="GS108" s="704"/>
      <c r="GT108" s="704"/>
      <c r="GU108" s="704"/>
      <c r="GV108" s="704"/>
      <c r="GW108" s="704"/>
      <c r="GX108" s="704"/>
      <c r="GY108" s="704"/>
      <c r="GZ108" s="704"/>
      <c r="HA108" s="704"/>
      <c r="HB108" s="704"/>
      <c r="HC108" s="704"/>
      <c r="HD108" s="704"/>
      <c r="HE108" s="704"/>
      <c r="HF108" s="704"/>
      <c r="HG108" s="704"/>
      <c r="HH108" s="704"/>
      <c r="HI108" s="704"/>
      <c r="HJ108" s="704"/>
      <c r="HK108" s="704"/>
      <c r="HL108" s="704"/>
      <c r="HM108" s="704"/>
      <c r="HN108" s="704"/>
      <c r="HO108" s="704"/>
      <c r="HP108" s="704"/>
      <c r="HQ108" s="704"/>
      <c r="HR108" s="704"/>
      <c r="HS108" s="704"/>
      <c r="HT108" s="704"/>
      <c r="HU108" s="704"/>
      <c r="HV108" s="704"/>
      <c r="HW108" s="704"/>
      <c r="HX108" s="704"/>
      <c r="HY108" s="704"/>
      <c r="HZ108" s="704"/>
      <c r="IA108" s="706"/>
      <c r="IB108" s="706"/>
      <c r="IC108" s="706"/>
      <c r="ID108" s="706"/>
      <c r="IE108" s="706"/>
      <c r="IF108" s="706"/>
      <c r="IG108" s="706"/>
      <c r="IH108" s="706"/>
      <c r="II108" s="706"/>
      <c r="IJ108" s="706"/>
      <c r="IK108" s="706"/>
      <c r="IL108" s="706"/>
      <c r="IM108" s="706"/>
      <c r="IN108" s="706"/>
      <c r="IO108" s="706"/>
      <c r="IP108" s="706"/>
      <c r="IQ108" s="706"/>
      <c r="IR108" s="706"/>
      <c r="IS108" s="706"/>
      <c r="IT108" s="706"/>
      <c r="IU108" s="706"/>
      <c r="IV108" s="706"/>
      <c r="IW108" s="706"/>
      <c r="IX108" s="706"/>
      <c r="IY108" s="706"/>
      <c r="IZ108" s="706"/>
    </row>
    <row r="109" spans="1:274" s="878" customFormat="1" ht="23.1" customHeight="1" x14ac:dyDescent="0.25">
      <c r="A109" s="691">
        <v>108</v>
      </c>
      <c r="B109" s="693" t="s">
        <v>1154</v>
      </c>
      <c r="C109" s="696">
        <v>233</v>
      </c>
      <c r="D109" s="697">
        <v>532</v>
      </c>
      <c r="E109" s="707">
        <v>13</v>
      </c>
      <c r="F109" s="699" t="s">
        <v>1121</v>
      </c>
      <c r="G109" s="715" t="s">
        <v>1194</v>
      </c>
      <c r="H109" s="762" t="s">
        <v>1112</v>
      </c>
      <c r="I109" s="767" t="s">
        <v>1113</v>
      </c>
      <c r="J109" s="753" t="s">
        <v>1139</v>
      </c>
      <c r="K109" s="761" t="s">
        <v>1115</v>
      </c>
      <c r="L109" s="761" t="s">
        <v>1116</v>
      </c>
      <c r="M109" s="753" t="s">
        <v>1140</v>
      </c>
      <c r="N109" s="753" t="s">
        <v>1155</v>
      </c>
      <c r="O109" s="753" t="s">
        <v>1128</v>
      </c>
      <c r="P109" s="753" t="s">
        <v>1129</v>
      </c>
      <c r="Q109" s="753" t="s">
        <v>1160</v>
      </c>
      <c r="R109" s="753" t="s">
        <v>1160</v>
      </c>
      <c r="S109" s="755">
        <v>2</v>
      </c>
      <c r="T109" s="763">
        <v>2.4</v>
      </c>
      <c r="U109" s="771">
        <v>41456</v>
      </c>
      <c r="V109" s="772">
        <v>42522</v>
      </c>
      <c r="W109" s="874">
        <v>25</v>
      </c>
      <c r="X109" s="875">
        <v>1200000</v>
      </c>
      <c r="Y109" s="875"/>
      <c r="Z109" s="875">
        <f t="shared" si="3"/>
        <v>1200000</v>
      </c>
      <c r="AA109" s="702"/>
      <c r="AB109" s="702"/>
      <c r="AC109" s="702">
        <v>500000</v>
      </c>
      <c r="AD109" s="702">
        <v>500000</v>
      </c>
      <c r="AE109" s="702">
        <v>200000</v>
      </c>
      <c r="AF109" s="702"/>
      <c r="AG109" s="702"/>
      <c r="AH109" s="702"/>
      <c r="AI109" s="717"/>
      <c r="AJ109" s="717"/>
      <c r="AK109" s="717"/>
      <c r="AL109" s="717"/>
      <c r="AM109" s="868">
        <f t="shared" si="4"/>
        <v>1200000</v>
      </c>
      <c r="AN109" s="868">
        <f t="shared" si="5"/>
        <v>0</v>
      </c>
      <c r="AO109" s="760">
        <v>800000</v>
      </c>
      <c r="AP109" s="915">
        <v>800000</v>
      </c>
      <c r="AQ109" s="706"/>
      <c r="AR109" s="706"/>
      <c r="AS109" s="706"/>
      <c r="AT109" s="706"/>
      <c r="AU109" s="706"/>
      <c r="AV109" s="706"/>
      <c r="AW109" s="706"/>
      <c r="AX109" s="706"/>
      <c r="AY109" s="706"/>
      <c r="AZ109" s="706"/>
      <c r="BA109" s="706"/>
      <c r="BB109" s="706"/>
      <c r="BC109" s="706"/>
      <c r="BD109" s="706"/>
      <c r="BE109" s="706"/>
      <c r="BF109" s="706"/>
      <c r="BG109" s="706"/>
      <c r="BH109" s="706"/>
      <c r="BI109" s="706"/>
      <c r="BJ109" s="706"/>
      <c r="BK109" s="706"/>
      <c r="BL109" s="706"/>
      <c r="BM109" s="706"/>
      <c r="BN109" s="706"/>
      <c r="BO109" s="706"/>
      <c r="BP109" s="706"/>
      <c r="BQ109" s="706"/>
      <c r="BR109" s="706"/>
      <c r="BS109" s="706"/>
      <c r="BT109" s="706"/>
      <c r="BU109" s="706"/>
      <c r="BV109" s="706"/>
      <c r="BW109" s="706"/>
      <c r="BX109" s="706"/>
      <c r="BY109" s="706"/>
      <c r="BZ109" s="706"/>
      <c r="CA109" s="706"/>
      <c r="CB109" s="706"/>
      <c r="CC109" s="706"/>
      <c r="CD109" s="706"/>
      <c r="CE109" s="706"/>
      <c r="CF109" s="706"/>
      <c r="CG109" s="706"/>
      <c r="CH109" s="706"/>
      <c r="CI109" s="706"/>
      <c r="CJ109" s="706"/>
      <c r="CK109" s="706"/>
      <c r="CL109" s="706"/>
      <c r="CM109" s="706"/>
      <c r="CN109" s="706"/>
      <c r="CO109" s="706"/>
      <c r="CP109" s="706"/>
      <c r="CQ109" s="706"/>
      <c r="CR109" s="706"/>
      <c r="CS109" s="706"/>
      <c r="CT109" s="706"/>
      <c r="CU109" s="706"/>
      <c r="CV109" s="706"/>
      <c r="CW109" s="706"/>
      <c r="CX109" s="706"/>
      <c r="CY109" s="706"/>
      <c r="CZ109" s="706"/>
      <c r="DA109" s="706"/>
      <c r="DB109" s="706"/>
      <c r="DC109" s="706"/>
      <c r="DD109" s="706"/>
      <c r="DE109" s="706"/>
      <c r="DF109" s="706"/>
      <c r="DG109" s="706"/>
      <c r="DH109" s="706"/>
      <c r="DI109" s="706"/>
      <c r="DJ109" s="706"/>
      <c r="DK109" s="706"/>
      <c r="DL109" s="706"/>
      <c r="DM109" s="706"/>
      <c r="DN109" s="706"/>
      <c r="DO109" s="706"/>
      <c r="DP109" s="706"/>
      <c r="DQ109" s="706"/>
      <c r="DR109" s="706"/>
      <c r="DS109" s="706"/>
      <c r="DT109" s="706"/>
      <c r="DU109" s="706"/>
      <c r="DV109" s="706"/>
      <c r="DW109" s="706"/>
      <c r="DX109" s="706"/>
      <c r="DY109" s="706"/>
      <c r="DZ109" s="706"/>
      <c r="EA109" s="706"/>
      <c r="EB109" s="706"/>
      <c r="EC109" s="706"/>
      <c r="ED109" s="706"/>
      <c r="EE109" s="706"/>
      <c r="EF109" s="706"/>
      <c r="EG109" s="706"/>
      <c r="EH109" s="706"/>
      <c r="EI109" s="706"/>
      <c r="EJ109" s="706"/>
      <c r="EK109" s="706"/>
      <c r="EL109" s="706"/>
      <c r="EM109" s="706"/>
      <c r="EN109" s="706"/>
      <c r="EO109" s="706"/>
      <c r="EP109" s="706"/>
      <c r="EQ109" s="706"/>
      <c r="ER109" s="706"/>
      <c r="ES109" s="706"/>
      <c r="ET109" s="706"/>
      <c r="EU109" s="706"/>
      <c r="EV109" s="706"/>
      <c r="EW109" s="706"/>
      <c r="EX109" s="706"/>
      <c r="EY109" s="706"/>
      <c r="EZ109" s="706"/>
      <c r="FA109" s="706"/>
      <c r="FB109" s="706"/>
      <c r="FC109" s="706"/>
      <c r="FD109" s="706"/>
      <c r="FE109" s="706"/>
      <c r="FF109" s="706"/>
      <c r="FG109" s="706"/>
      <c r="FH109" s="706"/>
      <c r="FI109" s="704"/>
      <c r="FJ109" s="704"/>
      <c r="FK109" s="706"/>
      <c r="FL109" s="706"/>
      <c r="FM109" s="706"/>
      <c r="FN109" s="706"/>
      <c r="FO109" s="706"/>
      <c r="FP109" s="706"/>
      <c r="FQ109" s="706"/>
      <c r="FR109" s="706"/>
      <c r="FS109" s="706"/>
      <c r="FT109" s="706"/>
      <c r="FU109" s="706"/>
      <c r="FV109" s="706"/>
      <c r="FW109" s="706"/>
      <c r="FX109" s="706"/>
      <c r="FY109" s="706"/>
      <c r="FZ109" s="706"/>
      <c r="GA109" s="706"/>
      <c r="GB109" s="706"/>
      <c r="GC109" s="706"/>
      <c r="GD109" s="706"/>
      <c r="GE109" s="706"/>
      <c r="GF109" s="706"/>
      <c r="GG109" s="706"/>
      <c r="GH109" s="706"/>
      <c r="GI109" s="706"/>
      <c r="GJ109" s="706"/>
      <c r="GK109" s="706"/>
      <c r="GL109" s="706"/>
      <c r="GM109" s="706"/>
      <c r="GN109" s="706"/>
      <c r="GO109" s="704"/>
      <c r="GP109" s="746"/>
      <c r="GQ109" s="704"/>
      <c r="GR109" s="704"/>
      <c r="GS109" s="704"/>
      <c r="GT109" s="704"/>
      <c r="GU109" s="704"/>
      <c r="GV109" s="704"/>
      <c r="GW109" s="704"/>
      <c r="GX109" s="704"/>
      <c r="GY109" s="704"/>
      <c r="GZ109" s="704"/>
      <c r="HA109" s="704"/>
      <c r="HB109" s="704"/>
      <c r="HC109" s="704"/>
      <c r="HD109" s="704"/>
      <c r="HE109" s="704"/>
      <c r="HF109" s="704"/>
      <c r="HG109" s="704"/>
      <c r="HH109" s="704"/>
      <c r="HI109" s="704"/>
      <c r="HJ109" s="704"/>
      <c r="HK109" s="704"/>
      <c r="HL109" s="704"/>
      <c r="HM109" s="704"/>
      <c r="HN109" s="704"/>
      <c r="HO109" s="704"/>
      <c r="HP109" s="704"/>
      <c r="HQ109" s="704"/>
      <c r="HR109" s="704"/>
      <c r="HS109" s="704"/>
      <c r="HT109" s="704"/>
      <c r="HU109" s="704"/>
      <c r="HV109" s="704"/>
      <c r="HW109" s="704"/>
      <c r="HX109" s="704"/>
      <c r="HY109" s="704"/>
      <c r="HZ109" s="704"/>
      <c r="IA109" s="706"/>
      <c r="IB109" s="706"/>
      <c r="IC109" s="706"/>
      <c r="ID109" s="706"/>
      <c r="IE109" s="706"/>
      <c r="IF109" s="706"/>
      <c r="IG109" s="706"/>
      <c r="IH109" s="706"/>
      <c r="II109" s="706"/>
      <c r="IJ109" s="706"/>
      <c r="IK109" s="706"/>
      <c r="IL109" s="706"/>
      <c r="IM109" s="706"/>
      <c r="IN109" s="706"/>
      <c r="IO109" s="706"/>
      <c r="IP109" s="706"/>
      <c r="IQ109" s="706"/>
      <c r="IR109" s="706"/>
      <c r="IS109" s="706"/>
      <c r="IT109" s="706"/>
      <c r="IU109" s="706"/>
      <c r="IV109" s="706"/>
      <c r="IW109" s="706"/>
      <c r="IX109" s="706"/>
      <c r="IY109" s="706"/>
      <c r="IZ109" s="706"/>
    </row>
    <row r="110" spans="1:274" s="706" customFormat="1" ht="46.5" customHeight="1" x14ac:dyDescent="0.25">
      <c r="A110" s="691">
        <v>109</v>
      </c>
      <c r="B110" s="693" t="s">
        <v>1154</v>
      </c>
      <c r="C110" s="696">
        <v>233</v>
      </c>
      <c r="D110" s="697">
        <v>532</v>
      </c>
      <c r="E110" s="707">
        <v>14</v>
      </c>
      <c r="F110" s="699" t="s">
        <v>1121</v>
      </c>
      <c r="G110" s="715" t="s">
        <v>1195</v>
      </c>
      <c r="H110" s="762" t="s">
        <v>1112</v>
      </c>
      <c r="I110" s="767" t="s">
        <v>1113</v>
      </c>
      <c r="J110" s="753" t="s">
        <v>1139</v>
      </c>
      <c r="K110" s="761" t="s">
        <v>1115</v>
      </c>
      <c r="L110" s="761" t="s">
        <v>1116</v>
      </c>
      <c r="M110" s="753" t="s">
        <v>1140</v>
      </c>
      <c r="N110" s="753" t="s">
        <v>1155</v>
      </c>
      <c r="O110" s="753" t="s">
        <v>1128</v>
      </c>
      <c r="P110" s="753" t="s">
        <v>1129</v>
      </c>
      <c r="Q110" s="753" t="s">
        <v>1160</v>
      </c>
      <c r="R110" s="753" t="s">
        <v>1160</v>
      </c>
      <c r="S110" s="755">
        <v>2</v>
      </c>
      <c r="T110" s="763">
        <v>2.4</v>
      </c>
      <c r="U110" s="771">
        <v>41456</v>
      </c>
      <c r="V110" s="772">
        <v>42522</v>
      </c>
      <c r="W110" s="874">
        <v>25</v>
      </c>
      <c r="X110" s="875">
        <v>1200000</v>
      </c>
      <c r="Y110" s="875"/>
      <c r="Z110" s="875">
        <f t="shared" si="3"/>
        <v>1200000</v>
      </c>
      <c r="AA110" s="702"/>
      <c r="AB110" s="702"/>
      <c r="AC110" s="702">
        <v>500000</v>
      </c>
      <c r="AD110" s="702">
        <v>500000</v>
      </c>
      <c r="AE110" s="702">
        <v>200000</v>
      </c>
      <c r="AF110" s="702"/>
      <c r="AG110" s="702"/>
      <c r="AH110" s="702"/>
      <c r="AI110" s="717"/>
      <c r="AJ110" s="717"/>
      <c r="AK110" s="717"/>
      <c r="AL110" s="717"/>
      <c r="AM110" s="868">
        <f t="shared" si="4"/>
        <v>1200000</v>
      </c>
      <c r="AN110" s="868">
        <f t="shared" si="5"/>
        <v>0</v>
      </c>
      <c r="AO110" s="760">
        <v>800000</v>
      </c>
      <c r="AP110" s="915">
        <v>800000</v>
      </c>
      <c r="FI110" s="704"/>
      <c r="FJ110" s="704"/>
      <c r="GO110" s="704"/>
      <c r="GP110" s="746"/>
      <c r="GQ110" s="704"/>
      <c r="GR110" s="704"/>
      <c r="GS110" s="704"/>
      <c r="GT110" s="704"/>
      <c r="GU110" s="704"/>
      <c r="GV110" s="704"/>
      <c r="GW110" s="704"/>
      <c r="GX110" s="704"/>
      <c r="GY110" s="704"/>
      <c r="GZ110" s="704"/>
      <c r="HA110" s="704"/>
      <c r="HB110" s="704"/>
      <c r="HC110" s="704"/>
      <c r="HD110" s="704"/>
      <c r="HE110" s="704"/>
      <c r="HF110" s="704"/>
      <c r="HG110" s="704"/>
      <c r="HH110" s="704"/>
      <c r="HI110" s="704"/>
      <c r="HJ110" s="704"/>
      <c r="HK110" s="704"/>
      <c r="HL110" s="704"/>
      <c r="HM110" s="704"/>
      <c r="HN110" s="704"/>
      <c r="HO110" s="704"/>
      <c r="HP110" s="704"/>
      <c r="HQ110" s="704"/>
      <c r="HR110" s="704"/>
      <c r="HS110" s="704"/>
      <c r="HT110" s="704"/>
      <c r="HU110" s="704"/>
      <c r="HV110" s="704"/>
      <c r="HW110" s="704"/>
      <c r="HX110" s="704"/>
      <c r="HY110" s="704"/>
      <c r="HZ110" s="704"/>
      <c r="JA110" s="878"/>
      <c r="JB110" s="878"/>
      <c r="JC110" s="878"/>
      <c r="JD110" s="878"/>
      <c r="JE110" s="878"/>
      <c r="JF110" s="878"/>
      <c r="JG110" s="878"/>
      <c r="JH110" s="878"/>
      <c r="JI110" s="878"/>
      <c r="JJ110" s="878"/>
      <c r="JK110" s="878"/>
      <c r="JL110" s="878"/>
      <c r="JM110" s="878"/>
      <c r="JN110" s="878"/>
    </row>
    <row r="111" spans="1:274" s="878" customFormat="1" ht="23.1" customHeight="1" x14ac:dyDescent="0.25">
      <c r="A111" s="691">
        <v>110</v>
      </c>
      <c r="B111" s="693" t="s">
        <v>1154</v>
      </c>
      <c r="C111" s="696">
        <v>233</v>
      </c>
      <c r="D111" s="697">
        <v>532</v>
      </c>
      <c r="E111" s="707">
        <v>15</v>
      </c>
      <c r="F111" s="699" t="s">
        <v>1121</v>
      </c>
      <c r="G111" s="715" t="s">
        <v>1192</v>
      </c>
      <c r="H111" s="762" t="s">
        <v>1112</v>
      </c>
      <c r="I111" s="767" t="s">
        <v>1113</v>
      </c>
      <c r="J111" s="753" t="s">
        <v>1139</v>
      </c>
      <c r="K111" s="761" t="s">
        <v>1115</v>
      </c>
      <c r="L111" s="761" t="s">
        <v>1116</v>
      </c>
      <c r="M111" s="753" t="s">
        <v>1140</v>
      </c>
      <c r="N111" s="753" t="s">
        <v>1155</v>
      </c>
      <c r="O111" s="753" t="s">
        <v>1128</v>
      </c>
      <c r="P111" s="753" t="s">
        <v>1129</v>
      </c>
      <c r="Q111" s="753" t="s">
        <v>1160</v>
      </c>
      <c r="R111" s="753" t="s">
        <v>1160</v>
      </c>
      <c r="S111" s="755">
        <v>2</v>
      </c>
      <c r="T111" s="763">
        <v>2.4</v>
      </c>
      <c r="U111" s="771">
        <v>41456</v>
      </c>
      <c r="V111" s="772">
        <v>42522</v>
      </c>
      <c r="W111" s="874">
        <v>25</v>
      </c>
      <c r="X111" s="875">
        <v>3000000</v>
      </c>
      <c r="Y111" s="875"/>
      <c r="Z111" s="875">
        <f t="shared" si="3"/>
        <v>3000000</v>
      </c>
      <c r="AA111" s="702"/>
      <c r="AB111" s="702"/>
      <c r="AC111" s="702"/>
      <c r="AD111" s="702"/>
      <c r="AE111" s="702"/>
      <c r="AF111" s="702">
        <v>500000</v>
      </c>
      <c r="AG111" s="702">
        <v>500000</v>
      </c>
      <c r="AH111" s="702">
        <v>500000</v>
      </c>
      <c r="AI111" s="702">
        <v>500000</v>
      </c>
      <c r="AJ111" s="702">
        <v>500000</v>
      </c>
      <c r="AK111" s="702">
        <v>500000</v>
      </c>
      <c r="AL111" s="702"/>
      <c r="AM111" s="868">
        <f t="shared" si="4"/>
        <v>3000000</v>
      </c>
      <c r="AN111" s="868">
        <f t="shared" si="5"/>
        <v>0</v>
      </c>
      <c r="AO111" s="760"/>
      <c r="AP111" s="868">
        <v>1500000</v>
      </c>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4"/>
      <c r="FJ111" s="704"/>
      <c r="FK111" s="706"/>
      <c r="FL111" s="706"/>
      <c r="FM111" s="706"/>
      <c r="FN111" s="706"/>
      <c r="FO111" s="706"/>
      <c r="FP111" s="706"/>
      <c r="FQ111" s="706"/>
      <c r="FR111" s="706"/>
      <c r="FS111" s="706"/>
      <c r="FT111" s="706"/>
      <c r="FU111" s="706"/>
      <c r="FV111" s="706"/>
      <c r="FW111" s="706"/>
      <c r="FX111" s="706"/>
      <c r="FY111" s="706"/>
      <c r="FZ111" s="706"/>
      <c r="GA111" s="706"/>
      <c r="GB111" s="706"/>
      <c r="GC111" s="706"/>
      <c r="GD111" s="706"/>
      <c r="GE111" s="706"/>
      <c r="GF111" s="706"/>
      <c r="GG111" s="706"/>
      <c r="GH111" s="706"/>
      <c r="GI111" s="706"/>
      <c r="GJ111" s="706"/>
      <c r="GK111" s="706"/>
      <c r="GL111" s="706"/>
      <c r="GM111" s="706"/>
      <c r="GN111" s="706"/>
      <c r="GO111" s="704"/>
      <c r="GP111" s="746"/>
      <c r="GQ111" s="704"/>
      <c r="GR111" s="704"/>
      <c r="GS111" s="704"/>
      <c r="GT111" s="704"/>
      <c r="GU111" s="704"/>
      <c r="GV111" s="704"/>
      <c r="GW111" s="704"/>
      <c r="GX111" s="704"/>
      <c r="GY111" s="704"/>
      <c r="GZ111" s="704"/>
      <c r="HA111" s="704"/>
      <c r="HB111" s="704"/>
      <c r="HC111" s="704"/>
      <c r="HD111" s="704"/>
      <c r="HE111" s="704"/>
      <c r="HF111" s="704"/>
      <c r="HG111" s="704"/>
      <c r="HH111" s="704"/>
      <c r="HI111" s="704"/>
      <c r="HJ111" s="704"/>
      <c r="HK111" s="704"/>
      <c r="HL111" s="704"/>
      <c r="HM111" s="704"/>
      <c r="HN111" s="704"/>
      <c r="HO111" s="704"/>
      <c r="HP111" s="704"/>
      <c r="HQ111" s="704"/>
      <c r="HR111" s="704"/>
      <c r="HS111" s="704"/>
      <c r="HT111" s="704"/>
      <c r="HU111" s="704"/>
      <c r="HV111" s="704"/>
      <c r="HW111" s="704"/>
      <c r="HX111" s="704"/>
      <c r="HY111" s="704"/>
      <c r="HZ111" s="704"/>
      <c r="IA111" s="704"/>
      <c r="IB111" s="704"/>
      <c r="IC111" s="704"/>
      <c r="ID111" s="704"/>
      <c r="IE111" s="704"/>
      <c r="IF111" s="704"/>
      <c r="IG111" s="704"/>
      <c r="IH111" s="704"/>
      <c r="II111" s="704"/>
      <c r="IJ111" s="704"/>
      <c r="IK111" s="704"/>
      <c r="IL111" s="704"/>
      <c r="IM111" s="704"/>
      <c r="IN111" s="704"/>
      <c r="IO111" s="704"/>
      <c r="IP111" s="704"/>
      <c r="IQ111" s="704"/>
      <c r="IR111" s="704"/>
      <c r="IS111" s="704"/>
      <c r="IT111" s="704"/>
      <c r="IU111" s="704"/>
      <c r="IV111" s="706"/>
      <c r="IW111" s="706"/>
      <c r="IX111" s="706"/>
      <c r="IY111" s="706"/>
      <c r="IZ111" s="706"/>
      <c r="JA111" s="706"/>
      <c r="JB111" s="706"/>
      <c r="JC111" s="706"/>
      <c r="JD111" s="706"/>
      <c r="JE111" s="706"/>
      <c r="JF111" s="706"/>
      <c r="JG111" s="706"/>
      <c r="JH111" s="706"/>
      <c r="JJ111" s="706"/>
      <c r="JK111" s="706"/>
      <c r="JL111" s="706"/>
      <c r="JM111" s="706"/>
      <c r="JN111" s="706"/>
    </row>
    <row r="112" spans="1:274" s="878" customFormat="1" ht="23.1" customHeight="1" x14ac:dyDescent="0.25">
      <c r="A112" s="691">
        <v>111</v>
      </c>
      <c r="B112" s="693" t="s">
        <v>1154</v>
      </c>
      <c r="C112" s="696">
        <v>233</v>
      </c>
      <c r="D112" s="697">
        <v>532</v>
      </c>
      <c r="E112" s="707" t="s">
        <v>1122</v>
      </c>
      <c r="F112" s="699" t="s">
        <v>1121</v>
      </c>
      <c r="G112" s="715" t="s">
        <v>1191</v>
      </c>
      <c r="H112" s="751" t="s">
        <v>1112</v>
      </c>
      <c r="I112" s="767" t="s">
        <v>1113</v>
      </c>
      <c r="J112" s="753" t="s">
        <v>1139</v>
      </c>
      <c r="K112" s="761" t="s">
        <v>1115</v>
      </c>
      <c r="L112" s="761" t="s">
        <v>1116</v>
      </c>
      <c r="M112" s="753" t="s">
        <v>1140</v>
      </c>
      <c r="N112" s="753" t="s">
        <v>1155</v>
      </c>
      <c r="O112" s="753" t="s">
        <v>1128</v>
      </c>
      <c r="P112" s="753" t="s">
        <v>1129</v>
      </c>
      <c r="Q112" s="753" t="s">
        <v>1160</v>
      </c>
      <c r="R112" s="753" t="s">
        <v>1160</v>
      </c>
      <c r="S112" s="755">
        <v>2</v>
      </c>
      <c r="T112" s="763">
        <v>2.4</v>
      </c>
      <c r="U112" s="771">
        <v>41456</v>
      </c>
      <c r="V112" s="772">
        <v>42522</v>
      </c>
      <c r="W112" s="701">
        <v>25</v>
      </c>
      <c r="X112" s="875"/>
      <c r="Y112" s="877"/>
      <c r="Z112" s="875">
        <f t="shared" si="3"/>
        <v>0</v>
      </c>
      <c r="AA112" s="702"/>
      <c r="AB112" s="702"/>
      <c r="AC112" s="702"/>
      <c r="AD112" s="702"/>
      <c r="AE112" s="702"/>
      <c r="AF112" s="702"/>
      <c r="AG112" s="702"/>
      <c r="AH112" s="702"/>
      <c r="AI112" s="691"/>
      <c r="AJ112" s="691"/>
      <c r="AK112" s="691"/>
      <c r="AL112" s="691"/>
      <c r="AM112" s="868">
        <f t="shared" si="4"/>
        <v>0</v>
      </c>
      <c r="AN112" s="868">
        <f t="shared" si="5"/>
        <v>0</v>
      </c>
      <c r="AO112" s="760">
        <v>332000</v>
      </c>
      <c r="AP112" s="868">
        <v>332000</v>
      </c>
      <c r="AQ112" s="706"/>
      <c r="AR112" s="704"/>
      <c r="AS112" s="704"/>
      <c r="AT112" s="704"/>
      <c r="AU112" s="704"/>
      <c r="AV112" s="704"/>
      <c r="AW112" s="704"/>
      <c r="AX112" s="704"/>
      <c r="AY112" s="704"/>
      <c r="AZ112" s="704"/>
      <c r="BA112" s="704"/>
      <c r="BB112" s="704"/>
      <c r="BC112" s="704"/>
      <c r="BD112" s="704"/>
      <c r="BE112" s="704"/>
      <c r="BF112" s="704"/>
      <c r="BG112" s="704"/>
      <c r="BH112" s="704"/>
      <c r="BI112" s="704"/>
      <c r="BJ112" s="704"/>
      <c r="BK112" s="704"/>
      <c r="BL112" s="704"/>
      <c r="BM112" s="704"/>
      <c r="BN112" s="704"/>
      <c r="BO112" s="704"/>
      <c r="BP112" s="704"/>
      <c r="BQ112" s="704"/>
      <c r="BR112" s="704"/>
      <c r="BS112" s="704"/>
      <c r="BT112" s="704"/>
      <c r="BU112" s="704"/>
      <c r="BV112" s="704"/>
      <c r="BW112" s="704"/>
      <c r="BX112" s="704"/>
      <c r="BY112" s="704"/>
      <c r="BZ112" s="704"/>
      <c r="CA112" s="704"/>
      <c r="CB112" s="704"/>
      <c r="CC112" s="704"/>
      <c r="CD112" s="704"/>
      <c r="CE112" s="704"/>
      <c r="CF112" s="704"/>
      <c r="CG112" s="704"/>
      <c r="CH112" s="704"/>
      <c r="CI112" s="704"/>
      <c r="CJ112" s="704"/>
      <c r="CK112" s="704"/>
      <c r="CL112" s="704"/>
      <c r="CM112" s="704"/>
      <c r="CN112" s="704"/>
      <c r="CO112" s="704"/>
      <c r="CP112" s="704"/>
      <c r="CQ112" s="704"/>
      <c r="CR112" s="704"/>
      <c r="CS112" s="704"/>
      <c r="CT112" s="704"/>
      <c r="CU112" s="704"/>
      <c r="CV112" s="704"/>
      <c r="CW112" s="704"/>
      <c r="CX112" s="704"/>
      <c r="CY112" s="704"/>
      <c r="CZ112" s="704"/>
      <c r="DA112" s="704"/>
      <c r="DB112" s="704"/>
      <c r="DC112" s="704"/>
      <c r="DD112" s="704"/>
      <c r="DE112" s="704"/>
      <c r="DF112" s="704"/>
      <c r="DG112" s="704"/>
      <c r="DH112" s="704"/>
      <c r="DI112" s="704"/>
      <c r="DJ112" s="704"/>
      <c r="DK112" s="704"/>
      <c r="DL112" s="704"/>
      <c r="DM112" s="704"/>
      <c r="DN112" s="704"/>
      <c r="DO112" s="704"/>
      <c r="DP112" s="704"/>
      <c r="DQ112" s="704"/>
      <c r="DR112" s="704"/>
      <c r="DS112" s="704"/>
      <c r="DT112" s="704"/>
      <c r="DU112" s="704"/>
      <c r="DV112" s="704"/>
      <c r="DW112" s="704"/>
      <c r="DX112" s="704"/>
      <c r="DY112" s="704"/>
      <c r="DZ112" s="704"/>
      <c r="EA112" s="704"/>
      <c r="EB112" s="704"/>
      <c r="EC112" s="704"/>
      <c r="ED112" s="704"/>
      <c r="EE112" s="704"/>
      <c r="EF112" s="704"/>
      <c r="EG112" s="704"/>
      <c r="EH112" s="704"/>
      <c r="EI112" s="704"/>
      <c r="EJ112" s="704"/>
      <c r="EK112" s="704"/>
      <c r="EL112" s="704"/>
      <c r="EM112" s="704"/>
      <c r="EN112" s="704"/>
      <c r="EO112" s="704"/>
      <c r="EP112" s="704"/>
      <c r="EQ112" s="704"/>
      <c r="ER112" s="704"/>
      <c r="ES112" s="704"/>
      <c r="ET112" s="704"/>
      <c r="EU112" s="704"/>
      <c r="EV112" s="706"/>
      <c r="EW112" s="706"/>
      <c r="EX112" s="706"/>
      <c r="EY112" s="706"/>
      <c r="EZ112" s="706"/>
      <c r="FA112" s="706"/>
      <c r="FB112" s="706"/>
      <c r="FC112" s="706"/>
      <c r="FD112" s="706"/>
      <c r="FE112" s="706"/>
      <c r="FF112" s="706"/>
      <c r="FG112" s="706"/>
      <c r="FH112" s="706"/>
      <c r="FI112" s="706"/>
      <c r="FJ112" s="706"/>
      <c r="FK112" s="706"/>
      <c r="FL112" s="706"/>
      <c r="FM112" s="706"/>
      <c r="FN112" s="706"/>
      <c r="FO112" s="706"/>
      <c r="FP112" s="706"/>
      <c r="FQ112" s="706"/>
      <c r="FR112" s="706"/>
      <c r="FS112" s="706"/>
      <c r="FT112" s="706"/>
      <c r="FU112" s="706"/>
      <c r="FV112" s="706"/>
      <c r="FW112" s="706"/>
      <c r="FX112" s="706"/>
      <c r="FY112" s="706"/>
      <c r="FZ112" s="706"/>
      <c r="GA112" s="706"/>
      <c r="GB112" s="706"/>
      <c r="GC112" s="706"/>
      <c r="GD112" s="706"/>
      <c r="GE112" s="706"/>
      <c r="GF112" s="706"/>
      <c r="GG112" s="706"/>
      <c r="GH112" s="706"/>
      <c r="GI112" s="706"/>
      <c r="GJ112" s="706"/>
      <c r="GK112" s="706"/>
      <c r="GL112" s="706"/>
      <c r="GM112" s="706"/>
      <c r="GN112" s="706"/>
      <c r="GO112" s="706"/>
      <c r="GP112" s="746"/>
      <c r="GQ112" s="704"/>
      <c r="GR112" s="704"/>
      <c r="GS112" s="704"/>
      <c r="GT112" s="704"/>
      <c r="GU112" s="704"/>
      <c r="GV112" s="704"/>
      <c r="GW112" s="704"/>
      <c r="GX112" s="704"/>
      <c r="GY112" s="704"/>
      <c r="GZ112" s="704"/>
      <c r="HA112" s="704"/>
      <c r="HB112" s="704"/>
      <c r="HC112" s="704"/>
      <c r="HD112" s="704"/>
      <c r="HE112" s="704"/>
      <c r="HF112" s="704"/>
      <c r="HG112" s="704"/>
      <c r="HH112" s="704"/>
      <c r="HI112" s="704"/>
      <c r="HJ112" s="704"/>
      <c r="HK112" s="704"/>
      <c r="HL112" s="704"/>
      <c r="HM112" s="704"/>
      <c r="HN112" s="704"/>
      <c r="HO112" s="704"/>
      <c r="HP112" s="704"/>
      <c r="HQ112" s="704"/>
      <c r="HR112" s="704"/>
      <c r="HS112" s="704"/>
      <c r="HT112" s="704"/>
      <c r="HU112" s="704"/>
      <c r="HV112" s="704"/>
      <c r="HW112" s="704"/>
      <c r="HX112" s="704"/>
      <c r="HY112" s="704"/>
      <c r="HZ112" s="704"/>
      <c r="IA112" s="704"/>
      <c r="IB112" s="704"/>
      <c r="IC112" s="704"/>
      <c r="ID112" s="704"/>
      <c r="IE112" s="704"/>
      <c r="IF112" s="704"/>
      <c r="IG112" s="704"/>
      <c r="IH112" s="704"/>
      <c r="II112" s="704"/>
      <c r="IJ112" s="704"/>
      <c r="IK112" s="704"/>
      <c r="IL112" s="704"/>
      <c r="IM112" s="704"/>
      <c r="IN112" s="704"/>
      <c r="IO112" s="704"/>
      <c r="IP112" s="704"/>
      <c r="IQ112" s="704"/>
      <c r="IR112" s="704"/>
      <c r="IS112" s="704"/>
      <c r="IT112" s="704"/>
      <c r="IU112" s="704"/>
      <c r="IV112" s="704"/>
      <c r="IW112" s="704"/>
      <c r="IX112" s="706"/>
      <c r="IY112" s="706"/>
      <c r="IZ112" s="706"/>
      <c r="JA112" s="706"/>
      <c r="JB112" s="706"/>
      <c r="JC112" s="706"/>
      <c r="JD112" s="706"/>
      <c r="JE112" s="706"/>
      <c r="JF112" s="706"/>
      <c r="JG112" s="706"/>
      <c r="JH112" s="706"/>
    </row>
    <row r="113" spans="1:274" s="706" customFormat="1" ht="23.1" customHeight="1" x14ac:dyDescent="0.25">
      <c r="A113" s="691">
        <v>112</v>
      </c>
      <c r="B113" s="693" t="s">
        <v>1154</v>
      </c>
      <c r="C113" s="708">
        <v>233</v>
      </c>
      <c r="D113" s="709">
        <v>536</v>
      </c>
      <c r="E113" s="697">
        <v>12</v>
      </c>
      <c r="F113" s="699" t="s">
        <v>1123</v>
      </c>
      <c r="G113" s="715" t="s">
        <v>1497</v>
      </c>
      <c r="H113" s="767" t="s">
        <v>1112</v>
      </c>
      <c r="I113" s="752" t="s">
        <v>1113</v>
      </c>
      <c r="J113" s="753" t="s">
        <v>1139</v>
      </c>
      <c r="K113" s="761" t="s">
        <v>1115</v>
      </c>
      <c r="L113" s="761" t="s">
        <v>1124</v>
      </c>
      <c r="M113" s="753" t="s">
        <v>1140</v>
      </c>
      <c r="N113" s="753" t="s">
        <v>1155</v>
      </c>
      <c r="O113" s="753" t="s">
        <v>1155</v>
      </c>
      <c r="P113" s="753" t="s">
        <v>1156</v>
      </c>
      <c r="Q113" s="768">
        <v>2</v>
      </c>
      <c r="R113" s="765" t="s">
        <v>1120</v>
      </c>
      <c r="S113" s="755">
        <v>2</v>
      </c>
      <c r="T113" s="763">
        <v>2.4</v>
      </c>
      <c r="U113" s="757">
        <v>41306</v>
      </c>
      <c r="V113" s="758">
        <v>41426</v>
      </c>
      <c r="W113" s="701">
        <v>5</v>
      </c>
      <c r="X113" s="875"/>
      <c r="Y113" s="876">
        <v>33000</v>
      </c>
      <c r="Z113" s="875">
        <f t="shared" si="3"/>
        <v>33000</v>
      </c>
      <c r="AA113" s="691"/>
      <c r="AB113" s="691"/>
      <c r="AC113" s="691">
        <v>33000</v>
      </c>
      <c r="AD113" s="691"/>
      <c r="AE113" s="691"/>
      <c r="AF113" s="691"/>
      <c r="AG113" s="691"/>
      <c r="AH113" s="691"/>
      <c r="AI113" s="691"/>
      <c r="AJ113" s="691"/>
      <c r="AK113" s="691"/>
      <c r="AL113" s="691"/>
      <c r="AM113" s="868">
        <f t="shared" si="4"/>
        <v>33000</v>
      </c>
      <c r="AN113" s="868">
        <f t="shared" si="5"/>
        <v>0</v>
      </c>
      <c r="AO113" s="691"/>
      <c r="AP113" s="868"/>
      <c r="AR113" s="704"/>
      <c r="AS113" s="704"/>
      <c r="AT113" s="704"/>
      <c r="AU113" s="704"/>
      <c r="AV113" s="704"/>
      <c r="AW113" s="704"/>
      <c r="AX113" s="704"/>
      <c r="AY113" s="704"/>
      <c r="AZ113" s="704"/>
      <c r="BA113" s="704"/>
      <c r="BB113" s="704"/>
      <c r="BC113" s="704"/>
      <c r="BD113" s="704"/>
      <c r="BE113" s="704"/>
      <c r="BF113" s="704"/>
      <c r="BG113" s="704"/>
      <c r="BH113" s="704"/>
      <c r="BI113" s="704"/>
      <c r="BJ113" s="704"/>
      <c r="BK113" s="704"/>
      <c r="BL113" s="704"/>
      <c r="BM113" s="704"/>
      <c r="BN113" s="704"/>
      <c r="BO113" s="704"/>
      <c r="BP113" s="704"/>
      <c r="BQ113" s="704"/>
      <c r="BR113" s="704"/>
      <c r="BS113" s="704"/>
      <c r="BT113" s="704"/>
      <c r="BU113" s="704"/>
      <c r="BV113" s="704"/>
      <c r="BW113" s="704"/>
      <c r="BX113" s="704"/>
      <c r="BY113" s="704"/>
      <c r="BZ113" s="704"/>
      <c r="CA113" s="704"/>
      <c r="CB113" s="704"/>
      <c r="CC113" s="704"/>
      <c r="CD113" s="704"/>
      <c r="CE113" s="704"/>
      <c r="CF113" s="704"/>
      <c r="CG113" s="704"/>
      <c r="CH113" s="704"/>
      <c r="CI113" s="704"/>
      <c r="CJ113" s="704"/>
      <c r="CK113" s="704"/>
      <c r="CL113" s="704"/>
      <c r="CM113" s="704"/>
      <c r="CN113" s="704"/>
      <c r="CO113" s="704"/>
      <c r="CP113" s="704"/>
      <c r="CQ113" s="704"/>
      <c r="CR113" s="704"/>
      <c r="CS113" s="704"/>
      <c r="CT113" s="704"/>
      <c r="CU113" s="704"/>
      <c r="CV113" s="704"/>
      <c r="CW113" s="704"/>
      <c r="CX113" s="704"/>
      <c r="CY113" s="704"/>
      <c r="CZ113" s="704"/>
      <c r="DA113" s="704"/>
      <c r="DB113" s="704"/>
      <c r="DC113" s="704"/>
      <c r="DD113" s="704"/>
      <c r="DE113" s="704"/>
      <c r="DF113" s="704"/>
      <c r="DG113" s="704"/>
      <c r="DH113" s="704"/>
      <c r="DI113" s="704"/>
      <c r="DJ113" s="704"/>
      <c r="DK113" s="704"/>
      <c r="DL113" s="704"/>
      <c r="DM113" s="704"/>
      <c r="DN113" s="704"/>
      <c r="DO113" s="704"/>
      <c r="DP113" s="704"/>
      <c r="DQ113" s="704"/>
      <c r="DR113" s="704"/>
      <c r="DS113" s="704"/>
      <c r="DT113" s="704"/>
      <c r="DU113" s="704"/>
      <c r="DV113" s="704"/>
      <c r="DW113" s="704"/>
      <c r="DX113" s="704"/>
      <c r="DY113" s="704"/>
      <c r="DZ113" s="704"/>
      <c r="EA113" s="704"/>
      <c r="EB113" s="704"/>
      <c r="EC113" s="704"/>
      <c r="ED113" s="704"/>
      <c r="EE113" s="704"/>
      <c r="EF113" s="704"/>
      <c r="EG113" s="704"/>
      <c r="EH113" s="704"/>
      <c r="EI113" s="704"/>
      <c r="EJ113" s="704"/>
      <c r="EK113" s="704"/>
      <c r="EL113" s="704"/>
      <c r="EM113" s="704"/>
      <c r="EN113" s="704"/>
      <c r="EO113" s="704"/>
      <c r="EP113" s="704"/>
      <c r="EQ113" s="704"/>
      <c r="ER113" s="704"/>
      <c r="ES113" s="704"/>
      <c r="ET113" s="704"/>
      <c r="EU113" s="704"/>
      <c r="FH113" s="704"/>
      <c r="FK113" s="704"/>
      <c r="FL113" s="704"/>
      <c r="FM113" s="704"/>
      <c r="FN113" s="704"/>
      <c r="FO113" s="704"/>
      <c r="FP113" s="704"/>
      <c r="FQ113" s="704"/>
      <c r="FR113" s="704"/>
      <c r="FS113" s="704"/>
      <c r="FT113" s="704"/>
      <c r="FU113" s="704"/>
      <c r="FV113" s="704"/>
      <c r="FW113" s="704"/>
      <c r="FX113" s="704"/>
      <c r="FY113" s="704"/>
      <c r="FZ113" s="704"/>
      <c r="GA113" s="704"/>
      <c r="GB113" s="704"/>
      <c r="GC113" s="704"/>
      <c r="GD113" s="704"/>
      <c r="GE113" s="704"/>
      <c r="GF113" s="704"/>
      <c r="GG113" s="704"/>
      <c r="GH113" s="704"/>
      <c r="GI113" s="704"/>
      <c r="GJ113" s="704"/>
      <c r="GK113" s="704"/>
      <c r="GL113" s="704"/>
      <c r="GM113" s="704"/>
      <c r="GN113" s="704"/>
      <c r="GP113" s="878"/>
      <c r="GQ113" s="878"/>
      <c r="GR113" s="878"/>
      <c r="GS113" s="878"/>
      <c r="GT113" s="878"/>
      <c r="GU113" s="878"/>
      <c r="GV113" s="878"/>
      <c r="GW113" s="878"/>
      <c r="GX113" s="878"/>
      <c r="GY113" s="878"/>
      <c r="GZ113" s="878"/>
      <c r="HA113" s="878"/>
      <c r="HB113" s="878"/>
      <c r="HC113" s="878"/>
      <c r="HD113" s="878"/>
      <c r="HE113" s="878"/>
      <c r="HF113" s="878"/>
      <c r="HG113" s="878"/>
      <c r="HH113" s="878"/>
      <c r="HI113" s="878"/>
      <c r="HJ113" s="878"/>
      <c r="HK113" s="878"/>
      <c r="HL113" s="878"/>
      <c r="HM113" s="878"/>
      <c r="HN113" s="878"/>
      <c r="JA113" s="878"/>
      <c r="JB113" s="878"/>
      <c r="JC113" s="878"/>
      <c r="JD113" s="878"/>
      <c r="JE113" s="878"/>
      <c r="JF113" s="878"/>
      <c r="JG113" s="878"/>
      <c r="JH113" s="878"/>
      <c r="JI113" s="878"/>
    </row>
    <row r="114" spans="1:274" s="706" customFormat="1" ht="23.1" customHeight="1" x14ac:dyDescent="0.25">
      <c r="A114" s="691">
        <v>113</v>
      </c>
      <c r="B114" s="693" t="s">
        <v>1154</v>
      </c>
      <c r="C114" s="708">
        <v>233</v>
      </c>
      <c r="D114" s="709">
        <v>536</v>
      </c>
      <c r="E114" s="697">
        <v>13</v>
      </c>
      <c r="F114" s="699" t="s">
        <v>1123</v>
      </c>
      <c r="G114" s="715" t="s">
        <v>1196</v>
      </c>
      <c r="H114" s="751" t="s">
        <v>1112</v>
      </c>
      <c r="I114" s="752" t="s">
        <v>1113</v>
      </c>
      <c r="J114" s="753" t="s">
        <v>1139</v>
      </c>
      <c r="K114" s="761" t="s">
        <v>1151</v>
      </c>
      <c r="L114" s="761" t="s">
        <v>1124</v>
      </c>
      <c r="M114" s="753" t="s">
        <v>1140</v>
      </c>
      <c r="N114" s="753" t="s">
        <v>1155</v>
      </c>
      <c r="O114" s="753" t="s">
        <v>1155</v>
      </c>
      <c r="P114" s="753" t="s">
        <v>1170</v>
      </c>
      <c r="Q114" s="768" t="s">
        <v>1120</v>
      </c>
      <c r="R114" s="765" t="s">
        <v>1120</v>
      </c>
      <c r="S114" s="755">
        <v>2</v>
      </c>
      <c r="T114" s="763">
        <v>2.4</v>
      </c>
      <c r="U114" s="757">
        <v>41699</v>
      </c>
      <c r="V114" s="757">
        <v>5667</v>
      </c>
      <c r="W114" s="874">
        <v>10</v>
      </c>
      <c r="X114" s="875">
        <v>2200000</v>
      </c>
      <c r="Y114" s="876">
        <v>900000</v>
      </c>
      <c r="Z114" s="875">
        <f t="shared" si="3"/>
        <v>3100000</v>
      </c>
      <c r="AA114" s="702"/>
      <c r="AB114" s="702"/>
      <c r="AC114" s="702"/>
      <c r="AD114" s="702"/>
      <c r="AE114" s="702">
        <v>900000</v>
      </c>
      <c r="AF114" s="702">
        <v>500000</v>
      </c>
      <c r="AG114" s="702">
        <v>1700000</v>
      </c>
      <c r="AH114" s="702"/>
      <c r="AI114" s="691"/>
      <c r="AJ114" s="691"/>
      <c r="AK114" s="691"/>
      <c r="AL114" s="691"/>
      <c r="AM114" s="868">
        <f t="shared" si="4"/>
        <v>3100000</v>
      </c>
      <c r="AN114" s="868">
        <f t="shared" si="5"/>
        <v>0</v>
      </c>
      <c r="AO114" s="760">
        <v>3000000</v>
      </c>
      <c r="AP114" s="868"/>
      <c r="AR114" s="704"/>
      <c r="AS114" s="704"/>
      <c r="AT114" s="704"/>
      <c r="AU114" s="704"/>
      <c r="AV114" s="704"/>
      <c r="AW114" s="704"/>
      <c r="AX114" s="704"/>
      <c r="AY114" s="704"/>
      <c r="AZ114" s="704"/>
      <c r="BA114" s="704"/>
      <c r="BB114" s="704"/>
      <c r="BC114" s="704"/>
      <c r="BD114" s="704"/>
      <c r="BE114" s="704"/>
      <c r="BF114" s="704"/>
      <c r="BG114" s="704"/>
      <c r="BH114" s="704"/>
      <c r="BI114" s="704"/>
      <c r="BJ114" s="704"/>
      <c r="BK114" s="704"/>
      <c r="BL114" s="704"/>
      <c r="BM114" s="704"/>
      <c r="BN114" s="704"/>
      <c r="BO114" s="704"/>
      <c r="BP114" s="704"/>
      <c r="BQ114" s="704"/>
      <c r="BR114" s="704"/>
      <c r="BS114" s="704"/>
      <c r="BT114" s="704"/>
      <c r="BU114" s="704"/>
      <c r="BV114" s="704"/>
      <c r="BW114" s="704"/>
      <c r="BX114" s="704"/>
      <c r="BY114" s="704"/>
      <c r="BZ114" s="704"/>
      <c r="CA114" s="704"/>
      <c r="CB114" s="704"/>
      <c r="CC114" s="704"/>
      <c r="CD114" s="704"/>
      <c r="CE114" s="704"/>
      <c r="CF114" s="704"/>
      <c r="CG114" s="704"/>
      <c r="CH114" s="704"/>
      <c r="CI114" s="704"/>
      <c r="CJ114" s="704"/>
      <c r="CK114" s="704"/>
      <c r="CL114" s="704"/>
      <c r="CM114" s="704"/>
      <c r="CN114" s="704"/>
      <c r="CO114" s="704"/>
      <c r="CP114" s="704"/>
      <c r="CQ114" s="704"/>
      <c r="CR114" s="704"/>
      <c r="CS114" s="704"/>
      <c r="CT114" s="704"/>
      <c r="CU114" s="704"/>
      <c r="CV114" s="704"/>
      <c r="CW114" s="704"/>
      <c r="CX114" s="704"/>
      <c r="CY114" s="704"/>
      <c r="CZ114" s="704"/>
      <c r="DA114" s="704"/>
      <c r="DB114" s="704"/>
      <c r="DC114" s="704"/>
      <c r="DD114" s="704"/>
      <c r="DE114" s="704"/>
      <c r="DF114" s="704"/>
      <c r="DG114" s="704"/>
      <c r="DH114" s="704"/>
      <c r="DI114" s="704"/>
      <c r="DJ114" s="704"/>
      <c r="DK114" s="704"/>
      <c r="DL114" s="704"/>
      <c r="DM114" s="704"/>
      <c r="DN114" s="704"/>
      <c r="DO114" s="704"/>
      <c r="DP114" s="704"/>
      <c r="DQ114" s="704"/>
      <c r="DR114" s="704"/>
      <c r="DS114" s="704"/>
      <c r="DT114" s="704"/>
      <c r="DU114" s="704"/>
      <c r="DV114" s="704"/>
      <c r="DW114" s="704"/>
      <c r="DX114" s="704"/>
      <c r="DY114" s="704"/>
      <c r="DZ114" s="704"/>
      <c r="EA114" s="704"/>
      <c r="EB114" s="704"/>
      <c r="EC114" s="704"/>
      <c r="ED114" s="704"/>
      <c r="EE114" s="704"/>
      <c r="EF114" s="704"/>
      <c r="EG114" s="704"/>
      <c r="EH114" s="704"/>
      <c r="EI114" s="704"/>
      <c r="EJ114" s="704"/>
      <c r="EK114" s="704"/>
      <c r="EL114" s="704"/>
      <c r="EM114" s="704"/>
      <c r="EN114" s="704"/>
      <c r="EO114" s="704"/>
      <c r="EP114" s="704"/>
      <c r="EQ114" s="704"/>
      <c r="ER114" s="704"/>
      <c r="ES114" s="704"/>
      <c r="ET114" s="704"/>
      <c r="EU114" s="704"/>
      <c r="FK114" s="704"/>
      <c r="FL114" s="704"/>
      <c r="FM114" s="704"/>
      <c r="FN114" s="704"/>
      <c r="FO114" s="704"/>
      <c r="FP114" s="704"/>
      <c r="FQ114" s="704"/>
      <c r="FR114" s="704"/>
      <c r="FS114" s="704"/>
      <c r="FT114" s="704"/>
      <c r="FU114" s="704"/>
      <c r="FV114" s="704"/>
      <c r="FW114" s="704"/>
      <c r="FX114" s="704"/>
      <c r="FY114" s="704"/>
      <c r="FZ114" s="704"/>
      <c r="GA114" s="704"/>
      <c r="GB114" s="704"/>
      <c r="GC114" s="704"/>
      <c r="GD114" s="704"/>
      <c r="GE114" s="704"/>
      <c r="GF114" s="704"/>
      <c r="GG114" s="704"/>
      <c r="GH114" s="704"/>
      <c r="GI114" s="704"/>
      <c r="GJ114" s="704"/>
      <c r="GK114" s="704"/>
      <c r="GL114" s="704"/>
      <c r="GM114" s="704"/>
      <c r="GQ114" s="704"/>
      <c r="GR114" s="704"/>
      <c r="GS114" s="704"/>
      <c r="GT114" s="704"/>
      <c r="GU114" s="704"/>
      <c r="GV114" s="704"/>
      <c r="GW114" s="704"/>
      <c r="GX114" s="704"/>
      <c r="GY114" s="704"/>
      <c r="GZ114" s="704"/>
      <c r="HA114" s="704"/>
      <c r="HB114" s="704"/>
      <c r="HC114" s="704"/>
      <c r="HD114" s="704"/>
      <c r="HE114" s="704"/>
      <c r="HF114" s="704"/>
      <c r="HG114" s="704"/>
      <c r="HH114" s="704"/>
      <c r="HI114" s="704"/>
      <c r="HJ114" s="704"/>
      <c r="HK114" s="704"/>
      <c r="HL114" s="704"/>
      <c r="HM114" s="704"/>
      <c r="HN114" s="704"/>
      <c r="HO114" s="704"/>
      <c r="HP114" s="704"/>
      <c r="HQ114" s="704"/>
      <c r="HR114" s="704"/>
      <c r="HS114" s="704"/>
      <c r="HT114" s="704"/>
      <c r="HU114" s="704"/>
      <c r="HV114" s="704"/>
      <c r="HW114" s="704"/>
      <c r="HX114" s="704"/>
      <c r="HY114" s="704"/>
      <c r="HZ114" s="704"/>
      <c r="JA114" s="878"/>
      <c r="JB114" s="878"/>
      <c r="JC114" s="878"/>
      <c r="JD114" s="878"/>
      <c r="JE114" s="878"/>
      <c r="JF114" s="878"/>
      <c r="JG114" s="878"/>
      <c r="JH114" s="878"/>
    </row>
    <row r="115" spans="1:274" s="706" customFormat="1" ht="23.1" customHeight="1" x14ac:dyDescent="0.25">
      <c r="A115" s="691">
        <v>114</v>
      </c>
      <c r="B115" s="693" t="s">
        <v>1154</v>
      </c>
      <c r="C115" s="708">
        <v>233</v>
      </c>
      <c r="D115" s="709">
        <v>544</v>
      </c>
      <c r="E115" s="707">
        <v>1</v>
      </c>
      <c r="F115" s="699" t="s">
        <v>1125</v>
      </c>
      <c r="G115" s="715" t="s">
        <v>1197</v>
      </c>
      <c r="H115" s="751" t="s">
        <v>1112</v>
      </c>
      <c r="I115" s="752" t="s">
        <v>1113</v>
      </c>
      <c r="J115" s="753" t="s">
        <v>1139</v>
      </c>
      <c r="K115" s="761" t="s">
        <v>1151</v>
      </c>
      <c r="L115" s="761" t="s">
        <v>1124</v>
      </c>
      <c r="M115" s="753" t="s">
        <v>1140</v>
      </c>
      <c r="N115" s="753" t="s">
        <v>1155</v>
      </c>
      <c r="O115" s="753" t="s">
        <v>1155</v>
      </c>
      <c r="P115" s="753" t="s">
        <v>1170</v>
      </c>
      <c r="Q115" s="765">
        <v>2</v>
      </c>
      <c r="R115" s="765" t="s">
        <v>1120</v>
      </c>
      <c r="S115" s="755">
        <v>2</v>
      </c>
      <c r="T115" s="763">
        <v>2.4</v>
      </c>
      <c r="U115" s="771">
        <v>41456</v>
      </c>
      <c r="V115" s="771">
        <v>41791</v>
      </c>
      <c r="W115" s="874">
        <v>7</v>
      </c>
      <c r="X115" s="875"/>
      <c r="Y115" s="876">
        <v>20000</v>
      </c>
      <c r="Z115" s="875">
        <f t="shared" si="3"/>
        <v>20000</v>
      </c>
      <c r="AA115" s="702"/>
      <c r="AB115" s="702"/>
      <c r="AC115" s="702"/>
      <c r="AD115" s="702"/>
      <c r="AE115" s="702">
        <v>20000</v>
      </c>
      <c r="AF115" s="702"/>
      <c r="AG115" s="702"/>
      <c r="AH115" s="702"/>
      <c r="AI115" s="691"/>
      <c r="AJ115" s="691"/>
      <c r="AK115" s="691"/>
      <c r="AL115" s="691"/>
      <c r="AM115" s="868">
        <f t="shared" si="4"/>
        <v>20000</v>
      </c>
      <c r="AN115" s="868">
        <f t="shared" si="5"/>
        <v>0</v>
      </c>
      <c r="AO115" s="760"/>
      <c r="AP115" s="868">
        <v>332000</v>
      </c>
      <c r="AR115" s="704"/>
      <c r="AS115" s="704"/>
      <c r="AT115" s="704"/>
      <c r="AU115" s="704"/>
      <c r="AV115" s="704"/>
      <c r="AW115" s="704"/>
      <c r="AX115" s="704"/>
      <c r="AY115" s="704"/>
      <c r="AZ115" s="704"/>
      <c r="BA115" s="704"/>
      <c r="BB115" s="704"/>
      <c r="BC115" s="704"/>
      <c r="BD115" s="704"/>
      <c r="BE115" s="704"/>
      <c r="BF115" s="704"/>
      <c r="BG115" s="704"/>
      <c r="BH115" s="704"/>
      <c r="BI115" s="704"/>
      <c r="BJ115" s="704"/>
      <c r="BK115" s="704"/>
      <c r="BL115" s="704"/>
      <c r="BM115" s="704"/>
      <c r="BN115" s="704"/>
      <c r="BO115" s="704"/>
      <c r="BP115" s="704"/>
      <c r="BQ115" s="704"/>
      <c r="BR115" s="704"/>
      <c r="BS115" s="704"/>
      <c r="BT115" s="704"/>
      <c r="BU115" s="704"/>
      <c r="BV115" s="704"/>
      <c r="BW115" s="704"/>
      <c r="BX115" s="704"/>
      <c r="BY115" s="704"/>
      <c r="BZ115" s="704"/>
      <c r="CA115" s="704"/>
      <c r="CB115" s="704"/>
      <c r="CC115" s="704"/>
      <c r="CD115" s="704"/>
      <c r="CE115" s="704"/>
      <c r="CF115" s="704"/>
      <c r="CG115" s="704"/>
      <c r="CH115" s="704"/>
      <c r="CI115" s="704"/>
      <c r="CJ115" s="704"/>
      <c r="CK115" s="704"/>
      <c r="CL115" s="704"/>
      <c r="CM115" s="704"/>
      <c r="CN115" s="704"/>
      <c r="CO115" s="704"/>
      <c r="CP115" s="704"/>
      <c r="CQ115" s="704"/>
      <c r="CR115" s="704"/>
      <c r="CS115" s="704"/>
      <c r="CT115" s="704"/>
      <c r="CU115" s="704"/>
      <c r="CV115" s="704"/>
      <c r="CW115" s="704"/>
      <c r="CX115" s="704"/>
      <c r="CY115" s="704"/>
      <c r="CZ115" s="704"/>
      <c r="DA115" s="704"/>
      <c r="DB115" s="704"/>
      <c r="DC115" s="704"/>
      <c r="DD115" s="704"/>
      <c r="DE115" s="704"/>
      <c r="DF115" s="704"/>
      <c r="DG115" s="704"/>
      <c r="DH115" s="704"/>
      <c r="DI115" s="704"/>
      <c r="DJ115" s="704"/>
      <c r="DK115" s="704"/>
      <c r="DL115" s="704"/>
      <c r="DM115" s="704"/>
      <c r="DN115" s="704"/>
      <c r="DO115" s="704"/>
      <c r="DP115" s="704"/>
      <c r="DQ115" s="704"/>
      <c r="DR115" s="704"/>
      <c r="DS115" s="704"/>
      <c r="DT115" s="704"/>
      <c r="DU115" s="704"/>
      <c r="DV115" s="704"/>
      <c r="DW115" s="704"/>
      <c r="DX115" s="704"/>
      <c r="DY115" s="704"/>
      <c r="DZ115" s="704"/>
      <c r="EA115" s="704"/>
      <c r="EB115" s="704"/>
      <c r="EC115" s="704"/>
      <c r="ED115" s="704"/>
      <c r="EE115" s="704"/>
      <c r="EF115" s="704"/>
      <c r="EG115" s="704"/>
      <c r="EH115" s="704"/>
      <c r="EI115" s="704"/>
      <c r="EJ115" s="704"/>
      <c r="EK115" s="704"/>
      <c r="EL115" s="704"/>
      <c r="EM115" s="704"/>
      <c r="EN115" s="704"/>
      <c r="EO115" s="704"/>
      <c r="EP115" s="704"/>
      <c r="EQ115" s="704"/>
      <c r="ER115" s="704"/>
      <c r="ES115" s="704"/>
      <c r="ET115" s="704"/>
      <c r="EU115" s="704"/>
      <c r="FK115" s="704"/>
      <c r="FL115" s="704"/>
      <c r="FM115" s="704"/>
      <c r="FN115" s="704"/>
      <c r="FO115" s="704"/>
      <c r="FP115" s="704"/>
      <c r="FQ115" s="704"/>
      <c r="FR115" s="704"/>
      <c r="FS115" s="704"/>
      <c r="FT115" s="704"/>
      <c r="FU115" s="704"/>
      <c r="FV115" s="704"/>
      <c r="FW115" s="704"/>
      <c r="FX115" s="704"/>
      <c r="FY115" s="704"/>
      <c r="FZ115" s="704"/>
      <c r="GA115" s="704"/>
      <c r="GB115" s="704"/>
      <c r="GC115" s="704"/>
      <c r="GD115" s="704"/>
      <c r="GE115" s="704"/>
      <c r="GF115" s="704"/>
      <c r="GG115" s="704"/>
      <c r="GH115" s="704"/>
      <c r="GI115" s="704"/>
      <c r="GJ115" s="704"/>
      <c r="GK115" s="704"/>
      <c r="GL115" s="704"/>
      <c r="GM115" s="704"/>
      <c r="GN115" s="704"/>
      <c r="GQ115" s="704"/>
      <c r="GR115" s="704"/>
      <c r="GS115" s="704"/>
      <c r="GT115" s="704"/>
      <c r="GU115" s="704"/>
      <c r="GV115" s="704"/>
      <c r="GW115" s="704"/>
      <c r="GX115" s="704"/>
      <c r="GY115" s="704"/>
      <c r="GZ115" s="704"/>
      <c r="HA115" s="704"/>
      <c r="HB115" s="704"/>
      <c r="HC115" s="704"/>
      <c r="HD115" s="704"/>
      <c r="HE115" s="704"/>
      <c r="HF115" s="704"/>
      <c r="HG115" s="704"/>
      <c r="HH115" s="704"/>
      <c r="HI115" s="704"/>
      <c r="HJ115" s="704"/>
      <c r="HK115" s="704"/>
      <c r="HL115" s="704"/>
      <c r="HM115" s="704"/>
      <c r="HN115" s="704"/>
      <c r="HO115" s="704"/>
      <c r="HP115" s="704"/>
      <c r="HQ115" s="704"/>
      <c r="HR115" s="704"/>
      <c r="HS115" s="704"/>
      <c r="HT115" s="704"/>
      <c r="HU115" s="704"/>
      <c r="HV115" s="704"/>
      <c r="HW115" s="704"/>
      <c r="HX115" s="704"/>
      <c r="HY115" s="704"/>
      <c r="HZ115" s="704"/>
      <c r="IV115" s="704"/>
      <c r="IW115" s="704"/>
      <c r="IX115" s="878"/>
      <c r="IY115" s="878"/>
      <c r="IZ115" s="878"/>
      <c r="JA115" s="878"/>
      <c r="JB115" s="878"/>
      <c r="JC115" s="878"/>
      <c r="JD115" s="878"/>
      <c r="JE115" s="878"/>
      <c r="JF115" s="878"/>
      <c r="JG115" s="878"/>
      <c r="JH115" s="878"/>
      <c r="JJ115" s="878"/>
      <c r="JK115" s="878"/>
      <c r="JL115" s="878"/>
      <c r="JM115" s="878"/>
      <c r="JN115" s="878"/>
    </row>
    <row r="116" spans="1:274" s="706" customFormat="1" ht="23.1" customHeight="1" x14ac:dyDescent="0.25">
      <c r="A116" s="691">
        <v>115</v>
      </c>
      <c r="B116" s="693" t="s">
        <v>1390</v>
      </c>
      <c r="C116" s="696">
        <v>234</v>
      </c>
      <c r="D116" s="697">
        <v>532</v>
      </c>
      <c r="E116" s="697">
        <v>24</v>
      </c>
      <c r="F116" s="699" t="s">
        <v>1121</v>
      </c>
      <c r="G116" s="699" t="s">
        <v>1391</v>
      </c>
      <c r="H116" s="767" t="s">
        <v>1112</v>
      </c>
      <c r="I116" s="752" t="s">
        <v>1113</v>
      </c>
      <c r="J116" s="761" t="s">
        <v>1135</v>
      </c>
      <c r="K116" s="753" t="s">
        <v>1115</v>
      </c>
      <c r="L116" s="753" t="s">
        <v>1116</v>
      </c>
      <c r="M116" s="753" t="s">
        <v>1199</v>
      </c>
      <c r="N116" s="753" t="s">
        <v>1359</v>
      </c>
      <c r="O116" s="753" t="s">
        <v>1359</v>
      </c>
      <c r="P116" s="753" t="s">
        <v>1392</v>
      </c>
      <c r="Q116" s="765" t="s">
        <v>1393</v>
      </c>
      <c r="R116" s="753" t="s">
        <v>1459</v>
      </c>
      <c r="S116" s="755">
        <v>2</v>
      </c>
      <c r="T116" s="763">
        <v>2.1</v>
      </c>
      <c r="U116" s="772">
        <v>41091</v>
      </c>
      <c r="V116" s="771">
        <v>41426</v>
      </c>
      <c r="W116" s="874">
        <v>20</v>
      </c>
      <c r="X116" s="875"/>
      <c r="Y116" s="876">
        <v>757300</v>
      </c>
      <c r="Z116" s="875">
        <f t="shared" si="3"/>
        <v>757300</v>
      </c>
      <c r="AA116" s="691"/>
      <c r="AB116" s="691"/>
      <c r="AC116" s="691">
        <v>150000</v>
      </c>
      <c r="AD116" s="691">
        <v>150000</v>
      </c>
      <c r="AE116" s="691">
        <v>150000</v>
      </c>
      <c r="AF116" s="691">
        <v>150000</v>
      </c>
      <c r="AG116" s="691">
        <v>157300</v>
      </c>
      <c r="AH116" s="691"/>
      <c r="AI116" s="691"/>
      <c r="AJ116" s="691"/>
      <c r="AK116" s="691"/>
      <c r="AL116" s="691"/>
      <c r="AM116" s="868">
        <f t="shared" si="4"/>
        <v>757300</v>
      </c>
      <c r="AN116" s="868">
        <f t="shared" si="5"/>
        <v>0</v>
      </c>
      <c r="AO116" s="691"/>
      <c r="AP116" s="868"/>
      <c r="AR116" s="704"/>
      <c r="AS116" s="704"/>
      <c r="AT116" s="704"/>
      <c r="AU116" s="704"/>
      <c r="AV116" s="704"/>
      <c r="AW116" s="704"/>
      <c r="AX116" s="704"/>
      <c r="AY116" s="704"/>
      <c r="AZ116" s="704"/>
      <c r="BA116" s="704"/>
      <c r="BB116" s="704"/>
      <c r="BC116" s="704"/>
      <c r="BD116" s="704"/>
      <c r="BE116" s="704"/>
      <c r="BF116" s="704"/>
      <c r="BG116" s="704"/>
      <c r="BH116" s="704"/>
      <c r="BI116" s="704"/>
      <c r="BJ116" s="704"/>
      <c r="BK116" s="704"/>
      <c r="BL116" s="704"/>
      <c r="BM116" s="704"/>
      <c r="BN116" s="704"/>
      <c r="BO116" s="704"/>
      <c r="BP116" s="704"/>
      <c r="BQ116" s="704"/>
      <c r="BR116" s="704"/>
      <c r="BS116" s="704"/>
      <c r="BT116" s="704"/>
      <c r="BU116" s="704"/>
      <c r="BV116" s="704"/>
      <c r="BW116" s="704"/>
      <c r="BX116" s="704"/>
      <c r="BY116" s="704"/>
      <c r="BZ116" s="704"/>
      <c r="CA116" s="704"/>
      <c r="CB116" s="704"/>
      <c r="CC116" s="704"/>
      <c r="CD116" s="704"/>
      <c r="CE116" s="704"/>
      <c r="CF116" s="704"/>
      <c r="CG116" s="704"/>
      <c r="CH116" s="704"/>
      <c r="CI116" s="704"/>
      <c r="CJ116" s="704"/>
      <c r="CK116" s="704"/>
      <c r="CL116" s="704"/>
      <c r="CM116" s="704"/>
      <c r="CN116" s="704"/>
      <c r="CO116" s="704"/>
      <c r="CP116" s="704"/>
      <c r="CQ116" s="704"/>
      <c r="CR116" s="704"/>
      <c r="CS116" s="704"/>
      <c r="CT116" s="704"/>
      <c r="CU116" s="704"/>
      <c r="CV116" s="704"/>
      <c r="CW116" s="704"/>
      <c r="CX116" s="704"/>
      <c r="CY116" s="704"/>
      <c r="CZ116" s="704"/>
      <c r="DA116" s="704"/>
      <c r="DB116" s="704"/>
      <c r="DC116" s="704"/>
      <c r="DD116" s="704"/>
      <c r="DE116" s="704"/>
      <c r="DF116" s="704"/>
      <c r="DG116" s="704"/>
      <c r="DH116" s="704"/>
      <c r="DI116" s="704"/>
      <c r="DJ116" s="704"/>
      <c r="DK116" s="704"/>
      <c r="DL116" s="704"/>
      <c r="DM116" s="704"/>
      <c r="DN116" s="704"/>
      <c r="DO116" s="704"/>
      <c r="DP116" s="704"/>
      <c r="DQ116" s="704"/>
      <c r="DR116" s="704"/>
      <c r="DS116" s="704"/>
      <c r="DT116" s="704"/>
      <c r="DU116" s="704"/>
      <c r="DV116" s="704"/>
      <c r="DW116" s="704"/>
      <c r="DX116" s="704"/>
      <c r="DY116" s="704"/>
      <c r="DZ116" s="704"/>
      <c r="EA116" s="704"/>
      <c r="EB116" s="704"/>
      <c r="EC116" s="704"/>
      <c r="ED116" s="704"/>
      <c r="EE116" s="704"/>
      <c r="EF116" s="704"/>
      <c r="EG116" s="704"/>
      <c r="EH116" s="704"/>
      <c r="EI116" s="704"/>
      <c r="EJ116" s="704"/>
      <c r="EK116" s="704"/>
      <c r="EL116" s="704"/>
      <c r="EM116" s="704"/>
      <c r="EN116" s="704"/>
      <c r="EO116" s="704"/>
      <c r="EP116" s="704"/>
      <c r="EQ116" s="704"/>
      <c r="ER116" s="704"/>
      <c r="ES116" s="704"/>
      <c r="ET116" s="704"/>
      <c r="EU116" s="704"/>
      <c r="FH116" s="704"/>
      <c r="FI116" s="704"/>
      <c r="FJ116" s="704"/>
      <c r="FK116" s="704"/>
      <c r="FL116" s="704"/>
      <c r="FM116" s="704"/>
      <c r="FN116" s="704"/>
      <c r="FO116" s="704"/>
      <c r="FP116" s="704"/>
      <c r="FQ116" s="704"/>
      <c r="FR116" s="704"/>
      <c r="FS116" s="704"/>
      <c r="FT116" s="704"/>
      <c r="FU116" s="704"/>
      <c r="FV116" s="704"/>
      <c r="FW116" s="704"/>
      <c r="FX116" s="704"/>
      <c r="FY116" s="704"/>
      <c r="FZ116" s="704"/>
      <c r="GA116" s="704"/>
      <c r="GB116" s="704"/>
      <c r="GC116" s="704"/>
      <c r="GD116" s="704"/>
      <c r="GE116" s="704"/>
      <c r="GF116" s="704"/>
      <c r="GG116" s="704"/>
      <c r="GH116" s="704"/>
      <c r="GI116" s="704"/>
      <c r="GJ116" s="704"/>
      <c r="GK116" s="704"/>
      <c r="GL116" s="704"/>
      <c r="GM116" s="704"/>
      <c r="GN116" s="704"/>
      <c r="GP116" s="878"/>
      <c r="GQ116" s="878"/>
      <c r="GR116" s="878"/>
      <c r="GS116" s="878"/>
      <c r="GT116" s="878"/>
      <c r="GU116" s="878"/>
      <c r="GV116" s="878"/>
      <c r="GW116" s="878"/>
      <c r="GX116" s="878"/>
      <c r="GY116" s="878"/>
      <c r="GZ116" s="878"/>
      <c r="HA116" s="878"/>
      <c r="HB116" s="878"/>
      <c r="HC116" s="878"/>
      <c r="HD116" s="878"/>
      <c r="HE116" s="878"/>
      <c r="HF116" s="878"/>
      <c r="HG116" s="878"/>
      <c r="HH116" s="878"/>
      <c r="HI116" s="878"/>
      <c r="HJ116" s="878"/>
      <c r="HK116" s="878"/>
      <c r="HL116" s="878"/>
      <c r="HM116" s="878"/>
      <c r="HN116" s="878"/>
      <c r="IX116" s="878"/>
      <c r="IY116" s="878"/>
      <c r="IZ116" s="878"/>
      <c r="JA116" s="878"/>
      <c r="JB116" s="878"/>
      <c r="JC116" s="878"/>
      <c r="JD116" s="878"/>
      <c r="JE116" s="878"/>
      <c r="JF116" s="878"/>
      <c r="JG116" s="878"/>
      <c r="JH116" s="878"/>
      <c r="JI116" s="878"/>
      <c r="JJ116" s="878"/>
      <c r="JK116" s="878"/>
      <c r="JL116" s="878"/>
      <c r="JM116" s="878"/>
      <c r="JN116" s="878"/>
    </row>
    <row r="117" spans="1:274" s="706" customFormat="1" ht="23.1" customHeight="1" x14ac:dyDescent="0.25">
      <c r="A117" s="691">
        <v>116</v>
      </c>
      <c r="B117" s="693" t="s">
        <v>1390</v>
      </c>
      <c r="C117" s="696">
        <v>234</v>
      </c>
      <c r="D117" s="697">
        <v>544</v>
      </c>
      <c r="E117" s="707">
        <v>1</v>
      </c>
      <c r="F117" s="699" t="s">
        <v>1125</v>
      </c>
      <c r="G117" s="699" t="s">
        <v>1126</v>
      </c>
      <c r="H117" s="751" t="s">
        <v>1112</v>
      </c>
      <c r="I117" s="752" t="s">
        <v>1113</v>
      </c>
      <c r="J117" s="761" t="s">
        <v>1135</v>
      </c>
      <c r="K117" s="753" t="s">
        <v>1115</v>
      </c>
      <c r="L117" s="753" t="s">
        <v>1124</v>
      </c>
      <c r="M117" s="753" t="s">
        <v>1199</v>
      </c>
      <c r="N117" s="753" t="s">
        <v>1359</v>
      </c>
      <c r="O117" s="753" t="s">
        <v>1359</v>
      </c>
      <c r="P117" s="753" t="s">
        <v>1392</v>
      </c>
      <c r="Q117" s="765" t="s">
        <v>1120</v>
      </c>
      <c r="R117" s="765" t="s">
        <v>1120</v>
      </c>
      <c r="S117" s="755">
        <v>2</v>
      </c>
      <c r="T117" s="769">
        <v>2.1</v>
      </c>
      <c r="U117" s="772">
        <v>41456</v>
      </c>
      <c r="V117" s="758">
        <v>41791</v>
      </c>
      <c r="W117" s="701">
        <v>7</v>
      </c>
      <c r="X117" s="875">
        <v>58000</v>
      </c>
      <c r="Y117" s="877"/>
      <c r="Z117" s="875">
        <f t="shared" si="3"/>
        <v>58000</v>
      </c>
      <c r="AA117" s="702"/>
      <c r="AB117" s="702"/>
      <c r="AC117" s="702"/>
      <c r="AD117" s="702"/>
      <c r="AE117" s="702">
        <v>25000</v>
      </c>
      <c r="AF117" s="702">
        <v>25000</v>
      </c>
      <c r="AG117" s="702">
        <v>8000</v>
      </c>
      <c r="AH117" s="702"/>
      <c r="AI117" s="717"/>
      <c r="AJ117" s="717"/>
      <c r="AK117" s="717"/>
      <c r="AL117" s="717"/>
      <c r="AM117" s="868">
        <f t="shared" si="4"/>
        <v>58000</v>
      </c>
      <c r="AN117" s="868">
        <f t="shared" si="5"/>
        <v>0</v>
      </c>
      <c r="AO117" s="760"/>
      <c r="AP117" s="868"/>
      <c r="FH117" s="704"/>
      <c r="FI117" s="704"/>
      <c r="FJ117" s="704"/>
      <c r="FK117" s="704"/>
      <c r="FL117" s="704"/>
      <c r="FM117" s="704"/>
      <c r="FN117" s="704"/>
      <c r="FO117" s="704"/>
      <c r="FP117" s="704"/>
      <c r="FQ117" s="704"/>
      <c r="FR117" s="704"/>
      <c r="FS117" s="704"/>
      <c r="FT117" s="704"/>
      <c r="FU117" s="704"/>
      <c r="FV117" s="704"/>
      <c r="FW117" s="704"/>
      <c r="FX117" s="704"/>
      <c r="FY117" s="704"/>
      <c r="FZ117" s="704"/>
      <c r="GA117" s="704"/>
      <c r="GB117" s="704"/>
      <c r="GC117" s="704"/>
      <c r="GD117" s="704"/>
      <c r="GE117" s="704"/>
      <c r="GF117" s="704"/>
      <c r="GG117" s="704"/>
      <c r="GH117" s="704"/>
      <c r="GI117" s="704"/>
      <c r="GJ117" s="704"/>
      <c r="GK117" s="704"/>
      <c r="GL117" s="704"/>
      <c r="GM117" s="704"/>
      <c r="GN117" s="704"/>
      <c r="GO117" s="704"/>
      <c r="GP117" s="746"/>
      <c r="HR117" s="704"/>
      <c r="HS117" s="704"/>
      <c r="HT117" s="704"/>
      <c r="HU117" s="704"/>
      <c r="HV117" s="704"/>
      <c r="HW117" s="704"/>
      <c r="HX117" s="704"/>
      <c r="HY117" s="704"/>
      <c r="HZ117" s="704"/>
      <c r="IV117" s="704"/>
      <c r="IW117" s="704"/>
      <c r="IX117" s="878"/>
      <c r="IY117" s="878"/>
      <c r="IZ117" s="878"/>
      <c r="JA117" s="878"/>
      <c r="JB117" s="878"/>
      <c r="JC117" s="878"/>
      <c r="JD117" s="878"/>
      <c r="JE117" s="878"/>
      <c r="JF117" s="878"/>
      <c r="JG117" s="878"/>
      <c r="JH117" s="878"/>
      <c r="JJ117" s="878"/>
      <c r="JK117" s="878"/>
      <c r="JL117" s="878"/>
      <c r="JM117" s="878"/>
      <c r="JN117" s="878"/>
    </row>
    <row r="118" spans="1:274" s="706" customFormat="1" ht="23.1" customHeight="1" x14ac:dyDescent="0.25">
      <c r="A118" s="691">
        <v>117</v>
      </c>
      <c r="B118" s="693" t="s">
        <v>1352</v>
      </c>
      <c r="C118" s="696">
        <v>238</v>
      </c>
      <c r="D118" s="697">
        <v>544</v>
      </c>
      <c r="E118" s="698">
        <v>0</v>
      </c>
      <c r="F118" s="699" t="s">
        <v>1125</v>
      </c>
      <c r="G118" s="699" t="s">
        <v>1585</v>
      </c>
      <c r="H118" s="767" t="s">
        <v>1112</v>
      </c>
      <c r="I118" s="752" t="s">
        <v>1113</v>
      </c>
      <c r="J118" s="761" t="s">
        <v>1135</v>
      </c>
      <c r="K118" s="753" t="s">
        <v>1115</v>
      </c>
      <c r="L118" s="753" t="s">
        <v>1124</v>
      </c>
      <c r="M118" s="753" t="s">
        <v>1199</v>
      </c>
      <c r="N118" s="753" t="s">
        <v>1128</v>
      </c>
      <c r="O118" s="753" t="s">
        <v>1128</v>
      </c>
      <c r="P118" s="753" t="s">
        <v>1129</v>
      </c>
      <c r="Q118" s="753" t="s">
        <v>1120</v>
      </c>
      <c r="R118" s="765" t="s">
        <v>1120</v>
      </c>
      <c r="S118" s="755">
        <v>2</v>
      </c>
      <c r="T118" s="763">
        <v>2.1</v>
      </c>
      <c r="U118" s="772">
        <v>41091</v>
      </c>
      <c r="V118" s="771">
        <v>41426</v>
      </c>
      <c r="W118" s="701">
        <v>7</v>
      </c>
      <c r="X118" s="875"/>
      <c r="Y118" s="876">
        <v>1300</v>
      </c>
      <c r="Z118" s="875">
        <f t="shared" si="3"/>
        <v>1300</v>
      </c>
      <c r="AA118" s="691"/>
      <c r="AB118" s="691"/>
      <c r="AC118" s="691">
        <v>1300</v>
      </c>
      <c r="AD118" s="691"/>
      <c r="AE118" s="691"/>
      <c r="AF118" s="691"/>
      <c r="AG118" s="691"/>
      <c r="AH118" s="691"/>
      <c r="AI118" s="691"/>
      <c r="AJ118" s="691"/>
      <c r="AK118" s="691"/>
      <c r="AL118" s="691"/>
      <c r="AM118" s="868">
        <f t="shared" si="4"/>
        <v>1300</v>
      </c>
      <c r="AN118" s="868">
        <f t="shared" si="5"/>
        <v>0</v>
      </c>
      <c r="AO118" s="691"/>
      <c r="AP118" s="868"/>
      <c r="AR118" s="704"/>
      <c r="AS118" s="704"/>
      <c r="AT118" s="704"/>
      <c r="AU118" s="704"/>
      <c r="AV118" s="704"/>
      <c r="AW118" s="704"/>
      <c r="AX118" s="704"/>
      <c r="AY118" s="704"/>
      <c r="AZ118" s="704"/>
      <c r="BA118" s="704"/>
      <c r="BB118" s="704"/>
      <c r="BC118" s="704"/>
      <c r="BD118" s="704"/>
      <c r="BE118" s="704"/>
      <c r="BF118" s="704"/>
      <c r="BG118" s="704"/>
      <c r="BH118" s="704"/>
      <c r="BI118" s="704"/>
      <c r="BJ118" s="704"/>
      <c r="BK118" s="704"/>
      <c r="BL118" s="704"/>
      <c r="BM118" s="704"/>
      <c r="BN118" s="704"/>
      <c r="BO118" s="704"/>
      <c r="BP118" s="704"/>
      <c r="BQ118" s="704"/>
      <c r="BR118" s="704"/>
      <c r="BS118" s="704"/>
      <c r="BT118" s="704"/>
      <c r="BU118" s="704"/>
      <c r="BV118" s="704"/>
      <c r="BW118" s="704"/>
      <c r="BX118" s="704"/>
      <c r="BY118" s="704"/>
      <c r="BZ118" s="704"/>
      <c r="CA118" s="704"/>
      <c r="CB118" s="704"/>
      <c r="CC118" s="704"/>
      <c r="CD118" s="704"/>
      <c r="CE118" s="704"/>
      <c r="CF118" s="704"/>
      <c r="CG118" s="704"/>
      <c r="CH118" s="704"/>
      <c r="CI118" s="704"/>
      <c r="CJ118" s="704"/>
      <c r="CK118" s="704"/>
      <c r="CL118" s="704"/>
      <c r="CM118" s="704"/>
      <c r="CN118" s="704"/>
      <c r="CO118" s="704"/>
      <c r="CP118" s="704"/>
      <c r="CQ118" s="704"/>
      <c r="CR118" s="704"/>
      <c r="CS118" s="704"/>
      <c r="CT118" s="704"/>
      <c r="CU118" s="704"/>
      <c r="CV118" s="704"/>
      <c r="CW118" s="704"/>
      <c r="CX118" s="704"/>
      <c r="CY118" s="704"/>
      <c r="CZ118" s="704"/>
      <c r="DA118" s="704"/>
      <c r="DB118" s="704"/>
      <c r="DC118" s="704"/>
      <c r="DD118" s="704"/>
      <c r="DE118" s="704"/>
      <c r="DF118" s="704"/>
      <c r="DG118" s="704"/>
      <c r="DH118" s="704"/>
      <c r="DI118" s="704"/>
      <c r="DJ118" s="704"/>
      <c r="DK118" s="704"/>
      <c r="DL118" s="704"/>
      <c r="DM118" s="704"/>
      <c r="DN118" s="704"/>
      <c r="DO118" s="704"/>
      <c r="DP118" s="704"/>
      <c r="DQ118" s="704"/>
      <c r="DR118" s="704"/>
      <c r="DS118" s="704"/>
      <c r="DT118" s="704"/>
      <c r="DU118" s="704"/>
      <c r="DV118" s="704"/>
      <c r="DW118" s="704"/>
      <c r="DX118" s="704"/>
      <c r="DY118" s="704"/>
      <c r="DZ118" s="704"/>
      <c r="EA118" s="704"/>
      <c r="EB118" s="704"/>
      <c r="EC118" s="704"/>
      <c r="ED118" s="704"/>
      <c r="EE118" s="704"/>
      <c r="EF118" s="704"/>
      <c r="EG118" s="704"/>
      <c r="EH118" s="704"/>
      <c r="EI118" s="704"/>
      <c r="EJ118" s="704"/>
      <c r="EK118" s="704"/>
      <c r="EL118" s="704"/>
      <c r="EM118" s="704"/>
      <c r="EN118" s="704"/>
      <c r="EO118" s="704"/>
      <c r="EP118" s="704"/>
      <c r="EQ118" s="704"/>
      <c r="ER118" s="704"/>
      <c r="ES118" s="704"/>
      <c r="ET118" s="704"/>
      <c r="EU118" s="704"/>
      <c r="FH118" s="704"/>
      <c r="FK118" s="704"/>
      <c r="FL118" s="704"/>
      <c r="FM118" s="704"/>
      <c r="FN118" s="704"/>
      <c r="FO118" s="704"/>
      <c r="FP118" s="704"/>
      <c r="FQ118" s="704"/>
      <c r="FR118" s="704"/>
      <c r="FS118" s="704"/>
      <c r="FT118" s="704"/>
      <c r="FU118" s="704"/>
      <c r="FV118" s="704"/>
      <c r="FW118" s="704"/>
      <c r="FX118" s="704"/>
      <c r="FY118" s="704"/>
      <c r="FZ118" s="704"/>
      <c r="GA118" s="704"/>
      <c r="GB118" s="704"/>
      <c r="GC118" s="704"/>
      <c r="GD118" s="704"/>
      <c r="GE118" s="704"/>
      <c r="GF118" s="704"/>
      <c r="GG118" s="704"/>
      <c r="GH118" s="704"/>
      <c r="GI118" s="704"/>
      <c r="GJ118" s="704"/>
      <c r="GK118" s="704"/>
      <c r="GL118" s="704"/>
      <c r="GM118" s="704"/>
      <c r="GO118" s="704"/>
      <c r="GP118" s="814"/>
      <c r="GQ118" s="814"/>
      <c r="GR118" s="814"/>
      <c r="GS118" s="814"/>
      <c r="GT118" s="814"/>
      <c r="GU118" s="814"/>
      <c r="GV118" s="814"/>
      <c r="GW118" s="814"/>
      <c r="GX118" s="814"/>
      <c r="GY118" s="814"/>
      <c r="GZ118" s="814"/>
      <c r="HA118" s="814"/>
      <c r="HB118" s="814"/>
      <c r="HC118" s="814"/>
      <c r="HD118" s="814"/>
      <c r="HE118" s="814"/>
      <c r="HF118" s="814"/>
      <c r="HG118" s="814"/>
      <c r="HH118" s="814"/>
      <c r="HI118" s="814"/>
      <c r="HJ118" s="814"/>
      <c r="HK118" s="814"/>
      <c r="HL118" s="814"/>
      <c r="HM118" s="814"/>
      <c r="HN118" s="814"/>
      <c r="IX118" s="878"/>
      <c r="IY118" s="878"/>
      <c r="IZ118" s="878"/>
      <c r="JA118" s="704"/>
      <c r="JB118" s="704"/>
      <c r="JC118" s="704"/>
      <c r="JD118" s="704"/>
      <c r="JE118" s="704"/>
      <c r="JF118" s="704"/>
      <c r="JG118" s="704"/>
      <c r="JH118" s="704"/>
      <c r="JI118" s="878"/>
      <c r="JJ118" s="878"/>
      <c r="JK118" s="878"/>
      <c r="JL118" s="878"/>
      <c r="JM118" s="878"/>
      <c r="JN118" s="878"/>
    </row>
    <row r="119" spans="1:274" s="706" customFormat="1" ht="23.1" customHeight="1" x14ac:dyDescent="0.25">
      <c r="A119" s="691">
        <v>118</v>
      </c>
      <c r="B119" s="693" t="s">
        <v>111</v>
      </c>
      <c r="C119" s="696">
        <v>239</v>
      </c>
      <c r="D119" s="697">
        <v>544</v>
      </c>
      <c r="E119" s="707">
        <v>1</v>
      </c>
      <c r="F119" s="699" t="s">
        <v>1125</v>
      </c>
      <c r="G119" s="699" t="s">
        <v>1631</v>
      </c>
      <c r="H119" s="767" t="s">
        <v>1112</v>
      </c>
      <c r="I119" s="752" t="s">
        <v>1113</v>
      </c>
      <c r="J119" s="753" t="s">
        <v>1628</v>
      </c>
      <c r="K119" s="761" t="s">
        <v>1115</v>
      </c>
      <c r="L119" s="761" t="s">
        <v>1124</v>
      </c>
      <c r="M119" s="753" t="s">
        <v>1629</v>
      </c>
      <c r="N119" s="753" t="s">
        <v>1629</v>
      </c>
      <c r="O119" s="753" t="s">
        <v>1629</v>
      </c>
      <c r="P119" s="753" t="s">
        <v>1630</v>
      </c>
      <c r="Q119" s="753" t="s">
        <v>1120</v>
      </c>
      <c r="R119" s="753" t="s">
        <v>1120</v>
      </c>
      <c r="S119" s="755">
        <v>1</v>
      </c>
      <c r="T119" s="763">
        <v>1.4</v>
      </c>
      <c r="U119" s="771">
        <v>41091</v>
      </c>
      <c r="V119" s="772">
        <v>41426</v>
      </c>
      <c r="W119" s="701">
        <v>7</v>
      </c>
      <c r="X119" s="875"/>
      <c r="Y119" s="876">
        <v>150000</v>
      </c>
      <c r="Z119" s="875">
        <f t="shared" si="3"/>
        <v>150000</v>
      </c>
      <c r="AA119" s="691"/>
      <c r="AB119" s="691"/>
      <c r="AC119" s="691">
        <v>75000</v>
      </c>
      <c r="AD119" s="691">
        <v>75000</v>
      </c>
      <c r="AE119" s="691"/>
      <c r="AF119" s="691"/>
      <c r="AG119" s="691"/>
      <c r="AH119" s="691"/>
      <c r="AI119" s="691"/>
      <c r="AJ119" s="691"/>
      <c r="AK119" s="691"/>
      <c r="AL119" s="691"/>
      <c r="AM119" s="868">
        <f t="shared" si="4"/>
        <v>150000</v>
      </c>
      <c r="AN119" s="868">
        <f t="shared" si="5"/>
        <v>0</v>
      </c>
      <c r="AO119" s="691"/>
      <c r="AP119" s="868"/>
      <c r="AR119" s="704"/>
      <c r="AS119" s="704"/>
      <c r="AT119" s="704"/>
      <c r="AU119" s="704"/>
      <c r="AV119" s="704"/>
      <c r="AW119" s="704"/>
      <c r="AX119" s="704"/>
      <c r="AY119" s="704"/>
      <c r="AZ119" s="704"/>
      <c r="BA119" s="704"/>
      <c r="BB119" s="704"/>
      <c r="BC119" s="704"/>
      <c r="BD119" s="704"/>
      <c r="BE119" s="704"/>
      <c r="BF119" s="704"/>
      <c r="BG119" s="704"/>
      <c r="BH119" s="704"/>
      <c r="BI119" s="704"/>
      <c r="BJ119" s="704"/>
      <c r="BK119" s="704"/>
      <c r="BL119" s="704"/>
      <c r="BM119" s="704"/>
      <c r="BN119" s="704"/>
      <c r="BO119" s="704"/>
      <c r="BP119" s="704"/>
      <c r="BQ119" s="704"/>
      <c r="BR119" s="704"/>
      <c r="BS119" s="704"/>
      <c r="BT119" s="704"/>
      <c r="BU119" s="704"/>
      <c r="BV119" s="704"/>
      <c r="BW119" s="704"/>
      <c r="BX119" s="704"/>
      <c r="BY119" s="704"/>
      <c r="BZ119" s="704"/>
      <c r="CA119" s="704"/>
      <c r="CB119" s="704"/>
      <c r="CC119" s="704"/>
      <c r="CD119" s="704"/>
      <c r="CE119" s="704"/>
      <c r="CF119" s="704"/>
      <c r="CG119" s="704"/>
      <c r="CH119" s="704"/>
      <c r="CI119" s="704"/>
      <c r="CJ119" s="704"/>
      <c r="CK119" s="704"/>
      <c r="CL119" s="704"/>
      <c r="CM119" s="704"/>
      <c r="CN119" s="704"/>
      <c r="CO119" s="704"/>
      <c r="CP119" s="704"/>
      <c r="CQ119" s="704"/>
      <c r="CR119" s="704"/>
      <c r="CS119" s="704"/>
      <c r="CT119" s="704"/>
      <c r="CU119" s="704"/>
      <c r="CV119" s="704"/>
      <c r="CW119" s="704"/>
      <c r="CX119" s="704"/>
      <c r="CY119" s="704"/>
      <c r="CZ119" s="704"/>
      <c r="DA119" s="704"/>
      <c r="DB119" s="704"/>
      <c r="DC119" s="704"/>
      <c r="DD119" s="704"/>
      <c r="DE119" s="704"/>
      <c r="DF119" s="704"/>
      <c r="DG119" s="704"/>
      <c r="DH119" s="704"/>
      <c r="DI119" s="704"/>
      <c r="DJ119" s="704"/>
      <c r="DK119" s="704"/>
      <c r="DL119" s="704"/>
      <c r="DM119" s="704"/>
      <c r="DN119" s="704"/>
      <c r="DO119" s="704"/>
      <c r="DP119" s="704"/>
      <c r="DQ119" s="704"/>
      <c r="DR119" s="704"/>
      <c r="DS119" s="704"/>
      <c r="DT119" s="704"/>
      <c r="DU119" s="704"/>
      <c r="DV119" s="704"/>
      <c r="DW119" s="704"/>
      <c r="DX119" s="704"/>
      <c r="DY119" s="704"/>
      <c r="DZ119" s="704"/>
      <c r="EA119" s="704"/>
      <c r="EB119" s="704"/>
      <c r="EC119" s="704"/>
      <c r="ED119" s="704"/>
      <c r="EE119" s="704"/>
      <c r="EF119" s="704"/>
      <c r="EG119" s="704"/>
      <c r="EH119" s="704"/>
      <c r="EI119" s="704"/>
      <c r="EJ119" s="704"/>
      <c r="EK119" s="704"/>
      <c r="EL119" s="704"/>
      <c r="EM119" s="704"/>
      <c r="EN119" s="704"/>
      <c r="EO119" s="704"/>
      <c r="EP119" s="704"/>
      <c r="EQ119" s="704"/>
      <c r="ER119" s="704"/>
      <c r="ES119" s="704"/>
      <c r="ET119" s="704"/>
      <c r="EU119" s="704"/>
      <c r="FI119" s="704"/>
      <c r="FJ119" s="704"/>
      <c r="FK119" s="704"/>
      <c r="FL119" s="704"/>
      <c r="FM119" s="704"/>
      <c r="FN119" s="704"/>
      <c r="FO119" s="704"/>
      <c r="FP119" s="704"/>
      <c r="FQ119" s="704"/>
      <c r="FR119" s="704"/>
      <c r="FS119" s="704"/>
      <c r="FT119" s="704"/>
      <c r="FU119" s="704"/>
      <c r="FV119" s="704"/>
      <c r="FW119" s="704"/>
      <c r="FX119" s="704"/>
      <c r="FY119" s="704"/>
      <c r="FZ119" s="704"/>
      <c r="GA119" s="704"/>
      <c r="GB119" s="704"/>
      <c r="GC119" s="704"/>
      <c r="GD119" s="704"/>
      <c r="GE119" s="704"/>
      <c r="GF119" s="704"/>
      <c r="GG119" s="704"/>
      <c r="GH119" s="704"/>
      <c r="GI119" s="704"/>
      <c r="GJ119" s="704"/>
      <c r="GK119" s="704"/>
      <c r="GL119" s="704"/>
      <c r="GM119" s="704"/>
      <c r="GN119" s="704"/>
      <c r="GO119" s="704"/>
      <c r="GP119" s="878"/>
      <c r="GQ119" s="878"/>
      <c r="GR119" s="878"/>
      <c r="GS119" s="878"/>
      <c r="GT119" s="878"/>
      <c r="GU119" s="878"/>
      <c r="GV119" s="878"/>
      <c r="GW119" s="878"/>
      <c r="GX119" s="878"/>
      <c r="GY119" s="878"/>
      <c r="GZ119" s="878"/>
      <c r="HA119" s="878"/>
      <c r="HB119" s="878"/>
      <c r="HC119" s="878"/>
      <c r="HD119" s="878"/>
      <c r="HE119" s="878"/>
      <c r="HF119" s="878"/>
      <c r="HG119" s="878"/>
      <c r="HH119" s="878"/>
      <c r="HI119" s="878"/>
      <c r="HJ119" s="878"/>
      <c r="HK119" s="878"/>
      <c r="HL119" s="878"/>
      <c r="HM119" s="878"/>
      <c r="HN119" s="878"/>
      <c r="HO119" s="878"/>
      <c r="HP119" s="878"/>
      <c r="HQ119" s="878"/>
      <c r="HR119" s="878"/>
      <c r="HS119" s="878"/>
      <c r="HT119" s="878"/>
      <c r="HU119" s="878"/>
      <c r="HV119" s="878"/>
      <c r="HW119" s="878"/>
      <c r="HX119" s="878"/>
      <c r="HY119" s="878"/>
      <c r="HZ119" s="878"/>
      <c r="IA119" s="878"/>
      <c r="IB119" s="878"/>
      <c r="IC119" s="878"/>
      <c r="ID119" s="878"/>
      <c r="IE119" s="878"/>
      <c r="IF119" s="878"/>
      <c r="IG119" s="878"/>
      <c r="IH119" s="878"/>
      <c r="II119" s="878"/>
      <c r="IJ119" s="878"/>
      <c r="IK119" s="878"/>
      <c r="IL119" s="878"/>
      <c r="IM119" s="878"/>
      <c r="IN119" s="878"/>
      <c r="IO119" s="878"/>
      <c r="IP119" s="878"/>
      <c r="IQ119" s="878"/>
      <c r="IR119" s="878"/>
      <c r="IS119" s="878"/>
      <c r="IT119" s="878"/>
      <c r="IU119" s="878"/>
      <c r="IV119" s="878"/>
      <c r="IW119" s="878"/>
      <c r="JJ119" s="878"/>
      <c r="JK119" s="878"/>
      <c r="JL119" s="878"/>
      <c r="JM119" s="878"/>
      <c r="JN119" s="878"/>
    </row>
    <row r="120" spans="1:274" s="706" customFormat="1" ht="23.1" customHeight="1" x14ac:dyDescent="0.25">
      <c r="A120" s="691">
        <v>119</v>
      </c>
      <c r="B120" s="693" t="s">
        <v>1308</v>
      </c>
      <c r="C120" s="696">
        <v>240</v>
      </c>
      <c r="D120" s="697">
        <v>532</v>
      </c>
      <c r="E120" s="707">
        <v>6</v>
      </c>
      <c r="F120" s="699" t="s">
        <v>1121</v>
      </c>
      <c r="G120" s="699" t="s">
        <v>1542</v>
      </c>
      <c r="H120" s="767" t="s">
        <v>1112</v>
      </c>
      <c r="I120" s="752" t="s">
        <v>1113</v>
      </c>
      <c r="J120" s="753" t="s">
        <v>1309</v>
      </c>
      <c r="K120" s="753" t="s">
        <v>1115</v>
      </c>
      <c r="L120" s="753" t="s">
        <v>1116</v>
      </c>
      <c r="M120" s="753" t="s">
        <v>1310</v>
      </c>
      <c r="N120" s="764" t="s">
        <v>1311</v>
      </c>
      <c r="O120" s="764" t="s">
        <v>1311</v>
      </c>
      <c r="P120" s="866" t="s">
        <v>1543</v>
      </c>
      <c r="Q120" s="753" t="s">
        <v>1120</v>
      </c>
      <c r="R120" s="753" t="s">
        <v>1120</v>
      </c>
      <c r="S120" s="755">
        <v>5</v>
      </c>
      <c r="T120" s="778">
        <v>5.0999999999999996</v>
      </c>
      <c r="U120" s="772">
        <v>41275</v>
      </c>
      <c r="V120" s="771">
        <v>41426</v>
      </c>
      <c r="W120" s="701">
        <v>25</v>
      </c>
      <c r="X120" s="875">
        <f>3000000-1000000</f>
        <v>2000000</v>
      </c>
      <c r="Y120" s="876">
        <v>1901600</v>
      </c>
      <c r="Z120" s="875">
        <f t="shared" si="3"/>
        <v>3901600</v>
      </c>
      <c r="AA120" s="691"/>
      <c r="AB120" s="691">
        <v>390000</v>
      </c>
      <c r="AC120" s="691">
        <v>390000</v>
      </c>
      <c r="AD120" s="691">
        <v>390000</v>
      </c>
      <c r="AE120" s="691">
        <v>390000</v>
      </c>
      <c r="AF120" s="691">
        <v>390000</v>
      </c>
      <c r="AG120" s="691">
        <v>390000</v>
      </c>
      <c r="AH120" s="691">
        <v>390000</v>
      </c>
      <c r="AI120" s="691">
        <v>390000</v>
      </c>
      <c r="AJ120" s="691">
        <v>390000</v>
      </c>
      <c r="AK120" s="691">
        <v>391600</v>
      </c>
      <c r="AL120" s="691"/>
      <c r="AM120" s="868">
        <f t="shared" si="4"/>
        <v>3901600</v>
      </c>
      <c r="AN120" s="868">
        <f t="shared" si="5"/>
        <v>0</v>
      </c>
      <c r="AO120" s="691"/>
      <c r="AP120" s="868"/>
      <c r="AR120" s="704"/>
      <c r="AS120" s="704"/>
      <c r="AT120" s="704"/>
      <c r="AU120" s="704"/>
      <c r="AV120" s="704"/>
      <c r="AW120" s="704"/>
      <c r="AX120" s="704"/>
      <c r="AY120" s="704"/>
      <c r="AZ120" s="704"/>
      <c r="BA120" s="704"/>
      <c r="BB120" s="704"/>
      <c r="BC120" s="704"/>
      <c r="BD120" s="704"/>
      <c r="BE120" s="704"/>
      <c r="BF120" s="704"/>
      <c r="BG120" s="704"/>
      <c r="BH120" s="704"/>
      <c r="BI120" s="704"/>
      <c r="BJ120" s="704"/>
      <c r="BK120" s="704"/>
      <c r="BL120" s="704"/>
      <c r="BM120" s="704"/>
      <c r="BN120" s="704"/>
      <c r="BO120" s="704"/>
      <c r="BP120" s="704"/>
      <c r="BQ120" s="704"/>
      <c r="BR120" s="704"/>
      <c r="BS120" s="704"/>
      <c r="BT120" s="704"/>
      <c r="BU120" s="704"/>
      <c r="BV120" s="704"/>
      <c r="BW120" s="704"/>
      <c r="BX120" s="704"/>
      <c r="BY120" s="704"/>
      <c r="BZ120" s="704"/>
      <c r="CA120" s="704"/>
      <c r="CB120" s="704"/>
      <c r="CC120" s="704"/>
      <c r="CD120" s="704"/>
      <c r="CE120" s="704"/>
      <c r="CF120" s="704"/>
      <c r="CG120" s="704"/>
      <c r="CH120" s="704"/>
      <c r="CI120" s="704"/>
      <c r="CJ120" s="704"/>
      <c r="CK120" s="704"/>
      <c r="CL120" s="704"/>
      <c r="CM120" s="704"/>
      <c r="CN120" s="704"/>
      <c r="CO120" s="704"/>
      <c r="CP120" s="704"/>
      <c r="CQ120" s="704"/>
      <c r="CR120" s="704"/>
      <c r="CS120" s="704"/>
      <c r="CT120" s="704"/>
      <c r="CU120" s="704"/>
      <c r="CV120" s="704"/>
      <c r="CW120" s="704"/>
      <c r="CX120" s="704"/>
      <c r="CY120" s="704"/>
      <c r="CZ120" s="704"/>
      <c r="DA120" s="704"/>
      <c r="DB120" s="704"/>
      <c r="DC120" s="704"/>
      <c r="DD120" s="704"/>
      <c r="DE120" s="704"/>
      <c r="DF120" s="704"/>
      <c r="DG120" s="704"/>
      <c r="DH120" s="704"/>
      <c r="DI120" s="704"/>
      <c r="DJ120" s="704"/>
      <c r="DK120" s="704"/>
      <c r="DL120" s="704"/>
      <c r="DM120" s="704"/>
      <c r="DN120" s="704"/>
      <c r="DO120" s="704"/>
      <c r="DP120" s="704"/>
      <c r="DQ120" s="704"/>
      <c r="DR120" s="704"/>
      <c r="DS120" s="704"/>
      <c r="DT120" s="704"/>
      <c r="DU120" s="704"/>
      <c r="DV120" s="704"/>
      <c r="DW120" s="704"/>
      <c r="DX120" s="704"/>
      <c r="DY120" s="704"/>
      <c r="DZ120" s="704"/>
      <c r="EA120" s="704"/>
      <c r="EB120" s="704"/>
      <c r="EC120" s="704"/>
      <c r="ED120" s="704"/>
      <c r="EE120" s="704"/>
      <c r="EF120" s="704"/>
      <c r="EG120" s="704"/>
      <c r="EH120" s="704"/>
      <c r="EI120" s="704"/>
      <c r="EJ120" s="704"/>
      <c r="EK120" s="704"/>
      <c r="EL120" s="704"/>
      <c r="EM120" s="704"/>
      <c r="EN120" s="704"/>
      <c r="EO120" s="704"/>
      <c r="EP120" s="704"/>
      <c r="EQ120" s="704"/>
      <c r="ER120" s="704"/>
      <c r="ES120" s="704"/>
      <c r="ET120" s="704"/>
      <c r="EU120" s="704"/>
      <c r="EV120" s="704"/>
      <c r="EW120" s="704"/>
      <c r="EX120" s="704"/>
      <c r="EY120" s="704"/>
      <c r="EZ120" s="704"/>
      <c r="FA120" s="704"/>
      <c r="FB120" s="704"/>
      <c r="FC120" s="704"/>
      <c r="FD120" s="704"/>
      <c r="FE120" s="704"/>
      <c r="FF120" s="704"/>
      <c r="FG120" s="704"/>
      <c r="FI120" s="704"/>
      <c r="FJ120" s="704"/>
      <c r="FK120" s="704"/>
      <c r="FL120" s="704"/>
      <c r="FM120" s="704"/>
      <c r="FN120" s="704"/>
      <c r="FO120" s="704"/>
      <c r="FP120" s="704"/>
      <c r="FQ120" s="704"/>
      <c r="FR120" s="704"/>
      <c r="FS120" s="704"/>
      <c r="FT120" s="704"/>
      <c r="FU120" s="704"/>
      <c r="FV120" s="704"/>
      <c r="FW120" s="704"/>
      <c r="FX120" s="704"/>
      <c r="FY120" s="704"/>
      <c r="FZ120" s="704"/>
      <c r="GA120" s="704"/>
      <c r="GB120" s="704"/>
      <c r="GC120" s="704"/>
      <c r="GD120" s="704"/>
      <c r="GE120" s="704"/>
      <c r="GF120" s="704"/>
      <c r="GG120" s="704"/>
      <c r="GH120" s="704"/>
      <c r="GI120" s="704"/>
      <c r="GJ120" s="704"/>
      <c r="GK120" s="704"/>
      <c r="GL120" s="704"/>
      <c r="GM120" s="704"/>
      <c r="GO120" s="704"/>
      <c r="GP120" s="878"/>
      <c r="GQ120" s="878"/>
      <c r="GR120" s="878"/>
      <c r="GS120" s="878"/>
      <c r="GT120" s="878"/>
      <c r="GU120" s="878"/>
      <c r="GV120" s="878"/>
      <c r="GW120" s="878"/>
      <c r="GX120" s="878"/>
      <c r="GY120" s="878"/>
      <c r="GZ120" s="878"/>
      <c r="HA120" s="878"/>
      <c r="HB120" s="878"/>
      <c r="HC120" s="878"/>
      <c r="HD120" s="878"/>
      <c r="HE120" s="878"/>
      <c r="HF120" s="878"/>
      <c r="HG120" s="878"/>
      <c r="HH120" s="878"/>
      <c r="HI120" s="878"/>
      <c r="HJ120" s="878"/>
      <c r="HK120" s="878"/>
      <c r="HL120" s="878"/>
      <c r="HM120" s="878"/>
      <c r="HN120" s="878"/>
      <c r="IX120" s="878"/>
      <c r="IY120" s="878"/>
      <c r="IZ120" s="878"/>
      <c r="JJ120" s="878"/>
      <c r="JK120" s="878"/>
      <c r="JL120" s="878"/>
      <c r="JM120" s="878"/>
      <c r="JN120" s="878"/>
    </row>
    <row r="121" spans="1:274" s="706" customFormat="1" ht="23.1" customHeight="1" x14ac:dyDescent="0.25">
      <c r="A121" s="691">
        <v>120</v>
      </c>
      <c r="B121" s="693" t="s">
        <v>1308</v>
      </c>
      <c r="C121" s="696">
        <v>240</v>
      </c>
      <c r="D121" s="697">
        <v>532</v>
      </c>
      <c r="E121" s="707">
        <v>7</v>
      </c>
      <c r="F121" s="699" t="s">
        <v>1121</v>
      </c>
      <c r="G121" s="699" t="s">
        <v>1314</v>
      </c>
      <c r="H121" s="762" t="s">
        <v>1112</v>
      </c>
      <c r="I121" s="767" t="s">
        <v>1113</v>
      </c>
      <c r="J121" s="753" t="s">
        <v>1309</v>
      </c>
      <c r="K121" s="761" t="s">
        <v>1115</v>
      </c>
      <c r="L121" s="761" t="s">
        <v>1116</v>
      </c>
      <c r="M121" s="753" t="s">
        <v>1310</v>
      </c>
      <c r="N121" s="764" t="s">
        <v>1311</v>
      </c>
      <c r="O121" s="764" t="s">
        <v>1311</v>
      </c>
      <c r="P121" s="866" t="s">
        <v>1313</v>
      </c>
      <c r="Q121" s="753" t="s">
        <v>1160</v>
      </c>
      <c r="R121" s="753" t="s">
        <v>1160</v>
      </c>
      <c r="S121" s="755">
        <v>5</v>
      </c>
      <c r="T121" s="778">
        <v>5.0999999999999996</v>
      </c>
      <c r="U121" s="771">
        <v>41456</v>
      </c>
      <c r="V121" s="772">
        <v>42522</v>
      </c>
      <c r="W121" s="874">
        <v>25</v>
      </c>
      <c r="X121" s="875">
        <v>789000</v>
      </c>
      <c r="Y121" s="875"/>
      <c r="Z121" s="875">
        <f t="shared" si="3"/>
        <v>789000</v>
      </c>
      <c r="AA121" s="702"/>
      <c r="AB121" s="702"/>
      <c r="AC121" s="702"/>
      <c r="AD121" s="702"/>
      <c r="AE121" s="702"/>
      <c r="AF121" s="702"/>
      <c r="AG121" s="702"/>
      <c r="AH121" s="702"/>
      <c r="AI121" s="717"/>
      <c r="AJ121" s="717"/>
      <c r="AK121" s="717"/>
      <c r="AL121" s="717">
        <v>789000</v>
      </c>
      <c r="AM121" s="868">
        <f t="shared" si="4"/>
        <v>789000</v>
      </c>
      <c r="AN121" s="868">
        <f t="shared" si="5"/>
        <v>0</v>
      </c>
      <c r="AO121" s="760">
        <v>605000</v>
      </c>
      <c r="AP121" s="868">
        <v>552000</v>
      </c>
      <c r="FI121" s="704"/>
      <c r="FJ121" s="704"/>
      <c r="GO121" s="704"/>
      <c r="GP121" s="746"/>
      <c r="GQ121" s="704"/>
      <c r="GR121" s="704"/>
      <c r="GS121" s="704"/>
      <c r="GT121" s="704"/>
      <c r="GU121" s="704"/>
      <c r="GV121" s="704"/>
      <c r="GW121" s="704"/>
      <c r="GX121" s="704"/>
      <c r="GY121" s="704"/>
      <c r="GZ121" s="704"/>
      <c r="HA121" s="704"/>
      <c r="HB121" s="704"/>
      <c r="HC121" s="704"/>
      <c r="HD121" s="704"/>
      <c r="HE121" s="704"/>
      <c r="HF121" s="704"/>
      <c r="HG121" s="704"/>
      <c r="HH121" s="704"/>
      <c r="HI121" s="704"/>
      <c r="HJ121" s="704"/>
      <c r="HK121" s="704"/>
      <c r="HL121" s="704"/>
      <c r="HM121" s="704"/>
      <c r="HN121" s="704"/>
      <c r="HO121" s="704"/>
      <c r="HP121" s="704"/>
      <c r="HQ121" s="704"/>
      <c r="HR121" s="704"/>
      <c r="HS121" s="704"/>
      <c r="HT121" s="704"/>
      <c r="HU121" s="704"/>
      <c r="HV121" s="704"/>
      <c r="HW121" s="704"/>
      <c r="HX121" s="704"/>
      <c r="HY121" s="704"/>
      <c r="HZ121" s="704"/>
      <c r="IA121" s="704"/>
      <c r="IB121" s="704"/>
      <c r="IC121" s="704"/>
      <c r="ID121" s="704"/>
      <c r="IE121" s="704"/>
      <c r="IF121" s="704"/>
      <c r="IG121" s="704"/>
      <c r="IH121" s="704"/>
      <c r="II121" s="704"/>
      <c r="IJ121" s="704"/>
      <c r="IK121" s="704"/>
      <c r="IL121" s="704"/>
      <c r="IM121" s="704"/>
      <c r="IN121" s="704"/>
      <c r="IO121" s="704"/>
      <c r="IP121" s="704"/>
      <c r="IQ121" s="704"/>
      <c r="IR121" s="704"/>
      <c r="IS121" s="704"/>
      <c r="IT121" s="704"/>
      <c r="IU121" s="704"/>
      <c r="IX121" s="878"/>
      <c r="IY121" s="878"/>
      <c r="IZ121" s="878"/>
      <c r="JA121" s="878"/>
      <c r="JB121" s="878"/>
      <c r="JC121" s="878"/>
      <c r="JD121" s="878"/>
      <c r="JE121" s="878"/>
      <c r="JF121" s="878"/>
      <c r="JG121" s="878"/>
      <c r="JH121" s="878"/>
      <c r="JJ121" s="878"/>
      <c r="JK121" s="878"/>
      <c r="JL121" s="878"/>
      <c r="JM121" s="878"/>
      <c r="JN121" s="878"/>
    </row>
    <row r="122" spans="1:274" s="706" customFormat="1" ht="23.1" customHeight="1" x14ac:dyDescent="0.25">
      <c r="A122" s="691">
        <v>121</v>
      </c>
      <c r="B122" s="693" t="s">
        <v>1308</v>
      </c>
      <c r="C122" s="696">
        <v>240</v>
      </c>
      <c r="D122" s="697">
        <v>544</v>
      </c>
      <c r="E122" s="707">
        <v>3</v>
      </c>
      <c r="F122" s="699" t="s">
        <v>1125</v>
      </c>
      <c r="G122" s="699" t="s">
        <v>1544</v>
      </c>
      <c r="H122" s="767" t="s">
        <v>1112</v>
      </c>
      <c r="I122" s="752" t="s">
        <v>1113</v>
      </c>
      <c r="J122" s="764" t="s">
        <v>1309</v>
      </c>
      <c r="K122" s="753" t="s">
        <v>1151</v>
      </c>
      <c r="L122" s="753" t="s">
        <v>1124</v>
      </c>
      <c r="M122" s="753" t="s">
        <v>1310</v>
      </c>
      <c r="N122" s="753" t="s">
        <v>1539</v>
      </c>
      <c r="O122" s="753" t="s">
        <v>1539</v>
      </c>
      <c r="P122" s="753" t="s">
        <v>1545</v>
      </c>
      <c r="Q122" s="753" t="s">
        <v>1120</v>
      </c>
      <c r="R122" s="753" t="s">
        <v>1120</v>
      </c>
      <c r="S122" s="755">
        <v>5</v>
      </c>
      <c r="T122" s="778">
        <v>5.0999999999999996</v>
      </c>
      <c r="U122" s="772">
        <v>41091</v>
      </c>
      <c r="V122" s="771">
        <v>41426</v>
      </c>
      <c r="W122" s="874">
        <v>7</v>
      </c>
      <c r="X122" s="875"/>
      <c r="Y122" s="876">
        <v>32200</v>
      </c>
      <c r="Z122" s="875">
        <f t="shared" si="3"/>
        <v>32200</v>
      </c>
      <c r="AA122" s="691"/>
      <c r="AB122" s="691">
        <v>5000</v>
      </c>
      <c r="AC122" s="691">
        <v>5000</v>
      </c>
      <c r="AD122" s="691">
        <v>10000</v>
      </c>
      <c r="AE122" s="691">
        <v>12200</v>
      </c>
      <c r="AF122" s="691"/>
      <c r="AG122" s="691"/>
      <c r="AH122" s="691"/>
      <c r="AI122" s="691"/>
      <c r="AJ122" s="691"/>
      <c r="AK122" s="691"/>
      <c r="AL122" s="691"/>
      <c r="AM122" s="868">
        <f t="shared" si="4"/>
        <v>32200</v>
      </c>
      <c r="AN122" s="868">
        <f t="shared" si="5"/>
        <v>0</v>
      </c>
      <c r="AO122" s="691"/>
      <c r="AP122" s="868"/>
      <c r="AR122" s="704"/>
      <c r="AS122" s="704"/>
      <c r="AT122" s="704"/>
      <c r="AU122" s="704"/>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4"/>
      <c r="BZ122" s="704"/>
      <c r="CA122" s="704"/>
      <c r="CB122" s="704"/>
      <c r="CC122" s="704"/>
      <c r="CD122" s="704"/>
      <c r="CE122" s="704"/>
      <c r="CF122" s="704"/>
      <c r="CG122" s="704"/>
      <c r="CH122" s="704"/>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4"/>
      <c r="DT122" s="704"/>
      <c r="DU122" s="704"/>
      <c r="DV122" s="704"/>
      <c r="DW122" s="704"/>
      <c r="DX122" s="704"/>
      <c r="DY122" s="704"/>
      <c r="DZ122" s="704"/>
      <c r="EA122" s="704"/>
      <c r="EB122" s="704"/>
      <c r="EC122" s="704"/>
      <c r="ED122" s="704"/>
      <c r="EE122" s="704"/>
      <c r="EF122" s="704"/>
      <c r="EG122" s="704"/>
      <c r="EH122" s="704"/>
      <c r="EI122" s="704"/>
      <c r="EJ122" s="704"/>
      <c r="EK122" s="704"/>
      <c r="EL122" s="704"/>
      <c r="EM122" s="704"/>
      <c r="EN122" s="704"/>
      <c r="EO122" s="704"/>
      <c r="EP122" s="704"/>
      <c r="EQ122" s="704"/>
      <c r="ER122" s="704"/>
      <c r="ES122" s="704"/>
      <c r="ET122" s="704"/>
      <c r="EU122" s="704"/>
      <c r="FI122" s="704"/>
      <c r="FJ122" s="704"/>
      <c r="GN122" s="704"/>
      <c r="GO122" s="704"/>
      <c r="GP122" s="878"/>
      <c r="GQ122" s="878"/>
      <c r="GR122" s="878"/>
      <c r="GS122" s="878"/>
      <c r="GT122" s="878"/>
      <c r="GU122" s="878"/>
      <c r="GV122" s="878"/>
      <c r="GW122" s="878"/>
      <c r="GX122" s="878"/>
      <c r="GY122" s="878"/>
      <c r="GZ122" s="878"/>
      <c r="HA122" s="878"/>
      <c r="HB122" s="878"/>
      <c r="HC122" s="878"/>
      <c r="HD122" s="878"/>
      <c r="HE122" s="878"/>
      <c r="HF122" s="878"/>
      <c r="HG122" s="878"/>
      <c r="HH122" s="878"/>
      <c r="HI122" s="878"/>
      <c r="HJ122" s="878"/>
      <c r="HK122" s="878"/>
      <c r="HL122" s="878"/>
      <c r="HM122" s="878"/>
      <c r="HN122" s="878"/>
      <c r="HO122" s="878"/>
      <c r="HP122" s="878"/>
      <c r="HQ122" s="878"/>
      <c r="HR122" s="878"/>
      <c r="HS122" s="878"/>
      <c r="HT122" s="878"/>
      <c r="HU122" s="878"/>
      <c r="HV122" s="878"/>
      <c r="HW122" s="878"/>
      <c r="HX122" s="878"/>
      <c r="HY122" s="878"/>
      <c r="HZ122" s="878"/>
      <c r="IA122" s="878"/>
      <c r="IB122" s="878"/>
      <c r="IC122" s="878"/>
      <c r="ID122" s="878"/>
      <c r="IE122" s="878"/>
      <c r="IF122" s="878"/>
      <c r="IG122" s="878"/>
      <c r="IH122" s="878"/>
      <c r="II122" s="878"/>
      <c r="IJ122" s="878"/>
      <c r="IK122" s="878"/>
      <c r="IL122" s="878"/>
      <c r="IM122" s="878"/>
      <c r="IN122" s="878"/>
      <c r="IO122" s="878"/>
      <c r="IP122" s="878"/>
      <c r="IQ122" s="878"/>
      <c r="IR122" s="878"/>
      <c r="IS122" s="878"/>
      <c r="IT122" s="878"/>
      <c r="IU122" s="878"/>
      <c r="IV122" s="878"/>
      <c r="IW122" s="878"/>
      <c r="IX122" s="878"/>
      <c r="IY122" s="878"/>
      <c r="IZ122" s="878"/>
      <c r="JA122" s="878"/>
      <c r="JB122" s="878"/>
      <c r="JC122" s="878"/>
      <c r="JD122" s="878"/>
      <c r="JE122" s="878"/>
      <c r="JF122" s="878"/>
      <c r="JG122" s="878"/>
      <c r="JH122" s="878"/>
      <c r="JI122" s="878"/>
      <c r="JJ122" s="878"/>
      <c r="JK122" s="878"/>
      <c r="JL122" s="878"/>
      <c r="JM122" s="878"/>
      <c r="JN122" s="878"/>
    </row>
    <row r="123" spans="1:274" s="932" customFormat="1" ht="23.1" customHeight="1" x14ac:dyDescent="0.25">
      <c r="A123" s="691">
        <v>122</v>
      </c>
      <c r="B123" s="693" t="s">
        <v>1308</v>
      </c>
      <c r="C123" s="696">
        <v>240</v>
      </c>
      <c r="D123" s="697">
        <v>544</v>
      </c>
      <c r="E123" s="707">
        <v>4</v>
      </c>
      <c r="F123" s="699" t="s">
        <v>1125</v>
      </c>
      <c r="G123" s="699" t="s">
        <v>1546</v>
      </c>
      <c r="H123" s="767" t="s">
        <v>1112</v>
      </c>
      <c r="I123" s="752" t="s">
        <v>1113</v>
      </c>
      <c r="J123" s="764" t="s">
        <v>1309</v>
      </c>
      <c r="K123" s="753" t="s">
        <v>1151</v>
      </c>
      <c r="L123" s="753" t="s">
        <v>1124</v>
      </c>
      <c r="M123" s="753" t="s">
        <v>1310</v>
      </c>
      <c r="N123" s="777" t="s">
        <v>1311</v>
      </c>
      <c r="O123" s="753" t="s">
        <v>1311</v>
      </c>
      <c r="P123" s="753" t="s">
        <v>1547</v>
      </c>
      <c r="Q123" s="753" t="s">
        <v>1120</v>
      </c>
      <c r="R123" s="753" t="s">
        <v>1120</v>
      </c>
      <c r="S123" s="755">
        <v>5</v>
      </c>
      <c r="T123" s="778">
        <v>5.0999999999999996</v>
      </c>
      <c r="U123" s="772">
        <v>41091</v>
      </c>
      <c r="V123" s="771">
        <v>41426</v>
      </c>
      <c r="W123" s="874">
        <v>7</v>
      </c>
      <c r="X123" s="875"/>
      <c r="Y123" s="876">
        <f>67600+17100-25000-32000</f>
        <v>27700</v>
      </c>
      <c r="Z123" s="875">
        <f t="shared" si="3"/>
        <v>27700</v>
      </c>
      <c r="AA123" s="691"/>
      <c r="AB123" s="691">
        <v>5000</v>
      </c>
      <c r="AC123" s="691">
        <v>5000</v>
      </c>
      <c r="AD123" s="691">
        <v>10000</v>
      </c>
      <c r="AE123" s="691">
        <v>7700</v>
      </c>
      <c r="AF123" s="691"/>
      <c r="AG123" s="691"/>
      <c r="AH123" s="691"/>
      <c r="AI123" s="691"/>
      <c r="AJ123" s="691"/>
      <c r="AK123" s="691"/>
      <c r="AL123" s="691"/>
      <c r="AM123" s="868">
        <f t="shared" si="4"/>
        <v>27700</v>
      </c>
      <c r="AN123" s="868">
        <f t="shared" si="5"/>
        <v>0</v>
      </c>
      <c r="AO123" s="691"/>
      <c r="AP123" s="868"/>
      <c r="AQ123" s="706"/>
      <c r="AR123" s="931"/>
      <c r="AS123" s="931"/>
      <c r="AT123" s="931"/>
      <c r="AU123" s="931"/>
      <c r="AV123" s="931"/>
      <c r="AW123" s="931"/>
      <c r="AX123" s="931"/>
      <c r="AY123" s="931"/>
      <c r="AZ123" s="931"/>
      <c r="BA123" s="931"/>
      <c r="BB123" s="931"/>
      <c r="BC123" s="931"/>
      <c r="BD123" s="931"/>
      <c r="BE123" s="931"/>
      <c r="BF123" s="931"/>
      <c r="BG123" s="931"/>
      <c r="BH123" s="931"/>
      <c r="BI123" s="931"/>
      <c r="BJ123" s="931"/>
      <c r="BK123" s="931"/>
      <c r="BL123" s="931"/>
      <c r="BM123" s="931"/>
      <c r="BN123" s="931"/>
      <c r="BO123" s="931"/>
      <c r="BP123" s="931"/>
      <c r="BQ123" s="931"/>
      <c r="BR123" s="931"/>
      <c r="BS123" s="931"/>
      <c r="BT123" s="931"/>
      <c r="BU123" s="931"/>
      <c r="BV123" s="931"/>
      <c r="BW123" s="931"/>
      <c r="BX123" s="931"/>
      <c r="BY123" s="931"/>
      <c r="BZ123" s="931"/>
      <c r="CA123" s="931"/>
      <c r="CB123" s="931"/>
      <c r="CC123" s="931"/>
      <c r="CD123" s="931"/>
      <c r="CE123" s="931"/>
      <c r="CF123" s="931"/>
      <c r="CG123" s="931"/>
      <c r="CH123" s="931"/>
      <c r="CI123" s="931"/>
      <c r="CJ123" s="931"/>
      <c r="CK123" s="931"/>
      <c r="CL123" s="931"/>
      <c r="CM123" s="931"/>
      <c r="CN123" s="931"/>
      <c r="CO123" s="931"/>
      <c r="CP123" s="931"/>
      <c r="CQ123" s="931"/>
      <c r="CR123" s="931"/>
      <c r="CS123" s="931"/>
      <c r="CT123" s="931"/>
      <c r="CU123" s="931"/>
      <c r="CV123" s="931"/>
      <c r="CW123" s="931"/>
      <c r="CX123" s="931"/>
      <c r="CY123" s="931"/>
      <c r="CZ123" s="931"/>
      <c r="DA123" s="931"/>
      <c r="DB123" s="931"/>
      <c r="DC123" s="931"/>
      <c r="DD123" s="931"/>
      <c r="DE123" s="931"/>
      <c r="DF123" s="931"/>
      <c r="DG123" s="931"/>
      <c r="DH123" s="931"/>
      <c r="DI123" s="931"/>
      <c r="DJ123" s="931"/>
      <c r="DK123" s="931"/>
      <c r="DL123" s="931"/>
      <c r="DM123" s="931"/>
      <c r="DN123" s="931"/>
      <c r="DO123" s="931"/>
      <c r="DP123" s="931"/>
      <c r="DQ123" s="931"/>
      <c r="DR123" s="931"/>
      <c r="DS123" s="931"/>
      <c r="DT123" s="931"/>
      <c r="DU123" s="931"/>
      <c r="DV123" s="931"/>
      <c r="DW123" s="931"/>
      <c r="DX123" s="931"/>
      <c r="DY123" s="931"/>
      <c r="DZ123" s="931"/>
      <c r="EA123" s="931"/>
      <c r="EB123" s="931"/>
      <c r="EC123" s="931"/>
      <c r="ED123" s="931"/>
      <c r="EE123" s="931"/>
      <c r="EF123" s="931"/>
      <c r="EG123" s="931"/>
      <c r="EH123" s="931"/>
      <c r="EI123" s="931"/>
      <c r="EJ123" s="931"/>
      <c r="EK123" s="931"/>
      <c r="EL123" s="931"/>
      <c r="EM123" s="931"/>
      <c r="EN123" s="931"/>
      <c r="EO123" s="931"/>
      <c r="EP123" s="931"/>
      <c r="EQ123" s="931"/>
      <c r="ER123" s="931"/>
      <c r="ES123" s="931"/>
      <c r="ET123" s="931"/>
      <c r="EU123" s="931"/>
      <c r="FI123" s="931"/>
      <c r="FJ123" s="931"/>
      <c r="GN123" s="931"/>
      <c r="GO123" s="931"/>
      <c r="GP123" s="934"/>
      <c r="GQ123" s="934"/>
      <c r="GR123" s="934"/>
      <c r="GS123" s="934"/>
      <c r="GT123" s="934"/>
      <c r="GU123" s="934"/>
      <c r="GV123" s="934"/>
      <c r="GW123" s="934"/>
      <c r="GX123" s="934"/>
      <c r="GY123" s="934"/>
      <c r="GZ123" s="934"/>
      <c r="HA123" s="934"/>
      <c r="HB123" s="934"/>
      <c r="HC123" s="934"/>
      <c r="HD123" s="934"/>
      <c r="HE123" s="934"/>
      <c r="HF123" s="934"/>
      <c r="HG123" s="934"/>
      <c r="HH123" s="934"/>
      <c r="HI123" s="934"/>
      <c r="HJ123" s="934"/>
      <c r="HK123" s="934"/>
      <c r="HL123" s="934"/>
      <c r="HM123" s="934"/>
      <c r="HN123" s="934"/>
      <c r="HO123" s="934"/>
      <c r="HP123" s="934"/>
      <c r="HQ123" s="934"/>
      <c r="HR123" s="934"/>
      <c r="HS123" s="934"/>
      <c r="HT123" s="934"/>
      <c r="HU123" s="934"/>
      <c r="HV123" s="934"/>
      <c r="HW123" s="934"/>
      <c r="HX123" s="934"/>
      <c r="HY123" s="934"/>
      <c r="HZ123" s="934"/>
      <c r="IA123" s="934"/>
      <c r="IB123" s="934"/>
      <c r="IC123" s="934"/>
      <c r="ID123" s="934"/>
      <c r="IE123" s="934"/>
      <c r="IF123" s="934"/>
      <c r="IG123" s="934"/>
      <c r="IH123" s="934"/>
      <c r="II123" s="934"/>
      <c r="IJ123" s="934"/>
      <c r="IK123" s="934"/>
      <c r="IL123" s="934"/>
      <c r="IM123" s="934"/>
      <c r="IN123" s="934"/>
      <c r="IO123" s="934"/>
      <c r="IP123" s="934"/>
      <c r="IQ123" s="934"/>
      <c r="IR123" s="934"/>
      <c r="IS123" s="934"/>
      <c r="IT123" s="934"/>
      <c r="IU123" s="934"/>
      <c r="IV123" s="934"/>
      <c r="IW123" s="934"/>
      <c r="IX123" s="934"/>
      <c r="IY123" s="934"/>
      <c r="IZ123" s="934"/>
      <c r="JI123" s="934"/>
      <c r="JJ123" s="934"/>
      <c r="JK123" s="934"/>
      <c r="JL123" s="934"/>
      <c r="JM123" s="934"/>
      <c r="JN123" s="934"/>
    </row>
    <row r="124" spans="1:274" s="878" customFormat="1" ht="23.1" customHeight="1" x14ac:dyDescent="0.25">
      <c r="A124" s="691">
        <v>123</v>
      </c>
      <c r="B124" s="693" t="s">
        <v>1316</v>
      </c>
      <c r="C124" s="696">
        <v>241</v>
      </c>
      <c r="D124" s="697">
        <v>576</v>
      </c>
      <c r="E124" s="707">
        <v>20</v>
      </c>
      <c r="F124" s="699" t="s">
        <v>1319</v>
      </c>
      <c r="G124" s="699" t="s">
        <v>1320</v>
      </c>
      <c r="H124" s="751" t="s">
        <v>1112</v>
      </c>
      <c r="I124" s="752" t="s">
        <v>1113</v>
      </c>
      <c r="J124" s="761" t="s">
        <v>1135</v>
      </c>
      <c r="K124" s="777" t="s">
        <v>1115</v>
      </c>
      <c r="L124" s="777" t="s">
        <v>1116</v>
      </c>
      <c r="M124" s="753" t="s">
        <v>1199</v>
      </c>
      <c r="N124" s="753" t="s">
        <v>1317</v>
      </c>
      <c r="O124" s="753" t="s">
        <v>1317</v>
      </c>
      <c r="P124" s="753" t="s">
        <v>1554</v>
      </c>
      <c r="Q124" s="765" t="s">
        <v>1321</v>
      </c>
      <c r="R124" s="765" t="s">
        <v>1321</v>
      </c>
      <c r="S124" s="755">
        <v>2</v>
      </c>
      <c r="T124" s="769">
        <v>2.2000000000000002</v>
      </c>
      <c r="U124" s="771">
        <v>41640</v>
      </c>
      <c r="V124" s="771">
        <v>41791</v>
      </c>
      <c r="W124" s="701">
        <v>15</v>
      </c>
      <c r="X124" s="875">
        <v>1000000</v>
      </c>
      <c r="Y124" s="876">
        <v>1360500</v>
      </c>
      <c r="Z124" s="875">
        <f t="shared" si="3"/>
        <v>2360500</v>
      </c>
      <c r="AA124" s="702">
        <v>360541</v>
      </c>
      <c r="AB124" s="702">
        <v>250000</v>
      </c>
      <c r="AC124" s="702">
        <v>500000</v>
      </c>
      <c r="AD124" s="702">
        <f>152000+250000</f>
        <v>402000</v>
      </c>
      <c r="AE124" s="702">
        <v>152000</v>
      </c>
      <c r="AF124" s="702">
        <v>152000</v>
      </c>
      <c r="AG124" s="702">
        <v>152000</v>
      </c>
      <c r="AH124" s="702">
        <v>152000</v>
      </c>
      <c r="AI124" s="702">
        <v>152000</v>
      </c>
      <c r="AJ124" s="702">
        <v>87959</v>
      </c>
      <c r="AK124" s="702"/>
      <c r="AL124" s="691"/>
      <c r="AM124" s="868">
        <f t="shared" si="4"/>
        <v>2360500</v>
      </c>
      <c r="AN124" s="868">
        <f t="shared" si="5"/>
        <v>0</v>
      </c>
      <c r="AO124" s="760">
        <v>0</v>
      </c>
      <c r="AP124" s="943">
        <f>1100000-534500</f>
        <v>565500</v>
      </c>
      <c r="AQ124" s="706"/>
      <c r="AR124" s="704"/>
      <c r="AS124" s="704"/>
      <c r="AT124" s="704"/>
      <c r="AU124" s="704"/>
      <c r="AV124" s="704"/>
      <c r="AW124" s="704"/>
      <c r="AX124" s="704"/>
      <c r="AY124" s="704"/>
      <c r="AZ124" s="704"/>
      <c r="BA124" s="704"/>
      <c r="BB124" s="704"/>
      <c r="BC124" s="704"/>
      <c r="BD124" s="704"/>
      <c r="BE124" s="704"/>
      <c r="BF124" s="704"/>
      <c r="BG124" s="704"/>
      <c r="BH124" s="704"/>
      <c r="BI124" s="704"/>
      <c r="BJ124" s="704"/>
      <c r="BK124" s="704"/>
      <c r="BL124" s="704"/>
      <c r="BM124" s="704"/>
      <c r="BN124" s="704"/>
      <c r="BO124" s="704"/>
      <c r="BP124" s="704"/>
      <c r="BQ124" s="704"/>
      <c r="BR124" s="704"/>
      <c r="BS124" s="704"/>
      <c r="BT124" s="704"/>
      <c r="BU124" s="704"/>
      <c r="BV124" s="704"/>
      <c r="BW124" s="704"/>
      <c r="BX124" s="704"/>
      <c r="BY124" s="704"/>
      <c r="BZ124" s="704"/>
      <c r="CA124" s="704"/>
      <c r="CB124" s="704"/>
      <c r="CC124" s="704"/>
      <c r="CD124" s="704"/>
      <c r="CE124" s="704"/>
      <c r="CF124" s="704"/>
      <c r="CG124" s="704"/>
      <c r="CH124" s="704"/>
      <c r="CI124" s="704"/>
      <c r="CJ124" s="704"/>
      <c r="CK124" s="704"/>
      <c r="CL124" s="704"/>
      <c r="CM124" s="704"/>
      <c r="CN124" s="704"/>
      <c r="CO124" s="704"/>
      <c r="CP124" s="704"/>
      <c r="CQ124" s="704"/>
      <c r="CR124" s="704"/>
      <c r="CS124" s="704"/>
      <c r="CT124" s="704"/>
      <c r="CU124" s="704"/>
      <c r="CV124" s="704"/>
      <c r="CW124" s="704"/>
      <c r="CX124" s="704"/>
      <c r="CY124" s="704"/>
      <c r="CZ124" s="704"/>
      <c r="DA124" s="704"/>
      <c r="DB124" s="704"/>
      <c r="DC124" s="704"/>
      <c r="DD124" s="704"/>
      <c r="DE124" s="704"/>
      <c r="DF124" s="704"/>
      <c r="DG124" s="704"/>
      <c r="DH124" s="704"/>
      <c r="DI124" s="704"/>
      <c r="DJ124" s="704"/>
      <c r="DK124" s="704"/>
      <c r="DL124" s="704"/>
      <c r="DM124" s="704"/>
      <c r="DN124" s="704"/>
      <c r="DO124" s="704"/>
      <c r="DP124" s="704"/>
      <c r="DQ124" s="704"/>
      <c r="DR124" s="704"/>
      <c r="DS124" s="704"/>
      <c r="DT124" s="704"/>
      <c r="DU124" s="704"/>
      <c r="DV124" s="704"/>
      <c r="DW124" s="704"/>
      <c r="DX124" s="704"/>
      <c r="DY124" s="704"/>
      <c r="DZ124" s="704"/>
      <c r="EA124" s="704"/>
      <c r="EB124" s="704"/>
      <c r="EC124" s="704"/>
      <c r="ED124" s="704"/>
      <c r="EE124" s="704"/>
      <c r="EF124" s="704"/>
      <c r="EG124" s="704"/>
      <c r="EH124" s="704"/>
      <c r="EI124" s="704"/>
      <c r="EJ124" s="704"/>
      <c r="EK124" s="704"/>
      <c r="EL124" s="704"/>
      <c r="EM124" s="704"/>
      <c r="EN124" s="704"/>
      <c r="EO124" s="704"/>
      <c r="EP124" s="704"/>
      <c r="EQ124" s="704"/>
      <c r="ER124" s="704"/>
      <c r="ES124" s="704"/>
      <c r="ET124" s="704"/>
      <c r="EU124" s="704"/>
      <c r="EV124" s="704"/>
      <c r="EW124" s="704"/>
      <c r="EX124" s="704"/>
      <c r="EY124" s="704"/>
      <c r="EZ124" s="704"/>
      <c r="FA124" s="704"/>
      <c r="FB124" s="704"/>
      <c r="FC124" s="704"/>
      <c r="FD124" s="704"/>
      <c r="FE124" s="704"/>
      <c r="FF124" s="704"/>
      <c r="FG124" s="704"/>
      <c r="FH124" s="706"/>
      <c r="FI124" s="704"/>
      <c r="FJ124" s="704"/>
      <c r="FK124" s="706"/>
      <c r="FL124" s="706"/>
      <c r="FM124" s="706"/>
      <c r="FN124" s="706"/>
      <c r="FO124" s="706"/>
      <c r="FP124" s="706"/>
      <c r="FQ124" s="706"/>
      <c r="FR124" s="706"/>
      <c r="FS124" s="706"/>
      <c r="FT124" s="706"/>
      <c r="FU124" s="706"/>
      <c r="FV124" s="706"/>
      <c r="FW124" s="706"/>
      <c r="FX124" s="706"/>
      <c r="FY124" s="706"/>
      <c r="FZ124" s="706"/>
      <c r="GA124" s="706"/>
      <c r="GB124" s="706"/>
      <c r="GC124" s="706"/>
      <c r="GD124" s="706"/>
      <c r="GE124" s="706"/>
      <c r="GF124" s="706"/>
      <c r="GG124" s="706"/>
      <c r="GH124" s="706"/>
      <c r="GI124" s="706"/>
      <c r="GJ124" s="706"/>
      <c r="GK124" s="706"/>
      <c r="GL124" s="706"/>
      <c r="GM124" s="706"/>
      <c r="GN124" s="706"/>
      <c r="GO124" s="704"/>
      <c r="GP124" s="920"/>
      <c r="GQ124" s="704"/>
      <c r="GR124" s="704"/>
      <c r="GS124" s="704"/>
      <c r="GT124" s="704"/>
      <c r="GU124" s="704"/>
      <c r="GV124" s="704"/>
      <c r="GW124" s="704"/>
      <c r="GX124" s="704"/>
      <c r="GY124" s="704"/>
      <c r="GZ124" s="704"/>
      <c r="HA124" s="704"/>
      <c r="HB124" s="704"/>
      <c r="HC124" s="704"/>
      <c r="HD124" s="704"/>
      <c r="HE124" s="704"/>
      <c r="HF124" s="704"/>
      <c r="HG124" s="704"/>
      <c r="HH124" s="704"/>
      <c r="HI124" s="704"/>
      <c r="HJ124" s="704"/>
      <c r="HK124" s="704"/>
      <c r="HL124" s="704"/>
      <c r="HM124" s="704"/>
      <c r="HN124" s="704"/>
      <c r="HO124" s="704"/>
      <c r="HP124" s="704"/>
      <c r="HQ124" s="704"/>
      <c r="HR124" s="706"/>
      <c r="HS124" s="706"/>
      <c r="HT124" s="706"/>
      <c r="HU124" s="706"/>
      <c r="HV124" s="706"/>
      <c r="HW124" s="706"/>
      <c r="HX124" s="706"/>
      <c r="HY124" s="706"/>
      <c r="HZ124" s="706"/>
      <c r="IA124" s="704"/>
      <c r="IB124" s="704"/>
      <c r="IC124" s="704"/>
      <c r="ID124" s="704"/>
      <c r="IE124" s="704"/>
      <c r="IF124" s="704"/>
      <c r="IG124" s="704"/>
      <c r="IH124" s="704"/>
      <c r="II124" s="704"/>
      <c r="IJ124" s="704"/>
      <c r="IK124" s="704"/>
      <c r="IL124" s="704"/>
      <c r="IM124" s="704"/>
      <c r="IN124" s="704"/>
      <c r="IO124" s="704"/>
      <c r="IP124" s="704"/>
      <c r="IQ124" s="704"/>
      <c r="IR124" s="704"/>
      <c r="IS124" s="704"/>
      <c r="IT124" s="704"/>
      <c r="IU124" s="704"/>
      <c r="IV124" s="706"/>
      <c r="IW124" s="706"/>
      <c r="IX124" s="928"/>
      <c r="IY124" s="928"/>
      <c r="IZ124" s="928"/>
      <c r="JA124" s="706"/>
      <c r="JB124" s="706"/>
      <c r="JC124" s="706"/>
      <c r="JD124" s="706"/>
      <c r="JE124" s="706"/>
      <c r="JF124" s="706"/>
      <c r="JG124" s="706"/>
      <c r="JH124" s="706"/>
      <c r="JI124" s="928"/>
    </row>
    <row r="125" spans="1:274" s="878" customFormat="1" ht="23.1" customHeight="1" x14ac:dyDescent="0.25">
      <c r="A125" s="691">
        <v>124</v>
      </c>
      <c r="B125" s="693" t="s">
        <v>1316</v>
      </c>
      <c r="C125" s="696">
        <v>241</v>
      </c>
      <c r="D125" s="697">
        <v>576</v>
      </c>
      <c r="E125" s="697">
        <v>21</v>
      </c>
      <c r="F125" s="699" t="s">
        <v>1319</v>
      </c>
      <c r="G125" s="699" t="s">
        <v>1555</v>
      </c>
      <c r="H125" s="767" t="s">
        <v>1112</v>
      </c>
      <c r="I125" s="752" t="s">
        <v>1113</v>
      </c>
      <c r="J125" s="761" t="s">
        <v>1135</v>
      </c>
      <c r="K125" s="777" t="s">
        <v>1151</v>
      </c>
      <c r="L125" s="777" t="s">
        <v>1116</v>
      </c>
      <c r="M125" s="753" t="s">
        <v>1199</v>
      </c>
      <c r="N125" s="753" t="s">
        <v>1317</v>
      </c>
      <c r="O125" s="753" t="s">
        <v>1317</v>
      </c>
      <c r="P125" s="753" t="s">
        <v>1556</v>
      </c>
      <c r="Q125" s="753" t="s">
        <v>1557</v>
      </c>
      <c r="R125" s="753" t="s">
        <v>1557</v>
      </c>
      <c r="S125" s="755">
        <v>2</v>
      </c>
      <c r="T125" s="763">
        <v>2.2000000000000002</v>
      </c>
      <c r="U125" s="771">
        <v>41091</v>
      </c>
      <c r="V125" s="757">
        <v>41426</v>
      </c>
      <c r="W125" s="701">
        <v>15</v>
      </c>
      <c r="X125" s="875"/>
      <c r="Y125" s="876">
        <v>7800</v>
      </c>
      <c r="Z125" s="875">
        <f t="shared" si="3"/>
        <v>7800</v>
      </c>
      <c r="AA125" s="691"/>
      <c r="AB125" s="691">
        <v>7800</v>
      </c>
      <c r="AC125" s="691"/>
      <c r="AD125" s="691"/>
      <c r="AE125" s="691"/>
      <c r="AF125" s="691"/>
      <c r="AG125" s="691"/>
      <c r="AH125" s="691"/>
      <c r="AI125" s="691"/>
      <c r="AJ125" s="691"/>
      <c r="AK125" s="691"/>
      <c r="AL125" s="691"/>
      <c r="AM125" s="868">
        <f t="shared" si="4"/>
        <v>7800</v>
      </c>
      <c r="AN125" s="868">
        <f t="shared" si="5"/>
        <v>0</v>
      </c>
      <c r="AO125" s="691"/>
      <c r="AP125" s="868"/>
      <c r="AQ125" s="706"/>
      <c r="AR125" s="704"/>
      <c r="AS125" s="704"/>
      <c r="AT125" s="704"/>
      <c r="AU125" s="704"/>
      <c r="AV125" s="704"/>
      <c r="AW125" s="704"/>
      <c r="AX125" s="704"/>
      <c r="AY125" s="704"/>
      <c r="AZ125" s="704"/>
      <c r="BA125" s="704"/>
      <c r="BB125" s="704"/>
      <c r="BC125" s="704"/>
      <c r="BD125" s="704"/>
      <c r="BE125" s="704"/>
      <c r="BF125" s="704"/>
      <c r="BG125" s="704"/>
      <c r="BH125" s="704"/>
      <c r="BI125" s="704"/>
      <c r="BJ125" s="704"/>
      <c r="BK125" s="704"/>
      <c r="BL125" s="704"/>
      <c r="BM125" s="704"/>
      <c r="BN125" s="704"/>
      <c r="BO125" s="704"/>
      <c r="BP125" s="704"/>
      <c r="BQ125" s="704"/>
      <c r="BR125" s="704"/>
      <c r="BS125" s="704"/>
      <c r="BT125" s="704"/>
      <c r="BU125" s="704"/>
      <c r="BV125" s="704"/>
      <c r="BW125" s="704"/>
      <c r="BX125" s="704"/>
      <c r="BY125" s="704"/>
      <c r="BZ125" s="704"/>
      <c r="CA125" s="704"/>
      <c r="CB125" s="704"/>
      <c r="CC125" s="704"/>
      <c r="CD125" s="704"/>
      <c r="CE125" s="704"/>
      <c r="CF125" s="704"/>
      <c r="CG125" s="704"/>
      <c r="CH125" s="704"/>
      <c r="CI125" s="704"/>
      <c r="CJ125" s="704"/>
      <c r="CK125" s="704"/>
      <c r="CL125" s="704"/>
      <c r="CM125" s="704"/>
      <c r="CN125" s="704"/>
      <c r="CO125" s="704"/>
      <c r="CP125" s="704"/>
      <c r="CQ125" s="704"/>
      <c r="CR125" s="704"/>
      <c r="CS125" s="704"/>
      <c r="CT125" s="704"/>
      <c r="CU125" s="704"/>
      <c r="CV125" s="704"/>
      <c r="CW125" s="704"/>
      <c r="CX125" s="704"/>
      <c r="CY125" s="704"/>
      <c r="CZ125" s="704"/>
      <c r="DA125" s="704"/>
      <c r="DB125" s="704"/>
      <c r="DC125" s="704"/>
      <c r="DD125" s="704"/>
      <c r="DE125" s="704"/>
      <c r="DF125" s="704"/>
      <c r="DG125" s="704"/>
      <c r="DH125" s="704"/>
      <c r="DI125" s="704"/>
      <c r="DJ125" s="704"/>
      <c r="DK125" s="704"/>
      <c r="DL125" s="704"/>
      <c r="DM125" s="704"/>
      <c r="DN125" s="704"/>
      <c r="DO125" s="704"/>
      <c r="DP125" s="704"/>
      <c r="DQ125" s="704"/>
      <c r="DR125" s="704"/>
      <c r="DS125" s="704"/>
      <c r="DT125" s="704"/>
      <c r="DU125" s="704"/>
      <c r="DV125" s="704"/>
      <c r="DW125" s="704"/>
      <c r="DX125" s="704"/>
      <c r="DY125" s="704"/>
      <c r="DZ125" s="704"/>
      <c r="EA125" s="704"/>
      <c r="EB125" s="704"/>
      <c r="EC125" s="704"/>
      <c r="ED125" s="704"/>
      <c r="EE125" s="704"/>
      <c r="EF125" s="704"/>
      <c r="EG125" s="704"/>
      <c r="EH125" s="704"/>
      <c r="EI125" s="704"/>
      <c r="EJ125" s="704"/>
      <c r="EK125" s="704"/>
      <c r="EL125" s="704"/>
      <c r="EM125" s="704"/>
      <c r="EN125" s="704"/>
      <c r="EO125" s="704"/>
      <c r="EP125" s="704"/>
      <c r="EQ125" s="704"/>
      <c r="ER125" s="704"/>
      <c r="ES125" s="704"/>
      <c r="ET125" s="704"/>
      <c r="EU125" s="704"/>
      <c r="EV125" s="704"/>
      <c r="EW125" s="704"/>
      <c r="EX125" s="704"/>
      <c r="EY125" s="704"/>
      <c r="EZ125" s="704"/>
      <c r="FA125" s="704"/>
      <c r="FB125" s="704"/>
      <c r="FC125" s="704"/>
      <c r="FD125" s="704"/>
      <c r="FE125" s="704"/>
      <c r="FF125" s="704"/>
      <c r="FG125" s="704"/>
      <c r="FH125" s="706"/>
      <c r="FI125" s="704"/>
      <c r="FJ125" s="704"/>
      <c r="FK125" s="704"/>
      <c r="FL125" s="704"/>
      <c r="FM125" s="706"/>
      <c r="FN125" s="706"/>
      <c r="FO125" s="706"/>
      <c r="FP125" s="706"/>
      <c r="FQ125" s="706"/>
      <c r="FR125" s="706"/>
      <c r="FS125" s="706"/>
      <c r="FT125" s="706"/>
      <c r="FU125" s="706"/>
      <c r="FV125" s="706"/>
      <c r="FW125" s="706"/>
      <c r="FX125" s="706"/>
      <c r="FY125" s="706"/>
      <c r="FZ125" s="706"/>
      <c r="GA125" s="706"/>
      <c r="GB125" s="706"/>
      <c r="GC125" s="706"/>
      <c r="GD125" s="706"/>
      <c r="GE125" s="706"/>
      <c r="GF125" s="706"/>
      <c r="GG125" s="706"/>
      <c r="GH125" s="706"/>
      <c r="GI125" s="706"/>
      <c r="GJ125" s="706"/>
      <c r="GK125" s="706"/>
      <c r="GL125" s="706"/>
      <c r="GM125" s="706"/>
      <c r="GN125" s="704"/>
      <c r="GO125" s="704"/>
      <c r="JA125" s="706"/>
      <c r="JB125" s="706"/>
      <c r="JC125" s="706"/>
      <c r="JD125" s="706"/>
      <c r="JE125" s="706"/>
      <c r="JF125" s="706"/>
      <c r="JG125" s="706"/>
      <c r="JH125" s="706"/>
    </row>
    <row r="126" spans="1:274" s="878" customFormat="1" ht="23.1" customHeight="1" x14ac:dyDescent="0.25">
      <c r="A126" s="691">
        <v>125</v>
      </c>
      <c r="B126" s="693" t="s">
        <v>1316</v>
      </c>
      <c r="C126" s="696">
        <v>241</v>
      </c>
      <c r="D126" s="697">
        <v>576</v>
      </c>
      <c r="E126" s="707">
        <v>22</v>
      </c>
      <c r="F126" s="699" t="s">
        <v>1319</v>
      </c>
      <c r="G126" s="699" t="s">
        <v>1558</v>
      </c>
      <c r="H126" s="767" t="s">
        <v>1112</v>
      </c>
      <c r="I126" s="752" t="s">
        <v>1113</v>
      </c>
      <c r="J126" s="761" t="s">
        <v>1135</v>
      </c>
      <c r="K126" s="777" t="s">
        <v>1151</v>
      </c>
      <c r="L126" s="777" t="s">
        <v>1116</v>
      </c>
      <c r="M126" s="753" t="s">
        <v>1199</v>
      </c>
      <c r="N126" s="753" t="s">
        <v>1317</v>
      </c>
      <c r="O126" s="753" t="s">
        <v>1317</v>
      </c>
      <c r="P126" s="753" t="s">
        <v>1556</v>
      </c>
      <c r="Q126" s="753">
        <v>9</v>
      </c>
      <c r="R126" s="765">
        <v>9</v>
      </c>
      <c r="S126" s="755">
        <v>2</v>
      </c>
      <c r="T126" s="763">
        <v>2.2000000000000002</v>
      </c>
      <c r="U126" s="757">
        <v>41091</v>
      </c>
      <c r="V126" s="757">
        <v>41426</v>
      </c>
      <c r="W126" s="701">
        <v>15</v>
      </c>
      <c r="X126" s="875"/>
      <c r="Y126" s="876">
        <v>13900</v>
      </c>
      <c r="Z126" s="875">
        <f t="shared" si="3"/>
        <v>13900</v>
      </c>
      <c r="AA126" s="691"/>
      <c r="AB126" s="691"/>
      <c r="AC126" s="691">
        <v>13900</v>
      </c>
      <c r="AD126" s="691"/>
      <c r="AE126" s="691"/>
      <c r="AF126" s="691"/>
      <c r="AG126" s="691"/>
      <c r="AH126" s="691"/>
      <c r="AI126" s="691"/>
      <c r="AJ126" s="691"/>
      <c r="AK126" s="691"/>
      <c r="AL126" s="691"/>
      <c r="AM126" s="868">
        <f t="shared" si="4"/>
        <v>13900</v>
      </c>
      <c r="AN126" s="868">
        <f t="shared" si="5"/>
        <v>0</v>
      </c>
      <c r="AO126" s="691"/>
      <c r="AP126" s="868"/>
      <c r="AQ126" s="706"/>
      <c r="AR126" s="704"/>
      <c r="AS126" s="704"/>
      <c r="AT126" s="704"/>
      <c r="AU126" s="704"/>
      <c r="AV126" s="704"/>
      <c r="AW126" s="704"/>
      <c r="AX126" s="704"/>
      <c r="AY126" s="704"/>
      <c r="AZ126" s="704"/>
      <c r="BA126" s="704"/>
      <c r="BB126" s="704"/>
      <c r="BC126" s="704"/>
      <c r="BD126" s="704"/>
      <c r="BE126" s="704"/>
      <c r="BF126" s="704"/>
      <c r="BG126" s="704"/>
      <c r="BH126" s="704"/>
      <c r="BI126" s="704"/>
      <c r="BJ126" s="704"/>
      <c r="BK126" s="704"/>
      <c r="BL126" s="704"/>
      <c r="BM126" s="704"/>
      <c r="BN126" s="704"/>
      <c r="BO126" s="704"/>
      <c r="BP126" s="704"/>
      <c r="BQ126" s="704"/>
      <c r="BR126" s="704"/>
      <c r="BS126" s="704"/>
      <c r="BT126" s="704"/>
      <c r="BU126" s="704"/>
      <c r="BV126" s="704"/>
      <c r="BW126" s="704"/>
      <c r="BX126" s="704"/>
      <c r="BY126" s="704"/>
      <c r="BZ126" s="704"/>
      <c r="CA126" s="704"/>
      <c r="CB126" s="704"/>
      <c r="CC126" s="704"/>
      <c r="CD126" s="704"/>
      <c r="CE126" s="704"/>
      <c r="CF126" s="704"/>
      <c r="CG126" s="704"/>
      <c r="CH126" s="704"/>
      <c r="CI126" s="704"/>
      <c r="CJ126" s="704"/>
      <c r="CK126" s="704"/>
      <c r="CL126" s="704"/>
      <c r="CM126" s="704"/>
      <c r="CN126" s="704"/>
      <c r="CO126" s="704"/>
      <c r="CP126" s="704"/>
      <c r="CQ126" s="704"/>
      <c r="CR126" s="704"/>
      <c r="CS126" s="704"/>
      <c r="CT126" s="704"/>
      <c r="CU126" s="704"/>
      <c r="CV126" s="704"/>
      <c r="CW126" s="704"/>
      <c r="CX126" s="704"/>
      <c r="CY126" s="704"/>
      <c r="CZ126" s="704"/>
      <c r="DA126" s="704"/>
      <c r="DB126" s="704"/>
      <c r="DC126" s="704"/>
      <c r="DD126" s="704"/>
      <c r="DE126" s="704"/>
      <c r="DF126" s="704"/>
      <c r="DG126" s="704"/>
      <c r="DH126" s="704"/>
      <c r="DI126" s="704"/>
      <c r="DJ126" s="704"/>
      <c r="DK126" s="704"/>
      <c r="DL126" s="704"/>
      <c r="DM126" s="704"/>
      <c r="DN126" s="704"/>
      <c r="DO126" s="704"/>
      <c r="DP126" s="704"/>
      <c r="DQ126" s="704"/>
      <c r="DR126" s="704"/>
      <c r="DS126" s="704"/>
      <c r="DT126" s="704"/>
      <c r="DU126" s="704"/>
      <c r="DV126" s="704"/>
      <c r="DW126" s="704"/>
      <c r="DX126" s="704"/>
      <c r="DY126" s="704"/>
      <c r="DZ126" s="704"/>
      <c r="EA126" s="704"/>
      <c r="EB126" s="704"/>
      <c r="EC126" s="704"/>
      <c r="ED126" s="704"/>
      <c r="EE126" s="704"/>
      <c r="EF126" s="704"/>
      <c r="EG126" s="704"/>
      <c r="EH126" s="704"/>
      <c r="EI126" s="704"/>
      <c r="EJ126" s="704"/>
      <c r="EK126" s="704"/>
      <c r="EL126" s="704"/>
      <c r="EM126" s="704"/>
      <c r="EN126" s="704"/>
      <c r="EO126" s="704"/>
      <c r="EP126" s="704"/>
      <c r="EQ126" s="704"/>
      <c r="ER126" s="704"/>
      <c r="ES126" s="704"/>
      <c r="ET126" s="704"/>
      <c r="EU126" s="704"/>
      <c r="EV126" s="704"/>
      <c r="EW126" s="704"/>
      <c r="EX126" s="704"/>
      <c r="EY126" s="704"/>
      <c r="EZ126" s="704"/>
      <c r="FA126" s="704"/>
      <c r="FB126" s="704"/>
      <c r="FC126" s="704"/>
      <c r="FD126" s="704"/>
      <c r="FE126" s="704"/>
      <c r="FF126" s="704"/>
      <c r="FG126" s="704"/>
      <c r="FH126" s="706"/>
      <c r="FI126" s="704"/>
      <c r="FJ126" s="704"/>
      <c r="FK126" s="706"/>
      <c r="FL126" s="706"/>
      <c r="FM126" s="704"/>
      <c r="FN126" s="704"/>
      <c r="FO126" s="704"/>
      <c r="FP126" s="704"/>
      <c r="FQ126" s="704"/>
      <c r="FR126" s="704"/>
      <c r="FS126" s="704"/>
      <c r="FT126" s="704"/>
      <c r="FU126" s="704"/>
      <c r="FV126" s="704"/>
      <c r="FW126" s="704"/>
      <c r="FX126" s="704"/>
      <c r="FY126" s="704"/>
      <c r="FZ126" s="704"/>
      <c r="GA126" s="704"/>
      <c r="GB126" s="704"/>
      <c r="GC126" s="704"/>
      <c r="GD126" s="704"/>
      <c r="GE126" s="704"/>
      <c r="GF126" s="704"/>
      <c r="GG126" s="704"/>
      <c r="GH126" s="704"/>
      <c r="GI126" s="704"/>
      <c r="GJ126" s="704"/>
      <c r="GK126" s="704"/>
      <c r="GL126" s="704"/>
      <c r="GM126" s="704"/>
      <c r="GN126" s="704"/>
      <c r="GO126" s="704"/>
      <c r="JA126" s="706"/>
      <c r="JB126" s="706"/>
      <c r="JC126" s="706"/>
      <c r="JD126" s="706"/>
      <c r="JE126" s="706"/>
      <c r="JF126" s="706"/>
      <c r="JG126" s="706"/>
      <c r="JH126" s="706"/>
    </row>
    <row r="127" spans="1:274" s="878" customFormat="1" ht="23.1" customHeight="1" x14ac:dyDescent="0.25">
      <c r="A127" s="691">
        <v>126</v>
      </c>
      <c r="B127" s="693" t="s">
        <v>1206</v>
      </c>
      <c r="C127" s="696">
        <v>242</v>
      </c>
      <c r="D127" s="697">
        <v>532</v>
      </c>
      <c r="E127" s="698">
        <v>29</v>
      </c>
      <c r="F127" s="699" t="s">
        <v>1235</v>
      </c>
      <c r="G127" s="699" t="s">
        <v>1265</v>
      </c>
      <c r="H127" s="751" t="s">
        <v>1112</v>
      </c>
      <c r="I127" s="752" t="s">
        <v>1113</v>
      </c>
      <c r="J127" s="753" t="s">
        <v>1139</v>
      </c>
      <c r="K127" s="777" t="s">
        <v>1151</v>
      </c>
      <c r="L127" s="777" t="s">
        <v>1124</v>
      </c>
      <c r="M127" s="753" t="s">
        <v>1140</v>
      </c>
      <c r="N127" s="753" t="s">
        <v>1141</v>
      </c>
      <c r="O127" s="753" t="s">
        <v>1189</v>
      </c>
      <c r="P127" s="753" t="s">
        <v>1259</v>
      </c>
      <c r="Q127" s="765" t="s">
        <v>1163</v>
      </c>
      <c r="R127" s="765" t="s">
        <v>1120</v>
      </c>
      <c r="S127" s="755">
        <v>2</v>
      </c>
      <c r="T127" s="766">
        <v>2.11</v>
      </c>
      <c r="U127" s="771">
        <v>41456</v>
      </c>
      <c r="V127" s="771">
        <v>41791</v>
      </c>
      <c r="W127" s="701">
        <v>15</v>
      </c>
      <c r="X127" s="875">
        <v>150000</v>
      </c>
      <c r="Y127" s="876"/>
      <c r="Z127" s="875">
        <f t="shared" si="3"/>
        <v>150000</v>
      </c>
      <c r="AA127" s="749"/>
      <c r="AB127" s="749"/>
      <c r="AC127" s="749"/>
      <c r="AD127" s="750">
        <v>150000</v>
      </c>
      <c r="AE127" s="750"/>
      <c r="AF127" s="749"/>
      <c r="AG127" s="749"/>
      <c r="AH127" s="749"/>
      <c r="AI127" s="749"/>
      <c r="AJ127" s="749"/>
      <c r="AK127" s="749"/>
      <c r="AL127" s="749"/>
      <c r="AM127" s="868">
        <f t="shared" si="4"/>
        <v>150000</v>
      </c>
      <c r="AN127" s="868">
        <f t="shared" si="5"/>
        <v>0</v>
      </c>
      <c r="AO127" s="760">
        <v>150000</v>
      </c>
      <c r="AP127" s="941">
        <v>150000</v>
      </c>
      <c r="AQ127" s="706"/>
      <c r="AR127" s="703"/>
      <c r="AS127" s="703"/>
      <c r="AT127" s="703"/>
      <c r="AU127" s="703"/>
      <c r="AV127" s="706"/>
      <c r="AW127" s="706"/>
      <c r="AX127" s="706"/>
      <c r="AY127" s="706"/>
      <c r="AZ127" s="706"/>
      <c r="BA127" s="706"/>
      <c r="BB127" s="706"/>
      <c r="BC127" s="706"/>
      <c r="BD127" s="706"/>
      <c r="BE127" s="706"/>
      <c r="BF127" s="706"/>
      <c r="BG127" s="706"/>
      <c r="BH127" s="706"/>
      <c r="BI127" s="706"/>
      <c r="BJ127" s="706"/>
      <c r="BK127" s="706"/>
      <c r="BL127" s="706"/>
      <c r="BM127" s="706"/>
      <c r="BN127" s="706"/>
      <c r="BO127" s="706"/>
      <c r="BP127" s="706"/>
      <c r="BQ127" s="706"/>
      <c r="BR127" s="706"/>
      <c r="BS127" s="706"/>
      <c r="BT127" s="706"/>
      <c r="BU127" s="706"/>
      <c r="BV127" s="706"/>
      <c r="BW127" s="706"/>
      <c r="BX127" s="706"/>
      <c r="BY127" s="706"/>
      <c r="BZ127" s="706"/>
      <c r="CA127" s="706"/>
      <c r="CB127" s="706"/>
      <c r="CC127" s="706"/>
      <c r="CD127" s="706"/>
      <c r="CE127" s="706"/>
      <c r="CF127" s="706"/>
      <c r="CG127" s="706"/>
      <c r="CH127" s="706"/>
      <c r="CI127" s="706"/>
      <c r="CJ127" s="706"/>
      <c r="CK127" s="706"/>
      <c r="CL127" s="706"/>
      <c r="CM127" s="706"/>
      <c r="CN127" s="706"/>
      <c r="CO127" s="706"/>
      <c r="CP127" s="706"/>
      <c r="CQ127" s="706"/>
      <c r="CR127" s="706"/>
      <c r="CS127" s="706"/>
      <c r="CT127" s="706"/>
      <c r="CU127" s="706"/>
      <c r="CV127" s="706"/>
      <c r="CW127" s="706"/>
      <c r="CX127" s="706"/>
      <c r="CY127" s="706"/>
      <c r="CZ127" s="706"/>
      <c r="DA127" s="706"/>
      <c r="DB127" s="706"/>
      <c r="DC127" s="706"/>
      <c r="DD127" s="706"/>
      <c r="DE127" s="706"/>
      <c r="DF127" s="706"/>
      <c r="DG127" s="706"/>
      <c r="DH127" s="706"/>
      <c r="DI127" s="706"/>
      <c r="DJ127" s="706"/>
      <c r="DK127" s="706"/>
      <c r="DL127" s="706"/>
      <c r="DM127" s="706"/>
      <c r="DN127" s="706"/>
      <c r="DO127" s="706"/>
      <c r="DP127" s="706"/>
      <c r="DQ127" s="706"/>
      <c r="DR127" s="706"/>
      <c r="DS127" s="706"/>
      <c r="DT127" s="706"/>
      <c r="DU127" s="706"/>
      <c r="DV127" s="706"/>
      <c r="DW127" s="706"/>
      <c r="DX127" s="706"/>
      <c r="DY127" s="706"/>
      <c r="DZ127" s="706"/>
      <c r="EA127" s="706"/>
      <c r="EB127" s="706"/>
      <c r="EC127" s="706"/>
      <c r="ED127" s="706"/>
      <c r="EE127" s="706"/>
      <c r="EF127" s="706"/>
      <c r="EG127" s="706"/>
      <c r="EH127" s="706"/>
      <c r="EI127" s="706"/>
      <c r="EJ127" s="706"/>
      <c r="EK127" s="706"/>
      <c r="EL127" s="706"/>
      <c r="EM127" s="706"/>
      <c r="EN127" s="706"/>
      <c r="EO127" s="706"/>
      <c r="EP127" s="706"/>
      <c r="EQ127" s="706"/>
      <c r="ER127" s="706"/>
      <c r="ES127" s="706"/>
      <c r="ET127" s="706"/>
      <c r="EU127" s="706"/>
      <c r="EV127" s="706"/>
      <c r="EW127" s="706"/>
      <c r="EX127" s="706"/>
      <c r="EY127" s="706"/>
      <c r="EZ127" s="706"/>
      <c r="FA127" s="706"/>
      <c r="FB127" s="706"/>
      <c r="FC127" s="706"/>
      <c r="FD127" s="706"/>
      <c r="FE127" s="706"/>
      <c r="FF127" s="706"/>
      <c r="FG127" s="706"/>
      <c r="FH127" s="706"/>
      <c r="FI127" s="706"/>
      <c r="FJ127" s="706"/>
      <c r="FK127" s="706"/>
      <c r="FL127" s="706"/>
      <c r="FM127" s="706"/>
      <c r="FN127" s="706"/>
      <c r="FO127" s="706"/>
      <c r="FP127" s="706"/>
      <c r="FQ127" s="706"/>
      <c r="FR127" s="706"/>
      <c r="FS127" s="706"/>
      <c r="FT127" s="706"/>
      <c r="FU127" s="706"/>
      <c r="FV127" s="706"/>
      <c r="FW127" s="704"/>
      <c r="FX127" s="704"/>
      <c r="FY127" s="704"/>
      <c r="FZ127" s="704"/>
      <c r="GA127" s="704"/>
      <c r="GB127" s="704"/>
      <c r="GC127" s="704"/>
      <c r="GD127" s="704"/>
      <c r="GE127" s="704"/>
      <c r="GF127" s="704"/>
      <c r="GG127" s="704"/>
      <c r="GH127" s="704"/>
      <c r="GI127" s="706"/>
      <c r="GJ127" s="706"/>
      <c r="GK127" s="706"/>
      <c r="GL127" s="706"/>
      <c r="GM127" s="706"/>
      <c r="GN127" s="706"/>
      <c r="GO127" s="706"/>
      <c r="GP127" s="706"/>
      <c r="GQ127" s="706"/>
      <c r="GR127" s="706"/>
      <c r="GS127" s="706"/>
      <c r="GT127" s="706"/>
      <c r="GU127" s="706"/>
      <c r="GV127" s="706"/>
      <c r="GW127" s="706"/>
      <c r="GX127" s="706"/>
      <c r="GY127" s="706"/>
      <c r="GZ127" s="706"/>
      <c r="HA127" s="706"/>
      <c r="HB127" s="706"/>
      <c r="HC127" s="706"/>
      <c r="HD127" s="706"/>
      <c r="HE127" s="706"/>
      <c r="HF127" s="706"/>
      <c r="HG127" s="706"/>
      <c r="HH127" s="706"/>
      <c r="HI127" s="706"/>
      <c r="HJ127" s="706"/>
      <c r="HK127" s="706"/>
      <c r="HL127" s="706"/>
      <c r="HM127" s="706"/>
      <c r="HN127" s="706"/>
      <c r="HO127" s="704"/>
      <c r="HP127" s="704"/>
      <c r="HQ127" s="746"/>
      <c r="HR127" s="706"/>
      <c r="HS127" s="706"/>
      <c r="HT127" s="706"/>
      <c r="HU127" s="706"/>
      <c r="HV127" s="706"/>
      <c r="HW127" s="706"/>
      <c r="HX127" s="706"/>
      <c r="HY127" s="706"/>
      <c r="HZ127" s="706"/>
      <c r="IA127" s="704"/>
      <c r="IB127" s="704"/>
      <c r="IC127" s="704"/>
      <c r="ID127" s="704"/>
      <c r="IE127" s="704"/>
      <c r="IF127" s="704"/>
      <c r="IG127" s="704"/>
      <c r="IH127" s="704"/>
      <c r="II127" s="704"/>
      <c r="IJ127" s="704"/>
      <c r="IK127" s="704"/>
      <c r="IL127" s="704"/>
      <c r="IM127" s="704"/>
      <c r="IN127" s="704"/>
      <c r="IO127" s="704"/>
      <c r="IP127" s="704"/>
      <c r="IQ127" s="704"/>
      <c r="IR127" s="704"/>
      <c r="IS127" s="704"/>
      <c r="IT127" s="704"/>
      <c r="IU127" s="704"/>
      <c r="IV127" s="704"/>
      <c r="IW127" s="704"/>
      <c r="JA127" s="814"/>
      <c r="JB127" s="814"/>
      <c r="JC127" s="814"/>
      <c r="JD127" s="814"/>
      <c r="JE127" s="814"/>
      <c r="JF127" s="814"/>
      <c r="JG127" s="814"/>
      <c r="JH127" s="814"/>
    </row>
    <row r="128" spans="1:274" s="878" customFormat="1" ht="23.1" customHeight="1" x14ac:dyDescent="0.25">
      <c r="A128" s="691">
        <v>127</v>
      </c>
      <c r="B128" s="693" t="s">
        <v>1206</v>
      </c>
      <c r="C128" s="696">
        <v>242</v>
      </c>
      <c r="D128" s="697">
        <v>532</v>
      </c>
      <c r="E128" s="707">
        <v>31</v>
      </c>
      <c r="F128" s="699" t="s">
        <v>1121</v>
      </c>
      <c r="G128" s="699" t="s">
        <v>1267</v>
      </c>
      <c r="H128" s="751" t="s">
        <v>1112</v>
      </c>
      <c r="I128" s="752" t="s">
        <v>1113</v>
      </c>
      <c r="J128" s="753" t="s">
        <v>1139</v>
      </c>
      <c r="K128" s="764" t="s">
        <v>1151</v>
      </c>
      <c r="L128" s="764" t="s">
        <v>1124</v>
      </c>
      <c r="M128" s="753" t="s">
        <v>1140</v>
      </c>
      <c r="N128" s="753" t="s">
        <v>1141</v>
      </c>
      <c r="O128" s="753" t="s">
        <v>1189</v>
      </c>
      <c r="P128" s="753" t="s">
        <v>1259</v>
      </c>
      <c r="Q128" s="765" t="s">
        <v>1266</v>
      </c>
      <c r="R128" s="765" t="s">
        <v>1120</v>
      </c>
      <c r="S128" s="755">
        <v>2</v>
      </c>
      <c r="T128" s="766">
        <v>2.11</v>
      </c>
      <c r="U128" s="771">
        <v>41456</v>
      </c>
      <c r="V128" s="771">
        <v>42156</v>
      </c>
      <c r="W128" s="701">
        <v>5</v>
      </c>
      <c r="X128" s="875">
        <v>20000</v>
      </c>
      <c r="Y128" s="877"/>
      <c r="Z128" s="875">
        <f t="shared" si="3"/>
        <v>20000</v>
      </c>
      <c r="AA128" s="702"/>
      <c r="AB128" s="702"/>
      <c r="AC128" s="702"/>
      <c r="AD128" s="702"/>
      <c r="AE128" s="702">
        <v>20000</v>
      </c>
      <c r="AF128" s="702"/>
      <c r="AG128" s="702"/>
      <c r="AH128" s="702"/>
      <c r="AI128" s="717"/>
      <c r="AJ128" s="717"/>
      <c r="AK128" s="717"/>
      <c r="AL128" s="717"/>
      <c r="AM128" s="868">
        <f t="shared" si="4"/>
        <v>20000</v>
      </c>
      <c r="AN128" s="868">
        <f t="shared" si="5"/>
        <v>0</v>
      </c>
      <c r="AO128" s="759">
        <v>20000</v>
      </c>
      <c r="AP128" s="868">
        <v>20000</v>
      </c>
      <c r="AQ128" s="706"/>
      <c r="AR128" s="706"/>
      <c r="AS128" s="706"/>
      <c r="AT128" s="706"/>
      <c r="AU128" s="706"/>
      <c r="AV128" s="706"/>
      <c r="AW128" s="706"/>
      <c r="AX128" s="706"/>
      <c r="AY128" s="706"/>
      <c r="AZ128" s="706"/>
      <c r="BA128" s="706"/>
      <c r="BB128" s="706"/>
      <c r="BC128" s="706"/>
      <c r="BD128" s="706"/>
      <c r="BE128" s="706"/>
      <c r="BF128" s="706"/>
      <c r="BG128" s="706"/>
      <c r="BH128" s="706"/>
      <c r="BI128" s="706"/>
      <c r="BJ128" s="706"/>
      <c r="BK128" s="706"/>
      <c r="BL128" s="706"/>
      <c r="BM128" s="706"/>
      <c r="BN128" s="706"/>
      <c r="BO128" s="706"/>
      <c r="BP128" s="706"/>
      <c r="BQ128" s="706"/>
      <c r="BR128" s="706"/>
      <c r="BS128" s="706"/>
      <c r="BT128" s="706"/>
      <c r="BU128" s="706"/>
      <c r="BV128" s="706"/>
      <c r="BW128" s="706"/>
      <c r="BX128" s="706"/>
      <c r="BY128" s="706"/>
      <c r="BZ128" s="706"/>
      <c r="CA128" s="706"/>
      <c r="CB128" s="706"/>
      <c r="CC128" s="706"/>
      <c r="CD128" s="706"/>
      <c r="CE128" s="706"/>
      <c r="CF128" s="706"/>
      <c r="CG128" s="706"/>
      <c r="CH128" s="706"/>
      <c r="CI128" s="706"/>
      <c r="CJ128" s="706"/>
      <c r="CK128" s="706"/>
      <c r="CL128" s="706"/>
      <c r="CM128" s="706"/>
      <c r="CN128" s="706"/>
      <c r="CO128" s="706"/>
      <c r="CP128" s="706"/>
      <c r="CQ128" s="706"/>
      <c r="CR128" s="706"/>
      <c r="CS128" s="706"/>
      <c r="CT128" s="706"/>
      <c r="CU128" s="706"/>
      <c r="CV128" s="706"/>
      <c r="CW128" s="706"/>
      <c r="CX128" s="706"/>
      <c r="CY128" s="706"/>
      <c r="CZ128" s="706"/>
      <c r="DA128" s="706"/>
      <c r="DB128" s="706"/>
      <c r="DC128" s="706"/>
      <c r="DD128" s="706"/>
      <c r="DE128" s="706"/>
      <c r="DF128" s="706"/>
      <c r="DG128" s="706"/>
      <c r="DH128" s="706"/>
      <c r="DI128" s="706"/>
      <c r="DJ128" s="706"/>
      <c r="DK128" s="706"/>
      <c r="DL128" s="706"/>
      <c r="DM128" s="706"/>
      <c r="DN128" s="706"/>
      <c r="DO128" s="706"/>
      <c r="DP128" s="706"/>
      <c r="DQ128" s="706"/>
      <c r="DR128" s="706"/>
      <c r="DS128" s="706"/>
      <c r="DT128" s="706"/>
      <c r="DU128" s="706"/>
      <c r="DV128" s="706"/>
      <c r="DW128" s="706"/>
      <c r="DX128" s="706"/>
      <c r="DY128" s="706"/>
      <c r="DZ128" s="706"/>
      <c r="EA128" s="706"/>
      <c r="EB128" s="706"/>
      <c r="EC128" s="706"/>
      <c r="ED128" s="706"/>
      <c r="EE128" s="706"/>
      <c r="EF128" s="706"/>
      <c r="EG128" s="706"/>
      <c r="EH128" s="706"/>
      <c r="EI128" s="706"/>
      <c r="EJ128" s="706"/>
      <c r="EK128" s="706"/>
      <c r="EL128" s="706"/>
      <c r="EM128" s="706"/>
      <c r="EN128" s="706"/>
      <c r="EO128" s="706"/>
      <c r="EP128" s="706"/>
      <c r="EQ128" s="706"/>
      <c r="ER128" s="706"/>
      <c r="ES128" s="706"/>
      <c r="ET128" s="706"/>
      <c r="EU128" s="706"/>
      <c r="EV128" s="704"/>
      <c r="EW128" s="704"/>
      <c r="EX128" s="704"/>
      <c r="EY128" s="704"/>
      <c r="EZ128" s="704"/>
      <c r="FA128" s="704"/>
      <c r="FB128" s="704"/>
      <c r="FC128" s="704"/>
      <c r="FD128" s="704"/>
      <c r="FE128" s="704"/>
      <c r="FF128" s="704"/>
      <c r="FG128" s="704"/>
      <c r="FH128" s="706"/>
      <c r="FI128" s="704"/>
      <c r="FJ128" s="704"/>
      <c r="FK128" s="706"/>
      <c r="FL128" s="706"/>
      <c r="FM128" s="706"/>
      <c r="FN128" s="706"/>
      <c r="FO128" s="706"/>
      <c r="FP128" s="706"/>
      <c r="FQ128" s="706"/>
      <c r="FR128" s="706"/>
      <c r="FS128" s="706"/>
      <c r="FT128" s="706"/>
      <c r="FU128" s="706"/>
      <c r="FV128" s="706"/>
      <c r="FW128" s="706"/>
      <c r="FX128" s="706"/>
      <c r="FY128" s="706"/>
      <c r="FZ128" s="706"/>
      <c r="GA128" s="706"/>
      <c r="GB128" s="706"/>
      <c r="GC128" s="706"/>
      <c r="GD128" s="706"/>
      <c r="GE128" s="706"/>
      <c r="GF128" s="706"/>
      <c r="GG128" s="706"/>
      <c r="GH128" s="706"/>
      <c r="GI128" s="706"/>
      <c r="GJ128" s="706"/>
      <c r="GK128" s="706"/>
      <c r="GL128" s="706"/>
      <c r="GM128" s="706"/>
      <c r="GN128" s="706"/>
      <c r="GO128" s="704"/>
      <c r="GP128" s="746"/>
      <c r="GQ128" s="706"/>
      <c r="GR128" s="706"/>
      <c r="GS128" s="706"/>
      <c r="GT128" s="706"/>
      <c r="GU128" s="706"/>
      <c r="GV128" s="706"/>
      <c r="GW128" s="706"/>
      <c r="GX128" s="706"/>
      <c r="GY128" s="706"/>
      <c r="GZ128" s="706"/>
      <c r="HA128" s="706"/>
      <c r="HB128" s="706"/>
      <c r="HC128" s="706"/>
      <c r="HD128" s="706"/>
      <c r="HE128" s="706"/>
      <c r="HF128" s="706"/>
      <c r="HG128" s="706"/>
      <c r="HH128" s="706"/>
      <c r="HI128" s="706"/>
      <c r="HJ128" s="706"/>
      <c r="HK128" s="706"/>
      <c r="HL128" s="706"/>
      <c r="HM128" s="706"/>
      <c r="HN128" s="706"/>
      <c r="HO128" s="706"/>
      <c r="HP128" s="706"/>
      <c r="HQ128" s="706"/>
      <c r="HR128" s="706"/>
      <c r="HS128" s="706"/>
      <c r="HT128" s="706"/>
      <c r="HU128" s="706"/>
      <c r="HV128" s="706"/>
      <c r="HW128" s="706"/>
      <c r="HX128" s="706"/>
      <c r="HY128" s="706"/>
      <c r="HZ128" s="706"/>
      <c r="IA128" s="704"/>
      <c r="IB128" s="704"/>
      <c r="IC128" s="704"/>
      <c r="ID128" s="704"/>
      <c r="IE128" s="704"/>
      <c r="IF128" s="704"/>
      <c r="IG128" s="704"/>
      <c r="IH128" s="704"/>
      <c r="II128" s="704"/>
      <c r="IJ128" s="704"/>
      <c r="IK128" s="704"/>
      <c r="IL128" s="704"/>
      <c r="IM128" s="704"/>
      <c r="IN128" s="704"/>
      <c r="IO128" s="704"/>
      <c r="IP128" s="704"/>
      <c r="IQ128" s="704"/>
      <c r="IR128" s="704"/>
      <c r="IS128" s="704"/>
      <c r="IT128" s="704"/>
      <c r="IU128" s="704"/>
      <c r="IV128" s="704"/>
      <c r="IW128" s="704"/>
      <c r="JJ128" s="814"/>
      <c r="JK128" s="814"/>
      <c r="JL128" s="814"/>
      <c r="JM128" s="814"/>
      <c r="JN128" s="814"/>
    </row>
    <row r="129" spans="1:274" s="878" customFormat="1" ht="23.1" customHeight="1" x14ac:dyDescent="0.25">
      <c r="A129" s="691">
        <v>128</v>
      </c>
      <c r="B129" s="693" t="s">
        <v>1206</v>
      </c>
      <c r="C129" s="696">
        <v>242</v>
      </c>
      <c r="D129" s="697">
        <v>532</v>
      </c>
      <c r="E129" s="707">
        <v>33</v>
      </c>
      <c r="F129" s="699" t="s">
        <v>1121</v>
      </c>
      <c r="G129" s="699" t="s">
        <v>1518</v>
      </c>
      <c r="H129" s="767" t="s">
        <v>1112</v>
      </c>
      <c r="I129" s="752" t="s">
        <v>1113</v>
      </c>
      <c r="J129" s="753" t="s">
        <v>1139</v>
      </c>
      <c r="K129" s="764" t="s">
        <v>1115</v>
      </c>
      <c r="L129" s="764" t="s">
        <v>1124</v>
      </c>
      <c r="M129" s="753" t="s">
        <v>1140</v>
      </c>
      <c r="N129" s="753" t="s">
        <v>1141</v>
      </c>
      <c r="O129" s="753" t="s">
        <v>1189</v>
      </c>
      <c r="P129" s="753" t="s">
        <v>1259</v>
      </c>
      <c r="Q129" s="765">
        <v>15</v>
      </c>
      <c r="R129" s="765" t="s">
        <v>1120</v>
      </c>
      <c r="S129" s="755">
        <v>2</v>
      </c>
      <c r="T129" s="766">
        <v>2.11</v>
      </c>
      <c r="U129" s="771">
        <v>41275</v>
      </c>
      <c r="V129" s="771">
        <v>41426</v>
      </c>
      <c r="W129" s="701">
        <v>15</v>
      </c>
      <c r="X129" s="875"/>
      <c r="Y129" s="876">
        <v>200000</v>
      </c>
      <c r="Z129" s="875">
        <f t="shared" si="3"/>
        <v>200000</v>
      </c>
      <c r="AA129" s="717"/>
      <c r="AB129" s="717"/>
      <c r="AC129" s="717">
        <v>50000</v>
      </c>
      <c r="AD129" s="717">
        <v>50000</v>
      </c>
      <c r="AE129" s="717">
        <v>50000</v>
      </c>
      <c r="AF129" s="717">
        <v>50000</v>
      </c>
      <c r="AG129" s="717"/>
      <c r="AH129" s="717"/>
      <c r="AI129" s="717"/>
      <c r="AJ129" s="717"/>
      <c r="AK129" s="717"/>
      <c r="AL129" s="717"/>
      <c r="AM129" s="868">
        <f t="shared" si="4"/>
        <v>200000</v>
      </c>
      <c r="AN129" s="868">
        <f t="shared" si="5"/>
        <v>0</v>
      </c>
      <c r="AO129" s="717"/>
      <c r="AP129" s="868"/>
      <c r="AQ129" s="706"/>
      <c r="AR129" s="706"/>
      <c r="AS129" s="706"/>
      <c r="AT129" s="706"/>
      <c r="AU129" s="706"/>
      <c r="AV129" s="706"/>
      <c r="AW129" s="706"/>
      <c r="AX129" s="706"/>
      <c r="AY129" s="706"/>
      <c r="AZ129" s="706"/>
      <c r="BA129" s="706"/>
      <c r="BB129" s="706"/>
      <c r="BC129" s="706"/>
      <c r="BD129" s="706"/>
      <c r="BE129" s="706"/>
      <c r="BF129" s="706"/>
      <c r="BG129" s="706"/>
      <c r="BH129" s="706"/>
      <c r="BI129" s="706"/>
      <c r="BJ129" s="706"/>
      <c r="BK129" s="706"/>
      <c r="BL129" s="706"/>
      <c r="BM129" s="706"/>
      <c r="BN129" s="706"/>
      <c r="BO129" s="706"/>
      <c r="BP129" s="706"/>
      <c r="BQ129" s="706"/>
      <c r="BR129" s="706"/>
      <c r="BS129" s="706"/>
      <c r="BT129" s="706"/>
      <c r="BU129" s="706"/>
      <c r="BV129" s="706"/>
      <c r="BW129" s="706"/>
      <c r="BX129" s="706"/>
      <c r="BY129" s="706"/>
      <c r="BZ129" s="706"/>
      <c r="CA129" s="706"/>
      <c r="CB129" s="706"/>
      <c r="CC129" s="706"/>
      <c r="CD129" s="706"/>
      <c r="CE129" s="706"/>
      <c r="CF129" s="706"/>
      <c r="CG129" s="706"/>
      <c r="CH129" s="706"/>
      <c r="CI129" s="706"/>
      <c r="CJ129" s="706"/>
      <c r="CK129" s="706"/>
      <c r="CL129" s="706"/>
      <c r="CM129" s="706"/>
      <c r="CN129" s="706"/>
      <c r="CO129" s="706"/>
      <c r="CP129" s="706"/>
      <c r="CQ129" s="706"/>
      <c r="CR129" s="706"/>
      <c r="CS129" s="706"/>
      <c r="CT129" s="706"/>
      <c r="CU129" s="706"/>
      <c r="CV129" s="706"/>
      <c r="CW129" s="706"/>
      <c r="CX129" s="706"/>
      <c r="CY129" s="706"/>
      <c r="CZ129" s="706"/>
      <c r="DA129" s="706"/>
      <c r="DB129" s="706"/>
      <c r="DC129" s="706"/>
      <c r="DD129" s="706"/>
      <c r="DE129" s="706"/>
      <c r="DF129" s="706"/>
      <c r="DG129" s="706"/>
      <c r="DH129" s="706"/>
      <c r="DI129" s="706"/>
      <c r="DJ129" s="706"/>
      <c r="DK129" s="706"/>
      <c r="DL129" s="706"/>
      <c r="DM129" s="706"/>
      <c r="DN129" s="706"/>
      <c r="DO129" s="706"/>
      <c r="DP129" s="706"/>
      <c r="DQ129" s="706"/>
      <c r="DR129" s="706"/>
      <c r="DS129" s="706"/>
      <c r="DT129" s="706"/>
      <c r="DU129" s="706"/>
      <c r="DV129" s="706"/>
      <c r="DW129" s="706"/>
      <c r="DX129" s="706"/>
      <c r="DY129" s="706"/>
      <c r="DZ129" s="706"/>
      <c r="EA129" s="706"/>
      <c r="EB129" s="706"/>
      <c r="EC129" s="706"/>
      <c r="ED129" s="706"/>
      <c r="EE129" s="706"/>
      <c r="EF129" s="706"/>
      <c r="EG129" s="706"/>
      <c r="EH129" s="706"/>
      <c r="EI129" s="706"/>
      <c r="EJ129" s="706"/>
      <c r="EK129" s="706"/>
      <c r="EL129" s="706"/>
      <c r="EM129" s="706"/>
      <c r="EN129" s="706"/>
      <c r="EO129" s="706"/>
      <c r="EP129" s="706"/>
      <c r="EQ129" s="706"/>
      <c r="ER129" s="706"/>
      <c r="ES129" s="706"/>
      <c r="ET129" s="706"/>
      <c r="EU129" s="706"/>
      <c r="EV129" s="704"/>
      <c r="EW129" s="704"/>
      <c r="EX129" s="704"/>
      <c r="EY129" s="704"/>
      <c r="EZ129" s="704"/>
      <c r="FA129" s="704"/>
      <c r="FB129" s="704"/>
      <c r="FC129" s="704"/>
      <c r="FD129" s="704"/>
      <c r="FE129" s="704"/>
      <c r="FF129" s="704"/>
      <c r="FG129" s="704"/>
      <c r="FH129" s="706"/>
      <c r="FI129" s="704"/>
      <c r="FJ129" s="704"/>
      <c r="FK129" s="706"/>
      <c r="FL129" s="706"/>
      <c r="FM129" s="704"/>
      <c r="FN129" s="704"/>
      <c r="FO129" s="704"/>
      <c r="FP129" s="704"/>
      <c r="FQ129" s="704"/>
      <c r="FR129" s="704"/>
      <c r="FS129" s="704"/>
      <c r="FT129" s="704"/>
      <c r="FU129" s="704"/>
      <c r="FV129" s="704"/>
      <c r="FW129" s="704"/>
      <c r="FX129" s="704"/>
      <c r="FY129" s="704"/>
      <c r="FZ129" s="704"/>
      <c r="GA129" s="704"/>
      <c r="GB129" s="704"/>
      <c r="GC129" s="704"/>
      <c r="GD129" s="704"/>
      <c r="GE129" s="704"/>
      <c r="GF129" s="704"/>
      <c r="GG129" s="704"/>
      <c r="GH129" s="704"/>
      <c r="GI129" s="704"/>
      <c r="GJ129" s="704"/>
      <c r="GK129" s="704"/>
      <c r="GL129" s="704"/>
      <c r="GM129" s="704"/>
      <c r="GN129" s="706"/>
      <c r="GO129" s="706"/>
      <c r="GP129" s="706"/>
      <c r="GQ129" s="706"/>
      <c r="GR129" s="706"/>
      <c r="GS129" s="706"/>
      <c r="GT129" s="706"/>
      <c r="GU129" s="706"/>
      <c r="GV129" s="706"/>
      <c r="GW129" s="706"/>
      <c r="GX129" s="706"/>
      <c r="GY129" s="706"/>
      <c r="GZ129" s="706"/>
      <c r="HA129" s="706"/>
      <c r="HB129" s="706"/>
      <c r="HC129" s="706"/>
      <c r="HD129" s="706"/>
      <c r="HE129" s="706"/>
      <c r="HF129" s="706"/>
      <c r="HG129" s="706"/>
      <c r="HH129" s="706"/>
      <c r="HI129" s="706"/>
      <c r="HJ129" s="706"/>
      <c r="HK129" s="706"/>
      <c r="HL129" s="706"/>
      <c r="HM129" s="706"/>
      <c r="HN129" s="706"/>
      <c r="HO129" s="928"/>
      <c r="HP129" s="928"/>
      <c r="HQ129" s="928"/>
      <c r="HR129" s="928"/>
      <c r="HS129" s="928"/>
      <c r="HT129" s="928"/>
      <c r="HU129" s="928"/>
      <c r="HV129" s="928"/>
      <c r="HW129" s="928"/>
      <c r="HX129" s="928"/>
      <c r="HY129" s="928"/>
      <c r="HZ129" s="928"/>
      <c r="IA129" s="928"/>
      <c r="IB129" s="928"/>
      <c r="IC129" s="928"/>
      <c r="ID129" s="928"/>
      <c r="IE129" s="928"/>
      <c r="IF129" s="928"/>
      <c r="IG129" s="928"/>
      <c r="IH129" s="928"/>
      <c r="II129" s="928"/>
      <c r="IJ129" s="928"/>
      <c r="IK129" s="928"/>
      <c r="IL129" s="928"/>
      <c r="IM129" s="928"/>
      <c r="IN129" s="928"/>
      <c r="IO129" s="928"/>
      <c r="IP129" s="928"/>
      <c r="IQ129" s="928"/>
      <c r="IR129" s="928"/>
      <c r="IS129" s="928"/>
      <c r="IT129" s="928"/>
      <c r="IU129" s="928"/>
      <c r="IV129" s="928"/>
      <c r="IW129" s="928"/>
      <c r="IX129" s="928"/>
      <c r="IY129" s="928"/>
      <c r="IZ129" s="928"/>
      <c r="JA129" s="928"/>
      <c r="JB129" s="928"/>
      <c r="JC129" s="928"/>
      <c r="JD129" s="928"/>
      <c r="JE129" s="928"/>
      <c r="JF129" s="928"/>
      <c r="JG129" s="928"/>
      <c r="JH129" s="928"/>
      <c r="JI129" s="928"/>
    </row>
    <row r="130" spans="1:274" s="878" customFormat="1" ht="23.1" customHeight="1" x14ac:dyDescent="0.25">
      <c r="A130" s="691">
        <v>129</v>
      </c>
      <c r="B130" s="693" t="s">
        <v>1206</v>
      </c>
      <c r="C130" s="696">
        <v>242</v>
      </c>
      <c r="D130" s="697">
        <v>532</v>
      </c>
      <c r="E130" s="707">
        <v>34</v>
      </c>
      <c r="F130" s="699" t="s">
        <v>1121</v>
      </c>
      <c r="G130" s="699" t="s">
        <v>1519</v>
      </c>
      <c r="H130" s="767" t="s">
        <v>1112</v>
      </c>
      <c r="I130" s="752" t="s">
        <v>1113</v>
      </c>
      <c r="J130" s="753" t="s">
        <v>1139</v>
      </c>
      <c r="K130" s="764" t="s">
        <v>1115</v>
      </c>
      <c r="L130" s="764" t="s">
        <v>1124</v>
      </c>
      <c r="M130" s="753" t="s">
        <v>1140</v>
      </c>
      <c r="N130" s="753" t="s">
        <v>1141</v>
      </c>
      <c r="O130" s="753" t="s">
        <v>1189</v>
      </c>
      <c r="P130" s="753" t="s">
        <v>1259</v>
      </c>
      <c r="Q130" s="765">
        <v>2</v>
      </c>
      <c r="R130" s="765" t="s">
        <v>1120</v>
      </c>
      <c r="S130" s="755">
        <v>2</v>
      </c>
      <c r="T130" s="766">
        <v>2.11</v>
      </c>
      <c r="U130" s="771">
        <v>41275</v>
      </c>
      <c r="V130" s="771">
        <v>41426</v>
      </c>
      <c r="W130" s="701">
        <v>15</v>
      </c>
      <c r="X130" s="875"/>
      <c r="Y130" s="876">
        <v>300000</v>
      </c>
      <c r="Z130" s="875">
        <f t="shared" ref="Z130:Z193" si="6">Y130+X130</f>
        <v>300000</v>
      </c>
      <c r="AA130" s="717"/>
      <c r="AB130" s="717"/>
      <c r="AC130" s="717">
        <v>50000</v>
      </c>
      <c r="AD130" s="717">
        <v>50000</v>
      </c>
      <c r="AE130" s="717">
        <v>50000</v>
      </c>
      <c r="AF130" s="717">
        <v>50000</v>
      </c>
      <c r="AG130" s="717">
        <v>50000</v>
      </c>
      <c r="AH130" s="717">
        <v>50000</v>
      </c>
      <c r="AI130" s="717"/>
      <c r="AJ130" s="717"/>
      <c r="AK130" s="717"/>
      <c r="AL130" s="717"/>
      <c r="AM130" s="868">
        <f t="shared" ref="AM130:AM193" si="7">SUM(AA130:AL130)</f>
        <v>300000</v>
      </c>
      <c r="AN130" s="868">
        <f t="shared" ref="AN130:AN193" si="8">Z130-AM130</f>
        <v>0</v>
      </c>
      <c r="AO130" s="717"/>
      <c r="AP130" s="868"/>
      <c r="AQ130" s="706"/>
      <c r="AR130" s="706"/>
      <c r="AS130" s="706"/>
      <c r="AT130" s="706"/>
      <c r="AU130" s="706"/>
      <c r="AV130" s="706"/>
      <c r="AW130" s="706"/>
      <c r="AX130" s="706"/>
      <c r="AY130" s="706"/>
      <c r="AZ130" s="706"/>
      <c r="BA130" s="706"/>
      <c r="BB130" s="706"/>
      <c r="BC130" s="706"/>
      <c r="BD130" s="706"/>
      <c r="BE130" s="706"/>
      <c r="BF130" s="706"/>
      <c r="BG130" s="706"/>
      <c r="BH130" s="706"/>
      <c r="BI130" s="706"/>
      <c r="BJ130" s="706"/>
      <c r="BK130" s="706"/>
      <c r="BL130" s="706"/>
      <c r="BM130" s="706"/>
      <c r="BN130" s="706"/>
      <c r="BO130" s="706"/>
      <c r="BP130" s="706"/>
      <c r="BQ130" s="706"/>
      <c r="BR130" s="706"/>
      <c r="BS130" s="706"/>
      <c r="BT130" s="706"/>
      <c r="BU130" s="706"/>
      <c r="BV130" s="706"/>
      <c r="BW130" s="706"/>
      <c r="BX130" s="706"/>
      <c r="BY130" s="706"/>
      <c r="BZ130" s="706"/>
      <c r="CA130" s="706"/>
      <c r="CB130" s="706"/>
      <c r="CC130" s="706"/>
      <c r="CD130" s="706"/>
      <c r="CE130" s="706"/>
      <c r="CF130" s="706"/>
      <c r="CG130" s="706"/>
      <c r="CH130" s="706"/>
      <c r="CI130" s="706"/>
      <c r="CJ130" s="706"/>
      <c r="CK130" s="706"/>
      <c r="CL130" s="706"/>
      <c r="CM130" s="706"/>
      <c r="CN130" s="706"/>
      <c r="CO130" s="706"/>
      <c r="CP130" s="706"/>
      <c r="CQ130" s="706"/>
      <c r="CR130" s="706"/>
      <c r="CS130" s="706"/>
      <c r="CT130" s="706"/>
      <c r="CU130" s="706"/>
      <c r="CV130" s="706"/>
      <c r="CW130" s="706"/>
      <c r="CX130" s="706"/>
      <c r="CY130" s="706"/>
      <c r="CZ130" s="706"/>
      <c r="DA130" s="706"/>
      <c r="DB130" s="706"/>
      <c r="DC130" s="706"/>
      <c r="DD130" s="706"/>
      <c r="DE130" s="706"/>
      <c r="DF130" s="706"/>
      <c r="DG130" s="706"/>
      <c r="DH130" s="706"/>
      <c r="DI130" s="706"/>
      <c r="DJ130" s="706"/>
      <c r="DK130" s="706"/>
      <c r="DL130" s="706"/>
      <c r="DM130" s="706"/>
      <c r="DN130" s="706"/>
      <c r="DO130" s="706"/>
      <c r="DP130" s="706"/>
      <c r="DQ130" s="706"/>
      <c r="DR130" s="706"/>
      <c r="DS130" s="706"/>
      <c r="DT130" s="706"/>
      <c r="DU130" s="706"/>
      <c r="DV130" s="706"/>
      <c r="DW130" s="706"/>
      <c r="DX130" s="706"/>
      <c r="DY130" s="706"/>
      <c r="DZ130" s="706"/>
      <c r="EA130" s="706"/>
      <c r="EB130" s="706"/>
      <c r="EC130" s="706"/>
      <c r="ED130" s="706"/>
      <c r="EE130" s="706"/>
      <c r="EF130" s="706"/>
      <c r="EG130" s="706"/>
      <c r="EH130" s="706"/>
      <c r="EI130" s="706"/>
      <c r="EJ130" s="706"/>
      <c r="EK130" s="706"/>
      <c r="EL130" s="706"/>
      <c r="EM130" s="706"/>
      <c r="EN130" s="706"/>
      <c r="EO130" s="706"/>
      <c r="EP130" s="706"/>
      <c r="EQ130" s="706"/>
      <c r="ER130" s="706"/>
      <c r="ES130" s="706"/>
      <c r="ET130" s="706"/>
      <c r="EU130" s="706"/>
      <c r="EV130" s="704"/>
      <c r="EW130" s="704"/>
      <c r="EX130" s="704"/>
      <c r="EY130" s="704"/>
      <c r="EZ130" s="704"/>
      <c r="FA130" s="704"/>
      <c r="FB130" s="704"/>
      <c r="FC130" s="704"/>
      <c r="FD130" s="704"/>
      <c r="FE130" s="704"/>
      <c r="FF130" s="704"/>
      <c r="FG130" s="704"/>
      <c r="FH130" s="706"/>
      <c r="FI130" s="704"/>
      <c r="FJ130" s="704"/>
      <c r="FK130" s="706"/>
      <c r="FL130" s="706"/>
      <c r="FM130" s="704"/>
      <c r="FN130" s="704"/>
      <c r="FO130" s="704"/>
      <c r="FP130" s="704"/>
      <c r="FQ130" s="704"/>
      <c r="FR130" s="704"/>
      <c r="FS130" s="704"/>
      <c r="FT130" s="704"/>
      <c r="FU130" s="704"/>
      <c r="FV130" s="704"/>
      <c r="FW130" s="704"/>
      <c r="FX130" s="704"/>
      <c r="FY130" s="704"/>
      <c r="FZ130" s="704"/>
      <c r="GA130" s="704"/>
      <c r="GB130" s="704"/>
      <c r="GC130" s="704"/>
      <c r="GD130" s="704"/>
      <c r="GE130" s="704"/>
      <c r="GF130" s="704"/>
      <c r="GG130" s="704"/>
      <c r="GH130" s="704"/>
      <c r="GI130" s="704"/>
      <c r="GJ130" s="704"/>
      <c r="GK130" s="704"/>
      <c r="GL130" s="704"/>
      <c r="GM130" s="704"/>
      <c r="GN130" s="704"/>
      <c r="GO130" s="706"/>
      <c r="GP130" s="706"/>
      <c r="GQ130" s="706"/>
      <c r="GR130" s="706"/>
      <c r="GS130" s="706"/>
      <c r="GT130" s="706"/>
      <c r="GU130" s="706"/>
      <c r="GV130" s="706"/>
      <c r="GW130" s="706"/>
      <c r="GX130" s="706"/>
      <c r="GY130" s="706"/>
      <c r="GZ130" s="706"/>
      <c r="HA130" s="706"/>
      <c r="HB130" s="706"/>
      <c r="HC130" s="706"/>
      <c r="HD130" s="706"/>
      <c r="HE130" s="706"/>
      <c r="HF130" s="706"/>
      <c r="HG130" s="706"/>
      <c r="HH130" s="706"/>
      <c r="HI130" s="706"/>
      <c r="HJ130" s="706"/>
      <c r="HK130" s="706"/>
      <c r="HL130" s="706"/>
      <c r="HM130" s="706"/>
      <c r="HN130" s="706"/>
      <c r="IX130" s="706"/>
      <c r="IY130" s="706"/>
      <c r="IZ130" s="706"/>
      <c r="JJ130" s="814"/>
      <c r="JK130" s="814"/>
      <c r="JL130" s="814"/>
      <c r="JM130" s="814"/>
      <c r="JN130" s="814"/>
    </row>
    <row r="131" spans="1:274" s="878" customFormat="1" ht="23.1" customHeight="1" x14ac:dyDescent="0.25">
      <c r="A131" s="691">
        <v>130</v>
      </c>
      <c r="B131" s="693" t="s">
        <v>1206</v>
      </c>
      <c r="C131" s="696">
        <v>242</v>
      </c>
      <c r="D131" s="697">
        <v>532</v>
      </c>
      <c r="E131" s="698">
        <v>35</v>
      </c>
      <c r="F131" s="699" t="s">
        <v>1121</v>
      </c>
      <c r="G131" s="699" t="s">
        <v>1268</v>
      </c>
      <c r="H131" s="751" t="s">
        <v>1112</v>
      </c>
      <c r="I131" s="752" t="s">
        <v>1113</v>
      </c>
      <c r="J131" s="753" t="s">
        <v>1139</v>
      </c>
      <c r="K131" s="764" t="s">
        <v>1151</v>
      </c>
      <c r="L131" s="764" t="s">
        <v>1124</v>
      </c>
      <c r="M131" s="753" t="s">
        <v>1140</v>
      </c>
      <c r="N131" s="753" t="s">
        <v>1141</v>
      </c>
      <c r="O131" s="753" t="s">
        <v>1189</v>
      </c>
      <c r="P131" s="753" t="s">
        <v>1259</v>
      </c>
      <c r="Q131" s="765" t="s">
        <v>1120</v>
      </c>
      <c r="R131" s="765" t="s">
        <v>1120</v>
      </c>
      <c r="S131" s="755">
        <v>2</v>
      </c>
      <c r="T131" s="766">
        <v>2.11</v>
      </c>
      <c r="U131" s="771">
        <v>41456</v>
      </c>
      <c r="V131" s="771">
        <v>42156</v>
      </c>
      <c r="W131" s="701">
        <v>25</v>
      </c>
      <c r="X131" s="875">
        <v>3000</v>
      </c>
      <c r="Y131" s="877"/>
      <c r="Z131" s="875">
        <f t="shared" si="6"/>
        <v>3000</v>
      </c>
      <c r="AA131" s="702"/>
      <c r="AB131" s="702"/>
      <c r="AC131" s="702"/>
      <c r="AD131" s="702"/>
      <c r="AE131" s="702">
        <v>3000</v>
      </c>
      <c r="AF131" s="702"/>
      <c r="AG131" s="702"/>
      <c r="AH131" s="702"/>
      <c r="AI131" s="717"/>
      <c r="AJ131" s="717"/>
      <c r="AK131" s="717"/>
      <c r="AL131" s="717"/>
      <c r="AM131" s="868">
        <f t="shared" si="7"/>
        <v>3000</v>
      </c>
      <c r="AN131" s="868">
        <f t="shared" si="8"/>
        <v>0</v>
      </c>
      <c r="AO131" s="760">
        <v>3200</v>
      </c>
      <c r="AP131" s="868">
        <v>3300</v>
      </c>
      <c r="AQ131" s="706"/>
      <c r="AR131" s="706"/>
      <c r="AS131" s="706"/>
      <c r="AT131" s="706"/>
      <c r="AU131" s="706"/>
      <c r="AV131" s="706"/>
      <c r="AW131" s="706"/>
      <c r="AX131" s="706"/>
      <c r="AY131" s="706"/>
      <c r="AZ131" s="706"/>
      <c r="BA131" s="706"/>
      <c r="BB131" s="706"/>
      <c r="BC131" s="706"/>
      <c r="BD131" s="706"/>
      <c r="BE131" s="706"/>
      <c r="BF131" s="706"/>
      <c r="BG131" s="706"/>
      <c r="BH131" s="706"/>
      <c r="BI131" s="706"/>
      <c r="BJ131" s="706"/>
      <c r="BK131" s="706"/>
      <c r="BL131" s="706"/>
      <c r="BM131" s="706"/>
      <c r="BN131" s="706"/>
      <c r="BO131" s="706"/>
      <c r="BP131" s="706"/>
      <c r="BQ131" s="706"/>
      <c r="BR131" s="706"/>
      <c r="BS131" s="706"/>
      <c r="BT131" s="706"/>
      <c r="BU131" s="706"/>
      <c r="BV131" s="706"/>
      <c r="BW131" s="706"/>
      <c r="BX131" s="706"/>
      <c r="BY131" s="706"/>
      <c r="BZ131" s="706"/>
      <c r="CA131" s="706"/>
      <c r="CB131" s="706"/>
      <c r="CC131" s="706"/>
      <c r="CD131" s="706"/>
      <c r="CE131" s="706"/>
      <c r="CF131" s="706"/>
      <c r="CG131" s="706"/>
      <c r="CH131" s="706"/>
      <c r="CI131" s="706"/>
      <c r="CJ131" s="706"/>
      <c r="CK131" s="706"/>
      <c r="CL131" s="706"/>
      <c r="CM131" s="706"/>
      <c r="CN131" s="706"/>
      <c r="CO131" s="706"/>
      <c r="CP131" s="706"/>
      <c r="CQ131" s="706"/>
      <c r="CR131" s="706"/>
      <c r="CS131" s="706"/>
      <c r="CT131" s="706"/>
      <c r="CU131" s="706"/>
      <c r="CV131" s="706"/>
      <c r="CW131" s="706"/>
      <c r="CX131" s="706"/>
      <c r="CY131" s="706"/>
      <c r="CZ131" s="706"/>
      <c r="DA131" s="706"/>
      <c r="DB131" s="706"/>
      <c r="DC131" s="706"/>
      <c r="DD131" s="706"/>
      <c r="DE131" s="706"/>
      <c r="DF131" s="706"/>
      <c r="DG131" s="706"/>
      <c r="DH131" s="706"/>
      <c r="DI131" s="706"/>
      <c r="DJ131" s="706"/>
      <c r="DK131" s="706"/>
      <c r="DL131" s="706"/>
      <c r="DM131" s="706"/>
      <c r="DN131" s="706"/>
      <c r="DO131" s="706"/>
      <c r="DP131" s="706"/>
      <c r="DQ131" s="706"/>
      <c r="DR131" s="706"/>
      <c r="DS131" s="706"/>
      <c r="DT131" s="706"/>
      <c r="DU131" s="706"/>
      <c r="DV131" s="706"/>
      <c r="DW131" s="706"/>
      <c r="DX131" s="706"/>
      <c r="DY131" s="706"/>
      <c r="DZ131" s="706"/>
      <c r="EA131" s="706"/>
      <c r="EB131" s="706"/>
      <c r="EC131" s="706"/>
      <c r="ED131" s="706"/>
      <c r="EE131" s="706"/>
      <c r="EF131" s="706"/>
      <c r="EG131" s="706"/>
      <c r="EH131" s="706"/>
      <c r="EI131" s="706"/>
      <c r="EJ131" s="706"/>
      <c r="EK131" s="706"/>
      <c r="EL131" s="706"/>
      <c r="EM131" s="706"/>
      <c r="EN131" s="706"/>
      <c r="EO131" s="706"/>
      <c r="EP131" s="706"/>
      <c r="EQ131" s="706"/>
      <c r="ER131" s="706"/>
      <c r="ES131" s="706"/>
      <c r="ET131" s="706"/>
      <c r="EU131" s="706"/>
      <c r="EV131" s="704"/>
      <c r="EW131" s="704"/>
      <c r="EX131" s="704"/>
      <c r="EY131" s="704"/>
      <c r="EZ131" s="704"/>
      <c r="FA131" s="704"/>
      <c r="FB131" s="704"/>
      <c r="FC131" s="704"/>
      <c r="FD131" s="704"/>
      <c r="FE131" s="704"/>
      <c r="FF131" s="704"/>
      <c r="FG131" s="704"/>
      <c r="FH131" s="704"/>
      <c r="FI131" s="704"/>
      <c r="FJ131" s="704"/>
      <c r="FK131" s="704"/>
      <c r="FL131" s="704"/>
      <c r="FM131" s="704"/>
      <c r="FN131" s="704"/>
      <c r="FO131" s="704"/>
      <c r="FP131" s="704"/>
      <c r="FQ131" s="704"/>
      <c r="FR131" s="704"/>
      <c r="FS131" s="704"/>
      <c r="FT131" s="704"/>
      <c r="FU131" s="704"/>
      <c r="FV131" s="704"/>
      <c r="FW131" s="704"/>
      <c r="FX131" s="704"/>
      <c r="FY131" s="704"/>
      <c r="FZ131" s="704"/>
      <c r="GA131" s="704"/>
      <c r="GB131" s="704"/>
      <c r="GC131" s="704"/>
      <c r="GD131" s="704"/>
      <c r="GE131" s="704"/>
      <c r="GF131" s="704"/>
      <c r="GG131" s="704"/>
      <c r="GH131" s="704"/>
      <c r="GI131" s="704"/>
      <c r="GJ131" s="704"/>
      <c r="GK131" s="704"/>
      <c r="GL131" s="704"/>
      <c r="GM131" s="704"/>
      <c r="GN131" s="704"/>
      <c r="GO131" s="706"/>
      <c r="GP131" s="706"/>
      <c r="GQ131" s="706"/>
      <c r="GR131" s="706"/>
      <c r="GS131" s="706"/>
      <c r="GT131" s="706"/>
      <c r="GU131" s="706"/>
      <c r="GV131" s="706"/>
      <c r="GW131" s="706"/>
      <c r="GX131" s="706"/>
      <c r="GY131" s="706"/>
      <c r="GZ131" s="706"/>
      <c r="HA131" s="706"/>
      <c r="HB131" s="706"/>
      <c r="HC131" s="706"/>
      <c r="HD131" s="706"/>
      <c r="HE131" s="706"/>
      <c r="HF131" s="706"/>
      <c r="HG131" s="706"/>
      <c r="HH131" s="706"/>
      <c r="HI131" s="706"/>
      <c r="HJ131" s="706"/>
      <c r="HK131" s="706"/>
      <c r="HL131" s="706"/>
      <c r="HM131" s="706"/>
      <c r="HN131" s="706"/>
      <c r="HO131" s="706"/>
      <c r="HP131" s="706"/>
      <c r="HQ131" s="706"/>
      <c r="HR131" s="704"/>
      <c r="HS131" s="704"/>
      <c r="HT131" s="704"/>
      <c r="HU131" s="704"/>
      <c r="HV131" s="704"/>
      <c r="HW131" s="704"/>
      <c r="HX131" s="704"/>
      <c r="HY131" s="704"/>
      <c r="HZ131" s="704"/>
      <c r="IA131" s="704"/>
      <c r="IB131" s="704"/>
      <c r="IC131" s="704"/>
      <c r="ID131" s="704"/>
      <c r="IE131" s="704"/>
      <c r="IF131" s="704"/>
      <c r="IG131" s="704"/>
      <c r="IH131" s="704"/>
      <c r="II131" s="704"/>
      <c r="IJ131" s="704"/>
      <c r="IK131" s="704"/>
      <c r="IL131" s="704"/>
      <c r="IM131" s="704"/>
      <c r="IN131" s="704"/>
      <c r="IO131" s="704"/>
      <c r="IP131" s="704"/>
      <c r="IQ131" s="704"/>
      <c r="IR131" s="704"/>
      <c r="IS131" s="704"/>
      <c r="IT131" s="704"/>
      <c r="IU131" s="704"/>
      <c r="IV131" s="704"/>
      <c r="IW131" s="704"/>
      <c r="IX131" s="706"/>
      <c r="IY131" s="706"/>
      <c r="IZ131" s="706"/>
      <c r="JA131" s="706"/>
      <c r="JB131" s="706"/>
      <c r="JC131" s="706"/>
      <c r="JD131" s="706"/>
      <c r="JE131" s="706"/>
      <c r="JF131" s="706"/>
      <c r="JG131" s="706"/>
      <c r="JH131" s="706"/>
    </row>
    <row r="132" spans="1:274" s="878" customFormat="1" ht="23.1" customHeight="1" x14ac:dyDescent="0.25">
      <c r="A132" s="691">
        <v>131</v>
      </c>
      <c r="B132" s="693" t="s">
        <v>1206</v>
      </c>
      <c r="C132" s="696">
        <v>242</v>
      </c>
      <c r="D132" s="697">
        <v>532</v>
      </c>
      <c r="E132" s="698">
        <v>36</v>
      </c>
      <c r="F132" s="699" t="s">
        <v>1121</v>
      </c>
      <c r="G132" s="699" t="s">
        <v>1269</v>
      </c>
      <c r="H132" s="751" t="s">
        <v>1112</v>
      </c>
      <c r="I132" s="752" t="s">
        <v>1113</v>
      </c>
      <c r="J132" s="753" t="s">
        <v>1139</v>
      </c>
      <c r="K132" s="764" t="s">
        <v>1151</v>
      </c>
      <c r="L132" s="764" t="s">
        <v>1124</v>
      </c>
      <c r="M132" s="753" t="s">
        <v>1140</v>
      </c>
      <c r="N132" s="753" t="s">
        <v>1141</v>
      </c>
      <c r="O132" s="753" t="s">
        <v>1189</v>
      </c>
      <c r="P132" s="753" t="s">
        <v>1259</v>
      </c>
      <c r="Q132" s="765" t="s">
        <v>1120</v>
      </c>
      <c r="R132" s="765" t="s">
        <v>1120</v>
      </c>
      <c r="S132" s="755">
        <v>2</v>
      </c>
      <c r="T132" s="766">
        <v>2.11</v>
      </c>
      <c r="U132" s="771">
        <v>41456</v>
      </c>
      <c r="V132" s="771">
        <v>42156</v>
      </c>
      <c r="W132" s="701">
        <v>25</v>
      </c>
      <c r="X132" s="875">
        <v>5000</v>
      </c>
      <c r="Y132" s="877"/>
      <c r="Z132" s="875">
        <f t="shared" si="6"/>
        <v>5000</v>
      </c>
      <c r="AA132" s="702"/>
      <c r="AB132" s="702"/>
      <c r="AC132" s="702"/>
      <c r="AD132" s="702">
        <v>2500</v>
      </c>
      <c r="AE132" s="702">
        <v>2500</v>
      </c>
      <c r="AF132" s="702"/>
      <c r="AG132" s="702"/>
      <c r="AH132" s="702"/>
      <c r="AI132" s="717"/>
      <c r="AJ132" s="717"/>
      <c r="AK132" s="717"/>
      <c r="AL132" s="717"/>
      <c r="AM132" s="868">
        <f t="shared" si="7"/>
        <v>5000</v>
      </c>
      <c r="AN132" s="868">
        <f t="shared" si="8"/>
        <v>0</v>
      </c>
      <c r="AO132" s="759">
        <v>5000</v>
      </c>
      <c r="AP132" s="868">
        <v>5000</v>
      </c>
      <c r="AQ132" s="706"/>
      <c r="AR132" s="706"/>
      <c r="AS132" s="706"/>
      <c r="AT132" s="706"/>
      <c r="AU132" s="706"/>
      <c r="AV132" s="706"/>
      <c r="AW132" s="706"/>
      <c r="AX132" s="706"/>
      <c r="AY132" s="706"/>
      <c r="AZ132" s="706"/>
      <c r="BA132" s="706"/>
      <c r="BB132" s="706"/>
      <c r="BC132" s="706"/>
      <c r="BD132" s="706"/>
      <c r="BE132" s="706"/>
      <c r="BF132" s="706"/>
      <c r="BG132" s="706"/>
      <c r="BH132" s="706"/>
      <c r="BI132" s="706"/>
      <c r="BJ132" s="706"/>
      <c r="BK132" s="706"/>
      <c r="BL132" s="706"/>
      <c r="BM132" s="706"/>
      <c r="BN132" s="706"/>
      <c r="BO132" s="706"/>
      <c r="BP132" s="706"/>
      <c r="BQ132" s="706"/>
      <c r="BR132" s="706"/>
      <c r="BS132" s="706"/>
      <c r="BT132" s="706"/>
      <c r="BU132" s="706"/>
      <c r="BV132" s="706"/>
      <c r="BW132" s="706"/>
      <c r="BX132" s="706"/>
      <c r="BY132" s="706"/>
      <c r="BZ132" s="706"/>
      <c r="CA132" s="706"/>
      <c r="CB132" s="706"/>
      <c r="CC132" s="706"/>
      <c r="CD132" s="706"/>
      <c r="CE132" s="706"/>
      <c r="CF132" s="706"/>
      <c r="CG132" s="706"/>
      <c r="CH132" s="706"/>
      <c r="CI132" s="706"/>
      <c r="CJ132" s="706"/>
      <c r="CK132" s="706"/>
      <c r="CL132" s="706"/>
      <c r="CM132" s="706"/>
      <c r="CN132" s="706"/>
      <c r="CO132" s="706"/>
      <c r="CP132" s="706"/>
      <c r="CQ132" s="706"/>
      <c r="CR132" s="706"/>
      <c r="CS132" s="706"/>
      <c r="CT132" s="706"/>
      <c r="CU132" s="706"/>
      <c r="CV132" s="706"/>
      <c r="CW132" s="706"/>
      <c r="CX132" s="706"/>
      <c r="CY132" s="706"/>
      <c r="CZ132" s="706"/>
      <c r="DA132" s="706"/>
      <c r="DB132" s="706"/>
      <c r="DC132" s="706"/>
      <c r="DD132" s="706"/>
      <c r="DE132" s="706"/>
      <c r="DF132" s="706"/>
      <c r="DG132" s="706"/>
      <c r="DH132" s="706"/>
      <c r="DI132" s="706"/>
      <c r="DJ132" s="706"/>
      <c r="DK132" s="706"/>
      <c r="DL132" s="706"/>
      <c r="DM132" s="706"/>
      <c r="DN132" s="706"/>
      <c r="DO132" s="706"/>
      <c r="DP132" s="706"/>
      <c r="DQ132" s="706"/>
      <c r="DR132" s="706"/>
      <c r="DS132" s="706"/>
      <c r="DT132" s="706"/>
      <c r="DU132" s="706"/>
      <c r="DV132" s="706"/>
      <c r="DW132" s="706"/>
      <c r="DX132" s="706"/>
      <c r="DY132" s="706"/>
      <c r="DZ132" s="706"/>
      <c r="EA132" s="706"/>
      <c r="EB132" s="706"/>
      <c r="EC132" s="706"/>
      <c r="ED132" s="706"/>
      <c r="EE132" s="706"/>
      <c r="EF132" s="706"/>
      <c r="EG132" s="706"/>
      <c r="EH132" s="706"/>
      <c r="EI132" s="706"/>
      <c r="EJ132" s="706"/>
      <c r="EK132" s="706"/>
      <c r="EL132" s="706"/>
      <c r="EM132" s="706"/>
      <c r="EN132" s="706"/>
      <c r="EO132" s="706"/>
      <c r="EP132" s="706"/>
      <c r="EQ132" s="706"/>
      <c r="ER132" s="706"/>
      <c r="ES132" s="706"/>
      <c r="ET132" s="706"/>
      <c r="EU132" s="706"/>
      <c r="EV132" s="704"/>
      <c r="EW132" s="704"/>
      <c r="EX132" s="704"/>
      <c r="EY132" s="704"/>
      <c r="EZ132" s="704"/>
      <c r="FA132" s="704"/>
      <c r="FB132" s="704"/>
      <c r="FC132" s="704"/>
      <c r="FD132" s="704"/>
      <c r="FE132" s="704"/>
      <c r="FF132" s="704"/>
      <c r="FG132" s="704"/>
      <c r="FH132" s="704"/>
      <c r="FI132" s="704"/>
      <c r="FJ132" s="704"/>
      <c r="FK132" s="704"/>
      <c r="FL132" s="704"/>
      <c r="FM132" s="704"/>
      <c r="FN132" s="704"/>
      <c r="FO132" s="704"/>
      <c r="FP132" s="704"/>
      <c r="FQ132" s="704"/>
      <c r="FR132" s="704"/>
      <c r="FS132" s="704"/>
      <c r="FT132" s="704"/>
      <c r="FU132" s="704"/>
      <c r="FV132" s="704"/>
      <c r="FW132" s="704"/>
      <c r="FX132" s="704"/>
      <c r="FY132" s="704"/>
      <c r="FZ132" s="704"/>
      <c r="GA132" s="704"/>
      <c r="GB132" s="704"/>
      <c r="GC132" s="704"/>
      <c r="GD132" s="704"/>
      <c r="GE132" s="704"/>
      <c r="GF132" s="704"/>
      <c r="GG132" s="704"/>
      <c r="GH132" s="704"/>
      <c r="GI132" s="704"/>
      <c r="GJ132" s="704"/>
      <c r="GK132" s="704"/>
      <c r="GL132" s="704"/>
      <c r="GM132" s="704"/>
      <c r="GN132" s="704"/>
      <c r="GO132" s="706"/>
      <c r="GP132" s="706"/>
      <c r="GQ132" s="706"/>
      <c r="GR132" s="706"/>
      <c r="GS132" s="706"/>
      <c r="GT132" s="706"/>
      <c r="GU132" s="706"/>
      <c r="GV132" s="706"/>
      <c r="GW132" s="706"/>
      <c r="GX132" s="706"/>
      <c r="GY132" s="706"/>
      <c r="GZ132" s="706"/>
      <c r="HA132" s="706"/>
      <c r="HB132" s="706"/>
      <c r="HC132" s="706"/>
      <c r="HD132" s="706"/>
      <c r="HE132" s="706"/>
      <c r="HF132" s="706"/>
      <c r="HG132" s="706"/>
      <c r="HH132" s="706"/>
      <c r="HI132" s="706"/>
      <c r="HJ132" s="706"/>
      <c r="HK132" s="706"/>
      <c r="HL132" s="706"/>
      <c r="HM132" s="706"/>
      <c r="HN132" s="706"/>
      <c r="HO132" s="706"/>
      <c r="HP132" s="706"/>
      <c r="HQ132" s="706"/>
      <c r="HR132" s="704"/>
      <c r="HS132" s="704"/>
      <c r="HT132" s="704"/>
      <c r="HU132" s="704"/>
      <c r="HV132" s="704"/>
      <c r="HW132" s="704"/>
      <c r="HX132" s="704"/>
      <c r="HY132" s="704"/>
      <c r="HZ132" s="704"/>
      <c r="IA132" s="704"/>
      <c r="IB132" s="704"/>
      <c r="IC132" s="704"/>
      <c r="ID132" s="704"/>
      <c r="IE132" s="704"/>
      <c r="IF132" s="704"/>
      <c r="IG132" s="704"/>
      <c r="IH132" s="704"/>
      <c r="II132" s="704"/>
      <c r="IJ132" s="704"/>
      <c r="IK132" s="704"/>
      <c r="IL132" s="704"/>
      <c r="IM132" s="704"/>
      <c r="IN132" s="704"/>
      <c r="IO132" s="704"/>
      <c r="IP132" s="704"/>
      <c r="IQ132" s="704"/>
      <c r="IR132" s="704"/>
      <c r="IS132" s="704"/>
      <c r="IT132" s="704"/>
      <c r="IU132" s="704"/>
      <c r="IV132" s="704"/>
      <c r="IW132" s="704"/>
      <c r="IX132" s="706"/>
      <c r="IY132" s="706"/>
      <c r="IZ132" s="706"/>
      <c r="JA132" s="706"/>
      <c r="JB132" s="706"/>
      <c r="JC132" s="706"/>
      <c r="JD132" s="706"/>
      <c r="JE132" s="706"/>
      <c r="JF132" s="706"/>
      <c r="JG132" s="706"/>
      <c r="JH132" s="706"/>
    </row>
    <row r="133" spans="1:274" s="878" customFormat="1" ht="30" customHeight="1" x14ac:dyDescent="0.25">
      <c r="A133" s="691">
        <v>132</v>
      </c>
      <c r="B133" s="693" t="s">
        <v>1206</v>
      </c>
      <c r="C133" s="696">
        <v>242</v>
      </c>
      <c r="D133" s="697">
        <v>532</v>
      </c>
      <c r="E133" s="698">
        <v>37</v>
      </c>
      <c r="F133" s="699" t="s">
        <v>1121</v>
      </c>
      <c r="G133" s="699" t="s">
        <v>1274</v>
      </c>
      <c r="H133" s="751" t="s">
        <v>1112</v>
      </c>
      <c r="I133" s="752" t="s">
        <v>1113</v>
      </c>
      <c r="J133" s="753" t="s">
        <v>1139</v>
      </c>
      <c r="K133" s="764" t="s">
        <v>1151</v>
      </c>
      <c r="L133" s="764" t="s">
        <v>1124</v>
      </c>
      <c r="M133" s="753" t="s">
        <v>1140</v>
      </c>
      <c r="N133" s="753" t="s">
        <v>1141</v>
      </c>
      <c r="O133" s="753" t="s">
        <v>1189</v>
      </c>
      <c r="P133" s="753" t="s">
        <v>1259</v>
      </c>
      <c r="Q133" s="765" t="s">
        <v>1120</v>
      </c>
      <c r="R133" s="765" t="s">
        <v>1120</v>
      </c>
      <c r="S133" s="755">
        <v>2</v>
      </c>
      <c r="T133" s="766">
        <v>2.11</v>
      </c>
      <c r="U133" s="771">
        <v>41456</v>
      </c>
      <c r="V133" s="771">
        <v>42156</v>
      </c>
      <c r="W133" s="701">
        <v>15</v>
      </c>
      <c r="X133" s="875">
        <v>13000</v>
      </c>
      <c r="Y133" s="877"/>
      <c r="Z133" s="875">
        <f t="shared" si="6"/>
        <v>13000</v>
      </c>
      <c r="AA133" s="702"/>
      <c r="AB133" s="702"/>
      <c r="AC133" s="702"/>
      <c r="AD133" s="702"/>
      <c r="AE133" s="702"/>
      <c r="AF133" s="702"/>
      <c r="AG133" s="702">
        <v>13000</v>
      </c>
      <c r="AH133" s="702"/>
      <c r="AI133" s="717"/>
      <c r="AJ133" s="717"/>
      <c r="AK133" s="717"/>
      <c r="AL133" s="717"/>
      <c r="AM133" s="868">
        <f t="shared" si="7"/>
        <v>13000</v>
      </c>
      <c r="AN133" s="868">
        <f t="shared" si="8"/>
        <v>0</v>
      </c>
      <c r="AO133" s="759">
        <v>10000</v>
      </c>
      <c r="AP133" s="868">
        <v>10000</v>
      </c>
      <c r="AQ133" s="706"/>
      <c r="AR133" s="706"/>
      <c r="AS133" s="706"/>
      <c r="AT133" s="706"/>
      <c r="AU133" s="706"/>
      <c r="AV133" s="706"/>
      <c r="AW133" s="706"/>
      <c r="AX133" s="706"/>
      <c r="AY133" s="706"/>
      <c r="AZ133" s="706"/>
      <c r="BA133" s="706"/>
      <c r="BB133" s="706"/>
      <c r="BC133" s="706"/>
      <c r="BD133" s="706"/>
      <c r="BE133" s="706"/>
      <c r="BF133" s="706"/>
      <c r="BG133" s="706"/>
      <c r="BH133" s="706"/>
      <c r="BI133" s="706"/>
      <c r="BJ133" s="706"/>
      <c r="BK133" s="706"/>
      <c r="BL133" s="706"/>
      <c r="BM133" s="706"/>
      <c r="BN133" s="706"/>
      <c r="BO133" s="706"/>
      <c r="BP133" s="706"/>
      <c r="BQ133" s="706"/>
      <c r="BR133" s="706"/>
      <c r="BS133" s="706"/>
      <c r="BT133" s="706"/>
      <c r="BU133" s="706"/>
      <c r="BV133" s="706"/>
      <c r="BW133" s="706"/>
      <c r="BX133" s="706"/>
      <c r="BY133" s="706"/>
      <c r="BZ133" s="706"/>
      <c r="CA133" s="706"/>
      <c r="CB133" s="706"/>
      <c r="CC133" s="706"/>
      <c r="CD133" s="706"/>
      <c r="CE133" s="706"/>
      <c r="CF133" s="706"/>
      <c r="CG133" s="706"/>
      <c r="CH133" s="706"/>
      <c r="CI133" s="706"/>
      <c r="CJ133" s="706"/>
      <c r="CK133" s="706"/>
      <c r="CL133" s="706"/>
      <c r="CM133" s="706"/>
      <c r="CN133" s="706"/>
      <c r="CO133" s="706"/>
      <c r="CP133" s="706"/>
      <c r="CQ133" s="706"/>
      <c r="CR133" s="706"/>
      <c r="CS133" s="706"/>
      <c r="CT133" s="706"/>
      <c r="CU133" s="706"/>
      <c r="CV133" s="706"/>
      <c r="CW133" s="706"/>
      <c r="CX133" s="706"/>
      <c r="CY133" s="706"/>
      <c r="CZ133" s="706"/>
      <c r="DA133" s="706"/>
      <c r="DB133" s="706"/>
      <c r="DC133" s="706"/>
      <c r="DD133" s="706"/>
      <c r="DE133" s="706"/>
      <c r="DF133" s="706"/>
      <c r="DG133" s="706"/>
      <c r="DH133" s="706"/>
      <c r="DI133" s="706"/>
      <c r="DJ133" s="706"/>
      <c r="DK133" s="706"/>
      <c r="DL133" s="706"/>
      <c r="DM133" s="706"/>
      <c r="DN133" s="706"/>
      <c r="DO133" s="706"/>
      <c r="DP133" s="706"/>
      <c r="DQ133" s="706"/>
      <c r="DR133" s="706"/>
      <c r="DS133" s="706"/>
      <c r="DT133" s="706"/>
      <c r="DU133" s="706"/>
      <c r="DV133" s="706"/>
      <c r="DW133" s="706"/>
      <c r="DX133" s="706"/>
      <c r="DY133" s="706"/>
      <c r="DZ133" s="706"/>
      <c r="EA133" s="706"/>
      <c r="EB133" s="706"/>
      <c r="EC133" s="706"/>
      <c r="ED133" s="706"/>
      <c r="EE133" s="706"/>
      <c r="EF133" s="706"/>
      <c r="EG133" s="706"/>
      <c r="EH133" s="706"/>
      <c r="EI133" s="706"/>
      <c r="EJ133" s="706"/>
      <c r="EK133" s="706"/>
      <c r="EL133" s="706"/>
      <c r="EM133" s="706"/>
      <c r="EN133" s="706"/>
      <c r="EO133" s="706"/>
      <c r="EP133" s="706"/>
      <c r="EQ133" s="706"/>
      <c r="ER133" s="706"/>
      <c r="ES133" s="706"/>
      <c r="ET133" s="706"/>
      <c r="EU133" s="706"/>
      <c r="EV133" s="704"/>
      <c r="EW133" s="704"/>
      <c r="EX133" s="704"/>
      <c r="EY133" s="704"/>
      <c r="EZ133" s="704"/>
      <c r="FA133" s="704"/>
      <c r="FB133" s="704"/>
      <c r="FC133" s="704"/>
      <c r="FD133" s="704"/>
      <c r="FE133" s="704"/>
      <c r="FF133" s="704"/>
      <c r="FG133" s="704"/>
      <c r="FH133" s="704"/>
      <c r="FI133" s="704"/>
      <c r="FJ133" s="704"/>
      <c r="FK133" s="704"/>
      <c r="FL133" s="704"/>
      <c r="FM133" s="704"/>
      <c r="FN133" s="704"/>
      <c r="FO133" s="704"/>
      <c r="FP133" s="704"/>
      <c r="FQ133" s="704"/>
      <c r="FR133" s="704"/>
      <c r="FS133" s="704"/>
      <c r="FT133" s="704"/>
      <c r="FU133" s="704"/>
      <c r="FV133" s="704"/>
      <c r="FW133" s="704"/>
      <c r="FX133" s="704"/>
      <c r="FY133" s="704"/>
      <c r="FZ133" s="704"/>
      <c r="GA133" s="704"/>
      <c r="GB133" s="704"/>
      <c r="GC133" s="704"/>
      <c r="GD133" s="704"/>
      <c r="GE133" s="704"/>
      <c r="GF133" s="704"/>
      <c r="GG133" s="704"/>
      <c r="GH133" s="704"/>
      <c r="GI133" s="704"/>
      <c r="GJ133" s="704"/>
      <c r="GK133" s="704"/>
      <c r="GL133" s="704"/>
      <c r="GM133" s="704"/>
      <c r="GN133" s="704"/>
      <c r="GO133" s="706"/>
      <c r="GP133" s="706"/>
      <c r="GQ133" s="706"/>
      <c r="GR133" s="706"/>
      <c r="GS133" s="706"/>
      <c r="GT133" s="706"/>
      <c r="GU133" s="706"/>
      <c r="GV133" s="706"/>
      <c r="GW133" s="706"/>
      <c r="GX133" s="706"/>
      <c r="GY133" s="706"/>
      <c r="GZ133" s="706"/>
      <c r="HA133" s="706"/>
      <c r="HB133" s="706"/>
      <c r="HC133" s="706"/>
      <c r="HD133" s="706"/>
      <c r="HE133" s="706"/>
      <c r="HF133" s="706"/>
      <c r="HG133" s="706"/>
      <c r="HH133" s="706"/>
      <c r="HI133" s="706"/>
      <c r="HJ133" s="706"/>
      <c r="HK133" s="706"/>
      <c r="HL133" s="706"/>
      <c r="HM133" s="706"/>
      <c r="HN133" s="706"/>
      <c r="HO133" s="706"/>
      <c r="HP133" s="706"/>
      <c r="HQ133" s="706"/>
      <c r="HR133" s="704"/>
      <c r="HS133" s="704"/>
      <c r="HT133" s="704"/>
      <c r="HU133" s="704"/>
      <c r="HV133" s="704"/>
      <c r="HW133" s="704"/>
      <c r="HX133" s="704"/>
      <c r="HY133" s="704"/>
      <c r="HZ133" s="704"/>
      <c r="IA133" s="704"/>
      <c r="IB133" s="704"/>
      <c r="IC133" s="704"/>
      <c r="ID133" s="704"/>
      <c r="IE133" s="704"/>
      <c r="IF133" s="704"/>
      <c r="IG133" s="704"/>
      <c r="IH133" s="704"/>
      <c r="II133" s="704"/>
      <c r="IJ133" s="704"/>
      <c r="IK133" s="704"/>
      <c r="IL133" s="704"/>
      <c r="IM133" s="704"/>
      <c r="IN133" s="704"/>
      <c r="IO133" s="704"/>
      <c r="IP133" s="704"/>
      <c r="IQ133" s="704"/>
      <c r="IR133" s="704"/>
      <c r="IS133" s="704"/>
      <c r="IT133" s="704"/>
      <c r="IU133" s="704"/>
      <c r="IV133" s="704"/>
      <c r="IW133" s="704"/>
      <c r="IX133" s="706"/>
      <c r="IY133" s="706"/>
      <c r="IZ133" s="706"/>
      <c r="JA133" s="706"/>
      <c r="JB133" s="706"/>
      <c r="JC133" s="706"/>
      <c r="JD133" s="706"/>
      <c r="JE133" s="706"/>
      <c r="JF133" s="706"/>
      <c r="JG133" s="706"/>
      <c r="JH133" s="706"/>
    </row>
    <row r="134" spans="1:274" s="706" customFormat="1" ht="23.1" customHeight="1" x14ac:dyDescent="0.25">
      <c r="A134" s="691">
        <v>133</v>
      </c>
      <c r="B134" s="693" t="s">
        <v>1206</v>
      </c>
      <c r="C134" s="696">
        <v>242</v>
      </c>
      <c r="D134" s="697">
        <v>532</v>
      </c>
      <c r="E134" s="698">
        <v>38</v>
      </c>
      <c r="F134" s="699" t="s">
        <v>1121</v>
      </c>
      <c r="G134" s="699" t="s">
        <v>1271</v>
      </c>
      <c r="H134" s="751" t="s">
        <v>1112</v>
      </c>
      <c r="I134" s="752" t="s">
        <v>1113</v>
      </c>
      <c r="J134" s="753" t="s">
        <v>1139</v>
      </c>
      <c r="K134" s="764" t="s">
        <v>1151</v>
      </c>
      <c r="L134" s="764" t="s">
        <v>1124</v>
      </c>
      <c r="M134" s="753" t="s">
        <v>1140</v>
      </c>
      <c r="N134" s="753" t="s">
        <v>1141</v>
      </c>
      <c r="O134" s="753" t="s">
        <v>1189</v>
      </c>
      <c r="P134" s="753" t="s">
        <v>1259</v>
      </c>
      <c r="Q134" s="765" t="s">
        <v>1120</v>
      </c>
      <c r="R134" s="765" t="s">
        <v>1120</v>
      </c>
      <c r="S134" s="755">
        <v>2</v>
      </c>
      <c r="T134" s="766">
        <v>2.11</v>
      </c>
      <c r="U134" s="771">
        <v>41456</v>
      </c>
      <c r="V134" s="771">
        <v>42156</v>
      </c>
      <c r="W134" s="701">
        <v>15</v>
      </c>
      <c r="X134" s="875">
        <v>25000</v>
      </c>
      <c r="Y134" s="877"/>
      <c r="Z134" s="875">
        <f t="shared" si="6"/>
        <v>25000</v>
      </c>
      <c r="AA134" s="702"/>
      <c r="AB134" s="702"/>
      <c r="AC134" s="702"/>
      <c r="AD134" s="702"/>
      <c r="AE134" s="702"/>
      <c r="AF134" s="702">
        <v>25000</v>
      </c>
      <c r="AG134" s="702"/>
      <c r="AH134" s="702"/>
      <c r="AI134" s="717"/>
      <c r="AJ134" s="717"/>
      <c r="AK134" s="717"/>
      <c r="AL134" s="717"/>
      <c r="AM134" s="868">
        <f t="shared" si="7"/>
        <v>25000</v>
      </c>
      <c r="AN134" s="868">
        <f t="shared" si="8"/>
        <v>0</v>
      </c>
      <c r="AO134" s="759">
        <v>20000</v>
      </c>
      <c r="AP134" s="868">
        <v>20000</v>
      </c>
      <c r="EV134" s="704"/>
      <c r="EW134" s="704"/>
      <c r="EX134" s="704"/>
      <c r="EY134" s="704"/>
      <c r="EZ134" s="704"/>
      <c r="FA134" s="704"/>
      <c r="FB134" s="704"/>
      <c r="FC134" s="704"/>
      <c r="FD134" s="704"/>
      <c r="FE134" s="704"/>
      <c r="FF134" s="704"/>
      <c r="FG134" s="704"/>
      <c r="FH134" s="704"/>
      <c r="FI134" s="704"/>
      <c r="FJ134" s="704"/>
      <c r="FK134" s="704"/>
      <c r="FL134" s="704"/>
      <c r="FM134" s="704"/>
      <c r="FN134" s="704"/>
      <c r="FO134" s="704"/>
      <c r="FP134" s="704"/>
      <c r="FQ134" s="704"/>
      <c r="FR134" s="704"/>
      <c r="FS134" s="704"/>
      <c r="FT134" s="704"/>
      <c r="FU134" s="704"/>
      <c r="FV134" s="704"/>
      <c r="FW134" s="704"/>
      <c r="FX134" s="704"/>
      <c r="FY134" s="704"/>
      <c r="FZ134" s="704"/>
      <c r="GA134" s="704"/>
      <c r="GB134" s="704"/>
      <c r="GC134" s="704"/>
      <c r="GD134" s="704"/>
      <c r="GE134" s="704"/>
      <c r="GF134" s="704"/>
      <c r="GG134" s="704"/>
      <c r="GH134" s="704"/>
      <c r="GI134" s="704"/>
      <c r="GJ134" s="704"/>
      <c r="GK134" s="704"/>
      <c r="GL134" s="704"/>
      <c r="GM134" s="704"/>
      <c r="GN134" s="704"/>
      <c r="HR134" s="704"/>
      <c r="HS134" s="704"/>
      <c r="HT134" s="704"/>
      <c r="HU134" s="704"/>
      <c r="HV134" s="704"/>
      <c r="HW134" s="704"/>
      <c r="HX134" s="704"/>
      <c r="HY134" s="704"/>
      <c r="HZ134" s="704"/>
      <c r="IA134" s="704"/>
      <c r="IB134" s="704"/>
      <c r="IC134" s="704"/>
      <c r="ID134" s="704"/>
      <c r="IE134" s="704"/>
      <c r="IF134" s="704"/>
      <c r="IG134" s="704"/>
      <c r="IH134" s="704"/>
      <c r="II134" s="704"/>
      <c r="IJ134" s="704"/>
      <c r="IK134" s="704"/>
      <c r="IL134" s="704"/>
      <c r="IM134" s="704"/>
      <c r="IN134" s="704"/>
      <c r="IO134" s="704"/>
      <c r="IP134" s="704"/>
      <c r="IQ134" s="704"/>
      <c r="IR134" s="704"/>
      <c r="IS134" s="704"/>
      <c r="IT134" s="704"/>
      <c r="IU134" s="704"/>
      <c r="IV134" s="704"/>
      <c r="IW134" s="704"/>
      <c r="JA134" s="878"/>
      <c r="JB134" s="878"/>
      <c r="JC134" s="878"/>
      <c r="JD134" s="878"/>
      <c r="JE134" s="878"/>
      <c r="JF134" s="878"/>
      <c r="JG134" s="878"/>
      <c r="JH134" s="878"/>
      <c r="JI134" s="878"/>
      <c r="JJ134" s="878"/>
      <c r="JK134" s="878"/>
      <c r="JL134" s="878"/>
      <c r="JM134" s="878"/>
      <c r="JN134" s="878"/>
    </row>
    <row r="135" spans="1:274" s="706" customFormat="1" ht="23.25" customHeight="1" x14ac:dyDescent="0.25">
      <c r="A135" s="691">
        <v>134</v>
      </c>
      <c r="B135" s="693" t="s">
        <v>1206</v>
      </c>
      <c r="C135" s="696">
        <v>242</v>
      </c>
      <c r="D135" s="697">
        <v>532</v>
      </c>
      <c r="E135" s="698">
        <v>39</v>
      </c>
      <c r="F135" s="699" t="s">
        <v>1121</v>
      </c>
      <c r="G135" s="699" t="s">
        <v>1276</v>
      </c>
      <c r="H135" s="751" t="s">
        <v>1112</v>
      </c>
      <c r="I135" s="752" t="s">
        <v>1113</v>
      </c>
      <c r="J135" s="753" t="s">
        <v>1139</v>
      </c>
      <c r="K135" s="764" t="s">
        <v>1151</v>
      </c>
      <c r="L135" s="764" t="s">
        <v>1124</v>
      </c>
      <c r="M135" s="753" t="s">
        <v>1140</v>
      </c>
      <c r="N135" s="753" t="s">
        <v>1141</v>
      </c>
      <c r="O135" s="753" t="s">
        <v>1189</v>
      </c>
      <c r="P135" s="753" t="s">
        <v>1259</v>
      </c>
      <c r="Q135" s="765" t="s">
        <v>1120</v>
      </c>
      <c r="R135" s="765" t="s">
        <v>1120</v>
      </c>
      <c r="S135" s="755">
        <v>2</v>
      </c>
      <c r="T135" s="766">
        <v>2.11</v>
      </c>
      <c r="U135" s="771">
        <v>41456</v>
      </c>
      <c r="V135" s="771">
        <v>42156</v>
      </c>
      <c r="W135" s="701">
        <v>25</v>
      </c>
      <c r="X135" s="875">
        <v>30000</v>
      </c>
      <c r="Y135" s="877"/>
      <c r="Z135" s="875">
        <f t="shared" si="6"/>
        <v>30000</v>
      </c>
      <c r="AA135" s="702"/>
      <c r="AB135" s="702"/>
      <c r="AC135" s="702"/>
      <c r="AD135" s="702"/>
      <c r="AE135" s="702"/>
      <c r="AF135" s="702">
        <v>15000</v>
      </c>
      <c r="AG135" s="702">
        <v>15000</v>
      </c>
      <c r="AH135" s="702"/>
      <c r="AI135" s="717"/>
      <c r="AJ135" s="717"/>
      <c r="AK135" s="717"/>
      <c r="AL135" s="717"/>
      <c r="AM135" s="868">
        <f t="shared" si="7"/>
        <v>30000</v>
      </c>
      <c r="AN135" s="868">
        <f t="shared" si="8"/>
        <v>0</v>
      </c>
      <c r="AO135" s="759">
        <v>10000</v>
      </c>
      <c r="AP135" s="868">
        <v>15000</v>
      </c>
      <c r="EV135" s="704"/>
      <c r="EW135" s="704"/>
      <c r="EX135" s="704"/>
      <c r="EY135" s="704"/>
      <c r="EZ135" s="704"/>
      <c r="FA135" s="704"/>
      <c r="FB135" s="704"/>
      <c r="FC135" s="704"/>
      <c r="FD135" s="704"/>
      <c r="FE135" s="704"/>
      <c r="FF135" s="704"/>
      <c r="FG135" s="704"/>
      <c r="FH135" s="704"/>
      <c r="FI135" s="704"/>
      <c r="FJ135" s="704"/>
      <c r="FK135" s="704"/>
      <c r="FL135" s="704"/>
      <c r="FM135" s="704"/>
      <c r="FN135" s="704"/>
      <c r="FO135" s="704"/>
      <c r="FP135" s="704"/>
      <c r="FQ135" s="704"/>
      <c r="FR135" s="704"/>
      <c r="FS135" s="704"/>
      <c r="FT135" s="704"/>
      <c r="FU135" s="704"/>
      <c r="FV135" s="704"/>
      <c r="FW135" s="704"/>
      <c r="FX135" s="704"/>
      <c r="FY135" s="704"/>
      <c r="FZ135" s="704"/>
      <c r="GA135" s="704"/>
      <c r="GB135" s="704"/>
      <c r="GC135" s="704"/>
      <c r="GD135" s="704"/>
      <c r="GE135" s="704"/>
      <c r="GF135" s="704"/>
      <c r="GG135" s="704"/>
      <c r="GH135" s="704"/>
      <c r="GI135" s="704"/>
      <c r="GJ135" s="704"/>
      <c r="GK135" s="704"/>
      <c r="GL135" s="704"/>
      <c r="GM135" s="704"/>
      <c r="GN135" s="704"/>
      <c r="HR135" s="704"/>
      <c r="HS135" s="704"/>
      <c r="HT135" s="704"/>
      <c r="HU135" s="704"/>
      <c r="HV135" s="704"/>
      <c r="HW135" s="704"/>
      <c r="HX135" s="704"/>
      <c r="HY135" s="704"/>
      <c r="HZ135" s="704"/>
      <c r="IA135" s="704"/>
      <c r="IB135" s="704"/>
      <c r="IC135" s="704"/>
      <c r="ID135" s="704"/>
      <c r="IE135" s="704"/>
      <c r="IF135" s="704"/>
      <c r="IG135" s="704"/>
      <c r="IH135" s="704"/>
      <c r="II135" s="704"/>
      <c r="IJ135" s="704"/>
      <c r="IK135" s="704"/>
      <c r="IL135" s="704"/>
      <c r="IM135" s="704"/>
      <c r="IN135" s="704"/>
      <c r="IO135" s="704"/>
      <c r="IP135" s="704"/>
      <c r="IQ135" s="704"/>
      <c r="IR135" s="704"/>
      <c r="IS135" s="704"/>
      <c r="IT135" s="704"/>
      <c r="IU135" s="704"/>
      <c r="IV135" s="704"/>
      <c r="IW135" s="704"/>
      <c r="JI135" s="878"/>
      <c r="JJ135" s="878"/>
      <c r="JK135" s="878"/>
      <c r="JL135" s="878"/>
      <c r="JM135" s="878"/>
      <c r="JN135" s="878"/>
    </row>
    <row r="136" spans="1:274" s="706" customFormat="1" ht="20.100000000000001" customHeight="1" x14ac:dyDescent="0.25">
      <c r="A136" s="691">
        <v>135</v>
      </c>
      <c r="B136" s="693" t="s">
        <v>1206</v>
      </c>
      <c r="C136" s="696">
        <v>242</v>
      </c>
      <c r="D136" s="697">
        <v>532</v>
      </c>
      <c r="E136" s="698">
        <v>40</v>
      </c>
      <c r="F136" s="699" t="s">
        <v>1121</v>
      </c>
      <c r="G136" s="699" t="s">
        <v>1277</v>
      </c>
      <c r="H136" s="751" t="s">
        <v>1112</v>
      </c>
      <c r="I136" s="752" t="s">
        <v>1113</v>
      </c>
      <c r="J136" s="753" t="s">
        <v>1139</v>
      </c>
      <c r="K136" s="764" t="s">
        <v>1151</v>
      </c>
      <c r="L136" s="764" t="s">
        <v>1124</v>
      </c>
      <c r="M136" s="753" t="s">
        <v>1140</v>
      </c>
      <c r="N136" s="753" t="s">
        <v>1141</v>
      </c>
      <c r="O136" s="753" t="s">
        <v>1189</v>
      </c>
      <c r="P136" s="753" t="s">
        <v>1259</v>
      </c>
      <c r="Q136" s="765" t="s">
        <v>1120</v>
      </c>
      <c r="R136" s="765" t="s">
        <v>1120</v>
      </c>
      <c r="S136" s="755">
        <v>2</v>
      </c>
      <c r="T136" s="766">
        <v>2.11</v>
      </c>
      <c r="U136" s="771">
        <v>41456</v>
      </c>
      <c r="V136" s="771">
        <v>42156</v>
      </c>
      <c r="W136" s="701">
        <v>15</v>
      </c>
      <c r="X136" s="875">
        <v>45000</v>
      </c>
      <c r="Y136" s="877"/>
      <c r="Z136" s="875">
        <f t="shared" si="6"/>
        <v>45000</v>
      </c>
      <c r="AA136" s="702"/>
      <c r="AB136" s="702"/>
      <c r="AC136" s="702"/>
      <c r="AD136" s="702"/>
      <c r="AE136" s="702"/>
      <c r="AF136" s="702">
        <v>25000.3</v>
      </c>
      <c r="AG136" s="702">
        <v>20000</v>
      </c>
      <c r="AH136" s="702"/>
      <c r="AI136" s="717"/>
      <c r="AJ136" s="717"/>
      <c r="AK136" s="717"/>
      <c r="AL136" s="717"/>
      <c r="AM136" s="868">
        <f t="shared" si="7"/>
        <v>45000.3</v>
      </c>
      <c r="AN136" s="868">
        <f t="shared" si="8"/>
        <v>-0.30000000000291038</v>
      </c>
      <c r="AO136" s="759">
        <v>50000</v>
      </c>
      <c r="AP136" s="868">
        <v>50000</v>
      </c>
      <c r="EV136" s="704"/>
      <c r="EW136" s="704"/>
      <c r="EX136" s="704"/>
      <c r="EY136" s="704"/>
      <c r="EZ136" s="704"/>
      <c r="FA136" s="704"/>
      <c r="FB136" s="704"/>
      <c r="FC136" s="704"/>
      <c r="FD136" s="704"/>
      <c r="FE136" s="704"/>
      <c r="FF136" s="704"/>
      <c r="FG136" s="704"/>
      <c r="FH136" s="704"/>
      <c r="FI136" s="704"/>
      <c r="FJ136" s="704"/>
      <c r="FK136" s="704"/>
      <c r="FL136" s="704"/>
      <c r="FM136" s="704"/>
      <c r="FN136" s="704"/>
      <c r="FO136" s="704"/>
      <c r="FP136" s="704"/>
      <c r="FQ136" s="704"/>
      <c r="FR136" s="704"/>
      <c r="FS136" s="704"/>
      <c r="FT136" s="704"/>
      <c r="FU136" s="704"/>
      <c r="FV136" s="704"/>
      <c r="FW136" s="704"/>
      <c r="FX136" s="704"/>
      <c r="FY136" s="704"/>
      <c r="FZ136" s="704"/>
      <c r="GA136" s="704"/>
      <c r="GB136" s="704"/>
      <c r="GC136" s="704"/>
      <c r="GD136" s="704"/>
      <c r="GE136" s="704"/>
      <c r="GF136" s="704"/>
      <c r="GG136" s="704"/>
      <c r="GH136" s="704"/>
      <c r="GI136" s="704"/>
      <c r="GJ136" s="704"/>
      <c r="GK136" s="704"/>
      <c r="GL136" s="704"/>
      <c r="GM136" s="704"/>
      <c r="GN136" s="704"/>
      <c r="HR136" s="704"/>
      <c r="HS136" s="704"/>
      <c r="HT136" s="704"/>
      <c r="HU136" s="704"/>
      <c r="HV136" s="704"/>
      <c r="HW136" s="704"/>
      <c r="HX136" s="704"/>
      <c r="HY136" s="704"/>
      <c r="HZ136" s="704"/>
      <c r="IA136" s="704"/>
      <c r="IB136" s="704"/>
      <c r="IC136" s="704"/>
      <c r="ID136" s="704"/>
      <c r="IE136" s="704"/>
      <c r="IF136" s="704"/>
      <c r="IG136" s="704"/>
      <c r="IH136" s="704"/>
      <c r="II136" s="704"/>
      <c r="IJ136" s="704"/>
      <c r="IK136" s="704"/>
      <c r="IL136" s="704"/>
      <c r="IM136" s="704"/>
      <c r="IN136" s="704"/>
      <c r="IO136" s="704"/>
      <c r="IP136" s="704"/>
      <c r="IQ136" s="704"/>
      <c r="IR136" s="704"/>
      <c r="IS136" s="704"/>
      <c r="IT136" s="704"/>
      <c r="IU136" s="704"/>
      <c r="IV136" s="704"/>
      <c r="IW136" s="704"/>
      <c r="JA136" s="878"/>
      <c r="JB136" s="878"/>
      <c r="JC136" s="878"/>
      <c r="JD136" s="878"/>
      <c r="JE136" s="878"/>
      <c r="JF136" s="878"/>
      <c r="JG136" s="878"/>
      <c r="JH136" s="878"/>
      <c r="JI136" s="878"/>
      <c r="JJ136" s="878"/>
      <c r="JK136" s="878"/>
      <c r="JL136" s="878"/>
      <c r="JM136" s="878"/>
      <c r="JN136" s="878"/>
    </row>
    <row r="137" spans="1:274" s="706" customFormat="1" ht="23.25" customHeight="1" x14ac:dyDescent="0.25">
      <c r="A137" s="691">
        <v>136</v>
      </c>
      <c r="B137" s="693" t="s">
        <v>1206</v>
      </c>
      <c r="C137" s="696">
        <v>242</v>
      </c>
      <c r="D137" s="697">
        <v>532</v>
      </c>
      <c r="E137" s="698">
        <v>41</v>
      </c>
      <c r="F137" s="699" t="s">
        <v>1121</v>
      </c>
      <c r="G137" s="699" t="s">
        <v>1273</v>
      </c>
      <c r="H137" s="751" t="s">
        <v>1112</v>
      </c>
      <c r="I137" s="752" t="s">
        <v>1113</v>
      </c>
      <c r="J137" s="753" t="s">
        <v>1139</v>
      </c>
      <c r="K137" s="764" t="s">
        <v>1151</v>
      </c>
      <c r="L137" s="764" t="s">
        <v>1124</v>
      </c>
      <c r="M137" s="753" t="s">
        <v>1140</v>
      </c>
      <c r="N137" s="753" t="s">
        <v>1141</v>
      </c>
      <c r="O137" s="753" t="s">
        <v>1189</v>
      </c>
      <c r="P137" s="753" t="s">
        <v>1259</v>
      </c>
      <c r="Q137" s="765" t="s">
        <v>1120</v>
      </c>
      <c r="R137" s="765" t="s">
        <v>1120</v>
      </c>
      <c r="S137" s="755">
        <v>2</v>
      </c>
      <c r="T137" s="766">
        <v>2.11</v>
      </c>
      <c r="U137" s="771">
        <v>41456</v>
      </c>
      <c r="V137" s="771">
        <v>42156</v>
      </c>
      <c r="W137" s="701">
        <v>25</v>
      </c>
      <c r="X137" s="875">
        <v>50000</v>
      </c>
      <c r="Y137" s="877"/>
      <c r="Z137" s="875">
        <f t="shared" si="6"/>
        <v>50000</v>
      </c>
      <c r="AA137" s="702"/>
      <c r="AB137" s="702"/>
      <c r="AC137" s="702">
        <v>50000</v>
      </c>
      <c r="AD137" s="702"/>
      <c r="AE137" s="702"/>
      <c r="AF137" s="702"/>
      <c r="AG137" s="702"/>
      <c r="AH137" s="702"/>
      <c r="AI137" s="717"/>
      <c r="AJ137" s="717"/>
      <c r="AK137" s="717"/>
      <c r="AL137" s="717"/>
      <c r="AM137" s="868">
        <f t="shared" si="7"/>
        <v>50000</v>
      </c>
      <c r="AN137" s="868">
        <f t="shared" si="8"/>
        <v>0</v>
      </c>
      <c r="AO137" s="759">
        <v>50000</v>
      </c>
      <c r="AP137" s="868">
        <v>50000</v>
      </c>
      <c r="EV137" s="704"/>
      <c r="EW137" s="704"/>
      <c r="EX137" s="704"/>
      <c r="EY137" s="704"/>
      <c r="EZ137" s="704"/>
      <c r="FA137" s="704"/>
      <c r="FB137" s="704"/>
      <c r="FC137" s="704"/>
      <c r="FD137" s="704"/>
      <c r="FE137" s="704"/>
      <c r="FF137" s="704"/>
      <c r="FG137" s="704"/>
      <c r="FH137" s="704"/>
      <c r="FI137" s="704"/>
      <c r="FJ137" s="704"/>
      <c r="FK137" s="704"/>
      <c r="FL137" s="704"/>
      <c r="FM137" s="704"/>
      <c r="FN137" s="704"/>
      <c r="FO137" s="704"/>
      <c r="FP137" s="704"/>
      <c r="FQ137" s="704"/>
      <c r="FR137" s="704"/>
      <c r="FS137" s="704"/>
      <c r="FT137" s="704"/>
      <c r="FU137" s="704"/>
      <c r="FV137" s="704"/>
      <c r="FW137" s="704"/>
      <c r="FX137" s="704"/>
      <c r="FY137" s="704"/>
      <c r="FZ137" s="704"/>
      <c r="GA137" s="704"/>
      <c r="GB137" s="704"/>
      <c r="GC137" s="704"/>
      <c r="GD137" s="704"/>
      <c r="GE137" s="704"/>
      <c r="GF137" s="704"/>
      <c r="GG137" s="704"/>
      <c r="GH137" s="704"/>
      <c r="GI137" s="704"/>
      <c r="GJ137" s="704"/>
      <c r="GK137" s="704"/>
      <c r="GL137" s="704"/>
      <c r="GM137" s="704"/>
      <c r="GN137" s="704"/>
      <c r="HR137" s="704"/>
      <c r="HS137" s="704"/>
      <c r="HT137" s="704"/>
      <c r="HU137" s="704"/>
      <c r="HV137" s="704"/>
      <c r="HW137" s="704"/>
      <c r="HX137" s="704"/>
      <c r="HY137" s="704"/>
      <c r="HZ137" s="704"/>
      <c r="IA137" s="704"/>
      <c r="IB137" s="704"/>
      <c r="IC137" s="704"/>
      <c r="ID137" s="704"/>
      <c r="IE137" s="704"/>
      <c r="IF137" s="704"/>
      <c r="IG137" s="704"/>
      <c r="IH137" s="704"/>
      <c r="II137" s="704"/>
      <c r="IJ137" s="704"/>
      <c r="IK137" s="704"/>
      <c r="IL137" s="704"/>
      <c r="IM137" s="704"/>
      <c r="IN137" s="704"/>
      <c r="IO137" s="704"/>
      <c r="IP137" s="704"/>
      <c r="IQ137" s="704"/>
      <c r="IR137" s="704"/>
      <c r="IS137" s="704"/>
      <c r="IT137" s="704"/>
      <c r="IU137" s="704"/>
      <c r="IV137" s="704"/>
      <c r="IW137" s="704"/>
      <c r="JA137" s="878"/>
      <c r="JB137" s="878"/>
      <c r="JC137" s="878"/>
      <c r="JD137" s="878"/>
      <c r="JE137" s="878"/>
      <c r="JF137" s="878"/>
      <c r="JG137" s="878"/>
      <c r="JH137" s="878"/>
      <c r="JI137" s="878"/>
      <c r="JJ137" s="878"/>
      <c r="JK137" s="878"/>
      <c r="JL137" s="878"/>
      <c r="JM137" s="878"/>
      <c r="JN137" s="878"/>
    </row>
    <row r="138" spans="1:274" s="706" customFormat="1" ht="24.95" customHeight="1" x14ac:dyDescent="0.25">
      <c r="A138" s="691">
        <v>137</v>
      </c>
      <c r="B138" s="693" t="s">
        <v>1206</v>
      </c>
      <c r="C138" s="696">
        <v>242</v>
      </c>
      <c r="D138" s="697">
        <v>532</v>
      </c>
      <c r="E138" s="698">
        <v>42</v>
      </c>
      <c r="F138" s="699" t="s">
        <v>1121</v>
      </c>
      <c r="G138" s="699" t="s">
        <v>1272</v>
      </c>
      <c r="H138" s="751" t="s">
        <v>1112</v>
      </c>
      <c r="I138" s="752" t="s">
        <v>1113</v>
      </c>
      <c r="J138" s="753" t="s">
        <v>1139</v>
      </c>
      <c r="K138" s="764" t="s">
        <v>1151</v>
      </c>
      <c r="L138" s="764" t="s">
        <v>1124</v>
      </c>
      <c r="M138" s="753" t="s">
        <v>1140</v>
      </c>
      <c r="N138" s="753" t="s">
        <v>1141</v>
      </c>
      <c r="O138" s="753" t="s">
        <v>1189</v>
      </c>
      <c r="P138" s="753" t="s">
        <v>1259</v>
      </c>
      <c r="Q138" s="765" t="s">
        <v>1120</v>
      </c>
      <c r="R138" s="765" t="s">
        <v>1120</v>
      </c>
      <c r="S138" s="755">
        <v>2</v>
      </c>
      <c r="T138" s="766">
        <v>2.11</v>
      </c>
      <c r="U138" s="771">
        <v>41456</v>
      </c>
      <c r="V138" s="771">
        <v>42156</v>
      </c>
      <c r="W138" s="701">
        <v>25</v>
      </c>
      <c r="X138" s="875">
        <v>100000</v>
      </c>
      <c r="Y138" s="877"/>
      <c r="Z138" s="875">
        <f t="shared" si="6"/>
        <v>100000</v>
      </c>
      <c r="AA138" s="702"/>
      <c r="AB138" s="702"/>
      <c r="AC138" s="702"/>
      <c r="AD138" s="702"/>
      <c r="AE138" s="702"/>
      <c r="AF138" s="702"/>
      <c r="AG138" s="702"/>
      <c r="AH138" s="702"/>
      <c r="AI138" s="717"/>
      <c r="AJ138" s="717">
        <v>50000</v>
      </c>
      <c r="AK138" s="717"/>
      <c r="AL138" s="717">
        <v>50000</v>
      </c>
      <c r="AM138" s="868">
        <f t="shared" si="7"/>
        <v>100000</v>
      </c>
      <c r="AN138" s="868">
        <f t="shared" si="8"/>
        <v>0</v>
      </c>
      <c r="AO138" s="759"/>
      <c r="AP138" s="868">
        <v>0</v>
      </c>
      <c r="EV138" s="704"/>
      <c r="EW138" s="704"/>
      <c r="EX138" s="704"/>
      <c r="EY138" s="704"/>
      <c r="EZ138" s="704"/>
      <c r="FA138" s="704"/>
      <c r="FB138" s="704"/>
      <c r="FC138" s="704"/>
      <c r="FD138" s="704"/>
      <c r="FE138" s="704"/>
      <c r="FF138" s="704"/>
      <c r="FG138" s="704"/>
      <c r="FH138" s="704"/>
      <c r="FI138" s="704"/>
      <c r="FJ138" s="704"/>
      <c r="FK138" s="704"/>
      <c r="FL138" s="704"/>
      <c r="FM138" s="704"/>
      <c r="FN138" s="704"/>
      <c r="FO138" s="704"/>
      <c r="FP138" s="704"/>
      <c r="FQ138" s="704"/>
      <c r="FR138" s="704"/>
      <c r="FS138" s="704"/>
      <c r="FT138" s="704"/>
      <c r="FU138" s="704"/>
      <c r="FV138" s="704"/>
      <c r="FW138" s="704"/>
      <c r="FX138" s="704"/>
      <c r="FY138" s="704"/>
      <c r="FZ138" s="704"/>
      <c r="GA138" s="704"/>
      <c r="GB138" s="704"/>
      <c r="GC138" s="704"/>
      <c r="GD138" s="704"/>
      <c r="GE138" s="704"/>
      <c r="GF138" s="704"/>
      <c r="GG138" s="704"/>
      <c r="GH138" s="704"/>
      <c r="GI138" s="704"/>
      <c r="GJ138" s="704"/>
      <c r="GK138" s="704"/>
      <c r="GL138" s="704"/>
      <c r="GM138" s="704"/>
      <c r="GN138" s="704"/>
      <c r="HR138" s="704"/>
      <c r="HS138" s="704"/>
      <c r="HT138" s="704"/>
      <c r="HU138" s="704"/>
      <c r="HV138" s="704"/>
      <c r="HW138" s="704"/>
      <c r="HX138" s="704"/>
      <c r="HY138" s="704"/>
      <c r="HZ138" s="704"/>
      <c r="IA138" s="704"/>
      <c r="IB138" s="704"/>
      <c r="IC138" s="704"/>
      <c r="ID138" s="704"/>
      <c r="IE138" s="704"/>
      <c r="IF138" s="704"/>
      <c r="IG138" s="704"/>
      <c r="IH138" s="704"/>
      <c r="II138" s="704"/>
      <c r="IJ138" s="704"/>
      <c r="IK138" s="704"/>
      <c r="IL138" s="704"/>
      <c r="IM138" s="704"/>
      <c r="IN138" s="704"/>
      <c r="IO138" s="704"/>
      <c r="IP138" s="704"/>
      <c r="IQ138" s="704"/>
      <c r="IR138" s="704"/>
      <c r="IS138" s="704"/>
      <c r="IT138" s="704"/>
      <c r="IU138" s="704"/>
      <c r="JI138" s="878"/>
      <c r="JJ138" s="878"/>
      <c r="JK138" s="878"/>
      <c r="JL138" s="878"/>
      <c r="JM138" s="878"/>
      <c r="JN138" s="878"/>
    </row>
    <row r="139" spans="1:274" s="706" customFormat="1" ht="23.1" customHeight="1" x14ac:dyDescent="0.25">
      <c r="A139" s="691">
        <v>138</v>
      </c>
      <c r="B139" s="693" t="s">
        <v>1206</v>
      </c>
      <c r="C139" s="696">
        <v>242</v>
      </c>
      <c r="D139" s="697">
        <v>532</v>
      </c>
      <c r="E139" s="698">
        <v>43</v>
      </c>
      <c r="F139" s="699" t="s">
        <v>1121</v>
      </c>
      <c r="G139" s="699" t="s">
        <v>1270</v>
      </c>
      <c r="H139" s="751" t="s">
        <v>1112</v>
      </c>
      <c r="I139" s="752" t="s">
        <v>1113</v>
      </c>
      <c r="J139" s="753" t="s">
        <v>1139</v>
      </c>
      <c r="K139" s="764" t="s">
        <v>1151</v>
      </c>
      <c r="L139" s="764" t="s">
        <v>1124</v>
      </c>
      <c r="M139" s="753" t="s">
        <v>1140</v>
      </c>
      <c r="N139" s="753" t="s">
        <v>1141</v>
      </c>
      <c r="O139" s="753" t="s">
        <v>1189</v>
      </c>
      <c r="P139" s="753" t="s">
        <v>1259</v>
      </c>
      <c r="Q139" s="765" t="s">
        <v>1120</v>
      </c>
      <c r="R139" s="765" t="s">
        <v>1120</v>
      </c>
      <c r="S139" s="755">
        <v>2</v>
      </c>
      <c r="T139" s="766">
        <v>2.11</v>
      </c>
      <c r="U139" s="771">
        <v>41456</v>
      </c>
      <c r="V139" s="771">
        <v>42156</v>
      </c>
      <c r="W139" s="701">
        <v>15</v>
      </c>
      <c r="X139" s="875">
        <v>200000</v>
      </c>
      <c r="Y139" s="877"/>
      <c r="Z139" s="875">
        <f t="shared" si="6"/>
        <v>200000</v>
      </c>
      <c r="AA139" s="702"/>
      <c r="AB139" s="702"/>
      <c r="AC139" s="702">
        <v>50000</v>
      </c>
      <c r="AD139" s="702">
        <v>50000</v>
      </c>
      <c r="AE139" s="702">
        <v>50000</v>
      </c>
      <c r="AF139" s="702">
        <v>50000</v>
      </c>
      <c r="AG139" s="702"/>
      <c r="AH139" s="702"/>
      <c r="AI139" s="717"/>
      <c r="AJ139" s="717"/>
      <c r="AK139" s="717"/>
      <c r="AL139" s="717"/>
      <c r="AM139" s="868">
        <f t="shared" si="7"/>
        <v>200000</v>
      </c>
      <c r="AN139" s="868">
        <f t="shared" si="8"/>
        <v>0</v>
      </c>
      <c r="AO139" s="759">
        <v>250000</v>
      </c>
      <c r="AP139" s="868">
        <v>300000</v>
      </c>
      <c r="EV139" s="704"/>
      <c r="EW139" s="704"/>
      <c r="EX139" s="704"/>
      <c r="EY139" s="704"/>
      <c r="EZ139" s="704"/>
      <c r="FA139" s="704"/>
      <c r="FB139" s="704"/>
      <c r="FC139" s="704"/>
      <c r="FD139" s="704"/>
      <c r="FE139" s="704"/>
      <c r="FF139" s="704"/>
      <c r="FG139" s="704"/>
      <c r="FH139" s="704"/>
      <c r="FI139" s="704"/>
      <c r="FJ139" s="704"/>
      <c r="FK139" s="704"/>
      <c r="FL139" s="704"/>
      <c r="FM139" s="704"/>
      <c r="FN139" s="704"/>
      <c r="FO139" s="704"/>
      <c r="FP139" s="704"/>
      <c r="FQ139" s="704"/>
      <c r="FR139" s="704"/>
      <c r="FS139" s="704"/>
      <c r="FT139" s="704"/>
      <c r="FU139" s="704"/>
      <c r="FV139" s="704"/>
      <c r="FW139" s="704"/>
      <c r="FX139" s="704"/>
      <c r="FY139" s="704"/>
      <c r="FZ139" s="704"/>
      <c r="GA139" s="704"/>
      <c r="GB139" s="704"/>
      <c r="GC139" s="704"/>
      <c r="GD139" s="704"/>
      <c r="GE139" s="704"/>
      <c r="GF139" s="704"/>
      <c r="GG139" s="704"/>
      <c r="GH139" s="704"/>
      <c r="GI139" s="704"/>
      <c r="GJ139" s="704"/>
      <c r="GK139" s="704"/>
      <c r="GL139" s="704"/>
      <c r="GM139" s="704"/>
      <c r="GN139" s="704"/>
      <c r="HR139" s="704"/>
      <c r="HS139" s="704"/>
      <c r="HT139" s="704"/>
      <c r="HU139" s="704"/>
      <c r="HV139" s="704"/>
      <c r="HW139" s="704"/>
      <c r="HX139" s="704"/>
      <c r="HY139" s="704"/>
      <c r="HZ139" s="704"/>
      <c r="IA139" s="704"/>
      <c r="IB139" s="704"/>
      <c r="IC139" s="704"/>
      <c r="ID139" s="704"/>
      <c r="IE139" s="704"/>
      <c r="IF139" s="704"/>
      <c r="IG139" s="704"/>
      <c r="IH139" s="704"/>
      <c r="II139" s="704"/>
      <c r="IJ139" s="704"/>
      <c r="IK139" s="704"/>
      <c r="IL139" s="704"/>
      <c r="IM139" s="704"/>
      <c r="IN139" s="704"/>
      <c r="IO139" s="704"/>
      <c r="IP139" s="704"/>
      <c r="IQ139" s="704"/>
      <c r="IR139" s="704"/>
      <c r="IS139" s="704"/>
      <c r="IT139" s="704"/>
      <c r="IU139" s="704"/>
      <c r="IV139" s="704"/>
      <c r="IW139" s="704"/>
      <c r="IX139" s="878"/>
      <c r="IY139" s="878"/>
      <c r="IZ139" s="878"/>
      <c r="JA139" s="878"/>
      <c r="JB139" s="878"/>
      <c r="JC139" s="878"/>
      <c r="JD139" s="878"/>
      <c r="JE139" s="878"/>
      <c r="JF139" s="878"/>
      <c r="JG139" s="878"/>
      <c r="JH139" s="878"/>
      <c r="JI139" s="878"/>
      <c r="JJ139" s="878"/>
      <c r="JK139" s="878"/>
      <c r="JL139" s="878"/>
      <c r="JM139" s="878"/>
      <c r="JN139" s="878"/>
    </row>
    <row r="140" spans="1:274" s="706" customFormat="1" ht="23.25" customHeight="1" x14ac:dyDescent="0.25">
      <c r="A140" s="691">
        <v>139</v>
      </c>
      <c r="B140" s="693" t="s">
        <v>1206</v>
      </c>
      <c r="C140" s="696">
        <v>242</v>
      </c>
      <c r="D140" s="697">
        <v>532</v>
      </c>
      <c r="E140" s="698" t="s">
        <v>1122</v>
      </c>
      <c r="F140" s="699" t="s">
        <v>1121</v>
      </c>
      <c r="G140" s="699" t="s">
        <v>1275</v>
      </c>
      <c r="H140" s="751" t="s">
        <v>1112</v>
      </c>
      <c r="I140" s="752" t="s">
        <v>1113</v>
      </c>
      <c r="J140" s="753" t="s">
        <v>1139</v>
      </c>
      <c r="K140" s="764" t="s">
        <v>1151</v>
      </c>
      <c r="L140" s="764" t="s">
        <v>1124</v>
      </c>
      <c r="M140" s="753" t="s">
        <v>1140</v>
      </c>
      <c r="N140" s="753" t="s">
        <v>1141</v>
      </c>
      <c r="O140" s="753" t="s">
        <v>1189</v>
      </c>
      <c r="P140" s="753" t="s">
        <v>1259</v>
      </c>
      <c r="Q140" s="765" t="s">
        <v>1120</v>
      </c>
      <c r="R140" s="765" t="s">
        <v>1120</v>
      </c>
      <c r="S140" s="755">
        <v>2</v>
      </c>
      <c r="T140" s="766">
        <v>2.11</v>
      </c>
      <c r="U140" s="771">
        <v>41456</v>
      </c>
      <c r="V140" s="771">
        <v>42156</v>
      </c>
      <c r="W140" s="701">
        <v>25</v>
      </c>
      <c r="X140" s="875"/>
      <c r="Y140" s="877"/>
      <c r="Z140" s="875">
        <f t="shared" si="6"/>
        <v>0</v>
      </c>
      <c r="AA140" s="702"/>
      <c r="AB140" s="702"/>
      <c r="AC140" s="702"/>
      <c r="AD140" s="702"/>
      <c r="AE140" s="702"/>
      <c r="AF140" s="702"/>
      <c r="AG140" s="702"/>
      <c r="AH140" s="702"/>
      <c r="AI140" s="717"/>
      <c r="AJ140" s="717"/>
      <c r="AK140" s="717"/>
      <c r="AL140" s="717"/>
      <c r="AM140" s="868">
        <f t="shared" si="7"/>
        <v>0</v>
      </c>
      <c r="AN140" s="868">
        <f t="shared" si="8"/>
        <v>0</v>
      </c>
      <c r="AO140" s="759">
        <v>10000</v>
      </c>
      <c r="AP140" s="868">
        <v>10000</v>
      </c>
      <c r="EV140" s="704"/>
      <c r="EW140" s="704"/>
      <c r="EX140" s="704"/>
      <c r="EY140" s="704"/>
      <c r="EZ140" s="704"/>
      <c r="FA140" s="704"/>
      <c r="FB140" s="704"/>
      <c r="FC140" s="704"/>
      <c r="FD140" s="704"/>
      <c r="FE140" s="704"/>
      <c r="FF140" s="704"/>
      <c r="FG140" s="704"/>
      <c r="FH140" s="704"/>
      <c r="FI140" s="704"/>
      <c r="FJ140" s="704"/>
      <c r="FK140" s="704"/>
      <c r="FL140" s="704"/>
      <c r="FM140" s="704"/>
      <c r="FN140" s="704"/>
      <c r="FO140" s="704"/>
      <c r="FP140" s="704"/>
      <c r="FQ140" s="704"/>
      <c r="FR140" s="704"/>
      <c r="FS140" s="704"/>
      <c r="FT140" s="704"/>
      <c r="FU140" s="704"/>
      <c r="FV140" s="704"/>
      <c r="FW140" s="704"/>
      <c r="FX140" s="704"/>
      <c r="FY140" s="704"/>
      <c r="FZ140" s="704"/>
      <c r="GA140" s="704"/>
      <c r="GB140" s="704"/>
      <c r="GC140" s="704"/>
      <c r="GD140" s="704"/>
      <c r="GE140" s="704"/>
      <c r="GF140" s="704"/>
      <c r="GG140" s="704"/>
      <c r="GH140" s="704"/>
      <c r="GI140" s="704"/>
      <c r="GJ140" s="704"/>
      <c r="GK140" s="704"/>
      <c r="GL140" s="704"/>
      <c r="GM140" s="704"/>
      <c r="GN140" s="704"/>
      <c r="HR140" s="704"/>
      <c r="HS140" s="704"/>
      <c r="HT140" s="704"/>
      <c r="HU140" s="704"/>
      <c r="HV140" s="704"/>
      <c r="HW140" s="704"/>
      <c r="HX140" s="704"/>
      <c r="HY140" s="704"/>
      <c r="HZ140" s="704"/>
      <c r="IA140" s="704"/>
      <c r="IB140" s="704"/>
      <c r="IC140" s="704"/>
      <c r="ID140" s="704"/>
      <c r="IE140" s="704"/>
      <c r="IF140" s="704"/>
      <c r="IG140" s="704"/>
      <c r="IH140" s="704"/>
      <c r="II140" s="704"/>
      <c r="IJ140" s="704"/>
      <c r="IK140" s="704"/>
      <c r="IL140" s="704"/>
      <c r="IM140" s="704"/>
      <c r="IN140" s="704"/>
      <c r="IO140" s="704"/>
      <c r="IP140" s="704"/>
      <c r="IQ140" s="704"/>
      <c r="IR140" s="704"/>
      <c r="IS140" s="704"/>
      <c r="IT140" s="704"/>
      <c r="IU140" s="704"/>
      <c r="IV140" s="704"/>
      <c r="IW140" s="704"/>
      <c r="JI140" s="878"/>
      <c r="JJ140" s="878"/>
      <c r="JK140" s="878"/>
      <c r="JL140" s="878"/>
      <c r="JM140" s="878"/>
      <c r="JN140" s="878"/>
    </row>
    <row r="141" spans="1:274" s="878" customFormat="1" ht="23.1" customHeight="1" x14ac:dyDescent="0.25">
      <c r="A141" s="691">
        <v>140</v>
      </c>
      <c r="B141" s="693" t="s">
        <v>1206</v>
      </c>
      <c r="C141" s="696">
        <v>242</v>
      </c>
      <c r="D141" s="697">
        <v>532</v>
      </c>
      <c r="E141" s="698" t="s">
        <v>1122</v>
      </c>
      <c r="F141" s="699" t="s">
        <v>1121</v>
      </c>
      <c r="G141" s="699" t="s">
        <v>1278</v>
      </c>
      <c r="H141" s="751" t="s">
        <v>1112</v>
      </c>
      <c r="I141" s="752" t="s">
        <v>1113</v>
      </c>
      <c r="J141" s="753" t="s">
        <v>1139</v>
      </c>
      <c r="K141" s="764" t="s">
        <v>1151</v>
      </c>
      <c r="L141" s="764" t="s">
        <v>1124</v>
      </c>
      <c r="M141" s="753" t="s">
        <v>1140</v>
      </c>
      <c r="N141" s="753" t="s">
        <v>1141</v>
      </c>
      <c r="O141" s="753" t="s">
        <v>1189</v>
      </c>
      <c r="P141" s="753" t="s">
        <v>1259</v>
      </c>
      <c r="Q141" s="765" t="s">
        <v>1120</v>
      </c>
      <c r="R141" s="765" t="s">
        <v>1120</v>
      </c>
      <c r="S141" s="755">
        <v>2</v>
      </c>
      <c r="T141" s="766">
        <v>2.11</v>
      </c>
      <c r="U141" s="771">
        <v>41456</v>
      </c>
      <c r="V141" s="771">
        <v>42156</v>
      </c>
      <c r="W141" s="701">
        <v>25</v>
      </c>
      <c r="X141" s="875"/>
      <c r="Y141" s="877"/>
      <c r="Z141" s="875">
        <f t="shared" si="6"/>
        <v>0</v>
      </c>
      <c r="AA141" s="702"/>
      <c r="AB141" s="702"/>
      <c r="AC141" s="702"/>
      <c r="AD141" s="702"/>
      <c r="AE141" s="702"/>
      <c r="AF141" s="702"/>
      <c r="AG141" s="702"/>
      <c r="AH141" s="702"/>
      <c r="AI141" s="717"/>
      <c r="AJ141" s="717"/>
      <c r="AK141" s="717"/>
      <c r="AL141" s="717"/>
      <c r="AM141" s="868">
        <f t="shared" si="7"/>
        <v>0</v>
      </c>
      <c r="AN141" s="868">
        <f t="shared" si="8"/>
        <v>0</v>
      </c>
      <c r="AO141" s="759">
        <v>10000</v>
      </c>
      <c r="AP141" s="868">
        <v>10000</v>
      </c>
      <c r="AQ141" s="706"/>
      <c r="AR141" s="706"/>
      <c r="AS141" s="706"/>
      <c r="AT141" s="706"/>
      <c r="AU141" s="706"/>
      <c r="AV141" s="706"/>
      <c r="AW141" s="706"/>
      <c r="AX141" s="706"/>
      <c r="AY141" s="706"/>
      <c r="AZ141" s="706"/>
      <c r="BA141" s="706"/>
      <c r="BB141" s="706"/>
      <c r="BC141" s="706"/>
      <c r="BD141" s="706"/>
      <c r="BE141" s="706"/>
      <c r="BF141" s="706"/>
      <c r="BG141" s="706"/>
      <c r="BH141" s="706"/>
      <c r="BI141" s="706"/>
      <c r="BJ141" s="706"/>
      <c r="BK141" s="706"/>
      <c r="BL141" s="706"/>
      <c r="BM141" s="706"/>
      <c r="BN141" s="706"/>
      <c r="BO141" s="706"/>
      <c r="BP141" s="706"/>
      <c r="BQ141" s="706"/>
      <c r="BR141" s="706"/>
      <c r="BS141" s="706"/>
      <c r="BT141" s="706"/>
      <c r="BU141" s="706"/>
      <c r="BV141" s="706"/>
      <c r="BW141" s="706"/>
      <c r="BX141" s="706"/>
      <c r="BY141" s="706"/>
      <c r="BZ141" s="706"/>
      <c r="CA141" s="706"/>
      <c r="CB141" s="706"/>
      <c r="CC141" s="706"/>
      <c r="CD141" s="706"/>
      <c r="CE141" s="706"/>
      <c r="CF141" s="706"/>
      <c r="CG141" s="706"/>
      <c r="CH141" s="706"/>
      <c r="CI141" s="706"/>
      <c r="CJ141" s="706"/>
      <c r="CK141" s="706"/>
      <c r="CL141" s="706"/>
      <c r="CM141" s="706"/>
      <c r="CN141" s="706"/>
      <c r="CO141" s="706"/>
      <c r="CP141" s="706"/>
      <c r="CQ141" s="706"/>
      <c r="CR141" s="706"/>
      <c r="CS141" s="706"/>
      <c r="CT141" s="706"/>
      <c r="CU141" s="706"/>
      <c r="CV141" s="706"/>
      <c r="CW141" s="706"/>
      <c r="CX141" s="706"/>
      <c r="CY141" s="706"/>
      <c r="CZ141" s="706"/>
      <c r="DA141" s="706"/>
      <c r="DB141" s="706"/>
      <c r="DC141" s="706"/>
      <c r="DD141" s="706"/>
      <c r="DE141" s="706"/>
      <c r="DF141" s="706"/>
      <c r="DG141" s="706"/>
      <c r="DH141" s="706"/>
      <c r="DI141" s="706"/>
      <c r="DJ141" s="706"/>
      <c r="DK141" s="706"/>
      <c r="DL141" s="706"/>
      <c r="DM141" s="706"/>
      <c r="DN141" s="706"/>
      <c r="DO141" s="706"/>
      <c r="DP141" s="706"/>
      <c r="DQ141" s="706"/>
      <c r="DR141" s="706"/>
      <c r="DS141" s="706"/>
      <c r="DT141" s="706"/>
      <c r="DU141" s="706"/>
      <c r="DV141" s="706"/>
      <c r="DW141" s="706"/>
      <c r="DX141" s="706"/>
      <c r="DY141" s="706"/>
      <c r="DZ141" s="706"/>
      <c r="EA141" s="706"/>
      <c r="EB141" s="706"/>
      <c r="EC141" s="706"/>
      <c r="ED141" s="706"/>
      <c r="EE141" s="706"/>
      <c r="EF141" s="706"/>
      <c r="EG141" s="706"/>
      <c r="EH141" s="706"/>
      <c r="EI141" s="706"/>
      <c r="EJ141" s="706"/>
      <c r="EK141" s="706"/>
      <c r="EL141" s="706"/>
      <c r="EM141" s="706"/>
      <c r="EN141" s="706"/>
      <c r="EO141" s="706"/>
      <c r="EP141" s="706"/>
      <c r="EQ141" s="706"/>
      <c r="ER141" s="706"/>
      <c r="ES141" s="706"/>
      <c r="ET141" s="706"/>
      <c r="EU141" s="706"/>
      <c r="EV141" s="704"/>
      <c r="EW141" s="704"/>
      <c r="EX141" s="704"/>
      <c r="EY141" s="704"/>
      <c r="EZ141" s="704"/>
      <c r="FA141" s="704"/>
      <c r="FB141" s="704"/>
      <c r="FC141" s="704"/>
      <c r="FD141" s="704"/>
      <c r="FE141" s="704"/>
      <c r="FF141" s="704"/>
      <c r="FG141" s="704"/>
      <c r="FH141" s="704"/>
      <c r="FI141" s="704"/>
      <c r="FJ141" s="704"/>
      <c r="FK141" s="704"/>
      <c r="FL141" s="704"/>
      <c r="FM141" s="704"/>
      <c r="FN141" s="704"/>
      <c r="FO141" s="704"/>
      <c r="FP141" s="704"/>
      <c r="FQ141" s="704"/>
      <c r="FR141" s="704"/>
      <c r="FS141" s="704"/>
      <c r="FT141" s="704"/>
      <c r="FU141" s="704"/>
      <c r="FV141" s="704"/>
      <c r="FW141" s="704"/>
      <c r="FX141" s="704"/>
      <c r="FY141" s="704"/>
      <c r="FZ141" s="704"/>
      <c r="GA141" s="704"/>
      <c r="GB141" s="704"/>
      <c r="GC141" s="704"/>
      <c r="GD141" s="704"/>
      <c r="GE141" s="704"/>
      <c r="GF141" s="704"/>
      <c r="GG141" s="704"/>
      <c r="GH141" s="704"/>
      <c r="GI141" s="704"/>
      <c r="GJ141" s="704"/>
      <c r="GK141" s="704"/>
      <c r="GL141" s="704"/>
      <c r="GM141" s="704"/>
      <c r="GN141" s="704"/>
      <c r="GO141" s="706"/>
      <c r="GP141" s="706"/>
      <c r="GQ141" s="706"/>
      <c r="GR141" s="706"/>
      <c r="GS141" s="706"/>
      <c r="GT141" s="706"/>
      <c r="GU141" s="706"/>
      <c r="GV141" s="706"/>
      <c r="GW141" s="706"/>
      <c r="GX141" s="706"/>
      <c r="GY141" s="706"/>
      <c r="GZ141" s="706"/>
      <c r="HA141" s="706"/>
      <c r="HB141" s="706"/>
      <c r="HC141" s="706"/>
      <c r="HD141" s="706"/>
      <c r="HE141" s="706"/>
      <c r="HF141" s="706"/>
      <c r="HG141" s="706"/>
      <c r="HH141" s="706"/>
      <c r="HI141" s="706"/>
      <c r="HJ141" s="706"/>
      <c r="HK141" s="706"/>
      <c r="HL141" s="706"/>
      <c r="HM141" s="706"/>
      <c r="HN141" s="706"/>
      <c r="HO141" s="706"/>
      <c r="HP141" s="706"/>
      <c r="HQ141" s="706"/>
      <c r="HR141" s="704"/>
      <c r="HS141" s="704"/>
      <c r="HT141" s="704"/>
      <c r="HU141" s="704"/>
      <c r="HV141" s="704"/>
      <c r="HW141" s="704"/>
      <c r="HX141" s="704"/>
      <c r="HY141" s="704"/>
      <c r="HZ141" s="704"/>
      <c r="IA141" s="704"/>
      <c r="IB141" s="704"/>
      <c r="IC141" s="704"/>
      <c r="ID141" s="704"/>
      <c r="IE141" s="704"/>
      <c r="IF141" s="704"/>
      <c r="IG141" s="704"/>
      <c r="IH141" s="704"/>
      <c r="II141" s="704"/>
      <c r="IJ141" s="704"/>
      <c r="IK141" s="704"/>
      <c r="IL141" s="704"/>
      <c r="IM141" s="704"/>
      <c r="IN141" s="704"/>
      <c r="IO141" s="704"/>
      <c r="IP141" s="704"/>
      <c r="IQ141" s="704"/>
      <c r="IR141" s="704"/>
      <c r="IS141" s="704"/>
      <c r="IT141" s="704"/>
      <c r="IU141" s="704"/>
      <c r="IV141" s="704"/>
      <c r="IW141" s="704"/>
      <c r="IX141" s="706"/>
      <c r="IY141" s="706"/>
      <c r="IZ141" s="706"/>
      <c r="JA141" s="706"/>
      <c r="JB141" s="706"/>
      <c r="JC141" s="706"/>
      <c r="JD141" s="706"/>
      <c r="JE141" s="706"/>
      <c r="JF141" s="706"/>
      <c r="JG141" s="706"/>
      <c r="JH141" s="706"/>
    </row>
    <row r="142" spans="1:274" s="878" customFormat="1" ht="23.1" customHeight="1" x14ac:dyDescent="0.25">
      <c r="A142" s="691">
        <v>141</v>
      </c>
      <c r="B142" s="693" t="s">
        <v>1206</v>
      </c>
      <c r="C142" s="696">
        <v>242</v>
      </c>
      <c r="D142" s="697">
        <v>536</v>
      </c>
      <c r="E142" s="707">
        <v>3</v>
      </c>
      <c r="F142" s="699" t="s">
        <v>1123</v>
      </c>
      <c r="G142" s="699" t="s">
        <v>1279</v>
      </c>
      <c r="H142" s="751" t="s">
        <v>1112</v>
      </c>
      <c r="I142" s="752" t="s">
        <v>1113</v>
      </c>
      <c r="J142" s="753" t="s">
        <v>1139</v>
      </c>
      <c r="K142" s="764" t="s">
        <v>1151</v>
      </c>
      <c r="L142" s="764" t="s">
        <v>1124</v>
      </c>
      <c r="M142" s="753" t="s">
        <v>1140</v>
      </c>
      <c r="N142" s="753" t="s">
        <v>1141</v>
      </c>
      <c r="O142" s="753" t="s">
        <v>1189</v>
      </c>
      <c r="P142" s="753" t="s">
        <v>1259</v>
      </c>
      <c r="Q142" s="765" t="s">
        <v>1266</v>
      </c>
      <c r="R142" s="765" t="s">
        <v>1120</v>
      </c>
      <c r="S142" s="755">
        <v>2</v>
      </c>
      <c r="T142" s="766">
        <v>2.11</v>
      </c>
      <c r="U142" s="771">
        <v>41456</v>
      </c>
      <c r="V142" s="771">
        <v>42156</v>
      </c>
      <c r="W142" s="701">
        <v>5</v>
      </c>
      <c r="X142" s="875">
        <v>100000</v>
      </c>
      <c r="Y142" s="877"/>
      <c r="Z142" s="875">
        <f t="shared" si="6"/>
        <v>100000</v>
      </c>
      <c r="AA142" s="702"/>
      <c r="AB142" s="702"/>
      <c r="AC142" s="702">
        <v>50000</v>
      </c>
      <c r="AD142" s="702">
        <v>50000</v>
      </c>
      <c r="AE142" s="702"/>
      <c r="AF142" s="702"/>
      <c r="AG142" s="702"/>
      <c r="AH142" s="702"/>
      <c r="AI142" s="717"/>
      <c r="AJ142" s="717"/>
      <c r="AK142" s="717"/>
      <c r="AL142" s="717"/>
      <c r="AM142" s="868">
        <f t="shared" si="7"/>
        <v>100000</v>
      </c>
      <c r="AN142" s="868">
        <f t="shared" si="8"/>
        <v>0</v>
      </c>
      <c r="AO142" s="759">
        <v>100000</v>
      </c>
      <c r="AP142" s="868">
        <v>100000</v>
      </c>
      <c r="AQ142" s="706"/>
      <c r="AR142" s="706"/>
      <c r="AS142" s="706"/>
      <c r="AT142" s="706"/>
      <c r="AU142" s="706"/>
      <c r="AV142" s="706"/>
      <c r="AW142" s="706"/>
      <c r="AX142" s="706"/>
      <c r="AY142" s="706"/>
      <c r="AZ142" s="706"/>
      <c r="BA142" s="706"/>
      <c r="BB142" s="706"/>
      <c r="BC142" s="706"/>
      <c r="BD142" s="706"/>
      <c r="BE142" s="706"/>
      <c r="BF142" s="706"/>
      <c r="BG142" s="706"/>
      <c r="BH142" s="706"/>
      <c r="BI142" s="706"/>
      <c r="BJ142" s="706"/>
      <c r="BK142" s="706"/>
      <c r="BL142" s="706"/>
      <c r="BM142" s="706"/>
      <c r="BN142" s="706"/>
      <c r="BO142" s="706"/>
      <c r="BP142" s="706"/>
      <c r="BQ142" s="706"/>
      <c r="BR142" s="706"/>
      <c r="BS142" s="706"/>
      <c r="BT142" s="706"/>
      <c r="BU142" s="706"/>
      <c r="BV142" s="706"/>
      <c r="BW142" s="706"/>
      <c r="BX142" s="706"/>
      <c r="BY142" s="706"/>
      <c r="BZ142" s="706"/>
      <c r="CA142" s="706"/>
      <c r="CB142" s="706"/>
      <c r="CC142" s="706"/>
      <c r="CD142" s="706"/>
      <c r="CE142" s="706"/>
      <c r="CF142" s="706"/>
      <c r="CG142" s="706"/>
      <c r="CH142" s="706"/>
      <c r="CI142" s="706"/>
      <c r="CJ142" s="706"/>
      <c r="CK142" s="706"/>
      <c r="CL142" s="706"/>
      <c r="CM142" s="706"/>
      <c r="CN142" s="706"/>
      <c r="CO142" s="706"/>
      <c r="CP142" s="706"/>
      <c r="CQ142" s="706"/>
      <c r="CR142" s="706"/>
      <c r="CS142" s="706"/>
      <c r="CT142" s="706"/>
      <c r="CU142" s="706"/>
      <c r="CV142" s="706"/>
      <c r="CW142" s="706"/>
      <c r="CX142" s="706"/>
      <c r="CY142" s="706"/>
      <c r="CZ142" s="706"/>
      <c r="DA142" s="706"/>
      <c r="DB142" s="706"/>
      <c r="DC142" s="706"/>
      <c r="DD142" s="706"/>
      <c r="DE142" s="706"/>
      <c r="DF142" s="706"/>
      <c r="DG142" s="706"/>
      <c r="DH142" s="706"/>
      <c r="DI142" s="706"/>
      <c r="DJ142" s="706"/>
      <c r="DK142" s="706"/>
      <c r="DL142" s="706"/>
      <c r="DM142" s="706"/>
      <c r="DN142" s="706"/>
      <c r="DO142" s="706"/>
      <c r="DP142" s="706"/>
      <c r="DQ142" s="706"/>
      <c r="DR142" s="706"/>
      <c r="DS142" s="706"/>
      <c r="DT142" s="706"/>
      <c r="DU142" s="706"/>
      <c r="DV142" s="706"/>
      <c r="DW142" s="706"/>
      <c r="DX142" s="706"/>
      <c r="DY142" s="706"/>
      <c r="DZ142" s="706"/>
      <c r="EA142" s="706"/>
      <c r="EB142" s="706"/>
      <c r="EC142" s="706"/>
      <c r="ED142" s="706"/>
      <c r="EE142" s="706"/>
      <c r="EF142" s="706"/>
      <c r="EG142" s="706"/>
      <c r="EH142" s="706"/>
      <c r="EI142" s="706"/>
      <c r="EJ142" s="706"/>
      <c r="EK142" s="706"/>
      <c r="EL142" s="706"/>
      <c r="EM142" s="706"/>
      <c r="EN142" s="706"/>
      <c r="EO142" s="706"/>
      <c r="EP142" s="706"/>
      <c r="EQ142" s="706"/>
      <c r="ER142" s="706"/>
      <c r="ES142" s="706"/>
      <c r="ET142" s="706"/>
      <c r="EU142" s="706"/>
      <c r="EV142" s="704"/>
      <c r="EW142" s="704"/>
      <c r="EX142" s="704"/>
      <c r="EY142" s="704"/>
      <c r="EZ142" s="704"/>
      <c r="FA142" s="704"/>
      <c r="FB142" s="704"/>
      <c r="FC142" s="704"/>
      <c r="FD142" s="704"/>
      <c r="FE142" s="704"/>
      <c r="FF142" s="704"/>
      <c r="FG142" s="704"/>
      <c r="FH142" s="704"/>
      <c r="FI142" s="704"/>
      <c r="FJ142" s="704"/>
      <c r="FK142" s="704"/>
      <c r="FL142" s="704"/>
      <c r="FM142" s="704"/>
      <c r="FN142" s="704"/>
      <c r="FO142" s="704"/>
      <c r="FP142" s="704"/>
      <c r="FQ142" s="704"/>
      <c r="FR142" s="704"/>
      <c r="FS142" s="704"/>
      <c r="FT142" s="704"/>
      <c r="FU142" s="704"/>
      <c r="FV142" s="704"/>
      <c r="FW142" s="704"/>
      <c r="FX142" s="704"/>
      <c r="FY142" s="704"/>
      <c r="FZ142" s="704"/>
      <c r="GA142" s="704"/>
      <c r="GB142" s="704"/>
      <c r="GC142" s="704"/>
      <c r="GD142" s="704"/>
      <c r="GE142" s="704"/>
      <c r="GF142" s="704"/>
      <c r="GG142" s="704"/>
      <c r="GH142" s="704"/>
      <c r="GI142" s="704"/>
      <c r="GJ142" s="704"/>
      <c r="GK142" s="704"/>
      <c r="GL142" s="704"/>
      <c r="GM142" s="704"/>
      <c r="GN142" s="704"/>
      <c r="GO142" s="706"/>
      <c r="GP142" s="706"/>
      <c r="GQ142" s="706"/>
      <c r="GR142" s="706"/>
      <c r="GS142" s="706"/>
      <c r="GT142" s="706"/>
      <c r="GU142" s="706"/>
      <c r="GV142" s="706"/>
      <c r="GW142" s="706"/>
      <c r="GX142" s="706"/>
      <c r="GY142" s="706"/>
      <c r="GZ142" s="706"/>
      <c r="HA142" s="706"/>
      <c r="HB142" s="706"/>
      <c r="HC142" s="706"/>
      <c r="HD142" s="706"/>
      <c r="HE142" s="706"/>
      <c r="HF142" s="706"/>
      <c r="HG142" s="706"/>
      <c r="HH142" s="706"/>
      <c r="HI142" s="706"/>
      <c r="HJ142" s="706"/>
      <c r="HK142" s="706"/>
      <c r="HL142" s="706"/>
      <c r="HM142" s="706"/>
      <c r="HN142" s="706"/>
      <c r="HO142" s="706"/>
      <c r="HP142" s="706"/>
      <c r="HQ142" s="706"/>
      <c r="HR142" s="704"/>
      <c r="HS142" s="704"/>
      <c r="HT142" s="704"/>
      <c r="HU142" s="704"/>
      <c r="HV142" s="704"/>
      <c r="HW142" s="704"/>
      <c r="HX142" s="704"/>
      <c r="HY142" s="704"/>
      <c r="HZ142" s="704"/>
      <c r="IA142" s="704"/>
      <c r="IB142" s="704"/>
      <c r="IC142" s="704"/>
      <c r="ID142" s="704"/>
      <c r="IE142" s="704"/>
      <c r="IF142" s="704"/>
      <c r="IG142" s="704"/>
      <c r="IH142" s="704"/>
      <c r="II142" s="704"/>
      <c r="IJ142" s="704"/>
      <c r="IK142" s="704"/>
      <c r="IL142" s="704"/>
      <c r="IM142" s="704"/>
      <c r="IN142" s="704"/>
      <c r="IO142" s="704"/>
      <c r="IP142" s="704"/>
      <c r="IQ142" s="704"/>
      <c r="IR142" s="704"/>
      <c r="IS142" s="704"/>
      <c r="IT142" s="704"/>
      <c r="IU142" s="704"/>
      <c r="IV142" s="704"/>
      <c r="IW142" s="704"/>
      <c r="JA142" s="706"/>
      <c r="JB142" s="706"/>
      <c r="JC142" s="706"/>
      <c r="JD142" s="706"/>
      <c r="JE142" s="706"/>
      <c r="JF142" s="706"/>
      <c r="JG142" s="706"/>
      <c r="JH142" s="706"/>
    </row>
    <row r="143" spans="1:274" s="878" customFormat="1" ht="23.1" customHeight="1" x14ac:dyDescent="0.25">
      <c r="A143" s="691">
        <v>142</v>
      </c>
      <c r="B143" s="693" t="s">
        <v>1206</v>
      </c>
      <c r="C143" s="696">
        <v>242</v>
      </c>
      <c r="D143" s="697">
        <v>544</v>
      </c>
      <c r="E143" s="698">
        <v>0</v>
      </c>
      <c r="F143" s="699" t="s">
        <v>1125</v>
      </c>
      <c r="G143" s="699" t="s">
        <v>1520</v>
      </c>
      <c r="H143" s="767" t="s">
        <v>1112</v>
      </c>
      <c r="I143" s="752" t="s">
        <v>1113</v>
      </c>
      <c r="J143" s="753" t="s">
        <v>1139</v>
      </c>
      <c r="K143" s="764" t="s">
        <v>1151</v>
      </c>
      <c r="L143" s="764" t="s">
        <v>1124</v>
      </c>
      <c r="M143" s="753" t="s">
        <v>1140</v>
      </c>
      <c r="N143" s="753" t="s">
        <v>1141</v>
      </c>
      <c r="O143" s="753" t="s">
        <v>1189</v>
      </c>
      <c r="P143" s="753" t="s">
        <v>1259</v>
      </c>
      <c r="Q143" s="765" t="s">
        <v>1266</v>
      </c>
      <c r="R143" s="765" t="s">
        <v>1120</v>
      </c>
      <c r="S143" s="755">
        <v>2</v>
      </c>
      <c r="T143" s="766">
        <v>2.11</v>
      </c>
      <c r="U143" s="771">
        <v>41091</v>
      </c>
      <c r="V143" s="771">
        <v>42156</v>
      </c>
      <c r="W143" s="701">
        <v>7</v>
      </c>
      <c r="X143" s="875"/>
      <c r="Y143" s="876">
        <v>25700</v>
      </c>
      <c r="Z143" s="875">
        <f t="shared" si="6"/>
        <v>25700</v>
      </c>
      <c r="AA143" s="717"/>
      <c r="AB143" s="717"/>
      <c r="AC143" s="717"/>
      <c r="AD143" s="717">
        <v>15700</v>
      </c>
      <c r="AE143" s="717">
        <v>10000</v>
      </c>
      <c r="AF143" s="717"/>
      <c r="AG143" s="717"/>
      <c r="AH143" s="717"/>
      <c r="AI143" s="717"/>
      <c r="AJ143" s="717"/>
      <c r="AK143" s="717"/>
      <c r="AL143" s="717"/>
      <c r="AM143" s="868">
        <f t="shared" si="7"/>
        <v>25700</v>
      </c>
      <c r="AN143" s="868">
        <f t="shared" si="8"/>
        <v>0</v>
      </c>
      <c r="AO143" s="717"/>
      <c r="AP143" s="868"/>
      <c r="AQ143" s="706"/>
      <c r="AR143" s="706"/>
      <c r="AS143" s="706"/>
      <c r="AT143" s="706"/>
      <c r="AU143" s="706"/>
      <c r="AV143" s="706"/>
      <c r="AW143" s="706"/>
      <c r="AX143" s="706"/>
      <c r="AY143" s="706"/>
      <c r="AZ143" s="706"/>
      <c r="BA143" s="706"/>
      <c r="BB143" s="706"/>
      <c r="BC143" s="706"/>
      <c r="BD143" s="706"/>
      <c r="BE143" s="706"/>
      <c r="BF143" s="706"/>
      <c r="BG143" s="706"/>
      <c r="BH143" s="706"/>
      <c r="BI143" s="706"/>
      <c r="BJ143" s="706"/>
      <c r="BK143" s="706"/>
      <c r="BL143" s="706"/>
      <c r="BM143" s="706"/>
      <c r="BN143" s="706"/>
      <c r="BO143" s="706"/>
      <c r="BP143" s="706"/>
      <c r="BQ143" s="706"/>
      <c r="BR143" s="706"/>
      <c r="BS143" s="706"/>
      <c r="BT143" s="706"/>
      <c r="BU143" s="706"/>
      <c r="BV143" s="706"/>
      <c r="BW143" s="706"/>
      <c r="BX143" s="706"/>
      <c r="BY143" s="706"/>
      <c r="BZ143" s="706"/>
      <c r="CA143" s="706"/>
      <c r="CB143" s="706"/>
      <c r="CC143" s="706"/>
      <c r="CD143" s="706"/>
      <c r="CE143" s="706"/>
      <c r="CF143" s="706"/>
      <c r="CG143" s="706"/>
      <c r="CH143" s="706"/>
      <c r="CI143" s="706"/>
      <c r="CJ143" s="706"/>
      <c r="CK143" s="706"/>
      <c r="CL143" s="706"/>
      <c r="CM143" s="706"/>
      <c r="CN143" s="706"/>
      <c r="CO143" s="706"/>
      <c r="CP143" s="706"/>
      <c r="CQ143" s="706"/>
      <c r="CR143" s="706"/>
      <c r="CS143" s="706"/>
      <c r="CT143" s="706"/>
      <c r="CU143" s="706"/>
      <c r="CV143" s="706"/>
      <c r="CW143" s="706"/>
      <c r="CX143" s="706"/>
      <c r="CY143" s="706"/>
      <c r="CZ143" s="706"/>
      <c r="DA143" s="706"/>
      <c r="DB143" s="706"/>
      <c r="DC143" s="706"/>
      <c r="DD143" s="706"/>
      <c r="DE143" s="706"/>
      <c r="DF143" s="706"/>
      <c r="DG143" s="706"/>
      <c r="DH143" s="706"/>
      <c r="DI143" s="706"/>
      <c r="DJ143" s="706"/>
      <c r="DK143" s="706"/>
      <c r="DL143" s="706"/>
      <c r="DM143" s="706"/>
      <c r="DN143" s="706"/>
      <c r="DO143" s="706"/>
      <c r="DP143" s="706"/>
      <c r="DQ143" s="706"/>
      <c r="DR143" s="706"/>
      <c r="DS143" s="706"/>
      <c r="DT143" s="706"/>
      <c r="DU143" s="706"/>
      <c r="DV143" s="706"/>
      <c r="DW143" s="706"/>
      <c r="DX143" s="706"/>
      <c r="DY143" s="706"/>
      <c r="DZ143" s="706"/>
      <c r="EA143" s="706"/>
      <c r="EB143" s="706"/>
      <c r="EC143" s="706"/>
      <c r="ED143" s="706"/>
      <c r="EE143" s="706"/>
      <c r="EF143" s="706"/>
      <c r="EG143" s="706"/>
      <c r="EH143" s="706"/>
      <c r="EI143" s="706"/>
      <c r="EJ143" s="706"/>
      <c r="EK143" s="706"/>
      <c r="EL143" s="706"/>
      <c r="EM143" s="706"/>
      <c r="EN143" s="706"/>
      <c r="EO143" s="706"/>
      <c r="EP143" s="706"/>
      <c r="EQ143" s="706"/>
      <c r="ER143" s="706"/>
      <c r="ES143" s="706"/>
      <c r="ET143" s="706"/>
      <c r="EU143" s="706"/>
      <c r="EV143" s="704"/>
      <c r="EW143" s="704"/>
      <c r="EX143" s="704"/>
      <c r="EY143" s="704"/>
      <c r="EZ143" s="704"/>
      <c r="FA143" s="704"/>
      <c r="FB143" s="704"/>
      <c r="FC143" s="704"/>
      <c r="FD143" s="704"/>
      <c r="FE143" s="704"/>
      <c r="FF143" s="704"/>
      <c r="FG143" s="704"/>
      <c r="FH143" s="704"/>
      <c r="FI143" s="704"/>
      <c r="FJ143" s="704"/>
      <c r="FK143" s="704"/>
      <c r="FL143" s="704"/>
      <c r="FM143" s="704"/>
      <c r="FN143" s="704"/>
      <c r="FO143" s="704"/>
      <c r="FP143" s="704"/>
      <c r="FQ143" s="704"/>
      <c r="FR143" s="704"/>
      <c r="FS143" s="704"/>
      <c r="FT143" s="704"/>
      <c r="FU143" s="704"/>
      <c r="FV143" s="704"/>
      <c r="FW143" s="704"/>
      <c r="FX143" s="704"/>
      <c r="FY143" s="704"/>
      <c r="FZ143" s="704"/>
      <c r="GA143" s="704"/>
      <c r="GB143" s="704"/>
      <c r="GC143" s="704"/>
      <c r="GD143" s="704"/>
      <c r="GE143" s="704"/>
      <c r="GF143" s="704"/>
      <c r="GG143" s="704"/>
      <c r="GH143" s="704"/>
      <c r="GI143" s="704"/>
      <c r="GJ143" s="704"/>
      <c r="GK143" s="704"/>
      <c r="GL143" s="704"/>
      <c r="GM143" s="704"/>
      <c r="GN143" s="704"/>
      <c r="GO143" s="706"/>
      <c r="GP143" s="706"/>
      <c r="GQ143" s="706"/>
      <c r="GR143" s="706"/>
      <c r="GS143" s="706"/>
      <c r="GT143" s="706"/>
      <c r="GU143" s="706"/>
      <c r="GV143" s="706"/>
      <c r="GW143" s="706"/>
      <c r="GX143" s="706"/>
      <c r="GY143" s="706"/>
      <c r="GZ143" s="706"/>
      <c r="HA143" s="706"/>
      <c r="HB143" s="706"/>
      <c r="HC143" s="706"/>
      <c r="HD143" s="706"/>
      <c r="HE143" s="706"/>
      <c r="HF143" s="706"/>
      <c r="HG143" s="706"/>
      <c r="HH143" s="706"/>
      <c r="HI143" s="706"/>
      <c r="HJ143" s="706"/>
      <c r="HK143" s="706"/>
      <c r="HL143" s="706"/>
      <c r="HM143" s="706"/>
      <c r="HN143" s="706"/>
      <c r="HO143" s="928"/>
      <c r="HP143" s="928"/>
      <c r="HQ143" s="928"/>
      <c r="HR143" s="928"/>
      <c r="HS143" s="928"/>
      <c r="HT143" s="928"/>
      <c r="HU143" s="928"/>
      <c r="HV143" s="928"/>
      <c r="HW143" s="928"/>
      <c r="HX143" s="928"/>
      <c r="HY143" s="928"/>
      <c r="HZ143" s="928"/>
      <c r="IA143" s="928"/>
      <c r="IB143" s="928"/>
      <c r="IC143" s="928"/>
      <c r="ID143" s="928"/>
      <c r="IE143" s="928"/>
      <c r="IF143" s="928"/>
      <c r="IG143" s="928"/>
      <c r="IH143" s="928"/>
      <c r="II143" s="928"/>
      <c r="IJ143" s="928"/>
      <c r="IK143" s="928"/>
      <c r="IL143" s="928"/>
      <c r="IM143" s="928"/>
      <c r="IN143" s="928"/>
      <c r="IO143" s="928"/>
      <c r="IP143" s="928"/>
      <c r="IQ143" s="928"/>
      <c r="IR143" s="928"/>
      <c r="IS143" s="928"/>
      <c r="IT143" s="928"/>
      <c r="IU143" s="928"/>
      <c r="IV143" s="928"/>
      <c r="IW143" s="928"/>
      <c r="JA143" s="706"/>
      <c r="JB143" s="706"/>
      <c r="JC143" s="706"/>
      <c r="JD143" s="706"/>
      <c r="JE143" s="706"/>
      <c r="JF143" s="706"/>
      <c r="JG143" s="706"/>
      <c r="JH143" s="706"/>
      <c r="JJ143" s="706"/>
      <c r="JK143" s="706"/>
      <c r="JL143" s="706"/>
      <c r="JM143" s="706"/>
      <c r="JN143" s="706"/>
    </row>
    <row r="144" spans="1:274" s="878" customFormat="1" ht="23.1" customHeight="1" x14ac:dyDescent="0.25">
      <c r="A144" s="691">
        <v>143</v>
      </c>
      <c r="B144" s="693" t="s">
        <v>1206</v>
      </c>
      <c r="C144" s="696">
        <v>242</v>
      </c>
      <c r="D144" s="697">
        <v>544</v>
      </c>
      <c r="E144" s="707">
        <v>1</v>
      </c>
      <c r="F144" s="699" t="s">
        <v>1125</v>
      </c>
      <c r="G144" s="699" t="s">
        <v>1280</v>
      </c>
      <c r="H144" s="751" t="s">
        <v>1112</v>
      </c>
      <c r="I144" s="752" t="s">
        <v>1113</v>
      </c>
      <c r="J144" s="753" t="s">
        <v>1139</v>
      </c>
      <c r="K144" s="764" t="s">
        <v>1151</v>
      </c>
      <c r="L144" s="764" t="s">
        <v>1124</v>
      </c>
      <c r="M144" s="753" t="s">
        <v>1140</v>
      </c>
      <c r="N144" s="753" t="s">
        <v>1141</v>
      </c>
      <c r="O144" s="753" t="s">
        <v>1189</v>
      </c>
      <c r="P144" s="753" t="s">
        <v>1259</v>
      </c>
      <c r="Q144" s="765" t="s">
        <v>1266</v>
      </c>
      <c r="R144" s="765" t="s">
        <v>1120</v>
      </c>
      <c r="S144" s="755">
        <v>2</v>
      </c>
      <c r="T144" s="766">
        <v>2.11</v>
      </c>
      <c r="U144" s="771">
        <v>41456</v>
      </c>
      <c r="V144" s="771">
        <v>42156</v>
      </c>
      <c r="W144" s="701">
        <v>7</v>
      </c>
      <c r="X144" s="875">
        <v>30000</v>
      </c>
      <c r="Y144" s="877"/>
      <c r="Z144" s="875">
        <f t="shared" si="6"/>
        <v>30000</v>
      </c>
      <c r="AA144" s="702"/>
      <c r="AB144" s="702"/>
      <c r="AC144" s="702"/>
      <c r="AD144" s="702"/>
      <c r="AE144" s="702">
        <v>15000</v>
      </c>
      <c r="AF144" s="702">
        <v>15000</v>
      </c>
      <c r="AG144" s="702"/>
      <c r="AH144" s="702"/>
      <c r="AI144" s="717"/>
      <c r="AJ144" s="717"/>
      <c r="AK144" s="717"/>
      <c r="AL144" s="717"/>
      <c r="AM144" s="868">
        <f t="shared" si="7"/>
        <v>30000</v>
      </c>
      <c r="AN144" s="868">
        <f t="shared" si="8"/>
        <v>0</v>
      </c>
      <c r="AO144" s="759">
        <v>30000</v>
      </c>
      <c r="AP144" s="868">
        <v>30000</v>
      </c>
      <c r="AQ144" s="706"/>
      <c r="AR144" s="706"/>
      <c r="AS144" s="706"/>
      <c r="AT144" s="706"/>
      <c r="AU144" s="706"/>
      <c r="AV144" s="706"/>
      <c r="AW144" s="706"/>
      <c r="AX144" s="706"/>
      <c r="AY144" s="706"/>
      <c r="AZ144" s="706"/>
      <c r="BA144" s="706"/>
      <c r="BB144" s="706"/>
      <c r="BC144" s="706"/>
      <c r="BD144" s="706"/>
      <c r="BE144" s="706"/>
      <c r="BF144" s="706"/>
      <c r="BG144" s="706"/>
      <c r="BH144" s="706"/>
      <c r="BI144" s="706"/>
      <c r="BJ144" s="706"/>
      <c r="BK144" s="706"/>
      <c r="BL144" s="706"/>
      <c r="BM144" s="706"/>
      <c r="BN144" s="706"/>
      <c r="BO144" s="706"/>
      <c r="BP144" s="706"/>
      <c r="BQ144" s="706"/>
      <c r="BR144" s="706"/>
      <c r="BS144" s="706"/>
      <c r="BT144" s="706"/>
      <c r="BU144" s="706"/>
      <c r="BV144" s="706"/>
      <c r="BW144" s="706"/>
      <c r="BX144" s="706"/>
      <c r="BY144" s="706"/>
      <c r="BZ144" s="706"/>
      <c r="CA144" s="706"/>
      <c r="CB144" s="706"/>
      <c r="CC144" s="706"/>
      <c r="CD144" s="706"/>
      <c r="CE144" s="706"/>
      <c r="CF144" s="706"/>
      <c r="CG144" s="706"/>
      <c r="CH144" s="706"/>
      <c r="CI144" s="706"/>
      <c r="CJ144" s="706"/>
      <c r="CK144" s="706"/>
      <c r="CL144" s="706"/>
      <c r="CM144" s="706"/>
      <c r="CN144" s="706"/>
      <c r="CO144" s="706"/>
      <c r="CP144" s="706"/>
      <c r="CQ144" s="706"/>
      <c r="CR144" s="706"/>
      <c r="CS144" s="706"/>
      <c r="CT144" s="706"/>
      <c r="CU144" s="706"/>
      <c r="CV144" s="706"/>
      <c r="CW144" s="706"/>
      <c r="CX144" s="706"/>
      <c r="CY144" s="706"/>
      <c r="CZ144" s="706"/>
      <c r="DA144" s="706"/>
      <c r="DB144" s="706"/>
      <c r="DC144" s="706"/>
      <c r="DD144" s="706"/>
      <c r="DE144" s="706"/>
      <c r="DF144" s="706"/>
      <c r="DG144" s="706"/>
      <c r="DH144" s="706"/>
      <c r="DI144" s="706"/>
      <c r="DJ144" s="706"/>
      <c r="DK144" s="706"/>
      <c r="DL144" s="706"/>
      <c r="DM144" s="706"/>
      <c r="DN144" s="706"/>
      <c r="DO144" s="706"/>
      <c r="DP144" s="706"/>
      <c r="DQ144" s="706"/>
      <c r="DR144" s="706"/>
      <c r="DS144" s="706"/>
      <c r="DT144" s="706"/>
      <c r="DU144" s="706"/>
      <c r="DV144" s="706"/>
      <c r="DW144" s="706"/>
      <c r="DX144" s="706"/>
      <c r="DY144" s="706"/>
      <c r="DZ144" s="706"/>
      <c r="EA144" s="706"/>
      <c r="EB144" s="706"/>
      <c r="EC144" s="706"/>
      <c r="ED144" s="706"/>
      <c r="EE144" s="706"/>
      <c r="EF144" s="706"/>
      <c r="EG144" s="706"/>
      <c r="EH144" s="706"/>
      <c r="EI144" s="706"/>
      <c r="EJ144" s="706"/>
      <c r="EK144" s="706"/>
      <c r="EL144" s="706"/>
      <c r="EM144" s="706"/>
      <c r="EN144" s="706"/>
      <c r="EO144" s="706"/>
      <c r="EP144" s="706"/>
      <c r="EQ144" s="706"/>
      <c r="ER144" s="706"/>
      <c r="ES144" s="706"/>
      <c r="ET144" s="706"/>
      <c r="EU144" s="706"/>
      <c r="EV144" s="704"/>
      <c r="EW144" s="704"/>
      <c r="EX144" s="704"/>
      <c r="EY144" s="704"/>
      <c r="EZ144" s="704"/>
      <c r="FA144" s="704"/>
      <c r="FB144" s="704"/>
      <c r="FC144" s="704"/>
      <c r="FD144" s="704"/>
      <c r="FE144" s="704"/>
      <c r="FF144" s="704"/>
      <c r="FG144" s="704"/>
      <c r="FH144" s="704"/>
      <c r="FI144" s="704"/>
      <c r="FJ144" s="704"/>
      <c r="FK144" s="704"/>
      <c r="FL144" s="704"/>
      <c r="FM144" s="704"/>
      <c r="FN144" s="704"/>
      <c r="FO144" s="704"/>
      <c r="FP144" s="704"/>
      <c r="FQ144" s="704"/>
      <c r="FR144" s="704"/>
      <c r="FS144" s="704"/>
      <c r="FT144" s="704"/>
      <c r="FU144" s="704"/>
      <c r="FV144" s="704"/>
      <c r="FW144" s="704"/>
      <c r="FX144" s="704"/>
      <c r="FY144" s="704"/>
      <c r="FZ144" s="704"/>
      <c r="GA144" s="704"/>
      <c r="GB144" s="704"/>
      <c r="GC144" s="704"/>
      <c r="GD144" s="704"/>
      <c r="GE144" s="704"/>
      <c r="GF144" s="704"/>
      <c r="GG144" s="704"/>
      <c r="GH144" s="704"/>
      <c r="GI144" s="704"/>
      <c r="GJ144" s="704"/>
      <c r="GK144" s="704"/>
      <c r="GL144" s="704"/>
      <c r="GM144" s="704"/>
      <c r="GN144" s="704"/>
      <c r="GO144" s="706"/>
      <c r="GP144" s="706"/>
      <c r="GQ144" s="706"/>
      <c r="GR144" s="706"/>
      <c r="GS144" s="706"/>
      <c r="GT144" s="706"/>
      <c r="GU144" s="706"/>
      <c r="GV144" s="706"/>
      <c r="GW144" s="706"/>
      <c r="GX144" s="706"/>
      <c r="GY144" s="706"/>
      <c r="GZ144" s="706"/>
      <c r="HA144" s="706"/>
      <c r="HB144" s="706"/>
      <c r="HC144" s="706"/>
      <c r="HD144" s="706"/>
      <c r="HE144" s="706"/>
      <c r="HF144" s="706"/>
      <c r="HG144" s="706"/>
      <c r="HH144" s="706"/>
      <c r="HI144" s="706"/>
      <c r="HJ144" s="706"/>
      <c r="HK144" s="706"/>
      <c r="HL144" s="706"/>
      <c r="HM144" s="706"/>
      <c r="HN144" s="706"/>
      <c r="HO144" s="706"/>
      <c r="HP144" s="706"/>
      <c r="HQ144" s="706"/>
      <c r="HR144" s="704"/>
      <c r="HS144" s="704"/>
      <c r="HT144" s="704"/>
      <c r="HU144" s="704"/>
      <c r="HV144" s="704"/>
      <c r="HW144" s="704"/>
      <c r="HX144" s="704"/>
      <c r="HY144" s="704"/>
      <c r="HZ144" s="704"/>
      <c r="IA144" s="704"/>
      <c r="IB144" s="704"/>
      <c r="IC144" s="704"/>
      <c r="ID144" s="704"/>
      <c r="IE144" s="704"/>
      <c r="IF144" s="704"/>
      <c r="IG144" s="704"/>
      <c r="IH144" s="704"/>
      <c r="II144" s="704"/>
      <c r="IJ144" s="704"/>
      <c r="IK144" s="704"/>
      <c r="IL144" s="704"/>
      <c r="IM144" s="704"/>
      <c r="IN144" s="704"/>
      <c r="IO144" s="704"/>
      <c r="IP144" s="704"/>
      <c r="IQ144" s="704"/>
      <c r="IR144" s="704"/>
      <c r="IS144" s="704"/>
      <c r="IT144" s="704"/>
      <c r="IU144" s="704"/>
      <c r="IV144" s="704"/>
      <c r="IW144" s="704"/>
      <c r="JJ144" s="706"/>
      <c r="JK144" s="706"/>
      <c r="JL144" s="706"/>
      <c r="JM144" s="706"/>
      <c r="JN144" s="706"/>
    </row>
    <row r="145" spans="1:274" s="878" customFormat="1" ht="23.1" customHeight="1" x14ac:dyDescent="0.25">
      <c r="A145" s="691">
        <v>144</v>
      </c>
      <c r="B145" s="693" t="s">
        <v>1206</v>
      </c>
      <c r="C145" s="696">
        <v>242</v>
      </c>
      <c r="D145" s="697">
        <v>632</v>
      </c>
      <c r="E145" s="698">
        <v>10</v>
      </c>
      <c r="F145" s="699" t="s">
        <v>1121</v>
      </c>
      <c r="G145" s="699" t="s">
        <v>1281</v>
      </c>
      <c r="H145" s="751" t="s">
        <v>1112</v>
      </c>
      <c r="I145" s="752" t="s">
        <v>1113</v>
      </c>
      <c r="J145" s="753" t="s">
        <v>1139</v>
      </c>
      <c r="K145" s="764" t="s">
        <v>1115</v>
      </c>
      <c r="L145" s="764" t="s">
        <v>1124</v>
      </c>
      <c r="M145" s="753" t="s">
        <v>1140</v>
      </c>
      <c r="N145" s="753" t="s">
        <v>1141</v>
      </c>
      <c r="O145" s="753" t="s">
        <v>1189</v>
      </c>
      <c r="P145" s="753" t="s">
        <v>1259</v>
      </c>
      <c r="Q145" s="765" t="s">
        <v>1120</v>
      </c>
      <c r="R145" s="765" t="s">
        <v>1120</v>
      </c>
      <c r="S145" s="755">
        <v>2</v>
      </c>
      <c r="T145" s="766">
        <v>2.11</v>
      </c>
      <c r="U145" s="771">
        <v>41456</v>
      </c>
      <c r="V145" s="771">
        <v>42156</v>
      </c>
      <c r="W145" s="701">
        <v>25</v>
      </c>
      <c r="X145" s="875">
        <v>500000</v>
      </c>
      <c r="Y145" s="877"/>
      <c r="Z145" s="875">
        <f t="shared" si="6"/>
        <v>500000</v>
      </c>
      <c r="AA145" s="702"/>
      <c r="AB145" s="702"/>
      <c r="AC145" s="702"/>
      <c r="AD145" s="702"/>
      <c r="AE145" s="702"/>
      <c r="AF145" s="702">
        <v>250000</v>
      </c>
      <c r="AG145" s="702">
        <v>250000</v>
      </c>
      <c r="AH145" s="702"/>
      <c r="AI145" s="717"/>
      <c r="AJ145" s="717"/>
      <c r="AK145" s="717"/>
      <c r="AL145" s="717"/>
      <c r="AM145" s="868">
        <f t="shared" si="7"/>
        <v>500000</v>
      </c>
      <c r="AN145" s="868">
        <f t="shared" si="8"/>
        <v>0</v>
      </c>
      <c r="AO145" s="759">
        <v>300000</v>
      </c>
      <c r="AP145" s="868">
        <v>300000</v>
      </c>
      <c r="AQ145" s="706"/>
      <c r="AR145" s="706"/>
      <c r="AS145" s="706"/>
      <c r="AT145" s="706"/>
      <c r="AU145" s="706"/>
      <c r="AV145" s="706"/>
      <c r="AW145" s="706"/>
      <c r="AX145" s="706"/>
      <c r="AY145" s="706"/>
      <c r="AZ145" s="706"/>
      <c r="BA145" s="706"/>
      <c r="BB145" s="706"/>
      <c r="BC145" s="706"/>
      <c r="BD145" s="706"/>
      <c r="BE145" s="706"/>
      <c r="BF145" s="706"/>
      <c r="BG145" s="706"/>
      <c r="BH145" s="706"/>
      <c r="BI145" s="706"/>
      <c r="BJ145" s="706"/>
      <c r="BK145" s="706"/>
      <c r="BL145" s="706"/>
      <c r="BM145" s="706"/>
      <c r="BN145" s="706"/>
      <c r="BO145" s="706"/>
      <c r="BP145" s="706"/>
      <c r="BQ145" s="706"/>
      <c r="BR145" s="706"/>
      <c r="BS145" s="706"/>
      <c r="BT145" s="706"/>
      <c r="BU145" s="706"/>
      <c r="BV145" s="706"/>
      <c r="BW145" s="706"/>
      <c r="BX145" s="706"/>
      <c r="BY145" s="706"/>
      <c r="BZ145" s="706"/>
      <c r="CA145" s="706"/>
      <c r="CB145" s="706"/>
      <c r="CC145" s="706"/>
      <c r="CD145" s="706"/>
      <c r="CE145" s="706"/>
      <c r="CF145" s="706"/>
      <c r="CG145" s="706"/>
      <c r="CH145" s="706"/>
      <c r="CI145" s="706"/>
      <c r="CJ145" s="706"/>
      <c r="CK145" s="706"/>
      <c r="CL145" s="706"/>
      <c r="CM145" s="706"/>
      <c r="CN145" s="706"/>
      <c r="CO145" s="706"/>
      <c r="CP145" s="706"/>
      <c r="CQ145" s="706"/>
      <c r="CR145" s="706"/>
      <c r="CS145" s="706"/>
      <c r="CT145" s="706"/>
      <c r="CU145" s="706"/>
      <c r="CV145" s="706"/>
      <c r="CW145" s="706"/>
      <c r="CX145" s="706"/>
      <c r="CY145" s="706"/>
      <c r="CZ145" s="706"/>
      <c r="DA145" s="706"/>
      <c r="DB145" s="706"/>
      <c r="DC145" s="706"/>
      <c r="DD145" s="706"/>
      <c r="DE145" s="706"/>
      <c r="DF145" s="706"/>
      <c r="DG145" s="706"/>
      <c r="DH145" s="706"/>
      <c r="DI145" s="706"/>
      <c r="DJ145" s="706"/>
      <c r="DK145" s="706"/>
      <c r="DL145" s="706"/>
      <c r="DM145" s="706"/>
      <c r="DN145" s="706"/>
      <c r="DO145" s="706"/>
      <c r="DP145" s="706"/>
      <c r="DQ145" s="706"/>
      <c r="DR145" s="706"/>
      <c r="DS145" s="706"/>
      <c r="DT145" s="706"/>
      <c r="DU145" s="706"/>
      <c r="DV145" s="706"/>
      <c r="DW145" s="706"/>
      <c r="DX145" s="706"/>
      <c r="DY145" s="706"/>
      <c r="DZ145" s="706"/>
      <c r="EA145" s="706"/>
      <c r="EB145" s="706"/>
      <c r="EC145" s="706"/>
      <c r="ED145" s="706"/>
      <c r="EE145" s="706"/>
      <c r="EF145" s="706"/>
      <c r="EG145" s="706"/>
      <c r="EH145" s="706"/>
      <c r="EI145" s="706"/>
      <c r="EJ145" s="706"/>
      <c r="EK145" s="706"/>
      <c r="EL145" s="706"/>
      <c r="EM145" s="706"/>
      <c r="EN145" s="706"/>
      <c r="EO145" s="706"/>
      <c r="EP145" s="706"/>
      <c r="EQ145" s="706"/>
      <c r="ER145" s="706"/>
      <c r="ES145" s="706"/>
      <c r="ET145" s="706"/>
      <c r="EU145" s="706"/>
      <c r="EV145" s="704"/>
      <c r="EW145" s="704"/>
      <c r="EX145" s="704"/>
      <c r="EY145" s="704"/>
      <c r="EZ145" s="704"/>
      <c r="FA145" s="704"/>
      <c r="FB145" s="704"/>
      <c r="FC145" s="704"/>
      <c r="FD145" s="704"/>
      <c r="FE145" s="704"/>
      <c r="FF145" s="704"/>
      <c r="FG145" s="704"/>
      <c r="FH145" s="704"/>
      <c r="FI145" s="704"/>
      <c r="FJ145" s="704"/>
      <c r="FK145" s="704"/>
      <c r="FL145" s="704"/>
      <c r="FM145" s="704"/>
      <c r="FN145" s="704"/>
      <c r="FO145" s="704"/>
      <c r="FP145" s="704"/>
      <c r="FQ145" s="704"/>
      <c r="FR145" s="704"/>
      <c r="FS145" s="704"/>
      <c r="FT145" s="704"/>
      <c r="FU145" s="704"/>
      <c r="FV145" s="704"/>
      <c r="FW145" s="704"/>
      <c r="FX145" s="704"/>
      <c r="FY145" s="704"/>
      <c r="FZ145" s="704"/>
      <c r="GA145" s="704"/>
      <c r="GB145" s="704"/>
      <c r="GC145" s="704"/>
      <c r="GD145" s="704"/>
      <c r="GE145" s="704"/>
      <c r="GF145" s="704"/>
      <c r="GG145" s="704"/>
      <c r="GH145" s="704"/>
      <c r="GI145" s="704"/>
      <c r="GJ145" s="704"/>
      <c r="GK145" s="704"/>
      <c r="GL145" s="704"/>
      <c r="GM145" s="704"/>
      <c r="GN145" s="704"/>
      <c r="GO145" s="706"/>
      <c r="GP145" s="706"/>
      <c r="GQ145" s="706"/>
      <c r="GR145" s="706"/>
      <c r="GS145" s="706"/>
      <c r="GT145" s="706"/>
      <c r="GU145" s="706"/>
      <c r="GV145" s="706"/>
      <c r="GW145" s="706"/>
      <c r="GX145" s="706"/>
      <c r="GY145" s="706"/>
      <c r="GZ145" s="706"/>
      <c r="HA145" s="706"/>
      <c r="HB145" s="706"/>
      <c r="HC145" s="706"/>
      <c r="HD145" s="706"/>
      <c r="HE145" s="706"/>
      <c r="HF145" s="706"/>
      <c r="HG145" s="706"/>
      <c r="HH145" s="706"/>
      <c r="HI145" s="706"/>
      <c r="HJ145" s="706"/>
      <c r="HK145" s="706"/>
      <c r="HL145" s="706"/>
      <c r="HM145" s="706"/>
      <c r="HN145" s="706"/>
      <c r="HO145" s="706"/>
      <c r="HP145" s="706"/>
      <c r="HQ145" s="706"/>
      <c r="HR145" s="704"/>
      <c r="HS145" s="704"/>
      <c r="HT145" s="704"/>
      <c r="HU145" s="704"/>
      <c r="HV145" s="704"/>
      <c r="HW145" s="704"/>
      <c r="HX145" s="704"/>
      <c r="HY145" s="704"/>
      <c r="HZ145" s="704"/>
      <c r="IA145" s="704"/>
      <c r="IB145" s="704"/>
      <c r="IC145" s="704"/>
      <c r="ID145" s="704"/>
      <c r="IE145" s="704"/>
      <c r="IF145" s="704"/>
      <c r="IG145" s="704"/>
      <c r="IH145" s="704"/>
      <c r="II145" s="704"/>
      <c r="IJ145" s="704"/>
      <c r="IK145" s="704"/>
      <c r="IL145" s="704"/>
      <c r="IM145" s="704"/>
      <c r="IN145" s="704"/>
      <c r="IO145" s="704"/>
      <c r="IP145" s="704"/>
      <c r="IQ145" s="704"/>
      <c r="IR145" s="704"/>
      <c r="IS145" s="704"/>
      <c r="IT145" s="704"/>
      <c r="IU145" s="704"/>
      <c r="IV145" s="706"/>
      <c r="IW145" s="706"/>
    </row>
    <row r="146" spans="1:274" s="878" customFormat="1" ht="23.1" customHeight="1" x14ac:dyDescent="0.25">
      <c r="A146" s="691">
        <v>145</v>
      </c>
      <c r="B146" s="693" t="s">
        <v>1390</v>
      </c>
      <c r="C146" s="696">
        <v>243</v>
      </c>
      <c r="D146" s="697">
        <v>536</v>
      </c>
      <c r="E146" s="707">
        <v>3</v>
      </c>
      <c r="F146" s="699" t="s">
        <v>1123</v>
      </c>
      <c r="G146" s="699" t="s">
        <v>1460</v>
      </c>
      <c r="H146" s="767" t="s">
        <v>1112</v>
      </c>
      <c r="I146" s="752" t="s">
        <v>1113</v>
      </c>
      <c r="J146" s="761" t="s">
        <v>1135</v>
      </c>
      <c r="K146" s="764" t="s">
        <v>1115</v>
      </c>
      <c r="L146" s="764" t="s">
        <v>1124</v>
      </c>
      <c r="M146" s="753" t="s">
        <v>1199</v>
      </c>
      <c r="N146" s="753" t="s">
        <v>1359</v>
      </c>
      <c r="O146" s="753" t="s">
        <v>1359</v>
      </c>
      <c r="P146" s="753" t="s">
        <v>1461</v>
      </c>
      <c r="Q146" s="753" t="s">
        <v>1120</v>
      </c>
      <c r="R146" s="765" t="s">
        <v>1120</v>
      </c>
      <c r="S146" s="755">
        <v>2</v>
      </c>
      <c r="T146" s="763">
        <v>2.1</v>
      </c>
      <c r="U146" s="771">
        <v>41091</v>
      </c>
      <c r="V146" s="771">
        <v>41426</v>
      </c>
      <c r="W146" s="701">
        <v>20</v>
      </c>
      <c r="X146" s="875"/>
      <c r="Y146" s="876">
        <v>85200</v>
      </c>
      <c r="Z146" s="875">
        <f t="shared" si="6"/>
        <v>85200</v>
      </c>
      <c r="AA146" s="717"/>
      <c r="AB146" s="717">
        <v>40000</v>
      </c>
      <c r="AC146" s="717">
        <v>40000</v>
      </c>
      <c r="AD146" s="717">
        <v>5200</v>
      </c>
      <c r="AE146" s="717"/>
      <c r="AF146" s="717"/>
      <c r="AG146" s="717"/>
      <c r="AH146" s="717"/>
      <c r="AI146" s="717"/>
      <c r="AJ146" s="717"/>
      <c r="AK146" s="717"/>
      <c r="AL146" s="717"/>
      <c r="AM146" s="868">
        <f t="shared" si="7"/>
        <v>85200</v>
      </c>
      <c r="AN146" s="868">
        <f t="shared" si="8"/>
        <v>0</v>
      </c>
      <c r="AO146" s="717"/>
      <c r="AP146" s="868"/>
      <c r="AQ146" s="706"/>
      <c r="AR146" s="706"/>
      <c r="AS146" s="706"/>
      <c r="AT146" s="706"/>
      <c r="AU146" s="706"/>
      <c r="AV146" s="706"/>
      <c r="AW146" s="706"/>
      <c r="AX146" s="706"/>
      <c r="AY146" s="706"/>
      <c r="AZ146" s="706"/>
      <c r="BA146" s="706"/>
      <c r="BB146" s="706"/>
      <c r="BC146" s="706"/>
      <c r="BD146" s="706"/>
      <c r="BE146" s="706"/>
      <c r="BF146" s="706"/>
      <c r="BG146" s="706"/>
      <c r="BH146" s="706"/>
      <c r="BI146" s="706"/>
      <c r="BJ146" s="706"/>
      <c r="BK146" s="706"/>
      <c r="BL146" s="706"/>
      <c r="BM146" s="706"/>
      <c r="BN146" s="706"/>
      <c r="BO146" s="706"/>
      <c r="BP146" s="706"/>
      <c r="BQ146" s="706"/>
      <c r="BR146" s="706"/>
      <c r="BS146" s="706"/>
      <c r="BT146" s="706"/>
      <c r="BU146" s="706"/>
      <c r="BV146" s="706"/>
      <c r="BW146" s="706"/>
      <c r="BX146" s="706"/>
      <c r="BY146" s="706"/>
      <c r="BZ146" s="706"/>
      <c r="CA146" s="706"/>
      <c r="CB146" s="706"/>
      <c r="CC146" s="706"/>
      <c r="CD146" s="706"/>
      <c r="CE146" s="706"/>
      <c r="CF146" s="706"/>
      <c r="CG146" s="706"/>
      <c r="CH146" s="706"/>
      <c r="CI146" s="706"/>
      <c r="CJ146" s="706"/>
      <c r="CK146" s="706"/>
      <c r="CL146" s="706"/>
      <c r="CM146" s="706"/>
      <c r="CN146" s="706"/>
      <c r="CO146" s="706"/>
      <c r="CP146" s="706"/>
      <c r="CQ146" s="706"/>
      <c r="CR146" s="706"/>
      <c r="CS146" s="706"/>
      <c r="CT146" s="706"/>
      <c r="CU146" s="706"/>
      <c r="CV146" s="706"/>
      <c r="CW146" s="706"/>
      <c r="CX146" s="706"/>
      <c r="CY146" s="706"/>
      <c r="CZ146" s="706"/>
      <c r="DA146" s="706"/>
      <c r="DB146" s="706"/>
      <c r="DC146" s="706"/>
      <c r="DD146" s="706"/>
      <c r="DE146" s="706"/>
      <c r="DF146" s="706"/>
      <c r="DG146" s="706"/>
      <c r="DH146" s="706"/>
      <c r="DI146" s="706"/>
      <c r="DJ146" s="706"/>
      <c r="DK146" s="706"/>
      <c r="DL146" s="706"/>
      <c r="DM146" s="706"/>
      <c r="DN146" s="706"/>
      <c r="DO146" s="706"/>
      <c r="DP146" s="706"/>
      <c r="DQ146" s="706"/>
      <c r="DR146" s="706"/>
      <c r="DS146" s="706"/>
      <c r="DT146" s="706"/>
      <c r="DU146" s="706"/>
      <c r="DV146" s="706"/>
      <c r="DW146" s="706"/>
      <c r="DX146" s="706"/>
      <c r="DY146" s="706"/>
      <c r="DZ146" s="706"/>
      <c r="EA146" s="706"/>
      <c r="EB146" s="706"/>
      <c r="EC146" s="706"/>
      <c r="ED146" s="706"/>
      <c r="EE146" s="706"/>
      <c r="EF146" s="706"/>
      <c r="EG146" s="706"/>
      <c r="EH146" s="706"/>
      <c r="EI146" s="706"/>
      <c r="EJ146" s="706"/>
      <c r="EK146" s="706"/>
      <c r="EL146" s="706"/>
      <c r="EM146" s="706"/>
      <c r="EN146" s="706"/>
      <c r="EO146" s="706"/>
      <c r="EP146" s="706"/>
      <c r="EQ146" s="706"/>
      <c r="ER146" s="706"/>
      <c r="ES146" s="706"/>
      <c r="ET146" s="706"/>
      <c r="EU146" s="706"/>
      <c r="EV146" s="704"/>
      <c r="EW146" s="704"/>
      <c r="EX146" s="704"/>
      <c r="EY146" s="704"/>
      <c r="EZ146" s="704"/>
      <c r="FA146" s="704"/>
      <c r="FB146" s="704"/>
      <c r="FC146" s="704"/>
      <c r="FD146" s="704"/>
      <c r="FE146" s="704"/>
      <c r="FF146" s="704"/>
      <c r="FG146" s="704"/>
      <c r="FH146" s="704"/>
      <c r="FI146" s="706"/>
      <c r="FJ146" s="706"/>
      <c r="FK146" s="704"/>
      <c r="FL146" s="704"/>
      <c r="FM146" s="704"/>
      <c r="FN146" s="704"/>
      <c r="FO146" s="704"/>
      <c r="FP146" s="704"/>
      <c r="FQ146" s="704"/>
      <c r="FR146" s="704"/>
      <c r="FS146" s="704"/>
      <c r="FT146" s="704"/>
      <c r="FU146" s="704"/>
      <c r="FV146" s="704"/>
      <c r="FW146" s="704"/>
      <c r="FX146" s="704"/>
      <c r="FY146" s="704"/>
      <c r="FZ146" s="704"/>
      <c r="GA146" s="704"/>
      <c r="GB146" s="704"/>
      <c r="GC146" s="704"/>
      <c r="GD146" s="704"/>
      <c r="GE146" s="704"/>
      <c r="GF146" s="704"/>
      <c r="GG146" s="704"/>
      <c r="GH146" s="704"/>
      <c r="GI146" s="704"/>
      <c r="GJ146" s="704"/>
      <c r="GK146" s="704"/>
      <c r="GL146" s="704"/>
      <c r="GM146" s="704"/>
      <c r="GN146" s="706"/>
      <c r="GO146" s="704"/>
    </row>
    <row r="147" spans="1:274" s="814" customFormat="1" ht="32.1" customHeight="1" x14ac:dyDescent="0.25">
      <c r="A147" s="691">
        <v>146</v>
      </c>
      <c r="B147" s="693" t="s">
        <v>1390</v>
      </c>
      <c r="C147" s="696">
        <v>243</v>
      </c>
      <c r="D147" s="697">
        <v>544</v>
      </c>
      <c r="E147" s="698">
        <v>0</v>
      </c>
      <c r="F147" s="699" t="s">
        <v>1125</v>
      </c>
      <c r="G147" s="699" t="s">
        <v>1462</v>
      </c>
      <c r="H147" s="767" t="s">
        <v>1112</v>
      </c>
      <c r="I147" s="752" t="s">
        <v>1113</v>
      </c>
      <c r="J147" s="761" t="s">
        <v>1135</v>
      </c>
      <c r="K147" s="753" t="s">
        <v>1115</v>
      </c>
      <c r="L147" s="753" t="s">
        <v>1124</v>
      </c>
      <c r="M147" s="753" t="s">
        <v>1199</v>
      </c>
      <c r="N147" s="753" t="s">
        <v>1359</v>
      </c>
      <c r="O147" s="753" t="s">
        <v>1359</v>
      </c>
      <c r="P147" s="753" t="s">
        <v>1461</v>
      </c>
      <c r="Q147" s="753" t="s">
        <v>1160</v>
      </c>
      <c r="R147" s="753" t="s">
        <v>1160</v>
      </c>
      <c r="S147" s="755">
        <v>2</v>
      </c>
      <c r="T147" s="763">
        <v>2.1</v>
      </c>
      <c r="U147" s="771">
        <v>41091</v>
      </c>
      <c r="V147" s="771">
        <v>41426</v>
      </c>
      <c r="W147" s="701">
        <v>7</v>
      </c>
      <c r="X147" s="875"/>
      <c r="Y147" s="876">
        <v>3300</v>
      </c>
      <c r="Z147" s="875">
        <f t="shared" si="6"/>
        <v>3300</v>
      </c>
      <c r="AA147" s="691"/>
      <c r="AB147" s="691"/>
      <c r="AC147" s="691">
        <v>3300</v>
      </c>
      <c r="AD147" s="691"/>
      <c r="AE147" s="691"/>
      <c r="AF147" s="691"/>
      <c r="AG147" s="691"/>
      <c r="AH147" s="691"/>
      <c r="AI147" s="691"/>
      <c r="AJ147" s="691"/>
      <c r="AK147" s="691"/>
      <c r="AL147" s="691"/>
      <c r="AM147" s="868">
        <f t="shared" si="7"/>
        <v>3300</v>
      </c>
      <c r="AN147" s="868">
        <f t="shared" si="8"/>
        <v>0</v>
      </c>
      <c r="AO147" s="691"/>
      <c r="AP147" s="868"/>
      <c r="AQ147" s="706"/>
      <c r="AR147" s="704"/>
      <c r="AS147" s="704"/>
      <c r="AT147" s="704"/>
      <c r="AU147" s="704"/>
      <c r="AV147" s="704"/>
      <c r="AW147" s="704"/>
      <c r="AX147" s="704"/>
      <c r="AY147" s="704"/>
      <c r="AZ147" s="704"/>
      <c r="BA147" s="704"/>
      <c r="BB147" s="704"/>
      <c r="BC147" s="704"/>
      <c r="BD147" s="704"/>
      <c r="BE147" s="704"/>
      <c r="BF147" s="704"/>
      <c r="BG147" s="704"/>
      <c r="BH147" s="704"/>
      <c r="BI147" s="704"/>
      <c r="BJ147" s="704"/>
      <c r="BK147" s="704"/>
      <c r="BL147" s="704"/>
      <c r="BM147" s="704"/>
      <c r="BN147" s="704"/>
      <c r="BO147" s="704"/>
      <c r="BP147" s="704"/>
      <c r="BQ147" s="704"/>
      <c r="BR147" s="704"/>
      <c r="BS147" s="704"/>
      <c r="BT147" s="704"/>
      <c r="BU147" s="704"/>
      <c r="BV147" s="704"/>
      <c r="BW147" s="704"/>
      <c r="BX147" s="704"/>
      <c r="BY147" s="704"/>
      <c r="BZ147" s="704"/>
      <c r="CA147" s="704"/>
      <c r="CB147" s="704"/>
      <c r="CC147" s="704"/>
      <c r="CD147" s="704"/>
      <c r="CE147" s="704"/>
      <c r="CF147" s="704"/>
      <c r="CG147" s="704"/>
      <c r="CH147" s="704"/>
      <c r="CI147" s="704"/>
      <c r="CJ147" s="704"/>
      <c r="CK147" s="704"/>
      <c r="CL147" s="704"/>
      <c r="CM147" s="704"/>
      <c r="CN147" s="704"/>
      <c r="CO147" s="704"/>
      <c r="CP147" s="704"/>
      <c r="CQ147" s="704"/>
      <c r="CR147" s="704"/>
      <c r="CS147" s="704"/>
      <c r="CT147" s="704"/>
      <c r="CU147" s="704"/>
      <c r="CV147" s="704"/>
      <c r="CW147" s="704"/>
      <c r="CX147" s="704"/>
      <c r="CY147" s="704"/>
      <c r="CZ147" s="704"/>
      <c r="DA147" s="704"/>
      <c r="DB147" s="704"/>
      <c r="DC147" s="704"/>
      <c r="DD147" s="704"/>
      <c r="DE147" s="704"/>
      <c r="DF147" s="704"/>
      <c r="DG147" s="704"/>
      <c r="DH147" s="704"/>
      <c r="DI147" s="704"/>
      <c r="DJ147" s="704"/>
      <c r="DK147" s="704"/>
      <c r="DL147" s="704"/>
      <c r="DM147" s="704"/>
      <c r="DN147" s="704"/>
      <c r="DO147" s="704"/>
      <c r="DP147" s="704"/>
      <c r="DQ147" s="704"/>
      <c r="DR147" s="704"/>
      <c r="DS147" s="704"/>
      <c r="DT147" s="704"/>
      <c r="DU147" s="704"/>
      <c r="DV147" s="704"/>
      <c r="DW147" s="704"/>
      <c r="DX147" s="704"/>
      <c r="DY147" s="704"/>
      <c r="DZ147" s="704"/>
      <c r="EA147" s="704"/>
      <c r="EB147" s="704"/>
      <c r="EC147" s="704"/>
      <c r="ED147" s="704"/>
      <c r="EE147" s="704"/>
      <c r="EF147" s="704"/>
      <c r="EG147" s="704"/>
      <c r="EH147" s="704"/>
      <c r="EI147" s="704"/>
      <c r="EJ147" s="704"/>
      <c r="EK147" s="704"/>
      <c r="EL147" s="704"/>
      <c r="EM147" s="704"/>
      <c r="EN147" s="704"/>
      <c r="EO147" s="704"/>
      <c r="EP147" s="704"/>
      <c r="EQ147" s="704"/>
      <c r="ER147" s="704"/>
      <c r="ES147" s="704"/>
      <c r="ET147" s="704"/>
      <c r="EU147" s="704"/>
      <c r="EV147" s="704"/>
      <c r="EW147" s="704"/>
      <c r="EX147" s="704"/>
      <c r="EY147" s="704"/>
      <c r="EZ147" s="704"/>
      <c r="FA147" s="704"/>
      <c r="FB147" s="704"/>
      <c r="FC147" s="704"/>
      <c r="FD147" s="704"/>
      <c r="FE147" s="704"/>
      <c r="FF147" s="704"/>
      <c r="FG147" s="704"/>
      <c r="FH147" s="704"/>
      <c r="FI147" s="879"/>
      <c r="FJ147" s="879"/>
      <c r="FK147" s="704"/>
      <c r="FL147" s="704"/>
      <c r="FM147" s="704"/>
      <c r="FN147" s="704"/>
      <c r="FO147" s="704"/>
      <c r="FP147" s="704"/>
      <c r="FQ147" s="704"/>
      <c r="FR147" s="704"/>
      <c r="FS147" s="704"/>
      <c r="FT147" s="704"/>
      <c r="FU147" s="704"/>
      <c r="FV147" s="704"/>
      <c r="FW147" s="704"/>
      <c r="FX147" s="704"/>
      <c r="FY147" s="704"/>
      <c r="FZ147" s="704"/>
      <c r="GA147" s="704"/>
      <c r="GB147" s="704"/>
      <c r="GC147" s="704"/>
      <c r="GD147" s="704"/>
      <c r="GE147" s="704"/>
      <c r="GF147" s="704"/>
      <c r="GG147" s="704"/>
      <c r="GH147" s="704"/>
      <c r="GI147" s="704"/>
      <c r="GJ147" s="704"/>
      <c r="GK147" s="704"/>
      <c r="GL147" s="704"/>
      <c r="GM147" s="704"/>
      <c r="GN147" s="706"/>
      <c r="GO147" s="704"/>
      <c r="GP147" s="706"/>
      <c r="GQ147" s="706"/>
      <c r="GR147" s="706"/>
      <c r="GS147" s="706"/>
      <c r="GT147" s="706"/>
      <c r="GU147" s="706"/>
      <c r="GV147" s="706"/>
      <c r="GW147" s="706"/>
      <c r="GX147" s="706"/>
      <c r="GY147" s="706"/>
      <c r="GZ147" s="706"/>
      <c r="HA147" s="706"/>
      <c r="HB147" s="706"/>
      <c r="HC147" s="706"/>
      <c r="HD147" s="706"/>
      <c r="HE147" s="706"/>
      <c r="HF147" s="706"/>
      <c r="HG147" s="706"/>
      <c r="HH147" s="706"/>
      <c r="HI147" s="706"/>
      <c r="HJ147" s="706"/>
      <c r="HK147" s="706"/>
      <c r="HL147" s="706"/>
      <c r="HM147" s="706"/>
      <c r="HN147" s="706"/>
      <c r="HO147" s="706"/>
      <c r="HP147" s="706"/>
      <c r="HQ147" s="706"/>
      <c r="HR147" s="706"/>
      <c r="HS147" s="706"/>
      <c r="HT147" s="706"/>
      <c r="HU147" s="706"/>
      <c r="HV147" s="706"/>
      <c r="HW147" s="706"/>
      <c r="HX147" s="706"/>
      <c r="HY147" s="706"/>
      <c r="HZ147" s="706"/>
      <c r="IA147" s="706"/>
      <c r="IB147" s="706"/>
      <c r="IC147" s="706"/>
      <c r="ID147" s="706"/>
      <c r="IE147" s="706"/>
      <c r="IF147" s="706"/>
      <c r="IG147" s="706"/>
      <c r="IH147" s="706"/>
      <c r="II147" s="706"/>
      <c r="IJ147" s="706"/>
      <c r="IK147" s="706"/>
      <c r="IL147" s="706"/>
      <c r="IM147" s="706"/>
      <c r="IN147" s="706"/>
      <c r="IO147" s="706"/>
      <c r="IP147" s="706"/>
      <c r="IQ147" s="706"/>
      <c r="IR147" s="706"/>
      <c r="IS147" s="706"/>
      <c r="IT147" s="706"/>
      <c r="IU147" s="706"/>
      <c r="IV147" s="706"/>
      <c r="IW147" s="706"/>
      <c r="IX147" s="706"/>
      <c r="IY147" s="706"/>
      <c r="IZ147" s="706"/>
      <c r="JA147" s="704"/>
      <c r="JB147" s="704"/>
      <c r="JC147" s="704"/>
      <c r="JD147" s="704"/>
      <c r="JE147" s="704"/>
      <c r="JF147" s="704"/>
      <c r="JG147" s="704"/>
      <c r="JH147" s="704"/>
      <c r="JI147" s="878"/>
      <c r="JJ147" s="878"/>
      <c r="JK147" s="878"/>
      <c r="JL147" s="878"/>
      <c r="JM147" s="878"/>
      <c r="JN147" s="878"/>
    </row>
    <row r="148" spans="1:274" s="878" customFormat="1" ht="21.75" customHeight="1" x14ac:dyDescent="0.25">
      <c r="A148" s="691">
        <v>147</v>
      </c>
      <c r="B148" s="693" t="s">
        <v>1352</v>
      </c>
      <c r="C148" s="696">
        <v>243</v>
      </c>
      <c r="D148" s="697">
        <v>544</v>
      </c>
      <c r="E148" s="707">
        <v>1</v>
      </c>
      <c r="F148" s="699" t="s">
        <v>1125</v>
      </c>
      <c r="G148" s="699" t="s">
        <v>1126</v>
      </c>
      <c r="H148" s="751" t="s">
        <v>1112</v>
      </c>
      <c r="I148" s="752" t="s">
        <v>1113</v>
      </c>
      <c r="J148" s="761" t="s">
        <v>1135</v>
      </c>
      <c r="K148" s="753" t="s">
        <v>1115</v>
      </c>
      <c r="L148" s="753" t="s">
        <v>1124</v>
      </c>
      <c r="M148" s="753" t="s">
        <v>1199</v>
      </c>
      <c r="N148" s="764" t="s">
        <v>1359</v>
      </c>
      <c r="O148" s="753" t="s">
        <v>1128</v>
      </c>
      <c r="P148" s="753" t="s">
        <v>1134</v>
      </c>
      <c r="Q148" s="765" t="s">
        <v>1120</v>
      </c>
      <c r="R148" s="765" t="s">
        <v>1120</v>
      </c>
      <c r="S148" s="755">
        <v>2</v>
      </c>
      <c r="T148" s="769">
        <v>2.1</v>
      </c>
      <c r="U148" s="771">
        <v>41699</v>
      </c>
      <c r="V148" s="772">
        <v>41791</v>
      </c>
      <c r="W148" s="701">
        <v>7</v>
      </c>
      <c r="X148" s="875">
        <v>35000</v>
      </c>
      <c r="Y148" s="877"/>
      <c r="Z148" s="875">
        <f t="shared" si="6"/>
        <v>35000</v>
      </c>
      <c r="AA148" s="702"/>
      <c r="AB148" s="702"/>
      <c r="AC148" s="702"/>
      <c r="AD148" s="702"/>
      <c r="AE148" s="702"/>
      <c r="AF148" s="702"/>
      <c r="AG148" s="702"/>
      <c r="AH148" s="702"/>
      <c r="AI148" s="717"/>
      <c r="AJ148" s="717">
        <v>35000</v>
      </c>
      <c r="AK148" s="717"/>
      <c r="AL148" s="717"/>
      <c r="AM148" s="868">
        <f t="shared" si="7"/>
        <v>35000</v>
      </c>
      <c r="AN148" s="868">
        <f t="shared" si="8"/>
        <v>0</v>
      </c>
      <c r="AO148" s="760"/>
      <c r="AP148" s="868"/>
      <c r="AQ148" s="706"/>
      <c r="AR148" s="706"/>
      <c r="AS148" s="706"/>
      <c r="AT148" s="706"/>
      <c r="AU148" s="706"/>
      <c r="AV148" s="706"/>
      <c r="AW148" s="706"/>
      <c r="AX148" s="706"/>
      <c r="AY148" s="706"/>
      <c r="AZ148" s="706"/>
      <c r="BA148" s="706"/>
      <c r="BB148" s="706"/>
      <c r="BC148" s="706"/>
      <c r="BD148" s="706"/>
      <c r="BE148" s="706"/>
      <c r="BF148" s="706"/>
      <c r="BG148" s="706"/>
      <c r="BH148" s="706"/>
      <c r="BI148" s="706"/>
      <c r="BJ148" s="706"/>
      <c r="BK148" s="706"/>
      <c r="BL148" s="706"/>
      <c r="BM148" s="706"/>
      <c r="BN148" s="706"/>
      <c r="BO148" s="706"/>
      <c r="BP148" s="706"/>
      <c r="BQ148" s="706"/>
      <c r="BR148" s="706"/>
      <c r="BS148" s="706"/>
      <c r="BT148" s="706"/>
      <c r="BU148" s="706"/>
      <c r="BV148" s="706"/>
      <c r="BW148" s="706"/>
      <c r="BX148" s="706"/>
      <c r="BY148" s="706"/>
      <c r="BZ148" s="706"/>
      <c r="CA148" s="706"/>
      <c r="CB148" s="706"/>
      <c r="CC148" s="706"/>
      <c r="CD148" s="706"/>
      <c r="CE148" s="706"/>
      <c r="CF148" s="706"/>
      <c r="CG148" s="706"/>
      <c r="CH148" s="706"/>
      <c r="CI148" s="706"/>
      <c r="CJ148" s="706"/>
      <c r="CK148" s="706"/>
      <c r="CL148" s="706"/>
      <c r="CM148" s="706"/>
      <c r="CN148" s="706"/>
      <c r="CO148" s="706"/>
      <c r="CP148" s="706"/>
      <c r="CQ148" s="706"/>
      <c r="CR148" s="706"/>
      <c r="CS148" s="706"/>
      <c r="CT148" s="706"/>
      <c r="CU148" s="706"/>
      <c r="CV148" s="706"/>
      <c r="CW148" s="706"/>
      <c r="CX148" s="706"/>
      <c r="CY148" s="706"/>
      <c r="CZ148" s="706"/>
      <c r="DA148" s="706"/>
      <c r="DB148" s="706"/>
      <c r="DC148" s="706"/>
      <c r="DD148" s="706"/>
      <c r="DE148" s="706"/>
      <c r="DF148" s="706"/>
      <c r="DG148" s="706"/>
      <c r="DH148" s="706"/>
      <c r="DI148" s="706"/>
      <c r="DJ148" s="706"/>
      <c r="DK148" s="706"/>
      <c r="DL148" s="706"/>
      <c r="DM148" s="706"/>
      <c r="DN148" s="706"/>
      <c r="DO148" s="706"/>
      <c r="DP148" s="706"/>
      <c r="DQ148" s="706"/>
      <c r="DR148" s="706"/>
      <c r="DS148" s="706"/>
      <c r="DT148" s="706"/>
      <c r="DU148" s="706"/>
      <c r="DV148" s="706"/>
      <c r="DW148" s="706"/>
      <c r="DX148" s="706"/>
      <c r="DY148" s="706"/>
      <c r="DZ148" s="706"/>
      <c r="EA148" s="706"/>
      <c r="EB148" s="706"/>
      <c r="EC148" s="706"/>
      <c r="ED148" s="706"/>
      <c r="EE148" s="706"/>
      <c r="EF148" s="706"/>
      <c r="EG148" s="706"/>
      <c r="EH148" s="706"/>
      <c r="EI148" s="706"/>
      <c r="EJ148" s="706"/>
      <c r="EK148" s="706"/>
      <c r="EL148" s="706"/>
      <c r="EM148" s="706"/>
      <c r="EN148" s="706"/>
      <c r="EO148" s="706"/>
      <c r="EP148" s="706"/>
      <c r="EQ148" s="706"/>
      <c r="ER148" s="706"/>
      <c r="ES148" s="706"/>
      <c r="ET148" s="706"/>
      <c r="EU148" s="706"/>
      <c r="EV148" s="706"/>
      <c r="EW148" s="706"/>
      <c r="EX148" s="706"/>
      <c r="EY148" s="706"/>
      <c r="EZ148" s="706"/>
      <c r="FA148" s="706"/>
      <c r="FB148" s="706"/>
      <c r="FC148" s="706"/>
      <c r="FD148" s="706"/>
      <c r="FE148" s="706"/>
      <c r="FF148" s="706"/>
      <c r="FG148" s="706"/>
      <c r="FH148" s="704"/>
      <c r="FI148" s="704"/>
      <c r="FJ148" s="704"/>
      <c r="FK148" s="704"/>
      <c r="FL148" s="704"/>
      <c r="FM148" s="704"/>
      <c r="FN148" s="704"/>
      <c r="FO148" s="704"/>
      <c r="FP148" s="704"/>
      <c r="FQ148" s="704"/>
      <c r="FR148" s="704"/>
      <c r="FS148" s="704"/>
      <c r="FT148" s="704"/>
      <c r="FU148" s="704"/>
      <c r="FV148" s="704"/>
      <c r="FW148" s="704"/>
      <c r="FX148" s="704"/>
      <c r="FY148" s="704"/>
      <c r="FZ148" s="704"/>
      <c r="GA148" s="704"/>
      <c r="GB148" s="704"/>
      <c r="GC148" s="704"/>
      <c r="GD148" s="704"/>
      <c r="GE148" s="704"/>
      <c r="GF148" s="704"/>
      <c r="GG148" s="704"/>
      <c r="GH148" s="704"/>
      <c r="GI148" s="704"/>
      <c r="GJ148" s="704"/>
      <c r="GK148" s="704"/>
      <c r="GL148" s="704"/>
      <c r="GM148" s="704"/>
      <c r="GN148" s="704"/>
      <c r="GO148" s="704"/>
      <c r="GP148" s="746"/>
      <c r="GQ148" s="706"/>
      <c r="GR148" s="706"/>
      <c r="GS148" s="706"/>
      <c r="GT148" s="706"/>
      <c r="GU148" s="706"/>
      <c r="GV148" s="706"/>
      <c r="GW148" s="706"/>
      <c r="GX148" s="706"/>
      <c r="GY148" s="706"/>
      <c r="GZ148" s="706"/>
      <c r="HA148" s="706"/>
      <c r="HB148" s="706"/>
      <c r="HC148" s="706"/>
      <c r="HD148" s="706"/>
      <c r="HE148" s="706"/>
      <c r="HF148" s="706"/>
      <c r="HG148" s="706"/>
      <c r="HH148" s="706"/>
      <c r="HI148" s="706"/>
      <c r="HJ148" s="706"/>
      <c r="HK148" s="706"/>
      <c r="HL148" s="706"/>
      <c r="HM148" s="706"/>
      <c r="HN148" s="706"/>
      <c r="HO148" s="706"/>
      <c r="HP148" s="706"/>
      <c r="HQ148" s="706"/>
      <c r="HR148" s="704"/>
      <c r="HS148" s="704"/>
      <c r="HT148" s="704"/>
      <c r="HU148" s="704"/>
      <c r="HV148" s="704"/>
      <c r="HW148" s="704"/>
      <c r="HX148" s="704"/>
      <c r="HY148" s="704"/>
      <c r="HZ148" s="704"/>
      <c r="IA148" s="706"/>
      <c r="IB148" s="706"/>
      <c r="IC148" s="706"/>
      <c r="ID148" s="706"/>
      <c r="IE148" s="706"/>
      <c r="IF148" s="706"/>
      <c r="IG148" s="706"/>
      <c r="IH148" s="706"/>
      <c r="II148" s="706"/>
      <c r="IJ148" s="706"/>
      <c r="IK148" s="706"/>
      <c r="IL148" s="706"/>
      <c r="IM148" s="706"/>
      <c r="IN148" s="706"/>
      <c r="IO148" s="706"/>
      <c r="IP148" s="706"/>
      <c r="IQ148" s="706"/>
      <c r="IR148" s="706"/>
      <c r="IS148" s="706"/>
      <c r="IT148" s="706"/>
      <c r="IU148" s="706"/>
      <c r="IV148" s="704"/>
      <c r="IW148" s="704"/>
      <c r="IX148" s="706"/>
      <c r="IY148" s="706"/>
      <c r="IZ148" s="706"/>
      <c r="JJ148" s="706"/>
      <c r="JK148" s="706"/>
      <c r="JL148" s="706"/>
      <c r="JM148" s="706"/>
      <c r="JN148" s="706"/>
    </row>
    <row r="149" spans="1:274" s="814" customFormat="1" ht="32.1" customHeight="1" x14ac:dyDescent="0.25">
      <c r="A149" s="691">
        <v>148</v>
      </c>
      <c r="B149" s="693" t="s">
        <v>1111</v>
      </c>
      <c r="C149" s="696">
        <v>245</v>
      </c>
      <c r="D149" s="697">
        <v>516</v>
      </c>
      <c r="E149" s="719">
        <v>6</v>
      </c>
      <c r="F149" s="720" t="s">
        <v>1147</v>
      </c>
      <c r="G149" s="715" t="s">
        <v>1148</v>
      </c>
      <c r="H149" s="751" t="s">
        <v>1112</v>
      </c>
      <c r="I149" s="752" t="s">
        <v>1113</v>
      </c>
      <c r="J149" s="761" t="s">
        <v>1114</v>
      </c>
      <c r="K149" s="753" t="s">
        <v>1115</v>
      </c>
      <c r="L149" s="753" t="s">
        <v>1116</v>
      </c>
      <c r="M149" s="753" t="s">
        <v>1117</v>
      </c>
      <c r="N149" s="753" t="s">
        <v>1118</v>
      </c>
      <c r="O149" s="753" t="s">
        <v>1117</v>
      </c>
      <c r="P149" s="753" t="s">
        <v>1142</v>
      </c>
      <c r="Q149" s="765">
        <v>1</v>
      </c>
      <c r="R149" s="765">
        <v>1</v>
      </c>
      <c r="S149" s="755">
        <v>3</v>
      </c>
      <c r="T149" s="763">
        <v>3.3</v>
      </c>
      <c r="U149" s="757">
        <v>41456</v>
      </c>
      <c r="V149" s="758">
        <v>41791</v>
      </c>
      <c r="W149" s="874">
        <v>20</v>
      </c>
      <c r="X149" s="875">
        <v>200000</v>
      </c>
      <c r="Y149" s="876">
        <v>500000</v>
      </c>
      <c r="Z149" s="875">
        <f t="shared" si="6"/>
        <v>700000</v>
      </c>
      <c r="AA149" s="702"/>
      <c r="AB149" s="702"/>
      <c r="AC149" s="702">
        <v>50000</v>
      </c>
      <c r="AD149" s="702">
        <v>50000</v>
      </c>
      <c r="AE149" s="702">
        <v>50000</v>
      </c>
      <c r="AF149" s="702">
        <v>50000</v>
      </c>
      <c r="AG149" s="702">
        <v>150000</v>
      </c>
      <c r="AH149" s="702">
        <v>150000</v>
      </c>
      <c r="AI149" s="702">
        <v>200000</v>
      </c>
      <c r="AJ149" s="702"/>
      <c r="AK149" s="691"/>
      <c r="AL149" s="691"/>
      <c r="AM149" s="868">
        <f t="shared" si="7"/>
        <v>700000</v>
      </c>
      <c r="AN149" s="868">
        <f t="shared" si="8"/>
        <v>0</v>
      </c>
      <c r="AO149" s="760"/>
      <c r="AP149" s="868"/>
      <c r="AQ149" s="706"/>
      <c r="AR149" s="704"/>
      <c r="AS149" s="704"/>
      <c r="AT149" s="704"/>
      <c r="AU149" s="704"/>
      <c r="AV149" s="704"/>
      <c r="AW149" s="704"/>
      <c r="AX149" s="704"/>
      <c r="AY149" s="704"/>
      <c r="AZ149" s="704"/>
      <c r="BA149" s="704"/>
      <c r="BB149" s="704"/>
      <c r="BC149" s="704"/>
      <c r="BD149" s="704"/>
      <c r="BE149" s="704"/>
      <c r="BF149" s="704"/>
      <c r="BG149" s="704"/>
      <c r="BH149" s="704"/>
      <c r="BI149" s="704"/>
      <c r="BJ149" s="704"/>
      <c r="BK149" s="704"/>
      <c r="BL149" s="704"/>
      <c r="BM149" s="704"/>
      <c r="BN149" s="704"/>
      <c r="BO149" s="704"/>
      <c r="BP149" s="704"/>
      <c r="BQ149" s="704"/>
      <c r="BR149" s="704"/>
      <c r="BS149" s="704"/>
      <c r="BT149" s="704"/>
      <c r="BU149" s="704"/>
      <c r="BV149" s="704"/>
      <c r="BW149" s="704"/>
      <c r="BX149" s="704"/>
      <c r="BY149" s="704"/>
      <c r="BZ149" s="704"/>
      <c r="CA149" s="704"/>
      <c r="CB149" s="704"/>
      <c r="CC149" s="704"/>
      <c r="CD149" s="704"/>
      <c r="CE149" s="704"/>
      <c r="CF149" s="704"/>
      <c r="CG149" s="704"/>
      <c r="CH149" s="704"/>
      <c r="CI149" s="704"/>
      <c r="CJ149" s="704"/>
      <c r="CK149" s="704"/>
      <c r="CL149" s="704"/>
      <c r="CM149" s="704"/>
      <c r="CN149" s="704"/>
      <c r="CO149" s="704"/>
      <c r="CP149" s="704"/>
      <c r="CQ149" s="704"/>
      <c r="CR149" s="704"/>
      <c r="CS149" s="704"/>
      <c r="CT149" s="704"/>
      <c r="CU149" s="704"/>
      <c r="CV149" s="704"/>
      <c r="CW149" s="704"/>
      <c r="CX149" s="704"/>
      <c r="CY149" s="704"/>
      <c r="CZ149" s="704"/>
      <c r="DA149" s="704"/>
      <c r="DB149" s="704"/>
      <c r="DC149" s="704"/>
      <c r="DD149" s="704"/>
      <c r="DE149" s="704"/>
      <c r="DF149" s="704"/>
      <c r="DG149" s="704"/>
      <c r="DH149" s="704"/>
      <c r="DI149" s="704"/>
      <c r="DJ149" s="704"/>
      <c r="DK149" s="704"/>
      <c r="DL149" s="704"/>
      <c r="DM149" s="704"/>
      <c r="DN149" s="704"/>
      <c r="DO149" s="704"/>
      <c r="DP149" s="704"/>
      <c r="DQ149" s="704"/>
      <c r="DR149" s="704"/>
      <c r="DS149" s="704"/>
      <c r="DT149" s="704"/>
      <c r="DU149" s="704"/>
      <c r="DV149" s="704"/>
      <c r="DW149" s="704"/>
      <c r="DX149" s="704"/>
      <c r="DY149" s="704"/>
      <c r="DZ149" s="704"/>
      <c r="EA149" s="704"/>
      <c r="EB149" s="704"/>
      <c r="EC149" s="704"/>
      <c r="ED149" s="704"/>
      <c r="EE149" s="704"/>
      <c r="EF149" s="704"/>
      <c r="EG149" s="704"/>
      <c r="EH149" s="704"/>
      <c r="EI149" s="704"/>
      <c r="EJ149" s="704"/>
      <c r="EK149" s="704"/>
      <c r="EL149" s="704"/>
      <c r="EM149" s="704"/>
      <c r="EN149" s="704"/>
      <c r="EO149" s="704"/>
      <c r="EP149" s="704"/>
      <c r="EQ149" s="704"/>
      <c r="ER149" s="704"/>
      <c r="ES149" s="704"/>
      <c r="ET149" s="704"/>
      <c r="EU149" s="704"/>
      <c r="EV149" s="706"/>
      <c r="EW149" s="706"/>
      <c r="EX149" s="706"/>
      <c r="EY149" s="706"/>
      <c r="EZ149" s="706"/>
      <c r="FA149" s="706"/>
      <c r="FB149" s="706"/>
      <c r="FC149" s="706"/>
      <c r="FD149" s="706"/>
      <c r="FE149" s="706"/>
      <c r="FF149" s="706"/>
      <c r="FG149" s="706"/>
      <c r="FH149" s="704"/>
      <c r="FI149" s="704"/>
      <c r="FJ149" s="704"/>
      <c r="FK149" s="704"/>
      <c r="FL149" s="704"/>
      <c r="FM149" s="704"/>
      <c r="FN149" s="704"/>
      <c r="FO149" s="704"/>
      <c r="FP149" s="704"/>
      <c r="FQ149" s="704"/>
      <c r="FR149" s="704"/>
      <c r="FS149" s="704"/>
      <c r="FT149" s="704"/>
      <c r="FU149" s="704"/>
      <c r="FV149" s="704"/>
      <c r="FW149" s="704"/>
      <c r="FX149" s="704"/>
      <c r="FY149" s="704"/>
      <c r="FZ149" s="704"/>
      <c r="GA149" s="704"/>
      <c r="GB149" s="704"/>
      <c r="GC149" s="704"/>
      <c r="GD149" s="704"/>
      <c r="GE149" s="704"/>
      <c r="GF149" s="704"/>
      <c r="GG149" s="704"/>
      <c r="GH149" s="704"/>
      <c r="GI149" s="704"/>
      <c r="GJ149" s="704"/>
      <c r="GK149" s="704"/>
      <c r="GL149" s="704"/>
      <c r="GM149" s="704"/>
      <c r="GN149" s="704"/>
      <c r="GO149" s="704"/>
      <c r="GP149" s="746"/>
      <c r="GQ149" s="704"/>
      <c r="GR149" s="704"/>
      <c r="GS149" s="704"/>
      <c r="GT149" s="704"/>
      <c r="GU149" s="704"/>
      <c r="GV149" s="704"/>
      <c r="GW149" s="704"/>
      <c r="GX149" s="704"/>
      <c r="GY149" s="704"/>
      <c r="GZ149" s="704"/>
      <c r="HA149" s="704"/>
      <c r="HB149" s="704"/>
      <c r="HC149" s="704"/>
      <c r="HD149" s="704"/>
      <c r="HE149" s="704"/>
      <c r="HF149" s="704"/>
      <c r="HG149" s="704"/>
      <c r="HH149" s="704"/>
      <c r="HI149" s="704"/>
      <c r="HJ149" s="704"/>
      <c r="HK149" s="704"/>
      <c r="HL149" s="704"/>
      <c r="HM149" s="704"/>
      <c r="HN149" s="704"/>
      <c r="HO149" s="704"/>
      <c r="HP149" s="704"/>
      <c r="HQ149" s="704"/>
      <c r="HR149" s="704"/>
      <c r="HS149" s="704"/>
      <c r="HT149" s="704"/>
      <c r="HU149" s="704"/>
      <c r="HV149" s="704"/>
      <c r="HW149" s="704"/>
      <c r="HX149" s="704"/>
      <c r="HY149" s="704"/>
      <c r="HZ149" s="704"/>
      <c r="IA149" s="706"/>
      <c r="IB149" s="706"/>
      <c r="IC149" s="706"/>
      <c r="ID149" s="706"/>
      <c r="IE149" s="706"/>
      <c r="IF149" s="706"/>
      <c r="IG149" s="706"/>
      <c r="IH149" s="706"/>
      <c r="II149" s="706"/>
      <c r="IJ149" s="706"/>
      <c r="IK149" s="706"/>
      <c r="IL149" s="706"/>
      <c r="IM149" s="706"/>
      <c r="IN149" s="706"/>
      <c r="IO149" s="706"/>
      <c r="IP149" s="706"/>
      <c r="IQ149" s="706"/>
      <c r="IR149" s="706"/>
      <c r="IS149" s="706"/>
      <c r="IT149" s="706"/>
      <c r="IU149" s="706"/>
      <c r="IV149" s="704"/>
      <c r="IW149" s="704"/>
      <c r="IX149" s="706"/>
      <c r="IY149" s="706"/>
      <c r="IZ149" s="706"/>
      <c r="JA149" s="878"/>
      <c r="JB149" s="878"/>
      <c r="JC149" s="878"/>
      <c r="JD149" s="878"/>
      <c r="JE149" s="878"/>
      <c r="JF149" s="878"/>
      <c r="JG149" s="878"/>
      <c r="JH149" s="878"/>
      <c r="JI149" s="878"/>
      <c r="JJ149" s="704"/>
      <c r="JK149" s="704"/>
      <c r="JL149" s="704"/>
      <c r="JM149" s="704"/>
      <c r="JN149" s="704"/>
    </row>
    <row r="150" spans="1:274" s="878" customFormat="1" ht="32.1" customHeight="1" x14ac:dyDescent="0.25">
      <c r="A150" s="691">
        <v>149</v>
      </c>
      <c r="B150" s="693" t="s">
        <v>1111</v>
      </c>
      <c r="C150" s="697">
        <v>245</v>
      </c>
      <c r="D150" s="697">
        <v>532</v>
      </c>
      <c r="E150" s="719">
        <v>7</v>
      </c>
      <c r="F150" s="699" t="s">
        <v>1121</v>
      </c>
      <c r="G150" s="720" t="s">
        <v>1479</v>
      </c>
      <c r="H150" s="767" t="s">
        <v>1112</v>
      </c>
      <c r="I150" s="752" t="s">
        <v>1113</v>
      </c>
      <c r="J150" s="761" t="s">
        <v>1114</v>
      </c>
      <c r="K150" s="914" t="s">
        <v>1115</v>
      </c>
      <c r="L150" s="753" t="s">
        <v>1124</v>
      </c>
      <c r="M150" s="753" t="s">
        <v>1117</v>
      </c>
      <c r="N150" s="753" t="s">
        <v>1118</v>
      </c>
      <c r="O150" s="753" t="s">
        <v>1117</v>
      </c>
      <c r="P150" s="753" t="s">
        <v>1142</v>
      </c>
      <c r="Q150" s="765">
        <v>2</v>
      </c>
      <c r="R150" s="765" t="s">
        <v>1120</v>
      </c>
      <c r="S150" s="755">
        <v>3</v>
      </c>
      <c r="T150" s="763">
        <v>3.3</v>
      </c>
      <c r="U150" s="772">
        <v>41456</v>
      </c>
      <c r="V150" s="771">
        <v>41791</v>
      </c>
      <c r="W150" s="701">
        <v>20</v>
      </c>
      <c r="X150" s="875"/>
      <c r="Y150" s="876">
        <v>2000</v>
      </c>
      <c r="Z150" s="875">
        <f t="shared" si="6"/>
        <v>2000</v>
      </c>
      <c r="AA150" s="691"/>
      <c r="AB150" s="691"/>
      <c r="AC150" s="691"/>
      <c r="AD150" s="691">
        <v>2000</v>
      </c>
      <c r="AE150" s="691"/>
      <c r="AF150" s="691"/>
      <c r="AG150" s="691"/>
      <c r="AH150" s="691"/>
      <c r="AI150" s="691"/>
      <c r="AJ150" s="691"/>
      <c r="AK150" s="691"/>
      <c r="AL150" s="691"/>
      <c r="AM150" s="868">
        <f t="shared" si="7"/>
        <v>2000</v>
      </c>
      <c r="AN150" s="868">
        <f t="shared" si="8"/>
        <v>0</v>
      </c>
      <c r="AO150" s="691"/>
      <c r="AP150" s="868"/>
      <c r="AQ150" s="706"/>
      <c r="AR150" s="704"/>
      <c r="AS150" s="704"/>
      <c r="AT150" s="704"/>
      <c r="AU150" s="704"/>
      <c r="AV150" s="704"/>
      <c r="AW150" s="704"/>
      <c r="AX150" s="704"/>
      <c r="AY150" s="704"/>
      <c r="AZ150" s="704"/>
      <c r="BA150" s="704"/>
      <c r="BB150" s="704"/>
      <c r="BC150" s="704"/>
      <c r="BD150" s="704"/>
      <c r="BE150" s="704"/>
      <c r="BF150" s="704"/>
      <c r="BG150" s="704"/>
      <c r="BH150" s="704"/>
      <c r="BI150" s="704"/>
      <c r="BJ150" s="704"/>
      <c r="BK150" s="704"/>
      <c r="BL150" s="704"/>
      <c r="BM150" s="704"/>
      <c r="BN150" s="704"/>
      <c r="BO150" s="704"/>
      <c r="BP150" s="704"/>
      <c r="BQ150" s="704"/>
      <c r="BR150" s="704"/>
      <c r="BS150" s="704"/>
      <c r="BT150" s="704"/>
      <c r="BU150" s="704"/>
      <c r="BV150" s="704"/>
      <c r="BW150" s="704"/>
      <c r="BX150" s="704"/>
      <c r="BY150" s="704"/>
      <c r="BZ150" s="704"/>
      <c r="CA150" s="704"/>
      <c r="CB150" s="704"/>
      <c r="CC150" s="704"/>
      <c r="CD150" s="704"/>
      <c r="CE150" s="704"/>
      <c r="CF150" s="704"/>
      <c r="CG150" s="704"/>
      <c r="CH150" s="704"/>
      <c r="CI150" s="704"/>
      <c r="CJ150" s="704"/>
      <c r="CK150" s="704"/>
      <c r="CL150" s="704"/>
      <c r="CM150" s="704"/>
      <c r="CN150" s="704"/>
      <c r="CO150" s="704"/>
      <c r="CP150" s="704"/>
      <c r="CQ150" s="704"/>
      <c r="CR150" s="704"/>
      <c r="CS150" s="704"/>
      <c r="CT150" s="704"/>
      <c r="CU150" s="704"/>
      <c r="CV150" s="704"/>
      <c r="CW150" s="704"/>
      <c r="CX150" s="704"/>
      <c r="CY150" s="704"/>
      <c r="CZ150" s="704"/>
      <c r="DA150" s="704"/>
      <c r="DB150" s="704"/>
      <c r="DC150" s="704"/>
      <c r="DD150" s="704"/>
      <c r="DE150" s="704"/>
      <c r="DF150" s="704"/>
      <c r="DG150" s="704"/>
      <c r="DH150" s="704"/>
      <c r="DI150" s="704"/>
      <c r="DJ150" s="704"/>
      <c r="DK150" s="704"/>
      <c r="DL150" s="704"/>
      <c r="DM150" s="704"/>
      <c r="DN150" s="704"/>
      <c r="DO150" s="704"/>
      <c r="DP150" s="704"/>
      <c r="DQ150" s="704"/>
      <c r="DR150" s="704"/>
      <c r="DS150" s="704"/>
      <c r="DT150" s="704"/>
      <c r="DU150" s="704"/>
      <c r="DV150" s="704"/>
      <c r="DW150" s="704"/>
      <c r="DX150" s="704"/>
      <c r="DY150" s="704"/>
      <c r="DZ150" s="704"/>
      <c r="EA150" s="704"/>
      <c r="EB150" s="704"/>
      <c r="EC150" s="704"/>
      <c r="ED150" s="704"/>
      <c r="EE150" s="704"/>
      <c r="EF150" s="704"/>
      <c r="EG150" s="704"/>
      <c r="EH150" s="704"/>
      <c r="EI150" s="704"/>
      <c r="EJ150" s="704"/>
      <c r="EK150" s="704"/>
      <c r="EL150" s="704"/>
      <c r="EM150" s="704"/>
      <c r="EN150" s="704"/>
      <c r="EO150" s="704"/>
      <c r="EP150" s="704"/>
      <c r="EQ150" s="704"/>
      <c r="ER150" s="704"/>
      <c r="ES150" s="704"/>
      <c r="ET150" s="704"/>
      <c r="EU150" s="704"/>
      <c r="EV150" s="706"/>
      <c r="EW150" s="706"/>
      <c r="EX150" s="706"/>
      <c r="EY150" s="706"/>
      <c r="EZ150" s="706"/>
      <c r="FA150" s="706"/>
      <c r="FB150" s="706"/>
      <c r="FC150" s="706"/>
      <c r="FD150" s="706"/>
      <c r="FE150" s="706"/>
      <c r="FF150" s="706"/>
      <c r="FG150" s="706"/>
      <c r="FH150" s="704"/>
      <c r="FI150" s="704"/>
      <c r="FJ150" s="704"/>
      <c r="FK150" s="704"/>
      <c r="FL150" s="704"/>
      <c r="FM150" s="704"/>
      <c r="FN150" s="704"/>
      <c r="FO150" s="704"/>
      <c r="FP150" s="704"/>
      <c r="FQ150" s="704"/>
      <c r="FR150" s="704"/>
      <c r="FS150" s="704"/>
      <c r="FT150" s="704"/>
      <c r="FU150" s="704"/>
      <c r="FV150" s="704"/>
      <c r="FW150" s="704"/>
      <c r="FX150" s="704"/>
      <c r="FY150" s="704"/>
      <c r="FZ150" s="704"/>
      <c r="GA150" s="704"/>
      <c r="GB150" s="704"/>
      <c r="GC150" s="704"/>
      <c r="GD150" s="704"/>
      <c r="GE150" s="704"/>
      <c r="GF150" s="704"/>
      <c r="GG150" s="704"/>
      <c r="GH150" s="704"/>
      <c r="GI150" s="704"/>
      <c r="GJ150" s="704"/>
      <c r="GK150" s="704"/>
      <c r="GL150" s="704"/>
      <c r="GM150" s="704"/>
      <c r="GN150" s="704"/>
      <c r="GO150" s="704"/>
      <c r="JA150" s="704"/>
      <c r="JB150" s="704"/>
      <c r="JC150" s="704"/>
      <c r="JD150" s="704"/>
      <c r="JE150" s="704"/>
      <c r="JF150" s="704"/>
      <c r="JG150" s="704"/>
      <c r="JH150" s="704"/>
      <c r="JJ150" s="704"/>
      <c r="JK150" s="704"/>
      <c r="JL150" s="704"/>
      <c r="JM150" s="704"/>
      <c r="JN150" s="704"/>
    </row>
    <row r="151" spans="1:274" s="878" customFormat="1" ht="32.1" customHeight="1" x14ac:dyDescent="0.25">
      <c r="A151" s="691">
        <v>150</v>
      </c>
      <c r="B151" s="693" t="s">
        <v>1111</v>
      </c>
      <c r="C151" s="697">
        <v>245</v>
      </c>
      <c r="D151" s="697">
        <v>532</v>
      </c>
      <c r="E151" s="719">
        <v>8</v>
      </c>
      <c r="F151" s="699" t="s">
        <v>1121</v>
      </c>
      <c r="G151" s="720" t="s">
        <v>1480</v>
      </c>
      <c r="H151" s="767" t="s">
        <v>1112</v>
      </c>
      <c r="I151" s="752" t="s">
        <v>1113</v>
      </c>
      <c r="J151" s="761" t="s">
        <v>1114</v>
      </c>
      <c r="K151" s="914" t="s">
        <v>1115</v>
      </c>
      <c r="L151" s="753" t="s">
        <v>1124</v>
      </c>
      <c r="M151" s="753" t="s">
        <v>1117</v>
      </c>
      <c r="N151" s="753" t="s">
        <v>1118</v>
      </c>
      <c r="O151" s="753" t="s">
        <v>1117</v>
      </c>
      <c r="P151" s="753" t="s">
        <v>1142</v>
      </c>
      <c r="Q151" s="765">
        <v>4</v>
      </c>
      <c r="R151" s="765">
        <v>4</v>
      </c>
      <c r="S151" s="755">
        <v>3</v>
      </c>
      <c r="T151" s="763">
        <v>3.3</v>
      </c>
      <c r="U151" s="772">
        <v>41456</v>
      </c>
      <c r="V151" s="771">
        <v>41791</v>
      </c>
      <c r="W151" s="701">
        <v>20</v>
      </c>
      <c r="X151" s="875"/>
      <c r="Y151" s="876">
        <v>15000</v>
      </c>
      <c r="Z151" s="875">
        <f t="shared" si="6"/>
        <v>15000</v>
      </c>
      <c r="AA151" s="691"/>
      <c r="AB151" s="691"/>
      <c r="AC151" s="691"/>
      <c r="AD151" s="691">
        <v>15000</v>
      </c>
      <c r="AE151" s="691"/>
      <c r="AF151" s="691"/>
      <c r="AG151" s="691"/>
      <c r="AH151" s="691"/>
      <c r="AI151" s="691"/>
      <c r="AJ151" s="691"/>
      <c r="AK151" s="691"/>
      <c r="AL151" s="691"/>
      <c r="AM151" s="868">
        <f t="shared" si="7"/>
        <v>15000</v>
      </c>
      <c r="AN151" s="868">
        <f t="shared" si="8"/>
        <v>0</v>
      </c>
      <c r="AO151" s="691"/>
      <c r="AP151" s="868"/>
      <c r="AQ151" s="706"/>
      <c r="AR151" s="704"/>
      <c r="AS151" s="704"/>
      <c r="AT151" s="704"/>
      <c r="AU151" s="704"/>
      <c r="AV151" s="704"/>
      <c r="AW151" s="704"/>
      <c r="AX151" s="704"/>
      <c r="AY151" s="704"/>
      <c r="AZ151" s="704"/>
      <c r="BA151" s="704"/>
      <c r="BB151" s="704"/>
      <c r="BC151" s="704"/>
      <c r="BD151" s="704"/>
      <c r="BE151" s="704"/>
      <c r="BF151" s="704"/>
      <c r="BG151" s="704"/>
      <c r="BH151" s="704"/>
      <c r="BI151" s="704"/>
      <c r="BJ151" s="704"/>
      <c r="BK151" s="704"/>
      <c r="BL151" s="704"/>
      <c r="BM151" s="704"/>
      <c r="BN151" s="704"/>
      <c r="BO151" s="704"/>
      <c r="BP151" s="704"/>
      <c r="BQ151" s="704"/>
      <c r="BR151" s="704"/>
      <c r="BS151" s="704"/>
      <c r="BT151" s="704"/>
      <c r="BU151" s="704"/>
      <c r="BV151" s="704"/>
      <c r="BW151" s="704"/>
      <c r="BX151" s="704"/>
      <c r="BY151" s="704"/>
      <c r="BZ151" s="704"/>
      <c r="CA151" s="704"/>
      <c r="CB151" s="704"/>
      <c r="CC151" s="704"/>
      <c r="CD151" s="704"/>
      <c r="CE151" s="704"/>
      <c r="CF151" s="704"/>
      <c r="CG151" s="704"/>
      <c r="CH151" s="704"/>
      <c r="CI151" s="704"/>
      <c r="CJ151" s="704"/>
      <c r="CK151" s="704"/>
      <c r="CL151" s="704"/>
      <c r="CM151" s="704"/>
      <c r="CN151" s="704"/>
      <c r="CO151" s="704"/>
      <c r="CP151" s="704"/>
      <c r="CQ151" s="704"/>
      <c r="CR151" s="704"/>
      <c r="CS151" s="704"/>
      <c r="CT151" s="704"/>
      <c r="CU151" s="704"/>
      <c r="CV151" s="704"/>
      <c r="CW151" s="704"/>
      <c r="CX151" s="704"/>
      <c r="CY151" s="704"/>
      <c r="CZ151" s="704"/>
      <c r="DA151" s="704"/>
      <c r="DB151" s="704"/>
      <c r="DC151" s="704"/>
      <c r="DD151" s="704"/>
      <c r="DE151" s="704"/>
      <c r="DF151" s="704"/>
      <c r="DG151" s="704"/>
      <c r="DH151" s="704"/>
      <c r="DI151" s="704"/>
      <c r="DJ151" s="704"/>
      <c r="DK151" s="704"/>
      <c r="DL151" s="704"/>
      <c r="DM151" s="704"/>
      <c r="DN151" s="704"/>
      <c r="DO151" s="704"/>
      <c r="DP151" s="704"/>
      <c r="DQ151" s="704"/>
      <c r="DR151" s="704"/>
      <c r="DS151" s="704"/>
      <c r="DT151" s="704"/>
      <c r="DU151" s="704"/>
      <c r="DV151" s="704"/>
      <c r="DW151" s="704"/>
      <c r="DX151" s="704"/>
      <c r="DY151" s="704"/>
      <c r="DZ151" s="704"/>
      <c r="EA151" s="704"/>
      <c r="EB151" s="704"/>
      <c r="EC151" s="704"/>
      <c r="ED151" s="704"/>
      <c r="EE151" s="704"/>
      <c r="EF151" s="704"/>
      <c r="EG151" s="704"/>
      <c r="EH151" s="704"/>
      <c r="EI151" s="704"/>
      <c r="EJ151" s="704"/>
      <c r="EK151" s="704"/>
      <c r="EL151" s="704"/>
      <c r="EM151" s="704"/>
      <c r="EN151" s="704"/>
      <c r="EO151" s="704"/>
      <c r="EP151" s="704"/>
      <c r="EQ151" s="704"/>
      <c r="ER151" s="704"/>
      <c r="ES151" s="704"/>
      <c r="ET151" s="704"/>
      <c r="EU151" s="704"/>
      <c r="EV151" s="706"/>
      <c r="EW151" s="706"/>
      <c r="EX151" s="706"/>
      <c r="EY151" s="706"/>
      <c r="EZ151" s="706"/>
      <c r="FA151" s="706"/>
      <c r="FB151" s="706"/>
      <c r="FC151" s="706"/>
      <c r="FD151" s="706"/>
      <c r="FE151" s="706"/>
      <c r="FF151" s="706"/>
      <c r="FG151" s="706"/>
      <c r="FH151" s="704"/>
      <c r="FI151" s="704"/>
      <c r="FJ151" s="704"/>
      <c r="FK151" s="704"/>
      <c r="FL151" s="704"/>
      <c r="FM151" s="704"/>
      <c r="FN151" s="704"/>
      <c r="FO151" s="704"/>
      <c r="FP151" s="704"/>
      <c r="FQ151" s="704"/>
      <c r="FR151" s="704"/>
      <c r="FS151" s="704"/>
      <c r="FT151" s="704"/>
      <c r="FU151" s="704"/>
      <c r="FV151" s="704"/>
      <c r="FW151" s="704"/>
      <c r="FX151" s="704"/>
      <c r="FY151" s="704"/>
      <c r="FZ151" s="704"/>
      <c r="GA151" s="704"/>
      <c r="GB151" s="704"/>
      <c r="GC151" s="704"/>
      <c r="GD151" s="704"/>
      <c r="GE151" s="704"/>
      <c r="GF151" s="704"/>
      <c r="GG151" s="704"/>
      <c r="GH151" s="704"/>
      <c r="GI151" s="704"/>
      <c r="GJ151" s="704"/>
      <c r="GK151" s="704"/>
      <c r="GL151" s="704"/>
      <c r="GM151" s="704"/>
      <c r="GN151" s="704"/>
      <c r="GO151" s="704"/>
      <c r="JA151" s="706"/>
      <c r="JB151" s="706"/>
      <c r="JC151" s="706"/>
      <c r="JD151" s="706"/>
      <c r="JE151" s="706"/>
      <c r="JF151" s="706"/>
      <c r="JG151" s="706"/>
      <c r="JH151" s="706"/>
      <c r="JJ151" s="706"/>
      <c r="JK151" s="706"/>
      <c r="JL151" s="706"/>
      <c r="JM151" s="706"/>
      <c r="JN151" s="706"/>
    </row>
    <row r="152" spans="1:274" s="878" customFormat="1" ht="23.1" customHeight="1" x14ac:dyDescent="0.25">
      <c r="A152" s="691">
        <v>151</v>
      </c>
      <c r="B152" s="693" t="s">
        <v>1111</v>
      </c>
      <c r="C152" s="697">
        <v>245</v>
      </c>
      <c r="D152" s="697">
        <v>532</v>
      </c>
      <c r="E152" s="719">
        <v>9</v>
      </c>
      <c r="F152" s="720" t="s">
        <v>1481</v>
      </c>
      <c r="G152" s="720" t="s">
        <v>1480</v>
      </c>
      <c r="H152" s="767" t="s">
        <v>1112</v>
      </c>
      <c r="I152" s="752" t="s">
        <v>1113</v>
      </c>
      <c r="J152" s="761" t="s">
        <v>1114</v>
      </c>
      <c r="K152" s="914" t="s">
        <v>1115</v>
      </c>
      <c r="L152" s="753" t="s">
        <v>1124</v>
      </c>
      <c r="M152" s="753" t="s">
        <v>1117</v>
      </c>
      <c r="N152" s="753" t="s">
        <v>1118</v>
      </c>
      <c r="O152" s="753" t="s">
        <v>1117</v>
      </c>
      <c r="P152" s="753" t="s">
        <v>1142</v>
      </c>
      <c r="Q152" s="765">
        <v>4</v>
      </c>
      <c r="R152" s="765">
        <v>4</v>
      </c>
      <c r="S152" s="755">
        <v>3</v>
      </c>
      <c r="T152" s="763">
        <v>3.3</v>
      </c>
      <c r="U152" s="772">
        <v>41456</v>
      </c>
      <c r="V152" s="771">
        <v>41791</v>
      </c>
      <c r="W152" s="701">
        <v>5</v>
      </c>
      <c r="X152" s="875"/>
      <c r="Y152" s="876">
        <v>25000</v>
      </c>
      <c r="Z152" s="875">
        <f t="shared" si="6"/>
        <v>25000</v>
      </c>
      <c r="AA152" s="691"/>
      <c r="AB152" s="691"/>
      <c r="AC152" s="691"/>
      <c r="AD152" s="691">
        <v>25000</v>
      </c>
      <c r="AE152" s="691"/>
      <c r="AF152" s="691"/>
      <c r="AG152" s="691"/>
      <c r="AH152" s="691"/>
      <c r="AI152" s="691"/>
      <c r="AJ152" s="691"/>
      <c r="AK152" s="691"/>
      <c r="AL152" s="691"/>
      <c r="AM152" s="868">
        <f t="shared" si="7"/>
        <v>25000</v>
      </c>
      <c r="AN152" s="868">
        <f t="shared" si="8"/>
        <v>0</v>
      </c>
      <c r="AO152" s="691"/>
      <c r="AP152" s="868"/>
      <c r="AQ152" s="706"/>
      <c r="AR152" s="704"/>
      <c r="AS152" s="704"/>
      <c r="AT152" s="704"/>
      <c r="AU152" s="704"/>
      <c r="AV152" s="704"/>
      <c r="AW152" s="704"/>
      <c r="AX152" s="704"/>
      <c r="AY152" s="704"/>
      <c r="AZ152" s="704"/>
      <c r="BA152" s="704"/>
      <c r="BB152" s="704"/>
      <c r="BC152" s="704"/>
      <c r="BD152" s="704"/>
      <c r="BE152" s="704"/>
      <c r="BF152" s="704"/>
      <c r="BG152" s="704"/>
      <c r="BH152" s="704"/>
      <c r="BI152" s="704"/>
      <c r="BJ152" s="704"/>
      <c r="BK152" s="704"/>
      <c r="BL152" s="704"/>
      <c r="BM152" s="704"/>
      <c r="BN152" s="704"/>
      <c r="BO152" s="704"/>
      <c r="BP152" s="704"/>
      <c r="BQ152" s="704"/>
      <c r="BR152" s="704"/>
      <c r="BS152" s="704"/>
      <c r="BT152" s="704"/>
      <c r="BU152" s="704"/>
      <c r="BV152" s="704"/>
      <c r="BW152" s="704"/>
      <c r="BX152" s="704"/>
      <c r="BY152" s="704"/>
      <c r="BZ152" s="704"/>
      <c r="CA152" s="704"/>
      <c r="CB152" s="704"/>
      <c r="CC152" s="704"/>
      <c r="CD152" s="704"/>
      <c r="CE152" s="704"/>
      <c r="CF152" s="704"/>
      <c r="CG152" s="704"/>
      <c r="CH152" s="704"/>
      <c r="CI152" s="704"/>
      <c r="CJ152" s="704"/>
      <c r="CK152" s="704"/>
      <c r="CL152" s="704"/>
      <c r="CM152" s="704"/>
      <c r="CN152" s="704"/>
      <c r="CO152" s="704"/>
      <c r="CP152" s="704"/>
      <c r="CQ152" s="704"/>
      <c r="CR152" s="704"/>
      <c r="CS152" s="704"/>
      <c r="CT152" s="704"/>
      <c r="CU152" s="704"/>
      <c r="CV152" s="704"/>
      <c r="CW152" s="704"/>
      <c r="CX152" s="704"/>
      <c r="CY152" s="704"/>
      <c r="CZ152" s="704"/>
      <c r="DA152" s="704"/>
      <c r="DB152" s="704"/>
      <c r="DC152" s="704"/>
      <c r="DD152" s="704"/>
      <c r="DE152" s="704"/>
      <c r="DF152" s="704"/>
      <c r="DG152" s="704"/>
      <c r="DH152" s="704"/>
      <c r="DI152" s="704"/>
      <c r="DJ152" s="704"/>
      <c r="DK152" s="704"/>
      <c r="DL152" s="704"/>
      <c r="DM152" s="704"/>
      <c r="DN152" s="704"/>
      <c r="DO152" s="704"/>
      <c r="DP152" s="704"/>
      <c r="DQ152" s="704"/>
      <c r="DR152" s="704"/>
      <c r="DS152" s="704"/>
      <c r="DT152" s="704"/>
      <c r="DU152" s="704"/>
      <c r="DV152" s="704"/>
      <c r="DW152" s="704"/>
      <c r="DX152" s="704"/>
      <c r="DY152" s="704"/>
      <c r="DZ152" s="704"/>
      <c r="EA152" s="704"/>
      <c r="EB152" s="704"/>
      <c r="EC152" s="704"/>
      <c r="ED152" s="704"/>
      <c r="EE152" s="704"/>
      <c r="EF152" s="704"/>
      <c r="EG152" s="704"/>
      <c r="EH152" s="704"/>
      <c r="EI152" s="704"/>
      <c r="EJ152" s="704"/>
      <c r="EK152" s="704"/>
      <c r="EL152" s="704"/>
      <c r="EM152" s="704"/>
      <c r="EN152" s="704"/>
      <c r="EO152" s="704"/>
      <c r="EP152" s="704"/>
      <c r="EQ152" s="704"/>
      <c r="ER152" s="704"/>
      <c r="ES152" s="704"/>
      <c r="ET152" s="704"/>
      <c r="EU152" s="704"/>
      <c r="EV152" s="706"/>
      <c r="EW152" s="706"/>
      <c r="EX152" s="706"/>
      <c r="EY152" s="706"/>
      <c r="EZ152" s="706"/>
      <c r="FA152" s="706"/>
      <c r="FB152" s="706"/>
      <c r="FC152" s="706"/>
      <c r="FD152" s="706"/>
      <c r="FE152" s="706"/>
      <c r="FF152" s="706"/>
      <c r="FG152" s="706"/>
      <c r="FH152" s="704"/>
      <c r="FI152" s="704"/>
      <c r="FJ152" s="704"/>
      <c r="FK152" s="704"/>
      <c r="FL152" s="704"/>
      <c r="FM152" s="704"/>
      <c r="FN152" s="704"/>
      <c r="FO152" s="704"/>
      <c r="FP152" s="704"/>
      <c r="FQ152" s="704"/>
      <c r="FR152" s="704"/>
      <c r="FS152" s="704"/>
      <c r="FT152" s="704"/>
      <c r="FU152" s="704"/>
      <c r="FV152" s="704"/>
      <c r="FW152" s="704"/>
      <c r="FX152" s="704"/>
      <c r="FY152" s="704"/>
      <c r="FZ152" s="704"/>
      <c r="GA152" s="704"/>
      <c r="GB152" s="704"/>
      <c r="GC152" s="704"/>
      <c r="GD152" s="704"/>
      <c r="GE152" s="704"/>
      <c r="GF152" s="704"/>
      <c r="GG152" s="704"/>
      <c r="GH152" s="704"/>
      <c r="GI152" s="704"/>
      <c r="GJ152" s="704"/>
      <c r="GK152" s="704"/>
      <c r="GL152" s="704"/>
      <c r="GM152" s="704"/>
      <c r="GN152" s="706"/>
      <c r="GO152" s="704"/>
      <c r="HO152" s="706"/>
      <c r="HP152" s="706"/>
      <c r="HQ152" s="706"/>
      <c r="HR152" s="706"/>
      <c r="HS152" s="706"/>
      <c r="HT152" s="706"/>
      <c r="HU152" s="706"/>
      <c r="HV152" s="706"/>
      <c r="HW152" s="706"/>
      <c r="HX152" s="706"/>
      <c r="HY152" s="706"/>
      <c r="HZ152" s="706"/>
      <c r="IA152" s="706"/>
      <c r="IB152" s="706"/>
      <c r="IC152" s="706"/>
      <c r="ID152" s="706"/>
      <c r="IE152" s="706"/>
      <c r="IF152" s="706"/>
      <c r="IG152" s="706"/>
      <c r="IH152" s="706"/>
      <c r="II152" s="706"/>
      <c r="IJ152" s="706"/>
      <c r="IK152" s="706"/>
      <c r="IL152" s="706"/>
      <c r="IM152" s="706"/>
      <c r="IN152" s="706"/>
      <c r="IO152" s="706"/>
      <c r="IP152" s="706"/>
      <c r="IQ152" s="706"/>
      <c r="IR152" s="706"/>
      <c r="IS152" s="706"/>
      <c r="IT152" s="706"/>
      <c r="IU152" s="706"/>
      <c r="IV152" s="706"/>
      <c r="IW152" s="706"/>
      <c r="JJ152" s="706"/>
      <c r="JK152" s="706"/>
      <c r="JL152" s="706"/>
      <c r="JM152" s="706"/>
      <c r="JN152" s="706"/>
    </row>
    <row r="153" spans="1:274" s="878" customFormat="1" ht="23.1" customHeight="1" x14ac:dyDescent="0.25">
      <c r="A153" s="691">
        <v>152</v>
      </c>
      <c r="B153" s="693" t="s">
        <v>1111</v>
      </c>
      <c r="C153" s="697">
        <v>245</v>
      </c>
      <c r="D153" s="697">
        <v>532</v>
      </c>
      <c r="E153" s="719">
        <v>10</v>
      </c>
      <c r="F153" s="699" t="s">
        <v>1121</v>
      </c>
      <c r="G153" s="720" t="s">
        <v>1482</v>
      </c>
      <c r="H153" s="767" t="s">
        <v>1112</v>
      </c>
      <c r="I153" s="752" t="s">
        <v>1113</v>
      </c>
      <c r="J153" s="761" t="s">
        <v>1114</v>
      </c>
      <c r="K153" s="914" t="s">
        <v>1115</v>
      </c>
      <c r="L153" s="753" t="s">
        <v>1124</v>
      </c>
      <c r="M153" s="753" t="s">
        <v>1117</v>
      </c>
      <c r="N153" s="753" t="s">
        <v>1118</v>
      </c>
      <c r="O153" s="753" t="s">
        <v>1117</v>
      </c>
      <c r="P153" s="753" t="s">
        <v>1142</v>
      </c>
      <c r="Q153" s="765">
        <v>2</v>
      </c>
      <c r="R153" s="765">
        <v>2</v>
      </c>
      <c r="S153" s="755">
        <v>3</v>
      </c>
      <c r="T153" s="763">
        <v>3.3</v>
      </c>
      <c r="U153" s="772">
        <v>41456</v>
      </c>
      <c r="V153" s="771">
        <v>41791</v>
      </c>
      <c r="W153" s="701">
        <v>20</v>
      </c>
      <c r="X153" s="875"/>
      <c r="Y153" s="876">
        <v>86000</v>
      </c>
      <c r="Z153" s="875">
        <f t="shared" si="6"/>
        <v>86000</v>
      </c>
      <c r="AA153" s="691"/>
      <c r="AB153" s="691"/>
      <c r="AC153" s="691"/>
      <c r="AD153" s="691">
        <v>86000</v>
      </c>
      <c r="AE153" s="691"/>
      <c r="AF153" s="691"/>
      <c r="AG153" s="691"/>
      <c r="AH153" s="691"/>
      <c r="AI153" s="691"/>
      <c r="AJ153" s="691"/>
      <c r="AK153" s="691"/>
      <c r="AL153" s="691"/>
      <c r="AM153" s="868">
        <f t="shared" si="7"/>
        <v>86000</v>
      </c>
      <c r="AN153" s="868">
        <f t="shared" si="8"/>
        <v>0</v>
      </c>
      <c r="AO153" s="691"/>
      <c r="AP153" s="868"/>
      <c r="AQ153" s="706"/>
      <c r="AR153" s="704"/>
      <c r="AS153" s="704"/>
      <c r="AT153" s="704"/>
      <c r="AU153" s="704"/>
      <c r="AV153" s="704"/>
      <c r="AW153" s="704"/>
      <c r="AX153" s="704"/>
      <c r="AY153" s="704"/>
      <c r="AZ153" s="704"/>
      <c r="BA153" s="704"/>
      <c r="BB153" s="704"/>
      <c r="BC153" s="704"/>
      <c r="BD153" s="704"/>
      <c r="BE153" s="704"/>
      <c r="BF153" s="704"/>
      <c r="BG153" s="704"/>
      <c r="BH153" s="704"/>
      <c r="BI153" s="704"/>
      <c r="BJ153" s="704"/>
      <c r="BK153" s="704"/>
      <c r="BL153" s="704"/>
      <c r="BM153" s="704"/>
      <c r="BN153" s="704"/>
      <c r="BO153" s="704"/>
      <c r="BP153" s="704"/>
      <c r="BQ153" s="704"/>
      <c r="BR153" s="704"/>
      <c r="BS153" s="704"/>
      <c r="BT153" s="704"/>
      <c r="BU153" s="704"/>
      <c r="BV153" s="704"/>
      <c r="BW153" s="704"/>
      <c r="BX153" s="704"/>
      <c r="BY153" s="704"/>
      <c r="BZ153" s="704"/>
      <c r="CA153" s="704"/>
      <c r="CB153" s="704"/>
      <c r="CC153" s="704"/>
      <c r="CD153" s="704"/>
      <c r="CE153" s="704"/>
      <c r="CF153" s="704"/>
      <c r="CG153" s="704"/>
      <c r="CH153" s="704"/>
      <c r="CI153" s="704"/>
      <c r="CJ153" s="704"/>
      <c r="CK153" s="704"/>
      <c r="CL153" s="704"/>
      <c r="CM153" s="704"/>
      <c r="CN153" s="704"/>
      <c r="CO153" s="704"/>
      <c r="CP153" s="704"/>
      <c r="CQ153" s="704"/>
      <c r="CR153" s="704"/>
      <c r="CS153" s="704"/>
      <c r="CT153" s="704"/>
      <c r="CU153" s="704"/>
      <c r="CV153" s="704"/>
      <c r="CW153" s="704"/>
      <c r="CX153" s="704"/>
      <c r="CY153" s="704"/>
      <c r="CZ153" s="704"/>
      <c r="DA153" s="704"/>
      <c r="DB153" s="704"/>
      <c r="DC153" s="704"/>
      <c r="DD153" s="704"/>
      <c r="DE153" s="704"/>
      <c r="DF153" s="704"/>
      <c r="DG153" s="704"/>
      <c r="DH153" s="704"/>
      <c r="DI153" s="704"/>
      <c r="DJ153" s="704"/>
      <c r="DK153" s="704"/>
      <c r="DL153" s="704"/>
      <c r="DM153" s="704"/>
      <c r="DN153" s="704"/>
      <c r="DO153" s="704"/>
      <c r="DP153" s="704"/>
      <c r="DQ153" s="704"/>
      <c r="DR153" s="704"/>
      <c r="DS153" s="704"/>
      <c r="DT153" s="704"/>
      <c r="DU153" s="704"/>
      <c r="DV153" s="704"/>
      <c r="DW153" s="704"/>
      <c r="DX153" s="704"/>
      <c r="DY153" s="704"/>
      <c r="DZ153" s="704"/>
      <c r="EA153" s="704"/>
      <c r="EB153" s="704"/>
      <c r="EC153" s="704"/>
      <c r="ED153" s="704"/>
      <c r="EE153" s="704"/>
      <c r="EF153" s="704"/>
      <c r="EG153" s="704"/>
      <c r="EH153" s="704"/>
      <c r="EI153" s="704"/>
      <c r="EJ153" s="704"/>
      <c r="EK153" s="704"/>
      <c r="EL153" s="704"/>
      <c r="EM153" s="704"/>
      <c r="EN153" s="704"/>
      <c r="EO153" s="704"/>
      <c r="EP153" s="704"/>
      <c r="EQ153" s="704"/>
      <c r="ER153" s="704"/>
      <c r="ES153" s="704"/>
      <c r="ET153" s="704"/>
      <c r="EU153" s="704"/>
      <c r="EV153" s="706"/>
      <c r="EW153" s="706"/>
      <c r="EX153" s="706"/>
      <c r="EY153" s="706"/>
      <c r="EZ153" s="706"/>
      <c r="FA153" s="706"/>
      <c r="FB153" s="706"/>
      <c r="FC153" s="706"/>
      <c r="FD153" s="706"/>
      <c r="FE153" s="706"/>
      <c r="FF153" s="706"/>
      <c r="FG153" s="706"/>
      <c r="FH153" s="704"/>
      <c r="FI153" s="704"/>
      <c r="FJ153" s="704"/>
      <c r="FK153" s="704"/>
      <c r="FL153" s="704"/>
      <c r="FM153" s="704"/>
      <c r="FN153" s="704"/>
      <c r="FO153" s="704"/>
      <c r="FP153" s="704"/>
      <c r="FQ153" s="704"/>
      <c r="FR153" s="704"/>
      <c r="FS153" s="704"/>
      <c r="FT153" s="704"/>
      <c r="FU153" s="704"/>
      <c r="FV153" s="704"/>
      <c r="FW153" s="704"/>
      <c r="FX153" s="704"/>
      <c r="FY153" s="704"/>
      <c r="FZ153" s="704"/>
      <c r="GA153" s="704"/>
      <c r="GB153" s="704"/>
      <c r="GC153" s="704"/>
      <c r="GD153" s="704"/>
      <c r="GE153" s="704"/>
      <c r="GF153" s="704"/>
      <c r="GG153" s="704"/>
      <c r="GH153" s="704"/>
      <c r="GI153" s="704"/>
      <c r="GJ153" s="704"/>
      <c r="GK153" s="704"/>
      <c r="GL153" s="704"/>
      <c r="GM153" s="704"/>
      <c r="GN153" s="704"/>
      <c r="GO153" s="704"/>
      <c r="HO153" s="706"/>
      <c r="HP153" s="706"/>
      <c r="HQ153" s="706"/>
      <c r="HR153" s="706"/>
      <c r="HS153" s="706"/>
      <c r="HT153" s="706"/>
      <c r="HU153" s="706"/>
      <c r="HV153" s="706"/>
      <c r="HW153" s="706"/>
      <c r="HX153" s="706"/>
      <c r="HY153" s="706"/>
      <c r="HZ153" s="706"/>
      <c r="IA153" s="706"/>
      <c r="IB153" s="706"/>
      <c r="IC153" s="706"/>
      <c r="ID153" s="706"/>
      <c r="IE153" s="706"/>
      <c r="IF153" s="706"/>
      <c r="IG153" s="706"/>
      <c r="IH153" s="706"/>
      <c r="II153" s="706"/>
      <c r="IJ153" s="706"/>
      <c r="IK153" s="706"/>
      <c r="IL153" s="706"/>
      <c r="IM153" s="706"/>
      <c r="IN153" s="706"/>
      <c r="IO153" s="706"/>
      <c r="IP153" s="706"/>
      <c r="IQ153" s="706"/>
      <c r="IR153" s="706"/>
      <c r="IS153" s="706"/>
      <c r="IT153" s="706"/>
      <c r="IU153" s="706"/>
      <c r="IV153" s="706"/>
      <c r="IW153" s="706"/>
      <c r="JJ153" s="706"/>
      <c r="JK153" s="706"/>
      <c r="JL153" s="706"/>
      <c r="JM153" s="706"/>
      <c r="JN153" s="706"/>
    </row>
    <row r="154" spans="1:274" s="878" customFormat="1" ht="23.1" customHeight="1" x14ac:dyDescent="0.25">
      <c r="A154" s="691">
        <v>153</v>
      </c>
      <c r="B154" s="693" t="s">
        <v>1390</v>
      </c>
      <c r="C154" s="696">
        <v>249</v>
      </c>
      <c r="D154" s="697">
        <v>536</v>
      </c>
      <c r="E154" s="707">
        <v>1</v>
      </c>
      <c r="F154" s="699" t="s">
        <v>1123</v>
      </c>
      <c r="G154" s="699" t="s">
        <v>1464</v>
      </c>
      <c r="H154" s="751" t="s">
        <v>1112</v>
      </c>
      <c r="I154" s="752" t="s">
        <v>1113</v>
      </c>
      <c r="J154" s="761" t="s">
        <v>1135</v>
      </c>
      <c r="K154" s="753" t="s">
        <v>1115</v>
      </c>
      <c r="L154" s="753" t="s">
        <v>1116</v>
      </c>
      <c r="M154" s="753" t="s">
        <v>1199</v>
      </c>
      <c r="N154" s="764" t="s">
        <v>1359</v>
      </c>
      <c r="O154" s="753" t="s">
        <v>1359</v>
      </c>
      <c r="P154" s="753" t="s">
        <v>1394</v>
      </c>
      <c r="Q154" s="765" t="s">
        <v>1120</v>
      </c>
      <c r="R154" s="765" t="s">
        <v>1120</v>
      </c>
      <c r="S154" s="755">
        <v>2</v>
      </c>
      <c r="T154" s="769">
        <v>2.1</v>
      </c>
      <c r="U154" s="771">
        <v>41699</v>
      </c>
      <c r="V154" s="772">
        <v>41791</v>
      </c>
      <c r="W154" s="874">
        <v>20</v>
      </c>
      <c r="X154" s="875">
        <v>1000000</v>
      </c>
      <c r="Y154" s="875"/>
      <c r="Z154" s="875">
        <f t="shared" si="6"/>
        <v>1000000</v>
      </c>
      <c r="AA154" s="702"/>
      <c r="AB154" s="702"/>
      <c r="AC154" s="702"/>
      <c r="AD154" s="702">
        <v>250000</v>
      </c>
      <c r="AE154" s="702">
        <v>250000</v>
      </c>
      <c r="AF154" s="702">
        <v>250000</v>
      </c>
      <c r="AG154" s="702">
        <v>250000</v>
      </c>
      <c r="AH154" s="702"/>
      <c r="AI154" s="702"/>
      <c r="AJ154" s="702"/>
      <c r="AK154" s="702"/>
      <c r="AL154" s="702"/>
      <c r="AM154" s="868">
        <f t="shared" si="7"/>
        <v>1000000</v>
      </c>
      <c r="AN154" s="868">
        <f t="shared" si="8"/>
        <v>0</v>
      </c>
      <c r="AO154" s="760">
        <v>0</v>
      </c>
      <c r="AP154" s="868"/>
      <c r="AQ154" s="706"/>
      <c r="AR154" s="704"/>
      <c r="AS154" s="704"/>
      <c r="AT154" s="704"/>
      <c r="AU154" s="704"/>
      <c r="AV154" s="704"/>
      <c r="AW154" s="704"/>
      <c r="AX154" s="704"/>
      <c r="AY154" s="704"/>
      <c r="AZ154" s="704"/>
      <c r="BA154" s="704"/>
      <c r="BB154" s="704"/>
      <c r="BC154" s="704"/>
      <c r="BD154" s="704"/>
      <c r="BE154" s="704"/>
      <c r="BF154" s="704"/>
      <c r="BG154" s="704"/>
      <c r="BH154" s="704"/>
      <c r="BI154" s="704"/>
      <c r="BJ154" s="704"/>
      <c r="BK154" s="704"/>
      <c r="BL154" s="704"/>
      <c r="BM154" s="704"/>
      <c r="BN154" s="704"/>
      <c r="BO154" s="704"/>
      <c r="BP154" s="704"/>
      <c r="BQ154" s="704"/>
      <c r="BR154" s="704"/>
      <c r="BS154" s="704"/>
      <c r="BT154" s="704"/>
      <c r="BU154" s="704"/>
      <c r="BV154" s="704"/>
      <c r="BW154" s="704"/>
      <c r="BX154" s="704"/>
      <c r="BY154" s="704"/>
      <c r="BZ154" s="704"/>
      <c r="CA154" s="704"/>
      <c r="CB154" s="704"/>
      <c r="CC154" s="704"/>
      <c r="CD154" s="704"/>
      <c r="CE154" s="704"/>
      <c r="CF154" s="704"/>
      <c r="CG154" s="704"/>
      <c r="CH154" s="704"/>
      <c r="CI154" s="704"/>
      <c r="CJ154" s="704"/>
      <c r="CK154" s="704"/>
      <c r="CL154" s="704"/>
      <c r="CM154" s="704"/>
      <c r="CN154" s="704"/>
      <c r="CO154" s="704"/>
      <c r="CP154" s="704"/>
      <c r="CQ154" s="704"/>
      <c r="CR154" s="704"/>
      <c r="CS154" s="704"/>
      <c r="CT154" s="704"/>
      <c r="CU154" s="704"/>
      <c r="CV154" s="704"/>
      <c r="CW154" s="704"/>
      <c r="CX154" s="704"/>
      <c r="CY154" s="704"/>
      <c r="CZ154" s="704"/>
      <c r="DA154" s="704"/>
      <c r="DB154" s="704"/>
      <c r="DC154" s="704"/>
      <c r="DD154" s="704"/>
      <c r="DE154" s="704"/>
      <c r="DF154" s="704"/>
      <c r="DG154" s="704"/>
      <c r="DH154" s="704"/>
      <c r="DI154" s="704"/>
      <c r="DJ154" s="704"/>
      <c r="DK154" s="704"/>
      <c r="DL154" s="704"/>
      <c r="DM154" s="704"/>
      <c r="DN154" s="704"/>
      <c r="DO154" s="704"/>
      <c r="DP154" s="704"/>
      <c r="DQ154" s="704"/>
      <c r="DR154" s="704"/>
      <c r="DS154" s="704"/>
      <c r="DT154" s="704"/>
      <c r="DU154" s="704"/>
      <c r="DV154" s="704"/>
      <c r="DW154" s="704"/>
      <c r="DX154" s="704"/>
      <c r="DY154" s="704"/>
      <c r="DZ154" s="704"/>
      <c r="EA154" s="704"/>
      <c r="EB154" s="704"/>
      <c r="EC154" s="704"/>
      <c r="ED154" s="704"/>
      <c r="EE154" s="704"/>
      <c r="EF154" s="704"/>
      <c r="EG154" s="704"/>
      <c r="EH154" s="704"/>
      <c r="EI154" s="704"/>
      <c r="EJ154" s="704"/>
      <c r="EK154" s="704"/>
      <c r="EL154" s="704"/>
      <c r="EM154" s="704"/>
      <c r="EN154" s="704"/>
      <c r="EO154" s="704"/>
      <c r="EP154" s="704"/>
      <c r="EQ154" s="704"/>
      <c r="ER154" s="704"/>
      <c r="ES154" s="704"/>
      <c r="ET154" s="704"/>
      <c r="EU154" s="704"/>
      <c r="EV154" s="704"/>
      <c r="EW154" s="704"/>
      <c r="EX154" s="704"/>
      <c r="EY154" s="704"/>
      <c r="EZ154" s="704"/>
      <c r="FA154" s="704"/>
      <c r="FB154" s="704"/>
      <c r="FC154" s="704"/>
      <c r="FD154" s="704"/>
      <c r="FE154" s="704"/>
      <c r="FF154" s="704"/>
      <c r="FG154" s="704"/>
      <c r="FH154" s="704"/>
      <c r="FI154" s="704"/>
      <c r="FJ154" s="704"/>
      <c r="FK154" s="704"/>
      <c r="FL154" s="704"/>
      <c r="FM154" s="704"/>
      <c r="FN154" s="704"/>
      <c r="FO154" s="704"/>
      <c r="FP154" s="704"/>
      <c r="FQ154" s="704"/>
      <c r="FR154" s="704"/>
      <c r="FS154" s="704"/>
      <c r="FT154" s="704"/>
      <c r="FU154" s="704"/>
      <c r="FV154" s="704"/>
      <c r="FW154" s="704"/>
      <c r="FX154" s="704"/>
      <c r="FY154" s="704"/>
      <c r="FZ154" s="704"/>
      <c r="GA154" s="704"/>
      <c r="GB154" s="704"/>
      <c r="GC154" s="704"/>
      <c r="GD154" s="704"/>
      <c r="GE154" s="704"/>
      <c r="GF154" s="704"/>
      <c r="GG154" s="704"/>
      <c r="GH154" s="704"/>
      <c r="GI154" s="704"/>
      <c r="GJ154" s="704"/>
      <c r="GK154" s="704"/>
      <c r="GL154" s="704"/>
      <c r="GM154" s="704"/>
      <c r="GN154" s="706"/>
      <c r="GO154" s="704"/>
      <c r="GP154" s="746"/>
      <c r="GQ154" s="706"/>
      <c r="GR154" s="706"/>
      <c r="GS154" s="706"/>
      <c r="GT154" s="706"/>
      <c r="GU154" s="706"/>
      <c r="GV154" s="706"/>
      <c r="GW154" s="706"/>
      <c r="GX154" s="706"/>
      <c r="GY154" s="706"/>
      <c r="GZ154" s="706"/>
      <c r="HA154" s="706"/>
      <c r="HB154" s="706"/>
      <c r="HC154" s="706"/>
      <c r="HD154" s="706"/>
      <c r="HE154" s="706"/>
      <c r="HF154" s="706"/>
      <c r="HG154" s="706"/>
      <c r="HH154" s="706"/>
      <c r="HI154" s="706"/>
      <c r="HJ154" s="706"/>
      <c r="HK154" s="706"/>
      <c r="HL154" s="706"/>
      <c r="HM154" s="706"/>
      <c r="HN154" s="706"/>
      <c r="HO154" s="706"/>
      <c r="HP154" s="706"/>
      <c r="HQ154" s="706"/>
      <c r="HR154" s="704"/>
      <c r="HS154" s="704"/>
      <c r="HT154" s="704"/>
      <c r="HU154" s="704"/>
      <c r="HV154" s="704"/>
      <c r="HW154" s="704"/>
      <c r="HX154" s="704"/>
      <c r="HY154" s="704"/>
      <c r="HZ154" s="704"/>
      <c r="IA154" s="706"/>
      <c r="IB154" s="706"/>
      <c r="IC154" s="706"/>
      <c r="ID154" s="706"/>
      <c r="IE154" s="706"/>
      <c r="IF154" s="706"/>
      <c r="IG154" s="706"/>
      <c r="IH154" s="706"/>
      <c r="II154" s="706"/>
      <c r="IJ154" s="706"/>
      <c r="IK154" s="706"/>
      <c r="IL154" s="706"/>
      <c r="IM154" s="706"/>
      <c r="IN154" s="706"/>
      <c r="IO154" s="706"/>
      <c r="IP154" s="706"/>
      <c r="IQ154" s="706"/>
      <c r="IR154" s="706"/>
      <c r="IS154" s="706"/>
      <c r="IT154" s="706"/>
      <c r="IU154" s="706"/>
      <c r="IV154" s="704"/>
      <c r="IW154" s="704"/>
      <c r="JA154" s="706"/>
      <c r="JB154" s="706"/>
      <c r="JC154" s="706"/>
      <c r="JD154" s="706"/>
      <c r="JE154" s="706"/>
      <c r="JF154" s="706"/>
      <c r="JG154" s="706"/>
      <c r="JH154" s="706"/>
      <c r="JJ154" s="706"/>
      <c r="JK154" s="706"/>
      <c r="JL154" s="706"/>
      <c r="JM154" s="706"/>
      <c r="JN154" s="706"/>
    </row>
    <row r="155" spans="1:274" s="878" customFormat="1" ht="33.75" x14ac:dyDescent="0.25">
      <c r="A155" s="691">
        <v>154</v>
      </c>
      <c r="B155" s="693" t="s">
        <v>1390</v>
      </c>
      <c r="C155" s="696">
        <v>249</v>
      </c>
      <c r="D155" s="697">
        <v>544</v>
      </c>
      <c r="E155" s="707">
        <v>1</v>
      </c>
      <c r="F155" s="699" t="s">
        <v>1125</v>
      </c>
      <c r="G155" s="699" t="s">
        <v>1126</v>
      </c>
      <c r="H155" s="751" t="s">
        <v>1112</v>
      </c>
      <c r="I155" s="752" t="s">
        <v>1113</v>
      </c>
      <c r="J155" s="761" t="s">
        <v>1135</v>
      </c>
      <c r="K155" s="753" t="s">
        <v>1115</v>
      </c>
      <c r="L155" s="753" t="s">
        <v>1116</v>
      </c>
      <c r="M155" s="753" t="s">
        <v>1199</v>
      </c>
      <c r="N155" s="764" t="s">
        <v>1359</v>
      </c>
      <c r="O155" s="753" t="s">
        <v>1359</v>
      </c>
      <c r="P155" s="753" t="s">
        <v>1394</v>
      </c>
      <c r="Q155" s="765" t="s">
        <v>1120</v>
      </c>
      <c r="R155" s="765" t="s">
        <v>1120</v>
      </c>
      <c r="S155" s="755">
        <v>2</v>
      </c>
      <c r="T155" s="769">
        <v>2.1</v>
      </c>
      <c r="U155" s="771">
        <v>41699</v>
      </c>
      <c r="V155" s="772">
        <v>41791</v>
      </c>
      <c r="W155" s="701">
        <v>7</v>
      </c>
      <c r="X155" s="875">
        <v>25000</v>
      </c>
      <c r="Y155" s="877"/>
      <c r="Z155" s="875">
        <f t="shared" si="6"/>
        <v>25000</v>
      </c>
      <c r="AA155" s="702"/>
      <c r="AB155" s="702"/>
      <c r="AC155" s="702"/>
      <c r="AD155" s="702"/>
      <c r="AE155" s="702"/>
      <c r="AF155" s="702"/>
      <c r="AG155" s="702">
        <v>15000</v>
      </c>
      <c r="AH155" s="702">
        <v>10000</v>
      </c>
      <c r="AI155" s="717"/>
      <c r="AJ155" s="717"/>
      <c r="AK155" s="717"/>
      <c r="AL155" s="717"/>
      <c r="AM155" s="868">
        <f t="shared" si="7"/>
        <v>25000</v>
      </c>
      <c r="AN155" s="868">
        <f t="shared" si="8"/>
        <v>0</v>
      </c>
      <c r="AO155" s="760"/>
      <c r="AP155" s="868"/>
      <c r="AQ155" s="706"/>
      <c r="AR155" s="706"/>
      <c r="AS155" s="706"/>
      <c r="AT155" s="706"/>
      <c r="AU155" s="706"/>
      <c r="AV155" s="706"/>
      <c r="AW155" s="706"/>
      <c r="AX155" s="706"/>
      <c r="AY155" s="706"/>
      <c r="AZ155" s="706"/>
      <c r="BA155" s="706"/>
      <c r="BB155" s="706"/>
      <c r="BC155" s="706"/>
      <c r="BD155" s="706"/>
      <c r="BE155" s="706"/>
      <c r="BF155" s="706"/>
      <c r="BG155" s="706"/>
      <c r="BH155" s="706"/>
      <c r="BI155" s="706"/>
      <c r="BJ155" s="706"/>
      <c r="BK155" s="706"/>
      <c r="BL155" s="706"/>
      <c r="BM155" s="706"/>
      <c r="BN155" s="706"/>
      <c r="BO155" s="706"/>
      <c r="BP155" s="706"/>
      <c r="BQ155" s="706"/>
      <c r="BR155" s="706"/>
      <c r="BS155" s="706"/>
      <c r="BT155" s="706"/>
      <c r="BU155" s="706"/>
      <c r="BV155" s="706"/>
      <c r="BW155" s="706"/>
      <c r="BX155" s="706"/>
      <c r="BY155" s="706"/>
      <c r="BZ155" s="706"/>
      <c r="CA155" s="706"/>
      <c r="CB155" s="706"/>
      <c r="CC155" s="706"/>
      <c r="CD155" s="706"/>
      <c r="CE155" s="706"/>
      <c r="CF155" s="706"/>
      <c r="CG155" s="706"/>
      <c r="CH155" s="706"/>
      <c r="CI155" s="706"/>
      <c r="CJ155" s="706"/>
      <c r="CK155" s="706"/>
      <c r="CL155" s="706"/>
      <c r="CM155" s="706"/>
      <c r="CN155" s="706"/>
      <c r="CO155" s="706"/>
      <c r="CP155" s="706"/>
      <c r="CQ155" s="706"/>
      <c r="CR155" s="706"/>
      <c r="CS155" s="706"/>
      <c r="CT155" s="706"/>
      <c r="CU155" s="706"/>
      <c r="CV155" s="706"/>
      <c r="CW155" s="706"/>
      <c r="CX155" s="706"/>
      <c r="CY155" s="706"/>
      <c r="CZ155" s="706"/>
      <c r="DA155" s="706"/>
      <c r="DB155" s="706"/>
      <c r="DC155" s="706"/>
      <c r="DD155" s="706"/>
      <c r="DE155" s="706"/>
      <c r="DF155" s="706"/>
      <c r="DG155" s="706"/>
      <c r="DH155" s="706"/>
      <c r="DI155" s="706"/>
      <c r="DJ155" s="706"/>
      <c r="DK155" s="706"/>
      <c r="DL155" s="706"/>
      <c r="DM155" s="706"/>
      <c r="DN155" s="706"/>
      <c r="DO155" s="706"/>
      <c r="DP155" s="706"/>
      <c r="DQ155" s="706"/>
      <c r="DR155" s="706"/>
      <c r="DS155" s="706"/>
      <c r="DT155" s="706"/>
      <c r="DU155" s="706"/>
      <c r="DV155" s="706"/>
      <c r="DW155" s="706"/>
      <c r="DX155" s="706"/>
      <c r="DY155" s="706"/>
      <c r="DZ155" s="706"/>
      <c r="EA155" s="706"/>
      <c r="EB155" s="706"/>
      <c r="EC155" s="706"/>
      <c r="ED155" s="706"/>
      <c r="EE155" s="706"/>
      <c r="EF155" s="706"/>
      <c r="EG155" s="706"/>
      <c r="EH155" s="706"/>
      <c r="EI155" s="706"/>
      <c r="EJ155" s="706"/>
      <c r="EK155" s="706"/>
      <c r="EL155" s="706"/>
      <c r="EM155" s="706"/>
      <c r="EN155" s="706"/>
      <c r="EO155" s="706"/>
      <c r="EP155" s="706"/>
      <c r="EQ155" s="706"/>
      <c r="ER155" s="706"/>
      <c r="ES155" s="706"/>
      <c r="ET155" s="706"/>
      <c r="EU155" s="706"/>
      <c r="EV155" s="706"/>
      <c r="EW155" s="706"/>
      <c r="EX155" s="706"/>
      <c r="EY155" s="706"/>
      <c r="EZ155" s="706"/>
      <c r="FA155" s="706"/>
      <c r="FB155" s="706"/>
      <c r="FC155" s="706"/>
      <c r="FD155" s="706"/>
      <c r="FE155" s="706"/>
      <c r="FF155" s="706"/>
      <c r="FG155" s="706"/>
      <c r="FH155" s="704"/>
      <c r="FI155" s="704"/>
      <c r="FJ155" s="704"/>
      <c r="FK155" s="704"/>
      <c r="FL155" s="704"/>
      <c r="FM155" s="704"/>
      <c r="FN155" s="704"/>
      <c r="FO155" s="704"/>
      <c r="FP155" s="704"/>
      <c r="FQ155" s="704"/>
      <c r="FR155" s="704"/>
      <c r="FS155" s="704"/>
      <c r="FT155" s="704"/>
      <c r="FU155" s="704"/>
      <c r="FV155" s="704"/>
      <c r="FW155" s="704"/>
      <c r="FX155" s="704"/>
      <c r="FY155" s="704"/>
      <c r="FZ155" s="704"/>
      <c r="GA155" s="704"/>
      <c r="GB155" s="704"/>
      <c r="GC155" s="704"/>
      <c r="GD155" s="704"/>
      <c r="GE155" s="704"/>
      <c r="GF155" s="704"/>
      <c r="GG155" s="704"/>
      <c r="GH155" s="704"/>
      <c r="GI155" s="704"/>
      <c r="GJ155" s="704"/>
      <c r="GK155" s="704"/>
      <c r="GL155" s="704"/>
      <c r="GM155" s="704"/>
      <c r="GN155" s="704"/>
      <c r="GO155" s="704"/>
      <c r="GP155" s="746"/>
      <c r="GQ155" s="706"/>
      <c r="GR155" s="706"/>
      <c r="GS155" s="706"/>
      <c r="GT155" s="706"/>
      <c r="GU155" s="706"/>
      <c r="GV155" s="706"/>
      <c r="GW155" s="706"/>
      <c r="GX155" s="706"/>
      <c r="GY155" s="706"/>
      <c r="GZ155" s="706"/>
      <c r="HA155" s="706"/>
      <c r="HB155" s="706"/>
      <c r="HC155" s="706"/>
      <c r="HD155" s="706"/>
      <c r="HE155" s="706"/>
      <c r="HF155" s="706"/>
      <c r="HG155" s="706"/>
      <c r="HH155" s="706"/>
      <c r="HI155" s="706"/>
      <c r="HJ155" s="706"/>
      <c r="HK155" s="706"/>
      <c r="HL155" s="706"/>
      <c r="HM155" s="706"/>
      <c r="HN155" s="706"/>
      <c r="HO155" s="706"/>
      <c r="HP155" s="706"/>
      <c r="HQ155" s="706"/>
      <c r="HR155" s="704"/>
      <c r="HS155" s="704"/>
      <c r="HT155" s="704"/>
      <c r="HU155" s="704"/>
      <c r="HV155" s="704"/>
      <c r="HW155" s="704"/>
      <c r="HX155" s="704"/>
      <c r="HY155" s="704"/>
      <c r="HZ155" s="704"/>
      <c r="IA155" s="706"/>
      <c r="IB155" s="706"/>
      <c r="IC155" s="706"/>
      <c r="ID155" s="706"/>
      <c r="IE155" s="706"/>
      <c r="IF155" s="706"/>
      <c r="IG155" s="706"/>
      <c r="IH155" s="706"/>
      <c r="II155" s="706"/>
      <c r="IJ155" s="706"/>
      <c r="IK155" s="706"/>
      <c r="IL155" s="706"/>
      <c r="IM155" s="706"/>
      <c r="IN155" s="706"/>
      <c r="IO155" s="706"/>
      <c r="IP155" s="706"/>
      <c r="IQ155" s="706"/>
      <c r="IR155" s="706"/>
      <c r="IS155" s="706"/>
      <c r="IT155" s="706"/>
      <c r="IU155" s="706"/>
      <c r="IV155" s="704"/>
      <c r="IW155" s="704"/>
      <c r="JJ155" s="706"/>
      <c r="JK155" s="706"/>
      <c r="JL155" s="706"/>
      <c r="JM155" s="706"/>
      <c r="JN155" s="706"/>
    </row>
    <row r="156" spans="1:274" s="878" customFormat="1" ht="33" customHeight="1" x14ac:dyDescent="0.25">
      <c r="A156" s="691">
        <v>155</v>
      </c>
      <c r="B156" s="693" t="s">
        <v>1390</v>
      </c>
      <c r="C156" s="696">
        <v>249</v>
      </c>
      <c r="D156" s="697">
        <v>584</v>
      </c>
      <c r="E156" s="707">
        <v>1</v>
      </c>
      <c r="F156" s="699" t="s">
        <v>1405</v>
      </c>
      <c r="G156" s="699" t="s">
        <v>1465</v>
      </c>
      <c r="H156" s="767" t="s">
        <v>1112</v>
      </c>
      <c r="I156" s="752" t="s">
        <v>1113</v>
      </c>
      <c r="J156" s="761" t="s">
        <v>1135</v>
      </c>
      <c r="K156" s="753" t="s">
        <v>1115</v>
      </c>
      <c r="L156" s="753" t="s">
        <v>1116</v>
      </c>
      <c r="M156" s="753" t="s">
        <v>1199</v>
      </c>
      <c r="N156" s="764" t="s">
        <v>1359</v>
      </c>
      <c r="O156" s="753" t="s">
        <v>1359</v>
      </c>
      <c r="P156" s="753" t="s">
        <v>1394</v>
      </c>
      <c r="Q156" s="753" t="s">
        <v>1120</v>
      </c>
      <c r="R156" s="753" t="s">
        <v>1120</v>
      </c>
      <c r="S156" s="755">
        <v>2</v>
      </c>
      <c r="T156" s="763">
        <v>2.1</v>
      </c>
      <c r="U156" s="772">
        <v>41091</v>
      </c>
      <c r="V156" s="771">
        <v>42156</v>
      </c>
      <c r="W156" s="874">
        <v>20</v>
      </c>
      <c r="X156" s="875">
        <v>0</v>
      </c>
      <c r="Y156" s="876">
        <v>1198400</v>
      </c>
      <c r="Z156" s="875">
        <f t="shared" si="6"/>
        <v>1198400</v>
      </c>
      <c r="AA156" s="691"/>
      <c r="AB156" s="691"/>
      <c r="AC156" s="691">
        <v>250000</v>
      </c>
      <c r="AD156" s="691">
        <v>250000</v>
      </c>
      <c r="AE156" s="691">
        <v>250000</v>
      </c>
      <c r="AF156" s="691">
        <v>250000</v>
      </c>
      <c r="AG156" s="691">
        <v>198400</v>
      </c>
      <c r="AH156" s="691"/>
      <c r="AI156" s="691"/>
      <c r="AJ156" s="691"/>
      <c r="AK156" s="691"/>
      <c r="AL156" s="691"/>
      <c r="AM156" s="868">
        <f t="shared" si="7"/>
        <v>1198400</v>
      </c>
      <c r="AN156" s="868">
        <f t="shared" si="8"/>
        <v>0</v>
      </c>
      <c r="AO156" s="691"/>
      <c r="AP156" s="868"/>
      <c r="AQ156" s="706"/>
      <c r="AR156" s="704"/>
      <c r="AS156" s="704"/>
      <c r="AT156" s="704"/>
      <c r="AU156" s="704"/>
      <c r="AV156" s="704"/>
      <c r="AW156" s="704"/>
      <c r="AX156" s="704"/>
      <c r="AY156" s="704"/>
      <c r="AZ156" s="704"/>
      <c r="BA156" s="704"/>
      <c r="BB156" s="704"/>
      <c r="BC156" s="704"/>
      <c r="BD156" s="704"/>
      <c r="BE156" s="704"/>
      <c r="BF156" s="704"/>
      <c r="BG156" s="704"/>
      <c r="BH156" s="704"/>
      <c r="BI156" s="704"/>
      <c r="BJ156" s="704"/>
      <c r="BK156" s="704"/>
      <c r="BL156" s="704"/>
      <c r="BM156" s="704"/>
      <c r="BN156" s="704"/>
      <c r="BO156" s="704"/>
      <c r="BP156" s="704"/>
      <c r="BQ156" s="704"/>
      <c r="BR156" s="704"/>
      <c r="BS156" s="704"/>
      <c r="BT156" s="704"/>
      <c r="BU156" s="704"/>
      <c r="BV156" s="704"/>
      <c r="BW156" s="704"/>
      <c r="BX156" s="704"/>
      <c r="BY156" s="704"/>
      <c r="BZ156" s="704"/>
      <c r="CA156" s="704"/>
      <c r="CB156" s="704"/>
      <c r="CC156" s="704"/>
      <c r="CD156" s="704"/>
      <c r="CE156" s="704"/>
      <c r="CF156" s="704"/>
      <c r="CG156" s="704"/>
      <c r="CH156" s="704"/>
      <c r="CI156" s="704"/>
      <c r="CJ156" s="704"/>
      <c r="CK156" s="704"/>
      <c r="CL156" s="704"/>
      <c r="CM156" s="704"/>
      <c r="CN156" s="704"/>
      <c r="CO156" s="704"/>
      <c r="CP156" s="704"/>
      <c r="CQ156" s="704"/>
      <c r="CR156" s="704"/>
      <c r="CS156" s="704"/>
      <c r="CT156" s="704"/>
      <c r="CU156" s="704"/>
      <c r="CV156" s="704"/>
      <c r="CW156" s="704"/>
      <c r="CX156" s="704"/>
      <c r="CY156" s="704"/>
      <c r="CZ156" s="704"/>
      <c r="DA156" s="704"/>
      <c r="DB156" s="704"/>
      <c r="DC156" s="704"/>
      <c r="DD156" s="704"/>
      <c r="DE156" s="704"/>
      <c r="DF156" s="704"/>
      <c r="DG156" s="704"/>
      <c r="DH156" s="704"/>
      <c r="DI156" s="704"/>
      <c r="DJ156" s="704"/>
      <c r="DK156" s="704"/>
      <c r="DL156" s="704"/>
      <c r="DM156" s="704"/>
      <c r="DN156" s="704"/>
      <c r="DO156" s="704"/>
      <c r="DP156" s="704"/>
      <c r="DQ156" s="704"/>
      <c r="DR156" s="704"/>
      <c r="DS156" s="704"/>
      <c r="DT156" s="704"/>
      <c r="DU156" s="704"/>
      <c r="DV156" s="704"/>
      <c r="DW156" s="704"/>
      <c r="DX156" s="704"/>
      <c r="DY156" s="704"/>
      <c r="DZ156" s="704"/>
      <c r="EA156" s="704"/>
      <c r="EB156" s="704"/>
      <c r="EC156" s="704"/>
      <c r="ED156" s="704"/>
      <c r="EE156" s="704"/>
      <c r="EF156" s="704"/>
      <c r="EG156" s="704"/>
      <c r="EH156" s="704"/>
      <c r="EI156" s="704"/>
      <c r="EJ156" s="704"/>
      <c r="EK156" s="704"/>
      <c r="EL156" s="704"/>
      <c r="EM156" s="704"/>
      <c r="EN156" s="704"/>
      <c r="EO156" s="704"/>
      <c r="EP156" s="704"/>
      <c r="EQ156" s="704"/>
      <c r="ER156" s="704"/>
      <c r="ES156" s="704"/>
      <c r="ET156" s="704"/>
      <c r="EU156" s="704"/>
      <c r="EV156" s="704"/>
      <c r="EW156" s="704"/>
      <c r="EX156" s="704"/>
      <c r="EY156" s="704"/>
      <c r="EZ156" s="704"/>
      <c r="FA156" s="704"/>
      <c r="FB156" s="704"/>
      <c r="FC156" s="704"/>
      <c r="FD156" s="704"/>
      <c r="FE156" s="704"/>
      <c r="FF156" s="704"/>
      <c r="FG156" s="704"/>
      <c r="FH156" s="704"/>
      <c r="FI156" s="704"/>
      <c r="FJ156" s="704"/>
      <c r="FK156" s="704"/>
      <c r="FL156" s="704"/>
      <c r="FM156" s="704"/>
      <c r="FN156" s="704"/>
      <c r="FO156" s="704"/>
      <c r="FP156" s="704"/>
      <c r="FQ156" s="704"/>
      <c r="FR156" s="704"/>
      <c r="FS156" s="704"/>
      <c r="FT156" s="704"/>
      <c r="FU156" s="704"/>
      <c r="FV156" s="704"/>
      <c r="FW156" s="704"/>
      <c r="FX156" s="704"/>
      <c r="FY156" s="704"/>
      <c r="FZ156" s="704"/>
      <c r="GA156" s="704"/>
      <c r="GB156" s="704"/>
      <c r="GC156" s="704"/>
      <c r="GD156" s="704"/>
      <c r="GE156" s="704"/>
      <c r="GF156" s="704"/>
      <c r="GG156" s="704"/>
      <c r="GH156" s="704"/>
      <c r="GI156" s="704"/>
      <c r="GJ156" s="704"/>
      <c r="GK156" s="704"/>
      <c r="GL156" s="704"/>
      <c r="GM156" s="704"/>
      <c r="GN156" s="706"/>
      <c r="GO156" s="704"/>
      <c r="HO156" s="706"/>
      <c r="HP156" s="706"/>
      <c r="HQ156" s="706"/>
      <c r="HR156" s="706"/>
      <c r="HS156" s="706"/>
      <c r="HT156" s="706"/>
      <c r="HU156" s="706"/>
      <c r="HV156" s="706"/>
      <c r="HW156" s="706"/>
      <c r="HX156" s="706"/>
      <c r="HY156" s="706"/>
      <c r="HZ156" s="706"/>
      <c r="IA156" s="706"/>
      <c r="IB156" s="706"/>
      <c r="IC156" s="706"/>
      <c r="ID156" s="706"/>
      <c r="IE156" s="706"/>
      <c r="IF156" s="706"/>
      <c r="IG156" s="706"/>
      <c r="IH156" s="706"/>
      <c r="II156" s="706"/>
      <c r="IJ156" s="706"/>
      <c r="IK156" s="706"/>
      <c r="IL156" s="706"/>
      <c r="IM156" s="706"/>
      <c r="IN156" s="706"/>
      <c r="IO156" s="706"/>
      <c r="IP156" s="706"/>
      <c r="IQ156" s="706"/>
      <c r="IR156" s="706"/>
      <c r="IS156" s="706"/>
      <c r="IT156" s="706"/>
      <c r="IU156" s="706"/>
      <c r="IV156" s="706"/>
      <c r="IW156" s="706"/>
      <c r="JJ156" s="706"/>
      <c r="JK156" s="706"/>
      <c r="JL156" s="706"/>
      <c r="JM156" s="706"/>
      <c r="JN156" s="706"/>
    </row>
    <row r="157" spans="1:274" s="878" customFormat="1" ht="24.75" customHeight="1" x14ac:dyDescent="0.25">
      <c r="A157" s="691">
        <v>156</v>
      </c>
      <c r="B157" s="693" t="s">
        <v>1352</v>
      </c>
      <c r="C157" s="696">
        <v>250</v>
      </c>
      <c r="D157" s="709">
        <v>532</v>
      </c>
      <c r="E157" s="707">
        <v>1</v>
      </c>
      <c r="F157" s="720" t="s">
        <v>1121</v>
      </c>
      <c r="G157" s="699" t="s">
        <v>1679</v>
      </c>
      <c r="H157" s="767" t="s">
        <v>1112</v>
      </c>
      <c r="I157" s="752" t="s">
        <v>1113</v>
      </c>
      <c r="J157" s="761" t="s">
        <v>1135</v>
      </c>
      <c r="K157" s="753" t="s">
        <v>1115</v>
      </c>
      <c r="L157" s="753" t="s">
        <v>1116</v>
      </c>
      <c r="M157" s="753" t="s">
        <v>1199</v>
      </c>
      <c r="N157" s="764" t="s">
        <v>1128</v>
      </c>
      <c r="O157" s="753" t="s">
        <v>1128</v>
      </c>
      <c r="P157" s="753" t="s">
        <v>1129</v>
      </c>
      <c r="Q157" s="753" t="s">
        <v>1120</v>
      </c>
      <c r="R157" s="753" t="s">
        <v>1120</v>
      </c>
      <c r="S157" s="755">
        <v>2</v>
      </c>
      <c r="T157" s="763">
        <v>2.1</v>
      </c>
      <c r="U157" s="772">
        <v>41091</v>
      </c>
      <c r="V157" s="771">
        <v>42156</v>
      </c>
      <c r="W157" s="701">
        <v>25</v>
      </c>
      <c r="X157" s="875"/>
      <c r="Y157" s="876">
        <v>1166800</v>
      </c>
      <c r="Z157" s="875">
        <f t="shared" si="6"/>
        <v>1166800</v>
      </c>
      <c r="AA157" s="691">
        <v>83300</v>
      </c>
      <c r="AB157" s="691">
        <v>83300</v>
      </c>
      <c r="AC157" s="691">
        <v>83300</v>
      </c>
      <c r="AD157" s="691">
        <v>83300</v>
      </c>
      <c r="AE157" s="691">
        <v>83300</v>
      </c>
      <c r="AF157" s="691">
        <v>83300</v>
      </c>
      <c r="AG157" s="691">
        <v>83300</v>
      </c>
      <c r="AH157" s="691">
        <v>83300</v>
      </c>
      <c r="AI157" s="691">
        <v>83300</v>
      </c>
      <c r="AJ157" s="691">
        <v>250000</v>
      </c>
      <c r="AK157" s="691">
        <v>167100</v>
      </c>
      <c r="AL157" s="691"/>
      <c r="AM157" s="868">
        <f t="shared" si="7"/>
        <v>1166800</v>
      </c>
      <c r="AN157" s="868">
        <f t="shared" si="8"/>
        <v>0</v>
      </c>
      <c r="AO157" s="691"/>
      <c r="AP157" s="868"/>
      <c r="AQ157" s="706"/>
      <c r="AR157" s="704"/>
      <c r="AS157" s="704"/>
      <c r="AT157" s="704"/>
      <c r="AU157" s="704"/>
      <c r="AV157" s="704"/>
      <c r="AW157" s="704"/>
      <c r="AX157" s="704"/>
      <c r="AY157" s="704"/>
      <c r="AZ157" s="704"/>
      <c r="BA157" s="704"/>
      <c r="BB157" s="704"/>
      <c r="BC157" s="704"/>
      <c r="BD157" s="704"/>
      <c r="BE157" s="704"/>
      <c r="BF157" s="704"/>
      <c r="BG157" s="704"/>
      <c r="BH157" s="704"/>
      <c r="BI157" s="704"/>
      <c r="BJ157" s="704"/>
      <c r="BK157" s="704"/>
      <c r="BL157" s="704"/>
      <c r="BM157" s="704"/>
      <c r="BN157" s="704"/>
      <c r="BO157" s="704"/>
      <c r="BP157" s="704"/>
      <c r="BQ157" s="704"/>
      <c r="BR157" s="704"/>
      <c r="BS157" s="704"/>
      <c r="BT157" s="704"/>
      <c r="BU157" s="704"/>
      <c r="BV157" s="704"/>
      <c r="BW157" s="704"/>
      <c r="BX157" s="704"/>
      <c r="BY157" s="704"/>
      <c r="BZ157" s="704"/>
      <c r="CA157" s="704"/>
      <c r="CB157" s="704"/>
      <c r="CC157" s="704"/>
      <c r="CD157" s="704"/>
      <c r="CE157" s="704"/>
      <c r="CF157" s="704"/>
      <c r="CG157" s="704"/>
      <c r="CH157" s="704"/>
      <c r="CI157" s="704"/>
      <c r="CJ157" s="704"/>
      <c r="CK157" s="704"/>
      <c r="CL157" s="704"/>
      <c r="CM157" s="704"/>
      <c r="CN157" s="704"/>
      <c r="CO157" s="704"/>
      <c r="CP157" s="704"/>
      <c r="CQ157" s="704"/>
      <c r="CR157" s="704"/>
      <c r="CS157" s="704"/>
      <c r="CT157" s="704"/>
      <c r="CU157" s="704"/>
      <c r="CV157" s="704"/>
      <c r="CW157" s="704"/>
      <c r="CX157" s="704"/>
      <c r="CY157" s="704"/>
      <c r="CZ157" s="704"/>
      <c r="DA157" s="704"/>
      <c r="DB157" s="704"/>
      <c r="DC157" s="704"/>
      <c r="DD157" s="704"/>
      <c r="DE157" s="704"/>
      <c r="DF157" s="704"/>
      <c r="DG157" s="704"/>
      <c r="DH157" s="704"/>
      <c r="DI157" s="704"/>
      <c r="DJ157" s="704"/>
      <c r="DK157" s="704"/>
      <c r="DL157" s="704"/>
      <c r="DM157" s="704"/>
      <c r="DN157" s="704"/>
      <c r="DO157" s="704"/>
      <c r="DP157" s="704"/>
      <c r="DQ157" s="704"/>
      <c r="DR157" s="704"/>
      <c r="DS157" s="704"/>
      <c r="DT157" s="704"/>
      <c r="DU157" s="704"/>
      <c r="DV157" s="704"/>
      <c r="DW157" s="704"/>
      <c r="DX157" s="704"/>
      <c r="DY157" s="704"/>
      <c r="DZ157" s="704"/>
      <c r="EA157" s="704"/>
      <c r="EB157" s="704"/>
      <c r="EC157" s="704"/>
      <c r="ED157" s="704"/>
      <c r="EE157" s="704"/>
      <c r="EF157" s="704"/>
      <c r="EG157" s="704"/>
      <c r="EH157" s="704"/>
      <c r="EI157" s="704"/>
      <c r="EJ157" s="704"/>
      <c r="EK157" s="704"/>
      <c r="EL157" s="704"/>
      <c r="EM157" s="704"/>
      <c r="EN157" s="704"/>
      <c r="EO157" s="704"/>
      <c r="EP157" s="704"/>
      <c r="EQ157" s="704"/>
      <c r="ER157" s="704"/>
      <c r="ES157" s="704"/>
      <c r="ET157" s="704"/>
      <c r="EU157" s="704"/>
      <c r="EV157" s="704"/>
      <c r="EW157" s="704"/>
      <c r="EX157" s="704"/>
      <c r="EY157" s="704"/>
      <c r="EZ157" s="704"/>
      <c r="FA157" s="704"/>
      <c r="FB157" s="704"/>
      <c r="FC157" s="704"/>
      <c r="FD157" s="704"/>
      <c r="FE157" s="704"/>
      <c r="FF157" s="704"/>
      <c r="FG157" s="704"/>
      <c r="FH157" s="704"/>
      <c r="FI157" s="706"/>
      <c r="FJ157" s="706"/>
      <c r="FK157" s="704"/>
      <c r="FL157" s="704"/>
      <c r="FM157" s="704"/>
      <c r="FN157" s="704"/>
      <c r="FO157" s="704"/>
      <c r="FP157" s="704"/>
      <c r="FQ157" s="704"/>
      <c r="FR157" s="704"/>
      <c r="FS157" s="704"/>
      <c r="FT157" s="704"/>
      <c r="FU157" s="704"/>
      <c r="FV157" s="704"/>
      <c r="FW157" s="704"/>
      <c r="FX157" s="704"/>
      <c r="FY157" s="704"/>
      <c r="FZ157" s="704"/>
      <c r="GA157" s="704"/>
      <c r="GB157" s="704"/>
      <c r="GC157" s="704"/>
      <c r="GD157" s="704"/>
      <c r="GE157" s="704"/>
      <c r="GF157" s="704"/>
      <c r="GG157" s="704"/>
      <c r="GH157" s="704"/>
      <c r="GI157" s="704"/>
      <c r="GJ157" s="704"/>
      <c r="GK157" s="704"/>
      <c r="GL157" s="704"/>
      <c r="GM157" s="704"/>
      <c r="GN157" s="704"/>
      <c r="GO157" s="704"/>
    </row>
    <row r="158" spans="1:274" s="878" customFormat="1" ht="23.1" customHeight="1" x14ac:dyDescent="0.25">
      <c r="A158" s="691">
        <v>157</v>
      </c>
      <c r="B158" s="693" t="s">
        <v>1352</v>
      </c>
      <c r="C158" s="696">
        <v>250</v>
      </c>
      <c r="D158" s="697">
        <v>536</v>
      </c>
      <c r="E158" s="707">
        <v>10</v>
      </c>
      <c r="F158" s="699" t="s">
        <v>1123</v>
      </c>
      <c r="G158" s="699" t="s">
        <v>1586</v>
      </c>
      <c r="H158" s="767" t="s">
        <v>1112</v>
      </c>
      <c r="I158" s="752" t="s">
        <v>1113</v>
      </c>
      <c r="J158" s="761" t="s">
        <v>1135</v>
      </c>
      <c r="K158" s="753" t="s">
        <v>1115</v>
      </c>
      <c r="L158" s="753" t="s">
        <v>1116</v>
      </c>
      <c r="M158" s="753" t="s">
        <v>1199</v>
      </c>
      <c r="N158" s="764" t="s">
        <v>1128</v>
      </c>
      <c r="O158" s="753" t="s">
        <v>1128</v>
      </c>
      <c r="P158" s="753" t="s">
        <v>1129</v>
      </c>
      <c r="Q158" s="753" t="s">
        <v>1120</v>
      </c>
      <c r="R158" s="753" t="s">
        <v>1120</v>
      </c>
      <c r="S158" s="755">
        <v>2</v>
      </c>
      <c r="T158" s="763">
        <v>2.1</v>
      </c>
      <c r="U158" s="772">
        <v>41091</v>
      </c>
      <c r="V158" s="771">
        <v>42156</v>
      </c>
      <c r="W158" s="874">
        <v>10</v>
      </c>
      <c r="X158" s="875"/>
      <c r="Y158" s="876">
        <v>187100</v>
      </c>
      <c r="Z158" s="875">
        <f t="shared" si="6"/>
        <v>187100</v>
      </c>
      <c r="AA158" s="691"/>
      <c r="AB158" s="691"/>
      <c r="AC158" s="691"/>
      <c r="AD158" s="691"/>
      <c r="AE158" s="691">
        <v>187100</v>
      </c>
      <c r="AF158" s="691"/>
      <c r="AG158" s="691"/>
      <c r="AH158" s="691"/>
      <c r="AI158" s="691"/>
      <c r="AJ158" s="691"/>
      <c r="AK158" s="691"/>
      <c r="AL158" s="691"/>
      <c r="AM158" s="868">
        <f t="shared" si="7"/>
        <v>187100</v>
      </c>
      <c r="AN158" s="868">
        <f t="shared" si="8"/>
        <v>0</v>
      </c>
      <c r="AO158" s="691"/>
      <c r="AP158" s="868"/>
      <c r="AQ158" s="706"/>
      <c r="AR158" s="704"/>
      <c r="AS158" s="704"/>
      <c r="AT158" s="704"/>
      <c r="AU158" s="704"/>
      <c r="AV158" s="704"/>
      <c r="AW158" s="704"/>
      <c r="AX158" s="704"/>
      <c r="AY158" s="704"/>
      <c r="AZ158" s="704"/>
      <c r="BA158" s="704"/>
      <c r="BB158" s="704"/>
      <c r="BC158" s="704"/>
      <c r="BD158" s="704"/>
      <c r="BE158" s="704"/>
      <c r="BF158" s="704"/>
      <c r="BG158" s="704"/>
      <c r="BH158" s="704"/>
      <c r="BI158" s="704"/>
      <c r="BJ158" s="704"/>
      <c r="BK158" s="704"/>
      <c r="BL158" s="704"/>
      <c r="BM158" s="704"/>
      <c r="BN158" s="704"/>
      <c r="BO158" s="704"/>
      <c r="BP158" s="704"/>
      <c r="BQ158" s="704"/>
      <c r="BR158" s="704"/>
      <c r="BS158" s="704"/>
      <c r="BT158" s="704"/>
      <c r="BU158" s="704"/>
      <c r="BV158" s="704"/>
      <c r="BW158" s="704"/>
      <c r="BX158" s="704"/>
      <c r="BY158" s="704"/>
      <c r="BZ158" s="704"/>
      <c r="CA158" s="704"/>
      <c r="CB158" s="704"/>
      <c r="CC158" s="704"/>
      <c r="CD158" s="704"/>
      <c r="CE158" s="704"/>
      <c r="CF158" s="704"/>
      <c r="CG158" s="704"/>
      <c r="CH158" s="704"/>
      <c r="CI158" s="704"/>
      <c r="CJ158" s="704"/>
      <c r="CK158" s="704"/>
      <c r="CL158" s="704"/>
      <c r="CM158" s="704"/>
      <c r="CN158" s="704"/>
      <c r="CO158" s="704"/>
      <c r="CP158" s="704"/>
      <c r="CQ158" s="704"/>
      <c r="CR158" s="704"/>
      <c r="CS158" s="704"/>
      <c r="CT158" s="704"/>
      <c r="CU158" s="704"/>
      <c r="CV158" s="704"/>
      <c r="CW158" s="704"/>
      <c r="CX158" s="704"/>
      <c r="CY158" s="704"/>
      <c r="CZ158" s="704"/>
      <c r="DA158" s="704"/>
      <c r="DB158" s="704"/>
      <c r="DC158" s="704"/>
      <c r="DD158" s="704"/>
      <c r="DE158" s="704"/>
      <c r="DF158" s="704"/>
      <c r="DG158" s="704"/>
      <c r="DH158" s="704"/>
      <c r="DI158" s="704"/>
      <c r="DJ158" s="704"/>
      <c r="DK158" s="704"/>
      <c r="DL158" s="704"/>
      <c r="DM158" s="704"/>
      <c r="DN158" s="704"/>
      <c r="DO158" s="704"/>
      <c r="DP158" s="704"/>
      <c r="DQ158" s="704"/>
      <c r="DR158" s="704"/>
      <c r="DS158" s="704"/>
      <c r="DT158" s="704"/>
      <c r="DU158" s="704"/>
      <c r="DV158" s="704"/>
      <c r="DW158" s="704"/>
      <c r="DX158" s="704"/>
      <c r="DY158" s="704"/>
      <c r="DZ158" s="704"/>
      <c r="EA158" s="704"/>
      <c r="EB158" s="704"/>
      <c r="EC158" s="704"/>
      <c r="ED158" s="704"/>
      <c r="EE158" s="704"/>
      <c r="EF158" s="704"/>
      <c r="EG158" s="704"/>
      <c r="EH158" s="704"/>
      <c r="EI158" s="704"/>
      <c r="EJ158" s="704"/>
      <c r="EK158" s="704"/>
      <c r="EL158" s="704"/>
      <c r="EM158" s="704"/>
      <c r="EN158" s="704"/>
      <c r="EO158" s="704"/>
      <c r="EP158" s="704"/>
      <c r="EQ158" s="704"/>
      <c r="ER158" s="704"/>
      <c r="ES158" s="704"/>
      <c r="ET158" s="704"/>
      <c r="EU158" s="704"/>
      <c r="EV158" s="704"/>
      <c r="EW158" s="704"/>
      <c r="EX158" s="704"/>
      <c r="EY158" s="704"/>
      <c r="EZ158" s="704"/>
      <c r="FA158" s="704"/>
      <c r="FB158" s="704"/>
      <c r="FC158" s="704"/>
      <c r="FD158" s="704"/>
      <c r="FE158" s="704"/>
      <c r="FF158" s="704"/>
      <c r="FG158" s="704"/>
      <c r="FH158" s="706"/>
      <c r="FI158" s="704"/>
      <c r="FJ158" s="704"/>
      <c r="FK158" s="706"/>
      <c r="FL158" s="706"/>
      <c r="FM158" s="704"/>
      <c r="FN158" s="704"/>
      <c r="FO158" s="704"/>
      <c r="FP158" s="704"/>
      <c r="FQ158" s="704"/>
      <c r="FR158" s="704"/>
      <c r="FS158" s="704"/>
      <c r="FT158" s="704"/>
      <c r="FU158" s="704"/>
      <c r="FV158" s="704"/>
      <c r="FW158" s="704"/>
      <c r="FX158" s="704"/>
      <c r="FY158" s="704"/>
      <c r="FZ158" s="704"/>
      <c r="GA158" s="704"/>
      <c r="GB158" s="704"/>
      <c r="GC158" s="704"/>
      <c r="GD158" s="704"/>
      <c r="GE158" s="704"/>
      <c r="GF158" s="704"/>
      <c r="GG158" s="704"/>
      <c r="GH158" s="704"/>
      <c r="GI158" s="704"/>
      <c r="GJ158" s="704"/>
      <c r="GK158" s="704"/>
      <c r="GL158" s="704"/>
      <c r="GM158" s="704"/>
      <c r="GN158" s="706"/>
      <c r="GO158" s="704"/>
      <c r="IX158" s="706"/>
      <c r="IY158" s="706"/>
      <c r="IZ158" s="706"/>
      <c r="JA158" s="706"/>
      <c r="JB158" s="706"/>
      <c r="JC158" s="706"/>
      <c r="JD158" s="706"/>
      <c r="JE158" s="706"/>
      <c r="JF158" s="706"/>
      <c r="JG158" s="706"/>
      <c r="JH158" s="706"/>
    </row>
    <row r="159" spans="1:274" s="878" customFormat="1" ht="23.1" customHeight="1" x14ac:dyDescent="0.25">
      <c r="A159" s="691">
        <v>158</v>
      </c>
      <c r="B159" s="693" t="s">
        <v>1352</v>
      </c>
      <c r="C159" s="696">
        <v>250</v>
      </c>
      <c r="D159" s="697">
        <v>536</v>
      </c>
      <c r="E159" s="707">
        <v>14</v>
      </c>
      <c r="F159" s="699" t="s">
        <v>1123</v>
      </c>
      <c r="G159" s="699" t="s">
        <v>1587</v>
      </c>
      <c r="H159" s="767" t="s">
        <v>1112</v>
      </c>
      <c r="I159" s="752" t="s">
        <v>1113</v>
      </c>
      <c r="J159" s="761" t="s">
        <v>1135</v>
      </c>
      <c r="K159" s="753" t="s">
        <v>1115</v>
      </c>
      <c r="L159" s="753" t="s">
        <v>1116</v>
      </c>
      <c r="M159" s="753" t="s">
        <v>1199</v>
      </c>
      <c r="N159" s="764" t="s">
        <v>1128</v>
      </c>
      <c r="O159" s="753" t="s">
        <v>1128</v>
      </c>
      <c r="P159" s="753" t="s">
        <v>1129</v>
      </c>
      <c r="Q159" s="753" t="s">
        <v>1120</v>
      </c>
      <c r="R159" s="753" t="s">
        <v>1120</v>
      </c>
      <c r="S159" s="755">
        <v>2</v>
      </c>
      <c r="T159" s="763">
        <v>2.1</v>
      </c>
      <c r="U159" s="772">
        <v>41091</v>
      </c>
      <c r="V159" s="771">
        <v>42156</v>
      </c>
      <c r="W159" s="874">
        <v>10</v>
      </c>
      <c r="X159" s="875"/>
      <c r="Y159" s="876">
        <v>104900</v>
      </c>
      <c r="Z159" s="875">
        <f t="shared" si="6"/>
        <v>104900</v>
      </c>
      <c r="AA159" s="691"/>
      <c r="AB159" s="691"/>
      <c r="AC159" s="691"/>
      <c r="AD159" s="691"/>
      <c r="AE159" s="691">
        <v>104900</v>
      </c>
      <c r="AF159" s="691"/>
      <c r="AG159" s="691"/>
      <c r="AH159" s="691"/>
      <c r="AI159" s="691"/>
      <c r="AJ159" s="691"/>
      <c r="AK159" s="691"/>
      <c r="AL159" s="691"/>
      <c r="AM159" s="868">
        <f t="shared" si="7"/>
        <v>104900</v>
      </c>
      <c r="AN159" s="868">
        <f t="shared" si="8"/>
        <v>0</v>
      </c>
      <c r="AO159" s="691"/>
      <c r="AP159" s="868"/>
      <c r="AQ159" s="706"/>
      <c r="AR159" s="704"/>
      <c r="AS159" s="704"/>
      <c r="AT159" s="704"/>
      <c r="AU159" s="704"/>
      <c r="AV159" s="704"/>
      <c r="AW159" s="704"/>
      <c r="AX159" s="704"/>
      <c r="AY159" s="704"/>
      <c r="AZ159" s="704"/>
      <c r="BA159" s="704"/>
      <c r="BB159" s="704"/>
      <c r="BC159" s="704"/>
      <c r="BD159" s="704"/>
      <c r="BE159" s="704"/>
      <c r="BF159" s="704"/>
      <c r="BG159" s="704"/>
      <c r="BH159" s="704"/>
      <c r="BI159" s="704"/>
      <c r="BJ159" s="704"/>
      <c r="BK159" s="704"/>
      <c r="BL159" s="704"/>
      <c r="BM159" s="704"/>
      <c r="BN159" s="704"/>
      <c r="BO159" s="704"/>
      <c r="BP159" s="704"/>
      <c r="BQ159" s="704"/>
      <c r="BR159" s="704"/>
      <c r="BS159" s="704"/>
      <c r="BT159" s="704"/>
      <c r="BU159" s="704"/>
      <c r="BV159" s="704"/>
      <c r="BW159" s="704"/>
      <c r="BX159" s="704"/>
      <c r="BY159" s="704"/>
      <c r="BZ159" s="704"/>
      <c r="CA159" s="704"/>
      <c r="CB159" s="704"/>
      <c r="CC159" s="704"/>
      <c r="CD159" s="704"/>
      <c r="CE159" s="704"/>
      <c r="CF159" s="704"/>
      <c r="CG159" s="704"/>
      <c r="CH159" s="704"/>
      <c r="CI159" s="704"/>
      <c r="CJ159" s="704"/>
      <c r="CK159" s="704"/>
      <c r="CL159" s="704"/>
      <c r="CM159" s="704"/>
      <c r="CN159" s="704"/>
      <c r="CO159" s="704"/>
      <c r="CP159" s="704"/>
      <c r="CQ159" s="704"/>
      <c r="CR159" s="704"/>
      <c r="CS159" s="704"/>
      <c r="CT159" s="704"/>
      <c r="CU159" s="704"/>
      <c r="CV159" s="704"/>
      <c r="CW159" s="704"/>
      <c r="CX159" s="704"/>
      <c r="CY159" s="704"/>
      <c r="CZ159" s="704"/>
      <c r="DA159" s="704"/>
      <c r="DB159" s="704"/>
      <c r="DC159" s="704"/>
      <c r="DD159" s="704"/>
      <c r="DE159" s="704"/>
      <c r="DF159" s="704"/>
      <c r="DG159" s="704"/>
      <c r="DH159" s="704"/>
      <c r="DI159" s="704"/>
      <c r="DJ159" s="704"/>
      <c r="DK159" s="704"/>
      <c r="DL159" s="704"/>
      <c r="DM159" s="704"/>
      <c r="DN159" s="704"/>
      <c r="DO159" s="704"/>
      <c r="DP159" s="704"/>
      <c r="DQ159" s="704"/>
      <c r="DR159" s="704"/>
      <c r="DS159" s="704"/>
      <c r="DT159" s="704"/>
      <c r="DU159" s="704"/>
      <c r="DV159" s="704"/>
      <c r="DW159" s="704"/>
      <c r="DX159" s="704"/>
      <c r="DY159" s="704"/>
      <c r="DZ159" s="704"/>
      <c r="EA159" s="704"/>
      <c r="EB159" s="704"/>
      <c r="EC159" s="704"/>
      <c r="ED159" s="704"/>
      <c r="EE159" s="704"/>
      <c r="EF159" s="704"/>
      <c r="EG159" s="704"/>
      <c r="EH159" s="704"/>
      <c r="EI159" s="704"/>
      <c r="EJ159" s="704"/>
      <c r="EK159" s="704"/>
      <c r="EL159" s="704"/>
      <c r="EM159" s="704"/>
      <c r="EN159" s="704"/>
      <c r="EO159" s="704"/>
      <c r="EP159" s="704"/>
      <c r="EQ159" s="704"/>
      <c r="ER159" s="704"/>
      <c r="ES159" s="704"/>
      <c r="ET159" s="704"/>
      <c r="EU159" s="704"/>
      <c r="EV159" s="704"/>
      <c r="EW159" s="704"/>
      <c r="EX159" s="704"/>
      <c r="EY159" s="704"/>
      <c r="EZ159" s="704"/>
      <c r="FA159" s="704"/>
      <c r="FB159" s="704"/>
      <c r="FC159" s="704"/>
      <c r="FD159" s="704"/>
      <c r="FE159" s="704"/>
      <c r="FF159" s="704"/>
      <c r="FG159" s="704"/>
      <c r="FH159" s="706"/>
      <c r="FI159" s="704"/>
      <c r="FJ159" s="704"/>
      <c r="FK159" s="706"/>
      <c r="FL159" s="706"/>
      <c r="FM159" s="706"/>
      <c r="FN159" s="706"/>
      <c r="FO159" s="706"/>
      <c r="FP159" s="706"/>
      <c r="FQ159" s="706"/>
      <c r="FR159" s="706"/>
      <c r="FS159" s="706"/>
      <c r="FT159" s="706"/>
      <c r="FU159" s="706"/>
      <c r="FV159" s="706"/>
      <c r="FW159" s="706"/>
      <c r="FX159" s="706"/>
      <c r="FY159" s="706"/>
      <c r="FZ159" s="706"/>
      <c r="GA159" s="706"/>
      <c r="GB159" s="706"/>
      <c r="GC159" s="706"/>
      <c r="GD159" s="706"/>
      <c r="GE159" s="706"/>
      <c r="GF159" s="706"/>
      <c r="GG159" s="706"/>
      <c r="GH159" s="706"/>
      <c r="GI159" s="706"/>
      <c r="GJ159" s="706"/>
      <c r="GK159" s="706"/>
      <c r="GL159" s="706"/>
      <c r="GM159" s="706"/>
      <c r="GN159" s="706"/>
      <c r="GO159" s="704"/>
      <c r="IX159" s="706"/>
      <c r="IY159" s="706"/>
      <c r="IZ159" s="706"/>
    </row>
    <row r="160" spans="1:274" s="878" customFormat="1" ht="23.1" customHeight="1" x14ac:dyDescent="0.25">
      <c r="A160" s="691">
        <v>159</v>
      </c>
      <c r="B160" s="693" t="s">
        <v>1316</v>
      </c>
      <c r="C160" s="696">
        <v>254</v>
      </c>
      <c r="D160" s="697">
        <v>544</v>
      </c>
      <c r="E160" s="698">
        <v>0</v>
      </c>
      <c r="F160" s="699" t="s">
        <v>1125</v>
      </c>
      <c r="G160" s="699" t="s">
        <v>1562</v>
      </c>
      <c r="H160" s="767" t="s">
        <v>1112</v>
      </c>
      <c r="I160" s="752" t="s">
        <v>1113</v>
      </c>
      <c r="J160" s="761" t="s">
        <v>1135</v>
      </c>
      <c r="K160" s="753" t="s">
        <v>1115</v>
      </c>
      <c r="L160" s="753" t="s">
        <v>1124</v>
      </c>
      <c r="M160" s="753" t="s">
        <v>1199</v>
      </c>
      <c r="N160" s="753" t="s">
        <v>1317</v>
      </c>
      <c r="O160" s="753" t="s">
        <v>1317</v>
      </c>
      <c r="P160" s="866" t="s">
        <v>1318</v>
      </c>
      <c r="Q160" s="753" t="s">
        <v>1120</v>
      </c>
      <c r="R160" s="753" t="s">
        <v>1120</v>
      </c>
      <c r="S160" s="755">
        <v>2</v>
      </c>
      <c r="T160" s="769">
        <v>2.2000000000000002</v>
      </c>
      <c r="U160" s="771">
        <v>41214</v>
      </c>
      <c r="V160" s="771">
        <v>41214</v>
      </c>
      <c r="W160" s="874">
        <v>7</v>
      </c>
      <c r="X160" s="875"/>
      <c r="Y160" s="876">
        <v>2300</v>
      </c>
      <c r="Z160" s="875">
        <f t="shared" si="6"/>
        <v>2300</v>
      </c>
      <c r="AA160" s="691"/>
      <c r="AB160" s="691"/>
      <c r="AC160" s="691">
        <v>2300</v>
      </c>
      <c r="AD160" s="691"/>
      <c r="AE160" s="691"/>
      <c r="AF160" s="691"/>
      <c r="AG160" s="691"/>
      <c r="AH160" s="691"/>
      <c r="AI160" s="691"/>
      <c r="AJ160" s="691"/>
      <c r="AK160" s="691"/>
      <c r="AL160" s="691"/>
      <c r="AM160" s="868">
        <f t="shared" si="7"/>
        <v>2300</v>
      </c>
      <c r="AN160" s="868">
        <f t="shared" si="8"/>
        <v>0</v>
      </c>
      <c r="AO160" s="691"/>
      <c r="AP160" s="868"/>
      <c r="AQ160" s="706"/>
      <c r="AR160" s="704"/>
      <c r="AS160" s="704"/>
      <c r="AT160" s="704"/>
      <c r="AU160" s="704"/>
      <c r="AV160" s="704"/>
      <c r="AW160" s="704"/>
      <c r="AX160" s="704"/>
      <c r="AY160" s="704"/>
      <c r="AZ160" s="704"/>
      <c r="BA160" s="704"/>
      <c r="BB160" s="704"/>
      <c r="BC160" s="704"/>
      <c r="BD160" s="704"/>
      <c r="BE160" s="704"/>
      <c r="BF160" s="704"/>
      <c r="BG160" s="704"/>
      <c r="BH160" s="704"/>
      <c r="BI160" s="704"/>
      <c r="BJ160" s="704"/>
      <c r="BK160" s="704"/>
      <c r="BL160" s="704"/>
      <c r="BM160" s="704"/>
      <c r="BN160" s="704"/>
      <c r="BO160" s="704"/>
      <c r="BP160" s="704"/>
      <c r="BQ160" s="704"/>
      <c r="BR160" s="704"/>
      <c r="BS160" s="704"/>
      <c r="BT160" s="704"/>
      <c r="BU160" s="704"/>
      <c r="BV160" s="704"/>
      <c r="BW160" s="704"/>
      <c r="BX160" s="704"/>
      <c r="BY160" s="704"/>
      <c r="BZ160" s="704"/>
      <c r="CA160" s="704"/>
      <c r="CB160" s="704"/>
      <c r="CC160" s="704"/>
      <c r="CD160" s="704"/>
      <c r="CE160" s="704"/>
      <c r="CF160" s="704"/>
      <c r="CG160" s="704"/>
      <c r="CH160" s="704"/>
      <c r="CI160" s="704"/>
      <c r="CJ160" s="704"/>
      <c r="CK160" s="704"/>
      <c r="CL160" s="704"/>
      <c r="CM160" s="704"/>
      <c r="CN160" s="704"/>
      <c r="CO160" s="704"/>
      <c r="CP160" s="704"/>
      <c r="CQ160" s="704"/>
      <c r="CR160" s="704"/>
      <c r="CS160" s="704"/>
      <c r="CT160" s="704"/>
      <c r="CU160" s="704"/>
      <c r="CV160" s="704"/>
      <c r="CW160" s="704"/>
      <c r="CX160" s="704"/>
      <c r="CY160" s="704"/>
      <c r="CZ160" s="704"/>
      <c r="DA160" s="704"/>
      <c r="DB160" s="704"/>
      <c r="DC160" s="704"/>
      <c r="DD160" s="704"/>
      <c r="DE160" s="704"/>
      <c r="DF160" s="704"/>
      <c r="DG160" s="704"/>
      <c r="DH160" s="704"/>
      <c r="DI160" s="704"/>
      <c r="DJ160" s="704"/>
      <c r="DK160" s="704"/>
      <c r="DL160" s="704"/>
      <c r="DM160" s="704"/>
      <c r="DN160" s="704"/>
      <c r="DO160" s="704"/>
      <c r="DP160" s="704"/>
      <c r="DQ160" s="704"/>
      <c r="DR160" s="704"/>
      <c r="DS160" s="704"/>
      <c r="DT160" s="704"/>
      <c r="DU160" s="704"/>
      <c r="DV160" s="704"/>
      <c r="DW160" s="704"/>
      <c r="DX160" s="704"/>
      <c r="DY160" s="704"/>
      <c r="DZ160" s="704"/>
      <c r="EA160" s="704"/>
      <c r="EB160" s="704"/>
      <c r="EC160" s="704"/>
      <c r="ED160" s="704"/>
      <c r="EE160" s="704"/>
      <c r="EF160" s="704"/>
      <c r="EG160" s="704"/>
      <c r="EH160" s="704"/>
      <c r="EI160" s="704"/>
      <c r="EJ160" s="704"/>
      <c r="EK160" s="704"/>
      <c r="EL160" s="704"/>
      <c r="EM160" s="704"/>
      <c r="EN160" s="704"/>
      <c r="EO160" s="704"/>
      <c r="EP160" s="704"/>
      <c r="EQ160" s="704"/>
      <c r="ER160" s="704"/>
      <c r="ES160" s="704"/>
      <c r="ET160" s="704"/>
      <c r="EU160" s="704"/>
      <c r="EV160" s="704"/>
      <c r="EW160" s="704"/>
      <c r="EX160" s="704"/>
      <c r="EY160" s="704"/>
      <c r="EZ160" s="704"/>
      <c r="FA160" s="704"/>
      <c r="FB160" s="704"/>
      <c r="FC160" s="704"/>
      <c r="FD160" s="704"/>
      <c r="FE160" s="704"/>
      <c r="FF160" s="704"/>
      <c r="FG160" s="704"/>
      <c r="FH160" s="704"/>
      <c r="FI160" s="704"/>
      <c r="FJ160" s="704"/>
      <c r="FK160" s="706"/>
      <c r="FL160" s="706"/>
      <c r="FM160" s="706"/>
      <c r="FN160" s="706"/>
      <c r="FO160" s="706"/>
      <c r="FP160" s="706"/>
      <c r="FQ160" s="706"/>
      <c r="FR160" s="706"/>
      <c r="FS160" s="706"/>
      <c r="FT160" s="706"/>
      <c r="FU160" s="706"/>
      <c r="FV160" s="706"/>
      <c r="FW160" s="706"/>
      <c r="FX160" s="706"/>
      <c r="FY160" s="706"/>
      <c r="FZ160" s="706"/>
      <c r="GA160" s="706"/>
      <c r="GB160" s="706"/>
      <c r="GC160" s="706"/>
      <c r="GD160" s="706"/>
      <c r="GE160" s="706"/>
      <c r="GF160" s="706"/>
      <c r="GG160" s="706"/>
      <c r="GH160" s="706"/>
      <c r="GI160" s="706"/>
      <c r="GJ160" s="706"/>
      <c r="GK160" s="706"/>
      <c r="GL160" s="706"/>
      <c r="GM160" s="706"/>
      <c r="GN160" s="704"/>
      <c r="GO160" s="706"/>
      <c r="GP160" s="928"/>
      <c r="GQ160" s="928"/>
      <c r="GR160" s="928"/>
      <c r="GS160" s="928"/>
      <c r="GT160" s="928"/>
      <c r="GU160" s="928"/>
      <c r="GV160" s="928"/>
      <c r="GW160" s="928"/>
      <c r="GX160" s="928"/>
      <c r="GY160" s="928"/>
      <c r="GZ160" s="928"/>
      <c r="HA160" s="928"/>
      <c r="HB160" s="928"/>
      <c r="HC160" s="928"/>
      <c r="HD160" s="928"/>
      <c r="HE160" s="928"/>
      <c r="HF160" s="928"/>
      <c r="HG160" s="928"/>
      <c r="HH160" s="928"/>
      <c r="HI160" s="928"/>
      <c r="HJ160" s="928"/>
      <c r="HK160" s="928"/>
      <c r="HL160" s="928"/>
      <c r="HM160" s="928"/>
      <c r="HN160" s="928"/>
      <c r="HO160" s="928"/>
      <c r="HP160" s="928"/>
      <c r="HQ160" s="928"/>
      <c r="HR160" s="928"/>
      <c r="HS160" s="928"/>
      <c r="HT160" s="928"/>
      <c r="HU160" s="928"/>
      <c r="HV160" s="928"/>
      <c r="HW160" s="928"/>
      <c r="HX160" s="928"/>
      <c r="HY160" s="928"/>
      <c r="HZ160" s="928"/>
      <c r="IA160" s="928"/>
      <c r="IB160" s="928"/>
      <c r="IC160" s="928"/>
      <c r="ID160" s="928"/>
      <c r="IE160" s="928"/>
      <c r="IF160" s="928"/>
      <c r="IG160" s="928"/>
      <c r="IH160" s="928"/>
      <c r="II160" s="928"/>
      <c r="IJ160" s="928"/>
      <c r="IK160" s="928"/>
      <c r="IL160" s="928"/>
      <c r="IM160" s="928"/>
      <c r="IN160" s="928"/>
      <c r="IO160" s="928"/>
      <c r="IP160" s="928"/>
      <c r="IQ160" s="928"/>
      <c r="IR160" s="928"/>
      <c r="IS160" s="928"/>
      <c r="IT160" s="928"/>
      <c r="IU160" s="928"/>
      <c r="IV160" s="928"/>
      <c r="IW160" s="928"/>
      <c r="IX160" s="814"/>
      <c r="IY160" s="814"/>
      <c r="IZ160" s="814"/>
      <c r="JA160" s="704"/>
      <c r="JB160" s="704"/>
      <c r="JC160" s="704"/>
      <c r="JD160" s="704"/>
      <c r="JE160" s="704"/>
      <c r="JF160" s="704"/>
      <c r="JG160" s="704"/>
      <c r="JH160" s="704"/>
    </row>
    <row r="161" spans="1:274" s="878" customFormat="1" ht="23.1" customHeight="1" x14ac:dyDescent="0.25">
      <c r="A161" s="691">
        <v>160</v>
      </c>
      <c r="B161" s="693" t="s">
        <v>1316</v>
      </c>
      <c r="C161" s="696">
        <v>255</v>
      </c>
      <c r="D161" s="697">
        <v>532</v>
      </c>
      <c r="E161" s="707">
        <v>23</v>
      </c>
      <c r="F161" s="699" t="s">
        <v>1121</v>
      </c>
      <c r="G161" s="699" t="s">
        <v>1563</v>
      </c>
      <c r="H161" s="767" t="s">
        <v>1112</v>
      </c>
      <c r="I161" s="752" t="s">
        <v>1113</v>
      </c>
      <c r="J161" s="761" t="s">
        <v>1135</v>
      </c>
      <c r="K161" s="753" t="s">
        <v>1115</v>
      </c>
      <c r="L161" s="753" t="s">
        <v>1116</v>
      </c>
      <c r="M161" s="753" t="s">
        <v>1199</v>
      </c>
      <c r="N161" s="753" t="s">
        <v>1317</v>
      </c>
      <c r="O161" s="753" t="s">
        <v>1317</v>
      </c>
      <c r="P161" s="753" t="s">
        <v>1317</v>
      </c>
      <c r="Q161" s="754" t="s">
        <v>1564</v>
      </c>
      <c r="R161" s="754" t="s">
        <v>1564</v>
      </c>
      <c r="S161" s="755">
        <v>2</v>
      </c>
      <c r="T161" s="769">
        <v>2.2000000000000002</v>
      </c>
      <c r="U161" s="771">
        <v>41275</v>
      </c>
      <c r="V161" s="772">
        <v>42156</v>
      </c>
      <c r="W161" s="874">
        <v>25</v>
      </c>
      <c r="X161" s="875"/>
      <c r="Y161" s="876">
        <v>5803600</v>
      </c>
      <c r="Z161" s="875">
        <f t="shared" si="6"/>
        <v>5803600</v>
      </c>
      <c r="AA161" s="691"/>
      <c r="AB161" s="691"/>
      <c r="AC161" s="702">
        <v>1000000</v>
      </c>
      <c r="AD161" s="691"/>
      <c r="AE161" s="691"/>
      <c r="AF161" s="702">
        <v>3800000</v>
      </c>
      <c r="AG161" s="702">
        <v>1003600</v>
      </c>
      <c r="AH161" s="691"/>
      <c r="AI161" s="691"/>
      <c r="AJ161" s="691"/>
      <c r="AK161" s="691"/>
      <c r="AL161" s="691"/>
      <c r="AM161" s="868">
        <f t="shared" si="7"/>
        <v>5803600</v>
      </c>
      <c r="AN161" s="868">
        <f t="shared" si="8"/>
        <v>0</v>
      </c>
      <c r="AO161" s="691"/>
      <c r="AP161" s="868"/>
      <c r="AQ161" s="706"/>
      <c r="AR161" s="704"/>
      <c r="AS161" s="704"/>
      <c r="AT161" s="704"/>
      <c r="AU161" s="704"/>
      <c r="AV161" s="704"/>
      <c r="AW161" s="704"/>
      <c r="AX161" s="704"/>
      <c r="AY161" s="704"/>
      <c r="AZ161" s="704"/>
      <c r="BA161" s="704"/>
      <c r="BB161" s="704"/>
      <c r="BC161" s="704"/>
      <c r="BD161" s="704"/>
      <c r="BE161" s="704"/>
      <c r="BF161" s="704"/>
      <c r="BG161" s="704"/>
      <c r="BH161" s="704"/>
      <c r="BI161" s="704"/>
      <c r="BJ161" s="704"/>
      <c r="BK161" s="704"/>
      <c r="BL161" s="704"/>
      <c r="BM161" s="704"/>
      <c r="BN161" s="704"/>
      <c r="BO161" s="704"/>
      <c r="BP161" s="704"/>
      <c r="BQ161" s="704"/>
      <c r="BR161" s="704"/>
      <c r="BS161" s="704"/>
      <c r="BT161" s="704"/>
      <c r="BU161" s="704"/>
      <c r="BV161" s="704"/>
      <c r="BW161" s="704"/>
      <c r="BX161" s="704"/>
      <c r="BY161" s="704"/>
      <c r="BZ161" s="704"/>
      <c r="CA161" s="704"/>
      <c r="CB161" s="704"/>
      <c r="CC161" s="704"/>
      <c r="CD161" s="704"/>
      <c r="CE161" s="704"/>
      <c r="CF161" s="704"/>
      <c r="CG161" s="704"/>
      <c r="CH161" s="704"/>
      <c r="CI161" s="704"/>
      <c r="CJ161" s="704"/>
      <c r="CK161" s="704"/>
      <c r="CL161" s="704"/>
      <c r="CM161" s="704"/>
      <c r="CN161" s="704"/>
      <c r="CO161" s="704"/>
      <c r="CP161" s="704"/>
      <c r="CQ161" s="704"/>
      <c r="CR161" s="704"/>
      <c r="CS161" s="704"/>
      <c r="CT161" s="704"/>
      <c r="CU161" s="704"/>
      <c r="CV161" s="704"/>
      <c r="CW161" s="704"/>
      <c r="CX161" s="704"/>
      <c r="CY161" s="704"/>
      <c r="CZ161" s="704"/>
      <c r="DA161" s="704"/>
      <c r="DB161" s="704"/>
      <c r="DC161" s="704"/>
      <c r="DD161" s="704"/>
      <c r="DE161" s="704"/>
      <c r="DF161" s="704"/>
      <c r="DG161" s="704"/>
      <c r="DH161" s="704"/>
      <c r="DI161" s="704"/>
      <c r="DJ161" s="704"/>
      <c r="DK161" s="704"/>
      <c r="DL161" s="704"/>
      <c r="DM161" s="704"/>
      <c r="DN161" s="704"/>
      <c r="DO161" s="704"/>
      <c r="DP161" s="704"/>
      <c r="DQ161" s="704"/>
      <c r="DR161" s="704"/>
      <c r="DS161" s="704"/>
      <c r="DT161" s="704"/>
      <c r="DU161" s="704"/>
      <c r="DV161" s="704"/>
      <c r="DW161" s="704"/>
      <c r="DX161" s="704"/>
      <c r="DY161" s="704"/>
      <c r="DZ161" s="704"/>
      <c r="EA161" s="704"/>
      <c r="EB161" s="704"/>
      <c r="EC161" s="704"/>
      <c r="ED161" s="704"/>
      <c r="EE161" s="704"/>
      <c r="EF161" s="704"/>
      <c r="EG161" s="704"/>
      <c r="EH161" s="704"/>
      <c r="EI161" s="704"/>
      <c r="EJ161" s="704"/>
      <c r="EK161" s="704"/>
      <c r="EL161" s="704"/>
      <c r="EM161" s="704"/>
      <c r="EN161" s="704"/>
      <c r="EO161" s="704"/>
      <c r="EP161" s="704"/>
      <c r="EQ161" s="704"/>
      <c r="ER161" s="704"/>
      <c r="ES161" s="704"/>
      <c r="ET161" s="704"/>
      <c r="EU161" s="704"/>
      <c r="EV161" s="704"/>
      <c r="EW161" s="704"/>
      <c r="EX161" s="704"/>
      <c r="EY161" s="704"/>
      <c r="EZ161" s="704"/>
      <c r="FA161" s="704"/>
      <c r="FB161" s="704"/>
      <c r="FC161" s="704"/>
      <c r="FD161" s="704"/>
      <c r="FE161" s="704"/>
      <c r="FF161" s="704"/>
      <c r="FG161" s="704"/>
      <c r="FH161" s="704"/>
      <c r="FI161" s="704"/>
      <c r="FJ161" s="704"/>
      <c r="FK161" s="704"/>
      <c r="FL161" s="704"/>
      <c r="FM161" s="704"/>
      <c r="FN161" s="704"/>
      <c r="FO161" s="704"/>
      <c r="FP161" s="704"/>
      <c r="FQ161" s="704"/>
      <c r="FR161" s="704"/>
      <c r="FS161" s="704"/>
      <c r="FT161" s="704"/>
      <c r="FU161" s="704"/>
      <c r="FV161" s="704"/>
      <c r="FW161" s="704"/>
      <c r="FX161" s="704"/>
      <c r="FY161" s="704"/>
      <c r="FZ161" s="704"/>
      <c r="GA161" s="704"/>
      <c r="GB161" s="704"/>
      <c r="GC161" s="704"/>
      <c r="GD161" s="704"/>
      <c r="GE161" s="704"/>
      <c r="GF161" s="704"/>
      <c r="GG161" s="704"/>
      <c r="GH161" s="704"/>
      <c r="GI161" s="704"/>
      <c r="GJ161" s="704"/>
      <c r="GK161" s="704"/>
      <c r="GL161" s="704"/>
      <c r="GM161" s="704"/>
      <c r="GN161" s="704"/>
      <c r="GO161" s="706"/>
      <c r="HO161" s="706"/>
      <c r="HP161" s="706"/>
      <c r="HQ161" s="706"/>
      <c r="HR161" s="706"/>
      <c r="HS161" s="706"/>
      <c r="HT161" s="706"/>
      <c r="HU161" s="706"/>
      <c r="HV161" s="706"/>
      <c r="HW161" s="706"/>
      <c r="HX161" s="706"/>
      <c r="HY161" s="706"/>
      <c r="HZ161" s="706"/>
      <c r="IA161" s="706"/>
      <c r="IB161" s="706"/>
      <c r="IC161" s="706"/>
      <c r="ID161" s="706"/>
      <c r="IE161" s="706"/>
      <c r="IF161" s="706"/>
      <c r="IG161" s="706"/>
      <c r="IH161" s="706"/>
      <c r="II161" s="706"/>
      <c r="IJ161" s="706"/>
      <c r="IK161" s="706"/>
      <c r="IL161" s="706"/>
      <c r="IM161" s="706"/>
      <c r="IN161" s="706"/>
      <c r="IO161" s="706"/>
      <c r="IP161" s="706"/>
      <c r="IQ161" s="706"/>
      <c r="IR161" s="706"/>
      <c r="IS161" s="706"/>
      <c r="IT161" s="706"/>
      <c r="IU161" s="706"/>
      <c r="IV161" s="706"/>
      <c r="IW161" s="706"/>
      <c r="IX161" s="706"/>
      <c r="IY161" s="706"/>
      <c r="IZ161" s="706"/>
      <c r="JA161" s="706"/>
      <c r="JB161" s="706"/>
      <c r="JC161" s="706"/>
      <c r="JD161" s="706"/>
      <c r="JE161" s="706"/>
      <c r="JF161" s="706"/>
      <c r="JG161" s="706"/>
      <c r="JH161" s="706"/>
    </row>
    <row r="162" spans="1:274" s="706" customFormat="1" ht="23.1" customHeight="1" x14ac:dyDescent="0.25">
      <c r="A162" s="691">
        <v>161</v>
      </c>
      <c r="B162" s="693" t="s">
        <v>1316</v>
      </c>
      <c r="C162" s="696">
        <v>255</v>
      </c>
      <c r="D162" s="697">
        <v>532</v>
      </c>
      <c r="E162" s="707">
        <v>24</v>
      </c>
      <c r="F162" s="699" t="s">
        <v>1121</v>
      </c>
      <c r="G162" s="699" t="s">
        <v>1565</v>
      </c>
      <c r="H162" s="767" t="s">
        <v>1112</v>
      </c>
      <c r="I162" s="752" t="s">
        <v>1113</v>
      </c>
      <c r="J162" s="761" t="s">
        <v>1135</v>
      </c>
      <c r="K162" s="753" t="s">
        <v>1115</v>
      </c>
      <c r="L162" s="753" t="s">
        <v>1116</v>
      </c>
      <c r="M162" s="753" t="s">
        <v>1199</v>
      </c>
      <c r="N162" s="753" t="s">
        <v>1317</v>
      </c>
      <c r="O162" s="753" t="s">
        <v>1317</v>
      </c>
      <c r="P162" s="753" t="s">
        <v>1317</v>
      </c>
      <c r="Q162" s="765" t="s">
        <v>1120</v>
      </c>
      <c r="R162" s="765" t="s">
        <v>1120</v>
      </c>
      <c r="S162" s="755">
        <v>2</v>
      </c>
      <c r="T162" s="769">
        <v>2.2000000000000002</v>
      </c>
      <c r="U162" s="771">
        <v>41275</v>
      </c>
      <c r="V162" s="772">
        <v>42156</v>
      </c>
      <c r="W162" s="874">
        <v>25</v>
      </c>
      <c r="X162" s="875"/>
      <c r="Y162" s="876">
        <v>89000</v>
      </c>
      <c r="Z162" s="875">
        <f t="shared" si="6"/>
        <v>89000</v>
      </c>
      <c r="AA162" s="691"/>
      <c r="AB162" s="691"/>
      <c r="AC162" s="691"/>
      <c r="AD162" s="691"/>
      <c r="AE162" s="691">
        <v>89000</v>
      </c>
      <c r="AF162" s="691"/>
      <c r="AG162" s="691"/>
      <c r="AH162" s="691"/>
      <c r="AI162" s="691"/>
      <c r="AJ162" s="691"/>
      <c r="AK162" s="691"/>
      <c r="AL162" s="691"/>
      <c r="AM162" s="868">
        <f t="shared" si="7"/>
        <v>89000</v>
      </c>
      <c r="AN162" s="868">
        <f t="shared" si="8"/>
        <v>0</v>
      </c>
      <c r="AO162" s="691"/>
      <c r="AP162" s="868"/>
      <c r="AR162" s="704"/>
      <c r="AS162" s="704"/>
      <c r="AT162" s="704"/>
      <c r="AU162" s="704"/>
      <c r="AV162" s="704"/>
      <c r="AW162" s="704"/>
      <c r="AX162" s="704"/>
      <c r="AY162" s="704"/>
      <c r="AZ162" s="704"/>
      <c r="BA162" s="704"/>
      <c r="BB162" s="704"/>
      <c r="BC162" s="704"/>
      <c r="BD162" s="704"/>
      <c r="BE162" s="704"/>
      <c r="BF162" s="704"/>
      <c r="BG162" s="704"/>
      <c r="BH162" s="704"/>
      <c r="BI162" s="704"/>
      <c r="BJ162" s="704"/>
      <c r="BK162" s="704"/>
      <c r="BL162" s="704"/>
      <c r="BM162" s="704"/>
      <c r="BN162" s="704"/>
      <c r="BO162" s="704"/>
      <c r="BP162" s="704"/>
      <c r="BQ162" s="704"/>
      <c r="BR162" s="704"/>
      <c r="BS162" s="704"/>
      <c r="BT162" s="704"/>
      <c r="BU162" s="704"/>
      <c r="BV162" s="704"/>
      <c r="BW162" s="704"/>
      <c r="BX162" s="704"/>
      <c r="BY162" s="704"/>
      <c r="BZ162" s="704"/>
      <c r="CA162" s="704"/>
      <c r="CB162" s="704"/>
      <c r="CC162" s="704"/>
      <c r="CD162" s="704"/>
      <c r="CE162" s="704"/>
      <c r="CF162" s="704"/>
      <c r="CG162" s="704"/>
      <c r="CH162" s="704"/>
      <c r="CI162" s="704"/>
      <c r="CJ162" s="704"/>
      <c r="CK162" s="704"/>
      <c r="CL162" s="704"/>
      <c r="CM162" s="704"/>
      <c r="CN162" s="704"/>
      <c r="CO162" s="704"/>
      <c r="CP162" s="704"/>
      <c r="CQ162" s="704"/>
      <c r="CR162" s="704"/>
      <c r="CS162" s="704"/>
      <c r="CT162" s="704"/>
      <c r="CU162" s="704"/>
      <c r="CV162" s="704"/>
      <c r="CW162" s="704"/>
      <c r="CX162" s="704"/>
      <c r="CY162" s="704"/>
      <c r="CZ162" s="704"/>
      <c r="DA162" s="704"/>
      <c r="DB162" s="704"/>
      <c r="DC162" s="704"/>
      <c r="DD162" s="704"/>
      <c r="DE162" s="704"/>
      <c r="DF162" s="704"/>
      <c r="DG162" s="704"/>
      <c r="DH162" s="704"/>
      <c r="DI162" s="704"/>
      <c r="DJ162" s="704"/>
      <c r="DK162" s="704"/>
      <c r="DL162" s="704"/>
      <c r="DM162" s="704"/>
      <c r="DN162" s="704"/>
      <c r="DO162" s="704"/>
      <c r="DP162" s="704"/>
      <c r="DQ162" s="704"/>
      <c r="DR162" s="704"/>
      <c r="DS162" s="704"/>
      <c r="DT162" s="704"/>
      <c r="DU162" s="704"/>
      <c r="DV162" s="704"/>
      <c r="DW162" s="704"/>
      <c r="DX162" s="704"/>
      <c r="DY162" s="704"/>
      <c r="DZ162" s="704"/>
      <c r="EA162" s="704"/>
      <c r="EB162" s="704"/>
      <c r="EC162" s="704"/>
      <c r="ED162" s="704"/>
      <c r="EE162" s="704"/>
      <c r="EF162" s="704"/>
      <c r="EG162" s="704"/>
      <c r="EH162" s="704"/>
      <c r="EI162" s="704"/>
      <c r="EJ162" s="704"/>
      <c r="EK162" s="704"/>
      <c r="EL162" s="704"/>
      <c r="EM162" s="704"/>
      <c r="EN162" s="704"/>
      <c r="EO162" s="704"/>
      <c r="EP162" s="704"/>
      <c r="EQ162" s="704"/>
      <c r="ER162" s="704"/>
      <c r="ES162" s="704"/>
      <c r="ET162" s="704"/>
      <c r="EU162" s="704"/>
      <c r="EV162" s="704"/>
      <c r="EW162" s="704"/>
      <c r="EX162" s="704"/>
      <c r="EY162" s="704"/>
      <c r="EZ162" s="704"/>
      <c r="FA162" s="704"/>
      <c r="FB162" s="704"/>
      <c r="FC162" s="704"/>
      <c r="FD162" s="704"/>
      <c r="FE162" s="704"/>
      <c r="FF162" s="704"/>
      <c r="FG162" s="704"/>
      <c r="FH162" s="704"/>
      <c r="FI162" s="704"/>
      <c r="FJ162" s="704"/>
      <c r="FK162" s="704"/>
      <c r="FL162" s="704"/>
      <c r="FM162" s="704"/>
      <c r="FN162" s="704"/>
      <c r="FO162" s="704"/>
      <c r="FP162" s="704"/>
      <c r="FQ162" s="704"/>
      <c r="FR162" s="704"/>
      <c r="FS162" s="704"/>
      <c r="FT162" s="704"/>
      <c r="FU162" s="704"/>
      <c r="FV162" s="704"/>
      <c r="FW162" s="704"/>
      <c r="FX162" s="704"/>
      <c r="FY162" s="704"/>
      <c r="FZ162" s="704"/>
      <c r="GA162" s="704"/>
      <c r="GB162" s="704"/>
      <c r="GC162" s="704"/>
      <c r="GD162" s="704"/>
      <c r="GE162" s="704"/>
      <c r="GF162" s="704"/>
      <c r="GG162" s="704"/>
      <c r="GH162" s="704"/>
      <c r="GI162" s="704"/>
      <c r="GJ162" s="704"/>
      <c r="GK162" s="704"/>
      <c r="GL162" s="704"/>
      <c r="GM162" s="704"/>
      <c r="GN162" s="704"/>
      <c r="GP162" s="878"/>
      <c r="GQ162" s="878"/>
      <c r="GR162" s="878"/>
      <c r="GS162" s="878"/>
      <c r="GT162" s="878"/>
      <c r="GU162" s="878"/>
      <c r="GV162" s="878"/>
      <c r="GW162" s="878"/>
      <c r="GX162" s="878"/>
      <c r="GY162" s="878"/>
      <c r="GZ162" s="878"/>
      <c r="HA162" s="878"/>
      <c r="HB162" s="878"/>
      <c r="HC162" s="878"/>
      <c r="HD162" s="878"/>
      <c r="HE162" s="878"/>
      <c r="HF162" s="878"/>
      <c r="HG162" s="878"/>
      <c r="HH162" s="878"/>
      <c r="HI162" s="878"/>
      <c r="HJ162" s="878"/>
      <c r="HK162" s="878"/>
      <c r="HL162" s="878"/>
      <c r="HM162" s="878"/>
      <c r="HN162" s="878"/>
      <c r="HO162" s="878"/>
      <c r="HP162" s="878"/>
      <c r="HQ162" s="878"/>
      <c r="HR162" s="878"/>
      <c r="HS162" s="878"/>
      <c r="HT162" s="878"/>
      <c r="HU162" s="878"/>
      <c r="HV162" s="878"/>
      <c r="HW162" s="878"/>
      <c r="HX162" s="878"/>
      <c r="HY162" s="878"/>
      <c r="HZ162" s="878"/>
      <c r="IA162" s="878"/>
      <c r="IB162" s="878"/>
      <c r="IC162" s="878"/>
      <c r="ID162" s="878"/>
      <c r="IE162" s="878"/>
      <c r="IF162" s="878"/>
      <c r="IG162" s="878"/>
      <c r="IH162" s="878"/>
      <c r="II162" s="878"/>
      <c r="IJ162" s="878"/>
      <c r="IK162" s="878"/>
      <c r="IL162" s="878"/>
      <c r="IM162" s="878"/>
      <c r="IN162" s="878"/>
      <c r="IO162" s="878"/>
      <c r="IP162" s="878"/>
      <c r="IQ162" s="878"/>
      <c r="IR162" s="878"/>
      <c r="IS162" s="878"/>
      <c r="IT162" s="878"/>
      <c r="IU162" s="878"/>
      <c r="IV162" s="878"/>
      <c r="IW162" s="878"/>
      <c r="JA162" s="878"/>
      <c r="JB162" s="878"/>
      <c r="JC162" s="878"/>
      <c r="JD162" s="878"/>
      <c r="JE162" s="878"/>
      <c r="JF162" s="878"/>
      <c r="JG162" s="878"/>
      <c r="JH162" s="878"/>
      <c r="JI162" s="878"/>
      <c r="JJ162" s="878"/>
      <c r="JK162" s="878"/>
      <c r="JL162" s="878"/>
      <c r="JM162" s="878"/>
      <c r="JN162" s="878"/>
    </row>
    <row r="163" spans="1:274" s="706" customFormat="1" ht="23.1" customHeight="1" x14ac:dyDescent="0.25">
      <c r="A163" s="691">
        <v>162</v>
      </c>
      <c r="B163" s="693" t="s">
        <v>1316</v>
      </c>
      <c r="C163" s="696">
        <v>255</v>
      </c>
      <c r="D163" s="729">
        <v>532</v>
      </c>
      <c r="E163" s="729">
        <v>25</v>
      </c>
      <c r="F163" s="692" t="s">
        <v>1121</v>
      </c>
      <c r="G163" s="692" t="s">
        <v>1566</v>
      </c>
      <c r="H163" s="767" t="s">
        <v>1112</v>
      </c>
      <c r="I163" s="752" t="s">
        <v>1113</v>
      </c>
      <c r="J163" s="761" t="s">
        <v>1135</v>
      </c>
      <c r="K163" s="730" t="s">
        <v>1115</v>
      </c>
      <c r="L163" s="730" t="s">
        <v>1116</v>
      </c>
      <c r="M163" s="753" t="s">
        <v>1199</v>
      </c>
      <c r="N163" s="753" t="s">
        <v>1317</v>
      </c>
      <c r="O163" s="753" t="s">
        <v>1317</v>
      </c>
      <c r="P163" s="753" t="s">
        <v>1317</v>
      </c>
      <c r="Q163" s="753" t="s">
        <v>1120</v>
      </c>
      <c r="R163" s="753" t="s">
        <v>1120</v>
      </c>
      <c r="S163" s="755">
        <v>2</v>
      </c>
      <c r="T163" s="769">
        <v>2.2000000000000002</v>
      </c>
      <c r="U163" s="771">
        <v>41456</v>
      </c>
      <c r="V163" s="772">
        <v>42156</v>
      </c>
      <c r="W163" s="731">
        <v>25</v>
      </c>
      <c r="X163" s="875"/>
      <c r="Y163" s="876">
        <v>573800</v>
      </c>
      <c r="Z163" s="875">
        <f t="shared" si="6"/>
        <v>573800</v>
      </c>
      <c r="AA163" s="717"/>
      <c r="AB163" s="717"/>
      <c r="AC163" s="717">
        <v>273800</v>
      </c>
      <c r="AD163" s="717">
        <v>150000</v>
      </c>
      <c r="AE163" s="717">
        <v>150000</v>
      </c>
      <c r="AF163" s="717"/>
      <c r="AG163" s="717"/>
      <c r="AH163" s="717"/>
      <c r="AI163" s="717"/>
      <c r="AJ163" s="717"/>
      <c r="AK163" s="717"/>
      <c r="AL163" s="717"/>
      <c r="AM163" s="868">
        <f t="shared" si="7"/>
        <v>573800</v>
      </c>
      <c r="AN163" s="868">
        <f t="shared" si="8"/>
        <v>0</v>
      </c>
      <c r="AO163" s="717"/>
      <c r="AP163" s="868"/>
      <c r="FI163" s="704"/>
      <c r="FJ163" s="704"/>
      <c r="FK163" s="704"/>
      <c r="FL163" s="704"/>
      <c r="FM163" s="704"/>
      <c r="FN163" s="704"/>
      <c r="FO163" s="704"/>
      <c r="FP163" s="704"/>
      <c r="FQ163" s="704"/>
      <c r="FR163" s="704"/>
      <c r="FS163" s="704"/>
      <c r="FT163" s="704"/>
      <c r="FU163" s="704"/>
      <c r="FV163" s="704"/>
      <c r="FW163" s="704"/>
      <c r="FX163" s="704"/>
      <c r="FY163" s="704"/>
      <c r="FZ163" s="704"/>
      <c r="GA163" s="704"/>
      <c r="GB163" s="704"/>
      <c r="GC163" s="704"/>
      <c r="GD163" s="704"/>
      <c r="GE163" s="704"/>
      <c r="GF163" s="704"/>
      <c r="GG163" s="704"/>
      <c r="GH163" s="704"/>
      <c r="GI163" s="704"/>
      <c r="GJ163" s="704"/>
      <c r="GK163" s="704"/>
      <c r="GL163" s="704"/>
      <c r="GM163" s="704"/>
      <c r="GN163" s="704"/>
      <c r="GP163" s="878"/>
      <c r="GQ163" s="878"/>
      <c r="GR163" s="878"/>
      <c r="GS163" s="878"/>
      <c r="GT163" s="878"/>
      <c r="GU163" s="878"/>
      <c r="GV163" s="878"/>
      <c r="GW163" s="878"/>
      <c r="GX163" s="878"/>
      <c r="GY163" s="878"/>
      <c r="GZ163" s="878"/>
      <c r="HA163" s="878"/>
      <c r="HB163" s="878"/>
      <c r="HC163" s="878"/>
      <c r="HD163" s="878"/>
      <c r="HE163" s="878"/>
      <c r="HF163" s="878"/>
      <c r="HG163" s="878"/>
      <c r="HH163" s="878"/>
      <c r="HI163" s="878"/>
      <c r="HJ163" s="878"/>
      <c r="HK163" s="878"/>
      <c r="HL163" s="878"/>
      <c r="HM163" s="878"/>
      <c r="HN163" s="878"/>
      <c r="HO163" s="878"/>
      <c r="HP163" s="878"/>
      <c r="HQ163" s="878"/>
      <c r="HR163" s="878"/>
      <c r="HS163" s="878"/>
      <c r="HT163" s="878"/>
      <c r="HU163" s="878"/>
      <c r="HV163" s="878"/>
      <c r="HW163" s="878"/>
      <c r="HX163" s="878"/>
      <c r="HY163" s="878"/>
      <c r="HZ163" s="878"/>
      <c r="IA163" s="878"/>
      <c r="IB163" s="878"/>
      <c r="IC163" s="878"/>
      <c r="ID163" s="878"/>
      <c r="IE163" s="878"/>
      <c r="IF163" s="878"/>
      <c r="IG163" s="878"/>
      <c r="IH163" s="878"/>
      <c r="II163" s="878"/>
      <c r="IJ163" s="878"/>
      <c r="IK163" s="878"/>
      <c r="IL163" s="878"/>
      <c r="IM163" s="878"/>
      <c r="IN163" s="878"/>
      <c r="IO163" s="878"/>
      <c r="IP163" s="878"/>
      <c r="IQ163" s="878"/>
      <c r="IR163" s="878"/>
      <c r="IS163" s="878"/>
      <c r="IT163" s="878"/>
      <c r="IU163" s="878"/>
      <c r="IV163" s="878"/>
      <c r="IW163" s="878"/>
      <c r="JA163" s="878"/>
      <c r="JB163" s="878"/>
      <c r="JC163" s="878"/>
      <c r="JD163" s="878"/>
      <c r="JE163" s="878"/>
      <c r="JF163" s="878"/>
      <c r="JG163" s="878"/>
      <c r="JH163" s="878"/>
      <c r="JI163" s="878"/>
      <c r="JJ163" s="878"/>
      <c r="JK163" s="878"/>
      <c r="JL163" s="878"/>
      <c r="JM163" s="878"/>
      <c r="JN163" s="878"/>
    </row>
    <row r="164" spans="1:274" s="878" customFormat="1" ht="23.1" customHeight="1" x14ac:dyDescent="0.25">
      <c r="A164" s="691">
        <v>163</v>
      </c>
      <c r="B164" s="693" t="s">
        <v>1316</v>
      </c>
      <c r="C164" s="696">
        <v>255</v>
      </c>
      <c r="D164" s="729">
        <v>532</v>
      </c>
      <c r="E164" s="729">
        <v>26</v>
      </c>
      <c r="F164" s="692" t="s">
        <v>1121</v>
      </c>
      <c r="G164" s="692" t="s">
        <v>1567</v>
      </c>
      <c r="H164" s="767" t="s">
        <v>1112</v>
      </c>
      <c r="I164" s="752" t="s">
        <v>1113</v>
      </c>
      <c r="J164" s="730" t="s">
        <v>1135</v>
      </c>
      <c r="K164" s="730" t="s">
        <v>1115</v>
      </c>
      <c r="L164" s="730" t="s">
        <v>1116</v>
      </c>
      <c r="M164" s="753" t="s">
        <v>1199</v>
      </c>
      <c r="N164" s="753" t="s">
        <v>1317</v>
      </c>
      <c r="O164" s="753" t="s">
        <v>1317</v>
      </c>
      <c r="P164" s="753" t="s">
        <v>1317</v>
      </c>
      <c r="Q164" s="765" t="s">
        <v>1120</v>
      </c>
      <c r="R164" s="765" t="s">
        <v>1120</v>
      </c>
      <c r="S164" s="755">
        <v>2</v>
      </c>
      <c r="T164" s="769">
        <v>2.2000000000000002</v>
      </c>
      <c r="U164" s="771">
        <v>41456</v>
      </c>
      <c r="V164" s="772">
        <v>41791</v>
      </c>
      <c r="W164" s="731">
        <v>25</v>
      </c>
      <c r="X164" s="875"/>
      <c r="Y164" s="876">
        <v>722100</v>
      </c>
      <c r="Z164" s="875">
        <f t="shared" si="6"/>
        <v>722100</v>
      </c>
      <c r="AA164" s="717"/>
      <c r="AB164" s="717">
        <v>22100</v>
      </c>
      <c r="AC164" s="717">
        <v>350000</v>
      </c>
      <c r="AD164" s="717">
        <v>350000</v>
      </c>
      <c r="AE164" s="717"/>
      <c r="AF164" s="717"/>
      <c r="AG164" s="717"/>
      <c r="AH164" s="717"/>
      <c r="AI164" s="717"/>
      <c r="AJ164" s="717"/>
      <c r="AK164" s="717"/>
      <c r="AL164" s="717"/>
      <c r="AM164" s="868">
        <f t="shared" si="7"/>
        <v>722100</v>
      </c>
      <c r="AN164" s="868">
        <f t="shared" si="8"/>
        <v>0</v>
      </c>
      <c r="AO164" s="717"/>
      <c r="AP164" s="868"/>
      <c r="AQ164" s="706"/>
      <c r="AR164" s="706"/>
      <c r="AS164" s="706"/>
      <c r="AT164" s="706"/>
      <c r="AU164" s="706"/>
      <c r="AV164" s="706"/>
      <c r="AW164" s="706"/>
      <c r="AX164" s="706"/>
      <c r="AY164" s="706"/>
      <c r="AZ164" s="706"/>
      <c r="BA164" s="706"/>
      <c r="BB164" s="706"/>
      <c r="BC164" s="706"/>
      <c r="BD164" s="706"/>
      <c r="BE164" s="706"/>
      <c r="BF164" s="706"/>
      <c r="BG164" s="706"/>
      <c r="BH164" s="706"/>
      <c r="BI164" s="706"/>
      <c r="BJ164" s="706"/>
      <c r="BK164" s="706"/>
      <c r="BL164" s="706"/>
      <c r="BM164" s="706"/>
      <c r="BN164" s="706"/>
      <c r="BO164" s="706"/>
      <c r="BP164" s="706"/>
      <c r="BQ164" s="706"/>
      <c r="BR164" s="706"/>
      <c r="BS164" s="706"/>
      <c r="BT164" s="706"/>
      <c r="BU164" s="706"/>
      <c r="BV164" s="706"/>
      <c r="BW164" s="706"/>
      <c r="BX164" s="706"/>
      <c r="BY164" s="706"/>
      <c r="BZ164" s="706"/>
      <c r="CA164" s="706"/>
      <c r="CB164" s="706"/>
      <c r="CC164" s="706"/>
      <c r="CD164" s="706"/>
      <c r="CE164" s="706"/>
      <c r="CF164" s="706"/>
      <c r="CG164" s="706"/>
      <c r="CH164" s="706"/>
      <c r="CI164" s="706"/>
      <c r="CJ164" s="706"/>
      <c r="CK164" s="706"/>
      <c r="CL164" s="706"/>
      <c r="CM164" s="706"/>
      <c r="CN164" s="706"/>
      <c r="CO164" s="706"/>
      <c r="CP164" s="706"/>
      <c r="CQ164" s="706"/>
      <c r="CR164" s="706"/>
      <c r="CS164" s="706"/>
      <c r="CT164" s="706"/>
      <c r="CU164" s="706"/>
      <c r="CV164" s="706"/>
      <c r="CW164" s="706"/>
      <c r="CX164" s="706"/>
      <c r="CY164" s="706"/>
      <c r="CZ164" s="706"/>
      <c r="DA164" s="706"/>
      <c r="DB164" s="706"/>
      <c r="DC164" s="706"/>
      <c r="DD164" s="706"/>
      <c r="DE164" s="706"/>
      <c r="DF164" s="706"/>
      <c r="DG164" s="706"/>
      <c r="DH164" s="706"/>
      <c r="DI164" s="706"/>
      <c r="DJ164" s="706"/>
      <c r="DK164" s="706"/>
      <c r="DL164" s="706"/>
      <c r="DM164" s="706"/>
      <c r="DN164" s="706"/>
      <c r="DO164" s="706"/>
      <c r="DP164" s="706"/>
      <c r="DQ164" s="706"/>
      <c r="DR164" s="706"/>
      <c r="DS164" s="706"/>
      <c r="DT164" s="706"/>
      <c r="DU164" s="706"/>
      <c r="DV164" s="706"/>
      <c r="DW164" s="706"/>
      <c r="DX164" s="706"/>
      <c r="DY164" s="706"/>
      <c r="DZ164" s="706"/>
      <c r="EA164" s="706"/>
      <c r="EB164" s="706"/>
      <c r="EC164" s="706"/>
      <c r="ED164" s="706"/>
      <c r="EE164" s="706"/>
      <c r="EF164" s="706"/>
      <c r="EG164" s="706"/>
      <c r="EH164" s="706"/>
      <c r="EI164" s="706"/>
      <c r="EJ164" s="706"/>
      <c r="EK164" s="706"/>
      <c r="EL164" s="706"/>
      <c r="EM164" s="706"/>
      <c r="EN164" s="706"/>
      <c r="EO164" s="706"/>
      <c r="EP164" s="706"/>
      <c r="EQ164" s="706"/>
      <c r="ER164" s="706"/>
      <c r="ES164" s="706"/>
      <c r="ET164" s="706"/>
      <c r="EU164" s="706"/>
      <c r="EV164" s="706"/>
      <c r="EW164" s="706"/>
      <c r="EX164" s="706"/>
      <c r="EY164" s="706"/>
      <c r="EZ164" s="706"/>
      <c r="FA164" s="706"/>
      <c r="FB164" s="706"/>
      <c r="FC164" s="706"/>
      <c r="FD164" s="706"/>
      <c r="FE164" s="706"/>
      <c r="FF164" s="706"/>
      <c r="FG164" s="706"/>
      <c r="FH164" s="704"/>
      <c r="FI164" s="704"/>
      <c r="FJ164" s="704"/>
      <c r="FK164" s="704"/>
      <c r="FL164" s="704"/>
      <c r="FM164" s="704"/>
      <c r="FN164" s="704"/>
      <c r="FO164" s="704"/>
      <c r="FP164" s="704"/>
      <c r="FQ164" s="704"/>
      <c r="FR164" s="704"/>
      <c r="FS164" s="704"/>
      <c r="FT164" s="704"/>
      <c r="FU164" s="704"/>
      <c r="FV164" s="704"/>
      <c r="FW164" s="704"/>
      <c r="FX164" s="704"/>
      <c r="FY164" s="704"/>
      <c r="FZ164" s="704"/>
      <c r="GA164" s="704"/>
      <c r="GB164" s="704"/>
      <c r="GC164" s="704"/>
      <c r="GD164" s="704"/>
      <c r="GE164" s="704"/>
      <c r="GF164" s="704"/>
      <c r="GG164" s="704"/>
      <c r="GH164" s="704"/>
      <c r="GI164" s="704"/>
      <c r="GJ164" s="704"/>
      <c r="GK164" s="704"/>
      <c r="GL164" s="704"/>
      <c r="GM164" s="704"/>
      <c r="GN164" s="704"/>
      <c r="GO164" s="706"/>
      <c r="HO164" s="706"/>
      <c r="HP164" s="706"/>
      <c r="HQ164" s="706"/>
      <c r="HR164" s="706"/>
      <c r="HS164" s="706"/>
      <c r="HT164" s="706"/>
      <c r="HU164" s="706"/>
      <c r="HV164" s="706"/>
      <c r="HW164" s="706"/>
      <c r="HX164" s="706"/>
      <c r="HY164" s="706"/>
      <c r="HZ164" s="706"/>
      <c r="IA164" s="706"/>
      <c r="IB164" s="706"/>
      <c r="IC164" s="706"/>
      <c r="ID164" s="706"/>
      <c r="IE164" s="706"/>
      <c r="IF164" s="706"/>
      <c r="IG164" s="706"/>
      <c r="IH164" s="706"/>
      <c r="II164" s="706"/>
      <c r="IJ164" s="706"/>
      <c r="IK164" s="706"/>
      <c r="IL164" s="706"/>
      <c r="IM164" s="706"/>
      <c r="IN164" s="706"/>
      <c r="IO164" s="706"/>
      <c r="IP164" s="706"/>
      <c r="IQ164" s="706"/>
      <c r="IR164" s="706"/>
      <c r="IS164" s="706"/>
      <c r="IT164" s="706"/>
      <c r="IU164" s="706"/>
      <c r="IV164" s="706"/>
      <c r="IW164" s="706"/>
    </row>
    <row r="165" spans="1:274" s="878" customFormat="1" ht="23.1" customHeight="1" x14ac:dyDescent="0.25">
      <c r="A165" s="691">
        <v>164</v>
      </c>
      <c r="B165" s="693" t="s">
        <v>1316</v>
      </c>
      <c r="C165" s="696">
        <v>255</v>
      </c>
      <c r="D165" s="697">
        <v>536</v>
      </c>
      <c r="E165" s="707">
        <v>1</v>
      </c>
      <c r="F165" s="699" t="s">
        <v>1123</v>
      </c>
      <c r="G165" s="699" t="s">
        <v>1568</v>
      </c>
      <c r="H165" s="767" t="s">
        <v>1112</v>
      </c>
      <c r="I165" s="752" t="s">
        <v>1113</v>
      </c>
      <c r="J165" s="761" t="s">
        <v>1135</v>
      </c>
      <c r="K165" s="730" t="s">
        <v>1115</v>
      </c>
      <c r="L165" s="730" t="s">
        <v>1124</v>
      </c>
      <c r="M165" s="753" t="s">
        <v>1199</v>
      </c>
      <c r="N165" s="753" t="s">
        <v>1317</v>
      </c>
      <c r="O165" s="753" t="s">
        <v>1317</v>
      </c>
      <c r="P165" s="753" t="s">
        <v>1317</v>
      </c>
      <c r="Q165" s="765" t="s">
        <v>1120</v>
      </c>
      <c r="R165" s="765" t="s">
        <v>1120</v>
      </c>
      <c r="S165" s="755">
        <v>2</v>
      </c>
      <c r="T165" s="769">
        <v>2.2000000000000002</v>
      </c>
      <c r="U165" s="771">
        <v>41306</v>
      </c>
      <c r="V165" s="772">
        <v>41426</v>
      </c>
      <c r="W165" s="874">
        <v>5</v>
      </c>
      <c r="X165" s="875"/>
      <c r="Y165" s="876">
        <v>62700</v>
      </c>
      <c r="Z165" s="875">
        <f t="shared" si="6"/>
        <v>62700</v>
      </c>
      <c r="AA165" s="691"/>
      <c r="AB165" s="691"/>
      <c r="AC165" s="691">
        <v>62700</v>
      </c>
      <c r="AD165" s="691"/>
      <c r="AE165" s="691"/>
      <c r="AF165" s="691"/>
      <c r="AG165" s="691"/>
      <c r="AH165" s="691"/>
      <c r="AI165" s="691"/>
      <c r="AJ165" s="691"/>
      <c r="AK165" s="691"/>
      <c r="AL165" s="691"/>
      <c r="AM165" s="868">
        <f t="shared" si="7"/>
        <v>62700</v>
      </c>
      <c r="AN165" s="868">
        <f t="shared" si="8"/>
        <v>0</v>
      </c>
      <c r="AO165" s="691"/>
      <c r="AP165" s="868"/>
      <c r="AQ165" s="706"/>
      <c r="AR165" s="704"/>
      <c r="AS165" s="704"/>
      <c r="AT165" s="704"/>
      <c r="AU165" s="704"/>
      <c r="AV165" s="704"/>
      <c r="AW165" s="704"/>
      <c r="AX165" s="704"/>
      <c r="AY165" s="704"/>
      <c r="AZ165" s="704"/>
      <c r="BA165" s="704"/>
      <c r="BB165" s="704"/>
      <c r="BC165" s="704"/>
      <c r="BD165" s="704"/>
      <c r="BE165" s="704"/>
      <c r="BF165" s="704"/>
      <c r="BG165" s="704"/>
      <c r="BH165" s="704"/>
      <c r="BI165" s="704"/>
      <c r="BJ165" s="704"/>
      <c r="BK165" s="704"/>
      <c r="BL165" s="704"/>
      <c r="BM165" s="704"/>
      <c r="BN165" s="704"/>
      <c r="BO165" s="704"/>
      <c r="BP165" s="704"/>
      <c r="BQ165" s="704"/>
      <c r="BR165" s="704"/>
      <c r="BS165" s="704"/>
      <c r="BT165" s="704"/>
      <c r="BU165" s="704"/>
      <c r="BV165" s="704"/>
      <c r="BW165" s="704"/>
      <c r="BX165" s="704"/>
      <c r="BY165" s="704"/>
      <c r="BZ165" s="704"/>
      <c r="CA165" s="704"/>
      <c r="CB165" s="704"/>
      <c r="CC165" s="704"/>
      <c r="CD165" s="704"/>
      <c r="CE165" s="704"/>
      <c r="CF165" s="704"/>
      <c r="CG165" s="704"/>
      <c r="CH165" s="704"/>
      <c r="CI165" s="704"/>
      <c r="CJ165" s="704"/>
      <c r="CK165" s="704"/>
      <c r="CL165" s="704"/>
      <c r="CM165" s="704"/>
      <c r="CN165" s="704"/>
      <c r="CO165" s="704"/>
      <c r="CP165" s="704"/>
      <c r="CQ165" s="704"/>
      <c r="CR165" s="704"/>
      <c r="CS165" s="704"/>
      <c r="CT165" s="704"/>
      <c r="CU165" s="704"/>
      <c r="CV165" s="704"/>
      <c r="CW165" s="704"/>
      <c r="CX165" s="704"/>
      <c r="CY165" s="704"/>
      <c r="CZ165" s="704"/>
      <c r="DA165" s="704"/>
      <c r="DB165" s="704"/>
      <c r="DC165" s="704"/>
      <c r="DD165" s="704"/>
      <c r="DE165" s="704"/>
      <c r="DF165" s="704"/>
      <c r="DG165" s="704"/>
      <c r="DH165" s="704"/>
      <c r="DI165" s="704"/>
      <c r="DJ165" s="704"/>
      <c r="DK165" s="704"/>
      <c r="DL165" s="704"/>
      <c r="DM165" s="704"/>
      <c r="DN165" s="704"/>
      <c r="DO165" s="704"/>
      <c r="DP165" s="704"/>
      <c r="DQ165" s="704"/>
      <c r="DR165" s="704"/>
      <c r="DS165" s="704"/>
      <c r="DT165" s="704"/>
      <c r="DU165" s="704"/>
      <c r="DV165" s="704"/>
      <c r="DW165" s="704"/>
      <c r="DX165" s="704"/>
      <c r="DY165" s="704"/>
      <c r="DZ165" s="704"/>
      <c r="EA165" s="704"/>
      <c r="EB165" s="704"/>
      <c r="EC165" s="704"/>
      <c r="ED165" s="704"/>
      <c r="EE165" s="704"/>
      <c r="EF165" s="704"/>
      <c r="EG165" s="704"/>
      <c r="EH165" s="704"/>
      <c r="EI165" s="704"/>
      <c r="EJ165" s="704"/>
      <c r="EK165" s="704"/>
      <c r="EL165" s="704"/>
      <c r="EM165" s="704"/>
      <c r="EN165" s="704"/>
      <c r="EO165" s="704"/>
      <c r="EP165" s="704"/>
      <c r="EQ165" s="704"/>
      <c r="ER165" s="704"/>
      <c r="ES165" s="704"/>
      <c r="ET165" s="704"/>
      <c r="EU165" s="704"/>
      <c r="EV165" s="704"/>
      <c r="EW165" s="704"/>
      <c r="EX165" s="704"/>
      <c r="EY165" s="704"/>
      <c r="EZ165" s="704"/>
      <c r="FA165" s="704"/>
      <c r="FB165" s="704"/>
      <c r="FC165" s="704"/>
      <c r="FD165" s="704"/>
      <c r="FE165" s="704"/>
      <c r="FF165" s="704"/>
      <c r="FG165" s="704"/>
      <c r="FH165" s="706"/>
      <c r="FI165" s="704"/>
      <c r="FJ165" s="704"/>
      <c r="FK165" s="704"/>
      <c r="FL165" s="704"/>
      <c r="FM165" s="704"/>
      <c r="FN165" s="704"/>
      <c r="FO165" s="704"/>
      <c r="FP165" s="704"/>
      <c r="FQ165" s="704"/>
      <c r="FR165" s="704"/>
      <c r="FS165" s="704"/>
      <c r="FT165" s="704"/>
      <c r="FU165" s="704"/>
      <c r="FV165" s="704"/>
      <c r="FW165" s="704"/>
      <c r="FX165" s="704"/>
      <c r="FY165" s="704"/>
      <c r="FZ165" s="704"/>
      <c r="GA165" s="704"/>
      <c r="GB165" s="704"/>
      <c r="GC165" s="704"/>
      <c r="GD165" s="704"/>
      <c r="GE165" s="704"/>
      <c r="GF165" s="704"/>
      <c r="GG165" s="704"/>
      <c r="GH165" s="704"/>
      <c r="GI165" s="704"/>
      <c r="GJ165" s="704"/>
      <c r="GK165" s="704"/>
      <c r="GL165" s="704"/>
      <c r="GM165" s="704"/>
      <c r="GN165" s="704"/>
      <c r="GO165" s="706"/>
      <c r="JA165" s="706"/>
      <c r="JB165" s="706"/>
      <c r="JC165" s="706"/>
      <c r="JD165" s="706"/>
      <c r="JE165" s="706"/>
      <c r="JF165" s="706"/>
      <c r="JG165" s="706"/>
      <c r="JH165" s="706"/>
    </row>
    <row r="166" spans="1:274" s="706" customFormat="1" ht="23.1" customHeight="1" x14ac:dyDescent="0.25">
      <c r="A166" s="691">
        <v>165</v>
      </c>
      <c r="B166" s="693" t="s">
        <v>1316</v>
      </c>
      <c r="C166" s="696">
        <v>255</v>
      </c>
      <c r="D166" s="697">
        <v>536</v>
      </c>
      <c r="E166" s="707">
        <v>10</v>
      </c>
      <c r="F166" s="699" t="s">
        <v>1123</v>
      </c>
      <c r="G166" s="699" t="s">
        <v>1569</v>
      </c>
      <c r="H166" s="767" t="s">
        <v>1112</v>
      </c>
      <c r="I166" s="752" t="s">
        <v>1113</v>
      </c>
      <c r="J166" s="761" t="s">
        <v>1135</v>
      </c>
      <c r="K166" s="730" t="s">
        <v>1115</v>
      </c>
      <c r="L166" s="730" t="s">
        <v>1116</v>
      </c>
      <c r="M166" s="753" t="s">
        <v>1199</v>
      </c>
      <c r="N166" s="753" t="s">
        <v>1317</v>
      </c>
      <c r="O166" s="753" t="s">
        <v>1317</v>
      </c>
      <c r="P166" s="753" t="s">
        <v>1317</v>
      </c>
      <c r="Q166" s="765" t="s">
        <v>1120</v>
      </c>
      <c r="R166" s="765" t="s">
        <v>1120</v>
      </c>
      <c r="S166" s="755">
        <v>2</v>
      </c>
      <c r="T166" s="769">
        <v>2.2000000000000002</v>
      </c>
      <c r="U166" s="771">
        <v>41456</v>
      </c>
      <c r="V166" s="772">
        <v>41791</v>
      </c>
      <c r="W166" s="874">
        <v>5</v>
      </c>
      <c r="X166" s="875"/>
      <c r="Y166" s="876">
        <v>59000</v>
      </c>
      <c r="Z166" s="875">
        <f t="shared" si="6"/>
        <v>59000</v>
      </c>
      <c r="AA166" s="691"/>
      <c r="AB166" s="691"/>
      <c r="AC166" s="691"/>
      <c r="AD166" s="691"/>
      <c r="AE166" s="691"/>
      <c r="AF166" s="691">
        <v>59000</v>
      </c>
      <c r="AG166" s="691"/>
      <c r="AH166" s="691"/>
      <c r="AI166" s="691"/>
      <c r="AJ166" s="691"/>
      <c r="AK166" s="691"/>
      <c r="AL166" s="691"/>
      <c r="AM166" s="868">
        <f t="shared" si="7"/>
        <v>59000</v>
      </c>
      <c r="AN166" s="868">
        <f t="shared" si="8"/>
        <v>0</v>
      </c>
      <c r="AO166" s="691"/>
      <c r="AP166" s="868"/>
      <c r="AR166" s="704"/>
      <c r="AS166" s="704"/>
      <c r="AT166" s="704"/>
      <c r="AU166" s="704"/>
      <c r="AV166" s="704"/>
      <c r="AW166" s="704"/>
      <c r="AX166" s="704"/>
      <c r="AY166" s="704"/>
      <c r="AZ166" s="704"/>
      <c r="BA166" s="704"/>
      <c r="BB166" s="704"/>
      <c r="BC166" s="704"/>
      <c r="BD166" s="704"/>
      <c r="BE166" s="704"/>
      <c r="BF166" s="704"/>
      <c r="BG166" s="704"/>
      <c r="BH166" s="704"/>
      <c r="BI166" s="704"/>
      <c r="BJ166" s="704"/>
      <c r="BK166" s="704"/>
      <c r="BL166" s="704"/>
      <c r="BM166" s="704"/>
      <c r="BN166" s="704"/>
      <c r="BO166" s="704"/>
      <c r="BP166" s="704"/>
      <c r="BQ166" s="704"/>
      <c r="BR166" s="704"/>
      <c r="BS166" s="704"/>
      <c r="BT166" s="704"/>
      <c r="BU166" s="704"/>
      <c r="BV166" s="704"/>
      <c r="BW166" s="704"/>
      <c r="BX166" s="704"/>
      <c r="BY166" s="704"/>
      <c r="BZ166" s="704"/>
      <c r="CA166" s="704"/>
      <c r="CB166" s="704"/>
      <c r="CC166" s="704"/>
      <c r="CD166" s="704"/>
      <c r="CE166" s="704"/>
      <c r="CF166" s="704"/>
      <c r="CG166" s="704"/>
      <c r="CH166" s="704"/>
      <c r="CI166" s="704"/>
      <c r="CJ166" s="704"/>
      <c r="CK166" s="704"/>
      <c r="CL166" s="704"/>
      <c r="CM166" s="704"/>
      <c r="CN166" s="704"/>
      <c r="CO166" s="704"/>
      <c r="CP166" s="704"/>
      <c r="CQ166" s="704"/>
      <c r="CR166" s="704"/>
      <c r="CS166" s="704"/>
      <c r="CT166" s="704"/>
      <c r="CU166" s="704"/>
      <c r="CV166" s="704"/>
      <c r="CW166" s="704"/>
      <c r="CX166" s="704"/>
      <c r="CY166" s="704"/>
      <c r="CZ166" s="704"/>
      <c r="DA166" s="704"/>
      <c r="DB166" s="704"/>
      <c r="DC166" s="704"/>
      <c r="DD166" s="704"/>
      <c r="DE166" s="704"/>
      <c r="DF166" s="704"/>
      <c r="DG166" s="704"/>
      <c r="DH166" s="704"/>
      <c r="DI166" s="704"/>
      <c r="DJ166" s="704"/>
      <c r="DK166" s="704"/>
      <c r="DL166" s="704"/>
      <c r="DM166" s="704"/>
      <c r="DN166" s="704"/>
      <c r="DO166" s="704"/>
      <c r="DP166" s="704"/>
      <c r="DQ166" s="704"/>
      <c r="DR166" s="704"/>
      <c r="DS166" s="704"/>
      <c r="DT166" s="704"/>
      <c r="DU166" s="704"/>
      <c r="DV166" s="704"/>
      <c r="DW166" s="704"/>
      <c r="DX166" s="704"/>
      <c r="DY166" s="704"/>
      <c r="DZ166" s="704"/>
      <c r="EA166" s="704"/>
      <c r="EB166" s="704"/>
      <c r="EC166" s="704"/>
      <c r="ED166" s="704"/>
      <c r="EE166" s="704"/>
      <c r="EF166" s="704"/>
      <c r="EG166" s="704"/>
      <c r="EH166" s="704"/>
      <c r="EI166" s="704"/>
      <c r="EJ166" s="704"/>
      <c r="EK166" s="704"/>
      <c r="EL166" s="704"/>
      <c r="EM166" s="704"/>
      <c r="EN166" s="704"/>
      <c r="EO166" s="704"/>
      <c r="EP166" s="704"/>
      <c r="EQ166" s="704"/>
      <c r="ER166" s="704"/>
      <c r="ES166" s="704"/>
      <c r="ET166" s="704"/>
      <c r="EU166" s="704"/>
      <c r="EV166" s="704"/>
      <c r="EW166" s="704"/>
      <c r="EX166" s="704"/>
      <c r="EY166" s="704"/>
      <c r="EZ166" s="704"/>
      <c r="FA166" s="704"/>
      <c r="FB166" s="704"/>
      <c r="FC166" s="704"/>
      <c r="FD166" s="704"/>
      <c r="FE166" s="704"/>
      <c r="FF166" s="704"/>
      <c r="FG166" s="704"/>
      <c r="FI166" s="704"/>
      <c r="FJ166" s="704"/>
      <c r="FK166" s="704"/>
      <c r="FL166" s="704"/>
      <c r="FM166" s="704"/>
      <c r="FN166" s="704"/>
      <c r="FO166" s="704"/>
      <c r="FP166" s="704"/>
      <c r="FQ166" s="704"/>
      <c r="FR166" s="704"/>
      <c r="FS166" s="704"/>
      <c r="FT166" s="704"/>
      <c r="FU166" s="704"/>
      <c r="FV166" s="704"/>
      <c r="FW166" s="704"/>
      <c r="FX166" s="704"/>
      <c r="FY166" s="704"/>
      <c r="FZ166" s="704"/>
      <c r="GA166" s="704"/>
      <c r="GB166" s="704"/>
      <c r="GC166" s="704"/>
      <c r="GD166" s="704"/>
      <c r="GE166" s="704"/>
      <c r="GF166" s="704"/>
      <c r="GG166" s="704"/>
      <c r="GH166" s="704"/>
      <c r="GI166" s="704"/>
      <c r="GJ166" s="704"/>
      <c r="GK166" s="704"/>
      <c r="GL166" s="704"/>
      <c r="GM166" s="704"/>
      <c r="GN166" s="704"/>
      <c r="GP166" s="878"/>
      <c r="GQ166" s="878"/>
      <c r="GR166" s="878"/>
      <c r="GS166" s="878"/>
      <c r="GT166" s="878"/>
      <c r="GU166" s="878"/>
      <c r="GV166" s="878"/>
      <c r="GW166" s="878"/>
      <c r="GX166" s="878"/>
      <c r="GY166" s="878"/>
      <c r="GZ166" s="878"/>
      <c r="HA166" s="878"/>
      <c r="HB166" s="878"/>
      <c r="HC166" s="878"/>
      <c r="HD166" s="878"/>
      <c r="HE166" s="878"/>
      <c r="HF166" s="878"/>
      <c r="HG166" s="878"/>
      <c r="HH166" s="878"/>
      <c r="HI166" s="878"/>
      <c r="HJ166" s="878"/>
      <c r="HK166" s="878"/>
      <c r="HL166" s="878"/>
      <c r="HM166" s="878"/>
      <c r="HN166" s="878"/>
      <c r="HO166" s="878"/>
      <c r="HP166" s="878"/>
      <c r="HQ166" s="878"/>
      <c r="HR166" s="878"/>
      <c r="HS166" s="878"/>
      <c r="HT166" s="878"/>
      <c r="HU166" s="878"/>
      <c r="HV166" s="878"/>
      <c r="HW166" s="878"/>
      <c r="HX166" s="878"/>
      <c r="HY166" s="878"/>
      <c r="HZ166" s="878"/>
      <c r="IA166" s="878"/>
      <c r="IB166" s="878"/>
      <c r="IC166" s="878"/>
      <c r="ID166" s="878"/>
      <c r="IE166" s="878"/>
      <c r="IF166" s="878"/>
      <c r="IG166" s="878"/>
      <c r="IH166" s="878"/>
      <c r="II166" s="878"/>
      <c r="IJ166" s="878"/>
      <c r="IK166" s="878"/>
      <c r="IL166" s="878"/>
      <c r="IM166" s="878"/>
      <c r="IN166" s="878"/>
      <c r="IO166" s="878"/>
      <c r="IP166" s="878"/>
      <c r="IQ166" s="878"/>
      <c r="IR166" s="878"/>
      <c r="IS166" s="878"/>
      <c r="IT166" s="878"/>
      <c r="IU166" s="878"/>
      <c r="IV166" s="878"/>
      <c r="IW166" s="878"/>
      <c r="IX166" s="878"/>
      <c r="IY166" s="878"/>
      <c r="IZ166" s="878"/>
      <c r="JA166" s="878"/>
      <c r="JB166" s="878"/>
      <c r="JC166" s="878"/>
      <c r="JD166" s="878"/>
      <c r="JE166" s="878"/>
      <c r="JF166" s="878"/>
      <c r="JG166" s="878"/>
      <c r="JH166" s="878"/>
      <c r="JI166" s="878"/>
      <c r="JJ166" s="878"/>
      <c r="JK166" s="878"/>
      <c r="JL166" s="878"/>
      <c r="JM166" s="878"/>
      <c r="JN166" s="878"/>
    </row>
    <row r="167" spans="1:274" s="706" customFormat="1" ht="23.1" customHeight="1" x14ac:dyDescent="0.25">
      <c r="A167" s="691">
        <v>166</v>
      </c>
      <c r="B167" s="693" t="s">
        <v>1316</v>
      </c>
      <c r="C167" s="696">
        <v>255</v>
      </c>
      <c r="D167" s="697">
        <v>572</v>
      </c>
      <c r="E167" s="707">
        <v>11</v>
      </c>
      <c r="F167" s="699" t="s">
        <v>1327</v>
      </c>
      <c r="G167" s="699" t="s">
        <v>1570</v>
      </c>
      <c r="H167" s="767" t="s">
        <v>1112</v>
      </c>
      <c r="I167" s="752" t="s">
        <v>1113</v>
      </c>
      <c r="J167" s="761" t="s">
        <v>1135</v>
      </c>
      <c r="K167" s="753" t="s">
        <v>1151</v>
      </c>
      <c r="L167" s="753" t="s">
        <v>1116</v>
      </c>
      <c r="M167" s="753" t="s">
        <v>1199</v>
      </c>
      <c r="N167" s="753" t="s">
        <v>1317</v>
      </c>
      <c r="O167" s="753" t="s">
        <v>1317</v>
      </c>
      <c r="P167" s="753" t="s">
        <v>1317</v>
      </c>
      <c r="Q167" s="754" t="s">
        <v>1571</v>
      </c>
      <c r="R167" s="754" t="s">
        <v>1571</v>
      </c>
      <c r="S167" s="755">
        <v>2</v>
      </c>
      <c r="T167" s="769">
        <v>2.2000000000000002</v>
      </c>
      <c r="U167" s="771">
        <v>41275</v>
      </c>
      <c r="V167" s="771">
        <v>41426</v>
      </c>
      <c r="W167" s="874">
        <v>25</v>
      </c>
      <c r="X167" s="875"/>
      <c r="Y167" s="876">
        <v>175000</v>
      </c>
      <c r="Z167" s="875">
        <f t="shared" si="6"/>
        <v>175000</v>
      </c>
      <c r="AA167" s="691"/>
      <c r="AB167" s="691"/>
      <c r="AC167" s="691"/>
      <c r="AD167" s="691"/>
      <c r="AE167" s="691">
        <v>175000</v>
      </c>
      <c r="AF167" s="691"/>
      <c r="AG167" s="691"/>
      <c r="AH167" s="691"/>
      <c r="AI167" s="691"/>
      <c r="AJ167" s="691"/>
      <c r="AK167" s="691"/>
      <c r="AL167" s="691"/>
      <c r="AM167" s="868">
        <f t="shared" si="7"/>
        <v>175000</v>
      </c>
      <c r="AN167" s="868">
        <f t="shared" si="8"/>
        <v>0</v>
      </c>
      <c r="AO167" s="691"/>
      <c r="AP167" s="868"/>
      <c r="AR167" s="704"/>
      <c r="AS167" s="704"/>
      <c r="AT167" s="704"/>
      <c r="AU167" s="704"/>
      <c r="AV167" s="704"/>
      <c r="AW167" s="704"/>
      <c r="AX167" s="704"/>
      <c r="AY167" s="704"/>
      <c r="AZ167" s="704"/>
      <c r="BA167" s="704"/>
      <c r="BB167" s="704"/>
      <c r="BC167" s="704"/>
      <c r="BD167" s="704"/>
      <c r="BE167" s="704"/>
      <c r="BF167" s="704"/>
      <c r="BG167" s="704"/>
      <c r="BH167" s="704"/>
      <c r="BI167" s="704"/>
      <c r="BJ167" s="704"/>
      <c r="BK167" s="704"/>
      <c r="BL167" s="704"/>
      <c r="BM167" s="704"/>
      <c r="BN167" s="704"/>
      <c r="BO167" s="704"/>
      <c r="BP167" s="704"/>
      <c r="BQ167" s="704"/>
      <c r="BR167" s="704"/>
      <c r="BS167" s="704"/>
      <c r="BT167" s="704"/>
      <c r="BU167" s="704"/>
      <c r="BV167" s="704"/>
      <c r="BW167" s="704"/>
      <c r="BX167" s="704"/>
      <c r="BY167" s="704"/>
      <c r="BZ167" s="704"/>
      <c r="CA167" s="704"/>
      <c r="CB167" s="704"/>
      <c r="CC167" s="704"/>
      <c r="CD167" s="704"/>
      <c r="CE167" s="704"/>
      <c r="CF167" s="704"/>
      <c r="CG167" s="704"/>
      <c r="CH167" s="704"/>
      <c r="CI167" s="704"/>
      <c r="CJ167" s="704"/>
      <c r="CK167" s="704"/>
      <c r="CL167" s="704"/>
      <c r="CM167" s="704"/>
      <c r="CN167" s="704"/>
      <c r="CO167" s="704"/>
      <c r="CP167" s="704"/>
      <c r="CQ167" s="704"/>
      <c r="CR167" s="704"/>
      <c r="CS167" s="704"/>
      <c r="CT167" s="704"/>
      <c r="CU167" s="704"/>
      <c r="CV167" s="704"/>
      <c r="CW167" s="704"/>
      <c r="CX167" s="704"/>
      <c r="CY167" s="704"/>
      <c r="CZ167" s="704"/>
      <c r="DA167" s="704"/>
      <c r="DB167" s="704"/>
      <c r="DC167" s="704"/>
      <c r="DD167" s="704"/>
      <c r="DE167" s="704"/>
      <c r="DF167" s="704"/>
      <c r="DG167" s="704"/>
      <c r="DH167" s="704"/>
      <c r="DI167" s="704"/>
      <c r="DJ167" s="704"/>
      <c r="DK167" s="704"/>
      <c r="DL167" s="704"/>
      <c r="DM167" s="704"/>
      <c r="DN167" s="704"/>
      <c r="DO167" s="704"/>
      <c r="DP167" s="704"/>
      <c r="DQ167" s="704"/>
      <c r="DR167" s="704"/>
      <c r="DS167" s="704"/>
      <c r="DT167" s="704"/>
      <c r="DU167" s="704"/>
      <c r="DV167" s="704"/>
      <c r="DW167" s="704"/>
      <c r="DX167" s="704"/>
      <c r="DY167" s="704"/>
      <c r="DZ167" s="704"/>
      <c r="EA167" s="704"/>
      <c r="EB167" s="704"/>
      <c r="EC167" s="704"/>
      <c r="ED167" s="704"/>
      <c r="EE167" s="704"/>
      <c r="EF167" s="704"/>
      <c r="EG167" s="704"/>
      <c r="EH167" s="704"/>
      <c r="EI167" s="704"/>
      <c r="EJ167" s="704"/>
      <c r="EK167" s="704"/>
      <c r="EL167" s="704"/>
      <c r="EM167" s="704"/>
      <c r="EN167" s="704"/>
      <c r="EO167" s="704"/>
      <c r="EP167" s="704"/>
      <c r="EQ167" s="704"/>
      <c r="ER167" s="704"/>
      <c r="ES167" s="704"/>
      <c r="ET167" s="704"/>
      <c r="EU167" s="704"/>
      <c r="EV167" s="704"/>
      <c r="EW167" s="704"/>
      <c r="EX167" s="704"/>
      <c r="EY167" s="704"/>
      <c r="EZ167" s="704"/>
      <c r="FA167" s="704"/>
      <c r="FB167" s="704"/>
      <c r="FC167" s="704"/>
      <c r="FD167" s="704"/>
      <c r="FE167" s="704"/>
      <c r="FF167" s="704"/>
      <c r="FG167" s="704"/>
      <c r="FI167" s="704"/>
      <c r="FJ167" s="704"/>
      <c r="FM167" s="704"/>
      <c r="FN167" s="704"/>
      <c r="FO167" s="704"/>
      <c r="FP167" s="704"/>
      <c r="FQ167" s="704"/>
      <c r="FR167" s="704"/>
      <c r="FS167" s="704"/>
      <c r="FT167" s="704"/>
      <c r="FU167" s="704"/>
      <c r="FV167" s="704"/>
      <c r="FW167" s="704"/>
      <c r="FX167" s="704"/>
      <c r="FY167" s="704"/>
      <c r="FZ167" s="704"/>
      <c r="GA167" s="704"/>
      <c r="GB167" s="704"/>
      <c r="GC167" s="704"/>
      <c r="GD167" s="704"/>
      <c r="GE167" s="704"/>
      <c r="GF167" s="704"/>
      <c r="GG167" s="704"/>
      <c r="GH167" s="704"/>
      <c r="GI167" s="704"/>
      <c r="GJ167" s="704"/>
      <c r="GK167" s="704"/>
      <c r="GL167" s="704"/>
      <c r="GM167" s="704"/>
      <c r="GN167" s="704"/>
      <c r="GO167" s="704"/>
      <c r="GP167" s="878"/>
      <c r="GQ167" s="878"/>
      <c r="GR167" s="878"/>
      <c r="GS167" s="878"/>
      <c r="GT167" s="878"/>
      <c r="GU167" s="878"/>
      <c r="GV167" s="878"/>
      <c r="GW167" s="878"/>
      <c r="GX167" s="878"/>
      <c r="GY167" s="878"/>
      <c r="GZ167" s="878"/>
      <c r="HA167" s="878"/>
      <c r="HB167" s="878"/>
      <c r="HC167" s="878"/>
      <c r="HD167" s="878"/>
      <c r="HE167" s="878"/>
      <c r="HF167" s="878"/>
      <c r="HG167" s="878"/>
      <c r="HH167" s="878"/>
      <c r="HI167" s="878"/>
      <c r="HJ167" s="878"/>
      <c r="HK167" s="878"/>
      <c r="HL167" s="878"/>
      <c r="HM167" s="878"/>
      <c r="HN167" s="878"/>
      <c r="HO167" s="878"/>
      <c r="HP167" s="878"/>
      <c r="HQ167" s="878"/>
      <c r="HR167" s="878"/>
      <c r="HS167" s="878"/>
      <c r="HT167" s="878"/>
      <c r="HU167" s="878"/>
      <c r="HV167" s="878"/>
      <c r="HW167" s="878"/>
      <c r="HX167" s="878"/>
      <c r="HY167" s="878"/>
      <c r="HZ167" s="878"/>
      <c r="IA167" s="878"/>
      <c r="IB167" s="878"/>
      <c r="IC167" s="878"/>
      <c r="ID167" s="878"/>
      <c r="IE167" s="878"/>
      <c r="IF167" s="878"/>
      <c r="IG167" s="878"/>
      <c r="IH167" s="878"/>
      <c r="II167" s="878"/>
      <c r="IJ167" s="878"/>
      <c r="IK167" s="878"/>
      <c r="IL167" s="878"/>
      <c r="IM167" s="878"/>
      <c r="IN167" s="878"/>
      <c r="IO167" s="878"/>
      <c r="IP167" s="878"/>
      <c r="IQ167" s="878"/>
      <c r="IR167" s="878"/>
      <c r="IS167" s="878"/>
      <c r="IT167" s="878"/>
      <c r="IU167" s="878"/>
      <c r="IV167" s="878"/>
      <c r="IW167" s="878"/>
      <c r="IX167" s="878"/>
      <c r="IY167" s="878"/>
      <c r="IZ167" s="878"/>
      <c r="JI167" s="878"/>
      <c r="JJ167" s="878"/>
      <c r="JK167" s="878"/>
      <c r="JL167" s="878"/>
      <c r="JM167" s="878"/>
      <c r="JN167" s="878"/>
    </row>
    <row r="168" spans="1:274" s="706" customFormat="1" ht="23.1" customHeight="1" x14ac:dyDescent="0.25">
      <c r="A168" s="691">
        <v>167</v>
      </c>
      <c r="B168" s="693" t="s">
        <v>1316</v>
      </c>
      <c r="C168" s="696">
        <v>255</v>
      </c>
      <c r="D168" s="697">
        <v>572</v>
      </c>
      <c r="E168" s="707">
        <v>12</v>
      </c>
      <c r="F168" s="699" t="s">
        <v>1327</v>
      </c>
      <c r="G168" s="699" t="s">
        <v>1572</v>
      </c>
      <c r="H168" s="767" t="s">
        <v>1112</v>
      </c>
      <c r="I168" s="752" t="s">
        <v>1113</v>
      </c>
      <c r="J168" s="761" t="s">
        <v>1135</v>
      </c>
      <c r="K168" s="753" t="s">
        <v>1115</v>
      </c>
      <c r="L168" s="753" t="s">
        <v>1116</v>
      </c>
      <c r="M168" s="753" t="s">
        <v>1199</v>
      </c>
      <c r="N168" s="753" t="s">
        <v>1317</v>
      </c>
      <c r="O168" s="753" t="s">
        <v>1317</v>
      </c>
      <c r="P168" s="753" t="s">
        <v>1317</v>
      </c>
      <c r="Q168" s="781">
        <v>30</v>
      </c>
      <c r="R168" s="781">
        <v>30</v>
      </c>
      <c r="S168" s="755">
        <v>2</v>
      </c>
      <c r="T168" s="769">
        <v>2.2000000000000002</v>
      </c>
      <c r="U168" s="771">
        <v>41275</v>
      </c>
      <c r="V168" s="771">
        <v>41426</v>
      </c>
      <c r="W168" s="874">
        <v>25</v>
      </c>
      <c r="X168" s="875"/>
      <c r="Y168" s="876">
        <v>164000</v>
      </c>
      <c r="Z168" s="875">
        <f t="shared" si="6"/>
        <v>164000</v>
      </c>
      <c r="AA168" s="691"/>
      <c r="AB168" s="691"/>
      <c r="AC168" s="691"/>
      <c r="AD168" s="691">
        <v>50000</v>
      </c>
      <c r="AE168" s="691">
        <v>114000</v>
      </c>
      <c r="AF168" s="691"/>
      <c r="AG168" s="691"/>
      <c r="AH168" s="691"/>
      <c r="AI168" s="691"/>
      <c r="AJ168" s="691"/>
      <c r="AK168" s="691"/>
      <c r="AL168" s="691"/>
      <c r="AM168" s="868">
        <f t="shared" si="7"/>
        <v>164000</v>
      </c>
      <c r="AN168" s="868">
        <f t="shared" si="8"/>
        <v>0</v>
      </c>
      <c r="AO168" s="691"/>
      <c r="AP168" s="868"/>
      <c r="AR168" s="704"/>
      <c r="AS168" s="704"/>
      <c r="AT168" s="704"/>
      <c r="AU168" s="704"/>
      <c r="AV168" s="704"/>
      <c r="AW168" s="704"/>
      <c r="AX168" s="704"/>
      <c r="AY168" s="704"/>
      <c r="AZ168" s="704"/>
      <c r="BA168" s="704"/>
      <c r="BB168" s="704"/>
      <c r="BC168" s="704"/>
      <c r="BD168" s="704"/>
      <c r="BE168" s="704"/>
      <c r="BF168" s="704"/>
      <c r="BG168" s="704"/>
      <c r="BH168" s="704"/>
      <c r="BI168" s="704"/>
      <c r="BJ168" s="704"/>
      <c r="BK168" s="704"/>
      <c r="BL168" s="704"/>
      <c r="BM168" s="704"/>
      <c r="BN168" s="704"/>
      <c r="BO168" s="704"/>
      <c r="BP168" s="704"/>
      <c r="BQ168" s="704"/>
      <c r="BR168" s="704"/>
      <c r="BS168" s="704"/>
      <c r="BT168" s="704"/>
      <c r="BU168" s="704"/>
      <c r="BV168" s="704"/>
      <c r="BW168" s="704"/>
      <c r="BX168" s="704"/>
      <c r="BY168" s="704"/>
      <c r="BZ168" s="704"/>
      <c r="CA168" s="704"/>
      <c r="CB168" s="704"/>
      <c r="CC168" s="704"/>
      <c r="CD168" s="704"/>
      <c r="CE168" s="704"/>
      <c r="CF168" s="704"/>
      <c r="CG168" s="704"/>
      <c r="CH168" s="704"/>
      <c r="CI168" s="704"/>
      <c r="CJ168" s="704"/>
      <c r="CK168" s="704"/>
      <c r="CL168" s="704"/>
      <c r="CM168" s="704"/>
      <c r="CN168" s="704"/>
      <c r="CO168" s="704"/>
      <c r="CP168" s="704"/>
      <c r="CQ168" s="704"/>
      <c r="CR168" s="704"/>
      <c r="CS168" s="704"/>
      <c r="CT168" s="704"/>
      <c r="CU168" s="704"/>
      <c r="CV168" s="704"/>
      <c r="CW168" s="704"/>
      <c r="CX168" s="704"/>
      <c r="CY168" s="704"/>
      <c r="CZ168" s="704"/>
      <c r="DA168" s="704"/>
      <c r="DB168" s="704"/>
      <c r="DC168" s="704"/>
      <c r="DD168" s="704"/>
      <c r="DE168" s="704"/>
      <c r="DF168" s="704"/>
      <c r="DG168" s="704"/>
      <c r="DH168" s="704"/>
      <c r="DI168" s="704"/>
      <c r="DJ168" s="704"/>
      <c r="DK168" s="704"/>
      <c r="DL168" s="704"/>
      <c r="DM168" s="704"/>
      <c r="DN168" s="704"/>
      <c r="DO168" s="704"/>
      <c r="DP168" s="704"/>
      <c r="DQ168" s="704"/>
      <c r="DR168" s="704"/>
      <c r="DS168" s="704"/>
      <c r="DT168" s="704"/>
      <c r="DU168" s="704"/>
      <c r="DV168" s="704"/>
      <c r="DW168" s="704"/>
      <c r="DX168" s="704"/>
      <c r="DY168" s="704"/>
      <c r="DZ168" s="704"/>
      <c r="EA168" s="704"/>
      <c r="EB168" s="704"/>
      <c r="EC168" s="704"/>
      <c r="ED168" s="704"/>
      <c r="EE168" s="704"/>
      <c r="EF168" s="704"/>
      <c r="EG168" s="704"/>
      <c r="EH168" s="704"/>
      <c r="EI168" s="704"/>
      <c r="EJ168" s="704"/>
      <c r="EK168" s="704"/>
      <c r="EL168" s="704"/>
      <c r="EM168" s="704"/>
      <c r="EN168" s="704"/>
      <c r="EO168" s="704"/>
      <c r="EP168" s="704"/>
      <c r="EQ168" s="704"/>
      <c r="ER168" s="704"/>
      <c r="ES168" s="704"/>
      <c r="ET168" s="704"/>
      <c r="EU168" s="704"/>
      <c r="EV168" s="704"/>
      <c r="EW168" s="704"/>
      <c r="EX168" s="704"/>
      <c r="EY168" s="704"/>
      <c r="EZ168" s="704"/>
      <c r="FA168" s="704"/>
      <c r="FB168" s="704"/>
      <c r="FC168" s="704"/>
      <c r="FD168" s="704"/>
      <c r="FE168" s="704"/>
      <c r="FF168" s="704"/>
      <c r="FG168" s="704"/>
      <c r="FI168" s="704"/>
      <c r="FJ168" s="704"/>
      <c r="GO168" s="704"/>
      <c r="GP168" s="878"/>
      <c r="GQ168" s="878"/>
      <c r="GR168" s="878"/>
      <c r="GS168" s="878"/>
      <c r="GT168" s="878"/>
      <c r="GU168" s="878"/>
      <c r="GV168" s="878"/>
      <c r="GW168" s="878"/>
      <c r="GX168" s="878"/>
      <c r="GY168" s="878"/>
      <c r="GZ168" s="878"/>
      <c r="HA168" s="878"/>
      <c r="HB168" s="878"/>
      <c r="HC168" s="878"/>
      <c r="HD168" s="878"/>
      <c r="HE168" s="878"/>
      <c r="HF168" s="878"/>
      <c r="HG168" s="878"/>
      <c r="HH168" s="878"/>
      <c r="HI168" s="878"/>
      <c r="HJ168" s="878"/>
      <c r="HK168" s="878"/>
      <c r="HL168" s="878"/>
      <c r="HM168" s="878"/>
      <c r="HN168" s="878"/>
      <c r="HO168" s="878"/>
      <c r="HP168" s="878"/>
      <c r="HQ168" s="878"/>
      <c r="HR168" s="878"/>
      <c r="HS168" s="878"/>
      <c r="HT168" s="878"/>
      <c r="HU168" s="878"/>
      <c r="HV168" s="878"/>
      <c r="HW168" s="878"/>
      <c r="HX168" s="878"/>
      <c r="HY168" s="878"/>
      <c r="HZ168" s="878"/>
      <c r="IA168" s="878"/>
      <c r="IB168" s="878"/>
      <c r="IC168" s="878"/>
      <c r="ID168" s="878"/>
      <c r="IE168" s="878"/>
      <c r="IF168" s="878"/>
      <c r="IG168" s="878"/>
      <c r="IH168" s="878"/>
      <c r="II168" s="878"/>
      <c r="IJ168" s="878"/>
      <c r="IK168" s="878"/>
      <c r="IL168" s="878"/>
      <c r="IM168" s="878"/>
      <c r="IN168" s="878"/>
      <c r="IO168" s="878"/>
      <c r="IP168" s="878"/>
      <c r="IQ168" s="878"/>
      <c r="IR168" s="878"/>
      <c r="IS168" s="878"/>
      <c r="IT168" s="878"/>
      <c r="IU168" s="878"/>
      <c r="IV168" s="878"/>
      <c r="IW168" s="878"/>
      <c r="IX168" s="878"/>
      <c r="IY168" s="878"/>
      <c r="IZ168" s="878"/>
      <c r="JI168" s="878"/>
      <c r="JJ168" s="878"/>
      <c r="JK168" s="878"/>
      <c r="JL168" s="878"/>
      <c r="JM168" s="878"/>
      <c r="JN168" s="878"/>
    </row>
    <row r="169" spans="1:274" s="706" customFormat="1" ht="23.1" customHeight="1" x14ac:dyDescent="0.25">
      <c r="A169" s="691">
        <v>168</v>
      </c>
      <c r="B169" s="693" t="s">
        <v>1316</v>
      </c>
      <c r="C169" s="696">
        <v>255</v>
      </c>
      <c r="D169" s="729">
        <v>572</v>
      </c>
      <c r="E169" s="729" t="s">
        <v>1122</v>
      </c>
      <c r="F169" s="692" t="s">
        <v>1327</v>
      </c>
      <c r="G169" s="699" t="s">
        <v>1330</v>
      </c>
      <c r="H169" s="751" t="s">
        <v>1112</v>
      </c>
      <c r="I169" s="752" t="s">
        <v>1113</v>
      </c>
      <c r="J169" s="761" t="s">
        <v>1135</v>
      </c>
      <c r="K169" s="753" t="s">
        <v>1151</v>
      </c>
      <c r="L169" s="753" t="s">
        <v>1116</v>
      </c>
      <c r="M169" s="753" t="s">
        <v>1199</v>
      </c>
      <c r="N169" s="753" t="s">
        <v>1317</v>
      </c>
      <c r="O169" s="753" t="s">
        <v>1317</v>
      </c>
      <c r="P169" s="753" t="s">
        <v>1317</v>
      </c>
      <c r="Q169" s="781" t="s">
        <v>1331</v>
      </c>
      <c r="R169" s="781" t="s">
        <v>1331</v>
      </c>
      <c r="S169" s="755">
        <v>2</v>
      </c>
      <c r="T169" s="769">
        <v>2.2000000000000002</v>
      </c>
      <c r="U169" s="771">
        <v>41640</v>
      </c>
      <c r="V169" s="771">
        <v>41791</v>
      </c>
      <c r="W169" s="874">
        <v>25</v>
      </c>
      <c r="X169" s="875"/>
      <c r="Y169" s="875"/>
      <c r="Z169" s="875">
        <f t="shared" si="6"/>
        <v>0</v>
      </c>
      <c r="AA169" s="702"/>
      <c r="AB169" s="702"/>
      <c r="AC169" s="702"/>
      <c r="AD169" s="702"/>
      <c r="AE169" s="702"/>
      <c r="AF169" s="702"/>
      <c r="AG169" s="702"/>
      <c r="AH169" s="702"/>
      <c r="AI169" s="717"/>
      <c r="AJ169" s="717"/>
      <c r="AK169" s="717"/>
      <c r="AL169" s="717"/>
      <c r="AM169" s="868">
        <f t="shared" si="7"/>
        <v>0</v>
      </c>
      <c r="AN169" s="868">
        <f t="shared" si="8"/>
        <v>0</v>
      </c>
      <c r="AO169" s="760">
        <v>3500000</v>
      </c>
      <c r="AP169" s="868"/>
      <c r="FI169" s="704"/>
      <c r="FJ169" s="704"/>
      <c r="GO169" s="704"/>
      <c r="GP169" s="746"/>
      <c r="GQ169" s="704"/>
      <c r="GR169" s="704"/>
      <c r="GS169" s="704"/>
      <c r="GT169" s="704"/>
      <c r="GU169" s="704"/>
      <c r="GV169" s="704"/>
      <c r="GW169" s="704"/>
      <c r="GX169" s="704"/>
      <c r="GY169" s="704"/>
      <c r="GZ169" s="704"/>
      <c r="HA169" s="704"/>
      <c r="HB169" s="704"/>
      <c r="HC169" s="704"/>
      <c r="HD169" s="704"/>
      <c r="HE169" s="704"/>
      <c r="HF169" s="704"/>
      <c r="HG169" s="704"/>
      <c r="HH169" s="704"/>
      <c r="HI169" s="704"/>
      <c r="HJ169" s="704"/>
      <c r="HK169" s="704"/>
      <c r="HL169" s="704"/>
      <c r="HM169" s="704"/>
      <c r="HN169" s="704"/>
      <c r="HO169" s="704"/>
      <c r="HP169" s="704"/>
      <c r="HQ169" s="704"/>
      <c r="HR169" s="704"/>
      <c r="HS169" s="704"/>
      <c r="HT169" s="704"/>
      <c r="HU169" s="704"/>
      <c r="HV169" s="704"/>
      <c r="HW169" s="704"/>
      <c r="HX169" s="704"/>
      <c r="HY169" s="704"/>
      <c r="HZ169" s="704"/>
      <c r="IA169" s="704"/>
      <c r="IB169" s="704"/>
      <c r="IC169" s="704"/>
      <c r="ID169" s="704"/>
      <c r="IE169" s="704"/>
      <c r="IF169" s="704"/>
      <c r="IG169" s="704"/>
      <c r="IH169" s="704"/>
      <c r="II169" s="704"/>
      <c r="IJ169" s="704"/>
      <c r="IK169" s="704"/>
      <c r="IL169" s="704"/>
      <c r="IM169" s="704"/>
      <c r="IN169" s="704"/>
      <c r="IO169" s="704"/>
      <c r="IP169" s="704"/>
      <c r="IQ169" s="704"/>
      <c r="IR169" s="704"/>
      <c r="IS169" s="704"/>
      <c r="IT169" s="704"/>
      <c r="IU169" s="704"/>
      <c r="IX169" s="878"/>
      <c r="IY169" s="878"/>
      <c r="IZ169" s="878"/>
      <c r="JA169" s="878"/>
      <c r="JB169" s="878"/>
      <c r="JC169" s="878"/>
      <c r="JD169" s="878"/>
      <c r="JE169" s="878"/>
      <c r="JF169" s="878"/>
      <c r="JG169" s="878"/>
      <c r="JH169" s="878"/>
      <c r="JI169" s="878"/>
      <c r="JJ169" s="878"/>
      <c r="JK169" s="878"/>
      <c r="JL169" s="878"/>
      <c r="JM169" s="878"/>
      <c r="JN169" s="878"/>
    </row>
    <row r="170" spans="1:274" s="706" customFormat="1" ht="23.1" customHeight="1" x14ac:dyDescent="0.25">
      <c r="A170" s="691">
        <v>169</v>
      </c>
      <c r="B170" s="693" t="s">
        <v>1316</v>
      </c>
      <c r="C170" s="696">
        <v>257</v>
      </c>
      <c r="D170" s="697">
        <v>536</v>
      </c>
      <c r="E170" s="707">
        <v>1</v>
      </c>
      <c r="F170" s="699" t="s">
        <v>1123</v>
      </c>
      <c r="G170" s="699" t="s">
        <v>1349</v>
      </c>
      <c r="H170" s="751" t="s">
        <v>1112</v>
      </c>
      <c r="I170" s="752" t="s">
        <v>1113</v>
      </c>
      <c r="J170" s="761" t="s">
        <v>1135</v>
      </c>
      <c r="K170" s="753" t="s">
        <v>1115</v>
      </c>
      <c r="L170" s="753" t="s">
        <v>1116</v>
      </c>
      <c r="M170" s="753" t="s">
        <v>1199</v>
      </c>
      <c r="N170" s="753" t="s">
        <v>1317</v>
      </c>
      <c r="O170" s="753" t="s">
        <v>1317</v>
      </c>
      <c r="P170" s="780" t="s">
        <v>1348</v>
      </c>
      <c r="Q170" s="753" t="s">
        <v>1120</v>
      </c>
      <c r="R170" s="765" t="s">
        <v>1120</v>
      </c>
      <c r="S170" s="755">
        <v>2</v>
      </c>
      <c r="T170" s="769">
        <v>2.2000000000000002</v>
      </c>
      <c r="U170" s="771">
        <v>41456</v>
      </c>
      <c r="V170" s="772">
        <v>42156</v>
      </c>
      <c r="W170" s="731">
        <v>5</v>
      </c>
      <c r="X170" s="875">
        <v>60000</v>
      </c>
      <c r="Y170" s="875"/>
      <c r="Z170" s="875">
        <f t="shared" si="6"/>
        <v>60000</v>
      </c>
      <c r="AA170" s="702"/>
      <c r="AB170" s="702"/>
      <c r="AC170" s="702"/>
      <c r="AD170" s="702">
        <v>30000</v>
      </c>
      <c r="AE170" s="702">
        <v>30000</v>
      </c>
      <c r="AF170" s="702"/>
      <c r="AG170" s="702"/>
      <c r="AH170" s="702"/>
      <c r="AI170" s="717"/>
      <c r="AJ170" s="717"/>
      <c r="AK170" s="717"/>
      <c r="AL170" s="717"/>
      <c r="AM170" s="868">
        <f t="shared" si="7"/>
        <v>60000</v>
      </c>
      <c r="AN170" s="868">
        <f t="shared" si="8"/>
        <v>0</v>
      </c>
      <c r="AO170" s="760">
        <v>60000</v>
      </c>
      <c r="AP170" s="868"/>
      <c r="FI170" s="704"/>
      <c r="FJ170" s="704"/>
      <c r="FM170" s="704"/>
      <c r="FN170" s="704"/>
      <c r="FO170" s="704"/>
      <c r="FP170" s="704"/>
      <c r="FQ170" s="704"/>
      <c r="FR170" s="704"/>
      <c r="FS170" s="704"/>
      <c r="FT170" s="704"/>
      <c r="FU170" s="704"/>
      <c r="FV170" s="704"/>
      <c r="FW170" s="704"/>
      <c r="FX170" s="704"/>
      <c r="FY170" s="704"/>
      <c r="FZ170" s="704"/>
      <c r="GA170" s="704"/>
      <c r="GB170" s="704"/>
      <c r="GC170" s="704"/>
      <c r="GD170" s="704"/>
      <c r="GE170" s="704"/>
      <c r="GF170" s="704"/>
      <c r="GG170" s="704"/>
      <c r="GH170" s="704"/>
      <c r="GI170" s="704"/>
      <c r="GJ170" s="704"/>
      <c r="GK170" s="704"/>
      <c r="GL170" s="704"/>
      <c r="GM170" s="704"/>
      <c r="GO170" s="704"/>
      <c r="GP170" s="746"/>
      <c r="GQ170" s="704"/>
      <c r="GR170" s="704"/>
      <c r="GS170" s="704"/>
      <c r="GT170" s="704"/>
      <c r="GU170" s="704"/>
      <c r="GV170" s="704"/>
      <c r="GW170" s="704"/>
      <c r="GX170" s="704"/>
      <c r="GY170" s="704"/>
      <c r="GZ170" s="704"/>
      <c r="HA170" s="704"/>
      <c r="HB170" s="704"/>
      <c r="HC170" s="704"/>
      <c r="HD170" s="704"/>
      <c r="HE170" s="704"/>
      <c r="HF170" s="704"/>
      <c r="HG170" s="704"/>
      <c r="HH170" s="704"/>
      <c r="HI170" s="704"/>
      <c r="HJ170" s="704"/>
      <c r="HK170" s="704"/>
      <c r="HL170" s="704"/>
      <c r="HM170" s="704"/>
      <c r="HN170" s="704"/>
      <c r="HO170" s="704"/>
      <c r="HP170" s="704"/>
      <c r="HQ170" s="704"/>
      <c r="HR170" s="704"/>
      <c r="HS170" s="704"/>
      <c r="HT170" s="704"/>
      <c r="HU170" s="704"/>
      <c r="HV170" s="704"/>
      <c r="HW170" s="704"/>
      <c r="HX170" s="704"/>
      <c r="HY170" s="704"/>
      <c r="HZ170" s="704"/>
      <c r="IA170" s="704"/>
      <c r="IB170" s="704"/>
      <c r="IC170" s="704"/>
      <c r="ID170" s="704"/>
      <c r="IE170" s="704"/>
      <c r="IF170" s="704"/>
      <c r="IG170" s="704"/>
      <c r="IH170" s="704"/>
      <c r="II170" s="704"/>
      <c r="IJ170" s="704"/>
      <c r="IK170" s="704"/>
      <c r="IL170" s="704"/>
      <c r="IM170" s="704"/>
      <c r="IN170" s="704"/>
      <c r="IO170" s="704"/>
      <c r="IP170" s="704"/>
      <c r="IQ170" s="704"/>
      <c r="IR170" s="704"/>
      <c r="IS170" s="704"/>
      <c r="IT170" s="704"/>
      <c r="IU170" s="704"/>
      <c r="IV170" s="704"/>
      <c r="IW170" s="704"/>
      <c r="IX170" s="878"/>
      <c r="IY170" s="878"/>
      <c r="IZ170" s="878"/>
      <c r="JA170" s="878"/>
      <c r="JB170" s="878"/>
      <c r="JC170" s="878"/>
      <c r="JD170" s="878"/>
      <c r="JE170" s="878"/>
      <c r="JF170" s="878"/>
      <c r="JG170" s="878"/>
      <c r="JH170" s="878"/>
      <c r="JI170" s="878"/>
      <c r="JJ170" s="878"/>
      <c r="JK170" s="878"/>
      <c r="JL170" s="878"/>
      <c r="JM170" s="878"/>
      <c r="JN170" s="878"/>
    </row>
    <row r="171" spans="1:274" s="706" customFormat="1" ht="23.1" customHeight="1" x14ac:dyDescent="0.25">
      <c r="A171" s="691">
        <v>170</v>
      </c>
      <c r="B171" s="693" t="s">
        <v>1390</v>
      </c>
      <c r="C171" s="696">
        <v>262</v>
      </c>
      <c r="D171" s="697">
        <v>536</v>
      </c>
      <c r="E171" s="707">
        <v>7</v>
      </c>
      <c r="F171" s="699" t="s">
        <v>1123</v>
      </c>
      <c r="G171" s="699" t="s">
        <v>1467</v>
      </c>
      <c r="H171" s="767" t="s">
        <v>1112</v>
      </c>
      <c r="I171" s="752" t="s">
        <v>1113</v>
      </c>
      <c r="J171" s="761" t="s">
        <v>1135</v>
      </c>
      <c r="K171" s="777" t="s">
        <v>1115</v>
      </c>
      <c r="L171" s="777" t="s">
        <v>1116</v>
      </c>
      <c r="M171" s="753" t="s">
        <v>1199</v>
      </c>
      <c r="N171" s="764" t="s">
        <v>1359</v>
      </c>
      <c r="O171" s="753" t="s">
        <v>1359</v>
      </c>
      <c r="P171" s="753" t="s">
        <v>1417</v>
      </c>
      <c r="Q171" s="765" t="s">
        <v>1160</v>
      </c>
      <c r="R171" s="765" t="s">
        <v>1160</v>
      </c>
      <c r="S171" s="755">
        <v>2</v>
      </c>
      <c r="T171" s="769">
        <v>2.1</v>
      </c>
      <c r="U171" s="771">
        <v>41091</v>
      </c>
      <c r="V171" s="772">
        <v>42156</v>
      </c>
      <c r="W171" s="701">
        <v>5</v>
      </c>
      <c r="X171" s="875"/>
      <c r="Y171" s="876">
        <v>416400</v>
      </c>
      <c r="Z171" s="875">
        <f t="shared" si="6"/>
        <v>416400</v>
      </c>
      <c r="AA171" s="717"/>
      <c r="AB171" s="717">
        <v>41600</v>
      </c>
      <c r="AC171" s="717">
        <v>41600</v>
      </c>
      <c r="AD171" s="717">
        <v>41600</v>
      </c>
      <c r="AE171" s="717">
        <v>41600</v>
      </c>
      <c r="AF171" s="717">
        <v>41600</v>
      </c>
      <c r="AG171" s="717">
        <v>41600</v>
      </c>
      <c r="AH171" s="717">
        <v>41600</v>
      </c>
      <c r="AI171" s="717">
        <v>41600</v>
      </c>
      <c r="AJ171" s="717">
        <v>41600</v>
      </c>
      <c r="AK171" s="717">
        <v>42000</v>
      </c>
      <c r="AL171" s="717"/>
      <c r="AM171" s="868">
        <f t="shared" si="7"/>
        <v>416400</v>
      </c>
      <c r="AN171" s="868">
        <f t="shared" si="8"/>
        <v>0</v>
      </c>
      <c r="AO171" s="717"/>
      <c r="AP171" s="868"/>
      <c r="FH171" s="704"/>
      <c r="FI171" s="704"/>
      <c r="FJ171" s="704"/>
      <c r="FK171" s="704"/>
      <c r="FL171" s="704"/>
      <c r="FM171" s="704"/>
      <c r="FN171" s="704"/>
      <c r="FO171" s="704"/>
      <c r="FP171" s="704"/>
      <c r="FQ171" s="704"/>
      <c r="FR171" s="704"/>
      <c r="FS171" s="704"/>
      <c r="FT171" s="704"/>
      <c r="FU171" s="704"/>
      <c r="FV171" s="704"/>
      <c r="FW171" s="704"/>
      <c r="FX171" s="704"/>
      <c r="FY171" s="704"/>
      <c r="FZ171" s="704"/>
      <c r="GA171" s="704"/>
      <c r="GB171" s="704"/>
      <c r="GC171" s="704"/>
      <c r="GD171" s="704"/>
      <c r="GE171" s="704"/>
      <c r="GF171" s="704"/>
      <c r="GG171" s="704"/>
      <c r="GH171" s="704"/>
      <c r="GI171" s="704"/>
      <c r="GJ171" s="704"/>
      <c r="GK171" s="704"/>
      <c r="GL171" s="704"/>
      <c r="GM171" s="704"/>
      <c r="GN171" s="704"/>
      <c r="GO171" s="704"/>
      <c r="GP171" s="878"/>
      <c r="GQ171" s="878"/>
      <c r="GR171" s="878"/>
      <c r="GS171" s="878"/>
      <c r="GT171" s="878"/>
      <c r="GU171" s="878"/>
      <c r="GV171" s="878"/>
      <c r="GW171" s="878"/>
      <c r="GX171" s="878"/>
      <c r="GY171" s="878"/>
      <c r="GZ171" s="878"/>
      <c r="HA171" s="878"/>
      <c r="HB171" s="878"/>
      <c r="HC171" s="878"/>
      <c r="HD171" s="878"/>
      <c r="HE171" s="878"/>
      <c r="HF171" s="878"/>
      <c r="HG171" s="878"/>
      <c r="HH171" s="878"/>
      <c r="HI171" s="878"/>
      <c r="HJ171" s="878"/>
      <c r="HK171" s="878"/>
      <c r="HL171" s="878"/>
      <c r="HM171" s="878"/>
      <c r="HN171" s="878"/>
      <c r="HO171" s="878"/>
      <c r="HP171" s="878"/>
      <c r="HQ171" s="878"/>
      <c r="HR171" s="878"/>
      <c r="HS171" s="878"/>
      <c r="HT171" s="878"/>
      <c r="HU171" s="878"/>
      <c r="HV171" s="878"/>
      <c r="HW171" s="878"/>
      <c r="HX171" s="878"/>
      <c r="HY171" s="878"/>
      <c r="HZ171" s="878"/>
      <c r="IA171" s="878"/>
      <c r="IB171" s="878"/>
      <c r="IC171" s="878"/>
      <c r="ID171" s="878"/>
      <c r="IE171" s="878"/>
      <c r="IF171" s="878"/>
      <c r="IG171" s="878"/>
      <c r="IH171" s="878"/>
      <c r="II171" s="878"/>
      <c r="IJ171" s="878"/>
      <c r="IK171" s="878"/>
      <c r="IL171" s="878"/>
      <c r="IM171" s="878"/>
      <c r="IN171" s="878"/>
      <c r="IO171" s="878"/>
      <c r="IP171" s="878"/>
      <c r="IQ171" s="878"/>
      <c r="IR171" s="878"/>
      <c r="IS171" s="878"/>
      <c r="IT171" s="878"/>
      <c r="IU171" s="878"/>
      <c r="IV171" s="878"/>
      <c r="IW171" s="878"/>
      <c r="IX171" s="878"/>
      <c r="IY171" s="878"/>
      <c r="IZ171" s="878"/>
      <c r="JA171" s="878"/>
      <c r="JB171" s="878"/>
      <c r="JC171" s="878"/>
      <c r="JD171" s="878"/>
      <c r="JE171" s="878"/>
      <c r="JF171" s="878"/>
      <c r="JG171" s="878"/>
      <c r="JH171" s="878"/>
      <c r="JI171" s="878"/>
    </row>
    <row r="172" spans="1:274" s="706" customFormat="1" ht="23.1" customHeight="1" x14ac:dyDescent="0.25">
      <c r="A172" s="691">
        <v>171</v>
      </c>
      <c r="B172" s="693" t="s">
        <v>1390</v>
      </c>
      <c r="C172" s="696">
        <v>262</v>
      </c>
      <c r="D172" s="697">
        <v>544</v>
      </c>
      <c r="E172" s="707">
        <v>1</v>
      </c>
      <c r="F172" s="699" t="s">
        <v>1125</v>
      </c>
      <c r="G172" s="699" t="s">
        <v>1418</v>
      </c>
      <c r="H172" s="767" t="s">
        <v>1112</v>
      </c>
      <c r="I172" s="752" t="s">
        <v>1113</v>
      </c>
      <c r="J172" s="761" t="s">
        <v>1135</v>
      </c>
      <c r="K172" s="753" t="s">
        <v>1115</v>
      </c>
      <c r="L172" s="753" t="s">
        <v>1124</v>
      </c>
      <c r="M172" s="753" t="s">
        <v>1199</v>
      </c>
      <c r="N172" s="764" t="s">
        <v>1359</v>
      </c>
      <c r="O172" s="764" t="s">
        <v>1359</v>
      </c>
      <c r="P172" s="753" t="s">
        <v>1417</v>
      </c>
      <c r="Q172" s="765" t="s">
        <v>1120</v>
      </c>
      <c r="R172" s="765" t="s">
        <v>1120</v>
      </c>
      <c r="S172" s="755">
        <v>2</v>
      </c>
      <c r="T172" s="769">
        <v>2.1</v>
      </c>
      <c r="U172" s="771">
        <v>41091</v>
      </c>
      <c r="V172" s="772">
        <v>42156</v>
      </c>
      <c r="W172" s="701">
        <v>7</v>
      </c>
      <c r="X172" s="875"/>
      <c r="Y172" s="876">
        <v>11600</v>
      </c>
      <c r="Z172" s="875">
        <f t="shared" si="6"/>
        <v>11600</v>
      </c>
      <c r="AA172" s="717"/>
      <c r="AB172" s="717"/>
      <c r="AC172" s="717"/>
      <c r="AD172" s="717"/>
      <c r="AE172" s="717"/>
      <c r="AF172" s="717">
        <v>11600</v>
      </c>
      <c r="AG172" s="717"/>
      <c r="AH172" s="717"/>
      <c r="AI172" s="717"/>
      <c r="AJ172" s="717"/>
      <c r="AK172" s="717"/>
      <c r="AL172" s="717"/>
      <c r="AM172" s="868">
        <f t="shared" si="7"/>
        <v>11600</v>
      </c>
      <c r="AN172" s="868">
        <f t="shared" si="8"/>
        <v>0</v>
      </c>
      <c r="AO172" s="717"/>
      <c r="AP172" s="868"/>
      <c r="FH172" s="704"/>
      <c r="FI172" s="704"/>
      <c r="FJ172" s="704"/>
      <c r="FK172" s="704"/>
      <c r="FL172" s="704"/>
      <c r="FM172" s="704"/>
      <c r="FN172" s="704"/>
      <c r="FO172" s="704"/>
      <c r="FP172" s="704"/>
      <c r="FQ172" s="704"/>
      <c r="FR172" s="704"/>
      <c r="FS172" s="704"/>
      <c r="FT172" s="704"/>
      <c r="FU172" s="704"/>
      <c r="FV172" s="704"/>
      <c r="FW172" s="704"/>
      <c r="FX172" s="704"/>
      <c r="FY172" s="704"/>
      <c r="FZ172" s="704"/>
      <c r="GA172" s="704"/>
      <c r="GB172" s="704"/>
      <c r="GC172" s="704"/>
      <c r="GD172" s="704"/>
      <c r="GE172" s="704"/>
      <c r="GF172" s="704"/>
      <c r="GG172" s="704"/>
      <c r="GH172" s="704"/>
      <c r="GI172" s="704"/>
      <c r="GJ172" s="704"/>
      <c r="GK172" s="704"/>
      <c r="GL172" s="704"/>
      <c r="GM172" s="704"/>
      <c r="GN172" s="704"/>
      <c r="GO172" s="704"/>
      <c r="GP172" s="878"/>
      <c r="GQ172" s="878"/>
      <c r="GR172" s="878"/>
      <c r="GS172" s="878"/>
      <c r="GT172" s="878"/>
      <c r="GU172" s="878"/>
      <c r="GV172" s="878"/>
      <c r="GW172" s="878"/>
      <c r="GX172" s="878"/>
      <c r="GY172" s="878"/>
      <c r="GZ172" s="878"/>
      <c r="HA172" s="878"/>
      <c r="HB172" s="878"/>
      <c r="HC172" s="878"/>
      <c r="HD172" s="878"/>
      <c r="HE172" s="878"/>
      <c r="HF172" s="878"/>
      <c r="HG172" s="878"/>
      <c r="HH172" s="878"/>
      <c r="HI172" s="878"/>
      <c r="HJ172" s="878"/>
      <c r="HK172" s="878"/>
      <c r="HL172" s="878"/>
      <c r="HM172" s="878"/>
      <c r="HN172" s="878"/>
      <c r="IX172" s="878"/>
      <c r="IY172" s="878"/>
      <c r="IZ172" s="878"/>
      <c r="JI172" s="878"/>
      <c r="JJ172" s="878"/>
      <c r="JK172" s="878"/>
      <c r="JL172" s="878"/>
      <c r="JM172" s="878"/>
      <c r="JN172" s="878"/>
    </row>
    <row r="173" spans="1:274" s="706" customFormat="1" ht="23.1" customHeight="1" x14ac:dyDescent="0.25">
      <c r="A173" s="691">
        <v>172</v>
      </c>
      <c r="B173" s="693" t="s">
        <v>1390</v>
      </c>
      <c r="C173" s="696">
        <v>262</v>
      </c>
      <c r="D173" s="697">
        <v>544</v>
      </c>
      <c r="E173" s="707">
        <v>2</v>
      </c>
      <c r="F173" s="699" t="s">
        <v>1125</v>
      </c>
      <c r="G173" s="699" t="s">
        <v>1126</v>
      </c>
      <c r="H173" s="751" t="s">
        <v>1112</v>
      </c>
      <c r="I173" s="752" t="s">
        <v>1113</v>
      </c>
      <c r="J173" s="761" t="s">
        <v>1135</v>
      </c>
      <c r="K173" s="753" t="s">
        <v>1115</v>
      </c>
      <c r="L173" s="753" t="s">
        <v>1124</v>
      </c>
      <c r="M173" s="753" t="s">
        <v>1199</v>
      </c>
      <c r="N173" s="764" t="s">
        <v>1359</v>
      </c>
      <c r="O173" s="764" t="s">
        <v>1359</v>
      </c>
      <c r="P173" s="753" t="s">
        <v>1417</v>
      </c>
      <c r="Q173" s="765" t="s">
        <v>1120</v>
      </c>
      <c r="R173" s="765" t="s">
        <v>1120</v>
      </c>
      <c r="S173" s="755">
        <v>2</v>
      </c>
      <c r="T173" s="769">
        <v>2.1</v>
      </c>
      <c r="U173" s="771">
        <v>41699</v>
      </c>
      <c r="V173" s="772">
        <v>41791</v>
      </c>
      <c r="W173" s="701">
        <v>7</v>
      </c>
      <c r="X173" s="875">
        <v>35000</v>
      </c>
      <c r="Y173" s="877"/>
      <c r="Z173" s="875">
        <f t="shared" si="6"/>
        <v>35000</v>
      </c>
      <c r="AA173" s="702"/>
      <c r="AB173" s="702"/>
      <c r="AC173" s="702"/>
      <c r="AD173" s="702">
        <v>30000</v>
      </c>
      <c r="AE173" s="702">
        <v>5000</v>
      </c>
      <c r="AF173" s="702"/>
      <c r="AG173" s="702"/>
      <c r="AH173" s="702"/>
      <c r="AI173" s="717"/>
      <c r="AJ173" s="717"/>
      <c r="AK173" s="717"/>
      <c r="AL173" s="717"/>
      <c r="AM173" s="868">
        <f t="shared" si="7"/>
        <v>35000</v>
      </c>
      <c r="AN173" s="868">
        <f t="shared" si="8"/>
        <v>0</v>
      </c>
      <c r="AO173" s="760"/>
      <c r="AP173" s="868"/>
      <c r="FH173" s="704"/>
      <c r="FI173" s="704"/>
      <c r="FJ173" s="704"/>
      <c r="FK173" s="704"/>
      <c r="FL173" s="704"/>
      <c r="FM173" s="704"/>
      <c r="FN173" s="704"/>
      <c r="FO173" s="704"/>
      <c r="FP173" s="704"/>
      <c r="FQ173" s="704"/>
      <c r="FR173" s="704"/>
      <c r="FS173" s="704"/>
      <c r="FT173" s="704"/>
      <c r="FU173" s="704"/>
      <c r="FV173" s="704"/>
      <c r="FW173" s="704"/>
      <c r="FX173" s="704"/>
      <c r="FY173" s="704"/>
      <c r="FZ173" s="704"/>
      <c r="GA173" s="704"/>
      <c r="GB173" s="704"/>
      <c r="GC173" s="704"/>
      <c r="GD173" s="704"/>
      <c r="GE173" s="704"/>
      <c r="GF173" s="704"/>
      <c r="GG173" s="704"/>
      <c r="GH173" s="704"/>
      <c r="GI173" s="704"/>
      <c r="GJ173" s="704"/>
      <c r="GK173" s="704"/>
      <c r="GL173" s="704"/>
      <c r="GM173" s="704"/>
      <c r="GN173" s="704"/>
      <c r="GO173" s="704"/>
      <c r="GP173" s="746"/>
      <c r="HR173" s="704"/>
      <c r="HS173" s="704"/>
      <c r="HT173" s="704"/>
      <c r="HU173" s="704"/>
      <c r="HV173" s="704"/>
      <c r="HW173" s="704"/>
      <c r="HX173" s="704"/>
      <c r="HY173" s="704"/>
      <c r="HZ173" s="704"/>
      <c r="IV173" s="704"/>
      <c r="IW173" s="704"/>
      <c r="IX173" s="878"/>
      <c r="IY173" s="878"/>
      <c r="IZ173" s="878"/>
      <c r="JI173" s="878"/>
    </row>
    <row r="174" spans="1:274" s="706" customFormat="1" ht="23.1" customHeight="1" x14ac:dyDescent="0.25">
      <c r="A174" s="691">
        <v>173</v>
      </c>
      <c r="B174" s="693" t="s">
        <v>1390</v>
      </c>
      <c r="C174" s="696">
        <v>262</v>
      </c>
      <c r="D174" s="697">
        <v>584</v>
      </c>
      <c r="E174" s="707">
        <v>2</v>
      </c>
      <c r="F174" s="699" t="s">
        <v>1405</v>
      </c>
      <c r="G174" s="699" t="s">
        <v>1468</v>
      </c>
      <c r="H174" s="767" t="s">
        <v>1112</v>
      </c>
      <c r="I174" s="752" t="s">
        <v>1113</v>
      </c>
      <c r="J174" s="761" t="s">
        <v>1135</v>
      </c>
      <c r="K174" s="753" t="s">
        <v>1115</v>
      </c>
      <c r="L174" s="753" t="s">
        <v>1116</v>
      </c>
      <c r="M174" s="753" t="s">
        <v>1199</v>
      </c>
      <c r="N174" s="764" t="s">
        <v>1359</v>
      </c>
      <c r="O174" s="753" t="s">
        <v>1359</v>
      </c>
      <c r="P174" s="753" t="s">
        <v>1394</v>
      </c>
      <c r="Q174" s="765" t="s">
        <v>1120</v>
      </c>
      <c r="R174" s="765" t="s">
        <v>1120</v>
      </c>
      <c r="S174" s="755">
        <v>2</v>
      </c>
      <c r="T174" s="769">
        <v>2.1</v>
      </c>
      <c r="U174" s="771">
        <v>41334</v>
      </c>
      <c r="V174" s="772">
        <v>41426</v>
      </c>
      <c r="W174" s="701">
        <v>20</v>
      </c>
      <c r="X174" s="875"/>
      <c r="Y174" s="876">
        <v>380100</v>
      </c>
      <c r="Z174" s="875">
        <f t="shared" si="6"/>
        <v>380100</v>
      </c>
      <c r="AA174" s="717"/>
      <c r="AB174" s="717"/>
      <c r="AC174" s="717">
        <v>38000</v>
      </c>
      <c r="AD174" s="717">
        <v>38000</v>
      </c>
      <c r="AE174" s="717">
        <v>38000</v>
      </c>
      <c r="AF174" s="717">
        <v>38000</v>
      </c>
      <c r="AG174" s="717">
        <v>38000</v>
      </c>
      <c r="AH174" s="717">
        <v>38000</v>
      </c>
      <c r="AI174" s="717">
        <v>38000</v>
      </c>
      <c r="AJ174" s="717">
        <v>38000</v>
      </c>
      <c r="AK174" s="717">
        <v>38000</v>
      </c>
      <c r="AL174" s="717">
        <v>38100</v>
      </c>
      <c r="AM174" s="868">
        <f t="shared" si="7"/>
        <v>380100</v>
      </c>
      <c r="AN174" s="868">
        <f t="shared" si="8"/>
        <v>0</v>
      </c>
      <c r="AO174" s="717"/>
      <c r="AP174" s="868"/>
      <c r="FH174" s="704"/>
      <c r="FI174" s="704"/>
      <c r="FJ174" s="704"/>
      <c r="FK174" s="704"/>
      <c r="FL174" s="704"/>
      <c r="FM174" s="704"/>
      <c r="FN174" s="704"/>
      <c r="FO174" s="704"/>
      <c r="FP174" s="704"/>
      <c r="FQ174" s="704"/>
      <c r="FR174" s="704"/>
      <c r="FS174" s="704"/>
      <c r="FT174" s="704"/>
      <c r="FU174" s="704"/>
      <c r="FV174" s="704"/>
      <c r="FW174" s="704"/>
      <c r="FX174" s="704"/>
      <c r="FY174" s="704"/>
      <c r="FZ174" s="704"/>
      <c r="GA174" s="704"/>
      <c r="GB174" s="704"/>
      <c r="GC174" s="704"/>
      <c r="GD174" s="704"/>
      <c r="GE174" s="704"/>
      <c r="GF174" s="704"/>
      <c r="GG174" s="704"/>
      <c r="GH174" s="704"/>
      <c r="GI174" s="704"/>
      <c r="GJ174" s="704"/>
      <c r="GK174" s="704"/>
      <c r="GL174" s="704"/>
      <c r="GM174" s="704"/>
      <c r="GN174" s="704"/>
      <c r="GO174" s="704"/>
      <c r="GP174" s="878"/>
      <c r="GQ174" s="878"/>
      <c r="GR174" s="878"/>
      <c r="GS174" s="878"/>
      <c r="GT174" s="878"/>
      <c r="GU174" s="878"/>
      <c r="GV174" s="878"/>
      <c r="GW174" s="878"/>
      <c r="GX174" s="878"/>
      <c r="GY174" s="878"/>
      <c r="GZ174" s="878"/>
      <c r="HA174" s="878"/>
      <c r="HB174" s="878"/>
      <c r="HC174" s="878"/>
      <c r="HD174" s="878"/>
      <c r="HE174" s="878"/>
      <c r="HF174" s="878"/>
      <c r="HG174" s="878"/>
      <c r="HH174" s="878"/>
      <c r="HI174" s="878"/>
      <c r="HJ174" s="878"/>
      <c r="HK174" s="878"/>
      <c r="HL174" s="878"/>
      <c r="HM174" s="878"/>
      <c r="HN174" s="878"/>
      <c r="HO174" s="878"/>
      <c r="HP174" s="878"/>
      <c r="HQ174" s="878"/>
      <c r="HR174" s="878"/>
      <c r="HS174" s="878"/>
      <c r="HT174" s="878"/>
      <c r="HU174" s="878"/>
      <c r="HV174" s="878"/>
      <c r="HW174" s="878"/>
      <c r="HX174" s="878"/>
      <c r="HY174" s="878"/>
      <c r="HZ174" s="878"/>
      <c r="IA174" s="878"/>
      <c r="IB174" s="878"/>
      <c r="IC174" s="878"/>
      <c r="ID174" s="878"/>
      <c r="IE174" s="878"/>
      <c r="IF174" s="878"/>
      <c r="IG174" s="878"/>
      <c r="IH174" s="878"/>
      <c r="II174" s="878"/>
      <c r="IJ174" s="878"/>
      <c r="IK174" s="878"/>
      <c r="IL174" s="878"/>
      <c r="IM174" s="878"/>
      <c r="IN174" s="878"/>
      <c r="IO174" s="878"/>
      <c r="IP174" s="878"/>
      <c r="IQ174" s="878"/>
      <c r="IR174" s="878"/>
      <c r="IS174" s="878"/>
      <c r="IT174" s="878"/>
      <c r="IU174" s="878"/>
      <c r="IV174" s="878"/>
      <c r="IW174" s="878"/>
      <c r="IX174" s="878"/>
      <c r="IY174" s="878"/>
      <c r="IZ174" s="878"/>
      <c r="JA174" s="878"/>
      <c r="JB174" s="878"/>
      <c r="JC174" s="878"/>
      <c r="JD174" s="878"/>
      <c r="JE174" s="878"/>
      <c r="JF174" s="878"/>
      <c r="JG174" s="878"/>
      <c r="JH174" s="878"/>
      <c r="JI174" s="878"/>
    </row>
    <row r="175" spans="1:274" s="706" customFormat="1" ht="23.1" customHeight="1" x14ac:dyDescent="0.25">
      <c r="A175" s="691">
        <v>174</v>
      </c>
      <c r="B175" s="693" t="s">
        <v>1352</v>
      </c>
      <c r="C175" s="696">
        <v>265</v>
      </c>
      <c r="D175" s="697">
        <v>536</v>
      </c>
      <c r="E175" s="707">
        <v>1</v>
      </c>
      <c r="F175" s="699" t="s">
        <v>1123</v>
      </c>
      <c r="G175" s="699" t="s">
        <v>1588</v>
      </c>
      <c r="H175" s="751" t="s">
        <v>1112</v>
      </c>
      <c r="I175" s="752" t="s">
        <v>1113</v>
      </c>
      <c r="J175" s="761" t="s">
        <v>1135</v>
      </c>
      <c r="K175" s="753" t="s">
        <v>1115</v>
      </c>
      <c r="L175" s="753" t="s">
        <v>1124</v>
      </c>
      <c r="M175" s="753" t="s">
        <v>1199</v>
      </c>
      <c r="N175" s="764" t="s">
        <v>1128</v>
      </c>
      <c r="O175" s="753" t="s">
        <v>1128</v>
      </c>
      <c r="P175" s="753" t="s">
        <v>1134</v>
      </c>
      <c r="Q175" s="753" t="s">
        <v>1120</v>
      </c>
      <c r="R175" s="753" t="s">
        <v>1120</v>
      </c>
      <c r="S175" s="755">
        <v>2</v>
      </c>
      <c r="T175" s="763">
        <v>2.1</v>
      </c>
      <c r="U175" s="771"/>
      <c r="V175" s="772"/>
      <c r="W175" s="733">
        <v>5</v>
      </c>
      <c r="X175" s="875"/>
      <c r="Y175" s="876">
        <v>18000</v>
      </c>
      <c r="Z175" s="875">
        <f t="shared" si="6"/>
        <v>18000</v>
      </c>
      <c r="AA175" s="702"/>
      <c r="AB175" s="702">
        <v>18000</v>
      </c>
      <c r="AC175" s="702"/>
      <c r="AD175" s="702"/>
      <c r="AE175" s="702"/>
      <c r="AF175" s="702"/>
      <c r="AG175" s="702"/>
      <c r="AH175" s="702"/>
      <c r="AI175" s="702"/>
      <c r="AJ175" s="702"/>
      <c r="AK175" s="702"/>
      <c r="AL175" s="691"/>
      <c r="AM175" s="868">
        <f t="shared" si="7"/>
        <v>18000</v>
      </c>
      <c r="AN175" s="868">
        <f t="shared" si="8"/>
        <v>0</v>
      </c>
      <c r="AO175" s="760"/>
      <c r="AP175" s="868"/>
      <c r="AR175" s="704"/>
      <c r="AS175" s="704"/>
      <c r="AT175" s="704"/>
      <c r="AU175" s="704"/>
      <c r="AV175" s="704"/>
      <c r="AW175" s="704"/>
      <c r="AX175" s="704"/>
      <c r="AY175" s="704"/>
      <c r="AZ175" s="704"/>
      <c r="BA175" s="704"/>
      <c r="BB175" s="704"/>
      <c r="BC175" s="704"/>
      <c r="BD175" s="704"/>
      <c r="BE175" s="704"/>
      <c r="BF175" s="704"/>
      <c r="BG175" s="704"/>
      <c r="BH175" s="704"/>
      <c r="BI175" s="704"/>
      <c r="BJ175" s="704"/>
      <c r="BK175" s="704"/>
      <c r="BL175" s="704"/>
      <c r="BM175" s="704"/>
      <c r="BN175" s="704"/>
      <c r="BO175" s="704"/>
      <c r="BP175" s="704"/>
      <c r="BQ175" s="704"/>
      <c r="BR175" s="704"/>
      <c r="BS175" s="704"/>
      <c r="BT175" s="704"/>
      <c r="BU175" s="704"/>
      <c r="BV175" s="704"/>
      <c r="BW175" s="704"/>
      <c r="BX175" s="704"/>
      <c r="BY175" s="704"/>
      <c r="BZ175" s="704"/>
      <c r="CA175" s="704"/>
      <c r="CB175" s="704"/>
      <c r="CC175" s="704"/>
      <c r="CD175" s="704"/>
      <c r="CE175" s="704"/>
      <c r="CF175" s="704"/>
      <c r="CG175" s="704"/>
      <c r="CH175" s="704"/>
      <c r="CI175" s="704"/>
      <c r="CJ175" s="704"/>
      <c r="CK175" s="704"/>
      <c r="CL175" s="704"/>
      <c r="CM175" s="704"/>
      <c r="CN175" s="704"/>
      <c r="CO175" s="704"/>
      <c r="CP175" s="704"/>
      <c r="CQ175" s="704"/>
      <c r="CR175" s="704"/>
      <c r="CS175" s="704"/>
      <c r="CT175" s="704"/>
      <c r="CU175" s="704"/>
      <c r="CV175" s="704"/>
      <c r="CW175" s="704"/>
      <c r="CX175" s="704"/>
      <c r="CY175" s="704"/>
      <c r="CZ175" s="704"/>
      <c r="DA175" s="704"/>
      <c r="DB175" s="704"/>
      <c r="DC175" s="704"/>
      <c r="DD175" s="704"/>
      <c r="DE175" s="704"/>
      <c r="DF175" s="704"/>
      <c r="DG175" s="704"/>
      <c r="DH175" s="704"/>
      <c r="DI175" s="704"/>
      <c r="DJ175" s="704"/>
      <c r="DK175" s="704"/>
      <c r="DL175" s="704"/>
      <c r="DM175" s="704"/>
      <c r="DN175" s="704"/>
      <c r="DO175" s="704"/>
      <c r="DP175" s="704"/>
      <c r="DQ175" s="704"/>
      <c r="DR175" s="704"/>
      <c r="DS175" s="704"/>
      <c r="DT175" s="704"/>
      <c r="DU175" s="704"/>
      <c r="DV175" s="704"/>
      <c r="DW175" s="704"/>
      <c r="DX175" s="704"/>
      <c r="DY175" s="704"/>
      <c r="DZ175" s="704"/>
      <c r="EA175" s="704"/>
      <c r="EB175" s="704"/>
      <c r="EC175" s="704"/>
      <c r="ED175" s="704"/>
      <c r="EE175" s="704"/>
      <c r="EF175" s="704"/>
      <c r="EG175" s="704"/>
      <c r="EH175" s="704"/>
      <c r="EI175" s="704"/>
      <c r="EJ175" s="704"/>
      <c r="EK175" s="704"/>
      <c r="EL175" s="704"/>
      <c r="EM175" s="704"/>
      <c r="EN175" s="704"/>
      <c r="EO175" s="704"/>
      <c r="EP175" s="704"/>
      <c r="EQ175" s="704"/>
      <c r="ER175" s="704"/>
      <c r="ES175" s="704"/>
      <c r="ET175" s="704"/>
      <c r="EU175" s="704"/>
      <c r="EV175" s="704"/>
      <c r="EW175" s="704"/>
      <c r="EX175" s="704"/>
      <c r="EY175" s="704"/>
      <c r="EZ175" s="704"/>
      <c r="FA175" s="704"/>
      <c r="FB175" s="704"/>
      <c r="FC175" s="704"/>
      <c r="FD175" s="704"/>
      <c r="FE175" s="704"/>
      <c r="FF175" s="704"/>
      <c r="FG175" s="704"/>
      <c r="FH175" s="704"/>
      <c r="FI175" s="704"/>
      <c r="FJ175" s="704"/>
      <c r="FK175" s="704"/>
      <c r="FL175" s="704"/>
      <c r="FM175" s="704"/>
      <c r="FN175" s="704"/>
      <c r="FO175" s="704"/>
      <c r="FP175" s="704"/>
      <c r="FQ175" s="704"/>
      <c r="FR175" s="704"/>
      <c r="FS175" s="704"/>
      <c r="FT175" s="704"/>
      <c r="FU175" s="704"/>
      <c r="FV175" s="704"/>
      <c r="FW175" s="704"/>
      <c r="FX175" s="704"/>
      <c r="FY175" s="704"/>
      <c r="FZ175" s="704"/>
      <c r="GA175" s="704"/>
      <c r="GB175" s="704"/>
      <c r="GC175" s="704"/>
      <c r="GD175" s="704"/>
      <c r="GE175" s="704"/>
      <c r="GF175" s="704"/>
      <c r="GG175" s="704"/>
      <c r="GH175" s="704"/>
      <c r="GI175" s="704"/>
      <c r="GJ175" s="704"/>
      <c r="GK175" s="704"/>
      <c r="GL175" s="704"/>
      <c r="GM175" s="704"/>
      <c r="GN175" s="704"/>
      <c r="GO175" s="704"/>
      <c r="GP175" s="746"/>
      <c r="GQ175" s="704"/>
      <c r="GR175" s="704"/>
      <c r="GS175" s="704"/>
      <c r="GT175" s="704"/>
      <c r="GU175" s="704"/>
      <c r="GV175" s="704"/>
      <c r="GW175" s="704"/>
      <c r="GX175" s="704"/>
      <c r="GY175" s="704"/>
      <c r="GZ175" s="704"/>
      <c r="HA175" s="704"/>
      <c r="HB175" s="704"/>
      <c r="HC175" s="704"/>
      <c r="HD175" s="704"/>
      <c r="HE175" s="704"/>
      <c r="HF175" s="704"/>
      <c r="HG175" s="704"/>
      <c r="HH175" s="704"/>
      <c r="HI175" s="704"/>
      <c r="HJ175" s="704"/>
      <c r="HK175" s="704"/>
      <c r="HL175" s="704"/>
      <c r="HM175" s="704"/>
      <c r="HN175" s="704"/>
      <c r="HO175" s="704"/>
      <c r="HP175" s="704"/>
      <c r="HQ175" s="704"/>
      <c r="HR175" s="704"/>
      <c r="HS175" s="704"/>
      <c r="HT175" s="704"/>
      <c r="HU175" s="704"/>
      <c r="HV175" s="704"/>
      <c r="HW175" s="704"/>
      <c r="HX175" s="704"/>
      <c r="HY175" s="704"/>
      <c r="HZ175" s="704"/>
      <c r="IX175" s="878"/>
      <c r="IY175" s="878"/>
      <c r="IZ175" s="878"/>
      <c r="JI175" s="878"/>
      <c r="JJ175" s="878"/>
      <c r="JK175" s="878"/>
      <c r="JL175" s="878"/>
      <c r="JM175" s="878"/>
      <c r="JN175" s="878"/>
    </row>
    <row r="176" spans="1:274" s="706" customFormat="1" ht="23.1" customHeight="1" x14ac:dyDescent="0.25">
      <c r="A176" s="691">
        <v>175</v>
      </c>
      <c r="B176" s="693" t="s">
        <v>1308</v>
      </c>
      <c r="C176" s="696">
        <v>266</v>
      </c>
      <c r="D176" s="697">
        <v>544</v>
      </c>
      <c r="E176" s="707">
        <v>1</v>
      </c>
      <c r="F176" s="699" t="s">
        <v>1125</v>
      </c>
      <c r="G176" s="699" t="s">
        <v>1548</v>
      </c>
      <c r="H176" s="767" t="s">
        <v>1112</v>
      </c>
      <c r="I176" s="752" t="s">
        <v>1113</v>
      </c>
      <c r="J176" s="764" t="s">
        <v>1309</v>
      </c>
      <c r="K176" s="753" t="s">
        <v>1151</v>
      </c>
      <c r="L176" s="753" t="s">
        <v>1124</v>
      </c>
      <c r="M176" s="753" t="s">
        <v>1310</v>
      </c>
      <c r="N176" s="777" t="s">
        <v>1311</v>
      </c>
      <c r="O176" s="753" t="s">
        <v>1311</v>
      </c>
      <c r="P176" s="753" t="s">
        <v>1541</v>
      </c>
      <c r="Q176" s="753" t="s">
        <v>1120</v>
      </c>
      <c r="R176" s="753" t="s">
        <v>1120</v>
      </c>
      <c r="S176" s="755">
        <v>5</v>
      </c>
      <c r="T176" s="778">
        <v>5.0999999999999996</v>
      </c>
      <c r="U176" s="772">
        <v>41091</v>
      </c>
      <c r="V176" s="771">
        <v>41426</v>
      </c>
      <c r="W176" s="874">
        <v>7</v>
      </c>
      <c r="X176" s="875"/>
      <c r="Y176" s="876">
        <v>0</v>
      </c>
      <c r="Z176" s="875">
        <f t="shared" si="6"/>
        <v>0</v>
      </c>
      <c r="AA176" s="691"/>
      <c r="AB176" s="691"/>
      <c r="AC176" s="691"/>
      <c r="AD176" s="691"/>
      <c r="AE176" s="691"/>
      <c r="AF176" s="691"/>
      <c r="AG176" s="691"/>
      <c r="AH176" s="691"/>
      <c r="AI176" s="691"/>
      <c r="AJ176" s="691"/>
      <c r="AK176" s="691"/>
      <c r="AL176" s="691"/>
      <c r="AM176" s="868">
        <f t="shared" si="7"/>
        <v>0</v>
      </c>
      <c r="AN176" s="868">
        <f t="shared" si="8"/>
        <v>0</v>
      </c>
      <c r="AO176" s="691"/>
      <c r="AP176" s="868"/>
      <c r="AR176" s="704"/>
      <c r="AS176" s="704"/>
      <c r="AT176" s="704"/>
      <c r="AU176" s="704"/>
      <c r="AV176" s="704"/>
      <c r="AW176" s="704"/>
      <c r="AX176" s="704"/>
      <c r="AY176" s="704"/>
      <c r="AZ176" s="704"/>
      <c r="BA176" s="704"/>
      <c r="BB176" s="704"/>
      <c r="BC176" s="704"/>
      <c r="BD176" s="704"/>
      <c r="BE176" s="704"/>
      <c r="BF176" s="704"/>
      <c r="BG176" s="704"/>
      <c r="BH176" s="704"/>
      <c r="BI176" s="704"/>
      <c r="BJ176" s="704"/>
      <c r="BK176" s="704"/>
      <c r="BL176" s="704"/>
      <c r="BM176" s="704"/>
      <c r="BN176" s="704"/>
      <c r="BO176" s="704"/>
      <c r="BP176" s="704"/>
      <c r="BQ176" s="704"/>
      <c r="BR176" s="704"/>
      <c r="BS176" s="704"/>
      <c r="BT176" s="704"/>
      <c r="BU176" s="704"/>
      <c r="BV176" s="704"/>
      <c r="BW176" s="704"/>
      <c r="BX176" s="704"/>
      <c r="BY176" s="704"/>
      <c r="BZ176" s="704"/>
      <c r="CA176" s="704"/>
      <c r="CB176" s="704"/>
      <c r="CC176" s="704"/>
      <c r="CD176" s="704"/>
      <c r="CE176" s="704"/>
      <c r="CF176" s="704"/>
      <c r="CG176" s="704"/>
      <c r="CH176" s="704"/>
      <c r="CI176" s="704"/>
      <c r="CJ176" s="704"/>
      <c r="CK176" s="704"/>
      <c r="CL176" s="704"/>
      <c r="CM176" s="704"/>
      <c r="CN176" s="704"/>
      <c r="CO176" s="704"/>
      <c r="CP176" s="704"/>
      <c r="CQ176" s="704"/>
      <c r="CR176" s="704"/>
      <c r="CS176" s="704"/>
      <c r="CT176" s="704"/>
      <c r="CU176" s="704"/>
      <c r="CV176" s="704"/>
      <c r="CW176" s="704"/>
      <c r="CX176" s="704"/>
      <c r="CY176" s="704"/>
      <c r="CZ176" s="704"/>
      <c r="DA176" s="704"/>
      <c r="DB176" s="704"/>
      <c r="DC176" s="704"/>
      <c r="DD176" s="704"/>
      <c r="DE176" s="704"/>
      <c r="DF176" s="704"/>
      <c r="DG176" s="704"/>
      <c r="DH176" s="704"/>
      <c r="DI176" s="704"/>
      <c r="DJ176" s="704"/>
      <c r="DK176" s="704"/>
      <c r="DL176" s="704"/>
      <c r="DM176" s="704"/>
      <c r="DN176" s="704"/>
      <c r="DO176" s="704"/>
      <c r="DP176" s="704"/>
      <c r="DQ176" s="704"/>
      <c r="DR176" s="704"/>
      <c r="DS176" s="704"/>
      <c r="DT176" s="704"/>
      <c r="DU176" s="704"/>
      <c r="DV176" s="704"/>
      <c r="DW176" s="704"/>
      <c r="DX176" s="704"/>
      <c r="DY176" s="704"/>
      <c r="DZ176" s="704"/>
      <c r="EA176" s="704"/>
      <c r="EB176" s="704"/>
      <c r="EC176" s="704"/>
      <c r="ED176" s="704"/>
      <c r="EE176" s="704"/>
      <c r="EF176" s="704"/>
      <c r="EG176" s="704"/>
      <c r="EH176" s="704"/>
      <c r="EI176" s="704"/>
      <c r="EJ176" s="704"/>
      <c r="EK176" s="704"/>
      <c r="EL176" s="704"/>
      <c r="EM176" s="704"/>
      <c r="EN176" s="704"/>
      <c r="EO176" s="704"/>
      <c r="EP176" s="704"/>
      <c r="EQ176" s="704"/>
      <c r="ER176" s="704"/>
      <c r="ES176" s="704"/>
      <c r="ET176" s="704"/>
      <c r="EU176" s="704"/>
      <c r="FI176" s="704"/>
      <c r="FJ176" s="704"/>
      <c r="GN176" s="704"/>
      <c r="GO176" s="704"/>
      <c r="GP176" s="878"/>
      <c r="GQ176" s="878"/>
      <c r="GR176" s="878"/>
      <c r="GS176" s="878"/>
      <c r="GT176" s="878"/>
      <c r="GU176" s="878"/>
      <c r="GV176" s="878"/>
      <c r="GW176" s="878"/>
      <c r="GX176" s="878"/>
      <c r="GY176" s="878"/>
      <c r="GZ176" s="878"/>
      <c r="HA176" s="878"/>
      <c r="HB176" s="878"/>
      <c r="HC176" s="878"/>
      <c r="HD176" s="878"/>
      <c r="HE176" s="878"/>
      <c r="HF176" s="878"/>
      <c r="HG176" s="878"/>
      <c r="HH176" s="878"/>
      <c r="HI176" s="878"/>
      <c r="HJ176" s="878"/>
      <c r="HK176" s="878"/>
      <c r="HL176" s="878"/>
      <c r="HM176" s="878"/>
      <c r="HN176" s="878"/>
      <c r="HO176" s="878"/>
      <c r="HP176" s="878"/>
      <c r="HQ176" s="878"/>
      <c r="HR176" s="878"/>
      <c r="HS176" s="878"/>
      <c r="HT176" s="878"/>
      <c r="HU176" s="878"/>
      <c r="HV176" s="878"/>
      <c r="HW176" s="878"/>
      <c r="HX176" s="878"/>
      <c r="HY176" s="878"/>
      <c r="HZ176" s="878"/>
      <c r="IA176" s="878"/>
      <c r="IB176" s="878"/>
      <c r="IC176" s="878"/>
      <c r="ID176" s="878"/>
      <c r="IE176" s="878"/>
      <c r="IF176" s="878"/>
      <c r="IG176" s="878"/>
      <c r="IH176" s="878"/>
      <c r="II176" s="878"/>
      <c r="IJ176" s="878"/>
      <c r="IK176" s="878"/>
      <c r="IL176" s="878"/>
      <c r="IM176" s="878"/>
      <c r="IN176" s="878"/>
      <c r="IO176" s="878"/>
      <c r="IP176" s="878"/>
      <c r="IQ176" s="878"/>
      <c r="IR176" s="878"/>
      <c r="IS176" s="878"/>
      <c r="IT176" s="878"/>
      <c r="IU176" s="878"/>
      <c r="IV176" s="878"/>
      <c r="IW176" s="878"/>
      <c r="IX176" s="878"/>
      <c r="IY176" s="878"/>
      <c r="IZ176" s="878"/>
      <c r="JI176" s="878"/>
      <c r="JJ176" s="878"/>
      <c r="JK176" s="878"/>
      <c r="JL176" s="878"/>
      <c r="JM176" s="878"/>
      <c r="JN176" s="878"/>
    </row>
    <row r="177" spans="1:274" s="814" customFormat="1" ht="32.1" customHeight="1" x14ac:dyDescent="0.25">
      <c r="A177" s="691">
        <v>176</v>
      </c>
      <c r="B177" s="693" t="s">
        <v>1352</v>
      </c>
      <c r="C177" s="696">
        <v>267</v>
      </c>
      <c r="D177" s="697">
        <v>636</v>
      </c>
      <c r="E177" s="707">
        <v>1</v>
      </c>
      <c r="F177" s="699" t="s">
        <v>1123</v>
      </c>
      <c r="G177" s="699" t="s">
        <v>1589</v>
      </c>
      <c r="H177" s="767" t="s">
        <v>1127</v>
      </c>
      <c r="I177" s="752" t="s">
        <v>1113</v>
      </c>
      <c r="J177" s="761" t="s">
        <v>1135</v>
      </c>
      <c r="K177" s="753" t="s">
        <v>1115</v>
      </c>
      <c r="L177" s="753" t="s">
        <v>1124</v>
      </c>
      <c r="M177" s="753" t="s">
        <v>1199</v>
      </c>
      <c r="N177" s="764" t="s">
        <v>1128</v>
      </c>
      <c r="O177" s="753" t="s">
        <v>1128</v>
      </c>
      <c r="P177" s="753" t="s">
        <v>1202</v>
      </c>
      <c r="Q177" s="753" t="s">
        <v>1120</v>
      </c>
      <c r="R177" s="753" t="s">
        <v>1120</v>
      </c>
      <c r="S177" s="755">
        <v>2</v>
      </c>
      <c r="T177" s="769">
        <v>2.1</v>
      </c>
      <c r="U177" s="772"/>
      <c r="V177" s="771"/>
      <c r="W177" s="874">
        <v>5</v>
      </c>
      <c r="X177" s="875"/>
      <c r="Y177" s="876">
        <v>6500</v>
      </c>
      <c r="Z177" s="875">
        <f t="shared" si="6"/>
        <v>6500</v>
      </c>
      <c r="AA177" s="691"/>
      <c r="AB177" s="691">
        <v>6500</v>
      </c>
      <c r="AC177" s="691"/>
      <c r="AD177" s="691"/>
      <c r="AE177" s="691"/>
      <c r="AF177" s="691"/>
      <c r="AG177" s="691"/>
      <c r="AH177" s="691"/>
      <c r="AI177" s="691"/>
      <c r="AJ177" s="691"/>
      <c r="AK177" s="691"/>
      <c r="AL177" s="691"/>
      <c r="AM177" s="868">
        <f t="shared" si="7"/>
        <v>6500</v>
      </c>
      <c r="AN177" s="868">
        <f t="shared" si="8"/>
        <v>0</v>
      </c>
      <c r="AO177" s="691"/>
      <c r="AP177" s="868"/>
      <c r="AQ177" s="706"/>
      <c r="AR177" s="704"/>
      <c r="AS177" s="704"/>
      <c r="AT177" s="704"/>
      <c r="AU177" s="704"/>
      <c r="AV177" s="704"/>
      <c r="AW177" s="704"/>
      <c r="AX177" s="704"/>
      <c r="AY177" s="704"/>
      <c r="AZ177" s="704"/>
      <c r="BA177" s="704"/>
      <c r="BB177" s="704"/>
      <c r="BC177" s="704"/>
      <c r="BD177" s="704"/>
      <c r="BE177" s="704"/>
      <c r="BF177" s="704"/>
      <c r="BG177" s="704"/>
      <c r="BH177" s="704"/>
      <c r="BI177" s="704"/>
      <c r="BJ177" s="704"/>
      <c r="BK177" s="704"/>
      <c r="BL177" s="704"/>
      <c r="BM177" s="704"/>
      <c r="BN177" s="704"/>
      <c r="BO177" s="704"/>
      <c r="BP177" s="704"/>
      <c r="BQ177" s="704"/>
      <c r="BR177" s="704"/>
      <c r="BS177" s="704"/>
      <c r="BT177" s="704"/>
      <c r="BU177" s="704"/>
      <c r="BV177" s="704"/>
      <c r="BW177" s="704"/>
      <c r="BX177" s="704"/>
      <c r="BY177" s="704"/>
      <c r="BZ177" s="704"/>
      <c r="CA177" s="704"/>
      <c r="CB177" s="704"/>
      <c r="CC177" s="704"/>
      <c r="CD177" s="704"/>
      <c r="CE177" s="704"/>
      <c r="CF177" s="704"/>
      <c r="CG177" s="704"/>
      <c r="CH177" s="704"/>
      <c r="CI177" s="704"/>
      <c r="CJ177" s="704"/>
      <c r="CK177" s="704"/>
      <c r="CL177" s="704"/>
      <c r="CM177" s="704"/>
      <c r="CN177" s="704"/>
      <c r="CO177" s="704"/>
      <c r="CP177" s="704"/>
      <c r="CQ177" s="704"/>
      <c r="CR177" s="704"/>
      <c r="CS177" s="704"/>
      <c r="CT177" s="704"/>
      <c r="CU177" s="704"/>
      <c r="CV177" s="704"/>
      <c r="CW177" s="704"/>
      <c r="CX177" s="704"/>
      <c r="CY177" s="704"/>
      <c r="CZ177" s="704"/>
      <c r="DA177" s="704"/>
      <c r="DB177" s="704"/>
      <c r="DC177" s="704"/>
      <c r="DD177" s="704"/>
      <c r="DE177" s="704"/>
      <c r="DF177" s="704"/>
      <c r="DG177" s="704"/>
      <c r="DH177" s="704"/>
      <c r="DI177" s="704"/>
      <c r="DJ177" s="704"/>
      <c r="DK177" s="704"/>
      <c r="DL177" s="704"/>
      <c r="DM177" s="704"/>
      <c r="DN177" s="704"/>
      <c r="DO177" s="704"/>
      <c r="DP177" s="704"/>
      <c r="DQ177" s="704"/>
      <c r="DR177" s="704"/>
      <c r="DS177" s="704"/>
      <c r="DT177" s="704"/>
      <c r="DU177" s="704"/>
      <c r="DV177" s="704"/>
      <c r="DW177" s="704"/>
      <c r="DX177" s="704"/>
      <c r="DY177" s="704"/>
      <c r="DZ177" s="704"/>
      <c r="EA177" s="704"/>
      <c r="EB177" s="704"/>
      <c r="EC177" s="704"/>
      <c r="ED177" s="704"/>
      <c r="EE177" s="704"/>
      <c r="EF177" s="704"/>
      <c r="EG177" s="704"/>
      <c r="EH177" s="704"/>
      <c r="EI177" s="704"/>
      <c r="EJ177" s="704"/>
      <c r="EK177" s="704"/>
      <c r="EL177" s="704"/>
      <c r="EM177" s="704"/>
      <c r="EN177" s="704"/>
      <c r="EO177" s="704"/>
      <c r="EP177" s="704"/>
      <c r="EQ177" s="704"/>
      <c r="ER177" s="704"/>
      <c r="ES177" s="704"/>
      <c r="ET177" s="704"/>
      <c r="EU177" s="704"/>
      <c r="EV177" s="706"/>
      <c r="EW177" s="706"/>
      <c r="EX177" s="706"/>
      <c r="EY177" s="706"/>
      <c r="EZ177" s="706"/>
      <c r="FA177" s="706"/>
      <c r="FB177" s="706"/>
      <c r="FC177" s="706"/>
      <c r="FD177" s="706"/>
      <c r="FE177" s="706"/>
      <c r="FF177" s="706"/>
      <c r="FG177" s="706"/>
      <c r="FH177" s="704"/>
      <c r="FI177" s="704"/>
      <c r="FJ177" s="704"/>
      <c r="FK177" s="704"/>
      <c r="FL177" s="704"/>
      <c r="FM177" s="704"/>
      <c r="FN177" s="704"/>
      <c r="FO177" s="704"/>
      <c r="FP177" s="704"/>
      <c r="FQ177" s="704"/>
      <c r="FR177" s="704"/>
      <c r="FS177" s="704"/>
      <c r="FT177" s="704"/>
      <c r="FU177" s="704"/>
      <c r="FV177" s="704"/>
      <c r="FW177" s="704"/>
      <c r="FX177" s="704"/>
      <c r="FY177" s="704"/>
      <c r="FZ177" s="704"/>
      <c r="GA177" s="704"/>
      <c r="GB177" s="704"/>
      <c r="GC177" s="704"/>
      <c r="GD177" s="704"/>
      <c r="GE177" s="704"/>
      <c r="GF177" s="704"/>
      <c r="GG177" s="704"/>
      <c r="GH177" s="704"/>
      <c r="GI177" s="704"/>
      <c r="GJ177" s="704"/>
      <c r="GK177" s="704"/>
      <c r="GL177" s="704"/>
      <c r="GM177" s="704"/>
      <c r="GN177" s="704"/>
      <c r="GO177" s="704"/>
      <c r="GP177" s="706"/>
      <c r="GQ177" s="706"/>
      <c r="GR177" s="706"/>
      <c r="GS177" s="706"/>
      <c r="GT177" s="706"/>
      <c r="GU177" s="706"/>
      <c r="GV177" s="706"/>
      <c r="GW177" s="706"/>
      <c r="GX177" s="706"/>
      <c r="GY177" s="706"/>
      <c r="GZ177" s="706"/>
      <c r="HA177" s="706"/>
      <c r="HB177" s="706"/>
      <c r="HC177" s="706"/>
      <c r="HD177" s="706"/>
      <c r="HE177" s="706"/>
      <c r="HF177" s="706"/>
      <c r="HG177" s="706"/>
      <c r="HH177" s="706"/>
      <c r="HI177" s="706"/>
      <c r="HJ177" s="706"/>
      <c r="HK177" s="706"/>
      <c r="HL177" s="706"/>
      <c r="HM177" s="706"/>
      <c r="HN177" s="706"/>
      <c r="HO177" s="878"/>
      <c r="HP177" s="878"/>
      <c r="HQ177" s="878"/>
      <c r="HR177" s="878"/>
      <c r="HS177" s="878"/>
      <c r="HT177" s="878"/>
      <c r="HU177" s="878"/>
      <c r="HV177" s="878"/>
      <c r="HW177" s="878"/>
      <c r="HX177" s="878"/>
      <c r="HY177" s="878"/>
      <c r="HZ177" s="878"/>
      <c r="IA177" s="878"/>
      <c r="IB177" s="878"/>
      <c r="IC177" s="878"/>
      <c r="ID177" s="878"/>
      <c r="IE177" s="878"/>
      <c r="IF177" s="878"/>
      <c r="IG177" s="878"/>
      <c r="IH177" s="878"/>
      <c r="II177" s="878"/>
      <c r="IJ177" s="878"/>
      <c r="IK177" s="878"/>
      <c r="IL177" s="878"/>
      <c r="IM177" s="878"/>
      <c r="IN177" s="878"/>
      <c r="IO177" s="878"/>
      <c r="IP177" s="878"/>
      <c r="IQ177" s="878"/>
      <c r="IR177" s="878"/>
      <c r="IS177" s="878"/>
      <c r="IT177" s="878"/>
      <c r="IU177" s="878"/>
      <c r="IV177" s="878"/>
      <c r="IW177" s="878"/>
      <c r="IX177" s="878"/>
      <c r="IY177" s="878"/>
      <c r="IZ177" s="878"/>
      <c r="JA177" s="706"/>
      <c r="JB177" s="706"/>
      <c r="JC177" s="706"/>
      <c r="JD177" s="706"/>
      <c r="JE177" s="706"/>
      <c r="JF177" s="706"/>
      <c r="JG177" s="706"/>
      <c r="JH177" s="706"/>
      <c r="JI177" s="878"/>
      <c r="JJ177" s="878"/>
      <c r="JK177" s="878"/>
      <c r="JL177" s="878"/>
      <c r="JM177" s="878"/>
      <c r="JN177" s="878"/>
    </row>
    <row r="178" spans="1:274" s="878" customFormat="1" ht="32.1" customHeight="1" x14ac:dyDescent="0.25">
      <c r="A178" s="691">
        <v>177</v>
      </c>
      <c r="B178" s="693" t="s">
        <v>1352</v>
      </c>
      <c r="C178" s="708">
        <v>270</v>
      </c>
      <c r="D178" s="697">
        <v>536</v>
      </c>
      <c r="E178" s="707">
        <v>1</v>
      </c>
      <c r="F178" s="699" t="s">
        <v>1387</v>
      </c>
      <c r="G178" s="699" t="s">
        <v>1420</v>
      </c>
      <c r="H178" s="751" t="s">
        <v>1112</v>
      </c>
      <c r="I178" s="767" t="s">
        <v>1113</v>
      </c>
      <c r="J178" s="753" t="s">
        <v>1135</v>
      </c>
      <c r="K178" s="761" t="s">
        <v>1115</v>
      </c>
      <c r="L178" s="753" t="s">
        <v>1124</v>
      </c>
      <c r="M178" s="753" t="s">
        <v>1199</v>
      </c>
      <c r="N178" s="753" t="s">
        <v>1128</v>
      </c>
      <c r="O178" s="753" t="s">
        <v>1128</v>
      </c>
      <c r="P178" s="753" t="s">
        <v>1200</v>
      </c>
      <c r="Q178" s="753" t="s">
        <v>1120</v>
      </c>
      <c r="R178" s="753" t="s">
        <v>1120</v>
      </c>
      <c r="S178" s="755">
        <v>2</v>
      </c>
      <c r="T178" s="769">
        <v>2.1</v>
      </c>
      <c r="U178" s="771">
        <v>41456</v>
      </c>
      <c r="V178" s="772">
        <v>41791</v>
      </c>
      <c r="W178" s="874">
        <v>5</v>
      </c>
      <c r="X178" s="875">
        <v>27000</v>
      </c>
      <c r="Y178" s="875"/>
      <c r="Z178" s="875">
        <f t="shared" si="6"/>
        <v>27000</v>
      </c>
      <c r="AA178" s="702"/>
      <c r="AB178" s="702"/>
      <c r="AC178" s="702"/>
      <c r="AD178" s="702"/>
      <c r="AE178" s="702"/>
      <c r="AF178" s="702">
        <v>27000</v>
      </c>
      <c r="AG178" s="702"/>
      <c r="AH178" s="702"/>
      <c r="AI178" s="717"/>
      <c r="AJ178" s="717"/>
      <c r="AK178" s="717"/>
      <c r="AL178" s="717"/>
      <c r="AM178" s="868">
        <f t="shared" si="7"/>
        <v>27000</v>
      </c>
      <c r="AN178" s="868">
        <f t="shared" si="8"/>
        <v>0</v>
      </c>
      <c r="AO178" s="760"/>
      <c r="AP178" s="868"/>
      <c r="AQ178" s="706"/>
      <c r="AR178" s="706"/>
      <c r="AS178" s="706"/>
      <c r="AT178" s="706"/>
      <c r="AU178" s="706"/>
      <c r="AV178" s="706"/>
      <c r="AW178" s="706"/>
      <c r="AX178" s="706"/>
      <c r="AY178" s="706"/>
      <c r="AZ178" s="706"/>
      <c r="BA178" s="706"/>
      <c r="BB178" s="706"/>
      <c r="BC178" s="706"/>
      <c r="BD178" s="706"/>
      <c r="BE178" s="706"/>
      <c r="BF178" s="706"/>
      <c r="BG178" s="706"/>
      <c r="BH178" s="706"/>
      <c r="BI178" s="706"/>
      <c r="BJ178" s="706"/>
      <c r="BK178" s="706"/>
      <c r="BL178" s="706"/>
      <c r="BM178" s="706"/>
      <c r="BN178" s="706"/>
      <c r="BO178" s="706"/>
      <c r="BP178" s="706"/>
      <c r="BQ178" s="706"/>
      <c r="BR178" s="706"/>
      <c r="BS178" s="706"/>
      <c r="BT178" s="706"/>
      <c r="BU178" s="706"/>
      <c r="BV178" s="706"/>
      <c r="BW178" s="706"/>
      <c r="BX178" s="706"/>
      <c r="BY178" s="706"/>
      <c r="BZ178" s="706"/>
      <c r="CA178" s="706"/>
      <c r="CB178" s="706"/>
      <c r="CC178" s="706"/>
      <c r="CD178" s="706"/>
      <c r="CE178" s="706"/>
      <c r="CF178" s="706"/>
      <c r="CG178" s="706"/>
      <c r="CH178" s="706"/>
      <c r="CI178" s="706"/>
      <c r="CJ178" s="706"/>
      <c r="CK178" s="706"/>
      <c r="CL178" s="706"/>
      <c r="CM178" s="706"/>
      <c r="CN178" s="706"/>
      <c r="CO178" s="706"/>
      <c r="CP178" s="706"/>
      <c r="CQ178" s="706"/>
      <c r="CR178" s="706"/>
      <c r="CS178" s="706"/>
      <c r="CT178" s="706"/>
      <c r="CU178" s="706"/>
      <c r="CV178" s="706"/>
      <c r="CW178" s="706"/>
      <c r="CX178" s="706"/>
      <c r="CY178" s="706"/>
      <c r="CZ178" s="706"/>
      <c r="DA178" s="706"/>
      <c r="DB178" s="706"/>
      <c r="DC178" s="706"/>
      <c r="DD178" s="706"/>
      <c r="DE178" s="706"/>
      <c r="DF178" s="706"/>
      <c r="DG178" s="706"/>
      <c r="DH178" s="706"/>
      <c r="DI178" s="706"/>
      <c r="DJ178" s="706"/>
      <c r="DK178" s="706"/>
      <c r="DL178" s="706"/>
      <c r="DM178" s="706"/>
      <c r="DN178" s="706"/>
      <c r="DO178" s="706"/>
      <c r="DP178" s="706"/>
      <c r="DQ178" s="706"/>
      <c r="DR178" s="706"/>
      <c r="DS178" s="706"/>
      <c r="DT178" s="706"/>
      <c r="DU178" s="706"/>
      <c r="DV178" s="706"/>
      <c r="DW178" s="706"/>
      <c r="DX178" s="706"/>
      <c r="DY178" s="706"/>
      <c r="DZ178" s="706"/>
      <c r="EA178" s="706"/>
      <c r="EB178" s="706"/>
      <c r="EC178" s="706"/>
      <c r="ED178" s="706"/>
      <c r="EE178" s="706"/>
      <c r="EF178" s="706"/>
      <c r="EG178" s="706"/>
      <c r="EH178" s="706"/>
      <c r="EI178" s="706"/>
      <c r="EJ178" s="706"/>
      <c r="EK178" s="706"/>
      <c r="EL178" s="706"/>
      <c r="EM178" s="706"/>
      <c r="EN178" s="706"/>
      <c r="EO178" s="706"/>
      <c r="EP178" s="706"/>
      <c r="EQ178" s="706"/>
      <c r="ER178" s="706"/>
      <c r="ES178" s="706"/>
      <c r="ET178" s="706"/>
      <c r="EU178" s="706"/>
      <c r="EV178" s="706"/>
      <c r="EW178" s="706"/>
      <c r="EX178" s="706"/>
      <c r="EY178" s="706"/>
      <c r="EZ178" s="706"/>
      <c r="FA178" s="706"/>
      <c r="FB178" s="706"/>
      <c r="FC178" s="706"/>
      <c r="FD178" s="706"/>
      <c r="FE178" s="706"/>
      <c r="FF178" s="706"/>
      <c r="FG178" s="706"/>
      <c r="FH178" s="706"/>
      <c r="FI178" s="704"/>
      <c r="FJ178" s="704"/>
      <c r="FK178" s="706"/>
      <c r="FL178" s="706"/>
      <c r="FM178" s="706"/>
      <c r="FN178" s="706"/>
      <c r="FO178" s="706"/>
      <c r="FP178" s="706"/>
      <c r="FQ178" s="706"/>
      <c r="FR178" s="706"/>
      <c r="FS178" s="706"/>
      <c r="FT178" s="706"/>
      <c r="FU178" s="706"/>
      <c r="FV178" s="706"/>
      <c r="FW178" s="706"/>
      <c r="FX178" s="706"/>
      <c r="FY178" s="706"/>
      <c r="FZ178" s="706"/>
      <c r="GA178" s="706"/>
      <c r="GB178" s="706"/>
      <c r="GC178" s="706"/>
      <c r="GD178" s="706"/>
      <c r="GE178" s="706"/>
      <c r="GF178" s="706"/>
      <c r="GG178" s="706"/>
      <c r="GH178" s="706"/>
      <c r="GI178" s="706"/>
      <c r="GJ178" s="706"/>
      <c r="GK178" s="706"/>
      <c r="GL178" s="706"/>
      <c r="GM178" s="706"/>
      <c r="GN178" s="706"/>
      <c r="GO178" s="704"/>
      <c r="GP178" s="746"/>
      <c r="GQ178" s="704"/>
      <c r="GR178" s="704"/>
      <c r="GS178" s="704"/>
      <c r="GT178" s="704"/>
      <c r="GU178" s="704"/>
      <c r="GV178" s="704"/>
      <c r="GW178" s="704"/>
      <c r="GX178" s="704"/>
      <c r="GY178" s="704"/>
      <c r="GZ178" s="704"/>
      <c r="HA178" s="704"/>
      <c r="HB178" s="704"/>
      <c r="HC178" s="704"/>
      <c r="HD178" s="704"/>
      <c r="HE178" s="704"/>
      <c r="HF178" s="704"/>
      <c r="HG178" s="704"/>
      <c r="HH178" s="704"/>
      <c r="HI178" s="704"/>
      <c r="HJ178" s="704"/>
      <c r="HK178" s="704"/>
      <c r="HL178" s="704"/>
      <c r="HM178" s="704"/>
      <c r="HN178" s="704"/>
      <c r="HO178" s="704"/>
      <c r="HP178" s="704"/>
      <c r="HQ178" s="704"/>
      <c r="HR178" s="704"/>
      <c r="HS178" s="704"/>
      <c r="HT178" s="704"/>
      <c r="HU178" s="704"/>
      <c r="HV178" s="704"/>
      <c r="HW178" s="704"/>
      <c r="HX178" s="704"/>
      <c r="HY178" s="704"/>
      <c r="HZ178" s="704"/>
      <c r="IA178" s="706"/>
      <c r="IB178" s="706"/>
      <c r="IC178" s="706"/>
      <c r="ID178" s="706"/>
      <c r="IE178" s="706"/>
      <c r="IF178" s="706"/>
      <c r="IG178" s="706"/>
      <c r="IH178" s="706"/>
      <c r="II178" s="706"/>
      <c r="IJ178" s="706"/>
      <c r="IK178" s="706"/>
      <c r="IL178" s="706"/>
      <c r="IM178" s="706"/>
      <c r="IN178" s="706"/>
      <c r="IO178" s="706"/>
      <c r="IP178" s="706"/>
      <c r="IQ178" s="706"/>
      <c r="IR178" s="706"/>
      <c r="IS178" s="706"/>
      <c r="IT178" s="706"/>
      <c r="IU178" s="706"/>
      <c r="IV178" s="704"/>
      <c r="IW178" s="704"/>
    </row>
    <row r="179" spans="1:274" s="878" customFormat="1" ht="32.1" customHeight="1" x14ac:dyDescent="0.25">
      <c r="A179" s="691">
        <v>178</v>
      </c>
      <c r="B179" s="693" t="s">
        <v>1360</v>
      </c>
      <c r="C179" s="708">
        <v>270</v>
      </c>
      <c r="D179" s="697">
        <v>536</v>
      </c>
      <c r="E179" s="707">
        <v>2</v>
      </c>
      <c r="F179" s="699" t="s">
        <v>1387</v>
      </c>
      <c r="G179" s="699" t="s">
        <v>1389</v>
      </c>
      <c r="H179" s="751" t="s">
        <v>1112</v>
      </c>
      <c r="I179" s="752" t="s">
        <v>1113</v>
      </c>
      <c r="J179" s="761" t="s">
        <v>1135</v>
      </c>
      <c r="K179" s="753" t="s">
        <v>1115</v>
      </c>
      <c r="L179" s="753" t="s">
        <v>1124</v>
      </c>
      <c r="M179" s="753" t="s">
        <v>1199</v>
      </c>
      <c r="N179" s="753" t="s">
        <v>1136</v>
      </c>
      <c r="O179" s="753" t="s">
        <v>1128</v>
      </c>
      <c r="P179" s="777" t="s">
        <v>1200</v>
      </c>
      <c r="Q179" s="753" t="s">
        <v>1120</v>
      </c>
      <c r="R179" s="753" t="s">
        <v>1120</v>
      </c>
      <c r="S179" s="755">
        <v>2</v>
      </c>
      <c r="T179" s="763">
        <v>2.2999999999999998</v>
      </c>
      <c r="U179" s="757">
        <v>41456</v>
      </c>
      <c r="V179" s="758">
        <v>41791</v>
      </c>
      <c r="W179" s="874">
        <v>5</v>
      </c>
      <c r="X179" s="875">
        <v>142000</v>
      </c>
      <c r="Y179" s="875"/>
      <c r="Z179" s="875">
        <f t="shared" si="6"/>
        <v>142000</v>
      </c>
      <c r="AA179" s="702"/>
      <c r="AB179" s="702"/>
      <c r="AC179" s="702"/>
      <c r="AD179" s="702"/>
      <c r="AE179" s="702">
        <v>42000</v>
      </c>
      <c r="AF179" s="702">
        <v>50000</v>
      </c>
      <c r="AG179" s="702">
        <v>50000</v>
      </c>
      <c r="AH179" s="702"/>
      <c r="AI179" s="691"/>
      <c r="AJ179" s="691"/>
      <c r="AK179" s="691"/>
      <c r="AL179" s="691"/>
      <c r="AM179" s="868">
        <f t="shared" si="7"/>
        <v>142000</v>
      </c>
      <c r="AN179" s="868">
        <f t="shared" si="8"/>
        <v>0</v>
      </c>
      <c r="AO179" s="760"/>
      <c r="AP179" s="868"/>
      <c r="AQ179" s="706"/>
      <c r="AR179" s="704"/>
      <c r="AS179" s="704"/>
      <c r="AT179" s="704"/>
      <c r="AU179" s="704"/>
      <c r="AV179" s="704"/>
      <c r="AW179" s="704"/>
      <c r="AX179" s="704"/>
      <c r="AY179" s="704"/>
      <c r="AZ179" s="704"/>
      <c r="BA179" s="704"/>
      <c r="BB179" s="704"/>
      <c r="BC179" s="704"/>
      <c r="BD179" s="704"/>
      <c r="BE179" s="704"/>
      <c r="BF179" s="704"/>
      <c r="BG179" s="704"/>
      <c r="BH179" s="704"/>
      <c r="BI179" s="704"/>
      <c r="BJ179" s="704"/>
      <c r="BK179" s="704"/>
      <c r="BL179" s="704"/>
      <c r="BM179" s="704"/>
      <c r="BN179" s="704"/>
      <c r="BO179" s="704"/>
      <c r="BP179" s="704"/>
      <c r="BQ179" s="704"/>
      <c r="BR179" s="704"/>
      <c r="BS179" s="704"/>
      <c r="BT179" s="704"/>
      <c r="BU179" s="704"/>
      <c r="BV179" s="704"/>
      <c r="BW179" s="704"/>
      <c r="BX179" s="704"/>
      <c r="BY179" s="704"/>
      <c r="BZ179" s="704"/>
      <c r="CA179" s="704"/>
      <c r="CB179" s="704"/>
      <c r="CC179" s="704"/>
      <c r="CD179" s="704"/>
      <c r="CE179" s="704"/>
      <c r="CF179" s="704"/>
      <c r="CG179" s="704"/>
      <c r="CH179" s="704"/>
      <c r="CI179" s="704"/>
      <c r="CJ179" s="704"/>
      <c r="CK179" s="704"/>
      <c r="CL179" s="704"/>
      <c r="CM179" s="704"/>
      <c r="CN179" s="704"/>
      <c r="CO179" s="704"/>
      <c r="CP179" s="704"/>
      <c r="CQ179" s="704"/>
      <c r="CR179" s="704"/>
      <c r="CS179" s="704"/>
      <c r="CT179" s="704"/>
      <c r="CU179" s="704"/>
      <c r="CV179" s="704"/>
      <c r="CW179" s="704"/>
      <c r="CX179" s="704"/>
      <c r="CY179" s="704"/>
      <c r="CZ179" s="704"/>
      <c r="DA179" s="704"/>
      <c r="DB179" s="704"/>
      <c r="DC179" s="704"/>
      <c r="DD179" s="704"/>
      <c r="DE179" s="704"/>
      <c r="DF179" s="704"/>
      <c r="DG179" s="704"/>
      <c r="DH179" s="704"/>
      <c r="DI179" s="704"/>
      <c r="DJ179" s="704"/>
      <c r="DK179" s="704"/>
      <c r="DL179" s="704"/>
      <c r="DM179" s="704"/>
      <c r="DN179" s="704"/>
      <c r="DO179" s="704"/>
      <c r="DP179" s="704"/>
      <c r="DQ179" s="704"/>
      <c r="DR179" s="704"/>
      <c r="DS179" s="704"/>
      <c r="DT179" s="704"/>
      <c r="DU179" s="704"/>
      <c r="DV179" s="704"/>
      <c r="DW179" s="704"/>
      <c r="DX179" s="704"/>
      <c r="DY179" s="704"/>
      <c r="DZ179" s="704"/>
      <c r="EA179" s="704"/>
      <c r="EB179" s="704"/>
      <c r="EC179" s="704"/>
      <c r="ED179" s="704"/>
      <c r="EE179" s="704"/>
      <c r="EF179" s="704"/>
      <c r="EG179" s="704"/>
      <c r="EH179" s="704"/>
      <c r="EI179" s="704"/>
      <c r="EJ179" s="704"/>
      <c r="EK179" s="704"/>
      <c r="EL179" s="704"/>
      <c r="EM179" s="704"/>
      <c r="EN179" s="704"/>
      <c r="EO179" s="704"/>
      <c r="EP179" s="704"/>
      <c r="EQ179" s="704"/>
      <c r="ER179" s="704"/>
      <c r="ES179" s="704"/>
      <c r="ET179" s="704"/>
      <c r="EU179" s="704"/>
      <c r="EV179" s="706"/>
      <c r="EW179" s="706"/>
      <c r="EX179" s="706"/>
      <c r="EY179" s="706"/>
      <c r="EZ179" s="706"/>
      <c r="FA179" s="706"/>
      <c r="FB179" s="706"/>
      <c r="FC179" s="706"/>
      <c r="FD179" s="706"/>
      <c r="FE179" s="706"/>
      <c r="FF179" s="706"/>
      <c r="FG179" s="706"/>
      <c r="FH179" s="704"/>
      <c r="FI179" s="706"/>
      <c r="FJ179" s="706"/>
      <c r="FK179" s="704"/>
      <c r="FL179" s="704"/>
      <c r="FM179" s="704"/>
      <c r="FN179" s="704"/>
      <c r="FO179" s="704"/>
      <c r="FP179" s="704"/>
      <c r="FQ179" s="704"/>
      <c r="FR179" s="704"/>
      <c r="FS179" s="704"/>
      <c r="FT179" s="704"/>
      <c r="FU179" s="704"/>
      <c r="FV179" s="704"/>
      <c r="FW179" s="704"/>
      <c r="FX179" s="704"/>
      <c r="FY179" s="704"/>
      <c r="FZ179" s="704"/>
      <c r="GA179" s="704"/>
      <c r="GB179" s="704"/>
      <c r="GC179" s="704"/>
      <c r="GD179" s="704"/>
      <c r="GE179" s="704"/>
      <c r="GF179" s="704"/>
      <c r="GG179" s="704"/>
      <c r="GH179" s="704"/>
      <c r="GI179" s="704"/>
      <c r="GJ179" s="704"/>
      <c r="GK179" s="704"/>
      <c r="GL179" s="704"/>
      <c r="GM179" s="704"/>
      <c r="GN179" s="704"/>
      <c r="GO179" s="704"/>
      <c r="GP179" s="706"/>
      <c r="GQ179" s="704"/>
      <c r="GR179" s="704"/>
      <c r="GS179" s="704"/>
      <c r="GT179" s="704"/>
      <c r="GU179" s="704"/>
      <c r="GV179" s="704"/>
      <c r="GW179" s="704"/>
      <c r="GX179" s="704"/>
      <c r="GY179" s="704"/>
      <c r="GZ179" s="704"/>
      <c r="HA179" s="704"/>
      <c r="HB179" s="704"/>
      <c r="HC179" s="704"/>
      <c r="HD179" s="704"/>
      <c r="HE179" s="704"/>
      <c r="HF179" s="704"/>
      <c r="HG179" s="704"/>
      <c r="HH179" s="704"/>
      <c r="HI179" s="704"/>
      <c r="HJ179" s="704"/>
      <c r="HK179" s="704"/>
      <c r="HL179" s="704"/>
      <c r="HM179" s="704"/>
      <c r="HN179" s="704"/>
      <c r="HO179" s="704"/>
      <c r="HP179" s="704"/>
      <c r="HQ179" s="704"/>
      <c r="HR179" s="704"/>
      <c r="HS179" s="704"/>
      <c r="HT179" s="704"/>
      <c r="HU179" s="704"/>
      <c r="HV179" s="704"/>
      <c r="HW179" s="704"/>
      <c r="HX179" s="704"/>
      <c r="HY179" s="704"/>
      <c r="HZ179" s="704"/>
      <c r="IA179" s="706"/>
      <c r="IB179" s="706"/>
      <c r="IC179" s="706"/>
      <c r="ID179" s="706"/>
      <c r="IE179" s="706"/>
      <c r="IF179" s="706"/>
      <c r="IG179" s="706"/>
      <c r="IH179" s="706"/>
      <c r="II179" s="706"/>
      <c r="IJ179" s="706"/>
      <c r="IK179" s="706"/>
      <c r="IL179" s="706"/>
      <c r="IM179" s="706"/>
      <c r="IN179" s="706"/>
      <c r="IO179" s="706"/>
      <c r="IP179" s="706"/>
      <c r="IQ179" s="706"/>
      <c r="IR179" s="706"/>
      <c r="IS179" s="706"/>
      <c r="IT179" s="706"/>
      <c r="IU179" s="706"/>
      <c r="IV179" s="704"/>
      <c r="IW179" s="704"/>
    </row>
    <row r="180" spans="1:274" s="706" customFormat="1" ht="26.25" customHeight="1" x14ac:dyDescent="0.25">
      <c r="A180" s="691">
        <v>179</v>
      </c>
      <c r="B180" s="693" t="s">
        <v>1360</v>
      </c>
      <c r="C180" s="708">
        <v>270</v>
      </c>
      <c r="D180" s="697">
        <v>536</v>
      </c>
      <c r="E180" s="707">
        <v>3</v>
      </c>
      <c r="F180" s="699" t="s">
        <v>1387</v>
      </c>
      <c r="G180" s="699" t="s">
        <v>1388</v>
      </c>
      <c r="H180" s="751" t="s">
        <v>1112</v>
      </c>
      <c r="I180" s="752" t="s">
        <v>1113</v>
      </c>
      <c r="J180" s="761" t="s">
        <v>1135</v>
      </c>
      <c r="K180" s="753" t="s">
        <v>1115</v>
      </c>
      <c r="L180" s="753" t="s">
        <v>1124</v>
      </c>
      <c r="M180" s="753" t="s">
        <v>1199</v>
      </c>
      <c r="N180" s="753" t="s">
        <v>1136</v>
      </c>
      <c r="O180" s="753" t="s">
        <v>1128</v>
      </c>
      <c r="P180" s="777" t="s">
        <v>1200</v>
      </c>
      <c r="Q180" s="753" t="s">
        <v>1120</v>
      </c>
      <c r="R180" s="753" t="s">
        <v>1120</v>
      </c>
      <c r="S180" s="755">
        <v>2</v>
      </c>
      <c r="T180" s="763">
        <v>2.2999999999999998</v>
      </c>
      <c r="U180" s="757">
        <v>41456</v>
      </c>
      <c r="V180" s="758">
        <v>41791</v>
      </c>
      <c r="W180" s="874">
        <v>5</v>
      </c>
      <c r="X180" s="875">
        <v>148500</v>
      </c>
      <c r="Y180" s="875"/>
      <c r="Z180" s="875">
        <f t="shared" si="6"/>
        <v>148500</v>
      </c>
      <c r="AA180" s="702"/>
      <c r="AB180" s="702"/>
      <c r="AC180" s="702"/>
      <c r="AD180" s="702"/>
      <c r="AE180" s="702"/>
      <c r="AF180" s="702">
        <v>48500</v>
      </c>
      <c r="AG180" s="702">
        <v>50000</v>
      </c>
      <c r="AH180" s="702">
        <v>50000</v>
      </c>
      <c r="AI180" s="691"/>
      <c r="AJ180" s="691"/>
      <c r="AK180" s="691"/>
      <c r="AL180" s="691"/>
      <c r="AM180" s="868">
        <f t="shared" si="7"/>
        <v>148500</v>
      </c>
      <c r="AN180" s="868">
        <f t="shared" si="8"/>
        <v>0</v>
      </c>
      <c r="AO180" s="760"/>
      <c r="AP180" s="868"/>
      <c r="AR180" s="704"/>
      <c r="AS180" s="704"/>
      <c r="AT180" s="704"/>
      <c r="AU180" s="704"/>
      <c r="AV180" s="704"/>
      <c r="AW180" s="704"/>
      <c r="AX180" s="704"/>
      <c r="AY180" s="704"/>
      <c r="AZ180" s="704"/>
      <c r="BA180" s="704"/>
      <c r="BB180" s="704"/>
      <c r="BC180" s="704"/>
      <c r="BD180" s="704"/>
      <c r="BE180" s="704"/>
      <c r="BF180" s="704"/>
      <c r="BG180" s="704"/>
      <c r="BH180" s="704"/>
      <c r="BI180" s="704"/>
      <c r="BJ180" s="704"/>
      <c r="BK180" s="704"/>
      <c r="BL180" s="704"/>
      <c r="BM180" s="704"/>
      <c r="BN180" s="704"/>
      <c r="BO180" s="704"/>
      <c r="BP180" s="704"/>
      <c r="BQ180" s="704"/>
      <c r="BR180" s="704"/>
      <c r="BS180" s="704"/>
      <c r="BT180" s="704"/>
      <c r="BU180" s="704"/>
      <c r="BV180" s="704"/>
      <c r="BW180" s="704"/>
      <c r="BX180" s="704"/>
      <c r="BY180" s="704"/>
      <c r="BZ180" s="704"/>
      <c r="CA180" s="704"/>
      <c r="CB180" s="704"/>
      <c r="CC180" s="704"/>
      <c r="CD180" s="704"/>
      <c r="CE180" s="704"/>
      <c r="CF180" s="704"/>
      <c r="CG180" s="704"/>
      <c r="CH180" s="704"/>
      <c r="CI180" s="704"/>
      <c r="CJ180" s="704"/>
      <c r="CK180" s="704"/>
      <c r="CL180" s="704"/>
      <c r="CM180" s="704"/>
      <c r="CN180" s="704"/>
      <c r="CO180" s="704"/>
      <c r="CP180" s="704"/>
      <c r="CQ180" s="704"/>
      <c r="CR180" s="704"/>
      <c r="CS180" s="704"/>
      <c r="CT180" s="704"/>
      <c r="CU180" s="704"/>
      <c r="CV180" s="704"/>
      <c r="CW180" s="704"/>
      <c r="CX180" s="704"/>
      <c r="CY180" s="704"/>
      <c r="CZ180" s="704"/>
      <c r="DA180" s="704"/>
      <c r="DB180" s="704"/>
      <c r="DC180" s="704"/>
      <c r="DD180" s="704"/>
      <c r="DE180" s="704"/>
      <c r="DF180" s="704"/>
      <c r="DG180" s="704"/>
      <c r="DH180" s="704"/>
      <c r="DI180" s="704"/>
      <c r="DJ180" s="704"/>
      <c r="DK180" s="704"/>
      <c r="DL180" s="704"/>
      <c r="DM180" s="704"/>
      <c r="DN180" s="704"/>
      <c r="DO180" s="704"/>
      <c r="DP180" s="704"/>
      <c r="DQ180" s="704"/>
      <c r="DR180" s="704"/>
      <c r="DS180" s="704"/>
      <c r="DT180" s="704"/>
      <c r="DU180" s="704"/>
      <c r="DV180" s="704"/>
      <c r="DW180" s="704"/>
      <c r="DX180" s="704"/>
      <c r="DY180" s="704"/>
      <c r="DZ180" s="704"/>
      <c r="EA180" s="704"/>
      <c r="EB180" s="704"/>
      <c r="EC180" s="704"/>
      <c r="ED180" s="704"/>
      <c r="EE180" s="704"/>
      <c r="EF180" s="704"/>
      <c r="EG180" s="704"/>
      <c r="EH180" s="704"/>
      <c r="EI180" s="704"/>
      <c r="EJ180" s="704"/>
      <c r="EK180" s="704"/>
      <c r="EL180" s="704"/>
      <c r="EM180" s="704"/>
      <c r="EN180" s="704"/>
      <c r="EO180" s="704"/>
      <c r="EP180" s="704"/>
      <c r="EQ180" s="704"/>
      <c r="ER180" s="704"/>
      <c r="ES180" s="704"/>
      <c r="ET180" s="704"/>
      <c r="EU180" s="704"/>
      <c r="FH180" s="704"/>
      <c r="FK180" s="704"/>
      <c r="FL180" s="704"/>
      <c r="FM180" s="704"/>
      <c r="FN180" s="704"/>
      <c r="FO180" s="704"/>
      <c r="FP180" s="704"/>
      <c r="FQ180" s="704"/>
      <c r="FR180" s="704"/>
      <c r="FS180" s="704"/>
      <c r="FT180" s="704"/>
      <c r="FU180" s="704"/>
      <c r="FV180" s="704"/>
      <c r="FW180" s="704"/>
      <c r="FX180" s="704"/>
      <c r="FY180" s="704"/>
      <c r="FZ180" s="704"/>
      <c r="GA180" s="704"/>
      <c r="GB180" s="704"/>
      <c r="GC180" s="704"/>
      <c r="GD180" s="704"/>
      <c r="GE180" s="704"/>
      <c r="GF180" s="704"/>
      <c r="GG180" s="704"/>
      <c r="GH180" s="704"/>
      <c r="GI180" s="704"/>
      <c r="GJ180" s="704"/>
      <c r="GK180" s="704"/>
      <c r="GL180" s="704"/>
      <c r="GM180" s="704"/>
      <c r="GN180" s="704"/>
      <c r="GO180" s="704"/>
      <c r="GQ180" s="704"/>
      <c r="GR180" s="704"/>
      <c r="GS180" s="704"/>
      <c r="GT180" s="704"/>
      <c r="GU180" s="704"/>
      <c r="GV180" s="704"/>
      <c r="GW180" s="704"/>
      <c r="GX180" s="704"/>
      <c r="GY180" s="704"/>
      <c r="GZ180" s="704"/>
      <c r="HA180" s="704"/>
      <c r="HB180" s="704"/>
      <c r="HC180" s="704"/>
      <c r="HD180" s="704"/>
      <c r="HE180" s="704"/>
      <c r="HF180" s="704"/>
      <c r="HG180" s="704"/>
      <c r="HH180" s="704"/>
      <c r="HI180" s="704"/>
      <c r="HJ180" s="704"/>
      <c r="HK180" s="704"/>
      <c r="HL180" s="704"/>
      <c r="HM180" s="704"/>
      <c r="HN180" s="704"/>
      <c r="HO180" s="704"/>
      <c r="HP180" s="704"/>
      <c r="HQ180" s="704"/>
      <c r="HR180" s="704"/>
      <c r="HS180" s="704"/>
      <c r="HT180" s="704"/>
      <c r="HU180" s="704"/>
      <c r="HV180" s="704"/>
      <c r="HW180" s="704"/>
      <c r="HX180" s="704"/>
      <c r="HY180" s="704"/>
      <c r="HZ180" s="704"/>
      <c r="IV180" s="704"/>
      <c r="IW180" s="704"/>
      <c r="IX180" s="878"/>
      <c r="IY180" s="878"/>
      <c r="IZ180" s="878"/>
      <c r="JA180" s="878"/>
      <c r="JB180" s="878"/>
      <c r="JC180" s="878"/>
      <c r="JD180" s="878"/>
      <c r="JE180" s="878"/>
      <c r="JF180" s="878"/>
      <c r="JG180" s="878"/>
      <c r="JH180" s="878"/>
    </row>
    <row r="181" spans="1:274" s="706" customFormat="1" ht="23.1" customHeight="1" x14ac:dyDescent="0.25">
      <c r="A181" s="691">
        <v>180</v>
      </c>
      <c r="B181" s="693" t="s">
        <v>1390</v>
      </c>
      <c r="C181" s="708">
        <v>270</v>
      </c>
      <c r="D181" s="697">
        <v>536</v>
      </c>
      <c r="E181" s="707">
        <v>4</v>
      </c>
      <c r="F181" s="699" t="s">
        <v>1387</v>
      </c>
      <c r="G181" s="699" t="s">
        <v>1469</v>
      </c>
      <c r="H181" s="751" t="s">
        <v>1112</v>
      </c>
      <c r="I181" s="767" t="s">
        <v>1113</v>
      </c>
      <c r="J181" s="753" t="s">
        <v>1135</v>
      </c>
      <c r="K181" s="761" t="s">
        <v>1115</v>
      </c>
      <c r="L181" s="753" t="s">
        <v>1124</v>
      </c>
      <c r="M181" s="753" t="s">
        <v>1199</v>
      </c>
      <c r="N181" s="764" t="s">
        <v>1359</v>
      </c>
      <c r="O181" s="753" t="s">
        <v>1128</v>
      </c>
      <c r="P181" s="753" t="s">
        <v>1200</v>
      </c>
      <c r="Q181" s="753" t="s">
        <v>1120</v>
      </c>
      <c r="R181" s="753" t="s">
        <v>1120</v>
      </c>
      <c r="S181" s="755">
        <v>2</v>
      </c>
      <c r="T181" s="769">
        <v>2.1</v>
      </c>
      <c r="U181" s="771">
        <v>41456</v>
      </c>
      <c r="V181" s="772">
        <v>41791</v>
      </c>
      <c r="W181" s="874">
        <v>5</v>
      </c>
      <c r="X181" s="875">
        <v>340000</v>
      </c>
      <c r="Y181" s="875"/>
      <c r="Z181" s="875">
        <f t="shared" si="6"/>
        <v>340000</v>
      </c>
      <c r="AA181" s="702"/>
      <c r="AB181" s="702"/>
      <c r="AC181" s="702"/>
      <c r="AD181" s="702">
        <v>105000</v>
      </c>
      <c r="AE181" s="702">
        <v>235000</v>
      </c>
      <c r="AF181" s="702"/>
      <c r="AG181" s="702"/>
      <c r="AH181" s="702"/>
      <c r="AI181" s="717"/>
      <c r="AJ181" s="717"/>
      <c r="AK181" s="717"/>
      <c r="AL181" s="717"/>
      <c r="AM181" s="868">
        <f t="shared" si="7"/>
        <v>340000</v>
      </c>
      <c r="AN181" s="868">
        <f t="shared" si="8"/>
        <v>0</v>
      </c>
      <c r="AO181" s="760"/>
      <c r="AP181" s="868"/>
      <c r="FI181" s="704"/>
      <c r="FJ181" s="704"/>
      <c r="GO181" s="704"/>
      <c r="GP181" s="746"/>
      <c r="GQ181" s="704"/>
      <c r="GR181" s="704"/>
      <c r="GS181" s="704"/>
      <c r="GT181" s="704"/>
      <c r="GU181" s="704"/>
      <c r="GV181" s="704"/>
      <c r="GW181" s="704"/>
      <c r="GX181" s="704"/>
      <c r="GY181" s="704"/>
      <c r="GZ181" s="704"/>
      <c r="HA181" s="704"/>
      <c r="HB181" s="704"/>
      <c r="HC181" s="704"/>
      <c r="HD181" s="704"/>
      <c r="HE181" s="704"/>
      <c r="HF181" s="704"/>
      <c r="HG181" s="704"/>
      <c r="HH181" s="704"/>
      <c r="HI181" s="704"/>
      <c r="HJ181" s="704"/>
      <c r="HK181" s="704"/>
      <c r="HL181" s="704"/>
      <c r="HM181" s="704"/>
      <c r="HN181" s="704"/>
      <c r="HO181" s="704"/>
      <c r="HP181" s="704"/>
      <c r="HQ181" s="704"/>
      <c r="HR181" s="704"/>
      <c r="HS181" s="704"/>
      <c r="HT181" s="704"/>
      <c r="HU181" s="704"/>
      <c r="HV181" s="704"/>
      <c r="HW181" s="704"/>
      <c r="HX181" s="704"/>
      <c r="HY181" s="704"/>
      <c r="HZ181" s="704"/>
      <c r="IV181" s="704"/>
      <c r="IW181" s="704"/>
      <c r="IX181" s="878"/>
      <c r="IY181" s="878"/>
      <c r="IZ181" s="878"/>
      <c r="JA181" s="878"/>
      <c r="JB181" s="878"/>
      <c r="JC181" s="878"/>
      <c r="JD181" s="878"/>
      <c r="JE181" s="878"/>
      <c r="JF181" s="878"/>
      <c r="JG181" s="878"/>
      <c r="JH181" s="878"/>
      <c r="JJ181" s="878"/>
      <c r="JK181" s="878"/>
      <c r="JL181" s="878"/>
      <c r="JM181" s="878"/>
      <c r="JN181" s="878"/>
    </row>
    <row r="182" spans="1:274" s="706" customFormat="1" ht="23.1" customHeight="1" x14ac:dyDescent="0.25">
      <c r="A182" s="691">
        <v>181</v>
      </c>
      <c r="B182" s="693" t="s">
        <v>1154</v>
      </c>
      <c r="C182" s="696">
        <v>271</v>
      </c>
      <c r="D182" s="697">
        <v>500</v>
      </c>
      <c r="E182" s="697">
        <v>322</v>
      </c>
      <c r="F182" s="699" t="s">
        <v>1201</v>
      </c>
      <c r="G182" s="699" t="s">
        <v>1498</v>
      </c>
      <c r="H182" s="767" t="s">
        <v>1112</v>
      </c>
      <c r="I182" s="752" t="s">
        <v>1113</v>
      </c>
      <c r="J182" s="753" t="s">
        <v>1139</v>
      </c>
      <c r="K182" s="761" t="s">
        <v>1115</v>
      </c>
      <c r="L182" s="753" t="s">
        <v>1124</v>
      </c>
      <c r="M182" s="753" t="s">
        <v>1140</v>
      </c>
      <c r="N182" s="753" t="s">
        <v>1155</v>
      </c>
      <c r="O182" s="753" t="s">
        <v>1128</v>
      </c>
      <c r="P182" s="753" t="s">
        <v>1202</v>
      </c>
      <c r="Q182" s="765">
        <v>2</v>
      </c>
      <c r="R182" s="765" t="s">
        <v>1120</v>
      </c>
      <c r="S182" s="755">
        <v>2</v>
      </c>
      <c r="T182" s="763">
        <v>2.6</v>
      </c>
      <c r="U182" s="771">
        <v>41091</v>
      </c>
      <c r="V182" s="772">
        <v>41426</v>
      </c>
      <c r="W182" s="874">
        <v>5</v>
      </c>
      <c r="X182" s="875"/>
      <c r="Y182" s="876">
        <v>2010000</v>
      </c>
      <c r="Z182" s="875">
        <f t="shared" si="6"/>
        <v>2010000</v>
      </c>
      <c r="AA182" s="691"/>
      <c r="AB182" s="691">
        <v>2010000</v>
      </c>
      <c r="AC182" s="691"/>
      <c r="AD182" s="691"/>
      <c r="AE182" s="691"/>
      <c r="AF182" s="691"/>
      <c r="AG182" s="691"/>
      <c r="AH182" s="691"/>
      <c r="AI182" s="691"/>
      <c r="AJ182" s="691"/>
      <c r="AK182" s="691"/>
      <c r="AL182" s="691"/>
      <c r="AM182" s="868">
        <f t="shared" si="7"/>
        <v>2010000</v>
      </c>
      <c r="AN182" s="868">
        <f t="shared" si="8"/>
        <v>0</v>
      </c>
      <c r="AO182" s="691"/>
      <c r="AP182" s="868"/>
      <c r="AR182" s="704"/>
      <c r="AS182" s="704"/>
      <c r="AT182" s="704"/>
      <c r="AU182" s="704"/>
      <c r="AV182" s="704"/>
      <c r="AW182" s="704"/>
      <c r="AX182" s="704"/>
      <c r="AY182" s="704"/>
      <c r="AZ182" s="704"/>
      <c r="BA182" s="704"/>
      <c r="BB182" s="704"/>
      <c r="BC182" s="704"/>
      <c r="BD182" s="704"/>
      <c r="BE182" s="704"/>
      <c r="BF182" s="704"/>
      <c r="BG182" s="704"/>
      <c r="BH182" s="704"/>
      <c r="BI182" s="704"/>
      <c r="BJ182" s="704"/>
      <c r="BK182" s="704"/>
      <c r="BL182" s="704"/>
      <c r="BM182" s="704"/>
      <c r="BN182" s="704"/>
      <c r="BO182" s="704"/>
      <c r="BP182" s="704"/>
      <c r="BQ182" s="704"/>
      <c r="BR182" s="704"/>
      <c r="BS182" s="704"/>
      <c r="BT182" s="704"/>
      <c r="BU182" s="704"/>
      <c r="BV182" s="704"/>
      <c r="BW182" s="704"/>
      <c r="BX182" s="704"/>
      <c r="BY182" s="704"/>
      <c r="BZ182" s="704"/>
      <c r="CA182" s="704"/>
      <c r="CB182" s="704"/>
      <c r="CC182" s="704"/>
      <c r="CD182" s="704"/>
      <c r="CE182" s="704"/>
      <c r="CF182" s="704"/>
      <c r="CG182" s="704"/>
      <c r="CH182" s="704"/>
      <c r="CI182" s="704"/>
      <c r="CJ182" s="704"/>
      <c r="CK182" s="704"/>
      <c r="CL182" s="704"/>
      <c r="CM182" s="704"/>
      <c r="CN182" s="704"/>
      <c r="CO182" s="704"/>
      <c r="CP182" s="704"/>
      <c r="CQ182" s="704"/>
      <c r="CR182" s="704"/>
      <c r="CS182" s="704"/>
      <c r="CT182" s="704"/>
      <c r="CU182" s="704"/>
      <c r="CV182" s="704"/>
      <c r="CW182" s="704"/>
      <c r="CX182" s="704"/>
      <c r="CY182" s="704"/>
      <c r="CZ182" s="704"/>
      <c r="DA182" s="704"/>
      <c r="DB182" s="704"/>
      <c r="DC182" s="704"/>
      <c r="DD182" s="704"/>
      <c r="DE182" s="704"/>
      <c r="DF182" s="704"/>
      <c r="DG182" s="704"/>
      <c r="DH182" s="704"/>
      <c r="DI182" s="704"/>
      <c r="DJ182" s="704"/>
      <c r="DK182" s="704"/>
      <c r="DL182" s="704"/>
      <c r="DM182" s="704"/>
      <c r="DN182" s="704"/>
      <c r="DO182" s="704"/>
      <c r="DP182" s="704"/>
      <c r="DQ182" s="704"/>
      <c r="DR182" s="704"/>
      <c r="DS182" s="704"/>
      <c r="DT182" s="704"/>
      <c r="DU182" s="704"/>
      <c r="DV182" s="704"/>
      <c r="DW182" s="704"/>
      <c r="DX182" s="704"/>
      <c r="DY182" s="704"/>
      <c r="DZ182" s="704"/>
      <c r="EA182" s="704"/>
      <c r="EB182" s="704"/>
      <c r="EC182" s="704"/>
      <c r="ED182" s="704"/>
      <c r="EE182" s="704"/>
      <c r="EF182" s="704"/>
      <c r="EG182" s="704"/>
      <c r="EH182" s="704"/>
      <c r="EI182" s="704"/>
      <c r="EJ182" s="704"/>
      <c r="EK182" s="704"/>
      <c r="EL182" s="704"/>
      <c r="EM182" s="704"/>
      <c r="EN182" s="704"/>
      <c r="EO182" s="704"/>
      <c r="EP182" s="704"/>
      <c r="EQ182" s="704"/>
      <c r="ER182" s="704"/>
      <c r="ES182" s="704"/>
      <c r="ET182" s="704"/>
      <c r="EU182" s="704"/>
      <c r="EV182" s="704"/>
      <c r="EW182" s="704"/>
      <c r="EX182" s="704"/>
      <c r="EY182" s="704"/>
      <c r="EZ182" s="704"/>
      <c r="FA182" s="704"/>
      <c r="FB182" s="704"/>
      <c r="FC182" s="704"/>
      <c r="FD182" s="704"/>
      <c r="FE182" s="704"/>
      <c r="FF182" s="704"/>
      <c r="FG182" s="704"/>
      <c r="FK182" s="704"/>
      <c r="FL182" s="704"/>
      <c r="FM182" s="704"/>
      <c r="FN182" s="704"/>
      <c r="FO182" s="704"/>
      <c r="FP182" s="704"/>
      <c r="FQ182" s="704"/>
      <c r="FR182" s="704"/>
      <c r="FS182" s="704"/>
      <c r="FT182" s="704"/>
      <c r="FU182" s="704"/>
      <c r="FV182" s="704"/>
      <c r="FW182" s="704"/>
      <c r="FX182" s="704"/>
      <c r="FY182" s="704"/>
      <c r="FZ182" s="704"/>
      <c r="GA182" s="704"/>
      <c r="GB182" s="704"/>
      <c r="GC182" s="704"/>
      <c r="GD182" s="704"/>
      <c r="GE182" s="704"/>
      <c r="GF182" s="704"/>
      <c r="GG182" s="704"/>
      <c r="GH182" s="704"/>
      <c r="GI182" s="704"/>
      <c r="GJ182" s="704"/>
      <c r="GK182" s="704"/>
      <c r="GL182" s="704"/>
      <c r="GM182" s="704"/>
      <c r="GN182" s="704"/>
      <c r="GO182" s="704"/>
      <c r="GP182" s="878"/>
      <c r="GQ182" s="878"/>
      <c r="GR182" s="878"/>
      <c r="GS182" s="878"/>
      <c r="GT182" s="878"/>
      <c r="GU182" s="878"/>
      <c r="GV182" s="878"/>
      <c r="GW182" s="878"/>
      <c r="GX182" s="878"/>
      <c r="GY182" s="878"/>
      <c r="GZ182" s="878"/>
      <c r="HA182" s="878"/>
      <c r="HB182" s="878"/>
      <c r="HC182" s="878"/>
      <c r="HD182" s="878"/>
      <c r="HE182" s="878"/>
      <c r="HF182" s="878"/>
      <c r="HG182" s="878"/>
      <c r="HH182" s="878"/>
      <c r="HI182" s="878"/>
      <c r="HJ182" s="878"/>
      <c r="HK182" s="878"/>
      <c r="HL182" s="878"/>
      <c r="HM182" s="878"/>
      <c r="HN182" s="878"/>
      <c r="HO182" s="878"/>
      <c r="HP182" s="878"/>
      <c r="HQ182" s="878"/>
      <c r="HR182" s="878"/>
      <c r="HS182" s="878"/>
      <c r="HT182" s="878"/>
      <c r="HU182" s="878"/>
      <c r="HV182" s="878"/>
      <c r="HW182" s="878"/>
      <c r="HX182" s="878"/>
      <c r="HY182" s="878"/>
      <c r="HZ182" s="878"/>
      <c r="IA182" s="878"/>
      <c r="IB182" s="878"/>
      <c r="IC182" s="878"/>
      <c r="ID182" s="878"/>
      <c r="IE182" s="878"/>
      <c r="IF182" s="878"/>
      <c r="IG182" s="878"/>
      <c r="IH182" s="878"/>
      <c r="II182" s="878"/>
      <c r="IJ182" s="878"/>
      <c r="IK182" s="878"/>
      <c r="IL182" s="878"/>
      <c r="IM182" s="878"/>
      <c r="IN182" s="878"/>
      <c r="IO182" s="878"/>
      <c r="IP182" s="878"/>
      <c r="IQ182" s="878"/>
      <c r="IR182" s="878"/>
      <c r="IS182" s="878"/>
      <c r="IT182" s="878"/>
      <c r="IU182" s="878"/>
      <c r="IV182" s="878"/>
      <c r="IW182" s="878"/>
      <c r="IX182" s="878"/>
      <c r="IY182" s="878"/>
      <c r="IZ182" s="878"/>
      <c r="JI182" s="878"/>
      <c r="JJ182" s="879"/>
      <c r="JK182" s="879"/>
      <c r="JL182" s="879"/>
      <c r="JM182" s="879"/>
      <c r="JN182" s="879"/>
    </row>
    <row r="183" spans="1:274" s="878" customFormat="1" ht="23.1" customHeight="1" x14ac:dyDescent="0.25">
      <c r="A183" s="691">
        <v>182</v>
      </c>
      <c r="B183" s="693" t="s">
        <v>1154</v>
      </c>
      <c r="C183" s="696">
        <v>271</v>
      </c>
      <c r="D183" s="697">
        <v>500</v>
      </c>
      <c r="E183" s="707" t="s">
        <v>1122</v>
      </c>
      <c r="F183" s="699" t="s">
        <v>1201</v>
      </c>
      <c r="G183" s="699" t="s">
        <v>1203</v>
      </c>
      <c r="H183" s="762" t="s">
        <v>1112</v>
      </c>
      <c r="I183" s="752" t="s">
        <v>1113</v>
      </c>
      <c r="J183" s="753" t="s">
        <v>1139</v>
      </c>
      <c r="K183" s="753" t="s">
        <v>1151</v>
      </c>
      <c r="L183" s="753" t="s">
        <v>1124</v>
      </c>
      <c r="M183" s="753" t="s">
        <v>1140</v>
      </c>
      <c r="N183" s="753" t="s">
        <v>1155</v>
      </c>
      <c r="O183" s="753" t="s">
        <v>1128</v>
      </c>
      <c r="P183" s="753" t="s">
        <v>1202</v>
      </c>
      <c r="Q183" s="765" t="s">
        <v>1120</v>
      </c>
      <c r="R183" s="765" t="s">
        <v>1120</v>
      </c>
      <c r="S183" s="755">
        <v>2</v>
      </c>
      <c r="T183" s="763">
        <v>2.6</v>
      </c>
      <c r="U183" s="771">
        <v>41456</v>
      </c>
      <c r="V183" s="772">
        <v>42156</v>
      </c>
      <c r="W183" s="874">
        <v>7</v>
      </c>
      <c r="X183" s="875">
        <v>0</v>
      </c>
      <c r="Y183" s="875"/>
      <c r="Z183" s="875">
        <f t="shared" si="6"/>
        <v>0</v>
      </c>
      <c r="AA183" s="702"/>
      <c r="AB183" s="702"/>
      <c r="AC183" s="702"/>
      <c r="AD183" s="702"/>
      <c r="AE183" s="702"/>
      <c r="AF183" s="702"/>
      <c r="AG183" s="702"/>
      <c r="AH183" s="702"/>
      <c r="AI183" s="717"/>
      <c r="AJ183" s="717"/>
      <c r="AK183" s="717"/>
      <c r="AL183" s="717"/>
      <c r="AM183" s="868">
        <f t="shared" si="7"/>
        <v>0</v>
      </c>
      <c r="AN183" s="868">
        <f t="shared" si="8"/>
        <v>0</v>
      </c>
      <c r="AO183" s="760">
        <v>4000000</v>
      </c>
      <c r="AP183" s="868">
        <v>4000000</v>
      </c>
      <c r="AQ183" s="706"/>
      <c r="AR183" s="706"/>
      <c r="AS183" s="706"/>
      <c r="AT183" s="706"/>
      <c r="AU183" s="706"/>
      <c r="AV183" s="706"/>
      <c r="AW183" s="706"/>
      <c r="AX183" s="706"/>
      <c r="AY183" s="706"/>
      <c r="AZ183" s="706"/>
      <c r="BA183" s="706"/>
      <c r="BB183" s="706"/>
      <c r="BC183" s="706"/>
      <c r="BD183" s="706"/>
      <c r="BE183" s="706"/>
      <c r="BF183" s="706"/>
      <c r="BG183" s="706"/>
      <c r="BH183" s="706"/>
      <c r="BI183" s="706"/>
      <c r="BJ183" s="706"/>
      <c r="BK183" s="706"/>
      <c r="BL183" s="706"/>
      <c r="BM183" s="706"/>
      <c r="BN183" s="706"/>
      <c r="BO183" s="706"/>
      <c r="BP183" s="706"/>
      <c r="BQ183" s="706"/>
      <c r="BR183" s="706"/>
      <c r="BS183" s="706"/>
      <c r="BT183" s="706"/>
      <c r="BU183" s="706"/>
      <c r="BV183" s="706"/>
      <c r="BW183" s="706"/>
      <c r="BX183" s="706"/>
      <c r="BY183" s="706"/>
      <c r="BZ183" s="706"/>
      <c r="CA183" s="706"/>
      <c r="CB183" s="706"/>
      <c r="CC183" s="706"/>
      <c r="CD183" s="706"/>
      <c r="CE183" s="706"/>
      <c r="CF183" s="706"/>
      <c r="CG183" s="706"/>
      <c r="CH183" s="706"/>
      <c r="CI183" s="706"/>
      <c r="CJ183" s="706"/>
      <c r="CK183" s="706"/>
      <c r="CL183" s="706"/>
      <c r="CM183" s="706"/>
      <c r="CN183" s="706"/>
      <c r="CO183" s="706"/>
      <c r="CP183" s="706"/>
      <c r="CQ183" s="706"/>
      <c r="CR183" s="706"/>
      <c r="CS183" s="706"/>
      <c r="CT183" s="706"/>
      <c r="CU183" s="706"/>
      <c r="CV183" s="706"/>
      <c r="CW183" s="706"/>
      <c r="CX183" s="706"/>
      <c r="CY183" s="706"/>
      <c r="CZ183" s="706"/>
      <c r="DA183" s="706"/>
      <c r="DB183" s="706"/>
      <c r="DC183" s="706"/>
      <c r="DD183" s="706"/>
      <c r="DE183" s="706"/>
      <c r="DF183" s="706"/>
      <c r="DG183" s="706"/>
      <c r="DH183" s="706"/>
      <c r="DI183" s="706"/>
      <c r="DJ183" s="706"/>
      <c r="DK183" s="706"/>
      <c r="DL183" s="706"/>
      <c r="DM183" s="706"/>
      <c r="DN183" s="706"/>
      <c r="DO183" s="706"/>
      <c r="DP183" s="706"/>
      <c r="DQ183" s="706"/>
      <c r="DR183" s="706"/>
      <c r="DS183" s="706"/>
      <c r="DT183" s="706"/>
      <c r="DU183" s="706"/>
      <c r="DV183" s="706"/>
      <c r="DW183" s="706"/>
      <c r="DX183" s="706"/>
      <c r="DY183" s="706"/>
      <c r="DZ183" s="706"/>
      <c r="EA183" s="706"/>
      <c r="EB183" s="706"/>
      <c r="EC183" s="706"/>
      <c r="ED183" s="706"/>
      <c r="EE183" s="706"/>
      <c r="EF183" s="706"/>
      <c r="EG183" s="706"/>
      <c r="EH183" s="706"/>
      <c r="EI183" s="706"/>
      <c r="EJ183" s="706"/>
      <c r="EK183" s="706"/>
      <c r="EL183" s="706"/>
      <c r="EM183" s="706"/>
      <c r="EN183" s="706"/>
      <c r="EO183" s="706"/>
      <c r="EP183" s="706"/>
      <c r="EQ183" s="706"/>
      <c r="ER183" s="706"/>
      <c r="ES183" s="706"/>
      <c r="ET183" s="706"/>
      <c r="EU183" s="706"/>
      <c r="EV183" s="706"/>
      <c r="EW183" s="706"/>
      <c r="EX183" s="706"/>
      <c r="EY183" s="706"/>
      <c r="EZ183" s="706"/>
      <c r="FA183" s="706"/>
      <c r="FB183" s="706"/>
      <c r="FC183" s="706"/>
      <c r="FD183" s="706"/>
      <c r="FE183" s="706"/>
      <c r="FF183" s="706"/>
      <c r="FG183" s="706"/>
      <c r="FH183" s="706"/>
      <c r="FI183" s="704"/>
      <c r="FJ183" s="704"/>
      <c r="FK183" s="706"/>
      <c r="FL183" s="706"/>
      <c r="FM183" s="706"/>
      <c r="FN183" s="706"/>
      <c r="FO183" s="706"/>
      <c r="FP183" s="706"/>
      <c r="FQ183" s="706"/>
      <c r="FR183" s="706"/>
      <c r="FS183" s="706"/>
      <c r="FT183" s="706"/>
      <c r="FU183" s="706"/>
      <c r="FV183" s="706"/>
      <c r="FW183" s="706"/>
      <c r="FX183" s="706"/>
      <c r="FY183" s="706"/>
      <c r="FZ183" s="706"/>
      <c r="GA183" s="706"/>
      <c r="GB183" s="706"/>
      <c r="GC183" s="706"/>
      <c r="GD183" s="706"/>
      <c r="GE183" s="706"/>
      <c r="GF183" s="706"/>
      <c r="GG183" s="706"/>
      <c r="GH183" s="706"/>
      <c r="GI183" s="706"/>
      <c r="GJ183" s="706"/>
      <c r="GK183" s="706"/>
      <c r="GL183" s="706"/>
      <c r="GM183" s="706"/>
      <c r="GN183" s="706"/>
      <c r="GO183" s="704"/>
      <c r="GP183" s="746"/>
      <c r="GQ183" s="704"/>
      <c r="GR183" s="704"/>
      <c r="GS183" s="704"/>
      <c r="GT183" s="704"/>
      <c r="GU183" s="704"/>
      <c r="GV183" s="704"/>
      <c r="GW183" s="704"/>
      <c r="GX183" s="704"/>
      <c r="GY183" s="704"/>
      <c r="GZ183" s="704"/>
      <c r="HA183" s="704"/>
      <c r="HB183" s="704"/>
      <c r="HC183" s="704"/>
      <c r="HD183" s="704"/>
      <c r="HE183" s="704"/>
      <c r="HF183" s="704"/>
      <c r="HG183" s="704"/>
      <c r="HH183" s="704"/>
      <c r="HI183" s="704"/>
      <c r="HJ183" s="704"/>
      <c r="HK183" s="704"/>
      <c r="HL183" s="704"/>
      <c r="HM183" s="704"/>
      <c r="HN183" s="704"/>
      <c r="HO183" s="704"/>
      <c r="HP183" s="704"/>
      <c r="HQ183" s="704"/>
      <c r="HR183" s="704"/>
      <c r="HS183" s="704"/>
      <c r="HT183" s="704"/>
      <c r="HU183" s="704"/>
      <c r="HV183" s="704"/>
      <c r="HW183" s="704"/>
      <c r="HX183" s="704"/>
      <c r="HY183" s="704"/>
      <c r="HZ183" s="704"/>
      <c r="IA183" s="706"/>
      <c r="IB183" s="706"/>
      <c r="IC183" s="706"/>
      <c r="ID183" s="706"/>
      <c r="IE183" s="706"/>
      <c r="IF183" s="706"/>
      <c r="IG183" s="706"/>
      <c r="IH183" s="706"/>
      <c r="II183" s="706"/>
      <c r="IJ183" s="706"/>
      <c r="IK183" s="706"/>
      <c r="IL183" s="706"/>
      <c r="IM183" s="706"/>
      <c r="IN183" s="706"/>
      <c r="IO183" s="706"/>
      <c r="IP183" s="706"/>
      <c r="IQ183" s="706"/>
      <c r="IR183" s="706"/>
      <c r="IS183" s="706"/>
      <c r="IT183" s="706"/>
      <c r="IU183" s="706"/>
      <c r="IV183" s="706"/>
      <c r="IW183" s="706"/>
      <c r="JA183" s="706"/>
      <c r="JB183" s="706"/>
      <c r="JC183" s="706"/>
      <c r="JD183" s="706"/>
      <c r="JE183" s="706"/>
      <c r="JF183" s="706"/>
      <c r="JG183" s="706"/>
      <c r="JH183" s="706"/>
      <c r="JJ183" s="879"/>
      <c r="JK183" s="879"/>
      <c r="JL183" s="879"/>
      <c r="JM183" s="879"/>
      <c r="JN183" s="879"/>
    </row>
    <row r="184" spans="1:274" s="878" customFormat="1" ht="23.1" customHeight="1" x14ac:dyDescent="0.25">
      <c r="A184" s="691">
        <v>183</v>
      </c>
      <c r="B184" s="693" t="s">
        <v>1352</v>
      </c>
      <c r="C184" s="696">
        <v>271</v>
      </c>
      <c r="D184" s="697">
        <v>536</v>
      </c>
      <c r="E184" s="707">
        <v>2</v>
      </c>
      <c r="F184" s="699" t="s">
        <v>1123</v>
      </c>
      <c r="G184" s="699" t="s">
        <v>1591</v>
      </c>
      <c r="H184" s="767" t="s">
        <v>1112</v>
      </c>
      <c r="I184" s="752" t="s">
        <v>1113</v>
      </c>
      <c r="J184" s="761" t="s">
        <v>1135</v>
      </c>
      <c r="K184" s="761" t="s">
        <v>1115</v>
      </c>
      <c r="L184" s="753" t="s">
        <v>1124</v>
      </c>
      <c r="M184" s="753" t="s">
        <v>1199</v>
      </c>
      <c r="N184" s="753" t="s">
        <v>1128</v>
      </c>
      <c r="O184" s="753" t="s">
        <v>1128</v>
      </c>
      <c r="P184" s="753" t="s">
        <v>1202</v>
      </c>
      <c r="Q184" s="765" t="s">
        <v>1120</v>
      </c>
      <c r="R184" s="765" t="s">
        <v>1120</v>
      </c>
      <c r="S184" s="755">
        <v>2</v>
      </c>
      <c r="T184" s="763">
        <v>2.6</v>
      </c>
      <c r="U184" s="771">
        <v>41091</v>
      </c>
      <c r="V184" s="772">
        <v>41426</v>
      </c>
      <c r="W184" s="874">
        <v>5</v>
      </c>
      <c r="X184" s="875"/>
      <c r="Y184" s="876">
        <v>16000</v>
      </c>
      <c r="Z184" s="875">
        <f t="shared" si="6"/>
        <v>16000</v>
      </c>
      <c r="AA184" s="691">
        <v>16000</v>
      </c>
      <c r="AB184" s="691"/>
      <c r="AC184" s="691"/>
      <c r="AD184" s="691"/>
      <c r="AE184" s="691"/>
      <c r="AF184" s="691"/>
      <c r="AG184" s="691"/>
      <c r="AH184" s="691"/>
      <c r="AI184" s="691"/>
      <c r="AJ184" s="691"/>
      <c r="AK184" s="691"/>
      <c r="AL184" s="691"/>
      <c r="AM184" s="868">
        <f t="shared" si="7"/>
        <v>16000</v>
      </c>
      <c r="AN184" s="868">
        <f t="shared" si="8"/>
        <v>0</v>
      </c>
      <c r="AO184" s="691"/>
      <c r="AP184" s="868"/>
      <c r="AQ184" s="706"/>
      <c r="AR184" s="704"/>
      <c r="AS184" s="704"/>
      <c r="AT184" s="704"/>
      <c r="AU184" s="704"/>
      <c r="AV184" s="704"/>
      <c r="AW184" s="704"/>
      <c r="AX184" s="704"/>
      <c r="AY184" s="704"/>
      <c r="AZ184" s="704"/>
      <c r="BA184" s="704"/>
      <c r="BB184" s="704"/>
      <c r="BC184" s="704"/>
      <c r="BD184" s="704"/>
      <c r="BE184" s="704"/>
      <c r="BF184" s="704"/>
      <c r="BG184" s="704"/>
      <c r="BH184" s="704"/>
      <c r="BI184" s="704"/>
      <c r="BJ184" s="704"/>
      <c r="BK184" s="704"/>
      <c r="BL184" s="704"/>
      <c r="BM184" s="704"/>
      <c r="BN184" s="704"/>
      <c r="BO184" s="704"/>
      <c r="BP184" s="704"/>
      <c r="BQ184" s="704"/>
      <c r="BR184" s="704"/>
      <c r="BS184" s="704"/>
      <c r="BT184" s="704"/>
      <c r="BU184" s="704"/>
      <c r="BV184" s="704"/>
      <c r="BW184" s="704"/>
      <c r="BX184" s="704"/>
      <c r="BY184" s="704"/>
      <c r="BZ184" s="704"/>
      <c r="CA184" s="704"/>
      <c r="CB184" s="704"/>
      <c r="CC184" s="704"/>
      <c r="CD184" s="704"/>
      <c r="CE184" s="704"/>
      <c r="CF184" s="704"/>
      <c r="CG184" s="704"/>
      <c r="CH184" s="704"/>
      <c r="CI184" s="704"/>
      <c r="CJ184" s="704"/>
      <c r="CK184" s="704"/>
      <c r="CL184" s="704"/>
      <c r="CM184" s="704"/>
      <c r="CN184" s="704"/>
      <c r="CO184" s="704"/>
      <c r="CP184" s="704"/>
      <c r="CQ184" s="704"/>
      <c r="CR184" s="704"/>
      <c r="CS184" s="704"/>
      <c r="CT184" s="704"/>
      <c r="CU184" s="704"/>
      <c r="CV184" s="704"/>
      <c r="CW184" s="704"/>
      <c r="CX184" s="704"/>
      <c r="CY184" s="704"/>
      <c r="CZ184" s="704"/>
      <c r="DA184" s="704"/>
      <c r="DB184" s="704"/>
      <c r="DC184" s="704"/>
      <c r="DD184" s="704"/>
      <c r="DE184" s="704"/>
      <c r="DF184" s="704"/>
      <c r="DG184" s="704"/>
      <c r="DH184" s="704"/>
      <c r="DI184" s="704"/>
      <c r="DJ184" s="704"/>
      <c r="DK184" s="704"/>
      <c r="DL184" s="704"/>
      <c r="DM184" s="704"/>
      <c r="DN184" s="704"/>
      <c r="DO184" s="704"/>
      <c r="DP184" s="704"/>
      <c r="DQ184" s="704"/>
      <c r="DR184" s="704"/>
      <c r="DS184" s="704"/>
      <c r="DT184" s="704"/>
      <c r="DU184" s="704"/>
      <c r="DV184" s="704"/>
      <c r="DW184" s="704"/>
      <c r="DX184" s="704"/>
      <c r="DY184" s="704"/>
      <c r="DZ184" s="704"/>
      <c r="EA184" s="704"/>
      <c r="EB184" s="704"/>
      <c r="EC184" s="704"/>
      <c r="ED184" s="704"/>
      <c r="EE184" s="704"/>
      <c r="EF184" s="704"/>
      <c r="EG184" s="704"/>
      <c r="EH184" s="704"/>
      <c r="EI184" s="704"/>
      <c r="EJ184" s="704"/>
      <c r="EK184" s="704"/>
      <c r="EL184" s="704"/>
      <c r="EM184" s="704"/>
      <c r="EN184" s="704"/>
      <c r="EO184" s="704"/>
      <c r="EP184" s="704"/>
      <c r="EQ184" s="704"/>
      <c r="ER184" s="704"/>
      <c r="ES184" s="704"/>
      <c r="ET184" s="704"/>
      <c r="EU184" s="704"/>
      <c r="EV184" s="704"/>
      <c r="EW184" s="704"/>
      <c r="EX184" s="704"/>
      <c r="EY184" s="704"/>
      <c r="EZ184" s="704"/>
      <c r="FA184" s="704"/>
      <c r="FB184" s="704"/>
      <c r="FC184" s="704"/>
      <c r="FD184" s="704"/>
      <c r="FE184" s="704"/>
      <c r="FF184" s="704"/>
      <c r="FG184" s="704"/>
      <c r="FH184" s="706"/>
      <c r="FI184" s="706"/>
      <c r="FJ184" s="706"/>
      <c r="FK184" s="704"/>
      <c r="FL184" s="704"/>
      <c r="FM184" s="704"/>
      <c r="FN184" s="704"/>
      <c r="FO184" s="704"/>
      <c r="FP184" s="704"/>
      <c r="FQ184" s="704"/>
      <c r="FR184" s="704"/>
      <c r="FS184" s="704"/>
      <c r="FT184" s="704"/>
      <c r="FU184" s="704"/>
      <c r="FV184" s="704"/>
      <c r="FW184" s="704"/>
      <c r="FX184" s="704"/>
      <c r="FY184" s="704"/>
      <c r="FZ184" s="704"/>
      <c r="GA184" s="704"/>
      <c r="GB184" s="704"/>
      <c r="GC184" s="704"/>
      <c r="GD184" s="704"/>
      <c r="GE184" s="704"/>
      <c r="GF184" s="704"/>
      <c r="GG184" s="704"/>
      <c r="GH184" s="704"/>
      <c r="GI184" s="704"/>
      <c r="GJ184" s="704"/>
      <c r="GK184" s="704"/>
      <c r="GL184" s="704"/>
      <c r="GM184" s="704"/>
      <c r="GN184" s="704"/>
      <c r="GO184" s="706"/>
      <c r="JA184" s="706"/>
      <c r="JB184" s="706"/>
      <c r="JC184" s="706"/>
      <c r="JD184" s="706"/>
      <c r="JE184" s="706"/>
      <c r="JF184" s="706"/>
      <c r="JG184" s="706"/>
      <c r="JH184" s="706"/>
      <c r="JJ184" s="947"/>
      <c r="JK184" s="947"/>
      <c r="JL184" s="947"/>
      <c r="JM184" s="947"/>
      <c r="JN184" s="947"/>
    </row>
    <row r="185" spans="1:274" s="878" customFormat="1" ht="23.1" customHeight="1" x14ac:dyDescent="0.25">
      <c r="A185" s="691">
        <v>184</v>
      </c>
      <c r="B185" s="693" t="s">
        <v>1316</v>
      </c>
      <c r="C185" s="697">
        <v>272</v>
      </c>
      <c r="D185" s="697">
        <v>536</v>
      </c>
      <c r="E185" s="946">
        <v>13</v>
      </c>
      <c r="F185" s="714" t="s">
        <v>1123</v>
      </c>
      <c r="G185" s="732" t="s">
        <v>1581</v>
      </c>
      <c r="H185" s="767" t="s">
        <v>1112</v>
      </c>
      <c r="I185" s="752" t="s">
        <v>1113</v>
      </c>
      <c r="J185" s="761" t="s">
        <v>1135</v>
      </c>
      <c r="K185" s="753" t="s">
        <v>1115</v>
      </c>
      <c r="L185" s="753" t="s">
        <v>1124</v>
      </c>
      <c r="M185" s="753" t="s">
        <v>1199</v>
      </c>
      <c r="N185" s="753" t="s">
        <v>1317</v>
      </c>
      <c r="O185" s="753" t="s">
        <v>1317</v>
      </c>
      <c r="P185" s="753" t="s">
        <v>1317</v>
      </c>
      <c r="Q185" s="765">
        <v>2</v>
      </c>
      <c r="R185" s="765">
        <v>2</v>
      </c>
      <c r="S185" s="755">
        <v>2</v>
      </c>
      <c r="T185" s="769">
        <v>2.2000000000000002</v>
      </c>
      <c r="U185" s="771">
        <v>41091</v>
      </c>
      <c r="V185" s="771">
        <v>42156</v>
      </c>
      <c r="W185" s="701">
        <v>5</v>
      </c>
      <c r="X185" s="875"/>
      <c r="Y185" s="876">
        <v>2700</v>
      </c>
      <c r="Z185" s="875">
        <f t="shared" si="6"/>
        <v>2700</v>
      </c>
      <c r="AA185" s="691"/>
      <c r="AB185" s="691"/>
      <c r="AC185" s="691">
        <v>2700</v>
      </c>
      <c r="AD185" s="691"/>
      <c r="AE185" s="691"/>
      <c r="AF185" s="691"/>
      <c r="AG185" s="691"/>
      <c r="AH185" s="691"/>
      <c r="AI185" s="691"/>
      <c r="AJ185" s="691"/>
      <c r="AK185" s="691"/>
      <c r="AL185" s="691"/>
      <c r="AM185" s="868">
        <f t="shared" si="7"/>
        <v>2700</v>
      </c>
      <c r="AN185" s="868">
        <f t="shared" si="8"/>
        <v>0</v>
      </c>
      <c r="AO185" s="691"/>
      <c r="AP185" s="868"/>
      <c r="AQ185" s="706"/>
      <c r="AR185" s="704"/>
      <c r="AS185" s="704"/>
      <c r="AT185" s="704"/>
      <c r="AU185" s="704"/>
      <c r="AV185" s="704"/>
      <c r="AW185" s="704"/>
      <c r="AX185" s="704"/>
      <c r="AY185" s="704"/>
      <c r="AZ185" s="704"/>
      <c r="BA185" s="704"/>
      <c r="BB185" s="704"/>
      <c r="BC185" s="704"/>
      <c r="BD185" s="704"/>
      <c r="BE185" s="704"/>
      <c r="BF185" s="704"/>
      <c r="BG185" s="704"/>
      <c r="BH185" s="704"/>
      <c r="BI185" s="704"/>
      <c r="BJ185" s="704"/>
      <c r="BK185" s="704"/>
      <c r="BL185" s="704"/>
      <c r="BM185" s="704"/>
      <c r="BN185" s="704"/>
      <c r="BO185" s="704"/>
      <c r="BP185" s="704"/>
      <c r="BQ185" s="704"/>
      <c r="BR185" s="704"/>
      <c r="BS185" s="704"/>
      <c r="BT185" s="704"/>
      <c r="BU185" s="704"/>
      <c r="BV185" s="704"/>
      <c r="BW185" s="704"/>
      <c r="BX185" s="704"/>
      <c r="BY185" s="704"/>
      <c r="BZ185" s="704"/>
      <c r="CA185" s="704"/>
      <c r="CB185" s="704"/>
      <c r="CC185" s="704"/>
      <c r="CD185" s="704"/>
      <c r="CE185" s="704"/>
      <c r="CF185" s="704"/>
      <c r="CG185" s="704"/>
      <c r="CH185" s="704"/>
      <c r="CI185" s="704"/>
      <c r="CJ185" s="704"/>
      <c r="CK185" s="704"/>
      <c r="CL185" s="704"/>
      <c r="CM185" s="704"/>
      <c r="CN185" s="704"/>
      <c r="CO185" s="704"/>
      <c r="CP185" s="704"/>
      <c r="CQ185" s="704"/>
      <c r="CR185" s="704"/>
      <c r="CS185" s="704"/>
      <c r="CT185" s="704"/>
      <c r="CU185" s="704"/>
      <c r="CV185" s="704"/>
      <c r="CW185" s="704"/>
      <c r="CX185" s="704"/>
      <c r="CY185" s="704"/>
      <c r="CZ185" s="704"/>
      <c r="DA185" s="704"/>
      <c r="DB185" s="704"/>
      <c r="DC185" s="704"/>
      <c r="DD185" s="704"/>
      <c r="DE185" s="704"/>
      <c r="DF185" s="704"/>
      <c r="DG185" s="704"/>
      <c r="DH185" s="704"/>
      <c r="DI185" s="704"/>
      <c r="DJ185" s="704"/>
      <c r="DK185" s="704"/>
      <c r="DL185" s="704"/>
      <c r="DM185" s="704"/>
      <c r="DN185" s="704"/>
      <c r="DO185" s="704"/>
      <c r="DP185" s="704"/>
      <c r="DQ185" s="704"/>
      <c r="DR185" s="704"/>
      <c r="DS185" s="704"/>
      <c r="DT185" s="704"/>
      <c r="DU185" s="704"/>
      <c r="DV185" s="704"/>
      <c r="DW185" s="704"/>
      <c r="DX185" s="704"/>
      <c r="DY185" s="704"/>
      <c r="DZ185" s="704"/>
      <c r="EA185" s="704"/>
      <c r="EB185" s="704"/>
      <c r="EC185" s="704"/>
      <c r="ED185" s="704"/>
      <c r="EE185" s="704"/>
      <c r="EF185" s="704"/>
      <c r="EG185" s="704"/>
      <c r="EH185" s="704"/>
      <c r="EI185" s="704"/>
      <c r="EJ185" s="704"/>
      <c r="EK185" s="704"/>
      <c r="EL185" s="704"/>
      <c r="EM185" s="704"/>
      <c r="EN185" s="704"/>
      <c r="EO185" s="704"/>
      <c r="EP185" s="704"/>
      <c r="EQ185" s="704"/>
      <c r="ER185" s="704"/>
      <c r="ES185" s="704"/>
      <c r="ET185" s="704"/>
      <c r="EU185" s="704"/>
      <c r="EV185" s="706"/>
      <c r="EW185" s="706"/>
      <c r="EX185" s="706"/>
      <c r="EY185" s="706"/>
      <c r="EZ185" s="706"/>
      <c r="FA185" s="706"/>
      <c r="FB185" s="706"/>
      <c r="FC185" s="706"/>
      <c r="FD185" s="706"/>
      <c r="FE185" s="706"/>
      <c r="FF185" s="706"/>
      <c r="FG185" s="706"/>
      <c r="FH185" s="706"/>
      <c r="FI185" s="706"/>
      <c r="FJ185" s="706"/>
      <c r="FK185" s="704"/>
      <c r="FL185" s="704"/>
      <c r="FM185" s="704"/>
      <c r="FN185" s="704"/>
      <c r="FO185" s="704"/>
      <c r="FP185" s="704"/>
      <c r="FQ185" s="704"/>
      <c r="FR185" s="704"/>
      <c r="FS185" s="704"/>
      <c r="FT185" s="704"/>
      <c r="FU185" s="704"/>
      <c r="FV185" s="704"/>
      <c r="FW185" s="704"/>
      <c r="FX185" s="704"/>
      <c r="FY185" s="704"/>
      <c r="FZ185" s="704"/>
      <c r="GA185" s="704"/>
      <c r="GB185" s="704"/>
      <c r="GC185" s="704"/>
      <c r="GD185" s="704"/>
      <c r="GE185" s="704"/>
      <c r="GF185" s="704"/>
      <c r="GG185" s="704"/>
      <c r="GH185" s="704"/>
      <c r="GI185" s="704"/>
      <c r="GJ185" s="704"/>
      <c r="GK185" s="704"/>
      <c r="GL185" s="704"/>
      <c r="GM185" s="704"/>
      <c r="GN185" s="704"/>
      <c r="GO185" s="704"/>
      <c r="JA185" s="704"/>
      <c r="JB185" s="704"/>
      <c r="JC185" s="704"/>
      <c r="JD185" s="704"/>
      <c r="JE185" s="704"/>
      <c r="JF185" s="704"/>
      <c r="JG185" s="704"/>
      <c r="JH185" s="704"/>
    </row>
    <row r="186" spans="1:274" s="878" customFormat="1" ht="23.1" customHeight="1" x14ac:dyDescent="0.25">
      <c r="A186" s="691">
        <v>185</v>
      </c>
      <c r="B186" s="693" t="s">
        <v>1206</v>
      </c>
      <c r="C186" s="696">
        <v>273</v>
      </c>
      <c r="D186" s="697">
        <v>536</v>
      </c>
      <c r="E186" s="707">
        <v>3</v>
      </c>
      <c r="F186" s="699" t="s">
        <v>1123</v>
      </c>
      <c r="G186" s="699" t="s">
        <v>1282</v>
      </c>
      <c r="H186" s="751" t="s">
        <v>1112</v>
      </c>
      <c r="I186" s="752" t="s">
        <v>1113</v>
      </c>
      <c r="J186" s="753" t="s">
        <v>1139</v>
      </c>
      <c r="K186" s="753" t="s">
        <v>1151</v>
      </c>
      <c r="L186" s="753" t="s">
        <v>1124</v>
      </c>
      <c r="M186" s="753" t="s">
        <v>1140</v>
      </c>
      <c r="N186" s="753" t="s">
        <v>1141</v>
      </c>
      <c r="O186" s="753" t="s">
        <v>1141</v>
      </c>
      <c r="P186" s="753" t="s">
        <v>1209</v>
      </c>
      <c r="Q186" s="765">
        <v>17</v>
      </c>
      <c r="R186" s="765" t="s">
        <v>1120</v>
      </c>
      <c r="S186" s="755">
        <v>2</v>
      </c>
      <c r="T186" s="766">
        <v>2.11</v>
      </c>
      <c r="U186" s="771">
        <v>41456</v>
      </c>
      <c r="V186" s="772">
        <v>42156</v>
      </c>
      <c r="W186" s="701">
        <v>5</v>
      </c>
      <c r="X186" s="875">
        <v>250000</v>
      </c>
      <c r="Y186" s="876">
        <v>222100</v>
      </c>
      <c r="Z186" s="875">
        <f t="shared" si="6"/>
        <v>472100</v>
      </c>
      <c r="AA186" s="702"/>
      <c r="AB186" s="702"/>
      <c r="AC186" s="702"/>
      <c r="AD186" s="702">
        <v>250000</v>
      </c>
      <c r="AE186" s="702">
        <v>222100</v>
      </c>
      <c r="AF186" s="702"/>
      <c r="AG186" s="702"/>
      <c r="AH186" s="702"/>
      <c r="AI186" s="691"/>
      <c r="AJ186" s="691"/>
      <c r="AK186" s="691"/>
      <c r="AL186" s="691"/>
      <c r="AM186" s="868">
        <f t="shared" si="7"/>
        <v>472100</v>
      </c>
      <c r="AN186" s="868">
        <f t="shared" si="8"/>
        <v>0</v>
      </c>
      <c r="AO186" s="760">
        <v>250000</v>
      </c>
      <c r="AP186" s="868">
        <v>300000</v>
      </c>
      <c r="AQ186" s="706"/>
      <c r="AR186" s="704"/>
      <c r="AS186" s="704"/>
      <c r="AT186" s="704"/>
      <c r="AU186" s="704"/>
      <c r="AV186" s="704"/>
      <c r="AW186" s="704"/>
      <c r="AX186" s="704"/>
      <c r="AY186" s="704"/>
      <c r="AZ186" s="704"/>
      <c r="BA186" s="704"/>
      <c r="BB186" s="704"/>
      <c r="BC186" s="704"/>
      <c r="BD186" s="704"/>
      <c r="BE186" s="704"/>
      <c r="BF186" s="704"/>
      <c r="BG186" s="704"/>
      <c r="BH186" s="704"/>
      <c r="BI186" s="704"/>
      <c r="BJ186" s="704"/>
      <c r="BK186" s="704"/>
      <c r="BL186" s="704"/>
      <c r="BM186" s="704"/>
      <c r="BN186" s="704"/>
      <c r="BO186" s="704"/>
      <c r="BP186" s="704"/>
      <c r="BQ186" s="704"/>
      <c r="BR186" s="704"/>
      <c r="BS186" s="704"/>
      <c r="BT186" s="704"/>
      <c r="BU186" s="704"/>
      <c r="BV186" s="704"/>
      <c r="BW186" s="704"/>
      <c r="BX186" s="704"/>
      <c r="BY186" s="704"/>
      <c r="BZ186" s="704"/>
      <c r="CA186" s="704"/>
      <c r="CB186" s="704"/>
      <c r="CC186" s="704"/>
      <c r="CD186" s="704"/>
      <c r="CE186" s="704"/>
      <c r="CF186" s="704"/>
      <c r="CG186" s="704"/>
      <c r="CH186" s="704"/>
      <c r="CI186" s="704"/>
      <c r="CJ186" s="704"/>
      <c r="CK186" s="704"/>
      <c r="CL186" s="704"/>
      <c r="CM186" s="704"/>
      <c r="CN186" s="704"/>
      <c r="CO186" s="704"/>
      <c r="CP186" s="704"/>
      <c r="CQ186" s="704"/>
      <c r="CR186" s="704"/>
      <c r="CS186" s="704"/>
      <c r="CT186" s="704"/>
      <c r="CU186" s="704"/>
      <c r="CV186" s="704"/>
      <c r="CW186" s="704"/>
      <c r="CX186" s="704"/>
      <c r="CY186" s="704"/>
      <c r="CZ186" s="704"/>
      <c r="DA186" s="704"/>
      <c r="DB186" s="704"/>
      <c r="DC186" s="704"/>
      <c r="DD186" s="704"/>
      <c r="DE186" s="704"/>
      <c r="DF186" s="704"/>
      <c r="DG186" s="704"/>
      <c r="DH186" s="704"/>
      <c r="DI186" s="704"/>
      <c r="DJ186" s="704"/>
      <c r="DK186" s="704"/>
      <c r="DL186" s="704"/>
      <c r="DM186" s="704"/>
      <c r="DN186" s="704"/>
      <c r="DO186" s="704"/>
      <c r="DP186" s="704"/>
      <c r="DQ186" s="704"/>
      <c r="DR186" s="704"/>
      <c r="DS186" s="704"/>
      <c r="DT186" s="704"/>
      <c r="DU186" s="704"/>
      <c r="DV186" s="704"/>
      <c r="DW186" s="704"/>
      <c r="DX186" s="704"/>
      <c r="DY186" s="704"/>
      <c r="DZ186" s="704"/>
      <c r="EA186" s="704"/>
      <c r="EB186" s="704"/>
      <c r="EC186" s="704"/>
      <c r="ED186" s="704"/>
      <c r="EE186" s="704"/>
      <c r="EF186" s="704"/>
      <c r="EG186" s="704"/>
      <c r="EH186" s="704"/>
      <c r="EI186" s="704"/>
      <c r="EJ186" s="704"/>
      <c r="EK186" s="704"/>
      <c r="EL186" s="704"/>
      <c r="EM186" s="704"/>
      <c r="EN186" s="704"/>
      <c r="EO186" s="704"/>
      <c r="EP186" s="704"/>
      <c r="EQ186" s="704"/>
      <c r="ER186" s="704"/>
      <c r="ES186" s="704"/>
      <c r="ET186" s="704"/>
      <c r="EU186" s="704"/>
      <c r="EV186" s="706"/>
      <c r="EW186" s="706"/>
      <c r="EX186" s="706"/>
      <c r="EY186" s="706"/>
      <c r="EZ186" s="706"/>
      <c r="FA186" s="706"/>
      <c r="FB186" s="706"/>
      <c r="FC186" s="706"/>
      <c r="FD186" s="706"/>
      <c r="FE186" s="706"/>
      <c r="FF186" s="706"/>
      <c r="FG186" s="706"/>
      <c r="FH186" s="704"/>
      <c r="FI186" s="704"/>
      <c r="FJ186" s="704"/>
      <c r="FK186" s="704"/>
      <c r="FL186" s="704"/>
      <c r="FM186" s="704"/>
      <c r="FN186" s="704"/>
      <c r="FO186" s="704"/>
      <c r="FP186" s="704"/>
      <c r="FQ186" s="704"/>
      <c r="FR186" s="704"/>
      <c r="FS186" s="704"/>
      <c r="FT186" s="704"/>
      <c r="FU186" s="704"/>
      <c r="FV186" s="704"/>
      <c r="FW186" s="704"/>
      <c r="FX186" s="704"/>
      <c r="FY186" s="704"/>
      <c r="FZ186" s="704"/>
      <c r="GA186" s="704"/>
      <c r="GB186" s="704"/>
      <c r="GC186" s="704"/>
      <c r="GD186" s="704"/>
      <c r="GE186" s="704"/>
      <c r="GF186" s="704"/>
      <c r="GG186" s="704"/>
      <c r="GH186" s="704"/>
      <c r="GI186" s="704"/>
      <c r="GJ186" s="704"/>
      <c r="GK186" s="704"/>
      <c r="GL186" s="704"/>
      <c r="GM186" s="704"/>
      <c r="GN186" s="706"/>
      <c r="GO186" s="706"/>
      <c r="GP186" s="706"/>
      <c r="GQ186" s="704"/>
      <c r="GR186" s="704"/>
      <c r="GS186" s="704"/>
      <c r="GT186" s="704"/>
      <c r="GU186" s="704"/>
      <c r="GV186" s="704"/>
      <c r="GW186" s="704"/>
      <c r="GX186" s="704"/>
      <c r="GY186" s="704"/>
      <c r="GZ186" s="704"/>
      <c r="HA186" s="704"/>
      <c r="HB186" s="704"/>
      <c r="HC186" s="704"/>
      <c r="HD186" s="704"/>
      <c r="HE186" s="704"/>
      <c r="HF186" s="704"/>
      <c r="HG186" s="704"/>
      <c r="HH186" s="704"/>
      <c r="HI186" s="704"/>
      <c r="HJ186" s="704"/>
      <c r="HK186" s="704"/>
      <c r="HL186" s="704"/>
      <c r="HM186" s="704"/>
      <c r="HN186" s="704"/>
      <c r="HO186" s="704"/>
      <c r="HP186" s="704"/>
      <c r="HQ186" s="704"/>
      <c r="HR186" s="704"/>
      <c r="HS186" s="704"/>
      <c r="HT186" s="704"/>
      <c r="HU186" s="704"/>
      <c r="HV186" s="704"/>
      <c r="HW186" s="704"/>
      <c r="HX186" s="704"/>
      <c r="HY186" s="704"/>
      <c r="HZ186" s="704"/>
      <c r="IA186" s="704"/>
      <c r="IB186" s="704"/>
      <c r="IC186" s="704"/>
      <c r="ID186" s="704"/>
      <c r="IE186" s="704"/>
      <c r="IF186" s="704"/>
      <c r="IG186" s="704"/>
      <c r="IH186" s="704"/>
      <c r="II186" s="704"/>
      <c r="IJ186" s="704"/>
      <c r="IK186" s="704"/>
      <c r="IL186" s="704"/>
      <c r="IM186" s="704"/>
      <c r="IN186" s="704"/>
      <c r="IO186" s="704"/>
      <c r="IP186" s="704"/>
      <c r="IQ186" s="704"/>
      <c r="IR186" s="704"/>
      <c r="IS186" s="704"/>
      <c r="IT186" s="704"/>
      <c r="IU186" s="704"/>
      <c r="IV186" s="704"/>
      <c r="IW186" s="704"/>
    </row>
    <row r="187" spans="1:274" s="878" customFormat="1" ht="23.1" customHeight="1" x14ac:dyDescent="0.25">
      <c r="A187" s="691">
        <v>186</v>
      </c>
      <c r="B187" s="693" t="s">
        <v>1206</v>
      </c>
      <c r="C187" s="696">
        <v>273</v>
      </c>
      <c r="D187" s="697">
        <v>536</v>
      </c>
      <c r="E187" s="707">
        <v>10</v>
      </c>
      <c r="F187" s="699" t="s">
        <v>1123</v>
      </c>
      <c r="G187" s="699" t="s">
        <v>1283</v>
      </c>
      <c r="H187" s="751" t="s">
        <v>1112</v>
      </c>
      <c r="I187" s="752" t="s">
        <v>1113</v>
      </c>
      <c r="J187" s="753" t="s">
        <v>1139</v>
      </c>
      <c r="K187" s="753" t="s">
        <v>1115</v>
      </c>
      <c r="L187" s="753" t="s">
        <v>1124</v>
      </c>
      <c r="M187" s="753" t="s">
        <v>1140</v>
      </c>
      <c r="N187" s="753" t="s">
        <v>1141</v>
      </c>
      <c r="O187" s="753" t="s">
        <v>1141</v>
      </c>
      <c r="P187" s="753" t="s">
        <v>1209</v>
      </c>
      <c r="Q187" s="765">
        <v>18</v>
      </c>
      <c r="R187" s="765" t="s">
        <v>1120</v>
      </c>
      <c r="S187" s="755">
        <v>2</v>
      </c>
      <c r="T187" s="766">
        <v>2.11</v>
      </c>
      <c r="U187" s="771">
        <v>41456</v>
      </c>
      <c r="V187" s="772">
        <v>41791</v>
      </c>
      <c r="W187" s="701">
        <v>5</v>
      </c>
      <c r="X187" s="875">
        <v>200000</v>
      </c>
      <c r="Y187" s="876">
        <v>104700</v>
      </c>
      <c r="Z187" s="875">
        <f t="shared" si="6"/>
        <v>304700</v>
      </c>
      <c r="AA187" s="702"/>
      <c r="AB187" s="702"/>
      <c r="AC187" s="702"/>
      <c r="AD187" s="702"/>
      <c r="AE187" s="702"/>
      <c r="AF187" s="702"/>
      <c r="AG187" s="702"/>
      <c r="AH187" s="702">
        <v>104700</v>
      </c>
      <c r="AI187" s="702">
        <v>200000</v>
      </c>
      <c r="AJ187" s="691"/>
      <c r="AK187" s="691"/>
      <c r="AL187" s="691"/>
      <c r="AM187" s="868">
        <f t="shared" si="7"/>
        <v>304700</v>
      </c>
      <c r="AN187" s="868">
        <f t="shared" si="8"/>
        <v>0</v>
      </c>
      <c r="AO187" s="760">
        <v>250000</v>
      </c>
      <c r="AP187" s="868">
        <v>200000</v>
      </c>
      <c r="AQ187" s="706"/>
      <c r="AR187" s="704"/>
      <c r="AS187" s="704"/>
      <c r="AT187" s="704"/>
      <c r="AU187" s="704"/>
      <c r="AV187" s="704"/>
      <c r="AW187" s="704"/>
      <c r="AX187" s="704"/>
      <c r="AY187" s="704"/>
      <c r="AZ187" s="704"/>
      <c r="BA187" s="704"/>
      <c r="BB187" s="704"/>
      <c r="BC187" s="704"/>
      <c r="BD187" s="704"/>
      <c r="BE187" s="704"/>
      <c r="BF187" s="704"/>
      <c r="BG187" s="704"/>
      <c r="BH187" s="704"/>
      <c r="BI187" s="704"/>
      <c r="BJ187" s="704"/>
      <c r="BK187" s="704"/>
      <c r="BL187" s="704"/>
      <c r="BM187" s="704"/>
      <c r="BN187" s="704"/>
      <c r="BO187" s="704"/>
      <c r="BP187" s="704"/>
      <c r="BQ187" s="704"/>
      <c r="BR187" s="704"/>
      <c r="BS187" s="704"/>
      <c r="BT187" s="704"/>
      <c r="BU187" s="704"/>
      <c r="BV187" s="704"/>
      <c r="BW187" s="704"/>
      <c r="BX187" s="704"/>
      <c r="BY187" s="704"/>
      <c r="BZ187" s="704"/>
      <c r="CA187" s="704"/>
      <c r="CB187" s="704"/>
      <c r="CC187" s="704"/>
      <c r="CD187" s="704"/>
      <c r="CE187" s="704"/>
      <c r="CF187" s="704"/>
      <c r="CG187" s="704"/>
      <c r="CH187" s="704"/>
      <c r="CI187" s="704"/>
      <c r="CJ187" s="704"/>
      <c r="CK187" s="704"/>
      <c r="CL187" s="704"/>
      <c r="CM187" s="704"/>
      <c r="CN187" s="704"/>
      <c r="CO187" s="704"/>
      <c r="CP187" s="704"/>
      <c r="CQ187" s="704"/>
      <c r="CR187" s="704"/>
      <c r="CS187" s="704"/>
      <c r="CT187" s="704"/>
      <c r="CU187" s="704"/>
      <c r="CV187" s="704"/>
      <c r="CW187" s="704"/>
      <c r="CX187" s="704"/>
      <c r="CY187" s="704"/>
      <c r="CZ187" s="704"/>
      <c r="DA187" s="704"/>
      <c r="DB187" s="704"/>
      <c r="DC187" s="704"/>
      <c r="DD187" s="704"/>
      <c r="DE187" s="704"/>
      <c r="DF187" s="704"/>
      <c r="DG187" s="704"/>
      <c r="DH187" s="704"/>
      <c r="DI187" s="704"/>
      <c r="DJ187" s="704"/>
      <c r="DK187" s="704"/>
      <c r="DL187" s="704"/>
      <c r="DM187" s="704"/>
      <c r="DN187" s="704"/>
      <c r="DO187" s="704"/>
      <c r="DP187" s="704"/>
      <c r="DQ187" s="704"/>
      <c r="DR187" s="704"/>
      <c r="DS187" s="704"/>
      <c r="DT187" s="704"/>
      <c r="DU187" s="704"/>
      <c r="DV187" s="704"/>
      <c r="DW187" s="704"/>
      <c r="DX187" s="704"/>
      <c r="DY187" s="704"/>
      <c r="DZ187" s="704"/>
      <c r="EA187" s="704"/>
      <c r="EB187" s="704"/>
      <c r="EC187" s="704"/>
      <c r="ED187" s="704"/>
      <c r="EE187" s="704"/>
      <c r="EF187" s="704"/>
      <c r="EG187" s="704"/>
      <c r="EH187" s="704"/>
      <c r="EI187" s="704"/>
      <c r="EJ187" s="704"/>
      <c r="EK187" s="704"/>
      <c r="EL187" s="704"/>
      <c r="EM187" s="704"/>
      <c r="EN187" s="704"/>
      <c r="EO187" s="704"/>
      <c r="EP187" s="704"/>
      <c r="EQ187" s="704"/>
      <c r="ER187" s="704"/>
      <c r="ES187" s="704"/>
      <c r="ET187" s="704"/>
      <c r="EU187" s="704"/>
      <c r="EV187" s="706"/>
      <c r="EW187" s="706"/>
      <c r="EX187" s="706"/>
      <c r="EY187" s="706"/>
      <c r="EZ187" s="706"/>
      <c r="FA187" s="706"/>
      <c r="FB187" s="706"/>
      <c r="FC187" s="706"/>
      <c r="FD187" s="706"/>
      <c r="FE187" s="706"/>
      <c r="FF187" s="706"/>
      <c r="FG187" s="706"/>
      <c r="FH187" s="704"/>
      <c r="FI187" s="704"/>
      <c r="FJ187" s="704"/>
      <c r="FK187" s="704"/>
      <c r="FL187" s="704"/>
      <c r="FM187" s="704"/>
      <c r="FN187" s="704"/>
      <c r="FO187" s="704"/>
      <c r="FP187" s="704"/>
      <c r="FQ187" s="704"/>
      <c r="FR187" s="704"/>
      <c r="FS187" s="704"/>
      <c r="FT187" s="704"/>
      <c r="FU187" s="704"/>
      <c r="FV187" s="704"/>
      <c r="FW187" s="704"/>
      <c r="FX187" s="704"/>
      <c r="FY187" s="704"/>
      <c r="FZ187" s="704"/>
      <c r="GA187" s="704"/>
      <c r="GB187" s="704"/>
      <c r="GC187" s="704"/>
      <c r="GD187" s="704"/>
      <c r="GE187" s="704"/>
      <c r="GF187" s="704"/>
      <c r="GG187" s="704"/>
      <c r="GH187" s="704"/>
      <c r="GI187" s="704"/>
      <c r="GJ187" s="704"/>
      <c r="GK187" s="704"/>
      <c r="GL187" s="704"/>
      <c r="GM187" s="704"/>
      <c r="GN187" s="704"/>
      <c r="GO187" s="706"/>
      <c r="GP187" s="706"/>
      <c r="GQ187" s="704"/>
      <c r="GR187" s="704"/>
      <c r="GS187" s="704"/>
      <c r="GT187" s="704"/>
      <c r="GU187" s="704"/>
      <c r="GV187" s="704"/>
      <c r="GW187" s="704"/>
      <c r="GX187" s="704"/>
      <c r="GY187" s="704"/>
      <c r="GZ187" s="704"/>
      <c r="HA187" s="704"/>
      <c r="HB187" s="704"/>
      <c r="HC187" s="704"/>
      <c r="HD187" s="704"/>
      <c r="HE187" s="704"/>
      <c r="HF187" s="704"/>
      <c r="HG187" s="704"/>
      <c r="HH187" s="704"/>
      <c r="HI187" s="704"/>
      <c r="HJ187" s="704"/>
      <c r="HK187" s="704"/>
      <c r="HL187" s="704"/>
      <c r="HM187" s="704"/>
      <c r="HN187" s="704"/>
      <c r="HO187" s="704"/>
      <c r="HP187" s="704"/>
      <c r="HQ187" s="704"/>
      <c r="HR187" s="704"/>
      <c r="HS187" s="704"/>
      <c r="HT187" s="704"/>
      <c r="HU187" s="704"/>
      <c r="HV187" s="704"/>
      <c r="HW187" s="704"/>
      <c r="HX187" s="704"/>
      <c r="HY187" s="704"/>
      <c r="HZ187" s="704"/>
      <c r="IA187" s="704"/>
      <c r="IB187" s="704"/>
      <c r="IC187" s="704"/>
      <c r="ID187" s="704"/>
      <c r="IE187" s="704"/>
      <c r="IF187" s="704"/>
      <c r="IG187" s="704"/>
      <c r="IH187" s="704"/>
      <c r="II187" s="704"/>
      <c r="IJ187" s="704"/>
      <c r="IK187" s="704"/>
      <c r="IL187" s="704"/>
      <c r="IM187" s="704"/>
      <c r="IN187" s="704"/>
      <c r="IO187" s="704"/>
      <c r="IP187" s="704"/>
      <c r="IQ187" s="704"/>
      <c r="IR187" s="704"/>
      <c r="IS187" s="704"/>
      <c r="IT187" s="704"/>
      <c r="IU187" s="704"/>
      <c r="IV187" s="704"/>
      <c r="IW187" s="704"/>
      <c r="IX187" s="706"/>
      <c r="IY187" s="706"/>
      <c r="IZ187" s="706"/>
      <c r="JJ187" s="706"/>
      <c r="JK187" s="706"/>
      <c r="JL187" s="706"/>
      <c r="JM187" s="706"/>
      <c r="JN187" s="706"/>
    </row>
    <row r="188" spans="1:274" s="814" customFormat="1" ht="32.1" customHeight="1" x14ac:dyDescent="0.25">
      <c r="A188" s="691">
        <v>187</v>
      </c>
      <c r="B188" s="693" t="s">
        <v>1390</v>
      </c>
      <c r="C188" s="697">
        <v>274</v>
      </c>
      <c r="D188" s="697">
        <v>536</v>
      </c>
      <c r="E188" s="698">
        <v>0</v>
      </c>
      <c r="F188" s="720" t="s">
        <v>1123</v>
      </c>
      <c r="G188" s="720" t="s">
        <v>1424</v>
      </c>
      <c r="H188" s="751" t="s">
        <v>1112</v>
      </c>
      <c r="I188" s="752" t="s">
        <v>1113</v>
      </c>
      <c r="J188" s="761" t="s">
        <v>1135</v>
      </c>
      <c r="K188" s="761" t="s">
        <v>1151</v>
      </c>
      <c r="L188" s="761" t="s">
        <v>1124</v>
      </c>
      <c r="M188" s="753" t="s">
        <v>1199</v>
      </c>
      <c r="N188" s="753" t="s">
        <v>1359</v>
      </c>
      <c r="O188" s="753" t="s">
        <v>1359</v>
      </c>
      <c r="P188" s="753" t="s">
        <v>1423</v>
      </c>
      <c r="Q188" s="765" t="s">
        <v>1120</v>
      </c>
      <c r="R188" s="765" t="s">
        <v>1120</v>
      </c>
      <c r="S188" s="755">
        <v>2</v>
      </c>
      <c r="T188" s="769">
        <v>2.1</v>
      </c>
      <c r="U188" s="771">
        <v>41456</v>
      </c>
      <c r="V188" s="772">
        <v>42156</v>
      </c>
      <c r="W188" s="874">
        <v>5</v>
      </c>
      <c r="X188" s="875">
        <v>0</v>
      </c>
      <c r="Y188" s="875">
        <v>211200</v>
      </c>
      <c r="Z188" s="875">
        <f t="shared" si="6"/>
        <v>211200</v>
      </c>
      <c r="AA188" s="702"/>
      <c r="AB188" s="702"/>
      <c r="AC188" s="702"/>
      <c r="AD188" s="702"/>
      <c r="AE188" s="702"/>
      <c r="AF188" s="702"/>
      <c r="AG188" s="702"/>
      <c r="AH188" s="702">
        <v>211200</v>
      </c>
      <c r="AI188" s="702"/>
      <c r="AJ188" s="691"/>
      <c r="AK188" s="691"/>
      <c r="AL188" s="691"/>
      <c r="AM188" s="868">
        <f t="shared" si="7"/>
        <v>211200</v>
      </c>
      <c r="AN188" s="868">
        <f t="shared" si="8"/>
        <v>0</v>
      </c>
      <c r="AO188" s="760"/>
      <c r="AP188" s="868"/>
      <c r="AQ188" s="706"/>
      <c r="AR188" s="704"/>
      <c r="AS188" s="704"/>
      <c r="AT188" s="704"/>
      <c r="AU188" s="704"/>
      <c r="AV188" s="704"/>
      <c r="AW188" s="704"/>
      <c r="AX188" s="704"/>
      <c r="AY188" s="704"/>
      <c r="AZ188" s="704"/>
      <c r="BA188" s="704"/>
      <c r="BB188" s="704"/>
      <c r="BC188" s="704"/>
      <c r="BD188" s="704"/>
      <c r="BE188" s="704"/>
      <c r="BF188" s="704"/>
      <c r="BG188" s="704"/>
      <c r="BH188" s="704"/>
      <c r="BI188" s="704"/>
      <c r="BJ188" s="704"/>
      <c r="BK188" s="704"/>
      <c r="BL188" s="704"/>
      <c r="BM188" s="704"/>
      <c r="BN188" s="704"/>
      <c r="BO188" s="704"/>
      <c r="BP188" s="704"/>
      <c r="BQ188" s="704"/>
      <c r="BR188" s="704"/>
      <c r="BS188" s="704"/>
      <c r="BT188" s="704"/>
      <c r="BU188" s="704"/>
      <c r="BV188" s="704"/>
      <c r="BW188" s="704"/>
      <c r="BX188" s="704"/>
      <c r="BY188" s="704"/>
      <c r="BZ188" s="704"/>
      <c r="CA188" s="704"/>
      <c r="CB188" s="704"/>
      <c r="CC188" s="704"/>
      <c r="CD188" s="704"/>
      <c r="CE188" s="704"/>
      <c r="CF188" s="704"/>
      <c r="CG188" s="704"/>
      <c r="CH188" s="704"/>
      <c r="CI188" s="704"/>
      <c r="CJ188" s="704"/>
      <c r="CK188" s="704"/>
      <c r="CL188" s="704"/>
      <c r="CM188" s="704"/>
      <c r="CN188" s="704"/>
      <c r="CO188" s="704"/>
      <c r="CP188" s="704"/>
      <c r="CQ188" s="704"/>
      <c r="CR188" s="704"/>
      <c r="CS188" s="704"/>
      <c r="CT188" s="704"/>
      <c r="CU188" s="704"/>
      <c r="CV188" s="704"/>
      <c r="CW188" s="704"/>
      <c r="CX188" s="704"/>
      <c r="CY188" s="704"/>
      <c r="CZ188" s="704"/>
      <c r="DA188" s="704"/>
      <c r="DB188" s="704"/>
      <c r="DC188" s="704"/>
      <c r="DD188" s="704"/>
      <c r="DE188" s="704"/>
      <c r="DF188" s="704"/>
      <c r="DG188" s="704"/>
      <c r="DH188" s="704"/>
      <c r="DI188" s="704"/>
      <c r="DJ188" s="704"/>
      <c r="DK188" s="704"/>
      <c r="DL188" s="704"/>
      <c r="DM188" s="704"/>
      <c r="DN188" s="704"/>
      <c r="DO188" s="704"/>
      <c r="DP188" s="704"/>
      <c r="DQ188" s="704"/>
      <c r="DR188" s="704"/>
      <c r="DS188" s="704"/>
      <c r="DT188" s="704"/>
      <c r="DU188" s="704"/>
      <c r="DV188" s="704"/>
      <c r="DW188" s="704"/>
      <c r="DX188" s="704"/>
      <c r="DY188" s="704"/>
      <c r="DZ188" s="704"/>
      <c r="EA188" s="704"/>
      <c r="EB188" s="704"/>
      <c r="EC188" s="704"/>
      <c r="ED188" s="704"/>
      <c r="EE188" s="704"/>
      <c r="EF188" s="704"/>
      <c r="EG188" s="704"/>
      <c r="EH188" s="704"/>
      <c r="EI188" s="704"/>
      <c r="EJ188" s="704"/>
      <c r="EK188" s="704"/>
      <c r="EL188" s="704"/>
      <c r="EM188" s="704"/>
      <c r="EN188" s="704"/>
      <c r="EO188" s="704"/>
      <c r="EP188" s="704"/>
      <c r="EQ188" s="704"/>
      <c r="ER188" s="704"/>
      <c r="ES188" s="704"/>
      <c r="ET188" s="704"/>
      <c r="EU188" s="704"/>
      <c r="EV188" s="706"/>
      <c r="EW188" s="706"/>
      <c r="EX188" s="706"/>
      <c r="EY188" s="706"/>
      <c r="EZ188" s="706"/>
      <c r="FA188" s="706"/>
      <c r="FB188" s="706"/>
      <c r="FC188" s="706"/>
      <c r="FD188" s="706"/>
      <c r="FE188" s="706"/>
      <c r="FF188" s="706"/>
      <c r="FG188" s="706"/>
      <c r="FH188" s="704"/>
      <c r="FI188" s="706"/>
      <c r="FJ188" s="706"/>
      <c r="FK188" s="704"/>
      <c r="FL188" s="704"/>
      <c r="FM188" s="704"/>
      <c r="FN188" s="704"/>
      <c r="FO188" s="704"/>
      <c r="FP188" s="704"/>
      <c r="FQ188" s="704"/>
      <c r="FR188" s="704"/>
      <c r="FS188" s="704"/>
      <c r="FT188" s="704"/>
      <c r="FU188" s="704"/>
      <c r="FV188" s="704"/>
      <c r="FW188" s="704"/>
      <c r="FX188" s="704"/>
      <c r="FY188" s="704"/>
      <c r="FZ188" s="704"/>
      <c r="GA188" s="704"/>
      <c r="GB188" s="704"/>
      <c r="GC188" s="704"/>
      <c r="GD188" s="704"/>
      <c r="GE188" s="704"/>
      <c r="GF188" s="704"/>
      <c r="GG188" s="704"/>
      <c r="GH188" s="704"/>
      <c r="GI188" s="704"/>
      <c r="GJ188" s="704"/>
      <c r="GK188" s="704"/>
      <c r="GL188" s="704"/>
      <c r="GM188" s="704"/>
      <c r="GN188" s="704"/>
      <c r="GO188" s="706"/>
      <c r="GP188" s="746"/>
      <c r="GQ188" s="706"/>
      <c r="GR188" s="706"/>
      <c r="GS188" s="706"/>
      <c r="GT188" s="706"/>
      <c r="GU188" s="706"/>
      <c r="GV188" s="706"/>
      <c r="GW188" s="706"/>
      <c r="GX188" s="706"/>
      <c r="GY188" s="706"/>
      <c r="GZ188" s="706"/>
      <c r="HA188" s="706"/>
      <c r="HB188" s="706"/>
      <c r="HC188" s="706"/>
      <c r="HD188" s="706"/>
      <c r="HE188" s="706"/>
      <c r="HF188" s="706"/>
      <c r="HG188" s="706"/>
      <c r="HH188" s="706"/>
      <c r="HI188" s="706"/>
      <c r="HJ188" s="706"/>
      <c r="HK188" s="706"/>
      <c r="HL188" s="706"/>
      <c r="HM188" s="706"/>
      <c r="HN188" s="706"/>
      <c r="HO188" s="706"/>
      <c r="HP188" s="706"/>
      <c r="HQ188" s="706"/>
      <c r="HR188" s="706"/>
      <c r="HS188" s="706"/>
      <c r="HT188" s="706"/>
      <c r="HU188" s="706"/>
      <c r="HV188" s="706"/>
      <c r="HW188" s="706"/>
      <c r="HX188" s="706"/>
      <c r="HY188" s="706"/>
      <c r="HZ188" s="706"/>
      <c r="IA188" s="706"/>
      <c r="IB188" s="706"/>
      <c r="IC188" s="706"/>
      <c r="ID188" s="706"/>
      <c r="IE188" s="706"/>
      <c r="IF188" s="706"/>
      <c r="IG188" s="706"/>
      <c r="IH188" s="706"/>
      <c r="II188" s="706"/>
      <c r="IJ188" s="706"/>
      <c r="IK188" s="706"/>
      <c r="IL188" s="706"/>
      <c r="IM188" s="706"/>
      <c r="IN188" s="706"/>
      <c r="IO188" s="706"/>
      <c r="IP188" s="706"/>
      <c r="IQ188" s="706"/>
      <c r="IR188" s="706"/>
      <c r="IS188" s="706"/>
      <c r="IT188" s="706"/>
      <c r="IU188" s="706"/>
      <c r="IV188" s="706"/>
      <c r="IW188" s="706"/>
      <c r="IX188" s="878"/>
      <c r="IY188" s="878"/>
      <c r="IZ188" s="878"/>
      <c r="JA188" s="878"/>
      <c r="JB188" s="878"/>
      <c r="JC188" s="878"/>
      <c r="JD188" s="878"/>
      <c r="JE188" s="878"/>
      <c r="JF188" s="878"/>
      <c r="JG188" s="878"/>
      <c r="JH188" s="878"/>
      <c r="JI188" s="878"/>
      <c r="JJ188" s="706"/>
      <c r="JK188" s="706"/>
      <c r="JL188" s="706"/>
      <c r="JM188" s="706"/>
      <c r="JN188" s="706"/>
    </row>
    <row r="189" spans="1:274" s="878" customFormat="1" ht="23.1" customHeight="1" x14ac:dyDescent="0.25">
      <c r="A189" s="691">
        <v>188</v>
      </c>
      <c r="B189" s="693" t="s">
        <v>1390</v>
      </c>
      <c r="C189" s="697">
        <v>274</v>
      </c>
      <c r="D189" s="697">
        <v>536</v>
      </c>
      <c r="E189" s="707">
        <v>7</v>
      </c>
      <c r="F189" s="720" t="s">
        <v>1123</v>
      </c>
      <c r="G189" s="720" t="s">
        <v>1471</v>
      </c>
      <c r="H189" s="751" t="s">
        <v>1112</v>
      </c>
      <c r="I189" s="752" t="s">
        <v>1113</v>
      </c>
      <c r="J189" s="761" t="s">
        <v>1135</v>
      </c>
      <c r="K189" s="761" t="s">
        <v>1151</v>
      </c>
      <c r="L189" s="761" t="s">
        <v>1124</v>
      </c>
      <c r="M189" s="753" t="s">
        <v>1199</v>
      </c>
      <c r="N189" s="753" t="s">
        <v>1359</v>
      </c>
      <c r="O189" s="753" t="s">
        <v>1359</v>
      </c>
      <c r="P189" s="753" t="s">
        <v>1423</v>
      </c>
      <c r="Q189" s="765" t="s">
        <v>1120</v>
      </c>
      <c r="R189" s="765" t="s">
        <v>1120</v>
      </c>
      <c r="S189" s="755">
        <v>2</v>
      </c>
      <c r="T189" s="769">
        <v>2.1</v>
      </c>
      <c r="U189" s="771">
        <v>41456</v>
      </c>
      <c r="V189" s="772">
        <v>41791</v>
      </c>
      <c r="W189" s="874">
        <v>5</v>
      </c>
      <c r="X189" s="875">
        <v>300000</v>
      </c>
      <c r="Y189" s="875"/>
      <c r="Z189" s="875">
        <f t="shared" si="6"/>
        <v>300000</v>
      </c>
      <c r="AA189" s="702"/>
      <c r="AB189" s="702"/>
      <c r="AC189" s="702"/>
      <c r="AD189" s="702"/>
      <c r="AE189" s="702">
        <v>300000</v>
      </c>
      <c r="AF189" s="702"/>
      <c r="AG189" s="702"/>
      <c r="AH189" s="702"/>
      <c r="AI189" s="702"/>
      <c r="AJ189" s="691"/>
      <c r="AK189" s="691"/>
      <c r="AL189" s="691"/>
      <c r="AM189" s="868">
        <f t="shared" si="7"/>
        <v>300000</v>
      </c>
      <c r="AN189" s="868">
        <f t="shared" si="8"/>
        <v>0</v>
      </c>
      <c r="AO189" s="760">
        <v>0</v>
      </c>
      <c r="AP189" s="868"/>
      <c r="AQ189" s="706"/>
      <c r="AR189" s="704"/>
      <c r="AS189" s="704"/>
      <c r="AT189" s="704"/>
      <c r="AU189" s="704"/>
      <c r="AV189" s="704"/>
      <c r="AW189" s="704"/>
      <c r="AX189" s="704"/>
      <c r="AY189" s="704"/>
      <c r="AZ189" s="704"/>
      <c r="BA189" s="704"/>
      <c r="BB189" s="704"/>
      <c r="BC189" s="704"/>
      <c r="BD189" s="704"/>
      <c r="BE189" s="704"/>
      <c r="BF189" s="704"/>
      <c r="BG189" s="704"/>
      <c r="BH189" s="704"/>
      <c r="BI189" s="704"/>
      <c r="BJ189" s="704"/>
      <c r="BK189" s="704"/>
      <c r="BL189" s="704"/>
      <c r="BM189" s="704"/>
      <c r="BN189" s="704"/>
      <c r="BO189" s="704"/>
      <c r="BP189" s="704"/>
      <c r="BQ189" s="704"/>
      <c r="BR189" s="704"/>
      <c r="BS189" s="704"/>
      <c r="BT189" s="704"/>
      <c r="BU189" s="704"/>
      <c r="BV189" s="704"/>
      <c r="BW189" s="704"/>
      <c r="BX189" s="704"/>
      <c r="BY189" s="704"/>
      <c r="BZ189" s="704"/>
      <c r="CA189" s="704"/>
      <c r="CB189" s="704"/>
      <c r="CC189" s="704"/>
      <c r="CD189" s="704"/>
      <c r="CE189" s="704"/>
      <c r="CF189" s="704"/>
      <c r="CG189" s="704"/>
      <c r="CH189" s="704"/>
      <c r="CI189" s="704"/>
      <c r="CJ189" s="704"/>
      <c r="CK189" s="704"/>
      <c r="CL189" s="704"/>
      <c r="CM189" s="704"/>
      <c r="CN189" s="704"/>
      <c r="CO189" s="704"/>
      <c r="CP189" s="704"/>
      <c r="CQ189" s="704"/>
      <c r="CR189" s="704"/>
      <c r="CS189" s="704"/>
      <c r="CT189" s="704"/>
      <c r="CU189" s="704"/>
      <c r="CV189" s="704"/>
      <c r="CW189" s="704"/>
      <c r="CX189" s="704"/>
      <c r="CY189" s="704"/>
      <c r="CZ189" s="704"/>
      <c r="DA189" s="704"/>
      <c r="DB189" s="704"/>
      <c r="DC189" s="704"/>
      <c r="DD189" s="704"/>
      <c r="DE189" s="704"/>
      <c r="DF189" s="704"/>
      <c r="DG189" s="704"/>
      <c r="DH189" s="704"/>
      <c r="DI189" s="704"/>
      <c r="DJ189" s="704"/>
      <c r="DK189" s="704"/>
      <c r="DL189" s="704"/>
      <c r="DM189" s="704"/>
      <c r="DN189" s="704"/>
      <c r="DO189" s="704"/>
      <c r="DP189" s="704"/>
      <c r="DQ189" s="704"/>
      <c r="DR189" s="704"/>
      <c r="DS189" s="704"/>
      <c r="DT189" s="704"/>
      <c r="DU189" s="704"/>
      <c r="DV189" s="704"/>
      <c r="DW189" s="704"/>
      <c r="DX189" s="704"/>
      <c r="DY189" s="704"/>
      <c r="DZ189" s="704"/>
      <c r="EA189" s="704"/>
      <c r="EB189" s="704"/>
      <c r="EC189" s="704"/>
      <c r="ED189" s="704"/>
      <c r="EE189" s="704"/>
      <c r="EF189" s="704"/>
      <c r="EG189" s="704"/>
      <c r="EH189" s="704"/>
      <c r="EI189" s="704"/>
      <c r="EJ189" s="704"/>
      <c r="EK189" s="704"/>
      <c r="EL189" s="704"/>
      <c r="EM189" s="704"/>
      <c r="EN189" s="704"/>
      <c r="EO189" s="704"/>
      <c r="EP189" s="704"/>
      <c r="EQ189" s="704"/>
      <c r="ER189" s="704"/>
      <c r="ES189" s="704"/>
      <c r="ET189" s="704"/>
      <c r="EU189" s="704"/>
      <c r="EV189" s="706"/>
      <c r="EW189" s="706"/>
      <c r="EX189" s="706"/>
      <c r="EY189" s="706"/>
      <c r="EZ189" s="706"/>
      <c r="FA189" s="706"/>
      <c r="FB189" s="706"/>
      <c r="FC189" s="706"/>
      <c r="FD189" s="706"/>
      <c r="FE189" s="706"/>
      <c r="FF189" s="706"/>
      <c r="FG189" s="706"/>
      <c r="FH189" s="704"/>
      <c r="FI189" s="706"/>
      <c r="FJ189" s="706"/>
      <c r="FK189" s="704"/>
      <c r="FL189" s="704"/>
      <c r="FM189" s="704"/>
      <c r="FN189" s="704"/>
      <c r="FO189" s="704"/>
      <c r="FP189" s="704"/>
      <c r="FQ189" s="704"/>
      <c r="FR189" s="704"/>
      <c r="FS189" s="704"/>
      <c r="FT189" s="704"/>
      <c r="FU189" s="704"/>
      <c r="FV189" s="704"/>
      <c r="FW189" s="704"/>
      <c r="FX189" s="704"/>
      <c r="FY189" s="704"/>
      <c r="FZ189" s="704"/>
      <c r="GA189" s="704"/>
      <c r="GB189" s="704"/>
      <c r="GC189" s="704"/>
      <c r="GD189" s="704"/>
      <c r="GE189" s="704"/>
      <c r="GF189" s="704"/>
      <c r="GG189" s="704"/>
      <c r="GH189" s="704"/>
      <c r="GI189" s="704"/>
      <c r="GJ189" s="704"/>
      <c r="GK189" s="704"/>
      <c r="GL189" s="704"/>
      <c r="GM189" s="704"/>
      <c r="GN189" s="704"/>
      <c r="GO189" s="706"/>
      <c r="GP189" s="746"/>
      <c r="GQ189" s="706"/>
      <c r="GR189" s="706"/>
      <c r="GS189" s="706"/>
      <c r="GT189" s="706"/>
      <c r="GU189" s="706"/>
      <c r="GV189" s="706"/>
      <c r="GW189" s="706"/>
      <c r="GX189" s="706"/>
      <c r="GY189" s="706"/>
      <c r="GZ189" s="706"/>
      <c r="HA189" s="706"/>
      <c r="HB189" s="706"/>
      <c r="HC189" s="706"/>
      <c r="HD189" s="706"/>
      <c r="HE189" s="706"/>
      <c r="HF189" s="706"/>
      <c r="HG189" s="706"/>
      <c r="HH189" s="706"/>
      <c r="HI189" s="706"/>
      <c r="HJ189" s="706"/>
      <c r="HK189" s="706"/>
      <c r="HL189" s="706"/>
      <c r="HM189" s="706"/>
      <c r="HN189" s="706"/>
      <c r="HO189" s="706"/>
      <c r="HP189" s="706"/>
      <c r="HQ189" s="706"/>
      <c r="HR189" s="706"/>
      <c r="HS189" s="706"/>
      <c r="HT189" s="706"/>
      <c r="HU189" s="706"/>
      <c r="HV189" s="706"/>
      <c r="HW189" s="706"/>
      <c r="HX189" s="706"/>
      <c r="HY189" s="706"/>
      <c r="HZ189" s="706"/>
      <c r="IA189" s="706"/>
      <c r="IB189" s="706"/>
      <c r="IC189" s="706"/>
      <c r="ID189" s="706"/>
      <c r="IE189" s="706"/>
      <c r="IF189" s="706"/>
      <c r="IG189" s="706"/>
      <c r="IH189" s="706"/>
      <c r="II189" s="706"/>
      <c r="IJ189" s="706"/>
      <c r="IK189" s="706"/>
      <c r="IL189" s="706"/>
      <c r="IM189" s="706"/>
      <c r="IN189" s="706"/>
      <c r="IO189" s="706"/>
      <c r="IP189" s="706"/>
      <c r="IQ189" s="706"/>
      <c r="IR189" s="706"/>
      <c r="IS189" s="706"/>
      <c r="IT189" s="706"/>
      <c r="IU189" s="706"/>
      <c r="IV189" s="706"/>
      <c r="IW189" s="706"/>
      <c r="IX189" s="706"/>
      <c r="IY189" s="706"/>
      <c r="IZ189" s="706"/>
      <c r="JJ189" s="706"/>
      <c r="JK189" s="706"/>
      <c r="JL189" s="706"/>
      <c r="JM189" s="706"/>
      <c r="JN189" s="706"/>
    </row>
    <row r="190" spans="1:274" s="878" customFormat="1" ht="32.1" customHeight="1" x14ac:dyDescent="0.25">
      <c r="A190" s="691">
        <v>189</v>
      </c>
      <c r="B190" s="693" t="s">
        <v>1390</v>
      </c>
      <c r="C190" s="697">
        <v>274</v>
      </c>
      <c r="D190" s="697">
        <v>544</v>
      </c>
      <c r="E190" s="698">
        <v>0</v>
      </c>
      <c r="F190" s="720" t="s">
        <v>1125</v>
      </c>
      <c r="G190" s="720" t="s">
        <v>1418</v>
      </c>
      <c r="H190" s="751" t="s">
        <v>1112</v>
      </c>
      <c r="I190" s="752" t="s">
        <v>1113</v>
      </c>
      <c r="J190" s="761" t="s">
        <v>1135</v>
      </c>
      <c r="K190" s="761" t="s">
        <v>1115</v>
      </c>
      <c r="L190" s="761" t="s">
        <v>1124</v>
      </c>
      <c r="M190" s="753" t="s">
        <v>1199</v>
      </c>
      <c r="N190" s="753" t="s">
        <v>1359</v>
      </c>
      <c r="O190" s="753" t="s">
        <v>1359</v>
      </c>
      <c r="P190" s="753" t="s">
        <v>1423</v>
      </c>
      <c r="Q190" s="765" t="s">
        <v>1120</v>
      </c>
      <c r="R190" s="765" t="s">
        <v>1120</v>
      </c>
      <c r="S190" s="755">
        <v>2</v>
      </c>
      <c r="T190" s="769">
        <v>2.1</v>
      </c>
      <c r="U190" s="771">
        <v>41456</v>
      </c>
      <c r="V190" s="772">
        <v>42156</v>
      </c>
      <c r="W190" s="874">
        <v>7</v>
      </c>
      <c r="X190" s="875">
        <v>140000</v>
      </c>
      <c r="Y190" s="876">
        <v>39400</v>
      </c>
      <c r="Z190" s="875">
        <f t="shared" si="6"/>
        <v>179400</v>
      </c>
      <c r="AA190" s="702"/>
      <c r="AB190" s="702"/>
      <c r="AC190" s="702"/>
      <c r="AD190" s="702"/>
      <c r="AE190" s="702">
        <v>50000</v>
      </c>
      <c r="AF190" s="702">
        <v>50000</v>
      </c>
      <c r="AG190" s="702">
        <v>79400</v>
      </c>
      <c r="AH190" s="702"/>
      <c r="AI190" s="691"/>
      <c r="AJ190" s="691"/>
      <c r="AK190" s="691"/>
      <c r="AL190" s="691"/>
      <c r="AM190" s="868">
        <f t="shared" si="7"/>
        <v>179400</v>
      </c>
      <c r="AN190" s="868">
        <f t="shared" si="8"/>
        <v>0</v>
      </c>
      <c r="AO190" s="760"/>
      <c r="AP190" s="868"/>
      <c r="AQ190" s="706"/>
      <c r="AR190" s="704"/>
      <c r="AS190" s="704"/>
      <c r="AT190" s="704"/>
      <c r="AU190" s="704"/>
      <c r="AV190" s="704"/>
      <c r="AW190" s="704"/>
      <c r="AX190" s="704"/>
      <c r="AY190" s="704"/>
      <c r="AZ190" s="704"/>
      <c r="BA190" s="704"/>
      <c r="BB190" s="704"/>
      <c r="BC190" s="704"/>
      <c r="BD190" s="704"/>
      <c r="BE190" s="704"/>
      <c r="BF190" s="704"/>
      <c r="BG190" s="704"/>
      <c r="BH190" s="704"/>
      <c r="BI190" s="704"/>
      <c r="BJ190" s="704"/>
      <c r="BK190" s="704"/>
      <c r="BL190" s="704"/>
      <c r="BM190" s="704"/>
      <c r="BN190" s="704"/>
      <c r="BO190" s="704"/>
      <c r="BP190" s="704"/>
      <c r="BQ190" s="704"/>
      <c r="BR190" s="704"/>
      <c r="BS190" s="704"/>
      <c r="BT190" s="704"/>
      <c r="BU190" s="704"/>
      <c r="BV190" s="704"/>
      <c r="BW190" s="704"/>
      <c r="BX190" s="704"/>
      <c r="BY190" s="704"/>
      <c r="BZ190" s="704"/>
      <c r="CA190" s="704"/>
      <c r="CB190" s="704"/>
      <c r="CC190" s="704"/>
      <c r="CD190" s="704"/>
      <c r="CE190" s="704"/>
      <c r="CF190" s="704"/>
      <c r="CG190" s="704"/>
      <c r="CH190" s="704"/>
      <c r="CI190" s="704"/>
      <c r="CJ190" s="704"/>
      <c r="CK190" s="704"/>
      <c r="CL190" s="704"/>
      <c r="CM190" s="704"/>
      <c r="CN190" s="704"/>
      <c r="CO190" s="704"/>
      <c r="CP190" s="704"/>
      <c r="CQ190" s="704"/>
      <c r="CR190" s="704"/>
      <c r="CS190" s="704"/>
      <c r="CT190" s="704"/>
      <c r="CU190" s="704"/>
      <c r="CV190" s="704"/>
      <c r="CW190" s="704"/>
      <c r="CX190" s="704"/>
      <c r="CY190" s="704"/>
      <c r="CZ190" s="704"/>
      <c r="DA190" s="704"/>
      <c r="DB190" s="704"/>
      <c r="DC190" s="704"/>
      <c r="DD190" s="704"/>
      <c r="DE190" s="704"/>
      <c r="DF190" s="704"/>
      <c r="DG190" s="704"/>
      <c r="DH190" s="704"/>
      <c r="DI190" s="704"/>
      <c r="DJ190" s="704"/>
      <c r="DK190" s="704"/>
      <c r="DL190" s="704"/>
      <c r="DM190" s="704"/>
      <c r="DN190" s="704"/>
      <c r="DO190" s="704"/>
      <c r="DP190" s="704"/>
      <c r="DQ190" s="704"/>
      <c r="DR190" s="704"/>
      <c r="DS190" s="704"/>
      <c r="DT190" s="704"/>
      <c r="DU190" s="704"/>
      <c r="DV190" s="704"/>
      <c r="DW190" s="704"/>
      <c r="DX190" s="704"/>
      <c r="DY190" s="704"/>
      <c r="DZ190" s="704"/>
      <c r="EA190" s="704"/>
      <c r="EB190" s="704"/>
      <c r="EC190" s="704"/>
      <c r="ED190" s="704"/>
      <c r="EE190" s="704"/>
      <c r="EF190" s="704"/>
      <c r="EG190" s="704"/>
      <c r="EH190" s="704"/>
      <c r="EI190" s="704"/>
      <c r="EJ190" s="704"/>
      <c r="EK190" s="704"/>
      <c r="EL190" s="704"/>
      <c r="EM190" s="704"/>
      <c r="EN190" s="704"/>
      <c r="EO190" s="704"/>
      <c r="EP190" s="704"/>
      <c r="EQ190" s="704"/>
      <c r="ER190" s="704"/>
      <c r="ES190" s="704"/>
      <c r="ET190" s="704"/>
      <c r="EU190" s="704"/>
      <c r="EV190" s="706"/>
      <c r="EW190" s="706"/>
      <c r="EX190" s="706"/>
      <c r="EY190" s="706"/>
      <c r="EZ190" s="706"/>
      <c r="FA190" s="706"/>
      <c r="FB190" s="706"/>
      <c r="FC190" s="706"/>
      <c r="FD190" s="706"/>
      <c r="FE190" s="706"/>
      <c r="FF190" s="706"/>
      <c r="FG190" s="706"/>
      <c r="FH190" s="704"/>
      <c r="FI190" s="706"/>
      <c r="FJ190" s="706"/>
      <c r="FK190" s="704"/>
      <c r="FL190" s="704"/>
      <c r="FM190" s="704"/>
      <c r="FN190" s="704"/>
      <c r="FO190" s="704"/>
      <c r="FP190" s="704"/>
      <c r="FQ190" s="704"/>
      <c r="FR190" s="704"/>
      <c r="FS190" s="704"/>
      <c r="FT190" s="704"/>
      <c r="FU190" s="704"/>
      <c r="FV190" s="704"/>
      <c r="FW190" s="704"/>
      <c r="FX190" s="704"/>
      <c r="FY190" s="704"/>
      <c r="FZ190" s="704"/>
      <c r="GA190" s="704"/>
      <c r="GB190" s="704"/>
      <c r="GC190" s="704"/>
      <c r="GD190" s="704"/>
      <c r="GE190" s="704"/>
      <c r="GF190" s="704"/>
      <c r="GG190" s="704"/>
      <c r="GH190" s="704"/>
      <c r="GI190" s="704"/>
      <c r="GJ190" s="704"/>
      <c r="GK190" s="704"/>
      <c r="GL190" s="704"/>
      <c r="GM190" s="704"/>
      <c r="GN190" s="704"/>
      <c r="GO190" s="706"/>
      <c r="GP190" s="746"/>
      <c r="GQ190" s="706"/>
      <c r="GR190" s="706"/>
      <c r="GS190" s="706"/>
      <c r="GT190" s="706"/>
      <c r="GU190" s="706"/>
      <c r="GV190" s="706"/>
      <c r="GW190" s="706"/>
      <c r="GX190" s="706"/>
      <c r="GY190" s="706"/>
      <c r="GZ190" s="706"/>
      <c r="HA190" s="706"/>
      <c r="HB190" s="706"/>
      <c r="HC190" s="706"/>
      <c r="HD190" s="706"/>
      <c r="HE190" s="706"/>
      <c r="HF190" s="706"/>
      <c r="HG190" s="706"/>
      <c r="HH190" s="706"/>
      <c r="HI190" s="706"/>
      <c r="HJ190" s="706"/>
      <c r="HK190" s="706"/>
      <c r="HL190" s="706"/>
      <c r="HM190" s="706"/>
      <c r="HN190" s="706"/>
      <c r="HO190" s="706"/>
      <c r="HP190" s="706"/>
      <c r="HQ190" s="706"/>
      <c r="HR190" s="706"/>
      <c r="HS190" s="706"/>
      <c r="HT190" s="706"/>
      <c r="HU190" s="706"/>
      <c r="HV190" s="706"/>
      <c r="HW190" s="706"/>
      <c r="HX190" s="706"/>
      <c r="HY190" s="706"/>
      <c r="HZ190" s="706"/>
      <c r="IA190" s="704"/>
      <c r="IB190" s="704"/>
      <c r="IC190" s="704"/>
      <c r="ID190" s="704"/>
      <c r="IE190" s="704"/>
      <c r="IF190" s="704"/>
      <c r="IG190" s="704"/>
      <c r="IH190" s="704"/>
      <c r="II190" s="704"/>
      <c r="IJ190" s="704"/>
      <c r="IK190" s="704"/>
      <c r="IL190" s="704"/>
      <c r="IM190" s="704"/>
      <c r="IN190" s="704"/>
      <c r="IO190" s="704"/>
      <c r="IP190" s="704"/>
      <c r="IQ190" s="704"/>
      <c r="IR190" s="704"/>
      <c r="IS190" s="704"/>
      <c r="IT190" s="704"/>
      <c r="IU190" s="704"/>
      <c r="IV190" s="706"/>
      <c r="IW190" s="706"/>
      <c r="JA190" s="706"/>
      <c r="JB190" s="706"/>
      <c r="JC190" s="706"/>
      <c r="JD190" s="706"/>
      <c r="JE190" s="706"/>
      <c r="JF190" s="706"/>
      <c r="JG190" s="706"/>
      <c r="JH190" s="706"/>
      <c r="JJ190" s="706"/>
      <c r="JK190" s="706"/>
      <c r="JL190" s="706"/>
      <c r="JM190" s="706"/>
      <c r="JN190" s="706"/>
    </row>
    <row r="191" spans="1:274" s="878" customFormat="1" ht="18.75" customHeight="1" x14ac:dyDescent="0.25">
      <c r="A191" s="691">
        <v>190</v>
      </c>
      <c r="B191" s="693" t="s">
        <v>1305</v>
      </c>
      <c r="C191" s="697">
        <v>277</v>
      </c>
      <c r="D191" s="697">
        <v>536</v>
      </c>
      <c r="E191" s="707">
        <v>2</v>
      </c>
      <c r="F191" s="699" t="s">
        <v>1123</v>
      </c>
      <c r="G191" s="699" t="s">
        <v>1534</v>
      </c>
      <c r="H191" s="767" t="s">
        <v>1112</v>
      </c>
      <c r="I191" s="752" t="s">
        <v>1113</v>
      </c>
      <c r="J191" s="753" t="s">
        <v>1205</v>
      </c>
      <c r="K191" s="753" t="s">
        <v>1115</v>
      </c>
      <c r="L191" s="753" t="s">
        <v>1124</v>
      </c>
      <c r="M191" s="753" t="s">
        <v>1152</v>
      </c>
      <c r="N191" s="753" t="s">
        <v>1306</v>
      </c>
      <c r="O191" s="753" t="s">
        <v>1306</v>
      </c>
      <c r="P191" s="753" t="s">
        <v>1306</v>
      </c>
      <c r="Q191" s="753" t="s">
        <v>1120</v>
      </c>
      <c r="R191" s="753" t="s">
        <v>1120</v>
      </c>
      <c r="S191" s="755">
        <v>4</v>
      </c>
      <c r="T191" s="769">
        <v>4.4000000000000004</v>
      </c>
      <c r="U191" s="771">
        <v>41091</v>
      </c>
      <c r="V191" s="772">
        <v>41426</v>
      </c>
      <c r="W191" s="874">
        <v>5</v>
      </c>
      <c r="X191" s="875"/>
      <c r="Y191" s="876">
        <v>5100</v>
      </c>
      <c r="Z191" s="875">
        <f t="shared" si="6"/>
        <v>5100</v>
      </c>
      <c r="AA191" s="691"/>
      <c r="AB191" s="691"/>
      <c r="AC191" s="691">
        <v>5100</v>
      </c>
      <c r="AD191" s="691"/>
      <c r="AE191" s="691"/>
      <c r="AF191" s="691"/>
      <c r="AG191" s="691"/>
      <c r="AH191" s="691"/>
      <c r="AI191" s="691"/>
      <c r="AJ191" s="691"/>
      <c r="AK191" s="691"/>
      <c r="AL191" s="691"/>
      <c r="AM191" s="868">
        <f t="shared" si="7"/>
        <v>5100</v>
      </c>
      <c r="AN191" s="868">
        <f t="shared" si="8"/>
        <v>0</v>
      </c>
      <c r="AO191" s="691"/>
      <c r="AP191" s="868"/>
      <c r="AQ191" s="706"/>
      <c r="AR191" s="704"/>
      <c r="AS191" s="704"/>
      <c r="AT191" s="704"/>
      <c r="AU191" s="704"/>
      <c r="AV191" s="704"/>
      <c r="AW191" s="704"/>
      <c r="AX191" s="704"/>
      <c r="AY191" s="704"/>
      <c r="AZ191" s="704"/>
      <c r="BA191" s="704"/>
      <c r="BB191" s="704"/>
      <c r="BC191" s="704"/>
      <c r="BD191" s="704"/>
      <c r="BE191" s="704"/>
      <c r="BF191" s="704"/>
      <c r="BG191" s="704"/>
      <c r="BH191" s="704"/>
      <c r="BI191" s="704"/>
      <c r="BJ191" s="704"/>
      <c r="BK191" s="704"/>
      <c r="BL191" s="704"/>
      <c r="BM191" s="704"/>
      <c r="BN191" s="704"/>
      <c r="BO191" s="704"/>
      <c r="BP191" s="704"/>
      <c r="BQ191" s="704"/>
      <c r="BR191" s="704"/>
      <c r="BS191" s="704"/>
      <c r="BT191" s="704"/>
      <c r="BU191" s="704"/>
      <c r="BV191" s="704"/>
      <c r="BW191" s="704"/>
      <c r="BX191" s="704"/>
      <c r="BY191" s="704"/>
      <c r="BZ191" s="704"/>
      <c r="CA191" s="704"/>
      <c r="CB191" s="704"/>
      <c r="CC191" s="704"/>
      <c r="CD191" s="704"/>
      <c r="CE191" s="704"/>
      <c r="CF191" s="704"/>
      <c r="CG191" s="704"/>
      <c r="CH191" s="704"/>
      <c r="CI191" s="704"/>
      <c r="CJ191" s="704"/>
      <c r="CK191" s="704"/>
      <c r="CL191" s="704"/>
      <c r="CM191" s="704"/>
      <c r="CN191" s="704"/>
      <c r="CO191" s="704"/>
      <c r="CP191" s="704"/>
      <c r="CQ191" s="704"/>
      <c r="CR191" s="704"/>
      <c r="CS191" s="704"/>
      <c r="CT191" s="704"/>
      <c r="CU191" s="704"/>
      <c r="CV191" s="704"/>
      <c r="CW191" s="704"/>
      <c r="CX191" s="704"/>
      <c r="CY191" s="704"/>
      <c r="CZ191" s="704"/>
      <c r="DA191" s="704"/>
      <c r="DB191" s="704"/>
      <c r="DC191" s="704"/>
      <c r="DD191" s="704"/>
      <c r="DE191" s="704"/>
      <c r="DF191" s="704"/>
      <c r="DG191" s="704"/>
      <c r="DH191" s="704"/>
      <c r="DI191" s="704"/>
      <c r="DJ191" s="704"/>
      <c r="DK191" s="704"/>
      <c r="DL191" s="704"/>
      <c r="DM191" s="704"/>
      <c r="DN191" s="704"/>
      <c r="DO191" s="704"/>
      <c r="DP191" s="704"/>
      <c r="DQ191" s="704"/>
      <c r="DR191" s="704"/>
      <c r="DS191" s="704"/>
      <c r="DT191" s="704"/>
      <c r="DU191" s="704"/>
      <c r="DV191" s="704"/>
      <c r="DW191" s="704"/>
      <c r="DX191" s="704"/>
      <c r="DY191" s="704"/>
      <c r="DZ191" s="704"/>
      <c r="EA191" s="704"/>
      <c r="EB191" s="704"/>
      <c r="EC191" s="704"/>
      <c r="ED191" s="704"/>
      <c r="EE191" s="704"/>
      <c r="EF191" s="704"/>
      <c r="EG191" s="704"/>
      <c r="EH191" s="704"/>
      <c r="EI191" s="704"/>
      <c r="EJ191" s="704"/>
      <c r="EK191" s="704"/>
      <c r="EL191" s="704"/>
      <c r="EM191" s="704"/>
      <c r="EN191" s="704"/>
      <c r="EO191" s="704"/>
      <c r="EP191" s="704"/>
      <c r="EQ191" s="704"/>
      <c r="ER191" s="704"/>
      <c r="ES191" s="704"/>
      <c r="ET191" s="704"/>
      <c r="EU191" s="704"/>
      <c r="EV191" s="706"/>
      <c r="EW191" s="706"/>
      <c r="EX191" s="706"/>
      <c r="EY191" s="706"/>
      <c r="EZ191" s="706"/>
      <c r="FA191" s="706"/>
      <c r="FB191" s="706"/>
      <c r="FC191" s="706"/>
      <c r="FD191" s="706"/>
      <c r="FE191" s="706"/>
      <c r="FF191" s="706"/>
      <c r="FG191" s="706"/>
      <c r="FH191" s="704"/>
      <c r="FI191" s="706"/>
      <c r="FJ191" s="706"/>
      <c r="FK191" s="704"/>
      <c r="FL191" s="704"/>
      <c r="FM191" s="704"/>
      <c r="FN191" s="704"/>
      <c r="FO191" s="704"/>
      <c r="FP191" s="704"/>
      <c r="FQ191" s="704"/>
      <c r="FR191" s="704"/>
      <c r="FS191" s="704"/>
      <c r="FT191" s="704"/>
      <c r="FU191" s="704"/>
      <c r="FV191" s="704"/>
      <c r="FW191" s="704"/>
      <c r="FX191" s="704"/>
      <c r="FY191" s="704"/>
      <c r="FZ191" s="704"/>
      <c r="GA191" s="704"/>
      <c r="GB191" s="704"/>
      <c r="GC191" s="704"/>
      <c r="GD191" s="704"/>
      <c r="GE191" s="704"/>
      <c r="GF191" s="704"/>
      <c r="GG191" s="704"/>
      <c r="GH191" s="704"/>
      <c r="GI191" s="704"/>
      <c r="GJ191" s="704"/>
      <c r="GK191" s="704"/>
      <c r="GL191" s="704"/>
      <c r="GM191" s="704"/>
      <c r="GN191" s="704"/>
      <c r="GO191" s="706"/>
      <c r="JA191" s="706"/>
      <c r="JB191" s="706"/>
      <c r="JC191" s="706"/>
      <c r="JD191" s="706"/>
      <c r="JE191" s="706"/>
      <c r="JF191" s="706"/>
      <c r="JG191" s="706"/>
      <c r="JH191" s="706"/>
      <c r="JI191" s="706"/>
    </row>
    <row r="192" spans="1:274" s="878" customFormat="1" ht="32.1" customHeight="1" x14ac:dyDescent="0.25">
      <c r="A192" s="691">
        <v>191</v>
      </c>
      <c r="B192" s="693" t="s">
        <v>1305</v>
      </c>
      <c r="C192" s="697">
        <v>277</v>
      </c>
      <c r="D192" s="697">
        <v>536</v>
      </c>
      <c r="E192" s="707">
        <v>3</v>
      </c>
      <c r="F192" s="699" t="s">
        <v>1123</v>
      </c>
      <c r="G192" s="699" t="s">
        <v>1535</v>
      </c>
      <c r="H192" s="767" t="s">
        <v>1112</v>
      </c>
      <c r="I192" s="752" t="s">
        <v>1113</v>
      </c>
      <c r="J192" s="753" t="s">
        <v>1205</v>
      </c>
      <c r="K192" s="753" t="s">
        <v>1115</v>
      </c>
      <c r="L192" s="753" t="s">
        <v>1124</v>
      </c>
      <c r="M192" s="753" t="s">
        <v>1152</v>
      </c>
      <c r="N192" s="753" t="s">
        <v>1306</v>
      </c>
      <c r="O192" s="753" t="s">
        <v>1306</v>
      </c>
      <c r="P192" s="753" t="s">
        <v>1306</v>
      </c>
      <c r="Q192" s="753" t="s">
        <v>1120</v>
      </c>
      <c r="R192" s="753" t="s">
        <v>1120</v>
      </c>
      <c r="S192" s="755">
        <v>4</v>
      </c>
      <c r="T192" s="769">
        <v>4.4000000000000004</v>
      </c>
      <c r="U192" s="771">
        <v>41091</v>
      </c>
      <c r="V192" s="772">
        <v>41426</v>
      </c>
      <c r="W192" s="874">
        <v>5</v>
      </c>
      <c r="X192" s="875"/>
      <c r="Y192" s="876">
        <v>14400</v>
      </c>
      <c r="Z192" s="875">
        <f t="shared" si="6"/>
        <v>14400</v>
      </c>
      <c r="AA192" s="691"/>
      <c r="AB192" s="691"/>
      <c r="AC192" s="691">
        <v>14400</v>
      </c>
      <c r="AD192" s="691"/>
      <c r="AE192" s="691"/>
      <c r="AF192" s="691"/>
      <c r="AG192" s="691"/>
      <c r="AH192" s="691"/>
      <c r="AI192" s="691"/>
      <c r="AJ192" s="691"/>
      <c r="AK192" s="691"/>
      <c r="AL192" s="691"/>
      <c r="AM192" s="868">
        <f t="shared" si="7"/>
        <v>14400</v>
      </c>
      <c r="AN192" s="868">
        <f t="shared" si="8"/>
        <v>0</v>
      </c>
      <c r="AO192" s="691"/>
      <c r="AP192" s="868"/>
      <c r="AQ192" s="706"/>
      <c r="AR192" s="704"/>
      <c r="AS192" s="704"/>
      <c r="AT192" s="704"/>
      <c r="AU192" s="704"/>
      <c r="AV192" s="704"/>
      <c r="AW192" s="704"/>
      <c r="AX192" s="704"/>
      <c r="AY192" s="704"/>
      <c r="AZ192" s="704"/>
      <c r="BA192" s="704"/>
      <c r="BB192" s="704"/>
      <c r="BC192" s="704"/>
      <c r="BD192" s="704"/>
      <c r="BE192" s="704"/>
      <c r="BF192" s="704"/>
      <c r="BG192" s="704"/>
      <c r="BH192" s="704"/>
      <c r="BI192" s="704"/>
      <c r="BJ192" s="704"/>
      <c r="BK192" s="704"/>
      <c r="BL192" s="704"/>
      <c r="BM192" s="704"/>
      <c r="BN192" s="704"/>
      <c r="BO192" s="704"/>
      <c r="BP192" s="704"/>
      <c r="BQ192" s="704"/>
      <c r="BR192" s="704"/>
      <c r="BS192" s="704"/>
      <c r="BT192" s="704"/>
      <c r="BU192" s="704"/>
      <c r="BV192" s="704"/>
      <c r="BW192" s="704"/>
      <c r="BX192" s="704"/>
      <c r="BY192" s="704"/>
      <c r="BZ192" s="704"/>
      <c r="CA192" s="704"/>
      <c r="CB192" s="704"/>
      <c r="CC192" s="704"/>
      <c r="CD192" s="704"/>
      <c r="CE192" s="704"/>
      <c r="CF192" s="704"/>
      <c r="CG192" s="704"/>
      <c r="CH192" s="704"/>
      <c r="CI192" s="704"/>
      <c r="CJ192" s="704"/>
      <c r="CK192" s="704"/>
      <c r="CL192" s="704"/>
      <c r="CM192" s="704"/>
      <c r="CN192" s="704"/>
      <c r="CO192" s="704"/>
      <c r="CP192" s="704"/>
      <c r="CQ192" s="704"/>
      <c r="CR192" s="704"/>
      <c r="CS192" s="704"/>
      <c r="CT192" s="704"/>
      <c r="CU192" s="704"/>
      <c r="CV192" s="704"/>
      <c r="CW192" s="704"/>
      <c r="CX192" s="704"/>
      <c r="CY192" s="704"/>
      <c r="CZ192" s="704"/>
      <c r="DA192" s="704"/>
      <c r="DB192" s="704"/>
      <c r="DC192" s="704"/>
      <c r="DD192" s="704"/>
      <c r="DE192" s="704"/>
      <c r="DF192" s="704"/>
      <c r="DG192" s="704"/>
      <c r="DH192" s="704"/>
      <c r="DI192" s="704"/>
      <c r="DJ192" s="704"/>
      <c r="DK192" s="704"/>
      <c r="DL192" s="704"/>
      <c r="DM192" s="704"/>
      <c r="DN192" s="704"/>
      <c r="DO192" s="704"/>
      <c r="DP192" s="704"/>
      <c r="DQ192" s="704"/>
      <c r="DR192" s="704"/>
      <c r="DS192" s="704"/>
      <c r="DT192" s="704"/>
      <c r="DU192" s="704"/>
      <c r="DV192" s="704"/>
      <c r="DW192" s="704"/>
      <c r="DX192" s="704"/>
      <c r="DY192" s="704"/>
      <c r="DZ192" s="704"/>
      <c r="EA192" s="704"/>
      <c r="EB192" s="704"/>
      <c r="EC192" s="704"/>
      <c r="ED192" s="704"/>
      <c r="EE192" s="704"/>
      <c r="EF192" s="704"/>
      <c r="EG192" s="704"/>
      <c r="EH192" s="704"/>
      <c r="EI192" s="704"/>
      <c r="EJ192" s="704"/>
      <c r="EK192" s="704"/>
      <c r="EL192" s="704"/>
      <c r="EM192" s="704"/>
      <c r="EN192" s="704"/>
      <c r="EO192" s="704"/>
      <c r="EP192" s="704"/>
      <c r="EQ192" s="704"/>
      <c r="ER192" s="704"/>
      <c r="ES192" s="704"/>
      <c r="ET192" s="704"/>
      <c r="EU192" s="704"/>
      <c r="EV192" s="706"/>
      <c r="EW192" s="706"/>
      <c r="EX192" s="706"/>
      <c r="EY192" s="706"/>
      <c r="EZ192" s="706"/>
      <c r="FA192" s="706"/>
      <c r="FB192" s="706"/>
      <c r="FC192" s="706"/>
      <c r="FD192" s="706"/>
      <c r="FE192" s="706"/>
      <c r="FF192" s="706"/>
      <c r="FG192" s="706"/>
      <c r="FH192" s="704"/>
      <c r="FI192" s="706"/>
      <c r="FJ192" s="706"/>
      <c r="FK192" s="704"/>
      <c r="FL192" s="704"/>
      <c r="FM192" s="704"/>
      <c r="FN192" s="704"/>
      <c r="FO192" s="704"/>
      <c r="FP192" s="704"/>
      <c r="FQ192" s="704"/>
      <c r="FR192" s="704"/>
      <c r="FS192" s="704"/>
      <c r="FT192" s="704"/>
      <c r="FU192" s="704"/>
      <c r="FV192" s="704"/>
      <c r="FW192" s="704"/>
      <c r="FX192" s="704"/>
      <c r="FY192" s="704"/>
      <c r="FZ192" s="704"/>
      <c r="GA192" s="704"/>
      <c r="GB192" s="704"/>
      <c r="GC192" s="704"/>
      <c r="GD192" s="704"/>
      <c r="GE192" s="704"/>
      <c r="GF192" s="704"/>
      <c r="GG192" s="704"/>
      <c r="GH192" s="704"/>
      <c r="GI192" s="704"/>
      <c r="GJ192" s="704"/>
      <c r="GK192" s="704"/>
      <c r="GL192" s="704"/>
      <c r="GM192" s="704"/>
      <c r="GN192" s="704"/>
      <c r="GO192" s="706"/>
      <c r="GP192" s="928"/>
      <c r="GQ192" s="928"/>
      <c r="GR192" s="928"/>
      <c r="GS192" s="928"/>
      <c r="GT192" s="928"/>
      <c r="GU192" s="928"/>
      <c r="GV192" s="928"/>
      <c r="GW192" s="928"/>
      <c r="GX192" s="928"/>
      <c r="GY192" s="928"/>
      <c r="GZ192" s="928"/>
      <c r="HA192" s="928"/>
      <c r="HB192" s="928"/>
      <c r="HC192" s="928"/>
      <c r="HD192" s="928"/>
      <c r="HE192" s="928"/>
      <c r="HF192" s="928"/>
      <c r="HG192" s="928"/>
      <c r="HH192" s="928"/>
      <c r="HI192" s="928"/>
      <c r="HJ192" s="928"/>
      <c r="HK192" s="928"/>
      <c r="HL192" s="928"/>
      <c r="HM192" s="928"/>
      <c r="HN192" s="928"/>
      <c r="HO192" s="706"/>
      <c r="HP192" s="706"/>
      <c r="HQ192" s="706"/>
      <c r="HR192" s="706"/>
      <c r="HS192" s="706"/>
      <c r="HT192" s="706"/>
      <c r="HU192" s="706"/>
      <c r="HV192" s="706"/>
      <c r="HW192" s="706"/>
      <c r="HX192" s="706"/>
      <c r="HY192" s="706"/>
      <c r="HZ192" s="706"/>
      <c r="IA192" s="706"/>
      <c r="IB192" s="706"/>
      <c r="IC192" s="706"/>
      <c r="ID192" s="706"/>
      <c r="IE192" s="706"/>
      <c r="IF192" s="706"/>
      <c r="IG192" s="706"/>
      <c r="IH192" s="706"/>
      <c r="II192" s="706"/>
      <c r="IJ192" s="706"/>
      <c r="IK192" s="706"/>
      <c r="IL192" s="706"/>
      <c r="IM192" s="706"/>
      <c r="IN192" s="706"/>
      <c r="IO192" s="706"/>
      <c r="IP192" s="706"/>
      <c r="IQ192" s="706"/>
      <c r="IR192" s="706"/>
      <c r="IS192" s="706"/>
      <c r="IT192" s="706"/>
      <c r="IU192" s="706"/>
      <c r="IV192" s="706"/>
      <c r="IW192" s="706"/>
      <c r="JA192" s="706"/>
      <c r="JB192" s="706"/>
      <c r="JC192" s="706"/>
      <c r="JD192" s="706"/>
      <c r="JE192" s="706"/>
      <c r="JF192" s="706"/>
      <c r="JG192" s="706"/>
      <c r="JH192" s="706"/>
      <c r="JI192" s="706"/>
    </row>
    <row r="193" spans="1:274" s="878" customFormat="1" ht="32.1" customHeight="1" x14ac:dyDescent="0.25">
      <c r="A193" s="691">
        <v>192</v>
      </c>
      <c r="B193" s="693" t="s">
        <v>1316</v>
      </c>
      <c r="C193" s="697">
        <v>281</v>
      </c>
      <c r="D193" s="697">
        <v>536</v>
      </c>
      <c r="E193" s="707">
        <v>1</v>
      </c>
      <c r="F193" s="720" t="s">
        <v>1123</v>
      </c>
      <c r="G193" s="720" t="s">
        <v>1582</v>
      </c>
      <c r="H193" s="767" t="s">
        <v>1112</v>
      </c>
      <c r="I193" s="752" t="s">
        <v>1113</v>
      </c>
      <c r="J193" s="761" t="s">
        <v>1135</v>
      </c>
      <c r="K193" s="753" t="s">
        <v>1115</v>
      </c>
      <c r="L193" s="753" t="s">
        <v>1116</v>
      </c>
      <c r="M193" s="753" t="s">
        <v>1199</v>
      </c>
      <c r="N193" s="753" t="s">
        <v>1317</v>
      </c>
      <c r="O193" s="753" t="s">
        <v>1317</v>
      </c>
      <c r="P193" s="753" t="s">
        <v>1554</v>
      </c>
      <c r="Q193" s="765" t="s">
        <v>1120</v>
      </c>
      <c r="R193" s="765" t="s">
        <v>1120</v>
      </c>
      <c r="S193" s="755">
        <v>2</v>
      </c>
      <c r="T193" s="769">
        <v>2.2000000000000002</v>
      </c>
      <c r="U193" s="771">
        <v>41214</v>
      </c>
      <c r="V193" s="771">
        <v>41214</v>
      </c>
      <c r="W193" s="701">
        <v>5</v>
      </c>
      <c r="X193" s="875"/>
      <c r="Y193" s="876">
        <v>62400</v>
      </c>
      <c r="Z193" s="875">
        <f t="shared" si="6"/>
        <v>62400</v>
      </c>
      <c r="AA193" s="691"/>
      <c r="AB193" s="691"/>
      <c r="AC193" s="691"/>
      <c r="AD193" s="691"/>
      <c r="AE193" s="691">
        <v>62400</v>
      </c>
      <c r="AF193" s="691"/>
      <c r="AG193" s="691"/>
      <c r="AH193" s="691"/>
      <c r="AI193" s="691"/>
      <c r="AJ193" s="691"/>
      <c r="AK193" s="691"/>
      <c r="AL193" s="691"/>
      <c r="AM193" s="868">
        <f t="shared" si="7"/>
        <v>62400</v>
      </c>
      <c r="AN193" s="868">
        <f t="shared" si="8"/>
        <v>0</v>
      </c>
      <c r="AO193" s="691"/>
      <c r="AP193" s="868"/>
      <c r="AQ193" s="706"/>
      <c r="AR193" s="704"/>
      <c r="AS193" s="704"/>
      <c r="AT193" s="704"/>
      <c r="AU193" s="704"/>
      <c r="AV193" s="704"/>
      <c r="AW193" s="704"/>
      <c r="AX193" s="704"/>
      <c r="AY193" s="704"/>
      <c r="AZ193" s="704"/>
      <c r="BA193" s="704"/>
      <c r="BB193" s="704"/>
      <c r="BC193" s="704"/>
      <c r="BD193" s="704"/>
      <c r="BE193" s="704"/>
      <c r="BF193" s="704"/>
      <c r="BG193" s="704"/>
      <c r="BH193" s="704"/>
      <c r="BI193" s="704"/>
      <c r="BJ193" s="704"/>
      <c r="BK193" s="704"/>
      <c r="BL193" s="704"/>
      <c r="BM193" s="704"/>
      <c r="BN193" s="704"/>
      <c r="BO193" s="704"/>
      <c r="BP193" s="704"/>
      <c r="BQ193" s="704"/>
      <c r="BR193" s="704"/>
      <c r="BS193" s="704"/>
      <c r="BT193" s="704"/>
      <c r="BU193" s="704"/>
      <c r="BV193" s="704"/>
      <c r="BW193" s="704"/>
      <c r="BX193" s="704"/>
      <c r="BY193" s="704"/>
      <c r="BZ193" s="704"/>
      <c r="CA193" s="704"/>
      <c r="CB193" s="704"/>
      <c r="CC193" s="704"/>
      <c r="CD193" s="704"/>
      <c r="CE193" s="704"/>
      <c r="CF193" s="704"/>
      <c r="CG193" s="704"/>
      <c r="CH193" s="704"/>
      <c r="CI193" s="704"/>
      <c r="CJ193" s="704"/>
      <c r="CK193" s="704"/>
      <c r="CL193" s="704"/>
      <c r="CM193" s="704"/>
      <c r="CN193" s="704"/>
      <c r="CO193" s="704"/>
      <c r="CP193" s="704"/>
      <c r="CQ193" s="704"/>
      <c r="CR193" s="704"/>
      <c r="CS193" s="704"/>
      <c r="CT193" s="704"/>
      <c r="CU193" s="704"/>
      <c r="CV193" s="704"/>
      <c r="CW193" s="704"/>
      <c r="CX193" s="704"/>
      <c r="CY193" s="704"/>
      <c r="CZ193" s="704"/>
      <c r="DA193" s="704"/>
      <c r="DB193" s="704"/>
      <c r="DC193" s="704"/>
      <c r="DD193" s="704"/>
      <c r="DE193" s="704"/>
      <c r="DF193" s="704"/>
      <c r="DG193" s="704"/>
      <c r="DH193" s="704"/>
      <c r="DI193" s="704"/>
      <c r="DJ193" s="704"/>
      <c r="DK193" s="704"/>
      <c r="DL193" s="704"/>
      <c r="DM193" s="704"/>
      <c r="DN193" s="704"/>
      <c r="DO193" s="704"/>
      <c r="DP193" s="704"/>
      <c r="DQ193" s="704"/>
      <c r="DR193" s="704"/>
      <c r="DS193" s="704"/>
      <c r="DT193" s="704"/>
      <c r="DU193" s="704"/>
      <c r="DV193" s="704"/>
      <c r="DW193" s="704"/>
      <c r="DX193" s="704"/>
      <c r="DY193" s="704"/>
      <c r="DZ193" s="704"/>
      <c r="EA193" s="704"/>
      <c r="EB193" s="704"/>
      <c r="EC193" s="704"/>
      <c r="ED193" s="704"/>
      <c r="EE193" s="704"/>
      <c r="EF193" s="704"/>
      <c r="EG193" s="704"/>
      <c r="EH193" s="704"/>
      <c r="EI193" s="704"/>
      <c r="EJ193" s="704"/>
      <c r="EK193" s="704"/>
      <c r="EL193" s="704"/>
      <c r="EM193" s="704"/>
      <c r="EN193" s="704"/>
      <c r="EO193" s="704"/>
      <c r="EP193" s="704"/>
      <c r="EQ193" s="704"/>
      <c r="ER193" s="704"/>
      <c r="ES193" s="704"/>
      <c r="ET193" s="704"/>
      <c r="EU193" s="704"/>
      <c r="EV193" s="706"/>
      <c r="EW193" s="706"/>
      <c r="EX193" s="706"/>
      <c r="EY193" s="706"/>
      <c r="EZ193" s="706"/>
      <c r="FA193" s="706"/>
      <c r="FB193" s="706"/>
      <c r="FC193" s="706"/>
      <c r="FD193" s="706"/>
      <c r="FE193" s="706"/>
      <c r="FF193" s="706"/>
      <c r="FG193" s="706"/>
      <c r="FH193" s="704"/>
      <c r="FI193" s="704"/>
      <c r="FJ193" s="704"/>
      <c r="FK193" s="704"/>
      <c r="FL193" s="704"/>
      <c r="FM193" s="704"/>
      <c r="FN193" s="704"/>
      <c r="FO193" s="704"/>
      <c r="FP193" s="704"/>
      <c r="FQ193" s="704"/>
      <c r="FR193" s="704"/>
      <c r="FS193" s="704"/>
      <c r="FT193" s="704"/>
      <c r="FU193" s="704"/>
      <c r="FV193" s="704"/>
      <c r="FW193" s="704"/>
      <c r="FX193" s="704"/>
      <c r="FY193" s="704"/>
      <c r="FZ193" s="704"/>
      <c r="GA193" s="704"/>
      <c r="GB193" s="704"/>
      <c r="GC193" s="704"/>
      <c r="GD193" s="704"/>
      <c r="GE193" s="704"/>
      <c r="GF193" s="704"/>
      <c r="GG193" s="704"/>
      <c r="GH193" s="704"/>
      <c r="GI193" s="704"/>
      <c r="GJ193" s="704"/>
      <c r="GK193" s="704"/>
      <c r="GL193" s="704"/>
      <c r="GM193" s="704"/>
      <c r="GN193" s="704"/>
      <c r="GO193" s="704"/>
      <c r="GP193" s="706"/>
      <c r="GQ193" s="706"/>
      <c r="GR193" s="706"/>
      <c r="GS193" s="706"/>
      <c r="GT193" s="706"/>
      <c r="GU193" s="706"/>
      <c r="GV193" s="706"/>
      <c r="GW193" s="706"/>
      <c r="GX193" s="706"/>
      <c r="GY193" s="706"/>
      <c r="GZ193" s="706"/>
      <c r="HA193" s="706"/>
      <c r="HB193" s="706"/>
      <c r="HC193" s="706"/>
      <c r="HD193" s="706"/>
      <c r="HE193" s="706"/>
      <c r="HF193" s="706"/>
      <c r="HG193" s="706"/>
      <c r="HH193" s="706"/>
      <c r="HI193" s="706"/>
      <c r="HJ193" s="706"/>
      <c r="HK193" s="706"/>
      <c r="HL193" s="706"/>
      <c r="HM193" s="706"/>
      <c r="HN193" s="706"/>
      <c r="HO193" s="814"/>
      <c r="HP193" s="814"/>
      <c r="HQ193" s="814"/>
      <c r="HR193" s="814"/>
      <c r="HS193" s="814"/>
      <c r="HT193" s="814"/>
      <c r="HU193" s="814"/>
      <c r="HV193" s="814"/>
      <c r="HW193" s="814"/>
      <c r="HX193" s="814"/>
      <c r="HY193" s="814"/>
      <c r="HZ193" s="814"/>
      <c r="IA193" s="814"/>
      <c r="IB193" s="814"/>
      <c r="IC193" s="814"/>
      <c r="ID193" s="814"/>
      <c r="IE193" s="814"/>
      <c r="IF193" s="814"/>
      <c r="IG193" s="814"/>
      <c r="IH193" s="814"/>
      <c r="II193" s="814"/>
      <c r="IJ193" s="814"/>
      <c r="IK193" s="814"/>
      <c r="IL193" s="814"/>
      <c r="IM193" s="814"/>
      <c r="IN193" s="814"/>
      <c r="IO193" s="814"/>
      <c r="IP193" s="814"/>
      <c r="IQ193" s="814"/>
      <c r="IR193" s="814"/>
      <c r="IS193" s="814"/>
      <c r="IT193" s="814"/>
      <c r="IU193" s="814"/>
      <c r="IV193" s="814"/>
      <c r="IW193" s="814"/>
      <c r="JI193" s="706"/>
    </row>
    <row r="194" spans="1:274" s="878" customFormat="1" ht="23.1" customHeight="1" x14ac:dyDescent="0.25">
      <c r="A194" s="691">
        <v>193</v>
      </c>
      <c r="B194" s="693" t="s">
        <v>1290</v>
      </c>
      <c r="C194" s="696">
        <v>282</v>
      </c>
      <c r="D194" s="697">
        <v>532</v>
      </c>
      <c r="E194" s="698">
        <v>16</v>
      </c>
      <c r="F194" s="699" t="s">
        <v>1121</v>
      </c>
      <c r="G194" s="699" t="s">
        <v>1295</v>
      </c>
      <c r="H194" s="751" t="s">
        <v>1112</v>
      </c>
      <c r="I194" s="752" t="s">
        <v>1113</v>
      </c>
      <c r="J194" s="764" t="s">
        <v>1205</v>
      </c>
      <c r="K194" s="777" t="s">
        <v>1115</v>
      </c>
      <c r="L194" s="777" t="s">
        <v>1116</v>
      </c>
      <c r="M194" s="753" t="s">
        <v>1152</v>
      </c>
      <c r="N194" s="753" t="s">
        <v>1153</v>
      </c>
      <c r="O194" s="753" t="s">
        <v>1153</v>
      </c>
      <c r="P194" s="753" t="s">
        <v>1153</v>
      </c>
      <c r="Q194" s="753" t="s">
        <v>1120</v>
      </c>
      <c r="R194" s="753" t="s">
        <v>1120</v>
      </c>
      <c r="S194" s="755">
        <v>4</v>
      </c>
      <c r="T194" s="763">
        <v>4.3</v>
      </c>
      <c r="U194" s="771">
        <v>41456</v>
      </c>
      <c r="V194" s="772">
        <v>41791</v>
      </c>
      <c r="W194" s="874">
        <v>5</v>
      </c>
      <c r="X194" s="875">
        <v>9000</v>
      </c>
      <c r="Y194" s="876">
        <v>6100</v>
      </c>
      <c r="Z194" s="875">
        <f t="shared" ref="Z194:Z257" si="9">Y194+X194</f>
        <v>15100</v>
      </c>
      <c r="AA194" s="702"/>
      <c r="AB194" s="702"/>
      <c r="AC194" s="702">
        <v>15100</v>
      </c>
      <c r="AD194" s="702"/>
      <c r="AE194" s="702"/>
      <c r="AF194" s="702"/>
      <c r="AG194" s="702"/>
      <c r="AH194" s="702"/>
      <c r="AI194" s="702"/>
      <c r="AJ194" s="702"/>
      <c r="AK194" s="702"/>
      <c r="AL194" s="702"/>
      <c r="AM194" s="868">
        <f t="shared" ref="AM194:AM257" si="10">SUM(AA194:AL194)</f>
        <v>15100</v>
      </c>
      <c r="AN194" s="868">
        <f t="shared" ref="AN194:AN257" si="11">Z194-AM194</f>
        <v>0</v>
      </c>
      <c r="AO194" s="760">
        <v>13500</v>
      </c>
      <c r="AP194" s="868">
        <v>13700</v>
      </c>
      <c r="AQ194" s="706"/>
      <c r="AR194" s="704"/>
      <c r="AS194" s="704"/>
      <c r="AT194" s="704"/>
      <c r="AU194" s="704"/>
      <c r="AV194" s="704"/>
      <c r="AW194" s="704"/>
      <c r="AX194" s="704"/>
      <c r="AY194" s="704"/>
      <c r="AZ194" s="704"/>
      <c r="BA194" s="704"/>
      <c r="BB194" s="704"/>
      <c r="BC194" s="704"/>
      <c r="BD194" s="704"/>
      <c r="BE194" s="704"/>
      <c r="BF194" s="704"/>
      <c r="BG194" s="704"/>
      <c r="BH194" s="704"/>
      <c r="BI194" s="704"/>
      <c r="BJ194" s="704"/>
      <c r="BK194" s="704"/>
      <c r="BL194" s="704"/>
      <c r="BM194" s="704"/>
      <c r="BN194" s="704"/>
      <c r="BO194" s="704"/>
      <c r="BP194" s="704"/>
      <c r="BQ194" s="704"/>
      <c r="BR194" s="704"/>
      <c r="BS194" s="704"/>
      <c r="BT194" s="704"/>
      <c r="BU194" s="704"/>
      <c r="BV194" s="704"/>
      <c r="BW194" s="704"/>
      <c r="BX194" s="704"/>
      <c r="BY194" s="704"/>
      <c r="BZ194" s="704"/>
      <c r="CA194" s="704"/>
      <c r="CB194" s="704"/>
      <c r="CC194" s="704"/>
      <c r="CD194" s="704"/>
      <c r="CE194" s="704"/>
      <c r="CF194" s="704"/>
      <c r="CG194" s="704"/>
      <c r="CH194" s="704"/>
      <c r="CI194" s="704"/>
      <c r="CJ194" s="704"/>
      <c r="CK194" s="704"/>
      <c r="CL194" s="704"/>
      <c r="CM194" s="704"/>
      <c r="CN194" s="704"/>
      <c r="CO194" s="704"/>
      <c r="CP194" s="704"/>
      <c r="CQ194" s="704"/>
      <c r="CR194" s="704"/>
      <c r="CS194" s="704"/>
      <c r="CT194" s="704"/>
      <c r="CU194" s="704"/>
      <c r="CV194" s="704"/>
      <c r="CW194" s="704"/>
      <c r="CX194" s="704"/>
      <c r="CY194" s="704"/>
      <c r="CZ194" s="704"/>
      <c r="DA194" s="704"/>
      <c r="DB194" s="704"/>
      <c r="DC194" s="704"/>
      <c r="DD194" s="704"/>
      <c r="DE194" s="704"/>
      <c r="DF194" s="704"/>
      <c r="DG194" s="704"/>
      <c r="DH194" s="704"/>
      <c r="DI194" s="704"/>
      <c r="DJ194" s="704"/>
      <c r="DK194" s="704"/>
      <c r="DL194" s="704"/>
      <c r="DM194" s="704"/>
      <c r="DN194" s="704"/>
      <c r="DO194" s="704"/>
      <c r="DP194" s="704"/>
      <c r="DQ194" s="704"/>
      <c r="DR194" s="704"/>
      <c r="DS194" s="704"/>
      <c r="DT194" s="704"/>
      <c r="DU194" s="704"/>
      <c r="DV194" s="704"/>
      <c r="DW194" s="704"/>
      <c r="DX194" s="704"/>
      <c r="DY194" s="704"/>
      <c r="DZ194" s="704"/>
      <c r="EA194" s="704"/>
      <c r="EB194" s="704"/>
      <c r="EC194" s="704"/>
      <c r="ED194" s="704"/>
      <c r="EE194" s="704"/>
      <c r="EF194" s="704"/>
      <c r="EG194" s="704"/>
      <c r="EH194" s="704"/>
      <c r="EI194" s="704"/>
      <c r="EJ194" s="704"/>
      <c r="EK194" s="704"/>
      <c r="EL194" s="704"/>
      <c r="EM194" s="704"/>
      <c r="EN194" s="704"/>
      <c r="EO194" s="704"/>
      <c r="EP194" s="704"/>
      <c r="EQ194" s="704"/>
      <c r="ER194" s="704"/>
      <c r="ES194" s="704"/>
      <c r="ET194" s="704"/>
      <c r="EU194" s="704"/>
      <c r="EV194" s="706"/>
      <c r="EW194" s="706"/>
      <c r="EX194" s="706"/>
      <c r="EY194" s="706"/>
      <c r="EZ194" s="706"/>
      <c r="FA194" s="706"/>
      <c r="FB194" s="706"/>
      <c r="FC194" s="706"/>
      <c r="FD194" s="706"/>
      <c r="FE194" s="706"/>
      <c r="FF194" s="706"/>
      <c r="FG194" s="706"/>
      <c r="FH194" s="706"/>
      <c r="FI194" s="704"/>
      <c r="FJ194" s="704"/>
      <c r="FK194" s="704"/>
      <c r="FL194" s="704"/>
      <c r="FM194" s="704"/>
      <c r="FN194" s="704"/>
      <c r="FO194" s="704"/>
      <c r="FP194" s="704"/>
      <c r="FQ194" s="704"/>
      <c r="FR194" s="704"/>
      <c r="FS194" s="704"/>
      <c r="FT194" s="704"/>
      <c r="FU194" s="704"/>
      <c r="FV194" s="704"/>
      <c r="FW194" s="704"/>
      <c r="FX194" s="704"/>
      <c r="FY194" s="704"/>
      <c r="FZ194" s="704"/>
      <c r="GA194" s="704"/>
      <c r="GB194" s="704"/>
      <c r="GC194" s="704"/>
      <c r="GD194" s="704"/>
      <c r="GE194" s="704"/>
      <c r="GF194" s="704"/>
      <c r="GG194" s="704"/>
      <c r="GH194" s="704"/>
      <c r="GI194" s="704"/>
      <c r="GJ194" s="704"/>
      <c r="GK194" s="704"/>
      <c r="GL194" s="704"/>
      <c r="GM194" s="704"/>
      <c r="GN194" s="704"/>
      <c r="GO194" s="704"/>
      <c r="GP194" s="746"/>
      <c r="GQ194" s="704"/>
      <c r="GR194" s="704"/>
      <c r="GS194" s="704"/>
      <c r="GT194" s="704"/>
      <c r="GU194" s="704"/>
      <c r="GV194" s="704"/>
      <c r="GW194" s="704"/>
      <c r="GX194" s="704"/>
      <c r="GY194" s="704"/>
      <c r="GZ194" s="704"/>
      <c r="HA194" s="704"/>
      <c r="HB194" s="704"/>
      <c r="HC194" s="704"/>
      <c r="HD194" s="704"/>
      <c r="HE194" s="704"/>
      <c r="HF194" s="704"/>
      <c r="HG194" s="704"/>
      <c r="HH194" s="704"/>
      <c r="HI194" s="704"/>
      <c r="HJ194" s="704"/>
      <c r="HK194" s="704"/>
      <c r="HL194" s="704"/>
      <c r="HM194" s="704"/>
      <c r="HN194" s="704"/>
      <c r="HO194" s="704"/>
      <c r="HP194" s="704"/>
      <c r="HQ194" s="704"/>
      <c r="HR194" s="706"/>
      <c r="HS194" s="706"/>
      <c r="HT194" s="706"/>
      <c r="HU194" s="706"/>
      <c r="HV194" s="706"/>
      <c r="HW194" s="706"/>
      <c r="HX194" s="706"/>
      <c r="HY194" s="706"/>
      <c r="HZ194" s="706"/>
      <c r="IA194" s="704"/>
      <c r="IB194" s="704"/>
      <c r="IC194" s="704"/>
      <c r="ID194" s="704"/>
      <c r="IE194" s="704"/>
      <c r="IF194" s="704"/>
      <c r="IG194" s="704"/>
      <c r="IH194" s="704"/>
      <c r="II194" s="704"/>
      <c r="IJ194" s="704"/>
      <c r="IK194" s="704"/>
      <c r="IL194" s="704"/>
      <c r="IM194" s="704"/>
      <c r="IN194" s="704"/>
      <c r="IO194" s="704"/>
      <c r="IP194" s="704"/>
      <c r="IQ194" s="704"/>
      <c r="IR194" s="704"/>
      <c r="IS194" s="704"/>
      <c r="IT194" s="704"/>
      <c r="IU194" s="704"/>
      <c r="IV194" s="704"/>
      <c r="IW194" s="704"/>
      <c r="JI194" s="706"/>
    </row>
    <row r="195" spans="1:274" s="878" customFormat="1" ht="23.1" customHeight="1" x14ac:dyDescent="0.25">
      <c r="A195" s="691">
        <v>194</v>
      </c>
      <c r="B195" s="693" t="s">
        <v>1290</v>
      </c>
      <c r="C195" s="696">
        <v>282</v>
      </c>
      <c r="D195" s="697">
        <v>532</v>
      </c>
      <c r="E195" s="728">
        <v>17</v>
      </c>
      <c r="F195" s="699" t="s">
        <v>1121</v>
      </c>
      <c r="G195" s="723" t="s">
        <v>1526</v>
      </c>
      <c r="H195" s="767" t="s">
        <v>1112</v>
      </c>
      <c r="I195" s="752" t="s">
        <v>1113</v>
      </c>
      <c r="J195" s="761" t="s">
        <v>1527</v>
      </c>
      <c r="K195" s="761" t="s">
        <v>1115</v>
      </c>
      <c r="L195" s="761" t="s">
        <v>1116</v>
      </c>
      <c r="M195" s="753" t="s">
        <v>1152</v>
      </c>
      <c r="N195" s="764" t="s">
        <v>1128</v>
      </c>
      <c r="O195" s="753" t="s">
        <v>1153</v>
      </c>
      <c r="P195" s="753" t="s">
        <v>1153</v>
      </c>
      <c r="Q195" s="765" t="s">
        <v>1120</v>
      </c>
      <c r="R195" s="765" t="s">
        <v>1120</v>
      </c>
      <c r="S195" s="755">
        <v>4</v>
      </c>
      <c r="T195" s="763">
        <v>4.3</v>
      </c>
      <c r="U195" s="771">
        <v>41091</v>
      </c>
      <c r="V195" s="772">
        <v>41426</v>
      </c>
      <c r="W195" s="874">
        <v>7</v>
      </c>
      <c r="X195" s="875"/>
      <c r="Y195" s="876">
        <v>6000</v>
      </c>
      <c r="Z195" s="875">
        <f t="shared" si="9"/>
        <v>6000</v>
      </c>
      <c r="AA195" s="691"/>
      <c r="AB195" s="691"/>
      <c r="AC195" s="691">
        <v>6000</v>
      </c>
      <c r="AD195" s="691"/>
      <c r="AE195" s="691"/>
      <c r="AF195" s="691"/>
      <c r="AG195" s="691"/>
      <c r="AH195" s="691"/>
      <c r="AI195" s="691"/>
      <c r="AJ195" s="691"/>
      <c r="AK195" s="691"/>
      <c r="AL195" s="691"/>
      <c r="AM195" s="868">
        <f t="shared" si="10"/>
        <v>6000</v>
      </c>
      <c r="AN195" s="868">
        <f t="shared" si="11"/>
        <v>0</v>
      </c>
      <c r="AO195" s="691"/>
      <c r="AP195" s="868"/>
      <c r="AQ195" s="706"/>
      <c r="AR195" s="704"/>
      <c r="AS195" s="704"/>
      <c r="AT195" s="704"/>
      <c r="AU195" s="704"/>
      <c r="AV195" s="704"/>
      <c r="AW195" s="704"/>
      <c r="AX195" s="704"/>
      <c r="AY195" s="704"/>
      <c r="AZ195" s="704"/>
      <c r="BA195" s="704"/>
      <c r="BB195" s="704"/>
      <c r="BC195" s="704"/>
      <c r="BD195" s="704"/>
      <c r="BE195" s="704"/>
      <c r="BF195" s="704"/>
      <c r="BG195" s="704"/>
      <c r="BH195" s="704"/>
      <c r="BI195" s="704"/>
      <c r="BJ195" s="704"/>
      <c r="BK195" s="704"/>
      <c r="BL195" s="704"/>
      <c r="BM195" s="704"/>
      <c r="BN195" s="704"/>
      <c r="BO195" s="704"/>
      <c r="BP195" s="704"/>
      <c r="BQ195" s="704"/>
      <c r="BR195" s="704"/>
      <c r="BS195" s="704"/>
      <c r="BT195" s="704"/>
      <c r="BU195" s="704"/>
      <c r="BV195" s="704"/>
      <c r="BW195" s="704"/>
      <c r="BX195" s="704"/>
      <c r="BY195" s="704"/>
      <c r="BZ195" s="704"/>
      <c r="CA195" s="704"/>
      <c r="CB195" s="704"/>
      <c r="CC195" s="704"/>
      <c r="CD195" s="704"/>
      <c r="CE195" s="704"/>
      <c r="CF195" s="704"/>
      <c r="CG195" s="704"/>
      <c r="CH195" s="704"/>
      <c r="CI195" s="704"/>
      <c r="CJ195" s="704"/>
      <c r="CK195" s="704"/>
      <c r="CL195" s="704"/>
      <c r="CM195" s="704"/>
      <c r="CN195" s="704"/>
      <c r="CO195" s="704"/>
      <c r="CP195" s="704"/>
      <c r="CQ195" s="704"/>
      <c r="CR195" s="704"/>
      <c r="CS195" s="704"/>
      <c r="CT195" s="704"/>
      <c r="CU195" s="704"/>
      <c r="CV195" s="704"/>
      <c r="CW195" s="704"/>
      <c r="CX195" s="704"/>
      <c r="CY195" s="704"/>
      <c r="CZ195" s="704"/>
      <c r="DA195" s="704"/>
      <c r="DB195" s="704"/>
      <c r="DC195" s="704"/>
      <c r="DD195" s="704"/>
      <c r="DE195" s="704"/>
      <c r="DF195" s="704"/>
      <c r="DG195" s="704"/>
      <c r="DH195" s="704"/>
      <c r="DI195" s="704"/>
      <c r="DJ195" s="704"/>
      <c r="DK195" s="704"/>
      <c r="DL195" s="704"/>
      <c r="DM195" s="704"/>
      <c r="DN195" s="704"/>
      <c r="DO195" s="704"/>
      <c r="DP195" s="704"/>
      <c r="DQ195" s="704"/>
      <c r="DR195" s="704"/>
      <c r="DS195" s="704"/>
      <c r="DT195" s="704"/>
      <c r="DU195" s="704"/>
      <c r="DV195" s="704"/>
      <c r="DW195" s="704"/>
      <c r="DX195" s="704"/>
      <c r="DY195" s="704"/>
      <c r="DZ195" s="704"/>
      <c r="EA195" s="704"/>
      <c r="EB195" s="704"/>
      <c r="EC195" s="704"/>
      <c r="ED195" s="704"/>
      <c r="EE195" s="704"/>
      <c r="EF195" s="704"/>
      <c r="EG195" s="704"/>
      <c r="EH195" s="704"/>
      <c r="EI195" s="704"/>
      <c r="EJ195" s="704"/>
      <c r="EK195" s="704"/>
      <c r="EL195" s="704"/>
      <c r="EM195" s="704"/>
      <c r="EN195" s="704"/>
      <c r="EO195" s="704"/>
      <c r="EP195" s="704"/>
      <c r="EQ195" s="704"/>
      <c r="ER195" s="704"/>
      <c r="ES195" s="704"/>
      <c r="ET195" s="704"/>
      <c r="EU195" s="704"/>
      <c r="EV195" s="704"/>
      <c r="EW195" s="704"/>
      <c r="EX195" s="704"/>
      <c r="EY195" s="704"/>
      <c r="EZ195" s="704"/>
      <c r="FA195" s="704"/>
      <c r="FB195" s="704"/>
      <c r="FC195" s="704"/>
      <c r="FD195" s="704"/>
      <c r="FE195" s="704"/>
      <c r="FF195" s="704"/>
      <c r="FG195" s="704"/>
      <c r="FH195" s="706"/>
      <c r="FI195" s="704"/>
      <c r="FJ195" s="704"/>
      <c r="FK195" s="706"/>
      <c r="FL195" s="706"/>
      <c r="FM195" s="706"/>
      <c r="FN195" s="706"/>
      <c r="FO195" s="706"/>
      <c r="FP195" s="706"/>
      <c r="FQ195" s="706"/>
      <c r="FR195" s="706"/>
      <c r="FS195" s="706"/>
      <c r="FT195" s="706"/>
      <c r="FU195" s="706"/>
      <c r="FV195" s="706"/>
      <c r="FW195" s="706"/>
      <c r="FX195" s="706"/>
      <c r="FY195" s="706"/>
      <c r="FZ195" s="706"/>
      <c r="GA195" s="706"/>
      <c r="GB195" s="706"/>
      <c r="GC195" s="706"/>
      <c r="GD195" s="706"/>
      <c r="GE195" s="706"/>
      <c r="GF195" s="706"/>
      <c r="GG195" s="706"/>
      <c r="GH195" s="706"/>
      <c r="GI195" s="706"/>
      <c r="GJ195" s="706"/>
      <c r="GK195" s="706"/>
      <c r="GL195" s="706"/>
      <c r="GM195" s="706"/>
      <c r="GN195" s="706"/>
      <c r="GO195" s="704"/>
      <c r="GP195" s="706"/>
      <c r="GQ195" s="706"/>
      <c r="GR195" s="706"/>
      <c r="GS195" s="706"/>
      <c r="GT195" s="706"/>
      <c r="GU195" s="706"/>
      <c r="GV195" s="706"/>
      <c r="GW195" s="706"/>
      <c r="GX195" s="706"/>
      <c r="GY195" s="706"/>
      <c r="GZ195" s="706"/>
      <c r="HA195" s="706"/>
      <c r="HB195" s="706"/>
      <c r="HC195" s="706"/>
      <c r="HD195" s="706"/>
      <c r="HE195" s="706"/>
      <c r="HF195" s="706"/>
      <c r="HG195" s="706"/>
      <c r="HH195" s="706"/>
      <c r="HI195" s="706"/>
      <c r="HJ195" s="706"/>
      <c r="HK195" s="706"/>
      <c r="HL195" s="706"/>
      <c r="HM195" s="706"/>
      <c r="HN195" s="706"/>
      <c r="HO195" s="814"/>
      <c r="HP195" s="814"/>
      <c r="HQ195" s="814"/>
      <c r="HR195" s="814"/>
      <c r="HS195" s="814"/>
      <c r="HT195" s="814"/>
      <c r="HU195" s="814"/>
      <c r="HV195" s="814"/>
      <c r="HW195" s="814"/>
      <c r="HX195" s="814"/>
      <c r="HY195" s="814"/>
      <c r="HZ195" s="814"/>
      <c r="IA195" s="814"/>
      <c r="IB195" s="814"/>
      <c r="IC195" s="814"/>
      <c r="ID195" s="814"/>
      <c r="IE195" s="814"/>
      <c r="IF195" s="814"/>
      <c r="IG195" s="814"/>
      <c r="IH195" s="814"/>
      <c r="II195" s="814"/>
      <c r="IJ195" s="814"/>
      <c r="IK195" s="814"/>
      <c r="IL195" s="814"/>
      <c r="IM195" s="814"/>
      <c r="IN195" s="814"/>
      <c r="IO195" s="814"/>
      <c r="IP195" s="814"/>
      <c r="IQ195" s="814"/>
      <c r="IR195" s="814"/>
      <c r="IS195" s="814"/>
      <c r="IT195" s="814"/>
      <c r="IU195" s="814"/>
      <c r="IV195" s="814"/>
      <c r="IW195" s="814"/>
      <c r="JA195" s="706"/>
      <c r="JB195" s="706"/>
      <c r="JC195" s="706"/>
      <c r="JD195" s="706"/>
      <c r="JE195" s="706"/>
      <c r="JF195" s="706"/>
      <c r="JG195" s="706"/>
      <c r="JH195" s="706"/>
      <c r="JI195" s="706"/>
    </row>
    <row r="196" spans="1:274" s="878" customFormat="1" ht="23.1" customHeight="1" x14ac:dyDescent="0.25">
      <c r="A196" s="691">
        <v>195</v>
      </c>
      <c r="B196" s="693" t="s">
        <v>1290</v>
      </c>
      <c r="C196" s="696">
        <v>282</v>
      </c>
      <c r="D196" s="697">
        <v>532</v>
      </c>
      <c r="E196" s="728">
        <v>18</v>
      </c>
      <c r="F196" s="699" t="s">
        <v>1121</v>
      </c>
      <c r="G196" s="723" t="s">
        <v>1528</v>
      </c>
      <c r="H196" s="767" t="s">
        <v>1112</v>
      </c>
      <c r="I196" s="752" t="s">
        <v>1113</v>
      </c>
      <c r="J196" s="764" t="s">
        <v>1205</v>
      </c>
      <c r="K196" s="777" t="s">
        <v>1151</v>
      </c>
      <c r="L196" s="777" t="s">
        <v>1116</v>
      </c>
      <c r="M196" s="753" t="s">
        <v>1152</v>
      </c>
      <c r="N196" s="753" t="s">
        <v>1153</v>
      </c>
      <c r="O196" s="753" t="s">
        <v>1153</v>
      </c>
      <c r="P196" s="753" t="s">
        <v>1153</v>
      </c>
      <c r="Q196" s="753" t="s">
        <v>1120</v>
      </c>
      <c r="R196" s="753" t="s">
        <v>1120</v>
      </c>
      <c r="S196" s="755">
        <v>4</v>
      </c>
      <c r="T196" s="763">
        <v>4.3</v>
      </c>
      <c r="U196" s="771">
        <v>41091</v>
      </c>
      <c r="V196" s="772">
        <v>41426</v>
      </c>
      <c r="W196" s="874">
        <v>5</v>
      </c>
      <c r="X196" s="875"/>
      <c r="Y196" s="876">
        <v>1112200</v>
      </c>
      <c r="Z196" s="875">
        <f t="shared" si="9"/>
        <v>1112200</v>
      </c>
      <c r="AA196" s="691">
        <v>1112200</v>
      </c>
      <c r="AB196" s="691"/>
      <c r="AC196" s="691"/>
      <c r="AD196" s="691"/>
      <c r="AE196" s="691"/>
      <c r="AF196" s="691"/>
      <c r="AG196" s="691"/>
      <c r="AH196" s="691"/>
      <c r="AI196" s="691"/>
      <c r="AJ196" s="691"/>
      <c r="AK196" s="691"/>
      <c r="AL196" s="691"/>
      <c r="AM196" s="868">
        <f t="shared" si="10"/>
        <v>1112200</v>
      </c>
      <c r="AN196" s="868">
        <f t="shared" si="11"/>
        <v>0</v>
      </c>
      <c r="AO196" s="691"/>
      <c r="AP196" s="868"/>
      <c r="AQ196" s="706"/>
      <c r="AR196" s="704"/>
      <c r="AS196" s="704"/>
      <c r="AT196" s="704"/>
      <c r="AU196" s="704"/>
      <c r="AV196" s="704"/>
      <c r="AW196" s="704"/>
      <c r="AX196" s="704"/>
      <c r="AY196" s="704"/>
      <c r="AZ196" s="704"/>
      <c r="BA196" s="704"/>
      <c r="BB196" s="704"/>
      <c r="BC196" s="704"/>
      <c r="BD196" s="704"/>
      <c r="BE196" s="704"/>
      <c r="BF196" s="704"/>
      <c r="BG196" s="704"/>
      <c r="BH196" s="704"/>
      <c r="BI196" s="704"/>
      <c r="BJ196" s="704"/>
      <c r="BK196" s="704"/>
      <c r="BL196" s="704"/>
      <c r="BM196" s="704"/>
      <c r="BN196" s="704"/>
      <c r="BO196" s="704"/>
      <c r="BP196" s="704"/>
      <c r="BQ196" s="704"/>
      <c r="BR196" s="704"/>
      <c r="BS196" s="704"/>
      <c r="BT196" s="704"/>
      <c r="BU196" s="704"/>
      <c r="BV196" s="704"/>
      <c r="BW196" s="704"/>
      <c r="BX196" s="704"/>
      <c r="BY196" s="704"/>
      <c r="BZ196" s="704"/>
      <c r="CA196" s="704"/>
      <c r="CB196" s="704"/>
      <c r="CC196" s="704"/>
      <c r="CD196" s="704"/>
      <c r="CE196" s="704"/>
      <c r="CF196" s="704"/>
      <c r="CG196" s="704"/>
      <c r="CH196" s="704"/>
      <c r="CI196" s="704"/>
      <c r="CJ196" s="704"/>
      <c r="CK196" s="704"/>
      <c r="CL196" s="704"/>
      <c r="CM196" s="704"/>
      <c r="CN196" s="704"/>
      <c r="CO196" s="704"/>
      <c r="CP196" s="704"/>
      <c r="CQ196" s="704"/>
      <c r="CR196" s="704"/>
      <c r="CS196" s="704"/>
      <c r="CT196" s="704"/>
      <c r="CU196" s="704"/>
      <c r="CV196" s="704"/>
      <c r="CW196" s="704"/>
      <c r="CX196" s="704"/>
      <c r="CY196" s="704"/>
      <c r="CZ196" s="704"/>
      <c r="DA196" s="704"/>
      <c r="DB196" s="704"/>
      <c r="DC196" s="704"/>
      <c r="DD196" s="704"/>
      <c r="DE196" s="704"/>
      <c r="DF196" s="704"/>
      <c r="DG196" s="704"/>
      <c r="DH196" s="704"/>
      <c r="DI196" s="704"/>
      <c r="DJ196" s="704"/>
      <c r="DK196" s="704"/>
      <c r="DL196" s="704"/>
      <c r="DM196" s="704"/>
      <c r="DN196" s="704"/>
      <c r="DO196" s="704"/>
      <c r="DP196" s="704"/>
      <c r="DQ196" s="704"/>
      <c r="DR196" s="704"/>
      <c r="DS196" s="704"/>
      <c r="DT196" s="704"/>
      <c r="DU196" s="704"/>
      <c r="DV196" s="704"/>
      <c r="DW196" s="704"/>
      <c r="DX196" s="704"/>
      <c r="DY196" s="704"/>
      <c r="DZ196" s="704"/>
      <c r="EA196" s="704"/>
      <c r="EB196" s="704"/>
      <c r="EC196" s="704"/>
      <c r="ED196" s="704"/>
      <c r="EE196" s="704"/>
      <c r="EF196" s="704"/>
      <c r="EG196" s="704"/>
      <c r="EH196" s="704"/>
      <c r="EI196" s="704"/>
      <c r="EJ196" s="704"/>
      <c r="EK196" s="704"/>
      <c r="EL196" s="704"/>
      <c r="EM196" s="704"/>
      <c r="EN196" s="704"/>
      <c r="EO196" s="704"/>
      <c r="EP196" s="704"/>
      <c r="EQ196" s="704"/>
      <c r="ER196" s="704"/>
      <c r="ES196" s="704"/>
      <c r="ET196" s="704"/>
      <c r="EU196" s="704"/>
      <c r="EV196" s="706"/>
      <c r="EW196" s="706"/>
      <c r="EX196" s="706"/>
      <c r="EY196" s="706"/>
      <c r="EZ196" s="706"/>
      <c r="FA196" s="706"/>
      <c r="FB196" s="706"/>
      <c r="FC196" s="706"/>
      <c r="FD196" s="706"/>
      <c r="FE196" s="706"/>
      <c r="FF196" s="706"/>
      <c r="FG196" s="706"/>
      <c r="FH196" s="706"/>
      <c r="FI196" s="704"/>
      <c r="FJ196" s="704"/>
      <c r="FK196" s="706"/>
      <c r="FL196" s="706"/>
      <c r="FM196" s="706"/>
      <c r="FN196" s="706"/>
      <c r="FO196" s="706"/>
      <c r="FP196" s="706"/>
      <c r="FQ196" s="706"/>
      <c r="FR196" s="706"/>
      <c r="FS196" s="706"/>
      <c r="FT196" s="706"/>
      <c r="FU196" s="706"/>
      <c r="FV196" s="706"/>
      <c r="FW196" s="706"/>
      <c r="FX196" s="706"/>
      <c r="FY196" s="706"/>
      <c r="FZ196" s="706"/>
      <c r="GA196" s="706"/>
      <c r="GB196" s="706"/>
      <c r="GC196" s="706"/>
      <c r="GD196" s="706"/>
      <c r="GE196" s="706"/>
      <c r="GF196" s="706"/>
      <c r="GG196" s="706"/>
      <c r="GH196" s="706"/>
      <c r="GI196" s="706"/>
      <c r="GJ196" s="706"/>
      <c r="GK196" s="706"/>
      <c r="GL196" s="706"/>
      <c r="GM196" s="706"/>
      <c r="GN196" s="706"/>
      <c r="GO196" s="704"/>
      <c r="GP196" s="706"/>
      <c r="GQ196" s="706"/>
      <c r="GR196" s="706"/>
      <c r="GS196" s="706"/>
      <c r="GT196" s="706"/>
      <c r="GU196" s="706"/>
      <c r="GV196" s="706"/>
      <c r="GW196" s="706"/>
      <c r="GX196" s="706"/>
      <c r="GY196" s="706"/>
      <c r="GZ196" s="706"/>
      <c r="HA196" s="706"/>
      <c r="HB196" s="706"/>
      <c r="HC196" s="706"/>
      <c r="HD196" s="706"/>
      <c r="HE196" s="706"/>
      <c r="HF196" s="706"/>
      <c r="HG196" s="706"/>
      <c r="HH196" s="706"/>
      <c r="HI196" s="706"/>
      <c r="HJ196" s="706"/>
      <c r="HK196" s="706"/>
      <c r="HL196" s="706"/>
      <c r="HM196" s="706"/>
      <c r="HN196" s="706"/>
      <c r="HO196" s="706"/>
      <c r="HP196" s="706"/>
      <c r="HQ196" s="706"/>
      <c r="HR196" s="706"/>
      <c r="HS196" s="706"/>
      <c r="HT196" s="706"/>
      <c r="HU196" s="706"/>
      <c r="HV196" s="706"/>
      <c r="HW196" s="706"/>
      <c r="HX196" s="706"/>
      <c r="HY196" s="706"/>
      <c r="HZ196" s="706"/>
      <c r="IA196" s="706"/>
      <c r="IB196" s="706"/>
      <c r="IC196" s="706"/>
      <c r="ID196" s="706"/>
      <c r="IE196" s="706"/>
      <c r="IF196" s="706"/>
      <c r="IG196" s="706"/>
      <c r="IH196" s="706"/>
      <c r="II196" s="706"/>
      <c r="IJ196" s="706"/>
      <c r="IK196" s="706"/>
      <c r="IL196" s="706"/>
      <c r="IM196" s="706"/>
      <c r="IN196" s="706"/>
      <c r="IO196" s="706"/>
      <c r="IP196" s="706"/>
      <c r="IQ196" s="706"/>
      <c r="IR196" s="706"/>
      <c r="IS196" s="706"/>
      <c r="IT196" s="706"/>
      <c r="IU196" s="706"/>
      <c r="IV196" s="706"/>
      <c r="IW196" s="706"/>
      <c r="JA196" s="706"/>
      <c r="JB196" s="706"/>
      <c r="JC196" s="706"/>
      <c r="JD196" s="706"/>
      <c r="JE196" s="706"/>
      <c r="JF196" s="706"/>
      <c r="JG196" s="706"/>
      <c r="JH196" s="706"/>
      <c r="JI196" s="706"/>
      <c r="JJ196" s="706"/>
      <c r="JK196" s="706"/>
      <c r="JL196" s="706"/>
      <c r="JM196" s="706"/>
      <c r="JN196" s="706"/>
    </row>
    <row r="197" spans="1:274" s="878" customFormat="1" ht="23.1" customHeight="1" x14ac:dyDescent="0.25">
      <c r="A197" s="691">
        <v>196</v>
      </c>
      <c r="B197" s="693" t="s">
        <v>1290</v>
      </c>
      <c r="C197" s="696">
        <v>282</v>
      </c>
      <c r="D197" s="697">
        <v>532</v>
      </c>
      <c r="E197" s="728">
        <v>19</v>
      </c>
      <c r="F197" s="699" t="s">
        <v>1121</v>
      </c>
      <c r="G197" s="723" t="s">
        <v>1529</v>
      </c>
      <c r="H197" s="767" t="s">
        <v>1112</v>
      </c>
      <c r="I197" s="752" t="s">
        <v>1113</v>
      </c>
      <c r="J197" s="764" t="s">
        <v>1205</v>
      </c>
      <c r="K197" s="777" t="s">
        <v>1151</v>
      </c>
      <c r="L197" s="777" t="s">
        <v>1116</v>
      </c>
      <c r="M197" s="753" t="s">
        <v>1152</v>
      </c>
      <c r="N197" s="753" t="s">
        <v>1153</v>
      </c>
      <c r="O197" s="753" t="s">
        <v>1153</v>
      </c>
      <c r="P197" s="753" t="s">
        <v>1153</v>
      </c>
      <c r="Q197" s="753" t="s">
        <v>1120</v>
      </c>
      <c r="R197" s="753" t="s">
        <v>1120</v>
      </c>
      <c r="S197" s="755">
        <v>4</v>
      </c>
      <c r="T197" s="763">
        <v>4.3</v>
      </c>
      <c r="U197" s="771">
        <v>41091</v>
      </c>
      <c r="V197" s="772">
        <v>41426</v>
      </c>
      <c r="W197" s="874">
        <v>7</v>
      </c>
      <c r="X197" s="875"/>
      <c r="Y197" s="876">
        <v>1400000</v>
      </c>
      <c r="Z197" s="875">
        <f t="shared" si="9"/>
        <v>1400000</v>
      </c>
      <c r="AA197" s="717">
        <v>1400000</v>
      </c>
      <c r="AB197" s="717"/>
      <c r="AC197" s="717"/>
      <c r="AD197" s="717"/>
      <c r="AE197" s="717"/>
      <c r="AF197" s="717"/>
      <c r="AG197" s="717"/>
      <c r="AH197" s="717"/>
      <c r="AI197" s="717"/>
      <c r="AJ197" s="717"/>
      <c r="AK197" s="717"/>
      <c r="AL197" s="717"/>
      <c r="AM197" s="868">
        <f t="shared" si="10"/>
        <v>1400000</v>
      </c>
      <c r="AN197" s="868">
        <f t="shared" si="11"/>
        <v>0</v>
      </c>
      <c r="AO197" s="717"/>
      <c r="AP197" s="868"/>
      <c r="AQ197" s="706"/>
      <c r="AR197" s="706"/>
      <c r="AS197" s="706"/>
      <c r="AT197" s="706"/>
      <c r="AU197" s="706"/>
      <c r="AV197" s="706"/>
      <c r="AW197" s="706"/>
      <c r="AX197" s="706"/>
      <c r="AY197" s="706"/>
      <c r="AZ197" s="706"/>
      <c r="BA197" s="706"/>
      <c r="BB197" s="706"/>
      <c r="BC197" s="706"/>
      <c r="BD197" s="706"/>
      <c r="BE197" s="706"/>
      <c r="BF197" s="706"/>
      <c r="BG197" s="706"/>
      <c r="BH197" s="706"/>
      <c r="BI197" s="706"/>
      <c r="BJ197" s="706"/>
      <c r="BK197" s="706"/>
      <c r="BL197" s="706"/>
      <c r="BM197" s="706"/>
      <c r="BN197" s="706"/>
      <c r="BO197" s="706"/>
      <c r="BP197" s="706"/>
      <c r="BQ197" s="706"/>
      <c r="BR197" s="706"/>
      <c r="BS197" s="706"/>
      <c r="BT197" s="706"/>
      <c r="BU197" s="706"/>
      <c r="BV197" s="706"/>
      <c r="BW197" s="706"/>
      <c r="BX197" s="706"/>
      <c r="BY197" s="706"/>
      <c r="BZ197" s="706"/>
      <c r="CA197" s="706"/>
      <c r="CB197" s="706"/>
      <c r="CC197" s="706"/>
      <c r="CD197" s="706"/>
      <c r="CE197" s="706"/>
      <c r="CF197" s="706"/>
      <c r="CG197" s="706"/>
      <c r="CH197" s="706"/>
      <c r="CI197" s="706"/>
      <c r="CJ197" s="706"/>
      <c r="CK197" s="706"/>
      <c r="CL197" s="706"/>
      <c r="CM197" s="706"/>
      <c r="CN197" s="706"/>
      <c r="CO197" s="706"/>
      <c r="CP197" s="706"/>
      <c r="CQ197" s="706"/>
      <c r="CR197" s="706"/>
      <c r="CS197" s="706"/>
      <c r="CT197" s="706"/>
      <c r="CU197" s="706"/>
      <c r="CV197" s="706"/>
      <c r="CW197" s="706"/>
      <c r="CX197" s="706"/>
      <c r="CY197" s="706"/>
      <c r="CZ197" s="706"/>
      <c r="DA197" s="706"/>
      <c r="DB197" s="706"/>
      <c r="DC197" s="706"/>
      <c r="DD197" s="706"/>
      <c r="DE197" s="706"/>
      <c r="DF197" s="706"/>
      <c r="DG197" s="706"/>
      <c r="DH197" s="706"/>
      <c r="DI197" s="706"/>
      <c r="DJ197" s="706"/>
      <c r="DK197" s="706"/>
      <c r="DL197" s="706"/>
      <c r="DM197" s="706"/>
      <c r="DN197" s="706"/>
      <c r="DO197" s="706"/>
      <c r="DP197" s="706"/>
      <c r="DQ197" s="706"/>
      <c r="DR197" s="706"/>
      <c r="DS197" s="706"/>
      <c r="DT197" s="706"/>
      <c r="DU197" s="706"/>
      <c r="DV197" s="706"/>
      <c r="DW197" s="706"/>
      <c r="DX197" s="706"/>
      <c r="DY197" s="706"/>
      <c r="DZ197" s="706"/>
      <c r="EA197" s="706"/>
      <c r="EB197" s="706"/>
      <c r="EC197" s="706"/>
      <c r="ED197" s="706"/>
      <c r="EE197" s="706"/>
      <c r="EF197" s="706"/>
      <c r="EG197" s="706"/>
      <c r="EH197" s="706"/>
      <c r="EI197" s="706"/>
      <c r="EJ197" s="706"/>
      <c r="EK197" s="706"/>
      <c r="EL197" s="706"/>
      <c r="EM197" s="706"/>
      <c r="EN197" s="706"/>
      <c r="EO197" s="706"/>
      <c r="EP197" s="706"/>
      <c r="EQ197" s="706"/>
      <c r="ER197" s="706"/>
      <c r="ES197" s="706"/>
      <c r="ET197" s="706"/>
      <c r="EU197" s="706"/>
      <c r="EV197" s="704"/>
      <c r="EW197" s="704"/>
      <c r="EX197" s="704"/>
      <c r="EY197" s="704"/>
      <c r="EZ197" s="704"/>
      <c r="FA197" s="704"/>
      <c r="FB197" s="704"/>
      <c r="FC197" s="704"/>
      <c r="FD197" s="704"/>
      <c r="FE197" s="704"/>
      <c r="FF197" s="704"/>
      <c r="FG197" s="704"/>
      <c r="FH197" s="706"/>
      <c r="FI197" s="704"/>
      <c r="FJ197" s="704"/>
      <c r="FK197" s="706"/>
      <c r="FL197" s="706"/>
      <c r="FM197" s="706"/>
      <c r="FN197" s="706"/>
      <c r="FO197" s="706"/>
      <c r="FP197" s="706"/>
      <c r="FQ197" s="706"/>
      <c r="FR197" s="706"/>
      <c r="FS197" s="706"/>
      <c r="FT197" s="706"/>
      <c r="FU197" s="706"/>
      <c r="FV197" s="706"/>
      <c r="FW197" s="706"/>
      <c r="FX197" s="706"/>
      <c r="FY197" s="706"/>
      <c r="FZ197" s="706"/>
      <c r="GA197" s="706"/>
      <c r="GB197" s="706"/>
      <c r="GC197" s="706"/>
      <c r="GD197" s="706"/>
      <c r="GE197" s="706"/>
      <c r="GF197" s="706"/>
      <c r="GG197" s="706"/>
      <c r="GH197" s="706"/>
      <c r="GI197" s="706"/>
      <c r="GJ197" s="706"/>
      <c r="GK197" s="706"/>
      <c r="GL197" s="706"/>
      <c r="GM197" s="706"/>
      <c r="GN197" s="706"/>
      <c r="GO197" s="704"/>
      <c r="GP197" s="706"/>
      <c r="GQ197" s="706"/>
      <c r="GR197" s="706"/>
      <c r="GS197" s="706"/>
      <c r="GT197" s="706"/>
      <c r="GU197" s="706"/>
      <c r="GV197" s="706"/>
      <c r="GW197" s="706"/>
      <c r="GX197" s="706"/>
      <c r="GY197" s="706"/>
      <c r="GZ197" s="706"/>
      <c r="HA197" s="706"/>
      <c r="HB197" s="706"/>
      <c r="HC197" s="706"/>
      <c r="HD197" s="706"/>
      <c r="HE197" s="706"/>
      <c r="HF197" s="706"/>
      <c r="HG197" s="706"/>
      <c r="HH197" s="706"/>
      <c r="HI197" s="706"/>
      <c r="HJ197" s="706"/>
      <c r="HK197" s="706"/>
      <c r="HL197" s="706"/>
      <c r="HM197" s="706"/>
      <c r="HN197" s="706"/>
      <c r="HO197" s="706"/>
      <c r="HP197" s="706"/>
      <c r="HQ197" s="706"/>
      <c r="HR197" s="706"/>
      <c r="HS197" s="706"/>
      <c r="HT197" s="706"/>
      <c r="HU197" s="706"/>
      <c r="HV197" s="706"/>
      <c r="HW197" s="706"/>
      <c r="HX197" s="706"/>
      <c r="HY197" s="706"/>
      <c r="HZ197" s="706"/>
      <c r="IA197" s="706"/>
      <c r="IB197" s="706"/>
      <c r="IC197" s="706"/>
      <c r="ID197" s="706"/>
      <c r="IE197" s="706"/>
      <c r="IF197" s="706"/>
      <c r="IG197" s="706"/>
      <c r="IH197" s="706"/>
      <c r="II197" s="706"/>
      <c r="IJ197" s="706"/>
      <c r="IK197" s="706"/>
      <c r="IL197" s="706"/>
      <c r="IM197" s="706"/>
      <c r="IN197" s="706"/>
      <c r="IO197" s="706"/>
      <c r="IP197" s="706"/>
      <c r="IQ197" s="706"/>
      <c r="IR197" s="706"/>
      <c r="IS197" s="706"/>
      <c r="IT197" s="706"/>
      <c r="IU197" s="706"/>
      <c r="IV197" s="706"/>
      <c r="IW197" s="706"/>
      <c r="JI197" s="706"/>
      <c r="JJ197" s="706"/>
      <c r="JK197" s="706"/>
      <c r="JL197" s="706"/>
      <c r="JM197" s="706"/>
      <c r="JN197" s="706"/>
    </row>
    <row r="198" spans="1:274" s="878" customFormat="1" ht="23.1" customHeight="1" x14ac:dyDescent="0.25">
      <c r="A198" s="691">
        <v>197</v>
      </c>
      <c r="B198" s="693" t="s">
        <v>1154</v>
      </c>
      <c r="C198" s="697">
        <v>282</v>
      </c>
      <c r="D198" s="697">
        <v>532</v>
      </c>
      <c r="E198" s="698">
        <v>23</v>
      </c>
      <c r="F198" s="699" t="s">
        <v>1121</v>
      </c>
      <c r="G198" s="699" t="s">
        <v>1296</v>
      </c>
      <c r="H198" s="751" t="s">
        <v>1112</v>
      </c>
      <c r="I198" s="767" t="s">
        <v>1113</v>
      </c>
      <c r="J198" s="764" t="s">
        <v>1205</v>
      </c>
      <c r="K198" s="761" t="s">
        <v>1115</v>
      </c>
      <c r="L198" s="761" t="s">
        <v>1116</v>
      </c>
      <c r="M198" s="753" t="s">
        <v>1140</v>
      </c>
      <c r="N198" s="753" t="s">
        <v>1155</v>
      </c>
      <c r="O198" s="753" t="s">
        <v>1153</v>
      </c>
      <c r="P198" s="753" t="s">
        <v>1153</v>
      </c>
      <c r="Q198" s="753" t="s">
        <v>1160</v>
      </c>
      <c r="R198" s="753" t="s">
        <v>1160</v>
      </c>
      <c r="S198" s="755">
        <v>4</v>
      </c>
      <c r="T198" s="763">
        <v>4.3</v>
      </c>
      <c r="U198" s="771">
        <v>41456</v>
      </c>
      <c r="V198" s="772">
        <v>42522</v>
      </c>
      <c r="W198" s="874">
        <v>7</v>
      </c>
      <c r="X198" s="875">
        <v>50000</v>
      </c>
      <c r="Y198" s="875"/>
      <c r="Z198" s="875">
        <f t="shared" si="9"/>
        <v>50000</v>
      </c>
      <c r="AA198" s="702"/>
      <c r="AB198" s="702"/>
      <c r="AC198" s="702"/>
      <c r="AD198" s="702"/>
      <c r="AE198" s="702"/>
      <c r="AF198" s="702"/>
      <c r="AG198" s="702">
        <v>25000</v>
      </c>
      <c r="AH198" s="702">
        <v>25000</v>
      </c>
      <c r="AI198" s="691"/>
      <c r="AJ198" s="691"/>
      <c r="AK198" s="691"/>
      <c r="AL198" s="691"/>
      <c r="AM198" s="868">
        <f t="shared" si="10"/>
        <v>50000</v>
      </c>
      <c r="AN198" s="868">
        <f t="shared" si="11"/>
        <v>0</v>
      </c>
      <c r="AO198" s="760"/>
      <c r="AP198" s="868"/>
      <c r="AQ198" s="706"/>
      <c r="AR198" s="704"/>
      <c r="AS198" s="704"/>
      <c r="AT198" s="704"/>
      <c r="AU198" s="704"/>
      <c r="AV198" s="704"/>
      <c r="AW198" s="704"/>
      <c r="AX198" s="704"/>
      <c r="AY198" s="704"/>
      <c r="AZ198" s="704"/>
      <c r="BA198" s="704"/>
      <c r="BB198" s="704"/>
      <c r="BC198" s="704"/>
      <c r="BD198" s="704"/>
      <c r="BE198" s="704"/>
      <c r="BF198" s="704"/>
      <c r="BG198" s="704"/>
      <c r="BH198" s="704"/>
      <c r="BI198" s="704"/>
      <c r="BJ198" s="704"/>
      <c r="BK198" s="704"/>
      <c r="BL198" s="704"/>
      <c r="BM198" s="704"/>
      <c r="BN198" s="704"/>
      <c r="BO198" s="704"/>
      <c r="BP198" s="704"/>
      <c r="BQ198" s="704"/>
      <c r="BR198" s="704"/>
      <c r="BS198" s="704"/>
      <c r="BT198" s="704"/>
      <c r="BU198" s="704"/>
      <c r="BV198" s="704"/>
      <c r="BW198" s="704"/>
      <c r="BX198" s="704"/>
      <c r="BY198" s="704"/>
      <c r="BZ198" s="704"/>
      <c r="CA198" s="704"/>
      <c r="CB198" s="704"/>
      <c r="CC198" s="704"/>
      <c r="CD198" s="704"/>
      <c r="CE198" s="704"/>
      <c r="CF198" s="704"/>
      <c r="CG198" s="704"/>
      <c r="CH198" s="704"/>
      <c r="CI198" s="704"/>
      <c r="CJ198" s="704"/>
      <c r="CK198" s="704"/>
      <c r="CL198" s="704"/>
      <c r="CM198" s="704"/>
      <c r="CN198" s="704"/>
      <c r="CO198" s="704"/>
      <c r="CP198" s="704"/>
      <c r="CQ198" s="704"/>
      <c r="CR198" s="704"/>
      <c r="CS198" s="704"/>
      <c r="CT198" s="704"/>
      <c r="CU198" s="704"/>
      <c r="CV198" s="704"/>
      <c r="CW198" s="704"/>
      <c r="CX198" s="704"/>
      <c r="CY198" s="704"/>
      <c r="CZ198" s="704"/>
      <c r="DA198" s="704"/>
      <c r="DB198" s="704"/>
      <c r="DC198" s="704"/>
      <c r="DD198" s="704"/>
      <c r="DE198" s="704"/>
      <c r="DF198" s="704"/>
      <c r="DG198" s="704"/>
      <c r="DH198" s="704"/>
      <c r="DI198" s="704"/>
      <c r="DJ198" s="704"/>
      <c r="DK198" s="704"/>
      <c r="DL198" s="704"/>
      <c r="DM198" s="704"/>
      <c r="DN198" s="704"/>
      <c r="DO198" s="704"/>
      <c r="DP198" s="704"/>
      <c r="DQ198" s="704"/>
      <c r="DR198" s="704"/>
      <c r="DS198" s="704"/>
      <c r="DT198" s="704"/>
      <c r="DU198" s="704"/>
      <c r="DV198" s="704"/>
      <c r="DW198" s="704"/>
      <c r="DX198" s="704"/>
      <c r="DY198" s="704"/>
      <c r="DZ198" s="704"/>
      <c r="EA198" s="704"/>
      <c r="EB198" s="704"/>
      <c r="EC198" s="704"/>
      <c r="ED198" s="704"/>
      <c r="EE198" s="704"/>
      <c r="EF198" s="704"/>
      <c r="EG198" s="704"/>
      <c r="EH198" s="704"/>
      <c r="EI198" s="704"/>
      <c r="EJ198" s="704"/>
      <c r="EK198" s="704"/>
      <c r="EL198" s="704"/>
      <c r="EM198" s="704"/>
      <c r="EN198" s="704"/>
      <c r="EO198" s="704"/>
      <c r="EP198" s="704"/>
      <c r="EQ198" s="704"/>
      <c r="ER198" s="704"/>
      <c r="ES198" s="704"/>
      <c r="ET198" s="704"/>
      <c r="EU198" s="704"/>
      <c r="EV198" s="704"/>
      <c r="EW198" s="704"/>
      <c r="EX198" s="704"/>
      <c r="EY198" s="704"/>
      <c r="EZ198" s="704"/>
      <c r="FA198" s="704"/>
      <c r="FB198" s="704"/>
      <c r="FC198" s="704"/>
      <c r="FD198" s="704"/>
      <c r="FE198" s="704"/>
      <c r="FF198" s="704"/>
      <c r="FG198" s="704"/>
      <c r="FH198" s="706"/>
      <c r="FI198" s="704"/>
      <c r="FJ198" s="704"/>
      <c r="FK198" s="704"/>
      <c r="FL198" s="704"/>
      <c r="FM198" s="704"/>
      <c r="FN198" s="704"/>
      <c r="FO198" s="704"/>
      <c r="FP198" s="704"/>
      <c r="FQ198" s="704"/>
      <c r="FR198" s="704"/>
      <c r="FS198" s="704"/>
      <c r="FT198" s="704"/>
      <c r="FU198" s="704"/>
      <c r="FV198" s="704"/>
      <c r="FW198" s="704"/>
      <c r="FX198" s="704"/>
      <c r="FY198" s="704"/>
      <c r="FZ198" s="704"/>
      <c r="GA198" s="704"/>
      <c r="GB198" s="704"/>
      <c r="GC198" s="704"/>
      <c r="GD198" s="704"/>
      <c r="GE198" s="704"/>
      <c r="GF198" s="704"/>
      <c r="GG198" s="704"/>
      <c r="GH198" s="704"/>
      <c r="GI198" s="704"/>
      <c r="GJ198" s="704"/>
      <c r="GK198" s="704"/>
      <c r="GL198" s="704"/>
      <c r="GM198" s="704"/>
      <c r="GN198" s="704"/>
      <c r="GO198" s="704"/>
      <c r="GP198" s="746"/>
      <c r="GQ198" s="704"/>
      <c r="GR198" s="704"/>
      <c r="GS198" s="704"/>
      <c r="GT198" s="704"/>
      <c r="GU198" s="704"/>
      <c r="GV198" s="704"/>
      <c r="GW198" s="704"/>
      <c r="GX198" s="704"/>
      <c r="GY198" s="704"/>
      <c r="GZ198" s="704"/>
      <c r="HA198" s="704"/>
      <c r="HB198" s="704"/>
      <c r="HC198" s="704"/>
      <c r="HD198" s="704"/>
      <c r="HE198" s="704"/>
      <c r="HF198" s="704"/>
      <c r="HG198" s="704"/>
      <c r="HH198" s="704"/>
      <c r="HI198" s="704"/>
      <c r="HJ198" s="704"/>
      <c r="HK198" s="704"/>
      <c r="HL198" s="704"/>
      <c r="HM198" s="704"/>
      <c r="HN198" s="704"/>
      <c r="HO198" s="704"/>
      <c r="HP198" s="704"/>
      <c r="HQ198" s="704"/>
      <c r="HR198" s="706"/>
      <c r="HS198" s="706"/>
      <c r="HT198" s="706"/>
      <c r="HU198" s="706"/>
      <c r="HV198" s="706"/>
      <c r="HW198" s="706"/>
      <c r="HX198" s="706"/>
      <c r="HY198" s="706"/>
      <c r="HZ198" s="706"/>
      <c r="IA198" s="706"/>
      <c r="IB198" s="706"/>
      <c r="IC198" s="706"/>
      <c r="ID198" s="706"/>
      <c r="IE198" s="706"/>
      <c r="IF198" s="706"/>
      <c r="IG198" s="706"/>
      <c r="IH198" s="706"/>
      <c r="II198" s="706"/>
      <c r="IJ198" s="706"/>
      <c r="IK198" s="706"/>
      <c r="IL198" s="706"/>
      <c r="IM198" s="706"/>
      <c r="IN198" s="706"/>
      <c r="IO198" s="706"/>
      <c r="IP198" s="706"/>
      <c r="IQ198" s="706"/>
      <c r="IR198" s="706"/>
      <c r="IS198" s="706"/>
      <c r="IT198" s="706"/>
      <c r="IU198" s="706"/>
      <c r="IV198" s="704"/>
      <c r="IW198" s="704"/>
      <c r="JI198" s="706"/>
    </row>
    <row r="199" spans="1:274" s="878" customFormat="1" ht="23.1" customHeight="1" x14ac:dyDescent="0.25">
      <c r="A199" s="691">
        <v>198</v>
      </c>
      <c r="B199" s="693" t="s">
        <v>1290</v>
      </c>
      <c r="C199" s="696">
        <v>282</v>
      </c>
      <c r="D199" s="697">
        <v>532</v>
      </c>
      <c r="E199" s="698">
        <v>24</v>
      </c>
      <c r="F199" s="699" t="s">
        <v>1121</v>
      </c>
      <c r="G199" s="699" t="s">
        <v>1297</v>
      </c>
      <c r="H199" s="751" t="s">
        <v>1112</v>
      </c>
      <c r="I199" s="767" t="s">
        <v>1113</v>
      </c>
      <c r="J199" s="764" t="s">
        <v>1205</v>
      </c>
      <c r="K199" s="761" t="s">
        <v>1115</v>
      </c>
      <c r="L199" s="761" t="s">
        <v>1116</v>
      </c>
      <c r="M199" s="753" t="s">
        <v>1152</v>
      </c>
      <c r="N199" s="753" t="s">
        <v>1153</v>
      </c>
      <c r="O199" s="753" t="s">
        <v>1153</v>
      </c>
      <c r="P199" s="753" t="s">
        <v>1153</v>
      </c>
      <c r="Q199" s="753" t="s">
        <v>1160</v>
      </c>
      <c r="R199" s="753" t="s">
        <v>1160</v>
      </c>
      <c r="S199" s="755">
        <v>4</v>
      </c>
      <c r="T199" s="763">
        <v>4.3</v>
      </c>
      <c r="U199" s="771">
        <v>41456</v>
      </c>
      <c r="V199" s="772">
        <v>42522</v>
      </c>
      <c r="W199" s="874">
        <v>7</v>
      </c>
      <c r="X199" s="875">
        <v>50000</v>
      </c>
      <c r="Y199" s="875"/>
      <c r="Z199" s="875">
        <f t="shared" si="9"/>
        <v>50000</v>
      </c>
      <c r="AA199" s="702"/>
      <c r="AB199" s="702"/>
      <c r="AC199" s="702"/>
      <c r="AD199" s="702">
        <v>50000</v>
      </c>
      <c r="AE199" s="702"/>
      <c r="AF199" s="702"/>
      <c r="AG199" s="702"/>
      <c r="AH199" s="702"/>
      <c r="AI199" s="691"/>
      <c r="AJ199" s="691"/>
      <c r="AK199" s="691"/>
      <c r="AL199" s="691"/>
      <c r="AM199" s="868">
        <f t="shared" si="10"/>
        <v>50000</v>
      </c>
      <c r="AN199" s="868">
        <f t="shared" si="11"/>
        <v>0</v>
      </c>
      <c r="AO199" s="760">
        <v>106000</v>
      </c>
      <c r="AP199" s="868">
        <v>112400</v>
      </c>
      <c r="AQ199" s="706"/>
      <c r="AR199" s="704"/>
      <c r="AS199" s="704"/>
      <c r="AT199" s="704"/>
      <c r="AU199" s="704"/>
      <c r="AV199" s="704"/>
      <c r="AW199" s="704"/>
      <c r="AX199" s="704"/>
      <c r="AY199" s="704"/>
      <c r="AZ199" s="704"/>
      <c r="BA199" s="704"/>
      <c r="BB199" s="704"/>
      <c r="BC199" s="704"/>
      <c r="BD199" s="704"/>
      <c r="BE199" s="704"/>
      <c r="BF199" s="704"/>
      <c r="BG199" s="704"/>
      <c r="BH199" s="704"/>
      <c r="BI199" s="704"/>
      <c r="BJ199" s="704"/>
      <c r="BK199" s="704"/>
      <c r="BL199" s="704"/>
      <c r="BM199" s="704"/>
      <c r="BN199" s="704"/>
      <c r="BO199" s="704"/>
      <c r="BP199" s="704"/>
      <c r="BQ199" s="704"/>
      <c r="BR199" s="704"/>
      <c r="BS199" s="704"/>
      <c r="BT199" s="704"/>
      <c r="BU199" s="704"/>
      <c r="BV199" s="704"/>
      <c r="BW199" s="704"/>
      <c r="BX199" s="704"/>
      <c r="BY199" s="704"/>
      <c r="BZ199" s="704"/>
      <c r="CA199" s="704"/>
      <c r="CB199" s="704"/>
      <c r="CC199" s="704"/>
      <c r="CD199" s="704"/>
      <c r="CE199" s="704"/>
      <c r="CF199" s="704"/>
      <c r="CG199" s="704"/>
      <c r="CH199" s="704"/>
      <c r="CI199" s="704"/>
      <c r="CJ199" s="704"/>
      <c r="CK199" s="704"/>
      <c r="CL199" s="704"/>
      <c r="CM199" s="704"/>
      <c r="CN199" s="704"/>
      <c r="CO199" s="704"/>
      <c r="CP199" s="704"/>
      <c r="CQ199" s="704"/>
      <c r="CR199" s="704"/>
      <c r="CS199" s="704"/>
      <c r="CT199" s="704"/>
      <c r="CU199" s="704"/>
      <c r="CV199" s="704"/>
      <c r="CW199" s="704"/>
      <c r="CX199" s="704"/>
      <c r="CY199" s="704"/>
      <c r="CZ199" s="704"/>
      <c r="DA199" s="704"/>
      <c r="DB199" s="704"/>
      <c r="DC199" s="704"/>
      <c r="DD199" s="704"/>
      <c r="DE199" s="704"/>
      <c r="DF199" s="704"/>
      <c r="DG199" s="704"/>
      <c r="DH199" s="704"/>
      <c r="DI199" s="704"/>
      <c r="DJ199" s="704"/>
      <c r="DK199" s="704"/>
      <c r="DL199" s="704"/>
      <c r="DM199" s="704"/>
      <c r="DN199" s="704"/>
      <c r="DO199" s="704"/>
      <c r="DP199" s="704"/>
      <c r="DQ199" s="704"/>
      <c r="DR199" s="704"/>
      <c r="DS199" s="704"/>
      <c r="DT199" s="704"/>
      <c r="DU199" s="704"/>
      <c r="DV199" s="704"/>
      <c r="DW199" s="704"/>
      <c r="DX199" s="704"/>
      <c r="DY199" s="704"/>
      <c r="DZ199" s="704"/>
      <c r="EA199" s="704"/>
      <c r="EB199" s="704"/>
      <c r="EC199" s="704"/>
      <c r="ED199" s="704"/>
      <c r="EE199" s="704"/>
      <c r="EF199" s="704"/>
      <c r="EG199" s="704"/>
      <c r="EH199" s="704"/>
      <c r="EI199" s="704"/>
      <c r="EJ199" s="704"/>
      <c r="EK199" s="704"/>
      <c r="EL199" s="704"/>
      <c r="EM199" s="704"/>
      <c r="EN199" s="704"/>
      <c r="EO199" s="704"/>
      <c r="EP199" s="704"/>
      <c r="EQ199" s="704"/>
      <c r="ER199" s="704"/>
      <c r="ES199" s="704"/>
      <c r="ET199" s="704"/>
      <c r="EU199" s="704"/>
      <c r="EV199" s="706"/>
      <c r="EW199" s="706"/>
      <c r="EX199" s="706"/>
      <c r="EY199" s="706"/>
      <c r="EZ199" s="706"/>
      <c r="FA199" s="706"/>
      <c r="FB199" s="706"/>
      <c r="FC199" s="706"/>
      <c r="FD199" s="706"/>
      <c r="FE199" s="706"/>
      <c r="FF199" s="706"/>
      <c r="FG199" s="706"/>
      <c r="FH199" s="706"/>
      <c r="FI199" s="704"/>
      <c r="FJ199" s="704"/>
      <c r="FK199" s="704"/>
      <c r="FL199" s="704"/>
      <c r="FM199" s="704"/>
      <c r="FN199" s="704"/>
      <c r="FO199" s="704"/>
      <c r="FP199" s="704"/>
      <c r="FQ199" s="704"/>
      <c r="FR199" s="704"/>
      <c r="FS199" s="704"/>
      <c r="FT199" s="704"/>
      <c r="FU199" s="704"/>
      <c r="FV199" s="704"/>
      <c r="FW199" s="704"/>
      <c r="FX199" s="704"/>
      <c r="FY199" s="704"/>
      <c r="FZ199" s="704"/>
      <c r="GA199" s="704"/>
      <c r="GB199" s="704"/>
      <c r="GC199" s="704"/>
      <c r="GD199" s="704"/>
      <c r="GE199" s="704"/>
      <c r="GF199" s="704"/>
      <c r="GG199" s="704"/>
      <c r="GH199" s="704"/>
      <c r="GI199" s="704"/>
      <c r="GJ199" s="704"/>
      <c r="GK199" s="704"/>
      <c r="GL199" s="704"/>
      <c r="GM199" s="704"/>
      <c r="GN199" s="704"/>
      <c r="GO199" s="704"/>
      <c r="GP199" s="746"/>
      <c r="GQ199" s="704"/>
      <c r="GR199" s="704"/>
      <c r="GS199" s="704"/>
      <c r="GT199" s="704"/>
      <c r="GU199" s="704"/>
      <c r="GV199" s="704"/>
      <c r="GW199" s="704"/>
      <c r="GX199" s="704"/>
      <c r="GY199" s="704"/>
      <c r="GZ199" s="704"/>
      <c r="HA199" s="704"/>
      <c r="HB199" s="704"/>
      <c r="HC199" s="704"/>
      <c r="HD199" s="704"/>
      <c r="HE199" s="704"/>
      <c r="HF199" s="704"/>
      <c r="HG199" s="704"/>
      <c r="HH199" s="704"/>
      <c r="HI199" s="704"/>
      <c r="HJ199" s="704"/>
      <c r="HK199" s="704"/>
      <c r="HL199" s="704"/>
      <c r="HM199" s="704"/>
      <c r="HN199" s="704"/>
      <c r="HO199" s="704"/>
      <c r="HP199" s="704"/>
      <c r="HQ199" s="704"/>
      <c r="HR199" s="706"/>
      <c r="HS199" s="706"/>
      <c r="HT199" s="706"/>
      <c r="HU199" s="706"/>
      <c r="HV199" s="706"/>
      <c r="HW199" s="706"/>
      <c r="HX199" s="706"/>
      <c r="HY199" s="706"/>
      <c r="HZ199" s="706"/>
      <c r="IA199" s="706"/>
      <c r="IB199" s="706"/>
      <c r="IC199" s="706"/>
      <c r="ID199" s="706"/>
      <c r="IE199" s="706"/>
      <c r="IF199" s="706"/>
      <c r="IG199" s="706"/>
      <c r="IH199" s="706"/>
      <c r="II199" s="706"/>
      <c r="IJ199" s="706"/>
      <c r="IK199" s="706"/>
      <c r="IL199" s="706"/>
      <c r="IM199" s="706"/>
      <c r="IN199" s="706"/>
      <c r="IO199" s="706"/>
      <c r="IP199" s="706"/>
      <c r="IQ199" s="706"/>
      <c r="IR199" s="706"/>
      <c r="IS199" s="706"/>
      <c r="IT199" s="706"/>
      <c r="IU199" s="706"/>
      <c r="IV199" s="704"/>
      <c r="IW199" s="704"/>
      <c r="JI199" s="706"/>
      <c r="JJ199" s="706"/>
      <c r="JK199" s="706"/>
      <c r="JL199" s="706"/>
      <c r="JM199" s="706"/>
      <c r="JN199" s="706"/>
    </row>
    <row r="200" spans="1:274" s="878" customFormat="1" ht="23.1" customHeight="1" x14ac:dyDescent="0.25">
      <c r="A200" s="691">
        <v>199</v>
      </c>
      <c r="B200" s="693" t="s">
        <v>1290</v>
      </c>
      <c r="C200" s="696">
        <v>282</v>
      </c>
      <c r="D200" s="697">
        <v>532</v>
      </c>
      <c r="E200" s="698">
        <v>25</v>
      </c>
      <c r="F200" s="699" t="s">
        <v>1121</v>
      </c>
      <c r="G200" s="723" t="s">
        <v>1299</v>
      </c>
      <c r="H200" s="751" t="s">
        <v>1112</v>
      </c>
      <c r="I200" s="767" t="s">
        <v>1113</v>
      </c>
      <c r="J200" s="764" t="s">
        <v>1205</v>
      </c>
      <c r="K200" s="761" t="s">
        <v>1115</v>
      </c>
      <c r="L200" s="761" t="s">
        <v>1116</v>
      </c>
      <c r="M200" s="753" t="s">
        <v>1152</v>
      </c>
      <c r="N200" s="753" t="s">
        <v>1153</v>
      </c>
      <c r="O200" s="753" t="s">
        <v>1153</v>
      </c>
      <c r="P200" s="753" t="s">
        <v>1153</v>
      </c>
      <c r="Q200" s="753" t="s">
        <v>1160</v>
      </c>
      <c r="R200" s="753" t="s">
        <v>1160</v>
      </c>
      <c r="S200" s="755">
        <v>4</v>
      </c>
      <c r="T200" s="763">
        <v>4.3</v>
      </c>
      <c r="U200" s="771">
        <v>41456</v>
      </c>
      <c r="V200" s="772">
        <v>42522</v>
      </c>
      <c r="W200" s="874">
        <v>7</v>
      </c>
      <c r="X200" s="875">
        <v>211000</v>
      </c>
      <c r="Y200" s="875"/>
      <c r="Z200" s="875">
        <f t="shared" si="9"/>
        <v>211000</v>
      </c>
      <c r="AA200" s="702"/>
      <c r="AB200" s="702"/>
      <c r="AC200" s="702"/>
      <c r="AD200" s="702"/>
      <c r="AE200" s="702"/>
      <c r="AF200" s="702"/>
      <c r="AG200" s="702"/>
      <c r="AH200" s="702"/>
      <c r="AI200" s="691"/>
      <c r="AJ200" s="691">
        <v>211000</v>
      </c>
      <c r="AK200" s="691"/>
      <c r="AL200" s="691"/>
      <c r="AM200" s="868">
        <f t="shared" si="10"/>
        <v>211000</v>
      </c>
      <c r="AN200" s="868">
        <f t="shared" si="11"/>
        <v>0</v>
      </c>
      <c r="AO200" s="760">
        <v>222600</v>
      </c>
      <c r="AP200" s="868">
        <v>230000</v>
      </c>
      <c r="AQ200" s="706"/>
      <c r="AR200" s="704"/>
      <c r="AS200" s="704"/>
      <c r="AT200" s="704"/>
      <c r="AU200" s="704"/>
      <c r="AV200" s="704"/>
      <c r="AW200" s="704"/>
      <c r="AX200" s="704"/>
      <c r="AY200" s="704"/>
      <c r="AZ200" s="704"/>
      <c r="BA200" s="704"/>
      <c r="BB200" s="704"/>
      <c r="BC200" s="704"/>
      <c r="BD200" s="704"/>
      <c r="BE200" s="704"/>
      <c r="BF200" s="704"/>
      <c r="BG200" s="704"/>
      <c r="BH200" s="704"/>
      <c r="BI200" s="704"/>
      <c r="BJ200" s="704"/>
      <c r="BK200" s="704"/>
      <c r="BL200" s="704"/>
      <c r="BM200" s="704"/>
      <c r="BN200" s="704"/>
      <c r="BO200" s="704"/>
      <c r="BP200" s="704"/>
      <c r="BQ200" s="704"/>
      <c r="BR200" s="704"/>
      <c r="BS200" s="704"/>
      <c r="BT200" s="704"/>
      <c r="BU200" s="704"/>
      <c r="BV200" s="704"/>
      <c r="BW200" s="704"/>
      <c r="BX200" s="704"/>
      <c r="BY200" s="704"/>
      <c r="BZ200" s="704"/>
      <c r="CA200" s="704"/>
      <c r="CB200" s="704"/>
      <c r="CC200" s="704"/>
      <c r="CD200" s="704"/>
      <c r="CE200" s="704"/>
      <c r="CF200" s="704"/>
      <c r="CG200" s="704"/>
      <c r="CH200" s="704"/>
      <c r="CI200" s="704"/>
      <c r="CJ200" s="704"/>
      <c r="CK200" s="704"/>
      <c r="CL200" s="704"/>
      <c r="CM200" s="704"/>
      <c r="CN200" s="704"/>
      <c r="CO200" s="704"/>
      <c r="CP200" s="704"/>
      <c r="CQ200" s="704"/>
      <c r="CR200" s="704"/>
      <c r="CS200" s="704"/>
      <c r="CT200" s="704"/>
      <c r="CU200" s="704"/>
      <c r="CV200" s="704"/>
      <c r="CW200" s="704"/>
      <c r="CX200" s="704"/>
      <c r="CY200" s="704"/>
      <c r="CZ200" s="704"/>
      <c r="DA200" s="704"/>
      <c r="DB200" s="704"/>
      <c r="DC200" s="704"/>
      <c r="DD200" s="704"/>
      <c r="DE200" s="704"/>
      <c r="DF200" s="704"/>
      <c r="DG200" s="704"/>
      <c r="DH200" s="704"/>
      <c r="DI200" s="704"/>
      <c r="DJ200" s="704"/>
      <c r="DK200" s="704"/>
      <c r="DL200" s="704"/>
      <c r="DM200" s="704"/>
      <c r="DN200" s="704"/>
      <c r="DO200" s="704"/>
      <c r="DP200" s="704"/>
      <c r="DQ200" s="704"/>
      <c r="DR200" s="704"/>
      <c r="DS200" s="704"/>
      <c r="DT200" s="704"/>
      <c r="DU200" s="704"/>
      <c r="DV200" s="704"/>
      <c r="DW200" s="704"/>
      <c r="DX200" s="704"/>
      <c r="DY200" s="704"/>
      <c r="DZ200" s="704"/>
      <c r="EA200" s="704"/>
      <c r="EB200" s="704"/>
      <c r="EC200" s="704"/>
      <c r="ED200" s="704"/>
      <c r="EE200" s="704"/>
      <c r="EF200" s="704"/>
      <c r="EG200" s="704"/>
      <c r="EH200" s="704"/>
      <c r="EI200" s="704"/>
      <c r="EJ200" s="704"/>
      <c r="EK200" s="704"/>
      <c r="EL200" s="704"/>
      <c r="EM200" s="704"/>
      <c r="EN200" s="704"/>
      <c r="EO200" s="704"/>
      <c r="EP200" s="704"/>
      <c r="EQ200" s="704"/>
      <c r="ER200" s="704"/>
      <c r="ES200" s="704"/>
      <c r="ET200" s="704"/>
      <c r="EU200" s="704"/>
      <c r="EV200" s="706"/>
      <c r="EW200" s="706"/>
      <c r="EX200" s="706"/>
      <c r="EY200" s="706"/>
      <c r="EZ200" s="706"/>
      <c r="FA200" s="706"/>
      <c r="FB200" s="706"/>
      <c r="FC200" s="706"/>
      <c r="FD200" s="706"/>
      <c r="FE200" s="706"/>
      <c r="FF200" s="706"/>
      <c r="FG200" s="706"/>
      <c r="FH200" s="706"/>
      <c r="FI200" s="704"/>
      <c r="FJ200" s="704"/>
      <c r="FK200" s="704"/>
      <c r="FL200" s="704"/>
      <c r="FM200" s="704"/>
      <c r="FN200" s="704"/>
      <c r="FO200" s="704"/>
      <c r="FP200" s="704"/>
      <c r="FQ200" s="704"/>
      <c r="FR200" s="704"/>
      <c r="FS200" s="704"/>
      <c r="FT200" s="704"/>
      <c r="FU200" s="704"/>
      <c r="FV200" s="704"/>
      <c r="FW200" s="704"/>
      <c r="FX200" s="704"/>
      <c r="FY200" s="704"/>
      <c r="FZ200" s="704"/>
      <c r="GA200" s="704"/>
      <c r="GB200" s="704"/>
      <c r="GC200" s="704"/>
      <c r="GD200" s="704"/>
      <c r="GE200" s="704"/>
      <c r="GF200" s="704"/>
      <c r="GG200" s="704"/>
      <c r="GH200" s="704"/>
      <c r="GI200" s="704"/>
      <c r="GJ200" s="704"/>
      <c r="GK200" s="704"/>
      <c r="GL200" s="704"/>
      <c r="GM200" s="704"/>
      <c r="GN200" s="704"/>
      <c r="GO200" s="704"/>
      <c r="GP200" s="746"/>
      <c r="GQ200" s="704"/>
      <c r="GR200" s="704"/>
      <c r="GS200" s="704"/>
      <c r="GT200" s="704"/>
      <c r="GU200" s="704"/>
      <c r="GV200" s="704"/>
      <c r="GW200" s="704"/>
      <c r="GX200" s="704"/>
      <c r="GY200" s="704"/>
      <c r="GZ200" s="704"/>
      <c r="HA200" s="704"/>
      <c r="HB200" s="704"/>
      <c r="HC200" s="704"/>
      <c r="HD200" s="704"/>
      <c r="HE200" s="704"/>
      <c r="HF200" s="704"/>
      <c r="HG200" s="704"/>
      <c r="HH200" s="704"/>
      <c r="HI200" s="704"/>
      <c r="HJ200" s="704"/>
      <c r="HK200" s="704"/>
      <c r="HL200" s="704"/>
      <c r="HM200" s="704"/>
      <c r="HN200" s="704"/>
      <c r="HO200" s="704"/>
      <c r="HP200" s="704"/>
      <c r="HQ200" s="704"/>
      <c r="HR200" s="706"/>
      <c r="HS200" s="706"/>
      <c r="HT200" s="706"/>
      <c r="HU200" s="706"/>
      <c r="HV200" s="706"/>
      <c r="HW200" s="706"/>
      <c r="HX200" s="706"/>
      <c r="HY200" s="706"/>
      <c r="HZ200" s="706"/>
      <c r="IA200" s="706"/>
      <c r="IB200" s="706"/>
      <c r="IC200" s="706"/>
      <c r="ID200" s="706"/>
      <c r="IE200" s="706"/>
      <c r="IF200" s="706"/>
      <c r="IG200" s="706"/>
      <c r="IH200" s="706"/>
      <c r="II200" s="706"/>
      <c r="IJ200" s="706"/>
      <c r="IK200" s="706"/>
      <c r="IL200" s="706"/>
      <c r="IM200" s="706"/>
      <c r="IN200" s="706"/>
      <c r="IO200" s="706"/>
      <c r="IP200" s="706"/>
      <c r="IQ200" s="706"/>
      <c r="IR200" s="706"/>
      <c r="IS200" s="706"/>
      <c r="IT200" s="706"/>
      <c r="IU200" s="706"/>
      <c r="IV200" s="704"/>
      <c r="IW200" s="704"/>
      <c r="JI200" s="706"/>
    </row>
    <row r="201" spans="1:274" s="878" customFormat="1" ht="23.1" customHeight="1" x14ac:dyDescent="0.25">
      <c r="A201" s="691">
        <v>200</v>
      </c>
      <c r="B201" s="693" t="s">
        <v>1290</v>
      </c>
      <c r="C201" s="696">
        <v>282</v>
      </c>
      <c r="D201" s="697">
        <v>532</v>
      </c>
      <c r="E201" s="707">
        <v>26</v>
      </c>
      <c r="F201" s="699" t="s">
        <v>1121</v>
      </c>
      <c r="G201" s="699" t="s">
        <v>1530</v>
      </c>
      <c r="H201" s="762" t="s">
        <v>1112</v>
      </c>
      <c r="I201" s="767" t="s">
        <v>1113</v>
      </c>
      <c r="J201" s="764" t="s">
        <v>1205</v>
      </c>
      <c r="K201" s="761" t="s">
        <v>1151</v>
      </c>
      <c r="L201" s="761" t="s">
        <v>1116</v>
      </c>
      <c r="M201" s="753" t="s">
        <v>1152</v>
      </c>
      <c r="N201" s="753" t="s">
        <v>1153</v>
      </c>
      <c r="O201" s="753" t="s">
        <v>1153</v>
      </c>
      <c r="P201" s="753" t="s">
        <v>1153</v>
      </c>
      <c r="Q201" s="753" t="s">
        <v>1160</v>
      </c>
      <c r="R201" s="753" t="s">
        <v>1160</v>
      </c>
      <c r="S201" s="755">
        <v>4</v>
      </c>
      <c r="T201" s="763">
        <v>4.3</v>
      </c>
      <c r="U201" s="771">
        <v>41456</v>
      </c>
      <c r="V201" s="771">
        <v>41791</v>
      </c>
      <c r="W201" s="874">
        <v>5</v>
      </c>
      <c r="X201" s="875">
        <f>54900+535100</f>
        <v>590000</v>
      </c>
      <c r="Y201" s="875"/>
      <c r="Z201" s="875">
        <f t="shared" si="9"/>
        <v>590000</v>
      </c>
      <c r="AA201" s="702"/>
      <c r="AB201" s="702"/>
      <c r="AC201" s="702">
        <v>250000</v>
      </c>
      <c r="AD201" s="702">
        <v>250000</v>
      </c>
      <c r="AE201" s="702">
        <v>90000</v>
      </c>
      <c r="AF201" s="702"/>
      <c r="AG201" s="702"/>
      <c r="AH201" s="702"/>
      <c r="AI201" s="717"/>
      <c r="AJ201" s="717"/>
      <c r="AK201" s="717"/>
      <c r="AL201" s="717"/>
      <c r="AM201" s="868">
        <f t="shared" si="10"/>
        <v>590000</v>
      </c>
      <c r="AN201" s="868">
        <f t="shared" si="11"/>
        <v>0</v>
      </c>
      <c r="AO201" s="760"/>
      <c r="AP201" s="868"/>
      <c r="AQ201" s="706"/>
      <c r="AR201" s="706"/>
      <c r="AS201" s="706"/>
      <c r="AT201" s="706"/>
      <c r="AU201" s="706"/>
      <c r="AV201" s="706"/>
      <c r="AW201" s="706"/>
      <c r="AX201" s="706"/>
      <c r="AY201" s="706"/>
      <c r="AZ201" s="706"/>
      <c r="BA201" s="706"/>
      <c r="BB201" s="706"/>
      <c r="BC201" s="706"/>
      <c r="BD201" s="706"/>
      <c r="BE201" s="706"/>
      <c r="BF201" s="706"/>
      <c r="BG201" s="706"/>
      <c r="BH201" s="706"/>
      <c r="BI201" s="706"/>
      <c r="BJ201" s="706"/>
      <c r="BK201" s="706"/>
      <c r="BL201" s="706"/>
      <c r="BM201" s="706"/>
      <c r="BN201" s="706"/>
      <c r="BO201" s="706"/>
      <c r="BP201" s="706"/>
      <c r="BQ201" s="706"/>
      <c r="BR201" s="706"/>
      <c r="BS201" s="706"/>
      <c r="BT201" s="706"/>
      <c r="BU201" s="706"/>
      <c r="BV201" s="706"/>
      <c r="BW201" s="706"/>
      <c r="BX201" s="706"/>
      <c r="BY201" s="706"/>
      <c r="BZ201" s="706"/>
      <c r="CA201" s="706"/>
      <c r="CB201" s="706"/>
      <c r="CC201" s="706"/>
      <c r="CD201" s="706"/>
      <c r="CE201" s="706"/>
      <c r="CF201" s="706"/>
      <c r="CG201" s="706"/>
      <c r="CH201" s="706"/>
      <c r="CI201" s="706"/>
      <c r="CJ201" s="706"/>
      <c r="CK201" s="706"/>
      <c r="CL201" s="706"/>
      <c r="CM201" s="706"/>
      <c r="CN201" s="706"/>
      <c r="CO201" s="706"/>
      <c r="CP201" s="706"/>
      <c r="CQ201" s="706"/>
      <c r="CR201" s="706"/>
      <c r="CS201" s="706"/>
      <c r="CT201" s="706"/>
      <c r="CU201" s="706"/>
      <c r="CV201" s="706"/>
      <c r="CW201" s="706"/>
      <c r="CX201" s="706"/>
      <c r="CY201" s="706"/>
      <c r="CZ201" s="706"/>
      <c r="DA201" s="706"/>
      <c r="DB201" s="706"/>
      <c r="DC201" s="706"/>
      <c r="DD201" s="706"/>
      <c r="DE201" s="706"/>
      <c r="DF201" s="706"/>
      <c r="DG201" s="706"/>
      <c r="DH201" s="706"/>
      <c r="DI201" s="706"/>
      <c r="DJ201" s="706"/>
      <c r="DK201" s="706"/>
      <c r="DL201" s="706"/>
      <c r="DM201" s="706"/>
      <c r="DN201" s="706"/>
      <c r="DO201" s="706"/>
      <c r="DP201" s="706"/>
      <c r="DQ201" s="706"/>
      <c r="DR201" s="706"/>
      <c r="DS201" s="706"/>
      <c r="DT201" s="706"/>
      <c r="DU201" s="706"/>
      <c r="DV201" s="706"/>
      <c r="DW201" s="706"/>
      <c r="DX201" s="706"/>
      <c r="DY201" s="706"/>
      <c r="DZ201" s="706"/>
      <c r="EA201" s="706"/>
      <c r="EB201" s="706"/>
      <c r="EC201" s="706"/>
      <c r="ED201" s="706"/>
      <c r="EE201" s="706"/>
      <c r="EF201" s="706"/>
      <c r="EG201" s="706"/>
      <c r="EH201" s="706"/>
      <c r="EI201" s="706"/>
      <c r="EJ201" s="706"/>
      <c r="EK201" s="706"/>
      <c r="EL201" s="706"/>
      <c r="EM201" s="706"/>
      <c r="EN201" s="706"/>
      <c r="EO201" s="706"/>
      <c r="EP201" s="706"/>
      <c r="EQ201" s="706"/>
      <c r="ER201" s="706"/>
      <c r="ES201" s="706"/>
      <c r="ET201" s="706"/>
      <c r="EU201" s="706"/>
      <c r="EV201" s="706"/>
      <c r="EW201" s="706"/>
      <c r="EX201" s="706"/>
      <c r="EY201" s="706"/>
      <c r="EZ201" s="706"/>
      <c r="FA201" s="706"/>
      <c r="FB201" s="706"/>
      <c r="FC201" s="706"/>
      <c r="FD201" s="706"/>
      <c r="FE201" s="706"/>
      <c r="FF201" s="706"/>
      <c r="FG201" s="706"/>
      <c r="FH201" s="706"/>
      <c r="FI201" s="704"/>
      <c r="FJ201" s="704"/>
      <c r="FK201" s="706"/>
      <c r="FL201" s="706"/>
      <c r="FM201" s="706"/>
      <c r="FN201" s="706"/>
      <c r="FO201" s="706"/>
      <c r="FP201" s="706"/>
      <c r="FQ201" s="706"/>
      <c r="FR201" s="706"/>
      <c r="FS201" s="706"/>
      <c r="FT201" s="706"/>
      <c r="FU201" s="706"/>
      <c r="FV201" s="706"/>
      <c r="FW201" s="706"/>
      <c r="FX201" s="706"/>
      <c r="FY201" s="706"/>
      <c r="FZ201" s="706"/>
      <c r="GA201" s="706"/>
      <c r="GB201" s="706"/>
      <c r="GC201" s="706"/>
      <c r="GD201" s="706"/>
      <c r="GE201" s="706"/>
      <c r="GF201" s="706"/>
      <c r="GG201" s="706"/>
      <c r="GH201" s="706"/>
      <c r="GI201" s="706"/>
      <c r="GJ201" s="706"/>
      <c r="GK201" s="706"/>
      <c r="GL201" s="706"/>
      <c r="GM201" s="706"/>
      <c r="GN201" s="706"/>
      <c r="GO201" s="704"/>
      <c r="GP201" s="746"/>
      <c r="GQ201" s="704"/>
      <c r="GR201" s="704"/>
      <c r="GS201" s="704"/>
      <c r="GT201" s="704"/>
      <c r="GU201" s="704"/>
      <c r="GV201" s="704"/>
      <c r="GW201" s="704"/>
      <c r="GX201" s="704"/>
      <c r="GY201" s="704"/>
      <c r="GZ201" s="704"/>
      <c r="HA201" s="704"/>
      <c r="HB201" s="704"/>
      <c r="HC201" s="704"/>
      <c r="HD201" s="704"/>
      <c r="HE201" s="704"/>
      <c r="HF201" s="704"/>
      <c r="HG201" s="704"/>
      <c r="HH201" s="704"/>
      <c r="HI201" s="704"/>
      <c r="HJ201" s="704"/>
      <c r="HK201" s="704"/>
      <c r="HL201" s="704"/>
      <c r="HM201" s="704"/>
      <c r="HN201" s="704"/>
      <c r="HO201" s="704"/>
      <c r="HP201" s="704"/>
      <c r="HQ201" s="704"/>
      <c r="HR201" s="704"/>
      <c r="HS201" s="704"/>
      <c r="HT201" s="704"/>
      <c r="HU201" s="704"/>
      <c r="HV201" s="704"/>
      <c r="HW201" s="704"/>
      <c r="HX201" s="704"/>
      <c r="HY201" s="704"/>
      <c r="HZ201" s="704"/>
      <c r="IA201" s="706"/>
      <c r="IB201" s="706"/>
      <c r="IC201" s="706"/>
      <c r="ID201" s="706"/>
      <c r="IE201" s="706"/>
      <c r="IF201" s="706"/>
      <c r="IG201" s="706"/>
      <c r="IH201" s="706"/>
      <c r="II201" s="706"/>
      <c r="IJ201" s="706"/>
      <c r="IK201" s="706"/>
      <c r="IL201" s="706"/>
      <c r="IM201" s="706"/>
      <c r="IN201" s="706"/>
      <c r="IO201" s="706"/>
      <c r="IP201" s="706"/>
      <c r="IQ201" s="706"/>
      <c r="IR201" s="706"/>
      <c r="IS201" s="706"/>
      <c r="IT201" s="706"/>
      <c r="IU201" s="706"/>
      <c r="IV201" s="704"/>
      <c r="IW201" s="704"/>
      <c r="JI201" s="706"/>
    </row>
    <row r="202" spans="1:274" s="878" customFormat="1" ht="23.1" customHeight="1" x14ac:dyDescent="0.25">
      <c r="A202" s="691">
        <v>201</v>
      </c>
      <c r="B202" s="693" t="s">
        <v>1290</v>
      </c>
      <c r="C202" s="696">
        <v>282</v>
      </c>
      <c r="D202" s="697">
        <v>532</v>
      </c>
      <c r="E202" s="728">
        <v>27</v>
      </c>
      <c r="F202" s="720" t="s">
        <v>1121</v>
      </c>
      <c r="G202" s="727" t="s">
        <v>1315</v>
      </c>
      <c r="H202" s="751" t="s">
        <v>1112</v>
      </c>
      <c r="I202" s="752" t="s">
        <v>1113</v>
      </c>
      <c r="J202" s="764" t="s">
        <v>1309</v>
      </c>
      <c r="K202" s="753" t="s">
        <v>1115</v>
      </c>
      <c r="L202" s="764" t="s">
        <v>1116</v>
      </c>
      <c r="M202" s="753" t="s">
        <v>1152</v>
      </c>
      <c r="N202" s="753" t="s">
        <v>1153</v>
      </c>
      <c r="O202" s="753" t="s">
        <v>1153</v>
      </c>
      <c r="P202" s="753" t="s">
        <v>1153</v>
      </c>
      <c r="Q202" s="753" t="s">
        <v>1120</v>
      </c>
      <c r="R202" s="753" t="s">
        <v>1120</v>
      </c>
      <c r="S202" s="755">
        <v>4</v>
      </c>
      <c r="T202" s="778">
        <v>4.3</v>
      </c>
      <c r="U202" s="771">
        <v>41456</v>
      </c>
      <c r="V202" s="772">
        <v>41791</v>
      </c>
      <c r="W202" s="701">
        <v>7</v>
      </c>
      <c r="X202" s="875">
        <v>1000000</v>
      </c>
      <c r="Y202" s="877"/>
      <c r="Z202" s="875">
        <f t="shared" si="9"/>
        <v>1000000</v>
      </c>
      <c r="AA202" s="702"/>
      <c r="AB202" s="702"/>
      <c r="AC202" s="702"/>
      <c r="AD202" s="702"/>
      <c r="AE202" s="702">
        <v>500000</v>
      </c>
      <c r="AF202" s="702">
        <v>500000</v>
      </c>
      <c r="AG202" s="702"/>
      <c r="AH202" s="702"/>
      <c r="AI202" s="691"/>
      <c r="AJ202" s="691"/>
      <c r="AK202" s="691"/>
      <c r="AL202" s="691"/>
      <c r="AM202" s="868">
        <f t="shared" si="10"/>
        <v>1000000</v>
      </c>
      <c r="AN202" s="868">
        <f t="shared" si="11"/>
        <v>0</v>
      </c>
      <c r="AO202" s="779">
        <v>15000000</v>
      </c>
      <c r="AP202" s="942">
        <v>25000000</v>
      </c>
      <c r="AQ202" s="706"/>
      <c r="AR202" s="704"/>
      <c r="AS202" s="704"/>
      <c r="AT202" s="704"/>
      <c r="AU202" s="704"/>
      <c r="AV202" s="704"/>
      <c r="AW202" s="704"/>
      <c r="AX202" s="704"/>
      <c r="AY202" s="704"/>
      <c r="AZ202" s="704"/>
      <c r="BA202" s="704"/>
      <c r="BB202" s="704"/>
      <c r="BC202" s="704"/>
      <c r="BD202" s="704"/>
      <c r="BE202" s="704"/>
      <c r="BF202" s="704"/>
      <c r="BG202" s="704"/>
      <c r="BH202" s="704"/>
      <c r="BI202" s="704"/>
      <c r="BJ202" s="704"/>
      <c r="BK202" s="704"/>
      <c r="BL202" s="704"/>
      <c r="BM202" s="704"/>
      <c r="BN202" s="704"/>
      <c r="BO202" s="704"/>
      <c r="BP202" s="704"/>
      <c r="BQ202" s="704"/>
      <c r="BR202" s="704"/>
      <c r="BS202" s="704"/>
      <c r="BT202" s="704"/>
      <c r="BU202" s="704"/>
      <c r="BV202" s="704"/>
      <c r="BW202" s="704"/>
      <c r="BX202" s="704"/>
      <c r="BY202" s="704"/>
      <c r="BZ202" s="704"/>
      <c r="CA202" s="704"/>
      <c r="CB202" s="704"/>
      <c r="CC202" s="704"/>
      <c r="CD202" s="704"/>
      <c r="CE202" s="704"/>
      <c r="CF202" s="704"/>
      <c r="CG202" s="704"/>
      <c r="CH202" s="704"/>
      <c r="CI202" s="704"/>
      <c r="CJ202" s="704"/>
      <c r="CK202" s="704"/>
      <c r="CL202" s="704"/>
      <c r="CM202" s="704"/>
      <c r="CN202" s="704"/>
      <c r="CO202" s="704"/>
      <c r="CP202" s="704"/>
      <c r="CQ202" s="704"/>
      <c r="CR202" s="704"/>
      <c r="CS202" s="704"/>
      <c r="CT202" s="704"/>
      <c r="CU202" s="704"/>
      <c r="CV202" s="704"/>
      <c r="CW202" s="704"/>
      <c r="CX202" s="704"/>
      <c r="CY202" s="704"/>
      <c r="CZ202" s="704"/>
      <c r="DA202" s="704"/>
      <c r="DB202" s="704"/>
      <c r="DC202" s="704"/>
      <c r="DD202" s="704"/>
      <c r="DE202" s="704"/>
      <c r="DF202" s="704"/>
      <c r="DG202" s="704"/>
      <c r="DH202" s="704"/>
      <c r="DI202" s="704"/>
      <c r="DJ202" s="704"/>
      <c r="DK202" s="704"/>
      <c r="DL202" s="704"/>
      <c r="DM202" s="704"/>
      <c r="DN202" s="704"/>
      <c r="DO202" s="704"/>
      <c r="DP202" s="704"/>
      <c r="DQ202" s="704"/>
      <c r="DR202" s="704"/>
      <c r="DS202" s="704"/>
      <c r="DT202" s="704"/>
      <c r="DU202" s="704"/>
      <c r="DV202" s="704"/>
      <c r="DW202" s="704"/>
      <c r="DX202" s="704"/>
      <c r="DY202" s="704"/>
      <c r="DZ202" s="704"/>
      <c r="EA202" s="704"/>
      <c r="EB202" s="704"/>
      <c r="EC202" s="704"/>
      <c r="ED202" s="704"/>
      <c r="EE202" s="704"/>
      <c r="EF202" s="704"/>
      <c r="EG202" s="704"/>
      <c r="EH202" s="704"/>
      <c r="EI202" s="704"/>
      <c r="EJ202" s="704"/>
      <c r="EK202" s="704"/>
      <c r="EL202" s="704"/>
      <c r="EM202" s="704"/>
      <c r="EN202" s="704"/>
      <c r="EO202" s="704"/>
      <c r="EP202" s="704"/>
      <c r="EQ202" s="704"/>
      <c r="ER202" s="704"/>
      <c r="ES202" s="704"/>
      <c r="ET202" s="704"/>
      <c r="EU202" s="704"/>
      <c r="EV202" s="706"/>
      <c r="EW202" s="706"/>
      <c r="EX202" s="706"/>
      <c r="EY202" s="706"/>
      <c r="EZ202" s="706"/>
      <c r="FA202" s="706"/>
      <c r="FB202" s="706"/>
      <c r="FC202" s="706"/>
      <c r="FD202" s="706"/>
      <c r="FE202" s="706"/>
      <c r="FF202" s="706"/>
      <c r="FG202" s="706"/>
      <c r="FH202" s="706"/>
      <c r="FI202" s="704"/>
      <c r="FJ202" s="704"/>
      <c r="FK202" s="706"/>
      <c r="FL202" s="706"/>
      <c r="FM202" s="706"/>
      <c r="FN202" s="706"/>
      <c r="FO202" s="706"/>
      <c r="FP202" s="706"/>
      <c r="FQ202" s="706"/>
      <c r="FR202" s="706"/>
      <c r="FS202" s="706"/>
      <c r="FT202" s="706"/>
      <c r="FU202" s="706"/>
      <c r="FV202" s="706"/>
      <c r="FW202" s="706"/>
      <c r="FX202" s="706"/>
      <c r="FY202" s="706"/>
      <c r="FZ202" s="706"/>
      <c r="GA202" s="706"/>
      <c r="GB202" s="706"/>
      <c r="GC202" s="706"/>
      <c r="GD202" s="706"/>
      <c r="GE202" s="706"/>
      <c r="GF202" s="706"/>
      <c r="GG202" s="706"/>
      <c r="GH202" s="706"/>
      <c r="GI202" s="706"/>
      <c r="GJ202" s="706"/>
      <c r="GK202" s="706"/>
      <c r="GL202" s="706"/>
      <c r="GM202" s="706"/>
      <c r="GN202" s="704"/>
      <c r="GO202" s="704"/>
      <c r="GP202" s="746"/>
      <c r="GQ202" s="704"/>
      <c r="GR202" s="704"/>
      <c r="GS202" s="704"/>
      <c r="GT202" s="704"/>
      <c r="GU202" s="704"/>
      <c r="GV202" s="704"/>
      <c r="GW202" s="704"/>
      <c r="GX202" s="704"/>
      <c r="GY202" s="704"/>
      <c r="GZ202" s="704"/>
      <c r="HA202" s="704"/>
      <c r="HB202" s="704"/>
      <c r="HC202" s="704"/>
      <c r="HD202" s="704"/>
      <c r="HE202" s="704"/>
      <c r="HF202" s="704"/>
      <c r="HG202" s="704"/>
      <c r="HH202" s="704"/>
      <c r="HI202" s="704"/>
      <c r="HJ202" s="704"/>
      <c r="HK202" s="704"/>
      <c r="HL202" s="704"/>
      <c r="HM202" s="704"/>
      <c r="HN202" s="704"/>
      <c r="HO202" s="704"/>
      <c r="HP202" s="704"/>
      <c r="HQ202" s="704"/>
      <c r="HR202" s="704"/>
      <c r="HS202" s="704"/>
      <c r="HT202" s="704"/>
      <c r="HU202" s="704"/>
      <c r="HV202" s="704"/>
      <c r="HW202" s="704"/>
      <c r="HX202" s="704"/>
      <c r="HY202" s="704"/>
      <c r="HZ202" s="704"/>
      <c r="IA202" s="704"/>
      <c r="IB202" s="704"/>
      <c r="IC202" s="704"/>
      <c r="ID202" s="704"/>
      <c r="IE202" s="704"/>
      <c r="IF202" s="704"/>
      <c r="IG202" s="704"/>
      <c r="IH202" s="704"/>
      <c r="II202" s="704"/>
      <c r="IJ202" s="704"/>
      <c r="IK202" s="704"/>
      <c r="IL202" s="704"/>
      <c r="IM202" s="704"/>
      <c r="IN202" s="704"/>
      <c r="IO202" s="704"/>
      <c r="IP202" s="704"/>
      <c r="IQ202" s="704"/>
      <c r="IR202" s="704"/>
      <c r="IS202" s="704"/>
      <c r="IT202" s="704"/>
      <c r="IU202" s="704"/>
      <c r="IV202" s="706"/>
      <c r="IW202" s="706"/>
      <c r="JA202" s="706"/>
      <c r="JB202" s="706"/>
      <c r="JC202" s="706"/>
      <c r="JD202" s="706"/>
      <c r="JE202" s="706"/>
      <c r="JF202" s="706"/>
      <c r="JG202" s="706"/>
      <c r="JH202" s="706"/>
      <c r="JI202" s="706"/>
    </row>
    <row r="203" spans="1:274" s="878" customFormat="1" ht="23.1" customHeight="1" x14ac:dyDescent="0.25">
      <c r="A203" s="691">
        <v>202</v>
      </c>
      <c r="B203" s="693" t="s">
        <v>1154</v>
      </c>
      <c r="C203" s="697">
        <v>282</v>
      </c>
      <c r="D203" s="697">
        <v>532</v>
      </c>
      <c r="E203" s="698" t="s">
        <v>1122</v>
      </c>
      <c r="F203" s="699" t="s">
        <v>1121</v>
      </c>
      <c r="G203" s="699" t="s">
        <v>1288</v>
      </c>
      <c r="H203" s="751" t="s">
        <v>1112</v>
      </c>
      <c r="I203" s="767" t="s">
        <v>1113</v>
      </c>
      <c r="J203" s="764" t="s">
        <v>1139</v>
      </c>
      <c r="K203" s="761" t="s">
        <v>1115</v>
      </c>
      <c r="L203" s="761" t="s">
        <v>1116</v>
      </c>
      <c r="M203" s="753" t="s">
        <v>1140</v>
      </c>
      <c r="N203" s="753" t="s">
        <v>1155</v>
      </c>
      <c r="O203" s="753" t="s">
        <v>1153</v>
      </c>
      <c r="P203" s="753" t="s">
        <v>1153</v>
      </c>
      <c r="Q203" s="753" t="s">
        <v>1160</v>
      </c>
      <c r="R203" s="753" t="s">
        <v>1160</v>
      </c>
      <c r="S203" s="755">
        <v>4</v>
      </c>
      <c r="T203" s="763">
        <v>4.3</v>
      </c>
      <c r="U203" s="771">
        <v>41456</v>
      </c>
      <c r="V203" s="772">
        <v>42522</v>
      </c>
      <c r="W203" s="874">
        <v>5</v>
      </c>
      <c r="X203" s="875"/>
      <c r="Y203" s="875"/>
      <c r="Z203" s="875">
        <f t="shared" si="9"/>
        <v>0</v>
      </c>
      <c r="AA203" s="702"/>
      <c r="AB203" s="702"/>
      <c r="AC203" s="702"/>
      <c r="AD203" s="702"/>
      <c r="AE203" s="702"/>
      <c r="AF203" s="702"/>
      <c r="AG203" s="702"/>
      <c r="AH203" s="702"/>
      <c r="AI203" s="691"/>
      <c r="AJ203" s="691"/>
      <c r="AK203" s="691"/>
      <c r="AL203" s="691"/>
      <c r="AM203" s="868">
        <f t="shared" si="10"/>
        <v>0</v>
      </c>
      <c r="AN203" s="868">
        <f t="shared" si="11"/>
        <v>0</v>
      </c>
      <c r="AO203" s="760"/>
      <c r="AP203" s="868">
        <v>250000</v>
      </c>
      <c r="AQ203" s="706"/>
      <c r="AR203" s="704"/>
      <c r="AS203" s="704"/>
      <c r="AT203" s="704"/>
      <c r="AU203" s="704"/>
      <c r="AV203" s="704"/>
      <c r="AW203" s="704"/>
      <c r="AX203" s="704"/>
      <c r="AY203" s="704"/>
      <c r="AZ203" s="704"/>
      <c r="BA203" s="704"/>
      <c r="BB203" s="704"/>
      <c r="BC203" s="704"/>
      <c r="BD203" s="704"/>
      <c r="BE203" s="704"/>
      <c r="BF203" s="704"/>
      <c r="BG203" s="704"/>
      <c r="BH203" s="704"/>
      <c r="BI203" s="704"/>
      <c r="BJ203" s="704"/>
      <c r="BK203" s="704"/>
      <c r="BL203" s="704"/>
      <c r="BM203" s="704"/>
      <c r="BN203" s="704"/>
      <c r="BO203" s="704"/>
      <c r="BP203" s="704"/>
      <c r="BQ203" s="704"/>
      <c r="BR203" s="704"/>
      <c r="BS203" s="704"/>
      <c r="BT203" s="704"/>
      <c r="BU203" s="704"/>
      <c r="BV203" s="704"/>
      <c r="BW203" s="704"/>
      <c r="BX203" s="704"/>
      <c r="BY203" s="704"/>
      <c r="BZ203" s="704"/>
      <c r="CA203" s="704"/>
      <c r="CB203" s="704"/>
      <c r="CC203" s="704"/>
      <c r="CD203" s="704"/>
      <c r="CE203" s="704"/>
      <c r="CF203" s="704"/>
      <c r="CG203" s="704"/>
      <c r="CH203" s="704"/>
      <c r="CI203" s="704"/>
      <c r="CJ203" s="704"/>
      <c r="CK203" s="704"/>
      <c r="CL203" s="704"/>
      <c r="CM203" s="704"/>
      <c r="CN203" s="704"/>
      <c r="CO203" s="704"/>
      <c r="CP203" s="704"/>
      <c r="CQ203" s="704"/>
      <c r="CR203" s="704"/>
      <c r="CS203" s="704"/>
      <c r="CT203" s="704"/>
      <c r="CU203" s="704"/>
      <c r="CV203" s="704"/>
      <c r="CW203" s="704"/>
      <c r="CX203" s="704"/>
      <c r="CY203" s="704"/>
      <c r="CZ203" s="704"/>
      <c r="DA203" s="704"/>
      <c r="DB203" s="704"/>
      <c r="DC203" s="704"/>
      <c r="DD203" s="704"/>
      <c r="DE203" s="704"/>
      <c r="DF203" s="704"/>
      <c r="DG203" s="704"/>
      <c r="DH203" s="704"/>
      <c r="DI203" s="704"/>
      <c r="DJ203" s="704"/>
      <c r="DK203" s="704"/>
      <c r="DL203" s="704"/>
      <c r="DM203" s="704"/>
      <c r="DN203" s="704"/>
      <c r="DO203" s="704"/>
      <c r="DP203" s="704"/>
      <c r="DQ203" s="704"/>
      <c r="DR203" s="704"/>
      <c r="DS203" s="704"/>
      <c r="DT203" s="704"/>
      <c r="DU203" s="704"/>
      <c r="DV203" s="704"/>
      <c r="DW203" s="704"/>
      <c r="DX203" s="704"/>
      <c r="DY203" s="704"/>
      <c r="DZ203" s="704"/>
      <c r="EA203" s="704"/>
      <c r="EB203" s="704"/>
      <c r="EC203" s="704"/>
      <c r="ED203" s="704"/>
      <c r="EE203" s="704"/>
      <c r="EF203" s="704"/>
      <c r="EG203" s="704"/>
      <c r="EH203" s="704"/>
      <c r="EI203" s="704"/>
      <c r="EJ203" s="704"/>
      <c r="EK203" s="704"/>
      <c r="EL203" s="704"/>
      <c r="EM203" s="704"/>
      <c r="EN203" s="704"/>
      <c r="EO203" s="704"/>
      <c r="EP203" s="704"/>
      <c r="EQ203" s="704"/>
      <c r="ER203" s="704"/>
      <c r="ES203" s="704"/>
      <c r="ET203" s="704"/>
      <c r="EU203" s="704"/>
      <c r="EV203" s="704"/>
      <c r="EW203" s="704"/>
      <c r="EX203" s="704"/>
      <c r="EY203" s="704"/>
      <c r="EZ203" s="704"/>
      <c r="FA203" s="704"/>
      <c r="FB203" s="704"/>
      <c r="FC203" s="704"/>
      <c r="FD203" s="704"/>
      <c r="FE203" s="704"/>
      <c r="FF203" s="704"/>
      <c r="FG203" s="704"/>
      <c r="FH203" s="706"/>
      <c r="FI203" s="704"/>
      <c r="FJ203" s="704"/>
      <c r="FK203" s="704"/>
      <c r="FL203" s="704"/>
      <c r="FM203" s="704"/>
      <c r="FN203" s="704"/>
      <c r="FO203" s="704"/>
      <c r="FP203" s="704"/>
      <c r="FQ203" s="704"/>
      <c r="FR203" s="704"/>
      <c r="FS203" s="704"/>
      <c r="FT203" s="704"/>
      <c r="FU203" s="704"/>
      <c r="FV203" s="704"/>
      <c r="FW203" s="704"/>
      <c r="FX203" s="704"/>
      <c r="FY203" s="704"/>
      <c r="FZ203" s="704"/>
      <c r="GA203" s="704"/>
      <c r="GB203" s="704"/>
      <c r="GC203" s="704"/>
      <c r="GD203" s="704"/>
      <c r="GE203" s="704"/>
      <c r="GF203" s="704"/>
      <c r="GG203" s="704"/>
      <c r="GH203" s="704"/>
      <c r="GI203" s="704"/>
      <c r="GJ203" s="704"/>
      <c r="GK203" s="704"/>
      <c r="GL203" s="704"/>
      <c r="GM203" s="704"/>
      <c r="GN203" s="704"/>
      <c r="GO203" s="704"/>
      <c r="GP203" s="746"/>
      <c r="GQ203" s="704"/>
      <c r="GR203" s="704"/>
      <c r="GS203" s="704"/>
      <c r="GT203" s="704"/>
      <c r="GU203" s="704"/>
      <c r="GV203" s="704"/>
      <c r="GW203" s="704"/>
      <c r="GX203" s="704"/>
      <c r="GY203" s="704"/>
      <c r="GZ203" s="704"/>
      <c r="HA203" s="704"/>
      <c r="HB203" s="704"/>
      <c r="HC203" s="704"/>
      <c r="HD203" s="704"/>
      <c r="HE203" s="704"/>
      <c r="HF203" s="704"/>
      <c r="HG203" s="704"/>
      <c r="HH203" s="704"/>
      <c r="HI203" s="704"/>
      <c r="HJ203" s="704"/>
      <c r="HK203" s="704"/>
      <c r="HL203" s="704"/>
      <c r="HM203" s="704"/>
      <c r="HN203" s="704"/>
      <c r="HO203" s="704"/>
      <c r="HP203" s="704"/>
      <c r="HQ203" s="704"/>
      <c r="HR203" s="706"/>
      <c r="HS203" s="706"/>
      <c r="HT203" s="706"/>
      <c r="HU203" s="706"/>
      <c r="HV203" s="706"/>
      <c r="HW203" s="706"/>
      <c r="HX203" s="706"/>
      <c r="HY203" s="706"/>
      <c r="HZ203" s="706"/>
      <c r="IA203" s="704"/>
      <c r="IB203" s="704"/>
      <c r="IC203" s="704"/>
      <c r="ID203" s="704"/>
      <c r="IE203" s="704"/>
      <c r="IF203" s="704"/>
      <c r="IG203" s="704"/>
      <c r="IH203" s="704"/>
      <c r="II203" s="704"/>
      <c r="IJ203" s="704"/>
      <c r="IK203" s="704"/>
      <c r="IL203" s="704"/>
      <c r="IM203" s="704"/>
      <c r="IN203" s="704"/>
      <c r="IO203" s="704"/>
      <c r="IP203" s="704"/>
      <c r="IQ203" s="704"/>
      <c r="IR203" s="704"/>
      <c r="IS203" s="704"/>
      <c r="IT203" s="704"/>
      <c r="IU203" s="704"/>
      <c r="IV203" s="704"/>
      <c r="IW203" s="704"/>
      <c r="JA203" s="706"/>
      <c r="JB203" s="706"/>
      <c r="JC203" s="706"/>
      <c r="JD203" s="706"/>
      <c r="JE203" s="706"/>
      <c r="JF203" s="706"/>
      <c r="JG203" s="706"/>
      <c r="JH203" s="706"/>
      <c r="JI203" s="706"/>
    </row>
    <row r="204" spans="1:274" s="878" customFormat="1" ht="23.1" customHeight="1" x14ac:dyDescent="0.25">
      <c r="A204" s="691">
        <v>203</v>
      </c>
      <c r="B204" s="693" t="s">
        <v>1290</v>
      </c>
      <c r="C204" s="696">
        <v>282</v>
      </c>
      <c r="D204" s="697">
        <v>532</v>
      </c>
      <c r="E204" s="698" t="s">
        <v>1122</v>
      </c>
      <c r="F204" s="699" t="s">
        <v>1121</v>
      </c>
      <c r="G204" s="699" t="s">
        <v>1298</v>
      </c>
      <c r="H204" s="751" t="s">
        <v>1112</v>
      </c>
      <c r="I204" s="767" t="s">
        <v>1113</v>
      </c>
      <c r="J204" s="764" t="s">
        <v>1205</v>
      </c>
      <c r="K204" s="761" t="s">
        <v>1115</v>
      </c>
      <c r="L204" s="761" t="s">
        <v>1116</v>
      </c>
      <c r="M204" s="753" t="s">
        <v>1152</v>
      </c>
      <c r="N204" s="753" t="s">
        <v>1153</v>
      </c>
      <c r="O204" s="753" t="s">
        <v>1153</v>
      </c>
      <c r="P204" s="753" t="s">
        <v>1153</v>
      </c>
      <c r="Q204" s="753" t="s">
        <v>1160</v>
      </c>
      <c r="R204" s="753" t="s">
        <v>1160</v>
      </c>
      <c r="S204" s="755">
        <v>4</v>
      </c>
      <c r="T204" s="763">
        <v>4.3</v>
      </c>
      <c r="U204" s="771">
        <v>41456</v>
      </c>
      <c r="V204" s="772">
        <v>42522</v>
      </c>
      <c r="W204" s="874">
        <v>5</v>
      </c>
      <c r="X204" s="875">
        <v>0</v>
      </c>
      <c r="Y204" s="875"/>
      <c r="Z204" s="875">
        <f t="shared" si="9"/>
        <v>0</v>
      </c>
      <c r="AA204" s="702"/>
      <c r="AB204" s="702"/>
      <c r="AC204" s="702"/>
      <c r="AD204" s="702"/>
      <c r="AE204" s="702"/>
      <c r="AF204" s="702"/>
      <c r="AG204" s="702"/>
      <c r="AH204" s="702"/>
      <c r="AI204" s="691"/>
      <c r="AJ204" s="691"/>
      <c r="AK204" s="691"/>
      <c r="AL204" s="691"/>
      <c r="AM204" s="868">
        <f t="shared" si="10"/>
        <v>0</v>
      </c>
      <c r="AN204" s="868">
        <f t="shared" si="11"/>
        <v>0</v>
      </c>
      <c r="AO204" s="760">
        <v>1600000</v>
      </c>
      <c r="AP204" s="868"/>
      <c r="AQ204" s="706"/>
      <c r="AR204" s="704"/>
      <c r="AS204" s="704"/>
      <c r="AT204" s="704"/>
      <c r="AU204" s="704"/>
      <c r="AV204" s="704"/>
      <c r="AW204" s="704"/>
      <c r="AX204" s="704"/>
      <c r="AY204" s="704"/>
      <c r="AZ204" s="704"/>
      <c r="BA204" s="704"/>
      <c r="BB204" s="704"/>
      <c r="BC204" s="704"/>
      <c r="BD204" s="704"/>
      <c r="BE204" s="704"/>
      <c r="BF204" s="704"/>
      <c r="BG204" s="704"/>
      <c r="BH204" s="704"/>
      <c r="BI204" s="704"/>
      <c r="BJ204" s="704"/>
      <c r="BK204" s="704"/>
      <c r="BL204" s="704"/>
      <c r="BM204" s="704"/>
      <c r="BN204" s="704"/>
      <c r="BO204" s="704"/>
      <c r="BP204" s="704"/>
      <c r="BQ204" s="704"/>
      <c r="BR204" s="704"/>
      <c r="BS204" s="704"/>
      <c r="BT204" s="704"/>
      <c r="BU204" s="704"/>
      <c r="BV204" s="704"/>
      <c r="BW204" s="704"/>
      <c r="BX204" s="704"/>
      <c r="BY204" s="704"/>
      <c r="BZ204" s="704"/>
      <c r="CA204" s="704"/>
      <c r="CB204" s="704"/>
      <c r="CC204" s="704"/>
      <c r="CD204" s="704"/>
      <c r="CE204" s="704"/>
      <c r="CF204" s="704"/>
      <c r="CG204" s="704"/>
      <c r="CH204" s="704"/>
      <c r="CI204" s="704"/>
      <c r="CJ204" s="704"/>
      <c r="CK204" s="704"/>
      <c r="CL204" s="704"/>
      <c r="CM204" s="704"/>
      <c r="CN204" s="704"/>
      <c r="CO204" s="704"/>
      <c r="CP204" s="704"/>
      <c r="CQ204" s="704"/>
      <c r="CR204" s="704"/>
      <c r="CS204" s="704"/>
      <c r="CT204" s="704"/>
      <c r="CU204" s="704"/>
      <c r="CV204" s="704"/>
      <c r="CW204" s="704"/>
      <c r="CX204" s="704"/>
      <c r="CY204" s="704"/>
      <c r="CZ204" s="704"/>
      <c r="DA204" s="704"/>
      <c r="DB204" s="704"/>
      <c r="DC204" s="704"/>
      <c r="DD204" s="704"/>
      <c r="DE204" s="704"/>
      <c r="DF204" s="704"/>
      <c r="DG204" s="704"/>
      <c r="DH204" s="704"/>
      <c r="DI204" s="704"/>
      <c r="DJ204" s="704"/>
      <c r="DK204" s="704"/>
      <c r="DL204" s="704"/>
      <c r="DM204" s="704"/>
      <c r="DN204" s="704"/>
      <c r="DO204" s="704"/>
      <c r="DP204" s="704"/>
      <c r="DQ204" s="704"/>
      <c r="DR204" s="704"/>
      <c r="DS204" s="704"/>
      <c r="DT204" s="704"/>
      <c r="DU204" s="704"/>
      <c r="DV204" s="704"/>
      <c r="DW204" s="704"/>
      <c r="DX204" s="704"/>
      <c r="DY204" s="704"/>
      <c r="DZ204" s="704"/>
      <c r="EA204" s="704"/>
      <c r="EB204" s="704"/>
      <c r="EC204" s="704"/>
      <c r="ED204" s="704"/>
      <c r="EE204" s="704"/>
      <c r="EF204" s="704"/>
      <c r="EG204" s="704"/>
      <c r="EH204" s="704"/>
      <c r="EI204" s="704"/>
      <c r="EJ204" s="704"/>
      <c r="EK204" s="704"/>
      <c r="EL204" s="704"/>
      <c r="EM204" s="704"/>
      <c r="EN204" s="704"/>
      <c r="EO204" s="704"/>
      <c r="EP204" s="704"/>
      <c r="EQ204" s="704"/>
      <c r="ER204" s="704"/>
      <c r="ES204" s="704"/>
      <c r="ET204" s="704"/>
      <c r="EU204" s="704"/>
      <c r="EV204" s="706"/>
      <c r="EW204" s="706"/>
      <c r="EX204" s="706"/>
      <c r="EY204" s="706"/>
      <c r="EZ204" s="706"/>
      <c r="FA204" s="706"/>
      <c r="FB204" s="706"/>
      <c r="FC204" s="706"/>
      <c r="FD204" s="706"/>
      <c r="FE204" s="706"/>
      <c r="FF204" s="706"/>
      <c r="FG204" s="706"/>
      <c r="FH204" s="706"/>
      <c r="FI204" s="704"/>
      <c r="FJ204" s="704"/>
      <c r="FK204" s="704"/>
      <c r="FL204" s="704"/>
      <c r="FM204" s="704"/>
      <c r="FN204" s="704"/>
      <c r="FO204" s="704"/>
      <c r="FP204" s="704"/>
      <c r="FQ204" s="704"/>
      <c r="FR204" s="704"/>
      <c r="FS204" s="704"/>
      <c r="FT204" s="704"/>
      <c r="FU204" s="704"/>
      <c r="FV204" s="704"/>
      <c r="FW204" s="704"/>
      <c r="FX204" s="704"/>
      <c r="FY204" s="704"/>
      <c r="FZ204" s="704"/>
      <c r="GA204" s="704"/>
      <c r="GB204" s="704"/>
      <c r="GC204" s="704"/>
      <c r="GD204" s="704"/>
      <c r="GE204" s="704"/>
      <c r="GF204" s="704"/>
      <c r="GG204" s="704"/>
      <c r="GH204" s="704"/>
      <c r="GI204" s="704"/>
      <c r="GJ204" s="704"/>
      <c r="GK204" s="704"/>
      <c r="GL204" s="704"/>
      <c r="GM204" s="704"/>
      <c r="GN204" s="704"/>
      <c r="GO204" s="704"/>
      <c r="GP204" s="746"/>
      <c r="GQ204" s="704"/>
      <c r="GR204" s="704"/>
      <c r="GS204" s="704"/>
      <c r="GT204" s="704"/>
      <c r="GU204" s="704"/>
      <c r="GV204" s="704"/>
      <c r="GW204" s="704"/>
      <c r="GX204" s="704"/>
      <c r="GY204" s="704"/>
      <c r="GZ204" s="704"/>
      <c r="HA204" s="704"/>
      <c r="HB204" s="704"/>
      <c r="HC204" s="704"/>
      <c r="HD204" s="704"/>
      <c r="HE204" s="704"/>
      <c r="HF204" s="704"/>
      <c r="HG204" s="704"/>
      <c r="HH204" s="704"/>
      <c r="HI204" s="704"/>
      <c r="HJ204" s="704"/>
      <c r="HK204" s="704"/>
      <c r="HL204" s="704"/>
      <c r="HM204" s="704"/>
      <c r="HN204" s="704"/>
      <c r="HO204" s="704"/>
      <c r="HP204" s="704"/>
      <c r="HQ204" s="704"/>
      <c r="HR204" s="706"/>
      <c r="HS204" s="706"/>
      <c r="HT204" s="706"/>
      <c r="HU204" s="706"/>
      <c r="HV204" s="706"/>
      <c r="HW204" s="706"/>
      <c r="HX204" s="706"/>
      <c r="HY204" s="706"/>
      <c r="HZ204" s="706"/>
      <c r="IA204" s="706"/>
      <c r="IB204" s="706"/>
      <c r="IC204" s="706"/>
      <c r="ID204" s="706"/>
      <c r="IE204" s="706"/>
      <c r="IF204" s="706"/>
      <c r="IG204" s="706"/>
      <c r="IH204" s="706"/>
      <c r="II204" s="706"/>
      <c r="IJ204" s="706"/>
      <c r="IK204" s="706"/>
      <c r="IL204" s="706"/>
      <c r="IM204" s="706"/>
      <c r="IN204" s="706"/>
      <c r="IO204" s="706"/>
      <c r="IP204" s="706"/>
      <c r="IQ204" s="706"/>
      <c r="IR204" s="706"/>
      <c r="IS204" s="706"/>
      <c r="IT204" s="706"/>
      <c r="IU204" s="706"/>
      <c r="IV204" s="706"/>
      <c r="IW204" s="706"/>
    </row>
    <row r="205" spans="1:274" s="878" customFormat="1" ht="23.1" customHeight="1" x14ac:dyDescent="0.25">
      <c r="A205" s="691">
        <v>204</v>
      </c>
      <c r="B205" s="693" t="s">
        <v>1111</v>
      </c>
      <c r="C205" s="697">
        <v>282</v>
      </c>
      <c r="D205" s="697">
        <v>536</v>
      </c>
      <c r="E205" s="698">
        <v>35</v>
      </c>
      <c r="F205" s="720" t="s">
        <v>1123</v>
      </c>
      <c r="G205" s="720" t="s">
        <v>1485</v>
      </c>
      <c r="H205" s="767" t="s">
        <v>1112</v>
      </c>
      <c r="I205" s="752" t="s">
        <v>1113</v>
      </c>
      <c r="J205" s="764" t="s">
        <v>1114</v>
      </c>
      <c r="K205" s="761" t="s">
        <v>1151</v>
      </c>
      <c r="L205" s="761" t="s">
        <v>1124</v>
      </c>
      <c r="M205" s="753" t="s">
        <v>1117</v>
      </c>
      <c r="N205" s="753" t="s">
        <v>1118</v>
      </c>
      <c r="O205" s="753" t="s">
        <v>1153</v>
      </c>
      <c r="P205" s="753" t="s">
        <v>1153</v>
      </c>
      <c r="Q205" s="753" t="s">
        <v>1120</v>
      </c>
      <c r="R205" s="753" t="s">
        <v>1120</v>
      </c>
      <c r="S205" s="755">
        <v>4</v>
      </c>
      <c r="T205" s="763">
        <v>4.3</v>
      </c>
      <c r="U205" s="771">
        <v>41091</v>
      </c>
      <c r="V205" s="772">
        <v>41426</v>
      </c>
      <c r="W205" s="874">
        <v>5</v>
      </c>
      <c r="X205" s="875"/>
      <c r="Y205" s="876">
        <v>12100</v>
      </c>
      <c r="Z205" s="875">
        <f t="shared" si="9"/>
        <v>12100</v>
      </c>
      <c r="AA205" s="691">
        <v>3700</v>
      </c>
      <c r="AB205" s="691">
        <v>8400</v>
      </c>
      <c r="AC205" s="691"/>
      <c r="AD205" s="691"/>
      <c r="AE205" s="691"/>
      <c r="AF205" s="691"/>
      <c r="AG205" s="691"/>
      <c r="AH205" s="691"/>
      <c r="AI205" s="691"/>
      <c r="AJ205" s="691"/>
      <c r="AK205" s="691"/>
      <c r="AL205" s="691"/>
      <c r="AM205" s="868">
        <f t="shared" si="10"/>
        <v>12100</v>
      </c>
      <c r="AN205" s="868">
        <f t="shared" si="11"/>
        <v>0</v>
      </c>
      <c r="AO205" s="691"/>
      <c r="AP205" s="868"/>
      <c r="AQ205" s="706"/>
      <c r="AR205" s="704"/>
      <c r="AS205" s="704"/>
      <c r="AT205" s="704"/>
      <c r="AU205" s="704"/>
      <c r="AV205" s="704"/>
      <c r="AW205" s="704"/>
      <c r="AX205" s="704"/>
      <c r="AY205" s="704"/>
      <c r="AZ205" s="704"/>
      <c r="BA205" s="704"/>
      <c r="BB205" s="704"/>
      <c r="BC205" s="704"/>
      <c r="BD205" s="704"/>
      <c r="BE205" s="704"/>
      <c r="BF205" s="704"/>
      <c r="BG205" s="704"/>
      <c r="BH205" s="704"/>
      <c r="BI205" s="704"/>
      <c r="BJ205" s="704"/>
      <c r="BK205" s="704"/>
      <c r="BL205" s="704"/>
      <c r="BM205" s="704"/>
      <c r="BN205" s="704"/>
      <c r="BO205" s="704"/>
      <c r="BP205" s="704"/>
      <c r="BQ205" s="704"/>
      <c r="BR205" s="704"/>
      <c r="BS205" s="704"/>
      <c r="BT205" s="704"/>
      <c r="BU205" s="704"/>
      <c r="BV205" s="704"/>
      <c r="BW205" s="704"/>
      <c r="BX205" s="704"/>
      <c r="BY205" s="704"/>
      <c r="BZ205" s="704"/>
      <c r="CA205" s="704"/>
      <c r="CB205" s="704"/>
      <c r="CC205" s="704"/>
      <c r="CD205" s="704"/>
      <c r="CE205" s="704"/>
      <c r="CF205" s="704"/>
      <c r="CG205" s="704"/>
      <c r="CH205" s="704"/>
      <c r="CI205" s="704"/>
      <c r="CJ205" s="704"/>
      <c r="CK205" s="704"/>
      <c r="CL205" s="704"/>
      <c r="CM205" s="704"/>
      <c r="CN205" s="704"/>
      <c r="CO205" s="704"/>
      <c r="CP205" s="704"/>
      <c r="CQ205" s="704"/>
      <c r="CR205" s="704"/>
      <c r="CS205" s="704"/>
      <c r="CT205" s="704"/>
      <c r="CU205" s="704"/>
      <c r="CV205" s="704"/>
      <c r="CW205" s="704"/>
      <c r="CX205" s="704"/>
      <c r="CY205" s="704"/>
      <c r="CZ205" s="704"/>
      <c r="DA205" s="704"/>
      <c r="DB205" s="704"/>
      <c r="DC205" s="704"/>
      <c r="DD205" s="704"/>
      <c r="DE205" s="704"/>
      <c r="DF205" s="704"/>
      <c r="DG205" s="704"/>
      <c r="DH205" s="704"/>
      <c r="DI205" s="704"/>
      <c r="DJ205" s="704"/>
      <c r="DK205" s="704"/>
      <c r="DL205" s="704"/>
      <c r="DM205" s="704"/>
      <c r="DN205" s="704"/>
      <c r="DO205" s="704"/>
      <c r="DP205" s="704"/>
      <c r="DQ205" s="704"/>
      <c r="DR205" s="704"/>
      <c r="DS205" s="704"/>
      <c r="DT205" s="704"/>
      <c r="DU205" s="704"/>
      <c r="DV205" s="704"/>
      <c r="DW205" s="704"/>
      <c r="DX205" s="704"/>
      <c r="DY205" s="704"/>
      <c r="DZ205" s="704"/>
      <c r="EA205" s="704"/>
      <c r="EB205" s="704"/>
      <c r="EC205" s="704"/>
      <c r="ED205" s="704"/>
      <c r="EE205" s="704"/>
      <c r="EF205" s="704"/>
      <c r="EG205" s="704"/>
      <c r="EH205" s="704"/>
      <c r="EI205" s="704"/>
      <c r="EJ205" s="704"/>
      <c r="EK205" s="704"/>
      <c r="EL205" s="704"/>
      <c r="EM205" s="704"/>
      <c r="EN205" s="704"/>
      <c r="EO205" s="704"/>
      <c r="EP205" s="704"/>
      <c r="EQ205" s="704"/>
      <c r="ER205" s="704"/>
      <c r="ES205" s="704"/>
      <c r="ET205" s="704"/>
      <c r="EU205" s="704"/>
      <c r="EV205" s="704"/>
      <c r="EW205" s="704"/>
      <c r="EX205" s="704"/>
      <c r="EY205" s="704"/>
      <c r="EZ205" s="704"/>
      <c r="FA205" s="704"/>
      <c r="FB205" s="704"/>
      <c r="FC205" s="704"/>
      <c r="FD205" s="704"/>
      <c r="FE205" s="704"/>
      <c r="FF205" s="704"/>
      <c r="FG205" s="704"/>
      <c r="FH205" s="706"/>
      <c r="FI205" s="706"/>
      <c r="FJ205" s="706"/>
      <c r="FK205" s="706"/>
      <c r="FL205" s="706"/>
      <c r="FM205" s="706"/>
      <c r="FN205" s="706"/>
      <c r="FO205" s="706"/>
      <c r="FP205" s="706"/>
      <c r="FQ205" s="706"/>
      <c r="FR205" s="706"/>
      <c r="FS205" s="706"/>
      <c r="FT205" s="706"/>
      <c r="FU205" s="706"/>
      <c r="FV205" s="706"/>
      <c r="FW205" s="706"/>
      <c r="FX205" s="706"/>
      <c r="FY205" s="706"/>
      <c r="FZ205" s="706"/>
      <c r="GA205" s="706"/>
      <c r="GB205" s="706"/>
      <c r="GC205" s="706"/>
      <c r="GD205" s="706"/>
      <c r="GE205" s="706"/>
      <c r="GF205" s="706"/>
      <c r="GG205" s="706"/>
      <c r="GH205" s="706"/>
      <c r="GI205" s="706"/>
      <c r="GJ205" s="706"/>
      <c r="GK205" s="706"/>
      <c r="GL205" s="706"/>
      <c r="GM205" s="706"/>
      <c r="GN205" s="706"/>
      <c r="GO205" s="704"/>
      <c r="GP205" s="706"/>
      <c r="GQ205" s="706"/>
      <c r="GR205" s="706"/>
      <c r="GS205" s="706"/>
      <c r="GT205" s="706"/>
      <c r="GU205" s="706"/>
      <c r="GV205" s="706"/>
      <c r="GW205" s="706"/>
      <c r="GX205" s="706"/>
      <c r="GY205" s="706"/>
      <c r="GZ205" s="706"/>
      <c r="HA205" s="706"/>
      <c r="HB205" s="706"/>
      <c r="HC205" s="706"/>
      <c r="HD205" s="706"/>
      <c r="HE205" s="706"/>
      <c r="HF205" s="706"/>
      <c r="HG205" s="706"/>
      <c r="HH205" s="706"/>
      <c r="HI205" s="706"/>
      <c r="HJ205" s="706"/>
      <c r="HK205" s="706"/>
      <c r="HL205" s="706"/>
      <c r="HM205" s="706"/>
      <c r="HN205" s="706"/>
      <c r="HO205" s="706"/>
      <c r="HP205" s="706"/>
      <c r="HQ205" s="706"/>
      <c r="HR205" s="706"/>
      <c r="HS205" s="706"/>
      <c r="HT205" s="706"/>
      <c r="HU205" s="706"/>
      <c r="HV205" s="706"/>
      <c r="HW205" s="706"/>
      <c r="HX205" s="706"/>
      <c r="HY205" s="706"/>
      <c r="HZ205" s="706"/>
      <c r="IA205" s="706"/>
      <c r="IB205" s="706"/>
      <c r="IC205" s="706"/>
      <c r="ID205" s="706"/>
      <c r="IE205" s="706"/>
      <c r="IF205" s="706"/>
      <c r="IG205" s="706"/>
      <c r="IH205" s="706"/>
      <c r="II205" s="706"/>
      <c r="IJ205" s="706"/>
      <c r="IK205" s="706"/>
      <c r="IL205" s="706"/>
      <c r="IM205" s="706"/>
      <c r="IN205" s="706"/>
      <c r="IO205" s="706"/>
      <c r="IP205" s="706"/>
      <c r="IQ205" s="706"/>
      <c r="IR205" s="706"/>
      <c r="IS205" s="706"/>
      <c r="IT205" s="706"/>
      <c r="IU205" s="706"/>
      <c r="IV205" s="706"/>
      <c r="IW205" s="706"/>
      <c r="JA205" s="706"/>
      <c r="JB205" s="706"/>
      <c r="JC205" s="706"/>
      <c r="JD205" s="706"/>
      <c r="JE205" s="706"/>
      <c r="JF205" s="706"/>
      <c r="JG205" s="706"/>
      <c r="JH205" s="706"/>
      <c r="JI205" s="706"/>
      <c r="JJ205" s="706"/>
      <c r="JK205" s="706"/>
      <c r="JL205" s="706"/>
      <c r="JM205" s="706"/>
      <c r="JN205" s="706"/>
    </row>
    <row r="206" spans="1:274" s="878" customFormat="1" ht="23.1" customHeight="1" x14ac:dyDescent="0.25">
      <c r="A206" s="691">
        <v>205</v>
      </c>
      <c r="B206" s="693" t="s">
        <v>1290</v>
      </c>
      <c r="C206" s="696">
        <v>282</v>
      </c>
      <c r="D206" s="697">
        <v>536</v>
      </c>
      <c r="E206" s="707">
        <v>43</v>
      </c>
      <c r="F206" s="699" t="s">
        <v>1123</v>
      </c>
      <c r="G206" s="699" t="s">
        <v>1300</v>
      </c>
      <c r="H206" s="751" t="s">
        <v>1112</v>
      </c>
      <c r="I206" s="752" t="s">
        <v>1113</v>
      </c>
      <c r="J206" s="764" t="s">
        <v>1205</v>
      </c>
      <c r="K206" s="753" t="s">
        <v>1151</v>
      </c>
      <c r="L206" s="753" t="s">
        <v>1116</v>
      </c>
      <c r="M206" s="753" t="s">
        <v>1152</v>
      </c>
      <c r="N206" s="753" t="s">
        <v>1153</v>
      </c>
      <c r="O206" s="753" t="s">
        <v>1153</v>
      </c>
      <c r="P206" s="753" t="s">
        <v>1153</v>
      </c>
      <c r="Q206" s="753" t="s">
        <v>1120</v>
      </c>
      <c r="R206" s="753" t="s">
        <v>1120</v>
      </c>
      <c r="S206" s="755">
        <v>4</v>
      </c>
      <c r="T206" s="763">
        <v>4.3</v>
      </c>
      <c r="U206" s="771">
        <v>41456</v>
      </c>
      <c r="V206" s="772">
        <v>41791</v>
      </c>
      <c r="W206" s="874">
        <v>5</v>
      </c>
      <c r="X206" s="875">
        <f>2814300+19900</f>
        <v>2834200</v>
      </c>
      <c r="Y206" s="876">
        <v>300700</v>
      </c>
      <c r="Z206" s="875">
        <f t="shared" si="9"/>
        <v>3134900</v>
      </c>
      <c r="AA206" s="702">
        <v>231900</v>
      </c>
      <c r="AB206" s="702">
        <v>234200</v>
      </c>
      <c r="AC206" s="702">
        <v>500000</v>
      </c>
      <c r="AD206" s="702">
        <v>500000</v>
      </c>
      <c r="AE206" s="702">
        <v>500000</v>
      </c>
      <c r="AF206" s="702">
        <v>500000</v>
      </c>
      <c r="AG206" s="702">
        <v>600000</v>
      </c>
      <c r="AH206" s="702">
        <v>68800</v>
      </c>
      <c r="AI206" s="691"/>
      <c r="AJ206" s="691"/>
      <c r="AK206" s="691"/>
      <c r="AL206" s="691"/>
      <c r="AM206" s="868">
        <f t="shared" si="10"/>
        <v>3134900</v>
      </c>
      <c r="AN206" s="868">
        <f t="shared" si="11"/>
        <v>0</v>
      </c>
      <c r="AO206" s="760">
        <v>1300000</v>
      </c>
      <c r="AP206" s="868">
        <v>1780300</v>
      </c>
      <c r="AQ206" s="706"/>
      <c r="AR206" s="704"/>
      <c r="AS206" s="704"/>
      <c r="AT206" s="704"/>
      <c r="AU206" s="704"/>
      <c r="AV206" s="704"/>
      <c r="AW206" s="704"/>
      <c r="AX206" s="704"/>
      <c r="AY206" s="704"/>
      <c r="AZ206" s="704"/>
      <c r="BA206" s="704"/>
      <c r="BB206" s="704"/>
      <c r="BC206" s="704"/>
      <c r="BD206" s="704"/>
      <c r="BE206" s="704"/>
      <c r="BF206" s="704"/>
      <c r="BG206" s="704"/>
      <c r="BH206" s="704"/>
      <c r="BI206" s="704"/>
      <c r="BJ206" s="704"/>
      <c r="BK206" s="704"/>
      <c r="BL206" s="704"/>
      <c r="BM206" s="704"/>
      <c r="BN206" s="704"/>
      <c r="BO206" s="704"/>
      <c r="BP206" s="704"/>
      <c r="BQ206" s="704"/>
      <c r="BR206" s="704"/>
      <c r="BS206" s="704"/>
      <c r="BT206" s="704"/>
      <c r="BU206" s="704"/>
      <c r="BV206" s="704"/>
      <c r="BW206" s="704"/>
      <c r="BX206" s="704"/>
      <c r="BY206" s="704"/>
      <c r="BZ206" s="704"/>
      <c r="CA206" s="704"/>
      <c r="CB206" s="704"/>
      <c r="CC206" s="704"/>
      <c r="CD206" s="704"/>
      <c r="CE206" s="704"/>
      <c r="CF206" s="704"/>
      <c r="CG206" s="704"/>
      <c r="CH206" s="704"/>
      <c r="CI206" s="704"/>
      <c r="CJ206" s="704"/>
      <c r="CK206" s="704"/>
      <c r="CL206" s="704"/>
      <c r="CM206" s="704"/>
      <c r="CN206" s="704"/>
      <c r="CO206" s="704"/>
      <c r="CP206" s="704"/>
      <c r="CQ206" s="704"/>
      <c r="CR206" s="704"/>
      <c r="CS206" s="704"/>
      <c r="CT206" s="704"/>
      <c r="CU206" s="704"/>
      <c r="CV206" s="704"/>
      <c r="CW206" s="704"/>
      <c r="CX206" s="704"/>
      <c r="CY206" s="704"/>
      <c r="CZ206" s="704"/>
      <c r="DA206" s="704"/>
      <c r="DB206" s="704"/>
      <c r="DC206" s="704"/>
      <c r="DD206" s="704"/>
      <c r="DE206" s="704"/>
      <c r="DF206" s="704"/>
      <c r="DG206" s="704"/>
      <c r="DH206" s="704"/>
      <c r="DI206" s="704"/>
      <c r="DJ206" s="704"/>
      <c r="DK206" s="704"/>
      <c r="DL206" s="704"/>
      <c r="DM206" s="704"/>
      <c r="DN206" s="704"/>
      <c r="DO206" s="704"/>
      <c r="DP206" s="704"/>
      <c r="DQ206" s="704"/>
      <c r="DR206" s="704"/>
      <c r="DS206" s="704"/>
      <c r="DT206" s="704"/>
      <c r="DU206" s="704"/>
      <c r="DV206" s="704"/>
      <c r="DW206" s="704"/>
      <c r="DX206" s="704"/>
      <c r="DY206" s="704"/>
      <c r="DZ206" s="704"/>
      <c r="EA206" s="704"/>
      <c r="EB206" s="704"/>
      <c r="EC206" s="704"/>
      <c r="ED206" s="704"/>
      <c r="EE206" s="704"/>
      <c r="EF206" s="704"/>
      <c r="EG206" s="704"/>
      <c r="EH206" s="704"/>
      <c r="EI206" s="704"/>
      <c r="EJ206" s="704"/>
      <c r="EK206" s="704"/>
      <c r="EL206" s="704"/>
      <c r="EM206" s="704"/>
      <c r="EN206" s="704"/>
      <c r="EO206" s="704"/>
      <c r="EP206" s="704"/>
      <c r="EQ206" s="704"/>
      <c r="ER206" s="704"/>
      <c r="ES206" s="704"/>
      <c r="ET206" s="704"/>
      <c r="EU206" s="704"/>
      <c r="EV206" s="704"/>
      <c r="EW206" s="704"/>
      <c r="EX206" s="704"/>
      <c r="EY206" s="704"/>
      <c r="EZ206" s="704"/>
      <c r="FA206" s="704"/>
      <c r="FB206" s="704"/>
      <c r="FC206" s="704"/>
      <c r="FD206" s="704"/>
      <c r="FE206" s="704"/>
      <c r="FF206" s="704"/>
      <c r="FG206" s="704"/>
      <c r="FH206" s="704"/>
      <c r="FI206" s="704"/>
      <c r="FJ206" s="704"/>
      <c r="FK206" s="706"/>
      <c r="FL206" s="706"/>
      <c r="FM206" s="706"/>
      <c r="FN206" s="706"/>
      <c r="FO206" s="706"/>
      <c r="FP206" s="706"/>
      <c r="FQ206" s="706"/>
      <c r="FR206" s="706"/>
      <c r="FS206" s="706"/>
      <c r="FT206" s="706"/>
      <c r="FU206" s="706"/>
      <c r="FV206" s="706"/>
      <c r="FW206" s="706"/>
      <c r="FX206" s="706"/>
      <c r="FY206" s="706"/>
      <c r="FZ206" s="706"/>
      <c r="GA206" s="706"/>
      <c r="GB206" s="706"/>
      <c r="GC206" s="706"/>
      <c r="GD206" s="706"/>
      <c r="GE206" s="706"/>
      <c r="GF206" s="706"/>
      <c r="GG206" s="706"/>
      <c r="GH206" s="706"/>
      <c r="GI206" s="706"/>
      <c r="GJ206" s="706"/>
      <c r="GK206" s="706"/>
      <c r="GL206" s="706"/>
      <c r="GM206" s="706"/>
      <c r="GN206" s="704"/>
      <c r="GO206" s="706"/>
      <c r="GP206" s="746"/>
      <c r="GQ206" s="706"/>
      <c r="GR206" s="706"/>
      <c r="GS206" s="706"/>
      <c r="GT206" s="706"/>
      <c r="GU206" s="706"/>
      <c r="GV206" s="706"/>
      <c r="GW206" s="706"/>
      <c r="GX206" s="706"/>
      <c r="GY206" s="706"/>
      <c r="GZ206" s="706"/>
      <c r="HA206" s="706"/>
      <c r="HB206" s="706"/>
      <c r="HC206" s="706"/>
      <c r="HD206" s="706"/>
      <c r="HE206" s="706"/>
      <c r="HF206" s="706"/>
      <c r="HG206" s="706"/>
      <c r="HH206" s="706"/>
      <c r="HI206" s="706"/>
      <c r="HJ206" s="706"/>
      <c r="HK206" s="706"/>
      <c r="HL206" s="706"/>
      <c r="HM206" s="706"/>
      <c r="HN206" s="706"/>
      <c r="HO206" s="706"/>
      <c r="HP206" s="706"/>
      <c r="HQ206" s="706"/>
      <c r="HR206" s="706"/>
      <c r="HS206" s="706"/>
      <c r="HT206" s="706"/>
      <c r="HU206" s="706"/>
      <c r="HV206" s="706"/>
      <c r="HW206" s="706"/>
      <c r="HX206" s="706"/>
      <c r="HY206" s="706"/>
      <c r="HZ206" s="706"/>
      <c r="IA206" s="706"/>
      <c r="IB206" s="706"/>
      <c r="IC206" s="706"/>
      <c r="ID206" s="706"/>
      <c r="IE206" s="706"/>
      <c r="IF206" s="706"/>
      <c r="IG206" s="706"/>
      <c r="IH206" s="706"/>
      <c r="II206" s="706"/>
      <c r="IJ206" s="706"/>
      <c r="IK206" s="706"/>
      <c r="IL206" s="706"/>
      <c r="IM206" s="706"/>
      <c r="IN206" s="706"/>
      <c r="IO206" s="706"/>
      <c r="IP206" s="706"/>
      <c r="IQ206" s="706"/>
      <c r="IR206" s="706"/>
      <c r="IS206" s="706"/>
      <c r="IT206" s="706"/>
      <c r="IU206" s="706"/>
      <c r="IV206" s="706"/>
      <c r="IW206" s="706"/>
      <c r="IX206" s="706"/>
      <c r="IY206" s="706"/>
      <c r="IZ206" s="706"/>
      <c r="JA206" s="706"/>
      <c r="JB206" s="706"/>
      <c r="JC206" s="706"/>
      <c r="JD206" s="706"/>
      <c r="JE206" s="706"/>
      <c r="JF206" s="706"/>
      <c r="JG206" s="706"/>
      <c r="JH206" s="706"/>
      <c r="JI206" s="706"/>
    </row>
    <row r="207" spans="1:274" s="878" customFormat="1" ht="23.1" customHeight="1" x14ac:dyDescent="0.25">
      <c r="A207" s="691">
        <v>206</v>
      </c>
      <c r="B207" s="693" t="s">
        <v>1390</v>
      </c>
      <c r="C207" s="696">
        <v>282</v>
      </c>
      <c r="D207" s="697">
        <v>536</v>
      </c>
      <c r="E207" s="697">
        <v>53</v>
      </c>
      <c r="F207" s="720" t="s">
        <v>1123</v>
      </c>
      <c r="G207" s="699" t="s">
        <v>1472</v>
      </c>
      <c r="H207" s="767" t="s">
        <v>1112</v>
      </c>
      <c r="I207" s="752" t="s">
        <v>1113</v>
      </c>
      <c r="J207" s="761" t="s">
        <v>1135</v>
      </c>
      <c r="K207" s="761" t="s">
        <v>1115</v>
      </c>
      <c r="L207" s="761" t="s">
        <v>1124</v>
      </c>
      <c r="M207" s="753" t="s">
        <v>1199</v>
      </c>
      <c r="N207" s="753" t="s">
        <v>1359</v>
      </c>
      <c r="O207" s="753" t="s">
        <v>1153</v>
      </c>
      <c r="P207" s="753" t="s">
        <v>1153</v>
      </c>
      <c r="Q207" s="753" t="s">
        <v>1120</v>
      </c>
      <c r="R207" s="753" t="s">
        <v>1120</v>
      </c>
      <c r="S207" s="755">
        <v>4</v>
      </c>
      <c r="T207" s="763">
        <v>4.3</v>
      </c>
      <c r="U207" s="771">
        <v>41091</v>
      </c>
      <c r="V207" s="772">
        <v>41426</v>
      </c>
      <c r="W207" s="874">
        <v>5</v>
      </c>
      <c r="X207" s="875"/>
      <c r="Y207" s="876">
        <v>50000</v>
      </c>
      <c r="Z207" s="875">
        <f t="shared" si="9"/>
        <v>50000</v>
      </c>
      <c r="AA207" s="691"/>
      <c r="AB207" s="691"/>
      <c r="AC207" s="691">
        <v>50000</v>
      </c>
      <c r="AD207" s="691"/>
      <c r="AE207" s="691"/>
      <c r="AF207" s="691"/>
      <c r="AG207" s="691"/>
      <c r="AH207" s="691"/>
      <c r="AI207" s="691"/>
      <c r="AJ207" s="691"/>
      <c r="AK207" s="691"/>
      <c r="AL207" s="691"/>
      <c r="AM207" s="868">
        <f t="shared" si="10"/>
        <v>50000</v>
      </c>
      <c r="AN207" s="868">
        <f t="shared" si="11"/>
        <v>0</v>
      </c>
      <c r="AO207" s="691"/>
      <c r="AP207" s="868"/>
      <c r="AQ207" s="706"/>
      <c r="AR207" s="704"/>
      <c r="AS207" s="704"/>
      <c r="AT207" s="704"/>
      <c r="AU207" s="704"/>
      <c r="AV207" s="704"/>
      <c r="AW207" s="704"/>
      <c r="AX207" s="704"/>
      <c r="AY207" s="704"/>
      <c r="AZ207" s="704"/>
      <c r="BA207" s="704"/>
      <c r="BB207" s="704"/>
      <c r="BC207" s="704"/>
      <c r="BD207" s="704"/>
      <c r="BE207" s="704"/>
      <c r="BF207" s="704"/>
      <c r="BG207" s="704"/>
      <c r="BH207" s="704"/>
      <c r="BI207" s="704"/>
      <c r="BJ207" s="704"/>
      <c r="BK207" s="704"/>
      <c r="BL207" s="704"/>
      <c r="BM207" s="704"/>
      <c r="BN207" s="704"/>
      <c r="BO207" s="704"/>
      <c r="BP207" s="704"/>
      <c r="BQ207" s="704"/>
      <c r="BR207" s="704"/>
      <c r="BS207" s="704"/>
      <c r="BT207" s="704"/>
      <c r="BU207" s="704"/>
      <c r="BV207" s="704"/>
      <c r="BW207" s="704"/>
      <c r="BX207" s="704"/>
      <c r="BY207" s="704"/>
      <c r="BZ207" s="704"/>
      <c r="CA207" s="704"/>
      <c r="CB207" s="704"/>
      <c r="CC207" s="704"/>
      <c r="CD207" s="704"/>
      <c r="CE207" s="704"/>
      <c r="CF207" s="704"/>
      <c r="CG207" s="704"/>
      <c r="CH207" s="704"/>
      <c r="CI207" s="704"/>
      <c r="CJ207" s="704"/>
      <c r="CK207" s="704"/>
      <c r="CL207" s="704"/>
      <c r="CM207" s="704"/>
      <c r="CN207" s="704"/>
      <c r="CO207" s="704"/>
      <c r="CP207" s="704"/>
      <c r="CQ207" s="704"/>
      <c r="CR207" s="704"/>
      <c r="CS207" s="704"/>
      <c r="CT207" s="704"/>
      <c r="CU207" s="704"/>
      <c r="CV207" s="704"/>
      <c r="CW207" s="704"/>
      <c r="CX207" s="704"/>
      <c r="CY207" s="704"/>
      <c r="CZ207" s="704"/>
      <c r="DA207" s="704"/>
      <c r="DB207" s="704"/>
      <c r="DC207" s="704"/>
      <c r="DD207" s="704"/>
      <c r="DE207" s="704"/>
      <c r="DF207" s="704"/>
      <c r="DG207" s="704"/>
      <c r="DH207" s="704"/>
      <c r="DI207" s="704"/>
      <c r="DJ207" s="704"/>
      <c r="DK207" s="704"/>
      <c r="DL207" s="704"/>
      <c r="DM207" s="704"/>
      <c r="DN207" s="704"/>
      <c r="DO207" s="704"/>
      <c r="DP207" s="704"/>
      <c r="DQ207" s="704"/>
      <c r="DR207" s="704"/>
      <c r="DS207" s="704"/>
      <c r="DT207" s="704"/>
      <c r="DU207" s="704"/>
      <c r="DV207" s="704"/>
      <c r="DW207" s="704"/>
      <c r="DX207" s="704"/>
      <c r="DY207" s="704"/>
      <c r="DZ207" s="704"/>
      <c r="EA207" s="704"/>
      <c r="EB207" s="704"/>
      <c r="EC207" s="704"/>
      <c r="ED207" s="704"/>
      <c r="EE207" s="704"/>
      <c r="EF207" s="704"/>
      <c r="EG207" s="704"/>
      <c r="EH207" s="704"/>
      <c r="EI207" s="704"/>
      <c r="EJ207" s="704"/>
      <c r="EK207" s="704"/>
      <c r="EL207" s="704"/>
      <c r="EM207" s="704"/>
      <c r="EN207" s="704"/>
      <c r="EO207" s="704"/>
      <c r="EP207" s="704"/>
      <c r="EQ207" s="704"/>
      <c r="ER207" s="704"/>
      <c r="ES207" s="704"/>
      <c r="ET207" s="704"/>
      <c r="EU207" s="704"/>
      <c r="EV207" s="704"/>
      <c r="EW207" s="704"/>
      <c r="EX207" s="704"/>
      <c r="EY207" s="704"/>
      <c r="EZ207" s="704"/>
      <c r="FA207" s="704"/>
      <c r="FB207" s="704"/>
      <c r="FC207" s="704"/>
      <c r="FD207" s="704"/>
      <c r="FE207" s="704"/>
      <c r="FF207" s="704"/>
      <c r="FG207" s="704"/>
      <c r="FH207" s="704"/>
      <c r="FI207" s="704"/>
      <c r="FJ207" s="704"/>
      <c r="FK207" s="706"/>
      <c r="FL207" s="706"/>
      <c r="FM207" s="706"/>
      <c r="FN207" s="706"/>
      <c r="FO207" s="706"/>
      <c r="FP207" s="706"/>
      <c r="FQ207" s="706"/>
      <c r="FR207" s="706"/>
      <c r="FS207" s="706"/>
      <c r="FT207" s="706"/>
      <c r="FU207" s="706"/>
      <c r="FV207" s="706"/>
      <c r="FW207" s="706"/>
      <c r="FX207" s="706"/>
      <c r="FY207" s="706"/>
      <c r="FZ207" s="706"/>
      <c r="GA207" s="706"/>
      <c r="GB207" s="706"/>
      <c r="GC207" s="706"/>
      <c r="GD207" s="706"/>
      <c r="GE207" s="706"/>
      <c r="GF207" s="706"/>
      <c r="GG207" s="706"/>
      <c r="GH207" s="706"/>
      <c r="GI207" s="706"/>
      <c r="GJ207" s="706"/>
      <c r="GK207" s="706"/>
      <c r="GL207" s="706"/>
      <c r="GM207" s="706"/>
      <c r="GN207" s="704"/>
      <c r="GO207" s="706"/>
      <c r="GP207" s="706"/>
      <c r="GQ207" s="706"/>
      <c r="GR207" s="706"/>
      <c r="GS207" s="706"/>
      <c r="GT207" s="706"/>
      <c r="GU207" s="706"/>
      <c r="GV207" s="706"/>
      <c r="GW207" s="706"/>
      <c r="GX207" s="706"/>
      <c r="GY207" s="706"/>
      <c r="GZ207" s="706"/>
      <c r="HA207" s="706"/>
      <c r="HB207" s="706"/>
      <c r="HC207" s="706"/>
      <c r="HD207" s="706"/>
      <c r="HE207" s="706"/>
      <c r="HF207" s="706"/>
      <c r="HG207" s="706"/>
      <c r="HH207" s="706"/>
      <c r="HI207" s="706"/>
      <c r="HJ207" s="706"/>
      <c r="HK207" s="706"/>
      <c r="HL207" s="706"/>
      <c r="HM207" s="706"/>
      <c r="HN207" s="706"/>
      <c r="IX207" s="706"/>
      <c r="IY207" s="706"/>
      <c r="IZ207" s="706"/>
      <c r="JI207" s="706"/>
      <c r="JJ207" s="706"/>
      <c r="JK207" s="706"/>
      <c r="JL207" s="706"/>
      <c r="JM207" s="706"/>
      <c r="JN207" s="706"/>
    </row>
    <row r="208" spans="1:274" s="878" customFormat="1" ht="22.5" customHeight="1" x14ac:dyDescent="0.25">
      <c r="A208" s="691">
        <v>207</v>
      </c>
      <c r="B208" s="693" t="s">
        <v>1360</v>
      </c>
      <c r="C208" s="696">
        <v>282</v>
      </c>
      <c r="D208" s="697">
        <v>536</v>
      </c>
      <c r="E208" s="697">
        <v>55</v>
      </c>
      <c r="F208" s="720" t="s">
        <v>1123</v>
      </c>
      <c r="G208" s="699" t="s">
        <v>1615</v>
      </c>
      <c r="H208" s="767" t="s">
        <v>1112</v>
      </c>
      <c r="I208" s="752" t="s">
        <v>1113</v>
      </c>
      <c r="J208" s="764" t="s">
        <v>1135</v>
      </c>
      <c r="K208" s="761" t="s">
        <v>1115</v>
      </c>
      <c r="L208" s="761" t="s">
        <v>1124</v>
      </c>
      <c r="M208" s="753" t="s">
        <v>1152</v>
      </c>
      <c r="N208" s="753" t="s">
        <v>1136</v>
      </c>
      <c r="O208" s="753" t="s">
        <v>1153</v>
      </c>
      <c r="P208" s="753" t="s">
        <v>1153</v>
      </c>
      <c r="Q208" s="753" t="s">
        <v>1120</v>
      </c>
      <c r="R208" s="753" t="s">
        <v>1120</v>
      </c>
      <c r="S208" s="755">
        <v>4</v>
      </c>
      <c r="T208" s="763">
        <v>4.3</v>
      </c>
      <c r="U208" s="771">
        <v>41091</v>
      </c>
      <c r="V208" s="772">
        <v>41426</v>
      </c>
      <c r="W208" s="874">
        <v>5</v>
      </c>
      <c r="X208" s="875"/>
      <c r="Y208" s="876">
        <v>10900</v>
      </c>
      <c r="Z208" s="875">
        <f t="shared" si="9"/>
        <v>10900</v>
      </c>
      <c r="AA208" s="691">
        <v>10900</v>
      </c>
      <c r="AB208" s="691"/>
      <c r="AC208" s="691"/>
      <c r="AD208" s="691"/>
      <c r="AE208" s="691"/>
      <c r="AF208" s="691"/>
      <c r="AG208" s="691"/>
      <c r="AH208" s="691"/>
      <c r="AI208" s="691"/>
      <c r="AJ208" s="691"/>
      <c r="AK208" s="691"/>
      <c r="AL208" s="691"/>
      <c r="AM208" s="868">
        <f t="shared" si="10"/>
        <v>10900</v>
      </c>
      <c r="AN208" s="868">
        <f t="shared" si="11"/>
        <v>0</v>
      </c>
      <c r="AO208" s="691"/>
      <c r="AP208" s="868"/>
      <c r="AQ208" s="706"/>
      <c r="AR208" s="704"/>
      <c r="AS208" s="704"/>
      <c r="AT208" s="704"/>
      <c r="AU208" s="704"/>
      <c r="AV208" s="704"/>
      <c r="AW208" s="704"/>
      <c r="AX208" s="704"/>
      <c r="AY208" s="704"/>
      <c r="AZ208" s="704"/>
      <c r="BA208" s="704"/>
      <c r="BB208" s="704"/>
      <c r="BC208" s="704"/>
      <c r="BD208" s="704"/>
      <c r="BE208" s="704"/>
      <c r="BF208" s="704"/>
      <c r="BG208" s="704"/>
      <c r="BH208" s="704"/>
      <c r="BI208" s="704"/>
      <c r="BJ208" s="704"/>
      <c r="BK208" s="704"/>
      <c r="BL208" s="704"/>
      <c r="BM208" s="704"/>
      <c r="BN208" s="704"/>
      <c r="BO208" s="704"/>
      <c r="BP208" s="704"/>
      <c r="BQ208" s="704"/>
      <c r="BR208" s="704"/>
      <c r="BS208" s="704"/>
      <c r="BT208" s="704"/>
      <c r="BU208" s="704"/>
      <c r="BV208" s="704"/>
      <c r="BW208" s="704"/>
      <c r="BX208" s="704"/>
      <c r="BY208" s="704"/>
      <c r="BZ208" s="704"/>
      <c r="CA208" s="704"/>
      <c r="CB208" s="704"/>
      <c r="CC208" s="704"/>
      <c r="CD208" s="704"/>
      <c r="CE208" s="704"/>
      <c r="CF208" s="704"/>
      <c r="CG208" s="704"/>
      <c r="CH208" s="704"/>
      <c r="CI208" s="704"/>
      <c r="CJ208" s="704"/>
      <c r="CK208" s="704"/>
      <c r="CL208" s="704"/>
      <c r="CM208" s="704"/>
      <c r="CN208" s="704"/>
      <c r="CO208" s="704"/>
      <c r="CP208" s="704"/>
      <c r="CQ208" s="704"/>
      <c r="CR208" s="704"/>
      <c r="CS208" s="704"/>
      <c r="CT208" s="704"/>
      <c r="CU208" s="704"/>
      <c r="CV208" s="704"/>
      <c r="CW208" s="704"/>
      <c r="CX208" s="704"/>
      <c r="CY208" s="704"/>
      <c r="CZ208" s="704"/>
      <c r="DA208" s="704"/>
      <c r="DB208" s="704"/>
      <c r="DC208" s="704"/>
      <c r="DD208" s="704"/>
      <c r="DE208" s="704"/>
      <c r="DF208" s="704"/>
      <c r="DG208" s="704"/>
      <c r="DH208" s="704"/>
      <c r="DI208" s="704"/>
      <c r="DJ208" s="704"/>
      <c r="DK208" s="704"/>
      <c r="DL208" s="704"/>
      <c r="DM208" s="704"/>
      <c r="DN208" s="704"/>
      <c r="DO208" s="704"/>
      <c r="DP208" s="704"/>
      <c r="DQ208" s="704"/>
      <c r="DR208" s="704"/>
      <c r="DS208" s="704"/>
      <c r="DT208" s="704"/>
      <c r="DU208" s="704"/>
      <c r="DV208" s="704"/>
      <c r="DW208" s="704"/>
      <c r="DX208" s="704"/>
      <c r="DY208" s="704"/>
      <c r="DZ208" s="704"/>
      <c r="EA208" s="704"/>
      <c r="EB208" s="704"/>
      <c r="EC208" s="704"/>
      <c r="ED208" s="704"/>
      <c r="EE208" s="704"/>
      <c r="EF208" s="704"/>
      <c r="EG208" s="704"/>
      <c r="EH208" s="704"/>
      <c r="EI208" s="704"/>
      <c r="EJ208" s="704"/>
      <c r="EK208" s="704"/>
      <c r="EL208" s="704"/>
      <c r="EM208" s="704"/>
      <c r="EN208" s="704"/>
      <c r="EO208" s="704"/>
      <c r="EP208" s="704"/>
      <c r="EQ208" s="704"/>
      <c r="ER208" s="704"/>
      <c r="ES208" s="704"/>
      <c r="ET208" s="704"/>
      <c r="EU208" s="704"/>
      <c r="EV208" s="704"/>
      <c r="EW208" s="704"/>
      <c r="EX208" s="704"/>
      <c r="EY208" s="704"/>
      <c r="EZ208" s="704"/>
      <c r="FA208" s="704"/>
      <c r="FB208" s="704"/>
      <c r="FC208" s="704"/>
      <c r="FD208" s="704"/>
      <c r="FE208" s="704"/>
      <c r="FF208" s="704"/>
      <c r="FG208" s="704"/>
      <c r="FH208" s="706"/>
      <c r="FI208" s="813"/>
      <c r="FJ208" s="813"/>
      <c r="FK208" s="706"/>
      <c r="FL208" s="706"/>
      <c r="FM208" s="706"/>
      <c r="FN208" s="706"/>
      <c r="FO208" s="706"/>
      <c r="FP208" s="706"/>
      <c r="FQ208" s="706"/>
      <c r="FR208" s="706"/>
      <c r="FS208" s="706"/>
      <c r="FT208" s="706"/>
      <c r="FU208" s="706"/>
      <c r="FV208" s="706"/>
      <c r="FW208" s="706"/>
      <c r="FX208" s="706"/>
      <c r="FY208" s="706"/>
      <c r="FZ208" s="706"/>
      <c r="GA208" s="706"/>
      <c r="GB208" s="706"/>
      <c r="GC208" s="706"/>
      <c r="GD208" s="706"/>
      <c r="GE208" s="706"/>
      <c r="GF208" s="706"/>
      <c r="GG208" s="706"/>
      <c r="GH208" s="706"/>
      <c r="GI208" s="706"/>
      <c r="GJ208" s="706"/>
      <c r="GK208" s="706"/>
      <c r="GL208" s="706"/>
      <c r="GM208" s="706"/>
      <c r="GN208" s="704"/>
      <c r="GO208" s="704"/>
      <c r="GP208" s="706"/>
      <c r="GQ208" s="706"/>
      <c r="GR208" s="706"/>
      <c r="GS208" s="706"/>
      <c r="GT208" s="706"/>
      <c r="GU208" s="706"/>
      <c r="GV208" s="706"/>
      <c r="GW208" s="706"/>
      <c r="GX208" s="706"/>
      <c r="GY208" s="706"/>
      <c r="GZ208" s="706"/>
      <c r="HA208" s="706"/>
      <c r="HB208" s="706"/>
      <c r="HC208" s="706"/>
      <c r="HD208" s="706"/>
      <c r="HE208" s="706"/>
      <c r="HF208" s="706"/>
      <c r="HG208" s="706"/>
      <c r="HH208" s="706"/>
      <c r="HI208" s="706"/>
      <c r="HJ208" s="706"/>
      <c r="HK208" s="706"/>
      <c r="HL208" s="706"/>
      <c r="HM208" s="706"/>
      <c r="HN208" s="706"/>
      <c r="IX208" s="706"/>
      <c r="IY208" s="706"/>
      <c r="IZ208" s="706"/>
      <c r="JA208" s="706"/>
      <c r="JB208" s="706"/>
      <c r="JC208" s="706"/>
      <c r="JD208" s="706"/>
      <c r="JE208" s="706"/>
      <c r="JF208" s="706"/>
      <c r="JG208" s="706"/>
      <c r="JH208" s="706"/>
      <c r="JI208" s="706"/>
    </row>
    <row r="209" spans="1:274" s="878" customFormat="1" ht="23.1" customHeight="1" x14ac:dyDescent="0.25">
      <c r="A209" s="691">
        <v>208</v>
      </c>
      <c r="B209" s="693" t="s">
        <v>1290</v>
      </c>
      <c r="C209" s="696">
        <v>282</v>
      </c>
      <c r="D209" s="697">
        <v>536</v>
      </c>
      <c r="E209" s="697">
        <v>56</v>
      </c>
      <c r="F209" s="720" t="s">
        <v>1123</v>
      </c>
      <c r="G209" s="699" t="s">
        <v>1300</v>
      </c>
      <c r="H209" s="767" t="s">
        <v>1112</v>
      </c>
      <c r="I209" s="752" t="s">
        <v>1113</v>
      </c>
      <c r="J209" s="764" t="s">
        <v>1205</v>
      </c>
      <c r="K209" s="761" t="s">
        <v>1151</v>
      </c>
      <c r="L209" s="761" t="s">
        <v>1116</v>
      </c>
      <c r="M209" s="753" t="s">
        <v>1152</v>
      </c>
      <c r="N209" s="753" t="s">
        <v>1153</v>
      </c>
      <c r="O209" s="753" t="s">
        <v>1153</v>
      </c>
      <c r="P209" s="753" t="s">
        <v>1153</v>
      </c>
      <c r="Q209" s="753" t="s">
        <v>1120</v>
      </c>
      <c r="R209" s="753" t="s">
        <v>1120</v>
      </c>
      <c r="S209" s="755">
        <v>4</v>
      </c>
      <c r="T209" s="763">
        <v>4.3</v>
      </c>
      <c r="U209" s="771">
        <v>41091</v>
      </c>
      <c r="V209" s="772">
        <v>41426</v>
      </c>
      <c r="W209" s="874">
        <v>5</v>
      </c>
      <c r="X209" s="875"/>
      <c r="Y209" s="876">
        <f>50900+29000</f>
        <v>79900</v>
      </c>
      <c r="Z209" s="875">
        <f t="shared" si="9"/>
        <v>79900</v>
      </c>
      <c r="AA209" s="691">
        <v>50900</v>
      </c>
      <c r="AB209" s="691"/>
      <c r="AC209" s="691">
        <v>29000</v>
      </c>
      <c r="AD209" s="691"/>
      <c r="AE209" s="691"/>
      <c r="AF209" s="691"/>
      <c r="AG209" s="691"/>
      <c r="AH209" s="691"/>
      <c r="AI209" s="691"/>
      <c r="AJ209" s="691"/>
      <c r="AK209" s="691"/>
      <c r="AL209" s="691"/>
      <c r="AM209" s="868">
        <f t="shared" si="10"/>
        <v>79900</v>
      </c>
      <c r="AN209" s="868">
        <f t="shared" si="11"/>
        <v>0</v>
      </c>
      <c r="AO209" s="691"/>
      <c r="AP209" s="868"/>
      <c r="AQ209" s="706"/>
      <c r="AR209" s="704"/>
      <c r="AS209" s="704"/>
      <c r="AT209" s="704"/>
      <c r="AU209" s="704"/>
      <c r="AV209" s="704"/>
      <c r="AW209" s="704"/>
      <c r="AX209" s="704"/>
      <c r="AY209" s="704"/>
      <c r="AZ209" s="704"/>
      <c r="BA209" s="704"/>
      <c r="BB209" s="704"/>
      <c r="BC209" s="704"/>
      <c r="BD209" s="704"/>
      <c r="BE209" s="704"/>
      <c r="BF209" s="704"/>
      <c r="BG209" s="704"/>
      <c r="BH209" s="704"/>
      <c r="BI209" s="704"/>
      <c r="BJ209" s="704"/>
      <c r="BK209" s="704"/>
      <c r="BL209" s="704"/>
      <c r="BM209" s="704"/>
      <c r="BN209" s="704"/>
      <c r="BO209" s="704"/>
      <c r="BP209" s="704"/>
      <c r="BQ209" s="704"/>
      <c r="BR209" s="704"/>
      <c r="BS209" s="704"/>
      <c r="BT209" s="704"/>
      <c r="BU209" s="704"/>
      <c r="BV209" s="704"/>
      <c r="BW209" s="704"/>
      <c r="BX209" s="704"/>
      <c r="BY209" s="704"/>
      <c r="BZ209" s="704"/>
      <c r="CA209" s="704"/>
      <c r="CB209" s="704"/>
      <c r="CC209" s="704"/>
      <c r="CD209" s="704"/>
      <c r="CE209" s="704"/>
      <c r="CF209" s="704"/>
      <c r="CG209" s="704"/>
      <c r="CH209" s="704"/>
      <c r="CI209" s="704"/>
      <c r="CJ209" s="704"/>
      <c r="CK209" s="704"/>
      <c r="CL209" s="704"/>
      <c r="CM209" s="704"/>
      <c r="CN209" s="704"/>
      <c r="CO209" s="704"/>
      <c r="CP209" s="704"/>
      <c r="CQ209" s="704"/>
      <c r="CR209" s="704"/>
      <c r="CS209" s="704"/>
      <c r="CT209" s="704"/>
      <c r="CU209" s="704"/>
      <c r="CV209" s="704"/>
      <c r="CW209" s="704"/>
      <c r="CX209" s="704"/>
      <c r="CY209" s="704"/>
      <c r="CZ209" s="704"/>
      <c r="DA209" s="704"/>
      <c r="DB209" s="704"/>
      <c r="DC209" s="704"/>
      <c r="DD209" s="704"/>
      <c r="DE209" s="704"/>
      <c r="DF209" s="704"/>
      <c r="DG209" s="704"/>
      <c r="DH209" s="704"/>
      <c r="DI209" s="704"/>
      <c r="DJ209" s="704"/>
      <c r="DK209" s="704"/>
      <c r="DL209" s="704"/>
      <c r="DM209" s="704"/>
      <c r="DN209" s="704"/>
      <c r="DO209" s="704"/>
      <c r="DP209" s="704"/>
      <c r="DQ209" s="704"/>
      <c r="DR209" s="704"/>
      <c r="DS209" s="704"/>
      <c r="DT209" s="704"/>
      <c r="DU209" s="704"/>
      <c r="DV209" s="704"/>
      <c r="DW209" s="704"/>
      <c r="DX209" s="704"/>
      <c r="DY209" s="704"/>
      <c r="DZ209" s="704"/>
      <c r="EA209" s="704"/>
      <c r="EB209" s="704"/>
      <c r="EC209" s="704"/>
      <c r="ED209" s="704"/>
      <c r="EE209" s="704"/>
      <c r="EF209" s="704"/>
      <c r="EG209" s="704"/>
      <c r="EH209" s="704"/>
      <c r="EI209" s="704"/>
      <c r="EJ209" s="704"/>
      <c r="EK209" s="704"/>
      <c r="EL209" s="704"/>
      <c r="EM209" s="704"/>
      <c r="EN209" s="704"/>
      <c r="EO209" s="704"/>
      <c r="EP209" s="704"/>
      <c r="EQ209" s="704"/>
      <c r="ER209" s="704"/>
      <c r="ES209" s="704"/>
      <c r="ET209" s="704"/>
      <c r="EU209" s="704"/>
      <c r="EV209" s="704"/>
      <c r="EW209" s="704"/>
      <c r="EX209" s="704"/>
      <c r="EY209" s="704"/>
      <c r="EZ209" s="704"/>
      <c r="FA209" s="704"/>
      <c r="FB209" s="704"/>
      <c r="FC209" s="704"/>
      <c r="FD209" s="704"/>
      <c r="FE209" s="704"/>
      <c r="FF209" s="704"/>
      <c r="FG209" s="704"/>
      <c r="FH209" s="706"/>
      <c r="FI209" s="706"/>
      <c r="FJ209" s="706"/>
      <c r="FK209" s="706"/>
      <c r="FL209" s="706"/>
      <c r="FM209" s="706"/>
      <c r="FN209" s="706"/>
      <c r="FO209" s="706"/>
      <c r="FP209" s="706"/>
      <c r="FQ209" s="706"/>
      <c r="FR209" s="706"/>
      <c r="FS209" s="706"/>
      <c r="FT209" s="706"/>
      <c r="FU209" s="706"/>
      <c r="FV209" s="706"/>
      <c r="FW209" s="706"/>
      <c r="FX209" s="706"/>
      <c r="FY209" s="706"/>
      <c r="FZ209" s="706"/>
      <c r="GA209" s="706"/>
      <c r="GB209" s="706"/>
      <c r="GC209" s="706"/>
      <c r="GD209" s="706"/>
      <c r="GE209" s="706"/>
      <c r="GF209" s="706"/>
      <c r="GG209" s="706"/>
      <c r="GH209" s="706"/>
      <c r="GI209" s="706"/>
      <c r="GJ209" s="706"/>
      <c r="GK209" s="706"/>
      <c r="GL209" s="706"/>
      <c r="GM209" s="706"/>
      <c r="GN209" s="704"/>
      <c r="GO209" s="704"/>
      <c r="GP209" s="706"/>
      <c r="GQ209" s="706"/>
      <c r="GR209" s="706"/>
      <c r="GS209" s="706"/>
      <c r="GT209" s="706"/>
      <c r="GU209" s="706"/>
      <c r="GV209" s="706"/>
      <c r="GW209" s="706"/>
      <c r="GX209" s="706"/>
      <c r="GY209" s="706"/>
      <c r="GZ209" s="706"/>
      <c r="HA209" s="706"/>
      <c r="HB209" s="706"/>
      <c r="HC209" s="706"/>
      <c r="HD209" s="706"/>
      <c r="HE209" s="706"/>
      <c r="HF209" s="706"/>
      <c r="HG209" s="706"/>
      <c r="HH209" s="706"/>
      <c r="HI209" s="706"/>
      <c r="HJ209" s="706"/>
      <c r="HK209" s="706"/>
      <c r="HL209" s="706"/>
      <c r="HM209" s="706"/>
      <c r="HN209" s="706"/>
      <c r="IX209" s="706"/>
      <c r="IY209" s="706"/>
      <c r="IZ209" s="706"/>
      <c r="JJ209" s="814"/>
      <c r="JK209" s="814"/>
      <c r="JL209" s="814"/>
      <c r="JM209" s="814"/>
      <c r="JN209" s="814"/>
    </row>
    <row r="210" spans="1:274" s="878" customFormat="1" ht="23.1" customHeight="1" x14ac:dyDescent="0.25">
      <c r="A210" s="691">
        <v>209</v>
      </c>
      <c r="B210" s="693" t="s">
        <v>1290</v>
      </c>
      <c r="C210" s="696">
        <v>282</v>
      </c>
      <c r="D210" s="697">
        <v>536</v>
      </c>
      <c r="E210" s="697">
        <v>58</v>
      </c>
      <c r="F210" s="720" t="s">
        <v>1123</v>
      </c>
      <c r="G210" s="699" t="s">
        <v>1524</v>
      </c>
      <c r="H210" s="767" t="s">
        <v>1112</v>
      </c>
      <c r="I210" s="752" t="s">
        <v>1113</v>
      </c>
      <c r="J210" s="764" t="s">
        <v>1205</v>
      </c>
      <c r="K210" s="761" t="s">
        <v>1115</v>
      </c>
      <c r="L210" s="761" t="s">
        <v>1124</v>
      </c>
      <c r="M210" s="753" t="s">
        <v>1152</v>
      </c>
      <c r="N210" s="753" t="s">
        <v>1153</v>
      </c>
      <c r="O210" s="753" t="s">
        <v>1153</v>
      </c>
      <c r="P210" s="753" t="s">
        <v>1153</v>
      </c>
      <c r="Q210" s="753" t="s">
        <v>1120</v>
      </c>
      <c r="R210" s="753" t="s">
        <v>1120</v>
      </c>
      <c r="S210" s="755">
        <v>4</v>
      </c>
      <c r="T210" s="763">
        <v>4.3</v>
      </c>
      <c r="U210" s="771">
        <v>41091</v>
      </c>
      <c r="V210" s="772">
        <v>41426</v>
      </c>
      <c r="W210" s="874">
        <v>5</v>
      </c>
      <c r="X210" s="875"/>
      <c r="Y210" s="876">
        <v>598000</v>
      </c>
      <c r="Z210" s="875">
        <f t="shared" si="9"/>
        <v>598000</v>
      </c>
      <c r="AA210" s="691">
        <v>598000</v>
      </c>
      <c r="AB210" s="691"/>
      <c r="AC210" s="691"/>
      <c r="AD210" s="691"/>
      <c r="AE210" s="691"/>
      <c r="AF210" s="691"/>
      <c r="AG210" s="691"/>
      <c r="AH210" s="691"/>
      <c r="AI210" s="691"/>
      <c r="AJ210" s="691"/>
      <c r="AK210" s="691"/>
      <c r="AL210" s="691"/>
      <c r="AM210" s="868">
        <f t="shared" si="10"/>
        <v>598000</v>
      </c>
      <c r="AN210" s="868">
        <f t="shared" si="11"/>
        <v>0</v>
      </c>
      <c r="AO210" s="691"/>
      <c r="AP210" s="868"/>
      <c r="AQ210" s="706"/>
      <c r="AR210" s="704"/>
      <c r="AS210" s="704"/>
      <c r="AT210" s="704"/>
      <c r="AU210" s="704"/>
      <c r="AV210" s="704"/>
      <c r="AW210" s="704"/>
      <c r="AX210" s="704"/>
      <c r="AY210" s="704"/>
      <c r="AZ210" s="704"/>
      <c r="BA210" s="704"/>
      <c r="BB210" s="704"/>
      <c r="BC210" s="704"/>
      <c r="BD210" s="704"/>
      <c r="BE210" s="704"/>
      <c r="BF210" s="704"/>
      <c r="BG210" s="704"/>
      <c r="BH210" s="704"/>
      <c r="BI210" s="704"/>
      <c r="BJ210" s="704"/>
      <c r="BK210" s="704"/>
      <c r="BL210" s="704"/>
      <c r="BM210" s="704"/>
      <c r="BN210" s="704"/>
      <c r="BO210" s="704"/>
      <c r="BP210" s="704"/>
      <c r="BQ210" s="704"/>
      <c r="BR210" s="704"/>
      <c r="BS210" s="704"/>
      <c r="BT210" s="704"/>
      <c r="BU210" s="704"/>
      <c r="BV210" s="704"/>
      <c r="BW210" s="704"/>
      <c r="BX210" s="704"/>
      <c r="BY210" s="704"/>
      <c r="BZ210" s="704"/>
      <c r="CA210" s="704"/>
      <c r="CB210" s="704"/>
      <c r="CC210" s="704"/>
      <c r="CD210" s="704"/>
      <c r="CE210" s="704"/>
      <c r="CF210" s="704"/>
      <c r="CG210" s="704"/>
      <c r="CH210" s="704"/>
      <c r="CI210" s="704"/>
      <c r="CJ210" s="704"/>
      <c r="CK210" s="704"/>
      <c r="CL210" s="704"/>
      <c r="CM210" s="704"/>
      <c r="CN210" s="704"/>
      <c r="CO210" s="704"/>
      <c r="CP210" s="704"/>
      <c r="CQ210" s="704"/>
      <c r="CR210" s="704"/>
      <c r="CS210" s="704"/>
      <c r="CT210" s="704"/>
      <c r="CU210" s="704"/>
      <c r="CV210" s="704"/>
      <c r="CW210" s="704"/>
      <c r="CX210" s="704"/>
      <c r="CY210" s="704"/>
      <c r="CZ210" s="704"/>
      <c r="DA210" s="704"/>
      <c r="DB210" s="704"/>
      <c r="DC210" s="704"/>
      <c r="DD210" s="704"/>
      <c r="DE210" s="704"/>
      <c r="DF210" s="704"/>
      <c r="DG210" s="704"/>
      <c r="DH210" s="704"/>
      <c r="DI210" s="704"/>
      <c r="DJ210" s="704"/>
      <c r="DK210" s="704"/>
      <c r="DL210" s="704"/>
      <c r="DM210" s="704"/>
      <c r="DN210" s="704"/>
      <c r="DO210" s="704"/>
      <c r="DP210" s="704"/>
      <c r="DQ210" s="704"/>
      <c r="DR210" s="704"/>
      <c r="DS210" s="704"/>
      <c r="DT210" s="704"/>
      <c r="DU210" s="704"/>
      <c r="DV210" s="704"/>
      <c r="DW210" s="704"/>
      <c r="DX210" s="704"/>
      <c r="DY210" s="704"/>
      <c r="DZ210" s="704"/>
      <c r="EA210" s="704"/>
      <c r="EB210" s="704"/>
      <c r="EC210" s="704"/>
      <c r="ED210" s="704"/>
      <c r="EE210" s="704"/>
      <c r="EF210" s="704"/>
      <c r="EG210" s="704"/>
      <c r="EH210" s="704"/>
      <c r="EI210" s="704"/>
      <c r="EJ210" s="704"/>
      <c r="EK210" s="704"/>
      <c r="EL210" s="704"/>
      <c r="EM210" s="704"/>
      <c r="EN210" s="704"/>
      <c r="EO210" s="704"/>
      <c r="EP210" s="704"/>
      <c r="EQ210" s="704"/>
      <c r="ER210" s="704"/>
      <c r="ES210" s="704"/>
      <c r="ET210" s="704"/>
      <c r="EU210" s="704"/>
      <c r="EV210" s="704"/>
      <c r="EW210" s="704"/>
      <c r="EX210" s="704"/>
      <c r="EY210" s="704"/>
      <c r="EZ210" s="704"/>
      <c r="FA210" s="704"/>
      <c r="FB210" s="704"/>
      <c r="FC210" s="704"/>
      <c r="FD210" s="704"/>
      <c r="FE210" s="704"/>
      <c r="FF210" s="704"/>
      <c r="FG210" s="704"/>
      <c r="FH210" s="706"/>
      <c r="FI210" s="706"/>
      <c r="FJ210" s="706"/>
      <c r="FK210" s="706"/>
      <c r="FL210" s="706"/>
      <c r="FM210" s="706"/>
      <c r="FN210" s="706"/>
      <c r="FO210" s="706"/>
      <c r="FP210" s="706"/>
      <c r="FQ210" s="706"/>
      <c r="FR210" s="706"/>
      <c r="FS210" s="706"/>
      <c r="FT210" s="706"/>
      <c r="FU210" s="706"/>
      <c r="FV210" s="706"/>
      <c r="FW210" s="706"/>
      <c r="FX210" s="706"/>
      <c r="FY210" s="706"/>
      <c r="FZ210" s="706"/>
      <c r="GA210" s="706"/>
      <c r="GB210" s="706"/>
      <c r="GC210" s="706"/>
      <c r="GD210" s="706"/>
      <c r="GE210" s="706"/>
      <c r="GF210" s="706"/>
      <c r="GG210" s="706"/>
      <c r="GH210" s="706"/>
      <c r="GI210" s="706"/>
      <c r="GJ210" s="706"/>
      <c r="GK210" s="706"/>
      <c r="GL210" s="706"/>
      <c r="GM210" s="706"/>
      <c r="GN210" s="704"/>
      <c r="GO210" s="704"/>
      <c r="GP210" s="706"/>
      <c r="GQ210" s="706"/>
      <c r="GR210" s="706"/>
      <c r="GS210" s="706"/>
      <c r="GT210" s="706"/>
      <c r="GU210" s="706"/>
      <c r="GV210" s="706"/>
      <c r="GW210" s="706"/>
      <c r="GX210" s="706"/>
      <c r="GY210" s="706"/>
      <c r="GZ210" s="706"/>
      <c r="HA210" s="706"/>
      <c r="HB210" s="706"/>
      <c r="HC210" s="706"/>
      <c r="HD210" s="706"/>
      <c r="HE210" s="706"/>
      <c r="HF210" s="706"/>
      <c r="HG210" s="706"/>
      <c r="HH210" s="706"/>
      <c r="HI210" s="706"/>
      <c r="HJ210" s="706"/>
      <c r="HK210" s="706"/>
      <c r="HL210" s="706"/>
      <c r="HM210" s="706"/>
      <c r="HN210" s="706"/>
      <c r="IX210" s="706"/>
      <c r="IY210" s="706"/>
      <c r="IZ210" s="706"/>
      <c r="JI210" s="706"/>
    </row>
    <row r="211" spans="1:274" s="878" customFormat="1" ht="32.1" customHeight="1" x14ac:dyDescent="0.25">
      <c r="A211" s="691">
        <v>210</v>
      </c>
      <c r="B211" s="693" t="s">
        <v>1290</v>
      </c>
      <c r="C211" s="696">
        <v>282</v>
      </c>
      <c r="D211" s="697">
        <v>536</v>
      </c>
      <c r="E211" s="697">
        <v>59</v>
      </c>
      <c r="F211" s="720" t="s">
        <v>1123</v>
      </c>
      <c r="G211" s="699" t="s">
        <v>1531</v>
      </c>
      <c r="H211" s="767" t="s">
        <v>1112</v>
      </c>
      <c r="I211" s="752" t="s">
        <v>1113</v>
      </c>
      <c r="J211" s="764" t="s">
        <v>1205</v>
      </c>
      <c r="K211" s="761" t="s">
        <v>1115</v>
      </c>
      <c r="L211" s="761" t="s">
        <v>1124</v>
      </c>
      <c r="M211" s="753" t="s">
        <v>1152</v>
      </c>
      <c r="N211" s="753" t="s">
        <v>1153</v>
      </c>
      <c r="O211" s="753" t="s">
        <v>1153</v>
      </c>
      <c r="P211" s="753" t="s">
        <v>1153</v>
      </c>
      <c r="Q211" s="753" t="s">
        <v>1120</v>
      </c>
      <c r="R211" s="753" t="s">
        <v>1120</v>
      </c>
      <c r="S211" s="755">
        <v>4</v>
      </c>
      <c r="T211" s="763">
        <v>4.3</v>
      </c>
      <c r="U211" s="771">
        <v>41456</v>
      </c>
      <c r="V211" s="772">
        <v>41791</v>
      </c>
      <c r="W211" s="874">
        <v>5</v>
      </c>
      <c r="X211" s="875"/>
      <c r="Y211" s="876">
        <v>800</v>
      </c>
      <c r="Z211" s="875">
        <f t="shared" si="9"/>
        <v>800</v>
      </c>
      <c r="AA211" s="691"/>
      <c r="AB211" s="691">
        <v>800</v>
      </c>
      <c r="AC211" s="691"/>
      <c r="AD211" s="691"/>
      <c r="AE211" s="691"/>
      <c r="AF211" s="691"/>
      <c r="AG211" s="691"/>
      <c r="AH211" s="691"/>
      <c r="AI211" s="691"/>
      <c r="AJ211" s="691"/>
      <c r="AK211" s="691"/>
      <c r="AL211" s="691"/>
      <c r="AM211" s="868">
        <f t="shared" si="10"/>
        <v>800</v>
      </c>
      <c r="AN211" s="868">
        <f t="shared" si="11"/>
        <v>0</v>
      </c>
      <c r="AO211" s="691"/>
      <c r="AP211" s="868"/>
      <c r="AQ211" s="706"/>
      <c r="AR211" s="704"/>
      <c r="AS211" s="704"/>
      <c r="AT211" s="704"/>
      <c r="AU211" s="704"/>
      <c r="AV211" s="704"/>
      <c r="AW211" s="704"/>
      <c r="AX211" s="704"/>
      <c r="AY211" s="704"/>
      <c r="AZ211" s="704"/>
      <c r="BA211" s="704"/>
      <c r="BB211" s="704"/>
      <c r="BC211" s="704"/>
      <c r="BD211" s="704"/>
      <c r="BE211" s="704"/>
      <c r="BF211" s="704"/>
      <c r="BG211" s="704"/>
      <c r="BH211" s="704"/>
      <c r="BI211" s="704"/>
      <c r="BJ211" s="704"/>
      <c r="BK211" s="704"/>
      <c r="BL211" s="704"/>
      <c r="BM211" s="704"/>
      <c r="BN211" s="704"/>
      <c r="BO211" s="704"/>
      <c r="BP211" s="704"/>
      <c r="BQ211" s="704"/>
      <c r="BR211" s="704"/>
      <c r="BS211" s="704"/>
      <c r="BT211" s="704"/>
      <c r="BU211" s="704"/>
      <c r="BV211" s="704"/>
      <c r="BW211" s="704"/>
      <c r="BX211" s="704"/>
      <c r="BY211" s="704"/>
      <c r="BZ211" s="704"/>
      <c r="CA211" s="704"/>
      <c r="CB211" s="704"/>
      <c r="CC211" s="704"/>
      <c r="CD211" s="704"/>
      <c r="CE211" s="704"/>
      <c r="CF211" s="704"/>
      <c r="CG211" s="704"/>
      <c r="CH211" s="704"/>
      <c r="CI211" s="704"/>
      <c r="CJ211" s="704"/>
      <c r="CK211" s="704"/>
      <c r="CL211" s="704"/>
      <c r="CM211" s="704"/>
      <c r="CN211" s="704"/>
      <c r="CO211" s="704"/>
      <c r="CP211" s="704"/>
      <c r="CQ211" s="704"/>
      <c r="CR211" s="704"/>
      <c r="CS211" s="704"/>
      <c r="CT211" s="704"/>
      <c r="CU211" s="704"/>
      <c r="CV211" s="704"/>
      <c r="CW211" s="704"/>
      <c r="CX211" s="704"/>
      <c r="CY211" s="704"/>
      <c r="CZ211" s="704"/>
      <c r="DA211" s="704"/>
      <c r="DB211" s="704"/>
      <c r="DC211" s="704"/>
      <c r="DD211" s="704"/>
      <c r="DE211" s="704"/>
      <c r="DF211" s="704"/>
      <c r="DG211" s="704"/>
      <c r="DH211" s="704"/>
      <c r="DI211" s="704"/>
      <c r="DJ211" s="704"/>
      <c r="DK211" s="704"/>
      <c r="DL211" s="704"/>
      <c r="DM211" s="704"/>
      <c r="DN211" s="704"/>
      <c r="DO211" s="704"/>
      <c r="DP211" s="704"/>
      <c r="DQ211" s="704"/>
      <c r="DR211" s="704"/>
      <c r="DS211" s="704"/>
      <c r="DT211" s="704"/>
      <c r="DU211" s="704"/>
      <c r="DV211" s="704"/>
      <c r="DW211" s="704"/>
      <c r="DX211" s="704"/>
      <c r="DY211" s="704"/>
      <c r="DZ211" s="704"/>
      <c r="EA211" s="704"/>
      <c r="EB211" s="704"/>
      <c r="EC211" s="704"/>
      <c r="ED211" s="704"/>
      <c r="EE211" s="704"/>
      <c r="EF211" s="704"/>
      <c r="EG211" s="704"/>
      <c r="EH211" s="704"/>
      <c r="EI211" s="704"/>
      <c r="EJ211" s="704"/>
      <c r="EK211" s="704"/>
      <c r="EL211" s="704"/>
      <c r="EM211" s="704"/>
      <c r="EN211" s="704"/>
      <c r="EO211" s="704"/>
      <c r="EP211" s="704"/>
      <c r="EQ211" s="704"/>
      <c r="ER211" s="704"/>
      <c r="ES211" s="704"/>
      <c r="ET211" s="704"/>
      <c r="EU211" s="704"/>
      <c r="EV211" s="704"/>
      <c r="EW211" s="704"/>
      <c r="EX211" s="704"/>
      <c r="EY211" s="704"/>
      <c r="EZ211" s="704"/>
      <c r="FA211" s="704"/>
      <c r="FB211" s="704"/>
      <c r="FC211" s="704"/>
      <c r="FD211" s="704"/>
      <c r="FE211" s="704"/>
      <c r="FF211" s="704"/>
      <c r="FG211" s="704"/>
      <c r="FH211" s="706"/>
      <c r="FI211" s="706"/>
      <c r="FJ211" s="706"/>
      <c r="FK211" s="706"/>
      <c r="FL211" s="706"/>
      <c r="FM211" s="706"/>
      <c r="FN211" s="706"/>
      <c r="FO211" s="706"/>
      <c r="FP211" s="706"/>
      <c r="FQ211" s="706"/>
      <c r="FR211" s="706"/>
      <c r="FS211" s="706"/>
      <c r="FT211" s="706"/>
      <c r="FU211" s="706"/>
      <c r="FV211" s="706"/>
      <c r="FW211" s="706"/>
      <c r="FX211" s="706"/>
      <c r="FY211" s="706"/>
      <c r="FZ211" s="706"/>
      <c r="GA211" s="706"/>
      <c r="GB211" s="706"/>
      <c r="GC211" s="706"/>
      <c r="GD211" s="706"/>
      <c r="GE211" s="706"/>
      <c r="GF211" s="706"/>
      <c r="GG211" s="706"/>
      <c r="GH211" s="706"/>
      <c r="GI211" s="706"/>
      <c r="GJ211" s="706"/>
      <c r="GK211" s="706"/>
      <c r="GL211" s="706"/>
      <c r="GM211" s="706"/>
      <c r="GN211" s="704"/>
      <c r="GO211" s="704"/>
      <c r="GP211" s="706"/>
      <c r="GQ211" s="706"/>
      <c r="GR211" s="706"/>
      <c r="GS211" s="706"/>
      <c r="GT211" s="706"/>
      <c r="GU211" s="706"/>
      <c r="GV211" s="706"/>
      <c r="GW211" s="706"/>
      <c r="GX211" s="706"/>
      <c r="GY211" s="706"/>
      <c r="GZ211" s="706"/>
      <c r="HA211" s="706"/>
      <c r="HB211" s="706"/>
      <c r="HC211" s="706"/>
      <c r="HD211" s="706"/>
      <c r="HE211" s="706"/>
      <c r="HF211" s="706"/>
      <c r="HG211" s="706"/>
      <c r="HH211" s="706"/>
      <c r="HI211" s="706"/>
      <c r="HJ211" s="706"/>
      <c r="HK211" s="706"/>
      <c r="HL211" s="706"/>
      <c r="HM211" s="706"/>
      <c r="HN211" s="706"/>
      <c r="IX211" s="706"/>
      <c r="IY211" s="706"/>
      <c r="IZ211" s="706"/>
      <c r="JA211" s="704"/>
      <c r="JB211" s="704"/>
      <c r="JC211" s="704"/>
      <c r="JD211" s="704"/>
      <c r="JE211" s="704"/>
      <c r="JF211" s="704"/>
      <c r="JG211" s="704"/>
      <c r="JH211" s="704"/>
      <c r="JI211" s="706"/>
    </row>
    <row r="212" spans="1:274" s="878" customFormat="1" ht="23.1" customHeight="1" x14ac:dyDescent="0.25">
      <c r="A212" s="691">
        <v>211</v>
      </c>
      <c r="B212" s="693" t="s">
        <v>1308</v>
      </c>
      <c r="C212" s="696">
        <v>282</v>
      </c>
      <c r="D212" s="697">
        <v>536</v>
      </c>
      <c r="E212" s="697">
        <v>60</v>
      </c>
      <c r="F212" s="720" t="s">
        <v>1123</v>
      </c>
      <c r="G212" s="699" t="s">
        <v>1549</v>
      </c>
      <c r="H212" s="767" t="s">
        <v>1112</v>
      </c>
      <c r="I212" s="752" t="s">
        <v>1113</v>
      </c>
      <c r="J212" s="764" t="s">
        <v>1309</v>
      </c>
      <c r="K212" s="761" t="s">
        <v>1151</v>
      </c>
      <c r="L212" s="761" t="s">
        <v>1124</v>
      </c>
      <c r="M212" s="753" t="s">
        <v>1310</v>
      </c>
      <c r="N212" s="753" t="s">
        <v>1311</v>
      </c>
      <c r="O212" s="753" t="s">
        <v>1153</v>
      </c>
      <c r="P212" s="753" t="s">
        <v>1153</v>
      </c>
      <c r="Q212" s="753" t="s">
        <v>1160</v>
      </c>
      <c r="R212" s="753" t="s">
        <v>1160</v>
      </c>
      <c r="S212" s="755">
        <v>4</v>
      </c>
      <c r="T212" s="763">
        <v>4.3</v>
      </c>
      <c r="U212" s="771">
        <v>41456</v>
      </c>
      <c r="V212" s="772">
        <v>41609</v>
      </c>
      <c r="W212" s="874">
        <v>5</v>
      </c>
      <c r="X212" s="875"/>
      <c r="Y212" s="876">
        <v>142000</v>
      </c>
      <c r="Z212" s="875">
        <f t="shared" si="9"/>
        <v>142000</v>
      </c>
      <c r="AA212" s="691"/>
      <c r="AB212" s="691"/>
      <c r="AC212" s="702">
        <v>142000</v>
      </c>
      <c r="AD212" s="691"/>
      <c r="AE212" s="691"/>
      <c r="AF212" s="691"/>
      <c r="AG212" s="691"/>
      <c r="AH212" s="691"/>
      <c r="AI212" s="691"/>
      <c r="AJ212" s="691"/>
      <c r="AK212" s="691"/>
      <c r="AL212" s="691"/>
      <c r="AM212" s="868">
        <f t="shared" si="10"/>
        <v>142000</v>
      </c>
      <c r="AN212" s="868">
        <f t="shared" si="11"/>
        <v>0</v>
      </c>
      <c r="AO212" s="691"/>
      <c r="AP212" s="868"/>
      <c r="AQ212" s="706"/>
      <c r="AR212" s="704"/>
      <c r="AS212" s="704"/>
      <c r="AT212" s="704"/>
      <c r="AU212" s="704"/>
      <c r="AV212" s="704"/>
      <c r="AW212" s="704"/>
      <c r="AX212" s="704"/>
      <c r="AY212" s="704"/>
      <c r="AZ212" s="704"/>
      <c r="BA212" s="704"/>
      <c r="BB212" s="704"/>
      <c r="BC212" s="704"/>
      <c r="BD212" s="704"/>
      <c r="BE212" s="704"/>
      <c r="BF212" s="704"/>
      <c r="BG212" s="704"/>
      <c r="BH212" s="704"/>
      <c r="BI212" s="704"/>
      <c r="BJ212" s="704"/>
      <c r="BK212" s="704"/>
      <c r="BL212" s="704"/>
      <c r="BM212" s="704"/>
      <c r="BN212" s="704"/>
      <c r="BO212" s="704"/>
      <c r="BP212" s="704"/>
      <c r="BQ212" s="704"/>
      <c r="BR212" s="704"/>
      <c r="BS212" s="704"/>
      <c r="BT212" s="704"/>
      <c r="BU212" s="704"/>
      <c r="BV212" s="704"/>
      <c r="BW212" s="704"/>
      <c r="BX212" s="704"/>
      <c r="BY212" s="704"/>
      <c r="BZ212" s="704"/>
      <c r="CA212" s="704"/>
      <c r="CB212" s="704"/>
      <c r="CC212" s="704"/>
      <c r="CD212" s="704"/>
      <c r="CE212" s="704"/>
      <c r="CF212" s="704"/>
      <c r="CG212" s="704"/>
      <c r="CH212" s="704"/>
      <c r="CI212" s="704"/>
      <c r="CJ212" s="704"/>
      <c r="CK212" s="704"/>
      <c r="CL212" s="704"/>
      <c r="CM212" s="704"/>
      <c r="CN212" s="704"/>
      <c r="CO212" s="704"/>
      <c r="CP212" s="704"/>
      <c r="CQ212" s="704"/>
      <c r="CR212" s="704"/>
      <c r="CS212" s="704"/>
      <c r="CT212" s="704"/>
      <c r="CU212" s="704"/>
      <c r="CV212" s="704"/>
      <c r="CW212" s="704"/>
      <c r="CX212" s="704"/>
      <c r="CY212" s="704"/>
      <c r="CZ212" s="704"/>
      <c r="DA212" s="704"/>
      <c r="DB212" s="704"/>
      <c r="DC212" s="704"/>
      <c r="DD212" s="704"/>
      <c r="DE212" s="704"/>
      <c r="DF212" s="704"/>
      <c r="DG212" s="704"/>
      <c r="DH212" s="704"/>
      <c r="DI212" s="704"/>
      <c r="DJ212" s="704"/>
      <c r="DK212" s="704"/>
      <c r="DL212" s="704"/>
      <c r="DM212" s="704"/>
      <c r="DN212" s="704"/>
      <c r="DO212" s="704"/>
      <c r="DP212" s="704"/>
      <c r="DQ212" s="704"/>
      <c r="DR212" s="704"/>
      <c r="DS212" s="704"/>
      <c r="DT212" s="704"/>
      <c r="DU212" s="704"/>
      <c r="DV212" s="704"/>
      <c r="DW212" s="704"/>
      <c r="DX212" s="704"/>
      <c r="DY212" s="704"/>
      <c r="DZ212" s="704"/>
      <c r="EA212" s="704"/>
      <c r="EB212" s="704"/>
      <c r="EC212" s="704"/>
      <c r="ED212" s="704"/>
      <c r="EE212" s="704"/>
      <c r="EF212" s="704"/>
      <c r="EG212" s="704"/>
      <c r="EH212" s="704"/>
      <c r="EI212" s="704"/>
      <c r="EJ212" s="704"/>
      <c r="EK212" s="704"/>
      <c r="EL212" s="704"/>
      <c r="EM212" s="704"/>
      <c r="EN212" s="704"/>
      <c r="EO212" s="704"/>
      <c r="EP212" s="704"/>
      <c r="EQ212" s="704"/>
      <c r="ER212" s="704"/>
      <c r="ES212" s="704"/>
      <c r="ET212" s="704"/>
      <c r="EU212" s="704"/>
      <c r="EV212" s="704"/>
      <c r="EW212" s="704"/>
      <c r="EX212" s="704"/>
      <c r="EY212" s="704"/>
      <c r="EZ212" s="704"/>
      <c r="FA212" s="704"/>
      <c r="FB212" s="704"/>
      <c r="FC212" s="704"/>
      <c r="FD212" s="704"/>
      <c r="FE212" s="704"/>
      <c r="FF212" s="704"/>
      <c r="FG212" s="704"/>
      <c r="FH212" s="706"/>
      <c r="FI212" s="706"/>
      <c r="FJ212" s="706"/>
      <c r="FK212" s="706"/>
      <c r="FL212" s="706"/>
      <c r="FM212" s="706"/>
      <c r="FN212" s="706"/>
      <c r="FO212" s="706"/>
      <c r="FP212" s="706"/>
      <c r="FQ212" s="706"/>
      <c r="FR212" s="706"/>
      <c r="FS212" s="706"/>
      <c r="FT212" s="706"/>
      <c r="FU212" s="706"/>
      <c r="FV212" s="706"/>
      <c r="FW212" s="706"/>
      <c r="FX212" s="706"/>
      <c r="FY212" s="706"/>
      <c r="FZ212" s="706"/>
      <c r="GA212" s="706"/>
      <c r="GB212" s="706"/>
      <c r="GC212" s="706"/>
      <c r="GD212" s="706"/>
      <c r="GE212" s="706"/>
      <c r="GF212" s="706"/>
      <c r="GG212" s="706"/>
      <c r="GH212" s="706"/>
      <c r="GI212" s="706"/>
      <c r="GJ212" s="706"/>
      <c r="GK212" s="706"/>
      <c r="GL212" s="706"/>
      <c r="GM212" s="706"/>
      <c r="GN212" s="704"/>
      <c r="GO212" s="704"/>
      <c r="GP212" s="706"/>
      <c r="GQ212" s="706"/>
      <c r="GR212" s="706"/>
      <c r="GS212" s="706"/>
      <c r="GT212" s="706"/>
      <c r="GU212" s="706"/>
      <c r="GV212" s="706"/>
      <c r="GW212" s="706"/>
      <c r="GX212" s="706"/>
      <c r="GY212" s="706"/>
      <c r="GZ212" s="706"/>
      <c r="HA212" s="706"/>
      <c r="HB212" s="706"/>
      <c r="HC212" s="706"/>
      <c r="HD212" s="706"/>
      <c r="HE212" s="706"/>
      <c r="HF212" s="706"/>
      <c r="HG212" s="706"/>
      <c r="HH212" s="706"/>
      <c r="HI212" s="706"/>
      <c r="HJ212" s="706"/>
      <c r="HK212" s="706"/>
      <c r="HL212" s="706"/>
      <c r="HM212" s="706"/>
      <c r="HN212" s="706"/>
      <c r="IX212" s="706"/>
      <c r="IY212" s="706"/>
      <c r="IZ212" s="706"/>
      <c r="JI212" s="706"/>
    </row>
    <row r="213" spans="1:274" s="878" customFormat="1" ht="32.1" customHeight="1" x14ac:dyDescent="0.25">
      <c r="A213" s="691">
        <v>212</v>
      </c>
      <c r="B213" s="693" t="s">
        <v>1290</v>
      </c>
      <c r="C213" s="696">
        <v>282</v>
      </c>
      <c r="D213" s="697">
        <v>544</v>
      </c>
      <c r="E213" s="707">
        <v>1</v>
      </c>
      <c r="F213" s="699" t="s">
        <v>1125</v>
      </c>
      <c r="G213" s="723" t="s">
        <v>1301</v>
      </c>
      <c r="H213" s="751" t="s">
        <v>1112</v>
      </c>
      <c r="I213" s="767" t="s">
        <v>1113</v>
      </c>
      <c r="J213" s="764" t="s">
        <v>1205</v>
      </c>
      <c r="K213" s="761" t="s">
        <v>1151</v>
      </c>
      <c r="L213" s="761" t="s">
        <v>1124</v>
      </c>
      <c r="M213" s="753" t="s">
        <v>1152</v>
      </c>
      <c r="N213" s="753" t="s">
        <v>1153</v>
      </c>
      <c r="O213" s="753" t="s">
        <v>1153</v>
      </c>
      <c r="P213" s="753" t="s">
        <v>1153</v>
      </c>
      <c r="Q213" s="753" t="s">
        <v>1160</v>
      </c>
      <c r="R213" s="753" t="s">
        <v>1160</v>
      </c>
      <c r="S213" s="755">
        <v>4</v>
      </c>
      <c r="T213" s="763">
        <v>4.3</v>
      </c>
      <c r="U213" s="771">
        <v>41456</v>
      </c>
      <c r="V213" s="772">
        <v>42522</v>
      </c>
      <c r="W213" s="874">
        <v>7</v>
      </c>
      <c r="X213" s="875">
        <v>16700</v>
      </c>
      <c r="Y213" s="875"/>
      <c r="Z213" s="875">
        <f t="shared" si="9"/>
        <v>16700</v>
      </c>
      <c r="AA213" s="702"/>
      <c r="AB213" s="702">
        <v>16700</v>
      </c>
      <c r="AC213" s="702"/>
      <c r="AD213" s="702"/>
      <c r="AE213" s="702"/>
      <c r="AF213" s="702"/>
      <c r="AG213" s="702"/>
      <c r="AH213" s="702"/>
      <c r="AI213" s="691"/>
      <c r="AJ213" s="691"/>
      <c r="AK213" s="691"/>
      <c r="AL213" s="691"/>
      <c r="AM213" s="868">
        <f t="shared" si="10"/>
        <v>16700</v>
      </c>
      <c r="AN213" s="868">
        <f t="shared" si="11"/>
        <v>0</v>
      </c>
      <c r="AO213" s="760"/>
      <c r="AP213" s="868"/>
      <c r="AQ213" s="706"/>
      <c r="AR213" s="704"/>
      <c r="AS213" s="704"/>
      <c r="AT213" s="704"/>
      <c r="AU213" s="704"/>
      <c r="AV213" s="704"/>
      <c r="AW213" s="704"/>
      <c r="AX213" s="704"/>
      <c r="AY213" s="704"/>
      <c r="AZ213" s="704"/>
      <c r="BA213" s="704"/>
      <c r="BB213" s="704"/>
      <c r="BC213" s="704"/>
      <c r="BD213" s="704"/>
      <c r="BE213" s="704"/>
      <c r="BF213" s="704"/>
      <c r="BG213" s="704"/>
      <c r="BH213" s="704"/>
      <c r="BI213" s="704"/>
      <c r="BJ213" s="704"/>
      <c r="BK213" s="704"/>
      <c r="BL213" s="704"/>
      <c r="BM213" s="704"/>
      <c r="BN213" s="704"/>
      <c r="BO213" s="704"/>
      <c r="BP213" s="704"/>
      <c r="BQ213" s="704"/>
      <c r="BR213" s="704"/>
      <c r="BS213" s="704"/>
      <c r="BT213" s="704"/>
      <c r="BU213" s="704"/>
      <c r="BV213" s="704"/>
      <c r="BW213" s="704"/>
      <c r="BX213" s="704"/>
      <c r="BY213" s="704"/>
      <c r="BZ213" s="704"/>
      <c r="CA213" s="704"/>
      <c r="CB213" s="704"/>
      <c r="CC213" s="704"/>
      <c r="CD213" s="704"/>
      <c r="CE213" s="704"/>
      <c r="CF213" s="704"/>
      <c r="CG213" s="704"/>
      <c r="CH213" s="704"/>
      <c r="CI213" s="704"/>
      <c r="CJ213" s="704"/>
      <c r="CK213" s="704"/>
      <c r="CL213" s="704"/>
      <c r="CM213" s="704"/>
      <c r="CN213" s="704"/>
      <c r="CO213" s="704"/>
      <c r="CP213" s="704"/>
      <c r="CQ213" s="704"/>
      <c r="CR213" s="704"/>
      <c r="CS213" s="704"/>
      <c r="CT213" s="704"/>
      <c r="CU213" s="704"/>
      <c r="CV213" s="704"/>
      <c r="CW213" s="704"/>
      <c r="CX213" s="704"/>
      <c r="CY213" s="704"/>
      <c r="CZ213" s="704"/>
      <c r="DA213" s="704"/>
      <c r="DB213" s="704"/>
      <c r="DC213" s="704"/>
      <c r="DD213" s="704"/>
      <c r="DE213" s="704"/>
      <c r="DF213" s="704"/>
      <c r="DG213" s="704"/>
      <c r="DH213" s="704"/>
      <c r="DI213" s="704"/>
      <c r="DJ213" s="704"/>
      <c r="DK213" s="704"/>
      <c r="DL213" s="704"/>
      <c r="DM213" s="704"/>
      <c r="DN213" s="704"/>
      <c r="DO213" s="704"/>
      <c r="DP213" s="704"/>
      <c r="DQ213" s="704"/>
      <c r="DR213" s="704"/>
      <c r="DS213" s="704"/>
      <c r="DT213" s="704"/>
      <c r="DU213" s="704"/>
      <c r="DV213" s="704"/>
      <c r="DW213" s="704"/>
      <c r="DX213" s="704"/>
      <c r="DY213" s="704"/>
      <c r="DZ213" s="704"/>
      <c r="EA213" s="704"/>
      <c r="EB213" s="704"/>
      <c r="EC213" s="704"/>
      <c r="ED213" s="704"/>
      <c r="EE213" s="704"/>
      <c r="EF213" s="704"/>
      <c r="EG213" s="704"/>
      <c r="EH213" s="704"/>
      <c r="EI213" s="704"/>
      <c r="EJ213" s="704"/>
      <c r="EK213" s="704"/>
      <c r="EL213" s="704"/>
      <c r="EM213" s="704"/>
      <c r="EN213" s="704"/>
      <c r="EO213" s="704"/>
      <c r="EP213" s="704"/>
      <c r="EQ213" s="704"/>
      <c r="ER213" s="704"/>
      <c r="ES213" s="704"/>
      <c r="ET213" s="704"/>
      <c r="EU213" s="704"/>
      <c r="EV213" s="706"/>
      <c r="EW213" s="706"/>
      <c r="EX213" s="706"/>
      <c r="EY213" s="706"/>
      <c r="EZ213" s="706"/>
      <c r="FA213" s="706"/>
      <c r="FB213" s="706"/>
      <c r="FC213" s="706"/>
      <c r="FD213" s="706"/>
      <c r="FE213" s="706"/>
      <c r="FF213" s="706"/>
      <c r="FG213" s="706"/>
      <c r="FH213" s="706"/>
      <c r="FI213" s="704"/>
      <c r="FJ213" s="704"/>
      <c r="FK213" s="704"/>
      <c r="FL213" s="704"/>
      <c r="FM213" s="704"/>
      <c r="FN213" s="704"/>
      <c r="FO213" s="704"/>
      <c r="FP213" s="704"/>
      <c r="FQ213" s="704"/>
      <c r="FR213" s="704"/>
      <c r="FS213" s="704"/>
      <c r="FT213" s="704"/>
      <c r="FU213" s="704"/>
      <c r="FV213" s="704"/>
      <c r="FW213" s="704"/>
      <c r="FX213" s="704"/>
      <c r="FY213" s="704"/>
      <c r="FZ213" s="704"/>
      <c r="GA213" s="704"/>
      <c r="GB213" s="704"/>
      <c r="GC213" s="704"/>
      <c r="GD213" s="704"/>
      <c r="GE213" s="704"/>
      <c r="GF213" s="704"/>
      <c r="GG213" s="704"/>
      <c r="GH213" s="704"/>
      <c r="GI213" s="704"/>
      <c r="GJ213" s="704"/>
      <c r="GK213" s="704"/>
      <c r="GL213" s="704"/>
      <c r="GM213" s="704"/>
      <c r="GN213" s="704"/>
      <c r="GO213" s="704"/>
      <c r="GP213" s="746"/>
      <c r="GQ213" s="704"/>
      <c r="GR213" s="704"/>
      <c r="GS213" s="704"/>
      <c r="GT213" s="704"/>
      <c r="GU213" s="704"/>
      <c r="GV213" s="704"/>
      <c r="GW213" s="704"/>
      <c r="GX213" s="704"/>
      <c r="GY213" s="704"/>
      <c r="GZ213" s="704"/>
      <c r="HA213" s="704"/>
      <c r="HB213" s="704"/>
      <c r="HC213" s="704"/>
      <c r="HD213" s="704"/>
      <c r="HE213" s="704"/>
      <c r="HF213" s="704"/>
      <c r="HG213" s="704"/>
      <c r="HH213" s="704"/>
      <c r="HI213" s="704"/>
      <c r="HJ213" s="704"/>
      <c r="HK213" s="704"/>
      <c r="HL213" s="704"/>
      <c r="HM213" s="704"/>
      <c r="HN213" s="704"/>
      <c r="HO213" s="704"/>
      <c r="HP213" s="704"/>
      <c r="HQ213" s="704"/>
      <c r="HR213" s="706"/>
      <c r="HS213" s="706"/>
      <c r="HT213" s="706"/>
      <c r="HU213" s="706"/>
      <c r="HV213" s="706"/>
      <c r="HW213" s="706"/>
      <c r="HX213" s="706"/>
      <c r="HY213" s="706"/>
      <c r="HZ213" s="706"/>
      <c r="IA213" s="704"/>
      <c r="IB213" s="704"/>
      <c r="IC213" s="704"/>
      <c r="ID213" s="704"/>
      <c r="IE213" s="704"/>
      <c r="IF213" s="704"/>
      <c r="IG213" s="704"/>
      <c r="IH213" s="704"/>
      <c r="II213" s="704"/>
      <c r="IJ213" s="704"/>
      <c r="IK213" s="704"/>
      <c r="IL213" s="704"/>
      <c r="IM213" s="704"/>
      <c r="IN213" s="704"/>
      <c r="IO213" s="704"/>
      <c r="IP213" s="704"/>
      <c r="IQ213" s="704"/>
      <c r="IR213" s="704"/>
      <c r="IS213" s="704"/>
      <c r="IT213" s="704"/>
      <c r="IU213" s="704"/>
      <c r="IV213" s="704"/>
      <c r="IW213" s="704"/>
      <c r="IX213" s="706"/>
      <c r="IY213" s="706"/>
      <c r="IZ213" s="706"/>
      <c r="JA213" s="706"/>
      <c r="JB213" s="706"/>
      <c r="JC213" s="706"/>
      <c r="JD213" s="706"/>
      <c r="JE213" s="706"/>
      <c r="JF213" s="706"/>
      <c r="JG213" s="706"/>
      <c r="JH213" s="706"/>
      <c r="JI213" s="706"/>
    </row>
    <row r="214" spans="1:274" s="878" customFormat="1" ht="23.1" customHeight="1" x14ac:dyDescent="0.25">
      <c r="A214" s="691">
        <v>213</v>
      </c>
      <c r="B214" s="693" t="s">
        <v>1390</v>
      </c>
      <c r="C214" s="696">
        <v>287</v>
      </c>
      <c r="D214" s="709">
        <v>536</v>
      </c>
      <c r="E214" s="707">
        <v>1</v>
      </c>
      <c r="F214" s="739" t="s">
        <v>1123</v>
      </c>
      <c r="G214" s="726" t="s">
        <v>1126</v>
      </c>
      <c r="H214" s="751" t="s">
        <v>1112</v>
      </c>
      <c r="I214" s="752" t="s">
        <v>1113</v>
      </c>
      <c r="J214" s="761" t="s">
        <v>1135</v>
      </c>
      <c r="K214" s="761" t="s">
        <v>1151</v>
      </c>
      <c r="L214" s="761" t="s">
        <v>1124</v>
      </c>
      <c r="M214" s="753" t="s">
        <v>1199</v>
      </c>
      <c r="N214" s="753" t="s">
        <v>1359</v>
      </c>
      <c r="O214" s="753" t="s">
        <v>1359</v>
      </c>
      <c r="P214" s="753" t="s">
        <v>1423</v>
      </c>
      <c r="Q214" s="765" t="s">
        <v>1120</v>
      </c>
      <c r="R214" s="765" t="s">
        <v>1120</v>
      </c>
      <c r="S214" s="755">
        <v>2</v>
      </c>
      <c r="T214" s="769">
        <v>2.1</v>
      </c>
      <c r="U214" s="771">
        <v>41456</v>
      </c>
      <c r="V214" s="772">
        <v>41791</v>
      </c>
      <c r="W214" s="874">
        <v>5</v>
      </c>
      <c r="X214" s="875">
        <v>800000</v>
      </c>
      <c r="Y214" s="875"/>
      <c r="Z214" s="875">
        <f t="shared" si="9"/>
        <v>800000</v>
      </c>
      <c r="AA214" s="702"/>
      <c r="AB214" s="702"/>
      <c r="AC214" s="702"/>
      <c r="AD214" s="702"/>
      <c r="AE214" s="702">
        <v>500000</v>
      </c>
      <c r="AF214" s="702">
        <v>300000</v>
      </c>
      <c r="AG214" s="702"/>
      <c r="AH214" s="702"/>
      <c r="AI214" s="691"/>
      <c r="AJ214" s="691"/>
      <c r="AK214" s="691"/>
      <c r="AL214" s="691"/>
      <c r="AM214" s="868">
        <f t="shared" si="10"/>
        <v>800000</v>
      </c>
      <c r="AN214" s="868">
        <f t="shared" si="11"/>
        <v>0</v>
      </c>
      <c r="AO214" s="760"/>
      <c r="AP214" s="868"/>
      <c r="AQ214" s="706"/>
      <c r="AR214" s="704"/>
      <c r="AS214" s="704"/>
      <c r="AT214" s="704"/>
      <c r="AU214" s="704"/>
      <c r="AV214" s="704"/>
      <c r="AW214" s="704"/>
      <c r="AX214" s="704"/>
      <c r="AY214" s="704"/>
      <c r="AZ214" s="704"/>
      <c r="BA214" s="704"/>
      <c r="BB214" s="704"/>
      <c r="BC214" s="704"/>
      <c r="BD214" s="704"/>
      <c r="BE214" s="704"/>
      <c r="BF214" s="704"/>
      <c r="BG214" s="704"/>
      <c r="BH214" s="704"/>
      <c r="BI214" s="704"/>
      <c r="BJ214" s="704"/>
      <c r="BK214" s="704"/>
      <c r="BL214" s="704"/>
      <c r="BM214" s="704"/>
      <c r="BN214" s="704"/>
      <c r="BO214" s="704"/>
      <c r="BP214" s="704"/>
      <c r="BQ214" s="704"/>
      <c r="BR214" s="704"/>
      <c r="BS214" s="704"/>
      <c r="BT214" s="704"/>
      <c r="BU214" s="704"/>
      <c r="BV214" s="704"/>
      <c r="BW214" s="704"/>
      <c r="BX214" s="704"/>
      <c r="BY214" s="704"/>
      <c r="BZ214" s="704"/>
      <c r="CA214" s="704"/>
      <c r="CB214" s="704"/>
      <c r="CC214" s="704"/>
      <c r="CD214" s="704"/>
      <c r="CE214" s="704"/>
      <c r="CF214" s="704"/>
      <c r="CG214" s="704"/>
      <c r="CH214" s="704"/>
      <c r="CI214" s="704"/>
      <c r="CJ214" s="704"/>
      <c r="CK214" s="704"/>
      <c r="CL214" s="704"/>
      <c r="CM214" s="704"/>
      <c r="CN214" s="704"/>
      <c r="CO214" s="704"/>
      <c r="CP214" s="704"/>
      <c r="CQ214" s="704"/>
      <c r="CR214" s="704"/>
      <c r="CS214" s="704"/>
      <c r="CT214" s="704"/>
      <c r="CU214" s="704"/>
      <c r="CV214" s="704"/>
      <c r="CW214" s="704"/>
      <c r="CX214" s="704"/>
      <c r="CY214" s="704"/>
      <c r="CZ214" s="704"/>
      <c r="DA214" s="704"/>
      <c r="DB214" s="704"/>
      <c r="DC214" s="704"/>
      <c r="DD214" s="704"/>
      <c r="DE214" s="704"/>
      <c r="DF214" s="704"/>
      <c r="DG214" s="704"/>
      <c r="DH214" s="704"/>
      <c r="DI214" s="704"/>
      <c r="DJ214" s="704"/>
      <c r="DK214" s="704"/>
      <c r="DL214" s="704"/>
      <c r="DM214" s="704"/>
      <c r="DN214" s="704"/>
      <c r="DO214" s="704"/>
      <c r="DP214" s="704"/>
      <c r="DQ214" s="704"/>
      <c r="DR214" s="704"/>
      <c r="DS214" s="704"/>
      <c r="DT214" s="704"/>
      <c r="DU214" s="704"/>
      <c r="DV214" s="704"/>
      <c r="DW214" s="704"/>
      <c r="DX214" s="704"/>
      <c r="DY214" s="704"/>
      <c r="DZ214" s="704"/>
      <c r="EA214" s="704"/>
      <c r="EB214" s="704"/>
      <c r="EC214" s="704"/>
      <c r="ED214" s="704"/>
      <c r="EE214" s="704"/>
      <c r="EF214" s="704"/>
      <c r="EG214" s="704"/>
      <c r="EH214" s="704"/>
      <c r="EI214" s="704"/>
      <c r="EJ214" s="704"/>
      <c r="EK214" s="704"/>
      <c r="EL214" s="704"/>
      <c r="EM214" s="704"/>
      <c r="EN214" s="704"/>
      <c r="EO214" s="704"/>
      <c r="EP214" s="704"/>
      <c r="EQ214" s="704"/>
      <c r="ER214" s="704"/>
      <c r="ES214" s="704"/>
      <c r="ET214" s="704"/>
      <c r="EU214" s="704"/>
      <c r="EV214" s="706"/>
      <c r="EW214" s="706"/>
      <c r="EX214" s="706"/>
      <c r="EY214" s="706"/>
      <c r="EZ214" s="706"/>
      <c r="FA214" s="706"/>
      <c r="FB214" s="706"/>
      <c r="FC214" s="706"/>
      <c r="FD214" s="706"/>
      <c r="FE214" s="706"/>
      <c r="FF214" s="706"/>
      <c r="FG214" s="706"/>
      <c r="FH214" s="704"/>
      <c r="FI214" s="706"/>
      <c r="FJ214" s="706"/>
      <c r="FK214" s="704"/>
      <c r="FL214" s="704"/>
      <c r="FM214" s="704"/>
      <c r="FN214" s="704"/>
      <c r="FO214" s="704"/>
      <c r="FP214" s="704"/>
      <c r="FQ214" s="704"/>
      <c r="FR214" s="704"/>
      <c r="FS214" s="704"/>
      <c r="FT214" s="704"/>
      <c r="FU214" s="704"/>
      <c r="FV214" s="704"/>
      <c r="FW214" s="704"/>
      <c r="FX214" s="704"/>
      <c r="FY214" s="704"/>
      <c r="FZ214" s="704"/>
      <c r="GA214" s="704"/>
      <c r="GB214" s="704"/>
      <c r="GC214" s="704"/>
      <c r="GD214" s="704"/>
      <c r="GE214" s="704"/>
      <c r="GF214" s="704"/>
      <c r="GG214" s="704"/>
      <c r="GH214" s="704"/>
      <c r="GI214" s="704"/>
      <c r="GJ214" s="704"/>
      <c r="GK214" s="704"/>
      <c r="GL214" s="704"/>
      <c r="GM214" s="704"/>
      <c r="GN214" s="704"/>
      <c r="GO214" s="704"/>
      <c r="GP214" s="746"/>
      <c r="GQ214" s="706"/>
      <c r="GR214" s="706"/>
      <c r="GS214" s="706"/>
      <c r="GT214" s="706"/>
      <c r="GU214" s="706"/>
      <c r="GV214" s="706"/>
      <c r="GW214" s="706"/>
      <c r="GX214" s="706"/>
      <c r="GY214" s="706"/>
      <c r="GZ214" s="706"/>
      <c r="HA214" s="706"/>
      <c r="HB214" s="706"/>
      <c r="HC214" s="706"/>
      <c r="HD214" s="706"/>
      <c r="HE214" s="706"/>
      <c r="HF214" s="706"/>
      <c r="HG214" s="706"/>
      <c r="HH214" s="706"/>
      <c r="HI214" s="706"/>
      <c r="HJ214" s="706"/>
      <c r="HK214" s="706"/>
      <c r="HL214" s="706"/>
      <c r="HM214" s="706"/>
      <c r="HN214" s="706"/>
      <c r="HO214" s="706"/>
      <c r="HP214" s="706"/>
      <c r="HQ214" s="706"/>
      <c r="HR214" s="706"/>
      <c r="HS214" s="706"/>
      <c r="HT214" s="706"/>
      <c r="HU214" s="706"/>
      <c r="HV214" s="706"/>
      <c r="HW214" s="706"/>
      <c r="HX214" s="706"/>
      <c r="HY214" s="706"/>
      <c r="HZ214" s="706"/>
      <c r="IA214" s="706"/>
      <c r="IB214" s="706"/>
      <c r="IC214" s="706"/>
      <c r="ID214" s="706"/>
      <c r="IE214" s="706"/>
      <c r="IF214" s="706"/>
      <c r="IG214" s="706"/>
      <c r="IH214" s="706"/>
      <c r="II214" s="706"/>
      <c r="IJ214" s="706"/>
      <c r="IK214" s="706"/>
      <c r="IL214" s="706"/>
      <c r="IM214" s="706"/>
      <c r="IN214" s="706"/>
      <c r="IO214" s="706"/>
      <c r="IP214" s="706"/>
      <c r="IQ214" s="706"/>
      <c r="IR214" s="706"/>
      <c r="IS214" s="706"/>
      <c r="IT214" s="706"/>
      <c r="IU214" s="706"/>
      <c r="IV214" s="704"/>
      <c r="IW214" s="704"/>
      <c r="IX214" s="706"/>
      <c r="IY214" s="706"/>
      <c r="IZ214" s="706"/>
      <c r="JI214" s="706"/>
      <c r="JJ214" s="706"/>
      <c r="JK214" s="706"/>
      <c r="JL214" s="706"/>
      <c r="JM214" s="706"/>
      <c r="JN214" s="706"/>
    </row>
    <row r="215" spans="1:274" s="878" customFormat="1" ht="23.1" customHeight="1" x14ac:dyDescent="0.25">
      <c r="A215" s="691">
        <v>214</v>
      </c>
      <c r="B215" s="693" t="s">
        <v>1206</v>
      </c>
      <c r="C215" s="696">
        <v>204</v>
      </c>
      <c r="D215" s="697">
        <v>632</v>
      </c>
      <c r="E215" s="707">
        <v>2</v>
      </c>
      <c r="F215" s="699" t="s">
        <v>1121</v>
      </c>
      <c r="G215" s="700" t="s">
        <v>1217</v>
      </c>
      <c r="H215" s="762" t="s">
        <v>1127</v>
      </c>
      <c r="I215" s="767" t="s">
        <v>1113</v>
      </c>
      <c r="J215" s="753" t="s">
        <v>1139</v>
      </c>
      <c r="K215" s="761" t="s">
        <v>1115</v>
      </c>
      <c r="L215" s="761" t="s">
        <v>1124</v>
      </c>
      <c r="M215" s="753" t="s">
        <v>1140</v>
      </c>
      <c r="N215" s="753" t="s">
        <v>1141</v>
      </c>
      <c r="O215" s="753" t="s">
        <v>1128</v>
      </c>
      <c r="P215" s="753" t="s">
        <v>1129</v>
      </c>
      <c r="Q215" s="753" t="s">
        <v>1160</v>
      </c>
      <c r="R215" s="753" t="s">
        <v>1160</v>
      </c>
      <c r="S215" s="755">
        <v>2</v>
      </c>
      <c r="T215" s="775">
        <v>2.11</v>
      </c>
      <c r="U215" s="771">
        <v>41456</v>
      </c>
      <c r="V215" s="772">
        <v>42522</v>
      </c>
      <c r="W215" s="874">
        <v>25</v>
      </c>
      <c r="X215" s="875">
        <v>100000</v>
      </c>
      <c r="Y215" s="875"/>
      <c r="Z215" s="875">
        <f t="shared" si="9"/>
        <v>100000</v>
      </c>
      <c r="AA215" s="702"/>
      <c r="AB215" s="702"/>
      <c r="AC215" s="702"/>
      <c r="AD215" s="702"/>
      <c r="AE215" s="702"/>
      <c r="AF215" s="702"/>
      <c r="AG215" s="702"/>
      <c r="AH215" s="702"/>
      <c r="AI215" s="717">
        <v>50000</v>
      </c>
      <c r="AJ215" s="717"/>
      <c r="AK215" s="717">
        <v>50000</v>
      </c>
      <c r="AL215" s="717"/>
      <c r="AM215" s="868">
        <f t="shared" si="10"/>
        <v>100000</v>
      </c>
      <c r="AN215" s="868">
        <f t="shared" si="11"/>
        <v>0</v>
      </c>
      <c r="AO215" s="760"/>
      <c r="AP215" s="868"/>
      <c r="AQ215" s="706"/>
      <c r="AR215" s="706"/>
      <c r="AS215" s="706"/>
      <c r="AT215" s="706"/>
      <c r="AU215" s="706"/>
      <c r="AV215" s="706"/>
      <c r="AW215" s="706"/>
      <c r="AX215" s="706"/>
      <c r="AY215" s="706"/>
      <c r="AZ215" s="706"/>
      <c r="BA215" s="706"/>
      <c r="BB215" s="706"/>
      <c r="BC215" s="706"/>
      <c r="BD215" s="706"/>
      <c r="BE215" s="706"/>
      <c r="BF215" s="706"/>
      <c r="BG215" s="706"/>
      <c r="BH215" s="706"/>
      <c r="BI215" s="706"/>
      <c r="BJ215" s="706"/>
      <c r="BK215" s="706"/>
      <c r="BL215" s="706"/>
      <c r="BM215" s="706"/>
      <c r="BN215" s="706"/>
      <c r="BO215" s="706"/>
      <c r="BP215" s="706"/>
      <c r="BQ215" s="706"/>
      <c r="BR215" s="706"/>
      <c r="BS215" s="706"/>
      <c r="BT215" s="706"/>
      <c r="BU215" s="706"/>
      <c r="BV215" s="706"/>
      <c r="BW215" s="706"/>
      <c r="BX215" s="706"/>
      <c r="BY215" s="706"/>
      <c r="BZ215" s="706"/>
      <c r="CA215" s="706"/>
      <c r="CB215" s="706"/>
      <c r="CC215" s="706"/>
      <c r="CD215" s="706"/>
      <c r="CE215" s="706"/>
      <c r="CF215" s="706"/>
      <c r="CG215" s="706"/>
      <c r="CH215" s="706"/>
      <c r="CI215" s="706"/>
      <c r="CJ215" s="706"/>
      <c r="CK215" s="706"/>
      <c r="CL215" s="706"/>
      <c r="CM215" s="706"/>
      <c r="CN215" s="706"/>
      <c r="CO215" s="706"/>
      <c r="CP215" s="706"/>
      <c r="CQ215" s="706"/>
      <c r="CR215" s="706"/>
      <c r="CS215" s="706"/>
      <c r="CT215" s="706"/>
      <c r="CU215" s="706"/>
      <c r="CV215" s="706"/>
      <c r="CW215" s="706"/>
      <c r="CX215" s="706"/>
      <c r="CY215" s="706"/>
      <c r="CZ215" s="706"/>
      <c r="DA215" s="706"/>
      <c r="DB215" s="706"/>
      <c r="DC215" s="706"/>
      <c r="DD215" s="706"/>
      <c r="DE215" s="706"/>
      <c r="DF215" s="706"/>
      <c r="DG215" s="706"/>
      <c r="DH215" s="706"/>
      <c r="DI215" s="706"/>
      <c r="DJ215" s="706"/>
      <c r="DK215" s="706"/>
      <c r="DL215" s="706"/>
      <c r="DM215" s="706"/>
      <c r="DN215" s="706"/>
      <c r="DO215" s="706"/>
      <c r="DP215" s="706"/>
      <c r="DQ215" s="706"/>
      <c r="DR215" s="706"/>
      <c r="DS215" s="706"/>
      <c r="DT215" s="706"/>
      <c r="DU215" s="706"/>
      <c r="DV215" s="706"/>
      <c r="DW215" s="706"/>
      <c r="DX215" s="706"/>
      <c r="DY215" s="706"/>
      <c r="DZ215" s="706"/>
      <c r="EA215" s="706"/>
      <c r="EB215" s="706"/>
      <c r="EC215" s="706"/>
      <c r="ED215" s="706"/>
      <c r="EE215" s="706"/>
      <c r="EF215" s="706"/>
      <c r="EG215" s="706"/>
      <c r="EH215" s="706"/>
      <c r="EI215" s="706"/>
      <c r="EJ215" s="706"/>
      <c r="EK215" s="706"/>
      <c r="EL215" s="706"/>
      <c r="EM215" s="706"/>
      <c r="EN215" s="706"/>
      <c r="EO215" s="706"/>
      <c r="EP215" s="706"/>
      <c r="EQ215" s="706"/>
      <c r="ER215" s="706"/>
      <c r="ES215" s="706"/>
      <c r="ET215" s="706"/>
      <c r="EU215" s="706"/>
      <c r="EV215" s="706"/>
      <c r="EW215" s="706"/>
      <c r="EX215" s="706"/>
      <c r="EY215" s="706"/>
      <c r="EZ215" s="706"/>
      <c r="FA215" s="706"/>
      <c r="FB215" s="706"/>
      <c r="FC215" s="706"/>
      <c r="FD215" s="706"/>
      <c r="FE215" s="706"/>
      <c r="FF215" s="706"/>
      <c r="FG215" s="706"/>
      <c r="FH215" s="706"/>
      <c r="FI215" s="704"/>
      <c r="FJ215" s="704"/>
      <c r="FK215" s="706"/>
      <c r="FL215" s="706"/>
      <c r="FM215" s="706"/>
      <c r="FN215" s="706"/>
      <c r="FO215" s="706"/>
      <c r="FP215" s="706"/>
      <c r="FQ215" s="706"/>
      <c r="FR215" s="706"/>
      <c r="FS215" s="706"/>
      <c r="FT215" s="706"/>
      <c r="FU215" s="706"/>
      <c r="FV215" s="706"/>
      <c r="FW215" s="706"/>
      <c r="FX215" s="706"/>
      <c r="FY215" s="706"/>
      <c r="FZ215" s="706"/>
      <c r="GA215" s="706"/>
      <c r="GB215" s="706"/>
      <c r="GC215" s="706"/>
      <c r="GD215" s="706"/>
      <c r="GE215" s="706"/>
      <c r="GF215" s="706"/>
      <c r="GG215" s="706"/>
      <c r="GH215" s="706"/>
      <c r="GI215" s="706"/>
      <c r="GJ215" s="706"/>
      <c r="GK215" s="706"/>
      <c r="GL215" s="706"/>
      <c r="GM215" s="706"/>
      <c r="GN215" s="706"/>
      <c r="GO215" s="704"/>
      <c r="GP215" s="746"/>
      <c r="GQ215" s="704"/>
      <c r="GR215" s="704"/>
      <c r="GS215" s="704"/>
      <c r="GT215" s="704"/>
      <c r="GU215" s="704"/>
      <c r="GV215" s="704"/>
      <c r="GW215" s="704"/>
      <c r="GX215" s="704"/>
      <c r="GY215" s="704"/>
      <c r="GZ215" s="704"/>
      <c r="HA215" s="704"/>
      <c r="HB215" s="704"/>
      <c r="HC215" s="704"/>
      <c r="HD215" s="704"/>
      <c r="HE215" s="704"/>
      <c r="HF215" s="704"/>
      <c r="HG215" s="704"/>
      <c r="HH215" s="704"/>
      <c r="HI215" s="704"/>
      <c r="HJ215" s="704"/>
      <c r="HK215" s="704"/>
      <c r="HL215" s="704"/>
      <c r="HM215" s="704"/>
      <c r="HN215" s="704"/>
      <c r="HO215" s="704"/>
      <c r="HP215" s="704"/>
      <c r="HQ215" s="704"/>
      <c r="HR215" s="704"/>
      <c r="HS215" s="704"/>
      <c r="HT215" s="704"/>
      <c r="HU215" s="704"/>
      <c r="HV215" s="704"/>
      <c r="HW215" s="704"/>
      <c r="HX215" s="704"/>
      <c r="HY215" s="704"/>
      <c r="HZ215" s="704"/>
      <c r="IA215" s="704"/>
      <c r="IB215" s="704"/>
      <c r="IC215" s="704"/>
      <c r="ID215" s="704"/>
      <c r="IE215" s="704"/>
      <c r="IF215" s="704"/>
      <c r="IG215" s="704"/>
      <c r="IH215" s="704"/>
      <c r="II215" s="704"/>
      <c r="IJ215" s="704"/>
      <c r="IK215" s="704"/>
      <c r="IL215" s="704"/>
      <c r="IM215" s="704"/>
      <c r="IN215" s="704"/>
      <c r="IO215" s="704"/>
      <c r="IP215" s="704"/>
      <c r="IQ215" s="704"/>
      <c r="IR215" s="704"/>
      <c r="IS215" s="704"/>
      <c r="IT215" s="704"/>
      <c r="IU215" s="704"/>
      <c r="IV215" s="706"/>
      <c r="IW215" s="706"/>
      <c r="IX215" s="704"/>
      <c r="IY215" s="704"/>
      <c r="IZ215" s="704"/>
      <c r="JA215" s="706"/>
      <c r="JB215" s="706"/>
      <c r="JC215" s="706"/>
      <c r="JD215" s="706"/>
      <c r="JE215" s="706"/>
      <c r="JF215" s="706"/>
      <c r="JG215" s="706"/>
      <c r="JH215" s="706"/>
      <c r="JI215" s="706"/>
    </row>
    <row r="216" spans="1:274" s="878" customFormat="1" ht="23.1" customHeight="1" x14ac:dyDescent="0.25">
      <c r="A216" s="691">
        <v>215</v>
      </c>
      <c r="B216" s="693" t="s">
        <v>1206</v>
      </c>
      <c r="C216" s="696">
        <v>204</v>
      </c>
      <c r="D216" s="697">
        <v>632</v>
      </c>
      <c r="E216" s="707">
        <v>3</v>
      </c>
      <c r="F216" s="699" t="s">
        <v>1121</v>
      </c>
      <c r="G216" s="700" t="s">
        <v>1216</v>
      </c>
      <c r="H216" s="762" t="s">
        <v>1127</v>
      </c>
      <c r="I216" s="767" t="s">
        <v>1113</v>
      </c>
      <c r="J216" s="753" t="s">
        <v>1139</v>
      </c>
      <c r="K216" s="761" t="s">
        <v>1115</v>
      </c>
      <c r="L216" s="761" t="s">
        <v>1124</v>
      </c>
      <c r="M216" s="753" t="s">
        <v>1140</v>
      </c>
      <c r="N216" s="753" t="s">
        <v>1141</v>
      </c>
      <c r="O216" s="753" t="s">
        <v>1128</v>
      </c>
      <c r="P216" s="753" t="s">
        <v>1129</v>
      </c>
      <c r="Q216" s="753" t="s">
        <v>1160</v>
      </c>
      <c r="R216" s="753" t="s">
        <v>1160</v>
      </c>
      <c r="S216" s="755">
        <v>2</v>
      </c>
      <c r="T216" s="775">
        <v>2.11</v>
      </c>
      <c r="U216" s="771">
        <v>41456</v>
      </c>
      <c r="V216" s="772">
        <v>42522</v>
      </c>
      <c r="W216" s="874">
        <v>25</v>
      </c>
      <c r="X216" s="875">
        <v>200000</v>
      </c>
      <c r="Y216" s="875"/>
      <c r="Z216" s="875">
        <f t="shared" si="9"/>
        <v>200000</v>
      </c>
      <c r="AA216" s="702"/>
      <c r="AB216" s="702">
        <v>100000</v>
      </c>
      <c r="AC216" s="702">
        <v>100000</v>
      </c>
      <c r="AD216" s="702"/>
      <c r="AE216" s="702"/>
      <c r="AF216" s="702"/>
      <c r="AG216" s="702"/>
      <c r="AH216" s="702"/>
      <c r="AI216" s="717"/>
      <c r="AJ216" s="717"/>
      <c r="AK216" s="717"/>
      <c r="AL216" s="717"/>
      <c r="AM216" s="868">
        <f t="shared" si="10"/>
        <v>200000</v>
      </c>
      <c r="AN216" s="868">
        <f t="shared" si="11"/>
        <v>0</v>
      </c>
      <c r="AO216" s="760"/>
      <c r="AP216" s="868"/>
      <c r="AQ216" s="706"/>
      <c r="AR216" s="706"/>
      <c r="AS216" s="706"/>
      <c r="AT216" s="706"/>
      <c r="AU216" s="706"/>
      <c r="AV216" s="706"/>
      <c r="AW216" s="706"/>
      <c r="AX216" s="706"/>
      <c r="AY216" s="706"/>
      <c r="AZ216" s="706"/>
      <c r="BA216" s="706"/>
      <c r="BB216" s="706"/>
      <c r="BC216" s="706"/>
      <c r="BD216" s="706"/>
      <c r="BE216" s="706"/>
      <c r="BF216" s="706"/>
      <c r="BG216" s="706"/>
      <c r="BH216" s="706"/>
      <c r="BI216" s="706"/>
      <c r="BJ216" s="706"/>
      <c r="BK216" s="706"/>
      <c r="BL216" s="706"/>
      <c r="BM216" s="706"/>
      <c r="BN216" s="706"/>
      <c r="BO216" s="706"/>
      <c r="BP216" s="706"/>
      <c r="BQ216" s="706"/>
      <c r="BR216" s="706"/>
      <c r="BS216" s="706"/>
      <c r="BT216" s="706"/>
      <c r="BU216" s="706"/>
      <c r="BV216" s="706"/>
      <c r="BW216" s="706"/>
      <c r="BX216" s="706"/>
      <c r="BY216" s="706"/>
      <c r="BZ216" s="706"/>
      <c r="CA216" s="706"/>
      <c r="CB216" s="706"/>
      <c r="CC216" s="706"/>
      <c r="CD216" s="706"/>
      <c r="CE216" s="706"/>
      <c r="CF216" s="706"/>
      <c r="CG216" s="706"/>
      <c r="CH216" s="706"/>
      <c r="CI216" s="706"/>
      <c r="CJ216" s="706"/>
      <c r="CK216" s="706"/>
      <c r="CL216" s="706"/>
      <c r="CM216" s="706"/>
      <c r="CN216" s="706"/>
      <c r="CO216" s="706"/>
      <c r="CP216" s="706"/>
      <c r="CQ216" s="706"/>
      <c r="CR216" s="706"/>
      <c r="CS216" s="706"/>
      <c r="CT216" s="706"/>
      <c r="CU216" s="706"/>
      <c r="CV216" s="706"/>
      <c r="CW216" s="706"/>
      <c r="CX216" s="706"/>
      <c r="CY216" s="706"/>
      <c r="CZ216" s="706"/>
      <c r="DA216" s="706"/>
      <c r="DB216" s="706"/>
      <c r="DC216" s="706"/>
      <c r="DD216" s="706"/>
      <c r="DE216" s="706"/>
      <c r="DF216" s="706"/>
      <c r="DG216" s="706"/>
      <c r="DH216" s="706"/>
      <c r="DI216" s="706"/>
      <c r="DJ216" s="706"/>
      <c r="DK216" s="706"/>
      <c r="DL216" s="706"/>
      <c r="DM216" s="706"/>
      <c r="DN216" s="706"/>
      <c r="DO216" s="706"/>
      <c r="DP216" s="706"/>
      <c r="DQ216" s="706"/>
      <c r="DR216" s="706"/>
      <c r="DS216" s="706"/>
      <c r="DT216" s="706"/>
      <c r="DU216" s="706"/>
      <c r="DV216" s="706"/>
      <c r="DW216" s="706"/>
      <c r="DX216" s="706"/>
      <c r="DY216" s="706"/>
      <c r="DZ216" s="706"/>
      <c r="EA216" s="706"/>
      <c r="EB216" s="706"/>
      <c r="EC216" s="706"/>
      <c r="ED216" s="706"/>
      <c r="EE216" s="706"/>
      <c r="EF216" s="706"/>
      <c r="EG216" s="706"/>
      <c r="EH216" s="706"/>
      <c r="EI216" s="706"/>
      <c r="EJ216" s="706"/>
      <c r="EK216" s="706"/>
      <c r="EL216" s="706"/>
      <c r="EM216" s="706"/>
      <c r="EN216" s="706"/>
      <c r="EO216" s="706"/>
      <c r="EP216" s="706"/>
      <c r="EQ216" s="706"/>
      <c r="ER216" s="706"/>
      <c r="ES216" s="706"/>
      <c r="ET216" s="706"/>
      <c r="EU216" s="706"/>
      <c r="EV216" s="706"/>
      <c r="EW216" s="706"/>
      <c r="EX216" s="706"/>
      <c r="EY216" s="706"/>
      <c r="EZ216" s="706"/>
      <c r="FA216" s="706"/>
      <c r="FB216" s="706"/>
      <c r="FC216" s="706"/>
      <c r="FD216" s="706"/>
      <c r="FE216" s="706"/>
      <c r="FF216" s="706"/>
      <c r="FG216" s="706"/>
      <c r="FH216" s="706"/>
      <c r="FI216" s="704"/>
      <c r="FJ216" s="704"/>
      <c r="FK216" s="706"/>
      <c r="FL216" s="706"/>
      <c r="FM216" s="706"/>
      <c r="FN216" s="706"/>
      <c r="FO216" s="706"/>
      <c r="FP216" s="706"/>
      <c r="FQ216" s="706"/>
      <c r="FR216" s="706"/>
      <c r="FS216" s="706"/>
      <c r="FT216" s="706"/>
      <c r="FU216" s="706"/>
      <c r="FV216" s="706"/>
      <c r="FW216" s="706"/>
      <c r="FX216" s="706"/>
      <c r="FY216" s="706"/>
      <c r="FZ216" s="706"/>
      <c r="GA216" s="706"/>
      <c r="GB216" s="706"/>
      <c r="GC216" s="706"/>
      <c r="GD216" s="706"/>
      <c r="GE216" s="706"/>
      <c r="GF216" s="706"/>
      <c r="GG216" s="706"/>
      <c r="GH216" s="706"/>
      <c r="GI216" s="706"/>
      <c r="GJ216" s="706"/>
      <c r="GK216" s="706"/>
      <c r="GL216" s="706"/>
      <c r="GM216" s="706"/>
      <c r="GN216" s="706"/>
      <c r="GO216" s="704"/>
      <c r="GP216" s="746"/>
      <c r="GQ216" s="704"/>
      <c r="GR216" s="704"/>
      <c r="GS216" s="704"/>
      <c r="GT216" s="704"/>
      <c r="GU216" s="704"/>
      <c r="GV216" s="704"/>
      <c r="GW216" s="704"/>
      <c r="GX216" s="704"/>
      <c r="GY216" s="704"/>
      <c r="GZ216" s="704"/>
      <c r="HA216" s="704"/>
      <c r="HB216" s="704"/>
      <c r="HC216" s="704"/>
      <c r="HD216" s="704"/>
      <c r="HE216" s="704"/>
      <c r="HF216" s="704"/>
      <c r="HG216" s="704"/>
      <c r="HH216" s="704"/>
      <c r="HI216" s="704"/>
      <c r="HJ216" s="704"/>
      <c r="HK216" s="704"/>
      <c r="HL216" s="704"/>
      <c r="HM216" s="704"/>
      <c r="HN216" s="704"/>
      <c r="HO216" s="704"/>
      <c r="HP216" s="704"/>
      <c r="HQ216" s="704"/>
      <c r="HR216" s="704"/>
      <c r="HS216" s="704"/>
      <c r="HT216" s="704"/>
      <c r="HU216" s="704"/>
      <c r="HV216" s="704"/>
      <c r="HW216" s="704"/>
      <c r="HX216" s="704"/>
      <c r="HY216" s="704"/>
      <c r="HZ216" s="704"/>
      <c r="IA216" s="704"/>
      <c r="IB216" s="704"/>
      <c r="IC216" s="704"/>
      <c r="ID216" s="704"/>
      <c r="IE216" s="704"/>
      <c r="IF216" s="704"/>
      <c r="IG216" s="704"/>
      <c r="IH216" s="704"/>
      <c r="II216" s="704"/>
      <c r="IJ216" s="704"/>
      <c r="IK216" s="704"/>
      <c r="IL216" s="704"/>
      <c r="IM216" s="704"/>
      <c r="IN216" s="704"/>
      <c r="IO216" s="704"/>
      <c r="IP216" s="704"/>
      <c r="IQ216" s="704"/>
      <c r="IR216" s="704"/>
      <c r="IS216" s="704"/>
      <c r="IT216" s="704"/>
      <c r="IU216" s="704"/>
      <c r="IV216" s="704"/>
      <c r="IW216" s="704"/>
      <c r="IX216" s="704"/>
      <c r="IY216" s="704"/>
      <c r="IZ216" s="704"/>
      <c r="JI216" s="706"/>
    </row>
    <row r="217" spans="1:274" s="878" customFormat="1" ht="23.1" customHeight="1" x14ac:dyDescent="0.25">
      <c r="A217" s="691">
        <v>216</v>
      </c>
      <c r="B217" s="693" t="s">
        <v>1206</v>
      </c>
      <c r="C217" s="696">
        <v>204</v>
      </c>
      <c r="D217" s="697">
        <v>632</v>
      </c>
      <c r="E217" s="707">
        <v>4</v>
      </c>
      <c r="F217" s="699" t="s">
        <v>1121</v>
      </c>
      <c r="G217" s="700" t="s">
        <v>1218</v>
      </c>
      <c r="H217" s="762" t="s">
        <v>1127</v>
      </c>
      <c r="I217" s="767" t="s">
        <v>1113</v>
      </c>
      <c r="J217" s="753" t="s">
        <v>1139</v>
      </c>
      <c r="K217" s="761" t="s">
        <v>1115</v>
      </c>
      <c r="L217" s="761" t="s">
        <v>1116</v>
      </c>
      <c r="M217" s="753" t="s">
        <v>1140</v>
      </c>
      <c r="N217" s="753" t="s">
        <v>1141</v>
      </c>
      <c r="O217" s="753" t="s">
        <v>1128</v>
      </c>
      <c r="P217" s="753" t="s">
        <v>1129</v>
      </c>
      <c r="Q217" s="753" t="s">
        <v>1160</v>
      </c>
      <c r="R217" s="753" t="s">
        <v>1160</v>
      </c>
      <c r="S217" s="755">
        <v>2</v>
      </c>
      <c r="T217" s="775">
        <v>2.11</v>
      </c>
      <c r="U217" s="771">
        <v>41456</v>
      </c>
      <c r="V217" s="772">
        <v>42522</v>
      </c>
      <c r="W217" s="874">
        <v>25</v>
      </c>
      <c r="X217" s="875">
        <v>1500000</v>
      </c>
      <c r="Y217" s="875"/>
      <c r="Z217" s="875">
        <f t="shared" si="9"/>
        <v>1500000</v>
      </c>
      <c r="AA217" s="702"/>
      <c r="AB217" s="702">
        <v>150000</v>
      </c>
      <c r="AC217" s="702">
        <v>150000</v>
      </c>
      <c r="AD217" s="702">
        <v>150000</v>
      </c>
      <c r="AE217" s="702">
        <v>150000</v>
      </c>
      <c r="AF217" s="702">
        <v>150000</v>
      </c>
      <c r="AG217" s="702">
        <v>150000</v>
      </c>
      <c r="AH217" s="702">
        <v>150000</v>
      </c>
      <c r="AI217" s="702">
        <v>150000</v>
      </c>
      <c r="AJ217" s="702">
        <v>150000</v>
      </c>
      <c r="AK217" s="702">
        <v>150000</v>
      </c>
      <c r="AL217" s="717"/>
      <c r="AM217" s="868">
        <f t="shared" si="10"/>
        <v>1500000</v>
      </c>
      <c r="AN217" s="868">
        <f t="shared" si="11"/>
        <v>0</v>
      </c>
      <c r="AO217" s="760"/>
      <c r="AP217" s="868"/>
      <c r="AQ217" s="706"/>
      <c r="AR217" s="706"/>
      <c r="AS217" s="706"/>
      <c r="AT217" s="706"/>
      <c r="AU217" s="706"/>
      <c r="AV217" s="706"/>
      <c r="AW217" s="706"/>
      <c r="AX217" s="706"/>
      <c r="AY217" s="706"/>
      <c r="AZ217" s="706"/>
      <c r="BA217" s="706"/>
      <c r="BB217" s="706"/>
      <c r="BC217" s="706"/>
      <c r="BD217" s="706"/>
      <c r="BE217" s="706"/>
      <c r="BF217" s="706"/>
      <c r="BG217" s="706"/>
      <c r="BH217" s="706"/>
      <c r="BI217" s="706"/>
      <c r="BJ217" s="706"/>
      <c r="BK217" s="706"/>
      <c r="BL217" s="706"/>
      <c r="BM217" s="706"/>
      <c r="BN217" s="706"/>
      <c r="BO217" s="706"/>
      <c r="BP217" s="706"/>
      <c r="BQ217" s="706"/>
      <c r="BR217" s="706"/>
      <c r="BS217" s="706"/>
      <c r="BT217" s="706"/>
      <c r="BU217" s="706"/>
      <c r="BV217" s="706"/>
      <c r="BW217" s="706"/>
      <c r="BX217" s="706"/>
      <c r="BY217" s="706"/>
      <c r="BZ217" s="706"/>
      <c r="CA217" s="706"/>
      <c r="CB217" s="706"/>
      <c r="CC217" s="706"/>
      <c r="CD217" s="706"/>
      <c r="CE217" s="706"/>
      <c r="CF217" s="706"/>
      <c r="CG217" s="706"/>
      <c r="CH217" s="706"/>
      <c r="CI217" s="706"/>
      <c r="CJ217" s="706"/>
      <c r="CK217" s="706"/>
      <c r="CL217" s="706"/>
      <c r="CM217" s="706"/>
      <c r="CN217" s="706"/>
      <c r="CO217" s="706"/>
      <c r="CP217" s="706"/>
      <c r="CQ217" s="706"/>
      <c r="CR217" s="706"/>
      <c r="CS217" s="706"/>
      <c r="CT217" s="706"/>
      <c r="CU217" s="706"/>
      <c r="CV217" s="706"/>
      <c r="CW217" s="706"/>
      <c r="CX217" s="706"/>
      <c r="CY217" s="706"/>
      <c r="CZ217" s="706"/>
      <c r="DA217" s="706"/>
      <c r="DB217" s="706"/>
      <c r="DC217" s="706"/>
      <c r="DD217" s="706"/>
      <c r="DE217" s="706"/>
      <c r="DF217" s="706"/>
      <c r="DG217" s="706"/>
      <c r="DH217" s="706"/>
      <c r="DI217" s="706"/>
      <c r="DJ217" s="706"/>
      <c r="DK217" s="706"/>
      <c r="DL217" s="706"/>
      <c r="DM217" s="706"/>
      <c r="DN217" s="706"/>
      <c r="DO217" s="706"/>
      <c r="DP217" s="706"/>
      <c r="DQ217" s="706"/>
      <c r="DR217" s="706"/>
      <c r="DS217" s="706"/>
      <c r="DT217" s="706"/>
      <c r="DU217" s="706"/>
      <c r="DV217" s="706"/>
      <c r="DW217" s="706"/>
      <c r="DX217" s="706"/>
      <c r="DY217" s="706"/>
      <c r="DZ217" s="706"/>
      <c r="EA217" s="706"/>
      <c r="EB217" s="706"/>
      <c r="EC217" s="706"/>
      <c r="ED217" s="706"/>
      <c r="EE217" s="706"/>
      <c r="EF217" s="706"/>
      <c r="EG217" s="706"/>
      <c r="EH217" s="706"/>
      <c r="EI217" s="706"/>
      <c r="EJ217" s="706"/>
      <c r="EK217" s="706"/>
      <c r="EL217" s="706"/>
      <c r="EM217" s="706"/>
      <c r="EN217" s="706"/>
      <c r="EO217" s="706"/>
      <c r="EP217" s="706"/>
      <c r="EQ217" s="706"/>
      <c r="ER217" s="706"/>
      <c r="ES217" s="706"/>
      <c r="ET217" s="706"/>
      <c r="EU217" s="706"/>
      <c r="EV217" s="706"/>
      <c r="EW217" s="706"/>
      <c r="EX217" s="706"/>
      <c r="EY217" s="706"/>
      <c r="EZ217" s="706"/>
      <c r="FA217" s="706"/>
      <c r="FB217" s="706"/>
      <c r="FC217" s="706"/>
      <c r="FD217" s="706"/>
      <c r="FE217" s="706"/>
      <c r="FF217" s="706"/>
      <c r="FG217" s="706"/>
      <c r="FH217" s="706"/>
      <c r="FI217" s="704"/>
      <c r="FJ217" s="704"/>
      <c r="FK217" s="706"/>
      <c r="FL217" s="706"/>
      <c r="FM217" s="706"/>
      <c r="FN217" s="706"/>
      <c r="FO217" s="706"/>
      <c r="FP217" s="706"/>
      <c r="FQ217" s="706"/>
      <c r="FR217" s="706"/>
      <c r="FS217" s="706"/>
      <c r="FT217" s="706"/>
      <c r="FU217" s="706"/>
      <c r="FV217" s="706"/>
      <c r="FW217" s="706"/>
      <c r="FX217" s="706"/>
      <c r="FY217" s="706"/>
      <c r="FZ217" s="706"/>
      <c r="GA217" s="706"/>
      <c r="GB217" s="706"/>
      <c r="GC217" s="706"/>
      <c r="GD217" s="706"/>
      <c r="GE217" s="706"/>
      <c r="GF217" s="706"/>
      <c r="GG217" s="706"/>
      <c r="GH217" s="706"/>
      <c r="GI217" s="706"/>
      <c r="GJ217" s="706"/>
      <c r="GK217" s="706"/>
      <c r="GL217" s="706"/>
      <c r="GM217" s="706"/>
      <c r="GN217" s="706"/>
      <c r="GO217" s="704"/>
      <c r="GP217" s="746"/>
      <c r="GQ217" s="704"/>
      <c r="GR217" s="704"/>
      <c r="GS217" s="704"/>
      <c r="GT217" s="704"/>
      <c r="GU217" s="704"/>
      <c r="GV217" s="704"/>
      <c r="GW217" s="704"/>
      <c r="GX217" s="704"/>
      <c r="GY217" s="704"/>
      <c r="GZ217" s="704"/>
      <c r="HA217" s="704"/>
      <c r="HB217" s="704"/>
      <c r="HC217" s="704"/>
      <c r="HD217" s="704"/>
      <c r="HE217" s="704"/>
      <c r="HF217" s="704"/>
      <c r="HG217" s="704"/>
      <c r="HH217" s="704"/>
      <c r="HI217" s="704"/>
      <c r="HJ217" s="704"/>
      <c r="HK217" s="704"/>
      <c r="HL217" s="704"/>
      <c r="HM217" s="704"/>
      <c r="HN217" s="704"/>
      <c r="HO217" s="704"/>
      <c r="HP217" s="704"/>
      <c r="HQ217" s="704"/>
      <c r="HR217" s="704"/>
      <c r="HS217" s="704"/>
      <c r="HT217" s="704"/>
      <c r="HU217" s="704"/>
      <c r="HV217" s="704"/>
      <c r="HW217" s="704"/>
      <c r="HX217" s="704"/>
      <c r="HY217" s="704"/>
      <c r="HZ217" s="704"/>
      <c r="IA217" s="704"/>
      <c r="IB217" s="704"/>
      <c r="IC217" s="704"/>
      <c r="ID217" s="704"/>
      <c r="IE217" s="704"/>
      <c r="IF217" s="704"/>
      <c r="IG217" s="704"/>
      <c r="IH217" s="704"/>
      <c r="II217" s="704"/>
      <c r="IJ217" s="704"/>
      <c r="IK217" s="704"/>
      <c r="IL217" s="704"/>
      <c r="IM217" s="704"/>
      <c r="IN217" s="704"/>
      <c r="IO217" s="704"/>
      <c r="IP217" s="704"/>
      <c r="IQ217" s="704"/>
      <c r="IR217" s="704"/>
      <c r="IS217" s="704"/>
      <c r="IT217" s="704"/>
      <c r="IU217" s="704"/>
      <c r="IV217" s="706"/>
      <c r="IW217" s="706"/>
      <c r="IX217" s="704"/>
      <c r="IY217" s="704"/>
      <c r="IZ217" s="704"/>
      <c r="JI217" s="706"/>
    </row>
    <row r="218" spans="1:274" s="878" customFormat="1" ht="23.1" customHeight="1" x14ac:dyDescent="0.25">
      <c r="A218" s="691">
        <v>217</v>
      </c>
      <c r="B218" s="693" t="s">
        <v>1206</v>
      </c>
      <c r="C218" s="696">
        <v>204</v>
      </c>
      <c r="D218" s="697">
        <v>632</v>
      </c>
      <c r="E218" s="707">
        <v>5</v>
      </c>
      <c r="F218" s="699" t="s">
        <v>1121</v>
      </c>
      <c r="G218" s="700" t="s">
        <v>1221</v>
      </c>
      <c r="H218" s="762" t="s">
        <v>1127</v>
      </c>
      <c r="I218" s="767" t="s">
        <v>1113</v>
      </c>
      <c r="J218" s="753" t="s">
        <v>1139</v>
      </c>
      <c r="K218" s="761" t="s">
        <v>1115</v>
      </c>
      <c r="L218" s="761" t="s">
        <v>1116</v>
      </c>
      <c r="M218" s="753" t="s">
        <v>1140</v>
      </c>
      <c r="N218" s="753" t="s">
        <v>1141</v>
      </c>
      <c r="O218" s="753" t="s">
        <v>1128</v>
      </c>
      <c r="P218" s="753" t="s">
        <v>1129</v>
      </c>
      <c r="Q218" s="753" t="s">
        <v>1160</v>
      </c>
      <c r="R218" s="753" t="s">
        <v>1160</v>
      </c>
      <c r="S218" s="755">
        <v>2</v>
      </c>
      <c r="T218" s="775">
        <v>2.11</v>
      </c>
      <c r="U218" s="771">
        <v>41456</v>
      </c>
      <c r="V218" s="772">
        <v>42522</v>
      </c>
      <c r="W218" s="874">
        <v>25</v>
      </c>
      <c r="X218" s="875">
        <v>1500000</v>
      </c>
      <c r="Y218" s="875"/>
      <c r="Z218" s="875">
        <f t="shared" si="9"/>
        <v>1500000</v>
      </c>
      <c r="AA218" s="702"/>
      <c r="AB218" s="702"/>
      <c r="AC218" s="702">
        <v>500000</v>
      </c>
      <c r="AD218" s="702">
        <v>500000</v>
      </c>
      <c r="AE218" s="702">
        <v>500000</v>
      </c>
      <c r="AF218" s="702"/>
      <c r="AG218" s="702"/>
      <c r="AH218" s="702"/>
      <c r="AI218" s="717"/>
      <c r="AJ218" s="717"/>
      <c r="AK218" s="717"/>
      <c r="AL218" s="717"/>
      <c r="AM218" s="868">
        <f t="shared" si="10"/>
        <v>1500000</v>
      </c>
      <c r="AN218" s="868">
        <f t="shared" si="11"/>
        <v>0</v>
      </c>
      <c r="AO218" s="760">
        <v>1300000</v>
      </c>
      <c r="AP218" s="868">
        <v>0</v>
      </c>
      <c r="AQ218" s="706"/>
      <c r="AR218" s="706"/>
      <c r="AS218" s="706"/>
      <c r="AT218" s="706"/>
      <c r="AU218" s="706"/>
      <c r="AV218" s="706"/>
      <c r="AW218" s="706"/>
      <c r="AX218" s="706"/>
      <c r="AY218" s="706"/>
      <c r="AZ218" s="706"/>
      <c r="BA218" s="706"/>
      <c r="BB218" s="706"/>
      <c r="BC218" s="706"/>
      <c r="BD218" s="706"/>
      <c r="BE218" s="706"/>
      <c r="BF218" s="706"/>
      <c r="BG218" s="706"/>
      <c r="BH218" s="706"/>
      <c r="BI218" s="706"/>
      <c r="BJ218" s="706"/>
      <c r="BK218" s="706"/>
      <c r="BL218" s="706"/>
      <c r="BM218" s="706"/>
      <c r="BN218" s="706"/>
      <c r="BO218" s="706"/>
      <c r="BP218" s="706"/>
      <c r="BQ218" s="706"/>
      <c r="BR218" s="706"/>
      <c r="BS218" s="706"/>
      <c r="BT218" s="706"/>
      <c r="BU218" s="706"/>
      <c r="BV218" s="706"/>
      <c r="BW218" s="706"/>
      <c r="BX218" s="706"/>
      <c r="BY218" s="706"/>
      <c r="BZ218" s="706"/>
      <c r="CA218" s="706"/>
      <c r="CB218" s="706"/>
      <c r="CC218" s="706"/>
      <c r="CD218" s="706"/>
      <c r="CE218" s="706"/>
      <c r="CF218" s="706"/>
      <c r="CG218" s="706"/>
      <c r="CH218" s="706"/>
      <c r="CI218" s="706"/>
      <c r="CJ218" s="706"/>
      <c r="CK218" s="706"/>
      <c r="CL218" s="706"/>
      <c r="CM218" s="706"/>
      <c r="CN218" s="706"/>
      <c r="CO218" s="706"/>
      <c r="CP218" s="706"/>
      <c r="CQ218" s="706"/>
      <c r="CR218" s="706"/>
      <c r="CS218" s="706"/>
      <c r="CT218" s="706"/>
      <c r="CU218" s="706"/>
      <c r="CV218" s="706"/>
      <c r="CW218" s="706"/>
      <c r="CX218" s="706"/>
      <c r="CY218" s="706"/>
      <c r="CZ218" s="706"/>
      <c r="DA218" s="706"/>
      <c r="DB218" s="706"/>
      <c r="DC218" s="706"/>
      <c r="DD218" s="706"/>
      <c r="DE218" s="706"/>
      <c r="DF218" s="706"/>
      <c r="DG218" s="706"/>
      <c r="DH218" s="706"/>
      <c r="DI218" s="706"/>
      <c r="DJ218" s="706"/>
      <c r="DK218" s="706"/>
      <c r="DL218" s="706"/>
      <c r="DM218" s="706"/>
      <c r="DN218" s="706"/>
      <c r="DO218" s="706"/>
      <c r="DP218" s="706"/>
      <c r="DQ218" s="706"/>
      <c r="DR218" s="706"/>
      <c r="DS218" s="706"/>
      <c r="DT218" s="706"/>
      <c r="DU218" s="706"/>
      <c r="DV218" s="706"/>
      <c r="DW218" s="706"/>
      <c r="DX218" s="706"/>
      <c r="DY218" s="706"/>
      <c r="DZ218" s="706"/>
      <c r="EA218" s="706"/>
      <c r="EB218" s="706"/>
      <c r="EC218" s="706"/>
      <c r="ED218" s="706"/>
      <c r="EE218" s="706"/>
      <c r="EF218" s="706"/>
      <c r="EG218" s="706"/>
      <c r="EH218" s="706"/>
      <c r="EI218" s="706"/>
      <c r="EJ218" s="706"/>
      <c r="EK218" s="706"/>
      <c r="EL218" s="706"/>
      <c r="EM218" s="706"/>
      <c r="EN218" s="706"/>
      <c r="EO218" s="706"/>
      <c r="EP218" s="706"/>
      <c r="EQ218" s="706"/>
      <c r="ER218" s="706"/>
      <c r="ES218" s="706"/>
      <c r="ET218" s="706"/>
      <c r="EU218" s="706"/>
      <c r="EV218" s="706"/>
      <c r="EW218" s="706"/>
      <c r="EX218" s="706"/>
      <c r="EY218" s="706"/>
      <c r="EZ218" s="706"/>
      <c r="FA218" s="706"/>
      <c r="FB218" s="706"/>
      <c r="FC218" s="706"/>
      <c r="FD218" s="706"/>
      <c r="FE218" s="706"/>
      <c r="FF218" s="706"/>
      <c r="FG218" s="706"/>
      <c r="FH218" s="706"/>
      <c r="FI218" s="704"/>
      <c r="FJ218" s="704"/>
      <c r="FK218" s="706"/>
      <c r="FL218" s="706"/>
      <c r="FM218" s="706"/>
      <c r="FN218" s="706"/>
      <c r="FO218" s="706"/>
      <c r="FP218" s="706"/>
      <c r="FQ218" s="706"/>
      <c r="FR218" s="706"/>
      <c r="FS218" s="706"/>
      <c r="FT218" s="706"/>
      <c r="FU218" s="706"/>
      <c r="FV218" s="706"/>
      <c r="FW218" s="706"/>
      <c r="FX218" s="706"/>
      <c r="FY218" s="706"/>
      <c r="FZ218" s="706"/>
      <c r="GA218" s="706"/>
      <c r="GB218" s="706"/>
      <c r="GC218" s="706"/>
      <c r="GD218" s="706"/>
      <c r="GE218" s="706"/>
      <c r="GF218" s="706"/>
      <c r="GG218" s="706"/>
      <c r="GH218" s="706"/>
      <c r="GI218" s="706"/>
      <c r="GJ218" s="706"/>
      <c r="GK218" s="706"/>
      <c r="GL218" s="706"/>
      <c r="GM218" s="706"/>
      <c r="GN218" s="706"/>
      <c r="GO218" s="704"/>
      <c r="GP218" s="746"/>
      <c r="GQ218" s="704"/>
      <c r="GR218" s="704"/>
      <c r="GS218" s="704"/>
      <c r="GT218" s="704"/>
      <c r="GU218" s="704"/>
      <c r="GV218" s="704"/>
      <c r="GW218" s="704"/>
      <c r="GX218" s="704"/>
      <c r="GY218" s="704"/>
      <c r="GZ218" s="704"/>
      <c r="HA218" s="704"/>
      <c r="HB218" s="704"/>
      <c r="HC218" s="704"/>
      <c r="HD218" s="704"/>
      <c r="HE218" s="704"/>
      <c r="HF218" s="704"/>
      <c r="HG218" s="704"/>
      <c r="HH218" s="704"/>
      <c r="HI218" s="704"/>
      <c r="HJ218" s="704"/>
      <c r="HK218" s="704"/>
      <c r="HL218" s="704"/>
      <c r="HM218" s="704"/>
      <c r="HN218" s="704"/>
      <c r="HO218" s="704"/>
      <c r="HP218" s="704"/>
      <c r="HQ218" s="704"/>
      <c r="HR218" s="704"/>
      <c r="HS218" s="704"/>
      <c r="HT218" s="704"/>
      <c r="HU218" s="704"/>
      <c r="HV218" s="704"/>
      <c r="HW218" s="704"/>
      <c r="HX218" s="704"/>
      <c r="HY218" s="704"/>
      <c r="HZ218" s="704"/>
      <c r="IA218" s="704"/>
      <c r="IB218" s="704"/>
      <c r="IC218" s="704"/>
      <c r="ID218" s="704"/>
      <c r="IE218" s="704"/>
      <c r="IF218" s="704"/>
      <c r="IG218" s="704"/>
      <c r="IH218" s="704"/>
      <c r="II218" s="704"/>
      <c r="IJ218" s="704"/>
      <c r="IK218" s="704"/>
      <c r="IL218" s="704"/>
      <c r="IM218" s="704"/>
      <c r="IN218" s="704"/>
      <c r="IO218" s="704"/>
      <c r="IP218" s="704"/>
      <c r="IQ218" s="704"/>
      <c r="IR218" s="704"/>
      <c r="IS218" s="704"/>
      <c r="IT218" s="704"/>
      <c r="IU218" s="704"/>
      <c r="IV218" s="706"/>
      <c r="IW218" s="706"/>
      <c r="IX218" s="704"/>
      <c r="IY218" s="704"/>
      <c r="IZ218" s="704"/>
      <c r="JI218" s="706"/>
    </row>
    <row r="219" spans="1:274" s="878" customFormat="1" ht="23.1" customHeight="1" x14ac:dyDescent="0.25">
      <c r="A219" s="691">
        <v>218</v>
      </c>
      <c r="B219" s="693" t="s">
        <v>1206</v>
      </c>
      <c r="C219" s="696">
        <v>204</v>
      </c>
      <c r="D219" s="697">
        <v>632</v>
      </c>
      <c r="E219" s="707" t="s">
        <v>1122</v>
      </c>
      <c r="F219" s="699" t="s">
        <v>1121</v>
      </c>
      <c r="G219" s="700" t="s">
        <v>1220</v>
      </c>
      <c r="H219" s="762" t="s">
        <v>1127</v>
      </c>
      <c r="I219" s="767" t="s">
        <v>1113</v>
      </c>
      <c r="J219" s="753" t="s">
        <v>1139</v>
      </c>
      <c r="K219" s="761" t="s">
        <v>1115</v>
      </c>
      <c r="L219" s="761" t="s">
        <v>1116</v>
      </c>
      <c r="M219" s="753" t="s">
        <v>1140</v>
      </c>
      <c r="N219" s="753" t="s">
        <v>1141</v>
      </c>
      <c r="O219" s="753" t="s">
        <v>1128</v>
      </c>
      <c r="P219" s="753" t="s">
        <v>1129</v>
      </c>
      <c r="Q219" s="753" t="s">
        <v>1160</v>
      </c>
      <c r="R219" s="753" t="s">
        <v>1160</v>
      </c>
      <c r="S219" s="755">
        <v>2</v>
      </c>
      <c r="T219" s="775">
        <v>2.11</v>
      </c>
      <c r="U219" s="771">
        <v>41456</v>
      </c>
      <c r="V219" s="772">
        <v>42522</v>
      </c>
      <c r="W219" s="874">
        <v>25</v>
      </c>
      <c r="X219" s="875"/>
      <c r="Y219" s="875"/>
      <c r="Z219" s="875">
        <f t="shared" si="9"/>
        <v>0</v>
      </c>
      <c r="AA219" s="702"/>
      <c r="AB219" s="702"/>
      <c r="AC219" s="702"/>
      <c r="AD219" s="702"/>
      <c r="AE219" s="702"/>
      <c r="AF219" s="702"/>
      <c r="AG219" s="702"/>
      <c r="AH219" s="702"/>
      <c r="AI219" s="717"/>
      <c r="AJ219" s="717"/>
      <c r="AK219" s="717"/>
      <c r="AL219" s="717"/>
      <c r="AM219" s="868">
        <f t="shared" si="10"/>
        <v>0</v>
      </c>
      <c r="AN219" s="868">
        <f t="shared" si="11"/>
        <v>0</v>
      </c>
      <c r="AO219" s="760"/>
      <c r="AP219" s="868">
        <v>1300000</v>
      </c>
      <c r="AQ219" s="706"/>
      <c r="AR219" s="706"/>
      <c r="AS219" s="706"/>
      <c r="AT219" s="706"/>
      <c r="AU219" s="706"/>
      <c r="AV219" s="706"/>
      <c r="AW219" s="706"/>
      <c r="AX219" s="706"/>
      <c r="AY219" s="706"/>
      <c r="AZ219" s="706"/>
      <c r="BA219" s="706"/>
      <c r="BB219" s="706"/>
      <c r="BC219" s="706"/>
      <c r="BD219" s="706"/>
      <c r="BE219" s="706"/>
      <c r="BF219" s="706"/>
      <c r="BG219" s="706"/>
      <c r="BH219" s="706"/>
      <c r="BI219" s="706"/>
      <c r="BJ219" s="706"/>
      <c r="BK219" s="706"/>
      <c r="BL219" s="706"/>
      <c r="BM219" s="706"/>
      <c r="BN219" s="706"/>
      <c r="BO219" s="706"/>
      <c r="BP219" s="706"/>
      <c r="BQ219" s="706"/>
      <c r="BR219" s="706"/>
      <c r="BS219" s="706"/>
      <c r="BT219" s="706"/>
      <c r="BU219" s="706"/>
      <c r="BV219" s="706"/>
      <c r="BW219" s="706"/>
      <c r="BX219" s="706"/>
      <c r="BY219" s="706"/>
      <c r="BZ219" s="706"/>
      <c r="CA219" s="706"/>
      <c r="CB219" s="706"/>
      <c r="CC219" s="706"/>
      <c r="CD219" s="706"/>
      <c r="CE219" s="706"/>
      <c r="CF219" s="706"/>
      <c r="CG219" s="706"/>
      <c r="CH219" s="706"/>
      <c r="CI219" s="706"/>
      <c r="CJ219" s="706"/>
      <c r="CK219" s="706"/>
      <c r="CL219" s="706"/>
      <c r="CM219" s="706"/>
      <c r="CN219" s="706"/>
      <c r="CO219" s="706"/>
      <c r="CP219" s="706"/>
      <c r="CQ219" s="706"/>
      <c r="CR219" s="706"/>
      <c r="CS219" s="706"/>
      <c r="CT219" s="706"/>
      <c r="CU219" s="706"/>
      <c r="CV219" s="706"/>
      <c r="CW219" s="706"/>
      <c r="CX219" s="706"/>
      <c r="CY219" s="706"/>
      <c r="CZ219" s="706"/>
      <c r="DA219" s="706"/>
      <c r="DB219" s="706"/>
      <c r="DC219" s="706"/>
      <c r="DD219" s="706"/>
      <c r="DE219" s="706"/>
      <c r="DF219" s="706"/>
      <c r="DG219" s="706"/>
      <c r="DH219" s="706"/>
      <c r="DI219" s="706"/>
      <c r="DJ219" s="706"/>
      <c r="DK219" s="706"/>
      <c r="DL219" s="706"/>
      <c r="DM219" s="706"/>
      <c r="DN219" s="706"/>
      <c r="DO219" s="706"/>
      <c r="DP219" s="706"/>
      <c r="DQ219" s="706"/>
      <c r="DR219" s="706"/>
      <c r="DS219" s="706"/>
      <c r="DT219" s="706"/>
      <c r="DU219" s="706"/>
      <c r="DV219" s="706"/>
      <c r="DW219" s="706"/>
      <c r="DX219" s="706"/>
      <c r="DY219" s="706"/>
      <c r="DZ219" s="706"/>
      <c r="EA219" s="706"/>
      <c r="EB219" s="706"/>
      <c r="EC219" s="706"/>
      <c r="ED219" s="706"/>
      <c r="EE219" s="706"/>
      <c r="EF219" s="706"/>
      <c r="EG219" s="706"/>
      <c r="EH219" s="706"/>
      <c r="EI219" s="706"/>
      <c r="EJ219" s="706"/>
      <c r="EK219" s="706"/>
      <c r="EL219" s="706"/>
      <c r="EM219" s="706"/>
      <c r="EN219" s="706"/>
      <c r="EO219" s="706"/>
      <c r="EP219" s="706"/>
      <c r="EQ219" s="706"/>
      <c r="ER219" s="706"/>
      <c r="ES219" s="706"/>
      <c r="ET219" s="706"/>
      <c r="EU219" s="706"/>
      <c r="EV219" s="706"/>
      <c r="EW219" s="706"/>
      <c r="EX219" s="706"/>
      <c r="EY219" s="706"/>
      <c r="EZ219" s="706"/>
      <c r="FA219" s="706"/>
      <c r="FB219" s="706"/>
      <c r="FC219" s="706"/>
      <c r="FD219" s="706"/>
      <c r="FE219" s="706"/>
      <c r="FF219" s="706"/>
      <c r="FG219" s="706"/>
      <c r="FH219" s="706"/>
      <c r="FI219" s="704"/>
      <c r="FJ219" s="704"/>
      <c r="FK219" s="706"/>
      <c r="FL219" s="706"/>
      <c r="FM219" s="706"/>
      <c r="FN219" s="706"/>
      <c r="FO219" s="706"/>
      <c r="FP219" s="706"/>
      <c r="FQ219" s="706"/>
      <c r="FR219" s="706"/>
      <c r="FS219" s="706"/>
      <c r="FT219" s="706"/>
      <c r="FU219" s="706"/>
      <c r="FV219" s="706"/>
      <c r="FW219" s="706"/>
      <c r="FX219" s="706"/>
      <c r="FY219" s="706"/>
      <c r="FZ219" s="706"/>
      <c r="GA219" s="706"/>
      <c r="GB219" s="706"/>
      <c r="GC219" s="706"/>
      <c r="GD219" s="706"/>
      <c r="GE219" s="706"/>
      <c r="GF219" s="706"/>
      <c r="GG219" s="706"/>
      <c r="GH219" s="706"/>
      <c r="GI219" s="706"/>
      <c r="GJ219" s="706"/>
      <c r="GK219" s="706"/>
      <c r="GL219" s="706"/>
      <c r="GM219" s="706"/>
      <c r="GN219" s="706"/>
      <c r="GO219" s="704"/>
      <c r="GP219" s="746"/>
      <c r="GQ219" s="704"/>
      <c r="GR219" s="704"/>
      <c r="GS219" s="704"/>
      <c r="GT219" s="704"/>
      <c r="GU219" s="704"/>
      <c r="GV219" s="704"/>
      <c r="GW219" s="704"/>
      <c r="GX219" s="704"/>
      <c r="GY219" s="704"/>
      <c r="GZ219" s="704"/>
      <c r="HA219" s="704"/>
      <c r="HB219" s="704"/>
      <c r="HC219" s="704"/>
      <c r="HD219" s="704"/>
      <c r="HE219" s="704"/>
      <c r="HF219" s="704"/>
      <c r="HG219" s="704"/>
      <c r="HH219" s="704"/>
      <c r="HI219" s="704"/>
      <c r="HJ219" s="704"/>
      <c r="HK219" s="704"/>
      <c r="HL219" s="704"/>
      <c r="HM219" s="704"/>
      <c r="HN219" s="704"/>
      <c r="HO219" s="704"/>
      <c r="HP219" s="704"/>
      <c r="HQ219" s="704"/>
      <c r="HR219" s="704"/>
      <c r="HS219" s="704"/>
      <c r="HT219" s="704"/>
      <c r="HU219" s="704"/>
      <c r="HV219" s="704"/>
      <c r="HW219" s="704"/>
      <c r="HX219" s="704"/>
      <c r="HY219" s="704"/>
      <c r="HZ219" s="704"/>
      <c r="IA219" s="704"/>
      <c r="IB219" s="704"/>
      <c r="IC219" s="704"/>
      <c r="ID219" s="704"/>
      <c r="IE219" s="704"/>
      <c r="IF219" s="704"/>
      <c r="IG219" s="704"/>
      <c r="IH219" s="704"/>
      <c r="II219" s="704"/>
      <c r="IJ219" s="704"/>
      <c r="IK219" s="704"/>
      <c r="IL219" s="704"/>
      <c r="IM219" s="704"/>
      <c r="IN219" s="704"/>
      <c r="IO219" s="704"/>
      <c r="IP219" s="704"/>
      <c r="IQ219" s="704"/>
      <c r="IR219" s="704"/>
      <c r="IS219" s="704"/>
      <c r="IT219" s="704"/>
      <c r="IU219" s="704"/>
      <c r="IV219" s="706"/>
      <c r="IW219" s="706"/>
      <c r="IX219" s="704"/>
      <c r="IY219" s="704"/>
      <c r="IZ219" s="704"/>
      <c r="JI219" s="706"/>
    </row>
    <row r="220" spans="1:274" s="878" customFormat="1" ht="23.1" customHeight="1" x14ac:dyDescent="0.25">
      <c r="A220" s="691">
        <v>219</v>
      </c>
      <c r="B220" s="693" t="s">
        <v>1206</v>
      </c>
      <c r="C220" s="696">
        <v>204</v>
      </c>
      <c r="D220" s="697">
        <v>632</v>
      </c>
      <c r="E220" s="707" t="s">
        <v>1122</v>
      </c>
      <c r="F220" s="699" t="s">
        <v>1121</v>
      </c>
      <c r="G220" s="700" t="s">
        <v>1219</v>
      </c>
      <c r="H220" s="762" t="s">
        <v>1127</v>
      </c>
      <c r="I220" s="767" t="s">
        <v>1113</v>
      </c>
      <c r="J220" s="753" t="s">
        <v>1139</v>
      </c>
      <c r="K220" s="761" t="s">
        <v>1115</v>
      </c>
      <c r="L220" s="761" t="s">
        <v>1116</v>
      </c>
      <c r="M220" s="753" t="s">
        <v>1140</v>
      </c>
      <c r="N220" s="753" t="s">
        <v>1141</v>
      </c>
      <c r="O220" s="753" t="s">
        <v>1128</v>
      </c>
      <c r="P220" s="753" t="s">
        <v>1129</v>
      </c>
      <c r="Q220" s="753" t="s">
        <v>1160</v>
      </c>
      <c r="R220" s="753" t="s">
        <v>1160</v>
      </c>
      <c r="S220" s="755">
        <v>2</v>
      </c>
      <c r="T220" s="775">
        <v>2.11</v>
      </c>
      <c r="U220" s="771">
        <v>41456</v>
      </c>
      <c r="V220" s="772">
        <v>42522</v>
      </c>
      <c r="W220" s="874">
        <v>25</v>
      </c>
      <c r="X220" s="875"/>
      <c r="Y220" s="875"/>
      <c r="Z220" s="875">
        <f t="shared" si="9"/>
        <v>0</v>
      </c>
      <c r="AA220" s="702"/>
      <c r="AB220" s="702"/>
      <c r="AC220" s="702"/>
      <c r="AD220" s="702"/>
      <c r="AE220" s="702"/>
      <c r="AF220" s="702"/>
      <c r="AG220" s="702"/>
      <c r="AH220" s="702"/>
      <c r="AI220" s="717"/>
      <c r="AJ220" s="717"/>
      <c r="AK220" s="717"/>
      <c r="AL220" s="717"/>
      <c r="AM220" s="868">
        <f t="shared" si="10"/>
        <v>0</v>
      </c>
      <c r="AN220" s="868">
        <f t="shared" si="11"/>
        <v>0</v>
      </c>
      <c r="AO220" s="760">
        <v>1500000</v>
      </c>
      <c r="AP220" s="868"/>
      <c r="AQ220" s="706"/>
      <c r="AR220" s="706"/>
      <c r="AS220" s="706"/>
      <c r="AT220" s="706"/>
      <c r="AU220" s="706"/>
      <c r="AV220" s="706"/>
      <c r="AW220" s="706"/>
      <c r="AX220" s="706"/>
      <c r="AY220" s="706"/>
      <c r="AZ220" s="706"/>
      <c r="BA220" s="706"/>
      <c r="BB220" s="706"/>
      <c r="BC220" s="706"/>
      <c r="BD220" s="706"/>
      <c r="BE220" s="706"/>
      <c r="BF220" s="706"/>
      <c r="BG220" s="706"/>
      <c r="BH220" s="706"/>
      <c r="BI220" s="706"/>
      <c r="BJ220" s="706"/>
      <c r="BK220" s="706"/>
      <c r="BL220" s="706"/>
      <c r="BM220" s="706"/>
      <c r="BN220" s="706"/>
      <c r="BO220" s="706"/>
      <c r="BP220" s="706"/>
      <c r="BQ220" s="706"/>
      <c r="BR220" s="706"/>
      <c r="BS220" s="706"/>
      <c r="BT220" s="706"/>
      <c r="BU220" s="706"/>
      <c r="BV220" s="706"/>
      <c r="BW220" s="706"/>
      <c r="BX220" s="706"/>
      <c r="BY220" s="706"/>
      <c r="BZ220" s="706"/>
      <c r="CA220" s="706"/>
      <c r="CB220" s="706"/>
      <c r="CC220" s="706"/>
      <c r="CD220" s="706"/>
      <c r="CE220" s="706"/>
      <c r="CF220" s="706"/>
      <c r="CG220" s="706"/>
      <c r="CH220" s="706"/>
      <c r="CI220" s="706"/>
      <c r="CJ220" s="706"/>
      <c r="CK220" s="706"/>
      <c r="CL220" s="706"/>
      <c r="CM220" s="706"/>
      <c r="CN220" s="706"/>
      <c r="CO220" s="706"/>
      <c r="CP220" s="706"/>
      <c r="CQ220" s="706"/>
      <c r="CR220" s="706"/>
      <c r="CS220" s="706"/>
      <c r="CT220" s="706"/>
      <c r="CU220" s="706"/>
      <c r="CV220" s="706"/>
      <c r="CW220" s="706"/>
      <c r="CX220" s="706"/>
      <c r="CY220" s="706"/>
      <c r="CZ220" s="706"/>
      <c r="DA220" s="706"/>
      <c r="DB220" s="706"/>
      <c r="DC220" s="706"/>
      <c r="DD220" s="706"/>
      <c r="DE220" s="706"/>
      <c r="DF220" s="706"/>
      <c r="DG220" s="706"/>
      <c r="DH220" s="706"/>
      <c r="DI220" s="706"/>
      <c r="DJ220" s="706"/>
      <c r="DK220" s="706"/>
      <c r="DL220" s="706"/>
      <c r="DM220" s="706"/>
      <c r="DN220" s="706"/>
      <c r="DO220" s="706"/>
      <c r="DP220" s="706"/>
      <c r="DQ220" s="706"/>
      <c r="DR220" s="706"/>
      <c r="DS220" s="706"/>
      <c r="DT220" s="706"/>
      <c r="DU220" s="706"/>
      <c r="DV220" s="706"/>
      <c r="DW220" s="706"/>
      <c r="DX220" s="706"/>
      <c r="DY220" s="706"/>
      <c r="DZ220" s="706"/>
      <c r="EA220" s="706"/>
      <c r="EB220" s="706"/>
      <c r="EC220" s="706"/>
      <c r="ED220" s="706"/>
      <c r="EE220" s="706"/>
      <c r="EF220" s="706"/>
      <c r="EG220" s="706"/>
      <c r="EH220" s="706"/>
      <c r="EI220" s="706"/>
      <c r="EJ220" s="706"/>
      <c r="EK220" s="706"/>
      <c r="EL220" s="706"/>
      <c r="EM220" s="706"/>
      <c r="EN220" s="706"/>
      <c r="EO220" s="706"/>
      <c r="EP220" s="706"/>
      <c r="EQ220" s="706"/>
      <c r="ER220" s="706"/>
      <c r="ES220" s="706"/>
      <c r="ET220" s="706"/>
      <c r="EU220" s="706"/>
      <c r="EV220" s="706"/>
      <c r="EW220" s="706"/>
      <c r="EX220" s="706"/>
      <c r="EY220" s="706"/>
      <c r="EZ220" s="706"/>
      <c r="FA220" s="706"/>
      <c r="FB220" s="706"/>
      <c r="FC220" s="706"/>
      <c r="FD220" s="706"/>
      <c r="FE220" s="706"/>
      <c r="FF220" s="706"/>
      <c r="FG220" s="706"/>
      <c r="FH220" s="706"/>
      <c r="FI220" s="704"/>
      <c r="FJ220" s="704"/>
      <c r="FK220" s="706"/>
      <c r="FL220" s="706"/>
      <c r="FM220" s="706"/>
      <c r="FN220" s="706"/>
      <c r="FO220" s="706"/>
      <c r="FP220" s="706"/>
      <c r="FQ220" s="706"/>
      <c r="FR220" s="706"/>
      <c r="FS220" s="706"/>
      <c r="FT220" s="706"/>
      <c r="FU220" s="706"/>
      <c r="FV220" s="706"/>
      <c r="FW220" s="706"/>
      <c r="FX220" s="706"/>
      <c r="FY220" s="706"/>
      <c r="FZ220" s="706"/>
      <c r="GA220" s="706"/>
      <c r="GB220" s="706"/>
      <c r="GC220" s="706"/>
      <c r="GD220" s="706"/>
      <c r="GE220" s="706"/>
      <c r="GF220" s="706"/>
      <c r="GG220" s="706"/>
      <c r="GH220" s="706"/>
      <c r="GI220" s="706"/>
      <c r="GJ220" s="706"/>
      <c r="GK220" s="706"/>
      <c r="GL220" s="706"/>
      <c r="GM220" s="706"/>
      <c r="GN220" s="706"/>
      <c r="GO220" s="704"/>
      <c r="GP220" s="746"/>
      <c r="GQ220" s="704"/>
      <c r="GR220" s="704"/>
      <c r="GS220" s="704"/>
      <c r="GT220" s="704"/>
      <c r="GU220" s="704"/>
      <c r="GV220" s="704"/>
      <c r="GW220" s="704"/>
      <c r="GX220" s="704"/>
      <c r="GY220" s="704"/>
      <c r="GZ220" s="704"/>
      <c r="HA220" s="704"/>
      <c r="HB220" s="704"/>
      <c r="HC220" s="704"/>
      <c r="HD220" s="704"/>
      <c r="HE220" s="704"/>
      <c r="HF220" s="704"/>
      <c r="HG220" s="704"/>
      <c r="HH220" s="704"/>
      <c r="HI220" s="704"/>
      <c r="HJ220" s="704"/>
      <c r="HK220" s="704"/>
      <c r="HL220" s="704"/>
      <c r="HM220" s="704"/>
      <c r="HN220" s="704"/>
      <c r="HO220" s="704"/>
      <c r="HP220" s="704"/>
      <c r="HQ220" s="704"/>
      <c r="HR220" s="704"/>
      <c r="HS220" s="704"/>
      <c r="HT220" s="704"/>
      <c r="HU220" s="704"/>
      <c r="HV220" s="704"/>
      <c r="HW220" s="704"/>
      <c r="HX220" s="704"/>
      <c r="HY220" s="704"/>
      <c r="HZ220" s="704"/>
      <c r="IA220" s="704"/>
      <c r="IB220" s="704"/>
      <c r="IC220" s="704"/>
      <c r="ID220" s="704"/>
      <c r="IE220" s="704"/>
      <c r="IF220" s="704"/>
      <c r="IG220" s="704"/>
      <c r="IH220" s="704"/>
      <c r="II220" s="704"/>
      <c r="IJ220" s="704"/>
      <c r="IK220" s="704"/>
      <c r="IL220" s="704"/>
      <c r="IM220" s="704"/>
      <c r="IN220" s="704"/>
      <c r="IO220" s="704"/>
      <c r="IP220" s="704"/>
      <c r="IQ220" s="704"/>
      <c r="IR220" s="704"/>
      <c r="IS220" s="704"/>
      <c r="IT220" s="704"/>
      <c r="IU220" s="704"/>
      <c r="IV220" s="706"/>
      <c r="IW220" s="706"/>
      <c r="IX220" s="704"/>
      <c r="IY220" s="704"/>
      <c r="IZ220" s="704"/>
      <c r="JI220" s="706"/>
    </row>
    <row r="221" spans="1:274" s="878" customFormat="1" ht="23.1" customHeight="1" x14ac:dyDescent="0.25">
      <c r="A221" s="691">
        <v>220</v>
      </c>
      <c r="B221" s="693" t="s">
        <v>1154</v>
      </c>
      <c r="C221" s="696">
        <v>205</v>
      </c>
      <c r="D221" s="697">
        <v>632</v>
      </c>
      <c r="E221" s="707" t="s">
        <v>1122</v>
      </c>
      <c r="F221" s="699" t="s">
        <v>1121</v>
      </c>
      <c r="G221" s="700" t="s">
        <v>1164</v>
      </c>
      <c r="H221" s="751" t="s">
        <v>1127</v>
      </c>
      <c r="I221" s="767" t="s">
        <v>1113</v>
      </c>
      <c r="J221" s="753" t="s">
        <v>1139</v>
      </c>
      <c r="K221" s="761" t="s">
        <v>1115</v>
      </c>
      <c r="L221" s="761" t="s">
        <v>1116</v>
      </c>
      <c r="M221" s="753" t="s">
        <v>1140</v>
      </c>
      <c r="N221" s="753" t="s">
        <v>1155</v>
      </c>
      <c r="O221" s="753" t="s">
        <v>1155</v>
      </c>
      <c r="P221" s="753" t="s">
        <v>1156</v>
      </c>
      <c r="Q221" s="753" t="s">
        <v>1160</v>
      </c>
      <c r="R221" s="753" t="s">
        <v>1160</v>
      </c>
      <c r="S221" s="755">
        <v>1</v>
      </c>
      <c r="T221" s="763">
        <v>1.3</v>
      </c>
      <c r="U221" s="771">
        <v>41456</v>
      </c>
      <c r="V221" s="772">
        <v>42522</v>
      </c>
      <c r="W221" s="701">
        <v>25</v>
      </c>
      <c r="X221" s="875"/>
      <c r="Y221" s="877"/>
      <c r="Z221" s="875">
        <f t="shared" si="9"/>
        <v>0</v>
      </c>
      <c r="AA221" s="702"/>
      <c r="AB221" s="702"/>
      <c r="AC221" s="702"/>
      <c r="AD221" s="702"/>
      <c r="AE221" s="702"/>
      <c r="AF221" s="702"/>
      <c r="AG221" s="702"/>
      <c r="AH221" s="702"/>
      <c r="AI221" s="691"/>
      <c r="AJ221" s="691"/>
      <c r="AK221" s="691"/>
      <c r="AL221" s="691"/>
      <c r="AM221" s="868">
        <f t="shared" si="10"/>
        <v>0</v>
      </c>
      <c r="AN221" s="868">
        <f t="shared" si="11"/>
        <v>0</v>
      </c>
      <c r="AO221" s="760"/>
      <c r="AP221" s="868">
        <f>450000-370200</f>
        <v>79800</v>
      </c>
      <c r="AQ221" s="706"/>
      <c r="AR221" s="704"/>
      <c r="AS221" s="704"/>
      <c r="AT221" s="704"/>
      <c r="AU221" s="704"/>
      <c r="AV221" s="704"/>
      <c r="AW221" s="704"/>
      <c r="AX221" s="704"/>
      <c r="AY221" s="704"/>
      <c r="AZ221" s="704"/>
      <c r="BA221" s="704"/>
      <c r="BB221" s="704"/>
      <c r="BC221" s="704"/>
      <c r="BD221" s="704"/>
      <c r="BE221" s="704"/>
      <c r="BF221" s="704"/>
      <c r="BG221" s="704"/>
      <c r="BH221" s="704"/>
      <c r="BI221" s="704"/>
      <c r="BJ221" s="704"/>
      <c r="BK221" s="704"/>
      <c r="BL221" s="704"/>
      <c r="BM221" s="704"/>
      <c r="BN221" s="704"/>
      <c r="BO221" s="704"/>
      <c r="BP221" s="704"/>
      <c r="BQ221" s="704"/>
      <c r="BR221" s="704"/>
      <c r="BS221" s="704"/>
      <c r="BT221" s="704"/>
      <c r="BU221" s="704"/>
      <c r="BV221" s="704"/>
      <c r="BW221" s="704"/>
      <c r="BX221" s="704"/>
      <c r="BY221" s="704"/>
      <c r="BZ221" s="704"/>
      <c r="CA221" s="704"/>
      <c r="CB221" s="704"/>
      <c r="CC221" s="704"/>
      <c r="CD221" s="704"/>
      <c r="CE221" s="704"/>
      <c r="CF221" s="704"/>
      <c r="CG221" s="704"/>
      <c r="CH221" s="704"/>
      <c r="CI221" s="704"/>
      <c r="CJ221" s="704"/>
      <c r="CK221" s="704"/>
      <c r="CL221" s="704"/>
      <c r="CM221" s="704"/>
      <c r="CN221" s="704"/>
      <c r="CO221" s="704"/>
      <c r="CP221" s="704"/>
      <c r="CQ221" s="704"/>
      <c r="CR221" s="704"/>
      <c r="CS221" s="704"/>
      <c r="CT221" s="704"/>
      <c r="CU221" s="704"/>
      <c r="CV221" s="704"/>
      <c r="CW221" s="704"/>
      <c r="CX221" s="704"/>
      <c r="CY221" s="704"/>
      <c r="CZ221" s="704"/>
      <c r="DA221" s="704"/>
      <c r="DB221" s="704"/>
      <c r="DC221" s="704"/>
      <c r="DD221" s="704"/>
      <c r="DE221" s="704"/>
      <c r="DF221" s="704"/>
      <c r="DG221" s="704"/>
      <c r="DH221" s="704"/>
      <c r="DI221" s="704"/>
      <c r="DJ221" s="704"/>
      <c r="DK221" s="704"/>
      <c r="DL221" s="704"/>
      <c r="DM221" s="704"/>
      <c r="DN221" s="704"/>
      <c r="DO221" s="704"/>
      <c r="DP221" s="704"/>
      <c r="DQ221" s="704"/>
      <c r="DR221" s="704"/>
      <c r="DS221" s="704"/>
      <c r="DT221" s="704"/>
      <c r="DU221" s="704"/>
      <c r="DV221" s="704"/>
      <c r="DW221" s="704"/>
      <c r="DX221" s="704"/>
      <c r="DY221" s="704"/>
      <c r="DZ221" s="704"/>
      <c r="EA221" s="704"/>
      <c r="EB221" s="704"/>
      <c r="EC221" s="704"/>
      <c r="ED221" s="704"/>
      <c r="EE221" s="704"/>
      <c r="EF221" s="704"/>
      <c r="EG221" s="704"/>
      <c r="EH221" s="704"/>
      <c r="EI221" s="704"/>
      <c r="EJ221" s="704"/>
      <c r="EK221" s="704"/>
      <c r="EL221" s="704"/>
      <c r="EM221" s="704"/>
      <c r="EN221" s="704"/>
      <c r="EO221" s="704"/>
      <c r="EP221" s="704"/>
      <c r="EQ221" s="704"/>
      <c r="ER221" s="704"/>
      <c r="ES221" s="704"/>
      <c r="ET221" s="704"/>
      <c r="EU221" s="704"/>
      <c r="EV221" s="704"/>
      <c r="EW221" s="704"/>
      <c r="EX221" s="704"/>
      <c r="EY221" s="704"/>
      <c r="EZ221" s="704"/>
      <c r="FA221" s="704"/>
      <c r="FB221" s="704"/>
      <c r="FC221" s="704"/>
      <c r="FD221" s="704"/>
      <c r="FE221" s="704"/>
      <c r="FF221" s="704"/>
      <c r="FG221" s="704"/>
      <c r="FH221" s="706"/>
      <c r="FI221" s="704"/>
      <c r="FJ221" s="704"/>
      <c r="FK221" s="711"/>
      <c r="FL221" s="711"/>
      <c r="FM221" s="711"/>
      <c r="FN221" s="711"/>
      <c r="FO221" s="711"/>
      <c r="FP221" s="711"/>
      <c r="FQ221" s="711"/>
      <c r="FR221" s="711"/>
      <c r="FS221" s="711"/>
      <c r="FT221" s="711"/>
      <c r="FU221" s="711"/>
      <c r="FV221" s="711"/>
      <c r="FW221" s="711"/>
      <c r="FX221" s="711"/>
      <c r="FY221" s="711"/>
      <c r="FZ221" s="711"/>
      <c r="GA221" s="711"/>
      <c r="GB221" s="711"/>
      <c r="GC221" s="711"/>
      <c r="GD221" s="711"/>
      <c r="GE221" s="711"/>
      <c r="GF221" s="711"/>
      <c r="GG221" s="711"/>
      <c r="GH221" s="711"/>
      <c r="GI221" s="711"/>
      <c r="GJ221" s="711"/>
      <c r="GK221" s="711"/>
      <c r="GL221" s="711"/>
      <c r="GM221" s="711"/>
      <c r="GN221" s="704"/>
      <c r="GO221" s="704"/>
      <c r="GP221" s="746"/>
      <c r="GQ221" s="704"/>
      <c r="GR221" s="704"/>
      <c r="GS221" s="704"/>
      <c r="GT221" s="704"/>
      <c r="GU221" s="704"/>
      <c r="GV221" s="704"/>
      <c r="GW221" s="704"/>
      <c r="GX221" s="704"/>
      <c r="GY221" s="704"/>
      <c r="GZ221" s="704"/>
      <c r="HA221" s="704"/>
      <c r="HB221" s="704"/>
      <c r="HC221" s="704"/>
      <c r="HD221" s="704"/>
      <c r="HE221" s="704"/>
      <c r="HF221" s="704"/>
      <c r="HG221" s="704"/>
      <c r="HH221" s="704"/>
      <c r="HI221" s="704"/>
      <c r="HJ221" s="704"/>
      <c r="HK221" s="704"/>
      <c r="HL221" s="704"/>
      <c r="HM221" s="704"/>
      <c r="HN221" s="704"/>
      <c r="HO221" s="704"/>
      <c r="HP221" s="704"/>
      <c r="HQ221" s="704"/>
      <c r="HR221" s="704"/>
      <c r="HS221" s="704"/>
      <c r="HT221" s="704"/>
      <c r="HU221" s="704"/>
      <c r="HV221" s="704"/>
      <c r="HW221" s="704"/>
      <c r="HX221" s="704"/>
      <c r="HY221" s="704"/>
      <c r="HZ221" s="704"/>
      <c r="IA221" s="704"/>
      <c r="IB221" s="704"/>
      <c r="IC221" s="704"/>
      <c r="ID221" s="704"/>
      <c r="IE221" s="704"/>
      <c r="IF221" s="704"/>
      <c r="IG221" s="704"/>
      <c r="IH221" s="704"/>
      <c r="II221" s="704"/>
      <c r="IJ221" s="704"/>
      <c r="IK221" s="704"/>
      <c r="IL221" s="704"/>
      <c r="IM221" s="704"/>
      <c r="IN221" s="704"/>
      <c r="IO221" s="704"/>
      <c r="IP221" s="704"/>
      <c r="IQ221" s="704"/>
      <c r="IR221" s="704"/>
      <c r="IS221" s="704"/>
      <c r="IT221" s="704"/>
      <c r="IU221" s="704"/>
      <c r="IV221" s="704"/>
      <c r="IW221" s="704"/>
      <c r="IX221" s="704"/>
      <c r="IY221" s="704"/>
      <c r="IZ221" s="704"/>
      <c r="JA221" s="706"/>
      <c r="JB221" s="706"/>
      <c r="JC221" s="706"/>
      <c r="JD221" s="706"/>
      <c r="JE221" s="706"/>
      <c r="JF221" s="706"/>
      <c r="JG221" s="706"/>
      <c r="JH221" s="706"/>
      <c r="JI221" s="706"/>
      <c r="JJ221" s="706"/>
      <c r="JK221" s="706"/>
      <c r="JL221" s="706"/>
      <c r="JM221" s="706"/>
      <c r="JN221" s="706"/>
    </row>
    <row r="222" spans="1:274" s="878" customFormat="1" ht="23.1" customHeight="1" x14ac:dyDescent="0.25">
      <c r="A222" s="691">
        <v>221</v>
      </c>
      <c r="B222" s="693" t="s">
        <v>1154</v>
      </c>
      <c r="C222" s="696">
        <v>205</v>
      </c>
      <c r="D222" s="697">
        <v>632</v>
      </c>
      <c r="E222" s="707" t="s">
        <v>1122</v>
      </c>
      <c r="F222" s="699" t="s">
        <v>1121</v>
      </c>
      <c r="G222" s="700" t="s">
        <v>1157</v>
      </c>
      <c r="H222" s="751" t="s">
        <v>1127</v>
      </c>
      <c r="I222" s="752" t="s">
        <v>1113</v>
      </c>
      <c r="J222" s="753" t="s">
        <v>1139</v>
      </c>
      <c r="K222" s="770" t="s">
        <v>1115</v>
      </c>
      <c r="L222" s="753" t="s">
        <v>1124</v>
      </c>
      <c r="M222" s="753" t="s">
        <v>1140</v>
      </c>
      <c r="N222" s="753" t="s">
        <v>1155</v>
      </c>
      <c r="O222" s="753" t="s">
        <v>1155</v>
      </c>
      <c r="P222" s="754" t="s">
        <v>1156</v>
      </c>
      <c r="Q222" s="765" t="s">
        <v>1160</v>
      </c>
      <c r="R222" s="765" t="s">
        <v>1160</v>
      </c>
      <c r="S222" s="755">
        <v>1</v>
      </c>
      <c r="T222" s="763">
        <v>1.3</v>
      </c>
      <c r="U222" s="757">
        <v>41456</v>
      </c>
      <c r="V222" s="758">
        <v>41791</v>
      </c>
      <c r="W222" s="701">
        <v>25</v>
      </c>
      <c r="X222" s="875"/>
      <c r="Y222" s="877"/>
      <c r="Z222" s="875">
        <f t="shared" si="9"/>
        <v>0</v>
      </c>
      <c r="AA222" s="702"/>
      <c r="AB222" s="702"/>
      <c r="AC222" s="702"/>
      <c r="AD222" s="702"/>
      <c r="AE222" s="702"/>
      <c r="AF222" s="702"/>
      <c r="AG222" s="702"/>
      <c r="AH222" s="702"/>
      <c r="AI222" s="691"/>
      <c r="AJ222" s="691"/>
      <c r="AK222" s="691"/>
      <c r="AL222" s="691"/>
      <c r="AM222" s="868">
        <f t="shared" si="10"/>
        <v>0</v>
      </c>
      <c r="AN222" s="868">
        <f t="shared" si="11"/>
        <v>0</v>
      </c>
      <c r="AO222" s="760">
        <v>774300</v>
      </c>
      <c r="AP222" s="868">
        <v>3000000</v>
      </c>
      <c r="AQ222" s="706"/>
      <c r="AR222" s="704"/>
      <c r="AS222" s="704"/>
      <c r="AT222" s="704"/>
      <c r="AU222" s="704"/>
      <c r="AV222" s="704"/>
      <c r="AW222" s="704"/>
      <c r="AX222" s="704"/>
      <c r="AY222" s="704"/>
      <c r="AZ222" s="704"/>
      <c r="BA222" s="704"/>
      <c r="BB222" s="704"/>
      <c r="BC222" s="704"/>
      <c r="BD222" s="704"/>
      <c r="BE222" s="704"/>
      <c r="BF222" s="704"/>
      <c r="BG222" s="704"/>
      <c r="BH222" s="704"/>
      <c r="BI222" s="704"/>
      <c r="BJ222" s="704"/>
      <c r="BK222" s="704"/>
      <c r="BL222" s="704"/>
      <c r="BM222" s="704"/>
      <c r="BN222" s="704"/>
      <c r="BO222" s="704"/>
      <c r="BP222" s="704"/>
      <c r="BQ222" s="704"/>
      <c r="BR222" s="704"/>
      <c r="BS222" s="704"/>
      <c r="BT222" s="704"/>
      <c r="BU222" s="704"/>
      <c r="BV222" s="704"/>
      <c r="BW222" s="704"/>
      <c r="BX222" s="704"/>
      <c r="BY222" s="704"/>
      <c r="BZ222" s="704"/>
      <c r="CA222" s="704"/>
      <c r="CB222" s="704"/>
      <c r="CC222" s="704"/>
      <c r="CD222" s="704"/>
      <c r="CE222" s="704"/>
      <c r="CF222" s="704"/>
      <c r="CG222" s="704"/>
      <c r="CH222" s="704"/>
      <c r="CI222" s="704"/>
      <c r="CJ222" s="704"/>
      <c r="CK222" s="704"/>
      <c r="CL222" s="704"/>
      <c r="CM222" s="704"/>
      <c r="CN222" s="704"/>
      <c r="CO222" s="704"/>
      <c r="CP222" s="704"/>
      <c r="CQ222" s="704"/>
      <c r="CR222" s="704"/>
      <c r="CS222" s="704"/>
      <c r="CT222" s="704"/>
      <c r="CU222" s="704"/>
      <c r="CV222" s="704"/>
      <c r="CW222" s="704"/>
      <c r="CX222" s="704"/>
      <c r="CY222" s="704"/>
      <c r="CZ222" s="704"/>
      <c r="DA222" s="704"/>
      <c r="DB222" s="704"/>
      <c r="DC222" s="704"/>
      <c r="DD222" s="704"/>
      <c r="DE222" s="704"/>
      <c r="DF222" s="704"/>
      <c r="DG222" s="704"/>
      <c r="DH222" s="704"/>
      <c r="DI222" s="704"/>
      <c r="DJ222" s="704"/>
      <c r="DK222" s="704"/>
      <c r="DL222" s="704"/>
      <c r="DM222" s="704"/>
      <c r="DN222" s="704"/>
      <c r="DO222" s="704"/>
      <c r="DP222" s="704"/>
      <c r="DQ222" s="704"/>
      <c r="DR222" s="704"/>
      <c r="DS222" s="704"/>
      <c r="DT222" s="704"/>
      <c r="DU222" s="704"/>
      <c r="DV222" s="704"/>
      <c r="DW222" s="704"/>
      <c r="DX222" s="704"/>
      <c r="DY222" s="704"/>
      <c r="DZ222" s="704"/>
      <c r="EA222" s="704"/>
      <c r="EB222" s="704"/>
      <c r="EC222" s="704"/>
      <c r="ED222" s="704"/>
      <c r="EE222" s="704"/>
      <c r="EF222" s="704"/>
      <c r="EG222" s="704"/>
      <c r="EH222" s="704"/>
      <c r="EI222" s="704"/>
      <c r="EJ222" s="704"/>
      <c r="EK222" s="704"/>
      <c r="EL222" s="704"/>
      <c r="EM222" s="704"/>
      <c r="EN222" s="704"/>
      <c r="EO222" s="704"/>
      <c r="EP222" s="704"/>
      <c r="EQ222" s="704"/>
      <c r="ER222" s="704"/>
      <c r="ES222" s="704"/>
      <c r="ET222" s="704"/>
      <c r="EU222" s="704"/>
      <c r="EV222" s="704"/>
      <c r="EW222" s="704"/>
      <c r="EX222" s="704"/>
      <c r="EY222" s="704"/>
      <c r="EZ222" s="704"/>
      <c r="FA222" s="704"/>
      <c r="FB222" s="704"/>
      <c r="FC222" s="704"/>
      <c r="FD222" s="704"/>
      <c r="FE222" s="704"/>
      <c r="FF222" s="704"/>
      <c r="FG222" s="704"/>
      <c r="FH222" s="706"/>
      <c r="FI222" s="704"/>
      <c r="FJ222" s="704"/>
      <c r="FK222" s="711"/>
      <c r="FL222" s="711"/>
      <c r="FM222" s="711"/>
      <c r="FN222" s="711"/>
      <c r="FO222" s="711"/>
      <c r="FP222" s="711"/>
      <c r="FQ222" s="711"/>
      <c r="FR222" s="711"/>
      <c r="FS222" s="711"/>
      <c r="FT222" s="711"/>
      <c r="FU222" s="711"/>
      <c r="FV222" s="711"/>
      <c r="FW222" s="711"/>
      <c r="FX222" s="711"/>
      <c r="FY222" s="711"/>
      <c r="FZ222" s="711"/>
      <c r="GA222" s="711"/>
      <c r="GB222" s="711"/>
      <c r="GC222" s="711"/>
      <c r="GD222" s="711"/>
      <c r="GE222" s="711"/>
      <c r="GF222" s="711"/>
      <c r="GG222" s="711"/>
      <c r="GH222" s="711"/>
      <c r="GI222" s="711"/>
      <c r="GJ222" s="711"/>
      <c r="GK222" s="711"/>
      <c r="GL222" s="711"/>
      <c r="GM222" s="711"/>
      <c r="GN222" s="704"/>
      <c r="GO222" s="704"/>
      <c r="GP222" s="746"/>
      <c r="GQ222" s="704"/>
      <c r="GR222" s="704"/>
      <c r="GS222" s="704"/>
      <c r="GT222" s="704"/>
      <c r="GU222" s="704"/>
      <c r="GV222" s="704"/>
      <c r="GW222" s="704"/>
      <c r="GX222" s="704"/>
      <c r="GY222" s="704"/>
      <c r="GZ222" s="704"/>
      <c r="HA222" s="704"/>
      <c r="HB222" s="704"/>
      <c r="HC222" s="704"/>
      <c r="HD222" s="704"/>
      <c r="HE222" s="704"/>
      <c r="HF222" s="704"/>
      <c r="HG222" s="704"/>
      <c r="HH222" s="704"/>
      <c r="HI222" s="704"/>
      <c r="HJ222" s="704"/>
      <c r="HK222" s="704"/>
      <c r="HL222" s="704"/>
      <c r="HM222" s="704"/>
      <c r="HN222" s="704"/>
      <c r="HO222" s="704"/>
      <c r="HP222" s="704"/>
      <c r="HQ222" s="704"/>
      <c r="HR222" s="704"/>
      <c r="HS222" s="704"/>
      <c r="HT222" s="704"/>
      <c r="HU222" s="704"/>
      <c r="HV222" s="704"/>
      <c r="HW222" s="704"/>
      <c r="HX222" s="704"/>
      <c r="HY222" s="704"/>
      <c r="HZ222" s="704"/>
      <c r="IA222" s="706"/>
      <c r="IB222" s="706"/>
      <c r="IC222" s="706"/>
      <c r="ID222" s="706"/>
      <c r="IE222" s="706"/>
      <c r="IF222" s="706"/>
      <c r="IG222" s="706"/>
      <c r="IH222" s="706"/>
      <c r="II222" s="706"/>
      <c r="IJ222" s="706"/>
      <c r="IK222" s="706"/>
      <c r="IL222" s="706"/>
      <c r="IM222" s="706"/>
      <c r="IN222" s="706"/>
      <c r="IO222" s="706"/>
      <c r="IP222" s="706"/>
      <c r="IQ222" s="706"/>
      <c r="IR222" s="706"/>
      <c r="IS222" s="706"/>
      <c r="IT222" s="706"/>
      <c r="IU222" s="706"/>
      <c r="IV222" s="706"/>
      <c r="IW222" s="706"/>
      <c r="IX222" s="704"/>
      <c r="IY222" s="704"/>
      <c r="IZ222" s="704"/>
      <c r="JI222" s="706"/>
      <c r="JJ222" s="706"/>
      <c r="JK222" s="706"/>
      <c r="JL222" s="706"/>
      <c r="JM222" s="706"/>
      <c r="JN222" s="706"/>
    </row>
    <row r="223" spans="1:274" s="878" customFormat="1" ht="23.1" customHeight="1" x14ac:dyDescent="0.25">
      <c r="A223" s="691">
        <v>222</v>
      </c>
      <c r="B223" s="693" t="s">
        <v>1154</v>
      </c>
      <c r="C223" s="696">
        <v>205</v>
      </c>
      <c r="D223" s="697">
        <v>636</v>
      </c>
      <c r="E223" s="707" t="s">
        <v>1122</v>
      </c>
      <c r="F223" s="699" t="s">
        <v>1123</v>
      </c>
      <c r="G223" s="700" t="s">
        <v>1165</v>
      </c>
      <c r="H223" s="751" t="s">
        <v>1127</v>
      </c>
      <c r="I223" s="767" t="s">
        <v>1113</v>
      </c>
      <c r="J223" s="753" t="s">
        <v>1139</v>
      </c>
      <c r="K223" s="753" t="s">
        <v>1115</v>
      </c>
      <c r="L223" s="753" t="s">
        <v>1116</v>
      </c>
      <c r="M223" s="753" t="s">
        <v>1140</v>
      </c>
      <c r="N223" s="753" t="s">
        <v>1155</v>
      </c>
      <c r="O223" s="753" t="s">
        <v>1155</v>
      </c>
      <c r="P223" s="753" t="s">
        <v>1156</v>
      </c>
      <c r="Q223" s="765" t="s">
        <v>1163</v>
      </c>
      <c r="R223" s="765" t="s">
        <v>1120</v>
      </c>
      <c r="S223" s="755">
        <v>1</v>
      </c>
      <c r="T223" s="763">
        <v>1.3</v>
      </c>
      <c r="U223" s="757">
        <v>41456</v>
      </c>
      <c r="V223" s="758">
        <v>42156</v>
      </c>
      <c r="W223" s="701">
        <v>5</v>
      </c>
      <c r="X223" s="875"/>
      <c r="Y223" s="877"/>
      <c r="Z223" s="875">
        <f t="shared" si="9"/>
        <v>0</v>
      </c>
      <c r="AA223" s="702"/>
      <c r="AB223" s="702"/>
      <c r="AC223" s="702"/>
      <c r="AD223" s="702"/>
      <c r="AE223" s="702"/>
      <c r="AF223" s="702"/>
      <c r="AG223" s="702"/>
      <c r="AH223" s="702"/>
      <c r="AI223" s="691"/>
      <c r="AJ223" s="691"/>
      <c r="AK223" s="691"/>
      <c r="AL223" s="691"/>
      <c r="AM223" s="868">
        <f t="shared" si="10"/>
        <v>0</v>
      </c>
      <c r="AN223" s="868">
        <f t="shared" si="11"/>
        <v>0</v>
      </c>
      <c r="AO223" s="760"/>
      <c r="AP223" s="868">
        <v>1100000</v>
      </c>
      <c r="AQ223" s="706"/>
      <c r="AR223" s="704"/>
      <c r="AS223" s="704"/>
      <c r="AT223" s="704"/>
      <c r="AU223" s="704"/>
      <c r="AV223" s="704"/>
      <c r="AW223" s="704"/>
      <c r="AX223" s="704"/>
      <c r="AY223" s="704"/>
      <c r="AZ223" s="704"/>
      <c r="BA223" s="704"/>
      <c r="BB223" s="704"/>
      <c r="BC223" s="704"/>
      <c r="BD223" s="704"/>
      <c r="BE223" s="704"/>
      <c r="BF223" s="704"/>
      <c r="BG223" s="704"/>
      <c r="BH223" s="704"/>
      <c r="BI223" s="704"/>
      <c r="BJ223" s="704"/>
      <c r="BK223" s="704"/>
      <c r="BL223" s="704"/>
      <c r="BM223" s="704"/>
      <c r="BN223" s="704"/>
      <c r="BO223" s="704"/>
      <c r="BP223" s="704"/>
      <c r="BQ223" s="704"/>
      <c r="BR223" s="704"/>
      <c r="BS223" s="704"/>
      <c r="BT223" s="704"/>
      <c r="BU223" s="704"/>
      <c r="BV223" s="704"/>
      <c r="BW223" s="704"/>
      <c r="BX223" s="704"/>
      <c r="BY223" s="704"/>
      <c r="BZ223" s="704"/>
      <c r="CA223" s="704"/>
      <c r="CB223" s="704"/>
      <c r="CC223" s="704"/>
      <c r="CD223" s="704"/>
      <c r="CE223" s="704"/>
      <c r="CF223" s="704"/>
      <c r="CG223" s="704"/>
      <c r="CH223" s="704"/>
      <c r="CI223" s="704"/>
      <c r="CJ223" s="704"/>
      <c r="CK223" s="704"/>
      <c r="CL223" s="704"/>
      <c r="CM223" s="704"/>
      <c r="CN223" s="704"/>
      <c r="CO223" s="704"/>
      <c r="CP223" s="704"/>
      <c r="CQ223" s="704"/>
      <c r="CR223" s="704"/>
      <c r="CS223" s="704"/>
      <c r="CT223" s="704"/>
      <c r="CU223" s="704"/>
      <c r="CV223" s="704"/>
      <c r="CW223" s="704"/>
      <c r="CX223" s="704"/>
      <c r="CY223" s="704"/>
      <c r="CZ223" s="704"/>
      <c r="DA223" s="704"/>
      <c r="DB223" s="704"/>
      <c r="DC223" s="704"/>
      <c r="DD223" s="704"/>
      <c r="DE223" s="704"/>
      <c r="DF223" s="704"/>
      <c r="DG223" s="704"/>
      <c r="DH223" s="704"/>
      <c r="DI223" s="704"/>
      <c r="DJ223" s="704"/>
      <c r="DK223" s="704"/>
      <c r="DL223" s="704"/>
      <c r="DM223" s="704"/>
      <c r="DN223" s="704"/>
      <c r="DO223" s="704"/>
      <c r="DP223" s="704"/>
      <c r="DQ223" s="704"/>
      <c r="DR223" s="704"/>
      <c r="DS223" s="704"/>
      <c r="DT223" s="704"/>
      <c r="DU223" s="704"/>
      <c r="DV223" s="704"/>
      <c r="DW223" s="704"/>
      <c r="DX223" s="704"/>
      <c r="DY223" s="704"/>
      <c r="DZ223" s="704"/>
      <c r="EA223" s="704"/>
      <c r="EB223" s="704"/>
      <c r="EC223" s="704"/>
      <c r="ED223" s="704"/>
      <c r="EE223" s="704"/>
      <c r="EF223" s="704"/>
      <c r="EG223" s="704"/>
      <c r="EH223" s="704"/>
      <c r="EI223" s="704"/>
      <c r="EJ223" s="704"/>
      <c r="EK223" s="704"/>
      <c r="EL223" s="704"/>
      <c r="EM223" s="704"/>
      <c r="EN223" s="704"/>
      <c r="EO223" s="704"/>
      <c r="EP223" s="704"/>
      <c r="EQ223" s="704"/>
      <c r="ER223" s="704"/>
      <c r="ES223" s="704"/>
      <c r="ET223" s="704"/>
      <c r="EU223" s="704"/>
      <c r="EV223" s="704"/>
      <c r="EW223" s="704"/>
      <c r="EX223" s="704"/>
      <c r="EY223" s="704"/>
      <c r="EZ223" s="704"/>
      <c r="FA223" s="704"/>
      <c r="FB223" s="704"/>
      <c r="FC223" s="704"/>
      <c r="FD223" s="704"/>
      <c r="FE223" s="704"/>
      <c r="FF223" s="704"/>
      <c r="FG223" s="704"/>
      <c r="FH223" s="706"/>
      <c r="FI223" s="704"/>
      <c r="FJ223" s="704"/>
      <c r="FK223" s="711"/>
      <c r="FL223" s="711"/>
      <c r="FM223" s="711"/>
      <c r="FN223" s="711"/>
      <c r="FO223" s="711"/>
      <c r="FP223" s="711"/>
      <c r="FQ223" s="711"/>
      <c r="FR223" s="711"/>
      <c r="FS223" s="711"/>
      <c r="FT223" s="711"/>
      <c r="FU223" s="711"/>
      <c r="FV223" s="711"/>
      <c r="FW223" s="711"/>
      <c r="FX223" s="711"/>
      <c r="FY223" s="711"/>
      <c r="FZ223" s="711"/>
      <c r="GA223" s="711"/>
      <c r="GB223" s="711"/>
      <c r="GC223" s="711"/>
      <c r="GD223" s="711"/>
      <c r="GE223" s="711"/>
      <c r="GF223" s="711"/>
      <c r="GG223" s="711"/>
      <c r="GH223" s="711"/>
      <c r="GI223" s="711"/>
      <c r="GJ223" s="711"/>
      <c r="GK223" s="711"/>
      <c r="GL223" s="711"/>
      <c r="GM223" s="711"/>
      <c r="GN223" s="704"/>
      <c r="GO223" s="704"/>
      <c r="GP223" s="746"/>
      <c r="GQ223" s="704"/>
      <c r="GR223" s="704"/>
      <c r="GS223" s="704"/>
      <c r="GT223" s="704"/>
      <c r="GU223" s="704"/>
      <c r="GV223" s="704"/>
      <c r="GW223" s="704"/>
      <c r="GX223" s="704"/>
      <c r="GY223" s="704"/>
      <c r="GZ223" s="704"/>
      <c r="HA223" s="704"/>
      <c r="HB223" s="704"/>
      <c r="HC223" s="704"/>
      <c r="HD223" s="704"/>
      <c r="HE223" s="704"/>
      <c r="HF223" s="704"/>
      <c r="HG223" s="704"/>
      <c r="HH223" s="704"/>
      <c r="HI223" s="704"/>
      <c r="HJ223" s="704"/>
      <c r="HK223" s="704"/>
      <c r="HL223" s="704"/>
      <c r="HM223" s="704"/>
      <c r="HN223" s="704"/>
      <c r="HO223" s="704"/>
      <c r="HP223" s="704"/>
      <c r="HQ223" s="704"/>
      <c r="HR223" s="704"/>
      <c r="HS223" s="704"/>
      <c r="HT223" s="704"/>
      <c r="HU223" s="704"/>
      <c r="HV223" s="704"/>
      <c r="HW223" s="704"/>
      <c r="HX223" s="704"/>
      <c r="HY223" s="704"/>
      <c r="HZ223" s="704"/>
      <c r="IA223" s="704"/>
      <c r="IB223" s="704"/>
      <c r="IC223" s="704"/>
      <c r="ID223" s="704"/>
      <c r="IE223" s="704"/>
      <c r="IF223" s="704"/>
      <c r="IG223" s="704"/>
      <c r="IH223" s="704"/>
      <c r="II223" s="704"/>
      <c r="IJ223" s="704"/>
      <c r="IK223" s="704"/>
      <c r="IL223" s="704"/>
      <c r="IM223" s="704"/>
      <c r="IN223" s="704"/>
      <c r="IO223" s="704"/>
      <c r="IP223" s="704"/>
      <c r="IQ223" s="704"/>
      <c r="IR223" s="704"/>
      <c r="IS223" s="704"/>
      <c r="IT223" s="704"/>
      <c r="IU223" s="704"/>
      <c r="IV223" s="706"/>
      <c r="IW223" s="706"/>
      <c r="IX223" s="704"/>
      <c r="IY223" s="704"/>
      <c r="IZ223" s="704"/>
      <c r="JI223" s="706"/>
      <c r="JJ223" s="706"/>
      <c r="JK223" s="706"/>
      <c r="JL223" s="706"/>
      <c r="JM223" s="706"/>
      <c r="JN223" s="706"/>
    </row>
    <row r="224" spans="1:274" s="878" customFormat="1" ht="23.1" customHeight="1" x14ac:dyDescent="0.25">
      <c r="A224" s="691">
        <v>223</v>
      </c>
      <c r="B224" s="693" t="s">
        <v>111</v>
      </c>
      <c r="C224" s="696">
        <v>211</v>
      </c>
      <c r="D224" s="697">
        <v>636</v>
      </c>
      <c r="E224" s="707">
        <v>1</v>
      </c>
      <c r="F224" s="699" t="s">
        <v>1123</v>
      </c>
      <c r="G224" s="699" t="s">
        <v>1627</v>
      </c>
      <c r="H224" s="767" t="s">
        <v>1127</v>
      </c>
      <c r="I224" s="752" t="s">
        <v>1113</v>
      </c>
      <c r="J224" s="753" t="s">
        <v>1628</v>
      </c>
      <c r="K224" s="753" t="s">
        <v>1115</v>
      </c>
      <c r="L224" s="753" t="s">
        <v>1124</v>
      </c>
      <c r="M224" s="753" t="s">
        <v>1629</v>
      </c>
      <c r="N224" s="753" t="s">
        <v>1629</v>
      </c>
      <c r="O224" s="753" t="s">
        <v>1629</v>
      </c>
      <c r="P224" s="753" t="s">
        <v>1630</v>
      </c>
      <c r="Q224" s="753" t="s">
        <v>1120</v>
      </c>
      <c r="R224" s="753" t="s">
        <v>1120</v>
      </c>
      <c r="S224" s="755">
        <v>1</v>
      </c>
      <c r="T224" s="756">
        <v>1.1000000000000001</v>
      </c>
      <c r="U224" s="757">
        <v>41091</v>
      </c>
      <c r="V224" s="758">
        <v>41426</v>
      </c>
      <c r="W224" s="701">
        <v>7</v>
      </c>
      <c r="X224" s="875"/>
      <c r="Y224" s="876">
        <v>3600</v>
      </c>
      <c r="Z224" s="875">
        <f t="shared" si="9"/>
        <v>3600</v>
      </c>
      <c r="AA224" s="691"/>
      <c r="AB224" s="691"/>
      <c r="AC224" s="691"/>
      <c r="AD224" s="691"/>
      <c r="AE224" s="702">
        <v>3600</v>
      </c>
      <c r="AF224" s="691"/>
      <c r="AG224" s="691"/>
      <c r="AH224" s="691"/>
      <c r="AI224" s="691"/>
      <c r="AJ224" s="691"/>
      <c r="AK224" s="691"/>
      <c r="AL224" s="691"/>
      <c r="AM224" s="868">
        <f t="shared" si="10"/>
        <v>3600</v>
      </c>
      <c r="AN224" s="868">
        <f t="shared" si="11"/>
        <v>0</v>
      </c>
      <c r="AO224" s="691"/>
      <c r="AP224" s="868"/>
      <c r="AQ224" s="706"/>
      <c r="AR224" s="704"/>
      <c r="AS224" s="704"/>
      <c r="AT224" s="704"/>
      <c r="AU224" s="704"/>
      <c r="AV224" s="704"/>
      <c r="AW224" s="704"/>
      <c r="AX224" s="704"/>
      <c r="AY224" s="704"/>
      <c r="AZ224" s="704"/>
      <c r="BA224" s="704"/>
      <c r="BB224" s="704"/>
      <c r="BC224" s="704"/>
      <c r="BD224" s="704"/>
      <c r="BE224" s="704"/>
      <c r="BF224" s="704"/>
      <c r="BG224" s="704"/>
      <c r="BH224" s="704"/>
      <c r="BI224" s="704"/>
      <c r="BJ224" s="704"/>
      <c r="BK224" s="704"/>
      <c r="BL224" s="704"/>
      <c r="BM224" s="704"/>
      <c r="BN224" s="704"/>
      <c r="BO224" s="704"/>
      <c r="BP224" s="704"/>
      <c r="BQ224" s="704"/>
      <c r="BR224" s="704"/>
      <c r="BS224" s="704"/>
      <c r="BT224" s="704"/>
      <c r="BU224" s="704"/>
      <c r="BV224" s="704"/>
      <c r="BW224" s="704"/>
      <c r="BX224" s="704"/>
      <c r="BY224" s="704"/>
      <c r="BZ224" s="704"/>
      <c r="CA224" s="704"/>
      <c r="CB224" s="704"/>
      <c r="CC224" s="704"/>
      <c r="CD224" s="704"/>
      <c r="CE224" s="704"/>
      <c r="CF224" s="704"/>
      <c r="CG224" s="704"/>
      <c r="CH224" s="704"/>
      <c r="CI224" s="704"/>
      <c r="CJ224" s="704"/>
      <c r="CK224" s="704"/>
      <c r="CL224" s="704"/>
      <c r="CM224" s="704"/>
      <c r="CN224" s="704"/>
      <c r="CO224" s="704"/>
      <c r="CP224" s="704"/>
      <c r="CQ224" s="704"/>
      <c r="CR224" s="704"/>
      <c r="CS224" s="704"/>
      <c r="CT224" s="704"/>
      <c r="CU224" s="704"/>
      <c r="CV224" s="704"/>
      <c r="CW224" s="704"/>
      <c r="CX224" s="704"/>
      <c r="CY224" s="704"/>
      <c r="CZ224" s="704"/>
      <c r="DA224" s="704"/>
      <c r="DB224" s="704"/>
      <c r="DC224" s="704"/>
      <c r="DD224" s="704"/>
      <c r="DE224" s="704"/>
      <c r="DF224" s="704"/>
      <c r="DG224" s="704"/>
      <c r="DH224" s="704"/>
      <c r="DI224" s="704"/>
      <c r="DJ224" s="704"/>
      <c r="DK224" s="704"/>
      <c r="DL224" s="704"/>
      <c r="DM224" s="704"/>
      <c r="DN224" s="704"/>
      <c r="DO224" s="704"/>
      <c r="DP224" s="704"/>
      <c r="DQ224" s="704"/>
      <c r="DR224" s="704"/>
      <c r="DS224" s="704"/>
      <c r="DT224" s="704"/>
      <c r="DU224" s="704"/>
      <c r="DV224" s="704"/>
      <c r="DW224" s="704"/>
      <c r="DX224" s="704"/>
      <c r="DY224" s="704"/>
      <c r="DZ224" s="704"/>
      <c r="EA224" s="704"/>
      <c r="EB224" s="704"/>
      <c r="EC224" s="704"/>
      <c r="ED224" s="704"/>
      <c r="EE224" s="704"/>
      <c r="EF224" s="704"/>
      <c r="EG224" s="704"/>
      <c r="EH224" s="704"/>
      <c r="EI224" s="704"/>
      <c r="EJ224" s="704"/>
      <c r="EK224" s="704"/>
      <c r="EL224" s="704"/>
      <c r="EM224" s="704"/>
      <c r="EN224" s="704"/>
      <c r="EO224" s="704"/>
      <c r="EP224" s="704"/>
      <c r="EQ224" s="704"/>
      <c r="ER224" s="704"/>
      <c r="ES224" s="704"/>
      <c r="ET224" s="704"/>
      <c r="EU224" s="704"/>
      <c r="EV224" s="704"/>
      <c r="EW224" s="704"/>
      <c r="EX224" s="704"/>
      <c r="EY224" s="704"/>
      <c r="EZ224" s="704"/>
      <c r="FA224" s="704"/>
      <c r="FB224" s="704"/>
      <c r="FC224" s="704"/>
      <c r="FD224" s="704"/>
      <c r="FE224" s="704"/>
      <c r="FF224" s="704"/>
      <c r="FG224" s="704"/>
      <c r="FH224" s="705"/>
      <c r="FI224" s="704"/>
      <c r="FJ224" s="704"/>
      <c r="FK224" s="705"/>
      <c r="FL224" s="705"/>
      <c r="FM224" s="879"/>
      <c r="FN224" s="879"/>
      <c r="FO224" s="879"/>
      <c r="FP224" s="879"/>
      <c r="FQ224" s="879"/>
      <c r="FR224" s="879"/>
      <c r="FS224" s="879"/>
      <c r="FT224" s="879"/>
      <c r="FU224" s="879"/>
      <c r="FV224" s="879"/>
      <c r="FW224" s="879"/>
      <c r="FX224" s="879"/>
      <c r="FY224" s="879"/>
      <c r="FZ224" s="879"/>
      <c r="GA224" s="879"/>
      <c r="GB224" s="879"/>
      <c r="GC224" s="879"/>
      <c r="GD224" s="879"/>
      <c r="GE224" s="879"/>
      <c r="GF224" s="879"/>
      <c r="GG224" s="879"/>
      <c r="GH224" s="879"/>
      <c r="GI224" s="879"/>
      <c r="GJ224" s="879"/>
      <c r="GK224" s="879"/>
      <c r="GL224" s="879"/>
      <c r="GM224" s="879"/>
      <c r="GN224" s="706"/>
      <c r="GO224" s="706"/>
      <c r="IX224" s="704"/>
      <c r="IY224" s="704"/>
      <c r="IZ224" s="704"/>
      <c r="JA224" s="706"/>
      <c r="JB224" s="706"/>
      <c r="JC224" s="706"/>
      <c r="JD224" s="706"/>
      <c r="JE224" s="706"/>
      <c r="JF224" s="706"/>
      <c r="JG224" s="706"/>
      <c r="JH224" s="706"/>
      <c r="JI224" s="706"/>
    </row>
    <row r="225" spans="1:274" s="878" customFormat="1" ht="23.1" customHeight="1" x14ac:dyDescent="0.25">
      <c r="A225" s="691">
        <v>224</v>
      </c>
      <c r="B225" s="693" t="s">
        <v>1111</v>
      </c>
      <c r="C225" s="696">
        <v>213</v>
      </c>
      <c r="D225" s="697">
        <v>644</v>
      </c>
      <c r="E225" s="707">
        <v>1</v>
      </c>
      <c r="F225" s="699" t="s">
        <v>1125</v>
      </c>
      <c r="G225" s="699" t="s">
        <v>1476</v>
      </c>
      <c r="H225" s="767" t="s">
        <v>1127</v>
      </c>
      <c r="I225" s="752" t="s">
        <v>1113</v>
      </c>
      <c r="J225" s="753" t="s">
        <v>1114</v>
      </c>
      <c r="K225" s="753" t="s">
        <v>1115</v>
      </c>
      <c r="L225" s="753" t="s">
        <v>1124</v>
      </c>
      <c r="M225" s="753" t="s">
        <v>1117</v>
      </c>
      <c r="N225" s="753" t="s">
        <v>1118</v>
      </c>
      <c r="O225" s="753" t="s">
        <v>1118</v>
      </c>
      <c r="P225" s="911" t="s">
        <v>1119</v>
      </c>
      <c r="Q225" s="754" t="s">
        <v>1120</v>
      </c>
      <c r="R225" s="753" t="s">
        <v>1120</v>
      </c>
      <c r="S225" s="755">
        <v>4</v>
      </c>
      <c r="T225" s="756">
        <v>4.2</v>
      </c>
      <c r="U225" s="757">
        <v>41275</v>
      </c>
      <c r="V225" s="758">
        <v>41426</v>
      </c>
      <c r="W225" s="701">
        <v>7</v>
      </c>
      <c r="X225" s="875"/>
      <c r="Y225" s="876">
        <v>3300</v>
      </c>
      <c r="Z225" s="875">
        <f t="shared" si="9"/>
        <v>3300</v>
      </c>
      <c r="AA225" s="691"/>
      <c r="AB225" s="691"/>
      <c r="AC225" s="691"/>
      <c r="AD225" s="691"/>
      <c r="AE225" s="702">
        <v>3300</v>
      </c>
      <c r="AF225" s="691"/>
      <c r="AG225" s="691"/>
      <c r="AH225" s="691"/>
      <c r="AI225" s="691"/>
      <c r="AJ225" s="691"/>
      <c r="AK225" s="691"/>
      <c r="AL225" s="691"/>
      <c r="AM225" s="868">
        <f t="shared" si="10"/>
        <v>3300</v>
      </c>
      <c r="AN225" s="868">
        <f t="shared" si="11"/>
        <v>0</v>
      </c>
      <c r="AO225" s="691"/>
      <c r="AP225" s="868"/>
      <c r="AQ225" s="706"/>
      <c r="AR225" s="704"/>
      <c r="AS225" s="704"/>
      <c r="AT225" s="704"/>
      <c r="AU225" s="704"/>
      <c r="AV225" s="704"/>
      <c r="AW225" s="704"/>
      <c r="AX225" s="704"/>
      <c r="AY225" s="704"/>
      <c r="AZ225" s="704"/>
      <c r="BA225" s="704"/>
      <c r="BB225" s="704"/>
      <c r="BC225" s="704"/>
      <c r="BD225" s="704"/>
      <c r="BE225" s="704"/>
      <c r="BF225" s="704"/>
      <c r="BG225" s="704"/>
      <c r="BH225" s="704"/>
      <c r="BI225" s="704"/>
      <c r="BJ225" s="704"/>
      <c r="BK225" s="704"/>
      <c r="BL225" s="704"/>
      <c r="BM225" s="704"/>
      <c r="BN225" s="704"/>
      <c r="BO225" s="704"/>
      <c r="BP225" s="704"/>
      <c r="BQ225" s="704"/>
      <c r="BR225" s="704"/>
      <c r="BS225" s="704"/>
      <c r="BT225" s="704"/>
      <c r="BU225" s="704"/>
      <c r="BV225" s="704"/>
      <c r="BW225" s="704"/>
      <c r="BX225" s="704"/>
      <c r="BY225" s="704"/>
      <c r="BZ225" s="704"/>
      <c r="CA225" s="704"/>
      <c r="CB225" s="704"/>
      <c r="CC225" s="704"/>
      <c r="CD225" s="704"/>
      <c r="CE225" s="704"/>
      <c r="CF225" s="704"/>
      <c r="CG225" s="704"/>
      <c r="CH225" s="704"/>
      <c r="CI225" s="704"/>
      <c r="CJ225" s="704"/>
      <c r="CK225" s="704"/>
      <c r="CL225" s="704"/>
      <c r="CM225" s="704"/>
      <c r="CN225" s="704"/>
      <c r="CO225" s="704"/>
      <c r="CP225" s="704"/>
      <c r="CQ225" s="704"/>
      <c r="CR225" s="704"/>
      <c r="CS225" s="704"/>
      <c r="CT225" s="704"/>
      <c r="CU225" s="704"/>
      <c r="CV225" s="704"/>
      <c r="CW225" s="704"/>
      <c r="CX225" s="704"/>
      <c r="CY225" s="704"/>
      <c r="CZ225" s="704"/>
      <c r="DA225" s="704"/>
      <c r="DB225" s="704"/>
      <c r="DC225" s="704"/>
      <c r="DD225" s="704"/>
      <c r="DE225" s="704"/>
      <c r="DF225" s="704"/>
      <c r="DG225" s="704"/>
      <c r="DH225" s="704"/>
      <c r="DI225" s="704"/>
      <c r="DJ225" s="704"/>
      <c r="DK225" s="704"/>
      <c r="DL225" s="704"/>
      <c r="DM225" s="704"/>
      <c r="DN225" s="704"/>
      <c r="DO225" s="704"/>
      <c r="DP225" s="704"/>
      <c r="DQ225" s="704"/>
      <c r="DR225" s="704"/>
      <c r="DS225" s="704"/>
      <c r="DT225" s="704"/>
      <c r="DU225" s="704"/>
      <c r="DV225" s="704"/>
      <c r="DW225" s="704"/>
      <c r="DX225" s="704"/>
      <c r="DY225" s="704"/>
      <c r="DZ225" s="704"/>
      <c r="EA225" s="704"/>
      <c r="EB225" s="704"/>
      <c r="EC225" s="704"/>
      <c r="ED225" s="704"/>
      <c r="EE225" s="704"/>
      <c r="EF225" s="704"/>
      <c r="EG225" s="704"/>
      <c r="EH225" s="704"/>
      <c r="EI225" s="704"/>
      <c r="EJ225" s="704"/>
      <c r="EK225" s="704"/>
      <c r="EL225" s="704"/>
      <c r="EM225" s="704"/>
      <c r="EN225" s="704"/>
      <c r="EO225" s="704"/>
      <c r="EP225" s="704"/>
      <c r="EQ225" s="704"/>
      <c r="ER225" s="704"/>
      <c r="ES225" s="704"/>
      <c r="ET225" s="704"/>
      <c r="EU225" s="704"/>
      <c r="EV225" s="704"/>
      <c r="EW225" s="704"/>
      <c r="EX225" s="704"/>
      <c r="EY225" s="704"/>
      <c r="EZ225" s="704"/>
      <c r="FA225" s="704"/>
      <c r="FB225" s="704"/>
      <c r="FC225" s="704"/>
      <c r="FD225" s="704"/>
      <c r="FE225" s="704"/>
      <c r="FF225" s="704"/>
      <c r="FG225" s="704"/>
      <c r="FH225" s="706"/>
      <c r="FI225" s="704"/>
      <c r="FJ225" s="704"/>
      <c r="FK225" s="706"/>
      <c r="FL225" s="706"/>
      <c r="FM225" s="704"/>
      <c r="FN225" s="704"/>
      <c r="FO225" s="704"/>
      <c r="FP225" s="704"/>
      <c r="FQ225" s="704"/>
      <c r="FR225" s="704"/>
      <c r="FS225" s="704"/>
      <c r="FT225" s="704"/>
      <c r="FU225" s="704"/>
      <c r="FV225" s="704"/>
      <c r="FW225" s="704"/>
      <c r="FX225" s="704"/>
      <c r="FY225" s="704"/>
      <c r="FZ225" s="704"/>
      <c r="GA225" s="704"/>
      <c r="GB225" s="704"/>
      <c r="GC225" s="704"/>
      <c r="GD225" s="704"/>
      <c r="GE225" s="704"/>
      <c r="GF225" s="704"/>
      <c r="GG225" s="704"/>
      <c r="GH225" s="704"/>
      <c r="GI225" s="704"/>
      <c r="GJ225" s="704"/>
      <c r="GK225" s="704"/>
      <c r="GL225" s="704"/>
      <c r="GM225" s="704"/>
      <c r="GN225" s="704"/>
      <c r="GO225" s="704"/>
      <c r="HO225" s="706"/>
      <c r="HP225" s="706"/>
      <c r="HQ225" s="706"/>
      <c r="HR225" s="706"/>
      <c r="HS225" s="706"/>
      <c r="HT225" s="706"/>
      <c r="HU225" s="706"/>
      <c r="HV225" s="706"/>
      <c r="HW225" s="706"/>
      <c r="HX225" s="706"/>
      <c r="HY225" s="706"/>
      <c r="HZ225" s="706"/>
      <c r="IA225" s="706"/>
      <c r="IB225" s="706"/>
      <c r="IC225" s="706"/>
      <c r="ID225" s="706"/>
      <c r="IE225" s="706"/>
      <c r="IF225" s="706"/>
      <c r="IG225" s="706"/>
      <c r="IH225" s="706"/>
      <c r="II225" s="706"/>
      <c r="IJ225" s="706"/>
      <c r="IK225" s="706"/>
      <c r="IL225" s="706"/>
      <c r="IM225" s="706"/>
      <c r="IN225" s="706"/>
      <c r="IO225" s="706"/>
      <c r="IP225" s="706"/>
      <c r="IQ225" s="706"/>
      <c r="IR225" s="706"/>
      <c r="IS225" s="706"/>
      <c r="IT225" s="706"/>
      <c r="IU225" s="706"/>
      <c r="IV225" s="706"/>
      <c r="IW225" s="706"/>
      <c r="IX225" s="704"/>
      <c r="IY225" s="704"/>
      <c r="IZ225" s="704"/>
      <c r="JA225" s="704"/>
      <c r="JB225" s="704"/>
      <c r="JC225" s="704"/>
      <c r="JD225" s="704"/>
      <c r="JE225" s="704"/>
      <c r="JF225" s="704"/>
      <c r="JG225" s="704"/>
      <c r="JH225" s="704"/>
      <c r="JI225" s="706"/>
      <c r="JJ225" s="704"/>
      <c r="JK225" s="704"/>
      <c r="JL225" s="704"/>
      <c r="JM225" s="704"/>
      <c r="JN225" s="704"/>
    </row>
    <row r="226" spans="1:274" s="878" customFormat="1" ht="23.1" customHeight="1" x14ac:dyDescent="0.25">
      <c r="A226" s="691">
        <v>225</v>
      </c>
      <c r="B226" s="693" t="s">
        <v>1206</v>
      </c>
      <c r="C226" s="696">
        <v>216</v>
      </c>
      <c r="D226" s="697">
        <v>632</v>
      </c>
      <c r="E226" s="707">
        <v>15</v>
      </c>
      <c r="F226" s="699" t="s">
        <v>1121</v>
      </c>
      <c r="G226" s="700" t="s">
        <v>1225</v>
      </c>
      <c r="H226" s="751" t="s">
        <v>1127</v>
      </c>
      <c r="I226" s="752" t="s">
        <v>1113</v>
      </c>
      <c r="J226" s="753" t="s">
        <v>1139</v>
      </c>
      <c r="K226" s="770" t="s">
        <v>1115</v>
      </c>
      <c r="L226" s="770" t="s">
        <v>1116</v>
      </c>
      <c r="M226" s="753" t="s">
        <v>1140</v>
      </c>
      <c r="N226" s="753" t="s">
        <v>1141</v>
      </c>
      <c r="O226" s="753" t="s">
        <v>1128</v>
      </c>
      <c r="P226" s="753" t="s">
        <v>1227</v>
      </c>
      <c r="Q226" s="753" t="s">
        <v>1160</v>
      </c>
      <c r="R226" s="753" t="s">
        <v>1160</v>
      </c>
      <c r="S226" s="755">
        <v>2</v>
      </c>
      <c r="T226" s="775">
        <v>2.11</v>
      </c>
      <c r="U226" s="771">
        <v>41456</v>
      </c>
      <c r="V226" s="758">
        <v>41791</v>
      </c>
      <c r="W226" s="701">
        <v>25</v>
      </c>
      <c r="X226" s="875">
        <v>107700</v>
      </c>
      <c r="Y226" s="877"/>
      <c r="Z226" s="875">
        <f t="shared" si="9"/>
        <v>107700</v>
      </c>
      <c r="AA226" s="702"/>
      <c r="AB226" s="702"/>
      <c r="AC226" s="702"/>
      <c r="AD226" s="702">
        <v>107700</v>
      </c>
      <c r="AE226" s="702"/>
      <c r="AF226" s="702"/>
      <c r="AG226" s="702"/>
      <c r="AH226" s="702"/>
      <c r="AI226" s="691"/>
      <c r="AJ226" s="691"/>
      <c r="AK226" s="691"/>
      <c r="AL226" s="691"/>
      <c r="AM226" s="868">
        <f t="shared" si="10"/>
        <v>107700</v>
      </c>
      <c r="AN226" s="868">
        <f t="shared" si="11"/>
        <v>0</v>
      </c>
      <c r="AO226" s="760"/>
      <c r="AP226" s="868"/>
      <c r="AQ226" s="706"/>
      <c r="AR226" s="704"/>
      <c r="AS226" s="704"/>
      <c r="AT226" s="704"/>
      <c r="AU226" s="704"/>
      <c r="AV226" s="704"/>
      <c r="AW226" s="704"/>
      <c r="AX226" s="704"/>
      <c r="AY226" s="704"/>
      <c r="AZ226" s="704"/>
      <c r="BA226" s="704"/>
      <c r="BB226" s="704"/>
      <c r="BC226" s="704"/>
      <c r="BD226" s="704"/>
      <c r="BE226" s="704"/>
      <c r="BF226" s="704"/>
      <c r="BG226" s="704"/>
      <c r="BH226" s="704"/>
      <c r="BI226" s="704"/>
      <c r="BJ226" s="704"/>
      <c r="BK226" s="704"/>
      <c r="BL226" s="704"/>
      <c r="BM226" s="704"/>
      <c r="BN226" s="704"/>
      <c r="BO226" s="704"/>
      <c r="BP226" s="704"/>
      <c r="BQ226" s="704"/>
      <c r="BR226" s="704"/>
      <c r="BS226" s="704"/>
      <c r="BT226" s="704"/>
      <c r="BU226" s="704"/>
      <c r="BV226" s="704"/>
      <c r="BW226" s="704"/>
      <c r="BX226" s="704"/>
      <c r="BY226" s="704"/>
      <c r="BZ226" s="704"/>
      <c r="CA226" s="704"/>
      <c r="CB226" s="704"/>
      <c r="CC226" s="704"/>
      <c r="CD226" s="704"/>
      <c r="CE226" s="704"/>
      <c r="CF226" s="704"/>
      <c r="CG226" s="704"/>
      <c r="CH226" s="704"/>
      <c r="CI226" s="704"/>
      <c r="CJ226" s="704"/>
      <c r="CK226" s="704"/>
      <c r="CL226" s="704"/>
      <c r="CM226" s="704"/>
      <c r="CN226" s="704"/>
      <c r="CO226" s="704"/>
      <c r="CP226" s="704"/>
      <c r="CQ226" s="704"/>
      <c r="CR226" s="704"/>
      <c r="CS226" s="704"/>
      <c r="CT226" s="704"/>
      <c r="CU226" s="704"/>
      <c r="CV226" s="704"/>
      <c r="CW226" s="704"/>
      <c r="CX226" s="704"/>
      <c r="CY226" s="704"/>
      <c r="CZ226" s="704"/>
      <c r="DA226" s="704"/>
      <c r="DB226" s="704"/>
      <c r="DC226" s="704"/>
      <c r="DD226" s="704"/>
      <c r="DE226" s="704"/>
      <c r="DF226" s="704"/>
      <c r="DG226" s="704"/>
      <c r="DH226" s="704"/>
      <c r="DI226" s="704"/>
      <c r="DJ226" s="704"/>
      <c r="DK226" s="704"/>
      <c r="DL226" s="704"/>
      <c r="DM226" s="704"/>
      <c r="DN226" s="704"/>
      <c r="DO226" s="704"/>
      <c r="DP226" s="704"/>
      <c r="DQ226" s="704"/>
      <c r="DR226" s="704"/>
      <c r="DS226" s="704"/>
      <c r="DT226" s="704"/>
      <c r="DU226" s="704"/>
      <c r="DV226" s="704"/>
      <c r="DW226" s="704"/>
      <c r="DX226" s="704"/>
      <c r="DY226" s="704"/>
      <c r="DZ226" s="704"/>
      <c r="EA226" s="704"/>
      <c r="EB226" s="704"/>
      <c r="EC226" s="704"/>
      <c r="ED226" s="704"/>
      <c r="EE226" s="704"/>
      <c r="EF226" s="704"/>
      <c r="EG226" s="704"/>
      <c r="EH226" s="704"/>
      <c r="EI226" s="704"/>
      <c r="EJ226" s="704"/>
      <c r="EK226" s="704"/>
      <c r="EL226" s="704"/>
      <c r="EM226" s="704"/>
      <c r="EN226" s="704"/>
      <c r="EO226" s="704"/>
      <c r="EP226" s="704"/>
      <c r="EQ226" s="704"/>
      <c r="ER226" s="704"/>
      <c r="ES226" s="704"/>
      <c r="ET226" s="704"/>
      <c r="EU226" s="704"/>
      <c r="EV226" s="704"/>
      <c r="EW226" s="704"/>
      <c r="EX226" s="704"/>
      <c r="EY226" s="704"/>
      <c r="EZ226" s="704"/>
      <c r="FA226" s="704"/>
      <c r="FB226" s="704"/>
      <c r="FC226" s="704"/>
      <c r="FD226" s="704"/>
      <c r="FE226" s="704"/>
      <c r="FF226" s="704"/>
      <c r="FG226" s="704"/>
      <c r="FH226" s="706"/>
      <c r="FI226" s="706"/>
      <c r="FJ226" s="706"/>
      <c r="FK226" s="706"/>
      <c r="FL226" s="706"/>
      <c r="FM226" s="706"/>
      <c r="FN226" s="706"/>
      <c r="FO226" s="706"/>
      <c r="FP226" s="706"/>
      <c r="FQ226" s="706"/>
      <c r="FR226" s="706"/>
      <c r="FS226" s="706"/>
      <c r="FT226" s="706"/>
      <c r="FU226" s="706"/>
      <c r="FV226" s="706"/>
      <c r="FW226" s="706"/>
      <c r="FX226" s="706"/>
      <c r="FY226" s="706"/>
      <c r="FZ226" s="706"/>
      <c r="GA226" s="706"/>
      <c r="GB226" s="706"/>
      <c r="GC226" s="706"/>
      <c r="GD226" s="706"/>
      <c r="GE226" s="706"/>
      <c r="GF226" s="706"/>
      <c r="GG226" s="706"/>
      <c r="GH226" s="706"/>
      <c r="GI226" s="706"/>
      <c r="GJ226" s="706"/>
      <c r="GK226" s="706"/>
      <c r="GL226" s="706"/>
      <c r="GM226" s="706"/>
      <c r="GN226" s="704"/>
      <c r="GO226" s="704"/>
      <c r="GP226" s="746"/>
      <c r="GQ226" s="704"/>
      <c r="GR226" s="704"/>
      <c r="GS226" s="704"/>
      <c r="GT226" s="704"/>
      <c r="GU226" s="704"/>
      <c r="GV226" s="704"/>
      <c r="GW226" s="704"/>
      <c r="GX226" s="704"/>
      <c r="GY226" s="704"/>
      <c r="GZ226" s="704"/>
      <c r="HA226" s="704"/>
      <c r="HB226" s="704"/>
      <c r="HC226" s="704"/>
      <c r="HD226" s="704"/>
      <c r="HE226" s="704"/>
      <c r="HF226" s="704"/>
      <c r="HG226" s="704"/>
      <c r="HH226" s="704"/>
      <c r="HI226" s="704"/>
      <c r="HJ226" s="704"/>
      <c r="HK226" s="704"/>
      <c r="HL226" s="704"/>
      <c r="HM226" s="704"/>
      <c r="HN226" s="704"/>
      <c r="HO226" s="704"/>
      <c r="HP226" s="704"/>
      <c r="HQ226" s="704"/>
      <c r="HR226" s="706"/>
      <c r="HS226" s="706"/>
      <c r="HT226" s="706"/>
      <c r="HU226" s="706"/>
      <c r="HV226" s="706"/>
      <c r="HW226" s="706"/>
      <c r="HX226" s="706"/>
      <c r="HY226" s="706"/>
      <c r="HZ226" s="706"/>
      <c r="IA226" s="704"/>
      <c r="IB226" s="704"/>
      <c r="IC226" s="704"/>
      <c r="ID226" s="704"/>
      <c r="IE226" s="704"/>
      <c r="IF226" s="704"/>
      <c r="IG226" s="704"/>
      <c r="IH226" s="704"/>
      <c r="II226" s="704"/>
      <c r="IJ226" s="704"/>
      <c r="IK226" s="704"/>
      <c r="IL226" s="704"/>
      <c r="IM226" s="704"/>
      <c r="IN226" s="704"/>
      <c r="IO226" s="704"/>
      <c r="IP226" s="704"/>
      <c r="IQ226" s="704"/>
      <c r="IR226" s="704"/>
      <c r="IS226" s="704"/>
      <c r="IT226" s="704"/>
      <c r="IU226" s="704"/>
      <c r="IV226" s="704"/>
      <c r="IW226" s="704"/>
      <c r="IX226" s="704"/>
      <c r="IY226" s="704"/>
      <c r="IZ226" s="704"/>
      <c r="JA226" s="814"/>
      <c r="JB226" s="814"/>
      <c r="JC226" s="814"/>
      <c r="JD226" s="814"/>
      <c r="JE226" s="814"/>
      <c r="JF226" s="814"/>
      <c r="JG226" s="814"/>
      <c r="JH226" s="814"/>
    </row>
    <row r="227" spans="1:274" s="878" customFormat="1" ht="23.1" customHeight="1" x14ac:dyDescent="0.25">
      <c r="A227" s="691">
        <v>226</v>
      </c>
      <c r="B227" s="693" t="s">
        <v>1206</v>
      </c>
      <c r="C227" s="696">
        <v>216</v>
      </c>
      <c r="D227" s="697">
        <v>632</v>
      </c>
      <c r="E227" s="707">
        <v>16</v>
      </c>
      <c r="F227" s="699" t="s">
        <v>1121</v>
      </c>
      <c r="G227" s="700" t="s">
        <v>1232</v>
      </c>
      <c r="H227" s="751" t="s">
        <v>1127</v>
      </c>
      <c r="I227" s="767" t="s">
        <v>1113</v>
      </c>
      <c r="J227" s="753" t="s">
        <v>1139</v>
      </c>
      <c r="K227" s="761" t="s">
        <v>1115</v>
      </c>
      <c r="L227" s="761" t="s">
        <v>1116</v>
      </c>
      <c r="M227" s="753" t="s">
        <v>1140</v>
      </c>
      <c r="N227" s="753" t="s">
        <v>1141</v>
      </c>
      <c r="O227" s="753" t="s">
        <v>1128</v>
      </c>
      <c r="P227" s="753" t="s">
        <v>1227</v>
      </c>
      <c r="Q227" s="753" t="s">
        <v>1160</v>
      </c>
      <c r="R227" s="753" t="s">
        <v>1160</v>
      </c>
      <c r="S227" s="755">
        <v>2</v>
      </c>
      <c r="T227" s="775">
        <v>2.11</v>
      </c>
      <c r="U227" s="771">
        <v>41456</v>
      </c>
      <c r="V227" s="772">
        <v>42522</v>
      </c>
      <c r="W227" s="701">
        <v>25</v>
      </c>
      <c r="X227" s="875">
        <v>550000</v>
      </c>
      <c r="Y227" s="877"/>
      <c r="Z227" s="875">
        <f t="shared" si="9"/>
        <v>550000</v>
      </c>
      <c r="AA227" s="702"/>
      <c r="AB227" s="702"/>
      <c r="AC227" s="702">
        <v>200000</v>
      </c>
      <c r="AD227" s="702">
        <v>200000</v>
      </c>
      <c r="AE227" s="702">
        <v>150000</v>
      </c>
      <c r="AF227" s="702"/>
      <c r="AG227" s="702"/>
      <c r="AH227" s="702"/>
      <c r="AI227" s="691"/>
      <c r="AJ227" s="691"/>
      <c r="AK227" s="691"/>
      <c r="AL227" s="691"/>
      <c r="AM227" s="868">
        <f t="shared" si="10"/>
        <v>550000</v>
      </c>
      <c r="AN227" s="868">
        <f t="shared" si="11"/>
        <v>0</v>
      </c>
      <c r="AO227" s="760"/>
      <c r="AP227" s="868"/>
      <c r="AQ227" s="706"/>
      <c r="AR227" s="704"/>
      <c r="AS227" s="704"/>
      <c r="AT227" s="704"/>
      <c r="AU227" s="704"/>
      <c r="AV227" s="704"/>
      <c r="AW227" s="704"/>
      <c r="AX227" s="704"/>
      <c r="AY227" s="704"/>
      <c r="AZ227" s="704"/>
      <c r="BA227" s="704"/>
      <c r="BB227" s="704"/>
      <c r="BC227" s="704"/>
      <c r="BD227" s="704"/>
      <c r="BE227" s="704"/>
      <c r="BF227" s="704"/>
      <c r="BG227" s="704"/>
      <c r="BH227" s="704"/>
      <c r="BI227" s="704"/>
      <c r="BJ227" s="704"/>
      <c r="BK227" s="704"/>
      <c r="BL227" s="704"/>
      <c r="BM227" s="704"/>
      <c r="BN227" s="704"/>
      <c r="BO227" s="704"/>
      <c r="BP227" s="704"/>
      <c r="BQ227" s="704"/>
      <c r="BR227" s="704"/>
      <c r="BS227" s="704"/>
      <c r="BT227" s="704"/>
      <c r="BU227" s="704"/>
      <c r="BV227" s="704"/>
      <c r="BW227" s="704"/>
      <c r="BX227" s="704"/>
      <c r="BY227" s="704"/>
      <c r="BZ227" s="704"/>
      <c r="CA227" s="704"/>
      <c r="CB227" s="704"/>
      <c r="CC227" s="704"/>
      <c r="CD227" s="704"/>
      <c r="CE227" s="704"/>
      <c r="CF227" s="704"/>
      <c r="CG227" s="704"/>
      <c r="CH227" s="704"/>
      <c r="CI227" s="704"/>
      <c r="CJ227" s="704"/>
      <c r="CK227" s="704"/>
      <c r="CL227" s="704"/>
      <c r="CM227" s="704"/>
      <c r="CN227" s="704"/>
      <c r="CO227" s="704"/>
      <c r="CP227" s="704"/>
      <c r="CQ227" s="704"/>
      <c r="CR227" s="704"/>
      <c r="CS227" s="704"/>
      <c r="CT227" s="704"/>
      <c r="CU227" s="704"/>
      <c r="CV227" s="704"/>
      <c r="CW227" s="704"/>
      <c r="CX227" s="704"/>
      <c r="CY227" s="704"/>
      <c r="CZ227" s="704"/>
      <c r="DA227" s="704"/>
      <c r="DB227" s="704"/>
      <c r="DC227" s="704"/>
      <c r="DD227" s="704"/>
      <c r="DE227" s="704"/>
      <c r="DF227" s="704"/>
      <c r="DG227" s="704"/>
      <c r="DH227" s="704"/>
      <c r="DI227" s="704"/>
      <c r="DJ227" s="704"/>
      <c r="DK227" s="704"/>
      <c r="DL227" s="704"/>
      <c r="DM227" s="704"/>
      <c r="DN227" s="704"/>
      <c r="DO227" s="704"/>
      <c r="DP227" s="704"/>
      <c r="DQ227" s="704"/>
      <c r="DR227" s="704"/>
      <c r="DS227" s="704"/>
      <c r="DT227" s="704"/>
      <c r="DU227" s="704"/>
      <c r="DV227" s="704"/>
      <c r="DW227" s="704"/>
      <c r="DX227" s="704"/>
      <c r="DY227" s="704"/>
      <c r="DZ227" s="704"/>
      <c r="EA227" s="704"/>
      <c r="EB227" s="704"/>
      <c r="EC227" s="704"/>
      <c r="ED227" s="704"/>
      <c r="EE227" s="704"/>
      <c r="EF227" s="704"/>
      <c r="EG227" s="704"/>
      <c r="EH227" s="704"/>
      <c r="EI227" s="704"/>
      <c r="EJ227" s="704"/>
      <c r="EK227" s="704"/>
      <c r="EL227" s="704"/>
      <c r="EM227" s="704"/>
      <c r="EN227" s="704"/>
      <c r="EO227" s="704"/>
      <c r="EP227" s="704"/>
      <c r="EQ227" s="704"/>
      <c r="ER227" s="704"/>
      <c r="ES227" s="704"/>
      <c r="ET227" s="704"/>
      <c r="EU227" s="704"/>
      <c r="EV227" s="704"/>
      <c r="EW227" s="704"/>
      <c r="EX227" s="704"/>
      <c r="EY227" s="704"/>
      <c r="EZ227" s="704"/>
      <c r="FA227" s="704"/>
      <c r="FB227" s="704"/>
      <c r="FC227" s="704"/>
      <c r="FD227" s="704"/>
      <c r="FE227" s="704"/>
      <c r="FF227" s="704"/>
      <c r="FG227" s="704"/>
      <c r="FH227" s="706"/>
      <c r="FI227" s="706"/>
      <c r="FJ227" s="706"/>
      <c r="FK227" s="706"/>
      <c r="FL227" s="706"/>
      <c r="FM227" s="706"/>
      <c r="FN227" s="706"/>
      <c r="FO227" s="706"/>
      <c r="FP227" s="706"/>
      <c r="FQ227" s="706"/>
      <c r="FR227" s="706"/>
      <c r="FS227" s="706"/>
      <c r="FT227" s="706"/>
      <c r="FU227" s="706"/>
      <c r="FV227" s="706"/>
      <c r="FW227" s="706"/>
      <c r="FX227" s="706"/>
      <c r="FY227" s="706"/>
      <c r="FZ227" s="706"/>
      <c r="GA227" s="706"/>
      <c r="GB227" s="706"/>
      <c r="GC227" s="706"/>
      <c r="GD227" s="706"/>
      <c r="GE227" s="706"/>
      <c r="GF227" s="706"/>
      <c r="GG227" s="706"/>
      <c r="GH227" s="706"/>
      <c r="GI227" s="706"/>
      <c r="GJ227" s="706"/>
      <c r="GK227" s="706"/>
      <c r="GL227" s="706"/>
      <c r="GM227" s="706"/>
      <c r="GN227" s="704"/>
      <c r="GO227" s="706"/>
      <c r="GP227" s="746"/>
      <c r="GQ227" s="704"/>
      <c r="GR227" s="704"/>
      <c r="GS227" s="704"/>
      <c r="GT227" s="704"/>
      <c r="GU227" s="704"/>
      <c r="GV227" s="704"/>
      <c r="GW227" s="704"/>
      <c r="GX227" s="704"/>
      <c r="GY227" s="704"/>
      <c r="GZ227" s="704"/>
      <c r="HA227" s="704"/>
      <c r="HB227" s="704"/>
      <c r="HC227" s="704"/>
      <c r="HD227" s="704"/>
      <c r="HE227" s="704"/>
      <c r="HF227" s="704"/>
      <c r="HG227" s="704"/>
      <c r="HH227" s="704"/>
      <c r="HI227" s="704"/>
      <c r="HJ227" s="704"/>
      <c r="HK227" s="704"/>
      <c r="HL227" s="704"/>
      <c r="HM227" s="704"/>
      <c r="HN227" s="704"/>
      <c r="HO227" s="704"/>
      <c r="HP227" s="704"/>
      <c r="HQ227" s="704"/>
      <c r="HR227" s="706"/>
      <c r="HS227" s="706"/>
      <c r="HT227" s="706"/>
      <c r="HU227" s="706"/>
      <c r="HV227" s="706"/>
      <c r="HW227" s="706"/>
      <c r="HX227" s="706"/>
      <c r="HY227" s="706"/>
      <c r="HZ227" s="706"/>
      <c r="IA227" s="706"/>
      <c r="IB227" s="706"/>
      <c r="IC227" s="706"/>
      <c r="ID227" s="706"/>
      <c r="IE227" s="706"/>
      <c r="IF227" s="706"/>
      <c r="IG227" s="706"/>
      <c r="IH227" s="706"/>
      <c r="II227" s="706"/>
      <c r="IJ227" s="706"/>
      <c r="IK227" s="706"/>
      <c r="IL227" s="706"/>
      <c r="IM227" s="706"/>
      <c r="IN227" s="706"/>
      <c r="IO227" s="706"/>
      <c r="IP227" s="706"/>
      <c r="IQ227" s="706"/>
      <c r="IR227" s="706"/>
      <c r="IS227" s="706"/>
      <c r="IT227" s="706"/>
      <c r="IU227" s="706"/>
      <c r="IV227" s="704"/>
      <c r="IW227" s="704"/>
      <c r="IX227" s="704"/>
      <c r="IY227" s="704"/>
      <c r="IZ227" s="704"/>
      <c r="JI227" s="706"/>
    </row>
    <row r="228" spans="1:274" s="878" customFormat="1" ht="23.1" customHeight="1" x14ac:dyDescent="0.25">
      <c r="A228" s="691">
        <v>227</v>
      </c>
      <c r="B228" s="693" t="s">
        <v>1206</v>
      </c>
      <c r="C228" s="696">
        <v>216</v>
      </c>
      <c r="D228" s="697">
        <v>632</v>
      </c>
      <c r="E228" s="707">
        <v>17</v>
      </c>
      <c r="F228" s="699" t="s">
        <v>1121</v>
      </c>
      <c r="G228" s="700" t="s">
        <v>1233</v>
      </c>
      <c r="H228" s="751" t="s">
        <v>1127</v>
      </c>
      <c r="I228" s="752" t="s">
        <v>1113</v>
      </c>
      <c r="J228" s="753" t="s">
        <v>1139</v>
      </c>
      <c r="K228" s="770" t="s">
        <v>1115</v>
      </c>
      <c r="L228" s="770" t="s">
        <v>1116</v>
      </c>
      <c r="M228" s="753" t="s">
        <v>1140</v>
      </c>
      <c r="N228" s="753" t="s">
        <v>1141</v>
      </c>
      <c r="O228" s="753" t="s">
        <v>1128</v>
      </c>
      <c r="P228" s="753" t="s">
        <v>1134</v>
      </c>
      <c r="Q228" s="776" t="s">
        <v>1120</v>
      </c>
      <c r="R228" s="776" t="s">
        <v>1120</v>
      </c>
      <c r="S228" s="755">
        <v>2</v>
      </c>
      <c r="T228" s="775">
        <v>2.11</v>
      </c>
      <c r="U228" s="771">
        <v>41456</v>
      </c>
      <c r="V228" s="758">
        <v>41791</v>
      </c>
      <c r="W228" s="701">
        <v>25</v>
      </c>
      <c r="X228" s="875">
        <v>430000</v>
      </c>
      <c r="Y228" s="877"/>
      <c r="Z228" s="875">
        <f t="shared" si="9"/>
        <v>430000</v>
      </c>
      <c r="AA228" s="702"/>
      <c r="AB228" s="702"/>
      <c r="AC228" s="702"/>
      <c r="AD228" s="702">
        <v>430000</v>
      </c>
      <c r="AE228" s="702"/>
      <c r="AF228" s="702"/>
      <c r="AG228" s="702"/>
      <c r="AH228" s="702"/>
      <c r="AI228" s="691"/>
      <c r="AJ228" s="691"/>
      <c r="AK228" s="691"/>
      <c r="AL228" s="691"/>
      <c r="AM228" s="868">
        <f t="shared" si="10"/>
        <v>430000</v>
      </c>
      <c r="AN228" s="868">
        <f t="shared" si="11"/>
        <v>0</v>
      </c>
      <c r="AO228" s="760"/>
      <c r="AP228" s="868">
        <v>500000</v>
      </c>
      <c r="AQ228" s="706"/>
      <c r="AR228" s="704"/>
      <c r="AS228" s="704"/>
      <c r="AT228" s="704"/>
      <c r="AU228" s="704"/>
      <c r="AV228" s="704"/>
      <c r="AW228" s="704"/>
      <c r="AX228" s="704"/>
      <c r="AY228" s="704"/>
      <c r="AZ228" s="704"/>
      <c r="BA228" s="704"/>
      <c r="BB228" s="704"/>
      <c r="BC228" s="704"/>
      <c r="BD228" s="704"/>
      <c r="BE228" s="704"/>
      <c r="BF228" s="704"/>
      <c r="BG228" s="704"/>
      <c r="BH228" s="704"/>
      <c r="BI228" s="704"/>
      <c r="BJ228" s="704"/>
      <c r="BK228" s="704"/>
      <c r="BL228" s="704"/>
      <c r="BM228" s="704"/>
      <c r="BN228" s="704"/>
      <c r="BO228" s="704"/>
      <c r="BP228" s="704"/>
      <c r="BQ228" s="704"/>
      <c r="BR228" s="704"/>
      <c r="BS228" s="704"/>
      <c r="BT228" s="704"/>
      <c r="BU228" s="704"/>
      <c r="BV228" s="704"/>
      <c r="BW228" s="704"/>
      <c r="BX228" s="704"/>
      <c r="BY228" s="704"/>
      <c r="BZ228" s="704"/>
      <c r="CA228" s="704"/>
      <c r="CB228" s="704"/>
      <c r="CC228" s="704"/>
      <c r="CD228" s="704"/>
      <c r="CE228" s="704"/>
      <c r="CF228" s="704"/>
      <c r="CG228" s="704"/>
      <c r="CH228" s="704"/>
      <c r="CI228" s="704"/>
      <c r="CJ228" s="704"/>
      <c r="CK228" s="704"/>
      <c r="CL228" s="704"/>
      <c r="CM228" s="704"/>
      <c r="CN228" s="704"/>
      <c r="CO228" s="704"/>
      <c r="CP228" s="704"/>
      <c r="CQ228" s="704"/>
      <c r="CR228" s="704"/>
      <c r="CS228" s="704"/>
      <c r="CT228" s="704"/>
      <c r="CU228" s="704"/>
      <c r="CV228" s="704"/>
      <c r="CW228" s="704"/>
      <c r="CX228" s="704"/>
      <c r="CY228" s="704"/>
      <c r="CZ228" s="704"/>
      <c r="DA228" s="704"/>
      <c r="DB228" s="704"/>
      <c r="DC228" s="704"/>
      <c r="DD228" s="704"/>
      <c r="DE228" s="704"/>
      <c r="DF228" s="704"/>
      <c r="DG228" s="704"/>
      <c r="DH228" s="704"/>
      <c r="DI228" s="704"/>
      <c r="DJ228" s="704"/>
      <c r="DK228" s="704"/>
      <c r="DL228" s="704"/>
      <c r="DM228" s="704"/>
      <c r="DN228" s="704"/>
      <c r="DO228" s="704"/>
      <c r="DP228" s="704"/>
      <c r="DQ228" s="704"/>
      <c r="DR228" s="704"/>
      <c r="DS228" s="704"/>
      <c r="DT228" s="704"/>
      <c r="DU228" s="704"/>
      <c r="DV228" s="704"/>
      <c r="DW228" s="704"/>
      <c r="DX228" s="704"/>
      <c r="DY228" s="704"/>
      <c r="DZ228" s="704"/>
      <c r="EA228" s="704"/>
      <c r="EB228" s="704"/>
      <c r="EC228" s="704"/>
      <c r="ED228" s="704"/>
      <c r="EE228" s="704"/>
      <c r="EF228" s="704"/>
      <c r="EG228" s="704"/>
      <c r="EH228" s="704"/>
      <c r="EI228" s="704"/>
      <c r="EJ228" s="704"/>
      <c r="EK228" s="704"/>
      <c r="EL228" s="704"/>
      <c r="EM228" s="704"/>
      <c r="EN228" s="704"/>
      <c r="EO228" s="704"/>
      <c r="EP228" s="704"/>
      <c r="EQ228" s="704"/>
      <c r="ER228" s="704"/>
      <c r="ES228" s="704"/>
      <c r="ET228" s="704"/>
      <c r="EU228" s="704"/>
      <c r="EV228" s="704"/>
      <c r="EW228" s="704"/>
      <c r="EX228" s="704"/>
      <c r="EY228" s="704"/>
      <c r="EZ228" s="704"/>
      <c r="FA228" s="704"/>
      <c r="FB228" s="704"/>
      <c r="FC228" s="704"/>
      <c r="FD228" s="704"/>
      <c r="FE228" s="704"/>
      <c r="FF228" s="704"/>
      <c r="FG228" s="704"/>
      <c r="FH228" s="706"/>
      <c r="FI228" s="706"/>
      <c r="FJ228" s="706"/>
      <c r="FK228" s="706"/>
      <c r="FL228" s="706"/>
      <c r="FM228" s="706"/>
      <c r="FN228" s="706"/>
      <c r="FO228" s="706"/>
      <c r="FP228" s="706"/>
      <c r="FQ228" s="706"/>
      <c r="FR228" s="706"/>
      <c r="FS228" s="706"/>
      <c r="FT228" s="706"/>
      <c r="FU228" s="706"/>
      <c r="FV228" s="706"/>
      <c r="FW228" s="706"/>
      <c r="FX228" s="706"/>
      <c r="FY228" s="706"/>
      <c r="FZ228" s="706"/>
      <c r="GA228" s="706"/>
      <c r="GB228" s="706"/>
      <c r="GC228" s="706"/>
      <c r="GD228" s="706"/>
      <c r="GE228" s="706"/>
      <c r="GF228" s="706"/>
      <c r="GG228" s="706"/>
      <c r="GH228" s="706"/>
      <c r="GI228" s="706"/>
      <c r="GJ228" s="706"/>
      <c r="GK228" s="706"/>
      <c r="GL228" s="706"/>
      <c r="GM228" s="706"/>
      <c r="GN228" s="704"/>
      <c r="GO228" s="706"/>
      <c r="GP228" s="746"/>
      <c r="GQ228" s="704"/>
      <c r="GR228" s="704"/>
      <c r="GS228" s="704"/>
      <c r="GT228" s="704"/>
      <c r="GU228" s="704"/>
      <c r="GV228" s="704"/>
      <c r="GW228" s="704"/>
      <c r="GX228" s="704"/>
      <c r="GY228" s="704"/>
      <c r="GZ228" s="704"/>
      <c r="HA228" s="704"/>
      <c r="HB228" s="704"/>
      <c r="HC228" s="704"/>
      <c r="HD228" s="704"/>
      <c r="HE228" s="704"/>
      <c r="HF228" s="704"/>
      <c r="HG228" s="704"/>
      <c r="HH228" s="704"/>
      <c r="HI228" s="704"/>
      <c r="HJ228" s="704"/>
      <c r="HK228" s="704"/>
      <c r="HL228" s="704"/>
      <c r="HM228" s="704"/>
      <c r="HN228" s="704"/>
      <c r="HO228" s="704"/>
      <c r="HP228" s="704"/>
      <c r="HQ228" s="704"/>
      <c r="HR228" s="706"/>
      <c r="HS228" s="706"/>
      <c r="HT228" s="706"/>
      <c r="HU228" s="706"/>
      <c r="HV228" s="706"/>
      <c r="HW228" s="706"/>
      <c r="HX228" s="706"/>
      <c r="HY228" s="706"/>
      <c r="HZ228" s="706"/>
      <c r="IA228" s="706"/>
      <c r="IB228" s="706"/>
      <c r="IC228" s="706"/>
      <c r="ID228" s="706"/>
      <c r="IE228" s="706"/>
      <c r="IF228" s="706"/>
      <c r="IG228" s="706"/>
      <c r="IH228" s="706"/>
      <c r="II228" s="706"/>
      <c r="IJ228" s="706"/>
      <c r="IK228" s="706"/>
      <c r="IL228" s="706"/>
      <c r="IM228" s="706"/>
      <c r="IN228" s="706"/>
      <c r="IO228" s="706"/>
      <c r="IP228" s="706"/>
      <c r="IQ228" s="706"/>
      <c r="IR228" s="706"/>
      <c r="IS228" s="706"/>
      <c r="IT228" s="706"/>
      <c r="IU228" s="706"/>
      <c r="IV228" s="704"/>
      <c r="IW228" s="704"/>
      <c r="IX228" s="704"/>
      <c r="IY228" s="704"/>
      <c r="IZ228" s="704"/>
    </row>
    <row r="229" spans="1:274" s="878" customFormat="1" ht="23.1" customHeight="1" x14ac:dyDescent="0.25">
      <c r="A229" s="691">
        <v>228</v>
      </c>
      <c r="B229" s="693" t="s">
        <v>1206</v>
      </c>
      <c r="C229" s="696">
        <v>216</v>
      </c>
      <c r="D229" s="697">
        <v>632</v>
      </c>
      <c r="E229" s="707">
        <v>18</v>
      </c>
      <c r="F229" s="699" t="s">
        <v>1121</v>
      </c>
      <c r="G229" s="700" t="s">
        <v>1234</v>
      </c>
      <c r="H229" s="751" t="s">
        <v>1127</v>
      </c>
      <c r="I229" s="752" t="s">
        <v>1113</v>
      </c>
      <c r="J229" s="753" t="s">
        <v>1139</v>
      </c>
      <c r="K229" s="770" t="s">
        <v>1151</v>
      </c>
      <c r="L229" s="770" t="s">
        <v>1116</v>
      </c>
      <c r="M229" s="753" t="s">
        <v>1140</v>
      </c>
      <c r="N229" s="753" t="s">
        <v>1141</v>
      </c>
      <c r="O229" s="753" t="s">
        <v>1128</v>
      </c>
      <c r="P229" s="753" t="s">
        <v>1134</v>
      </c>
      <c r="Q229" s="776" t="s">
        <v>1120</v>
      </c>
      <c r="R229" s="776" t="s">
        <v>1120</v>
      </c>
      <c r="S229" s="755">
        <v>2</v>
      </c>
      <c r="T229" s="775">
        <v>2.11</v>
      </c>
      <c r="U229" s="771">
        <v>41456</v>
      </c>
      <c r="V229" s="758">
        <v>41791</v>
      </c>
      <c r="W229" s="701">
        <v>25</v>
      </c>
      <c r="X229" s="875">
        <v>430000</v>
      </c>
      <c r="Y229" s="877"/>
      <c r="Z229" s="875">
        <f t="shared" si="9"/>
        <v>430000</v>
      </c>
      <c r="AA229" s="702"/>
      <c r="AB229" s="702"/>
      <c r="AC229" s="702"/>
      <c r="AD229" s="702"/>
      <c r="AE229" s="702">
        <v>430000</v>
      </c>
      <c r="AF229" s="702"/>
      <c r="AG229" s="702"/>
      <c r="AH229" s="702"/>
      <c r="AI229" s="691"/>
      <c r="AJ229" s="691"/>
      <c r="AK229" s="691"/>
      <c r="AL229" s="691"/>
      <c r="AM229" s="868">
        <f t="shared" si="10"/>
        <v>430000</v>
      </c>
      <c r="AN229" s="868">
        <f t="shared" si="11"/>
        <v>0</v>
      </c>
      <c r="AO229" s="760"/>
      <c r="AP229" s="868">
        <v>500000</v>
      </c>
      <c r="AQ229" s="706"/>
      <c r="AR229" s="704"/>
      <c r="AS229" s="704"/>
      <c r="AT229" s="704"/>
      <c r="AU229" s="704"/>
      <c r="AV229" s="704"/>
      <c r="AW229" s="704"/>
      <c r="AX229" s="704"/>
      <c r="AY229" s="704"/>
      <c r="AZ229" s="704"/>
      <c r="BA229" s="704"/>
      <c r="BB229" s="704"/>
      <c r="BC229" s="704"/>
      <c r="BD229" s="704"/>
      <c r="BE229" s="704"/>
      <c r="BF229" s="704"/>
      <c r="BG229" s="704"/>
      <c r="BH229" s="704"/>
      <c r="BI229" s="704"/>
      <c r="BJ229" s="704"/>
      <c r="BK229" s="704"/>
      <c r="BL229" s="704"/>
      <c r="BM229" s="704"/>
      <c r="BN229" s="704"/>
      <c r="BO229" s="704"/>
      <c r="BP229" s="704"/>
      <c r="BQ229" s="704"/>
      <c r="BR229" s="704"/>
      <c r="BS229" s="704"/>
      <c r="BT229" s="704"/>
      <c r="BU229" s="704"/>
      <c r="BV229" s="704"/>
      <c r="BW229" s="704"/>
      <c r="BX229" s="704"/>
      <c r="BY229" s="704"/>
      <c r="BZ229" s="704"/>
      <c r="CA229" s="704"/>
      <c r="CB229" s="704"/>
      <c r="CC229" s="704"/>
      <c r="CD229" s="704"/>
      <c r="CE229" s="704"/>
      <c r="CF229" s="704"/>
      <c r="CG229" s="704"/>
      <c r="CH229" s="704"/>
      <c r="CI229" s="704"/>
      <c r="CJ229" s="704"/>
      <c r="CK229" s="704"/>
      <c r="CL229" s="704"/>
      <c r="CM229" s="704"/>
      <c r="CN229" s="704"/>
      <c r="CO229" s="704"/>
      <c r="CP229" s="704"/>
      <c r="CQ229" s="704"/>
      <c r="CR229" s="704"/>
      <c r="CS229" s="704"/>
      <c r="CT229" s="704"/>
      <c r="CU229" s="704"/>
      <c r="CV229" s="704"/>
      <c r="CW229" s="704"/>
      <c r="CX229" s="704"/>
      <c r="CY229" s="704"/>
      <c r="CZ229" s="704"/>
      <c r="DA229" s="704"/>
      <c r="DB229" s="704"/>
      <c r="DC229" s="704"/>
      <c r="DD229" s="704"/>
      <c r="DE229" s="704"/>
      <c r="DF229" s="704"/>
      <c r="DG229" s="704"/>
      <c r="DH229" s="704"/>
      <c r="DI229" s="704"/>
      <c r="DJ229" s="704"/>
      <c r="DK229" s="704"/>
      <c r="DL229" s="704"/>
      <c r="DM229" s="704"/>
      <c r="DN229" s="704"/>
      <c r="DO229" s="704"/>
      <c r="DP229" s="704"/>
      <c r="DQ229" s="704"/>
      <c r="DR229" s="704"/>
      <c r="DS229" s="704"/>
      <c r="DT229" s="704"/>
      <c r="DU229" s="704"/>
      <c r="DV229" s="704"/>
      <c r="DW229" s="704"/>
      <c r="DX229" s="704"/>
      <c r="DY229" s="704"/>
      <c r="DZ229" s="704"/>
      <c r="EA229" s="704"/>
      <c r="EB229" s="704"/>
      <c r="EC229" s="704"/>
      <c r="ED229" s="704"/>
      <c r="EE229" s="704"/>
      <c r="EF229" s="704"/>
      <c r="EG229" s="704"/>
      <c r="EH229" s="704"/>
      <c r="EI229" s="704"/>
      <c r="EJ229" s="704"/>
      <c r="EK229" s="704"/>
      <c r="EL229" s="704"/>
      <c r="EM229" s="704"/>
      <c r="EN229" s="704"/>
      <c r="EO229" s="704"/>
      <c r="EP229" s="704"/>
      <c r="EQ229" s="704"/>
      <c r="ER229" s="704"/>
      <c r="ES229" s="704"/>
      <c r="ET229" s="704"/>
      <c r="EU229" s="704"/>
      <c r="EV229" s="704"/>
      <c r="EW229" s="704"/>
      <c r="EX229" s="704"/>
      <c r="EY229" s="704"/>
      <c r="EZ229" s="704"/>
      <c r="FA229" s="704"/>
      <c r="FB229" s="704"/>
      <c r="FC229" s="704"/>
      <c r="FD229" s="704"/>
      <c r="FE229" s="704"/>
      <c r="FF229" s="704"/>
      <c r="FG229" s="704"/>
      <c r="FH229" s="706"/>
      <c r="FI229" s="706"/>
      <c r="FJ229" s="706"/>
      <c r="FK229" s="706"/>
      <c r="FL229" s="706"/>
      <c r="FM229" s="706"/>
      <c r="FN229" s="706"/>
      <c r="FO229" s="706"/>
      <c r="FP229" s="706"/>
      <c r="FQ229" s="706"/>
      <c r="FR229" s="706"/>
      <c r="FS229" s="706"/>
      <c r="FT229" s="706"/>
      <c r="FU229" s="706"/>
      <c r="FV229" s="706"/>
      <c r="FW229" s="706"/>
      <c r="FX229" s="706"/>
      <c r="FY229" s="706"/>
      <c r="FZ229" s="706"/>
      <c r="GA229" s="706"/>
      <c r="GB229" s="706"/>
      <c r="GC229" s="706"/>
      <c r="GD229" s="706"/>
      <c r="GE229" s="706"/>
      <c r="GF229" s="706"/>
      <c r="GG229" s="706"/>
      <c r="GH229" s="706"/>
      <c r="GI229" s="706"/>
      <c r="GJ229" s="706"/>
      <c r="GK229" s="706"/>
      <c r="GL229" s="706"/>
      <c r="GM229" s="706"/>
      <c r="GN229" s="704"/>
      <c r="GO229" s="706"/>
      <c r="GP229" s="746"/>
      <c r="GQ229" s="704"/>
      <c r="GR229" s="704"/>
      <c r="GS229" s="704"/>
      <c r="GT229" s="704"/>
      <c r="GU229" s="704"/>
      <c r="GV229" s="704"/>
      <c r="GW229" s="704"/>
      <c r="GX229" s="704"/>
      <c r="GY229" s="704"/>
      <c r="GZ229" s="704"/>
      <c r="HA229" s="704"/>
      <c r="HB229" s="704"/>
      <c r="HC229" s="704"/>
      <c r="HD229" s="704"/>
      <c r="HE229" s="704"/>
      <c r="HF229" s="704"/>
      <c r="HG229" s="704"/>
      <c r="HH229" s="704"/>
      <c r="HI229" s="704"/>
      <c r="HJ229" s="704"/>
      <c r="HK229" s="704"/>
      <c r="HL229" s="704"/>
      <c r="HM229" s="704"/>
      <c r="HN229" s="704"/>
      <c r="HO229" s="704"/>
      <c r="HP229" s="704"/>
      <c r="HQ229" s="704"/>
      <c r="HR229" s="706"/>
      <c r="HS229" s="706"/>
      <c r="HT229" s="706"/>
      <c r="HU229" s="706"/>
      <c r="HV229" s="706"/>
      <c r="HW229" s="706"/>
      <c r="HX229" s="706"/>
      <c r="HY229" s="706"/>
      <c r="HZ229" s="706"/>
      <c r="IA229" s="706"/>
      <c r="IB229" s="706"/>
      <c r="IC229" s="706"/>
      <c r="ID229" s="706"/>
      <c r="IE229" s="706"/>
      <c r="IF229" s="706"/>
      <c r="IG229" s="706"/>
      <c r="IH229" s="706"/>
      <c r="II229" s="706"/>
      <c r="IJ229" s="706"/>
      <c r="IK229" s="706"/>
      <c r="IL229" s="706"/>
      <c r="IM229" s="706"/>
      <c r="IN229" s="706"/>
      <c r="IO229" s="706"/>
      <c r="IP229" s="706"/>
      <c r="IQ229" s="706"/>
      <c r="IR229" s="706"/>
      <c r="IS229" s="706"/>
      <c r="IT229" s="706"/>
      <c r="IU229" s="706"/>
      <c r="IV229" s="704"/>
      <c r="IW229" s="704"/>
      <c r="IX229" s="704"/>
      <c r="IY229" s="704"/>
      <c r="IZ229" s="704"/>
      <c r="JI229" s="879"/>
    </row>
    <row r="230" spans="1:274" s="878" customFormat="1" ht="23.1" customHeight="1" x14ac:dyDescent="0.25">
      <c r="A230" s="691">
        <v>229</v>
      </c>
      <c r="B230" s="693" t="s">
        <v>1206</v>
      </c>
      <c r="C230" s="696">
        <v>216</v>
      </c>
      <c r="D230" s="697">
        <v>632</v>
      </c>
      <c r="E230" s="707">
        <v>19</v>
      </c>
      <c r="F230" s="699" t="s">
        <v>1121</v>
      </c>
      <c r="G230" s="700" t="s">
        <v>1230</v>
      </c>
      <c r="H230" s="751" t="s">
        <v>1127</v>
      </c>
      <c r="I230" s="767" t="s">
        <v>1113</v>
      </c>
      <c r="J230" s="753" t="s">
        <v>1139</v>
      </c>
      <c r="K230" s="761" t="s">
        <v>1115</v>
      </c>
      <c r="L230" s="761" t="s">
        <v>1116</v>
      </c>
      <c r="M230" s="753" t="s">
        <v>1140</v>
      </c>
      <c r="N230" s="753" t="s">
        <v>1141</v>
      </c>
      <c r="O230" s="753" t="s">
        <v>1128</v>
      </c>
      <c r="P230" s="753" t="s">
        <v>1227</v>
      </c>
      <c r="Q230" s="753" t="s">
        <v>1160</v>
      </c>
      <c r="R230" s="753" t="s">
        <v>1160</v>
      </c>
      <c r="S230" s="755">
        <v>2</v>
      </c>
      <c r="T230" s="775">
        <v>2.11</v>
      </c>
      <c r="U230" s="771">
        <v>41456</v>
      </c>
      <c r="V230" s="772">
        <v>42522</v>
      </c>
      <c r="W230" s="701">
        <v>25</v>
      </c>
      <c r="X230" s="875">
        <v>350000</v>
      </c>
      <c r="Y230" s="877"/>
      <c r="Z230" s="875">
        <f t="shared" si="9"/>
        <v>350000</v>
      </c>
      <c r="AA230" s="702"/>
      <c r="AB230" s="702"/>
      <c r="AC230" s="702"/>
      <c r="AD230" s="702">
        <v>200000</v>
      </c>
      <c r="AE230" s="702">
        <v>150000</v>
      </c>
      <c r="AF230" s="702"/>
      <c r="AG230" s="702"/>
      <c r="AH230" s="702"/>
      <c r="AI230" s="691"/>
      <c r="AJ230" s="691"/>
      <c r="AK230" s="691"/>
      <c r="AL230" s="691"/>
      <c r="AM230" s="868">
        <f t="shared" si="10"/>
        <v>350000</v>
      </c>
      <c r="AN230" s="868">
        <f t="shared" si="11"/>
        <v>0</v>
      </c>
      <c r="AO230" s="760">
        <v>900000</v>
      </c>
      <c r="AP230" s="868"/>
      <c r="AQ230" s="706"/>
      <c r="AR230" s="704"/>
      <c r="AS230" s="704"/>
      <c r="AT230" s="704"/>
      <c r="AU230" s="704"/>
      <c r="AV230" s="704"/>
      <c r="AW230" s="704"/>
      <c r="AX230" s="704"/>
      <c r="AY230" s="704"/>
      <c r="AZ230" s="704"/>
      <c r="BA230" s="704"/>
      <c r="BB230" s="704"/>
      <c r="BC230" s="704"/>
      <c r="BD230" s="704"/>
      <c r="BE230" s="704"/>
      <c r="BF230" s="704"/>
      <c r="BG230" s="704"/>
      <c r="BH230" s="704"/>
      <c r="BI230" s="704"/>
      <c r="BJ230" s="704"/>
      <c r="BK230" s="704"/>
      <c r="BL230" s="704"/>
      <c r="BM230" s="704"/>
      <c r="BN230" s="704"/>
      <c r="BO230" s="704"/>
      <c r="BP230" s="704"/>
      <c r="BQ230" s="704"/>
      <c r="BR230" s="704"/>
      <c r="BS230" s="704"/>
      <c r="BT230" s="704"/>
      <c r="BU230" s="704"/>
      <c r="BV230" s="704"/>
      <c r="BW230" s="704"/>
      <c r="BX230" s="704"/>
      <c r="BY230" s="704"/>
      <c r="BZ230" s="704"/>
      <c r="CA230" s="704"/>
      <c r="CB230" s="704"/>
      <c r="CC230" s="704"/>
      <c r="CD230" s="704"/>
      <c r="CE230" s="704"/>
      <c r="CF230" s="704"/>
      <c r="CG230" s="704"/>
      <c r="CH230" s="704"/>
      <c r="CI230" s="704"/>
      <c r="CJ230" s="704"/>
      <c r="CK230" s="704"/>
      <c r="CL230" s="704"/>
      <c r="CM230" s="704"/>
      <c r="CN230" s="704"/>
      <c r="CO230" s="704"/>
      <c r="CP230" s="704"/>
      <c r="CQ230" s="704"/>
      <c r="CR230" s="704"/>
      <c r="CS230" s="704"/>
      <c r="CT230" s="704"/>
      <c r="CU230" s="704"/>
      <c r="CV230" s="704"/>
      <c r="CW230" s="704"/>
      <c r="CX230" s="704"/>
      <c r="CY230" s="704"/>
      <c r="CZ230" s="704"/>
      <c r="DA230" s="704"/>
      <c r="DB230" s="704"/>
      <c r="DC230" s="704"/>
      <c r="DD230" s="704"/>
      <c r="DE230" s="704"/>
      <c r="DF230" s="704"/>
      <c r="DG230" s="704"/>
      <c r="DH230" s="704"/>
      <c r="DI230" s="704"/>
      <c r="DJ230" s="704"/>
      <c r="DK230" s="704"/>
      <c r="DL230" s="704"/>
      <c r="DM230" s="704"/>
      <c r="DN230" s="704"/>
      <c r="DO230" s="704"/>
      <c r="DP230" s="704"/>
      <c r="DQ230" s="704"/>
      <c r="DR230" s="704"/>
      <c r="DS230" s="704"/>
      <c r="DT230" s="704"/>
      <c r="DU230" s="704"/>
      <c r="DV230" s="704"/>
      <c r="DW230" s="704"/>
      <c r="DX230" s="704"/>
      <c r="DY230" s="704"/>
      <c r="DZ230" s="704"/>
      <c r="EA230" s="704"/>
      <c r="EB230" s="704"/>
      <c r="EC230" s="704"/>
      <c r="ED230" s="704"/>
      <c r="EE230" s="704"/>
      <c r="EF230" s="704"/>
      <c r="EG230" s="704"/>
      <c r="EH230" s="704"/>
      <c r="EI230" s="704"/>
      <c r="EJ230" s="704"/>
      <c r="EK230" s="704"/>
      <c r="EL230" s="704"/>
      <c r="EM230" s="704"/>
      <c r="EN230" s="704"/>
      <c r="EO230" s="704"/>
      <c r="EP230" s="704"/>
      <c r="EQ230" s="704"/>
      <c r="ER230" s="704"/>
      <c r="ES230" s="704"/>
      <c r="ET230" s="704"/>
      <c r="EU230" s="704"/>
      <c r="EV230" s="704"/>
      <c r="EW230" s="704"/>
      <c r="EX230" s="704"/>
      <c r="EY230" s="704"/>
      <c r="EZ230" s="704"/>
      <c r="FA230" s="704"/>
      <c r="FB230" s="704"/>
      <c r="FC230" s="704"/>
      <c r="FD230" s="704"/>
      <c r="FE230" s="704"/>
      <c r="FF230" s="704"/>
      <c r="FG230" s="704"/>
      <c r="FH230" s="706"/>
      <c r="FI230" s="706"/>
      <c r="FJ230" s="706"/>
      <c r="FK230" s="706"/>
      <c r="FL230" s="706"/>
      <c r="FM230" s="706"/>
      <c r="FN230" s="706"/>
      <c r="FO230" s="706"/>
      <c r="FP230" s="706"/>
      <c r="FQ230" s="706"/>
      <c r="FR230" s="706"/>
      <c r="FS230" s="706"/>
      <c r="FT230" s="706"/>
      <c r="FU230" s="706"/>
      <c r="FV230" s="706"/>
      <c r="FW230" s="706"/>
      <c r="FX230" s="706"/>
      <c r="FY230" s="706"/>
      <c r="FZ230" s="706"/>
      <c r="GA230" s="706"/>
      <c r="GB230" s="706"/>
      <c r="GC230" s="706"/>
      <c r="GD230" s="706"/>
      <c r="GE230" s="706"/>
      <c r="GF230" s="706"/>
      <c r="GG230" s="706"/>
      <c r="GH230" s="706"/>
      <c r="GI230" s="706"/>
      <c r="GJ230" s="706"/>
      <c r="GK230" s="706"/>
      <c r="GL230" s="706"/>
      <c r="GM230" s="706"/>
      <c r="GN230" s="704"/>
      <c r="GO230" s="706"/>
      <c r="GP230" s="746"/>
      <c r="GQ230" s="704"/>
      <c r="GR230" s="704"/>
      <c r="GS230" s="704"/>
      <c r="GT230" s="704"/>
      <c r="GU230" s="704"/>
      <c r="GV230" s="704"/>
      <c r="GW230" s="704"/>
      <c r="GX230" s="704"/>
      <c r="GY230" s="704"/>
      <c r="GZ230" s="704"/>
      <c r="HA230" s="704"/>
      <c r="HB230" s="704"/>
      <c r="HC230" s="704"/>
      <c r="HD230" s="704"/>
      <c r="HE230" s="704"/>
      <c r="HF230" s="704"/>
      <c r="HG230" s="704"/>
      <c r="HH230" s="704"/>
      <c r="HI230" s="704"/>
      <c r="HJ230" s="704"/>
      <c r="HK230" s="704"/>
      <c r="HL230" s="704"/>
      <c r="HM230" s="704"/>
      <c r="HN230" s="704"/>
      <c r="HO230" s="704"/>
      <c r="HP230" s="704"/>
      <c r="HQ230" s="704"/>
      <c r="HR230" s="706"/>
      <c r="HS230" s="706"/>
      <c r="HT230" s="706"/>
      <c r="HU230" s="706"/>
      <c r="HV230" s="706"/>
      <c r="HW230" s="706"/>
      <c r="HX230" s="706"/>
      <c r="HY230" s="706"/>
      <c r="HZ230" s="706"/>
      <c r="IA230" s="704"/>
      <c r="IB230" s="704"/>
      <c r="IC230" s="704"/>
      <c r="ID230" s="704"/>
      <c r="IE230" s="704"/>
      <c r="IF230" s="704"/>
      <c r="IG230" s="704"/>
      <c r="IH230" s="704"/>
      <c r="II230" s="704"/>
      <c r="IJ230" s="704"/>
      <c r="IK230" s="704"/>
      <c r="IL230" s="704"/>
      <c r="IM230" s="704"/>
      <c r="IN230" s="704"/>
      <c r="IO230" s="704"/>
      <c r="IP230" s="704"/>
      <c r="IQ230" s="704"/>
      <c r="IR230" s="704"/>
      <c r="IS230" s="704"/>
      <c r="IT230" s="704"/>
      <c r="IU230" s="704"/>
      <c r="IV230" s="706"/>
      <c r="IW230" s="706"/>
      <c r="IX230" s="706"/>
      <c r="IY230" s="706"/>
      <c r="IZ230" s="706"/>
      <c r="JI230" s="879"/>
      <c r="JJ230" s="706"/>
      <c r="JK230" s="706"/>
      <c r="JL230" s="706"/>
      <c r="JM230" s="706"/>
      <c r="JN230" s="706"/>
    </row>
    <row r="231" spans="1:274" s="878" customFormat="1" ht="23.1" customHeight="1" x14ac:dyDescent="0.25">
      <c r="A231" s="691">
        <v>230</v>
      </c>
      <c r="B231" s="693" t="s">
        <v>1206</v>
      </c>
      <c r="C231" s="696">
        <v>216</v>
      </c>
      <c r="D231" s="697">
        <v>632</v>
      </c>
      <c r="E231" s="707">
        <v>20</v>
      </c>
      <c r="F231" s="699" t="s">
        <v>1121</v>
      </c>
      <c r="G231" s="700" t="s">
        <v>1229</v>
      </c>
      <c r="H231" s="751" t="s">
        <v>1127</v>
      </c>
      <c r="I231" s="767" t="s">
        <v>1113</v>
      </c>
      <c r="J231" s="753" t="s">
        <v>1139</v>
      </c>
      <c r="K231" s="761" t="s">
        <v>1115</v>
      </c>
      <c r="L231" s="761" t="s">
        <v>1116</v>
      </c>
      <c r="M231" s="753" t="s">
        <v>1140</v>
      </c>
      <c r="N231" s="753" t="s">
        <v>1141</v>
      </c>
      <c r="O231" s="753" t="s">
        <v>1128</v>
      </c>
      <c r="P231" s="753" t="s">
        <v>1227</v>
      </c>
      <c r="Q231" s="753">
        <v>3</v>
      </c>
      <c r="R231" s="753" t="s">
        <v>1160</v>
      </c>
      <c r="S231" s="755">
        <v>2</v>
      </c>
      <c r="T231" s="775">
        <v>2.11</v>
      </c>
      <c r="U231" s="771">
        <v>41456</v>
      </c>
      <c r="V231" s="772">
        <v>42522</v>
      </c>
      <c r="W231" s="701">
        <v>25</v>
      </c>
      <c r="X231" s="875">
        <v>550000</v>
      </c>
      <c r="Y231" s="877"/>
      <c r="Z231" s="875">
        <f t="shared" si="9"/>
        <v>550000</v>
      </c>
      <c r="AA231" s="702"/>
      <c r="AB231" s="702"/>
      <c r="AC231" s="702"/>
      <c r="AD231" s="702"/>
      <c r="AE231" s="702"/>
      <c r="AF231" s="702"/>
      <c r="AG231" s="702">
        <v>250000</v>
      </c>
      <c r="AH231" s="702">
        <v>300000</v>
      </c>
      <c r="AI231" s="691"/>
      <c r="AJ231" s="691"/>
      <c r="AK231" s="691"/>
      <c r="AL231" s="691"/>
      <c r="AM231" s="868">
        <f t="shared" si="10"/>
        <v>550000</v>
      </c>
      <c r="AN231" s="868">
        <f t="shared" si="11"/>
        <v>0</v>
      </c>
      <c r="AO231" s="760">
        <v>500000</v>
      </c>
      <c r="AP231" s="868"/>
      <c r="AQ231" s="706"/>
      <c r="AR231" s="704"/>
      <c r="AS231" s="704"/>
      <c r="AT231" s="704"/>
      <c r="AU231" s="704"/>
      <c r="AV231" s="704"/>
      <c r="AW231" s="704"/>
      <c r="AX231" s="704"/>
      <c r="AY231" s="704"/>
      <c r="AZ231" s="704"/>
      <c r="BA231" s="704"/>
      <c r="BB231" s="704"/>
      <c r="BC231" s="704"/>
      <c r="BD231" s="704"/>
      <c r="BE231" s="704"/>
      <c r="BF231" s="704"/>
      <c r="BG231" s="704"/>
      <c r="BH231" s="704"/>
      <c r="BI231" s="704"/>
      <c r="BJ231" s="704"/>
      <c r="BK231" s="704"/>
      <c r="BL231" s="704"/>
      <c r="BM231" s="704"/>
      <c r="BN231" s="704"/>
      <c r="BO231" s="704"/>
      <c r="BP231" s="704"/>
      <c r="BQ231" s="704"/>
      <c r="BR231" s="704"/>
      <c r="BS231" s="704"/>
      <c r="BT231" s="704"/>
      <c r="BU231" s="704"/>
      <c r="BV231" s="704"/>
      <c r="BW231" s="704"/>
      <c r="BX231" s="704"/>
      <c r="BY231" s="704"/>
      <c r="BZ231" s="704"/>
      <c r="CA231" s="704"/>
      <c r="CB231" s="704"/>
      <c r="CC231" s="704"/>
      <c r="CD231" s="704"/>
      <c r="CE231" s="704"/>
      <c r="CF231" s="704"/>
      <c r="CG231" s="704"/>
      <c r="CH231" s="704"/>
      <c r="CI231" s="704"/>
      <c r="CJ231" s="704"/>
      <c r="CK231" s="704"/>
      <c r="CL231" s="704"/>
      <c r="CM231" s="704"/>
      <c r="CN231" s="704"/>
      <c r="CO231" s="704"/>
      <c r="CP231" s="704"/>
      <c r="CQ231" s="704"/>
      <c r="CR231" s="704"/>
      <c r="CS231" s="704"/>
      <c r="CT231" s="704"/>
      <c r="CU231" s="704"/>
      <c r="CV231" s="704"/>
      <c r="CW231" s="704"/>
      <c r="CX231" s="704"/>
      <c r="CY231" s="704"/>
      <c r="CZ231" s="704"/>
      <c r="DA231" s="704"/>
      <c r="DB231" s="704"/>
      <c r="DC231" s="704"/>
      <c r="DD231" s="704"/>
      <c r="DE231" s="704"/>
      <c r="DF231" s="704"/>
      <c r="DG231" s="704"/>
      <c r="DH231" s="704"/>
      <c r="DI231" s="704"/>
      <c r="DJ231" s="704"/>
      <c r="DK231" s="704"/>
      <c r="DL231" s="704"/>
      <c r="DM231" s="704"/>
      <c r="DN231" s="704"/>
      <c r="DO231" s="704"/>
      <c r="DP231" s="704"/>
      <c r="DQ231" s="704"/>
      <c r="DR231" s="704"/>
      <c r="DS231" s="704"/>
      <c r="DT231" s="704"/>
      <c r="DU231" s="704"/>
      <c r="DV231" s="704"/>
      <c r="DW231" s="704"/>
      <c r="DX231" s="704"/>
      <c r="DY231" s="704"/>
      <c r="DZ231" s="704"/>
      <c r="EA231" s="704"/>
      <c r="EB231" s="704"/>
      <c r="EC231" s="704"/>
      <c r="ED231" s="704"/>
      <c r="EE231" s="704"/>
      <c r="EF231" s="704"/>
      <c r="EG231" s="704"/>
      <c r="EH231" s="704"/>
      <c r="EI231" s="704"/>
      <c r="EJ231" s="704"/>
      <c r="EK231" s="704"/>
      <c r="EL231" s="704"/>
      <c r="EM231" s="704"/>
      <c r="EN231" s="704"/>
      <c r="EO231" s="704"/>
      <c r="EP231" s="704"/>
      <c r="EQ231" s="704"/>
      <c r="ER231" s="704"/>
      <c r="ES231" s="704"/>
      <c r="ET231" s="704"/>
      <c r="EU231" s="704"/>
      <c r="EV231" s="704"/>
      <c r="EW231" s="704"/>
      <c r="EX231" s="704"/>
      <c r="EY231" s="704"/>
      <c r="EZ231" s="704"/>
      <c r="FA231" s="704"/>
      <c r="FB231" s="704"/>
      <c r="FC231" s="704"/>
      <c r="FD231" s="704"/>
      <c r="FE231" s="704"/>
      <c r="FF231" s="704"/>
      <c r="FG231" s="704"/>
      <c r="FH231" s="706"/>
      <c r="FI231" s="706"/>
      <c r="FJ231" s="706"/>
      <c r="FK231" s="706"/>
      <c r="FL231" s="706"/>
      <c r="FM231" s="706"/>
      <c r="FN231" s="706"/>
      <c r="FO231" s="706"/>
      <c r="FP231" s="706"/>
      <c r="FQ231" s="706"/>
      <c r="FR231" s="706"/>
      <c r="FS231" s="706"/>
      <c r="FT231" s="706"/>
      <c r="FU231" s="706"/>
      <c r="FV231" s="706"/>
      <c r="FW231" s="706"/>
      <c r="FX231" s="706"/>
      <c r="FY231" s="706"/>
      <c r="FZ231" s="706"/>
      <c r="GA231" s="706"/>
      <c r="GB231" s="706"/>
      <c r="GC231" s="706"/>
      <c r="GD231" s="706"/>
      <c r="GE231" s="706"/>
      <c r="GF231" s="706"/>
      <c r="GG231" s="706"/>
      <c r="GH231" s="706"/>
      <c r="GI231" s="706"/>
      <c r="GJ231" s="706"/>
      <c r="GK231" s="706"/>
      <c r="GL231" s="706"/>
      <c r="GM231" s="706"/>
      <c r="GN231" s="704"/>
      <c r="GO231" s="706"/>
      <c r="GP231" s="920"/>
      <c r="GQ231" s="704"/>
      <c r="GR231" s="704"/>
      <c r="GS231" s="704"/>
      <c r="GT231" s="704"/>
      <c r="GU231" s="704"/>
      <c r="GV231" s="704"/>
      <c r="GW231" s="704"/>
      <c r="GX231" s="704"/>
      <c r="GY231" s="704"/>
      <c r="GZ231" s="704"/>
      <c r="HA231" s="704"/>
      <c r="HB231" s="704"/>
      <c r="HC231" s="704"/>
      <c r="HD231" s="704"/>
      <c r="HE231" s="704"/>
      <c r="HF231" s="704"/>
      <c r="HG231" s="704"/>
      <c r="HH231" s="704"/>
      <c r="HI231" s="704"/>
      <c r="HJ231" s="704"/>
      <c r="HK231" s="704"/>
      <c r="HL231" s="704"/>
      <c r="HM231" s="704"/>
      <c r="HN231" s="704"/>
      <c r="HO231" s="704"/>
      <c r="HP231" s="704"/>
      <c r="HQ231" s="704"/>
      <c r="HR231" s="706"/>
      <c r="HS231" s="706"/>
      <c r="HT231" s="706"/>
      <c r="HU231" s="706"/>
      <c r="HV231" s="706"/>
      <c r="HW231" s="706"/>
      <c r="HX231" s="706"/>
      <c r="HY231" s="706"/>
      <c r="HZ231" s="706"/>
      <c r="IA231" s="704"/>
      <c r="IB231" s="704"/>
      <c r="IC231" s="704"/>
      <c r="ID231" s="704"/>
      <c r="IE231" s="704"/>
      <c r="IF231" s="704"/>
      <c r="IG231" s="704"/>
      <c r="IH231" s="704"/>
      <c r="II231" s="704"/>
      <c r="IJ231" s="704"/>
      <c r="IK231" s="704"/>
      <c r="IL231" s="704"/>
      <c r="IM231" s="704"/>
      <c r="IN231" s="704"/>
      <c r="IO231" s="704"/>
      <c r="IP231" s="704"/>
      <c r="IQ231" s="704"/>
      <c r="IR231" s="704"/>
      <c r="IS231" s="704"/>
      <c r="IT231" s="704"/>
      <c r="IU231" s="704"/>
      <c r="IV231" s="706"/>
      <c r="IW231" s="706"/>
      <c r="IX231" s="706"/>
      <c r="IY231" s="706"/>
      <c r="IZ231" s="706"/>
    </row>
    <row r="232" spans="1:274" s="878" customFormat="1" ht="23.1" customHeight="1" x14ac:dyDescent="0.25">
      <c r="A232" s="691">
        <v>231</v>
      </c>
      <c r="B232" s="693" t="s">
        <v>1206</v>
      </c>
      <c r="C232" s="696">
        <v>216</v>
      </c>
      <c r="D232" s="697">
        <v>632</v>
      </c>
      <c r="E232" s="707" t="s">
        <v>1122</v>
      </c>
      <c r="F232" s="699" t="s">
        <v>1121</v>
      </c>
      <c r="G232" s="700" t="s">
        <v>1226</v>
      </c>
      <c r="H232" s="751" t="s">
        <v>1127</v>
      </c>
      <c r="I232" s="767" t="s">
        <v>1113</v>
      </c>
      <c r="J232" s="753" t="s">
        <v>1139</v>
      </c>
      <c r="K232" s="761" t="s">
        <v>1115</v>
      </c>
      <c r="L232" s="761" t="s">
        <v>1116</v>
      </c>
      <c r="M232" s="753" t="s">
        <v>1140</v>
      </c>
      <c r="N232" s="753" t="s">
        <v>1141</v>
      </c>
      <c r="O232" s="753" t="s">
        <v>1128</v>
      </c>
      <c r="P232" s="753" t="s">
        <v>1227</v>
      </c>
      <c r="Q232" s="753">
        <v>5</v>
      </c>
      <c r="R232" s="753" t="s">
        <v>1160</v>
      </c>
      <c r="S232" s="755">
        <v>2</v>
      </c>
      <c r="T232" s="775">
        <v>2.11</v>
      </c>
      <c r="U232" s="771">
        <v>41456</v>
      </c>
      <c r="V232" s="772">
        <v>42522</v>
      </c>
      <c r="W232" s="701">
        <v>25</v>
      </c>
      <c r="X232" s="875"/>
      <c r="Y232" s="877"/>
      <c r="Z232" s="875">
        <f t="shared" si="9"/>
        <v>0</v>
      </c>
      <c r="AA232" s="702"/>
      <c r="AB232" s="702"/>
      <c r="AC232" s="702"/>
      <c r="AD232" s="702"/>
      <c r="AE232" s="702"/>
      <c r="AF232" s="702"/>
      <c r="AG232" s="702"/>
      <c r="AH232" s="702"/>
      <c r="AI232" s="691"/>
      <c r="AJ232" s="691"/>
      <c r="AK232" s="691"/>
      <c r="AL232" s="691"/>
      <c r="AM232" s="868">
        <f t="shared" si="10"/>
        <v>0</v>
      </c>
      <c r="AN232" s="868">
        <f t="shared" si="11"/>
        <v>0</v>
      </c>
      <c r="AO232" s="760">
        <v>500000</v>
      </c>
      <c r="AP232" s="868"/>
      <c r="AQ232" s="706"/>
      <c r="AR232" s="704"/>
      <c r="AS232" s="704"/>
      <c r="AT232" s="704"/>
      <c r="AU232" s="704"/>
      <c r="AV232" s="704"/>
      <c r="AW232" s="704"/>
      <c r="AX232" s="704"/>
      <c r="AY232" s="704"/>
      <c r="AZ232" s="704"/>
      <c r="BA232" s="704"/>
      <c r="BB232" s="704"/>
      <c r="BC232" s="704"/>
      <c r="BD232" s="704"/>
      <c r="BE232" s="704"/>
      <c r="BF232" s="704"/>
      <c r="BG232" s="704"/>
      <c r="BH232" s="704"/>
      <c r="BI232" s="704"/>
      <c r="BJ232" s="704"/>
      <c r="BK232" s="704"/>
      <c r="BL232" s="704"/>
      <c r="BM232" s="704"/>
      <c r="BN232" s="704"/>
      <c r="BO232" s="704"/>
      <c r="BP232" s="704"/>
      <c r="BQ232" s="704"/>
      <c r="BR232" s="704"/>
      <c r="BS232" s="704"/>
      <c r="BT232" s="704"/>
      <c r="BU232" s="704"/>
      <c r="BV232" s="704"/>
      <c r="BW232" s="704"/>
      <c r="BX232" s="704"/>
      <c r="BY232" s="704"/>
      <c r="BZ232" s="704"/>
      <c r="CA232" s="704"/>
      <c r="CB232" s="704"/>
      <c r="CC232" s="704"/>
      <c r="CD232" s="704"/>
      <c r="CE232" s="704"/>
      <c r="CF232" s="704"/>
      <c r="CG232" s="704"/>
      <c r="CH232" s="704"/>
      <c r="CI232" s="704"/>
      <c r="CJ232" s="704"/>
      <c r="CK232" s="704"/>
      <c r="CL232" s="704"/>
      <c r="CM232" s="704"/>
      <c r="CN232" s="704"/>
      <c r="CO232" s="704"/>
      <c r="CP232" s="704"/>
      <c r="CQ232" s="704"/>
      <c r="CR232" s="704"/>
      <c r="CS232" s="704"/>
      <c r="CT232" s="704"/>
      <c r="CU232" s="704"/>
      <c r="CV232" s="704"/>
      <c r="CW232" s="704"/>
      <c r="CX232" s="704"/>
      <c r="CY232" s="704"/>
      <c r="CZ232" s="704"/>
      <c r="DA232" s="704"/>
      <c r="DB232" s="704"/>
      <c r="DC232" s="704"/>
      <c r="DD232" s="704"/>
      <c r="DE232" s="704"/>
      <c r="DF232" s="704"/>
      <c r="DG232" s="704"/>
      <c r="DH232" s="704"/>
      <c r="DI232" s="704"/>
      <c r="DJ232" s="704"/>
      <c r="DK232" s="704"/>
      <c r="DL232" s="704"/>
      <c r="DM232" s="704"/>
      <c r="DN232" s="704"/>
      <c r="DO232" s="704"/>
      <c r="DP232" s="704"/>
      <c r="DQ232" s="704"/>
      <c r="DR232" s="704"/>
      <c r="DS232" s="704"/>
      <c r="DT232" s="704"/>
      <c r="DU232" s="704"/>
      <c r="DV232" s="704"/>
      <c r="DW232" s="704"/>
      <c r="DX232" s="704"/>
      <c r="DY232" s="704"/>
      <c r="DZ232" s="704"/>
      <c r="EA232" s="704"/>
      <c r="EB232" s="704"/>
      <c r="EC232" s="704"/>
      <c r="ED232" s="704"/>
      <c r="EE232" s="704"/>
      <c r="EF232" s="704"/>
      <c r="EG232" s="704"/>
      <c r="EH232" s="704"/>
      <c r="EI232" s="704"/>
      <c r="EJ232" s="704"/>
      <c r="EK232" s="704"/>
      <c r="EL232" s="704"/>
      <c r="EM232" s="704"/>
      <c r="EN232" s="704"/>
      <c r="EO232" s="704"/>
      <c r="EP232" s="704"/>
      <c r="EQ232" s="704"/>
      <c r="ER232" s="704"/>
      <c r="ES232" s="704"/>
      <c r="ET232" s="704"/>
      <c r="EU232" s="704"/>
      <c r="EV232" s="704"/>
      <c r="EW232" s="704"/>
      <c r="EX232" s="704"/>
      <c r="EY232" s="704"/>
      <c r="EZ232" s="704"/>
      <c r="FA232" s="704"/>
      <c r="FB232" s="704"/>
      <c r="FC232" s="704"/>
      <c r="FD232" s="704"/>
      <c r="FE232" s="704"/>
      <c r="FF232" s="704"/>
      <c r="FG232" s="704"/>
      <c r="FH232" s="706"/>
      <c r="FI232" s="706"/>
      <c r="FJ232" s="706"/>
      <c r="FK232" s="706"/>
      <c r="FL232" s="706"/>
      <c r="FM232" s="706"/>
      <c r="FN232" s="706"/>
      <c r="FO232" s="706"/>
      <c r="FP232" s="706"/>
      <c r="FQ232" s="706"/>
      <c r="FR232" s="706"/>
      <c r="FS232" s="706"/>
      <c r="FT232" s="706"/>
      <c r="FU232" s="706"/>
      <c r="FV232" s="706"/>
      <c r="FW232" s="706"/>
      <c r="FX232" s="706"/>
      <c r="FY232" s="706"/>
      <c r="FZ232" s="706"/>
      <c r="GA232" s="706"/>
      <c r="GB232" s="706"/>
      <c r="GC232" s="706"/>
      <c r="GD232" s="706"/>
      <c r="GE232" s="706"/>
      <c r="GF232" s="706"/>
      <c r="GG232" s="706"/>
      <c r="GH232" s="706"/>
      <c r="GI232" s="706"/>
      <c r="GJ232" s="706"/>
      <c r="GK232" s="706"/>
      <c r="GL232" s="706"/>
      <c r="GM232" s="706"/>
      <c r="GN232" s="704"/>
      <c r="GO232" s="706"/>
      <c r="GP232" s="746"/>
      <c r="GQ232" s="704"/>
      <c r="GR232" s="704"/>
      <c r="GS232" s="704"/>
      <c r="GT232" s="704"/>
      <c r="GU232" s="704"/>
      <c r="GV232" s="704"/>
      <c r="GW232" s="704"/>
      <c r="GX232" s="704"/>
      <c r="GY232" s="704"/>
      <c r="GZ232" s="704"/>
      <c r="HA232" s="704"/>
      <c r="HB232" s="704"/>
      <c r="HC232" s="704"/>
      <c r="HD232" s="704"/>
      <c r="HE232" s="704"/>
      <c r="HF232" s="704"/>
      <c r="HG232" s="704"/>
      <c r="HH232" s="704"/>
      <c r="HI232" s="704"/>
      <c r="HJ232" s="704"/>
      <c r="HK232" s="704"/>
      <c r="HL232" s="704"/>
      <c r="HM232" s="704"/>
      <c r="HN232" s="704"/>
      <c r="HO232" s="704"/>
      <c r="HP232" s="704"/>
      <c r="HQ232" s="704"/>
      <c r="HR232" s="706"/>
      <c r="HS232" s="706"/>
      <c r="HT232" s="706"/>
      <c r="HU232" s="706"/>
      <c r="HV232" s="706"/>
      <c r="HW232" s="706"/>
      <c r="HX232" s="706"/>
      <c r="HY232" s="706"/>
      <c r="HZ232" s="706"/>
      <c r="IA232" s="704"/>
      <c r="IB232" s="704"/>
      <c r="IC232" s="704"/>
      <c r="ID232" s="704"/>
      <c r="IE232" s="704"/>
      <c r="IF232" s="704"/>
      <c r="IG232" s="704"/>
      <c r="IH232" s="704"/>
      <c r="II232" s="704"/>
      <c r="IJ232" s="704"/>
      <c r="IK232" s="704"/>
      <c r="IL232" s="704"/>
      <c r="IM232" s="704"/>
      <c r="IN232" s="704"/>
      <c r="IO232" s="704"/>
      <c r="IP232" s="704"/>
      <c r="IQ232" s="704"/>
      <c r="IR232" s="704"/>
      <c r="IS232" s="704"/>
      <c r="IT232" s="704"/>
      <c r="IU232" s="704"/>
      <c r="IV232" s="704"/>
      <c r="IW232" s="704"/>
      <c r="IX232" s="704"/>
      <c r="IY232" s="704"/>
      <c r="IZ232" s="704"/>
      <c r="JI232" s="706"/>
    </row>
    <row r="233" spans="1:274" s="878" customFormat="1" ht="23.1" customHeight="1" x14ac:dyDescent="0.25">
      <c r="A233" s="691">
        <v>232</v>
      </c>
      <c r="B233" s="693" t="s">
        <v>1206</v>
      </c>
      <c r="C233" s="696">
        <v>216</v>
      </c>
      <c r="D233" s="697">
        <v>632</v>
      </c>
      <c r="E233" s="707" t="s">
        <v>1122</v>
      </c>
      <c r="F233" s="699" t="s">
        <v>1121</v>
      </c>
      <c r="G233" s="700" t="s">
        <v>1231</v>
      </c>
      <c r="H233" s="751" t="s">
        <v>1127</v>
      </c>
      <c r="I233" s="767" t="s">
        <v>1113</v>
      </c>
      <c r="J233" s="753" t="s">
        <v>1139</v>
      </c>
      <c r="K233" s="761" t="s">
        <v>1115</v>
      </c>
      <c r="L233" s="761" t="s">
        <v>1116</v>
      </c>
      <c r="M233" s="753" t="s">
        <v>1140</v>
      </c>
      <c r="N233" s="753" t="s">
        <v>1141</v>
      </c>
      <c r="O233" s="753" t="s">
        <v>1128</v>
      </c>
      <c r="P233" s="753" t="s">
        <v>1227</v>
      </c>
      <c r="Q233" s="753">
        <v>30</v>
      </c>
      <c r="R233" s="753" t="s">
        <v>1160</v>
      </c>
      <c r="S233" s="755">
        <v>2</v>
      </c>
      <c r="T233" s="775">
        <v>2.11</v>
      </c>
      <c r="U233" s="771">
        <v>41456</v>
      </c>
      <c r="V233" s="772">
        <v>42522</v>
      </c>
      <c r="W233" s="701">
        <v>25</v>
      </c>
      <c r="X233" s="875"/>
      <c r="Y233" s="877"/>
      <c r="Z233" s="875">
        <f t="shared" si="9"/>
        <v>0</v>
      </c>
      <c r="AA233" s="702"/>
      <c r="AB233" s="702"/>
      <c r="AC233" s="702"/>
      <c r="AD233" s="702"/>
      <c r="AE233" s="702"/>
      <c r="AF233" s="702"/>
      <c r="AG233" s="702"/>
      <c r="AH233" s="702"/>
      <c r="AI233" s="691"/>
      <c r="AJ233" s="691"/>
      <c r="AK233" s="691"/>
      <c r="AL233" s="691"/>
      <c r="AM233" s="868">
        <f t="shared" si="10"/>
        <v>0</v>
      </c>
      <c r="AN233" s="868">
        <f t="shared" si="11"/>
        <v>0</v>
      </c>
      <c r="AO233" s="760"/>
      <c r="AP233" s="868">
        <v>900000</v>
      </c>
      <c r="AQ233" s="706"/>
      <c r="AR233" s="704"/>
      <c r="AS233" s="704"/>
      <c r="AT233" s="704"/>
      <c r="AU233" s="704"/>
      <c r="AV233" s="704"/>
      <c r="AW233" s="704"/>
      <c r="AX233" s="704"/>
      <c r="AY233" s="704"/>
      <c r="AZ233" s="704"/>
      <c r="BA233" s="704"/>
      <c r="BB233" s="704"/>
      <c r="BC233" s="704"/>
      <c r="BD233" s="704"/>
      <c r="BE233" s="704"/>
      <c r="BF233" s="704"/>
      <c r="BG233" s="704"/>
      <c r="BH233" s="704"/>
      <c r="BI233" s="704"/>
      <c r="BJ233" s="704"/>
      <c r="BK233" s="704"/>
      <c r="BL233" s="704"/>
      <c r="BM233" s="704"/>
      <c r="BN233" s="704"/>
      <c r="BO233" s="704"/>
      <c r="BP233" s="704"/>
      <c r="BQ233" s="704"/>
      <c r="BR233" s="704"/>
      <c r="BS233" s="704"/>
      <c r="BT233" s="704"/>
      <c r="BU233" s="704"/>
      <c r="BV233" s="704"/>
      <c r="BW233" s="704"/>
      <c r="BX233" s="704"/>
      <c r="BY233" s="704"/>
      <c r="BZ233" s="704"/>
      <c r="CA233" s="704"/>
      <c r="CB233" s="704"/>
      <c r="CC233" s="704"/>
      <c r="CD233" s="704"/>
      <c r="CE233" s="704"/>
      <c r="CF233" s="704"/>
      <c r="CG233" s="704"/>
      <c r="CH233" s="704"/>
      <c r="CI233" s="704"/>
      <c r="CJ233" s="704"/>
      <c r="CK233" s="704"/>
      <c r="CL233" s="704"/>
      <c r="CM233" s="704"/>
      <c r="CN233" s="704"/>
      <c r="CO233" s="704"/>
      <c r="CP233" s="704"/>
      <c r="CQ233" s="704"/>
      <c r="CR233" s="704"/>
      <c r="CS233" s="704"/>
      <c r="CT233" s="704"/>
      <c r="CU233" s="704"/>
      <c r="CV233" s="704"/>
      <c r="CW233" s="704"/>
      <c r="CX233" s="704"/>
      <c r="CY233" s="704"/>
      <c r="CZ233" s="704"/>
      <c r="DA233" s="704"/>
      <c r="DB233" s="704"/>
      <c r="DC233" s="704"/>
      <c r="DD233" s="704"/>
      <c r="DE233" s="704"/>
      <c r="DF233" s="704"/>
      <c r="DG233" s="704"/>
      <c r="DH233" s="704"/>
      <c r="DI233" s="704"/>
      <c r="DJ233" s="704"/>
      <c r="DK233" s="704"/>
      <c r="DL233" s="704"/>
      <c r="DM233" s="704"/>
      <c r="DN233" s="704"/>
      <c r="DO233" s="704"/>
      <c r="DP233" s="704"/>
      <c r="DQ233" s="704"/>
      <c r="DR233" s="704"/>
      <c r="DS233" s="704"/>
      <c r="DT233" s="704"/>
      <c r="DU233" s="704"/>
      <c r="DV233" s="704"/>
      <c r="DW233" s="704"/>
      <c r="DX233" s="704"/>
      <c r="DY233" s="704"/>
      <c r="DZ233" s="704"/>
      <c r="EA233" s="704"/>
      <c r="EB233" s="704"/>
      <c r="EC233" s="704"/>
      <c r="ED233" s="704"/>
      <c r="EE233" s="704"/>
      <c r="EF233" s="704"/>
      <c r="EG233" s="704"/>
      <c r="EH233" s="704"/>
      <c r="EI233" s="704"/>
      <c r="EJ233" s="704"/>
      <c r="EK233" s="704"/>
      <c r="EL233" s="704"/>
      <c r="EM233" s="704"/>
      <c r="EN233" s="704"/>
      <c r="EO233" s="704"/>
      <c r="EP233" s="704"/>
      <c r="EQ233" s="704"/>
      <c r="ER233" s="704"/>
      <c r="ES233" s="704"/>
      <c r="ET233" s="704"/>
      <c r="EU233" s="704"/>
      <c r="EV233" s="704"/>
      <c r="EW233" s="704"/>
      <c r="EX233" s="704"/>
      <c r="EY233" s="704"/>
      <c r="EZ233" s="704"/>
      <c r="FA233" s="704"/>
      <c r="FB233" s="704"/>
      <c r="FC233" s="704"/>
      <c r="FD233" s="704"/>
      <c r="FE233" s="704"/>
      <c r="FF233" s="704"/>
      <c r="FG233" s="704"/>
      <c r="FH233" s="706"/>
      <c r="FI233" s="706"/>
      <c r="FJ233" s="706"/>
      <c r="FK233" s="706"/>
      <c r="FL233" s="706"/>
      <c r="FM233" s="706"/>
      <c r="FN233" s="706"/>
      <c r="FO233" s="706"/>
      <c r="FP233" s="706"/>
      <c r="FQ233" s="706"/>
      <c r="FR233" s="706"/>
      <c r="FS233" s="706"/>
      <c r="FT233" s="706"/>
      <c r="FU233" s="706"/>
      <c r="FV233" s="706"/>
      <c r="FW233" s="706"/>
      <c r="FX233" s="706"/>
      <c r="FY233" s="706"/>
      <c r="FZ233" s="706"/>
      <c r="GA233" s="706"/>
      <c r="GB233" s="706"/>
      <c r="GC233" s="706"/>
      <c r="GD233" s="706"/>
      <c r="GE233" s="706"/>
      <c r="GF233" s="706"/>
      <c r="GG233" s="706"/>
      <c r="GH233" s="706"/>
      <c r="GI233" s="706"/>
      <c r="GJ233" s="706"/>
      <c r="GK233" s="706"/>
      <c r="GL233" s="706"/>
      <c r="GM233" s="706"/>
      <c r="GN233" s="704"/>
      <c r="GO233" s="706"/>
      <c r="GP233" s="746"/>
      <c r="GQ233" s="704"/>
      <c r="GR233" s="704"/>
      <c r="GS233" s="704"/>
      <c r="GT233" s="704"/>
      <c r="GU233" s="704"/>
      <c r="GV233" s="704"/>
      <c r="GW233" s="704"/>
      <c r="GX233" s="704"/>
      <c r="GY233" s="704"/>
      <c r="GZ233" s="704"/>
      <c r="HA233" s="704"/>
      <c r="HB233" s="704"/>
      <c r="HC233" s="704"/>
      <c r="HD233" s="704"/>
      <c r="HE233" s="704"/>
      <c r="HF233" s="704"/>
      <c r="HG233" s="704"/>
      <c r="HH233" s="704"/>
      <c r="HI233" s="704"/>
      <c r="HJ233" s="704"/>
      <c r="HK233" s="704"/>
      <c r="HL233" s="704"/>
      <c r="HM233" s="704"/>
      <c r="HN233" s="704"/>
      <c r="HO233" s="704"/>
      <c r="HP233" s="704"/>
      <c r="HQ233" s="704"/>
      <c r="HR233" s="706"/>
      <c r="HS233" s="706"/>
      <c r="HT233" s="706"/>
      <c r="HU233" s="706"/>
      <c r="HV233" s="706"/>
      <c r="HW233" s="706"/>
      <c r="HX233" s="706"/>
      <c r="HY233" s="706"/>
      <c r="HZ233" s="706"/>
      <c r="IA233" s="706"/>
      <c r="IB233" s="706"/>
      <c r="IC233" s="706"/>
      <c r="ID233" s="706"/>
      <c r="IE233" s="706"/>
      <c r="IF233" s="706"/>
      <c r="IG233" s="706"/>
      <c r="IH233" s="706"/>
      <c r="II233" s="706"/>
      <c r="IJ233" s="706"/>
      <c r="IK233" s="706"/>
      <c r="IL233" s="706"/>
      <c r="IM233" s="706"/>
      <c r="IN233" s="706"/>
      <c r="IO233" s="706"/>
      <c r="IP233" s="706"/>
      <c r="IQ233" s="706"/>
      <c r="IR233" s="706"/>
      <c r="IS233" s="706"/>
      <c r="IT233" s="706"/>
      <c r="IU233" s="706"/>
      <c r="IV233" s="704"/>
      <c r="IW233" s="704"/>
      <c r="IX233" s="704"/>
      <c r="IY233" s="704"/>
      <c r="IZ233" s="704"/>
      <c r="JJ233" s="706"/>
      <c r="JK233" s="706"/>
      <c r="JL233" s="706"/>
      <c r="JM233" s="706"/>
      <c r="JN233" s="706"/>
    </row>
    <row r="234" spans="1:274" s="878" customFormat="1" ht="23.1" customHeight="1" x14ac:dyDescent="0.25">
      <c r="A234" s="691">
        <v>233</v>
      </c>
      <c r="B234" s="693" t="s">
        <v>1206</v>
      </c>
      <c r="C234" s="696">
        <v>216</v>
      </c>
      <c r="D234" s="697">
        <v>632</v>
      </c>
      <c r="E234" s="707" t="s">
        <v>1122</v>
      </c>
      <c r="F234" s="699" t="s">
        <v>1121</v>
      </c>
      <c r="G234" s="699" t="s">
        <v>1228</v>
      </c>
      <c r="H234" s="751" t="s">
        <v>1127</v>
      </c>
      <c r="I234" s="767" t="s">
        <v>1113</v>
      </c>
      <c r="J234" s="753" t="s">
        <v>1139</v>
      </c>
      <c r="K234" s="761" t="s">
        <v>1115</v>
      </c>
      <c r="L234" s="761" t="s">
        <v>1116</v>
      </c>
      <c r="M234" s="753" t="s">
        <v>1140</v>
      </c>
      <c r="N234" s="753" t="s">
        <v>1141</v>
      </c>
      <c r="O234" s="753" t="s">
        <v>1128</v>
      </c>
      <c r="P234" s="753" t="s">
        <v>1227</v>
      </c>
      <c r="Q234" s="753">
        <v>19</v>
      </c>
      <c r="R234" s="753" t="s">
        <v>1160</v>
      </c>
      <c r="S234" s="755">
        <v>2</v>
      </c>
      <c r="T234" s="775">
        <v>2.11</v>
      </c>
      <c r="U234" s="771">
        <v>41456</v>
      </c>
      <c r="V234" s="772">
        <v>42522</v>
      </c>
      <c r="W234" s="701">
        <v>25</v>
      </c>
      <c r="X234" s="875"/>
      <c r="Y234" s="877"/>
      <c r="Z234" s="875">
        <f t="shared" si="9"/>
        <v>0</v>
      </c>
      <c r="AA234" s="702"/>
      <c r="AB234" s="702"/>
      <c r="AC234" s="702"/>
      <c r="AD234" s="702"/>
      <c r="AE234" s="702"/>
      <c r="AF234" s="702"/>
      <c r="AG234" s="702"/>
      <c r="AH234" s="702"/>
      <c r="AI234" s="691"/>
      <c r="AJ234" s="691"/>
      <c r="AK234" s="691"/>
      <c r="AL234" s="691"/>
      <c r="AM234" s="868">
        <f t="shared" si="10"/>
        <v>0</v>
      </c>
      <c r="AN234" s="868">
        <f t="shared" si="11"/>
        <v>0</v>
      </c>
      <c r="AO234" s="760"/>
      <c r="AP234" s="868">
        <v>1000000</v>
      </c>
      <c r="AQ234" s="706"/>
      <c r="AR234" s="704"/>
      <c r="AS234" s="704"/>
      <c r="AT234" s="704"/>
      <c r="AU234" s="704"/>
      <c r="AV234" s="704"/>
      <c r="AW234" s="704"/>
      <c r="AX234" s="704"/>
      <c r="AY234" s="704"/>
      <c r="AZ234" s="704"/>
      <c r="BA234" s="704"/>
      <c r="BB234" s="704"/>
      <c r="BC234" s="704"/>
      <c r="BD234" s="704"/>
      <c r="BE234" s="704"/>
      <c r="BF234" s="704"/>
      <c r="BG234" s="704"/>
      <c r="BH234" s="704"/>
      <c r="BI234" s="704"/>
      <c r="BJ234" s="704"/>
      <c r="BK234" s="704"/>
      <c r="BL234" s="704"/>
      <c r="BM234" s="704"/>
      <c r="BN234" s="704"/>
      <c r="BO234" s="704"/>
      <c r="BP234" s="704"/>
      <c r="BQ234" s="704"/>
      <c r="BR234" s="704"/>
      <c r="BS234" s="704"/>
      <c r="BT234" s="704"/>
      <c r="BU234" s="704"/>
      <c r="BV234" s="704"/>
      <c r="BW234" s="704"/>
      <c r="BX234" s="704"/>
      <c r="BY234" s="704"/>
      <c r="BZ234" s="704"/>
      <c r="CA234" s="704"/>
      <c r="CB234" s="704"/>
      <c r="CC234" s="704"/>
      <c r="CD234" s="704"/>
      <c r="CE234" s="704"/>
      <c r="CF234" s="704"/>
      <c r="CG234" s="704"/>
      <c r="CH234" s="704"/>
      <c r="CI234" s="704"/>
      <c r="CJ234" s="704"/>
      <c r="CK234" s="704"/>
      <c r="CL234" s="704"/>
      <c r="CM234" s="704"/>
      <c r="CN234" s="704"/>
      <c r="CO234" s="704"/>
      <c r="CP234" s="704"/>
      <c r="CQ234" s="704"/>
      <c r="CR234" s="704"/>
      <c r="CS234" s="704"/>
      <c r="CT234" s="704"/>
      <c r="CU234" s="704"/>
      <c r="CV234" s="704"/>
      <c r="CW234" s="704"/>
      <c r="CX234" s="704"/>
      <c r="CY234" s="704"/>
      <c r="CZ234" s="704"/>
      <c r="DA234" s="704"/>
      <c r="DB234" s="704"/>
      <c r="DC234" s="704"/>
      <c r="DD234" s="704"/>
      <c r="DE234" s="704"/>
      <c r="DF234" s="704"/>
      <c r="DG234" s="704"/>
      <c r="DH234" s="704"/>
      <c r="DI234" s="704"/>
      <c r="DJ234" s="704"/>
      <c r="DK234" s="704"/>
      <c r="DL234" s="704"/>
      <c r="DM234" s="704"/>
      <c r="DN234" s="704"/>
      <c r="DO234" s="704"/>
      <c r="DP234" s="704"/>
      <c r="DQ234" s="704"/>
      <c r="DR234" s="704"/>
      <c r="DS234" s="704"/>
      <c r="DT234" s="704"/>
      <c r="DU234" s="704"/>
      <c r="DV234" s="704"/>
      <c r="DW234" s="704"/>
      <c r="DX234" s="704"/>
      <c r="DY234" s="704"/>
      <c r="DZ234" s="704"/>
      <c r="EA234" s="704"/>
      <c r="EB234" s="704"/>
      <c r="EC234" s="704"/>
      <c r="ED234" s="704"/>
      <c r="EE234" s="704"/>
      <c r="EF234" s="704"/>
      <c r="EG234" s="704"/>
      <c r="EH234" s="704"/>
      <c r="EI234" s="704"/>
      <c r="EJ234" s="704"/>
      <c r="EK234" s="704"/>
      <c r="EL234" s="704"/>
      <c r="EM234" s="704"/>
      <c r="EN234" s="704"/>
      <c r="EO234" s="704"/>
      <c r="EP234" s="704"/>
      <c r="EQ234" s="704"/>
      <c r="ER234" s="704"/>
      <c r="ES234" s="704"/>
      <c r="ET234" s="704"/>
      <c r="EU234" s="704"/>
      <c r="EV234" s="704"/>
      <c r="EW234" s="704"/>
      <c r="EX234" s="704"/>
      <c r="EY234" s="704"/>
      <c r="EZ234" s="704"/>
      <c r="FA234" s="704"/>
      <c r="FB234" s="704"/>
      <c r="FC234" s="704"/>
      <c r="FD234" s="704"/>
      <c r="FE234" s="704"/>
      <c r="FF234" s="704"/>
      <c r="FG234" s="704"/>
      <c r="FH234" s="706"/>
      <c r="FI234" s="706"/>
      <c r="FJ234" s="706"/>
      <c r="FK234" s="706"/>
      <c r="FL234" s="706"/>
      <c r="FM234" s="706"/>
      <c r="FN234" s="706"/>
      <c r="FO234" s="706"/>
      <c r="FP234" s="706"/>
      <c r="FQ234" s="706"/>
      <c r="FR234" s="706"/>
      <c r="FS234" s="706"/>
      <c r="FT234" s="706"/>
      <c r="FU234" s="706"/>
      <c r="FV234" s="706"/>
      <c r="FW234" s="706"/>
      <c r="FX234" s="706"/>
      <c r="FY234" s="706"/>
      <c r="FZ234" s="706"/>
      <c r="GA234" s="706"/>
      <c r="GB234" s="706"/>
      <c r="GC234" s="706"/>
      <c r="GD234" s="706"/>
      <c r="GE234" s="706"/>
      <c r="GF234" s="706"/>
      <c r="GG234" s="706"/>
      <c r="GH234" s="706"/>
      <c r="GI234" s="706"/>
      <c r="GJ234" s="706"/>
      <c r="GK234" s="706"/>
      <c r="GL234" s="706"/>
      <c r="GM234" s="706"/>
      <c r="GN234" s="704"/>
      <c r="GO234" s="706"/>
      <c r="GP234" s="746"/>
      <c r="GQ234" s="704"/>
      <c r="GR234" s="704"/>
      <c r="GS234" s="704"/>
      <c r="GT234" s="704"/>
      <c r="GU234" s="704"/>
      <c r="GV234" s="704"/>
      <c r="GW234" s="704"/>
      <c r="GX234" s="704"/>
      <c r="GY234" s="704"/>
      <c r="GZ234" s="704"/>
      <c r="HA234" s="704"/>
      <c r="HB234" s="704"/>
      <c r="HC234" s="704"/>
      <c r="HD234" s="704"/>
      <c r="HE234" s="704"/>
      <c r="HF234" s="704"/>
      <c r="HG234" s="704"/>
      <c r="HH234" s="704"/>
      <c r="HI234" s="704"/>
      <c r="HJ234" s="704"/>
      <c r="HK234" s="704"/>
      <c r="HL234" s="704"/>
      <c r="HM234" s="704"/>
      <c r="HN234" s="704"/>
      <c r="HO234" s="704"/>
      <c r="HP234" s="704"/>
      <c r="HQ234" s="704"/>
      <c r="HR234" s="706"/>
      <c r="HS234" s="706"/>
      <c r="HT234" s="706"/>
      <c r="HU234" s="706"/>
      <c r="HV234" s="706"/>
      <c r="HW234" s="706"/>
      <c r="HX234" s="706"/>
      <c r="HY234" s="706"/>
      <c r="HZ234" s="706"/>
      <c r="IA234" s="704"/>
      <c r="IB234" s="704"/>
      <c r="IC234" s="704"/>
      <c r="ID234" s="704"/>
      <c r="IE234" s="704"/>
      <c r="IF234" s="704"/>
      <c r="IG234" s="704"/>
      <c r="IH234" s="704"/>
      <c r="II234" s="704"/>
      <c r="IJ234" s="704"/>
      <c r="IK234" s="704"/>
      <c r="IL234" s="704"/>
      <c r="IM234" s="704"/>
      <c r="IN234" s="704"/>
      <c r="IO234" s="704"/>
      <c r="IP234" s="704"/>
      <c r="IQ234" s="704"/>
      <c r="IR234" s="704"/>
      <c r="IS234" s="704"/>
      <c r="IT234" s="704"/>
      <c r="IU234" s="704"/>
      <c r="IV234" s="704"/>
      <c r="IW234" s="704"/>
      <c r="IX234" s="704"/>
      <c r="IY234" s="704"/>
      <c r="IZ234" s="704"/>
      <c r="JI234" s="706"/>
      <c r="JJ234" s="706"/>
      <c r="JK234" s="706"/>
      <c r="JL234" s="706"/>
      <c r="JM234" s="706"/>
      <c r="JN234" s="706"/>
    </row>
    <row r="235" spans="1:274" s="878" customFormat="1" ht="23.1" customHeight="1" x14ac:dyDescent="0.25">
      <c r="A235" s="691">
        <v>234</v>
      </c>
      <c r="B235" s="693" t="s">
        <v>1308</v>
      </c>
      <c r="C235" s="696">
        <v>219</v>
      </c>
      <c r="D235" s="697">
        <v>632</v>
      </c>
      <c r="E235" s="707">
        <v>40</v>
      </c>
      <c r="F235" s="699" t="s">
        <v>1121</v>
      </c>
      <c r="G235" s="699" t="s">
        <v>1537</v>
      </c>
      <c r="H235" s="767" t="s">
        <v>1127</v>
      </c>
      <c r="I235" s="752" t="s">
        <v>1113</v>
      </c>
      <c r="J235" s="753" t="s">
        <v>1309</v>
      </c>
      <c r="K235" s="753" t="s">
        <v>1151</v>
      </c>
      <c r="L235" s="753" t="s">
        <v>1116</v>
      </c>
      <c r="M235" s="753" t="s">
        <v>1310</v>
      </c>
      <c r="N235" s="753" t="s">
        <v>1311</v>
      </c>
      <c r="O235" s="753" t="s">
        <v>1128</v>
      </c>
      <c r="P235" s="753" t="s">
        <v>1134</v>
      </c>
      <c r="Q235" s="753" t="s">
        <v>1120</v>
      </c>
      <c r="R235" s="753" t="s">
        <v>1120</v>
      </c>
      <c r="S235" s="755">
        <v>5</v>
      </c>
      <c r="T235" s="916">
        <v>5.0999999999999996</v>
      </c>
      <c r="U235" s="757">
        <v>41091</v>
      </c>
      <c r="V235" s="758">
        <v>41426</v>
      </c>
      <c r="W235" s="701">
        <v>25</v>
      </c>
      <c r="X235" s="875"/>
      <c r="Y235" s="876">
        <v>673700</v>
      </c>
      <c r="Z235" s="875">
        <f t="shared" si="9"/>
        <v>673700</v>
      </c>
      <c r="AA235" s="691"/>
      <c r="AB235" s="691">
        <v>50000</v>
      </c>
      <c r="AC235" s="691">
        <v>50000</v>
      </c>
      <c r="AD235" s="691">
        <v>50000</v>
      </c>
      <c r="AE235" s="691">
        <v>50000</v>
      </c>
      <c r="AF235" s="691">
        <v>50000</v>
      </c>
      <c r="AG235" s="691">
        <v>50000</v>
      </c>
      <c r="AH235" s="691">
        <v>50000</v>
      </c>
      <c r="AI235" s="691">
        <v>50000</v>
      </c>
      <c r="AJ235" s="691">
        <v>73700</v>
      </c>
      <c r="AK235" s="691">
        <v>50000</v>
      </c>
      <c r="AL235" s="691">
        <v>150000</v>
      </c>
      <c r="AM235" s="868">
        <f t="shared" si="10"/>
        <v>673700</v>
      </c>
      <c r="AN235" s="868">
        <f t="shared" si="11"/>
        <v>0</v>
      </c>
      <c r="AO235" s="691"/>
      <c r="AP235" s="868"/>
      <c r="AQ235" s="706"/>
      <c r="AR235" s="704"/>
      <c r="AS235" s="704"/>
      <c r="AT235" s="704"/>
      <c r="AU235" s="704"/>
      <c r="AV235" s="704"/>
      <c r="AW235" s="704"/>
      <c r="AX235" s="704"/>
      <c r="AY235" s="704"/>
      <c r="AZ235" s="704"/>
      <c r="BA235" s="704"/>
      <c r="BB235" s="704"/>
      <c r="BC235" s="704"/>
      <c r="BD235" s="704"/>
      <c r="BE235" s="704"/>
      <c r="BF235" s="704"/>
      <c r="BG235" s="704"/>
      <c r="BH235" s="704"/>
      <c r="BI235" s="704"/>
      <c r="BJ235" s="704"/>
      <c r="BK235" s="704"/>
      <c r="BL235" s="704"/>
      <c r="BM235" s="704"/>
      <c r="BN235" s="704"/>
      <c r="BO235" s="704"/>
      <c r="BP235" s="704"/>
      <c r="BQ235" s="704"/>
      <c r="BR235" s="704"/>
      <c r="BS235" s="704"/>
      <c r="BT235" s="704"/>
      <c r="BU235" s="704"/>
      <c r="BV235" s="704"/>
      <c r="BW235" s="704"/>
      <c r="BX235" s="704"/>
      <c r="BY235" s="704"/>
      <c r="BZ235" s="704"/>
      <c r="CA235" s="704"/>
      <c r="CB235" s="704"/>
      <c r="CC235" s="704"/>
      <c r="CD235" s="704"/>
      <c r="CE235" s="704"/>
      <c r="CF235" s="704"/>
      <c r="CG235" s="704"/>
      <c r="CH235" s="704"/>
      <c r="CI235" s="704"/>
      <c r="CJ235" s="704"/>
      <c r="CK235" s="704"/>
      <c r="CL235" s="704"/>
      <c r="CM235" s="704"/>
      <c r="CN235" s="704"/>
      <c r="CO235" s="704"/>
      <c r="CP235" s="704"/>
      <c r="CQ235" s="704"/>
      <c r="CR235" s="704"/>
      <c r="CS235" s="704"/>
      <c r="CT235" s="704"/>
      <c r="CU235" s="704"/>
      <c r="CV235" s="704"/>
      <c r="CW235" s="704"/>
      <c r="CX235" s="704"/>
      <c r="CY235" s="704"/>
      <c r="CZ235" s="704"/>
      <c r="DA235" s="704"/>
      <c r="DB235" s="704"/>
      <c r="DC235" s="704"/>
      <c r="DD235" s="704"/>
      <c r="DE235" s="704"/>
      <c r="DF235" s="704"/>
      <c r="DG235" s="704"/>
      <c r="DH235" s="704"/>
      <c r="DI235" s="704"/>
      <c r="DJ235" s="704"/>
      <c r="DK235" s="704"/>
      <c r="DL235" s="704"/>
      <c r="DM235" s="704"/>
      <c r="DN235" s="704"/>
      <c r="DO235" s="704"/>
      <c r="DP235" s="704"/>
      <c r="DQ235" s="704"/>
      <c r="DR235" s="704"/>
      <c r="DS235" s="704"/>
      <c r="DT235" s="704"/>
      <c r="DU235" s="704"/>
      <c r="DV235" s="704"/>
      <c r="DW235" s="704"/>
      <c r="DX235" s="704"/>
      <c r="DY235" s="704"/>
      <c r="DZ235" s="704"/>
      <c r="EA235" s="704"/>
      <c r="EB235" s="704"/>
      <c r="EC235" s="704"/>
      <c r="ED235" s="704"/>
      <c r="EE235" s="704"/>
      <c r="EF235" s="704"/>
      <c r="EG235" s="704"/>
      <c r="EH235" s="704"/>
      <c r="EI235" s="704"/>
      <c r="EJ235" s="704"/>
      <c r="EK235" s="704"/>
      <c r="EL235" s="704"/>
      <c r="EM235" s="704"/>
      <c r="EN235" s="704"/>
      <c r="EO235" s="704"/>
      <c r="EP235" s="704"/>
      <c r="EQ235" s="704"/>
      <c r="ER235" s="704"/>
      <c r="ES235" s="704"/>
      <c r="ET235" s="704"/>
      <c r="EU235" s="704"/>
      <c r="EV235" s="704"/>
      <c r="EW235" s="704"/>
      <c r="EX235" s="704"/>
      <c r="EY235" s="704"/>
      <c r="EZ235" s="704"/>
      <c r="FA235" s="704"/>
      <c r="FB235" s="704"/>
      <c r="FC235" s="704"/>
      <c r="FD235" s="704"/>
      <c r="FE235" s="704"/>
      <c r="FF235" s="704"/>
      <c r="FG235" s="704"/>
      <c r="FH235" s="704"/>
      <c r="FI235" s="706"/>
      <c r="FJ235" s="706"/>
      <c r="FK235" s="704"/>
      <c r="FL235" s="704"/>
      <c r="FM235" s="704"/>
      <c r="FN235" s="704"/>
      <c r="FO235" s="704"/>
      <c r="FP235" s="704"/>
      <c r="FQ235" s="704"/>
      <c r="FR235" s="704"/>
      <c r="FS235" s="704"/>
      <c r="FT235" s="704"/>
      <c r="FU235" s="704"/>
      <c r="FV235" s="704"/>
      <c r="FW235" s="704"/>
      <c r="FX235" s="704"/>
      <c r="FY235" s="704"/>
      <c r="FZ235" s="704"/>
      <c r="GA235" s="704"/>
      <c r="GB235" s="704"/>
      <c r="GC235" s="704"/>
      <c r="GD235" s="704"/>
      <c r="GE235" s="704"/>
      <c r="GF235" s="704"/>
      <c r="GG235" s="704"/>
      <c r="GH235" s="704"/>
      <c r="GI235" s="704"/>
      <c r="GJ235" s="704"/>
      <c r="GK235" s="704"/>
      <c r="GL235" s="704"/>
      <c r="GM235" s="704"/>
      <c r="GN235" s="706"/>
      <c r="GO235" s="704"/>
      <c r="GP235" s="706"/>
      <c r="GQ235" s="706"/>
      <c r="GR235" s="706"/>
      <c r="GS235" s="706"/>
      <c r="GT235" s="706"/>
      <c r="GU235" s="706"/>
      <c r="GV235" s="706"/>
      <c r="GW235" s="706"/>
      <c r="GX235" s="706"/>
      <c r="GY235" s="706"/>
      <c r="GZ235" s="706"/>
      <c r="HA235" s="706"/>
      <c r="HB235" s="706"/>
      <c r="HC235" s="706"/>
      <c r="HD235" s="706"/>
      <c r="HE235" s="706"/>
      <c r="HF235" s="706"/>
      <c r="HG235" s="706"/>
      <c r="HH235" s="706"/>
      <c r="HI235" s="706"/>
      <c r="HJ235" s="706"/>
      <c r="HK235" s="706"/>
      <c r="HL235" s="706"/>
      <c r="HM235" s="706"/>
      <c r="HN235" s="706"/>
      <c r="IX235" s="704"/>
      <c r="IY235" s="704"/>
      <c r="IZ235" s="704"/>
    </row>
    <row r="236" spans="1:274" s="878" customFormat="1" ht="23.1" customHeight="1" x14ac:dyDescent="0.25">
      <c r="A236" s="691">
        <v>235</v>
      </c>
      <c r="B236" s="693" t="s">
        <v>1308</v>
      </c>
      <c r="C236" s="696">
        <v>219</v>
      </c>
      <c r="D236" s="697">
        <v>632</v>
      </c>
      <c r="E236" s="707">
        <v>46</v>
      </c>
      <c r="F236" s="699" t="s">
        <v>1121</v>
      </c>
      <c r="G236" s="699" t="s">
        <v>1538</v>
      </c>
      <c r="H236" s="767" t="s">
        <v>1127</v>
      </c>
      <c r="I236" s="752" t="s">
        <v>1113</v>
      </c>
      <c r="J236" s="761" t="s">
        <v>1309</v>
      </c>
      <c r="K236" s="753" t="s">
        <v>1115</v>
      </c>
      <c r="L236" s="753" t="s">
        <v>1116</v>
      </c>
      <c r="M236" s="753" t="s">
        <v>1310</v>
      </c>
      <c r="N236" s="753" t="s">
        <v>1539</v>
      </c>
      <c r="O236" s="753" t="s">
        <v>1539</v>
      </c>
      <c r="P236" s="753" t="s">
        <v>1129</v>
      </c>
      <c r="Q236" s="753" t="s">
        <v>1120</v>
      </c>
      <c r="R236" s="753" t="s">
        <v>1120</v>
      </c>
      <c r="S236" s="755">
        <v>5</v>
      </c>
      <c r="T236" s="763">
        <v>5.0999999999999996</v>
      </c>
      <c r="U236" s="757">
        <v>41334</v>
      </c>
      <c r="V236" s="771">
        <v>41426</v>
      </c>
      <c r="W236" s="874">
        <v>5</v>
      </c>
      <c r="X236" s="875"/>
      <c r="Y236" s="876">
        <v>10000</v>
      </c>
      <c r="Z236" s="875">
        <f t="shared" si="9"/>
        <v>10000</v>
      </c>
      <c r="AA236" s="691"/>
      <c r="AB236" s="691"/>
      <c r="AC236" s="691">
        <v>10000</v>
      </c>
      <c r="AD236" s="691"/>
      <c r="AE236" s="691"/>
      <c r="AF236" s="691"/>
      <c r="AG236" s="691"/>
      <c r="AH236" s="691"/>
      <c r="AI236" s="691"/>
      <c r="AJ236" s="691"/>
      <c r="AK236" s="691"/>
      <c r="AL236" s="691"/>
      <c r="AM236" s="868">
        <f t="shared" si="10"/>
        <v>10000</v>
      </c>
      <c r="AN236" s="868">
        <f t="shared" si="11"/>
        <v>0</v>
      </c>
      <c r="AO236" s="691"/>
      <c r="AP236" s="868"/>
      <c r="AQ236" s="706"/>
      <c r="AR236" s="704"/>
      <c r="AS236" s="704"/>
      <c r="AT236" s="704"/>
      <c r="AU236" s="704"/>
      <c r="AV236" s="704"/>
      <c r="AW236" s="704"/>
      <c r="AX236" s="704"/>
      <c r="AY236" s="704"/>
      <c r="AZ236" s="704"/>
      <c r="BA236" s="704"/>
      <c r="BB236" s="704"/>
      <c r="BC236" s="704"/>
      <c r="BD236" s="704"/>
      <c r="BE236" s="704"/>
      <c r="BF236" s="704"/>
      <c r="BG236" s="704"/>
      <c r="BH236" s="704"/>
      <c r="BI236" s="704"/>
      <c r="BJ236" s="704"/>
      <c r="BK236" s="704"/>
      <c r="BL236" s="704"/>
      <c r="BM236" s="704"/>
      <c r="BN236" s="704"/>
      <c r="BO236" s="704"/>
      <c r="BP236" s="704"/>
      <c r="BQ236" s="704"/>
      <c r="BR236" s="704"/>
      <c r="BS236" s="704"/>
      <c r="BT236" s="704"/>
      <c r="BU236" s="704"/>
      <c r="BV236" s="704"/>
      <c r="BW236" s="704"/>
      <c r="BX236" s="704"/>
      <c r="BY236" s="704"/>
      <c r="BZ236" s="704"/>
      <c r="CA236" s="704"/>
      <c r="CB236" s="704"/>
      <c r="CC236" s="704"/>
      <c r="CD236" s="704"/>
      <c r="CE236" s="704"/>
      <c r="CF236" s="704"/>
      <c r="CG236" s="704"/>
      <c r="CH236" s="704"/>
      <c r="CI236" s="704"/>
      <c r="CJ236" s="704"/>
      <c r="CK236" s="704"/>
      <c r="CL236" s="704"/>
      <c r="CM236" s="704"/>
      <c r="CN236" s="704"/>
      <c r="CO236" s="704"/>
      <c r="CP236" s="704"/>
      <c r="CQ236" s="704"/>
      <c r="CR236" s="704"/>
      <c r="CS236" s="704"/>
      <c r="CT236" s="704"/>
      <c r="CU236" s="704"/>
      <c r="CV236" s="704"/>
      <c r="CW236" s="704"/>
      <c r="CX236" s="704"/>
      <c r="CY236" s="704"/>
      <c r="CZ236" s="704"/>
      <c r="DA236" s="704"/>
      <c r="DB236" s="704"/>
      <c r="DC236" s="704"/>
      <c r="DD236" s="704"/>
      <c r="DE236" s="704"/>
      <c r="DF236" s="704"/>
      <c r="DG236" s="704"/>
      <c r="DH236" s="704"/>
      <c r="DI236" s="704"/>
      <c r="DJ236" s="704"/>
      <c r="DK236" s="704"/>
      <c r="DL236" s="704"/>
      <c r="DM236" s="704"/>
      <c r="DN236" s="704"/>
      <c r="DO236" s="704"/>
      <c r="DP236" s="704"/>
      <c r="DQ236" s="704"/>
      <c r="DR236" s="704"/>
      <c r="DS236" s="704"/>
      <c r="DT236" s="704"/>
      <c r="DU236" s="704"/>
      <c r="DV236" s="704"/>
      <c r="DW236" s="704"/>
      <c r="DX236" s="704"/>
      <c r="DY236" s="704"/>
      <c r="DZ236" s="704"/>
      <c r="EA236" s="704"/>
      <c r="EB236" s="704"/>
      <c r="EC236" s="704"/>
      <c r="ED236" s="704"/>
      <c r="EE236" s="704"/>
      <c r="EF236" s="704"/>
      <c r="EG236" s="704"/>
      <c r="EH236" s="704"/>
      <c r="EI236" s="704"/>
      <c r="EJ236" s="704"/>
      <c r="EK236" s="704"/>
      <c r="EL236" s="704"/>
      <c r="EM236" s="704"/>
      <c r="EN236" s="704"/>
      <c r="EO236" s="704"/>
      <c r="EP236" s="704"/>
      <c r="EQ236" s="704"/>
      <c r="ER236" s="704"/>
      <c r="ES236" s="704"/>
      <c r="ET236" s="704"/>
      <c r="EU236" s="704"/>
      <c r="EV236" s="706"/>
      <c r="EW236" s="706"/>
      <c r="EX236" s="706"/>
      <c r="EY236" s="706"/>
      <c r="EZ236" s="706"/>
      <c r="FA236" s="706"/>
      <c r="FB236" s="706"/>
      <c r="FC236" s="706"/>
      <c r="FD236" s="706"/>
      <c r="FE236" s="706"/>
      <c r="FF236" s="706"/>
      <c r="FG236" s="706"/>
      <c r="FH236" s="706"/>
      <c r="FI236" s="706"/>
      <c r="FJ236" s="706"/>
      <c r="FK236" s="704"/>
      <c r="FL236" s="704"/>
      <c r="FM236" s="704"/>
      <c r="FN236" s="704"/>
      <c r="FO236" s="704"/>
      <c r="FP236" s="704"/>
      <c r="FQ236" s="704"/>
      <c r="FR236" s="704"/>
      <c r="FS236" s="704"/>
      <c r="FT236" s="704"/>
      <c r="FU236" s="704"/>
      <c r="FV236" s="704"/>
      <c r="FW236" s="704"/>
      <c r="FX236" s="704"/>
      <c r="FY236" s="704"/>
      <c r="FZ236" s="704"/>
      <c r="GA236" s="704"/>
      <c r="GB236" s="704"/>
      <c r="GC236" s="704"/>
      <c r="GD236" s="704"/>
      <c r="GE236" s="704"/>
      <c r="GF236" s="704"/>
      <c r="GG236" s="704"/>
      <c r="GH236" s="704"/>
      <c r="GI236" s="704"/>
      <c r="GJ236" s="704"/>
      <c r="GK236" s="704"/>
      <c r="GL236" s="704"/>
      <c r="GM236" s="704"/>
      <c r="GN236" s="706"/>
      <c r="GO236" s="704"/>
      <c r="IX236" s="704"/>
      <c r="IY236" s="704"/>
      <c r="IZ236" s="704"/>
      <c r="JA236" s="706"/>
      <c r="JB236" s="706"/>
      <c r="JC236" s="706"/>
      <c r="JD236" s="706"/>
      <c r="JE236" s="706"/>
      <c r="JF236" s="706"/>
      <c r="JG236" s="706"/>
      <c r="JH236" s="706"/>
    </row>
    <row r="237" spans="1:274" s="878" customFormat="1" ht="23.1" customHeight="1" x14ac:dyDescent="0.25">
      <c r="A237" s="691">
        <v>236</v>
      </c>
      <c r="B237" s="693" t="s">
        <v>1154</v>
      </c>
      <c r="C237" s="696">
        <v>219</v>
      </c>
      <c r="D237" s="697">
        <v>632</v>
      </c>
      <c r="E237" s="707">
        <v>47</v>
      </c>
      <c r="F237" s="699" t="s">
        <v>1121</v>
      </c>
      <c r="G237" s="699" t="s">
        <v>1493</v>
      </c>
      <c r="H237" s="767" t="s">
        <v>1127</v>
      </c>
      <c r="I237" s="752" t="s">
        <v>1113</v>
      </c>
      <c r="J237" s="753" t="s">
        <v>1139</v>
      </c>
      <c r="K237" s="753" t="s">
        <v>1115</v>
      </c>
      <c r="L237" s="753" t="s">
        <v>1116</v>
      </c>
      <c r="M237" s="753" t="s">
        <v>1140</v>
      </c>
      <c r="N237" s="753" t="s">
        <v>1155</v>
      </c>
      <c r="O237" s="753" t="s">
        <v>1128</v>
      </c>
      <c r="P237" s="753" t="s">
        <v>1129</v>
      </c>
      <c r="Q237" s="753" t="s">
        <v>1120</v>
      </c>
      <c r="R237" s="753" t="s">
        <v>1120</v>
      </c>
      <c r="S237" s="755">
        <v>2</v>
      </c>
      <c r="T237" s="916">
        <v>2.12</v>
      </c>
      <c r="U237" s="757">
        <v>41334</v>
      </c>
      <c r="V237" s="771">
        <v>41426</v>
      </c>
      <c r="W237" s="701">
        <v>25</v>
      </c>
      <c r="X237" s="875"/>
      <c r="Y237" s="876">
        <v>80000</v>
      </c>
      <c r="Z237" s="875">
        <f t="shared" si="9"/>
        <v>80000</v>
      </c>
      <c r="AA237" s="691"/>
      <c r="AB237" s="691"/>
      <c r="AC237" s="691">
        <v>40000</v>
      </c>
      <c r="AD237" s="691">
        <v>40000</v>
      </c>
      <c r="AE237" s="691"/>
      <c r="AF237" s="691"/>
      <c r="AG237" s="691"/>
      <c r="AH237" s="691"/>
      <c r="AI237" s="691"/>
      <c r="AJ237" s="691"/>
      <c r="AK237" s="691"/>
      <c r="AL237" s="691"/>
      <c r="AM237" s="868">
        <f t="shared" si="10"/>
        <v>80000</v>
      </c>
      <c r="AN237" s="868">
        <f t="shared" si="11"/>
        <v>0</v>
      </c>
      <c r="AO237" s="691"/>
      <c r="AP237" s="868"/>
      <c r="AQ237" s="706"/>
      <c r="AR237" s="704"/>
      <c r="AS237" s="704"/>
      <c r="AT237" s="704"/>
      <c r="AU237" s="704"/>
      <c r="AV237" s="704"/>
      <c r="AW237" s="704"/>
      <c r="AX237" s="704"/>
      <c r="AY237" s="704"/>
      <c r="AZ237" s="704"/>
      <c r="BA237" s="704"/>
      <c r="BB237" s="704"/>
      <c r="BC237" s="704"/>
      <c r="BD237" s="704"/>
      <c r="BE237" s="704"/>
      <c r="BF237" s="704"/>
      <c r="BG237" s="704"/>
      <c r="BH237" s="704"/>
      <c r="BI237" s="704"/>
      <c r="BJ237" s="704"/>
      <c r="BK237" s="704"/>
      <c r="BL237" s="704"/>
      <c r="BM237" s="704"/>
      <c r="BN237" s="704"/>
      <c r="BO237" s="704"/>
      <c r="BP237" s="704"/>
      <c r="BQ237" s="704"/>
      <c r="BR237" s="704"/>
      <c r="BS237" s="704"/>
      <c r="BT237" s="704"/>
      <c r="BU237" s="704"/>
      <c r="BV237" s="704"/>
      <c r="BW237" s="704"/>
      <c r="BX237" s="704"/>
      <c r="BY237" s="704"/>
      <c r="BZ237" s="704"/>
      <c r="CA237" s="704"/>
      <c r="CB237" s="704"/>
      <c r="CC237" s="704"/>
      <c r="CD237" s="704"/>
      <c r="CE237" s="704"/>
      <c r="CF237" s="704"/>
      <c r="CG237" s="704"/>
      <c r="CH237" s="704"/>
      <c r="CI237" s="704"/>
      <c r="CJ237" s="704"/>
      <c r="CK237" s="704"/>
      <c r="CL237" s="704"/>
      <c r="CM237" s="704"/>
      <c r="CN237" s="704"/>
      <c r="CO237" s="704"/>
      <c r="CP237" s="704"/>
      <c r="CQ237" s="704"/>
      <c r="CR237" s="704"/>
      <c r="CS237" s="704"/>
      <c r="CT237" s="704"/>
      <c r="CU237" s="704"/>
      <c r="CV237" s="704"/>
      <c r="CW237" s="704"/>
      <c r="CX237" s="704"/>
      <c r="CY237" s="704"/>
      <c r="CZ237" s="704"/>
      <c r="DA237" s="704"/>
      <c r="DB237" s="704"/>
      <c r="DC237" s="704"/>
      <c r="DD237" s="704"/>
      <c r="DE237" s="704"/>
      <c r="DF237" s="704"/>
      <c r="DG237" s="704"/>
      <c r="DH237" s="704"/>
      <c r="DI237" s="704"/>
      <c r="DJ237" s="704"/>
      <c r="DK237" s="704"/>
      <c r="DL237" s="704"/>
      <c r="DM237" s="704"/>
      <c r="DN237" s="704"/>
      <c r="DO237" s="704"/>
      <c r="DP237" s="704"/>
      <c r="DQ237" s="704"/>
      <c r="DR237" s="704"/>
      <c r="DS237" s="704"/>
      <c r="DT237" s="704"/>
      <c r="DU237" s="704"/>
      <c r="DV237" s="704"/>
      <c r="DW237" s="704"/>
      <c r="DX237" s="704"/>
      <c r="DY237" s="704"/>
      <c r="DZ237" s="704"/>
      <c r="EA237" s="704"/>
      <c r="EB237" s="704"/>
      <c r="EC237" s="704"/>
      <c r="ED237" s="704"/>
      <c r="EE237" s="704"/>
      <c r="EF237" s="704"/>
      <c r="EG237" s="704"/>
      <c r="EH237" s="704"/>
      <c r="EI237" s="704"/>
      <c r="EJ237" s="704"/>
      <c r="EK237" s="704"/>
      <c r="EL237" s="704"/>
      <c r="EM237" s="704"/>
      <c r="EN237" s="704"/>
      <c r="EO237" s="704"/>
      <c r="EP237" s="704"/>
      <c r="EQ237" s="704"/>
      <c r="ER237" s="704"/>
      <c r="ES237" s="704"/>
      <c r="ET237" s="704"/>
      <c r="EU237" s="704"/>
      <c r="EV237" s="704"/>
      <c r="EW237" s="704"/>
      <c r="EX237" s="704"/>
      <c r="EY237" s="704"/>
      <c r="EZ237" s="704"/>
      <c r="FA237" s="704"/>
      <c r="FB237" s="704"/>
      <c r="FC237" s="704"/>
      <c r="FD237" s="704"/>
      <c r="FE237" s="704"/>
      <c r="FF237" s="704"/>
      <c r="FG237" s="704"/>
      <c r="FH237" s="706"/>
      <c r="FI237" s="704"/>
      <c r="FJ237" s="704"/>
      <c r="FK237" s="706"/>
      <c r="FL237" s="706"/>
      <c r="FM237" s="704"/>
      <c r="FN237" s="704"/>
      <c r="FO237" s="704"/>
      <c r="FP237" s="704"/>
      <c r="FQ237" s="704"/>
      <c r="FR237" s="704"/>
      <c r="FS237" s="704"/>
      <c r="FT237" s="704"/>
      <c r="FU237" s="704"/>
      <c r="FV237" s="704"/>
      <c r="FW237" s="704"/>
      <c r="FX237" s="704"/>
      <c r="FY237" s="704"/>
      <c r="FZ237" s="704"/>
      <c r="GA237" s="704"/>
      <c r="GB237" s="704"/>
      <c r="GC237" s="704"/>
      <c r="GD237" s="704"/>
      <c r="GE237" s="704"/>
      <c r="GF237" s="704"/>
      <c r="GG237" s="704"/>
      <c r="GH237" s="704"/>
      <c r="GI237" s="704"/>
      <c r="GJ237" s="704"/>
      <c r="GK237" s="704"/>
      <c r="GL237" s="704"/>
      <c r="GM237" s="704"/>
      <c r="GN237" s="704"/>
      <c r="GO237" s="706"/>
      <c r="HO237" s="706"/>
      <c r="HP237" s="706"/>
      <c r="HQ237" s="706"/>
      <c r="HR237" s="706"/>
      <c r="HS237" s="706"/>
      <c r="HT237" s="706"/>
      <c r="HU237" s="706"/>
      <c r="HV237" s="706"/>
      <c r="HW237" s="706"/>
      <c r="HX237" s="706"/>
      <c r="HY237" s="706"/>
      <c r="HZ237" s="706"/>
      <c r="IA237" s="706"/>
      <c r="IB237" s="706"/>
      <c r="IC237" s="706"/>
      <c r="ID237" s="706"/>
      <c r="IE237" s="706"/>
      <c r="IF237" s="706"/>
      <c r="IG237" s="706"/>
      <c r="IH237" s="706"/>
      <c r="II237" s="706"/>
      <c r="IJ237" s="706"/>
      <c r="IK237" s="706"/>
      <c r="IL237" s="706"/>
      <c r="IM237" s="706"/>
      <c r="IN237" s="706"/>
      <c r="IO237" s="706"/>
      <c r="IP237" s="706"/>
      <c r="IQ237" s="706"/>
      <c r="IR237" s="706"/>
      <c r="IS237" s="706"/>
      <c r="IT237" s="706"/>
      <c r="IU237" s="706"/>
      <c r="IV237" s="706"/>
      <c r="IW237" s="706"/>
      <c r="IX237" s="704"/>
      <c r="IY237" s="704"/>
      <c r="IZ237" s="704"/>
      <c r="JJ237" s="706"/>
      <c r="JK237" s="706"/>
      <c r="JL237" s="706"/>
      <c r="JM237" s="706"/>
      <c r="JN237" s="706"/>
    </row>
    <row r="238" spans="1:274" s="878" customFormat="1" ht="23.1" customHeight="1" x14ac:dyDescent="0.25">
      <c r="A238" s="691">
        <v>237</v>
      </c>
      <c r="B238" s="693" t="s">
        <v>1111</v>
      </c>
      <c r="C238" s="696">
        <v>219</v>
      </c>
      <c r="D238" s="697">
        <v>632</v>
      </c>
      <c r="E238" s="707">
        <v>48</v>
      </c>
      <c r="F238" s="699" t="s">
        <v>1121</v>
      </c>
      <c r="G238" s="699" t="s">
        <v>1451</v>
      </c>
      <c r="H238" s="767" t="s">
        <v>1127</v>
      </c>
      <c r="I238" s="752" t="s">
        <v>1113</v>
      </c>
      <c r="J238" s="753" t="s">
        <v>1114</v>
      </c>
      <c r="K238" s="753" t="s">
        <v>1115</v>
      </c>
      <c r="L238" s="753" t="s">
        <v>1124</v>
      </c>
      <c r="M238" s="753" t="s">
        <v>1117</v>
      </c>
      <c r="N238" s="753" t="s">
        <v>1118</v>
      </c>
      <c r="O238" s="753" t="s">
        <v>1128</v>
      </c>
      <c r="P238" s="912" t="s">
        <v>1129</v>
      </c>
      <c r="Q238" s="753" t="s">
        <v>1120</v>
      </c>
      <c r="R238" s="753" t="s">
        <v>1120</v>
      </c>
      <c r="S238" s="755">
        <v>4</v>
      </c>
      <c r="T238" s="763">
        <v>4.5</v>
      </c>
      <c r="U238" s="757">
        <v>41456</v>
      </c>
      <c r="V238" s="758">
        <v>41791</v>
      </c>
      <c r="W238" s="701">
        <v>5</v>
      </c>
      <c r="X238" s="875"/>
      <c r="Y238" s="876">
        <v>3900</v>
      </c>
      <c r="Z238" s="875">
        <f t="shared" si="9"/>
        <v>3900</v>
      </c>
      <c r="AA238" s="691"/>
      <c r="AB238" s="691"/>
      <c r="AC238" s="691"/>
      <c r="AD238" s="691">
        <v>3900</v>
      </c>
      <c r="AE238" s="691"/>
      <c r="AF238" s="691"/>
      <c r="AG238" s="691"/>
      <c r="AH238" s="691"/>
      <c r="AI238" s="691"/>
      <c r="AJ238" s="691"/>
      <c r="AK238" s="691"/>
      <c r="AL238" s="691"/>
      <c r="AM238" s="868">
        <f t="shared" si="10"/>
        <v>3900</v>
      </c>
      <c r="AN238" s="868">
        <f t="shared" si="11"/>
        <v>0</v>
      </c>
      <c r="AO238" s="691"/>
      <c r="AP238" s="868"/>
      <c r="AQ238" s="706"/>
      <c r="AR238" s="704"/>
      <c r="AS238" s="704"/>
      <c r="AT238" s="704"/>
      <c r="AU238" s="704"/>
      <c r="AV238" s="704"/>
      <c r="AW238" s="704"/>
      <c r="AX238" s="704"/>
      <c r="AY238" s="704"/>
      <c r="AZ238" s="704"/>
      <c r="BA238" s="704"/>
      <c r="BB238" s="704"/>
      <c r="BC238" s="704"/>
      <c r="BD238" s="704"/>
      <c r="BE238" s="704"/>
      <c r="BF238" s="704"/>
      <c r="BG238" s="704"/>
      <c r="BH238" s="704"/>
      <c r="BI238" s="704"/>
      <c r="BJ238" s="704"/>
      <c r="BK238" s="704"/>
      <c r="BL238" s="704"/>
      <c r="BM238" s="704"/>
      <c r="BN238" s="704"/>
      <c r="BO238" s="704"/>
      <c r="BP238" s="704"/>
      <c r="BQ238" s="704"/>
      <c r="BR238" s="704"/>
      <c r="BS238" s="704"/>
      <c r="BT238" s="704"/>
      <c r="BU238" s="704"/>
      <c r="BV238" s="704"/>
      <c r="BW238" s="704"/>
      <c r="BX238" s="704"/>
      <c r="BY238" s="704"/>
      <c r="BZ238" s="704"/>
      <c r="CA238" s="704"/>
      <c r="CB238" s="704"/>
      <c r="CC238" s="704"/>
      <c r="CD238" s="704"/>
      <c r="CE238" s="704"/>
      <c r="CF238" s="704"/>
      <c r="CG238" s="704"/>
      <c r="CH238" s="704"/>
      <c r="CI238" s="704"/>
      <c r="CJ238" s="704"/>
      <c r="CK238" s="704"/>
      <c r="CL238" s="704"/>
      <c r="CM238" s="704"/>
      <c r="CN238" s="704"/>
      <c r="CO238" s="704"/>
      <c r="CP238" s="704"/>
      <c r="CQ238" s="704"/>
      <c r="CR238" s="704"/>
      <c r="CS238" s="704"/>
      <c r="CT238" s="704"/>
      <c r="CU238" s="704"/>
      <c r="CV238" s="704"/>
      <c r="CW238" s="704"/>
      <c r="CX238" s="704"/>
      <c r="CY238" s="704"/>
      <c r="CZ238" s="704"/>
      <c r="DA238" s="704"/>
      <c r="DB238" s="704"/>
      <c r="DC238" s="704"/>
      <c r="DD238" s="704"/>
      <c r="DE238" s="704"/>
      <c r="DF238" s="704"/>
      <c r="DG238" s="704"/>
      <c r="DH238" s="704"/>
      <c r="DI238" s="704"/>
      <c r="DJ238" s="704"/>
      <c r="DK238" s="704"/>
      <c r="DL238" s="704"/>
      <c r="DM238" s="704"/>
      <c r="DN238" s="704"/>
      <c r="DO238" s="704"/>
      <c r="DP238" s="704"/>
      <c r="DQ238" s="704"/>
      <c r="DR238" s="704"/>
      <c r="DS238" s="704"/>
      <c r="DT238" s="704"/>
      <c r="DU238" s="704"/>
      <c r="DV238" s="704"/>
      <c r="DW238" s="704"/>
      <c r="DX238" s="704"/>
      <c r="DY238" s="704"/>
      <c r="DZ238" s="704"/>
      <c r="EA238" s="704"/>
      <c r="EB238" s="704"/>
      <c r="EC238" s="704"/>
      <c r="ED238" s="704"/>
      <c r="EE238" s="704"/>
      <c r="EF238" s="704"/>
      <c r="EG238" s="704"/>
      <c r="EH238" s="704"/>
      <c r="EI238" s="704"/>
      <c r="EJ238" s="704"/>
      <c r="EK238" s="704"/>
      <c r="EL238" s="704"/>
      <c r="EM238" s="704"/>
      <c r="EN238" s="704"/>
      <c r="EO238" s="704"/>
      <c r="EP238" s="704"/>
      <c r="EQ238" s="704"/>
      <c r="ER238" s="704"/>
      <c r="ES238" s="704"/>
      <c r="ET238" s="704"/>
      <c r="EU238" s="704"/>
      <c r="EV238" s="704"/>
      <c r="EW238" s="704"/>
      <c r="EX238" s="704"/>
      <c r="EY238" s="704"/>
      <c r="EZ238" s="704"/>
      <c r="FA238" s="704"/>
      <c r="FB238" s="704"/>
      <c r="FC238" s="704"/>
      <c r="FD238" s="704"/>
      <c r="FE238" s="704"/>
      <c r="FF238" s="704"/>
      <c r="FG238" s="704"/>
      <c r="FH238" s="706"/>
      <c r="FI238" s="704"/>
      <c r="FJ238" s="704"/>
      <c r="FK238" s="706"/>
      <c r="FL238" s="706"/>
      <c r="FM238" s="704"/>
      <c r="FN238" s="704"/>
      <c r="FO238" s="704"/>
      <c r="FP238" s="704"/>
      <c r="FQ238" s="704"/>
      <c r="FR238" s="704"/>
      <c r="FS238" s="704"/>
      <c r="FT238" s="704"/>
      <c r="FU238" s="704"/>
      <c r="FV238" s="704"/>
      <c r="FW238" s="704"/>
      <c r="FX238" s="704"/>
      <c r="FY238" s="704"/>
      <c r="FZ238" s="704"/>
      <c r="GA238" s="704"/>
      <c r="GB238" s="704"/>
      <c r="GC238" s="704"/>
      <c r="GD238" s="704"/>
      <c r="GE238" s="704"/>
      <c r="GF238" s="704"/>
      <c r="GG238" s="704"/>
      <c r="GH238" s="704"/>
      <c r="GI238" s="704"/>
      <c r="GJ238" s="704"/>
      <c r="GK238" s="704"/>
      <c r="GL238" s="704"/>
      <c r="GM238" s="704"/>
      <c r="GN238" s="704"/>
      <c r="GO238" s="706"/>
      <c r="HO238" s="706"/>
      <c r="HP238" s="706"/>
      <c r="HQ238" s="706"/>
      <c r="HR238" s="706"/>
      <c r="HS238" s="706"/>
      <c r="HT238" s="706"/>
      <c r="HU238" s="706"/>
      <c r="HV238" s="706"/>
      <c r="HW238" s="706"/>
      <c r="HX238" s="706"/>
      <c r="HY238" s="706"/>
      <c r="HZ238" s="706"/>
      <c r="IA238" s="706"/>
      <c r="IB238" s="706"/>
      <c r="IC238" s="706"/>
      <c r="ID238" s="706"/>
      <c r="IE238" s="706"/>
      <c r="IF238" s="706"/>
      <c r="IG238" s="706"/>
      <c r="IH238" s="706"/>
      <c r="II238" s="706"/>
      <c r="IJ238" s="706"/>
      <c r="IK238" s="706"/>
      <c r="IL238" s="706"/>
      <c r="IM238" s="706"/>
      <c r="IN238" s="706"/>
      <c r="IO238" s="706"/>
      <c r="IP238" s="706"/>
      <c r="IQ238" s="706"/>
      <c r="IR238" s="706"/>
      <c r="IS238" s="706"/>
      <c r="IT238" s="706"/>
      <c r="IU238" s="706"/>
      <c r="IV238" s="706"/>
      <c r="IW238" s="706"/>
      <c r="JA238" s="706"/>
      <c r="JB238" s="706"/>
      <c r="JC238" s="706"/>
      <c r="JD238" s="706"/>
      <c r="JE238" s="706"/>
      <c r="JF238" s="706"/>
      <c r="JG238" s="706"/>
      <c r="JH238" s="706"/>
      <c r="JJ238" s="704"/>
      <c r="JK238" s="704"/>
      <c r="JL238" s="704"/>
      <c r="JM238" s="704"/>
      <c r="JN238" s="704"/>
    </row>
    <row r="239" spans="1:274" s="878" customFormat="1" ht="23.1" customHeight="1" x14ac:dyDescent="0.25">
      <c r="A239" s="691">
        <v>238</v>
      </c>
      <c r="B239" s="693" t="s">
        <v>1360</v>
      </c>
      <c r="C239" s="696">
        <v>222</v>
      </c>
      <c r="D239" s="697">
        <v>632</v>
      </c>
      <c r="E239" s="707" t="s">
        <v>1122</v>
      </c>
      <c r="F239" s="699" t="s">
        <v>1131</v>
      </c>
      <c r="G239" s="699" t="s">
        <v>1374</v>
      </c>
      <c r="H239" s="783" t="s">
        <v>1127</v>
      </c>
      <c r="I239" s="767" t="s">
        <v>1113</v>
      </c>
      <c r="J239" s="753" t="s">
        <v>1135</v>
      </c>
      <c r="K239" s="761" t="s">
        <v>1115</v>
      </c>
      <c r="L239" s="761" t="s">
        <v>1116</v>
      </c>
      <c r="M239" s="753" t="s">
        <v>1199</v>
      </c>
      <c r="N239" s="753" t="s">
        <v>1136</v>
      </c>
      <c r="O239" s="753" t="s">
        <v>1128</v>
      </c>
      <c r="P239" s="753" t="s">
        <v>1134</v>
      </c>
      <c r="Q239" s="753" t="s">
        <v>1160</v>
      </c>
      <c r="R239" s="753" t="s">
        <v>1160</v>
      </c>
      <c r="S239" s="755">
        <v>2</v>
      </c>
      <c r="T239" s="763">
        <v>2.2999999999999998</v>
      </c>
      <c r="U239" s="771">
        <v>41456</v>
      </c>
      <c r="V239" s="772">
        <v>42522</v>
      </c>
      <c r="W239" s="874">
        <v>20</v>
      </c>
      <c r="X239" s="875"/>
      <c r="Y239" s="875"/>
      <c r="Z239" s="875">
        <f t="shared" si="9"/>
        <v>0</v>
      </c>
      <c r="AA239" s="702"/>
      <c r="AB239" s="702"/>
      <c r="AC239" s="702"/>
      <c r="AD239" s="702"/>
      <c r="AE239" s="702"/>
      <c r="AF239" s="702"/>
      <c r="AG239" s="702"/>
      <c r="AH239" s="702"/>
      <c r="AI239" s="717"/>
      <c r="AJ239" s="717"/>
      <c r="AK239" s="717"/>
      <c r="AL239" s="717"/>
      <c r="AM239" s="868">
        <f t="shared" si="10"/>
        <v>0</v>
      </c>
      <c r="AN239" s="868">
        <f t="shared" si="11"/>
        <v>0</v>
      </c>
      <c r="AO239" s="702">
        <v>11854000</v>
      </c>
      <c r="AP239" s="868">
        <v>10823000</v>
      </c>
      <c r="AQ239" s="706"/>
      <c r="AR239" s="706"/>
      <c r="AS239" s="706"/>
      <c r="AT239" s="706"/>
      <c r="AU239" s="706"/>
      <c r="AV239" s="706"/>
      <c r="AW239" s="706"/>
      <c r="AX239" s="706"/>
      <c r="AY239" s="706"/>
      <c r="AZ239" s="706"/>
      <c r="BA239" s="706"/>
      <c r="BB239" s="706"/>
      <c r="BC239" s="706"/>
      <c r="BD239" s="706"/>
      <c r="BE239" s="706"/>
      <c r="BF239" s="706"/>
      <c r="BG239" s="706"/>
      <c r="BH239" s="706"/>
      <c r="BI239" s="706"/>
      <c r="BJ239" s="706"/>
      <c r="BK239" s="706"/>
      <c r="BL239" s="706"/>
      <c r="BM239" s="706"/>
      <c r="BN239" s="706"/>
      <c r="BO239" s="706"/>
      <c r="BP239" s="706"/>
      <c r="BQ239" s="706"/>
      <c r="BR239" s="706"/>
      <c r="BS239" s="706"/>
      <c r="BT239" s="706"/>
      <c r="BU239" s="706"/>
      <c r="BV239" s="706"/>
      <c r="BW239" s="706"/>
      <c r="BX239" s="706"/>
      <c r="BY239" s="706"/>
      <c r="BZ239" s="706"/>
      <c r="CA239" s="706"/>
      <c r="CB239" s="706"/>
      <c r="CC239" s="706"/>
      <c r="CD239" s="706"/>
      <c r="CE239" s="706"/>
      <c r="CF239" s="706"/>
      <c r="CG239" s="706"/>
      <c r="CH239" s="706"/>
      <c r="CI239" s="706"/>
      <c r="CJ239" s="706"/>
      <c r="CK239" s="706"/>
      <c r="CL239" s="706"/>
      <c r="CM239" s="706"/>
      <c r="CN239" s="706"/>
      <c r="CO239" s="706"/>
      <c r="CP239" s="706"/>
      <c r="CQ239" s="706"/>
      <c r="CR239" s="706"/>
      <c r="CS239" s="706"/>
      <c r="CT239" s="706"/>
      <c r="CU239" s="706"/>
      <c r="CV239" s="706"/>
      <c r="CW239" s="706"/>
      <c r="CX239" s="706"/>
      <c r="CY239" s="706"/>
      <c r="CZ239" s="706"/>
      <c r="DA239" s="706"/>
      <c r="DB239" s="706"/>
      <c r="DC239" s="706"/>
      <c r="DD239" s="706"/>
      <c r="DE239" s="706"/>
      <c r="DF239" s="706"/>
      <c r="DG239" s="706"/>
      <c r="DH239" s="706"/>
      <c r="DI239" s="706"/>
      <c r="DJ239" s="706"/>
      <c r="DK239" s="706"/>
      <c r="DL239" s="706"/>
      <c r="DM239" s="706"/>
      <c r="DN239" s="706"/>
      <c r="DO239" s="706"/>
      <c r="DP239" s="706"/>
      <c r="DQ239" s="706"/>
      <c r="DR239" s="706"/>
      <c r="DS239" s="706"/>
      <c r="DT239" s="706"/>
      <c r="DU239" s="706"/>
      <c r="DV239" s="706"/>
      <c r="DW239" s="706"/>
      <c r="DX239" s="706"/>
      <c r="DY239" s="706"/>
      <c r="DZ239" s="706"/>
      <c r="EA239" s="706"/>
      <c r="EB239" s="706"/>
      <c r="EC239" s="706"/>
      <c r="ED239" s="706"/>
      <c r="EE239" s="706"/>
      <c r="EF239" s="706"/>
      <c r="EG239" s="706"/>
      <c r="EH239" s="706"/>
      <c r="EI239" s="706"/>
      <c r="EJ239" s="706"/>
      <c r="EK239" s="706"/>
      <c r="EL239" s="706"/>
      <c r="EM239" s="706"/>
      <c r="EN239" s="706"/>
      <c r="EO239" s="706"/>
      <c r="EP239" s="706"/>
      <c r="EQ239" s="706"/>
      <c r="ER239" s="706"/>
      <c r="ES239" s="706"/>
      <c r="ET239" s="706"/>
      <c r="EU239" s="706"/>
      <c r="EV239" s="706"/>
      <c r="EW239" s="706"/>
      <c r="EX239" s="706"/>
      <c r="EY239" s="706"/>
      <c r="EZ239" s="706"/>
      <c r="FA239" s="706"/>
      <c r="FB239" s="706"/>
      <c r="FC239" s="706"/>
      <c r="FD239" s="706"/>
      <c r="FE239" s="706"/>
      <c r="FF239" s="706"/>
      <c r="FG239" s="706"/>
      <c r="FH239" s="706"/>
      <c r="FI239" s="704"/>
      <c r="FJ239" s="704"/>
      <c r="FK239" s="706"/>
      <c r="FL239" s="706"/>
      <c r="FM239" s="706"/>
      <c r="FN239" s="706"/>
      <c r="FO239" s="706"/>
      <c r="FP239" s="706"/>
      <c r="FQ239" s="706"/>
      <c r="FR239" s="706"/>
      <c r="FS239" s="706"/>
      <c r="FT239" s="706"/>
      <c r="FU239" s="706"/>
      <c r="FV239" s="706"/>
      <c r="FW239" s="706"/>
      <c r="FX239" s="706"/>
      <c r="FY239" s="706"/>
      <c r="FZ239" s="706"/>
      <c r="GA239" s="706"/>
      <c r="GB239" s="706"/>
      <c r="GC239" s="706"/>
      <c r="GD239" s="706"/>
      <c r="GE239" s="706"/>
      <c r="GF239" s="706"/>
      <c r="GG239" s="706"/>
      <c r="GH239" s="706"/>
      <c r="GI239" s="706"/>
      <c r="GJ239" s="706"/>
      <c r="GK239" s="706"/>
      <c r="GL239" s="706"/>
      <c r="GM239" s="706"/>
      <c r="GN239" s="706"/>
      <c r="GO239" s="704"/>
      <c r="GP239" s="746"/>
      <c r="GQ239" s="704"/>
      <c r="GR239" s="704"/>
      <c r="GS239" s="704"/>
      <c r="GT239" s="704"/>
      <c r="GU239" s="704"/>
      <c r="GV239" s="704"/>
      <c r="GW239" s="704"/>
      <c r="GX239" s="704"/>
      <c r="GY239" s="704"/>
      <c r="GZ239" s="704"/>
      <c r="HA239" s="704"/>
      <c r="HB239" s="704"/>
      <c r="HC239" s="704"/>
      <c r="HD239" s="704"/>
      <c r="HE239" s="704"/>
      <c r="HF239" s="704"/>
      <c r="HG239" s="704"/>
      <c r="HH239" s="704"/>
      <c r="HI239" s="704"/>
      <c r="HJ239" s="704"/>
      <c r="HK239" s="704"/>
      <c r="HL239" s="704"/>
      <c r="HM239" s="704"/>
      <c r="HN239" s="704"/>
      <c r="HO239" s="704"/>
      <c r="HP239" s="704"/>
      <c r="HQ239" s="704"/>
      <c r="HR239" s="704"/>
      <c r="HS239" s="704"/>
      <c r="HT239" s="704"/>
      <c r="HU239" s="704"/>
      <c r="HV239" s="704"/>
      <c r="HW239" s="704"/>
      <c r="HX239" s="704"/>
      <c r="HY239" s="704"/>
      <c r="HZ239" s="704"/>
      <c r="IA239" s="704"/>
      <c r="IB239" s="704"/>
      <c r="IC239" s="704"/>
      <c r="ID239" s="704"/>
      <c r="IE239" s="704"/>
      <c r="IF239" s="704"/>
      <c r="IG239" s="704"/>
      <c r="IH239" s="704"/>
      <c r="II239" s="704"/>
      <c r="IJ239" s="704"/>
      <c r="IK239" s="704"/>
      <c r="IL239" s="704"/>
      <c r="IM239" s="704"/>
      <c r="IN239" s="704"/>
      <c r="IO239" s="704"/>
      <c r="IP239" s="704"/>
      <c r="IQ239" s="704"/>
      <c r="IR239" s="704"/>
      <c r="IS239" s="704"/>
      <c r="IT239" s="704"/>
      <c r="IU239" s="704"/>
      <c r="IV239" s="706"/>
      <c r="IW239" s="706"/>
      <c r="IX239" s="704"/>
      <c r="IY239" s="704"/>
      <c r="IZ239" s="704"/>
      <c r="JA239" s="706"/>
      <c r="JB239" s="706"/>
      <c r="JC239" s="706"/>
      <c r="JD239" s="706"/>
      <c r="JE239" s="706"/>
      <c r="JF239" s="706"/>
      <c r="JG239" s="706"/>
      <c r="JH239" s="706"/>
    </row>
    <row r="240" spans="1:274" s="878" customFormat="1" ht="23.1" customHeight="1" x14ac:dyDescent="0.25">
      <c r="A240" s="691">
        <v>239</v>
      </c>
      <c r="B240" s="693" t="s">
        <v>1360</v>
      </c>
      <c r="C240" s="696">
        <v>222</v>
      </c>
      <c r="D240" s="697">
        <v>672</v>
      </c>
      <c r="E240" s="707">
        <v>11</v>
      </c>
      <c r="F240" s="699" t="s">
        <v>1131</v>
      </c>
      <c r="G240" s="734" t="s">
        <v>1375</v>
      </c>
      <c r="H240" s="751" t="s">
        <v>1127</v>
      </c>
      <c r="I240" s="752" t="s">
        <v>1113</v>
      </c>
      <c r="J240" s="761" t="s">
        <v>1135</v>
      </c>
      <c r="K240" s="753" t="s">
        <v>1115</v>
      </c>
      <c r="L240" s="761" t="s">
        <v>1116</v>
      </c>
      <c r="M240" s="753" t="s">
        <v>1199</v>
      </c>
      <c r="N240" s="753" t="s">
        <v>1136</v>
      </c>
      <c r="O240" s="753" t="s">
        <v>1128</v>
      </c>
      <c r="P240" s="866" t="s">
        <v>1607</v>
      </c>
      <c r="Q240" s="753">
        <v>9</v>
      </c>
      <c r="R240" s="753">
        <v>9</v>
      </c>
      <c r="S240" s="755">
        <v>2</v>
      </c>
      <c r="T240" s="763">
        <v>2.2999999999999998</v>
      </c>
      <c r="U240" s="771">
        <v>41456</v>
      </c>
      <c r="V240" s="758">
        <v>41791</v>
      </c>
      <c r="W240" s="874">
        <v>20</v>
      </c>
      <c r="X240" s="875">
        <v>4531300</v>
      </c>
      <c r="Y240" s="875"/>
      <c r="Z240" s="875">
        <f t="shared" si="9"/>
        <v>4531300</v>
      </c>
      <c r="AA240" s="702">
        <v>377600</v>
      </c>
      <c r="AB240" s="702">
        <v>377600</v>
      </c>
      <c r="AC240" s="702">
        <v>377600</v>
      </c>
      <c r="AD240" s="702">
        <v>377600</v>
      </c>
      <c r="AE240" s="702">
        <v>377600</v>
      </c>
      <c r="AF240" s="702">
        <v>377600</v>
      </c>
      <c r="AG240" s="702">
        <v>377600</v>
      </c>
      <c r="AH240" s="702">
        <v>377600</v>
      </c>
      <c r="AI240" s="702">
        <v>377600</v>
      </c>
      <c r="AJ240" s="702">
        <v>377600</v>
      </c>
      <c r="AK240" s="702">
        <v>377600</v>
      </c>
      <c r="AL240" s="691">
        <v>377700</v>
      </c>
      <c r="AM240" s="868">
        <f t="shared" si="10"/>
        <v>4531300</v>
      </c>
      <c r="AN240" s="868">
        <f t="shared" si="11"/>
        <v>0</v>
      </c>
      <c r="AO240" s="760"/>
      <c r="AP240" s="868"/>
      <c r="AQ240" s="706"/>
      <c r="AR240" s="704"/>
      <c r="AS240" s="704"/>
      <c r="AT240" s="704"/>
      <c r="AU240" s="704"/>
      <c r="AV240" s="704"/>
      <c r="AW240" s="704"/>
      <c r="AX240" s="704"/>
      <c r="AY240" s="704"/>
      <c r="AZ240" s="704"/>
      <c r="BA240" s="704"/>
      <c r="BB240" s="704"/>
      <c r="BC240" s="704"/>
      <c r="BD240" s="704"/>
      <c r="BE240" s="704"/>
      <c r="BF240" s="704"/>
      <c r="BG240" s="704"/>
      <c r="BH240" s="704"/>
      <c r="BI240" s="704"/>
      <c r="BJ240" s="704"/>
      <c r="BK240" s="704"/>
      <c r="BL240" s="704"/>
      <c r="BM240" s="704"/>
      <c r="BN240" s="704"/>
      <c r="BO240" s="704"/>
      <c r="BP240" s="704"/>
      <c r="BQ240" s="704"/>
      <c r="BR240" s="704"/>
      <c r="BS240" s="704"/>
      <c r="BT240" s="704"/>
      <c r="BU240" s="704"/>
      <c r="BV240" s="704"/>
      <c r="BW240" s="704"/>
      <c r="BX240" s="704"/>
      <c r="BY240" s="704"/>
      <c r="BZ240" s="704"/>
      <c r="CA240" s="704"/>
      <c r="CB240" s="704"/>
      <c r="CC240" s="704"/>
      <c r="CD240" s="704"/>
      <c r="CE240" s="704"/>
      <c r="CF240" s="704"/>
      <c r="CG240" s="704"/>
      <c r="CH240" s="704"/>
      <c r="CI240" s="704"/>
      <c r="CJ240" s="704"/>
      <c r="CK240" s="704"/>
      <c r="CL240" s="704"/>
      <c r="CM240" s="704"/>
      <c r="CN240" s="704"/>
      <c r="CO240" s="704"/>
      <c r="CP240" s="704"/>
      <c r="CQ240" s="704"/>
      <c r="CR240" s="704"/>
      <c r="CS240" s="704"/>
      <c r="CT240" s="704"/>
      <c r="CU240" s="704"/>
      <c r="CV240" s="704"/>
      <c r="CW240" s="704"/>
      <c r="CX240" s="704"/>
      <c r="CY240" s="704"/>
      <c r="CZ240" s="704"/>
      <c r="DA240" s="704"/>
      <c r="DB240" s="704"/>
      <c r="DC240" s="704"/>
      <c r="DD240" s="704"/>
      <c r="DE240" s="704"/>
      <c r="DF240" s="704"/>
      <c r="DG240" s="704"/>
      <c r="DH240" s="704"/>
      <c r="DI240" s="704"/>
      <c r="DJ240" s="704"/>
      <c r="DK240" s="704"/>
      <c r="DL240" s="704"/>
      <c r="DM240" s="704"/>
      <c r="DN240" s="704"/>
      <c r="DO240" s="704"/>
      <c r="DP240" s="704"/>
      <c r="DQ240" s="704"/>
      <c r="DR240" s="704"/>
      <c r="DS240" s="704"/>
      <c r="DT240" s="704"/>
      <c r="DU240" s="704"/>
      <c r="DV240" s="704"/>
      <c r="DW240" s="704"/>
      <c r="DX240" s="704"/>
      <c r="DY240" s="704"/>
      <c r="DZ240" s="704"/>
      <c r="EA240" s="704"/>
      <c r="EB240" s="704"/>
      <c r="EC240" s="704"/>
      <c r="ED240" s="704"/>
      <c r="EE240" s="704"/>
      <c r="EF240" s="704"/>
      <c r="EG240" s="704"/>
      <c r="EH240" s="704"/>
      <c r="EI240" s="704"/>
      <c r="EJ240" s="704"/>
      <c r="EK240" s="704"/>
      <c r="EL240" s="704"/>
      <c r="EM240" s="704"/>
      <c r="EN240" s="704"/>
      <c r="EO240" s="704"/>
      <c r="EP240" s="704"/>
      <c r="EQ240" s="704"/>
      <c r="ER240" s="704"/>
      <c r="ES240" s="704"/>
      <c r="ET240" s="704"/>
      <c r="EU240" s="704"/>
      <c r="EV240" s="706"/>
      <c r="EW240" s="706"/>
      <c r="EX240" s="706"/>
      <c r="EY240" s="706"/>
      <c r="EZ240" s="706"/>
      <c r="FA240" s="706"/>
      <c r="FB240" s="706"/>
      <c r="FC240" s="706"/>
      <c r="FD240" s="706"/>
      <c r="FE240" s="706"/>
      <c r="FF240" s="706"/>
      <c r="FG240" s="706"/>
      <c r="FH240" s="704"/>
      <c r="FI240" s="706"/>
      <c r="FJ240" s="706"/>
      <c r="FK240" s="704"/>
      <c r="FL240" s="704"/>
      <c r="FM240" s="704"/>
      <c r="FN240" s="704"/>
      <c r="FO240" s="704"/>
      <c r="FP240" s="704"/>
      <c r="FQ240" s="704"/>
      <c r="FR240" s="704"/>
      <c r="FS240" s="704"/>
      <c r="FT240" s="704"/>
      <c r="FU240" s="704"/>
      <c r="FV240" s="704"/>
      <c r="FW240" s="704"/>
      <c r="FX240" s="704"/>
      <c r="FY240" s="704"/>
      <c r="FZ240" s="704"/>
      <c r="GA240" s="704"/>
      <c r="GB240" s="704"/>
      <c r="GC240" s="704"/>
      <c r="GD240" s="704"/>
      <c r="GE240" s="704"/>
      <c r="GF240" s="704"/>
      <c r="GG240" s="704"/>
      <c r="GH240" s="704"/>
      <c r="GI240" s="704"/>
      <c r="GJ240" s="704"/>
      <c r="GK240" s="704"/>
      <c r="GL240" s="704"/>
      <c r="GM240" s="704"/>
      <c r="GN240" s="704"/>
      <c r="GO240" s="704"/>
      <c r="GP240" s="706"/>
      <c r="GQ240" s="704"/>
      <c r="GR240" s="704"/>
      <c r="GS240" s="704"/>
      <c r="GT240" s="704"/>
      <c r="GU240" s="704"/>
      <c r="GV240" s="704"/>
      <c r="GW240" s="704"/>
      <c r="GX240" s="704"/>
      <c r="GY240" s="704"/>
      <c r="GZ240" s="704"/>
      <c r="HA240" s="704"/>
      <c r="HB240" s="704"/>
      <c r="HC240" s="704"/>
      <c r="HD240" s="704"/>
      <c r="HE240" s="704"/>
      <c r="HF240" s="704"/>
      <c r="HG240" s="704"/>
      <c r="HH240" s="704"/>
      <c r="HI240" s="704"/>
      <c r="HJ240" s="704"/>
      <c r="HK240" s="704"/>
      <c r="HL240" s="704"/>
      <c r="HM240" s="704"/>
      <c r="HN240" s="704"/>
      <c r="HO240" s="704"/>
      <c r="HP240" s="704"/>
      <c r="HQ240" s="704"/>
      <c r="HR240" s="704"/>
      <c r="HS240" s="704"/>
      <c r="HT240" s="704"/>
      <c r="HU240" s="704"/>
      <c r="HV240" s="704"/>
      <c r="HW240" s="704"/>
      <c r="HX240" s="704"/>
      <c r="HY240" s="704"/>
      <c r="HZ240" s="704"/>
      <c r="IA240" s="704"/>
      <c r="IB240" s="704"/>
      <c r="IC240" s="704"/>
      <c r="ID240" s="704"/>
      <c r="IE240" s="704"/>
      <c r="IF240" s="704"/>
      <c r="IG240" s="704"/>
      <c r="IH240" s="704"/>
      <c r="II240" s="704"/>
      <c r="IJ240" s="704"/>
      <c r="IK240" s="704"/>
      <c r="IL240" s="704"/>
      <c r="IM240" s="704"/>
      <c r="IN240" s="704"/>
      <c r="IO240" s="704"/>
      <c r="IP240" s="704"/>
      <c r="IQ240" s="704"/>
      <c r="IR240" s="704"/>
      <c r="IS240" s="704"/>
      <c r="IT240" s="704"/>
      <c r="IU240" s="704"/>
      <c r="IV240" s="706"/>
      <c r="IW240" s="706"/>
      <c r="IX240" s="704"/>
      <c r="IY240" s="704"/>
      <c r="IZ240" s="704"/>
    </row>
    <row r="241" spans="1:274" s="878" customFormat="1" ht="23.1" customHeight="1" x14ac:dyDescent="0.25">
      <c r="A241" s="691">
        <v>240</v>
      </c>
      <c r="B241" s="693" t="s">
        <v>1360</v>
      </c>
      <c r="C241" s="696">
        <v>222</v>
      </c>
      <c r="D241" s="697">
        <v>672</v>
      </c>
      <c r="E241" s="707">
        <v>29</v>
      </c>
      <c r="F241" s="699" t="s">
        <v>1131</v>
      </c>
      <c r="G241" s="699" t="s">
        <v>1372</v>
      </c>
      <c r="H241" s="767" t="s">
        <v>1127</v>
      </c>
      <c r="I241" s="752" t="s">
        <v>1113</v>
      </c>
      <c r="J241" s="761" t="s">
        <v>1135</v>
      </c>
      <c r="K241" s="753" t="s">
        <v>1115</v>
      </c>
      <c r="L241" s="753" t="s">
        <v>1116</v>
      </c>
      <c r="M241" s="753" t="s">
        <v>1199</v>
      </c>
      <c r="N241" s="753" t="s">
        <v>1136</v>
      </c>
      <c r="O241" s="753" t="s">
        <v>1128</v>
      </c>
      <c r="P241" s="753" t="s">
        <v>1134</v>
      </c>
      <c r="Q241" s="765" t="s">
        <v>1160</v>
      </c>
      <c r="R241" s="753" t="s">
        <v>1160</v>
      </c>
      <c r="S241" s="755">
        <v>2</v>
      </c>
      <c r="T241" s="763">
        <v>2.2999999999999998</v>
      </c>
      <c r="U241" s="772">
        <v>41183</v>
      </c>
      <c r="V241" s="771">
        <v>41306</v>
      </c>
      <c r="W241" s="874">
        <v>20</v>
      </c>
      <c r="X241" s="875"/>
      <c r="Y241" s="876">
        <v>60000</v>
      </c>
      <c r="Z241" s="875">
        <f t="shared" si="9"/>
        <v>60000</v>
      </c>
      <c r="AA241" s="691"/>
      <c r="AB241" s="691"/>
      <c r="AC241" s="691">
        <v>30000</v>
      </c>
      <c r="AD241" s="691">
        <v>30000</v>
      </c>
      <c r="AE241" s="691"/>
      <c r="AF241" s="691"/>
      <c r="AG241" s="691"/>
      <c r="AH241" s="691"/>
      <c r="AI241" s="691"/>
      <c r="AJ241" s="691"/>
      <c r="AK241" s="691"/>
      <c r="AL241" s="691"/>
      <c r="AM241" s="868">
        <f t="shared" si="10"/>
        <v>60000</v>
      </c>
      <c r="AN241" s="868">
        <f t="shared" si="11"/>
        <v>0</v>
      </c>
      <c r="AO241" s="691"/>
      <c r="AP241" s="868"/>
      <c r="AQ241" s="706"/>
      <c r="AR241" s="704"/>
      <c r="AS241" s="704"/>
      <c r="AT241" s="704"/>
      <c r="AU241" s="704"/>
      <c r="AV241" s="704"/>
      <c r="AW241" s="704"/>
      <c r="AX241" s="704"/>
      <c r="AY241" s="704"/>
      <c r="AZ241" s="704"/>
      <c r="BA241" s="704"/>
      <c r="BB241" s="704"/>
      <c r="BC241" s="704"/>
      <c r="BD241" s="704"/>
      <c r="BE241" s="704"/>
      <c r="BF241" s="704"/>
      <c r="BG241" s="704"/>
      <c r="BH241" s="704"/>
      <c r="BI241" s="704"/>
      <c r="BJ241" s="704"/>
      <c r="BK241" s="704"/>
      <c r="BL241" s="704"/>
      <c r="BM241" s="704"/>
      <c r="BN241" s="704"/>
      <c r="BO241" s="704"/>
      <c r="BP241" s="704"/>
      <c r="BQ241" s="704"/>
      <c r="BR241" s="704"/>
      <c r="BS241" s="704"/>
      <c r="BT241" s="704"/>
      <c r="BU241" s="704"/>
      <c r="BV241" s="704"/>
      <c r="BW241" s="704"/>
      <c r="BX241" s="704"/>
      <c r="BY241" s="704"/>
      <c r="BZ241" s="704"/>
      <c r="CA241" s="704"/>
      <c r="CB241" s="704"/>
      <c r="CC241" s="704"/>
      <c r="CD241" s="704"/>
      <c r="CE241" s="704"/>
      <c r="CF241" s="704"/>
      <c r="CG241" s="704"/>
      <c r="CH241" s="704"/>
      <c r="CI241" s="704"/>
      <c r="CJ241" s="704"/>
      <c r="CK241" s="704"/>
      <c r="CL241" s="704"/>
      <c r="CM241" s="704"/>
      <c r="CN241" s="704"/>
      <c r="CO241" s="704"/>
      <c r="CP241" s="704"/>
      <c r="CQ241" s="704"/>
      <c r="CR241" s="704"/>
      <c r="CS241" s="704"/>
      <c r="CT241" s="704"/>
      <c r="CU241" s="704"/>
      <c r="CV241" s="704"/>
      <c r="CW241" s="704"/>
      <c r="CX241" s="704"/>
      <c r="CY241" s="704"/>
      <c r="CZ241" s="704"/>
      <c r="DA241" s="704"/>
      <c r="DB241" s="704"/>
      <c r="DC241" s="704"/>
      <c r="DD241" s="704"/>
      <c r="DE241" s="704"/>
      <c r="DF241" s="704"/>
      <c r="DG241" s="704"/>
      <c r="DH241" s="704"/>
      <c r="DI241" s="704"/>
      <c r="DJ241" s="704"/>
      <c r="DK241" s="704"/>
      <c r="DL241" s="704"/>
      <c r="DM241" s="704"/>
      <c r="DN241" s="704"/>
      <c r="DO241" s="704"/>
      <c r="DP241" s="704"/>
      <c r="DQ241" s="704"/>
      <c r="DR241" s="704"/>
      <c r="DS241" s="704"/>
      <c r="DT241" s="704"/>
      <c r="DU241" s="704"/>
      <c r="DV241" s="704"/>
      <c r="DW241" s="704"/>
      <c r="DX241" s="704"/>
      <c r="DY241" s="704"/>
      <c r="DZ241" s="704"/>
      <c r="EA241" s="704"/>
      <c r="EB241" s="704"/>
      <c r="EC241" s="704"/>
      <c r="ED241" s="704"/>
      <c r="EE241" s="704"/>
      <c r="EF241" s="704"/>
      <c r="EG241" s="704"/>
      <c r="EH241" s="704"/>
      <c r="EI241" s="704"/>
      <c r="EJ241" s="704"/>
      <c r="EK241" s="704"/>
      <c r="EL241" s="704"/>
      <c r="EM241" s="704"/>
      <c r="EN241" s="704"/>
      <c r="EO241" s="704"/>
      <c r="EP241" s="704"/>
      <c r="EQ241" s="704"/>
      <c r="ER241" s="704"/>
      <c r="ES241" s="704"/>
      <c r="ET241" s="704"/>
      <c r="EU241" s="704"/>
      <c r="EV241" s="704"/>
      <c r="EW241" s="704"/>
      <c r="EX241" s="704"/>
      <c r="EY241" s="704"/>
      <c r="EZ241" s="704"/>
      <c r="FA241" s="704"/>
      <c r="FB241" s="704"/>
      <c r="FC241" s="704"/>
      <c r="FD241" s="704"/>
      <c r="FE241" s="704"/>
      <c r="FF241" s="704"/>
      <c r="FG241" s="704"/>
      <c r="FH241" s="704"/>
      <c r="FI241" s="704"/>
      <c r="FJ241" s="704"/>
      <c r="FK241" s="704"/>
      <c r="FL241" s="704"/>
      <c r="FM241" s="704"/>
      <c r="FN241" s="704"/>
      <c r="FO241" s="704"/>
      <c r="FP241" s="704"/>
      <c r="FQ241" s="704"/>
      <c r="FR241" s="704"/>
      <c r="FS241" s="704"/>
      <c r="FT241" s="704"/>
      <c r="FU241" s="704"/>
      <c r="FV241" s="704"/>
      <c r="FW241" s="704"/>
      <c r="FX241" s="704"/>
      <c r="FY241" s="704"/>
      <c r="FZ241" s="704"/>
      <c r="GA241" s="704"/>
      <c r="GB241" s="704"/>
      <c r="GC241" s="704"/>
      <c r="GD241" s="704"/>
      <c r="GE241" s="704"/>
      <c r="GF241" s="704"/>
      <c r="GG241" s="704"/>
      <c r="GH241" s="704"/>
      <c r="GI241" s="704"/>
      <c r="GJ241" s="704"/>
      <c r="GK241" s="704"/>
      <c r="GL241" s="704"/>
      <c r="GM241" s="704"/>
      <c r="GN241" s="704"/>
      <c r="GO241" s="704"/>
      <c r="IX241" s="704"/>
      <c r="IY241" s="704"/>
      <c r="IZ241" s="704"/>
      <c r="JA241" s="706"/>
      <c r="JB241" s="706"/>
      <c r="JC241" s="706"/>
      <c r="JD241" s="706"/>
      <c r="JE241" s="706"/>
      <c r="JF241" s="706"/>
      <c r="JG241" s="706"/>
      <c r="JH241" s="706"/>
    </row>
    <row r="242" spans="1:274" s="878" customFormat="1" ht="23.1" customHeight="1" x14ac:dyDescent="0.25">
      <c r="A242" s="691">
        <v>241</v>
      </c>
      <c r="B242" s="693" t="s">
        <v>1360</v>
      </c>
      <c r="C242" s="708">
        <v>222</v>
      </c>
      <c r="D242" s="709">
        <v>672</v>
      </c>
      <c r="E242" s="707">
        <v>55</v>
      </c>
      <c r="F242" s="699" t="s">
        <v>1131</v>
      </c>
      <c r="G242" s="699" t="s">
        <v>1376</v>
      </c>
      <c r="H242" s="751" t="s">
        <v>1127</v>
      </c>
      <c r="I242" s="752" t="s">
        <v>1113</v>
      </c>
      <c r="J242" s="761" t="s">
        <v>1135</v>
      </c>
      <c r="K242" s="753" t="s">
        <v>1115</v>
      </c>
      <c r="L242" s="761" t="s">
        <v>1116</v>
      </c>
      <c r="M242" s="753" t="s">
        <v>1199</v>
      </c>
      <c r="N242" s="753" t="s">
        <v>1136</v>
      </c>
      <c r="O242" s="753" t="s">
        <v>1128</v>
      </c>
      <c r="P242" s="866" t="s">
        <v>1484</v>
      </c>
      <c r="Q242" s="753">
        <v>20</v>
      </c>
      <c r="R242" s="753">
        <v>20</v>
      </c>
      <c r="S242" s="755">
        <v>2</v>
      </c>
      <c r="T242" s="763">
        <v>2.2999999999999998</v>
      </c>
      <c r="U242" s="757">
        <v>41456</v>
      </c>
      <c r="V242" s="758">
        <v>41791</v>
      </c>
      <c r="W242" s="874">
        <v>20</v>
      </c>
      <c r="X242" s="875">
        <v>1000000</v>
      </c>
      <c r="Y242" s="875"/>
      <c r="Z242" s="875">
        <f t="shared" si="9"/>
        <v>1000000</v>
      </c>
      <c r="AA242" s="702">
        <v>83300</v>
      </c>
      <c r="AB242" s="702">
        <v>83300</v>
      </c>
      <c r="AC242" s="702">
        <v>83300</v>
      </c>
      <c r="AD242" s="702">
        <v>83300</v>
      </c>
      <c r="AE242" s="702">
        <v>83300</v>
      </c>
      <c r="AF242" s="702">
        <v>83300</v>
      </c>
      <c r="AG242" s="702">
        <v>83300</v>
      </c>
      <c r="AH242" s="702">
        <v>83300</v>
      </c>
      <c r="AI242" s="702">
        <v>83300</v>
      </c>
      <c r="AJ242" s="702">
        <v>83300</v>
      </c>
      <c r="AK242" s="702">
        <v>83300</v>
      </c>
      <c r="AL242" s="691">
        <v>83700</v>
      </c>
      <c r="AM242" s="868">
        <f t="shared" si="10"/>
        <v>1000000</v>
      </c>
      <c r="AN242" s="868">
        <f t="shared" si="11"/>
        <v>0</v>
      </c>
      <c r="AO242" s="760"/>
      <c r="AP242" s="868"/>
      <c r="AQ242" s="706"/>
      <c r="AR242" s="704"/>
      <c r="AS242" s="704"/>
      <c r="AT242" s="704"/>
      <c r="AU242" s="704"/>
      <c r="AV242" s="704"/>
      <c r="AW242" s="704"/>
      <c r="AX242" s="704"/>
      <c r="AY242" s="704"/>
      <c r="AZ242" s="704"/>
      <c r="BA242" s="704"/>
      <c r="BB242" s="704"/>
      <c r="BC242" s="704"/>
      <c r="BD242" s="704"/>
      <c r="BE242" s="704"/>
      <c r="BF242" s="704"/>
      <c r="BG242" s="704"/>
      <c r="BH242" s="704"/>
      <c r="BI242" s="704"/>
      <c r="BJ242" s="704"/>
      <c r="BK242" s="704"/>
      <c r="BL242" s="704"/>
      <c r="BM242" s="704"/>
      <c r="BN242" s="704"/>
      <c r="BO242" s="704"/>
      <c r="BP242" s="704"/>
      <c r="BQ242" s="704"/>
      <c r="BR242" s="704"/>
      <c r="BS242" s="704"/>
      <c r="BT242" s="704"/>
      <c r="BU242" s="704"/>
      <c r="BV242" s="704"/>
      <c r="BW242" s="704"/>
      <c r="BX242" s="704"/>
      <c r="BY242" s="704"/>
      <c r="BZ242" s="704"/>
      <c r="CA242" s="704"/>
      <c r="CB242" s="704"/>
      <c r="CC242" s="704"/>
      <c r="CD242" s="704"/>
      <c r="CE242" s="704"/>
      <c r="CF242" s="704"/>
      <c r="CG242" s="704"/>
      <c r="CH242" s="704"/>
      <c r="CI242" s="704"/>
      <c r="CJ242" s="704"/>
      <c r="CK242" s="704"/>
      <c r="CL242" s="704"/>
      <c r="CM242" s="704"/>
      <c r="CN242" s="704"/>
      <c r="CO242" s="704"/>
      <c r="CP242" s="704"/>
      <c r="CQ242" s="704"/>
      <c r="CR242" s="704"/>
      <c r="CS242" s="704"/>
      <c r="CT242" s="704"/>
      <c r="CU242" s="704"/>
      <c r="CV242" s="704"/>
      <c r="CW242" s="704"/>
      <c r="CX242" s="704"/>
      <c r="CY242" s="704"/>
      <c r="CZ242" s="704"/>
      <c r="DA242" s="704"/>
      <c r="DB242" s="704"/>
      <c r="DC242" s="704"/>
      <c r="DD242" s="704"/>
      <c r="DE242" s="704"/>
      <c r="DF242" s="704"/>
      <c r="DG242" s="704"/>
      <c r="DH242" s="704"/>
      <c r="DI242" s="704"/>
      <c r="DJ242" s="704"/>
      <c r="DK242" s="704"/>
      <c r="DL242" s="704"/>
      <c r="DM242" s="704"/>
      <c r="DN242" s="704"/>
      <c r="DO242" s="704"/>
      <c r="DP242" s="704"/>
      <c r="DQ242" s="704"/>
      <c r="DR242" s="704"/>
      <c r="DS242" s="704"/>
      <c r="DT242" s="704"/>
      <c r="DU242" s="704"/>
      <c r="DV242" s="704"/>
      <c r="DW242" s="704"/>
      <c r="DX242" s="704"/>
      <c r="DY242" s="704"/>
      <c r="DZ242" s="704"/>
      <c r="EA242" s="704"/>
      <c r="EB242" s="704"/>
      <c r="EC242" s="704"/>
      <c r="ED242" s="704"/>
      <c r="EE242" s="704"/>
      <c r="EF242" s="704"/>
      <c r="EG242" s="704"/>
      <c r="EH242" s="704"/>
      <c r="EI242" s="704"/>
      <c r="EJ242" s="704"/>
      <c r="EK242" s="704"/>
      <c r="EL242" s="704"/>
      <c r="EM242" s="704"/>
      <c r="EN242" s="704"/>
      <c r="EO242" s="704"/>
      <c r="EP242" s="704"/>
      <c r="EQ242" s="704"/>
      <c r="ER242" s="704"/>
      <c r="ES242" s="704"/>
      <c r="ET242" s="704"/>
      <c r="EU242" s="704"/>
      <c r="EV242" s="706"/>
      <c r="EW242" s="706"/>
      <c r="EX242" s="706"/>
      <c r="EY242" s="706"/>
      <c r="EZ242" s="706"/>
      <c r="FA242" s="706"/>
      <c r="FB242" s="706"/>
      <c r="FC242" s="706"/>
      <c r="FD242" s="706"/>
      <c r="FE242" s="706"/>
      <c r="FF242" s="706"/>
      <c r="FG242" s="706"/>
      <c r="FH242" s="704"/>
      <c r="FI242" s="706"/>
      <c r="FJ242" s="706"/>
      <c r="FK242" s="704"/>
      <c r="FL242" s="704"/>
      <c r="FM242" s="704"/>
      <c r="FN242" s="704"/>
      <c r="FO242" s="704"/>
      <c r="FP242" s="704"/>
      <c r="FQ242" s="704"/>
      <c r="FR242" s="704"/>
      <c r="FS242" s="704"/>
      <c r="FT242" s="704"/>
      <c r="FU242" s="704"/>
      <c r="FV242" s="704"/>
      <c r="FW242" s="704"/>
      <c r="FX242" s="704"/>
      <c r="FY242" s="704"/>
      <c r="FZ242" s="704"/>
      <c r="GA242" s="704"/>
      <c r="GB242" s="704"/>
      <c r="GC242" s="704"/>
      <c r="GD242" s="704"/>
      <c r="GE242" s="704"/>
      <c r="GF242" s="704"/>
      <c r="GG242" s="704"/>
      <c r="GH242" s="704"/>
      <c r="GI242" s="704"/>
      <c r="GJ242" s="704"/>
      <c r="GK242" s="704"/>
      <c r="GL242" s="704"/>
      <c r="GM242" s="704"/>
      <c r="GN242" s="704"/>
      <c r="GO242" s="704"/>
      <c r="GP242" s="706"/>
      <c r="GQ242" s="704"/>
      <c r="GR242" s="704"/>
      <c r="GS242" s="704"/>
      <c r="GT242" s="704"/>
      <c r="GU242" s="704"/>
      <c r="GV242" s="704"/>
      <c r="GW242" s="704"/>
      <c r="GX242" s="704"/>
      <c r="GY242" s="704"/>
      <c r="GZ242" s="704"/>
      <c r="HA242" s="704"/>
      <c r="HB242" s="704"/>
      <c r="HC242" s="704"/>
      <c r="HD242" s="704"/>
      <c r="HE242" s="704"/>
      <c r="HF242" s="704"/>
      <c r="HG242" s="704"/>
      <c r="HH242" s="704"/>
      <c r="HI242" s="704"/>
      <c r="HJ242" s="704"/>
      <c r="HK242" s="704"/>
      <c r="HL242" s="704"/>
      <c r="HM242" s="704"/>
      <c r="HN242" s="704"/>
      <c r="HO242" s="704"/>
      <c r="HP242" s="704"/>
      <c r="HQ242" s="704"/>
      <c r="HR242" s="704"/>
      <c r="HS242" s="704"/>
      <c r="HT242" s="704"/>
      <c r="HU242" s="704"/>
      <c r="HV242" s="704"/>
      <c r="HW242" s="704"/>
      <c r="HX242" s="704"/>
      <c r="HY242" s="704"/>
      <c r="HZ242" s="704"/>
      <c r="IA242" s="704"/>
      <c r="IB242" s="704"/>
      <c r="IC242" s="704"/>
      <c r="ID242" s="704"/>
      <c r="IE242" s="704"/>
      <c r="IF242" s="704"/>
      <c r="IG242" s="704"/>
      <c r="IH242" s="704"/>
      <c r="II242" s="704"/>
      <c r="IJ242" s="704"/>
      <c r="IK242" s="704"/>
      <c r="IL242" s="704"/>
      <c r="IM242" s="704"/>
      <c r="IN242" s="704"/>
      <c r="IO242" s="704"/>
      <c r="IP242" s="704"/>
      <c r="IQ242" s="704"/>
      <c r="IR242" s="704"/>
      <c r="IS242" s="704"/>
      <c r="IT242" s="704"/>
      <c r="IU242" s="704"/>
      <c r="IV242" s="706"/>
      <c r="IW242" s="706"/>
      <c r="IX242" s="704"/>
      <c r="IY242" s="704"/>
      <c r="IZ242" s="704"/>
    </row>
    <row r="243" spans="1:274" s="878" customFormat="1" ht="23.1" customHeight="1" x14ac:dyDescent="0.25">
      <c r="A243" s="691">
        <v>242</v>
      </c>
      <c r="B243" s="693" t="s">
        <v>1360</v>
      </c>
      <c r="C243" s="708">
        <v>222</v>
      </c>
      <c r="D243" s="709">
        <v>672</v>
      </c>
      <c r="E243" s="707">
        <v>59</v>
      </c>
      <c r="F243" s="699" t="s">
        <v>1131</v>
      </c>
      <c r="G243" s="699" t="s">
        <v>1377</v>
      </c>
      <c r="H243" s="751" t="s">
        <v>1127</v>
      </c>
      <c r="I243" s="752" t="s">
        <v>1113</v>
      </c>
      <c r="J243" s="761" t="s">
        <v>1135</v>
      </c>
      <c r="K243" s="753" t="s">
        <v>1115</v>
      </c>
      <c r="L243" s="761" t="s">
        <v>1116</v>
      </c>
      <c r="M243" s="753" t="s">
        <v>1199</v>
      </c>
      <c r="N243" s="753" t="s">
        <v>1136</v>
      </c>
      <c r="O243" s="753" t="s">
        <v>1128</v>
      </c>
      <c r="P243" s="866" t="s">
        <v>1607</v>
      </c>
      <c r="Q243" s="866" t="s">
        <v>1378</v>
      </c>
      <c r="R243" s="866" t="s">
        <v>1378</v>
      </c>
      <c r="S243" s="755">
        <v>2</v>
      </c>
      <c r="T243" s="763">
        <v>2.2999999999999998</v>
      </c>
      <c r="U243" s="757">
        <v>41456</v>
      </c>
      <c r="V243" s="758">
        <v>41791</v>
      </c>
      <c r="W243" s="874">
        <v>20</v>
      </c>
      <c r="X243" s="875">
        <v>250000</v>
      </c>
      <c r="Y243" s="875"/>
      <c r="Z243" s="875">
        <f t="shared" si="9"/>
        <v>250000</v>
      </c>
      <c r="AA243" s="702">
        <v>20800</v>
      </c>
      <c r="AB243" s="702">
        <v>20800</v>
      </c>
      <c r="AC243" s="702">
        <v>20800</v>
      </c>
      <c r="AD243" s="702">
        <v>20800</v>
      </c>
      <c r="AE243" s="702">
        <v>20800</v>
      </c>
      <c r="AF243" s="702">
        <v>20800</v>
      </c>
      <c r="AG243" s="702">
        <v>20800</v>
      </c>
      <c r="AH243" s="702">
        <v>20800</v>
      </c>
      <c r="AI243" s="702">
        <v>20800</v>
      </c>
      <c r="AJ243" s="702">
        <v>20800</v>
      </c>
      <c r="AK243" s="702">
        <v>20800</v>
      </c>
      <c r="AL243" s="702">
        <v>21200</v>
      </c>
      <c r="AM243" s="868">
        <f t="shared" si="10"/>
        <v>250000</v>
      </c>
      <c r="AN243" s="868">
        <f t="shared" si="11"/>
        <v>0</v>
      </c>
      <c r="AO243" s="760"/>
      <c r="AP243" s="868"/>
      <c r="AQ243" s="706"/>
      <c r="AR243" s="704"/>
      <c r="AS243" s="704"/>
      <c r="AT243" s="704"/>
      <c r="AU243" s="704"/>
      <c r="AV243" s="704"/>
      <c r="AW243" s="704"/>
      <c r="AX243" s="704"/>
      <c r="AY243" s="704"/>
      <c r="AZ243" s="704"/>
      <c r="BA243" s="704"/>
      <c r="BB243" s="704"/>
      <c r="BC243" s="704"/>
      <c r="BD243" s="704"/>
      <c r="BE243" s="704"/>
      <c r="BF243" s="704"/>
      <c r="BG243" s="704"/>
      <c r="BH243" s="704"/>
      <c r="BI243" s="704"/>
      <c r="BJ243" s="704"/>
      <c r="BK243" s="704"/>
      <c r="BL243" s="704"/>
      <c r="BM243" s="704"/>
      <c r="BN243" s="704"/>
      <c r="BO243" s="704"/>
      <c r="BP243" s="704"/>
      <c r="BQ243" s="704"/>
      <c r="BR243" s="704"/>
      <c r="BS243" s="704"/>
      <c r="BT243" s="704"/>
      <c r="BU243" s="704"/>
      <c r="BV243" s="704"/>
      <c r="BW243" s="704"/>
      <c r="BX243" s="704"/>
      <c r="BY243" s="704"/>
      <c r="BZ243" s="704"/>
      <c r="CA243" s="704"/>
      <c r="CB243" s="704"/>
      <c r="CC243" s="704"/>
      <c r="CD243" s="704"/>
      <c r="CE243" s="704"/>
      <c r="CF243" s="704"/>
      <c r="CG243" s="704"/>
      <c r="CH243" s="704"/>
      <c r="CI243" s="704"/>
      <c r="CJ243" s="704"/>
      <c r="CK243" s="704"/>
      <c r="CL243" s="704"/>
      <c r="CM243" s="704"/>
      <c r="CN243" s="704"/>
      <c r="CO243" s="704"/>
      <c r="CP243" s="704"/>
      <c r="CQ243" s="704"/>
      <c r="CR243" s="704"/>
      <c r="CS243" s="704"/>
      <c r="CT243" s="704"/>
      <c r="CU243" s="704"/>
      <c r="CV243" s="704"/>
      <c r="CW243" s="704"/>
      <c r="CX243" s="704"/>
      <c r="CY243" s="704"/>
      <c r="CZ243" s="704"/>
      <c r="DA243" s="704"/>
      <c r="DB243" s="704"/>
      <c r="DC243" s="704"/>
      <c r="DD243" s="704"/>
      <c r="DE243" s="704"/>
      <c r="DF243" s="704"/>
      <c r="DG243" s="704"/>
      <c r="DH243" s="704"/>
      <c r="DI243" s="704"/>
      <c r="DJ243" s="704"/>
      <c r="DK243" s="704"/>
      <c r="DL243" s="704"/>
      <c r="DM243" s="704"/>
      <c r="DN243" s="704"/>
      <c r="DO243" s="704"/>
      <c r="DP243" s="704"/>
      <c r="DQ243" s="704"/>
      <c r="DR243" s="704"/>
      <c r="DS243" s="704"/>
      <c r="DT243" s="704"/>
      <c r="DU243" s="704"/>
      <c r="DV243" s="704"/>
      <c r="DW243" s="704"/>
      <c r="DX243" s="704"/>
      <c r="DY243" s="704"/>
      <c r="DZ243" s="704"/>
      <c r="EA243" s="704"/>
      <c r="EB243" s="704"/>
      <c r="EC243" s="704"/>
      <c r="ED243" s="704"/>
      <c r="EE243" s="704"/>
      <c r="EF243" s="704"/>
      <c r="EG243" s="704"/>
      <c r="EH243" s="704"/>
      <c r="EI243" s="704"/>
      <c r="EJ243" s="704"/>
      <c r="EK243" s="704"/>
      <c r="EL243" s="704"/>
      <c r="EM243" s="704"/>
      <c r="EN243" s="704"/>
      <c r="EO243" s="704"/>
      <c r="EP243" s="704"/>
      <c r="EQ243" s="704"/>
      <c r="ER243" s="704"/>
      <c r="ES243" s="704"/>
      <c r="ET243" s="704"/>
      <c r="EU243" s="704"/>
      <c r="EV243" s="706"/>
      <c r="EW243" s="706"/>
      <c r="EX243" s="706"/>
      <c r="EY243" s="706"/>
      <c r="EZ243" s="706"/>
      <c r="FA243" s="706"/>
      <c r="FB243" s="706"/>
      <c r="FC243" s="706"/>
      <c r="FD243" s="706"/>
      <c r="FE243" s="706"/>
      <c r="FF243" s="706"/>
      <c r="FG243" s="706"/>
      <c r="FH243" s="704"/>
      <c r="FI243" s="706"/>
      <c r="FJ243" s="706"/>
      <c r="FK243" s="704"/>
      <c r="FL243" s="704"/>
      <c r="FM243" s="704"/>
      <c r="FN243" s="704"/>
      <c r="FO243" s="704"/>
      <c r="FP243" s="704"/>
      <c r="FQ243" s="704"/>
      <c r="FR243" s="704"/>
      <c r="FS243" s="704"/>
      <c r="FT243" s="704"/>
      <c r="FU243" s="704"/>
      <c r="FV243" s="704"/>
      <c r="FW243" s="704"/>
      <c r="FX243" s="704"/>
      <c r="FY243" s="704"/>
      <c r="FZ243" s="704"/>
      <c r="GA243" s="704"/>
      <c r="GB243" s="704"/>
      <c r="GC243" s="704"/>
      <c r="GD243" s="704"/>
      <c r="GE243" s="704"/>
      <c r="GF243" s="704"/>
      <c r="GG243" s="704"/>
      <c r="GH243" s="704"/>
      <c r="GI243" s="704"/>
      <c r="GJ243" s="704"/>
      <c r="GK243" s="704"/>
      <c r="GL243" s="704"/>
      <c r="GM243" s="704"/>
      <c r="GN243" s="704"/>
      <c r="GO243" s="704"/>
      <c r="GP243" s="706"/>
      <c r="GQ243" s="704"/>
      <c r="GR243" s="704"/>
      <c r="GS243" s="704"/>
      <c r="GT243" s="704"/>
      <c r="GU243" s="704"/>
      <c r="GV243" s="704"/>
      <c r="GW243" s="704"/>
      <c r="GX243" s="704"/>
      <c r="GY243" s="704"/>
      <c r="GZ243" s="704"/>
      <c r="HA243" s="704"/>
      <c r="HB243" s="704"/>
      <c r="HC243" s="704"/>
      <c r="HD243" s="704"/>
      <c r="HE243" s="704"/>
      <c r="HF243" s="704"/>
      <c r="HG243" s="704"/>
      <c r="HH243" s="704"/>
      <c r="HI243" s="704"/>
      <c r="HJ243" s="704"/>
      <c r="HK243" s="704"/>
      <c r="HL243" s="704"/>
      <c r="HM243" s="704"/>
      <c r="HN243" s="704"/>
      <c r="HO243" s="704"/>
      <c r="HP243" s="704"/>
      <c r="HQ243" s="704"/>
      <c r="HR243" s="704"/>
      <c r="HS243" s="704"/>
      <c r="HT243" s="704"/>
      <c r="HU243" s="704"/>
      <c r="HV243" s="704"/>
      <c r="HW243" s="704"/>
      <c r="HX243" s="704"/>
      <c r="HY243" s="704"/>
      <c r="HZ243" s="704"/>
      <c r="IA243" s="704"/>
      <c r="IB243" s="704"/>
      <c r="IC243" s="704"/>
      <c r="ID243" s="704"/>
      <c r="IE243" s="704"/>
      <c r="IF243" s="704"/>
      <c r="IG243" s="704"/>
      <c r="IH243" s="704"/>
      <c r="II243" s="704"/>
      <c r="IJ243" s="704"/>
      <c r="IK243" s="704"/>
      <c r="IL243" s="704"/>
      <c r="IM243" s="704"/>
      <c r="IN243" s="704"/>
      <c r="IO243" s="704"/>
      <c r="IP243" s="704"/>
      <c r="IQ243" s="704"/>
      <c r="IR243" s="704"/>
      <c r="IS243" s="704"/>
      <c r="IT243" s="704"/>
      <c r="IU243" s="704"/>
      <c r="IV243" s="704"/>
      <c r="IW243" s="704"/>
      <c r="IX243" s="704"/>
      <c r="IY243" s="704"/>
      <c r="IZ243" s="704"/>
      <c r="JJ243" s="706"/>
      <c r="JK243" s="706"/>
      <c r="JL243" s="706"/>
      <c r="JM243" s="706"/>
      <c r="JN243" s="706"/>
    </row>
    <row r="244" spans="1:274" s="878" customFormat="1" ht="23.1" customHeight="1" x14ac:dyDescent="0.25">
      <c r="A244" s="691">
        <v>243</v>
      </c>
      <c r="B244" s="693" t="s">
        <v>1360</v>
      </c>
      <c r="C244" s="696">
        <v>222</v>
      </c>
      <c r="D244" s="697">
        <v>672</v>
      </c>
      <c r="E244" s="707">
        <v>67</v>
      </c>
      <c r="F244" s="699" t="s">
        <v>1131</v>
      </c>
      <c r="G244" s="699" t="s">
        <v>1379</v>
      </c>
      <c r="H244" s="751" t="s">
        <v>1127</v>
      </c>
      <c r="I244" s="752" t="s">
        <v>1113</v>
      </c>
      <c r="J244" s="761" t="s">
        <v>1135</v>
      </c>
      <c r="K244" s="753" t="s">
        <v>1115</v>
      </c>
      <c r="L244" s="761" t="s">
        <v>1116</v>
      </c>
      <c r="M244" s="753" t="s">
        <v>1199</v>
      </c>
      <c r="N244" s="753" t="s">
        <v>1136</v>
      </c>
      <c r="O244" s="753" t="s">
        <v>1128</v>
      </c>
      <c r="P244" s="866" t="s">
        <v>1607</v>
      </c>
      <c r="Q244" s="753" t="s">
        <v>1380</v>
      </c>
      <c r="R244" s="753" t="s">
        <v>1380</v>
      </c>
      <c r="S244" s="755">
        <v>2</v>
      </c>
      <c r="T244" s="763">
        <v>2.2999999999999998</v>
      </c>
      <c r="U244" s="757">
        <v>41456</v>
      </c>
      <c r="V244" s="758">
        <v>41791</v>
      </c>
      <c r="W244" s="874">
        <v>20</v>
      </c>
      <c r="X244" s="875">
        <v>3700000</v>
      </c>
      <c r="Y244" s="876">
        <v>4434400</v>
      </c>
      <c r="Z244" s="875">
        <f t="shared" si="9"/>
        <v>8134400</v>
      </c>
      <c r="AA244" s="702">
        <v>678100</v>
      </c>
      <c r="AB244" s="702">
        <v>678100</v>
      </c>
      <c r="AC244" s="702">
        <v>678100</v>
      </c>
      <c r="AD244" s="702">
        <v>678100</v>
      </c>
      <c r="AE244" s="702">
        <v>678100</v>
      </c>
      <c r="AF244" s="702">
        <v>678100</v>
      </c>
      <c r="AG244" s="702">
        <v>678100</v>
      </c>
      <c r="AH244" s="702">
        <v>678100</v>
      </c>
      <c r="AI244" s="702">
        <v>678100</v>
      </c>
      <c r="AJ244" s="702">
        <v>678100</v>
      </c>
      <c r="AK244" s="702">
        <v>678100</v>
      </c>
      <c r="AL244" s="702">
        <v>675300</v>
      </c>
      <c r="AM244" s="868">
        <f t="shared" si="10"/>
        <v>8134400</v>
      </c>
      <c r="AN244" s="868">
        <f t="shared" si="11"/>
        <v>0</v>
      </c>
      <c r="AO244" s="760"/>
      <c r="AP244" s="868"/>
      <c r="AQ244" s="706"/>
      <c r="AR244" s="704"/>
      <c r="AS244" s="704"/>
      <c r="AT244" s="704"/>
      <c r="AU244" s="704"/>
      <c r="AV244" s="704"/>
      <c r="AW244" s="704"/>
      <c r="AX244" s="704"/>
      <c r="AY244" s="704"/>
      <c r="AZ244" s="704"/>
      <c r="BA244" s="704"/>
      <c r="BB244" s="704"/>
      <c r="BC244" s="704"/>
      <c r="BD244" s="704"/>
      <c r="BE244" s="704"/>
      <c r="BF244" s="704"/>
      <c r="BG244" s="704"/>
      <c r="BH244" s="704"/>
      <c r="BI244" s="704"/>
      <c r="BJ244" s="704"/>
      <c r="BK244" s="704"/>
      <c r="BL244" s="704"/>
      <c r="BM244" s="704"/>
      <c r="BN244" s="704"/>
      <c r="BO244" s="704"/>
      <c r="BP244" s="704"/>
      <c r="BQ244" s="704"/>
      <c r="BR244" s="704"/>
      <c r="BS244" s="704"/>
      <c r="BT244" s="704"/>
      <c r="BU244" s="704"/>
      <c r="BV244" s="704"/>
      <c r="BW244" s="704"/>
      <c r="BX244" s="704"/>
      <c r="BY244" s="704"/>
      <c r="BZ244" s="704"/>
      <c r="CA244" s="704"/>
      <c r="CB244" s="704"/>
      <c r="CC244" s="704"/>
      <c r="CD244" s="704"/>
      <c r="CE244" s="704"/>
      <c r="CF244" s="704"/>
      <c r="CG244" s="704"/>
      <c r="CH244" s="704"/>
      <c r="CI244" s="704"/>
      <c r="CJ244" s="704"/>
      <c r="CK244" s="704"/>
      <c r="CL244" s="704"/>
      <c r="CM244" s="704"/>
      <c r="CN244" s="704"/>
      <c r="CO244" s="704"/>
      <c r="CP244" s="704"/>
      <c r="CQ244" s="704"/>
      <c r="CR244" s="704"/>
      <c r="CS244" s="704"/>
      <c r="CT244" s="704"/>
      <c r="CU244" s="704"/>
      <c r="CV244" s="704"/>
      <c r="CW244" s="704"/>
      <c r="CX244" s="704"/>
      <c r="CY244" s="704"/>
      <c r="CZ244" s="704"/>
      <c r="DA244" s="704"/>
      <c r="DB244" s="704"/>
      <c r="DC244" s="704"/>
      <c r="DD244" s="704"/>
      <c r="DE244" s="704"/>
      <c r="DF244" s="704"/>
      <c r="DG244" s="704"/>
      <c r="DH244" s="704"/>
      <c r="DI244" s="704"/>
      <c r="DJ244" s="704"/>
      <c r="DK244" s="704"/>
      <c r="DL244" s="704"/>
      <c r="DM244" s="704"/>
      <c r="DN244" s="704"/>
      <c r="DO244" s="704"/>
      <c r="DP244" s="704"/>
      <c r="DQ244" s="704"/>
      <c r="DR244" s="704"/>
      <c r="DS244" s="704"/>
      <c r="DT244" s="704"/>
      <c r="DU244" s="704"/>
      <c r="DV244" s="704"/>
      <c r="DW244" s="704"/>
      <c r="DX244" s="704"/>
      <c r="DY244" s="704"/>
      <c r="DZ244" s="704"/>
      <c r="EA244" s="704"/>
      <c r="EB244" s="704"/>
      <c r="EC244" s="704"/>
      <c r="ED244" s="704"/>
      <c r="EE244" s="704"/>
      <c r="EF244" s="704"/>
      <c r="EG244" s="704"/>
      <c r="EH244" s="704"/>
      <c r="EI244" s="704"/>
      <c r="EJ244" s="704"/>
      <c r="EK244" s="704"/>
      <c r="EL244" s="704"/>
      <c r="EM244" s="704"/>
      <c r="EN244" s="704"/>
      <c r="EO244" s="704"/>
      <c r="EP244" s="704"/>
      <c r="EQ244" s="704"/>
      <c r="ER244" s="704"/>
      <c r="ES244" s="704"/>
      <c r="ET244" s="704"/>
      <c r="EU244" s="704"/>
      <c r="EV244" s="706"/>
      <c r="EW244" s="706"/>
      <c r="EX244" s="706"/>
      <c r="EY244" s="706"/>
      <c r="EZ244" s="706"/>
      <c r="FA244" s="706"/>
      <c r="FB244" s="706"/>
      <c r="FC244" s="706"/>
      <c r="FD244" s="706"/>
      <c r="FE244" s="706"/>
      <c r="FF244" s="706"/>
      <c r="FG244" s="706"/>
      <c r="FH244" s="704"/>
      <c r="FI244" s="706"/>
      <c r="FJ244" s="706"/>
      <c r="FK244" s="704"/>
      <c r="FL244" s="704"/>
      <c r="FM244" s="704"/>
      <c r="FN244" s="704"/>
      <c r="FO244" s="704"/>
      <c r="FP244" s="704"/>
      <c r="FQ244" s="704"/>
      <c r="FR244" s="704"/>
      <c r="FS244" s="704"/>
      <c r="FT244" s="704"/>
      <c r="FU244" s="704"/>
      <c r="FV244" s="704"/>
      <c r="FW244" s="704"/>
      <c r="FX244" s="704"/>
      <c r="FY244" s="704"/>
      <c r="FZ244" s="704"/>
      <c r="GA244" s="704"/>
      <c r="GB244" s="704"/>
      <c r="GC244" s="704"/>
      <c r="GD244" s="704"/>
      <c r="GE244" s="704"/>
      <c r="GF244" s="704"/>
      <c r="GG244" s="704"/>
      <c r="GH244" s="704"/>
      <c r="GI244" s="704"/>
      <c r="GJ244" s="704"/>
      <c r="GK244" s="704"/>
      <c r="GL244" s="704"/>
      <c r="GM244" s="704"/>
      <c r="GN244" s="704"/>
      <c r="GO244" s="704"/>
      <c r="GP244" s="706"/>
      <c r="GQ244" s="704"/>
      <c r="GR244" s="704"/>
      <c r="GS244" s="704"/>
      <c r="GT244" s="704"/>
      <c r="GU244" s="704"/>
      <c r="GV244" s="704"/>
      <c r="GW244" s="704"/>
      <c r="GX244" s="704"/>
      <c r="GY244" s="704"/>
      <c r="GZ244" s="704"/>
      <c r="HA244" s="704"/>
      <c r="HB244" s="704"/>
      <c r="HC244" s="704"/>
      <c r="HD244" s="704"/>
      <c r="HE244" s="704"/>
      <c r="HF244" s="704"/>
      <c r="HG244" s="704"/>
      <c r="HH244" s="704"/>
      <c r="HI244" s="704"/>
      <c r="HJ244" s="704"/>
      <c r="HK244" s="704"/>
      <c r="HL244" s="704"/>
      <c r="HM244" s="704"/>
      <c r="HN244" s="704"/>
      <c r="HO244" s="704"/>
      <c r="HP244" s="704"/>
      <c r="HQ244" s="704"/>
      <c r="HR244" s="704"/>
      <c r="HS244" s="704"/>
      <c r="HT244" s="704"/>
      <c r="HU244" s="704"/>
      <c r="HV244" s="704"/>
      <c r="HW244" s="704"/>
      <c r="HX244" s="704"/>
      <c r="HY244" s="704"/>
      <c r="HZ244" s="704"/>
      <c r="IA244" s="704"/>
      <c r="IB244" s="704"/>
      <c r="IC244" s="704"/>
      <c r="ID244" s="704"/>
      <c r="IE244" s="704"/>
      <c r="IF244" s="704"/>
      <c r="IG244" s="704"/>
      <c r="IH244" s="704"/>
      <c r="II244" s="704"/>
      <c r="IJ244" s="704"/>
      <c r="IK244" s="704"/>
      <c r="IL244" s="704"/>
      <c r="IM244" s="704"/>
      <c r="IN244" s="704"/>
      <c r="IO244" s="704"/>
      <c r="IP244" s="704"/>
      <c r="IQ244" s="704"/>
      <c r="IR244" s="704"/>
      <c r="IS244" s="704"/>
      <c r="IT244" s="704"/>
      <c r="IU244" s="704"/>
      <c r="IV244" s="706"/>
      <c r="IW244" s="706"/>
      <c r="IX244" s="704"/>
      <c r="IY244" s="704"/>
      <c r="IZ244" s="704"/>
      <c r="JA244" s="706"/>
      <c r="JB244" s="706"/>
      <c r="JC244" s="706"/>
      <c r="JD244" s="706"/>
      <c r="JE244" s="706"/>
      <c r="JF244" s="706"/>
      <c r="JG244" s="706"/>
      <c r="JH244" s="706"/>
      <c r="JJ244" s="706"/>
      <c r="JK244" s="706"/>
      <c r="JL244" s="706"/>
      <c r="JM244" s="706"/>
      <c r="JN244" s="706"/>
    </row>
    <row r="245" spans="1:274" s="878" customFormat="1" ht="23.1" customHeight="1" x14ac:dyDescent="0.25">
      <c r="A245" s="691">
        <v>244</v>
      </c>
      <c r="B245" s="693" t="s">
        <v>1360</v>
      </c>
      <c r="C245" s="696">
        <v>222</v>
      </c>
      <c r="D245" s="697">
        <v>672</v>
      </c>
      <c r="E245" s="707">
        <v>68</v>
      </c>
      <c r="F245" s="699" t="s">
        <v>1131</v>
      </c>
      <c r="G245" s="699" t="s">
        <v>1608</v>
      </c>
      <c r="H245" s="767" t="s">
        <v>1127</v>
      </c>
      <c r="I245" s="752" t="s">
        <v>1113</v>
      </c>
      <c r="J245" s="761" t="s">
        <v>1135</v>
      </c>
      <c r="K245" s="753" t="s">
        <v>1115</v>
      </c>
      <c r="L245" s="753" t="s">
        <v>1116</v>
      </c>
      <c r="M245" s="753" t="s">
        <v>1199</v>
      </c>
      <c r="N245" s="753" t="s">
        <v>1136</v>
      </c>
      <c r="O245" s="753" t="s">
        <v>1128</v>
      </c>
      <c r="P245" s="866" t="s">
        <v>1609</v>
      </c>
      <c r="Q245" s="761" t="s">
        <v>1610</v>
      </c>
      <c r="R245" s="761" t="s">
        <v>1610</v>
      </c>
      <c r="S245" s="755">
        <v>2</v>
      </c>
      <c r="T245" s="763">
        <v>2.2999999999999998</v>
      </c>
      <c r="U245" s="772">
        <v>41091</v>
      </c>
      <c r="V245" s="771">
        <v>41426</v>
      </c>
      <c r="W245" s="874">
        <v>20</v>
      </c>
      <c r="X245" s="875"/>
      <c r="Y245" s="876">
        <v>7815500</v>
      </c>
      <c r="Z245" s="875">
        <f t="shared" si="9"/>
        <v>7815500</v>
      </c>
      <c r="AA245" s="702">
        <v>657900</v>
      </c>
      <c r="AB245" s="702">
        <v>657900</v>
      </c>
      <c r="AC245" s="702">
        <v>657900</v>
      </c>
      <c r="AD245" s="702">
        <v>657900</v>
      </c>
      <c r="AE245" s="702">
        <v>657900</v>
      </c>
      <c r="AF245" s="702">
        <v>657900</v>
      </c>
      <c r="AG245" s="702">
        <v>657900</v>
      </c>
      <c r="AH245" s="702">
        <v>657900</v>
      </c>
      <c r="AI245" s="702">
        <v>657900</v>
      </c>
      <c r="AJ245" s="702">
        <v>657900</v>
      </c>
      <c r="AK245" s="702">
        <v>657900</v>
      </c>
      <c r="AL245" s="691">
        <v>578600</v>
      </c>
      <c r="AM245" s="868">
        <f t="shared" si="10"/>
        <v>7815500</v>
      </c>
      <c r="AN245" s="868">
        <f t="shared" si="11"/>
        <v>0</v>
      </c>
      <c r="AO245" s="691"/>
      <c r="AP245" s="868"/>
      <c r="AQ245" s="706"/>
      <c r="AR245" s="704"/>
      <c r="AS245" s="704"/>
      <c r="AT245" s="704"/>
      <c r="AU245" s="704"/>
      <c r="AV245" s="704"/>
      <c r="AW245" s="704"/>
      <c r="AX245" s="704"/>
      <c r="AY245" s="704"/>
      <c r="AZ245" s="704"/>
      <c r="BA245" s="704"/>
      <c r="BB245" s="704"/>
      <c r="BC245" s="704"/>
      <c r="BD245" s="704"/>
      <c r="BE245" s="704"/>
      <c r="BF245" s="704"/>
      <c r="BG245" s="704"/>
      <c r="BH245" s="704"/>
      <c r="BI245" s="704"/>
      <c r="BJ245" s="704"/>
      <c r="BK245" s="704"/>
      <c r="BL245" s="704"/>
      <c r="BM245" s="704"/>
      <c r="BN245" s="704"/>
      <c r="BO245" s="704"/>
      <c r="BP245" s="704"/>
      <c r="BQ245" s="704"/>
      <c r="BR245" s="704"/>
      <c r="BS245" s="704"/>
      <c r="BT245" s="704"/>
      <c r="BU245" s="704"/>
      <c r="BV245" s="704"/>
      <c r="BW245" s="704"/>
      <c r="BX245" s="704"/>
      <c r="BY245" s="704"/>
      <c r="BZ245" s="704"/>
      <c r="CA245" s="704"/>
      <c r="CB245" s="704"/>
      <c r="CC245" s="704"/>
      <c r="CD245" s="704"/>
      <c r="CE245" s="704"/>
      <c r="CF245" s="704"/>
      <c r="CG245" s="704"/>
      <c r="CH245" s="704"/>
      <c r="CI245" s="704"/>
      <c r="CJ245" s="704"/>
      <c r="CK245" s="704"/>
      <c r="CL245" s="704"/>
      <c r="CM245" s="704"/>
      <c r="CN245" s="704"/>
      <c r="CO245" s="704"/>
      <c r="CP245" s="704"/>
      <c r="CQ245" s="704"/>
      <c r="CR245" s="704"/>
      <c r="CS245" s="704"/>
      <c r="CT245" s="704"/>
      <c r="CU245" s="704"/>
      <c r="CV245" s="704"/>
      <c r="CW245" s="704"/>
      <c r="CX245" s="704"/>
      <c r="CY245" s="704"/>
      <c r="CZ245" s="704"/>
      <c r="DA245" s="704"/>
      <c r="DB245" s="704"/>
      <c r="DC245" s="704"/>
      <c r="DD245" s="704"/>
      <c r="DE245" s="704"/>
      <c r="DF245" s="704"/>
      <c r="DG245" s="704"/>
      <c r="DH245" s="704"/>
      <c r="DI245" s="704"/>
      <c r="DJ245" s="704"/>
      <c r="DK245" s="704"/>
      <c r="DL245" s="704"/>
      <c r="DM245" s="704"/>
      <c r="DN245" s="704"/>
      <c r="DO245" s="704"/>
      <c r="DP245" s="704"/>
      <c r="DQ245" s="704"/>
      <c r="DR245" s="704"/>
      <c r="DS245" s="704"/>
      <c r="DT245" s="704"/>
      <c r="DU245" s="704"/>
      <c r="DV245" s="704"/>
      <c r="DW245" s="704"/>
      <c r="DX245" s="704"/>
      <c r="DY245" s="704"/>
      <c r="DZ245" s="704"/>
      <c r="EA245" s="704"/>
      <c r="EB245" s="704"/>
      <c r="EC245" s="704"/>
      <c r="ED245" s="704"/>
      <c r="EE245" s="704"/>
      <c r="EF245" s="704"/>
      <c r="EG245" s="704"/>
      <c r="EH245" s="704"/>
      <c r="EI245" s="704"/>
      <c r="EJ245" s="704"/>
      <c r="EK245" s="704"/>
      <c r="EL245" s="704"/>
      <c r="EM245" s="704"/>
      <c r="EN245" s="704"/>
      <c r="EO245" s="704"/>
      <c r="EP245" s="704"/>
      <c r="EQ245" s="704"/>
      <c r="ER245" s="704"/>
      <c r="ES245" s="704"/>
      <c r="ET245" s="704"/>
      <c r="EU245" s="704"/>
      <c r="EV245" s="706"/>
      <c r="EW245" s="706"/>
      <c r="EX245" s="706"/>
      <c r="EY245" s="706"/>
      <c r="EZ245" s="706"/>
      <c r="FA245" s="706"/>
      <c r="FB245" s="706"/>
      <c r="FC245" s="706"/>
      <c r="FD245" s="706"/>
      <c r="FE245" s="706"/>
      <c r="FF245" s="706"/>
      <c r="FG245" s="706"/>
      <c r="FH245" s="704"/>
      <c r="FI245" s="704"/>
      <c r="FJ245" s="704"/>
      <c r="FK245" s="704"/>
      <c r="FL245" s="704"/>
      <c r="FM245" s="704"/>
      <c r="FN245" s="704"/>
      <c r="FO245" s="704"/>
      <c r="FP245" s="704"/>
      <c r="FQ245" s="704"/>
      <c r="FR245" s="704"/>
      <c r="FS245" s="704"/>
      <c r="FT245" s="704"/>
      <c r="FU245" s="704"/>
      <c r="FV245" s="704"/>
      <c r="FW245" s="704"/>
      <c r="FX245" s="704"/>
      <c r="FY245" s="704"/>
      <c r="FZ245" s="704"/>
      <c r="GA245" s="704"/>
      <c r="GB245" s="704"/>
      <c r="GC245" s="704"/>
      <c r="GD245" s="704"/>
      <c r="GE245" s="704"/>
      <c r="GF245" s="704"/>
      <c r="GG245" s="704"/>
      <c r="GH245" s="704"/>
      <c r="GI245" s="704"/>
      <c r="GJ245" s="704"/>
      <c r="GK245" s="704"/>
      <c r="GL245" s="704"/>
      <c r="GM245" s="704"/>
      <c r="GN245" s="704"/>
      <c r="GO245" s="704"/>
      <c r="HO245" s="706"/>
      <c r="HP245" s="706"/>
      <c r="HQ245" s="706"/>
      <c r="HR245" s="706"/>
      <c r="HS245" s="706"/>
      <c r="HT245" s="706"/>
      <c r="HU245" s="706"/>
      <c r="HV245" s="706"/>
      <c r="HW245" s="706"/>
      <c r="HX245" s="706"/>
      <c r="HY245" s="706"/>
      <c r="HZ245" s="706"/>
      <c r="IA245" s="706"/>
      <c r="IB245" s="706"/>
      <c r="IC245" s="706"/>
      <c r="ID245" s="706"/>
      <c r="IE245" s="706"/>
      <c r="IF245" s="706"/>
      <c r="IG245" s="706"/>
      <c r="IH245" s="706"/>
      <c r="II245" s="706"/>
      <c r="IJ245" s="706"/>
      <c r="IK245" s="706"/>
      <c r="IL245" s="706"/>
      <c r="IM245" s="706"/>
      <c r="IN245" s="706"/>
      <c r="IO245" s="706"/>
      <c r="IP245" s="706"/>
      <c r="IQ245" s="706"/>
      <c r="IR245" s="706"/>
      <c r="IS245" s="706"/>
      <c r="IT245" s="706"/>
      <c r="IU245" s="706"/>
      <c r="IV245" s="706"/>
      <c r="IW245" s="706"/>
      <c r="IX245" s="704"/>
      <c r="IY245" s="704"/>
      <c r="IZ245" s="704"/>
      <c r="JA245" s="706"/>
      <c r="JB245" s="706"/>
      <c r="JC245" s="706"/>
      <c r="JD245" s="706"/>
      <c r="JE245" s="706"/>
      <c r="JF245" s="706"/>
      <c r="JG245" s="706"/>
      <c r="JH245" s="706"/>
      <c r="JI245" s="706"/>
      <c r="JJ245" s="706"/>
      <c r="JK245" s="706"/>
      <c r="JL245" s="706"/>
      <c r="JM245" s="706"/>
      <c r="JN245" s="706"/>
    </row>
    <row r="246" spans="1:274" s="878" customFormat="1" ht="23.1" customHeight="1" x14ac:dyDescent="0.25">
      <c r="A246" s="691">
        <v>245</v>
      </c>
      <c r="B246" s="693" t="s">
        <v>1111</v>
      </c>
      <c r="C246" s="708">
        <v>222</v>
      </c>
      <c r="D246" s="709">
        <v>672</v>
      </c>
      <c r="E246" s="707">
        <v>71</v>
      </c>
      <c r="F246" s="699" t="s">
        <v>1131</v>
      </c>
      <c r="G246" s="715" t="s">
        <v>1132</v>
      </c>
      <c r="H246" s="751" t="s">
        <v>1127</v>
      </c>
      <c r="I246" s="752" t="s">
        <v>1113</v>
      </c>
      <c r="J246" s="761" t="s">
        <v>1135</v>
      </c>
      <c r="K246" s="761" t="s">
        <v>1115</v>
      </c>
      <c r="L246" s="761" t="s">
        <v>1116</v>
      </c>
      <c r="M246" s="753" t="s">
        <v>1117</v>
      </c>
      <c r="N246" s="753" t="s">
        <v>1136</v>
      </c>
      <c r="O246" s="753" t="s">
        <v>1128</v>
      </c>
      <c r="P246" s="866" t="s">
        <v>1484</v>
      </c>
      <c r="Q246" s="761">
        <v>9</v>
      </c>
      <c r="R246" s="761">
        <v>9</v>
      </c>
      <c r="S246" s="755">
        <v>2</v>
      </c>
      <c r="T246" s="763">
        <v>2.2999999999999998</v>
      </c>
      <c r="U246" s="757">
        <v>41456</v>
      </c>
      <c r="V246" s="758">
        <v>41791</v>
      </c>
      <c r="W246" s="874">
        <v>20</v>
      </c>
      <c r="X246" s="875">
        <v>1530000</v>
      </c>
      <c r="Y246" s="876">
        <v>700000</v>
      </c>
      <c r="Z246" s="875">
        <f t="shared" si="9"/>
        <v>2230000</v>
      </c>
      <c r="AA246" s="702">
        <v>185800</v>
      </c>
      <c r="AB246" s="702">
        <v>185800</v>
      </c>
      <c r="AC246" s="702">
        <v>185800</v>
      </c>
      <c r="AD246" s="702">
        <v>185800</v>
      </c>
      <c r="AE246" s="702">
        <v>185800</v>
      </c>
      <c r="AF246" s="702">
        <v>185800</v>
      </c>
      <c r="AG246" s="702">
        <v>185800</v>
      </c>
      <c r="AH246" s="702">
        <v>185800</v>
      </c>
      <c r="AI246" s="702">
        <v>185800</v>
      </c>
      <c r="AJ246" s="702">
        <v>185800</v>
      </c>
      <c r="AK246" s="702">
        <v>185800</v>
      </c>
      <c r="AL246" s="691">
        <v>186200</v>
      </c>
      <c r="AM246" s="868">
        <f t="shared" si="10"/>
        <v>2230000</v>
      </c>
      <c r="AN246" s="868">
        <f t="shared" si="11"/>
        <v>0</v>
      </c>
      <c r="AO246" s="760"/>
      <c r="AP246" s="868"/>
      <c r="AQ246" s="706"/>
      <c r="AR246" s="704"/>
      <c r="AS246" s="704"/>
      <c r="AT246" s="704"/>
      <c r="AU246" s="704"/>
      <c r="AV246" s="704"/>
      <c r="AW246" s="704"/>
      <c r="AX246" s="704"/>
      <c r="AY246" s="704"/>
      <c r="AZ246" s="704"/>
      <c r="BA246" s="704"/>
      <c r="BB246" s="704"/>
      <c r="BC246" s="704"/>
      <c r="BD246" s="704"/>
      <c r="BE246" s="704"/>
      <c r="BF246" s="704"/>
      <c r="BG246" s="704"/>
      <c r="BH246" s="704"/>
      <c r="BI246" s="704"/>
      <c r="BJ246" s="704"/>
      <c r="BK246" s="704"/>
      <c r="BL246" s="704"/>
      <c r="BM246" s="704"/>
      <c r="BN246" s="704"/>
      <c r="BO246" s="704"/>
      <c r="BP246" s="704"/>
      <c r="BQ246" s="704"/>
      <c r="BR246" s="704"/>
      <c r="BS246" s="704"/>
      <c r="BT246" s="704"/>
      <c r="BU246" s="704"/>
      <c r="BV246" s="704"/>
      <c r="BW246" s="704"/>
      <c r="BX246" s="704"/>
      <c r="BY246" s="704"/>
      <c r="BZ246" s="704"/>
      <c r="CA246" s="704"/>
      <c r="CB246" s="704"/>
      <c r="CC246" s="704"/>
      <c r="CD246" s="704"/>
      <c r="CE246" s="704"/>
      <c r="CF246" s="704"/>
      <c r="CG246" s="704"/>
      <c r="CH246" s="704"/>
      <c r="CI246" s="704"/>
      <c r="CJ246" s="704"/>
      <c r="CK246" s="704"/>
      <c r="CL246" s="704"/>
      <c r="CM246" s="704"/>
      <c r="CN246" s="704"/>
      <c r="CO246" s="704"/>
      <c r="CP246" s="704"/>
      <c r="CQ246" s="704"/>
      <c r="CR246" s="704"/>
      <c r="CS246" s="704"/>
      <c r="CT246" s="704"/>
      <c r="CU246" s="704"/>
      <c r="CV246" s="704"/>
      <c r="CW246" s="704"/>
      <c r="CX246" s="704"/>
      <c r="CY246" s="704"/>
      <c r="CZ246" s="704"/>
      <c r="DA246" s="704"/>
      <c r="DB246" s="704"/>
      <c r="DC246" s="704"/>
      <c r="DD246" s="704"/>
      <c r="DE246" s="704"/>
      <c r="DF246" s="704"/>
      <c r="DG246" s="704"/>
      <c r="DH246" s="704"/>
      <c r="DI246" s="704"/>
      <c r="DJ246" s="704"/>
      <c r="DK246" s="704"/>
      <c r="DL246" s="704"/>
      <c r="DM246" s="704"/>
      <c r="DN246" s="704"/>
      <c r="DO246" s="704"/>
      <c r="DP246" s="704"/>
      <c r="DQ246" s="704"/>
      <c r="DR246" s="704"/>
      <c r="DS246" s="704"/>
      <c r="DT246" s="704"/>
      <c r="DU246" s="704"/>
      <c r="DV246" s="704"/>
      <c r="DW246" s="704"/>
      <c r="DX246" s="704"/>
      <c r="DY246" s="704"/>
      <c r="DZ246" s="704"/>
      <c r="EA246" s="704"/>
      <c r="EB246" s="704"/>
      <c r="EC246" s="704"/>
      <c r="ED246" s="704"/>
      <c r="EE246" s="704"/>
      <c r="EF246" s="704"/>
      <c r="EG246" s="704"/>
      <c r="EH246" s="704"/>
      <c r="EI246" s="704"/>
      <c r="EJ246" s="704"/>
      <c r="EK246" s="704"/>
      <c r="EL246" s="704"/>
      <c r="EM246" s="704"/>
      <c r="EN246" s="704"/>
      <c r="EO246" s="704"/>
      <c r="EP246" s="704"/>
      <c r="EQ246" s="704"/>
      <c r="ER246" s="704"/>
      <c r="ES246" s="704"/>
      <c r="ET246" s="704"/>
      <c r="EU246" s="704"/>
      <c r="EV246" s="704"/>
      <c r="EW246" s="704"/>
      <c r="EX246" s="704"/>
      <c r="EY246" s="704"/>
      <c r="EZ246" s="704"/>
      <c r="FA246" s="704"/>
      <c r="FB246" s="704"/>
      <c r="FC246" s="704"/>
      <c r="FD246" s="704"/>
      <c r="FE246" s="704"/>
      <c r="FF246" s="704"/>
      <c r="FG246" s="704"/>
      <c r="FH246" s="704"/>
      <c r="FI246" s="704"/>
      <c r="FJ246" s="704"/>
      <c r="FK246" s="704"/>
      <c r="FL246" s="704"/>
      <c r="FM246" s="704"/>
      <c r="FN246" s="704"/>
      <c r="FO246" s="704"/>
      <c r="FP246" s="704"/>
      <c r="FQ246" s="704"/>
      <c r="FR246" s="704"/>
      <c r="FS246" s="704"/>
      <c r="FT246" s="704"/>
      <c r="FU246" s="704"/>
      <c r="FV246" s="704"/>
      <c r="FW246" s="704"/>
      <c r="FX246" s="704"/>
      <c r="FY246" s="704"/>
      <c r="FZ246" s="704"/>
      <c r="GA246" s="704"/>
      <c r="GB246" s="704"/>
      <c r="GC246" s="704"/>
      <c r="GD246" s="704"/>
      <c r="GE246" s="704"/>
      <c r="GF246" s="704"/>
      <c r="GG246" s="704"/>
      <c r="GH246" s="704"/>
      <c r="GI246" s="704"/>
      <c r="GJ246" s="704"/>
      <c r="GK246" s="704"/>
      <c r="GL246" s="704"/>
      <c r="GM246" s="704"/>
      <c r="GN246" s="704"/>
      <c r="GO246" s="704"/>
      <c r="GP246" s="746"/>
      <c r="GQ246" s="706"/>
      <c r="GR246" s="706"/>
      <c r="GS246" s="706"/>
      <c r="GT246" s="706"/>
      <c r="GU246" s="706"/>
      <c r="GV246" s="706"/>
      <c r="GW246" s="706"/>
      <c r="GX246" s="706"/>
      <c r="GY246" s="706"/>
      <c r="GZ246" s="706"/>
      <c r="HA246" s="706"/>
      <c r="HB246" s="706"/>
      <c r="HC246" s="706"/>
      <c r="HD246" s="706"/>
      <c r="HE246" s="706"/>
      <c r="HF246" s="706"/>
      <c r="HG246" s="706"/>
      <c r="HH246" s="706"/>
      <c r="HI246" s="706"/>
      <c r="HJ246" s="706"/>
      <c r="HK246" s="706"/>
      <c r="HL246" s="706"/>
      <c r="HM246" s="706"/>
      <c r="HN246" s="706"/>
      <c r="HO246" s="706"/>
      <c r="HP246" s="706"/>
      <c r="HQ246" s="706"/>
      <c r="HR246" s="706"/>
      <c r="HS246" s="706"/>
      <c r="HT246" s="706"/>
      <c r="HU246" s="706"/>
      <c r="HV246" s="706"/>
      <c r="HW246" s="706"/>
      <c r="HX246" s="706"/>
      <c r="HY246" s="706"/>
      <c r="HZ246" s="706"/>
      <c r="IA246" s="704"/>
      <c r="IB246" s="704"/>
      <c r="IC246" s="704"/>
      <c r="ID246" s="704"/>
      <c r="IE246" s="704"/>
      <c r="IF246" s="704"/>
      <c r="IG246" s="704"/>
      <c r="IH246" s="704"/>
      <c r="II246" s="704"/>
      <c r="IJ246" s="704"/>
      <c r="IK246" s="704"/>
      <c r="IL246" s="704"/>
      <c r="IM246" s="704"/>
      <c r="IN246" s="704"/>
      <c r="IO246" s="704"/>
      <c r="IP246" s="704"/>
      <c r="IQ246" s="704"/>
      <c r="IR246" s="704"/>
      <c r="IS246" s="704"/>
      <c r="IT246" s="704"/>
      <c r="IU246" s="704"/>
      <c r="IV246" s="706"/>
      <c r="IW246" s="706"/>
      <c r="IX246" s="704"/>
      <c r="IY246" s="704"/>
      <c r="IZ246" s="704"/>
      <c r="JA246" s="706"/>
      <c r="JB246" s="706"/>
      <c r="JC246" s="706"/>
      <c r="JD246" s="706"/>
      <c r="JE246" s="706"/>
      <c r="JF246" s="706"/>
      <c r="JG246" s="706"/>
      <c r="JH246" s="706"/>
    </row>
    <row r="247" spans="1:274" s="878" customFormat="1" ht="23.1" customHeight="1" x14ac:dyDescent="0.25">
      <c r="A247" s="691">
        <v>246</v>
      </c>
      <c r="B247" s="693" t="s">
        <v>1360</v>
      </c>
      <c r="C247" s="696">
        <v>222</v>
      </c>
      <c r="D247" s="697">
        <v>672</v>
      </c>
      <c r="E247" s="707">
        <v>72</v>
      </c>
      <c r="F247" s="699" t="s">
        <v>1131</v>
      </c>
      <c r="G247" s="699" t="s">
        <v>1605</v>
      </c>
      <c r="H247" s="767" t="s">
        <v>1127</v>
      </c>
      <c r="I247" s="752" t="s">
        <v>1113</v>
      </c>
      <c r="J247" s="761" t="s">
        <v>1135</v>
      </c>
      <c r="K247" s="753" t="s">
        <v>1115</v>
      </c>
      <c r="L247" s="753" t="s">
        <v>1116</v>
      </c>
      <c r="M247" s="753" t="s">
        <v>1199</v>
      </c>
      <c r="N247" s="753" t="s">
        <v>1136</v>
      </c>
      <c r="O247" s="753" t="s">
        <v>1128</v>
      </c>
      <c r="P247" s="753" t="s">
        <v>1371</v>
      </c>
      <c r="Q247" s="765" t="s">
        <v>1606</v>
      </c>
      <c r="R247" s="765" t="s">
        <v>1606</v>
      </c>
      <c r="S247" s="755">
        <v>2</v>
      </c>
      <c r="T247" s="763">
        <v>2.2999999999999998</v>
      </c>
      <c r="U247" s="757">
        <v>41456</v>
      </c>
      <c r="V247" s="772">
        <v>41791</v>
      </c>
      <c r="W247" s="874">
        <v>20</v>
      </c>
      <c r="X247" s="875"/>
      <c r="Y247" s="876">
        <v>381100</v>
      </c>
      <c r="Z247" s="875">
        <f t="shared" si="9"/>
        <v>381100</v>
      </c>
      <c r="AA247" s="702">
        <v>31700</v>
      </c>
      <c r="AB247" s="702">
        <v>31700</v>
      </c>
      <c r="AC247" s="702">
        <v>31700</v>
      </c>
      <c r="AD247" s="702">
        <v>31700</v>
      </c>
      <c r="AE247" s="702">
        <v>31700</v>
      </c>
      <c r="AF247" s="702">
        <v>31700</v>
      </c>
      <c r="AG247" s="702">
        <v>31700</v>
      </c>
      <c r="AH247" s="702">
        <v>31700</v>
      </c>
      <c r="AI247" s="702">
        <v>31700</v>
      </c>
      <c r="AJ247" s="702">
        <v>31700</v>
      </c>
      <c r="AK247" s="702">
        <v>31700</v>
      </c>
      <c r="AL247" s="702">
        <v>32400</v>
      </c>
      <c r="AM247" s="868">
        <f t="shared" si="10"/>
        <v>381100</v>
      </c>
      <c r="AN247" s="868">
        <f t="shared" si="11"/>
        <v>0</v>
      </c>
      <c r="AO247" s="691"/>
      <c r="AP247" s="868"/>
      <c r="AQ247" s="706"/>
      <c r="AR247" s="704"/>
      <c r="AS247" s="704"/>
      <c r="AT247" s="704"/>
      <c r="AU247" s="704"/>
      <c r="AV247" s="704"/>
      <c r="AW247" s="704"/>
      <c r="AX247" s="704"/>
      <c r="AY247" s="704"/>
      <c r="AZ247" s="704"/>
      <c r="BA247" s="704"/>
      <c r="BB247" s="704"/>
      <c r="BC247" s="704"/>
      <c r="BD247" s="704"/>
      <c r="BE247" s="704"/>
      <c r="BF247" s="704"/>
      <c r="BG247" s="704"/>
      <c r="BH247" s="704"/>
      <c r="BI247" s="704"/>
      <c r="BJ247" s="704"/>
      <c r="BK247" s="704"/>
      <c r="BL247" s="704"/>
      <c r="BM247" s="704"/>
      <c r="BN247" s="704"/>
      <c r="BO247" s="704"/>
      <c r="BP247" s="704"/>
      <c r="BQ247" s="704"/>
      <c r="BR247" s="704"/>
      <c r="BS247" s="704"/>
      <c r="BT247" s="704"/>
      <c r="BU247" s="704"/>
      <c r="BV247" s="704"/>
      <c r="BW247" s="704"/>
      <c r="BX247" s="704"/>
      <c r="BY247" s="704"/>
      <c r="BZ247" s="704"/>
      <c r="CA247" s="704"/>
      <c r="CB247" s="704"/>
      <c r="CC247" s="704"/>
      <c r="CD247" s="704"/>
      <c r="CE247" s="704"/>
      <c r="CF247" s="704"/>
      <c r="CG247" s="704"/>
      <c r="CH247" s="704"/>
      <c r="CI247" s="704"/>
      <c r="CJ247" s="704"/>
      <c r="CK247" s="704"/>
      <c r="CL247" s="704"/>
      <c r="CM247" s="704"/>
      <c r="CN247" s="704"/>
      <c r="CO247" s="704"/>
      <c r="CP247" s="704"/>
      <c r="CQ247" s="704"/>
      <c r="CR247" s="704"/>
      <c r="CS247" s="704"/>
      <c r="CT247" s="704"/>
      <c r="CU247" s="704"/>
      <c r="CV247" s="704"/>
      <c r="CW247" s="704"/>
      <c r="CX247" s="704"/>
      <c r="CY247" s="704"/>
      <c r="CZ247" s="704"/>
      <c r="DA247" s="704"/>
      <c r="DB247" s="704"/>
      <c r="DC247" s="704"/>
      <c r="DD247" s="704"/>
      <c r="DE247" s="704"/>
      <c r="DF247" s="704"/>
      <c r="DG247" s="704"/>
      <c r="DH247" s="704"/>
      <c r="DI247" s="704"/>
      <c r="DJ247" s="704"/>
      <c r="DK247" s="704"/>
      <c r="DL247" s="704"/>
      <c r="DM247" s="704"/>
      <c r="DN247" s="704"/>
      <c r="DO247" s="704"/>
      <c r="DP247" s="704"/>
      <c r="DQ247" s="704"/>
      <c r="DR247" s="704"/>
      <c r="DS247" s="704"/>
      <c r="DT247" s="704"/>
      <c r="DU247" s="704"/>
      <c r="DV247" s="704"/>
      <c r="DW247" s="704"/>
      <c r="DX247" s="704"/>
      <c r="DY247" s="704"/>
      <c r="DZ247" s="704"/>
      <c r="EA247" s="704"/>
      <c r="EB247" s="704"/>
      <c r="EC247" s="704"/>
      <c r="ED247" s="704"/>
      <c r="EE247" s="704"/>
      <c r="EF247" s="704"/>
      <c r="EG247" s="704"/>
      <c r="EH247" s="704"/>
      <c r="EI247" s="704"/>
      <c r="EJ247" s="704"/>
      <c r="EK247" s="704"/>
      <c r="EL247" s="704"/>
      <c r="EM247" s="704"/>
      <c r="EN247" s="704"/>
      <c r="EO247" s="704"/>
      <c r="EP247" s="704"/>
      <c r="EQ247" s="704"/>
      <c r="ER247" s="704"/>
      <c r="ES247" s="704"/>
      <c r="ET247" s="704"/>
      <c r="EU247" s="704"/>
      <c r="EV247" s="704"/>
      <c r="EW247" s="704"/>
      <c r="EX247" s="704"/>
      <c r="EY247" s="704"/>
      <c r="EZ247" s="704"/>
      <c r="FA247" s="704"/>
      <c r="FB247" s="704"/>
      <c r="FC247" s="704"/>
      <c r="FD247" s="704"/>
      <c r="FE247" s="704"/>
      <c r="FF247" s="704"/>
      <c r="FG247" s="704"/>
      <c r="FH247" s="704"/>
      <c r="FI247" s="704"/>
      <c r="FJ247" s="704"/>
      <c r="FK247" s="704"/>
      <c r="FL247" s="704"/>
      <c r="FM247" s="704"/>
      <c r="FN247" s="704"/>
      <c r="FO247" s="704"/>
      <c r="FP247" s="704"/>
      <c r="FQ247" s="704"/>
      <c r="FR247" s="704"/>
      <c r="FS247" s="704"/>
      <c r="FT247" s="704"/>
      <c r="FU247" s="704"/>
      <c r="FV247" s="704"/>
      <c r="FW247" s="704"/>
      <c r="FX247" s="704"/>
      <c r="FY247" s="704"/>
      <c r="FZ247" s="704"/>
      <c r="GA247" s="704"/>
      <c r="GB247" s="704"/>
      <c r="GC247" s="704"/>
      <c r="GD247" s="704"/>
      <c r="GE247" s="704"/>
      <c r="GF247" s="704"/>
      <c r="GG247" s="704"/>
      <c r="GH247" s="704"/>
      <c r="GI247" s="704"/>
      <c r="GJ247" s="704"/>
      <c r="GK247" s="704"/>
      <c r="GL247" s="704"/>
      <c r="GM247" s="704"/>
      <c r="GN247" s="706"/>
      <c r="GO247" s="704"/>
      <c r="IX247" s="704"/>
      <c r="IY247" s="704"/>
      <c r="IZ247" s="704"/>
    </row>
    <row r="248" spans="1:274" s="878" customFormat="1" ht="23.1" customHeight="1" x14ac:dyDescent="0.25">
      <c r="A248" s="691">
        <v>247</v>
      </c>
      <c r="B248" s="693" t="s">
        <v>1360</v>
      </c>
      <c r="C248" s="696">
        <v>222</v>
      </c>
      <c r="D248" s="697">
        <v>672</v>
      </c>
      <c r="E248" s="698">
        <v>73</v>
      </c>
      <c r="F248" s="699" t="s">
        <v>1131</v>
      </c>
      <c r="G248" s="736" t="s">
        <v>1382</v>
      </c>
      <c r="H248" s="751" t="s">
        <v>1127</v>
      </c>
      <c r="I248" s="752" t="s">
        <v>1113</v>
      </c>
      <c r="J248" s="761" t="s">
        <v>1135</v>
      </c>
      <c r="K248" s="753" t="s">
        <v>1115</v>
      </c>
      <c r="L248" s="761" t="s">
        <v>1116</v>
      </c>
      <c r="M248" s="753" t="s">
        <v>1199</v>
      </c>
      <c r="N248" s="753" t="s">
        <v>1136</v>
      </c>
      <c r="O248" s="753" t="s">
        <v>1128</v>
      </c>
      <c r="P248" s="753" t="s">
        <v>1368</v>
      </c>
      <c r="Q248" s="753" t="s">
        <v>1383</v>
      </c>
      <c r="R248" s="753" t="s">
        <v>1383</v>
      </c>
      <c r="S248" s="755">
        <v>2</v>
      </c>
      <c r="T248" s="763">
        <v>2.2999999999999998</v>
      </c>
      <c r="U248" s="757">
        <v>41456</v>
      </c>
      <c r="V248" s="758">
        <v>41791</v>
      </c>
      <c r="W248" s="874">
        <v>20</v>
      </c>
      <c r="X248" s="875">
        <v>250000</v>
      </c>
      <c r="Y248" s="875"/>
      <c r="Z248" s="875">
        <f t="shared" si="9"/>
        <v>250000</v>
      </c>
      <c r="AA248" s="702">
        <v>20800</v>
      </c>
      <c r="AB248" s="702">
        <v>20800</v>
      </c>
      <c r="AC248" s="702">
        <v>20800</v>
      </c>
      <c r="AD248" s="702">
        <v>20800</v>
      </c>
      <c r="AE248" s="702">
        <v>20800</v>
      </c>
      <c r="AF248" s="702">
        <v>20800</v>
      </c>
      <c r="AG248" s="702">
        <v>20800</v>
      </c>
      <c r="AH248" s="702">
        <v>20800</v>
      </c>
      <c r="AI248" s="702">
        <v>20800</v>
      </c>
      <c r="AJ248" s="702">
        <v>20800</v>
      </c>
      <c r="AK248" s="702">
        <v>20800</v>
      </c>
      <c r="AL248" s="702">
        <v>21200</v>
      </c>
      <c r="AM248" s="868">
        <f t="shared" si="10"/>
        <v>250000</v>
      </c>
      <c r="AN248" s="868">
        <f t="shared" si="11"/>
        <v>0</v>
      </c>
      <c r="AO248" s="760"/>
      <c r="AP248" s="868"/>
      <c r="AQ248" s="706"/>
      <c r="AR248" s="704"/>
      <c r="AS248" s="704"/>
      <c r="AT248" s="704"/>
      <c r="AU248" s="704"/>
      <c r="AV248" s="704"/>
      <c r="AW248" s="704"/>
      <c r="AX248" s="704"/>
      <c r="AY248" s="704"/>
      <c r="AZ248" s="704"/>
      <c r="BA248" s="704"/>
      <c r="BB248" s="704"/>
      <c r="BC248" s="704"/>
      <c r="BD248" s="704"/>
      <c r="BE248" s="704"/>
      <c r="BF248" s="704"/>
      <c r="BG248" s="704"/>
      <c r="BH248" s="704"/>
      <c r="BI248" s="704"/>
      <c r="BJ248" s="704"/>
      <c r="BK248" s="704"/>
      <c r="BL248" s="704"/>
      <c r="BM248" s="704"/>
      <c r="BN248" s="704"/>
      <c r="BO248" s="704"/>
      <c r="BP248" s="704"/>
      <c r="BQ248" s="704"/>
      <c r="BR248" s="704"/>
      <c r="BS248" s="704"/>
      <c r="BT248" s="704"/>
      <c r="BU248" s="704"/>
      <c r="BV248" s="704"/>
      <c r="BW248" s="704"/>
      <c r="BX248" s="704"/>
      <c r="BY248" s="704"/>
      <c r="BZ248" s="704"/>
      <c r="CA248" s="704"/>
      <c r="CB248" s="704"/>
      <c r="CC248" s="704"/>
      <c r="CD248" s="704"/>
      <c r="CE248" s="704"/>
      <c r="CF248" s="704"/>
      <c r="CG248" s="704"/>
      <c r="CH248" s="704"/>
      <c r="CI248" s="704"/>
      <c r="CJ248" s="704"/>
      <c r="CK248" s="704"/>
      <c r="CL248" s="704"/>
      <c r="CM248" s="704"/>
      <c r="CN248" s="704"/>
      <c r="CO248" s="704"/>
      <c r="CP248" s="704"/>
      <c r="CQ248" s="704"/>
      <c r="CR248" s="704"/>
      <c r="CS248" s="704"/>
      <c r="CT248" s="704"/>
      <c r="CU248" s="704"/>
      <c r="CV248" s="704"/>
      <c r="CW248" s="704"/>
      <c r="CX248" s="704"/>
      <c r="CY248" s="704"/>
      <c r="CZ248" s="704"/>
      <c r="DA248" s="704"/>
      <c r="DB248" s="704"/>
      <c r="DC248" s="704"/>
      <c r="DD248" s="704"/>
      <c r="DE248" s="704"/>
      <c r="DF248" s="704"/>
      <c r="DG248" s="704"/>
      <c r="DH248" s="704"/>
      <c r="DI248" s="704"/>
      <c r="DJ248" s="704"/>
      <c r="DK248" s="704"/>
      <c r="DL248" s="704"/>
      <c r="DM248" s="704"/>
      <c r="DN248" s="704"/>
      <c r="DO248" s="704"/>
      <c r="DP248" s="704"/>
      <c r="DQ248" s="704"/>
      <c r="DR248" s="704"/>
      <c r="DS248" s="704"/>
      <c r="DT248" s="704"/>
      <c r="DU248" s="704"/>
      <c r="DV248" s="704"/>
      <c r="DW248" s="704"/>
      <c r="DX248" s="704"/>
      <c r="DY248" s="704"/>
      <c r="DZ248" s="704"/>
      <c r="EA248" s="704"/>
      <c r="EB248" s="704"/>
      <c r="EC248" s="704"/>
      <c r="ED248" s="704"/>
      <c r="EE248" s="704"/>
      <c r="EF248" s="704"/>
      <c r="EG248" s="704"/>
      <c r="EH248" s="704"/>
      <c r="EI248" s="704"/>
      <c r="EJ248" s="704"/>
      <c r="EK248" s="704"/>
      <c r="EL248" s="704"/>
      <c r="EM248" s="704"/>
      <c r="EN248" s="704"/>
      <c r="EO248" s="704"/>
      <c r="EP248" s="704"/>
      <c r="EQ248" s="704"/>
      <c r="ER248" s="704"/>
      <c r="ES248" s="704"/>
      <c r="ET248" s="704"/>
      <c r="EU248" s="704"/>
      <c r="EV248" s="706"/>
      <c r="EW248" s="706"/>
      <c r="EX248" s="706"/>
      <c r="EY248" s="706"/>
      <c r="EZ248" s="706"/>
      <c r="FA248" s="706"/>
      <c r="FB248" s="706"/>
      <c r="FC248" s="706"/>
      <c r="FD248" s="706"/>
      <c r="FE248" s="706"/>
      <c r="FF248" s="706"/>
      <c r="FG248" s="706"/>
      <c r="FH248" s="704"/>
      <c r="FI248" s="706"/>
      <c r="FJ248" s="706"/>
      <c r="FK248" s="704"/>
      <c r="FL248" s="704"/>
      <c r="FM248" s="704"/>
      <c r="FN248" s="704"/>
      <c r="FO248" s="704"/>
      <c r="FP248" s="704"/>
      <c r="FQ248" s="704"/>
      <c r="FR248" s="704"/>
      <c r="FS248" s="704"/>
      <c r="FT248" s="704"/>
      <c r="FU248" s="704"/>
      <c r="FV248" s="704"/>
      <c r="FW248" s="704"/>
      <c r="FX248" s="704"/>
      <c r="FY248" s="704"/>
      <c r="FZ248" s="704"/>
      <c r="GA248" s="704"/>
      <c r="GB248" s="704"/>
      <c r="GC248" s="704"/>
      <c r="GD248" s="704"/>
      <c r="GE248" s="704"/>
      <c r="GF248" s="704"/>
      <c r="GG248" s="704"/>
      <c r="GH248" s="704"/>
      <c r="GI248" s="704"/>
      <c r="GJ248" s="704"/>
      <c r="GK248" s="704"/>
      <c r="GL248" s="704"/>
      <c r="GM248" s="704"/>
      <c r="GN248" s="704"/>
      <c r="GO248" s="704"/>
      <c r="GP248" s="706"/>
      <c r="GQ248" s="704"/>
      <c r="GR248" s="704"/>
      <c r="GS248" s="704"/>
      <c r="GT248" s="704"/>
      <c r="GU248" s="704"/>
      <c r="GV248" s="704"/>
      <c r="GW248" s="704"/>
      <c r="GX248" s="704"/>
      <c r="GY248" s="704"/>
      <c r="GZ248" s="704"/>
      <c r="HA248" s="704"/>
      <c r="HB248" s="704"/>
      <c r="HC248" s="704"/>
      <c r="HD248" s="704"/>
      <c r="HE248" s="704"/>
      <c r="HF248" s="704"/>
      <c r="HG248" s="704"/>
      <c r="HH248" s="704"/>
      <c r="HI248" s="704"/>
      <c r="HJ248" s="704"/>
      <c r="HK248" s="704"/>
      <c r="HL248" s="704"/>
      <c r="HM248" s="704"/>
      <c r="HN248" s="704"/>
      <c r="HO248" s="704"/>
      <c r="HP248" s="704"/>
      <c r="HQ248" s="704"/>
      <c r="HR248" s="704"/>
      <c r="HS248" s="704"/>
      <c r="HT248" s="704"/>
      <c r="HU248" s="704"/>
      <c r="HV248" s="704"/>
      <c r="HW248" s="704"/>
      <c r="HX248" s="704"/>
      <c r="HY248" s="704"/>
      <c r="HZ248" s="704"/>
      <c r="IA248" s="706"/>
      <c r="IB248" s="706"/>
      <c r="IC248" s="706"/>
      <c r="ID248" s="706"/>
      <c r="IE248" s="706"/>
      <c r="IF248" s="706"/>
      <c r="IG248" s="706"/>
      <c r="IH248" s="706"/>
      <c r="II248" s="706"/>
      <c r="IJ248" s="706"/>
      <c r="IK248" s="706"/>
      <c r="IL248" s="706"/>
      <c r="IM248" s="706"/>
      <c r="IN248" s="706"/>
      <c r="IO248" s="706"/>
      <c r="IP248" s="706"/>
      <c r="IQ248" s="706"/>
      <c r="IR248" s="706"/>
      <c r="IS248" s="706"/>
      <c r="IT248" s="706"/>
      <c r="IU248" s="706"/>
      <c r="IV248" s="704"/>
      <c r="IW248" s="704"/>
      <c r="IX248" s="704"/>
      <c r="IY248" s="704"/>
      <c r="IZ248" s="704"/>
      <c r="JI248" s="706"/>
    </row>
    <row r="249" spans="1:274" s="878" customFormat="1" ht="23.1" customHeight="1" x14ac:dyDescent="0.25">
      <c r="A249" s="691">
        <v>248</v>
      </c>
      <c r="B249" s="693" t="s">
        <v>1360</v>
      </c>
      <c r="C249" s="696">
        <v>222</v>
      </c>
      <c r="D249" s="697">
        <v>672</v>
      </c>
      <c r="E249" s="698">
        <v>74</v>
      </c>
      <c r="F249" s="699" t="s">
        <v>1131</v>
      </c>
      <c r="G249" s="736" t="s">
        <v>1384</v>
      </c>
      <c r="H249" s="751" t="s">
        <v>1127</v>
      </c>
      <c r="I249" s="752" t="s">
        <v>1113</v>
      </c>
      <c r="J249" s="761" t="s">
        <v>1135</v>
      </c>
      <c r="K249" s="753" t="s">
        <v>1115</v>
      </c>
      <c r="L249" s="761" t="s">
        <v>1116</v>
      </c>
      <c r="M249" s="753" t="s">
        <v>1199</v>
      </c>
      <c r="N249" s="753" t="s">
        <v>1136</v>
      </c>
      <c r="O249" s="753" t="s">
        <v>1128</v>
      </c>
      <c r="P249" s="866" t="s">
        <v>1611</v>
      </c>
      <c r="Q249" s="753" t="s">
        <v>1383</v>
      </c>
      <c r="R249" s="753" t="s">
        <v>1383</v>
      </c>
      <c r="S249" s="755">
        <v>2</v>
      </c>
      <c r="T249" s="763">
        <v>2.2999999999999998</v>
      </c>
      <c r="U249" s="757">
        <v>41456</v>
      </c>
      <c r="V249" s="758">
        <v>41791</v>
      </c>
      <c r="W249" s="874">
        <v>20</v>
      </c>
      <c r="X249" s="875">
        <v>250000</v>
      </c>
      <c r="Y249" s="875"/>
      <c r="Z249" s="875">
        <f t="shared" si="9"/>
        <v>250000</v>
      </c>
      <c r="AA249" s="702">
        <v>20800</v>
      </c>
      <c r="AB249" s="702">
        <v>20800</v>
      </c>
      <c r="AC249" s="702">
        <v>20800</v>
      </c>
      <c r="AD249" s="702">
        <v>20800</v>
      </c>
      <c r="AE249" s="702">
        <v>20800</v>
      </c>
      <c r="AF249" s="702">
        <v>20800</v>
      </c>
      <c r="AG249" s="702">
        <v>20800</v>
      </c>
      <c r="AH249" s="702">
        <v>20800</v>
      </c>
      <c r="AI249" s="702">
        <v>20800</v>
      </c>
      <c r="AJ249" s="702">
        <v>20800</v>
      </c>
      <c r="AK249" s="702">
        <v>20800</v>
      </c>
      <c r="AL249" s="702">
        <v>21200</v>
      </c>
      <c r="AM249" s="868">
        <f t="shared" si="10"/>
        <v>250000</v>
      </c>
      <c r="AN249" s="868">
        <f t="shared" si="11"/>
        <v>0</v>
      </c>
      <c r="AO249" s="760"/>
      <c r="AP249" s="868"/>
      <c r="AQ249" s="706"/>
      <c r="AR249" s="704"/>
      <c r="AS249" s="704"/>
      <c r="AT249" s="704"/>
      <c r="AU249" s="704"/>
      <c r="AV249" s="704"/>
      <c r="AW249" s="704"/>
      <c r="AX249" s="704"/>
      <c r="AY249" s="704"/>
      <c r="AZ249" s="704"/>
      <c r="BA249" s="704"/>
      <c r="BB249" s="704"/>
      <c r="BC249" s="704"/>
      <c r="BD249" s="704"/>
      <c r="BE249" s="704"/>
      <c r="BF249" s="704"/>
      <c r="BG249" s="704"/>
      <c r="BH249" s="704"/>
      <c r="BI249" s="704"/>
      <c r="BJ249" s="704"/>
      <c r="BK249" s="704"/>
      <c r="BL249" s="704"/>
      <c r="BM249" s="704"/>
      <c r="BN249" s="704"/>
      <c r="BO249" s="704"/>
      <c r="BP249" s="704"/>
      <c r="BQ249" s="704"/>
      <c r="BR249" s="704"/>
      <c r="BS249" s="704"/>
      <c r="BT249" s="704"/>
      <c r="BU249" s="704"/>
      <c r="BV249" s="704"/>
      <c r="BW249" s="704"/>
      <c r="BX249" s="704"/>
      <c r="BY249" s="704"/>
      <c r="BZ249" s="704"/>
      <c r="CA249" s="704"/>
      <c r="CB249" s="704"/>
      <c r="CC249" s="704"/>
      <c r="CD249" s="704"/>
      <c r="CE249" s="704"/>
      <c r="CF249" s="704"/>
      <c r="CG249" s="704"/>
      <c r="CH249" s="704"/>
      <c r="CI249" s="704"/>
      <c r="CJ249" s="704"/>
      <c r="CK249" s="704"/>
      <c r="CL249" s="704"/>
      <c r="CM249" s="704"/>
      <c r="CN249" s="704"/>
      <c r="CO249" s="704"/>
      <c r="CP249" s="704"/>
      <c r="CQ249" s="704"/>
      <c r="CR249" s="704"/>
      <c r="CS249" s="704"/>
      <c r="CT249" s="704"/>
      <c r="CU249" s="704"/>
      <c r="CV249" s="704"/>
      <c r="CW249" s="704"/>
      <c r="CX249" s="704"/>
      <c r="CY249" s="704"/>
      <c r="CZ249" s="704"/>
      <c r="DA249" s="704"/>
      <c r="DB249" s="704"/>
      <c r="DC249" s="704"/>
      <c r="DD249" s="704"/>
      <c r="DE249" s="704"/>
      <c r="DF249" s="704"/>
      <c r="DG249" s="704"/>
      <c r="DH249" s="704"/>
      <c r="DI249" s="704"/>
      <c r="DJ249" s="704"/>
      <c r="DK249" s="704"/>
      <c r="DL249" s="704"/>
      <c r="DM249" s="704"/>
      <c r="DN249" s="704"/>
      <c r="DO249" s="704"/>
      <c r="DP249" s="704"/>
      <c r="DQ249" s="704"/>
      <c r="DR249" s="704"/>
      <c r="DS249" s="704"/>
      <c r="DT249" s="704"/>
      <c r="DU249" s="704"/>
      <c r="DV249" s="704"/>
      <c r="DW249" s="704"/>
      <c r="DX249" s="704"/>
      <c r="DY249" s="704"/>
      <c r="DZ249" s="704"/>
      <c r="EA249" s="704"/>
      <c r="EB249" s="704"/>
      <c r="EC249" s="704"/>
      <c r="ED249" s="704"/>
      <c r="EE249" s="704"/>
      <c r="EF249" s="704"/>
      <c r="EG249" s="704"/>
      <c r="EH249" s="704"/>
      <c r="EI249" s="704"/>
      <c r="EJ249" s="704"/>
      <c r="EK249" s="704"/>
      <c r="EL249" s="704"/>
      <c r="EM249" s="704"/>
      <c r="EN249" s="704"/>
      <c r="EO249" s="704"/>
      <c r="EP249" s="704"/>
      <c r="EQ249" s="704"/>
      <c r="ER249" s="704"/>
      <c r="ES249" s="704"/>
      <c r="ET249" s="704"/>
      <c r="EU249" s="704"/>
      <c r="EV249" s="706"/>
      <c r="EW249" s="706"/>
      <c r="EX249" s="706"/>
      <c r="EY249" s="706"/>
      <c r="EZ249" s="706"/>
      <c r="FA249" s="706"/>
      <c r="FB249" s="706"/>
      <c r="FC249" s="706"/>
      <c r="FD249" s="706"/>
      <c r="FE249" s="706"/>
      <c r="FF249" s="706"/>
      <c r="FG249" s="706"/>
      <c r="FH249" s="704"/>
      <c r="FI249" s="706"/>
      <c r="FJ249" s="706"/>
      <c r="FK249" s="704"/>
      <c r="FL249" s="704"/>
      <c r="FM249" s="704"/>
      <c r="FN249" s="704"/>
      <c r="FO249" s="704"/>
      <c r="FP249" s="704"/>
      <c r="FQ249" s="704"/>
      <c r="FR249" s="704"/>
      <c r="FS249" s="704"/>
      <c r="FT249" s="704"/>
      <c r="FU249" s="704"/>
      <c r="FV249" s="704"/>
      <c r="FW249" s="704"/>
      <c r="FX249" s="704"/>
      <c r="FY249" s="704"/>
      <c r="FZ249" s="704"/>
      <c r="GA249" s="704"/>
      <c r="GB249" s="704"/>
      <c r="GC249" s="704"/>
      <c r="GD249" s="704"/>
      <c r="GE249" s="704"/>
      <c r="GF249" s="704"/>
      <c r="GG249" s="704"/>
      <c r="GH249" s="704"/>
      <c r="GI249" s="704"/>
      <c r="GJ249" s="704"/>
      <c r="GK249" s="704"/>
      <c r="GL249" s="704"/>
      <c r="GM249" s="704"/>
      <c r="GN249" s="704"/>
      <c r="GO249" s="704"/>
      <c r="GP249" s="706"/>
      <c r="GQ249" s="704"/>
      <c r="GR249" s="704"/>
      <c r="GS249" s="704"/>
      <c r="GT249" s="704"/>
      <c r="GU249" s="704"/>
      <c r="GV249" s="704"/>
      <c r="GW249" s="704"/>
      <c r="GX249" s="704"/>
      <c r="GY249" s="704"/>
      <c r="GZ249" s="704"/>
      <c r="HA249" s="704"/>
      <c r="HB249" s="704"/>
      <c r="HC249" s="704"/>
      <c r="HD249" s="704"/>
      <c r="HE249" s="704"/>
      <c r="HF249" s="704"/>
      <c r="HG249" s="704"/>
      <c r="HH249" s="704"/>
      <c r="HI249" s="704"/>
      <c r="HJ249" s="704"/>
      <c r="HK249" s="704"/>
      <c r="HL249" s="704"/>
      <c r="HM249" s="704"/>
      <c r="HN249" s="704"/>
      <c r="HO249" s="704"/>
      <c r="HP249" s="704"/>
      <c r="HQ249" s="704"/>
      <c r="HR249" s="704"/>
      <c r="HS249" s="704"/>
      <c r="HT249" s="704"/>
      <c r="HU249" s="704"/>
      <c r="HV249" s="704"/>
      <c r="HW249" s="704"/>
      <c r="HX249" s="704"/>
      <c r="HY249" s="704"/>
      <c r="HZ249" s="704"/>
      <c r="IA249" s="706"/>
      <c r="IB249" s="706"/>
      <c r="IC249" s="706"/>
      <c r="ID249" s="706"/>
      <c r="IE249" s="706"/>
      <c r="IF249" s="706"/>
      <c r="IG249" s="706"/>
      <c r="IH249" s="706"/>
      <c r="II249" s="706"/>
      <c r="IJ249" s="706"/>
      <c r="IK249" s="706"/>
      <c r="IL249" s="706"/>
      <c r="IM249" s="706"/>
      <c r="IN249" s="706"/>
      <c r="IO249" s="706"/>
      <c r="IP249" s="706"/>
      <c r="IQ249" s="706"/>
      <c r="IR249" s="706"/>
      <c r="IS249" s="706"/>
      <c r="IT249" s="706"/>
      <c r="IU249" s="706"/>
      <c r="IV249" s="704"/>
      <c r="IW249" s="704"/>
      <c r="IX249" s="704"/>
      <c r="IY249" s="704"/>
      <c r="IZ249" s="704"/>
      <c r="JI249" s="706"/>
    </row>
    <row r="250" spans="1:274" s="878" customFormat="1" ht="23.1" customHeight="1" x14ac:dyDescent="0.25">
      <c r="A250" s="691">
        <v>249</v>
      </c>
      <c r="B250" s="693" t="s">
        <v>1360</v>
      </c>
      <c r="C250" s="696">
        <v>222</v>
      </c>
      <c r="D250" s="697">
        <v>672</v>
      </c>
      <c r="E250" s="698">
        <v>75</v>
      </c>
      <c r="F250" s="699" t="s">
        <v>1131</v>
      </c>
      <c r="G250" s="735" t="s">
        <v>1381</v>
      </c>
      <c r="H250" s="751" t="s">
        <v>1127</v>
      </c>
      <c r="I250" s="752" t="s">
        <v>1113</v>
      </c>
      <c r="J250" s="761" t="s">
        <v>1135</v>
      </c>
      <c r="K250" s="753" t="s">
        <v>1115</v>
      </c>
      <c r="L250" s="761" t="s">
        <v>1116</v>
      </c>
      <c r="M250" s="753" t="s">
        <v>1199</v>
      </c>
      <c r="N250" s="753" t="s">
        <v>1136</v>
      </c>
      <c r="O250" s="753" t="s">
        <v>1128</v>
      </c>
      <c r="P250" s="753" t="s">
        <v>1599</v>
      </c>
      <c r="Q250" s="753">
        <v>22</v>
      </c>
      <c r="R250" s="753">
        <v>22</v>
      </c>
      <c r="S250" s="755">
        <v>2</v>
      </c>
      <c r="T250" s="763">
        <v>2.2999999999999998</v>
      </c>
      <c r="U250" s="757">
        <v>41456</v>
      </c>
      <c r="V250" s="758">
        <v>41791</v>
      </c>
      <c r="W250" s="874">
        <v>20</v>
      </c>
      <c r="X250" s="875">
        <v>500000</v>
      </c>
      <c r="Y250" s="875"/>
      <c r="Z250" s="875">
        <f t="shared" si="9"/>
        <v>500000</v>
      </c>
      <c r="AA250" s="702">
        <v>41600</v>
      </c>
      <c r="AB250" s="702">
        <v>41600</v>
      </c>
      <c r="AC250" s="702">
        <v>41600</v>
      </c>
      <c r="AD250" s="702">
        <v>41600</v>
      </c>
      <c r="AE250" s="702">
        <v>41600</v>
      </c>
      <c r="AF250" s="702">
        <v>41600</v>
      </c>
      <c r="AG250" s="702">
        <v>41600</v>
      </c>
      <c r="AH250" s="702">
        <v>41600</v>
      </c>
      <c r="AI250" s="702">
        <v>41600</v>
      </c>
      <c r="AJ250" s="702">
        <v>41600</v>
      </c>
      <c r="AK250" s="702">
        <v>41600</v>
      </c>
      <c r="AL250" s="702">
        <v>42400</v>
      </c>
      <c r="AM250" s="868">
        <f t="shared" si="10"/>
        <v>500000</v>
      </c>
      <c r="AN250" s="868">
        <f t="shared" si="11"/>
        <v>0</v>
      </c>
      <c r="AO250" s="760"/>
      <c r="AP250" s="868"/>
      <c r="AQ250" s="706"/>
      <c r="AR250" s="704"/>
      <c r="AS250" s="704"/>
      <c r="AT250" s="704"/>
      <c r="AU250" s="704"/>
      <c r="AV250" s="704"/>
      <c r="AW250" s="704"/>
      <c r="AX250" s="704"/>
      <c r="AY250" s="704"/>
      <c r="AZ250" s="704"/>
      <c r="BA250" s="704"/>
      <c r="BB250" s="704"/>
      <c r="BC250" s="704"/>
      <c r="BD250" s="704"/>
      <c r="BE250" s="704"/>
      <c r="BF250" s="704"/>
      <c r="BG250" s="704"/>
      <c r="BH250" s="704"/>
      <c r="BI250" s="704"/>
      <c r="BJ250" s="704"/>
      <c r="BK250" s="704"/>
      <c r="BL250" s="704"/>
      <c r="BM250" s="704"/>
      <c r="BN250" s="704"/>
      <c r="BO250" s="704"/>
      <c r="BP250" s="704"/>
      <c r="BQ250" s="704"/>
      <c r="BR250" s="704"/>
      <c r="BS250" s="704"/>
      <c r="BT250" s="704"/>
      <c r="BU250" s="704"/>
      <c r="BV250" s="704"/>
      <c r="BW250" s="704"/>
      <c r="BX250" s="704"/>
      <c r="BY250" s="704"/>
      <c r="BZ250" s="704"/>
      <c r="CA250" s="704"/>
      <c r="CB250" s="704"/>
      <c r="CC250" s="704"/>
      <c r="CD250" s="704"/>
      <c r="CE250" s="704"/>
      <c r="CF250" s="704"/>
      <c r="CG250" s="704"/>
      <c r="CH250" s="704"/>
      <c r="CI250" s="704"/>
      <c r="CJ250" s="704"/>
      <c r="CK250" s="704"/>
      <c r="CL250" s="704"/>
      <c r="CM250" s="704"/>
      <c r="CN250" s="704"/>
      <c r="CO250" s="704"/>
      <c r="CP250" s="704"/>
      <c r="CQ250" s="704"/>
      <c r="CR250" s="704"/>
      <c r="CS250" s="704"/>
      <c r="CT250" s="704"/>
      <c r="CU250" s="704"/>
      <c r="CV250" s="704"/>
      <c r="CW250" s="704"/>
      <c r="CX250" s="704"/>
      <c r="CY250" s="704"/>
      <c r="CZ250" s="704"/>
      <c r="DA250" s="704"/>
      <c r="DB250" s="704"/>
      <c r="DC250" s="704"/>
      <c r="DD250" s="704"/>
      <c r="DE250" s="704"/>
      <c r="DF250" s="704"/>
      <c r="DG250" s="704"/>
      <c r="DH250" s="704"/>
      <c r="DI250" s="704"/>
      <c r="DJ250" s="704"/>
      <c r="DK250" s="704"/>
      <c r="DL250" s="704"/>
      <c r="DM250" s="704"/>
      <c r="DN250" s="704"/>
      <c r="DO250" s="704"/>
      <c r="DP250" s="704"/>
      <c r="DQ250" s="704"/>
      <c r="DR250" s="704"/>
      <c r="DS250" s="704"/>
      <c r="DT250" s="704"/>
      <c r="DU250" s="704"/>
      <c r="DV250" s="704"/>
      <c r="DW250" s="704"/>
      <c r="DX250" s="704"/>
      <c r="DY250" s="704"/>
      <c r="DZ250" s="704"/>
      <c r="EA250" s="704"/>
      <c r="EB250" s="704"/>
      <c r="EC250" s="704"/>
      <c r="ED250" s="704"/>
      <c r="EE250" s="704"/>
      <c r="EF250" s="704"/>
      <c r="EG250" s="704"/>
      <c r="EH250" s="704"/>
      <c r="EI250" s="704"/>
      <c r="EJ250" s="704"/>
      <c r="EK250" s="704"/>
      <c r="EL250" s="704"/>
      <c r="EM250" s="704"/>
      <c r="EN250" s="704"/>
      <c r="EO250" s="704"/>
      <c r="EP250" s="704"/>
      <c r="EQ250" s="704"/>
      <c r="ER250" s="704"/>
      <c r="ES250" s="704"/>
      <c r="ET250" s="704"/>
      <c r="EU250" s="704"/>
      <c r="EV250" s="706"/>
      <c r="EW250" s="706"/>
      <c r="EX250" s="706"/>
      <c r="EY250" s="706"/>
      <c r="EZ250" s="706"/>
      <c r="FA250" s="706"/>
      <c r="FB250" s="706"/>
      <c r="FC250" s="706"/>
      <c r="FD250" s="706"/>
      <c r="FE250" s="706"/>
      <c r="FF250" s="706"/>
      <c r="FG250" s="706"/>
      <c r="FH250" s="704"/>
      <c r="FI250" s="706"/>
      <c r="FJ250" s="706"/>
      <c r="FK250" s="704"/>
      <c r="FL250" s="704"/>
      <c r="FM250" s="704"/>
      <c r="FN250" s="704"/>
      <c r="FO250" s="704"/>
      <c r="FP250" s="704"/>
      <c r="FQ250" s="704"/>
      <c r="FR250" s="704"/>
      <c r="FS250" s="704"/>
      <c r="FT250" s="704"/>
      <c r="FU250" s="704"/>
      <c r="FV250" s="704"/>
      <c r="FW250" s="704"/>
      <c r="FX250" s="704"/>
      <c r="FY250" s="704"/>
      <c r="FZ250" s="704"/>
      <c r="GA250" s="704"/>
      <c r="GB250" s="704"/>
      <c r="GC250" s="704"/>
      <c r="GD250" s="704"/>
      <c r="GE250" s="704"/>
      <c r="GF250" s="704"/>
      <c r="GG250" s="704"/>
      <c r="GH250" s="704"/>
      <c r="GI250" s="704"/>
      <c r="GJ250" s="704"/>
      <c r="GK250" s="704"/>
      <c r="GL250" s="704"/>
      <c r="GM250" s="704"/>
      <c r="GN250" s="704"/>
      <c r="GO250" s="704"/>
      <c r="GP250" s="706"/>
      <c r="GQ250" s="704"/>
      <c r="GR250" s="704"/>
      <c r="GS250" s="704"/>
      <c r="GT250" s="704"/>
      <c r="GU250" s="704"/>
      <c r="GV250" s="704"/>
      <c r="GW250" s="704"/>
      <c r="GX250" s="704"/>
      <c r="GY250" s="704"/>
      <c r="GZ250" s="704"/>
      <c r="HA250" s="704"/>
      <c r="HB250" s="704"/>
      <c r="HC250" s="704"/>
      <c r="HD250" s="704"/>
      <c r="HE250" s="704"/>
      <c r="HF250" s="704"/>
      <c r="HG250" s="704"/>
      <c r="HH250" s="704"/>
      <c r="HI250" s="704"/>
      <c r="HJ250" s="704"/>
      <c r="HK250" s="704"/>
      <c r="HL250" s="704"/>
      <c r="HM250" s="704"/>
      <c r="HN250" s="704"/>
      <c r="HO250" s="704"/>
      <c r="HP250" s="704"/>
      <c r="HQ250" s="704"/>
      <c r="HR250" s="704"/>
      <c r="HS250" s="704"/>
      <c r="HT250" s="704"/>
      <c r="HU250" s="704"/>
      <c r="HV250" s="704"/>
      <c r="HW250" s="704"/>
      <c r="HX250" s="704"/>
      <c r="HY250" s="704"/>
      <c r="HZ250" s="704"/>
      <c r="IA250" s="704"/>
      <c r="IB250" s="704"/>
      <c r="IC250" s="704"/>
      <c r="ID250" s="704"/>
      <c r="IE250" s="704"/>
      <c r="IF250" s="704"/>
      <c r="IG250" s="704"/>
      <c r="IH250" s="704"/>
      <c r="II250" s="704"/>
      <c r="IJ250" s="704"/>
      <c r="IK250" s="704"/>
      <c r="IL250" s="704"/>
      <c r="IM250" s="704"/>
      <c r="IN250" s="704"/>
      <c r="IO250" s="704"/>
      <c r="IP250" s="704"/>
      <c r="IQ250" s="704"/>
      <c r="IR250" s="704"/>
      <c r="IS250" s="704"/>
      <c r="IT250" s="704"/>
      <c r="IU250" s="704"/>
      <c r="IV250" s="704"/>
      <c r="IW250" s="704"/>
      <c r="IX250" s="704"/>
      <c r="IY250" s="704"/>
      <c r="IZ250" s="704"/>
      <c r="JI250" s="706"/>
      <c r="JJ250" s="706"/>
      <c r="JK250" s="706"/>
      <c r="JL250" s="706"/>
      <c r="JM250" s="706"/>
      <c r="JN250" s="706"/>
    </row>
    <row r="251" spans="1:274" s="878" customFormat="1" ht="23.1" customHeight="1" x14ac:dyDescent="0.25">
      <c r="A251" s="691">
        <v>250</v>
      </c>
      <c r="B251" s="693" t="s">
        <v>1360</v>
      </c>
      <c r="C251" s="696">
        <v>222</v>
      </c>
      <c r="D251" s="697">
        <v>672</v>
      </c>
      <c r="E251" s="698">
        <v>76</v>
      </c>
      <c r="F251" s="699" t="s">
        <v>1131</v>
      </c>
      <c r="G251" s="735" t="s">
        <v>1385</v>
      </c>
      <c r="H251" s="751" t="s">
        <v>1127</v>
      </c>
      <c r="I251" s="752" t="s">
        <v>1113</v>
      </c>
      <c r="J251" s="761" t="s">
        <v>1135</v>
      </c>
      <c r="K251" s="753" t="s">
        <v>1115</v>
      </c>
      <c r="L251" s="761" t="s">
        <v>1116</v>
      </c>
      <c r="M251" s="753" t="s">
        <v>1199</v>
      </c>
      <c r="N251" s="753" t="s">
        <v>1136</v>
      </c>
      <c r="O251" s="753" t="s">
        <v>1128</v>
      </c>
      <c r="P251" s="753" t="s">
        <v>1371</v>
      </c>
      <c r="Q251" s="753" t="s">
        <v>1120</v>
      </c>
      <c r="R251" s="753" t="s">
        <v>1120</v>
      </c>
      <c r="S251" s="755">
        <v>2</v>
      </c>
      <c r="T251" s="763">
        <v>2.2999999999999998</v>
      </c>
      <c r="U251" s="757">
        <v>41456</v>
      </c>
      <c r="V251" s="758">
        <v>41791</v>
      </c>
      <c r="W251" s="874">
        <v>20</v>
      </c>
      <c r="X251" s="875">
        <v>700000</v>
      </c>
      <c r="Y251" s="875"/>
      <c r="Z251" s="875">
        <f t="shared" si="9"/>
        <v>700000</v>
      </c>
      <c r="AA251" s="702">
        <v>58300</v>
      </c>
      <c r="AB251" s="702">
        <v>58300</v>
      </c>
      <c r="AC251" s="702">
        <v>58300</v>
      </c>
      <c r="AD251" s="702">
        <v>58300</v>
      </c>
      <c r="AE251" s="702">
        <v>58300</v>
      </c>
      <c r="AF251" s="702">
        <v>58300</v>
      </c>
      <c r="AG251" s="702">
        <v>58300</v>
      </c>
      <c r="AH251" s="702">
        <v>58300</v>
      </c>
      <c r="AI251" s="702">
        <v>58300</v>
      </c>
      <c r="AJ251" s="702">
        <v>58300</v>
      </c>
      <c r="AK251" s="702">
        <v>58300</v>
      </c>
      <c r="AL251" s="702">
        <v>58700</v>
      </c>
      <c r="AM251" s="868">
        <f t="shared" si="10"/>
        <v>700000</v>
      </c>
      <c r="AN251" s="868">
        <f t="shared" si="11"/>
        <v>0</v>
      </c>
      <c r="AO251" s="760"/>
      <c r="AP251" s="868"/>
      <c r="AQ251" s="706"/>
      <c r="AR251" s="704"/>
      <c r="AS251" s="704"/>
      <c r="AT251" s="704"/>
      <c r="AU251" s="704"/>
      <c r="AV251" s="704"/>
      <c r="AW251" s="704"/>
      <c r="AX251" s="704"/>
      <c r="AY251" s="704"/>
      <c r="AZ251" s="704"/>
      <c r="BA251" s="704"/>
      <c r="BB251" s="704"/>
      <c r="BC251" s="704"/>
      <c r="BD251" s="704"/>
      <c r="BE251" s="704"/>
      <c r="BF251" s="704"/>
      <c r="BG251" s="704"/>
      <c r="BH251" s="704"/>
      <c r="BI251" s="704"/>
      <c r="BJ251" s="704"/>
      <c r="BK251" s="704"/>
      <c r="BL251" s="704"/>
      <c r="BM251" s="704"/>
      <c r="BN251" s="704"/>
      <c r="BO251" s="704"/>
      <c r="BP251" s="704"/>
      <c r="BQ251" s="704"/>
      <c r="BR251" s="704"/>
      <c r="BS251" s="704"/>
      <c r="BT251" s="704"/>
      <c r="BU251" s="704"/>
      <c r="BV251" s="704"/>
      <c r="BW251" s="704"/>
      <c r="BX251" s="704"/>
      <c r="BY251" s="704"/>
      <c r="BZ251" s="704"/>
      <c r="CA251" s="704"/>
      <c r="CB251" s="704"/>
      <c r="CC251" s="704"/>
      <c r="CD251" s="704"/>
      <c r="CE251" s="704"/>
      <c r="CF251" s="704"/>
      <c r="CG251" s="704"/>
      <c r="CH251" s="704"/>
      <c r="CI251" s="704"/>
      <c r="CJ251" s="704"/>
      <c r="CK251" s="704"/>
      <c r="CL251" s="704"/>
      <c r="CM251" s="704"/>
      <c r="CN251" s="704"/>
      <c r="CO251" s="704"/>
      <c r="CP251" s="704"/>
      <c r="CQ251" s="704"/>
      <c r="CR251" s="704"/>
      <c r="CS251" s="704"/>
      <c r="CT251" s="704"/>
      <c r="CU251" s="704"/>
      <c r="CV251" s="704"/>
      <c r="CW251" s="704"/>
      <c r="CX251" s="704"/>
      <c r="CY251" s="704"/>
      <c r="CZ251" s="704"/>
      <c r="DA251" s="704"/>
      <c r="DB251" s="704"/>
      <c r="DC251" s="704"/>
      <c r="DD251" s="704"/>
      <c r="DE251" s="704"/>
      <c r="DF251" s="704"/>
      <c r="DG251" s="704"/>
      <c r="DH251" s="704"/>
      <c r="DI251" s="704"/>
      <c r="DJ251" s="704"/>
      <c r="DK251" s="704"/>
      <c r="DL251" s="704"/>
      <c r="DM251" s="704"/>
      <c r="DN251" s="704"/>
      <c r="DO251" s="704"/>
      <c r="DP251" s="704"/>
      <c r="DQ251" s="704"/>
      <c r="DR251" s="704"/>
      <c r="DS251" s="704"/>
      <c r="DT251" s="704"/>
      <c r="DU251" s="704"/>
      <c r="DV251" s="704"/>
      <c r="DW251" s="704"/>
      <c r="DX251" s="704"/>
      <c r="DY251" s="704"/>
      <c r="DZ251" s="704"/>
      <c r="EA251" s="704"/>
      <c r="EB251" s="704"/>
      <c r="EC251" s="704"/>
      <c r="ED251" s="704"/>
      <c r="EE251" s="704"/>
      <c r="EF251" s="704"/>
      <c r="EG251" s="704"/>
      <c r="EH251" s="704"/>
      <c r="EI251" s="704"/>
      <c r="EJ251" s="704"/>
      <c r="EK251" s="704"/>
      <c r="EL251" s="704"/>
      <c r="EM251" s="704"/>
      <c r="EN251" s="704"/>
      <c r="EO251" s="704"/>
      <c r="EP251" s="704"/>
      <c r="EQ251" s="704"/>
      <c r="ER251" s="704"/>
      <c r="ES251" s="704"/>
      <c r="ET251" s="704"/>
      <c r="EU251" s="704"/>
      <c r="EV251" s="706"/>
      <c r="EW251" s="706"/>
      <c r="EX251" s="706"/>
      <c r="EY251" s="706"/>
      <c r="EZ251" s="706"/>
      <c r="FA251" s="706"/>
      <c r="FB251" s="706"/>
      <c r="FC251" s="706"/>
      <c r="FD251" s="706"/>
      <c r="FE251" s="706"/>
      <c r="FF251" s="706"/>
      <c r="FG251" s="706"/>
      <c r="FH251" s="704"/>
      <c r="FI251" s="706"/>
      <c r="FJ251" s="706"/>
      <c r="FK251" s="704"/>
      <c r="FL251" s="704"/>
      <c r="FM251" s="704"/>
      <c r="FN251" s="704"/>
      <c r="FO251" s="704"/>
      <c r="FP251" s="704"/>
      <c r="FQ251" s="704"/>
      <c r="FR251" s="704"/>
      <c r="FS251" s="704"/>
      <c r="FT251" s="704"/>
      <c r="FU251" s="704"/>
      <c r="FV251" s="704"/>
      <c r="FW251" s="704"/>
      <c r="FX251" s="704"/>
      <c r="FY251" s="704"/>
      <c r="FZ251" s="704"/>
      <c r="GA251" s="704"/>
      <c r="GB251" s="704"/>
      <c r="GC251" s="704"/>
      <c r="GD251" s="704"/>
      <c r="GE251" s="704"/>
      <c r="GF251" s="704"/>
      <c r="GG251" s="704"/>
      <c r="GH251" s="704"/>
      <c r="GI251" s="704"/>
      <c r="GJ251" s="704"/>
      <c r="GK251" s="704"/>
      <c r="GL251" s="704"/>
      <c r="GM251" s="704"/>
      <c r="GN251" s="704"/>
      <c r="GO251" s="704"/>
      <c r="GP251" s="706"/>
      <c r="GQ251" s="704"/>
      <c r="GR251" s="704"/>
      <c r="GS251" s="704"/>
      <c r="GT251" s="704"/>
      <c r="GU251" s="704"/>
      <c r="GV251" s="704"/>
      <c r="GW251" s="704"/>
      <c r="GX251" s="704"/>
      <c r="GY251" s="704"/>
      <c r="GZ251" s="704"/>
      <c r="HA251" s="704"/>
      <c r="HB251" s="704"/>
      <c r="HC251" s="704"/>
      <c r="HD251" s="704"/>
      <c r="HE251" s="704"/>
      <c r="HF251" s="704"/>
      <c r="HG251" s="704"/>
      <c r="HH251" s="704"/>
      <c r="HI251" s="704"/>
      <c r="HJ251" s="704"/>
      <c r="HK251" s="704"/>
      <c r="HL251" s="704"/>
      <c r="HM251" s="704"/>
      <c r="HN251" s="704"/>
      <c r="HO251" s="704"/>
      <c r="HP251" s="704"/>
      <c r="HQ251" s="704"/>
      <c r="HR251" s="704"/>
      <c r="HS251" s="704"/>
      <c r="HT251" s="704"/>
      <c r="HU251" s="704"/>
      <c r="HV251" s="704"/>
      <c r="HW251" s="704"/>
      <c r="HX251" s="704"/>
      <c r="HY251" s="704"/>
      <c r="HZ251" s="704"/>
      <c r="IA251" s="706"/>
      <c r="IB251" s="706"/>
      <c r="IC251" s="706"/>
      <c r="ID251" s="706"/>
      <c r="IE251" s="706"/>
      <c r="IF251" s="706"/>
      <c r="IG251" s="706"/>
      <c r="IH251" s="706"/>
      <c r="II251" s="706"/>
      <c r="IJ251" s="706"/>
      <c r="IK251" s="706"/>
      <c r="IL251" s="706"/>
      <c r="IM251" s="706"/>
      <c r="IN251" s="706"/>
      <c r="IO251" s="706"/>
      <c r="IP251" s="706"/>
      <c r="IQ251" s="706"/>
      <c r="IR251" s="706"/>
      <c r="IS251" s="706"/>
      <c r="IT251" s="706"/>
      <c r="IU251" s="706"/>
      <c r="IV251" s="704"/>
      <c r="IW251" s="704"/>
      <c r="IX251" s="704"/>
      <c r="IY251" s="704"/>
      <c r="IZ251" s="704"/>
      <c r="JI251" s="706"/>
    </row>
    <row r="252" spans="1:274" s="878" customFormat="1" ht="23.1" customHeight="1" x14ac:dyDescent="0.25">
      <c r="A252" s="691">
        <v>251</v>
      </c>
      <c r="B252" s="693" t="s">
        <v>1360</v>
      </c>
      <c r="C252" s="696">
        <v>222</v>
      </c>
      <c r="D252" s="697">
        <v>672</v>
      </c>
      <c r="E252" s="698">
        <v>77</v>
      </c>
      <c r="F252" s="699" t="s">
        <v>1131</v>
      </c>
      <c r="G252" s="736" t="s">
        <v>1386</v>
      </c>
      <c r="H252" s="751" t="s">
        <v>1127</v>
      </c>
      <c r="I252" s="752" t="s">
        <v>1113</v>
      </c>
      <c r="J252" s="761" t="s">
        <v>1135</v>
      </c>
      <c r="K252" s="753" t="s">
        <v>1115</v>
      </c>
      <c r="L252" s="761" t="s">
        <v>1116</v>
      </c>
      <c r="M252" s="753" t="s">
        <v>1199</v>
      </c>
      <c r="N252" s="753" t="s">
        <v>1136</v>
      </c>
      <c r="O252" s="753" t="s">
        <v>1128</v>
      </c>
      <c r="P252" s="753" t="s">
        <v>1371</v>
      </c>
      <c r="Q252" s="753">
        <v>4</v>
      </c>
      <c r="R252" s="753">
        <v>4</v>
      </c>
      <c r="S252" s="755">
        <v>2</v>
      </c>
      <c r="T252" s="763">
        <v>2.2999999999999998</v>
      </c>
      <c r="U252" s="757">
        <v>41456</v>
      </c>
      <c r="V252" s="758">
        <v>41791</v>
      </c>
      <c r="W252" s="874">
        <v>20</v>
      </c>
      <c r="X252" s="875">
        <v>925000</v>
      </c>
      <c r="Y252" s="875"/>
      <c r="Z252" s="875">
        <f t="shared" si="9"/>
        <v>925000</v>
      </c>
      <c r="AA252" s="702">
        <v>77000</v>
      </c>
      <c r="AB252" s="702">
        <v>77000</v>
      </c>
      <c r="AC252" s="702">
        <v>77000</v>
      </c>
      <c r="AD252" s="702">
        <v>77000</v>
      </c>
      <c r="AE252" s="702">
        <v>77000</v>
      </c>
      <c r="AF252" s="702">
        <v>77000</v>
      </c>
      <c r="AG252" s="702">
        <v>77000</v>
      </c>
      <c r="AH252" s="702">
        <v>77000</v>
      </c>
      <c r="AI252" s="702">
        <v>77000</v>
      </c>
      <c r="AJ252" s="702">
        <v>77000</v>
      </c>
      <c r="AK252" s="702">
        <v>77000</v>
      </c>
      <c r="AL252" s="702">
        <v>78000</v>
      </c>
      <c r="AM252" s="868">
        <f t="shared" si="10"/>
        <v>925000</v>
      </c>
      <c r="AN252" s="868">
        <f t="shared" si="11"/>
        <v>0</v>
      </c>
      <c r="AO252" s="760"/>
      <c r="AP252" s="868"/>
      <c r="AQ252" s="706"/>
      <c r="AR252" s="704"/>
      <c r="AS252" s="704"/>
      <c r="AT252" s="704"/>
      <c r="AU252" s="704"/>
      <c r="AV252" s="704"/>
      <c r="AW252" s="704"/>
      <c r="AX252" s="704"/>
      <c r="AY252" s="704"/>
      <c r="AZ252" s="704"/>
      <c r="BA252" s="704"/>
      <c r="BB252" s="704"/>
      <c r="BC252" s="704"/>
      <c r="BD252" s="704"/>
      <c r="BE252" s="704"/>
      <c r="BF252" s="704"/>
      <c r="BG252" s="704"/>
      <c r="BH252" s="704"/>
      <c r="BI252" s="704"/>
      <c r="BJ252" s="704"/>
      <c r="BK252" s="704"/>
      <c r="BL252" s="704"/>
      <c r="BM252" s="704"/>
      <c r="BN252" s="704"/>
      <c r="BO252" s="704"/>
      <c r="BP252" s="704"/>
      <c r="BQ252" s="704"/>
      <c r="BR252" s="704"/>
      <c r="BS252" s="704"/>
      <c r="BT252" s="704"/>
      <c r="BU252" s="704"/>
      <c r="BV252" s="704"/>
      <c r="BW252" s="704"/>
      <c r="BX252" s="704"/>
      <c r="BY252" s="704"/>
      <c r="BZ252" s="704"/>
      <c r="CA252" s="704"/>
      <c r="CB252" s="704"/>
      <c r="CC252" s="704"/>
      <c r="CD252" s="704"/>
      <c r="CE252" s="704"/>
      <c r="CF252" s="704"/>
      <c r="CG252" s="704"/>
      <c r="CH252" s="704"/>
      <c r="CI252" s="704"/>
      <c r="CJ252" s="704"/>
      <c r="CK252" s="704"/>
      <c r="CL252" s="704"/>
      <c r="CM252" s="704"/>
      <c r="CN252" s="704"/>
      <c r="CO252" s="704"/>
      <c r="CP252" s="704"/>
      <c r="CQ252" s="704"/>
      <c r="CR252" s="704"/>
      <c r="CS252" s="704"/>
      <c r="CT252" s="704"/>
      <c r="CU252" s="704"/>
      <c r="CV252" s="704"/>
      <c r="CW252" s="704"/>
      <c r="CX252" s="704"/>
      <c r="CY252" s="704"/>
      <c r="CZ252" s="704"/>
      <c r="DA252" s="704"/>
      <c r="DB252" s="704"/>
      <c r="DC252" s="704"/>
      <c r="DD252" s="704"/>
      <c r="DE252" s="704"/>
      <c r="DF252" s="704"/>
      <c r="DG252" s="704"/>
      <c r="DH252" s="704"/>
      <c r="DI252" s="704"/>
      <c r="DJ252" s="704"/>
      <c r="DK252" s="704"/>
      <c r="DL252" s="704"/>
      <c r="DM252" s="704"/>
      <c r="DN252" s="704"/>
      <c r="DO252" s="704"/>
      <c r="DP252" s="704"/>
      <c r="DQ252" s="704"/>
      <c r="DR252" s="704"/>
      <c r="DS252" s="704"/>
      <c r="DT252" s="704"/>
      <c r="DU252" s="704"/>
      <c r="DV252" s="704"/>
      <c r="DW252" s="704"/>
      <c r="DX252" s="704"/>
      <c r="DY252" s="704"/>
      <c r="DZ252" s="704"/>
      <c r="EA252" s="704"/>
      <c r="EB252" s="704"/>
      <c r="EC252" s="704"/>
      <c r="ED252" s="704"/>
      <c r="EE252" s="704"/>
      <c r="EF252" s="704"/>
      <c r="EG252" s="704"/>
      <c r="EH252" s="704"/>
      <c r="EI252" s="704"/>
      <c r="EJ252" s="704"/>
      <c r="EK252" s="704"/>
      <c r="EL252" s="704"/>
      <c r="EM252" s="704"/>
      <c r="EN252" s="704"/>
      <c r="EO252" s="704"/>
      <c r="EP252" s="704"/>
      <c r="EQ252" s="704"/>
      <c r="ER252" s="704"/>
      <c r="ES252" s="704"/>
      <c r="ET252" s="704"/>
      <c r="EU252" s="704"/>
      <c r="EV252" s="706"/>
      <c r="EW252" s="706"/>
      <c r="EX252" s="706"/>
      <c r="EY252" s="706"/>
      <c r="EZ252" s="706"/>
      <c r="FA252" s="706"/>
      <c r="FB252" s="706"/>
      <c r="FC252" s="706"/>
      <c r="FD252" s="706"/>
      <c r="FE252" s="706"/>
      <c r="FF252" s="706"/>
      <c r="FG252" s="706"/>
      <c r="FH252" s="704"/>
      <c r="FI252" s="706"/>
      <c r="FJ252" s="706"/>
      <c r="FK252" s="704"/>
      <c r="FL252" s="704"/>
      <c r="FM252" s="704"/>
      <c r="FN252" s="704"/>
      <c r="FO252" s="704"/>
      <c r="FP252" s="704"/>
      <c r="FQ252" s="704"/>
      <c r="FR252" s="704"/>
      <c r="FS252" s="704"/>
      <c r="FT252" s="704"/>
      <c r="FU252" s="704"/>
      <c r="FV252" s="704"/>
      <c r="FW252" s="704"/>
      <c r="FX252" s="704"/>
      <c r="FY252" s="704"/>
      <c r="FZ252" s="704"/>
      <c r="GA252" s="704"/>
      <c r="GB252" s="704"/>
      <c r="GC252" s="704"/>
      <c r="GD252" s="704"/>
      <c r="GE252" s="704"/>
      <c r="GF252" s="704"/>
      <c r="GG252" s="704"/>
      <c r="GH252" s="704"/>
      <c r="GI252" s="704"/>
      <c r="GJ252" s="704"/>
      <c r="GK252" s="704"/>
      <c r="GL252" s="704"/>
      <c r="GM252" s="704"/>
      <c r="GN252" s="704"/>
      <c r="GO252" s="704"/>
      <c r="GP252" s="706"/>
      <c r="GQ252" s="704"/>
      <c r="GR252" s="704"/>
      <c r="GS252" s="704"/>
      <c r="GT252" s="704"/>
      <c r="GU252" s="704"/>
      <c r="GV252" s="704"/>
      <c r="GW252" s="704"/>
      <c r="GX252" s="704"/>
      <c r="GY252" s="704"/>
      <c r="GZ252" s="704"/>
      <c r="HA252" s="704"/>
      <c r="HB252" s="704"/>
      <c r="HC252" s="704"/>
      <c r="HD252" s="704"/>
      <c r="HE252" s="704"/>
      <c r="HF252" s="704"/>
      <c r="HG252" s="704"/>
      <c r="HH252" s="704"/>
      <c r="HI252" s="704"/>
      <c r="HJ252" s="704"/>
      <c r="HK252" s="704"/>
      <c r="HL252" s="704"/>
      <c r="HM252" s="704"/>
      <c r="HN252" s="704"/>
      <c r="HO252" s="704"/>
      <c r="HP252" s="704"/>
      <c r="HQ252" s="704"/>
      <c r="HR252" s="704"/>
      <c r="HS252" s="704"/>
      <c r="HT252" s="704"/>
      <c r="HU252" s="704"/>
      <c r="HV252" s="704"/>
      <c r="HW252" s="704"/>
      <c r="HX252" s="704"/>
      <c r="HY252" s="704"/>
      <c r="HZ252" s="704"/>
      <c r="IA252" s="706"/>
      <c r="IB252" s="706"/>
      <c r="IC252" s="706"/>
      <c r="ID252" s="706"/>
      <c r="IE252" s="706"/>
      <c r="IF252" s="706"/>
      <c r="IG252" s="706"/>
      <c r="IH252" s="706"/>
      <c r="II252" s="706"/>
      <c r="IJ252" s="706"/>
      <c r="IK252" s="706"/>
      <c r="IL252" s="706"/>
      <c r="IM252" s="706"/>
      <c r="IN252" s="706"/>
      <c r="IO252" s="706"/>
      <c r="IP252" s="706"/>
      <c r="IQ252" s="706"/>
      <c r="IR252" s="706"/>
      <c r="IS252" s="706"/>
      <c r="IT252" s="706"/>
      <c r="IU252" s="706"/>
      <c r="IV252" s="704"/>
      <c r="IW252" s="704"/>
      <c r="IX252" s="704"/>
      <c r="IY252" s="704"/>
      <c r="IZ252" s="704"/>
      <c r="JI252" s="706"/>
    </row>
    <row r="253" spans="1:274" s="878" customFormat="1" ht="23.1" customHeight="1" x14ac:dyDescent="0.25">
      <c r="A253" s="691">
        <v>252</v>
      </c>
      <c r="B253" s="693" t="s">
        <v>1206</v>
      </c>
      <c r="C253" s="929">
        <v>224</v>
      </c>
      <c r="D253" s="930">
        <v>632</v>
      </c>
      <c r="E253" s="707">
        <v>15</v>
      </c>
      <c r="F253" s="699" t="s">
        <v>1121</v>
      </c>
      <c r="G253" s="715" t="s">
        <v>1256</v>
      </c>
      <c r="H253" s="751" t="s">
        <v>1127</v>
      </c>
      <c r="I253" s="752" t="s">
        <v>1113</v>
      </c>
      <c r="J253" s="753" t="s">
        <v>1139</v>
      </c>
      <c r="K253" s="924" t="s">
        <v>1115</v>
      </c>
      <c r="L253" s="924" t="s">
        <v>1116</v>
      </c>
      <c r="M253" s="753" t="s">
        <v>1140</v>
      </c>
      <c r="N253" s="753" t="s">
        <v>1141</v>
      </c>
      <c r="O253" s="753" t="s">
        <v>1141</v>
      </c>
      <c r="P253" s="753" t="s">
        <v>1189</v>
      </c>
      <c r="Q253" s="765" t="s">
        <v>1120</v>
      </c>
      <c r="R253" s="765" t="s">
        <v>1120</v>
      </c>
      <c r="S253" s="755">
        <v>2</v>
      </c>
      <c r="T253" s="766">
        <v>2.11</v>
      </c>
      <c r="U253" s="771">
        <v>41456</v>
      </c>
      <c r="V253" s="771">
        <v>42156</v>
      </c>
      <c r="W253" s="701">
        <v>15</v>
      </c>
      <c r="X253" s="875">
        <v>180000</v>
      </c>
      <c r="Y253" s="877"/>
      <c r="Z253" s="875">
        <f t="shared" si="9"/>
        <v>180000</v>
      </c>
      <c r="AA253" s="702"/>
      <c r="AB253" s="702"/>
      <c r="AC253" s="702">
        <v>25000</v>
      </c>
      <c r="AD253" s="702">
        <v>25000</v>
      </c>
      <c r="AE253" s="702">
        <v>25000</v>
      </c>
      <c r="AF253" s="702">
        <v>25000</v>
      </c>
      <c r="AG253" s="702">
        <v>80000</v>
      </c>
      <c r="AH253" s="702"/>
      <c r="AI253" s="691"/>
      <c r="AJ253" s="691"/>
      <c r="AK253" s="691"/>
      <c r="AL253" s="691"/>
      <c r="AM253" s="868">
        <f t="shared" si="10"/>
        <v>180000</v>
      </c>
      <c r="AN253" s="868">
        <f t="shared" si="11"/>
        <v>0</v>
      </c>
      <c r="AO253" s="760"/>
      <c r="AP253" s="868"/>
      <c r="AQ253" s="706"/>
      <c r="AR253" s="704"/>
      <c r="AS253" s="704"/>
      <c r="AT253" s="704"/>
      <c r="AU253" s="704"/>
      <c r="AV253" s="704"/>
      <c r="AW253" s="704"/>
      <c r="AX253" s="704"/>
      <c r="AY253" s="704"/>
      <c r="AZ253" s="704"/>
      <c r="BA253" s="704"/>
      <c r="BB253" s="704"/>
      <c r="BC253" s="704"/>
      <c r="BD253" s="704"/>
      <c r="BE253" s="704"/>
      <c r="BF253" s="704"/>
      <c r="BG253" s="704"/>
      <c r="BH253" s="704"/>
      <c r="BI253" s="704"/>
      <c r="BJ253" s="704"/>
      <c r="BK253" s="704"/>
      <c r="BL253" s="704"/>
      <c r="BM253" s="704"/>
      <c r="BN253" s="704"/>
      <c r="BO253" s="704"/>
      <c r="BP253" s="704"/>
      <c r="BQ253" s="704"/>
      <c r="BR253" s="704"/>
      <c r="BS253" s="704"/>
      <c r="BT253" s="704"/>
      <c r="BU253" s="704"/>
      <c r="BV253" s="704"/>
      <c r="BW253" s="704"/>
      <c r="BX253" s="704"/>
      <c r="BY253" s="704"/>
      <c r="BZ253" s="704"/>
      <c r="CA253" s="704"/>
      <c r="CB253" s="704"/>
      <c r="CC253" s="704"/>
      <c r="CD253" s="704"/>
      <c r="CE253" s="704"/>
      <c r="CF253" s="704"/>
      <c r="CG253" s="704"/>
      <c r="CH253" s="704"/>
      <c r="CI253" s="704"/>
      <c r="CJ253" s="704"/>
      <c r="CK253" s="704"/>
      <c r="CL253" s="704"/>
      <c r="CM253" s="704"/>
      <c r="CN253" s="704"/>
      <c r="CO253" s="704"/>
      <c r="CP253" s="704"/>
      <c r="CQ253" s="704"/>
      <c r="CR253" s="704"/>
      <c r="CS253" s="704"/>
      <c r="CT253" s="704"/>
      <c r="CU253" s="704"/>
      <c r="CV253" s="704"/>
      <c r="CW253" s="704"/>
      <c r="CX253" s="704"/>
      <c r="CY253" s="704"/>
      <c r="CZ253" s="704"/>
      <c r="DA253" s="704"/>
      <c r="DB253" s="704"/>
      <c r="DC253" s="704"/>
      <c r="DD253" s="704"/>
      <c r="DE253" s="704"/>
      <c r="DF253" s="704"/>
      <c r="DG253" s="704"/>
      <c r="DH253" s="704"/>
      <c r="DI253" s="704"/>
      <c r="DJ253" s="704"/>
      <c r="DK253" s="704"/>
      <c r="DL253" s="704"/>
      <c r="DM253" s="704"/>
      <c r="DN253" s="704"/>
      <c r="DO253" s="704"/>
      <c r="DP253" s="704"/>
      <c r="DQ253" s="704"/>
      <c r="DR253" s="704"/>
      <c r="DS253" s="704"/>
      <c r="DT253" s="704"/>
      <c r="DU253" s="704"/>
      <c r="DV253" s="704"/>
      <c r="DW253" s="704"/>
      <c r="DX253" s="704"/>
      <c r="DY253" s="704"/>
      <c r="DZ253" s="704"/>
      <c r="EA253" s="704"/>
      <c r="EB253" s="704"/>
      <c r="EC253" s="704"/>
      <c r="ED253" s="704"/>
      <c r="EE253" s="704"/>
      <c r="EF253" s="704"/>
      <c r="EG253" s="704"/>
      <c r="EH253" s="704"/>
      <c r="EI253" s="704"/>
      <c r="EJ253" s="704"/>
      <c r="EK253" s="704"/>
      <c r="EL253" s="704"/>
      <c r="EM253" s="704"/>
      <c r="EN253" s="704"/>
      <c r="EO253" s="704"/>
      <c r="EP253" s="704"/>
      <c r="EQ253" s="704"/>
      <c r="ER253" s="704"/>
      <c r="ES253" s="704"/>
      <c r="ET253" s="704"/>
      <c r="EU253" s="704"/>
      <c r="EV253" s="706"/>
      <c r="EW253" s="706"/>
      <c r="EX253" s="706"/>
      <c r="EY253" s="706"/>
      <c r="EZ253" s="706"/>
      <c r="FA253" s="706"/>
      <c r="FB253" s="706"/>
      <c r="FC253" s="706"/>
      <c r="FD253" s="706"/>
      <c r="FE253" s="706"/>
      <c r="FF253" s="706"/>
      <c r="FG253" s="706"/>
      <c r="FH253" s="706"/>
      <c r="FI253" s="704"/>
      <c r="FJ253" s="704"/>
      <c r="FK253" s="706"/>
      <c r="FL253" s="706"/>
      <c r="FM253" s="706"/>
      <c r="FN253" s="706"/>
      <c r="FO253" s="706"/>
      <c r="FP253" s="706"/>
      <c r="FQ253" s="706"/>
      <c r="FR253" s="706"/>
      <c r="FS253" s="706"/>
      <c r="FT253" s="706"/>
      <c r="FU253" s="706"/>
      <c r="FV253" s="706"/>
      <c r="FW253" s="706"/>
      <c r="FX253" s="706"/>
      <c r="FY253" s="706"/>
      <c r="FZ253" s="706"/>
      <c r="GA253" s="706"/>
      <c r="GB253" s="706"/>
      <c r="GC253" s="706"/>
      <c r="GD253" s="706"/>
      <c r="GE253" s="706"/>
      <c r="GF253" s="706"/>
      <c r="GG253" s="706"/>
      <c r="GH253" s="706"/>
      <c r="GI253" s="706"/>
      <c r="GJ253" s="706"/>
      <c r="GK253" s="706"/>
      <c r="GL253" s="706"/>
      <c r="GM253" s="706"/>
      <c r="GN253" s="706"/>
      <c r="GO253" s="704"/>
      <c r="GP253" s="706"/>
      <c r="GQ253" s="704"/>
      <c r="GR253" s="704"/>
      <c r="GS253" s="704"/>
      <c r="GT253" s="704"/>
      <c r="GU253" s="704"/>
      <c r="GV253" s="704"/>
      <c r="GW253" s="704"/>
      <c r="GX253" s="704"/>
      <c r="GY253" s="704"/>
      <c r="GZ253" s="704"/>
      <c r="HA253" s="704"/>
      <c r="HB253" s="704"/>
      <c r="HC253" s="704"/>
      <c r="HD253" s="704"/>
      <c r="HE253" s="704"/>
      <c r="HF253" s="704"/>
      <c r="HG253" s="704"/>
      <c r="HH253" s="704"/>
      <c r="HI253" s="704"/>
      <c r="HJ253" s="704"/>
      <c r="HK253" s="704"/>
      <c r="HL253" s="704"/>
      <c r="HM253" s="704"/>
      <c r="HN253" s="704"/>
      <c r="HO253" s="704"/>
      <c r="HP253" s="704"/>
      <c r="HQ253" s="704"/>
      <c r="HR253" s="704"/>
      <c r="HS253" s="704"/>
      <c r="HT253" s="704"/>
      <c r="HU253" s="704"/>
      <c r="HV253" s="704"/>
      <c r="HW253" s="704"/>
      <c r="HX253" s="704"/>
      <c r="HY253" s="704"/>
      <c r="HZ253" s="704"/>
      <c r="IA253" s="704"/>
      <c r="IB253" s="704"/>
      <c r="IC253" s="704"/>
      <c r="ID253" s="704"/>
      <c r="IE253" s="704"/>
      <c r="IF253" s="704"/>
      <c r="IG253" s="704"/>
      <c r="IH253" s="704"/>
      <c r="II253" s="704"/>
      <c r="IJ253" s="704"/>
      <c r="IK253" s="704"/>
      <c r="IL253" s="704"/>
      <c r="IM253" s="704"/>
      <c r="IN253" s="704"/>
      <c r="IO253" s="704"/>
      <c r="IP253" s="704"/>
      <c r="IQ253" s="704"/>
      <c r="IR253" s="704"/>
      <c r="IS253" s="704"/>
      <c r="IT253" s="704"/>
      <c r="IU253" s="704"/>
      <c r="IV253" s="704"/>
      <c r="IW253" s="704"/>
      <c r="IX253" s="706"/>
      <c r="IY253" s="706"/>
      <c r="IZ253" s="706"/>
      <c r="JA253" s="706"/>
      <c r="JB253" s="706"/>
      <c r="JC253" s="706"/>
      <c r="JD253" s="706"/>
      <c r="JE253" s="706"/>
      <c r="JF253" s="706"/>
      <c r="JG253" s="706"/>
      <c r="JH253" s="706"/>
      <c r="JI253" s="706"/>
    </row>
    <row r="254" spans="1:274" s="878" customFormat="1" ht="23.1" customHeight="1" x14ac:dyDescent="0.25">
      <c r="A254" s="691">
        <v>253</v>
      </c>
      <c r="B254" s="693" t="s">
        <v>1206</v>
      </c>
      <c r="C254" s="929">
        <v>224</v>
      </c>
      <c r="D254" s="930">
        <v>632</v>
      </c>
      <c r="E254" s="707">
        <v>16</v>
      </c>
      <c r="F254" s="699" t="s">
        <v>1121</v>
      </c>
      <c r="G254" s="935" t="s">
        <v>1255</v>
      </c>
      <c r="H254" s="751" t="s">
        <v>1127</v>
      </c>
      <c r="I254" s="752" t="s">
        <v>1113</v>
      </c>
      <c r="J254" s="753" t="s">
        <v>1139</v>
      </c>
      <c r="K254" s="924" t="s">
        <v>1115</v>
      </c>
      <c r="L254" s="924" t="s">
        <v>1116</v>
      </c>
      <c r="M254" s="753" t="s">
        <v>1140</v>
      </c>
      <c r="N254" s="753" t="s">
        <v>1141</v>
      </c>
      <c r="O254" s="753" t="s">
        <v>1141</v>
      </c>
      <c r="P254" s="753" t="s">
        <v>1189</v>
      </c>
      <c r="Q254" s="765" t="s">
        <v>1120</v>
      </c>
      <c r="R254" s="765" t="s">
        <v>1120</v>
      </c>
      <c r="S254" s="755">
        <v>2</v>
      </c>
      <c r="T254" s="766">
        <v>2.11</v>
      </c>
      <c r="U254" s="771">
        <v>41456</v>
      </c>
      <c r="V254" s="771">
        <v>42156</v>
      </c>
      <c r="W254" s="701">
        <v>15</v>
      </c>
      <c r="X254" s="875">
        <v>150000</v>
      </c>
      <c r="Y254" s="877"/>
      <c r="Z254" s="875">
        <f t="shared" si="9"/>
        <v>150000</v>
      </c>
      <c r="AA254" s="702"/>
      <c r="AB254" s="702"/>
      <c r="AC254" s="702"/>
      <c r="AD254" s="702"/>
      <c r="AE254" s="702"/>
      <c r="AF254" s="702">
        <v>150000</v>
      </c>
      <c r="AG254" s="702"/>
      <c r="AH254" s="702"/>
      <c r="AI254" s="691"/>
      <c r="AJ254" s="691"/>
      <c r="AK254" s="691"/>
      <c r="AL254" s="691"/>
      <c r="AM254" s="868">
        <f t="shared" si="10"/>
        <v>150000</v>
      </c>
      <c r="AN254" s="868">
        <f t="shared" si="11"/>
        <v>0</v>
      </c>
      <c r="AO254" s="759">
        <v>150000</v>
      </c>
      <c r="AP254" s="868">
        <v>150000</v>
      </c>
      <c r="AQ254" s="706"/>
      <c r="AR254" s="704"/>
      <c r="AS254" s="704"/>
      <c r="AT254" s="704"/>
      <c r="AU254" s="704"/>
      <c r="AV254" s="704"/>
      <c r="AW254" s="704"/>
      <c r="AX254" s="704"/>
      <c r="AY254" s="704"/>
      <c r="AZ254" s="704"/>
      <c r="BA254" s="704"/>
      <c r="BB254" s="704"/>
      <c r="BC254" s="704"/>
      <c r="BD254" s="704"/>
      <c r="BE254" s="704"/>
      <c r="BF254" s="704"/>
      <c r="BG254" s="704"/>
      <c r="BH254" s="704"/>
      <c r="BI254" s="704"/>
      <c r="BJ254" s="704"/>
      <c r="BK254" s="704"/>
      <c r="BL254" s="704"/>
      <c r="BM254" s="704"/>
      <c r="BN254" s="704"/>
      <c r="BO254" s="704"/>
      <c r="BP254" s="704"/>
      <c r="BQ254" s="704"/>
      <c r="BR254" s="704"/>
      <c r="BS254" s="704"/>
      <c r="BT254" s="704"/>
      <c r="BU254" s="704"/>
      <c r="BV254" s="704"/>
      <c r="BW254" s="704"/>
      <c r="BX254" s="704"/>
      <c r="BY254" s="704"/>
      <c r="BZ254" s="704"/>
      <c r="CA254" s="704"/>
      <c r="CB254" s="704"/>
      <c r="CC254" s="704"/>
      <c r="CD254" s="704"/>
      <c r="CE254" s="704"/>
      <c r="CF254" s="704"/>
      <c r="CG254" s="704"/>
      <c r="CH254" s="704"/>
      <c r="CI254" s="704"/>
      <c r="CJ254" s="704"/>
      <c r="CK254" s="704"/>
      <c r="CL254" s="704"/>
      <c r="CM254" s="704"/>
      <c r="CN254" s="704"/>
      <c r="CO254" s="704"/>
      <c r="CP254" s="704"/>
      <c r="CQ254" s="704"/>
      <c r="CR254" s="704"/>
      <c r="CS254" s="704"/>
      <c r="CT254" s="704"/>
      <c r="CU254" s="704"/>
      <c r="CV254" s="704"/>
      <c r="CW254" s="704"/>
      <c r="CX254" s="704"/>
      <c r="CY254" s="704"/>
      <c r="CZ254" s="704"/>
      <c r="DA254" s="704"/>
      <c r="DB254" s="704"/>
      <c r="DC254" s="704"/>
      <c r="DD254" s="704"/>
      <c r="DE254" s="704"/>
      <c r="DF254" s="704"/>
      <c r="DG254" s="704"/>
      <c r="DH254" s="704"/>
      <c r="DI254" s="704"/>
      <c r="DJ254" s="704"/>
      <c r="DK254" s="704"/>
      <c r="DL254" s="704"/>
      <c r="DM254" s="704"/>
      <c r="DN254" s="704"/>
      <c r="DO254" s="704"/>
      <c r="DP254" s="704"/>
      <c r="DQ254" s="704"/>
      <c r="DR254" s="704"/>
      <c r="DS254" s="704"/>
      <c r="DT254" s="704"/>
      <c r="DU254" s="704"/>
      <c r="DV254" s="704"/>
      <c r="DW254" s="704"/>
      <c r="DX254" s="704"/>
      <c r="DY254" s="704"/>
      <c r="DZ254" s="704"/>
      <c r="EA254" s="704"/>
      <c r="EB254" s="704"/>
      <c r="EC254" s="704"/>
      <c r="ED254" s="704"/>
      <c r="EE254" s="704"/>
      <c r="EF254" s="704"/>
      <c r="EG254" s="704"/>
      <c r="EH254" s="704"/>
      <c r="EI254" s="704"/>
      <c r="EJ254" s="704"/>
      <c r="EK254" s="704"/>
      <c r="EL254" s="704"/>
      <c r="EM254" s="704"/>
      <c r="EN254" s="704"/>
      <c r="EO254" s="704"/>
      <c r="EP254" s="704"/>
      <c r="EQ254" s="704"/>
      <c r="ER254" s="704"/>
      <c r="ES254" s="704"/>
      <c r="ET254" s="704"/>
      <c r="EU254" s="704"/>
      <c r="EV254" s="706"/>
      <c r="EW254" s="706"/>
      <c r="EX254" s="706"/>
      <c r="EY254" s="706"/>
      <c r="EZ254" s="706"/>
      <c r="FA254" s="706"/>
      <c r="FB254" s="706"/>
      <c r="FC254" s="706"/>
      <c r="FD254" s="706"/>
      <c r="FE254" s="706"/>
      <c r="FF254" s="706"/>
      <c r="FG254" s="706"/>
      <c r="FH254" s="706"/>
      <c r="FI254" s="704"/>
      <c r="FJ254" s="704"/>
      <c r="FK254" s="706"/>
      <c r="FL254" s="706"/>
      <c r="FM254" s="706"/>
      <c r="FN254" s="706"/>
      <c r="FO254" s="706"/>
      <c r="FP254" s="706"/>
      <c r="FQ254" s="706"/>
      <c r="FR254" s="706"/>
      <c r="FS254" s="706"/>
      <c r="FT254" s="706"/>
      <c r="FU254" s="706"/>
      <c r="FV254" s="706"/>
      <c r="FW254" s="706"/>
      <c r="FX254" s="706"/>
      <c r="FY254" s="706"/>
      <c r="FZ254" s="706"/>
      <c r="GA254" s="706"/>
      <c r="GB254" s="706"/>
      <c r="GC254" s="706"/>
      <c r="GD254" s="706"/>
      <c r="GE254" s="706"/>
      <c r="GF254" s="706"/>
      <c r="GG254" s="706"/>
      <c r="GH254" s="706"/>
      <c r="GI254" s="706"/>
      <c r="GJ254" s="706"/>
      <c r="GK254" s="706"/>
      <c r="GL254" s="706"/>
      <c r="GM254" s="706"/>
      <c r="GN254" s="706"/>
      <c r="GO254" s="704"/>
      <c r="GP254" s="706"/>
      <c r="GQ254" s="704"/>
      <c r="GR254" s="704"/>
      <c r="GS254" s="704"/>
      <c r="GT254" s="704"/>
      <c r="GU254" s="704"/>
      <c r="GV254" s="704"/>
      <c r="GW254" s="704"/>
      <c r="GX254" s="704"/>
      <c r="GY254" s="704"/>
      <c r="GZ254" s="704"/>
      <c r="HA254" s="704"/>
      <c r="HB254" s="704"/>
      <c r="HC254" s="704"/>
      <c r="HD254" s="704"/>
      <c r="HE254" s="704"/>
      <c r="HF254" s="704"/>
      <c r="HG254" s="704"/>
      <c r="HH254" s="704"/>
      <c r="HI254" s="704"/>
      <c r="HJ254" s="704"/>
      <c r="HK254" s="704"/>
      <c r="HL254" s="704"/>
      <c r="HM254" s="704"/>
      <c r="HN254" s="704"/>
      <c r="HO254" s="704"/>
      <c r="HP254" s="704"/>
      <c r="HQ254" s="704"/>
      <c r="HR254" s="704"/>
      <c r="HS254" s="704"/>
      <c r="HT254" s="704"/>
      <c r="HU254" s="704"/>
      <c r="HV254" s="704"/>
      <c r="HW254" s="704"/>
      <c r="HX254" s="704"/>
      <c r="HY254" s="704"/>
      <c r="HZ254" s="704"/>
      <c r="IA254" s="704"/>
      <c r="IB254" s="704"/>
      <c r="IC254" s="704"/>
      <c r="ID254" s="704"/>
      <c r="IE254" s="704"/>
      <c r="IF254" s="704"/>
      <c r="IG254" s="704"/>
      <c r="IH254" s="704"/>
      <c r="II254" s="704"/>
      <c r="IJ254" s="704"/>
      <c r="IK254" s="704"/>
      <c r="IL254" s="704"/>
      <c r="IM254" s="704"/>
      <c r="IN254" s="704"/>
      <c r="IO254" s="704"/>
      <c r="IP254" s="704"/>
      <c r="IQ254" s="704"/>
      <c r="IR254" s="704"/>
      <c r="IS254" s="704"/>
      <c r="IT254" s="704"/>
      <c r="IU254" s="704"/>
      <c r="IV254" s="704"/>
      <c r="IW254" s="704"/>
      <c r="IX254" s="706"/>
      <c r="IY254" s="706"/>
      <c r="IZ254" s="706"/>
      <c r="JI254" s="706"/>
    </row>
    <row r="255" spans="1:274" s="878" customFormat="1" ht="23.1" customHeight="1" x14ac:dyDescent="0.25">
      <c r="A255" s="691">
        <v>254</v>
      </c>
      <c r="B255" s="693" t="s">
        <v>1206</v>
      </c>
      <c r="C255" s="929">
        <v>224</v>
      </c>
      <c r="D255" s="930">
        <v>632</v>
      </c>
      <c r="E255" s="707">
        <v>17</v>
      </c>
      <c r="F255" s="699" t="s">
        <v>1121</v>
      </c>
      <c r="G255" s="715" t="s">
        <v>1257</v>
      </c>
      <c r="H255" s="751" t="s">
        <v>1127</v>
      </c>
      <c r="I255" s="752" t="s">
        <v>1113</v>
      </c>
      <c r="J255" s="753" t="s">
        <v>1139</v>
      </c>
      <c r="K255" s="924" t="s">
        <v>1151</v>
      </c>
      <c r="L255" s="924" t="s">
        <v>1116</v>
      </c>
      <c r="M255" s="753" t="s">
        <v>1140</v>
      </c>
      <c r="N255" s="753" t="s">
        <v>1141</v>
      </c>
      <c r="O255" s="753" t="s">
        <v>1141</v>
      </c>
      <c r="P255" s="753" t="s">
        <v>1189</v>
      </c>
      <c r="Q255" s="765" t="s">
        <v>1120</v>
      </c>
      <c r="R255" s="765" t="s">
        <v>1120</v>
      </c>
      <c r="S255" s="755">
        <v>2</v>
      </c>
      <c r="T255" s="766">
        <v>2.11</v>
      </c>
      <c r="U255" s="771">
        <v>41456</v>
      </c>
      <c r="V255" s="771">
        <v>42156</v>
      </c>
      <c r="W255" s="701">
        <v>25</v>
      </c>
      <c r="X255" s="875">
        <v>300000</v>
      </c>
      <c r="Y255" s="877"/>
      <c r="Z255" s="875">
        <f t="shared" si="9"/>
        <v>300000</v>
      </c>
      <c r="AA255" s="702"/>
      <c r="AB255" s="702"/>
      <c r="AC255" s="702"/>
      <c r="AD255" s="702"/>
      <c r="AE255" s="702">
        <v>150000</v>
      </c>
      <c r="AF255" s="702">
        <v>150000</v>
      </c>
      <c r="AG255" s="702"/>
      <c r="AH255" s="702"/>
      <c r="AI255" s="691"/>
      <c r="AJ255" s="691"/>
      <c r="AK255" s="691"/>
      <c r="AL255" s="691"/>
      <c r="AM255" s="868">
        <f t="shared" si="10"/>
        <v>300000</v>
      </c>
      <c r="AN255" s="868">
        <f t="shared" si="11"/>
        <v>0</v>
      </c>
      <c r="AO255" s="760"/>
      <c r="AP255" s="868"/>
      <c r="AQ255" s="706"/>
      <c r="AR255" s="704"/>
      <c r="AS255" s="704"/>
      <c r="AT255" s="704"/>
      <c r="AU255" s="704"/>
      <c r="AV255" s="704"/>
      <c r="AW255" s="704"/>
      <c r="AX255" s="704"/>
      <c r="AY255" s="704"/>
      <c r="AZ255" s="704"/>
      <c r="BA255" s="704"/>
      <c r="BB255" s="704"/>
      <c r="BC255" s="704"/>
      <c r="BD255" s="704"/>
      <c r="BE255" s="704"/>
      <c r="BF255" s="704"/>
      <c r="BG255" s="704"/>
      <c r="BH255" s="704"/>
      <c r="BI255" s="704"/>
      <c r="BJ255" s="704"/>
      <c r="BK255" s="704"/>
      <c r="BL255" s="704"/>
      <c r="BM255" s="704"/>
      <c r="BN255" s="704"/>
      <c r="BO255" s="704"/>
      <c r="BP255" s="704"/>
      <c r="BQ255" s="704"/>
      <c r="BR255" s="704"/>
      <c r="BS255" s="704"/>
      <c r="BT255" s="704"/>
      <c r="BU255" s="704"/>
      <c r="BV255" s="704"/>
      <c r="BW255" s="704"/>
      <c r="BX255" s="704"/>
      <c r="BY255" s="704"/>
      <c r="BZ255" s="704"/>
      <c r="CA255" s="704"/>
      <c r="CB255" s="704"/>
      <c r="CC255" s="704"/>
      <c r="CD255" s="704"/>
      <c r="CE255" s="704"/>
      <c r="CF255" s="704"/>
      <c r="CG255" s="704"/>
      <c r="CH255" s="704"/>
      <c r="CI255" s="704"/>
      <c r="CJ255" s="704"/>
      <c r="CK255" s="704"/>
      <c r="CL255" s="704"/>
      <c r="CM255" s="704"/>
      <c r="CN255" s="704"/>
      <c r="CO255" s="704"/>
      <c r="CP255" s="704"/>
      <c r="CQ255" s="704"/>
      <c r="CR255" s="704"/>
      <c r="CS255" s="704"/>
      <c r="CT255" s="704"/>
      <c r="CU255" s="704"/>
      <c r="CV255" s="704"/>
      <c r="CW255" s="704"/>
      <c r="CX255" s="704"/>
      <c r="CY255" s="704"/>
      <c r="CZ255" s="704"/>
      <c r="DA255" s="704"/>
      <c r="DB255" s="704"/>
      <c r="DC255" s="704"/>
      <c r="DD255" s="704"/>
      <c r="DE255" s="704"/>
      <c r="DF255" s="704"/>
      <c r="DG255" s="704"/>
      <c r="DH255" s="704"/>
      <c r="DI255" s="704"/>
      <c r="DJ255" s="704"/>
      <c r="DK255" s="704"/>
      <c r="DL255" s="704"/>
      <c r="DM255" s="704"/>
      <c r="DN255" s="704"/>
      <c r="DO255" s="704"/>
      <c r="DP255" s="704"/>
      <c r="DQ255" s="704"/>
      <c r="DR255" s="704"/>
      <c r="DS255" s="704"/>
      <c r="DT255" s="704"/>
      <c r="DU255" s="704"/>
      <c r="DV255" s="704"/>
      <c r="DW255" s="704"/>
      <c r="DX255" s="704"/>
      <c r="DY255" s="704"/>
      <c r="DZ255" s="704"/>
      <c r="EA255" s="704"/>
      <c r="EB255" s="704"/>
      <c r="EC255" s="704"/>
      <c r="ED255" s="704"/>
      <c r="EE255" s="704"/>
      <c r="EF255" s="704"/>
      <c r="EG255" s="704"/>
      <c r="EH255" s="704"/>
      <c r="EI255" s="704"/>
      <c r="EJ255" s="704"/>
      <c r="EK255" s="704"/>
      <c r="EL255" s="704"/>
      <c r="EM255" s="704"/>
      <c r="EN255" s="704"/>
      <c r="EO255" s="704"/>
      <c r="EP255" s="704"/>
      <c r="EQ255" s="704"/>
      <c r="ER255" s="704"/>
      <c r="ES255" s="704"/>
      <c r="ET255" s="704"/>
      <c r="EU255" s="704"/>
      <c r="EV255" s="706"/>
      <c r="EW255" s="706"/>
      <c r="EX255" s="706"/>
      <c r="EY255" s="706"/>
      <c r="EZ255" s="706"/>
      <c r="FA255" s="706"/>
      <c r="FB255" s="706"/>
      <c r="FC255" s="706"/>
      <c r="FD255" s="706"/>
      <c r="FE255" s="706"/>
      <c r="FF255" s="706"/>
      <c r="FG255" s="706"/>
      <c r="FH255" s="706"/>
      <c r="FI255" s="704"/>
      <c r="FJ255" s="704"/>
      <c r="FK255" s="706"/>
      <c r="FL255" s="706"/>
      <c r="FM255" s="706"/>
      <c r="FN255" s="706"/>
      <c r="FO255" s="706"/>
      <c r="FP255" s="706"/>
      <c r="FQ255" s="706"/>
      <c r="FR255" s="706"/>
      <c r="FS255" s="706"/>
      <c r="FT255" s="706"/>
      <c r="FU255" s="706"/>
      <c r="FV255" s="706"/>
      <c r="FW255" s="706"/>
      <c r="FX255" s="706"/>
      <c r="FY255" s="706"/>
      <c r="FZ255" s="706"/>
      <c r="GA255" s="706"/>
      <c r="GB255" s="706"/>
      <c r="GC255" s="706"/>
      <c r="GD255" s="706"/>
      <c r="GE255" s="706"/>
      <c r="GF255" s="706"/>
      <c r="GG255" s="706"/>
      <c r="GH255" s="706"/>
      <c r="GI255" s="706"/>
      <c r="GJ255" s="706"/>
      <c r="GK255" s="706"/>
      <c r="GL255" s="706"/>
      <c r="GM255" s="706"/>
      <c r="GN255" s="706"/>
      <c r="GO255" s="704"/>
      <c r="GP255" s="746"/>
      <c r="GQ255" s="704"/>
      <c r="GR255" s="704"/>
      <c r="GS255" s="704"/>
      <c r="GT255" s="704"/>
      <c r="GU255" s="704"/>
      <c r="GV255" s="704"/>
      <c r="GW255" s="704"/>
      <c r="GX255" s="704"/>
      <c r="GY255" s="704"/>
      <c r="GZ255" s="704"/>
      <c r="HA255" s="704"/>
      <c r="HB255" s="704"/>
      <c r="HC255" s="704"/>
      <c r="HD255" s="704"/>
      <c r="HE255" s="704"/>
      <c r="HF255" s="704"/>
      <c r="HG255" s="704"/>
      <c r="HH255" s="704"/>
      <c r="HI255" s="704"/>
      <c r="HJ255" s="704"/>
      <c r="HK255" s="704"/>
      <c r="HL255" s="704"/>
      <c r="HM255" s="704"/>
      <c r="HN255" s="704"/>
      <c r="HO255" s="704"/>
      <c r="HP255" s="704"/>
      <c r="HQ255" s="704"/>
      <c r="HR255" s="706"/>
      <c r="HS255" s="706"/>
      <c r="HT255" s="706"/>
      <c r="HU255" s="706"/>
      <c r="HV255" s="706"/>
      <c r="HW255" s="706"/>
      <c r="HX255" s="706"/>
      <c r="HY255" s="706"/>
      <c r="HZ255" s="706"/>
      <c r="IA255" s="704"/>
      <c r="IB255" s="704"/>
      <c r="IC255" s="704"/>
      <c r="ID255" s="704"/>
      <c r="IE255" s="704"/>
      <c r="IF255" s="704"/>
      <c r="IG255" s="704"/>
      <c r="IH255" s="704"/>
      <c r="II255" s="704"/>
      <c r="IJ255" s="704"/>
      <c r="IK255" s="704"/>
      <c r="IL255" s="704"/>
      <c r="IM255" s="704"/>
      <c r="IN255" s="704"/>
      <c r="IO255" s="704"/>
      <c r="IP255" s="704"/>
      <c r="IQ255" s="704"/>
      <c r="IR255" s="704"/>
      <c r="IS255" s="704"/>
      <c r="IT255" s="704"/>
      <c r="IU255" s="704"/>
      <c r="IV255" s="704"/>
      <c r="IW255" s="704"/>
      <c r="IX255" s="706"/>
      <c r="IY255" s="706"/>
      <c r="IZ255" s="706"/>
      <c r="JI255" s="706"/>
      <c r="JJ255" s="706"/>
      <c r="JK255" s="706"/>
      <c r="JL255" s="706"/>
      <c r="JM255" s="706"/>
      <c r="JN255" s="706"/>
    </row>
    <row r="256" spans="1:274" s="878" customFormat="1" ht="23.1" customHeight="1" x14ac:dyDescent="0.25">
      <c r="A256" s="691">
        <v>255</v>
      </c>
      <c r="B256" s="693" t="s">
        <v>1206</v>
      </c>
      <c r="C256" s="921">
        <v>224</v>
      </c>
      <c r="D256" s="922">
        <v>632</v>
      </c>
      <c r="E256" s="698">
        <v>18</v>
      </c>
      <c r="F256" s="699" t="s">
        <v>1121</v>
      </c>
      <c r="G256" s="923" t="s">
        <v>1254</v>
      </c>
      <c r="H256" s="751" t="s">
        <v>1127</v>
      </c>
      <c r="I256" s="752" t="s">
        <v>1113</v>
      </c>
      <c r="J256" s="753" t="s">
        <v>1139</v>
      </c>
      <c r="K256" s="924" t="s">
        <v>1115</v>
      </c>
      <c r="L256" s="924" t="s">
        <v>1116</v>
      </c>
      <c r="M256" s="753" t="s">
        <v>1140</v>
      </c>
      <c r="N256" s="753" t="s">
        <v>1141</v>
      </c>
      <c r="O256" s="753" t="s">
        <v>1141</v>
      </c>
      <c r="P256" s="753" t="s">
        <v>1189</v>
      </c>
      <c r="Q256" s="765" t="s">
        <v>1120</v>
      </c>
      <c r="R256" s="765" t="s">
        <v>1120</v>
      </c>
      <c r="S256" s="755">
        <v>2</v>
      </c>
      <c r="T256" s="766">
        <v>2.11</v>
      </c>
      <c r="U256" s="771">
        <v>41456</v>
      </c>
      <c r="V256" s="771">
        <v>42156</v>
      </c>
      <c r="W256" s="701">
        <v>15</v>
      </c>
      <c r="X256" s="875">
        <v>940000</v>
      </c>
      <c r="Y256" s="877"/>
      <c r="Z256" s="875">
        <f t="shared" si="9"/>
        <v>940000</v>
      </c>
      <c r="AA256" s="702"/>
      <c r="AB256" s="702">
        <v>0</v>
      </c>
      <c r="AC256" s="702"/>
      <c r="AD256" s="702"/>
      <c r="AE256" s="702"/>
      <c r="AF256" s="702"/>
      <c r="AG256" s="702"/>
      <c r="AH256" s="702">
        <v>400000</v>
      </c>
      <c r="AI256" s="691">
        <v>540000</v>
      </c>
      <c r="AJ256" s="691"/>
      <c r="AK256" s="691"/>
      <c r="AL256" s="691"/>
      <c r="AM256" s="868">
        <f t="shared" si="10"/>
        <v>940000</v>
      </c>
      <c r="AN256" s="868">
        <f t="shared" si="11"/>
        <v>0</v>
      </c>
      <c r="AO256" s="759">
        <v>940000</v>
      </c>
      <c r="AP256" s="868">
        <v>940000</v>
      </c>
      <c r="AQ256" s="706"/>
      <c r="AR256" s="704"/>
      <c r="AS256" s="704"/>
      <c r="AT256" s="704"/>
      <c r="AU256" s="704"/>
      <c r="AV256" s="704"/>
      <c r="AW256" s="704"/>
      <c r="AX256" s="704"/>
      <c r="AY256" s="704"/>
      <c r="AZ256" s="704"/>
      <c r="BA256" s="704"/>
      <c r="BB256" s="704"/>
      <c r="BC256" s="704"/>
      <c r="BD256" s="704"/>
      <c r="BE256" s="704"/>
      <c r="BF256" s="704"/>
      <c r="BG256" s="704"/>
      <c r="BH256" s="704"/>
      <c r="BI256" s="704"/>
      <c r="BJ256" s="704"/>
      <c r="BK256" s="704"/>
      <c r="BL256" s="704"/>
      <c r="BM256" s="704"/>
      <c r="BN256" s="704"/>
      <c r="BO256" s="704"/>
      <c r="BP256" s="704"/>
      <c r="BQ256" s="704"/>
      <c r="BR256" s="704"/>
      <c r="BS256" s="704"/>
      <c r="BT256" s="704"/>
      <c r="BU256" s="704"/>
      <c r="BV256" s="704"/>
      <c r="BW256" s="704"/>
      <c r="BX256" s="704"/>
      <c r="BY256" s="704"/>
      <c r="BZ256" s="704"/>
      <c r="CA256" s="704"/>
      <c r="CB256" s="704"/>
      <c r="CC256" s="704"/>
      <c r="CD256" s="704"/>
      <c r="CE256" s="704"/>
      <c r="CF256" s="704"/>
      <c r="CG256" s="704"/>
      <c r="CH256" s="704"/>
      <c r="CI256" s="704"/>
      <c r="CJ256" s="704"/>
      <c r="CK256" s="704"/>
      <c r="CL256" s="704"/>
      <c r="CM256" s="704"/>
      <c r="CN256" s="704"/>
      <c r="CO256" s="704"/>
      <c r="CP256" s="704"/>
      <c r="CQ256" s="704"/>
      <c r="CR256" s="704"/>
      <c r="CS256" s="704"/>
      <c r="CT256" s="704"/>
      <c r="CU256" s="704"/>
      <c r="CV256" s="704"/>
      <c r="CW256" s="704"/>
      <c r="CX256" s="704"/>
      <c r="CY256" s="704"/>
      <c r="CZ256" s="704"/>
      <c r="DA256" s="704"/>
      <c r="DB256" s="704"/>
      <c r="DC256" s="704"/>
      <c r="DD256" s="704"/>
      <c r="DE256" s="704"/>
      <c r="DF256" s="704"/>
      <c r="DG256" s="704"/>
      <c r="DH256" s="704"/>
      <c r="DI256" s="704"/>
      <c r="DJ256" s="704"/>
      <c r="DK256" s="704"/>
      <c r="DL256" s="704"/>
      <c r="DM256" s="704"/>
      <c r="DN256" s="704"/>
      <c r="DO256" s="704"/>
      <c r="DP256" s="704"/>
      <c r="DQ256" s="704"/>
      <c r="DR256" s="704"/>
      <c r="DS256" s="704"/>
      <c r="DT256" s="704"/>
      <c r="DU256" s="704"/>
      <c r="DV256" s="704"/>
      <c r="DW256" s="704"/>
      <c r="DX256" s="704"/>
      <c r="DY256" s="704"/>
      <c r="DZ256" s="704"/>
      <c r="EA256" s="704"/>
      <c r="EB256" s="704"/>
      <c r="EC256" s="704"/>
      <c r="ED256" s="704"/>
      <c r="EE256" s="704"/>
      <c r="EF256" s="704"/>
      <c r="EG256" s="704"/>
      <c r="EH256" s="704"/>
      <c r="EI256" s="704"/>
      <c r="EJ256" s="704"/>
      <c r="EK256" s="704"/>
      <c r="EL256" s="704"/>
      <c r="EM256" s="704"/>
      <c r="EN256" s="704"/>
      <c r="EO256" s="704"/>
      <c r="EP256" s="704"/>
      <c r="EQ256" s="704"/>
      <c r="ER256" s="704"/>
      <c r="ES256" s="704"/>
      <c r="ET256" s="704"/>
      <c r="EU256" s="704"/>
      <c r="EV256" s="706"/>
      <c r="EW256" s="706"/>
      <c r="EX256" s="706"/>
      <c r="EY256" s="706"/>
      <c r="EZ256" s="706"/>
      <c r="FA256" s="706"/>
      <c r="FB256" s="706"/>
      <c r="FC256" s="706"/>
      <c r="FD256" s="706"/>
      <c r="FE256" s="706"/>
      <c r="FF256" s="706"/>
      <c r="FG256" s="706"/>
      <c r="FH256" s="706"/>
      <c r="FI256" s="704"/>
      <c r="FJ256" s="704"/>
      <c r="FK256" s="706"/>
      <c r="FL256" s="706"/>
      <c r="FM256" s="706"/>
      <c r="FN256" s="706"/>
      <c r="FO256" s="706"/>
      <c r="FP256" s="706"/>
      <c r="FQ256" s="706"/>
      <c r="FR256" s="706"/>
      <c r="FS256" s="706"/>
      <c r="FT256" s="706"/>
      <c r="FU256" s="706"/>
      <c r="FV256" s="706"/>
      <c r="FW256" s="706"/>
      <c r="FX256" s="706"/>
      <c r="FY256" s="706"/>
      <c r="FZ256" s="706"/>
      <c r="GA256" s="706"/>
      <c r="GB256" s="706"/>
      <c r="GC256" s="706"/>
      <c r="GD256" s="706"/>
      <c r="GE256" s="706"/>
      <c r="GF256" s="706"/>
      <c r="GG256" s="706"/>
      <c r="GH256" s="706"/>
      <c r="GI256" s="706"/>
      <c r="GJ256" s="706"/>
      <c r="GK256" s="706"/>
      <c r="GL256" s="706"/>
      <c r="GM256" s="706"/>
      <c r="GN256" s="706"/>
      <c r="GO256" s="704"/>
      <c r="GP256" s="706"/>
      <c r="GQ256" s="704"/>
      <c r="GR256" s="704"/>
      <c r="GS256" s="704"/>
      <c r="GT256" s="704"/>
      <c r="GU256" s="704"/>
      <c r="GV256" s="704"/>
      <c r="GW256" s="704"/>
      <c r="GX256" s="704"/>
      <c r="GY256" s="704"/>
      <c r="GZ256" s="704"/>
      <c r="HA256" s="704"/>
      <c r="HB256" s="704"/>
      <c r="HC256" s="704"/>
      <c r="HD256" s="704"/>
      <c r="HE256" s="704"/>
      <c r="HF256" s="704"/>
      <c r="HG256" s="704"/>
      <c r="HH256" s="704"/>
      <c r="HI256" s="704"/>
      <c r="HJ256" s="704"/>
      <c r="HK256" s="704"/>
      <c r="HL256" s="704"/>
      <c r="HM256" s="704"/>
      <c r="HN256" s="704"/>
      <c r="HO256" s="704"/>
      <c r="HP256" s="704"/>
      <c r="HQ256" s="704"/>
      <c r="HR256" s="704"/>
      <c r="HS256" s="704"/>
      <c r="HT256" s="704"/>
      <c r="HU256" s="704"/>
      <c r="HV256" s="704"/>
      <c r="HW256" s="704"/>
      <c r="HX256" s="704"/>
      <c r="HY256" s="704"/>
      <c r="HZ256" s="704"/>
      <c r="IA256" s="706"/>
      <c r="IB256" s="706"/>
      <c r="IC256" s="706"/>
      <c r="ID256" s="706"/>
      <c r="IE256" s="706"/>
      <c r="IF256" s="706"/>
      <c r="IG256" s="706"/>
      <c r="IH256" s="706"/>
      <c r="II256" s="706"/>
      <c r="IJ256" s="706"/>
      <c r="IK256" s="706"/>
      <c r="IL256" s="706"/>
      <c r="IM256" s="706"/>
      <c r="IN256" s="706"/>
      <c r="IO256" s="706"/>
      <c r="IP256" s="706"/>
      <c r="IQ256" s="706"/>
      <c r="IR256" s="706"/>
      <c r="IS256" s="706"/>
      <c r="IT256" s="706"/>
      <c r="IU256" s="706"/>
      <c r="IV256" s="706"/>
      <c r="IW256" s="706"/>
      <c r="IX256" s="706"/>
      <c r="IY256" s="706"/>
      <c r="IZ256" s="706"/>
      <c r="JI256" s="706"/>
      <c r="JJ256" s="706"/>
      <c r="JK256" s="706"/>
      <c r="JL256" s="706"/>
      <c r="JM256" s="706"/>
      <c r="JN256" s="706"/>
    </row>
    <row r="257" spans="1:274" s="878" customFormat="1" ht="23.1" customHeight="1" x14ac:dyDescent="0.25">
      <c r="A257" s="691">
        <v>256</v>
      </c>
      <c r="B257" s="693" t="s">
        <v>1206</v>
      </c>
      <c r="C257" s="936">
        <v>224</v>
      </c>
      <c r="D257" s="937">
        <v>636</v>
      </c>
      <c r="E257" s="707">
        <v>2</v>
      </c>
      <c r="F257" s="699" t="s">
        <v>1123</v>
      </c>
      <c r="G257" s="938" t="s">
        <v>1514</v>
      </c>
      <c r="H257" s="767" t="s">
        <v>1127</v>
      </c>
      <c r="I257" s="752" t="s">
        <v>1113</v>
      </c>
      <c r="J257" s="753" t="s">
        <v>1139</v>
      </c>
      <c r="K257" s="939" t="s">
        <v>1115</v>
      </c>
      <c r="L257" s="939" t="s">
        <v>1124</v>
      </c>
      <c r="M257" s="753" t="s">
        <v>1140</v>
      </c>
      <c r="N257" s="753" t="s">
        <v>1141</v>
      </c>
      <c r="O257" s="753" t="s">
        <v>1141</v>
      </c>
      <c r="P257" s="753" t="s">
        <v>1189</v>
      </c>
      <c r="Q257" s="765">
        <v>2</v>
      </c>
      <c r="R257" s="765" t="s">
        <v>1120</v>
      </c>
      <c r="S257" s="755">
        <v>2</v>
      </c>
      <c r="T257" s="766">
        <v>2.11</v>
      </c>
      <c r="U257" s="771">
        <v>41091</v>
      </c>
      <c r="V257" s="771">
        <v>41426</v>
      </c>
      <c r="W257" s="940">
        <v>5</v>
      </c>
      <c r="X257" s="875"/>
      <c r="Y257" s="876">
        <v>167900</v>
      </c>
      <c r="Z257" s="875">
        <f t="shared" si="9"/>
        <v>167900</v>
      </c>
      <c r="AA257" s="691"/>
      <c r="AB257" s="702">
        <v>148600</v>
      </c>
      <c r="AC257" s="691"/>
      <c r="AD257" s="691"/>
      <c r="AE257" s="691">
        <v>19300</v>
      </c>
      <c r="AF257" s="691"/>
      <c r="AG257" s="691"/>
      <c r="AH257" s="691"/>
      <c r="AI257" s="691"/>
      <c r="AJ257" s="691"/>
      <c r="AK257" s="691"/>
      <c r="AL257" s="691"/>
      <c r="AM257" s="868">
        <f t="shared" si="10"/>
        <v>167900</v>
      </c>
      <c r="AN257" s="868">
        <f t="shared" si="11"/>
        <v>0</v>
      </c>
      <c r="AO257" s="691"/>
      <c r="AP257" s="868"/>
      <c r="AQ257" s="706"/>
      <c r="AR257" s="704"/>
      <c r="AS257" s="704"/>
      <c r="AT257" s="704"/>
      <c r="AU257" s="704"/>
      <c r="AV257" s="704"/>
      <c r="AW257" s="704"/>
      <c r="AX257" s="704"/>
      <c r="AY257" s="704"/>
      <c r="AZ257" s="704"/>
      <c r="BA257" s="704"/>
      <c r="BB257" s="704"/>
      <c r="BC257" s="704"/>
      <c r="BD257" s="704"/>
      <c r="BE257" s="704"/>
      <c r="BF257" s="704"/>
      <c r="BG257" s="704"/>
      <c r="BH257" s="704"/>
      <c r="BI257" s="704"/>
      <c r="BJ257" s="704"/>
      <c r="BK257" s="704"/>
      <c r="BL257" s="704"/>
      <c r="BM257" s="704"/>
      <c r="BN257" s="704"/>
      <c r="BO257" s="704"/>
      <c r="BP257" s="704"/>
      <c r="BQ257" s="704"/>
      <c r="BR257" s="704"/>
      <c r="BS257" s="704"/>
      <c r="BT257" s="704"/>
      <c r="BU257" s="704"/>
      <c r="BV257" s="704"/>
      <c r="BW257" s="704"/>
      <c r="BX257" s="704"/>
      <c r="BY257" s="704"/>
      <c r="BZ257" s="704"/>
      <c r="CA257" s="704"/>
      <c r="CB257" s="704"/>
      <c r="CC257" s="704"/>
      <c r="CD257" s="704"/>
      <c r="CE257" s="704"/>
      <c r="CF257" s="704"/>
      <c r="CG257" s="704"/>
      <c r="CH257" s="704"/>
      <c r="CI257" s="704"/>
      <c r="CJ257" s="704"/>
      <c r="CK257" s="704"/>
      <c r="CL257" s="704"/>
      <c r="CM257" s="704"/>
      <c r="CN257" s="704"/>
      <c r="CO257" s="704"/>
      <c r="CP257" s="704"/>
      <c r="CQ257" s="704"/>
      <c r="CR257" s="704"/>
      <c r="CS257" s="704"/>
      <c r="CT257" s="704"/>
      <c r="CU257" s="704"/>
      <c r="CV257" s="704"/>
      <c r="CW257" s="704"/>
      <c r="CX257" s="704"/>
      <c r="CY257" s="704"/>
      <c r="CZ257" s="704"/>
      <c r="DA257" s="704"/>
      <c r="DB257" s="704"/>
      <c r="DC257" s="704"/>
      <c r="DD257" s="704"/>
      <c r="DE257" s="704"/>
      <c r="DF257" s="704"/>
      <c r="DG257" s="704"/>
      <c r="DH257" s="704"/>
      <c r="DI257" s="704"/>
      <c r="DJ257" s="704"/>
      <c r="DK257" s="704"/>
      <c r="DL257" s="704"/>
      <c r="DM257" s="704"/>
      <c r="DN257" s="704"/>
      <c r="DO257" s="704"/>
      <c r="DP257" s="704"/>
      <c r="DQ257" s="704"/>
      <c r="DR257" s="704"/>
      <c r="DS257" s="704"/>
      <c r="DT257" s="704"/>
      <c r="DU257" s="704"/>
      <c r="DV257" s="704"/>
      <c r="DW257" s="704"/>
      <c r="DX257" s="704"/>
      <c r="DY257" s="704"/>
      <c r="DZ257" s="704"/>
      <c r="EA257" s="704"/>
      <c r="EB257" s="704"/>
      <c r="EC257" s="704"/>
      <c r="ED257" s="704"/>
      <c r="EE257" s="704"/>
      <c r="EF257" s="704"/>
      <c r="EG257" s="704"/>
      <c r="EH257" s="704"/>
      <c r="EI257" s="704"/>
      <c r="EJ257" s="704"/>
      <c r="EK257" s="704"/>
      <c r="EL257" s="704"/>
      <c r="EM257" s="704"/>
      <c r="EN257" s="704"/>
      <c r="EO257" s="704"/>
      <c r="EP257" s="704"/>
      <c r="EQ257" s="704"/>
      <c r="ER257" s="704"/>
      <c r="ES257" s="704"/>
      <c r="ET257" s="704"/>
      <c r="EU257" s="704"/>
      <c r="EV257" s="704"/>
      <c r="EW257" s="704"/>
      <c r="EX257" s="704"/>
      <c r="EY257" s="704"/>
      <c r="EZ257" s="704"/>
      <c r="FA257" s="704"/>
      <c r="FB257" s="704"/>
      <c r="FC257" s="704"/>
      <c r="FD257" s="704"/>
      <c r="FE257" s="704"/>
      <c r="FF257" s="704"/>
      <c r="FG257" s="704"/>
      <c r="FH257" s="706"/>
      <c r="FI257" s="704"/>
      <c r="FJ257" s="704"/>
      <c r="FK257" s="706"/>
      <c r="FL257" s="706"/>
      <c r="FM257" s="706"/>
      <c r="FN257" s="706"/>
      <c r="FO257" s="706"/>
      <c r="FP257" s="706"/>
      <c r="FQ257" s="706"/>
      <c r="FR257" s="706"/>
      <c r="FS257" s="706"/>
      <c r="FT257" s="706"/>
      <c r="FU257" s="706"/>
      <c r="FV257" s="706"/>
      <c r="FW257" s="706"/>
      <c r="FX257" s="706"/>
      <c r="FY257" s="706"/>
      <c r="FZ257" s="706"/>
      <c r="GA257" s="706"/>
      <c r="GB257" s="706"/>
      <c r="GC257" s="706"/>
      <c r="GD257" s="706"/>
      <c r="GE257" s="706"/>
      <c r="GF257" s="706"/>
      <c r="GG257" s="706"/>
      <c r="GH257" s="706"/>
      <c r="GI257" s="706"/>
      <c r="GJ257" s="706"/>
      <c r="GK257" s="706"/>
      <c r="GL257" s="706"/>
      <c r="GM257" s="706"/>
      <c r="GN257" s="704"/>
      <c r="GO257" s="704"/>
      <c r="GP257" s="706"/>
      <c r="GQ257" s="706"/>
      <c r="GR257" s="706"/>
      <c r="GS257" s="706"/>
      <c r="GT257" s="706"/>
      <c r="GU257" s="706"/>
      <c r="GV257" s="706"/>
      <c r="GW257" s="706"/>
      <c r="GX257" s="706"/>
      <c r="GY257" s="706"/>
      <c r="GZ257" s="706"/>
      <c r="HA257" s="706"/>
      <c r="HB257" s="706"/>
      <c r="HC257" s="706"/>
      <c r="HD257" s="706"/>
      <c r="HE257" s="706"/>
      <c r="HF257" s="706"/>
      <c r="HG257" s="706"/>
      <c r="HH257" s="706"/>
      <c r="HI257" s="706"/>
      <c r="HJ257" s="706"/>
      <c r="HK257" s="706"/>
      <c r="HL257" s="706"/>
      <c r="HM257" s="706"/>
      <c r="HN257" s="706"/>
      <c r="IX257" s="706"/>
      <c r="IY257" s="706"/>
      <c r="IZ257" s="706"/>
      <c r="JA257" s="706"/>
      <c r="JB257" s="706"/>
      <c r="JC257" s="706"/>
      <c r="JD257" s="706"/>
      <c r="JE257" s="706"/>
      <c r="JF257" s="706"/>
      <c r="JG257" s="706"/>
      <c r="JH257" s="706"/>
      <c r="JI257" s="706"/>
      <c r="JJ257" s="706"/>
      <c r="JK257" s="706"/>
      <c r="JL257" s="706"/>
      <c r="JM257" s="706"/>
      <c r="JN257" s="706"/>
    </row>
    <row r="258" spans="1:274" s="878" customFormat="1" ht="23.1" customHeight="1" x14ac:dyDescent="0.25">
      <c r="A258" s="691">
        <v>257</v>
      </c>
      <c r="B258" s="693" t="s">
        <v>1206</v>
      </c>
      <c r="C258" s="696">
        <v>227</v>
      </c>
      <c r="D258" s="697">
        <v>636</v>
      </c>
      <c r="E258" s="707">
        <v>3</v>
      </c>
      <c r="F258" s="699" t="s">
        <v>1123</v>
      </c>
      <c r="G258" s="699" t="s">
        <v>1515</v>
      </c>
      <c r="H258" s="767" t="s">
        <v>1127</v>
      </c>
      <c r="I258" s="752" t="s">
        <v>1113</v>
      </c>
      <c r="J258" s="753" t="s">
        <v>1139</v>
      </c>
      <c r="K258" s="764" t="s">
        <v>1151</v>
      </c>
      <c r="L258" s="764" t="s">
        <v>1124</v>
      </c>
      <c r="M258" s="753" t="s">
        <v>1140</v>
      </c>
      <c r="N258" s="753" t="s">
        <v>1141</v>
      </c>
      <c r="O258" s="753" t="s">
        <v>1189</v>
      </c>
      <c r="P258" s="753" t="s">
        <v>1259</v>
      </c>
      <c r="Q258" s="765">
        <v>2</v>
      </c>
      <c r="R258" s="765" t="s">
        <v>1120</v>
      </c>
      <c r="S258" s="755">
        <v>2</v>
      </c>
      <c r="T258" s="766">
        <v>2.11</v>
      </c>
      <c r="U258" s="771">
        <v>41091</v>
      </c>
      <c r="V258" s="771">
        <v>41426</v>
      </c>
      <c r="W258" s="701">
        <v>5</v>
      </c>
      <c r="X258" s="875"/>
      <c r="Y258" s="876">
        <v>3900</v>
      </c>
      <c r="Z258" s="875">
        <f t="shared" ref="Z258:Z321" si="12">Y258+X258</f>
        <v>3900</v>
      </c>
      <c r="AA258" s="691"/>
      <c r="AB258" s="691"/>
      <c r="AC258" s="691"/>
      <c r="AD258" s="691">
        <v>3900</v>
      </c>
      <c r="AE258" s="691"/>
      <c r="AF258" s="691"/>
      <c r="AG258" s="691"/>
      <c r="AH258" s="691"/>
      <c r="AI258" s="691"/>
      <c r="AJ258" s="691"/>
      <c r="AK258" s="691"/>
      <c r="AL258" s="691"/>
      <c r="AM258" s="868">
        <f t="shared" ref="AM258:AM321" si="13">SUM(AA258:AL258)</f>
        <v>3900</v>
      </c>
      <c r="AN258" s="868">
        <f t="shared" ref="AN258:AN321" si="14">Z258-AM258</f>
        <v>0</v>
      </c>
      <c r="AO258" s="691"/>
      <c r="AP258" s="868"/>
      <c r="AQ258" s="706"/>
      <c r="AR258" s="704"/>
      <c r="AS258" s="704"/>
      <c r="AT258" s="704"/>
      <c r="AU258" s="704"/>
      <c r="AV258" s="704"/>
      <c r="AW258" s="704"/>
      <c r="AX258" s="704"/>
      <c r="AY258" s="704"/>
      <c r="AZ258" s="704"/>
      <c r="BA258" s="704"/>
      <c r="BB258" s="704"/>
      <c r="BC258" s="704"/>
      <c r="BD258" s="704"/>
      <c r="BE258" s="704"/>
      <c r="BF258" s="704"/>
      <c r="BG258" s="704"/>
      <c r="BH258" s="704"/>
      <c r="BI258" s="704"/>
      <c r="BJ258" s="704"/>
      <c r="BK258" s="704"/>
      <c r="BL258" s="704"/>
      <c r="BM258" s="704"/>
      <c r="BN258" s="704"/>
      <c r="BO258" s="704"/>
      <c r="BP258" s="704"/>
      <c r="BQ258" s="704"/>
      <c r="BR258" s="704"/>
      <c r="BS258" s="704"/>
      <c r="BT258" s="704"/>
      <c r="BU258" s="704"/>
      <c r="BV258" s="704"/>
      <c r="BW258" s="704"/>
      <c r="BX258" s="704"/>
      <c r="BY258" s="704"/>
      <c r="BZ258" s="704"/>
      <c r="CA258" s="704"/>
      <c r="CB258" s="704"/>
      <c r="CC258" s="704"/>
      <c r="CD258" s="704"/>
      <c r="CE258" s="704"/>
      <c r="CF258" s="704"/>
      <c r="CG258" s="704"/>
      <c r="CH258" s="704"/>
      <c r="CI258" s="704"/>
      <c r="CJ258" s="704"/>
      <c r="CK258" s="704"/>
      <c r="CL258" s="704"/>
      <c r="CM258" s="704"/>
      <c r="CN258" s="704"/>
      <c r="CO258" s="704"/>
      <c r="CP258" s="704"/>
      <c r="CQ258" s="704"/>
      <c r="CR258" s="704"/>
      <c r="CS258" s="704"/>
      <c r="CT258" s="704"/>
      <c r="CU258" s="704"/>
      <c r="CV258" s="704"/>
      <c r="CW258" s="704"/>
      <c r="CX258" s="704"/>
      <c r="CY258" s="704"/>
      <c r="CZ258" s="704"/>
      <c r="DA258" s="704"/>
      <c r="DB258" s="704"/>
      <c r="DC258" s="704"/>
      <c r="DD258" s="704"/>
      <c r="DE258" s="704"/>
      <c r="DF258" s="704"/>
      <c r="DG258" s="704"/>
      <c r="DH258" s="704"/>
      <c r="DI258" s="704"/>
      <c r="DJ258" s="704"/>
      <c r="DK258" s="704"/>
      <c r="DL258" s="704"/>
      <c r="DM258" s="704"/>
      <c r="DN258" s="704"/>
      <c r="DO258" s="704"/>
      <c r="DP258" s="704"/>
      <c r="DQ258" s="704"/>
      <c r="DR258" s="704"/>
      <c r="DS258" s="704"/>
      <c r="DT258" s="704"/>
      <c r="DU258" s="704"/>
      <c r="DV258" s="704"/>
      <c r="DW258" s="704"/>
      <c r="DX258" s="704"/>
      <c r="DY258" s="704"/>
      <c r="DZ258" s="704"/>
      <c r="EA258" s="704"/>
      <c r="EB258" s="704"/>
      <c r="EC258" s="704"/>
      <c r="ED258" s="704"/>
      <c r="EE258" s="704"/>
      <c r="EF258" s="704"/>
      <c r="EG258" s="704"/>
      <c r="EH258" s="704"/>
      <c r="EI258" s="704"/>
      <c r="EJ258" s="704"/>
      <c r="EK258" s="704"/>
      <c r="EL258" s="704"/>
      <c r="EM258" s="704"/>
      <c r="EN258" s="704"/>
      <c r="EO258" s="704"/>
      <c r="EP258" s="704"/>
      <c r="EQ258" s="704"/>
      <c r="ER258" s="704"/>
      <c r="ES258" s="704"/>
      <c r="ET258" s="704"/>
      <c r="EU258" s="704"/>
      <c r="EV258" s="706"/>
      <c r="EW258" s="706"/>
      <c r="EX258" s="706"/>
      <c r="EY258" s="706"/>
      <c r="EZ258" s="706"/>
      <c r="FA258" s="706"/>
      <c r="FB258" s="706"/>
      <c r="FC258" s="706"/>
      <c r="FD258" s="706"/>
      <c r="FE258" s="706"/>
      <c r="FF258" s="706"/>
      <c r="FG258" s="706"/>
      <c r="FH258" s="706"/>
      <c r="FI258" s="704"/>
      <c r="FJ258" s="704"/>
      <c r="FK258" s="706"/>
      <c r="FL258" s="706"/>
      <c r="FM258" s="706"/>
      <c r="FN258" s="706"/>
      <c r="FO258" s="706"/>
      <c r="FP258" s="706"/>
      <c r="FQ258" s="706"/>
      <c r="FR258" s="706"/>
      <c r="FS258" s="706"/>
      <c r="FT258" s="706"/>
      <c r="FU258" s="706"/>
      <c r="FV258" s="706"/>
      <c r="FW258" s="706"/>
      <c r="FX258" s="706"/>
      <c r="FY258" s="706"/>
      <c r="FZ258" s="706"/>
      <c r="GA258" s="706"/>
      <c r="GB258" s="706"/>
      <c r="GC258" s="706"/>
      <c r="GD258" s="706"/>
      <c r="GE258" s="706"/>
      <c r="GF258" s="706"/>
      <c r="GG258" s="706"/>
      <c r="GH258" s="706"/>
      <c r="GI258" s="706"/>
      <c r="GJ258" s="706"/>
      <c r="GK258" s="706"/>
      <c r="GL258" s="706"/>
      <c r="GM258" s="706"/>
      <c r="GN258" s="706"/>
      <c r="GO258" s="704"/>
      <c r="GP258" s="706"/>
      <c r="GQ258" s="706"/>
      <c r="GR258" s="706"/>
      <c r="GS258" s="706"/>
      <c r="GT258" s="706"/>
      <c r="GU258" s="706"/>
      <c r="GV258" s="706"/>
      <c r="GW258" s="706"/>
      <c r="GX258" s="706"/>
      <c r="GY258" s="706"/>
      <c r="GZ258" s="706"/>
      <c r="HA258" s="706"/>
      <c r="HB258" s="706"/>
      <c r="HC258" s="706"/>
      <c r="HD258" s="706"/>
      <c r="HE258" s="706"/>
      <c r="HF258" s="706"/>
      <c r="HG258" s="706"/>
      <c r="HH258" s="706"/>
      <c r="HI258" s="706"/>
      <c r="HJ258" s="706"/>
      <c r="HK258" s="706"/>
      <c r="HL258" s="706"/>
      <c r="HM258" s="706"/>
      <c r="HN258" s="706"/>
      <c r="HO258" s="706"/>
      <c r="HP258" s="706"/>
      <c r="HQ258" s="706"/>
      <c r="HR258" s="706"/>
      <c r="HS258" s="706"/>
      <c r="HT258" s="706"/>
      <c r="HU258" s="706"/>
      <c r="HV258" s="706"/>
      <c r="HW258" s="706"/>
      <c r="HX258" s="706"/>
      <c r="HY258" s="706"/>
      <c r="HZ258" s="706"/>
      <c r="IA258" s="706"/>
      <c r="IB258" s="706"/>
      <c r="IC258" s="706"/>
      <c r="ID258" s="706"/>
      <c r="IE258" s="706"/>
      <c r="IF258" s="706"/>
      <c r="IG258" s="706"/>
      <c r="IH258" s="706"/>
      <c r="II258" s="706"/>
      <c r="IJ258" s="706"/>
      <c r="IK258" s="706"/>
      <c r="IL258" s="706"/>
      <c r="IM258" s="706"/>
      <c r="IN258" s="706"/>
      <c r="IO258" s="706"/>
      <c r="IP258" s="706"/>
      <c r="IQ258" s="706"/>
      <c r="IR258" s="706"/>
      <c r="IS258" s="706"/>
      <c r="IT258" s="706"/>
      <c r="IU258" s="706"/>
      <c r="IV258" s="706"/>
      <c r="IW258" s="706"/>
      <c r="IX258" s="706"/>
      <c r="IY258" s="706"/>
      <c r="IZ258" s="706"/>
      <c r="JA258" s="706"/>
      <c r="JB258" s="706"/>
      <c r="JC258" s="706"/>
      <c r="JD258" s="706"/>
      <c r="JE258" s="706"/>
      <c r="JF258" s="706"/>
      <c r="JG258" s="706"/>
      <c r="JH258" s="706"/>
      <c r="JI258" s="814"/>
    </row>
    <row r="259" spans="1:274" s="878" customFormat="1" ht="23.1" customHeight="1" x14ac:dyDescent="0.25">
      <c r="A259" s="691">
        <v>258</v>
      </c>
      <c r="B259" s="693" t="s">
        <v>1352</v>
      </c>
      <c r="C259" s="696">
        <v>234</v>
      </c>
      <c r="D259" s="697">
        <v>632</v>
      </c>
      <c r="E259" s="707">
        <v>11</v>
      </c>
      <c r="F259" s="699" t="s">
        <v>1121</v>
      </c>
      <c r="G259" s="734" t="s">
        <v>1616</v>
      </c>
      <c r="H259" s="767" t="s">
        <v>1127</v>
      </c>
      <c r="I259" s="752" t="s">
        <v>1113</v>
      </c>
      <c r="J259" s="761" t="s">
        <v>1135</v>
      </c>
      <c r="K259" s="753" t="s">
        <v>1115</v>
      </c>
      <c r="L259" s="753" t="s">
        <v>1116</v>
      </c>
      <c r="M259" s="753" t="s">
        <v>1199</v>
      </c>
      <c r="N259" s="753" t="s">
        <v>1359</v>
      </c>
      <c r="O259" s="753" t="s">
        <v>1128</v>
      </c>
      <c r="P259" s="753" t="s">
        <v>1134</v>
      </c>
      <c r="Q259" s="765" t="s">
        <v>1393</v>
      </c>
      <c r="R259" s="753" t="s">
        <v>1459</v>
      </c>
      <c r="S259" s="755">
        <v>2</v>
      </c>
      <c r="T259" s="763">
        <v>2.1</v>
      </c>
      <c r="U259" s="772">
        <v>41091</v>
      </c>
      <c r="V259" s="771">
        <v>41426</v>
      </c>
      <c r="W259" s="701">
        <v>20</v>
      </c>
      <c r="X259" s="875"/>
      <c r="Y259" s="876">
        <v>1041700</v>
      </c>
      <c r="Z259" s="875">
        <f t="shared" si="12"/>
        <v>1041700</v>
      </c>
      <c r="AA259" s="691"/>
      <c r="AB259" s="691"/>
      <c r="AC259" s="691"/>
      <c r="AD259" s="691">
        <v>250000</v>
      </c>
      <c r="AE259" s="691">
        <v>250000</v>
      </c>
      <c r="AF259" s="691">
        <v>250000</v>
      </c>
      <c r="AG259" s="691">
        <v>291700</v>
      </c>
      <c r="AH259" s="691"/>
      <c r="AI259" s="691"/>
      <c r="AJ259" s="691"/>
      <c r="AK259" s="691"/>
      <c r="AL259" s="691"/>
      <c r="AM259" s="868">
        <f t="shared" si="13"/>
        <v>1041700</v>
      </c>
      <c r="AN259" s="868">
        <f t="shared" si="14"/>
        <v>0</v>
      </c>
      <c r="AO259" s="691"/>
      <c r="AP259" s="868"/>
      <c r="AQ259" s="706"/>
      <c r="AR259" s="704"/>
      <c r="AS259" s="704"/>
      <c r="AT259" s="704"/>
      <c r="AU259" s="704"/>
      <c r="AV259" s="704"/>
      <c r="AW259" s="704"/>
      <c r="AX259" s="704"/>
      <c r="AY259" s="704"/>
      <c r="AZ259" s="704"/>
      <c r="BA259" s="704"/>
      <c r="BB259" s="704"/>
      <c r="BC259" s="704"/>
      <c r="BD259" s="704"/>
      <c r="BE259" s="704"/>
      <c r="BF259" s="704"/>
      <c r="BG259" s="704"/>
      <c r="BH259" s="704"/>
      <c r="BI259" s="704"/>
      <c r="BJ259" s="704"/>
      <c r="BK259" s="704"/>
      <c r="BL259" s="704"/>
      <c r="BM259" s="704"/>
      <c r="BN259" s="704"/>
      <c r="BO259" s="704"/>
      <c r="BP259" s="704"/>
      <c r="BQ259" s="704"/>
      <c r="BR259" s="704"/>
      <c r="BS259" s="704"/>
      <c r="BT259" s="704"/>
      <c r="BU259" s="704"/>
      <c r="BV259" s="704"/>
      <c r="BW259" s="704"/>
      <c r="BX259" s="704"/>
      <c r="BY259" s="704"/>
      <c r="BZ259" s="704"/>
      <c r="CA259" s="704"/>
      <c r="CB259" s="704"/>
      <c r="CC259" s="704"/>
      <c r="CD259" s="704"/>
      <c r="CE259" s="704"/>
      <c r="CF259" s="704"/>
      <c r="CG259" s="704"/>
      <c r="CH259" s="704"/>
      <c r="CI259" s="704"/>
      <c r="CJ259" s="704"/>
      <c r="CK259" s="704"/>
      <c r="CL259" s="704"/>
      <c r="CM259" s="704"/>
      <c r="CN259" s="704"/>
      <c r="CO259" s="704"/>
      <c r="CP259" s="704"/>
      <c r="CQ259" s="704"/>
      <c r="CR259" s="704"/>
      <c r="CS259" s="704"/>
      <c r="CT259" s="704"/>
      <c r="CU259" s="704"/>
      <c r="CV259" s="704"/>
      <c r="CW259" s="704"/>
      <c r="CX259" s="704"/>
      <c r="CY259" s="704"/>
      <c r="CZ259" s="704"/>
      <c r="DA259" s="704"/>
      <c r="DB259" s="704"/>
      <c r="DC259" s="704"/>
      <c r="DD259" s="704"/>
      <c r="DE259" s="704"/>
      <c r="DF259" s="704"/>
      <c r="DG259" s="704"/>
      <c r="DH259" s="704"/>
      <c r="DI259" s="704"/>
      <c r="DJ259" s="704"/>
      <c r="DK259" s="704"/>
      <c r="DL259" s="704"/>
      <c r="DM259" s="704"/>
      <c r="DN259" s="704"/>
      <c r="DO259" s="704"/>
      <c r="DP259" s="704"/>
      <c r="DQ259" s="704"/>
      <c r="DR259" s="704"/>
      <c r="DS259" s="704"/>
      <c r="DT259" s="704"/>
      <c r="DU259" s="704"/>
      <c r="DV259" s="704"/>
      <c r="DW259" s="704"/>
      <c r="DX259" s="704"/>
      <c r="DY259" s="704"/>
      <c r="DZ259" s="704"/>
      <c r="EA259" s="704"/>
      <c r="EB259" s="704"/>
      <c r="EC259" s="704"/>
      <c r="ED259" s="704"/>
      <c r="EE259" s="704"/>
      <c r="EF259" s="704"/>
      <c r="EG259" s="704"/>
      <c r="EH259" s="704"/>
      <c r="EI259" s="704"/>
      <c r="EJ259" s="704"/>
      <c r="EK259" s="704"/>
      <c r="EL259" s="704"/>
      <c r="EM259" s="704"/>
      <c r="EN259" s="704"/>
      <c r="EO259" s="704"/>
      <c r="EP259" s="704"/>
      <c r="EQ259" s="704"/>
      <c r="ER259" s="704"/>
      <c r="ES259" s="704"/>
      <c r="ET259" s="704"/>
      <c r="EU259" s="704"/>
      <c r="EV259" s="704"/>
      <c r="EW259" s="704"/>
      <c r="EX259" s="704"/>
      <c r="EY259" s="704"/>
      <c r="EZ259" s="704"/>
      <c r="FA259" s="704"/>
      <c r="FB259" s="704"/>
      <c r="FC259" s="704"/>
      <c r="FD259" s="704"/>
      <c r="FE259" s="704"/>
      <c r="FF259" s="704"/>
      <c r="FG259" s="704"/>
      <c r="FH259" s="704"/>
      <c r="FI259" s="706"/>
      <c r="FJ259" s="706"/>
      <c r="FK259" s="704"/>
      <c r="FL259" s="704"/>
      <c r="FM259" s="704"/>
      <c r="FN259" s="704"/>
      <c r="FO259" s="704"/>
      <c r="FP259" s="704"/>
      <c r="FQ259" s="704"/>
      <c r="FR259" s="704"/>
      <c r="FS259" s="704"/>
      <c r="FT259" s="704"/>
      <c r="FU259" s="704"/>
      <c r="FV259" s="704"/>
      <c r="FW259" s="704"/>
      <c r="FX259" s="704"/>
      <c r="FY259" s="704"/>
      <c r="FZ259" s="704"/>
      <c r="GA259" s="704"/>
      <c r="GB259" s="704"/>
      <c r="GC259" s="704"/>
      <c r="GD259" s="704"/>
      <c r="GE259" s="704"/>
      <c r="GF259" s="704"/>
      <c r="GG259" s="704"/>
      <c r="GH259" s="704"/>
      <c r="GI259" s="704"/>
      <c r="GJ259" s="704"/>
      <c r="GK259" s="704"/>
      <c r="GL259" s="704"/>
      <c r="GM259" s="704"/>
      <c r="GN259" s="704"/>
      <c r="GO259" s="706"/>
      <c r="HO259" s="706"/>
      <c r="HP259" s="706"/>
      <c r="HQ259" s="706"/>
      <c r="HR259" s="706"/>
      <c r="HS259" s="706"/>
      <c r="HT259" s="706"/>
      <c r="HU259" s="706"/>
      <c r="HV259" s="706"/>
      <c r="HW259" s="706"/>
      <c r="HX259" s="706"/>
      <c r="HY259" s="706"/>
      <c r="HZ259" s="706"/>
      <c r="IA259" s="706"/>
      <c r="IB259" s="706"/>
      <c r="IC259" s="706"/>
      <c r="ID259" s="706"/>
      <c r="IE259" s="706"/>
      <c r="IF259" s="706"/>
      <c r="IG259" s="706"/>
      <c r="IH259" s="706"/>
      <c r="II259" s="706"/>
      <c r="IJ259" s="706"/>
      <c r="IK259" s="706"/>
      <c r="IL259" s="706"/>
      <c r="IM259" s="706"/>
      <c r="IN259" s="706"/>
      <c r="IO259" s="706"/>
      <c r="IP259" s="706"/>
      <c r="IQ259" s="706"/>
      <c r="IR259" s="706"/>
      <c r="IS259" s="706"/>
      <c r="IT259" s="706"/>
      <c r="IU259" s="706"/>
      <c r="IV259" s="706"/>
      <c r="IW259" s="706"/>
      <c r="JI259" s="706"/>
    </row>
    <row r="260" spans="1:274" s="878" customFormat="1" ht="23.1" customHeight="1" x14ac:dyDescent="0.25">
      <c r="A260" s="691">
        <v>259</v>
      </c>
      <c r="B260" s="693" t="s">
        <v>1352</v>
      </c>
      <c r="C260" s="696">
        <v>234</v>
      </c>
      <c r="D260" s="697">
        <v>632</v>
      </c>
      <c r="E260" s="707">
        <v>16</v>
      </c>
      <c r="F260" s="699" t="s">
        <v>1121</v>
      </c>
      <c r="G260" s="734" t="s">
        <v>1617</v>
      </c>
      <c r="H260" s="767" t="s">
        <v>1127</v>
      </c>
      <c r="I260" s="752" t="s">
        <v>1113</v>
      </c>
      <c r="J260" s="761" t="s">
        <v>1135</v>
      </c>
      <c r="K260" s="753" t="s">
        <v>1115</v>
      </c>
      <c r="L260" s="753" t="s">
        <v>1116</v>
      </c>
      <c r="M260" s="753" t="s">
        <v>1199</v>
      </c>
      <c r="N260" s="753" t="s">
        <v>1359</v>
      </c>
      <c r="O260" s="753" t="s">
        <v>1128</v>
      </c>
      <c r="P260" s="753" t="s">
        <v>1134</v>
      </c>
      <c r="Q260" s="765">
        <v>1</v>
      </c>
      <c r="R260" s="765">
        <v>1</v>
      </c>
      <c r="S260" s="755">
        <v>2</v>
      </c>
      <c r="T260" s="763">
        <v>2.1</v>
      </c>
      <c r="U260" s="772">
        <v>41091</v>
      </c>
      <c r="V260" s="771">
        <v>41426</v>
      </c>
      <c r="W260" s="701">
        <v>20</v>
      </c>
      <c r="X260" s="875"/>
      <c r="Y260" s="876">
        <v>8600</v>
      </c>
      <c r="Z260" s="875">
        <f t="shared" si="12"/>
        <v>8600</v>
      </c>
      <c r="AA260" s="691"/>
      <c r="AB260" s="691"/>
      <c r="AC260" s="691"/>
      <c r="AD260" s="691"/>
      <c r="AE260" s="691">
        <v>8600</v>
      </c>
      <c r="AF260" s="691"/>
      <c r="AG260" s="691"/>
      <c r="AH260" s="691"/>
      <c r="AI260" s="691"/>
      <c r="AJ260" s="691"/>
      <c r="AK260" s="691"/>
      <c r="AL260" s="691"/>
      <c r="AM260" s="868">
        <f t="shared" si="13"/>
        <v>8600</v>
      </c>
      <c r="AN260" s="868">
        <f t="shared" si="14"/>
        <v>0</v>
      </c>
      <c r="AO260" s="691"/>
      <c r="AP260" s="868"/>
      <c r="AQ260" s="706"/>
      <c r="AR260" s="704"/>
      <c r="AS260" s="704"/>
      <c r="AT260" s="704"/>
      <c r="AU260" s="704"/>
      <c r="AV260" s="704"/>
      <c r="AW260" s="704"/>
      <c r="AX260" s="704"/>
      <c r="AY260" s="704"/>
      <c r="AZ260" s="704"/>
      <c r="BA260" s="704"/>
      <c r="BB260" s="704"/>
      <c r="BC260" s="704"/>
      <c r="BD260" s="704"/>
      <c r="BE260" s="704"/>
      <c r="BF260" s="704"/>
      <c r="BG260" s="704"/>
      <c r="BH260" s="704"/>
      <c r="BI260" s="704"/>
      <c r="BJ260" s="704"/>
      <c r="BK260" s="704"/>
      <c r="BL260" s="704"/>
      <c r="BM260" s="704"/>
      <c r="BN260" s="704"/>
      <c r="BO260" s="704"/>
      <c r="BP260" s="704"/>
      <c r="BQ260" s="704"/>
      <c r="BR260" s="704"/>
      <c r="BS260" s="704"/>
      <c r="BT260" s="704"/>
      <c r="BU260" s="704"/>
      <c r="BV260" s="704"/>
      <c r="BW260" s="704"/>
      <c r="BX260" s="704"/>
      <c r="BY260" s="704"/>
      <c r="BZ260" s="704"/>
      <c r="CA260" s="704"/>
      <c r="CB260" s="704"/>
      <c r="CC260" s="704"/>
      <c r="CD260" s="704"/>
      <c r="CE260" s="704"/>
      <c r="CF260" s="704"/>
      <c r="CG260" s="704"/>
      <c r="CH260" s="704"/>
      <c r="CI260" s="704"/>
      <c r="CJ260" s="704"/>
      <c r="CK260" s="704"/>
      <c r="CL260" s="704"/>
      <c r="CM260" s="704"/>
      <c r="CN260" s="704"/>
      <c r="CO260" s="704"/>
      <c r="CP260" s="704"/>
      <c r="CQ260" s="704"/>
      <c r="CR260" s="704"/>
      <c r="CS260" s="704"/>
      <c r="CT260" s="704"/>
      <c r="CU260" s="704"/>
      <c r="CV260" s="704"/>
      <c r="CW260" s="704"/>
      <c r="CX260" s="704"/>
      <c r="CY260" s="704"/>
      <c r="CZ260" s="704"/>
      <c r="DA260" s="704"/>
      <c r="DB260" s="704"/>
      <c r="DC260" s="704"/>
      <c r="DD260" s="704"/>
      <c r="DE260" s="704"/>
      <c r="DF260" s="704"/>
      <c r="DG260" s="704"/>
      <c r="DH260" s="704"/>
      <c r="DI260" s="704"/>
      <c r="DJ260" s="704"/>
      <c r="DK260" s="704"/>
      <c r="DL260" s="704"/>
      <c r="DM260" s="704"/>
      <c r="DN260" s="704"/>
      <c r="DO260" s="704"/>
      <c r="DP260" s="704"/>
      <c r="DQ260" s="704"/>
      <c r="DR260" s="704"/>
      <c r="DS260" s="704"/>
      <c r="DT260" s="704"/>
      <c r="DU260" s="704"/>
      <c r="DV260" s="704"/>
      <c r="DW260" s="704"/>
      <c r="DX260" s="704"/>
      <c r="DY260" s="704"/>
      <c r="DZ260" s="704"/>
      <c r="EA260" s="704"/>
      <c r="EB260" s="704"/>
      <c r="EC260" s="704"/>
      <c r="ED260" s="704"/>
      <c r="EE260" s="704"/>
      <c r="EF260" s="704"/>
      <c r="EG260" s="704"/>
      <c r="EH260" s="704"/>
      <c r="EI260" s="704"/>
      <c r="EJ260" s="704"/>
      <c r="EK260" s="704"/>
      <c r="EL260" s="704"/>
      <c r="EM260" s="704"/>
      <c r="EN260" s="704"/>
      <c r="EO260" s="704"/>
      <c r="EP260" s="704"/>
      <c r="EQ260" s="704"/>
      <c r="ER260" s="704"/>
      <c r="ES260" s="704"/>
      <c r="ET260" s="704"/>
      <c r="EU260" s="704"/>
      <c r="EV260" s="706"/>
      <c r="EW260" s="706"/>
      <c r="EX260" s="706"/>
      <c r="EY260" s="706"/>
      <c r="EZ260" s="706"/>
      <c r="FA260" s="706"/>
      <c r="FB260" s="706"/>
      <c r="FC260" s="706"/>
      <c r="FD260" s="706"/>
      <c r="FE260" s="706"/>
      <c r="FF260" s="706"/>
      <c r="FG260" s="706"/>
      <c r="FH260" s="704"/>
      <c r="FI260" s="706"/>
      <c r="FJ260" s="706"/>
      <c r="FK260" s="704"/>
      <c r="FL260" s="704"/>
      <c r="FM260" s="704"/>
      <c r="FN260" s="704"/>
      <c r="FO260" s="704"/>
      <c r="FP260" s="704"/>
      <c r="FQ260" s="704"/>
      <c r="FR260" s="704"/>
      <c r="FS260" s="704"/>
      <c r="FT260" s="704"/>
      <c r="FU260" s="704"/>
      <c r="FV260" s="704"/>
      <c r="FW260" s="704"/>
      <c r="FX260" s="704"/>
      <c r="FY260" s="704"/>
      <c r="FZ260" s="704"/>
      <c r="GA260" s="704"/>
      <c r="GB260" s="704"/>
      <c r="GC260" s="704"/>
      <c r="GD260" s="704"/>
      <c r="GE260" s="704"/>
      <c r="GF260" s="704"/>
      <c r="GG260" s="704"/>
      <c r="GH260" s="704"/>
      <c r="GI260" s="704"/>
      <c r="GJ260" s="704"/>
      <c r="GK260" s="704"/>
      <c r="GL260" s="704"/>
      <c r="GM260" s="704"/>
      <c r="GN260" s="706"/>
      <c r="GO260" s="706"/>
      <c r="IX260" s="706"/>
      <c r="IY260" s="706"/>
      <c r="IZ260" s="706"/>
      <c r="JA260" s="706"/>
      <c r="JB260" s="706"/>
      <c r="JC260" s="706"/>
      <c r="JD260" s="706"/>
      <c r="JE260" s="706"/>
      <c r="JF260" s="706"/>
      <c r="JG260" s="706"/>
      <c r="JH260" s="706"/>
      <c r="JI260" s="706"/>
    </row>
    <row r="261" spans="1:274" s="878" customFormat="1" ht="23.1" customHeight="1" x14ac:dyDescent="0.25">
      <c r="A261" s="691">
        <v>260</v>
      </c>
      <c r="B261" s="693" t="s">
        <v>1111</v>
      </c>
      <c r="C261" s="696">
        <v>234</v>
      </c>
      <c r="D261" s="697">
        <v>632</v>
      </c>
      <c r="E261" s="697">
        <v>22</v>
      </c>
      <c r="F261" s="699" t="s">
        <v>1121</v>
      </c>
      <c r="G261" s="715" t="s">
        <v>1132</v>
      </c>
      <c r="H261" s="767" t="s">
        <v>1127</v>
      </c>
      <c r="I261" s="752" t="s">
        <v>1113</v>
      </c>
      <c r="J261" s="761" t="s">
        <v>1114</v>
      </c>
      <c r="K261" s="753" t="s">
        <v>1115</v>
      </c>
      <c r="L261" s="753" t="s">
        <v>1115</v>
      </c>
      <c r="M261" s="753" t="s">
        <v>1117</v>
      </c>
      <c r="N261" s="753" t="s">
        <v>1118</v>
      </c>
      <c r="O261" s="753" t="s">
        <v>1128</v>
      </c>
      <c r="P261" s="753" t="s">
        <v>1134</v>
      </c>
      <c r="Q261" s="761">
        <v>9</v>
      </c>
      <c r="R261" s="761">
        <v>9</v>
      </c>
      <c r="S261" s="755">
        <v>2</v>
      </c>
      <c r="T261" s="763">
        <v>2.1</v>
      </c>
      <c r="U261" s="772">
        <v>41091</v>
      </c>
      <c r="V261" s="771">
        <v>41426</v>
      </c>
      <c r="W261" s="874">
        <v>20</v>
      </c>
      <c r="X261" s="875"/>
      <c r="Y261" s="876">
        <v>960000</v>
      </c>
      <c r="Z261" s="875">
        <f t="shared" si="12"/>
        <v>960000</v>
      </c>
      <c r="AA261" s="691"/>
      <c r="AB261" s="691"/>
      <c r="AC261" s="691">
        <f t="shared" ref="AC261:AL261" si="15">96000</f>
        <v>96000</v>
      </c>
      <c r="AD261" s="691">
        <f t="shared" si="15"/>
        <v>96000</v>
      </c>
      <c r="AE261" s="691">
        <f t="shared" si="15"/>
        <v>96000</v>
      </c>
      <c r="AF261" s="691">
        <f t="shared" si="15"/>
        <v>96000</v>
      </c>
      <c r="AG261" s="691">
        <f t="shared" si="15"/>
        <v>96000</v>
      </c>
      <c r="AH261" s="691">
        <f t="shared" si="15"/>
        <v>96000</v>
      </c>
      <c r="AI261" s="691">
        <f t="shared" si="15"/>
        <v>96000</v>
      </c>
      <c r="AJ261" s="691">
        <f t="shared" si="15"/>
        <v>96000</v>
      </c>
      <c r="AK261" s="691">
        <f t="shared" si="15"/>
        <v>96000</v>
      </c>
      <c r="AL261" s="691">
        <f t="shared" si="15"/>
        <v>96000</v>
      </c>
      <c r="AM261" s="868">
        <f t="shared" si="13"/>
        <v>960000</v>
      </c>
      <c r="AN261" s="868">
        <f t="shared" si="14"/>
        <v>0</v>
      </c>
      <c r="AO261" s="691"/>
      <c r="AP261" s="868"/>
      <c r="AQ261" s="706"/>
      <c r="AR261" s="704"/>
      <c r="AS261" s="704"/>
      <c r="AT261" s="704"/>
      <c r="AU261" s="704"/>
      <c r="AV261" s="704"/>
      <c r="AW261" s="704"/>
      <c r="AX261" s="704"/>
      <c r="AY261" s="704"/>
      <c r="AZ261" s="704"/>
      <c r="BA261" s="704"/>
      <c r="BB261" s="704"/>
      <c r="BC261" s="704"/>
      <c r="BD261" s="704"/>
      <c r="BE261" s="704"/>
      <c r="BF261" s="704"/>
      <c r="BG261" s="704"/>
      <c r="BH261" s="704"/>
      <c r="BI261" s="704"/>
      <c r="BJ261" s="704"/>
      <c r="BK261" s="704"/>
      <c r="BL261" s="704"/>
      <c r="BM261" s="704"/>
      <c r="BN261" s="704"/>
      <c r="BO261" s="704"/>
      <c r="BP261" s="704"/>
      <c r="BQ261" s="704"/>
      <c r="BR261" s="704"/>
      <c r="BS261" s="704"/>
      <c r="BT261" s="704"/>
      <c r="BU261" s="704"/>
      <c r="BV261" s="704"/>
      <c r="BW261" s="704"/>
      <c r="BX261" s="704"/>
      <c r="BY261" s="704"/>
      <c r="BZ261" s="704"/>
      <c r="CA261" s="704"/>
      <c r="CB261" s="704"/>
      <c r="CC261" s="704"/>
      <c r="CD261" s="704"/>
      <c r="CE261" s="704"/>
      <c r="CF261" s="704"/>
      <c r="CG261" s="704"/>
      <c r="CH261" s="704"/>
      <c r="CI261" s="704"/>
      <c r="CJ261" s="704"/>
      <c r="CK261" s="704"/>
      <c r="CL261" s="704"/>
      <c r="CM261" s="704"/>
      <c r="CN261" s="704"/>
      <c r="CO261" s="704"/>
      <c r="CP261" s="704"/>
      <c r="CQ261" s="704"/>
      <c r="CR261" s="704"/>
      <c r="CS261" s="704"/>
      <c r="CT261" s="704"/>
      <c r="CU261" s="704"/>
      <c r="CV261" s="704"/>
      <c r="CW261" s="704"/>
      <c r="CX261" s="704"/>
      <c r="CY261" s="704"/>
      <c r="CZ261" s="704"/>
      <c r="DA261" s="704"/>
      <c r="DB261" s="704"/>
      <c r="DC261" s="704"/>
      <c r="DD261" s="704"/>
      <c r="DE261" s="704"/>
      <c r="DF261" s="704"/>
      <c r="DG261" s="704"/>
      <c r="DH261" s="704"/>
      <c r="DI261" s="704"/>
      <c r="DJ261" s="704"/>
      <c r="DK261" s="704"/>
      <c r="DL261" s="704"/>
      <c r="DM261" s="704"/>
      <c r="DN261" s="704"/>
      <c r="DO261" s="704"/>
      <c r="DP261" s="704"/>
      <c r="DQ261" s="704"/>
      <c r="DR261" s="704"/>
      <c r="DS261" s="704"/>
      <c r="DT261" s="704"/>
      <c r="DU261" s="704"/>
      <c r="DV261" s="704"/>
      <c r="DW261" s="704"/>
      <c r="DX261" s="704"/>
      <c r="DY261" s="704"/>
      <c r="DZ261" s="704"/>
      <c r="EA261" s="704"/>
      <c r="EB261" s="704"/>
      <c r="EC261" s="704"/>
      <c r="ED261" s="704"/>
      <c r="EE261" s="704"/>
      <c r="EF261" s="704"/>
      <c r="EG261" s="704"/>
      <c r="EH261" s="704"/>
      <c r="EI261" s="704"/>
      <c r="EJ261" s="704"/>
      <c r="EK261" s="704"/>
      <c r="EL261" s="704"/>
      <c r="EM261" s="704"/>
      <c r="EN261" s="704"/>
      <c r="EO261" s="704"/>
      <c r="EP261" s="704"/>
      <c r="EQ261" s="704"/>
      <c r="ER261" s="704"/>
      <c r="ES261" s="704"/>
      <c r="ET261" s="704"/>
      <c r="EU261" s="704"/>
      <c r="EV261" s="706"/>
      <c r="EW261" s="706"/>
      <c r="EX261" s="706"/>
      <c r="EY261" s="706"/>
      <c r="EZ261" s="706"/>
      <c r="FA261" s="706"/>
      <c r="FB261" s="706"/>
      <c r="FC261" s="706"/>
      <c r="FD261" s="706"/>
      <c r="FE261" s="706"/>
      <c r="FF261" s="706"/>
      <c r="FG261" s="706"/>
      <c r="FH261" s="704"/>
      <c r="FI261" s="706"/>
      <c r="FJ261" s="706"/>
      <c r="FK261" s="704"/>
      <c r="FL261" s="704"/>
      <c r="FM261" s="704"/>
      <c r="FN261" s="704"/>
      <c r="FO261" s="704"/>
      <c r="FP261" s="704"/>
      <c r="FQ261" s="704"/>
      <c r="FR261" s="704"/>
      <c r="FS261" s="704"/>
      <c r="FT261" s="704"/>
      <c r="FU261" s="704"/>
      <c r="FV261" s="704"/>
      <c r="FW261" s="704"/>
      <c r="FX261" s="704"/>
      <c r="FY261" s="704"/>
      <c r="FZ261" s="704"/>
      <c r="GA261" s="704"/>
      <c r="GB261" s="704"/>
      <c r="GC261" s="704"/>
      <c r="GD261" s="704"/>
      <c r="GE261" s="704"/>
      <c r="GF261" s="704"/>
      <c r="GG261" s="704"/>
      <c r="GH261" s="704"/>
      <c r="GI261" s="704"/>
      <c r="GJ261" s="704"/>
      <c r="GK261" s="704"/>
      <c r="GL261" s="704"/>
      <c r="GM261" s="704"/>
      <c r="GN261" s="706"/>
      <c r="GO261" s="706"/>
      <c r="JI261" s="706"/>
      <c r="JJ261" s="704"/>
      <c r="JK261" s="704"/>
      <c r="JL261" s="704"/>
      <c r="JM261" s="704"/>
      <c r="JN261" s="704"/>
    </row>
    <row r="262" spans="1:274" s="878" customFormat="1" ht="23.1" customHeight="1" x14ac:dyDescent="0.25">
      <c r="A262" s="691">
        <v>261</v>
      </c>
      <c r="B262" s="693" t="s">
        <v>1352</v>
      </c>
      <c r="C262" s="696">
        <v>234</v>
      </c>
      <c r="D262" s="697">
        <v>632</v>
      </c>
      <c r="E262" s="697">
        <v>23</v>
      </c>
      <c r="F262" s="699" t="s">
        <v>1121</v>
      </c>
      <c r="G262" s="715" t="s">
        <v>1618</v>
      </c>
      <c r="H262" s="767" t="s">
        <v>1127</v>
      </c>
      <c r="I262" s="752" t="s">
        <v>1113</v>
      </c>
      <c r="J262" s="761" t="s">
        <v>1135</v>
      </c>
      <c r="K262" s="753" t="s">
        <v>1115</v>
      </c>
      <c r="L262" s="753" t="s">
        <v>1116</v>
      </c>
      <c r="M262" s="753" t="s">
        <v>1199</v>
      </c>
      <c r="N262" s="753" t="s">
        <v>1128</v>
      </c>
      <c r="O262" s="753" t="s">
        <v>1128</v>
      </c>
      <c r="P262" s="753" t="s">
        <v>1134</v>
      </c>
      <c r="Q262" s="765" t="s">
        <v>1120</v>
      </c>
      <c r="R262" s="765" t="s">
        <v>1120</v>
      </c>
      <c r="S262" s="755">
        <v>2</v>
      </c>
      <c r="T262" s="763">
        <v>2.1</v>
      </c>
      <c r="U262" s="772"/>
      <c r="V262" s="771"/>
      <c r="W262" s="874">
        <v>5</v>
      </c>
      <c r="X262" s="875"/>
      <c r="Y262" s="876">
        <v>2000000</v>
      </c>
      <c r="Z262" s="875">
        <f t="shared" si="12"/>
        <v>2000000</v>
      </c>
      <c r="AA262" s="691"/>
      <c r="AB262" s="691"/>
      <c r="AC262" s="691">
        <v>200000</v>
      </c>
      <c r="AD262" s="691">
        <v>200000</v>
      </c>
      <c r="AE262" s="691">
        <v>200000</v>
      </c>
      <c r="AF262" s="691">
        <v>200000</v>
      </c>
      <c r="AG262" s="691">
        <v>200000</v>
      </c>
      <c r="AH262" s="691">
        <v>200000</v>
      </c>
      <c r="AI262" s="691">
        <v>200000</v>
      </c>
      <c r="AJ262" s="691">
        <v>200000</v>
      </c>
      <c r="AK262" s="691">
        <v>200000</v>
      </c>
      <c r="AL262" s="691">
        <v>200000</v>
      </c>
      <c r="AM262" s="868">
        <f t="shared" si="13"/>
        <v>2000000</v>
      </c>
      <c r="AN262" s="868">
        <f t="shared" si="14"/>
        <v>0</v>
      </c>
      <c r="AO262" s="691"/>
      <c r="AP262" s="868"/>
      <c r="AQ262" s="706"/>
      <c r="AR262" s="704"/>
      <c r="AS262" s="704"/>
      <c r="AT262" s="704"/>
      <c r="AU262" s="704"/>
      <c r="AV262" s="704"/>
      <c r="AW262" s="704"/>
      <c r="AX262" s="704"/>
      <c r="AY262" s="704"/>
      <c r="AZ262" s="704"/>
      <c r="BA262" s="704"/>
      <c r="BB262" s="704"/>
      <c r="BC262" s="704"/>
      <c r="BD262" s="704"/>
      <c r="BE262" s="704"/>
      <c r="BF262" s="704"/>
      <c r="BG262" s="704"/>
      <c r="BH262" s="704"/>
      <c r="BI262" s="704"/>
      <c r="BJ262" s="704"/>
      <c r="BK262" s="704"/>
      <c r="BL262" s="704"/>
      <c r="BM262" s="704"/>
      <c r="BN262" s="704"/>
      <c r="BO262" s="704"/>
      <c r="BP262" s="704"/>
      <c r="BQ262" s="704"/>
      <c r="BR262" s="704"/>
      <c r="BS262" s="704"/>
      <c r="BT262" s="704"/>
      <c r="BU262" s="704"/>
      <c r="BV262" s="704"/>
      <c r="BW262" s="704"/>
      <c r="BX262" s="704"/>
      <c r="BY262" s="704"/>
      <c r="BZ262" s="704"/>
      <c r="CA262" s="704"/>
      <c r="CB262" s="704"/>
      <c r="CC262" s="704"/>
      <c r="CD262" s="704"/>
      <c r="CE262" s="704"/>
      <c r="CF262" s="704"/>
      <c r="CG262" s="704"/>
      <c r="CH262" s="704"/>
      <c r="CI262" s="704"/>
      <c r="CJ262" s="704"/>
      <c r="CK262" s="704"/>
      <c r="CL262" s="704"/>
      <c r="CM262" s="704"/>
      <c r="CN262" s="704"/>
      <c r="CO262" s="704"/>
      <c r="CP262" s="704"/>
      <c r="CQ262" s="704"/>
      <c r="CR262" s="704"/>
      <c r="CS262" s="704"/>
      <c r="CT262" s="704"/>
      <c r="CU262" s="704"/>
      <c r="CV262" s="704"/>
      <c r="CW262" s="704"/>
      <c r="CX262" s="704"/>
      <c r="CY262" s="704"/>
      <c r="CZ262" s="704"/>
      <c r="DA262" s="704"/>
      <c r="DB262" s="704"/>
      <c r="DC262" s="704"/>
      <c r="DD262" s="704"/>
      <c r="DE262" s="704"/>
      <c r="DF262" s="704"/>
      <c r="DG262" s="704"/>
      <c r="DH262" s="704"/>
      <c r="DI262" s="704"/>
      <c r="DJ262" s="704"/>
      <c r="DK262" s="704"/>
      <c r="DL262" s="704"/>
      <c r="DM262" s="704"/>
      <c r="DN262" s="704"/>
      <c r="DO262" s="704"/>
      <c r="DP262" s="704"/>
      <c r="DQ262" s="704"/>
      <c r="DR262" s="704"/>
      <c r="DS262" s="704"/>
      <c r="DT262" s="704"/>
      <c r="DU262" s="704"/>
      <c r="DV262" s="704"/>
      <c r="DW262" s="704"/>
      <c r="DX262" s="704"/>
      <c r="DY262" s="704"/>
      <c r="DZ262" s="704"/>
      <c r="EA262" s="704"/>
      <c r="EB262" s="704"/>
      <c r="EC262" s="704"/>
      <c r="ED262" s="704"/>
      <c r="EE262" s="704"/>
      <c r="EF262" s="704"/>
      <c r="EG262" s="704"/>
      <c r="EH262" s="704"/>
      <c r="EI262" s="704"/>
      <c r="EJ262" s="704"/>
      <c r="EK262" s="704"/>
      <c r="EL262" s="704"/>
      <c r="EM262" s="704"/>
      <c r="EN262" s="704"/>
      <c r="EO262" s="704"/>
      <c r="EP262" s="704"/>
      <c r="EQ262" s="704"/>
      <c r="ER262" s="704"/>
      <c r="ES262" s="704"/>
      <c r="ET262" s="704"/>
      <c r="EU262" s="704"/>
      <c r="EV262" s="706"/>
      <c r="EW262" s="706"/>
      <c r="EX262" s="706"/>
      <c r="EY262" s="706"/>
      <c r="EZ262" s="706"/>
      <c r="FA262" s="706"/>
      <c r="FB262" s="706"/>
      <c r="FC262" s="706"/>
      <c r="FD262" s="706"/>
      <c r="FE262" s="706"/>
      <c r="FF262" s="706"/>
      <c r="FG262" s="706"/>
      <c r="FH262" s="704"/>
      <c r="FI262" s="706"/>
      <c r="FJ262" s="706"/>
      <c r="FK262" s="704"/>
      <c r="FL262" s="704"/>
      <c r="FM262" s="704"/>
      <c r="FN262" s="704"/>
      <c r="FO262" s="704"/>
      <c r="FP262" s="704"/>
      <c r="FQ262" s="704"/>
      <c r="FR262" s="704"/>
      <c r="FS262" s="704"/>
      <c r="FT262" s="704"/>
      <c r="FU262" s="704"/>
      <c r="FV262" s="704"/>
      <c r="FW262" s="704"/>
      <c r="FX262" s="704"/>
      <c r="FY262" s="704"/>
      <c r="FZ262" s="704"/>
      <c r="GA262" s="704"/>
      <c r="GB262" s="704"/>
      <c r="GC262" s="704"/>
      <c r="GD262" s="704"/>
      <c r="GE262" s="704"/>
      <c r="GF262" s="704"/>
      <c r="GG262" s="704"/>
      <c r="GH262" s="704"/>
      <c r="GI262" s="704"/>
      <c r="GJ262" s="704"/>
      <c r="GK262" s="704"/>
      <c r="GL262" s="704"/>
      <c r="GM262" s="704"/>
      <c r="GN262" s="706"/>
      <c r="GO262" s="706"/>
      <c r="IX262" s="879"/>
      <c r="IY262" s="879"/>
      <c r="IZ262" s="879"/>
      <c r="JA262" s="706"/>
      <c r="JB262" s="706"/>
      <c r="JC262" s="706"/>
      <c r="JD262" s="706"/>
      <c r="JE262" s="706"/>
      <c r="JF262" s="706"/>
      <c r="JG262" s="706"/>
      <c r="JH262" s="706"/>
      <c r="JI262" s="706"/>
    </row>
    <row r="263" spans="1:274" s="878" customFormat="1" ht="23.1" customHeight="1" x14ac:dyDescent="0.25">
      <c r="A263" s="691">
        <v>262</v>
      </c>
      <c r="B263" s="693" t="s">
        <v>1352</v>
      </c>
      <c r="C263" s="696">
        <v>234</v>
      </c>
      <c r="D263" s="697">
        <v>632</v>
      </c>
      <c r="E263" s="707">
        <v>24</v>
      </c>
      <c r="F263" s="699" t="s">
        <v>1121</v>
      </c>
      <c r="G263" s="699" t="s">
        <v>1619</v>
      </c>
      <c r="H263" s="751" t="s">
        <v>1127</v>
      </c>
      <c r="I263" s="752" t="s">
        <v>1113</v>
      </c>
      <c r="J263" s="761" t="s">
        <v>1135</v>
      </c>
      <c r="K263" s="753" t="s">
        <v>1151</v>
      </c>
      <c r="L263" s="753" t="s">
        <v>1116</v>
      </c>
      <c r="M263" s="753" t="s">
        <v>1199</v>
      </c>
      <c r="N263" s="753" t="s">
        <v>1128</v>
      </c>
      <c r="O263" s="753" t="s">
        <v>1128</v>
      </c>
      <c r="P263" s="753" t="s">
        <v>1392</v>
      </c>
      <c r="Q263" s="753">
        <v>28</v>
      </c>
      <c r="R263" s="765">
        <v>28</v>
      </c>
      <c r="S263" s="755">
        <v>2</v>
      </c>
      <c r="T263" s="763">
        <v>2.1</v>
      </c>
      <c r="U263" s="771">
        <v>41456</v>
      </c>
      <c r="V263" s="771">
        <v>41791</v>
      </c>
      <c r="W263" s="701">
        <v>20</v>
      </c>
      <c r="X263" s="875">
        <v>700000</v>
      </c>
      <c r="Y263" s="877"/>
      <c r="Z263" s="875">
        <f t="shared" si="12"/>
        <v>700000</v>
      </c>
      <c r="AA263" s="702"/>
      <c r="AB263" s="702"/>
      <c r="AC263" s="702"/>
      <c r="AD263" s="702"/>
      <c r="AE263" s="702"/>
      <c r="AF263" s="702">
        <v>125000</v>
      </c>
      <c r="AG263" s="702">
        <v>125000</v>
      </c>
      <c r="AH263" s="702">
        <v>125000</v>
      </c>
      <c r="AI263" s="702">
        <v>125000</v>
      </c>
      <c r="AJ263" s="702">
        <v>125000</v>
      </c>
      <c r="AK263" s="691">
        <v>75000</v>
      </c>
      <c r="AL263" s="691"/>
      <c r="AM263" s="868">
        <f t="shared" si="13"/>
        <v>700000</v>
      </c>
      <c r="AN263" s="868">
        <f t="shared" si="14"/>
        <v>0</v>
      </c>
      <c r="AO263" s="760"/>
      <c r="AP263" s="868"/>
      <c r="AQ263" s="706"/>
      <c r="AR263" s="704"/>
      <c r="AS263" s="704"/>
      <c r="AT263" s="704"/>
      <c r="AU263" s="704"/>
      <c r="AV263" s="704"/>
      <c r="AW263" s="704"/>
      <c r="AX263" s="704"/>
      <c r="AY263" s="704"/>
      <c r="AZ263" s="704"/>
      <c r="BA263" s="704"/>
      <c r="BB263" s="704"/>
      <c r="BC263" s="704"/>
      <c r="BD263" s="704"/>
      <c r="BE263" s="704"/>
      <c r="BF263" s="704"/>
      <c r="BG263" s="704"/>
      <c r="BH263" s="704"/>
      <c r="BI263" s="704"/>
      <c r="BJ263" s="704"/>
      <c r="BK263" s="704"/>
      <c r="BL263" s="704"/>
      <c r="BM263" s="704"/>
      <c r="BN263" s="704"/>
      <c r="BO263" s="704"/>
      <c r="BP263" s="704"/>
      <c r="BQ263" s="704"/>
      <c r="BR263" s="704"/>
      <c r="BS263" s="704"/>
      <c r="BT263" s="704"/>
      <c r="BU263" s="704"/>
      <c r="BV263" s="704"/>
      <c r="BW263" s="704"/>
      <c r="BX263" s="704"/>
      <c r="BY263" s="704"/>
      <c r="BZ263" s="704"/>
      <c r="CA263" s="704"/>
      <c r="CB263" s="704"/>
      <c r="CC263" s="704"/>
      <c r="CD263" s="704"/>
      <c r="CE263" s="704"/>
      <c r="CF263" s="704"/>
      <c r="CG263" s="704"/>
      <c r="CH263" s="704"/>
      <c r="CI263" s="704"/>
      <c r="CJ263" s="704"/>
      <c r="CK263" s="704"/>
      <c r="CL263" s="704"/>
      <c r="CM263" s="704"/>
      <c r="CN263" s="704"/>
      <c r="CO263" s="704"/>
      <c r="CP263" s="704"/>
      <c r="CQ263" s="704"/>
      <c r="CR263" s="704"/>
      <c r="CS263" s="704"/>
      <c r="CT263" s="704"/>
      <c r="CU263" s="704"/>
      <c r="CV263" s="704"/>
      <c r="CW263" s="704"/>
      <c r="CX263" s="704"/>
      <c r="CY263" s="704"/>
      <c r="CZ263" s="704"/>
      <c r="DA263" s="704"/>
      <c r="DB263" s="704"/>
      <c r="DC263" s="704"/>
      <c r="DD263" s="704"/>
      <c r="DE263" s="704"/>
      <c r="DF263" s="704"/>
      <c r="DG263" s="704"/>
      <c r="DH263" s="704"/>
      <c r="DI263" s="704"/>
      <c r="DJ263" s="704"/>
      <c r="DK263" s="704"/>
      <c r="DL263" s="704"/>
      <c r="DM263" s="704"/>
      <c r="DN263" s="704"/>
      <c r="DO263" s="704"/>
      <c r="DP263" s="704"/>
      <c r="DQ263" s="704"/>
      <c r="DR263" s="704"/>
      <c r="DS263" s="704"/>
      <c r="DT263" s="704"/>
      <c r="DU263" s="704"/>
      <c r="DV263" s="704"/>
      <c r="DW263" s="704"/>
      <c r="DX263" s="704"/>
      <c r="DY263" s="704"/>
      <c r="DZ263" s="704"/>
      <c r="EA263" s="704"/>
      <c r="EB263" s="704"/>
      <c r="EC263" s="704"/>
      <c r="ED263" s="704"/>
      <c r="EE263" s="704"/>
      <c r="EF263" s="704"/>
      <c r="EG263" s="704"/>
      <c r="EH263" s="704"/>
      <c r="EI263" s="704"/>
      <c r="EJ263" s="704"/>
      <c r="EK263" s="704"/>
      <c r="EL263" s="704"/>
      <c r="EM263" s="704"/>
      <c r="EN263" s="704"/>
      <c r="EO263" s="704"/>
      <c r="EP263" s="704"/>
      <c r="EQ263" s="704"/>
      <c r="ER263" s="704"/>
      <c r="ES263" s="704"/>
      <c r="ET263" s="704"/>
      <c r="EU263" s="704"/>
      <c r="EV263" s="706"/>
      <c r="EW263" s="706"/>
      <c r="EX263" s="706"/>
      <c r="EY263" s="706"/>
      <c r="EZ263" s="706"/>
      <c r="FA263" s="706"/>
      <c r="FB263" s="706"/>
      <c r="FC263" s="706"/>
      <c r="FD263" s="706"/>
      <c r="FE263" s="706"/>
      <c r="FF263" s="706"/>
      <c r="FG263" s="706"/>
      <c r="FH263" s="704"/>
      <c r="FI263" s="704"/>
      <c r="FJ263" s="704"/>
      <c r="FK263" s="704"/>
      <c r="FL263" s="704"/>
      <c r="FM263" s="704"/>
      <c r="FN263" s="704"/>
      <c r="FO263" s="704"/>
      <c r="FP263" s="704"/>
      <c r="FQ263" s="704"/>
      <c r="FR263" s="704"/>
      <c r="FS263" s="704"/>
      <c r="FT263" s="704"/>
      <c r="FU263" s="704"/>
      <c r="FV263" s="704"/>
      <c r="FW263" s="704"/>
      <c r="FX263" s="704"/>
      <c r="FY263" s="704"/>
      <c r="FZ263" s="704"/>
      <c r="GA263" s="704"/>
      <c r="GB263" s="704"/>
      <c r="GC263" s="704"/>
      <c r="GD263" s="704"/>
      <c r="GE263" s="704"/>
      <c r="GF263" s="704"/>
      <c r="GG263" s="704"/>
      <c r="GH263" s="704"/>
      <c r="GI263" s="704"/>
      <c r="GJ263" s="704"/>
      <c r="GK263" s="704"/>
      <c r="GL263" s="704"/>
      <c r="GM263" s="704"/>
      <c r="GN263" s="704"/>
      <c r="GO263" s="706"/>
      <c r="GP263" s="706"/>
      <c r="GQ263" s="706"/>
      <c r="GR263" s="706"/>
      <c r="GS263" s="706"/>
      <c r="GT263" s="706"/>
      <c r="GU263" s="706"/>
      <c r="GV263" s="706"/>
      <c r="GW263" s="706"/>
      <c r="GX263" s="706"/>
      <c r="GY263" s="706"/>
      <c r="GZ263" s="706"/>
      <c r="HA263" s="706"/>
      <c r="HB263" s="706"/>
      <c r="HC263" s="706"/>
      <c r="HD263" s="706"/>
      <c r="HE263" s="706"/>
      <c r="HF263" s="706"/>
      <c r="HG263" s="706"/>
      <c r="HH263" s="706"/>
      <c r="HI263" s="706"/>
      <c r="HJ263" s="706"/>
      <c r="HK263" s="706"/>
      <c r="HL263" s="706"/>
      <c r="HM263" s="706"/>
      <c r="HN263" s="706"/>
      <c r="HO263" s="706"/>
      <c r="HP263" s="706"/>
      <c r="HQ263" s="706"/>
      <c r="HR263" s="704"/>
      <c r="HS263" s="704"/>
      <c r="HT263" s="704"/>
      <c r="HU263" s="704"/>
      <c r="HV263" s="704"/>
      <c r="HW263" s="704"/>
      <c r="HX263" s="704"/>
      <c r="HY263" s="704"/>
      <c r="HZ263" s="704"/>
      <c r="IA263" s="706"/>
      <c r="IB263" s="706"/>
      <c r="IC263" s="706"/>
      <c r="ID263" s="706"/>
      <c r="IE263" s="706"/>
      <c r="IF263" s="706"/>
      <c r="IG263" s="706"/>
      <c r="IH263" s="706"/>
      <c r="II263" s="706"/>
      <c r="IJ263" s="706"/>
      <c r="IK263" s="706"/>
      <c r="IL263" s="706"/>
      <c r="IM263" s="706"/>
      <c r="IN263" s="706"/>
      <c r="IO263" s="706"/>
      <c r="IP263" s="706"/>
      <c r="IQ263" s="706"/>
      <c r="IR263" s="706"/>
      <c r="IS263" s="706"/>
      <c r="IT263" s="706"/>
      <c r="IU263" s="706"/>
      <c r="IV263" s="704"/>
      <c r="IW263" s="704"/>
      <c r="IX263" s="879"/>
      <c r="IY263" s="879"/>
      <c r="IZ263" s="879"/>
      <c r="JI263" s="706"/>
    </row>
    <row r="264" spans="1:274" s="878" customFormat="1" ht="23.1" customHeight="1" x14ac:dyDescent="0.25">
      <c r="A264" s="691">
        <v>263</v>
      </c>
      <c r="B264" s="693" t="s">
        <v>1352</v>
      </c>
      <c r="C264" s="696">
        <v>234</v>
      </c>
      <c r="D264" s="697">
        <v>632</v>
      </c>
      <c r="E264" s="707">
        <v>25</v>
      </c>
      <c r="F264" s="699" t="s">
        <v>1121</v>
      </c>
      <c r="G264" s="699" t="s">
        <v>1620</v>
      </c>
      <c r="H264" s="751" t="s">
        <v>1127</v>
      </c>
      <c r="I264" s="752" t="s">
        <v>1113</v>
      </c>
      <c r="J264" s="761" t="s">
        <v>1135</v>
      </c>
      <c r="K264" s="753" t="s">
        <v>1151</v>
      </c>
      <c r="L264" s="753" t="s">
        <v>1116</v>
      </c>
      <c r="M264" s="753" t="s">
        <v>1199</v>
      </c>
      <c r="N264" s="753" t="s">
        <v>1128</v>
      </c>
      <c r="O264" s="753" t="s">
        <v>1128</v>
      </c>
      <c r="P264" s="753" t="s">
        <v>1392</v>
      </c>
      <c r="Q264" s="753">
        <v>9</v>
      </c>
      <c r="R264" s="765">
        <v>9</v>
      </c>
      <c r="S264" s="755">
        <v>2</v>
      </c>
      <c r="T264" s="763">
        <v>2.1</v>
      </c>
      <c r="U264" s="771">
        <v>41456</v>
      </c>
      <c r="V264" s="771">
        <v>41791</v>
      </c>
      <c r="W264" s="701">
        <v>20</v>
      </c>
      <c r="X264" s="875">
        <v>790000</v>
      </c>
      <c r="Y264" s="877"/>
      <c r="Z264" s="875">
        <f t="shared" si="12"/>
        <v>790000</v>
      </c>
      <c r="AA264" s="702"/>
      <c r="AB264" s="702"/>
      <c r="AC264" s="702"/>
      <c r="AD264" s="702"/>
      <c r="AE264" s="702">
        <v>500000</v>
      </c>
      <c r="AF264" s="702">
        <v>290000</v>
      </c>
      <c r="AG264" s="702"/>
      <c r="AH264" s="702"/>
      <c r="AI264" s="691"/>
      <c r="AJ264" s="691"/>
      <c r="AK264" s="691"/>
      <c r="AL264" s="691"/>
      <c r="AM264" s="868">
        <f t="shared" si="13"/>
        <v>790000</v>
      </c>
      <c r="AN264" s="868">
        <f t="shared" si="14"/>
        <v>0</v>
      </c>
      <c r="AO264" s="760"/>
      <c r="AP264" s="868"/>
      <c r="AQ264" s="706"/>
      <c r="AR264" s="704"/>
      <c r="AS264" s="704"/>
      <c r="AT264" s="704"/>
      <c r="AU264" s="704"/>
      <c r="AV264" s="704"/>
      <c r="AW264" s="704"/>
      <c r="AX264" s="704"/>
      <c r="AY264" s="704"/>
      <c r="AZ264" s="704"/>
      <c r="BA264" s="704"/>
      <c r="BB264" s="704"/>
      <c r="BC264" s="704"/>
      <c r="BD264" s="704"/>
      <c r="BE264" s="704"/>
      <c r="BF264" s="704"/>
      <c r="BG264" s="704"/>
      <c r="BH264" s="704"/>
      <c r="BI264" s="704"/>
      <c r="BJ264" s="704"/>
      <c r="BK264" s="704"/>
      <c r="BL264" s="704"/>
      <c r="BM264" s="704"/>
      <c r="BN264" s="704"/>
      <c r="BO264" s="704"/>
      <c r="BP264" s="704"/>
      <c r="BQ264" s="704"/>
      <c r="BR264" s="704"/>
      <c r="BS264" s="704"/>
      <c r="BT264" s="704"/>
      <c r="BU264" s="704"/>
      <c r="BV264" s="704"/>
      <c r="BW264" s="704"/>
      <c r="BX264" s="704"/>
      <c r="BY264" s="704"/>
      <c r="BZ264" s="704"/>
      <c r="CA264" s="704"/>
      <c r="CB264" s="704"/>
      <c r="CC264" s="704"/>
      <c r="CD264" s="704"/>
      <c r="CE264" s="704"/>
      <c r="CF264" s="704"/>
      <c r="CG264" s="704"/>
      <c r="CH264" s="704"/>
      <c r="CI264" s="704"/>
      <c r="CJ264" s="704"/>
      <c r="CK264" s="704"/>
      <c r="CL264" s="704"/>
      <c r="CM264" s="704"/>
      <c r="CN264" s="704"/>
      <c r="CO264" s="704"/>
      <c r="CP264" s="704"/>
      <c r="CQ264" s="704"/>
      <c r="CR264" s="704"/>
      <c r="CS264" s="704"/>
      <c r="CT264" s="704"/>
      <c r="CU264" s="704"/>
      <c r="CV264" s="704"/>
      <c r="CW264" s="704"/>
      <c r="CX264" s="704"/>
      <c r="CY264" s="704"/>
      <c r="CZ264" s="704"/>
      <c r="DA264" s="704"/>
      <c r="DB264" s="704"/>
      <c r="DC264" s="704"/>
      <c r="DD264" s="704"/>
      <c r="DE264" s="704"/>
      <c r="DF264" s="704"/>
      <c r="DG264" s="704"/>
      <c r="DH264" s="704"/>
      <c r="DI264" s="704"/>
      <c r="DJ264" s="704"/>
      <c r="DK264" s="704"/>
      <c r="DL264" s="704"/>
      <c r="DM264" s="704"/>
      <c r="DN264" s="704"/>
      <c r="DO264" s="704"/>
      <c r="DP264" s="704"/>
      <c r="DQ264" s="704"/>
      <c r="DR264" s="704"/>
      <c r="DS264" s="704"/>
      <c r="DT264" s="704"/>
      <c r="DU264" s="704"/>
      <c r="DV264" s="704"/>
      <c r="DW264" s="704"/>
      <c r="DX264" s="704"/>
      <c r="DY264" s="704"/>
      <c r="DZ264" s="704"/>
      <c r="EA264" s="704"/>
      <c r="EB264" s="704"/>
      <c r="EC264" s="704"/>
      <c r="ED264" s="704"/>
      <c r="EE264" s="704"/>
      <c r="EF264" s="704"/>
      <c r="EG264" s="704"/>
      <c r="EH264" s="704"/>
      <c r="EI264" s="704"/>
      <c r="EJ264" s="704"/>
      <c r="EK264" s="704"/>
      <c r="EL264" s="704"/>
      <c r="EM264" s="704"/>
      <c r="EN264" s="704"/>
      <c r="EO264" s="704"/>
      <c r="EP264" s="704"/>
      <c r="EQ264" s="704"/>
      <c r="ER264" s="704"/>
      <c r="ES264" s="704"/>
      <c r="ET264" s="704"/>
      <c r="EU264" s="704"/>
      <c r="EV264" s="706"/>
      <c r="EW264" s="706"/>
      <c r="EX264" s="706"/>
      <c r="EY264" s="706"/>
      <c r="EZ264" s="706"/>
      <c r="FA264" s="706"/>
      <c r="FB264" s="706"/>
      <c r="FC264" s="706"/>
      <c r="FD264" s="706"/>
      <c r="FE264" s="706"/>
      <c r="FF264" s="706"/>
      <c r="FG264" s="706"/>
      <c r="FH264" s="704"/>
      <c r="FI264" s="704"/>
      <c r="FJ264" s="704"/>
      <c r="FK264" s="704"/>
      <c r="FL264" s="704"/>
      <c r="FM264" s="704"/>
      <c r="FN264" s="704"/>
      <c r="FO264" s="704"/>
      <c r="FP264" s="704"/>
      <c r="FQ264" s="704"/>
      <c r="FR264" s="704"/>
      <c r="FS264" s="704"/>
      <c r="FT264" s="704"/>
      <c r="FU264" s="704"/>
      <c r="FV264" s="704"/>
      <c r="FW264" s="704"/>
      <c r="FX264" s="704"/>
      <c r="FY264" s="704"/>
      <c r="FZ264" s="704"/>
      <c r="GA264" s="704"/>
      <c r="GB264" s="704"/>
      <c r="GC264" s="704"/>
      <c r="GD264" s="704"/>
      <c r="GE264" s="704"/>
      <c r="GF264" s="704"/>
      <c r="GG264" s="704"/>
      <c r="GH264" s="704"/>
      <c r="GI264" s="704"/>
      <c r="GJ264" s="704"/>
      <c r="GK264" s="704"/>
      <c r="GL264" s="704"/>
      <c r="GM264" s="704"/>
      <c r="GN264" s="704"/>
      <c r="GO264" s="706"/>
      <c r="GP264" s="706"/>
      <c r="GQ264" s="706"/>
      <c r="GR264" s="706"/>
      <c r="GS264" s="706"/>
      <c r="GT264" s="706"/>
      <c r="GU264" s="706"/>
      <c r="GV264" s="706"/>
      <c r="GW264" s="706"/>
      <c r="GX264" s="706"/>
      <c r="GY264" s="706"/>
      <c r="GZ264" s="706"/>
      <c r="HA264" s="706"/>
      <c r="HB264" s="706"/>
      <c r="HC264" s="706"/>
      <c r="HD264" s="706"/>
      <c r="HE264" s="706"/>
      <c r="HF264" s="706"/>
      <c r="HG264" s="706"/>
      <c r="HH264" s="706"/>
      <c r="HI264" s="706"/>
      <c r="HJ264" s="706"/>
      <c r="HK264" s="706"/>
      <c r="HL264" s="706"/>
      <c r="HM264" s="706"/>
      <c r="HN264" s="706"/>
      <c r="HO264" s="706"/>
      <c r="HP264" s="706"/>
      <c r="HQ264" s="706"/>
      <c r="HR264" s="704"/>
      <c r="HS264" s="704"/>
      <c r="HT264" s="704"/>
      <c r="HU264" s="704"/>
      <c r="HV264" s="704"/>
      <c r="HW264" s="704"/>
      <c r="HX264" s="704"/>
      <c r="HY264" s="704"/>
      <c r="HZ264" s="704"/>
      <c r="IA264" s="706"/>
      <c r="IB264" s="706"/>
      <c r="IC264" s="706"/>
      <c r="ID264" s="706"/>
      <c r="IE264" s="706"/>
      <c r="IF264" s="706"/>
      <c r="IG264" s="706"/>
      <c r="IH264" s="706"/>
      <c r="II264" s="706"/>
      <c r="IJ264" s="706"/>
      <c r="IK264" s="706"/>
      <c r="IL264" s="706"/>
      <c r="IM264" s="706"/>
      <c r="IN264" s="706"/>
      <c r="IO264" s="706"/>
      <c r="IP264" s="706"/>
      <c r="IQ264" s="706"/>
      <c r="IR264" s="706"/>
      <c r="IS264" s="706"/>
      <c r="IT264" s="706"/>
      <c r="IU264" s="706"/>
      <c r="IV264" s="704"/>
      <c r="IW264" s="704"/>
      <c r="JI264" s="706"/>
    </row>
    <row r="265" spans="1:274" s="878" customFormat="1" ht="23.1" customHeight="1" x14ac:dyDescent="0.25">
      <c r="A265" s="691">
        <v>264</v>
      </c>
      <c r="B265" s="693" t="s">
        <v>1352</v>
      </c>
      <c r="C265" s="696">
        <v>234</v>
      </c>
      <c r="D265" s="697">
        <v>632</v>
      </c>
      <c r="E265" s="697">
        <v>26</v>
      </c>
      <c r="F265" s="699" t="s">
        <v>1121</v>
      </c>
      <c r="G265" s="738" t="s">
        <v>1397</v>
      </c>
      <c r="H265" s="751" t="s">
        <v>1127</v>
      </c>
      <c r="I265" s="752" t="s">
        <v>1113</v>
      </c>
      <c r="J265" s="761" t="s">
        <v>1135</v>
      </c>
      <c r="K265" s="753" t="s">
        <v>1151</v>
      </c>
      <c r="L265" s="753" t="s">
        <v>1116</v>
      </c>
      <c r="M265" s="753" t="s">
        <v>1199</v>
      </c>
      <c r="N265" s="753" t="s">
        <v>1128</v>
      </c>
      <c r="O265" s="753" t="s">
        <v>1128</v>
      </c>
      <c r="P265" s="753" t="s">
        <v>1392</v>
      </c>
      <c r="Q265" s="753">
        <v>30</v>
      </c>
      <c r="R265" s="765">
        <v>9</v>
      </c>
      <c r="S265" s="755">
        <v>2</v>
      </c>
      <c r="T265" s="763">
        <v>2.1</v>
      </c>
      <c r="U265" s="771">
        <v>41456</v>
      </c>
      <c r="V265" s="771">
        <v>41791</v>
      </c>
      <c r="W265" s="701">
        <v>20</v>
      </c>
      <c r="X265" s="875">
        <v>1300000</v>
      </c>
      <c r="Y265" s="877"/>
      <c r="Z265" s="875">
        <f t="shared" si="12"/>
        <v>1300000</v>
      </c>
      <c r="AA265" s="702"/>
      <c r="AB265" s="702"/>
      <c r="AC265" s="702"/>
      <c r="AD265" s="702"/>
      <c r="AE265" s="702"/>
      <c r="AF265" s="702">
        <v>750000</v>
      </c>
      <c r="AG265" s="702">
        <v>550000</v>
      </c>
      <c r="AH265" s="702"/>
      <c r="AI265" s="691"/>
      <c r="AJ265" s="691"/>
      <c r="AK265" s="691"/>
      <c r="AL265" s="691"/>
      <c r="AM265" s="868">
        <f t="shared" si="13"/>
        <v>1300000</v>
      </c>
      <c r="AN265" s="868">
        <f t="shared" si="14"/>
        <v>0</v>
      </c>
      <c r="AO265" s="760">
        <v>2000000</v>
      </c>
      <c r="AP265" s="868"/>
      <c r="AQ265" s="706"/>
      <c r="AR265" s="704"/>
      <c r="AS265" s="704"/>
      <c r="AT265" s="704"/>
      <c r="AU265" s="704"/>
      <c r="AV265" s="704"/>
      <c r="AW265" s="704"/>
      <c r="AX265" s="704"/>
      <c r="AY265" s="704"/>
      <c r="AZ265" s="704"/>
      <c r="BA265" s="704"/>
      <c r="BB265" s="704"/>
      <c r="BC265" s="704"/>
      <c r="BD265" s="704"/>
      <c r="BE265" s="704"/>
      <c r="BF265" s="704"/>
      <c r="BG265" s="704"/>
      <c r="BH265" s="704"/>
      <c r="BI265" s="704"/>
      <c r="BJ265" s="704"/>
      <c r="BK265" s="704"/>
      <c r="BL265" s="704"/>
      <c r="BM265" s="704"/>
      <c r="BN265" s="704"/>
      <c r="BO265" s="704"/>
      <c r="BP265" s="704"/>
      <c r="BQ265" s="704"/>
      <c r="BR265" s="704"/>
      <c r="BS265" s="704"/>
      <c r="BT265" s="704"/>
      <c r="BU265" s="704"/>
      <c r="BV265" s="704"/>
      <c r="BW265" s="704"/>
      <c r="BX265" s="704"/>
      <c r="BY265" s="704"/>
      <c r="BZ265" s="704"/>
      <c r="CA265" s="704"/>
      <c r="CB265" s="704"/>
      <c r="CC265" s="704"/>
      <c r="CD265" s="704"/>
      <c r="CE265" s="704"/>
      <c r="CF265" s="704"/>
      <c r="CG265" s="704"/>
      <c r="CH265" s="704"/>
      <c r="CI265" s="704"/>
      <c r="CJ265" s="704"/>
      <c r="CK265" s="704"/>
      <c r="CL265" s="704"/>
      <c r="CM265" s="704"/>
      <c r="CN265" s="704"/>
      <c r="CO265" s="704"/>
      <c r="CP265" s="704"/>
      <c r="CQ265" s="704"/>
      <c r="CR265" s="704"/>
      <c r="CS265" s="704"/>
      <c r="CT265" s="704"/>
      <c r="CU265" s="704"/>
      <c r="CV265" s="704"/>
      <c r="CW265" s="704"/>
      <c r="CX265" s="704"/>
      <c r="CY265" s="704"/>
      <c r="CZ265" s="704"/>
      <c r="DA265" s="704"/>
      <c r="DB265" s="704"/>
      <c r="DC265" s="704"/>
      <c r="DD265" s="704"/>
      <c r="DE265" s="704"/>
      <c r="DF265" s="704"/>
      <c r="DG265" s="704"/>
      <c r="DH265" s="704"/>
      <c r="DI265" s="704"/>
      <c r="DJ265" s="704"/>
      <c r="DK265" s="704"/>
      <c r="DL265" s="704"/>
      <c r="DM265" s="704"/>
      <c r="DN265" s="704"/>
      <c r="DO265" s="704"/>
      <c r="DP265" s="704"/>
      <c r="DQ265" s="704"/>
      <c r="DR265" s="704"/>
      <c r="DS265" s="704"/>
      <c r="DT265" s="704"/>
      <c r="DU265" s="704"/>
      <c r="DV265" s="704"/>
      <c r="DW265" s="704"/>
      <c r="DX265" s="704"/>
      <c r="DY265" s="704"/>
      <c r="DZ265" s="704"/>
      <c r="EA265" s="704"/>
      <c r="EB265" s="704"/>
      <c r="EC265" s="704"/>
      <c r="ED265" s="704"/>
      <c r="EE265" s="704"/>
      <c r="EF265" s="704"/>
      <c r="EG265" s="704"/>
      <c r="EH265" s="704"/>
      <c r="EI265" s="704"/>
      <c r="EJ265" s="704"/>
      <c r="EK265" s="704"/>
      <c r="EL265" s="704"/>
      <c r="EM265" s="704"/>
      <c r="EN265" s="704"/>
      <c r="EO265" s="704"/>
      <c r="EP265" s="704"/>
      <c r="EQ265" s="704"/>
      <c r="ER265" s="704"/>
      <c r="ES265" s="704"/>
      <c r="ET265" s="704"/>
      <c r="EU265" s="704"/>
      <c r="EV265" s="706"/>
      <c r="EW265" s="706"/>
      <c r="EX265" s="706"/>
      <c r="EY265" s="706"/>
      <c r="EZ265" s="706"/>
      <c r="FA265" s="706"/>
      <c r="FB265" s="706"/>
      <c r="FC265" s="706"/>
      <c r="FD265" s="706"/>
      <c r="FE265" s="706"/>
      <c r="FF265" s="706"/>
      <c r="FG265" s="706"/>
      <c r="FH265" s="704"/>
      <c r="FI265" s="704"/>
      <c r="FJ265" s="704"/>
      <c r="FK265" s="704"/>
      <c r="FL265" s="704"/>
      <c r="FM265" s="704"/>
      <c r="FN265" s="704"/>
      <c r="FO265" s="704"/>
      <c r="FP265" s="704"/>
      <c r="FQ265" s="704"/>
      <c r="FR265" s="704"/>
      <c r="FS265" s="704"/>
      <c r="FT265" s="704"/>
      <c r="FU265" s="704"/>
      <c r="FV265" s="704"/>
      <c r="FW265" s="704"/>
      <c r="FX265" s="704"/>
      <c r="FY265" s="704"/>
      <c r="FZ265" s="704"/>
      <c r="GA265" s="704"/>
      <c r="GB265" s="704"/>
      <c r="GC265" s="704"/>
      <c r="GD265" s="704"/>
      <c r="GE265" s="704"/>
      <c r="GF265" s="704"/>
      <c r="GG265" s="704"/>
      <c r="GH265" s="704"/>
      <c r="GI265" s="704"/>
      <c r="GJ265" s="704"/>
      <c r="GK265" s="704"/>
      <c r="GL265" s="704"/>
      <c r="GM265" s="704"/>
      <c r="GN265" s="704"/>
      <c r="GO265" s="706"/>
      <c r="GP265" s="706"/>
      <c r="GQ265" s="706"/>
      <c r="GR265" s="706"/>
      <c r="GS265" s="706"/>
      <c r="GT265" s="706"/>
      <c r="GU265" s="706"/>
      <c r="GV265" s="706"/>
      <c r="GW265" s="706"/>
      <c r="GX265" s="706"/>
      <c r="GY265" s="706"/>
      <c r="GZ265" s="706"/>
      <c r="HA265" s="706"/>
      <c r="HB265" s="706"/>
      <c r="HC265" s="706"/>
      <c r="HD265" s="706"/>
      <c r="HE265" s="706"/>
      <c r="HF265" s="706"/>
      <c r="HG265" s="706"/>
      <c r="HH265" s="706"/>
      <c r="HI265" s="706"/>
      <c r="HJ265" s="706"/>
      <c r="HK265" s="706"/>
      <c r="HL265" s="706"/>
      <c r="HM265" s="706"/>
      <c r="HN265" s="706"/>
      <c r="HO265" s="706"/>
      <c r="HP265" s="706"/>
      <c r="HQ265" s="706"/>
      <c r="HR265" s="704"/>
      <c r="HS265" s="704"/>
      <c r="HT265" s="704"/>
      <c r="HU265" s="704"/>
      <c r="HV265" s="704"/>
      <c r="HW265" s="704"/>
      <c r="HX265" s="704"/>
      <c r="HY265" s="704"/>
      <c r="HZ265" s="704"/>
      <c r="IA265" s="706"/>
      <c r="IB265" s="706"/>
      <c r="IC265" s="706"/>
      <c r="ID265" s="706"/>
      <c r="IE265" s="706"/>
      <c r="IF265" s="706"/>
      <c r="IG265" s="706"/>
      <c r="IH265" s="706"/>
      <c r="II265" s="706"/>
      <c r="IJ265" s="706"/>
      <c r="IK265" s="706"/>
      <c r="IL265" s="706"/>
      <c r="IM265" s="706"/>
      <c r="IN265" s="706"/>
      <c r="IO265" s="706"/>
      <c r="IP265" s="706"/>
      <c r="IQ265" s="706"/>
      <c r="IR265" s="706"/>
      <c r="IS265" s="706"/>
      <c r="IT265" s="706"/>
      <c r="IU265" s="706"/>
      <c r="IV265" s="706"/>
      <c r="IW265" s="706"/>
      <c r="JI265" s="706"/>
    </row>
    <row r="266" spans="1:274" s="878" customFormat="1" ht="23.1" customHeight="1" x14ac:dyDescent="0.25">
      <c r="A266" s="691">
        <v>265</v>
      </c>
      <c r="B266" s="693" t="s">
        <v>1352</v>
      </c>
      <c r="C266" s="696">
        <v>234</v>
      </c>
      <c r="D266" s="697">
        <v>632</v>
      </c>
      <c r="E266" s="697">
        <v>27</v>
      </c>
      <c r="F266" s="699" t="s">
        <v>1121</v>
      </c>
      <c r="G266" s="737" t="s">
        <v>1395</v>
      </c>
      <c r="H266" s="751" t="s">
        <v>1127</v>
      </c>
      <c r="I266" s="752" t="s">
        <v>1113</v>
      </c>
      <c r="J266" s="761" t="s">
        <v>1135</v>
      </c>
      <c r="K266" s="753" t="s">
        <v>1151</v>
      </c>
      <c r="L266" s="753" t="s">
        <v>1116</v>
      </c>
      <c r="M266" s="753" t="s">
        <v>1199</v>
      </c>
      <c r="N266" s="753" t="s">
        <v>1128</v>
      </c>
      <c r="O266" s="753" t="s">
        <v>1128</v>
      </c>
      <c r="P266" s="753" t="s">
        <v>1392</v>
      </c>
      <c r="Q266" s="866" t="s">
        <v>1396</v>
      </c>
      <c r="R266" s="765">
        <v>9</v>
      </c>
      <c r="S266" s="755">
        <v>2</v>
      </c>
      <c r="T266" s="763">
        <v>2.1</v>
      </c>
      <c r="U266" s="771">
        <v>41456</v>
      </c>
      <c r="V266" s="771">
        <v>41791</v>
      </c>
      <c r="W266" s="701">
        <v>20</v>
      </c>
      <c r="X266" s="875">
        <v>2000000</v>
      </c>
      <c r="Y266" s="877"/>
      <c r="Z266" s="875">
        <f t="shared" si="12"/>
        <v>2000000</v>
      </c>
      <c r="AA266" s="702"/>
      <c r="AB266" s="702">
        <v>120000</v>
      </c>
      <c r="AC266" s="702">
        <v>120000</v>
      </c>
      <c r="AD266" s="702">
        <v>120000</v>
      </c>
      <c r="AE266" s="702">
        <v>120000</v>
      </c>
      <c r="AF266" s="702">
        <v>120000</v>
      </c>
      <c r="AG266" s="702">
        <v>120000</v>
      </c>
      <c r="AH266" s="702">
        <v>250000</v>
      </c>
      <c r="AI266" s="702">
        <v>250000</v>
      </c>
      <c r="AJ266" s="702">
        <v>250000</v>
      </c>
      <c r="AK266" s="702">
        <v>250000</v>
      </c>
      <c r="AL266" s="691">
        <v>280000</v>
      </c>
      <c r="AM266" s="868">
        <f t="shared" si="13"/>
        <v>2000000</v>
      </c>
      <c r="AN266" s="868">
        <f t="shared" si="14"/>
        <v>0</v>
      </c>
      <c r="AO266" s="760"/>
      <c r="AP266" s="868"/>
      <c r="AQ266" s="706"/>
      <c r="AR266" s="704"/>
      <c r="AS266" s="704"/>
      <c r="AT266" s="704"/>
      <c r="AU266" s="704"/>
      <c r="AV266" s="704"/>
      <c r="AW266" s="704"/>
      <c r="AX266" s="704"/>
      <c r="AY266" s="704"/>
      <c r="AZ266" s="704"/>
      <c r="BA266" s="704"/>
      <c r="BB266" s="704"/>
      <c r="BC266" s="704"/>
      <c r="BD266" s="704"/>
      <c r="BE266" s="704"/>
      <c r="BF266" s="704"/>
      <c r="BG266" s="704"/>
      <c r="BH266" s="704"/>
      <c r="BI266" s="704"/>
      <c r="BJ266" s="704"/>
      <c r="BK266" s="704"/>
      <c r="BL266" s="704"/>
      <c r="BM266" s="704"/>
      <c r="BN266" s="704"/>
      <c r="BO266" s="704"/>
      <c r="BP266" s="704"/>
      <c r="BQ266" s="704"/>
      <c r="BR266" s="704"/>
      <c r="BS266" s="704"/>
      <c r="BT266" s="704"/>
      <c r="BU266" s="704"/>
      <c r="BV266" s="704"/>
      <c r="BW266" s="704"/>
      <c r="BX266" s="704"/>
      <c r="BY266" s="704"/>
      <c r="BZ266" s="704"/>
      <c r="CA266" s="704"/>
      <c r="CB266" s="704"/>
      <c r="CC266" s="704"/>
      <c r="CD266" s="704"/>
      <c r="CE266" s="704"/>
      <c r="CF266" s="704"/>
      <c r="CG266" s="704"/>
      <c r="CH266" s="704"/>
      <c r="CI266" s="704"/>
      <c r="CJ266" s="704"/>
      <c r="CK266" s="704"/>
      <c r="CL266" s="704"/>
      <c r="CM266" s="704"/>
      <c r="CN266" s="704"/>
      <c r="CO266" s="704"/>
      <c r="CP266" s="704"/>
      <c r="CQ266" s="704"/>
      <c r="CR266" s="704"/>
      <c r="CS266" s="704"/>
      <c r="CT266" s="704"/>
      <c r="CU266" s="704"/>
      <c r="CV266" s="704"/>
      <c r="CW266" s="704"/>
      <c r="CX266" s="704"/>
      <c r="CY266" s="704"/>
      <c r="CZ266" s="704"/>
      <c r="DA266" s="704"/>
      <c r="DB266" s="704"/>
      <c r="DC266" s="704"/>
      <c r="DD266" s="704"/>
      <c r="DE266" s="704"/>
      <c r="DF266" s="704"/>
      <c r="DG266" s="704"/>
      <c r="DH266" s="704"/>
      <c r="DI266" s="704"/>
      <c r="DJ266" s="704"/>
      <c r="DK266" s="704"/>
      <c r="DL266" s="704"/>
      <c r="DM266" s="704"/>
      <c r="DN266" s="704"/>
      <c r="DO266" s="704"/>
      <c r="DP266" s="704"/>
      <c r="DQ266" s="704"/>
      <c r="DR266" s="704"/>
      <c r="DS266" s="704"/>
      <c r="DT266" s="704"/>
      <c r="DU266" s="704"/>
      <c r="DV266" s="704"/>
      <c r="DW266" s="704"/>
      <c r="DX266" s="704"/>
      <c r="DY266" s="704"/>
      <c r="DZ266" s="704"/>
      <c r="EA266" s="704"/>
      <c r="EB266" s="704"/>
      <c r="EC266" s="704"/>
      <c r="ED266" s="704"/>
      <c r="EE266" s="704"/>
      <c r="EF266" s="704"/>
      <c r="EG266" s="704"/>
      <c r="EH266" s="704"/>
      <c r="EI266" s="704"/>
      <c r="EJ266" s="704"/>
      <c r="EK266" s="704"/>
      <c r="EL266" s="704"/>
      <c r="EM266" s="704"/>
      <c r="EN266" s="704"/>
      <c r="EO266" s="704"/>
      <c r="EP266" s="704"/>
      <c r="EQ266" s="704"/>
      <c r="ER266" s="704"/>
      <c r="ES266" s="704"/>
      <c r="ET266" s="704"/>
      <c r="EU266" s="704"/>
      <c r="EV266" s="706"/>
      <c r="EW266" s="706"/>
      <c r="EX266" s="706"/>
      <c r="EY266" s="706"/>
      <c r="EZ266" s="706"/>
      <c r="FA266" s="706"/>
      <c r="FB266" s="706"/>
      <c r="FC266" s="706"/>
      <c r="FD266" s="706"/>
      <c r="FE266" s="706"/>
      <c r="FF266" s="706"/>
      <c r="FG266" s="706"/>
      <c r="FH266" s="704"/>
      <c r="FI266" s="704"/>
      <c r="FJ266" s="704"/>
      <c r="FK266" s="704"/>
      <c r="FL266" s="704"/>
      <c r="FM266" s="704"/>
      <c r="FN266" s="704"/>
      <c r="FO266" s="704"/>
      <c r="FP266" s="704"/>
      <c r="FQ266" s="704"/>
      <c r="FR266" s="704"/>
      <c r="FS266" s="704"/>
      <c r="FT266" s="704"/>
      <c r="FU266" s="704"/>
      <c r="FV266" s="704"/>
      <c r="FW266" s="704"/>
      <c r="FX266" s="704"/>
      <c r="FY266" s="704"/>
      <c r="FZ266" s="704"/>
      <c r="GA266" s="704"/>
      <c r="GB266" s="704"/>
      <c r="GC266" s="704"/>
      <c r="GD266" s="704"/>
      <c r="GE266" s="704"/>
      <c r="GF266" s="704"/>
      <c r="GG266" s="704"/>
      <c r="GH266" s="704"/>
      <c r="GI266" s="704"/>
      <c r="GJ266" s="704"/>
      <c r="GK266" s="704"/>
      <c r="GL266" s="704"/>
      <c r="GM266" s="704"/>
      <c r="GN266" s="704"/>
      <c r="GO266" s="706"/>
      <c r="GP266" s="706"/>
      <c r="GQ266" s="706"/>
      <c r="GR266" s="706"/>
      <c r="GS266" s="706"/>
      <c r="GT266" s="706"/>
      <c r="GU266" s="706"/>
      <c r="GV266" s="706"/>
      <c r="GW266" s="706"/>
      <c r="GX266" s="706"/>
      <c r="GY266" s="706"/>
      <c r="GZ266" s="706"/>
      <c r="HA266" s="706"/>
      <c r="HB266" s="706"/>
      <c r="HC266" s="706"/>
      <c r="HD266" s="706"/>
      <c r="HE266" s="706"/>
      <c r="HF266" s="706"/>
      <c r="HG266" s="706"/>
      <c r="HH266" s="706"/>
      <c r="HI266" s="706"/>
      <c r="HJ266" s="706"/>
      <c r="HK266" s="706"/>
      <c r="HL266" s="706"/>
      <c r="HM266" s="706"/>
      <c r="HN266" s="706"/>
      <c r="HO266" s="706"/>
      <c r="HP266" s="706"/>
      <c r="HQ266" s="706"/>
      <c r="HR266" s="704"/>
      <c r="HS266" s="704"/>
      <c r="HT266" s="704"/>
      <c r="HU266" s="704"/>
      <c r="HV266" s="704"/>
      <c r="HW266" s="704"/>
      <c r="HX266" s="704"/>
      <c r="HY266" s="704"/>
      <c r="HZ266" s="704"/>
      <c r="IA266" s="706"/>
      <c r="IB266" s="706"/>
      <c r="IC266" s="706"/>
      <c r="ID266" s="706"/>
      <c r="IE266" s="706"/>
      <c r="IF266" s="706"/>
      <c r="IG266" s="706"/>
      <c r="IH266" s="706"/>
      <c r="II266" s="706"/>
      <c r="IJ266" s="706"/>
      <c r="IK266" s="706"/>
      <c r="IL266" s="706"/>
      <c r="IM266" s="706"/>
      <c r="IN266" s="706"/>
      <c r="IO266" s="706"/>
      <c r="IP266" s="706"/>
      <c r="IQ266" s="706"/>
      <c r="IR266" s="706"/>
      <c r="IS266" s="706"/>
      <c r="IT266" s="706"/>
      <c r="IU266" s="706"/>
      <c r="IV266" s="706"/>
      <c r="IW266" s="706"/>
      <c r="JA266" s="706"/>
      <c r="JB266" s="706"/>
      <c r="JC266" s="706"/>
      <c r="JD266" s="706"/>
      <c r="JE266" s="706"/>
      <c r="JF266" s="706"/>
      <c r="JG266" s="706"/>
      <c r="JH266" s="706"/>
      <c r="JI266" s="706"/>
    </row>
    <row r="267" spans="1:274" s="878" customFormat="1" ht="23.1" customHeight="1" x14ac:dyDescent="0.25">
      <c r="A267" s="691">
        <v>266</v>
      </c>
      <c r="B267" s="693" t="s">
        <v>1352</v>
      </c>
      <c r="C267" s="696">
        <v>234</v>
      </c>
      <c r="D267" s="697">
        <v>632</v>
      </c>
      <c r="E267" s="697">
        <v>28</v>
      </c>
      <c r="F267" s="699" t="s">
        <v>1121</v>
      </c>
      <c r="G267" s="699" t="s">
        <v>1398</v>
      </c>
      <c r="H267" s="751" t="s">
        <v>1127</v>
      </c>
      <c r="I267" s="752" t="s">
        <v>1113</v>
      </c>
      <c r="J267" s="761" t="s">
        <v>1135</v>
      </c>
      <c r="K267" s="753" t="s">
        <v>1115</v>
      </c>
      <c r="L267" s="753" t="s">
        <v>1116</v>
      </c>
      <c r="M267" s="753" t="s">
        <v>1199</v>
      </c>
      <c r="N267" s="753" t="s">
        <v>1128</v>
      </c>
      <c r="O267" s="753" t="s">
        <v>1128</v>
      </c>
      <c r="P267" s="753" t="s">
        <v>1392</v>
      </c>
      <c r="Q267" s="753">
        <v>2</v>
      </c>
      <c r="R267" s="765">
        <v>9</v>
      </c>
      <c r="S267" s="755">
        <v>2</v>
      </c>
      <c r="T267" s="763">
        <v>2.1</v>
      </c>
      <c r="U267" s="771">
        <v>41456</v>
      </c>
      <c r="V267" s="771">
        <v>41791</v>
      </c>
      <c r="W267" s="701">
        <v>20</v>
      </c>
      <c r="X267" s="875">
        <v>2000000</v>
      </c>
      <c r="Y267" s="877"/>
      <c r="Z267" s="875">
        <f t="shared" si="12"/>
        <v>2000000</v>
      </c>
      <c r="AA267" s="702"/>
      <c r="AB267" s="702"/>
      <c r="AC267" s="702"/>
      <c r="AD267" s="702"/>
      <c r="AE267" s="702">
        <v>500000</v>
      </c>
      <c r="AF267" s="702">
        <v>500000</v>
      </c>
      <c r="AG267" s="702">
        <v>500000</v>
      </c>
      <c r="AH267" s="702">
        <v>500000</v>
      </c>
      <c r="AI267" s="691"/>
      <c r="AJ267" s="691"/>
      <c r="AK267" s="691"/>
      <c r="AL267" s="691"/>
      <c r="AM267" s="868">
        <f t="shared" si="13"/>
        <v>2000000</v>
      </c>
      <c r="AN267" s="868">
        <f t="shared" si="14"/>
        <v>0</v>
      </c>
      <c r="AO267" s="760">
        <v>5000000</v>
      </c>
      <c r="AP267" s="868">
        <v>2000000</v>
      </c>
      <c r="AQ267" s="706"/>
      <c r="AR267" s="704"/>
      <c r="AS267" s="704"/>
      <c r="AT267" s="704"/>
      <c r="AU267" s="704"/>
      <c r="AV267" s="704"/>
      <c r="AW267" s="704"/>
      <c r="AX267" s="704"/>
      <c r="AY267" s="704"/>
      <c r="AZ267" s="704"/>
      <c r="BA267" s="704"/>
      <c r="BB267" s="704"/>
      <c r="BC267" s="704"/>
      <c r="BD267" s="704"/>
      <c r="BE267" s="704"/>
      <c r="BF267" s="704"/>
      <c r="BG267" s="704"/>
      <c r="BH267" s="704"/>
      <c r="BI267" s="704"/>
      <c r="BJ267" s="704"/>
      <c r="BK267" s="704"/>
      <c r="BL267" s="704"/>
      <c r="BM267" s="704"/>
      <c r="BN267" s="704"/>
      <c r="BO267" s="704"/>
      <c r="BP267" s="704"/>
      <c r="BQ267" s="704"/>
      <c r="BR267" s="704"/>
      <c r="BS267" s="704"/>
      <c r="BT267" s="704"/>
      <c r="BU267" s="704"/>
      <c r="BV267" s="704"/>
      <c r="BW267" s="704"/>
      <c r="BX267" s="704"/>
      <c r="BY267" s="704"/>
      <c r="BZ267" s="704"/>
      <c r="CA267" s="704"/>
      <c r="CB267" s="704"/>
      <c r="CC267" s="704"/>
      <c r="CD267" s="704"/>
      <c r="CE267" s="704"/>
      <c r="CF267" s="704"/>
      <c r="CG267" s="704"/>
      <c r="CH267" s="704"/>
      <c r="CI267" s="704"/>
      <c r="CJ267" s="704"/>
      <c r="CK267" s="704"/>
      <c r="CL267" s="704"/>
      <c r="CM267" s="704"/>
      <c r="CN267" s="704"/>
      <c r="CO267" s="704"/>
      <c r="CP267" s="704"/>
      <c r="CQ267" s="704"/>
      <c r="CR267" s="704"/>
      <c r="CS267" s="704"/>
      <c r="CT267" s="704"/>
      <c r="CU267" s="704"/>
      <c r="CV267" s="704"/>
      <c r="CW267" s="704"/>
      <c r="CX267" s="704"/>
      <c r="CY267" s="704"/>
      <c r="CZ267" s="704"/>
      <c r="DA267" s="704"/>
      <c r="DB267" s="704"/>
      <c r="DC267" s="704"/>
      <c r="DD267" s="704"/>
      <c r="DE267" s="704"/>
      <c r="DF267" s="704"/>
      <c r="DG267" s="704"/>
      <c r="DH267" s="704"/>
      <c r="DI267" s="704"/>
      <c r="DJ267" s="704"/>
      <c r="DK267" s="704"/>
      <c r="DL267" s="704"/>
      <c r="DM267" s="704"/>
      <c r="DN267" s="704"/>
      <c r="DO267" s="704"/>
      <c r="DP267" s="704"/>
      <c r="DQ267" s="704"/>
      <c r="DR267" s="704"/>
      <c r="DS267" s="704"/>
      <c r="DT267" s="704"/>
      <c r="DU267" s="704"/>
      <c r="DV267" s="704"/>
      <c r="DW267" s="704"/>
      <c r="DX267" s="704"/>
      <c r="DY267" s="704"/>
      <c r="DZ267" s="704"/>
      <c r="EA267" s="704"/>
      <c r="EB267" s="704"/>
      <c r="EC267" s="704"/>
      <c r="ED267" s="704"/>
      <c r="EE267" s="704"/>
      <c r="EF267" s="704"/>
      <c r="EG267" s="704"/>
      <c r="EH267" s="704"/>
      <c r="EI267" s="704"/>
      <c r="EJ267" s="704"/>
      <c r="EK267" s="704"/>
      <c r="EL267" s="704"/>
      <c r="EM267" s="704"/>
      <c r="EN267" s="704"/>
      <c r="EO267" s="704"/>
      <c r="EP267" s="704"/>
      <c r="EQ267" s="704"/>
      <c r="ER267" s="704"/>
      <c r="ES267" s="704"/>
      <c r="ET267" s="704"/>
      <c r="EU267" s="704"/>
      <c r="EV267" s="706"/>
      <c r="EW267" s="706"/>
      <c r="EX267" s="706"/>
      <c r="EY267" s="706"/>
      <c r="EZ267" s="706"/>
      <c r="FA267" s="706"/>
      <c r="FB267" s="706"/>
      <c r="FC267" s="706"/>
      <c r="FD267" s="706"/>
      <c r="FE267" s="706"/>
      <c r="FF267" s="706"/>
      <c r="FG267" s="706"/>
      <c r="FH267" s="704"/>
      <c r="FI267" s="704"/>
      <c r="FJ267" s="704"/>
      <c r="FK267" s="704"/>
      <c r="FL267" s="704"/>
      <c r="FM267" s="704"/>
      <c r="FN267" s="704"/>
      <c r="FO267" s="704"/>
      <c r="FP267" s="704"/>
      <c r="FQ267" s="704"/>
      <c r="FR267" s="704"/>
      <c r="FS267" s="704"/>
      <c r="FT267" s="704"/>
      <c r="FU267" s="704"/>
      <c r="FV267" s="704"/>
      <c r="FW267" s="704"/>
      <c r="FX267" s="704"/>
      <c r="FY267" s="704"/>
      <c r="FZ267" s="704"/>
      <c r="GA267" s="704"/>
      <c r="GB267" s="704"/>
      <c r="GC267" s="704"/>
      <c r="GD267" s="704"/>
      <c r="GE267" s="704"/>
      <c r="GF267" s="704"/>
      <c r="GG267" s="704"/>
      <c r="GH267" s="704"/>
      <c r="GI267" s="704"/>
      <c r="GJ267" s="704"/>
      <c r="GK267" s="704"/>
      <c r="GL267" s="704"/>
      <c r="GM267" s="704"/>
      <c r="GN267" s="704"/>
      <c r="GO267" s="706"/>
      <c r="GP267" s="706"/>
      <c r="GQ267" s="706"/>
      <c r="GR267" s="706"/>
      <c r="GS267" s="706"/>
      <c r="GT267" s="706"/>
      <c r="GU267" s="706"/>
      <c r="GV267" s="706"/>
      <c r="GW267" s="706"/>
      <c r="GX267" s="706"/>
      <c r="GY267" s="706"/>
      <c r="GZ267" s="706"/>
      <c r="HA267" s="706"/>
      <c r="HB267" s="706"/>
      <c r="HC267" s="706"/>
      <c r="HD267" s="706"/>
      <c r="HE267" s="706"/>
      <c r="HF267" s="706"/>
      <c r="HG267" s="706"/>
      <c r="HH267" s="706"/>
      <c r="HI267" s="706"/>
      <c r="HJ267" s="706"/>
      <c r="HK267" s="706"/>
      <c r="HL267" s="706"/>
      <c r="HM267" s="706"/>
      <c r="HN267" s="706"/>
      <c r="HO267" s="706"/>
      <c r="HP267" s="706"/>
      <c r="HQ267" s="706"/>
      <c r="HR267" s="704"/>
      <c r="HS267" s="704"/>
      <c r="HT267" s="704"/>
      <c r="HU267" s="704"/>
      <c r="HV267" s="704"/>
      <c r="HW267" s="704"/>
      <c r="HX267" s="704"/>
      <c r="HY267" s="704"/>
      <c r="HZ267" s="704"/>
      <c r="IA267" s="706"/>
      <c r="IB267" s="706"/>
      <c r="IC267" s="706"/>
      <c r="ID267" s="706"/>
      <c r="IE267" s="706"/>
      <c r="IF267" s="706"/>
      <c r="IG267" s="706"/>
      <c r="IH267" s="706"/>
      <c r="II267" s="706"/>
      <c r="IJ267" s="706"/>
      <c r="IK267" s="706"/>
      <c r="IL267" s="706"/>
      <c r="IM267" s="706"/>
      <c r="IN267" s="706"/>
      <c r="IO267" s="706"/>
      <c r="IP267" s="706"/>
      <c r="IQ267" s="706"/>
      <c r="IR267" s="706"/>
      <c r="IS267" s="706"/>
      <c r="IT267" s="706"/>
      <c r="IU267" s="706"/>
      <c r="IV267" s="706"/>
      <c r="IW267" s="706"/>
      <c r="JA267" s="706"/>
      <c r="JB267" s="706"/>
      <c r="JC267" s="706"/>
      <c r="JD267" s="706"/>
      <c r="JE267" s="706"/>
      <c r="JF267" s="706"/>
      <c r="JG267" s="706"/>
      <c r="JH267" s="706"/>
      <c r="JI267" s="706"/>
    </row>
    <row r="268" spans="1:274" s="878" customFormat="1" ht="23.1" customHeight="1" x14ac:dyDescent="0.25">
      <c r="A268" s="691">
        <v>267</v>
      </c>
      <c r="B268" s="693" t="s">
        <v>1352</v>
      </c>
      <c r="C268" s="696">
        <v>234</v>
      </c>
      <c r="D268" s="697">
        <v>632</v>
      </c>
      <c r="E268" s="697">
        <v>29</v>
      </c>
      <c r="F268" s="699" t="s">
        <v>1121</v>
      </c>
      <c r="G268" s="737" t="s">
        <v>1399</v>
      </c>
      <c r="H268" s="751" t="s">
        <v>1127</v>
      </c>
      <c r="I268" s="752" t="s">
        <v>1113</v>
      </c>
      <c r="J268" s="761" t="s">
        <v>1135</v>
      </c>
      <c r="K268" s="753" t="s">
        <v>1151</v>
      </c>
      <c r="L268" s="753" t="s">
        <v>1116</v>
      </c>
      <c r="M268" s="753" t="s">
        <v>1199</v>
      </c>
      <c r="N268" s="753" t="s">
        <v>1128</v>
      </c>
      <c r="O268" s="753" t="s">
        <v>1128</v>
      </c>
      <c r="P268" s="753" t="s">
        <v>1392</v>
      </c>
      <c r="Q268" s="753">
        <v>30</v>
      </c>
      <c r="R268" s="765">
        <v>9</v>
      </c>
      <c r="S268" s="755">
        <v>2</v>
      </c>
      <c r="T268" s="763">
        <v>2.1</v>
      </c>
      <c r="U268" s="771">
        <v>41456</v>
      </c>
      <c r="V268" s="771">
        <v>41791</v>
      </c>
      <c r="W268" s="701">
        <v>20</v>
      </c>
      <c r="X268" s="875">
        <v>1500000</v>
      </c>
      <c r="Y268" s="877"/>
      <c r="Z268" s="875">
        <f t="shared" si="12"/>
        <v>1500000</v>
      </c>
      <c r="AA268" s="702"/>
      <c r="AB268" s="702"/>
      <c r="AC268" s="702"/>
      <c r="AD268" s="702">
        <v>500000</v>
      </c>
      <c r="AE268" s="702">
        <v>500000</v>
      </c>
      <c r="AF268" s="702">
        <v>500000</v>
      </c>
      <c r="AG268" s="702"/>
      <c r="AH268" s="702"/>
      <c r="AI268" s="691"/>
      <c r="AJ268" s="691"/>
      <c r="AK268" s="691"/>
      <c r="AL268" s="691"/>
      <c r="AM268" s="868">
        <f t="shared" si="13"/>
        <v>1500000</v>
      </c>
      <c r="AN268" s="868">
        <f t="shared" si="14"/>
        <v>0</v>
      </c>
      <c r="AO268" s="760">
        <v>5000000</v>
      </c>
      <c r="AP268" s="868">
        <v>8500000</v>
      </c>
      <c r="AQ268" s="706"/>
      <c r="AR268" s="704"/>
      <c r="AS268" s="704"/>
      <c r="AT268" s="704"/>
      <c r="AU268" s="704"/>
      <c r="AV268" s="704"/>
      <c r="AW268" s="704"/>
      <c r="AX268" s="704"/>
      <c r="AY268" s="704"/>
      <c r="AZ268" s="704"/>
      <c r="BA268" s="704"/>
      <c r="BB268" s="704"/>
      <c r="BC268" s="704"/>
      <c r="BD268" s="704"/>
      <c r="BE268" s="704"/>
      <c r="BF268" s="704"/>
      <c r="BG268" s="704"/>
      <c r="BH268" s="704"/>
      <c r="BI268" s="704"/>
      <c r="BJ268" s="704"/>
      <c r="BK268" s="704"/>
      <c r="BL268" s="704"/>
      <c r="BM268" s="704"/>
      <c r="BN268" s="704"/>
      <c r="BO268" s="704"/>
      <c r="BP268" s="704"/>
      <c r="BQ268" s="704"/>
      <c r="BR268" s="704"/>
      <c r="BS268" s="704"/>
      <c r="BT268" s="704"/>
      <c r="BU268" s="704"/>
      <c r="BV268" s="704"/>
      <c r="BW268" s="704"/>
      <c r="BX268" s="704"/>
      <c r="BY268" s="704"/>
      <c r="BZ268" s="704"/>
      <c r="CA268" s="704"/>
      <c r="CB268" s="704"/>
      <c r="CC268" s="704"/>
      <c r="CD268" s="704"/>
      <c r="CE268" s="704"/>
      <c r="CF268" s="704"/>
      <c r="CG268" s="704"/>
      <c r="CH268" s="704"/>
      <c r="CI268" s="704"/>
      <c r="CJ268" s="704"/>
      <c r="CK268" s="704"/>
      <c r="CL268" s="704"/>
      <c r="CM268" s="704"/>
      <c r="CN268" s="704"/>
      <c r="CO268" s="704"/>
      <c r="CP268" s="704"/>
      <c r="CQ268" s="704"/>
      <c r="CR268" s="704"/>
      <c r="CS268" s="704"/>
      <c r="CT268" s="704"/>
      <c r="CU268" s="704"/>
      <c r="CV268" s="704"/>
      <c r="CW268" s="704"/>
      <c r="CX268" s="704"/>
      <c r="CY268" s="704"/>
      <c r="CZ268" s="704"/>
      <c r="DA268" s="704"/>
      <c r="DB268" s="704"/>
      <c r="DC268" s="704"/>
      <c r="DD268" s="704"/>
      <c r="DE268" s="704"/>
      <c r="DF268" s="704"/>
      <c r="DG268" s="704"/>
      <c r="DH268" s="704"/>
      <c r="DI268" s="704"/>
      <c r="DJ268" s="704"/>
      <c r="DK268" s="704"/>
      <c r="DL268" s="704"/>
      <c r="DM268" s="704"/>
      <c r="DN268" s="704"/>
      <c r="DO268" s="704"/>
      <c r="DP268" s="704"/>
      <c r="DQ268" s="704"/>
      <c r="DR268" s="704"/>
      <c r="DS268" s="704"/>
      <c r="DT268" s="704"/>
      <c r="DU268" s="704"/>
      <c r="DV268" s="704"/>
      <c r="DW268" s="704"/>
      <c r="DX268" s="704"/>
      <c r="DY268" s="704"/>
      <c r="DZ268" s="704"/>
      <c r="EA268" s="704"/>
      <c r="EB268" s="704"/>
      <c r="EC268" s="704"/>
      <c r="ED268" s="704"/>
      <c r="EE268" s="704"/>
      <c r="EF268" s="704"/>
      <c r="EG268" s="704"/>
      <c r="EH268" s="704"/>
      <c r="EI268" s="704"/>
      <c r="EJ268" s="704"/>
      <c r="EK268" s="704"/>
      <c r="EL268" s="704"/>
      <c r="EM268" s="704"/>
      <c r="EN268" s="704"/>
      <c r="EO268" s="704"/>
      <c r="EP268" s="704"/>
      <c r="EQ268" s="704"/>
      <c r="ER268" s="704"/>
      <c r="ES268" s="704"/>
      <c r="ET268" s="704"/>
      <c r="EU268" s="704"/>
      <c r="EV268" s="706"/>
      <c r="EW268" s="706"/>
      <c r="EX268" s="706"/>
      <c r="EY268" s="706"/>
      <c r="EZ268" s="706"/>
      <c r="FA268" s="706"/>
      <c r="FB268" s="706"/>
      <c r="FC268" s="706"/>
      <c r="FD268" s="706"/>
      <c r="FE268" s="706"/>
      <c r="FF268" s="706"/>
      <c r="FG268" s="706"/>
      <c r="FH268" s="704"/>
      <c r="FI268" s="704"/>
      <c r="FJ268" s="704"/>
      <c r="FK268" s="704"/>
      <c r="FL268" s="704"/>
      <c r="FM268" s="704"/>
      <c r="FN268" s="704"/>
      <c r="FO268" s="704"/>
      <c r="FP268" s="704"/>
      <c r="FQ268" s="704"/>
      <c r="FR268" s="704"/>
      <c r="FS268" s="704"/>
      <c r="FT268" s="704"/>
      <c r="FU268" s="704"/>
      <c r="FV268" s="704"/>
      <c r="FW268" s="704"/>
      <c r="FX268" s="704"/>
      <c r="FY268" s="704"/>
      <c r="FZ268" s="704"/>
      <c r="GA268" s="704"/>
      <c r="GB268" s="704"/>
      <c r="GC268" s="704"/>
      <c r="GD268" s="704"/>
      <c r="GE268" s="704"/>
      <c r="GF268" s="704"/>
      <c r="GG268" s="704"/>
      <c r="GH268" s="704"/>
      <c r="GI268" s="704"/>
      <c r="GJ268" s="704"/>
      <c r="GK268" s="704"/>
      <c r="GL268" s="704"/>
      <c r="GM268" s="704"/>
      <c r="GN268" s="704"/>
      <c r="GO268" s="706"/>
      <c r="GP268" s="706"/>
      <c r="GQ268" s="706"/>
      <c r="GR268" s="706"/>
      <c r="GS268" s="706"/>
      <c r="GT268" s="706"/>
      <c r="GU268" s="706"/>
      <c r="GV268" s="706"/>
      <c r="GW268" s="706"/>
      <c r="GX268" s="706"/>
      <c r="GY268" s="706"/>
      <c r="GZ268" s="706"/>
      <c r="HA268" s="706"/>
      <c r="HB268" s="706"/>
      <c r="HC268" s="706"/>
      <c r="HD268" s="706"/>
      <c r="HE268" s="706"/>
      <c r="HF268" s="706"/>
      <c r="HG268" s="706"/>
      <c r="HH268" s="706"/>
      <c r="HI268" s="706"/>
      <c r="HJ268" s="706"/>
      <c r="HK268" s="706"/>
      <c r="HL268" s="706"/>
      <c r="HM268" s="706"/>
      <c r="HN268" s="706"/>
      <c r="HO268" s="706"/>
      <c r="HP268" s="706"/>
      <c r="HQ268" s="706"/>
      <c r="HR268" s="704"/>
      <c r="HS268" s="704"/>
      <c r="HT268" s="704"/>
      <c r="HU268" s="704"/>
      <c r="HV268" s="704"/>
      <c r="HW268" s="704"/>
      <c r="HX268" s="704"/>
      <c r="HY268" s="704"/>
      <c r="HZ268" s="704"/>
      <c r="IA268" s="706"/>
      <c r="IB268" s="706"/>
      <c r="IC268" s="706"/>
      <c r="ID268" s="706"/>
      <c r="IE268" s="706"/>
      <c r="IF268" s="706"/>
      <c r="IG268" s="706"/>
      <c r="IH268" s="706"/>
      <c r="II268" s="706"/>
      <c r="IJ268" s="706"/>
      <c r="IK268" s="706"/>
      <c r="IL268" s="706"/>
      <c r="IM268" s="706"/>
      <c r="IN268" s="706"/>
      <c r="IO268" s="706"/>
      <c r="IP268" s="706"/>
      <c r="IQ268" s="706"/>
      <c r="IR268" s="706"/>
      <c r="IS268" s="706"/>
      <c r="IT268" s="706"/>
      <c r="IU268" s="706"/>
      <c r="IV268" s="706"/>
      <c r="IW268" s="706"/>
      <c r="JA268" s="706"/>
      <c r="JB268" s="706"/>
      <c r="JC268" s="706"/>
      <c r="JD268" s="706"/>
      <c r="JE268" s="706"/>
      <c r="JF268" s="706"/>
      <c r="JG268" s="706"/>
      <c r="JH268" s="706"/>
      <c r="JI268" s="706"/>
    </row>
    <row r="269" spans="1:274" s="878" customFormat="1" ht="23.1" customHeight="1" x14ac:dyDescent="0.25">
      <c r="A269" s="691">
        <v>268</v>
      </c>
      <c r="B269" s="693" t="s">
        <v>1316</v>
      </c>
      <c r="C269" s="696">
        <v>241</v>
      </c>
      <c r="D269" s="697">
        <v>676</v>
      </c>
      <c r="E269" s="707">
        <v>1</v>
      </c>
      <c r="F269" s="699" t="s">
        <v>1319</v>
      </c>
      <c r="G269" s="699" t="s">
        <v>1325</v>
      </c>
      <c r="H269" s="751" t="s">
        <v>1127</v>
      </c>
      <c r="I269" s="752" t="s">
        <v>1113</v>
      </c>
      <c r="J269" s="761" t="s">
        <v>1135</v>
      </c>
      <c r="K269" s="777" t="s">
        <v>1115</v>
      </c>
      <c r="L269" s="777" t="s">
        <v>1116</v>
      </c>
      <c r="M269" s="753" t="s">
        <v>1199</v>
      </c>
      <c r="N269" s="753" t="s">
        <v>1317</v>
      </c>
      <c r="O269" s="753" t="s">
        <v>1317</v>
      </c>
      <c r="P269" s="753" t="s">
        <v>1554</v>
      </c>
      <c r="Q269" s="753" t="s">
        <v>1120</v>
      </c>
      <c r="R269" s="765" t="s">
        <v>1120</v>
      </c>
      <c r="S269" s="755">
        <v>2</v>
      </c>
      <c r="T269" s="769">
        <v>2.2000000000000002</v>
      </c>
      <c r="U269" s="771">
        <v>41456</v>
      </c>
      <c r="V269" s="771">
        <v>41791</v>
      </c>
      <c r="W269" s="701">
        <v>15</v>
      </c>
      <c r="X269" s="875">
        <v>500000</v>
      </c>
      <c r="Y269" s="877"/>
      <c r="Z269" s="875">
        <f t="shared" si="12"/>
        <v>500000</v>
      </c>
      <c r="AA269" s="702"/>
      <c r="AB269" s="702">
        <v>50000</v>
      </c>
      <c r="AC269" s="702">
        <v>50000</v>
      </c>
      <c r="AD269" s="702">
        <v>50000</v>
      </c>
      <c r="AE269" s="702">
        <v>50000</v>
      </c>
      <c r="AF269" s="702">
        <v>50000</v>
      </c>
      <c r="AG269" s="702">
        <v>50000</v>
      </c>
      <c r="AH269" s="702">
        <v>50000</v>
      </c>
      <c r="AI269" s="702">
        <v>50000</v>
      </c>
      <c r="AJ269" s="702">
        <v>50000</v>
      </c>
      <c r="AK269" s="702">
        <v>50000</v>
      </c>
      <c r="AL269" s="691"/>
      <c r="AM269" s="868">
        <f t="shared" si="13"/>
        <v>500000</v>
      </c>
      <c r="AN269" s="868">
        <f t="shared" si="14"/>
        <v>0</v>
      </c>
      <c r="AO269" s="760">
        <v>0</v>
      </c>
      <c r="AP269" s="868">
        <v>700000</v>
      </c>
      <c r="AQ269" s="706"/>
      <c r="AR269" s="704"/>
      <c r="AS269" s="704"/>
      <c r="AT269" s="704"/>
      <c r="AU269" s="704"/>
      <c r="AV269" s="704"/>
      <c r="AW269" s="704"/>
      <c r="AX269" s="704"/>
      <c r="AY269" s="704"/>
      <c r="AZ269" s="704"/>
      <c r="BA269" s="704"/>
      <c r="BB269" s="704"/>
      <c r="BC269" s="704"/>
      <c r="BD269" s="704"/>
      <c r="BE269" s="704"/>
      <c r="BF269" s="704"/>
      <c r="BG269" s="704"/>
      <c r="BH269" s="704"/>
      <c r="BI269" s="704"/>
      <c r="BJ269" s="704"/>
      <c r="BK269" s="704"/>
      <c r="BL269" s="704"/>
      <c r="BM269" s="704"/>
      <c r="BN269" s="704"/>
      <c r="BO269" s="704"/>
      <c r="BP269" s="704"/>
      <c r="BQ269" s="704"/>
      <c r="BR269" s="704"/>
      <c r="BS269" s="704"/>
      <c r="BT269" s="704"/>
      <c r="BU269" s="704"/>
      <c r="BV269" s="704"/>
      <c r="BW269" s="704"/>
      <c r="BX269" s="704"/>
      <c r="BY269" s="704"/>
      <c r="BZ269" s="704"/>
      <c r="CA269" s="704"/>
      <c r="CB269" s="704"/>
      <c r="CC269" s="704"/>
      <c r="CD269" s="704"/>
      <c r="CE269" s="704"/>
      <c r="CF269" s="704"/>
      <c r="CG269" s="704"/>
      <c r="CH269" s="704"/>
      <c r="CI269" s="704"/>
      <c r="CJ269" s="704"/>
      <c r="CK269" s="704"/>
      <c r="CL269" s="704"/>
      <c r="CM269" s="704"/>
      <c r="CN269" s="704"/>
      <c r="CO269" s="704"/>
      <c r="CP269" s="704"/>
      <c r="CQ269" s="704"/>
      <c r="CR269" s="704"/>
      <c r="CS269" s="704"/>
      <c r="CT269" s="704"/>
      <c r="CU269" s="704"/>
      <c r="CV269" s="704"/>
      <c r="CW269" s="704"/>
      <c r="CX269" s="704"/>
      <c r="CY269" s="704"/>
      <c r="CZ269" s="704"/>
      <c r="DA269" s="704"/>
      <c r="DB269" s="704"/>
      <c r="DC269" s="704"/>
      <c r="DD269" s="704"/>
      <c r="DE269" s="704"/>
      <c r="DF269" s="704"/>
      <c r="DG269" s="704"/>
      <c r="DH269" s="704"/>
      <c r="DI269" s="704"/>
      <c r="DJ269" s="704"/>
      <c r="DK269" s="704"/>
      <c r="DL269" s="704"/>
      <c r="DM269" s="704"/>
      <c r="DN269" s="704"/>
      <c r="DO269" s="704"/>
      <c r="DP269" s="704"/>
      <c r="DQ269" s="704"/>
      <c r="DR269" s="704"/>
      <c r="DS269" s="704"/>
      <c r="DT269" s="704"/>
      <c r="DU269" s="704"/>
      <c r="DV269" s="704"/>
      <c r="DW269" s="704"/>
      <c r="DX269" s="704"/>
      <c r="DY269" s="704"/>
      <c r="DZ269" s="704"/>
      <c r="EA269" s="704"/>
      <c r="EB269" s="704"/>
      <c r="EC269" s="704"/>
      <c r="ED269" s="704"/>
      <c r="EE269" s="704"/>
      <c r="EF269" s="704"/>
      <c r="EG269" s="704"/>
      <c r="EH269" s="704"/>
      <c r="EI269" s="704"/>
      <c r="EJ269" s="704"/>
      <c r="EK269" s="704"/>
      <c r="EL269" s="704"/>
      <c r="EM269" s="704"/>
      <c r="EN269" s="704"/>
      <c r="EO269" s="704"/>
      <c r="EP269" s="704"/>
      <c r="EQ269" s="704"/>
      <c r="ER269" s="704"/>
      <c r="ES269" s="704"/>
      <c r="ET269" s="704"/>
      <c r="EU269" s="704"/>
      <c r="EV269" s="704"/>
      <c r="EW269" s="704"/>
      <c r="EX269" s="704"/>
      <c r="EY269" s="704"/>
      <c r="EZ269" s="704"/>
      <c r="FA269" s="704"/>
      <c r="FB269" s="704"/>
      <c r="FC269" s="704"/>
      <c r="FD269" s="704"/>
      <c r="FE269" s="704"/>
      <c r="FF269" s="704"/>
      <c r="FG269" s="704"/>
      <c r="FH269" s="711"/>
      <c r="FI269" s="704"/>
      <c r="FJ269" s="704"/>
      <c r="FK269" s="706"/>
      <c r="FL269" s="706"/>
      <c r="FM269" s="706"/>
      <c r="FN269" s="706"/>
      <c r="FO269" s="706"/>
      <c r="FP269" s="706"/>
      <c r="FQ269" s="706"/>
      <c r="FR269" s="706"/>
      <c r="FS269" s="706"/>
      <c r="FT269" s="706"/>
      <c r="FU269" s="706"/>
      <c r="FV269" s="706"/>
      <c r="FW269" s="706"/>
      <c r="FX269" s="706"/>
      <c r="FY269" s="706"/>
      <c r="FZ269" s="706"/>
      <c r="GA269" s="706"/>
      <c r="GB269" s="706"/>
      <c r="GC269" s="706"/>
      <c r="GD269" s="706"/>
      <c r="GE269" s="706"/>
      <c r="GF269" s="706"/>
      <c r="GG269" s="706"/>
      <c r="GH269" s="706"/>
      <c r="GI269" s="706"/>
      <c r="GJ269" s="706"/>
      <c r="GK269" s="706"/>
      <c r="GL269" s="706"/>
      <c r="GM269" s="706"/>
      <c r="GN269" s="704"/>
      <c r="GO269" s="704"/>
      <c r="GP269" s="746"/>
      <c r="GQ269" s="704"/>
      <c r="GR269" s="704"/>
      <c r="GS269" s="704"/>
      <c r="GT269" s="704"/>
      <c r="GU269" s="704"/>
      <c r="GV269" s="704"/>
      <c r="GW269" s="704"/>
      <c r="GX269" s="704"/>
      <c r="GY269" s="704"/>
      <c r="GZ269" s="704"/>
      <c r="HA269" s="704"/>
      <c r="HB269" s="704"/>
      <c r="HC269" s="704"/>
      <c r="HD269" s="704"/>
      <c r="HE269" s="704"/>
      <c r="HF269" s="704"/>
      <c r="HG269" s="704"/>
      <c r="HH269" s="704"/>
      <c r="HI269" s="704"/>
      <c r="HJ269" s="704"/>
      <c r="HK269" s="704"/>
      <c r="HL269" s="704"/>
      <c r="HM269" s="704"/>
      <c r="HN269" s="704"/>
      <c r="HO269" s="704"/>
      <c r="HP269" s="704"/>
      <c r="HQ269" s="704"/>
      <c r="HR269" s="704"/>
      <c r="HS269" s="704"/>
      <c r="HT269" s="704"/>
      <c r="HU269" s="704"/>
      <c r="HV269" s="704"/>
      <c r="HW269" s="704"/>
      <c r="HX269" s="704"/>
      <c r="HY269" s="704"/>
      <c r="HZ269" s="704"/>
      <c r="IA269" s="704"/>
      <c r="IB269" s="704"/>
      <c r="IC269" s="704"/>
      <c r="ID269" s="704"/>
      <c r="IE269" s="704"/>
      <c r="IF269" s="704"/>
      <c r="IG269" s="704"/>
      <c r="IH269" s="704"/>
      <c r="II269" s="704"/>
      <c r="IJ269" s="704"/>
      <c r="IK269" s="704"/>
      <c r="IL269" s="704"/>
      <c r="IM269" s="704"/>
      <c r="IN269" s="704"/>
      <c r="IO269" s="704"/>
      <c r="IP269" s="704"/>
      <c r="IQ269" s="704"/>
      <c r="IR269" s="704"/>
      <c r="IS269" s="704"/>
      <c r="IT269" s="704"/>
      <c r="IU269" s="704"/>
      <c r="IV269" s="706"/>
      <c r="IW269" s="706"/>
      <c r="JI269" s="814"/>
    </row>
    <row r="270" spans="1:274" s="878" customFormat="1" ht="23.1" customHeight="1" x14ac:dyDescent="0.25">
      <c r="A270" s="691">
        <v>269</v>
      </c>
      <c r="B270" s="693" t="s">
        <v>1316</v>
      </c>
      <c r="C270" s="697">
        <v>241</v>
      </c>
      <c r="D270" s="697">
        <v>676</v>
      </c>
      <c r="E270" s="707">
        <v>19</v>
      </c>
      <c r="F270" s="720" t="s">
        <v>1319</v>
      </c>
      <c r="G270" s="720" t="s">
        <v>1559</v>
      </c>
      <c r="H270" s="767" t="s">
        <v>1127</v>
      </c>
      <c r="I270" s="752" t="s">
        <v>1113</v>
      </c>
      <c r="J270" s="761" t="s">
        <v>1135</v>
      </c>
      <c r="K270" s="777" t="s">
        <v>1115</v>
      </c>
      <c r="L270" s="777" t="s">
        <v>1116</v>
      </c>
      <c r="M270" s="753" t="s">
        <v>1199</v>
      </c>
      <c r="N270" s="753" t="s">
        <v>1317</v>
      </c>
      <c r="O270" s="753" t="s">
        <v>1317</v>
      </c>
      <c r="P270" s="753" t="s">
        <v>1554</v>
      </c>
      <c r="Q270" s="753" t="s">
        <v>1120</v>
      </c>
      <c r="R270" s="765" t="s">
        <v>1120</v>
      </c>
      <c r="S270" s="755">
        <v>2</v>
      </c>
      <c r="T270" s="769">
        <v>2.2000000000000002</v>
      </c>
      <c r="U270" s="772">
        <v>41091</v>
      </c>
      <c r="V270" s="771">
        <v>41426</v>
      </c>
      <c r="W270" s="701">
        <v>15</v>
      </c>
      <c r="X270" s="875"/>
      <c r="Y270" s="876">
        <v>736700</v>
      </c>
      <c r="Z270" s="875">
        <f t="shared" si="12"/>
        <v>736700</v>
      </c>
      <c r="AA270" s="691"/>
      <c r="AB270" s="691"/>
      <c r="AC270" s="691"/>
      <c r="AD270" s="691">
        <v>214000</v>
      </c>
      <c r="AE270" s="691">
        <v>215000</v>
      </c>
      <c r="AF270" s="691">
        <v>307700</v>
      </c>
      <c r="AG270" s="691"/>
      <c r="AH270" s="691"/>
      <c r="AI270" s="691"/>
      <c r="AJ270" s="691"/>
      <c r="AK270" s="691"/>
      <c r="AL270" s="691"/>
      <c r="AM270" s="868">
        <f t="shared" si="13"/>
        <v>736700</v>
      </c>
      <c r="AN270" s="868">
        <f t="shared" si="14"/>
        <v>0</v>
      </c>
      <c r="AO270" s="691"/>
      <c r="AP270" s="868"/>
      <c r="AQ270" s="706"/>
      <c r="AR270" s="704"/>
      <c r="AS270" s="704"/>
      <c r="AT270" s="704"/>
      <c r="AU270" s="704"/>
      <c r="AV270" s="704"/>
      <c r="AW270" s="704"/>
      <c r="AX270" s="704"/>
      <c r="AY270" s="704"/>
      <c r="AZ270" s="704"/>
      <c r="BA270" s="704"/>
      <c r="BB270" s="704"/>
      <c r="BC270" s="704"/>
      <c r="BD270" s="704"/>
      <c r="BE270" s="704"/>
      <c r="BF270" s="704"/>
      <c r="BG270" s="704"/>
      <c r="BH270" s="704"/>
      <c r="BI270" s="704"/>
      <c r="BJ270" s="704"/>
      <c r="BK270" s="704"/>
      <c r="BL270" s="704"/>
      <c r="BM270" s="704"/>
      <c r="BN270" s="704"/>
      <c r="BO270" s="704"/>
      <c r="BP270" s="704"/>
      <c r="BQ270" s="704"/>
      <c r="BR270" s="704"/>
      <c r="BS270" s="704"/>
      <c r="BT270" s="704"/>
      <c r="BU270" s="704"/>
      <c r="BV270" s="704"/>
      <c r="BW270" s="704"/>
      <c r="BX270" s="704"/>
      <c r="BY270" s="704"/>
      <c r="BZ270" s="704"/>
      <c r="CA270" s="704"/>
      <c r="CB270" s="704"/>
      <c r="CC270" s="704"/>
      <c r="CD270" s="704"/>
      <c r="CE270" s="704"/>
      <c r="CF270" s="704"/>
      <c r="CG270" s="704"/>
      <c r="CH270" s="704"/>
      <c r="CI270" s="704"/>
      <c r="CJ270" s="704"/>
      <c r="CK270" s="704"/>
      <c r="CL270" s="704"/>
      <c r="CM270" s="704"/>
      <c r="CN270" s="704"/>
      <c r="CO270" s="704"/>
      <c r="CP270" s="704"/>
      <c r="CQ270" s="704"/>
      <c r="CR270" s="704"/>
      <c r="CS270" s="704"/>
      <c r="CT270" s="704"/>
      <c r="CU270" s="704"/>
      <c r="CV270" s="704"/>
      <c r="CW270" s="704"/>
      <c r="CX270" s="704"/>
      <c r="CY270" s="704"/>
      <c r="CZ270" s="704"/>
      <c r="DA270" s="704"/>
      <c r="DB270" s="704"/>
      <c r="DC270" s="704"/>
      <c r="DD270" s="704"/>
      <c r="DE270" s="704"/>
      <c r="DF270" s="704"/>
      <c r="DG270" s="704"/>
      <c r="DH270" s="704"/>
      <c r="DI270" s="704"/>
      <c r="DJ270" s="704"/>
      <c r="DK270" s="704"/>
      <c r="DL270" s="704"/>
      <c r="DM270" s="704"/>
      <c r="DN270" s="704"/>
      <c r="DO270" s="704"/>
      <c r="DP270" s="704"/>
      <c r="DQ270" s="704"/>
      <c r="DR270" s="704"/>
      <c r="DS270" s="704"/>
      <c r="DT270" s="704"/>
      <c r="DU270" s="704"/>
      <c r="DV270" s="704"/>
      <c r="DW270" s="704"/>
      <c r="DX270" s="704"/>
      <c r="DY270" s="704"/>
      <c r="DZ270" s="704"/>
      <c r="EA270" s="704"/>
      <c r="EB270" s="704"/>
      <c r="EC270" s="704"/>
      <c r="ED270" s="704"/>
      <c r="EE270" s="704"/>
      <c r="EF270" s="704"/>
      <c r="EG270" s="704"/>
      <c r="EH270" s="704"/>
      <c r="EI270" s="704"/>
      <c r="EJ270" s="704"/>
      <c r="EK270" s="704"/>
      <c r="EL270" s="704"/>
      <c r="EM270" s="704"/>
      <c r="EN270" s="704"/>
      <c r="EO270" s="704"/>
      <c r="EP270" s="704"/>
      <c r="EQ270" s="704"/>
      <c r="ER270" s="704"/>
      <c r="ES270" s="704"/>
      <c r="ET270" s="704"/>
      <c r="EU270" s="704"/>
      <c r="EV270" s="704"/>
      <c r="EW270" s="704"/>
      <c r="EX270" s="704"/>
      <c r="EY270" s="704"/>
      <c r="EZ270" s="704"/>
      <c r="FA270" s="704"/>
      <c r="FB270" s="704"/>
      <c r="FC270" s="704"/>
      <c r="FD270" s="704"/>
      <c r="FE270" s="704"/>
      <c r="FF270" s="704"/>
      <c r="FG270" s="704"/>
      <c r="FH270" s="704"/>
      <c r="FI270" s="704"/>
      <c r="FJ270" s="704"/>
      <c r="FK270" s="704"/>
      <c r="FL270" s="704"/>
      <c r="FM270" s="879"/>
      <c r="FN270" s="879"/>
      <c r="FO270" s="879"/>
      <c r="FP270" s="879"/>
      <c r="FQ270" s="879"/>
      <c r="FR270" s="879"/>
      <c r="FS270" s="879"/>
      <c r="FT270" s="879"/>
      <c r="FU270" s="879"/>
      <c r="FV270" s="879"/>
      <c r="FW270" s="879"/>
      <c r="FX270" s="879"/>
      <c r="FY270" s="879"/>
      <c r="FZ270" s="879"/>
      <c r="GA270" s="879"/>
      <c r="GB270" s="879"/>
      <c r="GC270" s="879"/>
      <c r="GD270" s="879"/>
      <c r="GE270" s="879"/>
      <c r="GF270" s="879"/>
      <c r="GG270" s="879"/>
      <c r="GH270" s="879"/>
      <c r="GI270" s="879"/>
      <c r="GJ270" s="879"/>
      <c r="GK270" s="879"/>
      <c r="GL270" s="879"/>
      <c r="GM270" s="879"/>
      <c r="GN270" s="704"/>
      <c r="GO270" s="704"/>
      <c r="GP270" s="706"/>
      <c r="GQ270" s="706"/>
      <c r="GR270" s="706"/>
      <c r="GS270" s="706"/>
      <c r="GT270" s="706"/>
      <c r="GU270" s="706"/>
      <c r="GV270" s="706"/>
      <c r="GW270" s="706"/>
      <c r="GX270" s="706"/>
      <c r="GY270" s="706"/>
      <c r="GZ270" s="706"/>
      <c r="HA270" s="706"/>
      <c r="HB270" s="706"/>
      <c r="HC270" s="706"/>
      <c r="HD270" s="706"/>
      <c r="HE270" s="706"/>
      <c r="HF270" s="706"/>
      <c r="HG270" s="706"/>
      <c r="HH270" s="706"/>
      <c r="HI270" s="706"/>
      <c r="HJ270" s="706"/>
      <c r="HK270" s="706"/>
      <c r="HL270" s="706"/>
      <c r="HM270" s="706"/>
      <c r="HN270" s="706"/>
      <c r="HO270" s="706"/>
      <c r="HP270" s="706"/>
      <c r="HQ270" s="706"/>
      <c r="HR270" s="706"/>
      <c r="HS270" s="706"/>
      <c r="HT270" s="706"/>
      <c r="HU270" s="706"/>
      <c r="HV270" s="706"/>
      <c r="HW270" s="706"/>
      <c r="HX270" s="706"/>
      <c r="HY270" s="706"/>
      <c r="HZ270" s="706"/>
      <c r="IA270" s="706"/>
      <c r="IB270" s="706"/>
      <c r="IC270" s="706"/>
      <c r="ID270" s="706"/>
      <c r="IE270" s="706"/>
      <c r="IF270" s="706"/>
      <c r="IG270" s="706"/>
      <c r="IH270" s="706"/>
      <c r="II270" s="706"/>
      <c r="IJ270" s="706"/>
      <c r="IK270" s="706"/>
      <c r="IL270" s="706"/>
      <c r="IM270" s="706"/>
      <c r="IN270" s="706"/>
      <c r="IO270" s="706"/>
      <c r="IP270" s="706"/>
      <c r="IQ270" s="706"/>
      <c r="IR270" s="706"/>
      <c r="IS270" s="706"/>
      <c r="IT270" s="706"/>
      <c r="IU270" s="706"/>
      <c r="IV270" s="706"/>
      <c r="IW270" s="706"/>
    </row>
    <row r="271" spans="1:274" s="878" customFormat="1" ht="23.1" customHeight="1" x14ac:dyDescent="0.25">
      <c r="A271" s="691">
        <v>270</v>
      </c>
      <c r="B271" s="693" t="s">
        <v>1316</v>
      </c>
      <c r="C271" s="696">
        <v>241</v>
      </c>
      <c r="D271" s="697">
        <v>676</v>
      </c>
      <c r="E271" s="707">
        <v>20</v>
      </c>
      <c r="F271" s="699" t="s">
        <v>1319</v>
      </c>
      <c r="G271" s="699" t="s">
        <v>1560</v>
      </c>
      <c r="H271" s="767" t="s">
        <v>1127</v>
      </c>
      <c r="I271" s="752" t="s">
        <v>1113</v>
      </c>
      <c r="J271" s="761" t="s">
        <v>1135</v>
      </c>
      <c r="K271" s="777" t="s">
        <v>1151</v>
      </c>
      <c r="L271" s="777" t="s">
        <v>1116</v>
      </c>
      <c r="M271" s="753" t="s">
        <v>1199</v>
      </c>
      <c r="N271" s="753" t="s">
        <v>1317</v>
      </c>
      <c r="O271" s="753" t="s">
        <v>1317</v>
      </c>
      <c r="P271" s="753" t="s">
        <v>1554</v>
      </c>
      <c r="Q271" s="753" t="s">
        <v>1120</v>
      </c>
      <c r="R271" s="765" t="s">
        <v>1120</v>
      </c>
      <c r="S271" s="755">
        <v>2</v>
      </c>
      <c r="T271" s="769">
        <v>2.2000000000000002</v>
      </c>
      <c r="U271" s="757">
        <v>41275</v>
      </c>
      <c r="V271" s="757">
        <v>41426</v>
      </c>
      <c r="W271" s="701">
        <v>15</v>
      </c>
      <c r="X271" s="875"/>
      <c r="Y271" s="876">
        <v>500000</v>
      </c>
      <c r="Z271" s="875">
        <f t="shared" si="12"/>
        <v>500000</v>
      </c>
      <c r="AA271" s="691"/>
      <c r="AB271" s="691"/>
      <c r="AC271" s="691"/>
      <c r="AD271" s="691">
        <v>55000</v>
      </c>
      <c r="AE271" s="691">
        <v>55000</v>
      </c>
      <c r="AF271" s="691">
        <v>55000</v>
      </c>
      <c r="AG271" s="691">
        <v>55000</v>
      </c>
      <c r="AH271" s="691">
        <v>55000</v>
      </c>
      <c r="AI271" s="691">
        <v>55000</v>
      </c>
      <c r="AJ271" s="691">
        <v>55000</v>
      </c>
      <c r="AK271" s="691">
        <v>55000</v>
      </c>
      <c r="AL271" s="691">
        <v>60000</v>
      </c>
      <c r="AM271" s="868">
        <f t="shared" si="13"/>
        <v>500000</v>
      </c>
      <c r="AN271" s="868">
        <f t="shared" si="14"/>
        <v>0</v>
      </c>
      <c r="AO271" s="691"/>
      <c r="AP271" s="868"/>
      <c r="AQ271" s="706"/>
      <c r="AR271" s="704"/>
      <c r="AS271" s="704"/>
      <c r="AT271" s="704"/>
      <c r="AU271" s="704"/>
      <c r="AV271" s="704"/>
      <c r="AW271" s="704"/>
      <c r="AX271" s="704"/>
      <c r="AY271" s="704"/>
      <c r="AZ271" s="704"/>
      <c r="BA271" s="704"/>
      <c r="BB271" s="704"/>
      <c r="BC271" s="704"/>
      <c r="BD271" s="704"/>
      <c r="BE271" s="704"/>
      <c r="BF271" s="704"/>
      <c r="BG271" s="704"/>
      <c r="BH271" s="704"/>
      <c r="BI271" s="704"/>
      <c r="BJ271" s="704"/>
      <c r="BK271" s="704"/>
      <c r="BL271" s="704"/>
      <c r="BM271" s="704"/>
      <c r="BN271" s="704"/>
      <c r="BO271" s="704"/>
      <c r="BP271" s="704"/>
      <c r="BQ271" s="704"/>
      <c r="BR271" s="704"/>
      <c r="BS271" s="704"/>
      <c r="BT271" s="704"/>
      <c r="BU271" s="704"/>
      <c r="BV271" s="704"/>
      <c r="BW271" s="704"/>
      <c r="BX271" s="704"/>
      <c r="BY271" s="704"/>
      <c r="BZ271" s="704"/>
      <c r="CA271" s="704"/>
      <c r="CB271" s="704"/>
      <c r="CC271" s="704"/>
      <c r="CD271" s="704"/>
      <c r="CE271" s="704"/>
      <c r="CF271" s="704"/>
      <c r="CG271" s="704"/>
      <c r="CH271" s="704"/>
      <c r="CI271" s="704"/>
      <c r="CJ271" s="704"/>
      <c r="CK271" s="704"/>
      <c r="CL271" s="704"/>
      <c r="CM271" s="704"/>
      <c r="CN271" s="704"/>
      <c r="CO271" s="704"/>
      <c r="CP271" s="704"/>
      <c r="CQ271" s="704"/>
      <c r="CR271" s="704"/>
      <c r="CS271" s="704"/>
      <c r="CT271" s="704"/>
      <c r="CU271" s="704"/>
      <c r="CV271" s="704"/>
      <c r="CW271" s="704"/>
      <c r="CX271" s="704"/>
      <c r="CY271" s="704"/>
      <c r="CZ271" s="704"/>
      <c r="DA271" s="704"/>
      <c r="DB271" s="704"/>
      <c r="DC271" s="704"/>
      <c r="DD271" s="704"/>
      <c r="DE271" s="704"/>
      <c r="DF271" s="704"/>
      <c r="DG271" s="704"/>
      <c r="DH271" s="704"/>
      <c r="DI271" s="704"/>
      <c r="DJ271" s="704"/>
      <c r="DK271" s="704"/>
      <c r="DL271" s="704"/>
      <c r="DM271" s="704"/>
      <c r="DN271" s="704"/>
      <c r="DO271" s="704"/>
      <c r="DP271" s="704"/>
      <c r="DQ271" s="704"/>
      <c r="DR271" s="704"/>
      <c r="DS271" s="704"/>
      <c r="DT271" s="704"/>
      <c r="DU271" s="704"/>
      <c r="DV271" s="704"/>
      <c r="DW271" s="704"/>
      <c r="DX271" s="704"/>
      <c r="DY271" s="704"/>
      <c r="DZ271" s="704"/>
      <c r="EA271" s="704"/>
      <c r="EB271" s="704"/>
      <c r="EC271" s="704"/>
      <c r="ED271" s="704"/>
      <c r="EE271" s="704"/>
      <c r="EF271" s="704"/>
      <c r="EG271" s="704"/>
      <c r="EH271" s="704"/>
      <c r="EI271" s="704"/>
      <c r="EJ271" s="704"/>
      <c r="EK271" s="704"/>
      <c r="EL271" s="704"/>
      <c r="EM271" s="704"/>
      <c r="EN271" s="704"/>
      <c r="EO271" s="704"/>
      <c r="EP271" s="704"/>
      <c r="EQ271" s="704"/>
      <c r="ER271" s="704"/>
      <c r="ES271" s="704"/>
      <c r="ET271" s="704"/>
      <c r="EU271" s="704"/>
      <c r="EV271" s="704"/>
      <c r="EW271" s="704"/>
      <c r="EX271" s="704"/>
      <c r="EY271" s="704"/>
      <c r="EZ271" s="704"/>
      <c r="FA271" s="704"/>
      <c r="FB271" s="704"/>
      <c r="FC271" s="704"/>
      <c r="FD271" s="704"/>
      <c r="FE271" s="704"/>
      <c r="FF271" s="704"/>
      <c r="FG271" s="704"/>
      <c r="FH271" s="706"/>
      <c r="FI271" s="704"/>
      <c r="FJ271" s="704"/>
      <c r="FK271" s="704"/>
      <c r="FL271" s="704"/>
      <c r="FM271" s="706"/>
      <c r="FN271" s="706"/>
      <c r="FO271" s="706"/>
      <c r="FP271" s="706"/>
      <c r="FQ271" s="706"/>
      <c r="FR271" s="706"/>
      <c r="FS271" s="706"/>
      <c r="FT271" s="706"/>
      <c r="FU271" s="706"/>
      <c r="FV271" s="706"/>
      <c r="FW271" s="706"/>
      <c r="FX271" s="706"/>
      <c r="FY271" s="706"/>
      <c r="FZ271" s="706"/>
      <c r="GA271" s="706"/>
      <c r="GB271" s="706"/>
      <c r="GC271" s="706"/>
      <c r="GD271" s="706"/>
      <c r="GE271" s="706"/>
      <c r="GF271" s="706"/>
      <c r="GG271" s="706"/>
      <c r="GH271" s="706"/>
      <c r="GI271" s="706"/>
      <c r="GJ271" s="706"/>
      <c r="GK271" s="706"/>
      <c r="GL271" s="706"/>
      <c r="GM271" s="706"/>
      <c r="GN271" s="706"/>
      <c r="GO271" s="704"/>
    </row>
    <row r="272" spans="1:274" s="878" customFormat="1" ht="23.1" customHeight="1" x14ac:dyDescent="0.25">
      <c r="A272" s="691">
        <v>271</v>
      </c>
      <c r="B272" s="693" t="s">
        <v>1316</v>
      </c>
      <c r="C272" s="696">
        <v>241</v>
      </c>
      <c r="D272" s="697">
        <v>676</v>
      </c>
      <c r="E272" s="707">
        <v>21</v>
      </c>
      <c r="F272" s="699" t="s">
        <v>1319</v>
      </c>
      <c r="G272" s="699" t="s">
        <v>1561</v>
      </c>
      <c r="H272" s="767" t="s">
        <v>1127</v>
      </c>
      <c r="I272" s="752" t="s">
        <v>1113</v>
      </c>
      <c r="J272" s="761" t="s">
        <v>1135</v>
      </c>
      <c r="K272" s="777" t="s">
        <v>1115</v>
      </c>
      <c r="L272" s="777" t="s">
        <v>1116</v>
      </c>
      <c r="M272" s="753" t="s">
        <v>1199</v>
      </c>
      <c r="N272" s="753" t="s">
        <v>1317</v>
      </c>
      <c r="O272" s="753" t="s">
        <v>1317</v>
      </c>
      <c r="P272" s="753" t="s">
        <v>1554</v>
      </c>
      <c r="Q272" s="753" t="s">
        <v>1120</v>
      </c>
      <c r="R272" s="753" t="s">
        <v>1120</v>
      </c>
      <c r="S272" s="755">
        <v>2</v>
      </c>
      <c r="T272" s="769">
        <v>2.2000000000000002</v>
      </c>
      <c r="U272" s="757">
        <v>41456</v>
      </c>
      <c r="V272" s="757">
        <v>41791</v>
      </c>
      <c r="W272" s="701">
        <v>15</v>
      </c>
      <c r="X272" s="875"/>
      <c r="Y272" s="876">
        <v>2450000</v>
      </c>
      <c r="Z272" s="875">
        <f t="shared" si="12"/>
        <v>2450000</v>
      </c>
      <c r="AA272" s="691"/>
      <c r="AB272" s="691"/>
      <c r="AC272" s="691"/>
      <c r="AD272" s="691">
        <v>272000</v>
      </c>
      <c r="AE272" s="691">
        <v>272000</v>
      </c>
      <c r="AF272" s="691">
        <v>272000</v>
      </c>
      <c r="AG272" s="691">
        <v>272000</v>
      </c>
      <c r="AH272" s="691">
        <v>272000</v>
      </c>
      <c r="AI272" s="691">
        <v>272000</v>
      </c>
      <c r="AJ272" s="691">
        <v>272000</v>
      </c>
      <c r="AK272" s="691">
        <v>272000</v>
      </c>
      <c r="AL272" s="691">
        <v>274000</v>
      </c>
      <c r="AM272" s="868">
        <f t="shared" si="13"/>
        <v>2450000</v>
      </c>
      <c r="AN272" s="868">
        <f t="shared" si="14"/>
        <v>0</v>
      </c>
      <c r="AO272" s="691"/>
      <c r="AP272" s="868"/>
      <c r="AQ272" s="706"/>
      <c r="AR272" s="704"/>
      <c r="AS272" s="704"/>
      <c r="AT272" s="704"/>
      <c r="AU272" s="704"/>
      <c r="AV272" s="704"/>
      <c r="AW272" s="704"/>
      <c r="AX272" s="704"/>
      <c r="AY272" s="704"/>
      <c r="AZ272" s="704"/>
      <c r="BA272" s="704"/>
      <c r="BB272" s="704"/>
      <c r="BC272" s="704"/>
      <c r="BD272" s="704"/>
      <c r="BE272" s="704"/>
      <c r="BF272" s="704"/>
      <c r="BG272" s="704"/>
      <c r="BH272" s="704"/>
      <c r="BI272" s="704"/>
      <c r="BJ272" s="704"/>
      <c r="BK272" s="704"/>
      <c r="BL272" s="704"/>
      <c r="BM272" s="704"/>
      <c r="BN272" s="704"/>
      <c r="BO272" s="704"/>
      <c r="BP272" s="704"/>
      <c r="BQ272" s="704"/>
      <c r="BR272" s="704"/>
      <c r="BS272" s="704"/>
      <c r="BT272" s="704"/>
      <c r="BU272" s="704"/>
      <c r="BV272" s="704"/>
      <c r="BW272" s="704"/>
      <c r="BX272" s="704"/>
      <c r="BY272" s="704"/>
      <c r="BZ272" s="704"/>
      <c r="CA272" s="704"/>
      <c r="CB272" s="704"/>
      <c r="CC272" s="704"/>
      <c r="CD272" s="704"/>
      <c r="CE272" s="704"/>
      <c r="CF272" s="704"/>
      <c r="CG272" s="704"/>
      <c r="CH272" s="704"/>
      <c r="CI272" s="704"/>
      <c r="CJ272" s="704"/>
      <c r="CK272" s="704"/>
      <c r="CL272" s="704"/>
      <c r="CM272" s="704"/>
      <c r="CN272" s="704"/>
      <c r="CO272" s="704"/>
      <c r="CP272" s="704"/>
      <c r="CQ272" s="704"/>
      <c r="CR272" s="704"/>
      <c r="CS272" s="704"/>
      <c r="CT272" s="704"/>
      <c r="CU272" s="704"/>
      <c r="CV272" s="704"/>
      <c r="CW272" s="704"/>
      <c r="CX272" s="704"/>
      <c r="CY272" s="704"/>
      <c r="CZ272" s="704"/>
      <c r="DA272" s="704"/>
      <c r="DB272" s="704"/>
      <c r="DC272" s="704"/>
      <c r="DD272" s="704"/>
      <c r="DE272" s="704"/>
      <c r="DF272" s="704"/>
      <c r="DG272" s="704"/>
      <c r="DH272" s="704"/>
      <c r="DI272" s="704"/>
      <c r="DJ272" s="704"/>
      <c r="DK272" s="704"/>
      <c r="DL272" s="704"/>
      <c r="DM272" s="704"/>
      <c r="DN272" s="704"/>
      <c r="DO272" s="704"/>
      <c r="DP272" s="704"/>
      <c r="DQ272" s="704"/>
      <c r="DR272" s="704"/>
      <c r="DS272" s="704"/>
      <c r="DT272" s="704"/>
      <c r="DU272" s="704"/>
      <c r="DV272" s="704"/>
      <c r="DW272" s="704"/>
      <c r="DX272" s="704"/>
      <c r="DY272" s="704"/>
      <c r="DZ272" s="704"/>
      <c r="EA272" s="704"/>
      <c r="EB272" s="704"/>
      <c r="EC272" s="704"/>
      <c r="ED272" s="704"/>
      <c r="EE272" s="704"/>
      <c r="EF272" s="704"/>
      <c r="EG272" s="704"/>
      <c r="EH272" s="704"/>
      <c r="EI272" s="704"/>
      <c r="EJ272" s="704"/>
      <c r="EK272" s="704"/>
      <c r="EL272" s="704"/>
      <c r="EM272" s="704"/>
      <c r="EN272" s="704"/>
      <c r="EO272" s="704"/>
      <c r="EP272" s="704"/>
      <c r="EQ272" s="704"/>
      <c r="ER272" s="704"/>
      <c r="ES272" s="704"/>
      <c r="ET272" s="704"/>
      <c r="EU272" s="704"/>
      <c r="EV272" s="704"/>
      <c r="EW272" s="704"/>
      <c r="EX272" s="704"/>
      <c r="EY272" s="704"/>
      <c r="EZ272" s="704"/>
      <c r="FA272" s="704"/>
      <c r="FB272" s="704"/>
      <c r="FC272" s="704"/>
      <c r="FD272" s="704"/>
      <c r="FE272" s="704"/>
      <c r="FF272" s="704"/>
      <c r="FG272" s="704"/>
      <c r="FH272" s="706"/>
      <c r="FI272" s="704"/>
      <c r="FJ272" s="704"/>
      <c r="FK272" s="704"/>
      <c r="FL272" s="704"/>
      <c r="FM272" s="706"/>
      <c r="FN272" s="706"/>
      <c r="FO272" s="706"/>
      <c r="FP272" s="706"/>
      <c r="FQ272" s="706"/>
      <c r="FR272" s="706"/>
      <c r="FS272" s="706"/>
      <c r="FT272" s="706"/>
      <c r="FU272" s="706"/>
      <c r="FV272" s="706"/>
      <c r="FW272" s="706"/>
      <c r="FX272" s="706"/>
      <c r="FY272" s="706"/>
      <c r="FZ272" s="706"/>
      <c r="GA272" s="706"/>
      <c r="GB272" s="706"/>
      <c r="GC272" s="706"/>
      <c r="GD272" s="706"/>
      <c r="GE272" s="706"/>
      <c r="GF272" s="706"/>
      <c r="GG272" s="706"/>
      <c r="GH272" s="706"/>
      <c r="GI272" s="706"/>
      <c r="GJ272" s="706"/>
      <c r="GK272" s="706"/>
      <c r="GL272" s="706"/>
      <c r="GM272" s="706"/>
      <c r="GN272" s="706"/>
      <c r="GO272" s="704"/>
      <c r="JA272" s="706"/>
      <c r="JB272" s="706"/>
      <c r="JC272" s="706"/>
      <c r="JD272" s="706"/>
      <c r="JE272" s="706"/>
      <c r="JF272" s="706"/>
      <c r="JG272" s="706"/>
      <c r="JH272" s="706"/>
    </row>
    <row r="273" spans="1:274" s="878" customFormat="1" ht="23.1" customHeight="1" x14ac:dyDescent="0.25">
      <c r="A273" s="691">
        <v>272</v>
      </c>
      <c r="B273" s="693" t="s">
        <v>1316</v>
      </c>
      <c r="C273" s="696">
        <v>241</v>
      </c>
      <c r="D273" s="697">
        <v>676</v>
      </c>
      <c r="E273" s="707" t="s">
        <v>1122</v>
      </c>
      <c r="F273" s="699" t="s">
        <v>1319</v>
      </c>
      <c r="G273" s="699" t="s">
        <v>1323</v>
      </c>
      <c r="H273" s="751" t="s">
        <v>1127</v>
      </c>
      <c r="I273" s="752" t="s">
        <v>1113</v>
      </c>
      <c r="J273" s="761" t="s">
        <v>1135</v>
      </c>
      <c r="K273" s="777" t="s">
        <v>1115</v>
      </c>
      <c r="L273" s="777" t="s">
        <v>1116</v>
      </c>
      <c r="M273" s="753" t="s">
        <v>1199</v>
      </c>
      <c r="N273" s="753" t="s">
        <v>1317</v>
      </c>
      <c r="O273" s="753" t="s">
        <v>1317</v>
      </c>
      <c r="P273" s="753" t="s">
        <v>1554</v>
      </c>
      <c r="Q273" s="765" t="s">
        <v>1324</v>
      </c>
      <c r="R273" s="765" t="s">
        <v>1324</v>
      </c>
      <c r="S273" s="755">
        <v>2</v>
      </c>
      <c r="T273" s="769">
        <v>2.2000000000000002</v>
      </c>
      <c r="U273" s="771">
        <v>41640</v>
      </c>
      <c r="V273" s="771">
        <v>41791</v>
      </c>
      <c r="W273" s="701">
        <v>15</v>
      </c>
      <c r="X273" s="875"/>
      <c r="Y273" s="877"/>
      <c r="Z273" s="875">
        <f t="shared" si="12"/>
        <v>0</v>
      </c>
      <c r="AA273" s="702"/>
      <c r="AB273" s="702"/>
      <c r="AC273" s="702"/>
      <c r="AD273" s="702"/>
      <c r="AE273" s="702"/>
      <c r="AF273" s="702"/>
      <c r="AG273" s="702"/>
      <c r="AH273" s="702"/>
      <c r="AI273" s="691"/>
      <c r="AJ273" s="691"/>
      <c r="AK273" s="691"/>
      <c r="AL273" s="691"/>
      <c r="AM273" s="868">
        <f t="shared" si="13"/>
        <v>0</v>
      </c>
      <c r="AN273" s="868">
        <f t="shared" si="14"/>
        <v>0</v>
      </c>
      <c r="AO273" s="760"/>
      <c r="AP273" s="868">
        <v>350000</v>
      </c>
      <c r="AQ273" s="706"/>
      <c r="AR273" s="704"/>
      <c r="AS273" s="704"/>
      <c r="AT273" s="704"/>
      <c r="AU273" s="704"/>
      <c r="AV273" s="704"/>
      <c r="AW273" s="704"/>
      <c r="AX273" s="704"/>
      <c r="AY273" s="704"/>
      <c r="AZ273" s="704"/>
      <c r="BA273" s="704"/>
      <c r="BB273" s="704"/>
      <c r="BC273" s="704"/>
      <c r="BD273" s="704"/>
      <c r="BE273" s="704"/>
      <c r="BF273" s="704"/>
      <c r="BG273" s="704"/>
      <c r="BH273" s="704"/>
      <c r="BI273" s="704"/>
      <c r="BJ273" s="704"/>
      <c r="BK273" s="704"/>
      <c r="BL273" s="704"/>
      <c r="BM273" s="704"/>
      <c r="BN273" s="704"/>
      <c r="BO273" s="704"/>
      <c r="BP273" s="704"/>
      <c r="BQ273" s="704"/>
      <c r="BR273" s="704"/>
      <c r="BS273" s="704"/>
      <c r="BT273" s="704"/>
      <c r="BU273" s="704"/>
      <c r="BV273" s="704"/>
      <c r="BW273" s="704"/>
      <c r="BX273" s="704"/>
      <c r="BY273" s="704"/>
      <c r="BZ273" s="704"/>
      <c r="CA273" s="704"/>
      <c r="CB273" s="704"/>
      <c r="CC273" s="704"/>
      <c r="CD273" s="704"/>
      <c r="CE273" s="704"/>
      <c r="CF273" s="704"/>
      <c r="CG273" s="704"/>
      <c r="CH273" s="704"/>
      <c r="CI273" s="704"/>
      <c r="CJ273" s="704"/>
      <c r="CK273" s="704"/>
      <c r="CL273" s="704"/>
      <c r="CM273" s="704"/>
      <c r="CN273" s="704"/>
      <c r="CO273" s="704"/>
      <c r="CP273" s="704"/>
      <c r="CQ273" s="704"/>
      <c r="CR273" s="704"/>
      <c r="CS273" s="704"/>
      <c r="CT273" s="704"/>
      <c r="CU273" s="704"/>
      <c r="CV273" s="704"/>
      <c r="CW273" s="704"/>
      <c r="CX273" s="704"/>
      <c r="CY273" s="704"/>
      <c r="CZ273" s="704"/>
      <c r="DA273" s="704"/>
      <c r="DB273" s="704"/>
      <c r="DC273" s="704"/>
      <c r="DD273" s="704"/>
      <c r="DE273" s="704"/>
      <c r="DF273" s="704"/>
      <c r="DG273" s="704"/>
      <c r="DH273" s="704"/>
      <c r="DI273" s="704"/>
      <c r="DJ273" s="704"/>
      <c r="DK273" s="704"/>
      <c r="DL273" s="704"/>
      <c r="DM273" s="704"/>
      <c r="DN273" s="704"/>
      <c r="DO273" s="704"/>
      <c r="DP273" s="704"/>
      <c r="DQ273" s="704"/>
      <c r="DR273" s="704"/>
      <c r="DS273" s="704"/>
      <c r="DT273" s="704"/>
      <c r="DU273" s="704"/>
      <c r="DV273" s="704"/>
      <c r="DW273" s="704"/>
      <c r="DX273" s="704"/>
      <c r="DY273" s="704"/>
      <c r="DZ273" s="704"/>
      <c r="EA273" s="704"/>
      <c r="EB273" s="704"/>
      <c r="EC273" s="704"/>
      <c r="ED273" s="704"/>
      <c r="EE273" s="704"/>
      <c r="EF273" s="704"/>
      <c r="EG273" s="704"/>
      <c r="EH273" s="704"/>
      <c r="EI273" s="704"/>
      <c r="EJ273" s="704"/>
      <c r="EK273" s="704"/>
      <c r="EL273" s="704"/>
      <c r="EM273" s="704"/>
      <c r="EN273" s="704"/>
      <c r="EO273" s="704"/>
      <c r="EP273" s="704"/>
      <c r="EQ273" s="704"/>
      <c r="ER273" s="704"/>
      <c r="ES273" s="704"/>
      <c r="ET273" s="704"/>
      <c r="EU273" s="704"/>
      <c r="EV273" s="704"/>
      <c r="EW273" s="704"/>
      <c r="EX273" s="704"/>
      <c r="EY273" s="704"/>
      <c r="EZ273" s="704"/>
      <c r="FA273" s="704"/>
      <c r="FB273" s="704"/>
      <c r="FC273" s="704"/>
      <c r="FD273" s="704"/>
      <c r="FE273" s="704"/>
      <c r="FF273" s="704"/>
      <c r="FG273" s="704"/>
      <c r="FH273" s="706"/>
      <c r="FI273" s="704"/>
      <c r="FJ273" s="704"/>
      <c r="FK273" s="704"/>
      <c r="FL273" s="704"/>
      <c r="FM273" s="706"/>
      <c r="FN273" s="706"/>
      <c r="FO273" s="706"/>
      <c r="FP273" s="706"/>
      <c r="FQ273" s="706"/>
      <c r="FR273" s="706"/>
      <c r="FS273" s="706"/>
      <c r="FT273" s="706"/>
      <c r="FU273" s="706"/>
      <c r="FV273" s="706"/>
      <c r="FW273" s="706"/>
      <c r="FX273" s="706"/>
      <c r="FY273" s="706"/>
      <c r="FZ273" s="706"/>
      <c r="GA273" s="706"/>
      <c r="GB273" s="706"/>
      <c r="GC273" s="706"/>
      <c r="GD273" s="706"/>
      <c r="GE273" s="706"/>
      <c r="GF273" s="706"/>
      <c r="GG273" s="706"/>
      <c r="GH273" s="706"/>
      <c r="GI273" s="706"/>
      <c r="GJ273" s="706"/>
      <c r="GK273" s="706"/>
      <c r="GL273" s="706"/>
      <c r="GM273" s="706"/>
      <c r="GN273" s="706"/>
      <c r="GO273" s="704"/>
      <c r="GP273" s="746"/>
      <c r="GQ273" s="704"/>
      <c r="GR273" s="704"/>
      <c r="GS273" s="704"/>
      <c r="GT273" s="704"/>
      <c r="GU273" s="704"/>
      <c r="GV273" s="704"/>
      <c r="GW273" s="704"/>
      <c r="GX273" s="704"/>
      <c r="GY273" s="704"/>
      <c r="GZ273" s="704"/>
      <c r="HA273" s="704"/>
      <c r="HB273" s="704"/>
      <c r="HC273" s="704"/>
      <c r="HD273" s="704"/>
      <c r="HE273" s="704"/>
      <c r="HF273" s="704"/>
      <c r="HG273" s="704"/>
      <c r="HH273" s="704"/>
      <c r="HI273" s="704"/>
      <c r="HJ273" s="704"/>
      <c r="HK273" s="704"/>
      <c r="HL273" s="704"/>
      <c r="HM273" s="704"/>
      <c r="HN273" s="704"/>
      <c r="HO273" s="704"/>
      <c r="HP273" s="704"/>
      <c r="HQ273" s="704"/>
      <c r="HR273" s="706"/>
      <c r="HS273" s="706"/>
      <c r="HT273" s="706"/>
      <c r="HU273" s="706"/>
      <c r="HV273" s="706"/>
      <c r="HW273" s="706"/>
      <c r="HX273" s="706"/>
      <c r="HY273" s="706"/>
      <c r="HZ273" s="706"/>
      <c r="IA273" s="704"/>
      <c r="IB273" s="704"/>
      <c r="IC273" s="704"/>
      <c r="ID273" s="704"/>
      <c r="IE273" s="704"/>
      <c r="IF273" s="704"/>
      <c r="IG273" s="704"/>
      <c r="IH273" s="704"/>
      <c r="II273" s="704"/>
      <c r="IJ273" s="704"/>
      <c r="IK273" s="704"/>
      <c r="IL273" s="704"/>
      <c r="IM273" s="704"/>
      <c r="IN273" s="704"/>
      <c r="IO273" s="704"/>
      <c r="IP273" s="704"/>
      <c r="IQ273" s="704"/>
      <c r="IR273" s="704"/>
      <c r="IS273" s="704"/>
      <c r="IT273" s="704"/>
      <c r="IU273" s="704"/>
      <c r="IV273" s="706"/>
      <c r="IW273" s="706"/>
    </row>
    <row r="274" spans="1:274" s="878" customFormat="1" ht="23.1" customHeight="1" x14ac:dyDescent="0.25">
      <c r="A274" s="691">
        <v>273</v>
      </c>
      <c r="B274" s="693" t="s">
        <v>1316</v>
      </c>
      <c r="C274" s="696">
        <v>241</v>
      </c>
      <c r="D274" s="697">
        <v>676</v>
      </c>
      <c r="E274" s="707" t="s">
        <v>1122</v>
      </c>
      <c r="F274" s="699" t="s">
        <v>1319</v>
      </c>
      <c r="G274" s="699" t="s">
        <v>1322</v>
      </c>
      <c r="H274" s="751" t="s">
        <v>1127</v>
      </c>
      <c r="I274" s="752" t="s">
        <v>1113</v>
      </c>
      <c r="J274" s="761" t="s">
        <v>1135</v>
      </c>
      <c r="K274" s="777" t="s">
        <v>1115</v>
      </c>
      <c r="L274" s="777" t="s">
        <v>1116</v>
      </c>
      <c r="M274" s="753" t="s">
        <v>1199</v>
      </c>
      <c r="N274" s="753" t="s">
        <v>1317</v>
      </c>
      <c r="O274" s="753" t="s">
        <v>1317</v>
      </c>
      <c r="P274" s="753" t="s">
        <v>1554</v>
      </c>
      <c r="Q274" s="765" t="s">
        <v>1321</v>
      </c>
      <c r="R274" s="765" t="s">
        <v>1321</v>
      </c>
      <c r="S274" s="755">
        <v>2</v>
      </c>
      <c r="T274" s="769">
        <v>2.2000000000000002</v>
      </c>
      <c r="U274" s="771">
        <v>41640</v>
      </c>
      <c r="V274" s="771">
        <v>41791</v>
      </c>
      <c r="W274" s="701">
        <v>15</v>
      </c>
      <c r="X274" s="875"/>
      <c r="Y274" s="877"/>
      <c r="Z274" s="875">
        <f t="shared" si="12"/>
        <v>0</v>
      </c>
      <c r="AA274" s="702"/>
      <c r="AB274" s="702"/>
      <c r="AC274" s="702"/>
      <c r="AD274" s="702"/>
      <c r="AE274" s="702"/>
      <c r="AF274" s="702"/>
      <c r="AG274" s="702"/>
      <c r="AH274" s="702"/>
      <c r="AI274" s="691"/>
      <c r="AJ274" s="691"/>
      <c r="AK274" s="691"/>
      <c r="AL274" s="691"/>
      <c r="AM274" s="868">
        <f t="shared" si="13"/>
        <v>0</v>
      </c>
      <c r="AN274" s="868">
        <f t="shared" si="14"/>
        <v>0</v>
      </c>
      <c r="AO274" s="760"/>
      <c r="AP274" s="868">
        <v>900000</v>
      </c>
      <c r="AQ274" s="706"/>
      <c r="AR274" s="704"/>
      <c r="AS274" s="704"/>
      <c r="AT274" s="704"/>
      <c r="AU274" s="704"/>
      <c r="AV274" s="704"/>
      <c r="AW274" s="704"/>
      <c r="AX274" s="704"/>
      <c r="AY274" s="704"/>
      <c r="AZ274" s="704"/>
      <c r="BA274" s="704"/>
      <c r="BB274" s="704"/>
      <c r="BC274" s="704"/>
      <c r="BD274" s="704"/>
      <c r="BE274" s="704"/>
      <c r="BF274" s="704"/>
      <c r="BG274" s="704"/>
      <c r="BH274" s="704"/>
      <c r="BI274" s="704"/>
      <c r="BJ274" s="704"/>
      <c r="BK274" s="704"/>
      <c r="BL274" s="704"/>
      <c r="BM274" s="704"/>
      <c r="BN274" s="704"/>
      <c r="BO274" s="704"/>
      <c r="BP274" s="704"/>
      <c r="BQ274" s="704"/>
      <c r="BR274" s="704"/>
      <c r="BS274" s="704"/>
      <c r="BT274" s="704"/>
      <c r="BU274" s="704"/>
      <c r="BV274" s="704"/>
      <c r="BW274" s="704"/>
      <c r="BX274" s="704"/>
      <c r="BY274" s="704"/>
      <c r="BZ274" s="704"/>
      <c r="CA274" s="704"/>
      <c r="CB274" s="704"/>
      <c r="CC274" s="704"/>
      <c r="CD274" s="704"/>
      <c r="CE274" s="704"/>
      <c r="CF274" s="704"/>
      <c r="CG274" s="704"/>
      <c r="CH274" s="704"/>
      <c r="CI274" s="704"/>
      <c r="CJ274" s="704"/>
      <c r="CK274" s="704"/>
      <c r="CL274" s="704"/>
      <c r="CM274" s="704"/>
      <c r="CN274" s="704"/>
      <c r="CO274" s="704"/>
      <c r="CP274" s="704"/>
      <c r="CQ274" s="704"/>
      <c r="CR274" s="704"/>
      <c r="CS274" s="704"/>
      <c r="CT274" s="704"/>
      <c r="CU274" s="704"/>
      <c r="CV274" s="704"/>
      <c r="CW274" s="704"/>
      <c r="CX274" s="704"/>
      <c r="CY274" s="704"/>
      <c r="CZ274" s="704"/>
      <c r="DA274" s="704"/>
      <c r="DB274" s="704"/>
      <c r="DC274" s="704"/>
      <c r="DD274" s="704"/>
      <c r="DE274" s="704"/>
      <c r="DF274" s="704"/>
      <c r="DG274" s="704"/>
      <c r="DH274" s="704"/>
      <c r="DI274" s="704"/>
      <c r="DJ274" s="704"/>
      <c r="DK274" s="704"/>
      <c r="DL274" s="704"/>
      <c r="DM274" s="704"/>
      <c r="DN274" s="704"/>
      <c r="DO274" s="704"/>
      <c r="DP274" s="704"/>
      <c r="DQ274" s="704"/>
      <c r="DR274" s="704"/>
      <c r="DS274" s="704"/>
      <c r="DT274" s="704"/>
      <c r="DU274" s="704"/>
      <c r="DV274" s="704"/>
      <c r="DW274" s="704"/>
      <c r="DX274" s="704"/>
      <c r="DY274" s="704"/>
      <c r="DZ274" s="704"/>
      <c r="EA274" s="704"/>
      <c r="EB274" s="704"/>
      <c r="EC274" s="704"/>
      <c r="ED274" s="704"/>
      <c r="EE274" s="704"/>
      <c r="EF274" s="704"/>
      <c r="EG274" s="704"/>
      <c r="EH274" s="704"/>
      <c r="EI274" s="704"/>
      <c r="EJ274" s="704"/>
      <c r="EK274" s="704"/>
      <c r="EL274" s="704"/>
      <c r="EM274" s="704"/>
      <c r="EN274" s="704"/>
      <c r="EO274" s="704"/>
      <c r="EP274" s="704"/>
      <c r="EQ274" s="704"/>
      <c r="ER274" s="704"/>
      <c r="ES274" s="704"/>
      <c r="ET274" s="704"/>
      <c r="EU274" s="704"/>
      <c r="EV274" s="704"/>
      <c r="EW274" s="704"/>
      <c r="EX274" s="704"/>
      <c r="EY274" s="704"/>
      <c r="EZ274" s="704"/>
      <c r="FA274" s="704"/>
      <c r="FB274" s="704"/>
      <c r="FC274" s="704"/>
      <c r="FD274" s="704"/>
      <c r="FE274" s="704"/>
      <c r="FF274" s="704"/>
      <c r="FG274" s="704"/>
      <c r="FH274" s="706"/>
      <c r="FI274" s="704"/>
      <c r="FJ274" s="704"/>
      <c r="FK274" s="704"/>
      <c r="FL274" s="704"/>
      <c r="FM274" s="706"/>
      <c r="FN274" s="706"/>
      <c r="FO274" s="706"/>
      <c r="FP274" s="706"/>
      <c r="FQ274" s="706"/>
      <c r="FR274" s="706"/>
      <c r="FS274" s="706"/>
      <c r="FT274" s="706"/>
      <c r="FU274" s="706"/>
      <c r="FV274" s="706"/>
      <c r="FW274" s="706"/>
      <c r="FX274" s="706"/>
      <c r="FY274" s="706"/>
      <c r="FZ274" s="706"/>
      <c r="GA274" s="706"/>
      <c r="GB274" s="706"/>
      <c r="GC274" s="706"/>
      <c r="GD274" s="706"/>
      <c r="GE274" s="706"/>
      <c r="GF274" s="706"/>
      <c r="GG274" s="706"/>
      <c r="GH274" s="706"/>
      <c r="GI274" s="706"/>
      <c r="GJ274" s="706"/>
      <c r="GK274" s="706"/>
      <c r="GL274" s="706"/>
      <c r="GM274" s="706"/>
      <c r="GN274" s="706"/>
      <c r="GO274" s="704"/>
      <c r="GP274" s="746"/>
      <c r="GQ274" s="704"/>
      <c r="GR274" s="704"/>
      <c r="GS274" s="704"/>
      <c r="GT274" s="704"/>
      <c r="GU274" s="704"/>
      <c r="GV274" s="704"/>
      <c r="GW274" s="704"/>
      <c r="GX274" s="704"/>
      <c r="GY274" s="704"/>
      <c r="GZ274" s="704"/>
      <c r="HA274" s="704"/>
      <c r="HB274" s="704"/>
      <c r="HC274" s="704"/>
      <c r="HD274" s="704"/>
      <c r="HE274" s="704"/>
      <c r="HF274" s="704"/>
      <c r="HG274" s="704"/>
      <c r="HH274" s="704"/>
      <c r="HI274" s="704"/>
      <c r="HJ274" s="704"/>
      <c r="HK274" s="704"/>
      <c r="HL274" s="704"/>
      <c r="HM274" s="704"/>
      <c r="HN274" s="704"/>
      <c r="HO274" s="704"/>
      <c r="HP274" s="704"/>
      <c r="HQ274" s="704"/>
      <c r="HR274" s="706"/>
      <c r="HS274" s="706"/>
      <c r="HT274" s="706"/>
      <c r="HU274" s="706"/>
      <c r="HV274" s="706"/>
      <c r="HW274" s="706"/>
      <c r="HX274" s="706"/>
      <c r="HY274" s="706"/>
      <c r="HZ274" s="706"/>
      <c r="IA274" s="704"/>
      <c r="IB274" s="704"/>
      <c r="IC274" s="704"/>
      <c r="ID274" s="704"/>
      <c r="IE274" s="704"/>
      <c r="IF274" s="704"/>
      <c r="IG274" s="704"/>
      <c r="IH274" s="704"/>
      <c r="II274" s="704"/>
      <c r="IJ274" s="704"/>
      <c r="IK274" s="704"/>
      <c r="IL274" s="704"/>
      <c r="IM274" s="704"/>
      <c r="IN274" s="704"/>
      <c r="IO274" s="704"/>
      <c r="IP274" s="704"/>
      <c r="IQ274" s="704"/>
      <c r="IR274" s="704"/>
      <c r="IS274" s="704"/>
      <c r="IT274" s="704"/>
      <c r="IU274" s="704"/>
      <c r="IV274" s="704"/>
      <c r="IW274" s="704"/>
    </row>
    <row r="275" spans="1:274" s="878" customFormat="1" ht="23.1" customHeight="1" x14ac:dyDescent="0.25">
      <c r="A275" s="691">
        <v>274</v>
      </c>
      <c r="B275" s="693" t="s">
        <v>1316</v>
      </c>
      <c r="C275" s="696">
        <v>241</v>
      </c>
      <c r="D275" s="697">
        <v>676</v>
      </c>
      <c r="E275" s="707" t="s">
        <v>1122</v>
      </c>
      <c r="F275" s="699" t="s">
        <v>1319</v>
      </c>
      <c r="G275" s="699" t="s">
        <v>1326</v>
      </c>
      <c r="H275" s="751" t="s">
        <v>1127</v>
      </c>
      <c r="I275" s="752" t="s">
        <v>1113</v>
      </c>
      <c r="J275" s="761" t="s">
        <v>1135</v>
      </c>
      <c r="K275" s="777" t="s">
        <v>1115</v>
      </c>
      <c r="L275" s="777" t="s">
        <v>1116</v>
      </c>
      <c r="M275" s="753" t="s">
        <v>1199</v>
      </c>
      <c r="N275" s="753" t="s">
        <v>1317</v>
      </c>
      <c r="O275" s="753" t="s">
        <v>1317</v>
      </c>
      <c r="P275" s="753" t="s">
        <v>1554</v>
      </c>
      <c r="Q275" s="753" t="s">
        <v>1160</v>
      </c>
      <c r="R275" s="753" t="s">
        <v>1160</v>
      </c>
      <c r="S275" s="755">
        <v>2</v>
      </c>
      <c r="T275" s="769">
        <v>2.2000000000000002</v>
      </c>
      <c r="U275" s="771">
        <v>41640</v>
      </c>
      <c r="V275" s="771">
        <v>41791</v>
      </c>
      <c r="W275" s="701">
        <v>15</v>
      </c>
      <c r="X275" s="875"/>
      <c r="Y275" s="877"/>
      <c r="Z275" s="875">
        <f t="shared" si="12"/>
        <v>0</v>
      </c>
      <c r="AA275" s="702"/>
      <c r="AB275" s="702"/>
      <c r="AC275" s="702"/>
      <c r="AD275" s="702"/>
      <c r="AE275" s="702"/>
      <c r="AF275" s="702"/>
      <c r="AG275" s="702"/>
      <c r="AH275" s="702"/>
      <c r="AI275" s="691"/>
      <c r="AJ275" s="691"/>
      <c r="AK275" s="691"/>
      <c r="AL275" s="691"/>
      <c r="AM275" s="868">
        <f t="shared" si="13"/>
        <v>0</v>
      </c>
      <c r="AN275" s="868">
        <f t="shared" si="14"/>
        <v>0</v>
      </c>
      <c r="AO275" s="760"/>
      <c r="AP275" s="868">
        <v>950000</v>
      </c>
      <c r="AQ275" s="706"/>
      <c r="AR275" s="704"/>
      <c r="AS275" s="704"/>
      <c r="AT275" s="704"/>
      <c r="AU275" s="704"/>
      <c r="AV275" s="704"/>
      <c r="AW275" s="704"/>
      <c r="AX275" s="704"/>
      <c r="AY275" s="704"/>
      <c r="AZ275" s="704"/>
      <c r="BA275" s="704"/>
      <c r="BB275" s="704"/>
      <c r="BC275" s="704"/>
      <c r="BD275" s="704"/>
      <c r="BE275" s="704"/>
      <c r="BF275" s="704"/>
      <c r="BG275" s="704"/>
      <c r="BH275" s="704"/>
      <c r="BI275" s="704"/>
      <c r="BJ275" s="704"/>
      <c r="BK275" s="704"/>
      <c r="BL275" s="704"/>
      <c r="BM275" s="704"/>
      <c r="BN275" s="704"/>
      <c r="BO275" s="704"/>
      <c r="BP275" s="704"/>
      <c r="BQ275" s="704"/>
      <c r="BR275" s="704"/>
      <c r="BS275" s="704"/>
      <c r="BT275" s="704"/>
      <c r="BU275" s="704"/>
      <c r="BV275" s="704"/>
      <c r="BW275" s="704"/>
      <c r="BX275" s="704"/>
      <c r="BY275" s="704"/>
      <c r="BZ275" s="704"/>
      <c r="CA275" s="704"/>
      <c r="CB275" s="704"/>
      <c r="CC275" s="704"/>
      <c r="CD275" s="704"/>
      <c r="CE275" s="704"/>
      <c r="CF275" s="704"/>
      <c r="CG275" s="704"/>
      <c r="CH275" s="704"/>
      <c r="CI275" s="704"/>
      <c r="CJ275" s="704"/>
      <c r="CK275" s="704"/>
      <c r="CL275" s="704"/>
      <c r="CM275" s="704"/>
      <c r="CN275" s="704"/>
      <c r="CO275" s="704"/>
      <c r="CP275" s="704"/>
      <c r="CQ275" s="704"/>
      <c r="CR275" s="704"/>
      <c r="CS275" s="704"/>
      <c r="CT275" s="704"/>
      <c r="CU275" s="704"/>
      <c r="CV275" s="704"/>
      <c r="CW275" s="704"/>
      <c r="CX275" s="704"/>
      <c r="CY275" s="704"/>
      <c r="CZ275" s="704"/>
      <c r="DA275" s="704"/>
      <c r="DB275" s="704"/>
      <c r="DC275" s="704"/>
      <c r="DD275" s="704"/>
      <c r="DE275" s="704"/>
      <c r="DF275" s="704"/>
      <c r="DG275" s="704"/>
      <c r="DH275" s="704"/>
      <c r="DI275" s="704"/>
      <c r="DJ275" s="704"/>
      <c r="DK275" s="704"/>
      <c r="DL275" s="704"/>
      <c r="DM275" s="704"/>
      <c r="DN275" s="704"/>
      <c r="DO275" s="704"/>
      <c r="DP275" s="704"/>
      <c r="DQ275" s="704"/>
      <c r="DR275" s="704"/>
      <c r="DS275" s="704"/>
      <c r="DT275" s="704"/>
      <c r="DU275" s="704"/>
      <c r="DV275" s="704"/>
      <c r="DW275" s="704"/>
      <c r="DX275" s="704"/>
      <c r="DY275" s="704"/>
      <c r="DZ275" s="704"/>
      <c r="EA275" s="704"/>
      <c r="EB275" s="704"/>
      <c r="EC275" s="704"/>
      <c r="ED275" s="704"/>
      <c r="EE275" s="704"/>
      <c r="EF275" s="704"/>
      <c r="EG275" s="704"/>
      <c r="EH275" s="704"/>
      <c r="EI275" s="704"/>
      <c r="EJ275" s="704"/>
      <c r="EK275" s="704"/>
      <c r="EL275" s="704"/>
      <c r="EM275" s="704"/>
      <c r="EN275" s="704"/>
      <c r="EO275" s="704"/>
      <c r="EP275" s="704"/>
      <c r="EQ275" s="704"/>
      <c r="ER275" s="704"/>
      <c r="ES275" s="704"/>
      <c r="ET275" s="704"/>
      <c r="EU275" s="704"/>
      <c r="EV275" s="704"/>
      <c r="EW275" s="704"/>
      <c r="EX275" s="704"/>
      <c r="EY275" s="704"/>
      <c r="EZ275" s="704"/>
      <c r="FA275" s="704"/>
      <c r="FB275" s="704"/>
      <c r="FC275" s="704"/>
      <c r="FD275" s="704"/>
      <c r="FE275" s="704"/>
      <c r="FF275" s="704"/>
      <c r="FG275" s="704"/>
      <c r="FH275" s="706"/>
      <c r="FI275" s="704"/>
      <c r="FJ275" s="704"/>
      <c r="FK275" s="704"/>
      <c r="FL275" s="704"/>
      <c r="FM275" s="706"/>
      <c r="FN275" s="706"/>
      <c r="FO275" s="706"/>
      <c r="FP275" s="706"/>
      <c r="FQ275" s="706"/>
      <c r="FR275" s="706"/>
      <c r="FS275" s="706"/>
      <c r="FT275" s="706"/>
      <c r="FU275" s="706"/>
      <c r="FV275" s="706"/>
      <c r="FW275" s="706"/>
      <c r="FX275" s="706"/>
      <c r="FY275" s="706"/>
      <c r="FZ275" s="706"/>
      <c r="GA275" s="706"/>
      <c r="GB275" s="706"/>
      <c r="GC275" s="706"/>
      <c r="GD275" s="706"/>
      <c r="GE275" s="706"/>
      <c r="GF275" s="706"/>
      <c r="GG275" s="706"/>
      <c r="GH275" s="706"/>
      <c r="GI275" s="706"/>
      <c r="GJ275" s="706"/>
      <c r="GK275" s="706"/>
      <c r="GL275" s="706"/>
      <c r="GM275" s="706"/>
      <c r="GN275" s="706"/>
      <c r="GO275" s="704"/>
      <c r="GP275" s="746"/>
      <c r="GQ275" s="704"/>
      <c r="GR275" s="704"/>
      <c r="GS275" s="704"/>
      <c r="GT275" s="704"/>
      <c r="GU275" s="704"/>
      <c r="GV275" s="704"/>
      <c r="GW275" s="704"/>
      <c r="GX275" s="704"/>
      <c r="GY275" s="704"/>
      <c r="GZ275" s="704"/>
      <c r="HA275" s="704"/>
      <c r="HB275" s="704"/>
      <c r="HC275" s="704"/>
      <c r="HD275" s="704"/>
      <c r="HE275" s="704"/>
      <c r="HF275" s="704"/>
      <c r="HG275" s="704"/>
      <c r="HH275" s="704"/>
      <c r="HI275" s="704"/>
      <c r="HJ275" s="704"/>
      <c r="HK275" s="704"/>
      <c r="HL275" s="704"/>
      <c r="HM275" s="704"/>
      <c r="HN275" s="704"/>
      <c r="HO275" s="704"/>
      <c r="HP275" s="704"/>
      <c r="HQ275" s="704"/>
      <c r="HR275" s="706"/>
      <c r="HS275" s="706"/>
      <c r="HT275" s="706"/>
      <c r="HU275" s="706"/>
      <c r="HV275" s="706"/>
      <c r="HW275" s="706"/>
      <c r="HX275" s="706"/>
      <c r="HY275" s="706"/>
      <c r="HZ275" s="706"/>
      <c r="IA275" s="704"/>
      <c r="IB275" s="704"/>
      <c r="IC275" s="704"/>
      <c r="ID275" s="704"/>
      <c r="IE275" s="704"/>
      <c r="IF275" s="704"/>
      <c r="IG275" s="704"/>
      <c r="IH275" s="704"/>
      <c r="II275" s="704"/>
      <c r="IJ275" s="704"/>
      <c r="IK275" s="704"/>
      <c r="IL275" s="704"/>
      <c r="IM275" s="704"/>
      <c r="IN275" s="704"/>
      <c r="IO275" s="704"/>
      <c r="IP275" s="704"/>
      <c r="IQ275" s="704"/>
      <c r="IR275" s="704"/>
      <c r="IS275" s="704"/>
      <c r="IT275" s="704"/>
      <c r="IU275" s="704"/>
      <c r="IV275" s="704"/>
      <c r="IW275" s="704"/>
    </row>
    <row r="276" spans="1:274" s="947" customFormat="1" ht="23.1" customHeight="1" x14ac:dyDescent="0.25">
      <c r="A276" s="691">
        <v>275</v>
      </c>
      <c r="B276" s="693" t="s">
        <v>1316</v>
      </c>
      <c r="C276" s="696">
        <v>241</v>
      </c>
      <c r="D276" s="697">
        <v>676</v>
      </c>
      <c r="E276" s="707" t="s">
        <v>1122</v>
      </c>
      <c r="F276" s="699" t="s">
        <v>1319</v>
      </c>
      <c r="G276" s="699" t="s">
        <v>1320</v>
      </c>
      <c r="H276" s="751" t="s">
        <v>1127</v>
      </c>
      <c r="I276" s="752" t="s">
        <v>1113</v>
      </c>
      <c r="J276" s="761" t="s">
        <v>1135</v>
      </c>
      <c r="K276" s="777" t="s">
        <v>1115</v>
      </c>
      <c r="L276" s="777" t="s">
        <v>1116</v>
      </c>
      <c r="M276" s="753" t="s">
        <v>1199</v>
      </c>
      <c r="N276" s="753" t="s">
        <v>1317</v>
      </c>
      <c r="O276" s="753" t="s">
        <v>1317</v>
      </c>
      <c r="P276" s="753" t="s">
        <v>1554</v>
      </c>
      <c r="Q276" s="765" t="s">
        <v>1160</v>
      </c>
      <c r="R276" s="765" t="s">
        <v>1160</v>
      </c>
      <c r="S276" s="755">
        <v>2</v>
      </c>
      <c r="T276" s="769">
        <v>2.2000000000000002</v>
      </c>
      <c r="U276" s="771">
        <v>41640</v>
      </c>
      <c r="V276" s="771">
        <v>41791</v>
      </c>
      <c r="W276" s="701">
        <v>15</v>
      </c>
      <c r="X276" s="875"/>
      <c r="Y276" s="877"/>
      <c r="Z276" s="875">
        <f t="shared" si="12"/>
        <v>0</v>
      </c>
      <c r="AA276" s="702"/>
      <c r="AB276" s="702"/>
      <c r="AC276" s="702"/>
      <c r="AD276" s="702"/>
      <c r="AE276" s="702"/>
      <c r="AF276" s="702"/>
      <c r="AG276" s="702"/>
      <c r="AH276" s="702"/>
      <c r="AI276" s="691"/>
      <c r="AJ276" s="691"/>
      <c r="AK276" s="691"/>
      <c r="AL276" s="691"/>
      <c r="AM276" s="868">
        <f t="shared" si="13"/>
        <v>0</v>
      </c>
      <c r="AN276" s="868">
        <f t="shared" si="14"/>
        <v>0</v>
      </c>
      <c r="AO276" s="760">
        <f>1700000</f>
        <v>1700000</v>
      </c>
      <c r="AP276" s="943">
        <v>534500</v>
      </c>
      <c r="AQ276" s="706"/>
      <c r="AR276" s="704"/>
      <c r="AS276" s="704"/>
      <c r="AT276" s="704"/>
      <c r="AU276" s="704"/>
      <c r="AV276" s="704"/>
      <c r="AW276" s="704"/>
      <c r="AX276" s="704"/>
      <c r="AY276" s="704"/>
      <c r="AZ276" s="704"/>
      <c r="BA276" s="704"/>
      <c r="BB276" s="704"/>
      <c r="BC276" s="704"/>
      <c r="BD276" s="704"/>
      <c r="BE276" s="704"/>
      <c r="BF276" s="704"/>
      <c r="BG276" s="704"/>
      <c r="BH276" s="704"/>
      <c r="BI276" s="704"/>
      <c r="BJ276" s="704"/>
      <c r="BK276" s="704"/>
      <c r="BL276" s="704"/>
      <c r="BM276" s="704"/>
      <c r="BN276" s="704"/>
      <c r="BO276" s="704"/>
      <c r="BP276" s="704"/>
      <c r="BQ276" s="704"/>
      <c r="BR276" s="704"/>
      <c r="BS276" s="704"/>
      <c r="BT276" s="704"/>
      <c r="BU276" s="704"/>
      <c r="BV276" s="704"/>
      <c r="BW276" s="704"/>
      <c r="BX276" s="704"/>
      <c r="BY276" s="704"/>
      <c r="BZ276" s="704"/>
      <c r="CA276" s="704"/>
      <c r="CB276" s="704"/>
      <c r="CC276" s="704"/>
      <c r="CD276" s="704"/>
      <c r="CE276" s="704"/>
      <c r="CF276" s="704"/>
      <c r="CG276" s="704"/>
      <c r="CH276" s="704"/>
      <c r="CI276" s="704"/>
      <c r="CJ276" s="704"/>
      <c r="CK276" s="704"/>
      <c r="CL276" s="704"/>
      <c r="CM276" s="704"/>
      <c r="CN276" s="704"/>
      <c r="CO276" s="704"/>
      <c r="CP276" s="704"/>
      <c r="CQ276" s="704"/>
      <c r="CR276" s="704"/>
      <c r="CS276" s="704"/>
      <c r="CT276" s="704"/>
      <c r="CU276" s="704"/>
      <c r="CV276" s="704"/>
      <c r="CW276" s="704"/>
      <c r="CX276" s="704"/>
      <c r="CY276" s="704"/>
      <c r="CZ276" s="704"/>
      <c r="DA276" s="704"/>
      <c r="DB276" s="704"/>
      <c r="DC276" s="704"/>
      <c r="DD276" s="704"/>
      <c r="DE276" s="704"/>
      <c r="DF276" s="704"/>
      <c r="DG276" s="704"/>
      <c r="DH276" s="704"/>
      <c r="DI276" s="704"/>
      <c r="DJ276" s="704"/>
      <c r="DK276" s="704"/>
      <c r="DL276" s="704"/>
      <c r="DM276" s="704"/>
      <c r="DN276" s="704"/>
      <c r="DO276" s="704"/>
      <c r="DP276" s="704"/>
      <c r="DQ276" s="704"/>
      <c r="DR276" s="704"/>
      <c r="DS276" s="704"/>
      <c r="DT276" s="704"/>
      <c r="DU276" s="704"/>
      <c r="DV276" s="704"/>
      <c r="DW276" s="704"/>
      <c r="DX276" s="704"/>
      <c r="DY276" s="704"/>
      <c r="DZ276" s="704"/>
      <c r="EA276" s="704"/>
      <c r="EB276" s="704"/>
      <c r="EC276" s="704"/>
      <c r="ED276" s="704"/>
      <c r="EE276" s="704"/>
      <c r="EF276" s="704"/>
      <c r="EG276" s="704"/>
      <c r="EH276" s="704"/>
      <c r="EI276" s="704"/>
      <c r="EJ276" s="704"/>
      <c r="EK276" s="704"/>
      <c r="EL276" s="704"/>
      <c r="EM276" s="704"/>
      <c r="EN276" s="704"/>
      <c r="EO276" s="704"/>
      <c r="EP276" s="704"/>
      <c r="EQ276" s="704"/>
      <c r="ER276" s="704"/>
      <c r="ES276" s="704"/>
      <c r="ET276" s="704"/>
      <c r="EU276" s="704"/>
      <c r="EV276" s="704"/>
      <c r="EW276" s="704"/>
      <c r="EX276" s="704"/>
      <c r="EY276" s="704"/>
      <c r="EZ276" s="704"/>
      <c r="FA276" s="704"/>
      <c r="FB276" s="704"/>
      <c r="FC276" s="704"/>
      <c r="FD276" s="704"/>
      <c r="FE276" s="704"/>
      <c r="FF276" s="704"/>
      <c r="FG276" s="704"/>
      <c r="FH276" s="706"/>
      <c r="FI276" s="704"/>
      <c r="FJ276" s="704"/>
      <c r="FK276" s="706"/>
      <c r="FL276" s="706"/>
      <c r="FM276" s="706"/>
      <c r="FN276" s="706"/>
      <c r="FO276" s="706"/>
      <c r="FP276" s="706"/>
      <c r="FQ276" s="706"/>
      <c r="FR276" s="706"/>
      <c r="FS276" s="706"/>
      <c r="FT276" s="706"/>
      <c r="FU276" s="706"/>
      <c r="FV276" s="706"/>
      <c r="FW276" s="706"/>
      <c r="FX276" s="706"/>
      <c r="FY276" s="706"/>
      <c r="FZ276" s="706"/>
      <c r="GA276" s="706"/>
      <c r="GB276" s="706"/>
      <c r="GC276" s="706"/>
      <c r="GD276" s="706"/>
      <c r="GE276" s="706"/>
      <c r="GF276" s="706"/>
      <c r="GG276" s="706"/>
      <c r="GH276" s="706"/>
      <c r="GI276" s="706"/>
      <c r="GJ276" s="706"/>
      <c r="GK276" s="706"/>
      <c r="GL276" s="706"/>
      <c r="GM276" s="706"/>
      <c r="GN276" s="706"/>
      <c r="GO276" s="704"/>
      <c r="GP276" s="746"/>
      <c r="GQ276" s="704"/>
      <c r="GR276" s="704"/>
      <c r="GS276" s="704"/>
      <c r="GT276" s="704"/>
      <c r="GU276" s="704"/>
      <c r="GV276" s="704"/>
      <c r="GW276" s="704"/>
      <c r="GX276" s="704"/>
      <c r="GY276" s="704"/>
      <c r="GZ276" s="704"/>
      <c r="HA276" s="704"/>
      <c r="HB276" s="704"/>
      <c r="HC276" s="704"/>
      <c r="HD276" s="704"/>
      <c r="HE276" s="704"/>
      <c r="HF276" s="704"/>
      <c r="HG276" s="704"/>
      <c r="HH276" s="704"/>
      <c r="HI276" s="704"/>
      <c r="HJ276" s="704"/>
      <c r="HK276" s="704"/>
      <c r="HL276" s="704"/>
      <c r="HM276" s="704"/>
      <c r="HN276" s="704"/>
      <c r="HO276" s="704"/>
      <c r="HP276" s="704"/>
      <c r="HQ276" s="704"/>
      <c r="HR276" s="706"/>
      <c r="HS276" s="706"/>
      <c r="HT276" s="706"/>
      <c r="HU276" s="706"/>
      <c r="HV276" s="706"/>
      <c r="HW276" s="706"/>
      <c r="HX276" s="706"/>
      <c r="HY276" s="706"/>
      <c r="HZ276" s="706"/>
      <c r="IA276" s="704"/>
      <c r="IB276" s="704"/>
      <c r="IC276" s="704"/>
      <c r="ID276" s="704"/>
      <c r="IE276" s="704"/>
      <c r="IF276" s="704"/>
      <c r="IG276" s="704"/>
      <c r="IH276" s="704"/>
      <c r="II276" s="704"/>
      <c r="IJ276" s="704"/>
      <c r="IK276" s="704"/>
      <c r="IL276" s="704"/>
      <c r="IM276" s="704"/>
      <c r="IN276" s="704"/>
      <c r="IO276" s="704"/>
      <c r="IP276" s="704"/>
      <c r="IQ276" s="704"/>
      <c r="IR276" s="704"/>
      <c r="IS276" s="704"/>
      <c r="IT276" s="704"/>
      <c r="IU276" s="704"/>
      <c r="IV276" s="706"/>
      <c r="IW276" s="706"/>
      <c r="IX276" s="878"/>
      <c r="IY276" s="878"/>
      <c r="IZ276" s="878"/>
      <c r="JA276" s="878"/>
      <c r="JB276" s="878"/>
      <c r="JC276" s="878"/>
      <c r="JD276" s="878"/>
      <c r="JE276" s="878"/>
      <c r="JF276" s="878"/>
      <c r="JG276" s="878"/>
      <c r="JH276" s="878"/>
      <c r="JI276" s="878"/>
      <c r="JJ276" s="878"/>
      <c r="JK276" s="878"/>
      <c r="JL276" s="878"/>
      <c r="JM276" s="878"/>
      <c r="JN276" s="878"/>
    </row>
    <row r="277" spans="1:274" s="878" customFormat="1" ht="19.5" customHeight="1" x14ac:dyDescent="0.25">
      <c r="A277" s="691">
        <v>276</v>
      </c>
      <c r="B277" s="693" t="s">
        <v>1390</v>
      </c>
      <c r="C277" s="697">
        <v>243</v>
      </c>
      <c r="D277" s="697">
        <v>636</v>
      </c>
      <c r="E277" s="707">
        <v>7</v>
      </c>
      <c r="F277" s="720" t="s">
        <v>1123</v>
      </c>
      <c r="G277" s="720" t="s">
        <v>1463</v>
      </c>
      <c r="H277" s="767" t="s">
        <v>1127</v>
      </c>
      <c r="I277" s="752" t="s">
        <v>1113</v>
      </c>
      <c r="J277" s="761" t="s">
        <v>1135</v>
      </c>
      <c r="K277" s="764" t="s">
        <v>1151</v>
      </c>
      <c r="L277" s="764" t="s">
        <v>1124</v>
      </c>
      <c r="M277" s="753" t="s">
        <v>1199</v>
      </c>
      <c r="N277" s="753" t="s">
        <v>1359</v>
      </c>
      <c r="O277" s="753" t="s">
        <v>1359</v>
      </c>
      <c r="P277" s="753" t="s">
        <v>1461</v>
      </c>
      <c r="Q277" s="753" t="s">
        <v>1120</v>
      </c>
      <c r="R277" s="753" t="s">
        <v>1120</v>
      </c>
      <c r="S277" s="755">
        <v>2</v>
      </c>
      <c r="T277" s="763">
        <v>2.1</v>
      </c>
      <c r="U277" s="771">
        <v>41091</v>
      </c>
      <c r="V277" s="772">
        <v>41426</v>
      </c>
      <c r="W277" s="701">
        <v>5</v>
      </c>
      <c r="X277" s="875"/>
      <c r="Y277" s="876">
        <v>6900</v>
      </c>
      <c r="Z277" s="875">
        <f t="shared" si="12"/>
        <v>6900</v>
      </c>
      <c r="AA277" s="717"/>
      <c r="AB277" s="717"/>
      <c r="AC277" s="717"/>
      <c r="AD277" s="717"/>
      <c r="AE277" s="717">
        <v>6900</v>
      </c>
      <c r="AF277" s="717"/>
      <c r="AG277" s="717"/>
      <c r="AH277" s="717"/>
      <c r="AI277" s="717"/>
      <c r="AJ277" s="717"/>
      <c r="AK277" s="717"/>
      <c r="AL277" s="717"/>
      <c r="AM277" s="868">
        <f t="shared" si="13"/>
        <v>6900</v>
      </c>
      <c r="AN277" s="868">
        <f t="shared" si="14"/>
        <v>0</v>
      </c>
      <c r="AO277" s="717"/>
      <c r="AP277" s="868"/>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c r="CB277" s="706"/>
      <c r="CC277" s="706"/>
      <c r="CD277" s="706"/>
      <c r="CE277" s="706"/>
      <c r="CF277" s="706"/>
      <c r="CG277" s="706"/>
      <c r="CH277" s="706"/>
      <c r="CI277" s="706"/>
      <c r="CJ277" s="706"/>
      <c r="CK277" s="706"/>
      <c r="CL277" s="706"/>
      <c r="CM277" s="706"/>
      <c r="CN277" s="706"/>
      <c r="CO277" s="706"/>
      <c r="CP277" s="706"/>
      <c r="CQ277" s="706"/>
      <c r="CR277" s="706"/>
      <c r="CS277" s="706"/>
      <c r="CT277" s="706"/>
      <c r="CU277" s="706"/>
      <c r="CV277" s="706"/>
      <c r="CW277" s="706"/>
      <c r="CX277" s="706"/>
      <c r="CY277" s="706"/>
      <c r="CZ277" s="706"/>
      <c r="DA277" s="706"/>
      <c r="DB277" s="706"/>
      <c r="DC277" s="706"/>
      <c r="DD277" s="706"/>
      <c r="DE277" s="706"/>
      <c r="DF277" s="706"/>
      <c r="DG277" s="706"/>
      <c r="DH277" s="706"/>
      <c r="DI277" s="706"/>
      <c r="DJ277" s="706"/>
      <c r="DK277" s="706"/>
      <c r="DL277" s="706"/>
      <c r="DM277" s="706"/>
      <c r="DN277" s="706"/>
      <c r="DO277" s="706"/>
      <c r="DP277" s="706"/>
      <c r="DQ277" s="706"/>
      <c r="DR277" s="706"/>
      <c r="DS277" s="706"/>
      <c r="DT277" s="706"/>
      <c r="DU277" s="706"/>
      <c r="DV277" s="706"/>
      <c r="DW277" s="706"/>
      <c r="DX277" s="706"/>
      <c r="DY277" s="706"/>
      <c r="DZ277" s="706"/>
      <c r="EA277" s="706"/>
      <c r="EB277" s="706"/>
      <c r="EC277" s="706"/>
      <c r="ED277" s="706"/>
      <c r="EE277" s="706"/>
      <c r="EF277" s="706"/>
      <c r="EG277" s="706"/>
      <c r="EH277" s="706"/>
      <c r="EI277" s="706"/>
      <c r="EJ277" s="706"/>
      <c r="EK277" s="706"/>
      <c r="EL277" s="706"/>
      <c r="EM277" s="706"/>
      <c r="EN277" s="706"/>
      <c r="EO277" s="706"/>
      <c r="EP277" s="706"/>
      <c r="EQ277" s="706"/>
      <c r="ER277" s="706"/>
      <c r="ES277" s="706"/>
      <c r="ET277" s="706"/>
      <c r="EU277" s="706"/>
      <c r="EV277" s="704"/>
      <c r="EW277" s="704"/>
      <c r="EX277" s="704"/>
      <c r="EY277" s="704"/>
      <c r="EZ277" s="704"/>
      <c r="FA277" s="704"/>
      <c r="FB277" s="704"/>
      <c r="FC277" s="704"/>
      <c r="FD277" s="704"/>
      <c r="FE277" s="704"/>
      <c r="FF277" s="704"/>
      <c r="FG277" s="704"/>
      <c r="FH277" s="704"/>
      <c r="FI277" s="706"/>
      <c r="FJ277" s="706"/>
      <c r="FK277" s="704"/>
      <c r="FL277" s="704"/>
      <c r="FM277" s="704"/>
      <c r="FN277" s="704"/>
      <c r="FO277" s="704"/>
      <c r="FP277" s="704"/>
      <c r="FQ277" s="704"/>
      <c r="FR277" s="704"/>
      <c r="FS277" s="704"/>
      <c r="FT277" s="704"/>
      <c r="FU277" s="704"/>
      <c r="FV277" s="704"/>
      <c r="FW277" s="704"/>
      <c r="FX277" s="704"/>
      <c r="FY277" s="704"/>
      <c r="FZ277" s="704"/>
      <c r="GA277" s="704"/>
      <c r="GB277" s="704"/>
      <c r="GC277" s="704"/>
      <c r="GD277" s="704"/>
      <c r="GE277" s="704"/>
      <c r="GF277" s="704"/>
      <c r="GG277" s="704"/>
      <c r="GH277" s="704"/>
      <c r="GI277" s="704"/>
      <c r="GJ277" s="704"/>
      <c r="GK277" s="704"/>
      <c r="GL277" s="704"/>
      <c r="GM277" s="704"/>
      <c r="GN277" s="704"/>
      <c r="GO277" s="704"/>
      <c r="HO277" s="706"/>
      <c r="HP277" s="706"/>
      <c r="HQ277" s="706"/>
      <c r="HR277" s="706"/>
      <c r="HS277" s="706"/>
      <c r="HT277" s="706"/>
      <c r="HU277" s="706"/>
      <c r="HV277" s="706"/>
      <c r="HW277" s="706"/>
      <c r="HX277" s="706"/>
      <c r="HY277" s="706"/>
      <c r="HZ277" s="706"/>
      <c r="IA277" s="706"/>
      <c r="IB277" s="706"/>
      <c r="IC277" s="706"/>
      <c r="ID277" s="706"/>
      <c r="IE277" s="706"/>
      <c r="IF277" s="706"/>
      <c r="IG277" s="706"/>
      <c r="IH277" s="706"/>
      <c r="II277" s="706"/>
      <c r="IJ277" s="706"/>
      <c r="IK277" s="706"/>
      <c r="IL277" s="706"/>
      <c r="IM277" s="706"/>
      <c r="IN277" s="706"/>
      <c r="IO277" s="706"/>
      <c r="IP277" s="706"/>
      <c r="IQ277" s="706"/>
      <c r="IR277" s="706"/>
      <c r="IS277" s="706"/>
      <c r="IT277" s="706"/>
      <c r="IU277" s="706"/>
      <c r="IV277" s="706"/>
      <c r="IW277" s="706"/>
      <c r="IX277" s="706"/>
      <c r="IY277" s="706"/>
      <c r="IZ277" s="706"/>
      <c r="JA277" s="706"/>
      <c r="JB277" s="706"/>
      <c r="JC277" s="706"/>
      <c r="JD277" s="706"/>
      <c r="JE277" s="706"/>
      <c r="JF277" s="706"/>
      <c r="JG277" s="706"/>
      <c r="JH277" s="706"/>
      <c r="JJ277" s="706"/>
      <c r="JK277" s="706"/>
      <c r="JL277" s="706"/>
      <c r="JM277" s="706"/>
      <c r="JN277" s="706"/>
    </row>
    <row r="278" spans="1:274" s="878" customFormat="1" ht="23.1" customHeight="1" x14ac:dyDescent="0.25">
      <c r="A278" s="691">
        <v>277</v>
      </c>
      <c r="B278" s="693" t="s">
        <v>1390</v>
      </c>
      <c r="C278" s="697">
        <v>243</v>
      </c>
      <c r="D278" s="697">
        <v>636</v>
      </c>
      <c r="E278" s="707">
        <v>8</v>
      </c>
      <c r="F278" s="720" t="s">
        <v>1123</v>
      </c>
      <c r="G278" s="699" t="s">
        <v>1460</v>
      </c>
      <c r="H278" s="767" t="s">
        <v>1127</v>
      </c>
      <c r="I278" s="752" t="s">
        <v>1113</v>
      </c>
      <c r="J278" s="761" t="s">
        <v>1135</v>
      </c>
      <c r="K278" s="764" t="s">
        <v>1151</v>
      </c>
      <c r="L278" s="764" t="s">
        <v>1124</v>
      </c>
      <c r="M278" s="753" t="s">
        <v>1199</v>
      </c>
      <c r="N278" s="753" t="s">
        <v>1359</v>
      </c>
      <c r="O278" s="753" t="s">
        <v>1359</v>
      </c>
      <c r="P278" s="753" t="s">
        <v>1461</v>
      </c>
      <c r="Q278" s="753" t="s">
        <v>1120</v>
      </c>
      <c r="R278" s="753" t="s">
        <v>1120</v>
      </c>
      <c r="S278" s="755">
        <v>2</v>
      </c>
      <c r="T278" s="763">
        <v>2.1</v>
      </c>
      <c r="U278" s="771">
        <v>41091</v>
      </c>
      <c r="V278" s="772">
        <v>41426</v>
      </c>
      <c r="W278" s="701">
        <v>5</v>
      </c>
      <c r="X278" s="875"/>
      <c r="Y278" s="876">
        <v>12200</v>
      </c>
      <c r="Z278" s="875">
        <f t="shared" si="12"/>
        <v>12200</v>
      </c>
      <c r="AA278" s="717"/>
      <c r="AB278" s="717"/>
      <c r="AC278" s="717"/>
      <c r="AD278" s="717"/>
      <c r="AE278" s="717"/>
      <c r="AF278" s="717">
        <v>12200</v>
      </c>
      <c r="AG278" s="717"/>
      <c r="AH278" s="717"/>
      <c r="AI278" s="717"/>
      <c r="AJ278" s="717"/>
      <c r="AK278" s="717"/>
      <c r="AL278" s="717"/>
      <c r="AM278" s="868">
        <f t="shared" si="13"/>
        <v>12200</v>
      </c>
      <c r="AN278" s="868">
        <f t="shared" si="14"/>
        <v>0</v>
      </c>
      <c r="AO278" s="717"/>
      <c r="AP278" s="868"/>
      <c r="AQ278" s="706"/>
      <c r="AR278" s="706"/>
      <c r="AS278" s="706"/>
      <c r="AT278" s="706"/>
      <c r="AU278" s="706"/>
      <c r="AV278" s="706"/>
      <c r="AW278" s="706"/>
      <c r="AX278" s="706"/>
      <c r="AY278" s="706"/>
      <c r="AZ278" s="706"/>
      <c r="BA278" s="706"/>
      <c r="BB278" s="706"/>
      <c r="BC278" s="706"/>
      <c r="BD278" s="706"/>
      <c r="BE278" s="706"/>
      <c r="BF278" s="706"/>
      <c r="BG278" s="706"/>
      <c r="BH278" s="706"/>
      <c r="BI278" s="706"/>
      <c r="BJ278" s="706"/>
      <c r="BK278" s="706"/>
      <c r="BL278" s="706"/>
      <c r="BM278" s="706"/>
      <c r="BN278" s="706"/>
      <c r="BO278" s="706"/>
      <c r="BP278" s="706"/>
      <c r="BQ278" s="706"/>
      <c r="BR278" s="706"/>
      <c r="BS278" s="706"/>
      <c r="BT278" s="706"/>
      <c r="BU278" s="706"/>
      <c r="BV278" s="706"/>
      <c r="BW278" s="706"/>
      <c r="BX278" s="706"/>
      <c r="BY278" s="706"/>
      <c r="BZ278" s="706"/>
      <c r="CA278" s="706"/>
      <c r="CB278" s="706"/>
      <c r="CC278" s="706"/>
      <c r="CD278" s="706"/>
      <c r="CE278" s="706"/>
      <c r="CF278" s="706"/>
      <c r="CG278" s="706"/>
      <c r="CH278" s="706"/>
      <c r="CI278" s="706"/>
      <c r="CJ278" s="706"/>
      <c r="CK278" s="706"/>
      <c r="CL278" s="706"/>
      <c r="CM278" s="706"/>
      <c r="CN278" s="706"/>
      <c r="CO278" s="706"/>
      <c r="CP278" s="706"/>
      <c r="CQ278" s="706"/>
      <c r="CR278" s="706"/>
      <c r="CS278" s="706"/>
      <c r="CT278" s="706"/>
      <c r="CU278" s="706"/>
      <c r="CV278" s="706"/>
      <c r="CW278" s="706"/>
      <c r="CX278" s="706"/>
      <c r="CY278" s="706"/>
      <c r="CZ278" s="706"/>
      <c r="DA278" s="706"/>
      <c r="DB278" s="706"/>
      <c r="DC278" s="706"/>
      <c r="DD278" s="706"/>
      <c r="DE278" s="706"/>
      <c r="DF278" s="706"/>
      <c r="DG278" s="706"/>
      <c r="DH278" s="706"/>
      <c r="DI278" s="706"/>
      <c r="DJ278" s="706"/>
      <c r="DK278" s="706"/>
      <c r="DL278" s="706"/>
      <c r="DM278" s="706"/>
      <c r="DN278" s="706"/>
      <c r="DO278" s="706"/>
      <c r="DP278" s="706"/>
      <c r="DQ278" s="706"/>
      <c r="DR278" s="706"/>
      <c r="DS278" s="706"/>
      <c r="DT278" s="706"/>
      <c r="DU278" s="706"/>
      <c r="DV278" s="706"/>
      <c r="DW278" s="706"/>
      <c r="DX278" s="706"/>
      <c r="DY278" s="706"/>
      <c r="DZ278" s="706"/>
      <c r="EA278" s="706"/>
      <c r="EB278" s="706"/>
      <c r="EC278" s="706"/>
      <c r="ED278" s="706"/>
      <c r="EE278" s="706"/>
      <c r="EF278" s="706"/>
      <c r="EG278" s="706"/>
      <c r="EH278" s="706"/>
      <c r="EI278" s="706"/>
      <c r="EJ278" s="706"/>
      <c r="EK278" s="706"/>
      <c r="EL278" s="706"/>
      <c r="EM278" s="706"/>
      <c r="EN278" s="706"/>
      <c r="EO278" s="706"/>
      <c r="EP278" s="706"/>
      <c r="EQ278" s="706"/>
      <c r="ER278" s="706"/>
      <c r="ES278" s="706"/>
      <c r="ET278" s="706"/>
      <c r="EU278" s="706"/>
      <c r="EV278" s="704"/>
      <c r="EW278" s="704"/>
      <c r="EX278" s="704"/>
      <c r="EY278" s="704"/>
      <c r="EZ278" s="704"/>
      <c r="FA278" s="704"/>
      <c r="FB278" s="704"/>
      <c r="FC278" s="704"/>
      <c r="FD278" s="704"/>
      <c r="FE278" s="704"/>
      <c r="FF278" s="704"/>
      <c r="FG278" s="704"/>
      <c r="FH278" s="704"/>
      <c r="FI278" s="706"/>
      <c r="FJ278" s="706"/>
      <c r="FK278" s="704"/>
      <c r="FL278" s="704"/>
      <c r="FM278" s="704"/>
      <c r="FN278" s="704"/>
      <c r="FO278" s="704"/>
      <c r="FP278" s="704"/>
      <c r="FQ278" s="704"/>
      <c r="FR278" s="704"/>
      <c r="FS278" s="704"/>
      <c r="FT278" s="704"/>
      <c r="FU278" s="704"/>
      <c r="FV278" s="704"/>
      <c r="FW278" s="704"/>
      <c r="FX278" s="704"/>
      <c r="FY278" s="704"/>
      <c r="FZ278" s="704"/>
      <c r="GA278" s="704"/>
      <c r="GB278" s="704"/>
      <c r="GC278" s="704"/>
      <c r="GD278" s="704"/>
      <c r="GE278" s="704"/>
      <c r="GF278" s="704"/>
      <c r="GG278" s="704"/>
      <c r="GH278" s="704"/>
      <c r="GI278" s="704"/>
      <c r="GJ278" s="704"/>
      <c r="GK278" s="704"/>
      <c r="GL278" s="704"/>
      <c r="GM278" s="704"/>
      <c r="GN278" s="704"/>
      <c r="GO278" s="704"/>
      <c r="HO278" s="706"/>
      <c r="HP278" s="706"/>
      <c r="HQ278" s="706"/>
      <c r="HR278" s="706"/>
      <c r="HS278" s="706"/>
      <c r="HT278" s="706"/>
      <c r="HU278" s="706"/>
      <c r="HV278" s="706"/>
      <c r="HW278" s="706"/>
      <c r="HX278" s="706"/>
      <c r="HY278" s="706"/>
      <c r="HZ278" s="706"/>
      <c r="IA278" s="706"/>
      <c r="IB278" s="706"/>
      <c r="IC278" s="706"/>
      <c r="ID278" s="706"/>
      <c r="IE278" s="706"/>
      <c r="IF278" s="706"/>
      <c r="IG278" s="706"/>
      <c r="IH278" s="706"/>
      <c r="II278" s="706"/>
      <c r="IJ278" s="706"/>
      <c r="IK278" s="706"/>
      <c r="IL278" s="706"/>
      <c r="IM278" s="706"/>
      <c r="IN278" s="706"/>
      <c r="IO278" s="706"/>
      <c r="IP278" s="706"/>
      <c r="IQ278" s="706"/>
      <c r="IR278" s="706"/>
      <c r="IS278" s="706"/>
      <c r="IT278" s="706"/>
      <c r="IU278" s="706"/>
      <c r="IV278" s="706"/>
      <c r="IW278" s="706"/>
      <c r="IX278" s="706"/>
      <c r="IY278" s="706"/>
      <c r="IZ278" s="706"/>
      <c r="JA278" s="706"/>
      <c r="JB278" s="706"/>
      <c r="JC278" s="706"/>
      <c r="JD278" s="706"/>
      <c r="JE278" s="706"/>
      <c r="JF278" s="706"/>
      <c r="JG278" s="706"/>
      <c r="JH278" s="706"/>
      <c r="JJ278" s="706"/>
      <c r="JK278" s="706"/>
      <c r="JL278" s="706"/>
      <c r="JM278" s="706"/>
      <c r="JN278" s="706"/>
    </row>
    <row r="279" spans="1:274" s="878" customFormat="1" ht="23.1" customHeight="1" x14ac:dyDescent="0.25">
      <c r="A279" s="691">
        <v>278</v>
      </c>
      <c r="B279" s="693" t="s">
        <v>1111</v>
      </c>
      <c r="C279" s="721">
        <v>245</v>
      </c>
      <c r="D279" s="721">
        <v>616</v>
      </c>
      <c r="E279" s="719">
        <v>7</v>
      </c>
      <c r="F279" s="720" t="s">
        <v>1147</v>
      </c>
      <c r="G279" s="722" t="s">
        <v>1149</v>
      </c>
      <c r="H279" s="751" t="s">
        <v>1127</v>
      </c>
      <c r="I279" s="752" t="s">
        <v>1113</v>
      </c>
      <c r="J279" s="753" t="s">
        <v>1114</v>
      </c>
      <c r="K279" s="753" t="s">
        <v>1115</v>
      </c>
      <c r="L279" s="753" t="s">
        <v>1116</v>
      </c>
      <c r="M279" s="753" t="s">
        <v>1117</v>
      </c>
      <c r="N279" s="753" t="s">
        <v>1118</v>
      </c>
      <c r="O279" s="753" t="s">
        <v>1117</v>
      </c>
      <c r="P279" s="753" t="s">
        <v>1142</v>
      </c>
      <c r="Q279" s="765">
        <v>4</v>
      </c>
      <c r="R279" s="765">
        <v>4</v>
      </c>
      <c r="S279" s="755">
        <v>3</v>
      </c>
      <c r="T279" s="763">
        <v>3.3</v>
      </c>
      <c r="U279" s="757">
        <v>41456</v>
      </c>
      <c r="V279" s="758">
        <v>41791</v>
      </c>
      <c r="W279" s="701">
        <v>20</v>
      </c>
      <c r="X279" s="875"/>
      <c r="Y279" s="876">
        <v>123100</v>
      </c>
      <c r="Z279" s="875">
        <f t="shared" si="12"/>
        <v>123100</v>
      </c>
      <c r="AA279" s="702"/>
      <c r="AB279" s="702"/>
      <c r="AC279" s="702"/>
      <c r="AD279" s="702">
        <v>23100</v>
      </c>
      <c r="AE279" s="702">
        <v>50000</v>
      </c>
      <c r="AF279" s="702">
        <v>50000</v>
      </c>
      <c r="AG279" s="702"/>
      <c r="AH279" s="702"/>
      <c r="AI279" s="691"/>
      <c r="AJ279" s="691"/>
      <c r="AK279" s="691"/>
      <c r="AL279" s="691"/>
      <c r="AM279" s="868">
        <f t="shared" si="13"/>
        <v>123100</v>
      </c>
      <c r="AN279" s="868">
        <f t="shared" si="14"/>
        <v>0</v>
      </c>
      <c r="AO279" s="760">
        <v>208000</v>
      </c>
      <c r="AP279" s="868"/>
      <c r="AQ279" s="706"/>
      <c r="AR279" s="704"/>
      <c r="AS279" s="704"/>
      <c r="AT279" s="704"/>
      <c r="AU279" s="704"/>
      <c r="AV279" s="704"/>
      <c r="AW279" s="704"/>
      <c r="AX279" s="704"/>
      <c r="AY279" s="704"/>
      <c r="AZ279" s="704"/>
      <c r="BA279" s="704"/>
      <c r="BB279" s="704"/>
      <c r="BC279" s="704"/>
      <c r="BD279" s="704"/>
      <c r="BE279" s="704"/>
      <c r="BF279" s="704"/>
      <c r="BG279" s="704"/>
      <c r="BH279" s="704"/>
      <c r="BI279" s="704"/>
      <c r="BJ279" s="704"/>
      <c r="BK279" s="704"/>
      <c r="BL279" s="704"/>
      <c r="BM279" s="704"/>
      <c r="BN279" s="704"/>
      <c r="BO279" s="704"/>
      <c r="BP279" s="704"/>
      <c r="BQ279" s="704"/>
      <c r="BR279" s="704"/>
      <c r="BS279" s="704"/>
      <c r="BT279" s="704"/>
      <c r="BU279" s="704"/>
      <c r="BV279" s="704"/>
      <c r="BW279" s="704"/>
      <c r="BX279" s="704"/>
      <c r="BY279" s="704"/>
      <c r="BZ279" s="704"/>
      <c r="CA279" s="704"/>
      <c r="CB279" s="704"/>
      <c r="CC279" s="704"/>
      <c r="CD279" s="704"/>
      <c r="CE279" s="704"/>
      <c r="CF279" s="704"/>
      <c r="CG279" s="704"/>
      <c r="CH279" s="704"/>
      <c r="CI279" s="704"/>
      <c r="CJ279" s="704"/>
      <c r="CK279" s="704"/>
      <c r="CL279" s="704"/>
      <c r="CM279" s="704"/>
      <c r="CN279" s="704"/>
      <c r="CO279" s="704"/>
      <c r="CP279" s="704"/>
      <c r="CQ279" s="704"/>
      <c r="CR279" s="704"/>
      <c r="CS279" s="704"/>
      <c r="CT279" s="704"/>
      <c r="CU279" s="704"/>
      <c r="CV279" s="704"/>
      <c r="CW279" s="704"/>
      <c r="CX279" s="704"/>
      <c r="CY279" s="704"/>
      <c r="CZ279" s="704"/>
      <c r="DA279" s="704"/>
      <c r="DB279" s="704"/>
      <c r="DC279" s="704"/>
      <c r="DD279" s="704"/>
      <c r="DE279" s="704"/>
      <c r="DF279" s="704"/>
      <c r="DG279" s="704"/>
      <c r="DH279" s="704"/>
      <c r="DI279" s="704"/>
      <c r="DJ279" s="704"/>
      <c r="DK279" s="704"/>
      <c r="DL279" s="704"/>
      <c r="DM279" s="704"/>
      <c r="DN279" s="704"/>
      <c r="DO279" s="704"/>
      <c r="DP279" s="704"/>
      <c r="DQ279" s="704"/>
      <c r="DR279" s="704"/>
      <c r="DS279" s="704"/>
      <c r="DT279" s="704"/>
      <c r="DU279" s="704"/>
      <c r="DV279" s="704"/>
      <c r="DW279" s="704"/>
      <c r="DX279" s="704"/>
      <c r="DY279" s="704"/>
      <c r="DZ279" s="704"/>
      <c r="EA279" s="704"/>
      <c r="EB279" s="704"/>
      <c r="EC279" s="704"/>
      <c r="ED279" s="704"/>
      <c r="EE279" s="704"/>
      <c r="EF279" s="704"/>
      <c r="EG279" s="704"/>
      <c r="EH279" s="704"/>
      <c r="EI279" s="704"/>
      <c r="EJ279" s="704"/>
      <c r="EK279" s="704"/>
      <c r="EL279" s="704"/>
      <c r="EM279" s="704"/>
      <c r="EN279" s="704"/>
      <c r="EO279" s="704"/>
      <c r="EP279" s="704"/>
      <c r="EQ279" s="704"/>
      <c r="ER279" s="704"/>
      <c r="ES279" s="704"/>
      <c r="ET279" s="704"/>
      <c r="EU279" s="704"/>
      <c r="EV279" s="706"/>
      <c r="EW279" s="706"/>
      <c r="EX279" s="706"/>
      <c r="EY279" s="706"/>
      <c r="EZ279" s="706"/>
      <c r="FA279" s="706"/>
      <c r="FB279" s="706"/>
      <c r="FC279" s="706"/>
      <c r="FD279" s="706"/>
      <c r="FE279" s="706"/>
      <c r="FF279" s="706"/>
      <c r="FG279" s="706"/>
      <c r="FH279" s="704"/>
      <c r="FI279" s="704"/>
      <c r="FJ279" s="704"/>
      <c r="FK279" s="704"/>
      <c r="FL279" s="704"/>
      <c r="FM279" s="704"/>
      <c r="FN279" s="704"/>
      <c r="FO279" s="704"/>
      <c r="FP279" s="704"/>
      <c r="FQ279" s="704"/>
      <c r="FR279" s="704"/>
      <c r="FS279" s="704"/>
      <c r="FT279" s="704"/>
      <c r="FU279" s="704"/>
      <c r="FV279" s="704"/>
      <c r="FW279" s="704"/>
      <c r="FX279" s="704"/>
      <c r="FY279" s="704"/>
      <c r="FZ279" s="704"/>
      <c r="GA279" s="704"/>
      <c r="GB279" s="704"/>
      <c r="GC279" s="704"/>
      <c r="GD279" s="704"/>
      <c r="GE279" s="704"/>
      <c r="GF279" s="704"/>
      <c r="GG279" s="704"/>
      <c r="GH279" s="704"/>
      <c r="GI279" s="704"/>
      <c r="GJ279" s="704"/>
      <c r="GK279" s="704"/>
      <c r="GL279" s="704"/>
      <c r="GM279" s="704"/>
      <c r="GN279" s="704"/>
      <c r="GO279" s="704"/>
      <c r="GP279" s="706"/>
      <c r="GQ279" s="711"/>
      <c r="GR279" s="711"/>
      <c r="GS279" s="711"/>
      <c r="GT279" s="711"/>
      <c r="GU279" s="711"/>
      <c r="GV279" s="711"/>
      <c r="GW279" s="711"/>
      <c r="GX279" s="711"/>
      <c r="GY279" s="711"/>
      <c r="GZ279" s="711"/>
      <c r="HA279" s="711"/>
      <c r="HB279" s="711"/>
      <c r="HC279" s="711"/>
      <c r="HD279" s="711"/>
      <c r="HE279" s="711"/>
      <c r="HF279" s="711"/>
      <c r="HG279" s="711"/>
      <c r="HH279" s="711"/>
      <c r="HI279" s="711"/>
      <c r="HJ279" s="711"/>
      <c r="HK279" s="711"/>
      <c r="HL279" s="711"/>
      <c r="HM279" s="711"/>
      <c r="HN279" s="711"/>
      <c r="HO279" s="711"/>
      <c r="HP279" s="711"/>
      <c r="HQ279" s="711"/>
      <c r="HR279" s="704"/>
      <c r="HS279" s="704"/>
      <c r="HT279" s="704"/>
      <c r="HU279" s="704"/>
      <c r="HV279" s="704"/>
      <c r="HW279" s="704"/>
      <c r="HX279" s="704"/>
      <c r="HY279" s="704"/>
      <c r="HZ279" s="704"/>
      <c r="IA279" s="704"/>
      <c r="IB279" s="704"/>
      <c r="IC279" s="704"/>
      <c r="ID279" s="704"/>
      <c r="IE279" s="704"/>
      <c r="IF279" s="704"/>
      <c r="IG279" s="704"/>
      <c r="IH279" s="704"/>
      <c r="II279" s="704"/>
      <c r="IJ279" s="704"/>
      <c r="IK279" s="704"/>
      <c r="IL279" s="704"/>
      <c r="IM279" s="704"/>
      <c r="IN279" s="704"/>
      <c r="IO279" s="704"/>
      <c r="IP279" s="704"/>
      <c r="IQ279" s="704"/>
      <c r="IR279" s="704"/>
      <c r="IS279" s="704"/>
      <c r="IT279" s="704"/>
      <c r="IU279" s="704"/>
      <c r="IV279" s="704"/>
      <c r="IW279" s="704"/>
      <c r="JA279" s="706"/>
      <c r="JB279" s="706"/>
      <c r="JC279" s="706"/>
      <c r="JD279" s="706"/>
      <c r="JE279" s="706"/>
      <c r="JF279" s="706"/>
      <c r="JG279" s="706"/>
      <c r="JH279" s="706"/>
      <c r="JJ279" s="706"/>
      <c r="JK279" s="706"/>
      <c r="JL279" s="706"/>
      <c r="JM279" s="706"/>
      <c r="JN279" s="706"/>
    </row>
    <row r="280" spans="1:274" s="878" customFormat="1" ht="23.1" customHeight="1" x14ac:dyDescent="0.25">
      <c r="A280" s="691">
        <v>279</v>
      </c>
      <c r="B280" s="693" t="s">
        <v>1111</v>
      </c>
      <c r="C280" s="697">
        <v>245</v>
      </c>
      <c r="D280" s="697">
        <v>616</v>
      </c>
      <c r="E280" s="719">
        <v>9</v>
      </c>
      <c r="F280" s="720" t="s">
        <v>1147</v>
      </c>
      <c r="G280" s="720" t="s">
        <v>1150</v>
      </c>
      <c r="H280" s="751" t="s">
        <v>1127</v>
      </c>
      <c r="I280" s="752" t="s">
        <v>1113</v>
      </c>
      <c r="J280" s="753" t="s">
        <v>1114</v>
      </c>
      <c r="K280" s="753" t="s">
        <v>1115</v>
      </c>
      <c r="L280" s="753" t="s">
        <v>1116</v>
      </c>
      <c r="M280" s="753" t="s">
        <v>1117</v>
      </c>
      <c r="N280" s="753" t="s">
        <v>1118</v>
      </c>
      <c r="O280" s="753" t="s">
        <v>1117</v>
      </c>
      <c r="P280" s="753" t="s">
        <v>1142</v>
      </c>
      <c r="Q280" s="765">
        <v>2</v>
      </c>
      <c r="R280" s="765" t="s">
        <v>1120</v>
      </c>
      <c r="S280" s="755">
        <v>3</v>
      </c>
      <c r="T280" s="763">
        <v>3.3</v>
      </c>
      <c r="U280" s="757">
        <v>41456</v>
      </c>
      <c r="V280" s="758">
        <v>41791</v>
      </c>
      <c r="W280" s="701">
        <v>20</v>
      </c>
      <c r="X280" s="875"/>
      <c r="Y280" s="876">
        <v>0</v>
      </c>
      <c r="Z280" s="875">
        <f t="shared" si="12"/>
        <v>0</v>
      </c>
      <c r="AA280" s="702"/>
      <c r="AB280" s="702"/>
      <c r="AC280" s="702"/>
      <c r="AD280" s="702"/>
      <c r="AE280" s="702"/>
      <c r="AF280" s="702"/>
      <c r="AG280" s="702"/>
      <c r="AH280" s="702"/>
      <c r="AI280" s="691"/>
      <c r="AJ280" s="691"/>
      <c r="AK280" s="691"/>
      <c r="AL280" s="691"/>
      <c r="AM280" s="868">
        <f t="shared" si="13"/>
        <v>0</v>
      </c>
      <c r="AN280" s="868">
        <f t="shared" si="14"/>
        <v>0</v>
      </c>
      <c r="AO280" s="760"/>
      <c r="AP280" s="868">
        <v>138000</v>
      </c>
      <c r="AQ280" s="706"/>
      <c r="AR280" s="704"/>
      <c r="AS280" s="704"/>
      <c r="AT280" s="704"/>
      <c r="AU280" s="704"/>
      <c r="AV280" s="704"/>
      <c r="AW280" s="704"/>
      <c r="AX280" s="704"/>
      <c r="AY280" s="704"/>
      <c r="AZ280" s="704"/>
      <c r="BA280" s="704"/>
      <c r="BB280" s="704"/>
      <c r="BC280" s="704"/>
      <c r="BD280" s="704"/>
      <c r="BE280" s="704"/>
      <c r="BF280" s="704"/>
      <c r="BG280" s="704"/>
      <c r="BH280" s="704"/>
      <c r="BI280" s="704"/>
      <c r="BJ280" s="704"/>
      <c r="BK280" s="704"/>
      <c r="BL280" s="704"/>
      <c r="BM280" s="704"/>
      <c r="BN280" s="704"/>
      <c r="BO280" s="704"/>
      <c r="BP280" s="704"/>
      <c r="BQ280" s="704"/>
      <c r="BR280" s="704"/>
      <c r="BS280" s="704"/>
      <c r="BT280" s="704"/>
      <c r="BU280" s="704"/>
      <c r="BV280" s="704"/>
      <c r="BW280" s="704"/>
      <c r="BX280" s="704"/>
      <c r="BY280" s="704"/>
      <c r="BZ280" s="704"/>
      <c r="CA280" s="704"/>
      <c r="CB280" s="704"/>
      <c r="CC280" s="704"/>
      <c r="CD280" s="704"/>
      <c r="CE280" s="704"/>
      <c r="CF280" s="704"/>
      <c r="CG280" s="704"/>
      <c r="CH280" s="704"/>
      <c r="CI280" s="704"/>
      <c r="CJ280" s="704"/>
      <c r="CK280" s="704"/>
      <c r="CL280" s="704"/>
      <c r="CM280" s="704"/>
      <c r="CN280" s="704"/>
      <c r="CO280" s="704"/>
      <c r="CP280" s="704"/>
      <c r="CQ280" s="704"/>
      <c r="CR280" s="704"/>
      <c r="CS280" s="704"/>
      <c r="CT280" s="704"/>
      <c r="CU280" s="704"/>
      <c r="CV280" s="704"/>
      <c r="CW280" s="704"/>
      <c r="CX280" s="704"/>
      <c r="CY280" s="704"/>
      <c r="CZ280" s="704"/>
      <c r="DA280" s="704"/>
      <c r="DB280" s="704"/>
      <c r="DC280" s="704"/>
      <c r="DD280" s="704"/>
      <c r="DE280" s="704"/>
      <c r="DF280" s="704"/>
      <c r="DG280" s="704"/>
      <c r="DH280" s="704"/>
      <c r="DI280" s="704"/>
      <c r="DJ280" s="704"/>
      <c r="DK280" s="704"/>
      <c r="DL280" s="704"/>
      <c r="DM280" s="704"/>
      <c r="DN280" s="704"/>
      <c r="DO280" s="704"/>
      <c r="DP280" s="704"/>
      <c r="DQ280" s="704"/>
      <c r="DR280" s="704"/>
      <c r="DS280" s="704"/>
      <c r="DT280" s="704"/>
      <c r="DU280" s="704"/>
      <c r="DV280" s="704"/>
      <c r="DW280" s="704"/>
      <c r="DX280" s="704"/>
      <c r="DY280" s="704"/>
      <c r="DZ280" s="704"/>
      <c r="EA280" s="704"/>
      <c r="EB280" s="704"/>
      <c r="EC280" s="704"/>
      <c r="ED280" s="704"/>
      <c r="EE280" s="704"/>
      <c r="EF280" s="704"/>
      <c r="EG280" s="704"/>
      <c r="EH280" s="704"/>
      <c r="EI280" s="704"/>
      <c r="EJ280" s="704"/>
      <c r="EK280" s="704"/>
      <c r="EL280" s="704"/>
      <c r="EM280" s="704"/>
      <c r="EN280" s="704"/>
      <c r="EO280" s="704"/>
      <c r="EP280" s="704"/>
      <c r="EQ280" s="704"/>
      <c r="ER280" s="704"/>
      <c r="ES280" s="704"/>
      <c r="ET280" s="704"/>
      <c r="EU280" s="704"/>
      <c r="EV280" s="706"/>
      <c r="EW280" s="706"/>
      <c r="EX280" s="706"/>
      <c r="EY280" s="706"/>
      <c r="EZ280" s="706"/>
      <c r="FA280" s="706"/>
      <c r="FB280" s="706"/>
      <c r="FC280" s="706"/>
      <c r="FD280" s="706"/>
      <c r="FE280" s="706"/>
      <c r="FF280" s="706"/>
      <c r="FG280" s="706"/>
      <c r="FH280" s="704"/>
      <c r="FI280" s="704"/>
      <c r="FJ280" s="704"/>
      <c r="FK280" s="704"/>
      <c r="FL280" s="704"/>
      <c r="FM280" s="704"/>
      <c r="FN280" s="704"/>
      <c r="FO280" s="704"/>
      <c r="FP280" s="704"/>
      <c r="FQ280" s="704"/>
      <c r="FR280" s="704"/>
      <c r="FS280" s="704"/>
      <c r="FT280" s="704"/>
      <c r="FU280" s="704"/>
      <c r="FV280" s="704"/>
      <c r="FW280" s="704"/>
      <c r="FX280" s="704"/>
      <c r="FY280" s="704"/>
      <c r="FZ280" s="704"/>
      <c r="GA280" s="704"/>
      <c r="GB280" s="704"/>
      <c r="GC280" s="704"/>
      <c r="GD280" s="704"/>
      <c r="GE280" s="704"/>
      <c r="GF280" s="704"/>
      <c r="GG280" s="704"/>
      <c r="GH280" s="704"/>
      <c r="GI280" s="704"/>
      <c r="GJ280" s="704"/>
      <c r="GK280" s="704"/>
      <c r="GL280" s="704"/>
      <c r="GM280" s="704"/>
      <c r="GN280" s="704"/>
      <c r="GO280" s="704"/>
      <c r="GP280" s="746"/>
      <c r="GQ280" s="704"/>
      <c r="GR280" s="704"/>
      <c r="GS280" s="704"/>
      <c r="GT280" s="704"/>
      <c r="GU280" s="704"/>
      <c r="GV280" s="704"/>
      <c r="GW280" s="704"/>
      <c r="GX280" s="704"/>
      <c r="GY280" s="704"/>
      <c r="GZ280" s="704"/>
      <c r="HA280" s="704"/>
      <c r="HB280" s="704"/>
      <c r="HC280" s="704"/>
      <c r="HD280" s="704"/>
      <c r="HE280" s="704"/>
      <c r="HF280" s="704"/>
      <c r="HG280" s="704"/>
      <c r="HH280" s="704"/>
      <c r="HI280" s="704"/>
      <c r="HJ280" s="704"/>
      <c r="HK280" s="704"/>
      <c r="HL280" s="704"/>
      <c r="HM280" s="704"/>
      <c r="HN280" s="704"/>
      <c r="HO280" s="704"/>
      <c r="HP280" s="704"/>
      <c r="HQ280" s="704"/>
      <c r="HR280" s="704"/>
      <c r="HS280" s="704"/>
      <c r="HT280" s="704"/>
      <c r="HU280" s="704"/>
      <c r="HV280" s="704"/>
      <c r="HW280" s="704"/>
      <c r="HX280" s="704"/>
      <c r="HY280" s="704"/>
      <c r="HZ280" s="704"/>
      <c r="IA280" s="704"/>
      <c r="IB280" s="704"/>
      <c r="IC280" s="704"/>
      <c r="ID280" s="704"/>
      <c r="IE280" s="704"/>
      <c r="IF280" s="704"/>
      <c r="IG280" s="704"/>
      <c r="IH280" s="704"/>
      <c r="II280" s="704"/>
      <c r="IJ280" s="704"/>
      <c r="IK280" s="704"/>
      <c r="IL280" s="704"/>
      <c r="IM280" s="704"/>
      <c r="IN280" s="704"/>
      <c r="IO280" s="704"/>
      <c r="IP280" s="704"/>
      <c r="IQ280" s="704"/>
      <c r="IR280" s="704"/>
      <c r="IS280" s="704"/>
      <c r="IT280" s="704"/>
      <c r="IU280" s="704"/>
      <c r="IV280" s="704"/>
      <c r="IW280" s="704"/>
      <c r="JJ280" s="706"/>
      <c r="JK280" s="706"/>
      <c r="JL280" s="706"/>
      <c r="JM280" s="706"/>
      <c r="JN280" s="706"/>
    </row>
    <row r="281" spans="1:274" s="878" customFormat="1" ht="23.1" customHeight="1" x14ac:dyDescent="0.25">
      <c r="A281" s="691">
        <v>280</v>
      </c>
      <c r="B281" s="693" t="s">
        <v>1111</v>
      </c>
      <c r="C281" s="697">
        <v>245</v>
      </c>
      <c r="D281" s="697">
        <v>616</v>
      </c>
      <c r="E281" s="719">
        <v>10</v>
      </c>
      <c r="F281" s="720" t="s">
        <v>1147</v>
      </c>
      <c r="G281" s="720" t="s">
        <v>1483</v>
      </c>
      <c r="H281" s="767" t="s">
        <v>1127</v>
      </c>
      <c r="I281" s="752" t="s">
        <v>1113</v>
      </c>
      <c r="J281" s="753" t="s">
        <v>1114</v>
      </c>
      <c r="K281" s="753" t="s">
        <v>1115</v>
      </c>
      <c r="L281" s="753" t="s">
        <v>1116</v>
      </c>
      <c r="M281" s="753" t="s">
        <v>1117</v>
      </c>
      <c r="N281" s="753" t="s">
        <v>1118</v>
      </c>
      <c r="O281" s="753" t="s">
        <v>1117</v>
      </c>
      <c r="P281" s="753" t="s">
        <v>1142</v>
      </c>
      <c r="Q281" s="765">
        <v>4</v>
      </c>
      <c r="R281" s="765" t="s">
        <v>1120</v>
      </c>
      <c r="S281" s="755">
        <v>3</v>
      </c>
      <c r="T281" s="763">
        <v>3.3</v>
      </c>
      <c r="U281" s="771">
        <v>41275</v>
      </c>
      <c r="V281" s="772">
        <v>41791</v>
      </c>
      <c r="W281" s="701">
        <v>20</v>
      </c>
      <c r="X281" s="875"/>
      <c r="Y281" s="876">
        <v>41100</v>
      </c>
      <c r="Z281" s="875">
        <f t="shared" si="12"/>
        <v>41100</v>
      </c>
      <c r="AA281" s="691"/>
      <c r="AB281" s="691"/>
      <c r="AC281" s="691"/>
      <c r="AD281" s="691"/>
      <c r="AE281" s="691">
        <v>41100</v>
      </c>
      <c r="AF281" s="691"/>
      <c r="AG281" s="691"/>
      <c r="AH281" s="691"/>
      <c r="AI281" s="691"/>
      <c r="AJ281" s="691"/>
      <c r="AK281" s="691"/>
      <c r="AL281" s="691"/>
      <c r="AM281" s="868">
        <f t="shared" si="13"/>
        <v>41100</v>
      </c>
      <c r="AN281" s="868">
        <f t="shared" si="14"/>
        <v>0</v>
      </c>
      <c r="AO281" s="691"/>
      <c r="AP281" s="868"/>
      <c r="AQ281" s="706"/>
      <c r="AR281" s="704"/>
      <c r="AS281" s="704"/>
      <c r="AT281" s="704"/>
      <c r="AU281" s="704"/>
      <c r="AV281" s="704"/>
      <c r="AW281" s="704"/>
      <c r="AX281" s="704"/>
      <c r="AY281" s="704"/>
      <c r="AZ281" s="704"/>
      <c r="BA281" s="704"/>
      <c r="BB281" s="704"/>
      <c r="BC281" s="704"/>
      <c r="BD281" s="704"/>
      <c r="BE281" s="704"/>
      <c r="BF281" s="704"/>
      <c r="BG281" s="704"/>
      <c r="BH281" s="704"/>
      <c r="BI281" s="704"/>
      <c r="BJ281" s="704"/>
      <c r="BK281" s="704"/>
      <c r="BL281" s="704"/>
      <c r="BM281" s="704"/>
      <c r="BN281" s="704"/>
      <c r="BO281" s="704"/>
      <c r="BP281" s="704"/>
      <c r="BQ281" s="704"/>
      <c r="BR281" s="704"/>
      <c r="BS281" s="704"/>
      <c r="BT281" s="704"/>
      <c r="BU281" s="704"/>
      <c r="BV281" s="704"/>
      <c r="BW281" s="704"/>
      <c r="BX281" s="704"/>
      <c r="BY281" s="704"/>
      <c r="BZ281" s="704"/>
      <c r="CA281" s="704"/>
      <c r="CB281" s="704"/>
      <c r="CC281" s="704"/>
      <c r="CD281" s="704"/>
      <c r="CE281" s="704"/>
      <c r="CF281" s="704"/>
      <c r="CG281" s="704"/>
      <c r="CH281" s="704"/>
      <c r="CI281" s="704"/>
      <c r="CJ281" s="704"/>
      <c r="CK281" s="704"/>
      <c r="CL281" s="704"/>
      <c r="CM281" s="704"/>
      <c r="CN281" s="704"/>
      <c r="CO281" s="704"/>
      <c r="CP281" s="704"/>
      <c r="CQ281" s="704"/>
      <c r="CR281" s="704"/>
      <c r="CS281" s="704"/>
      <c r="CT281" s="704"/>
      <c r="CU281" s="704"/>
      <c r="CV281" s="704"/>
      <c r="CW281" s="704"/>
      <c r="CX281" s="704"/>
      <c r="CY281" s="704"/>
      <c r="CZ281" s="704"/>
      <c r="DA281" s="704"/>
      <c r="DB281" s="704"/>
      <c r="DC281" s="704"/>
      <c r="DD281" s="704"/>
      <c r="DE281" s="704"/>
      <c r="DF281" s="704"/>
      <c r="DG281" s="704"/>
      <c r="DH281" s="704"/>
      <c r="DI281" s="704"/>
      <c r="DJ281" s="704"/>
      <c r="DK281" s="704"/>
      <c r="DL281" s="704"/>
      <c r="DM281" s="704"/>
      <c r="DN281" s="704"/>
      <c r="DO281" s="704"/>
      <c r="DP281" s="704"/>
      <c r="DQ281" s="704"/>
      <c r="DR281" s="704"/>
      <c r="DS281" s="704"/>
      <c r="DT281" s="704"/>
      <c r="DU281" s="704"/>
      <c r="DV281" s="704"/>
      <c r="DW281" s="704"/>
      <c r="DX281" s="704"/>
      <c r="DY281" s="704"/>
      <c r="DZ281" s="704"/>
      <c r="EA281" s="704"/>
      <c r="EB281" s="704"/>
      <c r="EC281" s="704"/>
      <c r="ED281" s="704"/>
      <c r="EE281" s="704"/>
      <c r="EF281" s="704"/>
      <c r="EG281" s="704"/>
      <c r="EH281" s="704"/>
      <c r="EI281" s="704"/>
      <c r="EJ281" s="704"/>
      <c r="EK281" s="704"/>
      <c r="EL281" s="704"/>
      <c r="EM281" s="704"/>
      <c r="EN281" s="704"/>
      <c r="EO281" s="704"/>
      <c r="EP281" s="704"/>
      <c r="EQ281" s="704"/>
      <c r="ER281" s="704"/>
      <c r="ES281" s="704"/>
      <c r="ET281" s="704"/>
      <c r="EU281" s="704"/>
      <c r="EV281" s="706"/>
      <c r="EW281" s="706"/>
      <c r="EX281" s="706"/>
      <c r="EY281" s="706"/>
      <c r="EZ281" s="706"/>
      <c r="FA281" s="706"/>
      <c r="FB281" s="706"/>
      <c r="FC281" s="706"/>
      <c r="FD281" s="706"/>
      <c r="FE281" s="706"/>
      <c r="FF281" s="706"/>
      <c r="FG281" s="706"/>
      <c r="FH281" s="704"/>
      <c r="FI281" s="704"/>
      <c r="FJ281" s="704"/>
      <c r="FK281" s="704"/>
      <c r="FL281" s="704"/>
      <c r="FM281" s="704"/>
      <c r="FN281" s="704"/>
      <c r="FO281" s="704"/>
      <c r="FP281" s="704"/>
      <c r="FQ281" s="704"/>
      <c r="FR281" s="704"/>
      <c r="FS281" s="704"/>
      <c r="FT281" s="704"/>
      <c r="FU281" s="704"/>
      <c r="FV281" s="704"/>
      <c r="FW281" s="704"/>
      <c r="FX281" s="704"/>
      <c r="FY281" s="704"/>
      <c r="FZ281" s="704"/>
      <c r="GA281" s="704"/>
      <c r="GB281" s="704"/>
      <c r="GC281" s="704"/>
      <c r="GD281" s="704"/>
      <c r="GE281" s="704"/>
      <c r="GF281" s="704"/>
      <c r="GG281" s="704"/>
      <c r="GH281" s="704"/>
      <c r="GI281" s="704"/>
      <c r="GJ281" s="704"/>
      <c r="GK281" s="704"/>
      <c r="GL281" s="704"/>
      <c r="GM281" s="704"/>
      <c r="GN281" s="704"/>
      <c r="GO281" s="704"/>
      <c r="IX281" s="814"/>
      <c r="IY281" s="814"/>
      <c r="IZ281" s="814"/>
      <c r="JJ281" s="706"/>
      <c r="JK281" s="706"/>
      <c r="JL281" s="706"/>
      <c r="JM281" s="706"/>
      <c r="JN281" s="706"/>
    </row>
    <row r="282" spans="1:274" s="878" customFormat="1" ht="23.1" customHeight="1" x14ac:dyDescent="0.25">
      <c r="A282" s="691">
        <v>281</v>
      </c>
      <c r="B282" s="693" t="s">
        <v>1390</v>
      </c>
      <c r="C282" s="696">
        <v>246</v>
      </c>
      <c r="D282" s="697">
        <v>636</v>
      </c>
      <c r="E282" s="707">
        <v>1</v>
      </c>
      <c r="F282" s="699" t="s">
        <v>1123</v>
      </c>
      <c r="G282" s="699" t="s">
        <v>1403</v>
      </c>
      <c r="H282" s="751" t="s">
        <v>1127</v>
      </c>
      <c r="I282" s="752" t="s">
        <v>1113</v>
      </c>
      <c r="J282" s="761" t="s">
        <v>1135</v>
      </c>
      <c r="K282" s="753" t="s">
        <v>1115</v>
      </c>
      <c r="L282" s="753" t="s">
        <v>1116</v>
      </c>
      <c r="M282" s="753" t="s">
        <v>1199</v>
      </c>
      <c r="N282" s="764" t="s">
        <v>1359</v>
      </c>
      <c r="O282" s="764" t="s">
        <v>1359</v>
      </c>
      <c r="P282" s="753" t="s">
        <v>1394</v>
      </c>
      <c r="Q282" s="753" t="s">
        <v>1404</v>
      </c>
      <c r="R282" s="753" t="s">
        <v>1404</v>
      </c>
      <c r="S282" s="755">
        <v>2</v>
      </c>
      <c r="T282" s="763">
        <v>2.1</v>
      </c>
      <c r="U282" s="771">
        <v>41456</v>
      </c>
      <c r="V282" s="771">
        <v>41791</v>
      </c>
      <c r="W282" s="733">
        <v>10</v>
      </c>
      <c r="X282" s="875">
        <v>2000000</v>
      </c>
      <c r="Y282" s="880"/>
      <c r="Z282" s="875">
        <f t="shared" si="12"/>
        <v>2000000</v>
      </c>
      <c r="AA282" s="702"/>
      <c r="AB282" s="702"/>
      <c r="AC282" s="702"/>
      <c r="AD282" s="702"/>
      <c r="AE282" s="702"/>
      <c r="AF282" s="702">
        <v>500000</v>
      </c>
      <c r="AG282" s="702">
        <v>500000</v>
      </c>
      <c r="AH282" s="702">
        <v>500000</v>
      </c>
      <c r="AI282" s="702">
        <v>500000</v>
      </c>
      <c r="AJ282" s="691"/>
      <c r="AK282" s="691"/>
      <c r="AL282" s="691"/>
      <c r="AM282" s="868">
        <f t="shared" si="13"/>
        <v>2000000</v>
      </c>
      <c r="AN282" s="868">
        <f t="shared" si="14"/>
        <v>0</v>
      </c>
      <c r="AO282" s="760">
        <v>2000000</v>
      </c>
      <c r="AP282" s="868"/>
      <c r="AQ282" s="706"/>
      <c r="AR282" s="704"/>
      <c r="AS282" s="704"/>
      <c r="AT282" s="704"/>
      <c r="AU282" s="704"/>
      <c r="AV282" s="704"/>
      <c r="AW282" s="704"/>
      <c r="AX282" s="704"/>
      <c r="AY282" s="704"/>
      <c r="AZ282" s="704"/>
      <c r="BA282" s="704"/>
      <c r="BB282" s="704"/>
      <c r="BC282" s="704"/>
      <c r="BD282" s="704"/>
      <c r="BE282" s="704"/>
      <c r="BF282" s="704"/>
      <c r="BG282" s="704"/>
      <c r="BH282" s="704"/>
      <c r="BI282" s="704"/>
      <c r="BJ282" s="704"/>
      <c r="BK282" s="704"/>
      <c r="BL282" s="704"/>
      <c r="BM282" s="704"/>
      <c r="BN282" s="704"/>
      <c r="BO282" s="704"/>
      <c r="BP282" s="704"/>
      <c r="BQ282" s="704"/>
      <c r="BR282" s="704"/>
      <c r="BS282" s="704"/>
      <c r="BT282" s="704"/>
      <c r="BU282" s="704"/>
      <c r="BV282" s="704"/>
      <c r="BW282" s="704"/>
      <c r="BX282" s="704"/>
      <c r="BY282" s="704"/>
      <c r="BZ282" s="704"/>
      <c r="CA282" s="704"/>
      <c r="CB282" s="704"/>
      <c r="CC282" s="704"/>
      <c r="CD282" s="704"/>
      <c r="CE282" s="704"/>
      <c r="CF282" s="704"/>
      <c r="CG282" s="704"/>
      <c r="CH282" s="704"/>
      <c r="CI282" s="704"/>
      <c r="CJ282" s="704"/>
      <c r="CK282" s="704"/>
      <c r="CL282" s="704"/>
      <c r="CM282" s="704"/>
      <c r="CN282" s="704"/>
      <c r="CO282" s="704"/>
      <c r="CP282" s="704"/>
      <c r="CQ282" s="704"/>
      <c r="CR282" s="704"/>
      <c r="CS282" s="704"/>
      <c r="CT282" s="704"/>
      <c r="CU282" s="704"/>
      <c r="CV282" s="704"/>
      <c r="CW282" s="704"/>
      <c r="CX282" s="704"/>
      <c r="CY282" s="704"/>
      <c r="CZ282" s="704"/>
      <c r="DA282" s="704"/>
      <c r="DB282" s="704"/>
      <c r="DC282" s="704"/>
      <c r="DD282" s="704"/>
      <c r="DE282" s="704"/>
      <c r="DF282" s="704"/>
      <c r="DG282" s="704"/>
      <c r="DH282" s="704"/>
      <c r="DI282" s="704"/>
      <c r="DJ282" s="704"/>
      <c r="DK282" s="704"/>
      <c r="DL282" s="704"/>
      <c r="DM282" s="704"/>
      <c r="DN282" s="704"/>
      <c r="DO282" s="704"/>
      <c r="DP282" s="704"/>
      <c r="DQ282" s="704"/>
      <c r="DR282" s="704"/>
      <c r="DS282" s="704"/>
      <c r="DT282" s="704"/>
      <c r="DU282" s="704"/>
      <c r="DV282" s="704"/>
      <c r="DW282" s="704"/>
      <c r="DX282" s="704"/>
      <c r="DY282" s="704"/>
      <c r="DZ282" s="704"/>
      <c r="EA282" s="704"/>
      <c r="EB282" s="704"/>
      <c r="EC282" s="704"/>
      <c r="ED282" s="704"/>
      <c r="EE282" s="704"/>
      <c r="EF282" s="704"/>
      <c r="EG282" s="704"/>
      <c r="EH282" s="704"/>
      <c r="EI282" s="704"/>
      <c r="EJ282" s="704"/>
      <c r="EK282" s="704"/>
      <c r="EL282" s="704"/>
      <c r="EM282" s="704"/>
      <c r="EN282" s="704"/>
      <c r="EO282" s="704"/>
      <c r="EP282" s="704"/>
      <c r="EQ282" s="704"/>
      <c r="ER282" s="704"/>
      <c r="ES282" s="704"/>
      <c r="ET282" s="704"/>
      <c r="EU282" s="704"/>
      <c r="EV282" s="704"/>
      <c r="EW282" s="704"/>
      <c r="EX282" s="704"/>
      <c r="EY282" s="704"/>
      <c r="EZ282" s="704"/>
      <c r="FA282" s="704"/>
      <c r="FB282" s="704"/>
      <c r="FC282" s="704"/>
      <c r="FD282" s="704"/>
      <c r="FE282" s="704"/>
      <c r="FF282" s="704"/>
      <c r="FG282" s="704"/>
      <c r="FH282" s="704"/>
      <c r="FI282" s="704"/>
      <c r="FJ282" s="704"/>
      <c r="FK282" s="704"/>
      <c r="FL282" s="704"/>
      <c r="FM282" s="704"/>
      <c r="FN282" s="704"/>
      <c r="FO282" s="704"/>
      <c r="FP282" s="704"/>
      <c r="FQ282" s="704"/>
      <c r="FR282" s="704"/>
      <c r="FS282" s="704"/>
      <c r="FT282" s="704"/>
      <c r="FU282" s="704"/>
      <c r="FV282" s="704"/>
      <c r="FW282" s="704"/>
      <c r="FX282" s="704"/>
      <c r="FY282" s="704"/>
      <c r="FZ282" s="704"/>
      <c r="GA282" s="704"/>
      <c r="GB282" s="704"/>
      <c r="GC282" s="704"/>
      <c r="GD282" s="704"/>
      <c r="GE282" s="704"/>
      <c r="GF282" s="704"/>
      <c r="GG282" s="704"/>
      <c r="GH282" s="704"/>
      <c r="GI282" s="704"/>
      <c r="GJ282" s="704"/>
      <c r="GK282" s="704"/>
      <c r="GL282" s="704"/>
      <c r="GM282" s="704"/>
      <c r="GN282" s="704"/>
      <c r="GO282" s="704"/>
      <c r="GP282" s="746"/>
      <c r="GQ282" s="704"/>
      <c r="GR282" s="704"/>
      <c r="GS282" s="704"/>
      <c r="GT282" s="704"/>
      <c r="GU282" s="704"/>
      <c r="GV282" s="704"/>
      <c r="GW282" s="704"/>
      <c r="GX282" s="704"/>
      <c r="GY282" s="704"/>
      <c r="GZ282" s="704"/>
      <c r="HA282" s="704"/>
      <c r="HB282" s="704"/>
      <c r="HC282" s="704"/>
      <c r="HD282" s="704"/>
      <c r="HE282" s="704"/>
      <c r="HF282" s="704"/>
      <c r="HG282" s="704"/>
      <c r="HH282" s="704"/>
      <c r="HI282" s="704"/>
      <c r="HJ282" s="704"/>
      <c r="HK282" s="704"/>
      <c r="HL282" s="704"/>
      <c r="HM282" s="704"/>
      <c r="HN282" s="704"/>
      <c r="HO282" s="704"/>
      <c r="HP282" s="704"/>
      <c r="HQ282" s="704"/>
      <c r="HR282" s="704"/>
      <c r="HS282" s="704"/>
      <c r="HT282" s="704"/>
      <c r="HU282" s="704"/>
      <c r="HV282" s="704"/>
      <c r="HW282" s="704"/>
      <c r="HX282" s="704"/>
      <c r="HY282" s="704"/>
      <c r="HZ282" s="704"/>
      <c r="IA282" s="706"/>
      <c r="IB282" s="706"/>
      <c r="IC282" s="706"/>
      <c r="ID282" s="706"/>
      <c r="IE282" s="706"/>
      <c r="IF282" s="706"/>
      <c r="IG282" s="706"/>
      <c r="IH282" s="706"/>
      <c r="II282" s="706"/>
      <c r="IJ282" s="706"/>
      <c r="IK282" s="706"/>
      <c r="IL282" s="706"/>
      <c r="IM282" s="706"/>
      <c r="IN282" s="706"/>
      <c r="IO282" s="706"/>
      <c r="IP282" s="706"/>
      <c r="IQ282" s="706"/>
      <c r="IR282" s="706"/>
      <c r="IS282" s="706"/>
      <c r="IT282" s="706"/>
      <c r="IU282" s="706"/>
      <c r="IV282" s="706"/>
      <c r="IW282" s="706"/>
      <c r="JA282" s="706"/>
      <c r="JB282" s="706"/>
      <c r="JC282" s="706"/>
      <c r="JD282" s="706"/>
      <c r="JE282" s="706"/>
      <c r="JF282" s="706"/>
      <c r="JG282" s="706"/>
      <c r="JH282" s="706"/>
      <c r="JJ282" s="706"/>
      <c r="JK282" s="706"/>
      <c r="JL282" s="706"/>
      <c r="JM282" s="706"/>
      <c r="JN282" s="706"/>
    </row>
    <row r="283" spans="1:274" s="878" customFormat="1" ht="23.1" customHeight="1" x14ac:dyDescent="0.25">
      <c r="A283" s="691">
        <v>282</v>
      </c>
      <c r="B283" s="693" t="s">
        <v>1352</v>
      </c>
      <c r="C283" s="696">
        <v>246</v>
      </c>
      <c r="D283" s="697">
        <v>684</v>
      </c>
      <c r="E283" s="881">
        <v>5</v>
      </c>
      <c r="F283" s="734" t="s">
        <v>1405</v>
      </c>
      <c r="G283" s="699" t="s">
        <v>1621</v>
      </c>
      <c r="H283" s="767" t="s">
        <v>1127</v>
      </c>
      <c r="I283" s="752" t="s">
        <v>1113</v>
      </c>
      <c r="J283" s="761" t="s">
        <v>1135</v>
      </c>
      <c r="K283" s="753" t="s">
        <v>1115</v>
      </c>
      <c r="L283" s="753" t="s">
        <v>1116</v>
      </c>
      <c r="M283" s="753" t="s">
        <v>1199</v>
      </c>
      <c r="N283" s="764" t="s">
        <v>1128</v>
      </c>
      <c r="O283" s="753" t="s">
        <v>1128</v>
      </c>
      <c r="P283" s="753" t="s">
        <v>1134</v>
      </c>
      <c r="Q283" s="753" t="s">
        <v>1622</v>
      </c>
      <c r="R283" s="753" t="s">
        <v>1622</v>
      </c>
      <c r="S283" s="755">
        <v>2</v>
      </c>
      <c r="T283" s="763">
        <v>2.1</v>
      </c>
      <c r="U283" s="771">
        <v>40756</v>
      </c>
      <c r="V283" s="771">
        <v>40787</v>
      </c>
      <c r="W283" s="701">
        <v>20</v>
      </c>
      <c r="X283" s="875"/>
      <c r="Y283" s="876">
        <v>500000</v>
      </c>
      <c r="Z283" s="875">
        <f t="shared" si="12"/>
        <v>500000</v>
      </c>
      <c r="AA283" s="691"/>
      <c r="AB283" s="691"/>
      <c r="AC283" s="691"/>
      <c r="AD283" s="691">
        <v>150000</v>
      </c>
      <c r="AE283" s="691">
        <v>150000</v>
      </c>
      <c r="AF283" s="691">
        <v>150000</v>
      </c>
      <c r="AG283" s="691">
        <v>50000</v>
      </c>
      <c r="AH283" s="691"/>
      <c r="AI283" s="691"/>
      <c r="AJ283" s="691"/>
      <c r="AK283" s="691"/>
      <c r="AL283" s="691"/>
      <c r="AM283" s="868">
        <f t="shared" si="13"/>
        <v>500000</v>
      </c>
      <c r="AN283" s="868">
        <f t="shared" si="14"/>
        <v>0</v>
      </c>
      <c r="AO283" s="691"/>
      <c r="AP283" s="868"/>
      <c r="AQ283" s="706"/>
      <c r="AR283" s="704"/>
      <c r="AS283" s="704"/>
      <c r="AT283" s="704"/>
      <c r="AU283" s="704"/>
      <c r="AV283" s="704"/>
      <c r="AW283" s="704"/>
      <c r="AX283" s="704"/>
      <c r="AY283" s="704"/>
      <c r="AZ283" s="704"/>
      <c r="BA283" s="704"/>
      <c r="BB283" s="704"/>
      <c r="BC283" s="704"/>
      <c r="BD283" s="704"/>
      <c r="BE283" s="704"/>
      <c r="BF283" s="704"/>
      <c r="BG283" s="704"/>
      <c r="BH283" s="704"/>
      <c r="BI283" s="704"/>
      <c r="BJ283" s="704"/>
      <c r="BK283" s="704"/>
      <c r="BL283" s="704"/>
      <c r="BM283" s="704"/>
      <c r="BN283" s="704"/>
      <c r="BO283" s="704"/>
      <c r="BP283" s="704"/>
      <c r="BQ283" s="704"/>
      <c r="BR283" s="704"/>
      <c r="BS283" s="704"/>
      <c r="BT283" s="704"/>
      <c r="BU283" s="704"/>
      <c r="BV283" s="704"/>
      <c r="BW283" s="704"/>
      <c r="BX283" s="704"/>
      <c r="BY283" s="704"/>
      <c r="BZ283" s="704"/>
      <c r="CA283" s="704"/>
      <c r="CB283" s="704"/>
      <c r="CC283" s="704"/>
      <c r="CD283" s="704"/>
      <c r="CE283" s="704"/>
      <c r="CF283" s="704"/>
      <c r="CG283" s="704"/>
      <c r="CH283" s="704"/>
      <c r="CI283" s="704"/>
      <c r="CJ283" s="704"/>
      <c r="CK283" s="704"/>
      <c r="CL283" s="704"/>
      <c r="CM283" s="704"/>
      <c r="CN283" s="704"/>
      <c r="CO283" s="704"/>
      <c r="CP283" s="704"/>
      <c r="CQ283" s="704"/>
      <c r="CR283" s="704"/>
      <c r="CS283" s="704"/>
      <c r="CT283" s="704"/>
      <c r="CU283" s="704"/>
      <c r="CV283" s="704"/>
      <c r="CW283" s="704"/>
      <c r="CX283" s="704"/>
      <c r="CY283" s="704"/>
      <c r="CZ283" s="704"/>
      <c r="DA283" s="704"/>
      <c r="DB283" s="704"/>
      <c r="DC283" s="704"/>
      <c r="DD283" s="704"/>
      <c r="DE283" s="704"/>
      <c r="DF283" s="704"/>
      <c r="DG283" s="704"/>
      <c r="DH283" s="704"/>
      <c r="DI283" s="704"/>
      <c r="DJ283" s="704"/>
      <c r="DK283" s="704"/>
      <c r="DL283" s="704"/>
      <c r="DM283" s="704"/>
      <c r="DN283" s="704"/>
      <c r="DO283" s="704"/>
      <c r="DP283" s="704"/>
      <c r="DQ283" s="704"/>
      <c r="DR283" s="704"/>
      <c r="DS283" s="704"/>
      <c r="DT283" s="704"/>
      <c r="DU283" s="704"/>
      <c r="DV283" s="704"/>
      <c r="DW283" s="704"/>
      <c r="DX283" s="704"/>
      <c r="DY283" s="704"/>
      <c r="DZ283" s="704"/>
      <c r="EA283" s="704"/>
      <c r="EB283" s="704"/>
      <c r="EC283" s="704"/>
      <c r="ED283" s="704"/>
      <c r="EE283" s="704"/>
      <c r="EF283" s="704"/>
      <c r="EG283" s="704"/>
      <c r="EH283" s="704"/>
      <c r="EI283" s="704"/>
      <c r="EJ283" s="704"/>
      <c r="EK283" s="704"/>
      <c r="EL283" s="704"/>
      <c r="EM283" s="704"/>
      <c r="EN283" s="704"/>
      <c r="EO283" s="704"/>
      <c r="EP283" s="704"/>
      <c r="EQ283" s="704"/>
      <c r="ER283" s="704"/>
      <c r="ES283" s="704"/>
      <c r="ET283" s="704"/>
      <c r="EU283" s="704"/>
      <c r="EV283" s="704"/>
      <c r="EW283" s="704"/>
      <c r="EX283" s="704"/>
      <c r="EY283" s="704"/>
      <c r="EZ283" s="704"/>
      <c r="FA283" s="704"/>
      <c r="FB283" s="704"/>
      <c r="FC283" s="704"/>
      <c r="FD283" s="704"/>
      <c r="FE283" s="704"/>
      <c r="FF283" s="704"/>
      <c r="FG283" s="704"/>
      <c r="FH283" s="704"/>
      <c r="FI283" s="704"/>
      <c r="FJ283" s="704"/>
      <c r="FK283" s="704"/>
      <c r="FL283" s="704"/>
      <c r="FM283" s="706"/>
      <c r="FN283" s="706"/>
      <c r="FO283" s="706"/>
      <c r="FP283" s="706"/>
      <c r="FQ283" s="706"/>
      <c r="FR283" s="706"/>
      <c r="FS283" s="706"/>
      <c r="FT283" s="706"/>
      <c r="FU283" s="706"/>
      <c r="FV283" s="706"/>
      <c r="FW283" s="706"/>
      <c r="FX283" s="706"/>
      <c r="FY283" s="706"/>
      <c r="FZ283" s="706"/>
      <c r="GA283" s="706"/>
      <c r="GB283" s="706"/>
      <c r="GC283" s="706"/>
      <c r="GD283" s="706"/>
      <c r="GE283" s="706"/>
      <c r="GF283" s="706"/>
      <c r="GG283" s="706"/>
      <c r="GH283" s="706"/>
      <c r="GI283" s="706"/>
      <c r="GJ283" s="706"/>
      <c r="GK283" s="706"/>
      <c r="GL283" s="706"/>
      <c r="GM283" s="706"/>
      <c r="GN283" s="704"/>
      <c r="GO283" s="704"/>
      <c r="JJ283" s="706"/>
      <c r="JK283" s="706"/>
      <c r="JL283" s="706"/>
      <c r="JM283" s="706"/>
      <c r="JN283" s="706"/>
    </row>
    <row r="284" spans="1:274" s="706" customFormat="1" ht="23.1" customHeight="1" x14ac:dyDescent="0.25">
      <c r="A284" s="691">
        <v>283</v>
      </c>
      <c r="B284" s="693" t="s">
        <v>1352</v>
      </c>
      <c r="C284" s="696">
        <v>246</v>
      </c>
      <c r="D284" s="697">
        <v>684</v>
      </c>
      <c r="E284" s="881">
        <v>6</v>
      </c>
      <c r="F284" s="734" t="s">
        <v>1405</v>
      </c>
      <c r="G284" s="699" t="s">
        <v>1623</v>
      </c>
      <c r="H284" s="767" t="s">
        <v>1127</v>
      </c>
      <c r="I284" s="752" t="s">
        <v>1113</v>
      </c>
      <c r="J284" s="761" t="s">
        <v>1135</v>
      </c>
      <c r="K284" s="753" t="s">
        <v>1115</v>
      </c>
      <c r="L284" s="753" t="s">
        <v>1116</v>
      </c>
      <c r="M284" s="753" t="s">
        <v>1199</v>
      </c>
      <c r="N284" s="764" t="s">
        <v>1128</v>
      </c>
      <c r="O284" s="753" t="s">
        <v>1128</v>
      </c>
      <c r="P284" s="753" t="s">
        <v>1134</v>
      </c>
      <c r="Q284" s="753" t="s">
        <v>1624</v>
      </c>
      <c r="R284" s="753" t="s">
        <v>1624</v>
      </c>
      <c r="S284" s="755">
        <v>2</v>
      </c>
      <c r="T284" s="763">
        <v>2.1</v>
      </c>
      <c r="U284" s="772">
        <v>41091</v>
      </c>
      <c r="V284" s="771">
        <v>41791</v>
      </c>
      <c r="W284" s="701">
        <v>20</v>
      </c>
      <c r="X284" s="875"/>
      <c r="Y284" s="876">
        <v>500000</v>
      </c>
      <c r="Z284" s="875">
        <f t="shared" si="12"/>
        <v>500000</v>
      </c>
      <c r="AA284" s="691"/>
      <c r="AB284" s="691"/>
      <c r="AC284" s="691"/>
      <c r="AD284" s="691">
        <v>150000</v>
      </c>
      <c r="AE284" s="691">
        <v>150000</v>
      </c>
      <c r="AF284" s="691">
        <v>150000</v>
      </c>
      <c r="AG284" s="691">
        <v>50000</v>
      </c>
      <c r="AH284" s="691"/>
      <c r="AI284" s="691"/>
      <c r="AJ284" s="691"/>
      <c r="AK284" s="691"/>
      <c r="AL284" s="691"/>
      <c r="AM284" s="868">
        <f t="shared" si="13"/>
        <v>500000</v>
      </c>
      <c r="AN284" s="868">
        <f t="shared" si="14"/>
        <v>0</v>
      </c>
      <c r="AO284" s="691"/>
      <c r="AP284" s="868"/>
      <c r="AR284" s="704"/>
      <c r="AS284" s="704"/>
      <c r="AT284" s="704"/>
      <c r="AU284" s="704"/>
      <c r="AV284" s="704"/>
      <c r="AW284" s="704"/>
      <c r="AX284" s="704"/>
      <c r="AY284" s="704"/>
      <c r="AZ284" s="704"/>
      <c r="BA284" s="704"/>
      <c r="BB284" s="704"/>
      <c r="BC284" s="704"/>
      <c r="BD284" s="704"/>
      <c r="BE284" s="704"/>
      <c r="BF284" s="704"/>
      <c r="BG284" s="704"/>
      <c r="BH284" s="704"/>
      <c r="BI284" s="704"/>
      <c r="BJ284" s="704"/>
      <c r="BK284" s="704"/>
      <c r="BL284" s="704"/>
      <c r="BM284" s="704"/>
      <c r="BN284" s="704"/>
      <c r="BO284" s="704"/>
      <c r="BP284" s="704"/>
      <c r="BQ284" s="704"/>
      <c r="BR284" s="704"/>
      <c r="BS284" s="704"/>
      <c r="BT284" s="704"/>
      <c r="BU284" s="704"/>
      <c r="BV284" s="704"/>
      <c r="BW284" s="704"/>
      <c r="BX284" s="704"/>
      <c r="BY284" s="704"/>
      <c r="BZ284" s="704"/>
      <c r="CA284" s="704"/>
      <c r="CB284" s="704"/>
      <c r="CC284" s="704"/>
      <c r="CD284" s="704"/>
      <c r="CE284" s="704"/>
      <c r="CF284" s="704"/>
      <c r="CG284" s="704"/>
      <c r="CH284" s="704"/>
      <c r="CI284" s="704"/>
      <c r="CJ284" s="704"/>
      <c r="CK284" s="704"/>
      <c r="CL284" s="704"/>
      <c r="CM284" s="704"/>
      <c r="CN284" s="704"/>
      <c r="CO284" s="704"/>
      <c r="CP284" s="704"/>
      <c r="CQ284" s="704"/>
      <c r="CR284" s="704"/>
      <c r="CS284" s="704"/>
      <c r="CT284" s="704"/>
      <c r="CU284" s="704"/>
      <c r="CV284" s="704"/>
      <c r="CW284" s="704"/>
      <c r="CX284" s="704"/>
      <c r="CY284" s="704"/>
      <c r="CZ284" s="704"/>
      <c r="DA284" s="704"/>
      <c r="DB284" s="704"/>
      <c r="DC284" s="704"/>
      <c r="DD284" s="704"/>
      <c r="DE284" s="704"/>
      <c r="DF284" s="704"/>
      <c r="DG284" s="704"/>
      <c r="DH284" s="704"/>
      <c r="DI284" s="704"/>
      <c r="DJ284" s="704"/>
      <c r="DK284" s="704"/>
      <c r="DL284" s="704"/>
      <c r="DM284" s="704"/>
      <c r="DN284" s="704"/>
      <c r="DO284" s="704"/>
      <c r="DP284" s="704"/>
      <c r="DQ284" s="704"/>
      <c r="DR284" s="704"/>
      <c r="DS284" s="704"/>
      <c r="DT284" s="704"/>
      <c r="DU284" s="704"/>
      <c r="DV284" s="704"/>
      <c r="DW284" s="704"/>
      <c r="DX284" s="704"/>
      <c r="DY284" s="704"/>
      <c r="DZ284" s="704"/>
      <c r="EA284" s="704"/>
      <c r="EB284" s="704"/>
      <c r="EC284" s="704"/>
      <c r="ED284" s="704"/>
      <c r="EE284" s="704"/>
      <c r="EF284" s="704"/>
      <c r="EG284" s="704"/>
      <c r="EH284" s="704"/>
      <c r="EI284" s="704"/>
      <c r="EJ284" s="704"/>
      <c r="EK284" s="704"/>
      <c r="EL284" s="704"/>
      <c r="EM284" s="704"/>
      <c r="EN284" s="704"/>
      <c r="EO284" s="704"/>
      <c r="EP284" s="704"/>
      <c r="EQ284" s="704"/>
      <c r="ER284" s="704"/>
      <c r="ES284" s="704"/>
      <c r="ET284" s="704"/>
      <c r="EU284" s="704"/>
      <c r="EV284" s="704"/>
      <c r="EW284" s="704"/>
      <c r="EX284" s="704"/>
      <c r="EY284" s="704"/>
      <c r="EZ284" s="704"/>
      <c r="FA284" s="704"/>
      <c r="FB284" s="704"/>
      <c r="FC284" s="704"/>
      <c r="FD284" s="704"/>
      <c r="FE284" s="704"/>
      <c r="FF284" s="704"/>
      <c r="FG284" s="704"/>
      <c r="FH284" s="704"/>
      <c r="FI284" s="704"/>
      <c r="FJ284" s="704"/>
      <c r="FK284" s="704"/>
      <c r="FL284" s="704"/>
      <c r="FM284" s="704"/>
      <c r="FN284" s="704"/>
      <c r="FO284" s="704"/>
      <c r="FP284" s="704"/>
      <c r="FQ284" s="704"/>
      <c r="FR284" s="704"/>
      <c r="FS284" s="704"/>
      <c r="FT284" s="704"/>
      <c r="FU284" s="704"/>
      <c r="FV284" s="704"/>
      <c r="FW284" s="704"/>
      <c r="FX284" s="704"/>
      <c r="FY284" s="704"/>
      <c r="FZ284" s="704"/>
      <c r="GA284" s="704"/>
      <c r="GB284" s="704"/>
      <c r="GC284" s="704"/>
      <c r="GD284" s="704"/>
      <c r="GE284" s="704"/>
      <c r="GF284" s="704"/>
      <c r="GG284" s="704"/>
      <c r="GH284" s="704"/>
      <c r="GI284" s="704"/>
      <c r="GJ284" s="704"/>
      <c r="GK284" s="704"/>
      <c r="GL284" s="704"/>
      <c r="GM284" s="704"/>
      <c r="GO284" s="704"/>
      <c r="GP284" s="878"/>
      <c r="GQ284" s="878"/>
      <c r="GR284" s="878"/>
      <c r="GS284" s="878"/>
      <c r="GT284" s="878"/>
      <c r="GU284" s="878"/>
      <c r="GV284" s="878"/>
      <c r="GW284" s="878"/>
      <c r="GX284" s="878"/>
      <c r="GY284" s="878"/>
      <c r="GZ284" s="878"/>
      <c r="HA284" s="878"/>
      <c r="HB284" s="878"/>
      <c r="HC284" s="878"/>
      <c r="HD284" s="878"/>
      <c r="HE284" s="878"/>
      <c r="HF284" s="878"/>
      <c r="HG284" s="878"/>
      <c r="HH284" s="878"/>
      <c r="HI284" s="878"/>
      <c r="HJ284" s="878"/>
      <c r="HK284" s="878"/>
      <c r="HL284" s="878"/>
      <c r="HM284" s="878"/>
      <c r="HN284" s="878"/>
      <c r="IX284" s="878"/>
      <c r="IY284" s="878"/>
      <c r="IZ284" s="878"/>
      <c r="JA284" s="878"/>
      <c r="JB284" s="878"/>
      <c r="JC284" s="878"/>
      <c r="JD284" s="878"/>
      <c r="JE284" s="878"/>
      <c r="JF284" s="878"/>
      <c r="JG284" s="878"/>
      <c r="JH284" s="878"/>
      <c r="JI284" s="878"/>
    </row>
    <row r="285" spans="1:274" s="706" customFormat="1" ht="23.1" customHeight="1" x14ac:dyDescent="0.25">
      <c r="A285" s="691">
        <v>284</v>
      </c>
      <c r="B285" s="693" t="s">
        <v>1390</v>
      </c>
      <c r="C285" s="697">
        <v>246</v>
      </c>
      <c r="D285" s="697">
        <v>684</v>
      </c>
      <c r="E285" s="881">
        <v>7</v>
      </c>
      <c r="F285" s="720" t="s">
        <v>1405</v>
      </c>
      <c r="G285" s="737" t="s">
        <v>1406</v>
      </c>
      <c r="H285" s="751" t="s">
        <v>1127</v>
      </c>
      <c r="I285" s="752" t="s">
        <v>1113</v>
      </c>
      <c r="J285" s="761" t="s">
        <v>1135</v>
      </c>
      <c r="K285" s="753" t="s">
        <v>1115</v>
      </c>
      <c r="L285" s="753" t="s">
        <v>1116</v>
      </c>
      <c r="M285" s="753" t="s">
        <v>1199</v>
      </c>
      <c r="N285" s="764" t="s">
        <v>1359</v>
      </c>
      <c r="O285" s="764" t="s">
        <v>1359</v>
      </c>
      <c r="P285" s="753" t="s">
        <v>1394</v>
      </c>
      <c r="Q285" s="753" t="s">
        <v>1407</v>
      </c>
      <c r="R285" s="753" t="s">
        <v>1407</v>
      </c>
      <c r="S285" s="755">
        <v>2</v>
      </c>
      <c r="T285" s="763">
        <v>2.1</v>
      </c>
      <c r="U285" s="771">
        <v>41456</v>
      </c>
      <c r="V285" s="772">
        <v>41791</v>
      </c>
      <c r="W285" s="733">
        <v>20</v>
      </c>
      <c r="X285" s="875">
        <v>6000000</v>
      </c>
      <c r="Y285" s="880"/>
      <c r="Z285" s="875">
        <f t="shared" si="12"/>
        <v>6000000</v>
      </c>
      <c r="AA285" s="702"/>
      <c r="AB285" s="702"/>
      <c r="AC285" s="702">
        <v>1500000</v>
      </c>
      <c r="AD285" s="702">
        <v>1500000</v>
      </c>
      <c r="AE285" s="702">
        <v>1500000</v>
      </c>
      <c r="AF285" s="702">
        <v>1500000</v>
      </c>
      <c r="AG285" s="702"/>
      <c r="AH285" s="702"/>
      <c r="AI285" s="691"/>
      <c r="AJ285" s="691"/>
      <c r="AK285" s="691"/>
      <c r="AL285" s="691"/>
      <c r="AM285" s="868">
        <f t="shared" si="13"/>
        <v>6000000</v>
      </c>
      <c r="AN285" s="868">
        <f t="shared" si="14"/>
        <v>0</v>
      </c>
      <c r="AO285" s="760">
        <f>2000000</f>
        <v>2000000</v>
      </c>
      <c r="AP285" s="868">
        <v>1850000</v>
      </c>
      <c r="AR285" s="704"/>
      <c r="AS285" s="704"/>
      <c r="AT285" s="704"/>
      <c r="AU285" s="704"/>
      <c r="AV285" s="704"/>
      <c r="AW285" s="704"/>
      <c r="AX285" s="704"/>
      <c r="AY285" s="704"/>
      <c r="AZ285" s="704"/>
      <c r="BA285" s="704"/>
      <c r="BB285" s="704"/>
      <c r="BC285" s="704"/>
      <c r="BD285" s="704"/>
      <c r="BE285" s="704"/>
      <c r="BF285" s="704"/>
      <c r="BG285" s="704"/>
      <c r="BH285" s="704"/>
      <c r="BI285" s="704"/>
      <c r="BJ285" s="704"/>
      <c r="BK285" s="704"/>
      <c r="BL285" s="704"/>
      <c r="BM285" s="704"/>
      <c r="BN285" s="704"/>
      <c r="BO285" s="704"/>
      <c r="BP285" s="704"/>
      <c r="BQ285" s="704"/>
      <c r="BR285" s="704"/>
      <c r="BS285" s="704"/>
      <c r="BT285" s="704"/>
      <c r="BU285" s="704"/>
      <c r="BV285" s="704"/>
      <c r="BW285" s="704"/>
      <c r="BX285" s="704"/>
      <c r="BY285" s="704"/>
      <c r="BZ285" s="704"/>
      <c r="CA285" s="704"/>
      <c r="CB285" s="704"/>
      <c r="CC285" s="704"/>
      <c r="CD285" s="704"/>
      <c r="CE285" s="704"/>
      <c r="CF285" s="704"/>
      <c r="CG285" s="704"/>
      <c r="CH285" s="704"/>
      <c r="CI285" s="704"/>
      <c r="CJ285" s="704"/>
      <c r="CK285" s="704"/>
      <c r="CL285" s="704"/>
      <c r="CM285" s="704"/>
      <c r="CN285" s="704"/>
      <c r="CO285" s="704"/>
      <c r="CP285" s="704"/>
      <c r="CQ285" s="704"/>
      <c r="CR285" s="704"/>
      <c r="CS285" s="704"/>
      <c r="CT285" s="704"/>
      <c r="CU285" s="704"/>
      <c r="CV285" s="704"/>
      <c r="CW285" s="704"/>
      <c r="CX285" s="704"/>
      <c r="CY285" s="704"/>
      <c r="CZ285" s="704"/>
      <c r="DA285" s="704"/>
      <c r="DB285" s="704"/>
      <c r="DC285" s="704"/>
      <c r="DD285" s="704"/>
      <c r="DE285" s="704"/>
      <c r="DF285" s="704"/>
      <c r="DG285" s="704"/>
      <c r="DH285" s="704"/>
      <c r="DI285" s="704"/>
      <c r="DJ285" s="704"/>
      <c r="DK285" s="704"/>
      <c r="DL285" s="704"/>
      <c r="DM285" s="704"/>
      <c r="DN285" s="704"/>
      <c r="DO285" s="704"/>
      <c r="DP285" s="704"/>
      <c r="DQ285" s="704"/>
      <c r="DR285" s="704"/>
      <c r="DS285" s="704"/>
      <c r="DT285" s="704"/>
      <c r="DU285" s="704"/>
      <c r="DV285" s="704"/>
      <c r="DW285" s="704"/>
      <c r="DX285" s="704"/>
      <c r="DY285" s="704"/>
      <c r="DZ285" s="704"/>
      <c r="EA285" s="704"/>
      <c r="EB285" s="704"/>
      <c r="EC285" s="704"/>
      <c r="ED285" s="704"/>
      <c r="EE285" s="704"/>
      <c r="EF285" s="704"/>
      <c r="EG285" s="704"/>
      <c r="EH285" s="704"/>
      <c r="EI285" s="704"/>
      <c r="EJ285" s="704"/>
      <c r="EK285" s="704"/>
      <c r="EL285" s="704"/>
      <c r="EM285" s="704"/>
      <c r="EN285" s="704"/>
      <c r="EO285" s="704"/>
      <c r="EP285" s="704"/>
      <c r="EQ285" s="704"/>
      <c r="ER285" s="704"/>
      <c r="ES285" s="704"/>
      <c r="ET285" s="704"/>
      <c r="EU285" s="704"/>
      <c r="EV285" s="704"/>
      <c r="EW285" s="704"/>
      <c r="EX285" s="704"/>
      <c r="EY285" s="704"/>
      <c r="EZ285" s="704"/>
      <c r="FA285" s="704"/>
      <c r="FB285" s="704"/>
      <c r="FC285" s="704"/>
      <c r="FD285" s="704"/>
      <c r="FE285" s="704"/>
      <c r="FF285" s="704"/>
      <c r="FG285" s="704"/>
      <c r="FH285" s="704"/>
      <c r="FI285" s="704"/>
      <c r="FJ285" s="704"/>
      <c r="FK285" s="704"/>
      <c r="FL285" s="704"/>
      <c r="FM285" s="704"/>
      <c r="FN285" s="704"/>
      <c r="FO285" s="704"/>
      <c r="FP285" s="704"/>
      <c r="FQ285" s="704"/>
      <c r="FR285" s="704"/>
      <c r="FS285" s="704"/>
      <c r="FT285" s="704"/>
      <c r="FU285" s="704"/>
      <c r="FV285" s="704"/>
      <c r="FW285" s="704"/>
      <c r="FX285" s="704"/>
      <c r="FY285" s="704"/>
      <c r="FZ285" s="704"/>
      <c r="GA285" s="704"/>
      <c r="GB285" s="704"/>
      <c r="GC285" s="704"/>
      <c r="GD285" s="704"/>
      <c r="GE285" s="704"/>
      <c r="GF285" s="704"/>
      <c r="GG285" s="704"/>
      <c r="GH285" s="704"/>
      <c r="GI285" s="704"/>
      <c r="GJ285" s="704"/>
      <c r="GK285" s="704"/>
      <c r="GL285" s="704"/>
      <c r="GM285" s="704"/>
      <c r="GN285" s="704"/>
      <c r="GO285" s="704"/>
      <c r="GP285" s="746"/>
      <c r="GQ285" s="704"/>
      <c r="GR285" s="704"/>
      <c r="GS285" s="704"/>
      <c r="GT285" s="704"/>
      <c r="GU285" s="704"/>
      <c r="GV285" s="704"/>
      <c r="GW285" s="704"/>
      <c r="GX285" s="704"/>
      <c r="GY285" s="704"/>
      <c r="GZ285" s="704"/>
      <c r="HA285" s="704"/>
      <c r="HB285" s="704"/>
      <c r="HC285" s="704"/>
      <c r="HD285" s="704"/>
      <c r="HE285" s="704"/>
      <c r="HF285" s="704"/>
      <c r="HG285" s="704"/>
      <c r="HH285" s="704"/>
      <c r="HI285" s="704"/>
      <c r="HJ285" s="704"/>
      <c r="HK285" s="704"/>
      <c r="HL285" s="704"/>
      <c r="HM285" s="704"/>
      <c r="HN285" s="704"/>
      <c r="HO285" s="704"/>
      <c r="HP285" s="704"/>
      <c r="HQ285" s="704"/>
      <c r="HR285" s="704"/>
      <c r="HS285" s="704"/>
      <c r="HT285" s="704"/>
      <c r="HU285" s="704"/>
      <c r="HV285" s="704"/>
      <c r="HW285" s="704"/>
      <c r="HX285" s="704"/>
      <c r="HY285" s="704"/>
      <c r="HZ285" s="704"/>
      <c r="IX285" s="878"/>
      <c r="IY285" s="878"/>
      <c r="IZ285" s="878"/>
      <c r="JI285" s="878"/>
    </row>
    <row r="286" spans="1:274" s="878" customFormat="1" ht="23.1" customHeight="1" x14ac:dyDescent="0.25">
      <c r="A286" s="691">
        <v>285</v>
      </c>
      <c r="B286" s="693" t="s">
        <v>1390</v>
      </c>
      <c r="C286" s="696">
        <v>249</v>
      </c>
      <c r="D286" s="697">
        <v>636</v>
      </c>
      <c r="E286" s="707" t="s">
        <v>1122</v>
      </c>
      <c r="F286" s="699" t="s">
        <v>1123</v>
      </c>
      <c r="G286" s="699" t="s">
        <v>1464</v>
      </c>
      <c r="H286" s="751" t="s">
        <v>1127</v>
      </c>
      <c r="I286" s="752" t="s">
        <v>1113</v>
      </c>
      <c r="J286" s="761" t="s">
        <v>1135</v>
      </c>
      <c r="K286" s="753" t="s">
        <v>1115</v>
      </c>
      <c r="L286" s="753" t="s">
        <v>1116</v>
      </c>
      <c r="M286" s="753" t="s">
        <v>1199</v>
      </c>
      <c r="N286" s="764" t="s">
        <v>1359</v>
      </c>
      <c r="O286" s="753" t="s">
        <v>1359</v>
      </c>
      <c r="P286" s="753" t="s">
        <v>1394</v>
      </c>
      <c r="Q286" s="753" t="s">
        <v>1120</v>
      </c>
      <c r="R286" s="753" t="s">
        <v>1120</v>
      </c>
      <c r="S286" s="755">
        <v>2</v>
      </c>
      <c r="T286" s="763">
        <v>2.1</v>
      </c>
      <c r="U286" s="771">
        <v>41456</v>
      </c>
      <c r="V286" s="772">
        <v>41791</v>
      </c>
      <c r="W286" s="874">
        <v>10</v>
      </c>
      <c r="X286" s="875"/>
      <c r="Y286" s="875"/>
      <c r="Z286" s="875">
        <f t="shared" si="12"/>
        <v>0</v>
      </c>
      <c r="AA286" s="702"/>
      <c r="AB286" s="702"/>
      <c r="AC286" s="702"/>
      <c r="AD286" s="702"/>
      <c r="AE286" s="702"/>
      <c r="AF286" s="702"/>
      <c r="AG286" s="702"/>
      <c r="AH286" s="702"/>
      <c r="AI286" s="702"/>
      <c r="AJ286" s="702"/>
      <c r="AK286" s="702"/>
      <c r="AL286" s="702"/>
      <c r="AM286" s="868">
        <f t="shared" si="13"/>
        <v>0</v>
      </c>
      <c r="AN286" s="868">
        <f t="shared" si="14"/>
        <v>0</v>
      </c>
      <c r="AO286" s="760">
        <v>1000000</v>
      </c>
      <c r="AP286" s="868"/>
      <c r="AQ286" s="706"/>
      <c r="AR286" s="704"/>
      <c r="AS286" s="704"/>
      <c r="AT286" s="704"/>
      <c r="AU286" s="704"/>
      <c r="AV286" s="704"/>
      <c r="AW286" s="704"/>
      <c r="AX286" s="704"/>
      <c r="AY286" s="704"/>
      <c r="AZ286" s="704"/>
      <c r="BA286" s="704"/>
      <c r="BB286" s="704"/>
      <c r="BC286" s="704"/>
      <c r="BD286" s="704"/>
      <c r="BE286" s="704"/>
      <c r="BF286" s="704"/>
      <c r="BG286" s="704"/>
      <c r="BH286" s="704"/>
      <c r="BI286" s="704"/>
      <c r="BJ286" s="704"/>
      <c r="BK286" s="704"/>
      <c r="BL286" s="704"/>
      <c r="BM286" s="704"/>
      <c r="BN286" s="704"/>
      <c r="BO286" s="704"/>
      <c r="BP286" s="704"/>
      <c r="BQ286" s="704"/>
      <c r="BR286" s="704"/>
      <c r="BS286" s="704"/>
      <c r="BT286" s="704"/>
      <c r="BU286" s="704"/>
      <c r="BV286" s="704"/>
      <c r="BW286" s="704"/>
      <c r="BX286" s="704"/>
      <c r="BY286" s="704"/>
      <c r="BZ286" s="704"/>
      <c r="CA286" s="704"/>
      <c r="CB286" s="704"/>
      <c r="CC286" s="704"/>
      <c r="CD286" s="704"/>
      <c r="CE286" s="704"/>
      <c r="CF286" s="704"/>
      <c r="CG286" s="704"/>
      <c r="CH286" s="704"/>
      <c r="CI286" s="704"/>
      <c r="CJ286" s="704"/>
      <c r="CK286" s="704"/>
      <c r="CL286" s="704"/>
      <c r="CM286" s="704"/>
      <c r="CN286" s="704"/>
      <c r="CO286" s="704"/>
      <c r="CP286" s="704"/>
      <c r="CQ286" s="704"/>
      <c r="CR286" s="704"/>
      <c r="CS286" s="704"/>
      <c r="CT286" s="704"/>
      <c r="CU286" s="704"/>
      <c r="CV286" s="704"/>
      <c r="CW286" s="704"/>
      <c r="CX286" s="704"/>
      <c r="CY286" s="704"/>
      <c r="CZ286" s="704"/>
      <c r="DA286" s="704"/>
      <c r="DB286" s="704"/>
      <c r="DC286" s="704"/>
      <c r="DD286" s="704"/>
      <c r="DE286" s="704"/>
      <c r="DF286" s="704"/>
      <c r="DG286" s="704"/>
      <c r="DH286" s="704"/>
      <c r="DI286" s="704"/>
      <c r="DJ286" s="704"/>
      <c r="DK286" s="704"/>
      <c r="DL286" s="704"/>
      <c r="DM286" s="704"/>
      <c r="DN286" s="704"/>
      <c r="DO286" s="704"/>
      <c r="DP286" s="704"/>
      <c r="DQ286" s="704"/>
      <c r="DR286" s="704"/>
      <c r="DS286" s="704"/>
      <c r="DT286" s="704"/>
      <c r="DU286" s="704"/>
      <c r="DV286" s="704"/>
      <c r="DW286" s="704"/>
      <c r="DX286" s="704"/>
      <c r="DY286" s="704"/>
      <c r="DZ286" s="704"/>
      <c r="EA286" s="704"/>
      <c r="EB286" s="704"/>
      <c r="EC286" s="704"/>
      <c r="ED286" s="704"/>
      <c r="EE286" s="704"/>
      <c r="EF286" s="704"/>
      <c r="EG286" s="704"/>
      <c r="EH286" s="704"/>
      <c r="EI286" s="704"/>
      <c r="EJ286" s="704"/>
      <c r="EK286" s="704"/>
      <c r="EL286" s="704"/>
      <c r="EM286" s="704"/>
      <c r="EN286" s="704"/>
      <c r="EO286" s="704"/>
      <c r="EP286" s="704"/>
      <c r="EQ286" s="704"/>
      <c r="ER286" s="704"/>
      <c r="ES286" s="704"/>
      <c r="ET286" s="704"/>
      <c r="EU286" s="704"/>
      <c r="EV286" s="704"/>
      <c r="EW286" s="704"/>
      <c r="EX286" s="704"/>
      <c r="EY286" s="704"/>
      <c r="EZ286" s="704"/>
      <c r="FA286" s="704"/>
      <c r="FB286" s="704"/>
      <c r="FC286" s="704"/>
      <c r="FD286" s="704"/>
      <c r="FE286" s="704"/>
      <c r="FF286" s="704"/>
      <c r="FG286" s="704"/>
      <c r="FH286" s="704"/>
      <c r="FI286" s="704"/>
      <c r="FJ286" s="704"/>
      <c r="FK286" s="704"/>
      <c r="FL286" s="704"/>
      <c r="FM286" s="704"/>
      <c r="FN286" s="704"/>
      <c r="FO286" s="704"/>
      <c r="FP286" s="704"/>
      <c r="FQ286" s="704"/>
      <c r="FR286" s="704"/>
      <c r="FS286" s="704"/>
      <c r="FT286" s="704"/>
      <c r="FU286" s="704"/>
      <c r="FV286" s="704"/>
      <c r="FW286" s="704"/>
      <c r="FX286" s="704"/>
      <c r="FY286" s="704"/>
      <c r="FZ286" s="704"/>
      <c r="GA286" s="704"/>
      <c r="GB286" s="704"/>
      <c r="GC286" s="704"/>
      <c r="GD286" s="704"/>
      <c r="GE286" s="704"/>
      <c r="GF286" s="704"/>
      <c r="GG286" s="704"/>
      <c r="GH286" s="704"/>
      <c r="GI286" s="704"/>
      <c r="GJ286" s="704"/>
      <c r="GK286" s="704"/>
      <c r="GL286" s="704"/>
      <c r="GM286" s="704"/>
      <c r="GN286" s="706"/>
      <c r="GO286" s="704"/>
      <c r="GP286" s="746"/>
      <c r="GQ286" s="706"/>
      <c r="GR286" s="706"/>
      <c r="GS286" s="706"/>
      <c r="GT286" s="706"/>
      <c r="GU286" s="706"/>
      <c r="GV286" s="706"/>
      <c r="GW286" s="706"/>
      <c r="GX286" s="706"/>
      <c r="GY286" s="706"/>
      <c r="GZ286" s="706"/>
      <c r="HA286" s="706"/>
      <c r="HB286" s="706"/>
      <c r="HC286" s="706"/>
      <c r="HD286" s="706"/>
      <c r="HE286" s="706"/>
      <c r="HF286" s="706"/>
      <c r="HG286" s="706"/>
      <c r="HH286" s="706"/>
      <c r="HI286" s="706"/>
      <c r="HJ286" s="706"/>
      <c r="HK286" s="706"/>
      <c r="HL286" s="706"/>
      <c r="HM286" s="706"/>
      <c r="HN286" s="706"/>
      <c r="HO286" s="706"/>
      <c r="HP286" s="706"/>
      <c r="HQ286" s="706"/>
      <c r="HR286" s="704"/>
      <c r="HS286" s="704"/>
      <c r="HT286" s="704"/>
      <c r="HU286" s="704"/>
      <c r="HV286" s="704"/>
      <c r="HW286" s="704"/>
      <c r="HX286" s="704"/>
      <c r="HY286" s="704"/>
      <c r="HZ286" s="704"/>
      <c r="IA286" s="706"/>
      <c r="IB286" s="706"/>
      <c r="IC286" s="706"/>
      <c r="ID286" s="706"/>
      <c r="IE286" s="706"/>
      <c r="IF286" s="706"/>
      <c r="IG286" s="706"/>
      <c r="IH286" s="706"/>
      <c r="II286" s="706"/>
      <c r="IJ286" s="706"/>
      <c r="IK286" s="706"/>
      <c r="IL286" s="706"/>
      <c r="IM286" s="706"/>
      <c r="IN286" s="706"/>
      <c r="IO286" s="706"/>
      <c r="IP286" s="706"/>
      <c r="IQ286" s="706"/>
      <c r="IR286" s="706"/>
      <c r="IS286" s="706"/>
      <c r="IT286" s="706"/>
      <c r="IU286" s="706"/>
      <c r="IV286" s="704"/>
      <c r="IW286" s="704"/>
      <c r="IX286" s="706"/>
      <c r="IY286" s="706"/>
      <c r="IZ286" s="706"/>
      <c r="JJ286" s="706"/>
      <c r="JK286" s="706"/>
      <c r="JL286" s="706"/>
      <c r="JM286" s="706"/>
      <c r="JN286" s="706"/>
    </row>
    <row r="287" spans="1:274" s="878" customFormat="1" ht="23.1" customHeight="1" x14ac:dyDescent="0.25">
      <c r="A287" s="691">
        <v>286</v>
      </c>
      <c r="B287" s="693" t="s">
        <v>1390</v>
      </c>
      <c r="C287" s="696">
        <v>249</v>
      </c>
      <c r="D287" s="697">
        <v>684</v>
      </c>
      <c r="E287" s="707">
        <v>1</v>
      </c>
      <c r="F287" s="699" t="s">
        <v>1405</v>
      </c>
      <c r="G287" s="699" t="s">
        <v>1465</v>
      </c>
      <c r="H287" s="767" t="s">
        <v>1127</v>
      </c>
      <c r="I287" s="752" t="s">
        <v>1113</v>
      </c>
      <c r="J287" s="761" t="s">
        <v>1135</v>
      </c>
      <c r="K287" s="753" t="s">
        <v>1115</v>
      </c>
      <c r="L287" s="753" t="s">
        <v>1116</v>
      </c>
      <c r="M287" s="753" t="s">
        <v>1199</v>
      </c>
      <c r="N287" s="764" t="s">
        <v>1359</v>
      </c>
      <c r="O287" s="753" t="s">
        <v>1359</v>
      </c>
      <c r="P287" s="753" t="s">
        <v>1394</v>
      </c>
      <c r="Q287" s="753" t="s">
        <v>1120</v>
      </c>
      <c r="R287" s="753" t="s">
        <v>1120</v>
      </c>
      <c r="S287" s="755">
        <v>2</v>
      </c>
      <c r="T287" s="763">
        <v>2.1</v>
      </c>
      <c r="U287" s="771">
        <v>41456</v>
      </c>
      <c r="V287" s="772">
        <v>41791</v>
      </c>
      <c r="W287" s="874">
        <v>20</v>
      </c>
      <c r="X287" s="875">
        <v>700000</v>
      </c>
      <c r="Y287" s="876"/>
      <c r="Z287" s="875">
        <f t="shared" si="12"/>
        <v>700000</v>
      </c>
      <c r="AA287" s="691"/>
      <c r="AB287" s="691"/>
      <c r="AC287" s="691">
        <v>250000</v>
      </c>
      <c r="AD287" s="691">
        <v>250000</v>
      </c>
      <c r="AE287" s="691">
        <v>200000</v>
      </c>
      <c r="AF287" s="691"/>
      <c r="AG287" s="691"/>
      <c r="AH287" s="691"/>
      <c r="AI287" s="691"/>
      <c r="AJ287" s="691"/>
      <c r="AK287" s="691"/>
      <c r="AL287" s="691"/>
      <c r="AM287" s="868">
        <f t="shared" si="13"/>
        <v>700000</v>
      </c>
      <c r="AN287" s="868">
        <f t="shared" si="14"/>
        <v>0</v>
      </c>
      <c r="AO287" s="691"/>
      <c r="AP287" s="868"/>
      <c r="AQ287" s="706"/>
      <c r="AR287" s="704"/>
      <c r="AS287" s="704"/>
      <c r="AT287" s="704"/>
      <c r="AU287" s="704"/>
      <c r="AV287" s="704"/>
      <c r="AW287" s="704"/>
      <c r="AX287" s="704"/>
      <c r="AY287" s="704"/>
      <c r="AZ287" s="704"/>
      <c r="BA287" s="704"/>
      <c r="BB287" s="704"/>
      <c r="BC287" s="704"/>
      <c r="BD287" s="704"/>
      <c r="BE287" s="704"/>
      <c r="BF287" s="704"/>
      <c r="BG287" s="704"/>
      <c r="BH287" s="704"/>
      <c r="BI287" s="704"/>
      <c r="BJ287" s="704"/>
      <c r="BK287" s="704"/>
      <c r="BL287" s="704"/>
      <c r="BM287" s="704"/>
      <c r="BN287" s="704"/>
      <c r="BO287" s="704"/>
      <c r="BP287" s="704"/>
      <c r="BQ287" s="704"/>
      <c r="BR287" s="704"/>
      <c r="BS287" s="704"/>
      <c r="BT287" s="704"/>
      <c r="BU287" s="704"/>
      <c r="BV287" s="704"/>
      <c r="BW287" s="704"/>
      <c r="BX287" s="704"/>
      <c r="BY287" s="704"/>
      <c r="BZ287" s="704"/>
      <c r="CA287" s="704"/>
      <c r="CB287" s="704"/>
      <c r="CC287" s="704"/>
      <c r="CD287" s="704"/>
      <c r="CE287" s="704"/>
      <c r="CF287" s="704"/>
      <c r="CG287" s="704"/>
      <c r="CH287" s="704"/>
      <c r="CI287" s="704"/>
      <c r="CJ287" s="704"/>
      <c r="CK287" s="704"/>
      <c r="CL287" s="704"/>
      <c r="CM287" s="704"/>
      <c r="CN287" s="704"/>
      <c r="CO287" s="704"/>
      <c r="CP287" s="704"/>
      <c r="CQ287" s="704"/>
      <c r="CR287" s="704"/>
      <c r="CS287" s="704"/>
      <c r="CT287" s="704"/>
      <c r="CU287" s="704"/>
      <c r="CV287" s="704"/>
      <c r="CW287" s="704"/>
      <c r="CX287" s="704"/>
      <c r="CY287" s="704"/>
      <c r="CZ287" s="704"/>
      <c r="DA287" s="704"/>
      <c r="DB287" s="704"/>
      <c r="DC287" s="704"/>
      <c r="DD287" s="704"/>
      <c r="DE287" s="704"/>
      <c r="DF287" s="704"/>
      <c r="DG287" s="704"/>
      <c r="DH287" s="704"/>
      <c r="DI287" s="704"/>
      <c r="DJ287" s="704"/>
      <c r="DK287" s="704"/>
      <c r="DL287" s="704"/>
      <c r="DM287" s="704"/>
      <c r="DN287" s="704"/>
      <c r="DO287" s="704"/>
      <c r="DP287" s="704"/>
      <c r="DQ287" s="704"/>
      <c r="DR287" s="704"/>
      <c r="DS287" s="704"/>
      <c r="DT287" s="704"/>
      <c r="DU287" s="704"/>
      <c r="DV287" s="704"/>
      <c r="DW287" s="704"/>
      <c r="DX287" s="704"/>
      <c r="DY287" s="704"/>
      <c r="DZ287" s="704"/>
      <c r="EA287" s="704"/>
      <c r="EB287" s="704"/>
      <c r="EC287" s="704"/>
      <c r="ED287" s="704"/>
      <c r="EE287" s="704"/>
      <c r="EF287" s="704"/>
      <c r="EG287" s="704"/>
      <c r="EH287" s="704"/>
      <c r="EI287" s="704"/>
      <c r="EJ287" s="704"/>
      <c r="EK287" s="704"/>
      <c r="EL287" s="704"/>
      <c r="EM287" s="704"/>
      <c r="EN287" s="704"/>
      <c r="EO287" s="704"/>
      <c r="EP287" s="704"/>
      <c r="EQ287" s="704"/>
      <c r="ER287" s="704"/>
      <c r="ES287" s="704"/>
      <c r="ET287" s="704"/>
      <c r="EU287" s="704"/>
      <c r="EV287" s="704"/>
      <c r="EW287" s="704"/>
      <c r="EX287" s="704"/>
      <c r="EY287" s="704"/>
      <c r="EZ287" s="704"/>
      <c r="FA287" s="704"/>
      <c r="FB287" s="704"/>
      <c r="FC287" s="704"/>
      <c r="FD287" s="704"/>
      <c r="FE287" s="704"/>
      <c r="FF287" s="704"/>
      <c r="FG287" s="704"/>
      <c r="FH287" s="704"/>
      <c r="FI287" s="704"/>
      <c r="FJ287" s="704"/>
      <c r="FK287" s="704"/>
      <c r="FL287" s="704"/>
      <c r="FM287" s="704"/>
      <c r="FN287" s="704"/>
      <c r="FO287" s="704"/>
      <c r="FP287" s="704"/>
      <c r="FQ287" s="704"/>
      <c r="FR287" s="704"/>
      <c r="FS287" s="704"/>
      <c r="FT287" s="704"/>
      <c r="FU287" s="704"/>
      <c r="FV287" s="704"/>
      <c r="FW287" s="704"/>
      <c r="FX287" s="704"/>
      <c r="FY287" s="704"/>
      <c r="FZ287" s="704"/>
      <c r="GA287" s="704"/>
      <c r="GB287" s="704"/>
      <c r="GC287" s="704"/>
      <c r="GD287" s="704"/>
      <c r="GE287" s="704"/>
      <c r="GF287" s="704"/>
      <c r="GG287" s="704"/>
      <c r="GH287" s="704"/>
      <c r="GI287" s="704"/>
      <c r="GJ287" s="704"/>
      <c r="GK287" s="704"/>
      <c r="GL287" s="704"/>
      <c r="GM287" s="704"/>
      <c r="GN287" s="706"/>
      <c r="GO287" s="704"/>
      <c r="HO287" s="706"/>
      <c r="HP287" s="706"/>
      <c r="HQ287" s="706"/>
      <c r="HR287" s="706"/>
      <c r="HS287" s="706"/>
      <c r="HT287" s="706"/>
      <c r="HU287" s="706"/>
      <c r="HV287" s="706"/>
      <c r="HW287" s="706"/>
      <c r="HX287" s="706"/>
      <c r="HY287" s="706"/>
      <c r="HZ287" s="706"/>
      <c r="IA287" s="706"/>
      <c r="IB287" s="706"/>
      <c r="IC287" s="706"/>
      <c r="ID287" s="706"/>
      <c r="IE287" s="706"/>
      <c r="IF287" s="706"/>
      <c r="IG287" s="706"/>
      <c r="IH287" s="706"/>
      <c r="II287" s="706"/>
      <c r="IJ287" s="706"/>
      <c r="IK287" s="706"/>
      <c r="IL287" s="706"/>
      <c r="IM287" s="706"/>
      <c r="IN287" s="706"/>
      <c r="IO287" s="706"/>
      <c r="IP287" s="706"/>
      <c r="IQ287" s="706"/>
      <c r="IR287" s="706"/>
      <c r="IS287" s="706"/>
      <c r="IT287" s="706"/>
      <c r="IU287" s="706"/>
      <c r="IV287" s="706"/>
      <c r="IW287" s="706"/>
      <c r="IX287" s="706"/>
      <c r="IY287" s="706"/>
      <c r="IZ287" s="706"/>
    </row>
    <row r="288" spans="1:274" s="878" customFormat="1" ht="23.1" customHeight="1" x14ac:dyDescent="0.25">
      <c r="A288" s="691">
        <v>287</v>
      </c>
      <c r="B288" s="693" t="s">
        <v>1352</v>
      </c>
      <c r="C288" s="696">
        <v>250</v>
      </c>
      <c r="D288" s="709">
        <v>632</v>
      </c>
      <c r="E288" s="707">
        <v>1</v>
      </c>
      <c r="F288" s="720" t="s">
        <v>1121</v>
      </c>
      <c r="G288" s="699" t="s">
        <v>1354</v>
      </c>
      <c r="H288" s="751" t="s">
        <v>1127</v>
      </c>
      <c r="I288" s="752" t="s">
        <v>1113</v>
      </c>
      <c r="J288" s="761" t="s">
        <v>1135</v>
      </c>
      <c r="K288" s="753" t="s">
        <v>1115</v>
      </c>
      <c r="L288" s="753" t="s">
        <v>1116</v>
      </c>
      <c r="M288" s="753" t="s">
        <v>1199</v>
      </c>
      <c r="N288" s="764" t="s">
        <v>1128</v>
      </c>
      <c r="O288" s="753" t="s">
        <v>1128</v>
      </c>
      <c r="P288" s="753" t="s">
        <v>1129</v>
      </c>
      <c r="Q288" s="753" t="s">
        <v>1120</v>
      </c>
      <c r="R288" s="753" t="s">
        <v>1120</v>
      </c>
      <c r="S288" s="755">
        <v>2</v>
      </c>
      <c r="T288" s="763">
        <v>2.1</v>
      </c>
      <c r="U288" s="772">
        <v>41456</v>
      </c>
      <c r="V288" s="771">
        <v>42156</v>
      </c>
      <c r="W288" s="701">
        <v>25</v>
      </c>
      <c r="X288" s="875">
        <v>1000000</v>
      </c>
      <c r="Y288" s="877"/>
      <c r="Z288" s="875">
        <f t="shared" si="12"/>
        <v>1000000</v>
      </c>
      <c r="AA288" s="702"/>
      <c r="AB288" s="702">
        <v>90900</v>
      </c>
      <c r="AC288" s="702">
        <v>90900</v>
      </c>
      <c r="AD288" s="702">
        <v>90900</v>
      </c>
      <c r="AE288" s="702">
        <v>90900</v>
      </c>
      <c r="AF288" s="702">
        <v>90900</v>
      </c>
      <c r="AG288" s="702">
        <v>90900</v>
      </c>
      <c r="AH288" s="702">
        <v>90900</v>
      </c>
      <c r="AI288" s="702">
        <v>90900</v>
      </c>
      <c r="AJ288" s="702">
        <v>90900</v>
      </c>
      <c r="AK288" s="702">
        <v>90900</v>
      </c>
      <c r="AL288" s="691">
        <v>91000</v>
      </c>
      <c r="AM288" s="868">
        <f t="shared" si="13"/>
        <v>1000000</v>
      </c>
      <c r="AN288" s="868">
        <f t="shared" si="14"/>
        <v>0</v>
      </c>
      <c r="AO288" s="760"/>
      <c r="AP288" s="868"/>
      <c r="AQ288" s="706"/>
      <c r="AR288" s="704"/>
      <c r="AS288" s="704"/>
      <c r="AT288" s="704"/>
      <c r="AU288" s="704"/>
      <c r="AV288" s="704"/>
      <c r="AW288" s="704"/>
      <c r="AX288" s="704"/>
      <c r="AY288" s="704"/>
      <c r="AZ288" s="704"/>
      <c r="BA288" s="704"/>
      <c r="BB288" s="704"/>
      <c r="BC288" s="704"/>
      <c r="BD288" s="704"/>
      <c r="BE288" s="704"/>
      <c r="BF288" s="704"/>
      <c r="BG288" s="704"/>
      <c r="BH288" s="704"/>
      <c r="BI288" s="704"/>
      <c r="BJ288" s="704"/>
      <c r="BK288" s="704"/>
      <c r="BL288" s="704"/>
      <c r="BM288" s="704"/>
      <c r="BN288" s="704"/>
      <c r="BO288" s="704"/>
      <c r="BP288" s="704"/>
      <c r="BQ288" s="704"/>
      <c r="BR288" s="704"/>
      <c r="BS288" s="704"/>
      <c r="BT288" s="704"/>
      <c r="BU288" s="704"/>
      <c r="BV288" s="704"/>
      <c r="BW288" s="704"/>
      <c r="BX288" s="704"/>
      <c r="BY288" s="704"/>
      <c r="BZ288" s="704"/>
      <c r="CA288" s="704"/>
      <c r="CB288" s="704"/>
      <c r="CC288" s="704"/>
      <c r="CD288" s="704"/>
      <c r="CE288" s="704"/>
      <c r="CF288" s="704"/>
      <c r="CG288" s="704"/>
      <c r="CH288" s="704"/>
      <c r="CI288" s="704"/>
      <c r="CJ288" s="704"/>
      <c r="CK288" s="704"/>
      <c r="CL288" s="704"/>
      <c r="CM288" s="704"/>
      <c r="CN288" s="704"/>
      <c r="CO288" s="704"/>
      <c r="CP288" s="704"/>
      <c r="CQ288" s="704"/>
      <c r="CR288" s="704"/>
      <c r="CS288" s="704"/>
      <c r="CT288" s="704"/>
      <c r="CU288" s="704"/>
      <c r="CV288" s="704"/>
      <c r="CW288" s="704"/>
      <c r="CX288" s="704"/>
      <c r="CY288" s="704"/>
      <c r="CZ288" s="704"/>
      <c r="DA288" s="704"/>
      <c r="DB288" s="704"/>
      <c r="DC288" s="704"/>
      <c r="DD288" s="704"/>
      <c r="DE288" s="704"/>
      <c r="DF288" s="704"/>
      <c r="DG288" s="704"/>
      <c r="DH288" s="704"/>
      <c r="DI288" s="704"/>
      <c r="DJ288" s="704"/>
      <c r="DK288" s="704"/>
      <c r="DL288" s="704"/>
      <c r="DM288" s="704"/>
      <c r="DN288" s="704"/>
      <c r="DO288" s="704"/>
      <c r="DP288" s="704"/>
      <c r="DQ288" s="704"/>
      <c r="DR288" s="704"/>
      <c r="DS288" s="704"/>
      <c r="DT288" s="704"/>
      <c r="DU288" s="704"/>
      <c r="DV288" s="704"/>
      <c r="DW288" s="704"/>
      <c r="DX288" s="704"/>
      <c r="DY288" s="704"/>
      <c r="DZ288" s="704"/>
      <c r="EA288" s="704"/>
      <c r="EB288" s="704"/>
      <c r="EC288" s="704"/>
      <c r="ED288" s="704"/>
      <c r="EE288" s="704"/>
      <c r="EF288" s="704"/>
      <c r="EG288" s="704"/>
      <c r="EH288" s="704"/>
      <c r="EI288" s="704"/>
      <c r="EJ288" s="704"/>
      <c r="EK288" s="704"/>
      <c r="EL288" s="704"/>
      <c r="EM288" s="704"/>
      <c r="EN288" s="704"/>
      <c r="EO288" s="704"/>
      <c r="EP288" s="704"/>
      <c r="EQ288" s="704"/>
      <c r="ER288" s="704"/>
      <c r="ES288" s="704"/>
      <c r="ET288" s="704"/>
      <c r="EU288" s="704"/>
      <c r="EV288" s="704"/>
      <c r="EW288" s="704"/>
      <c r="EX288" s="704"/>
      <c r="EY288" s="704"/>
      <c r="EZ288" s="704"/>
      <c r="FA288" s="704"/>
      <c r="FB288" s="704"/>
      <c r="FC288" s="704"/>
      <c r="FD288" s="704"/>
      <c r="FE288" s="704"/>
      <c r="FF288" s="704"/>
      <c r="FG288" s="704"/>
      <c r="FH288" s="704"/>
      <c r="FI288" s="706"/>
      <c r="FJ288" s="706"/>
      <c r="FK288" s="704"/>
      <c r="FL288" s="704"/>
      <c r="FM288" s="704"/>
      <c r="FN288" s="704"/>
      <c r="FO288" s="704"/>
      <c r="FP288" s="704"/>
      <c r="FQ288" s="704"/>
      <c r="FR288" s="704"/>
      <c r="FS288" s="704"/>
      <c r="FT288" s="704"/>
      <c r="FU288" s="704"/>
      <c r="FV288" s="704"/>
      <c r="FW288" s="704"/>
      <c r="FX288" s="704"/>
      <c r="FY288" s="704"/>
      <c r="FZ288" s="704"/>
      <c r="GA288" s="704"/>
      <c r="GB288" s="704"/>
      <c r="GC288" s="704"/>
      <c r="GD288" s="704"/>
      <c r="GE288" s="704"/>
      <c r="GF288" s="704"/>
      <c r="GG288" s="704"/>
      <c r="GH288" s="704"/>
      <c r="GI288" s="704"/>
      <c r="GJ288" s="704"/>
      <c r="GK288" s="704"/>
      <c r="GL288" s="704"/>
      <c r="GM288" s="704"/>
      <c r="GN288" s="704"/>
      <c r="GO288" s="704"/>
      <c r="GP288" s="746"/>
      <c r="GQ288" s="706"/>
      <c r="GR288" s="706"/>
      <c r="GS288" s="706"/>
      <c r="GT288" s="706"/>
      <c r="GU288" s="706"/>
      <c r="GV288" s="706"/>
      <c r="GW288" s="706"/>
      <c r="GX288" s="706"/>
      <c r="GY288" s="706"/>
      <c r="GZ288" s="706"/>
      <c r="HA288" s="706"/>
      <c r="HB288" s="706"/>
      <c r="HC288" s="706"/>
      <c r="HD288" s="706"/>
      <c r="HE288" s="706"/>
      <c r="HF288" s="706"/>
      <c r="HG288" s="706"/>
      <c r="HH288" s="706"/>
      <c r="HI288" s="706"/>
      <c r="HJ288" s="706"/>
      <c r="HK288" s="706"/>
      <c r="HL288" s="706"/>
      <c r="HM288" s="706"/>
      <c r="HN288" s="706"/>
      <c r="HO288" s="706"/>
      <c r="HP288" s="706"/>
      <c r="HQ288" s="706"/>
      <c r="HR288" s="704"/>
      <c r="HS288" s="704"/>
      <c r="HT288" s="704"/>
      <c r="HU288" s="704"/>
      <c r="HV288" s="704"/>
      <c r="HW288" s="704"/>
      <c r="HX288" s="704"/>
      <c r="HY288" s="704"/>
      <c r="HZ288" s="704"/>
      <c r="IA288" s="704"/>
      <c r="IB288" s="704"/>
      <c r="IC288" s="704"/>
      <c r="ID288" s="704"/>
      <c r="IE288" s="704"/>
      <c r="IF288" s="704"/>
      <c r="IG288" s="704"/>
      <c r="IH288" s="704"/>
      <c r="II288" s="704"/>
      <c r="IJ288" s="704"/>
      <c r="IK288" s="704"/>
      <c r="IL288" s="704"/>
      <c r="IM288" s="704"/>
      <c r="IN288" s="704"/>
      <c r="IO288" s="704"/>
      <c r="IP288" s="704"/>
      <c r="IQ288" s="704"/>
      <c r="IR288" s="704"/>
      <c r="IS288" s="704"/>
      <c r="IT288" s="704"/>
      <c r="IU288" s="704"/>
      <c r="IV288" s="706"/>
      <c r="IW288" s="706"/>
      <c r="IX288" s="706"/>
      <c r="IY288" s="706"/>
      <c r="IZ288" s="706"/>
      <c r="JA288" s="706"/>
      <c r="JB288" s="706"/>
      <c r="JC288" s="706"/>
      <c r="JD288" s="706"/>
      <c r="JE288" s="706"/>
      <c r="JF288" s="706"/>
      <c r="JG288" s="706"/>
      <c r="JH288" s="706"/>
    </row>
    <row r="289" spans="1:274" s="878" customFormat="1" ht="23.1" customHeight="1" x14ac:dyDescent="0.25">
      <c r="A289" s="691">
        <v>288</v>
      </c>
      <c r="B289" s="693" t="s">
        <v>1352</v>
      </c>
      <c r="C289" s="696">
        <v>250</v>
      </c>
      <c r="D289" s="709">
        <v>632</v>
      </c>
      <c r="E289" s="707">
        <v>2</v>
      </c>
      <c r="F289" s="720" t="s">
        <v>1121</v>
      </c>
      <c r="G289" s="699" t="s">
        <v>1355</v>
      </c>
      <c r="H289" s="751" t="s">
        <v>1127</v>
      </c>
      <c r="I289" s="752" t="s">
        <v>1113</v>
      </c>
      <c r="J289" s="761" t="s">
        <v>1135</v>
      </c>
      <c r="K289" s="753" t="s">
        <v>1115</v>
      </c>
      <c r="L289" s="753" t="s">
        <v>1116</v>
      </c>
      <c r="M289" s="753" t="s">
        <v>1199</v>
      </c>
      <c r="N289" s="764" t="s">
        <v>1128</v>
      </c>
      <c r="O289" s="753" t="s">
        <v>1128</v>
      </c>
      <c r="P289" s="753" t="s">
        <v>1129</v>
      </c>
      <c r="Q289" s="753">
        <v>24</v>
      </c>
      <c r="R289" s="753">
        <v>24</v>
      </c>
      <c r="S289" s="755">
        <v>2</v>
      </c>
      <c r="T289" s="763">
        <v>2.1</v>
      </c>
      <c r="U289" s="772">
        <v>41456</v>
      </c>
      <c r="V289" s="771">
        <v>41791</v>
      </c>
      <c r="W289" s="874">
        <v>5</v>
      </c>
      <c r="X289" s="875">
        <v>500000</v>
      </c>
      <c r="Y289" s="875"/>
      <c r="Z289" s="875">
        <f t="shared" si="12"/>
        <v>500000</v>
      </c>
      <c r="AA289" s="702"/>
      <c r="AB289" s="702">
        <v>100000</v>
      </c>
      <c r="AC289" s="702">
        <v>100000</v>
      </c>
      <c r="AD289" s="702">
        <v>100000</v>
      </c>
      <c r="AE289" s="702">
        <v>100000</v>
      </c>
      <c r="AF289" s="702">
        <v>100000</v>
      </c>
      <c r="AG289" s="702"/>
      <c r="AH289" s="702"/>
      <c r="AI289" s="702"/>
      <c r="AJ289" s="702"/>
      <c r="AK289" s="702"/>
      <c r="AL289" s="691"/>
      <c r="AM289" s="868">
        <f t="shared" si="13"/>
        <v>500000</v>
      </c>
      <c r="AN289" s="868">
        <f t="shared" si="14"/>
        <v>0</v>
      </c>
      <c r="AO289" s="760"/>
      <c r="AP289" s="868"/>
      <c r="AQ289" s="706"/>
      <c r="AR289" s="704"/>
      <c r="AS289" s="704"/>
      <c r="AT289" s="704"/>
      <c r="AU289" s="704"/>
      <c r="AV289" s="704"/>
      <c r="AW289" s="704"/>
      <c r="AX289" s="704"/>
      <c r="AY289" s="704"/>
      <c r="AZ289" s="704"/>
      <c r="BA289" s="704"/>
      <c r="BB289" s="704"/>
      <c r="BC289" s="704"/>
      <c r="BD289" s="704"/>
      <c r="BE289" s="704"/>
      <c r="BF289" s="704"/>
      <c r="BG289" s="704"/>
      <c r="BH289" s="704"/>
      <c r="BI289" s="704"/>
      <c r="BJ289" s="704"/>
      <c r="BK289" s="704"/>
      <c r="BL289" s="704"/>
      <c r="BM289" s="704"/>
      <c r="BN289" s="704"/>
      <c r="BO289" s="704"/>
      <c r="BP289" s="704"/>
      <c r="BQ289" s="704"/>
      <c r="BR289" s="704"/>
      <c r="BS289" s="704"/>
      <c r="BT289" s="704"/>
      <c r="BU289" s="704"/>
      <c r="BV289" s="704"/>
      <c r="BW289" s="704"/>
      <c r="BX289" s="704"/>
      <c r="BY289" s="704"/>
      <c r="BZ289" s="704"/>
      <c r="CA289" s="704"/>
      <c r="CB289" s="704"/>
      <c r="CC289" s="704"/>
      <c r="CD289" s="704"/>
      <c r="CE289" s="704"/>
      <c r="CF289" s="704"/>
      <c r="CG289" s="704"/>
      <c r="CH289" s="704"/>
      <c r="CI289" s="704"/>
      <c r="CJ289" s="704"/>
      <c r="CK289" s="704"/>
      <c r="CL289" s="704"/>
      <c r="CM289" s="704"/>
      <c r="CN289" s="704"/>
      <c r="CO289" s="704"/>
      <c r="CP289" s="704"/>
      <c r="CQ289" s="704"/>
      <c r="CR289" s="704"/>
      <c r="CS289" s="704"/>
      <c r="CT289" s="704"/>
      <c r="CU289" s="704"/>
      <c r="CV289" s="704"/>
      <c r="CW289" s="704"/>
      <c r="CX289" s="704"/>
      <c r="CY289" s="704"/>
      <c r="CZ289" s="704"/>
      <c r="DA289" s="704"/>
      <c r="DB289" s="704"/>
      <c r="DC289" s="704"/>
      <c r="DD289" s="704"/>
      <c r="DE289" s="704"/>
      <c r="DF289" s="704"/>
      <c r="DG289" s="704"/>
      <c r="DH289" s="704"/>
      <c r="DI289" s="704"/>
      <c r="DJ289" s="704"/>
      <c r="DK289" s="704"/>
      <c r="DL289" s="704"/>
      <c r="DM289" s="704"/>
      <c r="DN289" s="704"/>
      <c r="DO289" s="704"/>
      <c r="DP289" s="704"/>
      <c r="DQ289" s="704"/>
      <c r="DR289" s="704"/>
      <c r="DS289" s="704"/>
      <c r="DT289" s="704"/>
      <c r="DU289" s="704"/>
      <c r="DV289" s="704"/>
      <c r="DW289" s="704"/>
      <c r="DX289" s="704"/>
      <c r="DY289" s="704"/>
      <c r="DZ289" s="704"/>
      <c r="EA289" s="704"/>
      <c r="EB289" s="704"/>
      <c r="EC289" s="704"/>
      <c r="ED289" s="704"/>
      <c r="EE289" s="704"/>
      <c r="EF289" s="704"/>
      <c r="EG289" s="704"/>
      <c r="EH289" s="704"/>
      <c r="EI289" s="704"/>
      <c r="EJ289" s="704"/>
      <c r="EK289" s="704"/>
      <c r="EL289" s="704"/>
      <c r="EM289" s="704"/>
      <c r="EN289" s="704"/>
      <c r="EO289" s="704"/>
      <c r="EP289" s="704"/>
      <c r="EQ289" s="704"/>
      <c r="ER289" s="704"/>
      <c r="ES289" s="704"/>
      <c r="ET289" s="704"/>
      <c r="EU289" s="704"/>
      <c r="EV289" s="704"/>
      <c r="EW289" s="704"/>
      <c r="EX289" s="704"/>
      <c r="EY289" s="704"/>
      <c r="EZ289" s="704"/>
      <c r="FA289" s="704"/>
      <c r="FB289" s="704"/>
      <c r="FC289" s="704"/>
      <c r="FD289" s="704"/>
      <c r="FE289" s="704"/>
      <c r="FF289" s="704"/>
      <c r="FG289" s="704"/>
      <c r="FH289" s="706"/>
      <c r="FI289" s="704"/>
      <c r="FJ289" s="704"/>
      <c r="FK289" s="706"/>
      <c r="FL289" s="706"/>
      <c r="FM289" s="706"/>
      <c r="FN289" s="706"/>
      <c r="FO289" s="706"/>
      <c r="FP289" s="706"/>
      <c r="FQ289" s="706"/>
      <c r="FR289" s="706"/>
      <c r="FS289" s="706"/>
      <c r="FT289" s="706"/>
      <c r="FU289" s="706"/>
      <c r="FV289" s="706"/>
      <c r="FW289" s="706"/>
      <c r="FX289" s="706"/>
      <c r="FY289" s="706"/>
      <c r="FZ289" s="706"/>
      <c r="GA289" s="706"/>
      <c r="GB289" s="706"/>
      <c r="GC289" s="706"/>
      <c r="GD289" s="706"/>
      <c r="GE289" s="706"/>
      <c r="GF289" s="706"/>
      <c r="GG289" s="706"/>
      <c r="GH289" s="706"/>
      <c r="GI289" s="706"/>
      <c r="GJ289" s="706"/>
      <c r="GK289" s="706"/>
      <c r="GL289" s="706"/>
      <c r="GM289" s="706"/>
      <c r="GN289" s="704"/>
      <c r="GO289" s="704"/>
      <c r="GP289" s="746"/>
      <c r="GQ289" s="704"/>
      <c r="GR289" s="704"/>
      <c r="GS289" s="704"/>
      <c r="GT289" s="704"/>
      <c r="GU289" s="704"/>
      <c r="GV289" s="704"/>
      <c r="GW289" s="704"/>
      <c r="GX289" s="704"/>
      <c r="GY289" s="704"/>
      <c r="GZ289" s="704"/>
      <c r="HA289" s="704"/>
      <c r="HB289" s="704"/>
      <c r="HC289" s="704"/>
      <c r="HD289" s="704"/>
      <c r="HE289" s="704"/>
      <c r="HF289" s="704"/>
      <c r="HG289" s="704"/>
      <c r="HH289" s="704"/>
      <c r="HI289" s="704"/>
      <c r="HJ289" s="704"/>
      <c r="HK289" s="704"/>
      <c r="HL289" s="704"/>
      <c r="HM289" s="704"/>
      <c r="HN289" s="704"/>
      <c r="HO289" s="704"/>
      <c r="HP289" s="704"/>
      <c r="HQ289" s="704"/>
      <c r="HR289" s="704"/>
      <c r="HS289" s="704"/>
      <c r="HT289" s="704"/>
      <c r="HU289" s="704"/>
      <c r="HV289" s="704"/>
      <c r="HW289" s="704"/>
      <c r="HX289" s="704"/>
      <c r="HY289" s="704"/>
      <c r="HZ289" s="704"/>
      <c r="IA289" s="704"/>
      <c r="IB289" s="704"/>
      <c r="IC289" s="704"/>
      <c r="ID289" s="704"/>
      <c r="IE289" s="704"/>
      <c r="IF289" s="704"/>
      <c r="IG289" s="704"/>
      <c r="IH289" s="704"/>
      <c r="II289" s="704"/>
      <c r="IJ289" s="704"/>
      <c r="IK289" s="704"/>
      <c r="IL289" s="704"/>
      <c r="IM289" s="704"/>
      <c r="IN289" s="704"/>
      <c r="IO289" s="704"/>
      <c r="IP289" s="704"/>
      <c r="IQ289" s="704"/>
      <c r="IR289" s="704"/>
      <c r="IS289" s="704"/>
      <c r="IT289" s="704"/>
      <c r="IU289" s="704"/>
      <c r="IV289" s="704"/>
      <c r="IW289" s="704"/>
      <c r="IX289" s="706"/>
      <c r="IY289" s="706"/>
      <c r="IZ289" s="706"/>
    </row>
    <row r="290" spans="1:274" s="878" customFormat="1" ht="23.1" customHeight="1" x14ac:dyDescent="0.25">
      <c r="A290" s="691">
        <v>289</v>
      </c>
      <c r="B290" s="693" t="s">
        <v>1352</v>
      </c>
      <c r="C290" s="696">
        <v>250</v>
      </c>
      <c r="D290" s="709">
        <v>632</v>
      </c>
      <c r="E290" s="707">
        <v>3</v>
      </c>
      <c r="F290" s="720" t="s">
        <v>1121</v>
      </c>
      <c r="G290" s="699" t="s">
        <v>1356</v>
      </c>
      <c r="H290" s="751" t="s">
        <v>1127</v>
      </c>
      <c r="I290" s="752" t="s">
        <v>1113</v>
      </c>
      <c r="J290" s="761" t="s">
        <v>1135</v>
      </c>
      <c r="K290" s="753" t="s">
        <v>1115</v>
      </c>
      <c r="L290" s="753" t="s">
        <v>1116</v>
      </c>
      <c r="M290" s="753" t="s">
        <v>1199</v>
      </c>
      <c r="N290" s="764" t="s">
        <v>1128</v>
      </c>
      <c r="O290" s="753" t="s">
        <v>1128</v>
      </c>
      <c r="P290" s="753" t="s">
        <v>1129</v>
      </c>
      <c r="Q290" s="753" t="s">
        <v>1120</v>
      </c>
      <c r="R290" s="753" t="s">
        <v>1120</v>
      </c>
      <c r="S290" s="755">
        <v>2</v>
      </c>
      <c r="T290" s="763">
        <v>2.1</v>
      </c>
      <c r="U290" s="772">
        <v>41456</v>
      </c>
      <c r="V290" s="771">
        <v>41791</v>
      </c>
      <c r="W290" s="874">
        <v>25</v>
      </c>
      <c r="X290" s="875">
        <v>500000</v>
      </c>
      <c r="Y290" s="875"/>
      <c r="Z290" s="875">
        <f t="shared" si="12"/>
        <v>500000</v>
      </c>
      <c r="AA290" s="702"/>
      <c r="AB290" s="702">
        <v>100000</v>
      </c>
      <c r="AC290" s="702">
        <v>100000</v>
      </c>
      <c r="AD290" s="702">
        <v>100000</v>
      </c>
      <c r="AE290" s="702">
        <v>100000</v>
      </c>
      <c r="AF290" s="702">
        <v>100000</v>
      </c>
      <c r="AG290" s="702"/>
      <c r="AH290" s="702"/>
      <c r="AI290" s="702"/>
      <c r="AJ290" s="702"/>
      <c r="AK290" s="702"/>
      <c r="AL290" s="691"/>
      <c r="AM290" s="868">
        <f t="shared" si="13"/>
        <v>500000</v>
      </c>
      <c r="AN290" s="868">
        <f t="shared" si="14"/>
        <v>0</v>
      </c>
      <c r="AO290" s="760"/>
      <c r="AP290" s="868"/>
      <c r="AQ290" s="706"/>
      <c r="AR290" s="704"/>
      <c r="AS290" s="704"/>
      <c r="AT290" s="704"/>
      <c r="AU290" s="704"/>
      <c r="AV290" s="704"/>
      <c r="AW290" s="704"/>
      <c r="AX290" s="704"/>
      <c r="AY290" s="704"/>
      <c r="AZ290" s="704"/>
      <c r="BA290" s="704"/>
      <c r="BB290" s="704"/>
      <c r="BC290" s="704"/>
      <c r="BD290" s="704"/>
      <c r="BE290" s="704"/>
      <c r="BF290" s="704"/>
      <c r="BG290" s="704"/>
      <c r="BH290" s="704"/>
      <c r="BI290" s="704"/>
      <c r="BJ290" s="704"/>
      <c r="BK290" s="704"/>
      <c r="BL290" s="704"/>
      <c r="BM290" s="704"/>
      <c r="BN290" s="704"/>
      <c r="BO290" s="704"/>
      <c r="BP290" s="704"/>
      <c r="BQ290" s="704"/>
      <c r="BR290" s="704"/>
      <c r="BS290" s="704"/>
      <c r="BT290" s="704"/>
      <c r="BU290" s="704"/>
      <c r="BV290" s="704"/>
      <c r="BW290" s="704"/>
      <c r="BX290" s="704"/>
      <c r="BY290" s="704"/>
      <c r="BZ290" s="704"/>
      <c r="CA290" s="704"/>
      <c r="CB290" s="704"/>
      <c r="CC290" s="704"/>
      <c r="CD290" s="704"/>
      <c r="CE290" s="704"/>
      <c r="CF290" s="704"/>
      <c r="CG290" s="704"/>
      <c r="CH290" s="704"/>
      <c r="CI290" s="704"/>
      <c r="CJ290" s="704"/>
      <c r="CK290" s="704"/>
      <c r="CL290" s="704"/>
      <c r="CM290" s="704"/>
      <c r="CN290" s="704"/>
      <c r="CO290" s="704"/>
      <c r="CP290" s="704"/>
      <c r="CQ290" s="704"/>
      <c r="CR290" s="704"/>
      <c r="CS290" s="704"/>
      <c r="CT290" s="704"/>
      <c r="CU290" s="704"/>
      <c r="CV290" s="704"/>
      <c r="CW290" s="704"/>
      <c r="CX290" s="704"/>
      <c r="CY290" s="704"/>
      <c r="CZ290" s="704"/>
      <c r="DA290" s="704"/>
      <c r="DB290" s="704"/>
      <c r="DC290" s="704"/>
      <c r="DD290" s="704"/>
      <c r="DE290" s="704"/>
      <c r="DF290" s="704"/>
      <c r="DG290" s="704"/>
      <c r="DH290" s="704"/>
      <c r="DI290" s="704"/>
      <c r="DJ290" s="704"/>
      <c r="DK290" s="704"/>
      <c r="DL290" s="704"/>
      <c r="DM290" s="704"/>
      <c r="DN290" s="704"/>
      <c r="DO290" s="704"/>
      <c r="DP290" s="704"/>
      <c r="DQ290" s="704"/>
      <c r="DR290" s="704"/>
      <c r="DS290" s="704"/>
      <c r="DT290" s="704"/>
      <c r="DU290" s="704"/>
      <c r="DV290" s="704"/>
      <c r="DW290" s="704"/>
      <c r="DX290" s="704"/>
      <c r="DY290" s="704"/>
      <c r="DZ290" s="704"/>
      <c r="EA290" s="704"/>
      <c r="EB290" s="704"/>
      <c r="EC290" s="704"/>
      <c r="ED290" s="704"/>
      <c r="EE290" s="704"/>
      <c r="EF290" s="704"/>
      <c r="EG290" s="704"/>
      <c r="EH290" s="704"/>
      <c r="EI290" s="704"/>
      <c r="EJ290" s="704"/>
      <c r="EK290" s="704"/>
      <c r="EL290" s="704"/>
      <c r="EM290" s="704"/>
      <c r="EN290" s="704"/>
      <c r="EO290" s="704"/>
      <c r="EP290" s="704"/>
      <c r="EQ290" s="704"/>
      <c r="ER290" s="704"/>
      <c r="ES290" s="704"/>
      <c r="ET290" s="704"/>
      <c r="EU290" s="704"/>
      <c r="EV290" s="704"/>
      <c r="EW290" s="704"/>
      <c r="EX290" s="704"/>
      <c r="EY290" s="704"/>
      <c r="EZ290" s="704"/>
      <c r="FA290" s="704"/>
      <c r="FB290" s="704"/>
      <c r="FC290" s="704"/>
      <c r="FD290" s="704"/>
      <c r="FE290" s="704"/>
      <c r="FF290" s="704"/>
      <c r="FG290" s="704"/>
      <c r="FH290" s="706"/>
      <c r="FI290" s="704"/>
      <c r="FJ290" s="704"/>
      <c r="FK290" s="706"/>
      <c r="FL290" s="706"/>
      <c r="FM290" s="706"/>
      <c r="FN290" s="706"/>
      <c r="FO290" s="706"/>
      <c r="FP290" s="706"/>
      <c r="FQ290" s="706"/>
      <c r="FR290" s="706"/>
      <c r="FS290" s="706"/>
      <c r="FT290" s="706"/>
      <c r="FU290" s="706"/>
      <c r="FV290" s="706"/>
      <c r="FW290" s="706"/>
      <c r="FX290" s="706"/>
      <c r="FY290" s="706"/>
      <c r="FZ290" s="706"/>
      <c r="GA290" s="706"/>
      <c r="GB290" s="706"/>
      <c r="GC290" s="706"/>
      <c r="GD290" s="706"/>
      <c r="GE290" s="706"/>
      <c r="GF290" s="706"/>
      <c r="GG290" s="706"/>
      <c r="GH290" s="706"/>
      <c r="GI290" s="706"/>
      <c r="GJ290" s="706"/>
      <c r="GK290" s="706"/>
      <c r="GL290" s="706"/>
      <c r="GM290" s="706"/>
      <c r="GN290" s="704"/>
      <c r="GO290" s="704"/>
      <c r="GP290" s="746"/>
      <c r="GQ290" s="704"/>
      <c r="GR290" s="704"/>
      <c r="GS290" s="704"/>
      <c r="GT290" s="704"/>
      <c r="GU290" s="704"/>
      <c r="GV290" s="704"/>
      <c r="GW290" s="704"/>
      <c r="GX290" s="704"/>
      <c r="GY290" s="704"/>
      <c r="GZ290" s="704"/>
      <c r="HA290" s="704"/>
      <c r="HB290" s="704"/>
      <c r="HC290" s="704"/>
      <c r="HD290" s="704"/>
      <c r="HE290" s="704"/>
      <c r="HF290" s="704"/>
      <c r="HG290" s="704"/>
      <c r="HH290" s="704"/>
      <c r="HI290" s="704"/>
      <c r="HJ290" s="704"/>
      <c r="HK290" s="704"/>
      <c r="HL290" s="704"/>
      <c r="HM290" s="704"/>
      <c r="HN290" s="704"/>
      <c r="HO290" s="704"/>
      <c r="HP290" s="704"/>
      <c r="HQ290" s="704"/>
      <c r="HR290" s="704"/>
      <c r="HS290" s="704"/>
      <c r="HT290" s="704"/>
      <c r="HU290" s="704"/>
      <c r="HV290" s="704"/>
      <c r="HW290" s="704"/>
      <c r="HX290" s="704"/>
      <c r="HY290" s="704"/>
      <c r="HZ290" s="704"/>
      <c r="IA290" s="704"/>
      <c r="IB290" s="704"/>
      <c r="IC290" s="704"/>
      <c r="ID290" s="704"/>
      <c r="IE290" s="704"/>
      <c r="IF290" s="704"/>
      <c r="IG290" s="704"/>
      <c r="IH290" s="704"/>
      <c r="II290" s="704"/>
      <c r="IJ290" s="704"/>
      <c r="IK290" s="704"/>
      <c r="IL290" s="704"/>
      <c r="IM290" s="704"/>
      <c r="IN290" s="704"/>
      <c r="IO290" s="704"/>
      <c r="IP290" s="704"/>
      <c r="IQ290" s="704"/>
      <c r="IR290" s="704"/>
      <c r="IS290" s="704"/>
      <c r="IT290" s="704"/>
      <c r="IU290" s="704"/>
      <c r="IV290" s="704"/>
      <c r="IW290" s="704"/>
      <c r="IX290" s="706"/>
      <c r="IY290" s="706"/>
      <c r="IZ290" s="706"/>
    </row>
    <row r="291" spans="1:274" s="878" customFormat="1" ht="23.1" customHeight="1" x14ac:dyDescent="0.25">
      <c r="A291" s="691">
        <v>290</v>
      </c>
      <c r="B291" s="693" t="s">
        <v>1352</v>
      </c>
      <c r="C291" s="696">
        <v>250</v>
      </c>
      <c r="D291" s="709">
        <v>632</v>
      </c>
      <c r="E291" s="707">
        <v>4</v>
      </c>
      <c r="F291" s="720" t="s">
        <v>1121</v>
      </c>
      <c r="G291" s="699" t="s">
        <v>1353</v>
      </c>
      <c r="H291" s="751" t="s">
        <v>1127</v>
      </c>
      <c r="I291" s="752" t="s">
        <v>1113</v>
      </c>
      <c r="J291" s="761" t="s">
        <v>1135</v>
      </c>
      <c r="K291" s="753" t="s">
        <v>1115</v>
      </c>
      <c r="L291" s="753" t="s">
        <v>1116</v>
      </c>
      <c r="M291" s="753" t="s">
        <v>1199</v>
      </c>
      <c r="N291" s="764" t="s">
        <v>1128</v>
      </c>
      <c r="O291" s="753" t="s">
        <v>1128</v>
      </c>
      <c r="P291" s="753" t="s">
        <v>1129</v>
      </c>
      <c r="Q291" s="753" t="s">
        <v>1120</v>
      </c>
      <c r="R291" s="753" t="s">
        <v>1120</v>
      </c>
      <c r="S291" s="755">
        <v>2</v>
      </c>
      <c r="T291" s="763">
        <v>2.1</v>
      </c>
      <c r="U291" s="772">
        <v>41456</v>
      </c>
      <c r="V291" s="771">
        <v>41791</v>
      </c>
      <c r="W291" s="874">
        <v>10</v>
      </c>
      <c r="X291" s="875">
        <v>807000</v>
      </c>
      <c r="Y291" s="875"/>
      <c r="Z291" s="875">
        <f t="shared" si="12"/>
        <v>807000</v>
      </c>
      <c r="AA291" s="702"/>
      <c r="AB291" s="702">
        <v>73300</v>
      </c>
      <c r="AC291" s="702">
        <v>73300</v>
      </c>
      <c r="AD291" s="702">
        <v>73300</v>
      </c>
      <c r="AE291" s="702">
        <v>73300</v>
      </c>
      <c r="AF291" s="702">
        <v>73300</v>
      </c>
      <c r="AG291" s="702">
        <v>73300</v>
      </c>
      <c r="AH291" s="702">
        <v>73300</v>
      </c>
      <c r="AI291" s="702">
        <v>73300</v>
      </c>
      <c r="AJ291" s="702">
        <v>73300</v>
      </c>
      <c r="AK291" s="702">
        <v>73300</v>
      </c>
      <c r="AL291" s="691">
        <v>74000</v>
      </c>
      <c r="AM291" s="868">
        <f t="shared" si="13"/>
        <v>807000</v>
      </c>
      <c r="AN291" s="868">
        <f t="shared" si="14"/>
        <v>0</v>
      </c>
      <c r="AO291" s="760"/>
      <c r="AP291" s="868"/>
      <c r="AQ291" s="706"/>
      <c r="AR291" s="704"/>
      <c r="AS291" s="704"/>
      <c r="AT291" s="704"/>
      <c r="AU291" s="704"/>
      <c r="AV291" s="704"/>
      <c r="AW291" s="704"/>
      <c r="AX291" s="704"/>
      <c r="AY291" s="704"/>
      <c r="AZ291" s="704"/>
      <c r="BA291" s="704"/>
      <c r="BB291" s="704"/>
      <c r="BC291" s="704"/>
      <c r="BD291" s="704"/>
      <c r="BE291" s="704"/>
      <c r="BF291" s="704"/>
      <c r="BG291" s="704"/>
      <c r="BH291" s="704"/>
      <c r="BI291" s="704"/>
      <c r="BJ291" s="704"/>
      <c r="BK291" s="704"/>
      <c r="BL291" s="704"/>
      <c r="BM291" s="704"/>
      <c r="BN291" s="704"/>
      <c r="BO291" s="704"/>
      <c r="BP291" s="704"/>
      <c r="BQ291" s="704"/>
      <c r="BR291" s="704"/>
      <c r="BS291" s="704"/>
      <c r="BT291" s="704"/>
      <c r="BU291" s="704"/>
      <c r="BV291" s="704"/>
      <c r="BW291" s="704"/>
      <c r="BX291" s="704"/>
      <c r="BY291" s="704"/>
      <c r="BZ291" s="704"/>
      <c r="CA291" s="704"/>
      <c r="CB291" s="704"/>
      <c r="CC291" s="704"/>
      <c r="CD291" s="704"/>
      <c r="CE291" s="704"/>
      <c r="CF291" s="704"/>
      <c r="CG291" s="704"/>
      <c r="CH291" s="704"/>
      <c r="CI291" s="704"/>
      <c r="CJ291" s="704"/>
      <c r="CK291" s="704"/>
      <c r="CL291" s="704"/>
      <c r="CM291" s="704"/>
      <c r="CN291" s="704"/>
      <c r="CO291" s="704"/>
      <c r="CP291" s="704"/>
      <c r="CQ291" s="704"/>
      <c r="CR291" s="704"/>
      <c r="CS291" s="704"/>
      <c r="CT291" s="704"/>
      <c r="CU291" s="704"/>
      <c r="CV291" s="704"/>
      <c r="CW291" s="704"/>
      <c r="CX291" s="704"/>
      <c r="CY291" s="704"/>
      <c r="CZ291" s="704"/>
      <c r="DA291" s="704"/>
      <c r="DB291" s="704"/>
      <c r="DC291" s="704"/>
      <c r="DD291" s="704"/>
      <c r="DE291" s="704"/>
      <c r="DF291" s="704"/>
      <c r="DG291" s="704"/>
      <c r="DH291" s="704"/>
      <c r="DI291" s="704"/>
      <c r="DJ291" s="704"/>
      <c r="DK291" s="704"/>
      <c r="DL291" s="704"/>
      <c r="DM291" s="704"/>
      <c r="DN291" s="704"/>
      <c r="DO291" s="704"/>
      <c r="DP291" s="704"/>
      <c r="DQ291" s="704"/>
      <c r="DR291" s="704"/>
      <c r="DS291" s="704"/>
      <c r="DT291" s="704"/>
      <c r="DU291" s="704"/>
      <c r="DV291" s="704"/>
      <c r="DW291" s="704"/>
      <c r="DX291" s="704"/>
      <c r="DY291" s="704"/>
      <c r="DZ291" s="704"/>
      <c r="EA291" s="704"/>
      <c r="EB291" s="704"/>
      <c r="EC291" s="704"/>
      <c r="ED291" s="704"/>
      <c r="EE291" s="704"/>
      <c r="EF291" s="704"/>
      <c r="EG291" s="704"/>
      <c r="EH291" s="704"/>
      <c r="EI291" s="704"/>
      <c r="EJ291" s="704"/>
      <c r="EK291" s="704"/>
      <c r="EL291" s="704"/>
      <c r="EM291" s="704"/>
      <c r="EN291" s="704"/>
      <c r="EO291" s="704"/>
      <c r="EP291" s="704"/>
      <c r="EQ291" s="704"/>
      <c r="ER291" s="704"/>
      <c r="ES291" s="704"/>
      <c r="ET291" s="704"/>
      <c r="EU291" s="704"/>
      <c r="EV291" s="704"/>
      <c r="EW291" s="704"/>
      <c r="EX291" s="704"/>
      <c r="EY291" s="704"/>
      <c r="EZ291" s="704"/>
      <c r="FA291" s="704"/>
      <c r="FB291" s="704"/>
      <c r="FC291" s="704"/>
      <c r="FD291" s="704"/>
      <c r="FE291" s="704"/>
      <c r="FF291" s="704"/>
      <c r="FG291" s="704"/>
      <c r="FH291" s="706"/>
      <c r="FI291" s="704"/>
      <c r="FJ291" s="704"/>
      <c r="FK291" s="706"/>
      <c r="FL291" s="706"/>
      <c r="FM291" s="706"/>
      <c r="FN291" s="706"/>
      <c r="FO291" s="706"/>
      <c r="FP291" s="706"/>
      <c r="FQ291" s="706"/>
      <c r="FR291" s="706"/>
      <c r="FS291" s="706"/>
      <c r="FT291" s="706"/>
      <c r="FU291" s="706"/>
      <c r="FV291" s="706"/>
      <c r="FW291" s="706"/>
      <c r="FX291" s="706"/>
      <c r="FY291" s="706"/>
      <c r="FZ291" s="706"/>
      <c r="GA291" s="706"/>
      <c r="GB291" s="706"/>
      <c r="GC291" s="706"/>
      <c r="GD291" s="706"/>
      <c r="GE291" s="706"/>
      <c r="GF291" s="706"/>
      <c r="GG291" s="706"/>
      <c r="GH291" s="706"/>
      <c r="GI291" s="706"/>
      <c r="GJ291" s="706"/>
      <c r="GK291" s="706"/>
      <c r="GL291" s="706"/>
      <c r="GM291" s="706"/>
      <c r="GN291" s="704"/>
      <c r="GO291" s="704"/>
      <c r="GP291" s="746"/>
      <c r="GQ291" s="704"/>
      <c r="GR291" s="704"/>
      <c r="GS291" s="704"/>
      <c r="GT291" s="704"/>
      <c r="GU291" s="704"/>
      <c r="GV291" s="704"/>
      <c r="GW291" s="704"/>
      <c r="GX291" s="704"/>
      <c r="GY291" s="704"/>
      <c r="GZ291" s="704"/>
      <c r="HA291" s="704"/>
      <c r="HB291" s="704"/>
      <c r="HC291" s="704"/>
      <c r="HD291" s="704"/>
      <c r="HE291" s="704"/>
      <c r="HF291" s="704"/>
      <c r="HG291" s="704"/>
      <c r="HH291" s="704"/>
      <c r="HI291" s="704"/>
      <c r="HJ291" s="704"/>
      <c r="HK291" s="704"/>
      <c r="HL291" s="704"/>
      <c r="HM291" s="704"/>
      <c r="HN291" s="704"/>
      <c r="HO291" s="704"/>
      <c r="HP291" s="704"/>
      <c r="HQ291" s="704"/>
      <c r="HR291" s="704"/>
      <c r="HS291" s="704"/>
      <c r="HT291" s="704"/>
      <c r="HU291" s="704"/>
      <c r="HV291" s="704"/>
      <c r="HW291" s="704"/>
      <c r="HX291" s="704"/>
      <c r="HY291" s="704"/>
      <c r="HZ291" s="704"/>
      <c r="IA291" s="704"/>
      <c r="IB291" s="704"/>
      <c r="IC291" s="704"/>
      <c r="ID291" s="704"/>
      <c r="IE291" s="704"/>
      <c r="IF291" s="704"/>
      <c r="IG291" s="704"/>
      <c r="IH291" s="704"/>
      <c r="II291" s="704"/>
      <c r="IJ291" s="704"/>
      <c r="IK291" s="704"/>
      <c r="IL291" s="704"/>
      <c r="IM291" s="704"/>
      <c r="IN291" s="704"/>
      <c r="IO291" s="704"/>
      <c r="IP291" s="704"/>
      <c r="IQ291" s="704"/>
      <c r="IR291" s="704"/>
      <c r="IS291" s="704"/>
      <c r="IT291" s="704"/>
      <c r="IU291" s="704"/>
      <c r="IV291" s="704"/>
      <c r="IW291" s="704"/>
      <c r="IX291" s="706"/>
      <c r="IY291" s="706"/>
      <c r="IZ291" s="706"/>
      <c r="JA291" s="706"/>
      <c r="JB291" s="706"/>
      <c r="JC291" s="706"/>
      <c r="JD291" s="706"/>
      <c r="JE291" s="706"/>
      <c r="JF291" s="706"/>
      <c r="JG291" s="706"/>
      <c r="JH291" s="706"/>
    </row>
    <row r="292" spans="1:274" s="878" customFormat="1" ht="32.1" customHeight="1" x14ac:dyDescent="0.25">
      <c r="A292" s="691">
        <v>291</v>
      </c>
      <c r="B292" s="693" t="s">
        <v>1352</v>
      </c>
      <c r="C292" s="696">
        <v>250</v>
      </c>
      <c r="D292" s="709">
        <v>632</v>
      </c>
      <c r="E292" s="707">
        <v>5</v>
      </c>
      <c r="F292" s="720" t="s">
        <v>1121</v>
      </c>
      <c r="G292" s="699" t="s">
        <v>1357</v>
      </c>
      <c r="H292" s="751" t="s">
        <v>1127</v>
      </c>
      <c r="I292" s="752" t="s">
        <v>1113</v>
      </c>
      <c r="J292" s="761" t="s">
        <v>1135</v>
      </c>
      <c r="K292" s="753" t="s">
        <v>1115</v>
      </c>
      <c r="L292" s="753" t="s">
        <v>1116</v>
      </c>
      <c r="M292" s="753" t="s">
        <v>1199</v>
      </c>
      <c r="N292" s="764" t="s">
        <v>1128</v>
      </c>
      <c r="O292" s="753" t="s">
        <v>1128</v>
      </c>
      <c r="P292" s="753" t="s">
        <v>1129</v>
      </c>
      <c r="Q292" s="753" t="s">
        <v>1120</v>
      </c>
      <c r="R292" s="753" t="s">
        <v>1120</v>
      </c>
      <c r="S292" s="755">
        <v>2</v>
      </c>
      <c r="T292" s="763">
        <v>2.1</v>
      </c>
      <c r="U292" s="772">
        <v>41456</v>
      </c>
      <c r="V292" s="771">
        <v>41791</v>
      </c>
      <c r="W292" s="874">
        <v>25</v>
      </c>
      <c r="X292" s="875">
        <v>1000000</v>
      </c>
      <c r="Y292" s="875"/>
      <c r="Z292" s="875">
        <f t="shared" si="12"/>
        <v>1000000</v>
      </c>
      <c r="AA292" s="702"/>
      <c r="AB292" s="702">
        <v>90900</v>
      </c>
      <c r="AC292" s="702">
        <v>90900</v>
      </c>
      <c r="AD292" s="702">
        <v>90900</v>
      </c>
      <c r="AE292" s="702">
        <v>90900</v>
      </c>
      <c r="AF292" s="702">
        <v>90900</v>
      </c>
      <c r="AG292" s="702">
        <v>90900</v>
      </c>
      <c r="AH292" s="702">
        <v>90900</v>
      </c>
      <c r="AI292" s="702">
        <v>90900</v>
      </c>
      <c r="AJ292" s="702">
        <v>90900</v>
      </c>
      <c r="AK292" s="702">
        <v>90900</v>
      </c>
      <c r="AL292" s="702">
        <v>91000</v>
      </c>
      <c r="AM292" s="868">
        <f t="shared" si="13"/>
        <v>1000000</v>
      </c>
      <c r="AN292" s="868">
        <f t="shared" si="14"/>
        <v>0</v>
      </c>
      <c r="AO292" s="760"/>
      <c r="AP292" s="868"/>
      <c r="AQ292" s="706"/>
      <c r="AR292" s="704"/>
      <c r="AS292" s="704"/>
      <c r="AT292" s="704"/>
      <c r="AU292" s="704"/>
      <c r="AV292" s="704"/>
      <c r="AW292" s="704"/>
      <c r="AX292" s="704"/>
      <c r="AY292" s="704"/>
      <c r="AZ292" s="704"/>
      <c r="BA292" s="704"/>
      <c r="BB292" s="704"/>
      <c r="BC292" s="704"/>
      <c r="BD292" s="704"/>
      <c r="BE292" s="704"/>
      <c r="BF292" s="704"/>
      <c r="BG292" s="704"/>
      <c r="BH292" s="704"/>
      <c r="BI292" s="704"/>
      <c r="BJ292" s="704"/>
      <c r="BK292" s="704"/>
      <c r="BL292" s="704"/>
      <c r="BM292" s="704"/>
      <c r="BN292" s="704"/>
      <c r="BO292" s="704"/>
      <c r="BP292" s="704"/>
      <c r="BQ292" s="704"/>
      <c r="BR292" s="704"/>
      <c r="BS292" s="704"/>
      <c r="BT292" s="704"/>
      <c r="BU292" s="704"/>
      <c r="BV292" s="704"/>
      <c r="BW292" s="704"/>
      <c r="BX292" s="704"/>
      <c r="BY292" s="704"/>
      <c r="BZ292" s="704"/>
      <c r="CA292" s="704"/>
      <c r="CB292" s="704"/>
      <c r="CC292" s="704"/>
      <c r="CD292" s="704"/>
      <c r="CE292" s="704"/>
      <c r="CF292" s="704"/>
      <c r="CG292" s="704"/>
      <c r="CH292" s="704"/>
      <c r="CI292" s="704"/>
      <c r="CJ292" s="704"/>
      <c r="CK292" s="704"/>
      <c r="CL292" s="704"/>
      <c r="CM292" s="704"/>
      <c r="CN292" s="704"/>
      <c r="CO292" s="704"/>
      <c r="CP292" s="704"/>
      <c r="CQ292" s="704"/>
      <c r="CR292" s="704"/>
      <c r="CS292" s="704"/>
      <c r="CT292" s="704"/>
      <c r="CU292" s="704"/>
      <c r="CV292" s="704"/>
      <c r="CW292" s="704"/>
      <c r="CX292" s="704"/>
      <c r="CY292" s="704"/>
      <c r="CZ292" s="704"/>
      <c r="DA292" s="704"/>
      <c r="DB292" s="704"/>
      <c r="DC292" s="704"/>
      <c r="DD292" s="704"/>
      <c r="DE292" s="704"/>
      <c r="DF292" s="704"/>
      <c r="DG292" s="704"/>
      <c r="DH292" s="704"/>
      <c r="DI292" s="704"/>
      <c r="DJ292" s="704"/>
      <c r="DK292" s="704"/>
      <c r="DL292" s="704"/>
      <c r="DM292" s="704"/>
      <c r="DN292" s="704"/>
      <c r="DO292" s="704"/>
      <c r="DP292" s="704"/>
      <c r="DQ292" s="704"/>
      <c r="DR292" s="704"/>
      <c r="DS292" s="704"/>
      <c r="DT292" s="704"/>
      <c r="DU292" s="704"/>
      <c r="DV292" s="704"/>
      <c r="DW292" s="704"/>
      <c r="DX292" s="704"/>
      <c r="DY292" s="704"/>
      <c r="DZ292" s="704"/>
      <c r="EA292" s="704"/>
      <c r="EB292" s="704"/>
      <c r="EC292" s="704"/>
      <c r="ED292" s="704"/>
      <c r="EE292" s="704"/>
      <c r="EF292" s="704"/>
      <c r="EG292" s="704"/>
      <c r="EH292" s="704"/>
      <c r="EI292" s="704"/>
      <c r="EJ292" s="704"/>
      <c r="EK292" s="704"/>
      <c r="EL292" s="704"/>
      <c r="EM292" s="704"/>
      <c r="EN292" s="704"/>
      <c r="EO292" s="704"/>
      <c r="EP292" s="704"/>
      <c r="EQ292" s="704"/>
      <c r="ER292" s="704"/>
      <c r="ES292" s="704"/>
      <c r="ET292" s="704"/>
      <c r="EU292" s="704"/>
      <c r="EV292" s="704"/>
      <c r="EW292" s="704"/>
      <c r="EX292" s="704"/>
      <c r="EY292" s="704"/>
      <c r="EZ292" s="704"/>
      <c r="FA292" s="704"/>
      <c r="FB292" s="704"/>
      <c r="FC292" s="704"/>
      <c r="FD292" s="704"/>
      <c r="FE292" s="704"/>
      <c r="FF292" s="704"/>
      <c r="FG292" s="704"/>
      <c r="FH292" s="706"/>
      <c r="FI292" s="704"/>
      <c r="FJ292" s="704"/>
      <c r="FK292" s="706"/>
      <c r="FL292" s="706"/>
      <c r="FM292" s="706"/>
      <c r="FN292" s="706"/>
      <c r="FO292" s="706"/>
      <c r="FP292" s="706"/>
      <c r="FQ292" s="706"/>
      <c r="FR292" s="706"/>
      <c r="FS292" s="706"/>
      <c r="FT292" s="706"/>
      <c r="FU292" s="706"/>
      <c r="FV292" s="706"/>
      <c r="FW292" s="706"/>
      <c r="FX292" s="706"/>
      <c r="FY292" s="706"/>
      <c r="FZ292" s="706"/>
      <c r="GA292" s="706"/>
      <c r="GB292" s="706"/>
      <c r="GC292" s="706"/>
      <c r="GD292" s="706"/>
      <c r="GE292" s="706"/>
      <c r="GF292" s="706"/>
      <c r="GG292" s="706"/>
      <c r="GH292" s="706"/>
      <c r="GI292" s="706"/>
      <c r="GJ292" s="706"/>
      <c r="GK292" s="706"/>
      <c r="GL292" s="706"/>
      <c r="GM292" s="706"/>
      <c r="GN292" s="704"/>
      <c r="GO292" s="704"/>
      <c r="GP292" s="746"/>
      <c r="GQ292" s="704"/>
      <c r="GR292" s="704"/>
      <c r="GS292" s="704"/>
      <c r="GT292" s="704"/>
      <c r="GU292" s="704"/>
      <c r="GV292" s="704"/>
      <c r="GW292" s="704"/>
      <c r="GX292" s="704"/>
      <c r="GY292" s="704"/>
      <c r="GZ292" s="704"/>
      <c r="HA292" s="704"/>
      <c r="HB292" s="704"/>
      <c r="HC292" s="704"/>
      <c r="HD292" s="704"/>
      <c r="HE292" s="704"/>
      <c r="HF292" s="704"/>
      <c r="HG292" s="704"/>
      <c r="HH292" s="704"/>
      <c r="HI292" s="704"/>
      <c r="HJ292" s="704"/>
      <c r="HK292" s="704"/>
      <c r="HL292" s="704"/>
      <c r="HM292" s="704"/>
      <c r="HN292" s="704"/>
      <c r="HO292" s="704"/>
      <c r="HP292" s="704"/>
      <c r="HQ292" s="704"/>
      <c r="HR292" s="704"/>
      <c r="HS292" s="704"/>
      <c r="HT292" s="704"/>
      <c r="HU292" s="704"/>
      <c r="HV292" s="704"/>
      <c r="HW292" s="704"/>
      <c r="HX292" s="704"/>
      <c r="HY292" s="704"/>
      <c r="HZ292" s="704"/>
      <c r="IA292" s="704"/>
      <c r="IB292" s="704"/>
      <c r="IC292" s="704"/>
      <c r="ID292" s="704"/>
      <c r="IE292" s="704"/>
      <c r="IF292" s="704"/>
      <c r="IG292" s="704"/>
      <c r="IH292" s="704"/>
      <c r="II292" s="704"/>
      <c r="IJ292" s="704"/>
      <c r="IK292" s="704"/>
      <c r="IL292" s="704"/>
      <c r="IM292" s="704"/>
      <c r="IN292" s="704"/>
      <c r="IO292" s="704"/>
      <c r="IP292" s="704"/>
      <c r="IQ292" s="704"/>
      <c r="IR292" s="704"/>
      <c r="IS292" s="704"/>
      <c r="IT292" s="704"/>
      <c r="IU292" s="704"/>
      <c r="IV292" s="706"/>
      <c r="IW292" s="706"/>
      <c r="IX292" s="706"/>
      <c r="IY292" s="706"/>
      <c r="IZ292" s="706"/>
      <c r="JA292" s="706"/>
      <c r="JB292" s="706"/>
      <c r="JC292" s="706"/>
      <c r="JD292" s="706"/>
      <c r="JE292" s="706"/>
      <c r="JF292" s="706"/>
      <c r="JG292" s="706"/>
      <c r="JH292" s="706"/>
    </row>
    <row r="293" spans="1:274" s="878" customFormat="1" ht="32.1" customHeight="1" x14ac:dyDescent="0.25">
      <c r="A293" s="691">
        <v>292</v>
      </c>
      <c r="B293" s="693" t="s">
        <v>1316</v>
      </c>
      <c r="C293" s="696">
        <v>255</v>
      </c>
      <c r="D293" s="697">
        <v>632</v>
      </c>
      <c r="E293" s="698">
        <v>25</v>
      </c>
      <c r="F293" s="699" t="s">
        <v>1121</v>
      </c>
      <c r="G293" s="699" t="s">
        <v>1573</v>
      </c>
      <c r="H293" s="767" t="s">
        <v>1127</v>
      </c>
      <c r="I293" s="752" t="s">
        <v>1113</v>
      </c>
      <c r="J293" s="761" t="s">
        <v>1135</v>
      </c>
      <c r="K293" s="753" t="s">
        <v>1115</v>
      </c>
      <c r="L293" s="753" t="s">
        <v>1116</v>
      </c>
      <c r="M293" s="753" t="s">
        <v>1199</v>
      </c>
      <c r="N293" s="753" t="s">
        <v>1317</v>
      </c>
      <c r="O293" s="753" t="s">
        <v>1317</v>
      </c>
      <c r="P293" s="753" t="s">
        <v>1317</v>
      </c>
      <c r="Q293" s="765" t="s">
        <v>1120</v>
      </c>
      <c r="R293" s="765" t="s">
        <v>1120</v>
      </c>
      <c r="S293" s="755">
        <v>2</v>
      </c>
      <c r="T293" s="769">
        <v>2.2000000000000002</v>
      </c>
      <c r="U293" s="771">
        <v>41456</v>
      </c>
      <c r="V293" s="772">
        <v>41791</v>
      </c>
      <c r="W293" s="874">
        <v>25</v>
      </c>
      <c r="X293" s="875"/>
      <c r="Y293" s="876">
        <v>200000</v>
      </c>
      <c r="Z293" s="875">
        <f t="shared" si="12"/>
        <v>200000</v>
      </c>
      <c r="AA293" s="691"/>
      <c r="AB293" s="691"/>
      <c r="AC293" s="691">
        <v>200000</v>
      </c>
      <c r="AD293" s="691"/>
      <c r="AE293" s="691"/>
      <c r="AF293" s="691"/>
      <c r="AG293" s="691"/>
      <c r="AH293" s="691"/>
      <c r="AI293" s="691"/>
      <c r="AJ293" s="691"/>
      <c r="AK293" s="691"/>
      <c r="AL293" s="691"/>
      <c r="AM293" s="868">
        <f t="shared" si="13"/>
        <v>200000</v>
      </c>
      <c r="AN293" s="868">
        <f t="shared" si="14"/>
        <v>0</v>
      </c>
      <c r="AO293" s="691"/>
      <c r="AP293" s="868"/>
      <c r="AQ293" s="706"/>
      <c r="AR293" s="704"/>
      <c r="AS293" s="704"/>
      <c r="AT293" s="704"/>
      <c r="AU293" s="704"/>
      <c r="AV293" s="704"/>
      <c r="AW293" s="704"/>
      <c r="AX293" s="704"/>
      <c r="AY293" s="704"/>
      <c r="AZ293" s="704"/>
      <c r="BA293" s="704"/>
      <c r="BB293" s="704"/>
      <c r="BC293" s="704"/>
      <c r="BD293" s="704"/>
      <c r="BE293" s="704"/>
      <c r="BF293" s="704"/>
      <c r="BG293" s="704"/>
      <c r="BH293" s="704"/>
      <c r="BI293" s="704"/>
      <c r="BJ293" s="704"/>
      <c r="BK293" s="704"/>
      <c r="BL293" s="704"/>
      <c r="BM293" s="704"/>
      <c r="BN293" s="704"/>
      <c r="BO293" s="704"/>
      <c r="BP293" s="704"/>
      <c r="BQ293" s="704"/>
      <c r="BR293" s="704"/>
      <c r="BS293" s="704"/>
      <c r="BT293" s="704"/>
      <c r="BU293" s="704"/>
      <c r="BV293" s="704"/>
      <c r="BW293" s="704"/>
      <c r="BX293" s="704"/>
      <c r="BY293" s="704"/>
      <c r="BZ293" s="704"/>
      <c r="CA293" s="704"/>
      <c r="CB293" s="704"/>
      <c r="CC293" s="704"/>
      <c r="CD293" s="704"/>
      <c r="CE293" s="704"/>
      <c r="CF293" s="704"/>
      <c r="CG293" s="704"/>
      <c r="CH293" s="704"/>
      <c r="CI293" s="704"/>
      <c r="CJ293" s="704"/>
      <c r="CK293" s="704"/>
      <c r="CL293" s="704"/>
      <c r="CM293" s="704"/>
      <c r="CN293" s="704"/>
      <c r="CO293" s="704"/>
      <c r="CP293" s="704"/>
      <c r="CQ293" s="704"/>
      <c r="CR293" s="704"/>
      <c r="CS293" s="704"/>
      <c r="CT293" s="704"/>
      <c r="CU293" s="704"/>
      <c r="CV293" s="704"/>
      <c r="CW293" s="704"/>
      <c r="CX293" s="704"/>
      <c r="CY293" s="704"/>
      <c r="CZ293" s="704"/>
      <c r="DA293" s="704"/>
      <c r="DB293" s="704"/>
      <c r="DC293" s="704"/>
      <c r="DD293" s="704"/>
      <c r="DE293" s="704"/>
      <c r="DF293" s="704"/>
      <c r="DG293" s="704"/>
      <c r="DH293" s="704"/>
      <c r="DI293" s="704"/>
      <c r="DJ293" s="704"/>
      <c r="DK293" s="704"/>
      <c r="DL293" s="704"/>
      <c r="DM293" s="704"/>
      <c r="DN293" s="704"/>
      <c r="DO293" s="704"/>
      <c r="DP293" s="704"/>
      <c r="DQ293" s="704"/>
      <c r="DR293" s="704"/>
      <c r="DS293" s="704"/>
      <c r="DT293" s="704"/>
      <c r="DU293" s="704"/>
      <c r="DV293" s="704"/>
      <c r="DW293" s="704"/>
      <c r="DX293" s="704"/>
      <c r="DY293" s="704"/>
      <c r="DZ293" s="704"/>
      <c r="EA293" s="704"/>
      <c r="EB293" s="704"/>
      <c r="EC293" s="704"/>
      <c r="ED293" s="704"/>
      <c r="EE293" s="704"/>
      <c r="EF293" s="704"/>
      <c r="EG293" s="704"/>
      <c r="EH293" s="704"/>
      <c r="EI293" s="704"/>
      <c r="EJ293" s="704"/>
      <c r="EK293" s="704"/>
      <c r="EL293" s="704"/>
      <c r="EM293" s="704"/>
      <c r="EN293" s="704"/>
      <c r="EO293" s="704"/>
      <c r="EP293" s="704"/>
      <c r="EQ293" s="704"/>
      <c r="ER293" s="704"/>
      <c r="ES293" s="704"/>
      <c r="ET293" s="704"/>
      <c r="EU293" s="704"/>
      <c r="EV293" s="704"/>
      <c r="EW293" s="704"/>
      <c r="EX293" s="704"/>
      <c r="EY293" s="704"/>
      <c r="EZ293" s="704"/>
      <c r="FA293" s="704"/>
      <c r="FB293" s="704"/>
      <c r="FC293" s="704"/>
      <c r="FD293" s="704"/>
      <c r="FE293" s="704"/>
      <c r="FF293" s="704"/>
      <c r="FG293" s="704"/>
      <c r="FH293" s="704"/>
      <c r="FI293" s="704"/>
      <c r="FJ293" s="704"/>
      <c r="FK293" s="704"/>
      <c r="FL293" s="704"/>
      <c r="FM293" s="706"/>
      <c r="FN293" s="706"/>
      <c r="FO293" s="706"/>
      <c r="FP293" s="706"/>
      <c r="FQ293" s="706"/>
      <c r="FR293" s="706"/>
      <c r="FS293" s="706"/>
      <c r="FT293" s="706"/>
      <c r="FU293" s="706"/>
      <c r="FV293" s="706"/>
      <c r="FW293" s="706"/>
      <c r="FX293" s="706"/>
      <c r="FY293" s="706"/>
      <c r="FZ293" s="706"/>
      <c r="GA293" s="706"/>
      <c r="GB293" s="706"/>
      <c r="GC293" s="706"/>
      <c r="GD293" s="706"/>
      <c r="GE293" s="706"/>
      <c r="GF293" s="706"/>
      <c r="GG293" s="706"/>
      <c r="GH293" s="706"/>
      <c r="GI293" s="706"/>
      <c r="GJ293" s="706"/>
      <c r="GK293" s="706"/>
      <c r="GL293" s="706"/>
      <c r="GM293" s="706"/>
      <c r="GN293" s="706"/>
      <c r="GO293" s="704"/>
      <c r="HO293" s="706"/>
      <c r="HP293" s="706"/>
      <c r="HQ293" s="706"/>
      <c r="HR293" s="706"/>
      <c r="HS293" s="706"/>
      <c r="HT293" s="706"/>
      <c r="HU293" s="706"/>
      <c r="HV293" s="706"/>
      <c r="HW293" s="706"/>
      <c r="HX293" s="706"/>
      <c r="HY293" s="706"/>
      <c r="HZ293" s="706"/>
      <c r="IA293" s="706"/>
      <c r="IB293" s="706"/>
      <c r="IC293" s="706"/>
      <c r="ID293" s="706"/>
      <c r="IE293" s="706"/>
      <c r="IF293" s="706"/>
      <c r="IG293" s="706"/>
      <c r="IH293" s="706"/>
      <c r="II293" s="706"/>
      <c r="IJ293" s="706"/>
      <c r="IK293" s="706"/>
      <c r="IL293" s="706"/>
      <c r="IM293" s="706"/>
      <c r="IN293" s="706"/>
      <c r="IO293" s="706"/>
      <c r="IP293" s="706"/>
      <c r="IQ293" s="706"/>
      <c r="IR293" s="706"/>
      <c r="IS293" s="706"/>
      <c r="IT293" s="706"/>
      <c r="IU293" s="706"/>
      <c r="IV293" s="706"/>
      <c r="IW293" s="706"/>
      <c r="JA293" s="706"/>
      <c r="JB293" s="706"/>
      <c r="JC293" s="706"/>
      <c r="JD293" s="706"/>
      <c r="JE293" s="706"/>
      <c r="JF293" s="706"/>
      <c r="JG293" s="706"/>
      <c r="JH293" s="706"/>
    </row>
    <row r="294" spans="1:274" s="878" customFormat="1" ht="23.1" customHeight="1" x14ac:dyDescent="0.25">
      <c r="A294" s="691">
        <v>293</v>
      </c>
      <c r="B294" s="693" t="s">
        <v>1316</v>
      </c>
      <c r="C294" s="696">
        <v>255</v>
      </c>
      <c r="D294" s="697">
        <v>632</v>
      </c>
      <c r="E294" s="707">
        <v>27</v>
      </c>
      <c r="F294" s="699" t="s">
        <v>1121</v>
      </c>
      <c r="G294" s="699" t="s">
        <v>1332</v>
      </c>
      <c r="H294" s="751" t="s">
        <v>1127</v>
      </c>
      <c r="I294" s="752" t="s">
        <v>1113</v>
      </c>
      <c r="J294" s="761" t="s">
        <v>1135</v>
      </c>
      <c r="K294" s="753" t="s">
        <v>1115</v>
      </c>
      <c r="L294" s="753" t="s">
        <v>1116</v>
      </c>
      <c r="M294" s="753" t="s">
        <v>1199</v>
      </c>
      <c r="N294" s="753" t="s">
        <v>1317</v>
      </c>
      <c r="O294" s="753" t="s">
        <v>1317</v>
      </c>
      <c r="P294" s="753" t="s">
        <v>1317</v>
      </c>
      <c r="Q294" s="765" t="s">
        <v>1333</v>
      </c>
      <c r="R294" s="765" t="s">
        <v>1333</v>
      </c>
      <c r="S294" s="755">
        <v>2</v>
      </c>
      <c r="T294" s="769">
        <v>2.2000000000000002</v>
      </c>
      <c r="U294" s="771">
        <v>41640</v>
      </c>
      <c r="V294" s="771">
        <v>41791</v>
      </c>
      <c r="W294" s="874">
        <v>25</v>
      </c>
      <c r="X294" s="875"/>
      <c r="Y294" s="875"/>
      <c r="Z294" s="875">
        <f t="shared" si="12"/>
        <v>0</v>
      </c>
      <c r="AA294" s="702"/>
      <c r="AB294" s="702"/>
      <c r="AC294" s="702"/>
      <c r="AD294" s="702"/>
      <c r="AE294" s="702"/>
      <c r="AF294" s="702"/>
      <c r="AG294" s="702"/>
      <c r="AH294" s="702"/>
      <c r="AI294" s="691"/>
      <c r="AJ294" s="691"/>
      <c r="AK294" s="691"/>
      <c r="AL294" s="691"/>
      <c r="AM294" s="868">
        <f t="shared" si="13"/>
        <v>0</v>
      </c>
      <c r="AN294" s="868">
        <f t="shared" si="14"/>
        <v>0</v>
      </c>
      <c r="AO294" s="760"/>
      <c r="AP294" s="868">
        <v>3500000</v>
      </c>
      <c r="AQ294" s="706"/>
      <c r="AR294" s="704"/>
      <c r="AS294" s="704"/>
      <c r="AT294" s="704"/>
      <c r="AU294" s="704"/>
      <c r="AV294" s="704"/>
      <c r="AW294" s="704"/>
      <c r="AX294" s="704"/>
      <c r="AY294" s="704"/>
      <c r="AZ294" s="704"/>
      <c r="BA294" s="704"/>
      <c r="BB294" s="704"/>
      <c r="BC294" s="704"/>
      <c r="BD294" s="704"/>
      <c r="BE294" s="704"/>
      <c r="BF294" s="704"/>
      <c r="BG294" s="704"/>
      <c r="BH294" s="704"/>
      <c r="BI294" s="704"/>
      <c r="BJ294" s="704"/>
      <c r="BK294" s="704"/>
      <c r="BL294" s="704"/>
      <c r="BM294" s="704"/>
      <c r="BN294" s="704"/>
      <c r="BO294" s="704"/>
      <c r="BP294" s="704"/>
      <c r="BQ294" s="704"/>
      <c r="BR294" s="704"/>
      <c r="BS294" s="704"/>
      <c r="BT294" s="704"/>
      <c r="BU294" s="704"/>
      <c r="BV294" s="704"/>
      <c r="BW294" s="704"/>
      <c r="BX294" s="704"/>
      <c r="BY294" s="704"/>
      <c r="BZ294" s="704"/>
      <c r="CA294" s="704"/>
      <c r="CB294" s="704"/>
      <c r="CC294" s="704"/>
      <c r="CD294" s="704"/>
      <c r="CE294" s="704"/>
      <c r="CF294" s="704"/>
      <c r="CG294" s="704"/>
      <c r="CH294" s="704"/>
      <c r="CI294" s="704"/>
      <c r="CJ294" s="704"/>
      <c r="CK294" s="704"/>
      <c r="CL294" s="704"/>
      <c r="CM294" s="704"/>
      <c r="CN294" s="704"/>
      <c r="CO294" s="704"/>
      <c r="CP294" s="704"/>
      <c r="CQ294" s="704"/>
      <c r="CR294" s="704"/>
      <c r="CS294" s="704"/>
      <c r="CT294" s="704"/>
      <c r="CU294" s="704"/>
      <c r="CV294" s="704"/>
      <c r="CW294" s="704"/>
      <c r="CX294" s="704"/>
      <c r="CY294" s="704"/>
      <c r="CZ294" s="704"/>
      <c r="DA294" s="704"/>
      <c r="DB294" s="704"/>
      <c r="DC294" s="704"/>
      <c r="DD294" s="704"/>
      <c r="DE294" s="704"/>
      <c r="DF294" s="704"/>
      <c r="DG294" s="704"/>
      <c r="DH294" s="704"/>
      <c r="DI294" s="704"/>
      <c r="DJ294" s="704"/>
      <c r="DK294" s="704"/>
      <c r="DL294" s="704"/>
      <c r="DM294" s="704"/>
      <c r="DN294" s="704"/>
      <c r="DO294" s="704"/>
      <c r="DP294" s="704"/>
      <c r="DQ294" s="704"/>
      <c r="DR294" s="704"/>
      <c r="DS294" s="704"/>
      <c r="DT294" s="704"/>
      <c r="DU294" s="704"/>
      <c r="DV294" s="704"/>
      <c r="DW294" s="704"/>
      <c r="DX294" s="704"/>
      <c r="DY294" s="704"/>
      <c r="DZ294" s="704"/>
      <c r="EA294" s="704"/>
      <c r="EB294" s="704"/>
      <c r="EC294" s="704"/>
      <c r="ED294" s="704"/>
      <c r="EE294" s="704"/>
      <c r="EF294" s="704"/>
      <c r="EG294" s="704"/>
      <c r="EH294" s="704"/>
      <c r="EI294" s="704"/>
      <c r="EJ294" s="704"/>
      <c r="EK294" s="704"/>
      <c r="EL294" s="704"/>
      <c r="EM294" s="704"/>
      <c r="EN294" s="704"/>
      <c r="EO294" s="704"/>
      <c r="EP294" s="704"/>
      <c r="EQ294" s="704"/>
      <c r="ER294" s="704"/>
      <c r="ES294" s="704"/>
      <c r="ET294" s="704"/>
      <c r="EU294" s="704"/>
      <c r="EV294" s="704"/>
      <c r="EW294" s="704"/>
      <c r="EX294" s="704"/>
      <c r="EY294" s="704"/>
      <c r="EZ294" s="704"/>
      <c r="FA294" s="704"/>
      <c r="FB294" s="704"/>
      <c r="FC294" s="704"/>
      <c r="FD294" s="704"/>
      <c r="FE294" s="704"/>
      <c r="FF294" s="704"/>
      <c r="FG294" s="704"/>
      <c r="FH294" s="704"/>
      <c r="FI294" s="704"/>
      <c r="FJ294" s="704"/>
      <c r="FK294" s="704"/>
      <c r="FL294" s="704"/>
      <c r="FM294" s="706"/>
      <c r="FN294" s="706"/>
      <c r="FO294" s="706"/>
      <c r="FP294" s="706"/>
      <c r="FQ294" s="706"/>
      <c r="FR294" s="706"/>
      <c r="FS294" s="706"/>
      <c r="FT294" s="706"/>
      <c r="FU294" s="706"/>
      <c r="FV294" s="706"/>
      <c r="FW294" s="706"/>
      <c r="FX294" s="706"/>
      <c r="FY294" s="706"/>
      <c r="FZ294" s="706"/>
      <c r="GA294" s="706"/>
      <c r="GB294" s="706"/>
      <c r="GC294" s="706"/>
      <c r="GD294" s="706"/>
      <c r="GE294" s="706"/>
      <c r="GF294" s="706"/>
      <c r="GG294" s="706"/>
      <c r="GH294" s="706"/>
      <c r="GI294" s="706"/>
      <c r="GJ294" s="706"/>
      <c r="GK294" s="706"/>
      <c r="GL294" s="706"/>
      <c r="GM294" s="706"/>
      <c r="GN294" s="704"/>
      <c r="GO294" s="704"/>
      <c r="GP294" s="746"/>
      <c r="GQ294" s="704"/>
      <c r="GR294" s="704"/>
      <c r="GS294" s="704"/>
      <c r="GT294" s="704"/>
      <c r="GU294" s="704"/>
      <c r="GV294" s="704"/>
      <c r="GW294" s="704"/>
      <c r="GX294" s="704"/>
      <c r="GY294" s="704"/>
      <c r="GZ294" s="704"/>
      <c r="HA294" s="704"/>
      <c r="HB294" s="704"/>
      <c r="HC294" s="704"/>
      <c r="HD294" s="704"/>
      <c r="HE294" s="704"/>
      <c r="HF294" s="704"/>
      <c r="HG294" s="704"/>
      <c r="HH294" s="704"/>
      <c r="HI294" s="704"/>
      <c r="HJ294" s="704"/>
      <c r="HK294" s="704"/>
      <c r="HL294" s="704"/>
      <c r="HM294" s="704"/>
      <c r="HN294" s="704"/>
      <c r="HO294" s="704"/>
      <c r="HP294" s="704"/>
      <c r="HQ294" s="704"/>
      <c r="HR294" s="704"/>
      <c r="HS294" s="704"/>
      <c r="HT294" s="704"/>
      <c r="HU294" s="704"/>
      <c r="HV294" s="704"/>
      <c r="HW294" s="704"/>
      <c r="HX294" s="704"/>
      <c r="HY294" s="704"/>
      <c r="HZ294" s="704"/>
      <c r="IA294" s="704"/>
      <c r="IB294" s="704"/>
      <c r="IC294" s="704"/>
      <c r="ID294" s="704"/>
      <c r="IE294" s="704"/>
      <c r="IF294" s="704"/>
      <c r="IG294" s="704"/>
      <c r="IH294" s="704"/>
      <c r="II294" s="704"/>
      <c r="IJ294" s="704"/>
      <c r="IK294" s="704"/>
      <c r="IL294" s="704"/>
      <c r="IM294" s="704"/>
      <c r="IN294" s="704"/>
      <c r="IO294" s="704"/>
      <c r="IP294" s="704"/>
      <c r="IQ294" s="704"/>
      <c r="IR294" s="704"/>
      <c r="IS294" s="704"/>
      <c r="IT294" s="704"/>
      <c r="IU294" s="704"/>
      <c r="IV294" s="706"/>
      <c r="IW294" s="706"/>
    </row>
    <row r="295" spans="1:274" s="878" customFormat="1" ht="23.1" customHeight="1" x14ac:dyDescent="0.25">
      <c r="A295" s="691">
        <v>294</v>
      </c>
      <c r="B295" s="693" t="s">
        <v>1316</v>
      </c>
      <c r="C295" s="697">
        <v>255</v>
      </c>
      <c r="D295" s="697">
        <v>632</v>
      </c>
      <c r="E295" s="707">
        <v>34</v>
      </c>
      <c r="F295" s="720" t="s">
        <v>1121</v>
      </c>
      <c r="G295" s="720" t="s">
        <v>1574</v>
      </c>
      <c r="H295" s="767" t="s">
        <v>1127</v>
      </c>
      <c r="I295" s="752" t="s">
        <v>1113</v>
      </c>
      <c r="J295" s="761" t="s">
        <v>1135</v>
      </c>
      <c r="K295" s="753" t="s">
        <v>1151</v>
      </c>
      <c r="L295" s="753" t="s">
        <v>1116</v>
      </c>
      <c r="M295" s="753" t="s">
        <v>1199</v>
      </c>
      <c r="N295" s="753" t="s">
        <v>1317</v>
      </c>
      <c r="O295" s="753" t="s">
        <v>1317</v>
      </c>
      <c r="P295" s="753" t="s">
        <v>1554</v>
      </c>
      <c r="Q295" s="765">
        <v>3</v>
      </c>
      <c r="R295" s="765">
        <v>3</v>
      </c>
      <c r="S295" s="755">
        <v>2</v>
      </c>
      <c r="T295" s="769">
        <v>2.2000000000000002</v>
      </c>
      <c r="U295" s="771">
        <v>41091</v>
      </c>
      <c r="V295" s="772">
        <v>41426</v>
      </c>
      <c r="W295" s="874">
        <v>25</v>
      </c>
      <c r="X295" s="875"/>
      <c r="Y295" s="876">
        <v>17700</v>
      </c>
      <c r="Z295" s="875">
        <f t="shared" si="12"/>
        <v>17700</v>
      </c>
      <c r="AA295" s="691"/>
      <c r="AB295" s="691"/>
      <c r="AC295" s="691">
        <v>17700</v>
      </c>
      <c r="AD295" s="691"/>
      <c r="AE295" s="691"/>
      <c r="AF295" s="691"/>
      <c r="AG295" s="691"/>
      <c r="AH295" s="691"/>
      <c r="AI295" s="691"/>
      <c r="AJ295" s="691"/>
      <c r="AK295" s="691"/>
      <c r="AL295" s="691"/>
      <c r="AM295" s="868">
        <f t="shared" si="13"/>
        <v>17700</v>
      </c>
      <c r="AN295" s="868">
        <f t="shared" si="14"/>
        <v>0</v>
      </c>
      <c r="AO295" s="691"/>
      <c r="AP295" s="868"/>
      <c r="AQ295" s="706"/>
      <c r="AR295" s="704"/>
      <c r="AS295" s="704"/>
      <c r="AT295" s="704"/>
      <c r="AU295" s="704"/>
      <c r="AV295" s="704"/>
      <c r="AW295" s="704"/>
      <c r="AX295" s="704"/>
      <c r="AY295" s="704"/>
      <c r="AZ295" s="704"/>
      <c r="BA295" s="704"/>
      <c r="BB295" s="704"/>
      <c r="BC295" s="704"/>
      <c r="BD295" s="704"/>
      <c r="BE295" s="704"/>
      <c r="BF295" s="704"/>
      <c r="BG295" s="704"/>
      <c r="BH295" s="704"/>
      <c r="BI295" s="704"/>
      <c r="BJ295" s="704"/>
      <c r="BK295" s="704"/>
      <c r="BL295" s="704"/>
      <c r="BM295" s="704"/>
      <c r="BN295" s="704"/>
      <c r="BO295" s="704"/>
      <c r="BP295" s="704"/>
      <c r="BQ295" s="704"/>
      <c r="BR295" s="704"/>
      <c r="BS295" s="704"/>
      <c r="BT295" s="704"/>
      <c r="BU295" s="704"/>
      <c r="BV295" s="704"/>
      <c r="BW295" s="704"/>
      <c r="BX295" s="704"/>
      <c r="BY295" s="704"/>
      <c r="BZ295" s="704"/>
      <c r="CA295" s="704"/>
      <c r="CB295" s="704"/>
      <c r="CC295" s="704"/>
      <c r="CD295" s="704"/>
      <c r="CE295" s="704"/>
      <c r="CF295" s="704"/>
      <c r="CG295" s="704"/>
      <c r="CH295" s="704"/>
      <c r="CI295" s="704"/>
      <c r="CJ295" s="704"/>
      <c r="CK295" s="704"/>
      <c r="CL295" s="704"/>
      <c r="CM295" s="704"/>
      <c r="CN295" s="704"/>
      <c r="CO295" s="704"/>
      <c r="CP295" s="704"/>
      <c r="CQ295" s="704"/>
      <c r="CR295" s="704"/>
      <c r="CS295" s="704"/>
      <c r="CT295" s="704"/>
      <c r="CU295" s="704"/>
      <c r="CV295" s="704"/>
      <c r="CW295" s="704"/>
      <c r="CX295" s="704"/>
      <c r="CY295" s="704"/>
      <c r="CZ295" s="704"/>
      <c r="DA295" s="704"/>
      <c r="DB295" s="704"/>
      <c r="DC295" s="704"/>
      <c r="DD295" s="704"/>
      <c r="DE295" s="704"/>
      <c r="DF295" s="704"/>
      <c r="DG295" s="704"/>
      <c r="DH295" s="704"/>
      <c r="DI295" s="704"/>
      <c r="DJ295" s="704"/>
      <c r="DK295" s="704"/>
      <c r="DL295" s="704"/>
      <c r="DM295" s="704"/>
      <c r="DN295" s="704"/>
      <c r="DO295" s="704"/>
      <c r="DP295" s="704"/>
      <c r="DQ295" s="704"/>
      <c r="DR295" s="704"/>
      <c r="DS295" s="704"/>
      <c r="DT295" s="704"/>
      <c r="DU295" s="704"/>
      <c r="DV295" s="704"/>
      <c r="DW295" s="704"/>
      <c r="DX295" s="704"/>
      <c r="DY295" s="704"/>
      <c r="DZ295" s="704"/>
      <c r="EA295" s="704"/>
      <c r="EB295" s="704"/>
      <c r="EC295" s="704"/>
      <c r="ED295" s="704"/>
      <c r="EE295" s="704"/>
      <c r="EF295" s="704"/>
      <c r="EG295" s="704"/>
      <c r="EH295" s="704"/>
      <c r="EI295" s="704"/>
      <c r="EJ295" s="704"/>
      <c r="EK295" s="704"/>
      <c r="EL295" s="704"/>
      <c r="EM295" s="704"/>
      <c r="EN295" s="704"/>
      <c r="EO295" s="704"/>
      <c r="EP295" s="704"/>
      <c r="EQ295" s="704"/>
      <c r="ER295" s="704"/>
      <c r="ES295" s="704"/>
      <c r="ET295" s="704"/>
      <c r="EU295" s="704"/>
      <c r="EV295" s="704"/>
      <c r="EW295" s="704"/>
      <c r="EX295" s="704"/>
      <c r="EY295" s="704"/>
      <c r="EZ295" s="704"/>
      <c r="FA295" s="704"/>
      <c r="FB295" s="704"/>
      <c r="FC295" s="704"/>
      <c r="FD295" s="704"/>
      <c r="FE295" s="704"/>
      <c r="FF295" s="704"/>
      <c r="FG295" s="704"/>
      <c r="FH295" s="704"/>
      <c r="FI295" s="704"/>
      <c r="FJ295" s="704"/>
      <c r="FK295" s="704"/>
      <c r="FL295" s="704"/>
      <c r="FM295" s="706"/>
      <c r="FN295" s="706"/>
      <c r="FO295" s="706"/>
      <c r="FP295" s="706"/>
      <c r="FQ295" s="706"/>
      <c r="FR295" s="706"/>
      <c r="FS295" s="706"/>
      <c r="FT295" s="706"/>
      <c r="FU295" s="706"/>
      <c r="FV295" s="706"/>
      <c r="FW295" s="706"/>
      <c r="FX295" s="706"/>
      <c r="FY295" s="706"/>
      <c r="FZ295" s="706"/>
      <c r="GA295" s="706"/>
      <c r="GB295" s="706"/>
      <c r="GC295" s="706"/>
      <c r="GD295" s="706"/>
      <c r="GE295" s="706"/>
      <c r="GF295" s="706"/>
      <c r="GG295" s="706"/>
      <c r="GH295" s="706"/>
      <c r="GI295" s="706"/>
      <c r="GJ295" s="706"/>
      <c r="GK295" s="706"/>
      <c r="GL295" s="706"/>
      <c r="GM295" s="706"/>
      <c r="GN295" s="704"/>
      <c r="GO295" s="704"/>
      <c r="JA295" s="706"/>
      <c r="JB295" s="706"/>
      <c r="JC295" s="706"/>
      <c r="JD295" s="706"/>
      <c r="JE295" s="706"/>
      <c r="JF295" s="706"/>
      <c r="JG295" s="706"/>
      <c r="JH295" s="706"/>
    </row>
    <row r="296" spans="1:274" s="706" customFormat="1" ht="23.1" customHeight="1" x14ac:dyDescent="0.25">
      <c r="A296" s="691">
        <v>295</v>
      </c>
      <c r="B296" s="693" t="s">
        <v>1316</v>
      </c>
      <c r="C296" s="696">
        <v>255</v>
      </c>
      <c r="D296" s="697">
        <v>632</v>
      </c>
      <c r="E296" s="707">
        <v>42</v>
      </c>
      <c r="F296" s="720" t="s">
        <v>1121</v>
      </c>
      <c r="G296" s="699" t="s">
        <v>1575</v>
      </c>
      <c r="H296" s="767" t="s">
        <v>1127</v>
      </c>
      <c r="I296" s="752" t="s">
        <v>1113</v>
      </c>
      <c r="J296" s="761" t="s">
        <v>1135</v>
      </c>
      <c r="K296" s="753" t="s">
        <v>1151</v>
      </c>
      <c r="L296" s="753" t="s">
        <v>1116</v>
      </c>
      <c r="M296" s="753" t="s">
        <v>1199</v>
      </c>
      <c r="N296" s="753" t="s">
        <v>1317</v>
      </c>
      <c r="O296" s="753" t="s">
        <v>1317</v>
      </c>
      <c r="P296" s="753" t="s">
        <v>1554</v>
      </c>
      <c r="Q296" s="765">
        <v>2</v>
      </c>
      <c r="R296" s="765">
        <v>2</v>
      </c>
      <c r="S296" s="755">
        <v>2</v>
      </c>
      <c r="T296" s="769">
        <v>2.2000000000000002</v>
      </c>
      <c r="U296" s="771">
        <v>41091</v>
      </c>
      <c r="V296" s="772">
        <v>41426</v>
      </c>
      <c r="W296" s="874">
        <v>25</v>
      </c>
      <c r="X296" s="875"/>
      <c r="Y296" s="876">
        <v>2028300</v>
      </c>
      <c r="Z296" s="875">
        <f t="shared" si="12"/>
        <v>2028300</v>
      </c>
      <c r="AA296" s="691"/>
      <c r="AB296" s="691"/>
      <c r="AC296" s="691">
        <v>28300</v>
      </c>
      <c r="AD296" s="702">
        <v>250000</v>
      </c>
      <c r="AE296" s="702">
        <v>250000</v>
      </c>
      <c r="AF296" s="702">
        <v>250000</v>
      </c>
      <c r="AG296" s="702">
        <v>250000</v>
      </c>
      <c r="AH296" s="702">
        <v>250000</v>
      </c>
      <c r="AI296" s="702">
        <v>250000</v>
      </c>
      <c r="AJ296" s="702">
        <v>250000</v>
      </c>
      <c r="AK296" s="702">
        <v>250000</v>
      </c>
      <c r="AL296" s="691"/>
      <c r="AM296" s="868">
        <f t="shared" si="13"/>
        <v>2028300</v>
      </c>
      <c r="AN296" s="868">
        <f t="shared" si="14"/>
        <v>0</v>
      </c>
      <c r="AO296" s="691"/>
      <c r="AP296" s="868"/>
      <c r="AR296" s="704"/>
      <c r="AS296" s="704"/>
      <c r="AT296" s="704"/>
      <c r="AU296" s="704"/>
      <c r="AV296" s="704"/>
      <c r="AW296" s="704"/>
      <c r="AX296" s="704"/>
      <c r="AY296" s="704"/>
      <c r="AZ296" s="704"/>
      <c r="BA296" s="704"/>
      <c r="BB296" s="704"/>
      <c r="BC296" s="704"/>
      <c r="BD296" s="704"/>
      <c r="BE296" s="704"/>
      <c r="BF296" s="704"/>
      <c r="BG296" s="704"/>
      <c r="BH296" s="704"/>
      <c r="BI296" s="704"/>
      <c r="BJ296" s="704"/>
      <c r="BK296" s="704"/>
      <c r="BL296" s="704"/>
      <c r="BM296" s="704"/>
      <c r="BN296" s="704"/>
      <c r="BO296" s="704"/>
      <c r="BP296" s="704"/>
      <c r="BQ296" s="704"/>
      <c r="BR296" s="704"/>
      <c r="BS296" s="704"/>
      <c r="BT296" s="704"/>
      <c r="BU296" s="704"/>
      <c r="BV296" s="704"/>
      <c r="BW296" s="704"/>
      <c r="BX296" s="704"/>
      <c r="BY296" s="704"/>
      <c r="BZ296" s="704"/>
      <c r="CA296" s="704"/>
      <c r="CB296" s="704"/>
      <c r="CC296" s="704"/>
      <c r="CD296" s="704"/>
      <c r="CE296" s="704"/>
      <c r="CF296" s="704"/>
      <c r="CG296" s="704"/>
      <c r="CH296" s="704"/>
      <c r="CI296" s="704"/>
      <c r="CJ296" s="704"/>
      <c r="CK296" s="704"/>
      <c r="CL296" s="704"/>
      <c r="CM296" s="704"/>
      <c r="CN296" s="704"/>
      <c r="CO296" s="704"/>
      <c r="CP296" s="704"/>
      <c r="CQ296" s="704"/>
      <c r="CR296" s="704"/>
      <c r="CS296" s="704"/>
      <c r="CT296" s="704"/>
      <c r="CU296" s="704"/>
      <c r="CV296" s="704"/>
      <c r="CW296" s="704"/>
      <c r="CX296" s="704"/>
      <c r="CY296" s="704"/>
      <c r="CZ296" s="704"/>
      <c r="DA296" s="704"/>
      <c r="DB296" s="704"/>
      <c r="DC296" s="704"/>
      <c r="DD296" s="704"/>
      <c r="DE296" s="704"/>
      <c r="DF296" s="704"/>
      <c r="DG296" s="704"/>
      <c r="DH296" s="704"/>
      <c r="DI296" s="704"/>
      <c r="DJ296" s="704"/>
      <c r="DK296" s="704"/>
      <c r="DL296" s="704"/>
      <c r="DM296" s="704"/>
      <c r="DN296" s="704"/>
      <c r="DO296" s="704"/>
      <c r="DP296" s="704"/>
      <c r="DQ296" s="704"/>
      <c r="DR296" s="704"/>
      <c r="DS296" s="704"/>
      <c r="DT296" s="704"/>
      <c r="DU296" s="704"/>
      <c r="DV296" s="704"/>
      <c r="DW296" s="704"/>
      <c r="DX296" s="704"/>
      <c r="DY296" s="704"/>
      <c r="DZ296" s="704"/>
      <c r="EA296" s="704"/>
      <c r="EB296" s="704"/>
      <c r="EC296" s="704"/>
      <c r="ED296" s="704"/>
      <c r="EE296" s="704"/>
      <c r="EF296" s="704"/>
      <c r="EG296" s="704"/>
      <c r="EH296" s="704"/>
      <c r="EI296" s="704"/>
      <c r="EJ296" s="704"/>
      <c r="EK296" s="704"/>
      <c r="EL296" s="704"/>
      <c r="EM296" s="704"/>
      <c r="EN296" s="704"/>
      <c r="EO296" s="704"/>
      <c r="EP296" s="704"/>
      <c r="EQ296" s="704"/>
      <c r="ER296" s="704"/>
      <c r="ES296" s="704"/>
      <c r="ET296" s="704"/>
      <c r="EU296" s="704"/>
      <c r="FH296" s="704"/>
      <c r="FI296" s="704"/>
      <c r="FJ296" s="704"/>
      <c r="FK296" s="704"/>
      <c r="FL296" s="704"/>
      <c r="FM296" s="704"/>
      <c r="FN296" s="704"/>
      <c r="FO296" s="704"/>
      <c r="FP296" s="704"/>
      <c r="FQ296" s="704"/>
      <c r="FR296" s="704"/>
      <c r="FS296" s="704"/>
      <c r="FT296" s="704"/>
      <c r="FU296" s="704"/>
      <c r="FV296" s="704"/>
      <c r="FW296" s="704"/>
      <c r="FX296" s="704"/>
      <c r="FY296" s="704"/>
      <c r="FZ296" s="704"/>
      <c r="GA296" s="704"/>
      <c r="GB296" s="704"/>
      <c r="GC296" s="704"/>
      <c r="GD296" s="704"/>
      <c r="GE296" s="704"/>
      <c r="GF296" s="704"/>
      <c r="GG296" s="704"/>
      <c r="GH296" s="704"/>
      <c r="GI296" s="704"/>
      <c r="GJ296" s="704"/>
      <c r="GK296" s="704"/>
      <c r="GL296" s="704"/>
      <c r="GM296" s="704"/>
      <c r="GO296" s="878"/>
      <c r="GP296" s="878"/>
      <c r="GQ296" s="878"/>
      <c r="GR296" s="878"/>
      <c r="GS296" s="878"/>
      <c r="GT296" s="878"/>
      <c r="GU296" s="878"/>
      <c r="GV296" s="878"/>
      <c r="GW296" s="878"/>
      <c r="GX296" s="878"/>
      <c r="GY296" s="878"/>
      <c r="GZ296" s="878"/>
      <c r="HA296" s="878"/>
      <c r="HB296" s="878"/>
      <c r="HC296" s="878"/>
      <c r="HD296" s="878"/>
      <c r="HE296" s="878"/>
      <c r="HF296" s="878"/>
      <c r="HG296" s="878"/>
      <c r="HH296" s="878"/>
      <c r="HI296" s="878"/>
      <c r="HJ296" s="878"/>
      <c r="HK296" s="878"/>
      <c r="HL296" s="878"/>
      <c r="HM296" s="878"/>
      <c r="HN296" s="878"/>
      <c r="IX296" s="878"/>
      <c r="IY296" s="878"/>
      <c r="IZ296" s="878"/>
      <c r="JI296" s="878"/>
      <c r="JJ296" s="878"/>
      <c r="JK296" s="878"/>
      <c r="JL296" s="878"/>
      <c r="JM296" s="878"/>
      <c r="JN296" s="878"/>
    </row>
    <row r="297" spans="1:274" s="706" customFormat="1" ht="23.1" customHeight="1" x14ac:dyDescent="0.25">
      <c r="A297" s="691">
        <v>296</v>
      </c>
      <c r="B297" s="693" t="s">
        <v>1316</v>
      </c>
      <c r="C297" s="697">
        <v>255</v>
      </c>
      <c r="D297" s="697">
        <v>632</v>
      </c>
      <c r="E297" s="698">
        <v>45</v>
      </c>
      <c r="F297" s="720" t="s">
        <v>1121</v>
      </c>
      <c r="G297" s="720" t="s">
        <v>1334</v>
      </c>
      <c r="H297" s="751" t="s">
        <v>1127</v>
      </c>
      <c r="I297" s="752" t="s">
        <v>1113</v>
      </c>
      <c r="J297" s="761" t="s">
        <v>1135</v>
      </c>
      <c r="K297" s="753" t="s">
        <v>1115</v>
      </c>
      <c r="L297" s="753" t="s">
        <v>1116</v>
      </c>
      <c r="M297" s="753" t="s">
        <v>1199</v>
      </c>
      <c r="N297" s="753" t="s">
        <v>1317</v>
      </c>
      <c r="O297" s="753" t="s">
        <v>1317</v>
      </c>
      <c r="P297" s="753" t="s">
        <v>1317</v>
      </c>
      <c r="Q297" s="765" t="s">
        <v>1120</v>
      </c>
      <c r="R297" s="765" t="s">
        <v>1120</v>
      </c>
      <c r="S297" s="755">
        <v>2</v>
      </c>
      <c r="T297" s="769">
        <v>2.2000000000000002</v>
      </c>
      <c r="U297" s="771">
        <v>41456</v>
      </c>
      <c r="V297" s="772">
        <v>41791</v>
      </c>
      <c r="W297" s="874">
        <v>25</v>
      </c>
      <c r="X297" s="875"/>
      <c r="Y297" s="876">
        <v>1290500</v>
      </c>
      <c r="Z297" s="875">
        <f t="shared" si="12"/>
        <v>1290500</v>
      </c>
      <c r="AA297" s="702"/>
      <c r="AB297" s="702"/>
      <c r="AC297" s="702">
        <v>290500</v>
      </c>
      <c r="AD297" s="702">
        <v>250000</v>
      </c>
      <c r="AE297" s="702">
        <v>250000</v>
      </c>
      <c r="AF297" s="702">
        <v>250000</v>
      </c>
      <c r="AG297" s="702">
        <v>250000</v>
      </c>
      <c r="AH297" s="702"/>
      <c r="AI297" s="691"/>
      <c r="AJ297" s="691"/>
      <c r="AK297" s="691"/>
      <c r="AL297" s="691"/>
      <c r="AM297" s="868">
        <f t="shared" si="13"/>
        <v>1290500</v>
      </c>
      <c r="AN297" s="868">
        <f t="shared" si="14"/>
        <v>0</v>
      </c>
      <c r="AO297" s="760"/>
      <c r="AP297" s="868">
        <v>500000</v>
      </c>
      <c r="AR297" s="704"/>
      <c r="AS297" s="704"/>
      <c r="AT297" s="704"/>
      <c r="AU297" s="704"/>
      <c r="AV297" s="704"/>
      <c r="AW297" s="704"/>
      <c r="AX297" s="704"/>
      <c r="AY297" s="704"/>
      <c r="AZ297" s="704"/>
      <c r="BA297" s="704"/>
      <c r="BB297" s="704"/>
      <c r="BC297" s="704"/>
      <c r="BD297" s="704"/>
      <c r="BE297" s="704"/>
      <c r="BF297" s="704"/>
      <c r="BG297" s="704"/>
      <c r="BH297" s="704"/>
      <c r="BI297" s="704"/>
      <c r="BJ297" s="704"/>
      <c r="BK297" s="704"/>
      <c r="BL297" s="704"/>
      <c r="BM297" s="704"/>
      <c r="BN297" s="704"/>
      <c r="BO297" s="704"/>
      <c r="BP297" s="704"/>
      <c r="BQ297" s="704"/>
      <c r="BR297" s="704"/>
      <c r="BS297" s="704"/>
      <c r="BT297" s="704"/>
      <c r="BU297" s="704"/>
      <c r="BV297" s="704"/>
      <c r="BW297" s="704"/>
      <c r="BX297" s="704"/>
      <c r="BY297" s="704"/>
      <c r="BZ297" s="704"/>
      <c r="CA297" s="704"/>
      <c r="CB297" s="704"/>
      <c r="CC297" s="704"/>
      <c r="CD297" s="704"/>
      <c r="CE297" s="704"/>
      <c r="CF297" s="704"/>
      <c r="CG297" s="704"/>
      <c r="CH297" s="704"/>
      <c r="CI297" s="704"/>
      <c r="CJ297" s="704"/>
      <c r="CK297" s="704"/>
      <c r="CL297" s="704"/>
      <c r="CM297" s="704"/>
      <c r="CN297" s="704"/>
      <c r="CO297" s="704"/>
      <c r="CP297" s="704"/>
      <c r="CQ297" s="704"/>
      <c r="CR297" s="704"/>
      <c r="CS297" s="704"/>
      <c r="CT297" s="704"/>
      <c r="CU297" s="704"/>
      <c r="CV297" s="704"/>
      <c r="CW297" s="704"/>
      <c r="CX297" s="704"/>
      <c r="CY297" s="704"/>
      <c r="CZ297" s="704"/>
      <c r="DA297" s="704"/>
      <c r="DB297" s="704"/>
      <c r="DC297" s="704"/>
      <c r="DD297" s="704"/>
      <c r="DE297" s="704"/>
      <c r="DF297" s="704"/>
      <c r="DG297" s="704"/>
      <c r="DH297" s="704"/>
      <c r="DI297" s="704"/>
      <c r="DJ297" s="704"/>
      <c r="DK297" s="704"/>
      <c r="DL297" s="704"/>
      <c r="DM297" s="704"/>
      <c r="DN297" s="704"/>
      <c r="DO297" s="704"/>
      <c r="DP297" s="704"/>
      <c r="DQ297" s="704"/>
      <c r="DR297" s="704"/>
      <c r="DS297" s="704"/>
      <c r="DT297" s="704"/>
      <c r="DU297" s="704"/>
      <c r="DV297" s="704"/>
      <c r="DW297" s="704"/>
      <c r="DX297" s="704"/>
      <c r="DY297" s="704"/>
      <c r="DZ297" s="704"/>
      <c r="EA297" s="704"/>
      <c r="EB297" s="704"/>
      <c r="EC297" s="704"/>
      <c r="ED297" s="704"/>
      <c r="EE297" s="704"/>
      <c r="EF297" s="704"/>
      <c r="EG297" s="704"/>
      <c r="EH297" s="704"/>
      <c r="EI297" s="704"/>
      <c r="EJ297" s="704"/>
      <c r="EK297" s="704"/>
      <c r="EL297" s="704"/>
      <c r="EM297" s="704"/>
      <c r="EN297" s="704"/>
      <c r="EO297" s="704"/>
      <c r="EP297" s="704"/>
      <c r="EQ297" s="704"/>
      <c r="ER297" s="704"/>
      <c r="ES297" s="704"/>
      <c r="ET297" s="704"/>
      <c r="EU297" s="704"/>
      <c r="EV297" s="704"/>
      <c r="EW297" s="704"/>
      <c r="EX297" s="704"/>
      <c r="EY297" s="704"/>
      <c r="EZ297" s="704"/>
      <c r="FA297" s="704"/>
      <c r="FB297" s="704"/>
      <c r="FC297" s="704"/>
      <c r="FD297" s="704"/>
      <c r="FE297" s="704"/>
      <c r="FF297" s="704"/>
      <c r="FG297" s="704"/>
      <c r="FH297" s="704"/>
      <c r="FI297" s="704"/>
      <c r="FJ297" s="704"/>
      <c r="FK297" s="704"/>
      <c r="FL297" s="704"/>
      <c r="FM297" s="704"/>
      <c r="FN297" s="704"/>
      <c r="FO297" s="704"/>
      <c r="FP297" s="704"/>
      <c r="FQ297" s="704"/>
      <c r="FR297" s="704"/>
      <c r="FS297" s="704"/>
      <c r="FT297" s="704"/>
      <c r="FU297" s="704"/>
      <c r="FV297" s="704"/>
      <c r="FW297" s="704"/>
      <c r="FX297" s="704"/>
      <c r="FY297" s="704"/>
      <c r="FZ297" s="704"/>
      <c r="GA297" s="704"/>
      <c r="GB297" s="704"/>
      <c r="GC297" s="704"/>
      <c r="GD297" s="704"/>
      <c r="GE297" s="704"/>
      <c r="GF297" s="704"/>
      <c r="GG297" s="704"/>
      <c r="GH297" s="704"/>
      <c r="GI297" s="704"/>
      <c r="GJ297" s="704"/>
      <c r="GK297" s="704"/>
      <c r="GL297" s="704"/>
      <c r="GM297" s="704"/>
      <c r="GN297" s="704"/>
      <c r="GO297" s="746"/>
      <c r="GP297" s="746"/>
      <c r="GQ297" s="704"/>
      <c r="GR297" s="704"/>
      <c r="GS297" s="704"/>
      <c r="GT297" s="704"/>
      <c r="GU297" s="704"/>
      <c r="GV297" s="704"/>
      <c r="GW297" s="704"/>
      <c r="GX297" s="704"/>
      <c r="GY297" s="704"/>
      <c r="GZ297" s="704"/>
      <c r="HA297" s="704"/>
      <c r="HB297" s="704"/>
      <c r="HC297" s="704"/>
      <c r="HD297" s="704"/>
      <c r="HE297" s="704"/>
      <c r="HF297" s="704"/>
      <c r="HG297" s="704"/>
      <c r="HH297" s="704"/>
      <c r="HI297" s="704"/>
      <c r="HJ297" s="704"/>
      <c r="HK297" s="704"/>
      <c r="HL297" s="704"/>
      <c r="HM297" s="704"/>
      <c r="HN297" s="704"/>
      <c r="HO297" s="704"/>
      <c r="HP297" s="704"/>
      <c r="HQ297" s="704"/>
      <c r="HR297" s="704"/>
      <c r="HS297" s="704"/>
      <c r="HT297" s="704"/>
      <c r="HU297" s="704"/>
      <c r="HV297" s="704"/>
      <c r="HW297" s="704"/>
      <c r="HX297" s="704"/>
      <c r="HY297" s="704"/>
      <c r="HZ297" s="704"/>
      <c r="IV297" s="704"/>
      <c r="IW297" s="704"/>
      <c r="IX297" s="878"/>
      <c r="IY297" s="878"/>
      <c r="IZ297" s="878"/>
      <c r="JA297" s="878"/>
      <c r="JB297" s="878"/>
      <c r="JC297" s="878"/>
      <c r="JD297" s="878"/>
      <c r="JE297" s="878"/>
      <c r="JF297" s="878"/>
      <c r="JG297" s="878"/>
      <c r="JH297" s="878"/>
      <c r="JI297" s="878"/>
      <c r="JJ297" s="878"/>
      <c r="JK297" s="878"/>
      <c r="JL297" s="878"/>
      <c r="JM297" s="878"/>
      <c r="JN297" s="878"/>
    </row>
    <row r="298" spans="1:274" s="706" customFormat="1" ht="23.1" customHeight="1" x14ac:dyDescent="0.25">
      <c r="A298" s="691">
        <v>297</v>
      </c>
      <c r="B298" s="693" t="s">
        <v>1316</v>
      </c>
      <c r="C298" s="697">
        <v>255</v>
      </c>
      <c r="D298" s="697">
        <v>632</v>
      </c>
      <c r="E298" s="698">
        <v>47</v>
      </c>
      <c r="F298" s="720" t="s">
        <v>1121</v>
      </c>
      <c r="G298" s="720" t="s">
        <v>1573</v>
      </c>
      <c r="H298" s="751" t="s">
        <v>1127</v>
      </c>
      <c r="I298" s="752" t="s">
        <v>1113</v>
      </c>
      <c r="J298" s="761" t="s">
        <v>1135</v>
      </c>
      <c r="K298" s="753" t="s">
        <v>1115</v>
      </c>
      <c r="L298" s="753" t="s">
        <v>1116</v>
      </c>
      <c r="M298" s="753" t="s">
        <v>1199</v>
      </c>
      <c r="N298" s="753" t="s">
        <v>1317</v>
      </c>
      <c r="O298" s="753" t="s">
        <v>1317</v>
      </c>
      <c r="P298" s="753" t="s">
        <v>1317</v>
      </c>
      <c r="Q298" s="765" t="s">
        <v>1120</v>
      </c>
      <c r="R298" s="765" t="s">
        <v>1120</v>
      </c>
      <c r="S298" s="755">
        <v>2</v>
      </c>
      <c r="T298" s="769">
        <v>2.2000000000000002</v>
      </c>
      <c r="U298" s="771"/>
      <c r="V298" s="772"/>
      <c r="W298" s="874">
        <v>25</v>
      </c>
      <c r="X298" s="875"/>
      <c r="Y298" s="876">
        <v>17700</v>
      </c>
      <c r="Z298" s="875">
        <f t="shared" si="12"/>
        <v>17700</v>
      </c>
      <c r="AA298" s="702"/>
      <c r="AB298" s="702"/>
      <c r="AC298" s="702">
        <v>17700</v>
      </c>
      <c r="AD298" s="702"/>
      <c r="AE298" s="702"/>
      <c r="AF298" s="702"/>
      <c r="AG298" s="702"/>
      <c r="AH298" s="702"/>
      <c r="AI298" s="691"/>
      <c r="AJ298" s="691"/>
      <c r="AK298" s="691"/>
      <c r="AL298" s="691"/>
      <c r="AM298" s="868">
        <f t="shared" si="13"/>
        <v>17700</v>
      </c>
      <c r="AN298" s="868">
        <f t="shared" si="14"/>
        <v>0</v>
      </c>
      <c r="AO298" s="760"/>
      <c r="AP298" s="868"/>
      <c r="AR298" s="704"/>
      <c r="AS298" s="704"/>
      <c r="AT298" s="704"/>
      <c r="AU298" s="704"/>
      <c r="AV298" s="704"/>
      <c r="AW298" s="704"/>
      <c r="AX298" s="704"/>
      <c r="AY298" s="704"/>
      <c r="AZ298" s="704"/>
      <c r="BA298" s="704"/>
      <c r="BB298" s="704"/>
      <c r="BC298" s="704"/>
      <c r="BD298" s="704"/>
      <c r="BE298" s="704"/>
      <c r="BF298" s="704"/>
      <c r="BG298" s="704"/>
      <c r="BH298" s="704"/>
      <c r="BI298" s="704"/>
      <c r="BJ298" s="704"/>
      <c r="BK298" s="704"/>
      <c r="BL298" s="704"/>
      <c r="BM298" s="704"/>
      <c r="BN298" s="704"/>
      <c r="BO298" s="704"/>
      <c r="BP298" s="704"/>
      <c r="BQ298" s="704"/>
      <c r="BR298" s="704"/>
      <c r="BS298" s="704"/>
      <c r="BT298" s="704"/>
      <c r="BU298" s="704"/>
      <c r="BV298" s="704"/>
      <c r="BW298" s="704"/>
      <c r="BX298" s="704"/>
      <c r="BY298" s="704"/>
      <c r="BZ298" s="704"/>
      <c r="CA298" s="704"/>
      <c r="CB298" s="704"/>
      <c r="CC298" s="704"/>
      <c r="CD298" s="704"/>
      <c r="CE298" s="704"/>
      <c r="CF298" s="704"/>
      <c r="CG298" s="704"/>
      <c r="CH298" s="704"/>
      <c r="CI298" s="704"/>
      <c r="CJ298" s="704"/>
      <c r="CK298" s="704"/>
      <c r="CL298" s="704"/>
      <c r="CM298" s="704"/>
      <c r="CN298" s="704"/>
      <c r="CO298" s="704"/>
      <c r="CP298" s="704"/>
      <c r="CQ298" s="704"/>
      <c r="CR298" s="704"/>
      <c r="CS298" s="704"/>
      <c r="CT298" s="704"/>
      <c r="CU298" s="704"/>
      <c r="CV298" s="704"/>
      <c r="CW298" s="704"/>
      <c r="CX298" s="704"/>
      <c r="CY298" s="704"/>
      <c r="CZ298" s="704"/>
      <c r="DA298" s="704"/>
      <c r="DB298" s="704"/>
      <c r="DC298" s="704"/>
      <c r="DD298" s="704"/>
      <c r="DE298" s="704"/>
      <c r="DF298" s="704"/>
      <c r="DG298" s="704"/>
      <c r="DH298" s="704"/>
      <c r="DI298" s="704"/>
      <c r="DJ298" s="704"/>
      <c r="DK298" s="704"/>
      <c r="DL298" s="704"/>
      <c r="DM298" s="704"/>
      <c r="DN298" s="704"/>
      <c r="DO298" s="704"/>
      <c r="DP298" s="704"/>
      <c r="DQ298" s="704"/>
      <c r="DR298" s="704"/>
      <c r="DS298" s="704"/>
      <c r="DT298" s="704"/>
      <c r="DU298" s="704"/>
      <c r="DV298" s="704"/>
      <c r="DW298" s="704"/>
      <c r="DX298" s="704"/>
      <c r="DY298" s="704"/>
      <c r="DZ298" s="704"/>
      <c r="EA298" s="704"/>
      <c r="EB298" s="704"/>
      <c r="EC298" s="704"/>
      <c r="ED298" s="704"/>
      <c r="EE298" s="704"/>
      <c r="EF298" s="704"/>
      <c r="EG298" s="704"/>
      <c r="EH298" s="704"/>
      <c r="EI298" s="704"/>
      <c r="EJ298" s="704"/>
      <c r="EK298" s="704"/>
      <c r="EL298" s="704"/>
      <c r="EM298" s="704"/>
      <c r="EN298" s="704"/>
      <c r="EO298" s="704"/>
      <c r="EP298" s="704"/>
      <c r="EQ298" s="704"/>
      <c r="ER298" s="704"/>
      <c r="ES298" s="704"/>
      <c r="ET298" s="704"/>
      <c r="EU298" s="704"/>
      <c r="EV298" s="704"/>
      <c r="EW298" s="704"/>
      <c r="EX298" s="704"/>
      <c r="EY298" s="704"/>
      <c r="EZ298" s="704"/>
      <c r="FA298" s="704"/>
      <c r="FB298" s="704"/>
      <c r="FC298" s="704"/>
      <c r="FD298" s="704"/>
      <c r="FE298" s="704"/>
      <c r="FF298" s="704"/>
      <c r="FG298" s="704"/>
      <c r="FH298" s="704"/>
      <c r="FI298" s="704"/>
      <c r="FJ298" s="704"/>
      <c r="FK298" s="704"/>
      <c r="FL298" s="704"/>
      <c r="FM298" s="704"/>
      <c r="FN298" s="704"/>
      <c r="FO298" s="704"/>
      <c r="FP298" s="704"/>
      <c r="FQ298" s="704"/>
      <c r="FR298" s="704"/>
      <c r="FS298" s="704"/>
      <c r="FT298" s="704"/>
      <c r="FU298" s="704"/>
      <c r="FV298" s="704"/>
      <c r="FW298" s="704"/>
      <c r="FX298" s="704"/>
      <c r="FY298" s="704"/>
      <c r="FZ298" s="704"/>
      <c r="GA298" s="704"/>
      <c r="GB298" s="704"/>
      <c r="GC298" s="704"/>
      <c r="GD298" s="704"/>
      <c r="GE298" s="704"/>
      <c r="GF298" s="704"/>
      <c r="GG298" s="704"/>
      <c r="GH298" s="704"/>
      <c r="GI298" s="704"/>
      <c r="GJ298" s="704"/>
      <c r="GK298" s="704"/>
      <c r="GL298" s="704"/>
      <c r="GM298" s="704"/>
      <c r="GN298" s="704"/>
      <c r="GO298" s="746"/>
      <c r="GP298" s="746"/>
      <c r="GQ298" s="704"/>
      <c r="GR298" s="704"/>
      <c r="GS298" s="704"/>
      <c r="GT298" s="704"/>
      <c r="GU298" s="704"/>
      <c r="GV298" s="704"/>
      <c r="GW298" s="704"/>
      <c r="GX298" s="704"/>
      <c r="GY298" s="704"/>
      <c r="GZ298" s="704"/>
      <c r="HA298" s="704"/>
      <c r="HB298" s="704"/>
      <c r="HC298" s="704"/>
      <c r="HD298" s="704"/>
      <c r="HE298" s="704"/>
      <c r="HF298" s="704"/>
      <c r="HG298" s="704"/>
      <c r="HH298" s="704"/>
      <c r="HI298" s="704"/>
      <c r="HJ298" s="704"/>
      <c r="HK298" s="704"/>
      <c r="HL298" s="704"/>
      <c r="HM298" s="704"/>
      <c r="HN298" s="704"/>
      <c r="HO298" s="704"/>
      <c r="HP298" s="704"/>
      <c r="HQ298" s="704"/>
      <c r="HR298" s="704"/>
      <c r="HS298" s="704"/>
      <c r="HT298" s="704"/>
      <c r="HU298" s="704"/>
      <c r="HV298" s="704"/>
      <c r="HW298" s="704"/>
      <c r="HX298" s="704"/>
      <c r="HY298" s="704"/>
      <c r="HZ298" s="704"/>
      <c r="IV298" s="704"/>
      <c r="IW298" s="704"/>
      <c r="IX298" s="878"/>
      <c r="IY298" s="878"/>
      <c r="IZ298" s="878"/>
      <c r="JI298" s="878"/>
      <c r="JJ298" s="878"/>
      <c r="JK298" s="878"/>
      <c r="JL298" s="878"/>
      <c r="JM298" s="878"/>
      <c r="JN298" s="878"/>
    </row>
    <row r="299" spans="1:274" s="878" customFormat="1" ht="23.1" customHeight="1" x14ac:dyDescent="0.25">
      <c r="A299" s="691">
        <v>298</v>
      </c>
      <c r="B299" s="693" t="s">
        <v>1316</v>
      </c>
      <c r="C299" s="696">
        <v>255</v>
      </c>
      <c r="D299" s="729">
        <v>632</v>
      </c>
      <c r="E299" s="729">
        <v>48</v>
      </c>
      <c r="F299" s="692" t="s">
        <v>1121</v>
      </c>
      <c r="G299" s="732" t="s">
        <v>1335</v>
      </c>
      <c r="H299" s="751" t="s">
        <v>1127</v>
      </c>
      <c r="I299" s="752" t="s">
        <v>1113</v>
      </c>
      <c r="J299" s="761" t="s">
        <v>1135</v>
      </c>
      <c r="K299" s="777" t="s">
        <v>1115</v>
      </c>
      <c r="L299" s="777" t="s">
        <v>1116</v>
      </c>
      <c r="M299" s="753" t="s">
        <v>1199</v>
      </c>
      <c r="N299" s="753" t="s">
        <v>1317</v>
      </c>
      <c r="O299" s="753" t="s">
        <v>1317</v>
      </c>
      <c r="P299" s="753" t="s">
        <v>1317</v>
      </c>
      <c r="Q299" s="765" t="s">
        <v>1120</v>
      </c>
      <c r="R299" s="765" t="s">
        <v>1120</v>
      </c>
      <c r="S299" s="755">
        <v>2</v>
      </c>
      <c r="T299" s="769">
        <v>2.2000000000000002</v>
      </c>
      <c r="U299" s="771">
        <v>41456</v>
      </c>
      <c r="V299" s="772">
        <v>41791</v>
      </c>
      <c r="W299" s="701">
        <v>25</v>
      </c>
      <c r="X299" s="875">
        <v>600000</v>
      </c>
      <c r="Y299" s="875">
        <v>70000</v>
      </c>
      <c r="Z299" s="875">
        <f t="shared" si="12"/>
        <v>670000</v>
      </c>
      <c r="AA299" s="702"/>
      <c r="AB299" s="702"/>
      <c r="AC299" s="702"/>
      <c r="AD299" s="702">
        <v>200000</v>
      </c>
      <c r="AE299" s="702">
        <v>200000</v>
      </c>
      <c r="AF299" s="702">
        <v>200000</v>
      </c>
      <c r="AG299" s="702">
        <v>70000</v>
      </c>
      <c r="AH299" s="702"/>
      <c r="AI299" s="717"/>
      <c r="AJ299" s="717"/>
      <c r="AK299" s="717"/>
      <c r="AL299" s="717"/>
      <c r="AM299" s="868">
        <f t="shared" si="13"/>
        <v>670000</v>
      </c>
      <c r="AN299" s="868">
        <f t="shared" si="14"/>
        <v>0</v>
      </c>
      <c r="AO299" s="760"/>
      <c r="AP299" s="915"/>
      <c r="AQ299" s="706"/>
      <c r="AR299" s="706"/>
      <c r="AS299" s="706"/>
      <c r="AT299" s="706"/>
      <c r="AU299" s="706"/>
      <c r="AV299" s="706"/>
      <c r="AW299" s="706"/>
      <c r="AX299" s="706"/>
      <c r="AY299" s="706"/>
      <c r="AZ299" s="706"/>
      <c r="BA299" s="706"/>
      <c r="BB299" s="706"/>
      <c r="BC299" s="706"/>
      <c r="BD299" s="706"/>
      <c r="BE299" s="706"/>
      <c r="BF299" s="706"/>
      <c r="BG299" s="706"/>
      <c r="BH299" s="706"/>
      <c r="BI299" s="706"/>
      <c r="BJ299" s="706"/>
      <c r="BK299" s="706"/>
      <c r="BL299" s="706"/>
      <c r="BM299" s="706"/>
      <c r="BN299" s="706"/>
      <c r="BO299" s="706"/>
      <c r="BP299" s="706"/>
      <c r="BQ299" s="706"/>
      <c r="BR299" s="706"/>
      <c r="BS299" s="706"/>
      <c r="BT299" s="706"/>
      <c r="BU299" s="706"/>
      <c r="BV299" s="706"/>
      <c r="BW299" s="706"/>
      <c r="BX299" s="706"/>
      <c r="BY299" s="706"/>
      <c r="BZ299" s="706"/>
      <c r="CA299" s="706"/>
      <c r="CB299" s="706"/>
      <c r="CC299" s="706"/>
      <c r="CD299" s="706"/>
      <c r="CE299" s="706"/>
      <c r="CF299" s="706"/>
      <c r="CG299" s="706"/>
      <c r="CH299" s="706"/>
      <c r="CI299" s="706"/>
      <c r="CJ299" s="706"/>
      <c r="CK299" s="706"/>
      <c r="CL299" s="706"/>
      <c r="CM299" s="706"/>
      <c r="CN299" s="706"/>
      <c r="CO299" s="706"/>
      <c r="CP299" s="706"/>
      <c r="CQ299" s="706"/>
      <c r="CR299" s="706"/>
      <c r="CS299" s="706"/>
      <c r="CT299" s="706"/>
      <c r="CU299" s="706"/>
      <c r="CV299" s="706"/>
      <c r="CW299" s="706"/>
      <c r="CX299" s="706"/>
      <c r="CY299" s="706"/>
      <c r="CZ299" s="706"/>
      <c r="DA299" s="706"/>
      <c r="DB299" s="706"/>
      <c r="DC299" s="706"/>
      <c r="DD299" s="706"/>
      <c r="DE299" s="706"/>
      <c r="DF299" s="706"/>
      <c r="DG299" s="706"/>
      <c r="DH299" s="706"/>
      <c r="DI299" s="706"/>
      <c r="DJ299" s="706"/>
      <c r="DK299" s="706"/>
      <c r="DL299" s="706"/>
      <c r="DM299" s="706"/>
      <c r="DN299" s="706"/>
      <c r="DO299" s="706"/>
      <c r="DP299" s="706"/>
      <c r="DQ299" s="706"/>
      <c r="DR299" s="706"/>
      <c r="DS299" s="706"/>
      <c r="DT299" s="706"/>
      <c r="DU299" s="706"/>
      <c r="DV299" s="706"/>
      <c r="DW299" s="706"/>
      <c r="DX299" s="706"/>
      <c r="DY299" s="706"/>
      <c r="DZ299" s="706"/>
      <c r="EA299" s="706"/>
      <c r="EB299" s="706"/>
      <c r="EC299" s="706"/>
      <c r="ED299" s="706"/>
      <c r="EE299" s="706"/>
      <c r="EF299" s="706"/>
      <c r="EG299" s="706"/>
      <c r="EH299" s="706"/>
      <c r="EI299" s="706"/>
      <c r="EJ299" s="706"/>
      <c r="EK299" s="706"/>
      <c r="EL299" s="706"/>
      <c r="EM299" s="706"/>
      <c r="EN299" s="706"/>
      <c r="EO299" s="706"/>
      <c r="EP299" s="706"/>
      <c r="EQ299" s="706"/>
      <c r="ER299" s="706"/>
      <c r="ES299" s="706"/>
      <c r="ET299" s="706"/>
      <c r="EU299" s="706"/>
      <c r="EV299" s="706"/>
      <c r="EW299" s="706"/>
      <c r="EX299" s="706"/>
      <c r="EY299" s="706"/>
      <c r="EZ299" s="706"/>
      <c r="FA299" s="706"/>
      <c r="FB299" s="706"/>
      <c r="FC299" s="706"/>
      <c r="FD299" s="706"/>
      <c r="FE299" s="706"/>
      <c r="FF299" s="706"/>
      <c r="FG299" s="706"/>
      <c r="FH299" s="704"/>
      <c r="FI299" s="944"/>
      <c r="FJ299" s="944"/>
      <c r="FK299" s="704"/>
      <c r="FL299" s="704"/>
      <c r="FM299" s="704"/>
      <c r="FN299" s="704"/>
      <c r="FO299" s="704"/>
      <c r="FP299" s="704"/>
      <c r="FQ299" s="704"/>
      <c r="FR299" s="704"/>
      <c r="FS299" s="704"/>
      <c r="FT299" s="704"/>
      <c r="FU299" s="704"/>
      <c r="FV299" s="704"/>
      <c r="FW299" s="704"/>
      <c r="FX299" s="704"/>
      <c r="FY299" s="704"/>
      <c r="FZ299" s="704"/>
      <c r="GA299" s="704"/>
      <c r="GB299" s="704"/>
      <c r="GC299" s="704"/>
      <c r="GD299" s="704"/>
      <c r="GE299" s="704"/>
      <c r="GF299" s="704"/>
      <c r="GG299" s="704"/>
      <c r="GH299" s="704"/>
      <c r="GI299" s="704"/>
      <c r="GJ299" s="704"/>
      <c r="GK299" s="704"/>
      <c r="GL299" s="704"/>
      <c r="GM299" s="704"/>
      <c r="GN299" s="706"/>
      <c r="GO299" s="704"/>
      <c r="GP299" s="746"/>
      <c r="GQ299" s="704"/>
      <c r="GR299" s="704"/>
      <c r="GS299" s="704"/>
      <c r="GT299" s="704"/>
      <c r="GU299" s="704"/>
      <c r="GV299" s="704"/>
      <c r="GW299" s="704"/>
      <c r="GX299" s="704"/>
      <c r="GY299" s="704"/>
      <c r="GZ299" s="704"/>
      <c r="HA299" s="704"/>
      <c r="HB299" s="704"/>
      <c r="HC299" s="704"/>
      <c r="HD299" s="704"/>
      <c r="HE299" s="704"/>
      <c r="HF299" s="704"/>
      <c r="HG299" s="704"/>
      <c r="HH299" s="704"/>
      <c r="HI299" s="704"/>
      <c r="HJ299" s="704"/>
      <c r="HK299" s="704"/>
      <c r="HL299" s="704"/>
      <c r="HM299" s="704"/>
      <c r="HN299" s="704"/>
      <c r="HO299" s="704"/>
      <c r="HP299" s="704"/>
      <c r="HQ299" s="704"/>
      <c r="HR299" s="704"/>
      <c r="HS299" s="704"/>
      <c r="HT299" s="704"/>
      <c r="HU299" s="704"/>
      <c r="HV299" s="704"/>
      <c r="HW299" s="704"/>
      <c r="HX299" s="704"/>
      <c r="HY299" s="704"/>
      <c r="HZ299" s="704"/>
      <c r="IA299" s="706"/>
      <c r="IB299" s="706"/>
      <c r="IC299" s="706"/>
      <c r="ID299" s="706"/>
      <c r="IE299" s="706"/>
      <c r="IF299" s="706"/>
      <c r="IG299" s="706"/>
      <c r="IH299" s="706"/>
      <c r="II299" s="706"/>
      <c r="IJ299" s="706"/>
      <c r="IK299" s="706"/>
      <c r="IL299" s="706"/>
      <c r="IM299" s="706"/>
      <c r="IN299" s="706"/>
      <c r="IO299" s="706"/>
      <c r="IP299" s="706"/>
      <c r="IQ299" s="706"/>
      <c r="IR299" s="706"/>
      <c r="IS299" s="706"/>
      <c r="IT299" s="706"/>
      <c r="IU299" s="706"/>
      <c r="IV299" s="704"/>
      <c r="IW299" s="704"/>
    </row>
    <row r="300" spans="1:274" s="878" customFormat="1" ht="23.1" customHeight="1" x14ac:dyDescent="0.25">
      <c r="A300" s="691">
        <v>299</v>
      </c>
      <c r="B300" s="693" t="s">
        <v>1316</v>
      </c>
      <c r="C300" s="696">
        <v>255</v>
      </c>
      <c r="D300" s="697">
        <v>632</v>
      </c>
      <c r="E300" s="707">
        <v>49</v>
      </c>
      <c r="F300" s="699" t="s">
        <v>1121</v>
      </c>
      <c r="G300" s="720" t="s">
        <v>1336</v>
      </c>
      <c r="H300" s="751" t="s">
        <v>1127</v>
      </c>
      <c r="I300" s="752" t="s">
        <v>1113</v>
      </c>
      <c r="J300" s="761" t="s">
        <v>1135</v>
      </c>
      <c r="K300" s="753" t="s">
        <v>1115</v>
      </c>
      <c r="L300" s="753" t="s">
        <v>1124</v>
      </c>
      <c r="M300" s="753" t="s">
        <v>1199</v>
      </c>
      <c r="N300" s="753" t="s">
        <v>1317</v>
      </c>
      <c r="O300" s="753" t="s">
        <v>1317</v>
      </c>
      <c r="P300" s="753" t="s">
        <v>1317</v>
      </c>
      <c r="Q300" s="765" t="s">
        <v>1120</v>
      </c>
      <c r="R300" s="765" t="s">
        <v>1120</v>
      </c>
      <c r="S300" s="755">
        <v>2</v>
      </c>
      <c r="T300" s="769">
        <v>2.2000000000000002</v>
      </c>
      <c r="U300" s="771">
        <v>41640</v>
      </c>
      <c r="V300" s="772">
        <v>41791</v>
      </c>
      <c r="W300" s="731">
        <v>25</v>
      </c>
      <c r="X300" s="875">
        <v>850000</v>
      </c>
      <c r="Y300" s="875"/>
      <c r="Z300" s="875">
        <f t="shared" si="12"/>
        <v>850000</v>
      </c>
      <c r="AA300" s="702"/>
      <c r="AB300" s="702"/>
      <c r="AC300" s="702"/>
      <c r="AD300" s="702"/>
      <c r="AE300" s="702"/>
      <c r="AF300" s="702">
        <v>850000</v>
      </c>
      <c r="AG300" s="702"/>
      <c r="AH300" s="702"/>
      <c r="AI300" s="717"/>
      <c r="AJ300" s="717"/>
      <c r="AK300" s="717"/>
      <c r="AL300" s="717"/>
      <c r="AM300" s="868">
        <f t="shared" si="13"/>
        <v>850000</v>
      </c>
      <c r="AN300" s="868">
        <f t="shared" si="14"/>
        <v>0</v>
      </c>
      <c r="AO300" s="760"/>
      <c r="AP300" s="868"/>
      <c r="AQ300" s="706"/>
      <c r="AR300" s="706"/>
      <c r="AS300" s="706"/>
      <c r="AT300" s="706"/>
      <c r="AU300" s="706"/>
      <c r="AV300" s="706"/>
      <c r="AW300" s="706"/>
      <c r="AX300" s="706"/>
      <c r="AY300" s="706"/>
      <c r="AZ300" s="706"/>
      <c r="BA300" s="706"/>
      <c r="BB300" s="706"/>
      <c r="BC300" s="706"/>
      <c r="BD300" s="706"/>
      <c r="BE300" s="706"/>
      <c r="BF300" s="706"/>
      <c r="BG300" s="706"/>
      <c r="BH300" s="706"/>
      <c r="BI300" s="706"/>
      <c r="BJ300" s="706"/>
      <c r="BK300" s="706"/>
      <c r="BL300" s="706"/>
      <c r="BM300" s="706"/>
      <c r="BN300" s="706"/>
      <c r="BO300" s="706"/>
      <c r="BP300" s="706"/>
      <c r="BQ300" s="706"/>
      <c r="BR300" s="706"/>
      <c r="BS300" s="706"/>
      <c r="BT300" s="706"/>
      <c r="BU300" s="706"/>
      <c r="BV300" s="706"/>
      <c r="BW300" s="706"/>
      <c r="BX300" s="706"/>
      <c r="BY300" s="706"/>
      <c r="BZ300" s="706"/>
      <c r="CA300" s="706"/>
      <c r="CB300" s="706"/>
      <c r="CC300" s="706"/>
      <c r="CD300" s="706"/>
      <c r="CE300" s="706"/>
      <c r="CF300" s="706"/>
      <c r="CG300" s="706"/>
      <c r="CH300" s="706"/>
      <c r="CI300" s="706"/>
      <c r="CJ300" s="706"/>
      <c r="CK300" s="706"/>
      <c r="CL300" s="706"/>
      <c r="CM300" s="706"/>
      <c r="CN300" s="706"/>
      <c r="CO300" s="706"/>
      <c r="CP300" s="706"/>
      <c r="CQ300" s="706"/>
      <c r="CR300" s="706"/>
      <c r="CS300" s="706"/>
      <c r="CT300" s="706"/>
      <c r="CU300" s="706"/>
      <c r="CV300" s="706"/>
      <c r="CW300" s="706"/>
      <c r="CX300" s="706"/>
      <c r="CY300" s="706"/>
      <c r="CZ300" s="706"/>
      <c r="DA300" s="706"/>
      <c r="DB300" s="706"/>
      <c r="DC300" s="706"/>
      <c r="DD300" s="706"/>
      <c r="DE300" s="706"/>
      <c r="DF300" s="706"/>
      <c r="DG300" s="706"/>
      <c r="DH300" s="706"/>
      <c r="DI300" s="706"/>
      <c r="DJ300" s="706"/>
      <c r="DK300" s="706"/>
      <c r="DL300" s="706"/>
      <c r="DM300" s="706"/>
      <c r="DN300" s="706"/>
      <c r="DO300" s="706"/>
      <c r="DP300" s="706"/>
      <c r="DQ300" s="706"/>
      <c r="DR300" s="706"/>
      <c r="DS300" s="706"/>
      <c r="DT300" s="706"/>
      <c r="DU300" s="706"/>
      <c r="DV300" s="706"/>
      <c r="DW300" s="706"/>
      <c r="DX300" s="706"/>
      <c r="DY300" s="706"/>
      <c r="DZ300" s="706"/>
      <c r="EA300" s="706"/>
      <c r="EB300" s="706"/>
      <c r="EC300" s="706"/>
      <c r="ED300" s="706"/>
      <c r="EE300" s="706"/>
      <c r="EF300" s="706"/>
      <c r="EG300" s="706"/>
      <c r="EH300" s="706"/>
      <c r="EI300" s="706"/>
      <c r="EJ300" s="706"/>
      <c r="EK300" s="706"/>
      <c r="EL300" s="706"/>
      <c r="EM300" s="706"/>
      <c r="EN300" s="706"/>
      <c r="EO300" s="706"/>
      <c r="EP300" s="706"/>
      <c r="EQ300" s="706"/>
      <c r="ER300" s="706"/>
      <c r="ES300" s="706"/>
      <c r="ET300" s="706"/>
      <c r="EU300" s="706"/>
      <c r="EV300" s="706"/>
      <c r="EW300" s="706"/>
      <c r="EX300" s="706"/>
      <c r="EY300" s="706"/>
      <c r="EZ300" s="706"/>
      <c r="FA300" s="706"/>
      <c r="FB300" s="706"/>
      <c r="FC300" s="706"/>
      <c r="FD300" s="706"/>
      <c r="FE300" s="706"/>
      <c r="FF300" s="706"/>
      <c r="FG300" s="706"/>
      <c r="FH300" s="706"/>
      <c r="FI300" s="704"/>
      <c r="FJ300" s="704"/>
      <c r="FK300" s="706"/>
      <c r="FL300" s="706"/>
      <c r="FM300" s="704"/>
      <c r="FN300" s="704"/>
      <c r="FO300" s="704"/>
      <c r="FP300" s="704"/>
      <c r="FQ300" s="704"/>
      <c r="FR300" s="704"/>
      <c r="FS300" s="704"/>
      <c r="FT300" s="704"/>
      <c r="FU300" s="704"/>
      <c r="FV300" s="704"/>
      <c r="FW300" s="704"/>
      <c r="FX300" s="704"/>
      <c r="FY300" s="704"/>
      <c r="FZ300" s="704"/>
      <c r="GA300" s="704"/>
      <c r="GB300" s="704"/>
      <c r="GC300" s="704"/>
      <c r="GD300" s="704"/>
      <c r="GE300" s="704"/>
      <c r="GF300" s="704"/>
      <c r="GG300" s="704"/>
      <c r="GH300" s="704"/>
      <c r="GI300" s="704"/>
      <c r="GJ300" s="704"/>
      <c r="GK300" s="704"/>
      <c r="GL300" s="704"/>
      <c r="GM300" s="704"/>
      <c r="GN300" s="706"/>
      <c r="GO300" s="704"/>
      <c r="GP300" s="746"/>
      <c r="GQ300" s="704"/>
      <c r="GR300" s="704"/>
      <c r="GS300" s="704"/>
      <c r="GT300" s="704"/>
      <c r="GU300" s="704"/>
      <c r="GV300" s="704"/>
      <c r="GW300" s="704"/>
      <c r="GX300" s="704"/>
      <c r="GY300" s="704"/>
      <c r="GZ300" s="704"/>
      <c r="HA300" s="704"/>
      <c r="HB300" s="704"/>
      <c r="HC300" s="704"/>
      <c r="HD300" s="704"/>
      <c r="HE300" s="704"/>
      <c r="HF300" s="704"/>
      <c r="HG300" s="704"/>
      <c r="HH300" s="704"/>
      <c r="HI300" s="704"/>
      <c r="HJ300" s="704"/>
      <c r="HK300" s="704"/>
      <c r="HL300" s="704"/>
      <c r="HM300" s="704"/>
      <c r="HN300" s="704"/>
      <c r="HO300" s="704"/>
      <c r="HP300" s="704"/>
      <c r="HQ300" s="704"/>
      <c r="HR300" s="704"/>
      <c r="HS300" s="704"/>
      <c r="HT300" s="704"/>
      <c r="HU300" s="704"/>
      <c r="HV300" s="704"/>
      <c r="HW300" s="704"/>
      <c r="HX300" s="704"/>
      <c r="HY300" s="704"/>
      <c r="HZ300" s="704"/>
      <c r="IA300" s="704"/>
      <c r="IB300" s="704"/>
      <c r="IC300" s="704"/>
      <c r="ID300" s="704"/>
      <c r="IE300" s="704"/>
      <c r="IF300" s="704"/>
      <c r="IG300" s="704"/>
      <c r="IH300" s="704"/>
      <c r="II300" s="704"/>
      <c r="IJ300" s="704"/>
      <c r="IK300" s="704"/>
      <c r="IL300" s="704"/>
      <c r="IM300" s="704"/>
      <c r="IN300" s="704"/>
      <c r="IO300" s="704"/>
      <c r="IP300" s="704"/>
      <c r="IQ300" s="704"/>
      <c r="IR300" s="704"/>
      <c r="IS300" s="704"/>
      <c r="IT300" s="704"/>
      <c r="IU300" s="704"/>
      <c r="IV300" s="704"/>
      <c r="IW300" s="704"/>
    </row>
    <row r="301" spans="1:274" s="878" customFormat="1" ht="23.1" customHeight="1" x14ac:dyDescent="0.25">
      <c r="A301" s="691">
        <v>300</v>
      </c>
      <c r="B301" s="693" t="s">
        <v>1316</v>
      </c>
      <c r="C301" s="696">
        <v>255</v>
      </c>
      <c r="D301" s="697">
        <v>632</v>
      </c>
      <c r="E301" s="707">
        <v>50</v>
      </c>
      <c r="F301" s="699" t="s">
        <v>1121</v>
      </c>
      <c r="G301" s="699" t="s">
        <v>1338</v>
      </c>
      <c r="H301" s="751" t="s">
        <v>1127</v>
      </c>
      <c r="I301" s="752" t="s">
        <v>1113</v>
      </c>
      <c r="J301" s="761" t="s">
        <v>1135</v>
      </c>
      <c r="K301" s="753" t="s">
        <v>1115</v>
      </c>
      <c r="L301" s="753" t="s">
        <v>1116</v>
      </c>
      <c r="M301" s="753" t="s">
        <v>1199</v>
      </c>
      <c r="N301" s="753" t="s">
        <v>1317</v>
      </c>
      <c r="O301" s="753" t="s">
        <v>1317</v>
      </c>
      <c r="P301" s="753" t="s">
        <v>1317</v>
      </c>
      <c r="Q301" s="765" t="s">
        <v>1120</v>
      </c>
      <c r="R301" s="765" t="s">
        <v>1120</v>
      </c>
      <c r="S301" s="755">
        <v>2</v>
      </c>
      <c r="T301" s="769">
        <v>2.2000000000000002</v>
      </c>
      <c r="U301" s="771">
        <v>41640</v>
      </c>
      <c r="V301" s="772">
        <v>41791</v>
      </c>
      <c r="W301" s="731">
        <v>25</v>
      </c>
      <c r="X301" s="875">
        <v>2500000</v>
      </c>
      <c r="Y301" s="875"/>
      <c r="Z301" s="875">
        <f t="shared" si="12"/>
        <v>2500000</v>
      </c>
      <c r="AA301" s="702"/>
      <c r="AB301" s="702"/>
      <c r="AC301" s="702">
        <v>0</v>
      </c>
      <c r="AD301" s="702">
        <v>0</v>
      </c>
      <c r="AE301" s="702">
        <v>1500000</v>
      </c>
      <c r="AF301" s="702">
        <v>1000000</v>
      </c>
      <c r="AG301" s="702"/>
      <c r="AH301" s="702"/>
      <c r="AI301" s="702"/>
      <c r="AJ301" s="702"/>
      <c r="AK301" s="717"/>
      <c r="AL301" s="717"/>
      <c r="AM301" s="868">
        <f t="shared" si="13"/>
        <v>2500000</v>
      </c>
      <c r="AN301" s="868">
        <f t="shared" si="14"/>
        <v>0</v>
      </c>
      <c r="AO301" s="760">
        <v>2300000</v>
      </c>
      <c r="AP301" s="868"/>
      <c r="AQ301" s="706"/>
      <c r="AR301" s="706"/>
      <c r="AS301" s="706"/>
      <c r="AT301" s="706"/>
      <c r="AU301" s="706"/>
      <c r="AV301" s="706"/>
      <c r="AW301" s="706"/>
      <c r="AX301" s="706"/>
      <c r="AY301" s="706"/>
      <c r="AZ301" s="706"/>
      <c r="BA301" s="706"/>
      <c r="BB301" s="706"/>
      <c r="BC301" s="706"/>
      <c r="BD301" s="706"/>
      <c r="BE301" s="706"/>
      <c r="BF301" s="706"/>
      <c r="BG301" s="706"/>
      <c r="BH301" s="706"/>
      <c r="BI301" s="706"/>
      <c r="BJ301" s="706"/>
      <c r="BK301" s="706"/>
      <c r="BL301" s="706"/>
      <c r="BM301" s="706"/>
      <c r="BN301" s="706"/>
      <c r="BO301" s="706"/>
      <c r="BP301" s="706"/>
      <c r="BQ301" s="706"/>
      <c r="BR301" s="706"/>
      <c r="BS301" s="706"/>
      <c r="BT301" s="706"/>
      <c r="BU301" s="706"/>
      <c r="BV301" s="706"/>
      <c r="BW301" s="706"/>
      <c r="BX301" s="706"/>
      <c r="BY301" s="706"/>
      <c r="BZ301" s="706"/>
      <c r="CA301" s="706"/>
      <c r="CB301" s="706"/>
      <c r="CC301" s="706"/>
      <c r="CD301" s="706"/>
      <c r="CE301" s="706"/>
      <c r="CF301" s="706"/>
      <c r="CG301" s="706"/>
      <c r="CH301" s="706"/>
      <c r="CI301" s="706"/>
      <c r="CJ301" s="706"/>
      <c r="CK301" s="706"/>
      <c r="CL301" s="706"/>
      <c r="CM301" s="706"/>
      <c r="CN301" s="706"/>
      <c r="CO301" s="706"/>
      <c r="CP301" s="706"/>
      <c r="CQ301" s="706"/>
      <c r="CR301" s="706"/>
      <c r="CS301" s="706"/>
      <c r="CT301" s="706"/>
      <c r="CU301" s="706"/>
      <c r="CV301" s="706"/>
      <c r="CW301" s="706"/>
      <c r="CX301" s="706"/>
      <c r="CY301" s="706"/>
      <c r="CZ301" s="706"/>
      <c r="DA301" s="706"/>
      <c r="DB301" s="706"/>
      <c r="DC301" s="706"/>
      <c r="DD301" s="706"/>
      <c r="DE301" s="706"/>
      <c r="DF301" s="706"/>
      <c r="DG301" s="706"/>
      <c r="DH301" s="706"/>
      <c r="DI301" s="706"/>
      <c r="DJ301" s="706"/>
      <c r="DK301" s="706"/>
      <c r="DL301" s="706"/>
      <c r="DM301" s="706"/>
      <c r="DN301" s="706"/>
      <c r="DO301" s="706"/>
      <c r="DP301" s="706"/>
      <c r="DQ301" s="706"/>
      <c r="DR301" s="706"/>
      <c r="DS301" s="706"/>
      <c r="DT301" s="706"/>
      <c r="DU301" s="706"/>
      <c r="DV301" s="706"/>
      <c r="DW301" s="706"/>
      <c r="DX301" s="706"/>
      <c r="DY301" s="706"/>
      <c r="DZ301" s="706"/>
      <c r="EA301" s="706"/>
      <c r="EB301" s="706"/>
      <c r="EC301" s="706"/>
      <c r="ED301" s="706"/>
      <c r="EE301" s="706"/>
      <c r="EF301" s="706"/>
      <c r="EG301" s="706"/>
      <c r="EH301" s="706"/>
      <c r="EI301" s="706"/>
      <c r="EJ301" s="706"/>
      <c r="EK301" s="706"/>
      <c r="EL301" s="706"/>
      <c r="EM301" s="706"/>
      <c r="EN301" s="706"/>
      <c r="EO301" s="706"/>
      <c r="EP301" s="706"/>
      <c r="EQ301" s="706"/>
      <c r="ER301" s="706"/>
      <c r="ES301" s="706"/>
      <c r="ET301" s="706"/>
      <c r="EU301" s="706"/>
      <c r="EV301" s="706"/>
      <c r="EW301" s="706"/>
      <c r="EX301" s="706"/>
      <c r="EY301" s="706"/>
      <c r="EZ301" s="706"/>
      <c r="FA301" s="706"/>
      <c r="FB301" s="706"/>
      <c r="FC301" s="706"/>
      <c r="FD301" s="706"/>
      <c r="FE301" s="706"/>
      <c r="FF301" s="706"/>
      <c r="FG301" s="706"/>
      <c r="FH301" s="706"/>
      <c r="FI301" s="704"/>
      <c r="FJ301" s="704"/>
      <c r="FK301" s="706"/>
      <c r="FL301" s="706"/>
      <c r="FM301" s="704"/>
      <c r="FN301" s="704"/>
      <c r="FO301" s="704"/>
      <c r="FP301" s="704"/>
      <c r="FQ301" s="704"/>
      <c r="FR301" s="704"/>
      <c r="FS301" s="704"/>
      <c r="FT301" s="704"/>
      <c r="FU301" s="704"/>
      <c r="FV301" s="704"/>
      <c r="FW301" s="704"/>
      <c r="FX301" s="704"/>
      <c r="FY301" s="704"/>
      <c r="FZ301" s="704"/>
      <c r="GA301" s="704"/>
      <c r="GB301" s="704"/>
      <c r="GC301" s="704"/>
      <c r="GD301" s="704"/>
      <c r="GE301" s="704"/>
      <c r="GF301" s="704"/>
      <c r="GG301" s="704"/>
      <c r="GH301" s="704"/>
      <c r="GI301" s="704"/>
      <c r="GJ301" s="704"/>
      <c r="GK301" s="704"/>
      <c r="GL301" s="704"/>
      <c r="GM301" s="704"/>
      <c r="GN301" s="706"/>
      <c r="GO301" s="704"/>
      <c r="GP301" s="746"/>
      <c r="GQ301" s="704"/>
      <c r="GR301" s="704"/>
      <c r="GS301" s="704"/>
      <c r="GT301" s="704"/>
      <c r="GU301" s="704"/>
      <c r="GV301" s="704"/>
      <c r="GW301" s="704"/>
      <c r="GX301" s="704"/>
      <c r="GY301" s="704"/>
      <c r="GZ301" s="704"/>
      <c r="HA301" s="704"/>
      <c r="HB301" s="704"/>
      <c r="HC301" s="704"/>
      <c r="HD301" s="704"/>
      <c r="HE301" s="704"/>
      <c r="HF301" s="704"/>
      <c r="HG301" s="704"/>
      <c r="HH301" s="704"/>
      <c r="HI301" s="704"/>
      <c r="HJ301" s="704"/>
      <c r="HK301" s="704"/>
      <c r="HL301" s="704"/>
      <c r="HM301" s="704"/>
      <c r="HN301" s="704"/>
      <c r="HO301" s="704"/>
      <c r="HP301" s="704"/>
      <c r="HQ301" s="704"/>
      <c r="HR301" s="704"/>
      <c r="HS301" s="704"/>
      <c r="HT301" s="704"/>
      <c r="HU301" s="704"/>
      <c r="HV301" s="704"/>
      <c r="HW301" s="704"/>
      <c r="HX301" s="704"/>
      <c r="HY301" s="704"/>
      <c r="HZ301" s="704"/>
      <c r="IA301" s="704"/>
      <c r="IB301" s="704"/>
      <c r="IC301" s="704"/>
      <c r="ID301" s="704"/>
      <c r="IE301" s="704"/>
      <c r="IF301" s="704"/>
      <c r="IG301" s="704"/>
      <c r="IH301" s="704"/>
      <c r="II301" s="704"/>
      <c r="IJ301" s="704"/>
      <c r="IK301" s="704"/>
      <c r="IL301" s="704"/>
      <c r="IM301" s="704"/>
      <c r="IN301" s="704"/>
      <c r="IO301" s="704"/>
      <c r="IP301" s="704"/>
      <c r="IQ301" s="704"/>
      <c r="IR301" s="704"/>
      <c r="IS301" s="704"/>
      <c r="IT301" s="704"/>
      <c r="IU301" s="704"/>
      <c r="IV301" s="706"/>
      <c r="IW301" s="706"/>
      <c r="JA301" s="706"/>
      <c r="JB301" s="706"/>
      <c r="JC301" s="706"/>
      <c r="JD301" s="706"/>
      <c r="JE301" s="706"/>
      <c r="JF301" s="706"/>
      <c r="JG301" s="706"/>
      <c r="JH301" s="706"/>
    </row>
    <row r="302" spans="1:274" s="706" customFormat="1" ht="23.1" customHeight="1" x14ac:dyDescent="0.25">
      <c r="A302" s="691">
        <v>301</v>
      </c>
      <c r="B302" s="693" t="s">
        <v>1316</v>
      </c>
      <c r="C302" s="696">
        <v>255</v>
      </c>
      <c r="D302" s="697">
        <v>632</v>
      </c>
      <c r="E302" s="707">
        <v>51</v>
      </c>
      <c r="F302" s="699" t="s">
        <v>1121</v>
      </c>
      <c r="G302" s="720" t="s">
        <v>1337</v>
      </c>
      <c r="H302" s="751" t="s">
        <v>1127</v>
      </c>
      <c r="I302" s="752" t="s">
        <v>1113</v>
      </c>
      <c r="J302" s="761" t="s">
        <v>1135</v>
      </c>
      <c r="K302" s="753" t="s">
        <v>1115</v>
      </c>
      <c r="L302" s="753" t="s">
        <v>1116</v>
      </c>
      <c r="M302" s="753" t="s">
        <v>1199</v>
      </c>
      <c r="N302" s="753" t="s">
        <v>1317</v>
      </c>
      <c r="O302" s="753" t="s">
        <v>1317</v>
      </c>
      <c r="P302" s="753" t="s">
        <v>1317</v>
      </c>
      <c r="Q302" s="765" t="s">
        <v>1120</v>
      </c>
      <c r="R302" s="765" t="s">
        <v>1120</v>
      </c>
      <c r="S302" s="755">
        <v>2</v>
      </c>
      <c r="T302" s="769">
        <v>2.2000000000000002</v>
      </c>
      <c r="U302" s="771">
        <v>41640</v>
      </c>
      <c r="V302" s="772">
        <v>41791</v>
      </c>
      <c r="W302" s="731">
        <v>25</v>
      </c>
      <c r="X302" s="875">
        <v>3500000</v>
      </c>
      <c r="Y302" s="875"/>
      <c r="Z302" s="875">
        <f t="shared" si="12"/>
        <v>3500000</v>
      </c>
      <c r="AA302" s="702"/>
      <c r="AB302" s="702"/>
      <c r="AC302" s="702"/>
      <c r="AD302" s="702"/>
      <c r="AE302" s="702">
        <v>1500000</v>
      </c>
      <c r="AF302" s="702">
        <v>1000000</v>
      </c>
      <c r="AG302" s="702">
        <v>1000000</v>
      </c>
      <c r="AH302" s="702"/>
      <c r="AI302" s="717"/>
      <c r="AJ302" s="717"/>
      <c r="AK302" s="717"/>
      <c r="AL302" s="717"/>
      <c r="AM302" s="868">
        <f t="shared" si="13"/>
        <v>3500000</v>
      </c>
      <c r="AN302" s="868">
        <f t="shared" si="14"/>
        <v>0</v>
      </c>
      <c r="AO302" s="760">
        <v>3000000</v>
      </c>
      <c r="AP302" s="868"/>
      <c r="FI302" s="704"/>
      <c r="FJ302" s="704"/>
      <c r="FM302" s="704"/>
      <c r="FN302" s="704"/>
      <c r="FO302" s="704"/>
      <c r="FP302" s="704"/>
      <c r="FQ302" s="704"/>
      <c r="FR302" s="704"/>
      <c r="FS302" s="704"/>
      <c r="FT302" s="704"/>
      <c r="FU302" s="704"/>
      <c r="FV302" s="704"/>
      <c r="FW302" s="704"/>
      <c r="FX302" s="704"/>
      <c r="FY302" s="704"/>
      <c r="FZ302" s="704"/>
      <c r="GA302" s="704"/>
      <c r="GB302" s="704"/>
      <c r="GC302" s="704"/>
      <c r="GD302" s="704"/>
      <c r="GE302" s="704"/>
      <c r="GF302" s="704"/>
      <c r="GG302" s="704"/>
      <c r="GH302" s="704"/>
      <c r="GI302" s="704"/>
      <c r="GJ302" s="704"/>
      <c r="GK302" s="704"/>
      <c r="GL302" s="704"/>
      <c r="GM302" s="704"/>
      <c r="GO302" s="704"/>
      <c r="GP302" s="746"/>
      <c r="GQ302" s="704"/>
      <c r="GR302" s="704"/>
      <c r="GS302" s="704"/>
      <c r="GT302" s="704"/>
      <c r="GU302" s="704"/>
      <c r="GV302" s="704"/>
      <c r="GW302" s="704"/>
      <c r="GX302" s="704"/>
      <c r="GY302" s="704"/>
      <c r="GZ302" s="704"/>
      <c r="HA302" s="704"/>
      <c r="HB302" s="704"/>
      <c r="HC302" s="704"/>
      <c r="HD302" s="704"/>
      <c r="HE302" s="704"/>
      <c r="HF302" s="704"/>
      <c r="HG302" s="704"/>
      <c r="HH302" s="704"/>
      <c r="HI302" s="704"/>
      <c r="HJ302" s="704"/>
      <c r="HK302" s="704"/>
      <c r="HL302" s="704"/>
      <c r="HM302" s="704"/>
      <c r="HN302" s="704"/>
      <c r="HO302" s="704"/>
      <c r="HP302" s="704"/>
      <c r="HQ302" s="704"/>
      <c r="HR302" s="704"/>
      <c r="HS302" s="704"/>
      <c r="HT302" s="704"/>
      <c r="HU302" s="704"/>
      <c r="HV302" s="704"/>
      <c r="HW302" s="704"/>
      <c r="HX302" s="704"/>
      <c r="HY302" s="704"/>
      <c r="HZ302" s="704"/>
      <c r="IA302" s="704"/>
      <c r="IB302" s="704"/>
      <c r="IC302" s="704"/>
      <c r="ID302" s="704"/>
      <c r="IE302" s="704"/>
      <c r="IF302" s="704"/>
      <c r="IG302" s="704"/>
      <c r="IH302" s="704"/>
      <c r="II302" s="704"/>
      <c r="IJ302" s="704"/>
      <c r="IK302" s="704"/>
      <c r="IL302" s="704"/>
      <c r="IM302" s="704"/>
      <c r="IN302" s="704"/>
      <c r="IO302" s="704"/>
      <c r="IP302" s="704"/>
      <c r="IQ302" s="704"/>
      <c r="IR302" s="704"/>
      <c r="IS302" s="704"/>
      <c r="IT302" s="704"/>
      <c r="IU302" s="704"/>
      <c r="IX302" s="878"/>
      <c r="IY302" s="878"/>
      <c r="IZ302" s="878"/>
      <c r="JI302" s="878"/>
      <c r="JJ302" s="878"/>
      <c r="JK302" s="878"/>
      <c r="JL302" s="878"/>
      <c r="JM302" s="878"/>
      <c r="JN302" s="878"/>
    </row>
    <row r="303" spans="1:274" s="878" customFormat="1" ht="23.1" customHeight="1" x14ac:dyDescent="0.25">
      <c r="A303" s="691">
        <v>302</v>
      </c>
      <c r="B303" s="693" t="s">
        <v>1316</v>
      </c>
      <c r="C303" s="696">
        <v>255</v>
      </c>
      <c r="D303" s="697">
        <v>636</v>
      </c>
      <c r="E303" s="707">
        <v>1</v>
      </c>
      <c r="F303" s="699" t="s">
        <v>1123</v>
      </c>
      <c r="G303" s="699" t="s">
        <v>1576</v>
      </c>
      <c r="H303" s="767" t="s">
        <v>1127</v>
      </c>
      <c r="I303" s="752" t="s">
        <v>1113</v>
      </c>
      <c r="J303" s="761" t="s">
        <v>1135</v>
      </c>
      <c r="K303" s="753" t="s">
        <v>1115</v>
      </c>
      <c r="L303" s="753" t="s">
        <v>1116</v>
      </c>
      <c r="M303" s="753" t="s">
        <v>1199</v>
      </c>
      <c r="N303" s="753" t="s">
        <v>1317</v>
      </c>
      <c r="O303" s="753" t="s">
        <v>1317</v>
      </c>
      <c r="P303" s="753" t="s">
        <v>1317</v>
      </c>
      <c r="Q303" s="765" t="s">
        <v>1120</v>
      </c>
      <c r="R303" s="765" t="s">
        <v>1120</v>
      </c>
      <c r="S303" s="755">
        <v>2</v>
      </c>
      <c r="T303" s="769">
        <v>2.2000000000000002</v>
      </c>
      <c r="U303" s="771" t="s">
        <v>1577</v>
      </c>
      <c r="V303" s="772">
        <v>41426</v>
      </c>
      <c r="W303" s="733">
        <v>25</v>
      </c>
      <c r="X303" s="875"/>
      <c r="Y303" s="876">
        <v>11300</v>
      </c>
      <c r="Z303" s="875">
        <f t="shared" si="12"/>
        <v>11300</v>
      </c>
      <c r="AA303" s="717"/>
      <c r="AB303" s="717"/>
      <c r="AC303" s="717">
        <v>11300</v>
      </c>
      <c r="AD303" s="717"/>
      <c r="AE303" s="717"/>
      <c r="AF303" s="717"/>
      <c r="AG303" s="717"/>
      <c r="AH303" s="717"/>
      <c r="AI303" s="717"/>
      <c r="AJ303" s="717"/>
      <c r="AK303" s="717"/>
      <c r="AL303" s="717"/>
      <c r="AM303" s="868">
        <f t="shared" si="13"/>
        <v>11300</v>
      </c>
      <c r="AN303" s="868">
        <f t="shared" si="14"/>
        <v>0</v>
      </c>
      <c r="AO303" s="717"/>
      <c r="AP303" s="868"/>
      <c r="AQ303" s="706"/>
      <c r="AR303" s="706"/>
      <c r="AS303" s="706"/>
      <c r="AT303" s="706"/>
      <c r="AU303" s="706"/>
      <c r="AV303" s="706"/>
      <c r="AW303" s="706"/>
      <c r="AX303" s="706"/>
      <c r="AY303" s="706"/>
      <c r="AZ303" s="706"/>
      <c r="BA303" s="706"/>
      <c r="BB303" s="706"/>
      <c r="BC303" s="706"/>
      <c r="BD303" s="706"/>
      <c r="BE303" s="706"/>
      <c r="BF303" s="706"/>
      <c r="BG303" s="706"/>
      <c r="BH303" s="706"/>
      <c r="BI303" s="706"/>
      <c r="BJ303" s="706"/>
      <c r="BK303" s="706"/>
      <c r="BL303" s="706"/>
      <c r="BM303" s="706"/>
      <c r="BN303" s="706"/>
      <c r="BO303" s="706"/>
      <c r="BP303" s="706"/>
      <c r="BQ303" s="706"/>
      <c r="BR303" s="706"/>
      <c r="BS303" s="706"/>
      <c r="BT303" s="706"/>
      <c r="BU303" s="706"/>
      <c r="BV303" s="706"/>
      <c r="BW303" s="706"/>
      <c r="BX303" s="706"/>
      <c r="BY303" s="706"/>
      <c r="BZ303" s="706"/>
      <c r="CA303" s="706"/>
      <c r="CB303" s="706"/>
      <c r="CC303" s="706"/>
      <c r="CD303" s="706"/>
      <c r="CE303" s="706"/>
      <c r="CF303" s="706"/>
      <c r="CG303" s="706"/>
      <c r="CH303" s="706"/>
      <c r="CI303" s="706"/>
      <c r="CJ303" s="706"/>
      <c r="CK303" s="706"/>
      <c r="CL303" s="706"/>
      <c r="CM303" s="706"/>
      <c r="CN303" s="706"/>
      <c r="CO303" s="706"/>
      <c r="CP303" s="706"/>
      <c r="CQ303" s="706"/>
      <c r="CR303" s="706"/>
      <c r="CS303" s="706"/>
      <c r="CT303" s="706"/>
      <c r="CU303" s="706"/>
      <c r="CV303" s="706"/>
      <c r="CW303" s="706"/>
      <c r="CX303" s="706"/>
      <c r="CY303" s="706"/>
      <c r="CZ303" s="706"/>
      <c r="DA303" s="706"/>
      <c r="DB303" s="706"/>
      <c r="DC303" s="706"/>
      <c r="DD303" s="706"/>
      <c r="DE303" s="706"/>
      <c r="DF303" s="706"/>
      <c r="DG303" s="706"/>
      <c r="DH303" s="706"/>
      <c r="DI303" s="706"/>
      <c r="DJ303" s="706"/>
      <c r="DK303" s="706"/>
      <c r="DL303" s="706"/>
      <c r="DM303" s="706"/>
      <c r="DN303" s="706"/>
      <c r="DO303" s="706"/>
      <c r="DP303" s="706"/>
      <c r="DQ303" s="706"/>
      <c r="DR303" s="706"/>
      <c r="DS303" s="706"/>
      <c r="DT303" s="706"/>
      <c r="DU303" s="706"/>
      <c r="DV303" s="706"/>
      <c r="DW303" s="706"/>
      <c r="DX303" s="706"/>
      <c r="DY303" s="706"/>
      <c r="DZ303" s="706"/>
      <c r="EA303" s="706"/>
      <c r="EB303" s="706"/>
      <c r="EC303" s="706"/>
      <c r="ED303" s="706"/>
      <c r="EE303" s="706"/>
      <c r="EF303" s="706"/>
      <c r="EG303" s="706"/>
      <c r="EH303" s="706"/>
      <c r="EI303" s="706"/>
      <c r="EJ303" s="706"/>
      <c r="EK303" s="706"/>
      <c r="EL303" s="706"/>
      <c r="EM303" s="706"/>
      <c r="EN303" s="706"/>
      <c r="EO303" s="706"/>
      <c r="EP303" s="706"/>
      <c r="EQ303" s="706"/>
      <c r="ER303" s="706"/>
      <c r="ES303" s="706"/>
      <c r="ET303" s="706"/>
      <c r="EU303" s="706"/>
      <c r="EV303" s="706"/>
      <c r="EW303" s="706"/>
      <c r="EX303" s="706"/>
      <c r="EY303" s="706"/>
      <c r="EZ303" s="706"/>
      <c r="FA303" s="706"/>
      <c r="FB303" s="706"/>
      <c r="FC303" s="706"/>
      <c r="FD303" s="706"/>
      <c r="FE303" s="706"/>
      <c r="FF303" s="706"/>
      <c r="FG303" s="706"/>
      <c r="FH303" s="704"/>
      <c r="FI303" s="704"/>
      <c r="FJ303" s="704"/>
      <c r="FK303" s="704"/>
      <c r="FL303" s="704"/>
      <c r="FM303" s="704"/>
      <c r="FN303" s="704"/>
      <c r="FO303" s="704"/>
      <c r="FP303" s="704"/>
      <c r="FQ303" s="704"/>
      <c r="FR303" s="704"/>
      <c r="FS303" s="704"/>
      <c r="FT303" s="704"/>
      <c r="FU303" s="704"/>
      <c r="FV303" s="704"/>
      <c r="FW303" s="704"/>
      <c r="FX303" s="704"/>
      <c r="FY303" s="704"/>
      <c r="FZ303" s="704"/>
      <c r="GA303" s="704"/>
      <c r="GB303" s="704"/>
      <c r="GC303" s="704"/>
      <c r="GD303" s="704"/>
      <c r="GE303" s="704"/>
      <c r="GF303" s="704"/>
      <c r="GG303" s="704"/>
      <c r="GH303" s="704"/>
      <c r="GI303" s="704"/>
      <c r="GJ303" s="704"/>
      <c r="GK303" s="704"/>
      <c r="GL303" s="704"/>
      <c r="GM303" s="704"/>
      <c r="GN303" s="704"/>
      <c r="JA303" s="706"/>
      <c r="JB303" s="706"/>
      <c r="JC303" s="706"/>
      <c r="JD303" s="706"/>
      <c r="JE303" s="706"/>
      <c r="JF303" s="706"/>
      <c r="JG303" s="706"/>
      <c r="JH303" s="706"/>
    </row>
    <row r="304" spans="1:274" s="878" customFormat="1" ht="23.1" customHeight="1" x14ac:dyDescent="0.25">
      <c r="A304" s="691">
        <v>303</v>
      </c>
      <c r="B304" s="693" t="s">
        <v>1316</v>
      </c>
      <c r="C304" s="696">
        <v>255</v>
      </c>
      <c r="D304" s="697">
        <v>672</v>
      </c>
      <c r="E304" s="707">
        <v>9</v>
      </c>
      <c r="F304" s="699" t="s">
        <v>1327</v>
      </c>
      <c r="G304" s="699" t="s">
        <v>1339</v>
      </c>
      <c r="H304" s="751" t="s">
        <v>1127</v>
      </c>
      <c r="I304" s="752" t="s">
        <v>1113</v>
      </c>
      <c r="J304" s="761" t="s">
        <v>1135</v>
      </c>
      <c r="K304" s="753" t="s">
        <v>1115</v>
      </c>
      <c r="L304" s="753" t="s">
        <v>1116</v>
      </c>
      <c r="M304" s="753" t="s">
        <v>1199</v>
      </c>
      <c r="N304" s="753" t="s">
        <v>1317</v>
      </c>
      <c r="O304" s="753" t="s">
        <v>1317</v>
      </c>
      <c r="P304" s="780" t="s">
        <v>1348</v>
      </c>
      <c r="Q304" s="765">
        <v>9</v>
      </c>
      <c r="R304" s="765">
        <v>9</v>
      </c>
      <c r="S304" s="755">
        <v>2</v>
      </c>
      <c r="T304" s="769">
        <v>2.2000000000000002</v>
      </c>
      <c r="U304" s="771">
        <v>41640</v>
      </c>
      <c r="V304" s="772">
        <v>41791</v>
      </c>
      <c r="W304" s="701">
        <v>25</v>
      </c>
      <c r="X304" s="875">
        <v>1500000</v>
      </c>
      <c r="Y304" s="877"/>
      <c r="Z304" s="875">
        <f t="shared" si="12"/>
        <v>1500000</v>
      </c>
      <c r="AA304" s="749"/>
      <c r="AB304" s="749"/>
      <c r="AC304" s="749"/>
      <c r="AD304" s="750"/>
      <c r="AE304" s="750">
        <v>500000</v>
      </c>
      <c r="AF304" s="750">
        <v>500000</v>
      </c>
      <c r="AG304" s="750">
        <v>500000</v>
      </c>
      <c r="AH304" s="749"/>
      <c r="AI304" s="749"/>
      <c r="AJ304" s="749"/>
      <c r="AK304" s="749"/>
      <c r="AL304" s="749"/>
      <c r="AM304" s="868">
        <f t="shared" si="13"/>
        <v>1500000</v>
      </c>
      <c r="AN304" s="868">
        <f t="shared" si="14"/>
        <v>0</v>
      </c>
      <c r="AO304" s="760"/>
      <c r="AP304" s="868">
        <v>1500000</v>
      </c>
      <c r="AQ304" s="706"/>
      <c r="AR304" s="703"/>
      <c r="AS304" s="703"/>
      <c r="AT304" s="703"/>
      <c r="AU304" s="703"/>
      <c r="AV304" s="706"/>
      <c r="AW304" s="706"/>
      <c r="AX304" s="706"/>
      <c r="AY304" s="706"/>
      <c r="AZ304" s="706"/>
      <c r="BA304" s="706"/>
      <c r="BB304" s="706"/>
      <c r="BC304" s="706"/>
      <c r="BD304" s="706"/>
      <c r="BE304" s="706"/>
      <c r="BF304" s="706"/>
      <c r="BG304" s="706"/>
      <c r="BH304" s="706"/>
      <c r="BI304" s="706"/>
      <c r="BJ304" s="706"/>
      <c r="BK304" s="706"/>
      <c r="BL304" s="706"/>
      <c r="BM304" s="706"/>
      <c r="BN304" s="706"/>
      <c r="BO304" s="706"/>
      <c r="BP304" s="706"/>
      <c r="BQ304" s="706"/>
      <c r="BR304" s="706"/>
      <c r="BS304" s="706"/>
      <c r="BT304" s="706"/>
      <c r="BU304" s="706"/>
      <c r="BV304" s="706"/>
      <c r="BW304" s="706"/>
      <c r="BX304" s="706"/>
      <c r="BY304" s="706"/>
      <c r="BZ304" s="706"/>
      <c r="CA304" s="706"/>
      <c r="CB304" s="706"/>
      <c r="CC304" s="706"/>
      <c r="CD304" s="706"/>
      <c r="CE304" s="706"/>
      <c r="CF304" s="706"/>
      <c r="CG304" s="706"/>
      <c r="CH304" s="706"/>
      <c r="CI304" s="706"/>
      <c r="CJ304" s="706"/>
      <c r="CK304" s="706"/>
      <c r="CL304" s="706"/>
      <c r="CM304" s="706"/>
      <c r="CN304" s="706"/>
      <c r="CO304" s="706"/>
      <c r="CP304" s="706"/>
      <c r="CQ304" s="706"/>
      <c r="CR304" s="706"/>
      <c r="CS304" s="706"/>
      <c r="CT304" s="706"/>
      <c r="CU304" s="706"/>
      <c r="CV304" s="706"/>
      <c r="CW304" s="706"/>
      <c r="CX304" s="706"/>
      <c r="CY304" s="706"/>
      <c r="CZ304" s="706"/>
      <c r="DA304" s="706"/>
      <c r="DB304" s="706"/>
      <c r="DC304" s="706"/>
      <c r="DD304" s="706"/>
      <c r="DE304" s="706"/>
      <c r="DF304" s="706"/>
      <c r="DG304" s="706"/>
      <c r="DH304" s="706"/>
      <c r="DI304" s="706"/>
      <c r="DJ304" s="706"/>
      <c r="DK304" s="706"/>
      <c r="DL304" s="706"/>
      <c r="DM304" s="706"/>
      <c r="DN304" s="706"/>
      <c r="DO304" s="706"/>
      <c r="DP304" s="706"/>
      <c r="DQ304" s="706"/>
      <c r="DR304" s="706"/>
      <c r="DS304" s="706"/>
      <c r="DT304" s="706"/>
      <c r="DU304" s="706"/>
      <c r="DV304" s="706"/>
      <c r="DW304" s="706"/>
      <c r="DX304" s="706"/>
      <c r="DY304" s="706"/>
      <c r="DZ304" s="706"/>
      <c r="EA304" s="706"/>
      <c r="EB304" s="706"/>
      <c r="EC304" s="706"/>
      <c r="ED304" s="706"/>
      <c r="EE304" s="706"/>
      <c r="EF304" s="706"/>
      <c r="EG304" s="706"/>
      <c r="EH304" s="706"/>
      <c r="EI304" s="706"/>
      <c r="EJ304" s="706"/>
      <c r="EK304" s="706"/>
      <c r="EL304" s="706"/>
      <c r="EM304" s="706"/>
      <c r="EN304" s="706"/>
      <c r="EO304" s="706"/>
      <c r="EP304" s="706"/>
      <c r="EQ304" s="706"/>
      <c r="ER304" s="706"/>
      <c r="ES304" s="706"/>
      <c r="ET304" s="706"/>
      <c r="EU304" s="706"/>
      <c r="EV304" s="706"/>
      <c r="EW304" s="706"/>
      <c r="EX304" s="706"/>
      <c r="EY304" s="706"/>
      <c r="EZ304" s="706"/>
      <c r="FA304" s="706"/>
      <c r="FB304" s="706"/>
      <c r="FC304" s="706"/>
      <c r="FD304" s="706"/>
      <c r="FE304" s="706"/>
      <c r="FF304" s="706"/>
      <c r="FG304" s="706"/>
      <c r="FH304" s="706"/>
      <c r="FI304" s="706"/>
      <c r="FJ304" s="706"/>
      <c r="FK304" s="706"/>
      <c r="FL304" s="706"/>
      <c r="FM304" s="706"/>
      <c r="FN304" s="706"/>
      <c r="FO304" s="706"/>
      <c r="FP304" s="706"/>
      <c r="FQ304" s="706"/>
      <c r="FR304" s="706"/>
      <c r="FS304" s="706"/>
      <c r="FT304" s="706"/>
      <c r="FU304" s="706"/>
      <c r="FV304" s="706"/>
      <c r="FW304" s="706"/>
      <c r="FX304" s="706"/>
      <c r="FY304" s="706"/>
      <c r="FZ304" s="706"/>
      <c r="GA304" s="706"/>
      <c r="GB304" s="706"/>
      <c r="GC304" s="706"/>
      <c r="GD304" s="706"/>
      <c r="GE304" s="706"/>
      <c r="GF304" s="706"/>
      <c r="GG304" s="706"/>
      <c r="GH304" s="706"/>
      <c r="GI304" s="704"/>
      <c r="GJ304" s="704"/>
      <c r="GK304" s="704"/>
      <c r="GL304" s="704"/>
      <c r="GM304" s="704"/>
      <c r="GN304" s="704"/>
      <c r="GO304" s="704"/>
      <c r="GP304" s="704"/>
      <c r="GQ304" s="704"/>
      <c r="GR304" s="704"/>
      <c r="GS304" s="704"/>
      <c r="GT304" s="704"/>
      <c r="GU304" s="704"/>
      <c r="GV304" s="704"/>
      <c r="GW304" s="704"/>
      <c r="GX304" s="704"/>
      <c r="GY304" s="704"/>
      <c r="GZ304" s="704"/>
      <c r="HA304" s="704"/>
      <c r="HB304" s="704"/>
      <c r="HC304" s="704"/>
      <c r="HD304" s="704"/>
      <c r="HE304" s="704"/>
      <c r="HF304" s="704"/>
      <c r="HG304" s="704"/>
      <c r="HH304" s="704"/>
      <c r="HI304" s="704"/>
      <c r="HJ304" s="704"/>
      <c r="HK304" s="704"/>
      <c r="HL304" s="704"/>
      <c r="HM304" s="704"/>
      <c r="HN304" s="704"/>
      <c r="HO304" s="704"/>
      <c r="HP304" s="746"/>
      <c r="HQ304" s="746"/>
      <c r="HR304" s="704"/>
      <c r="HS304" s="704"/>
      <c r="HT304" s="704"/>
      <c r="HU304" s="704"/>
      <c r="HV304" s="704"/>
      <c r="HW304" s="704"/>
      <c r="HX304" s="704"/>
      <c r="HY304" s="704"/>
      <c r="HZ304" s="704"/>
      <c r="IA304" s="704"/>
      <c r="IB304" s="704"/>
      <c r="IC304" s="704"/>
      <c r="ID304" s="704"/>
      <c r="IE304" s="704"/>
      <c r="IF304" s="704"/>
      <c r="IG304" s="704"/>
      <c r="IH304" s="704"/>
      <c r="II304" s="704"/>
      <c r="IJ304" s="704"/>
      <c r="IK304" s="704"/>
      <c r="IL304" s="704"/>
      <c r="IM304" s="704"/>
      <c r="IN304" s="704"/>
      <c r="IO304" s="704"/>
      <c r="IP304" s="704"/>
      <c r="IQ304" s="704"/>
      <c r="IR304" s="704"/>
      <c r="IS304" s="704"/>
      <c r="IT304" s="704"/>
      <c r="IU304" s="704"/>
      <c r="IV304" s="706"/>
      <c r="IW304" s="706"/>
    </row>
    <row r="305" spans="1:274" s="878" customFormat="1" ht="22.5" customHeight="1" x14ac:dyDescent="0.25">
      <c r="A305" s="691">
        <v>304</v>
      </c>
      <c r="B305" s="693" t="s">
        <v>1316</v>
      </c>
      <c r="C305" s="696">
        <v>255</v>
      </c>
      <c r="D305" s="697">
        <v>672</v>
      </c>
      <c r="E305" s="707">
        <v>17</v>
      </c>
      <c r="F305" s="734" t="s">
        <v>1340</v>
      </c>
      <c r="G305" s="734" t="s">
        <v>1578</v>
      </c>
      <c r="H305" s="767" t="s">
        <v>1127</v>
      </c>
      <c r="I305" s="752" t="s">
        <v>1113</v>
      </c>
      <c r="J305" s="761" t="s">
        <v>1135</v>
      </c>
      <c r="K305" s="753" t="s">
        <v>1115</v>
      </c>
      <c r="L305" s="753" t="s">
        <v>1116</v>
      </c>
      <c r="M305" s="753" t="s">
        <v>1199</v>
      </c>
      <c r="N305" s="753" t="s">
        <v>1317</v>
      </c>
      <c r="O305" s="753" t="s">
        <v>1317</v>
      </c>
      <c r="P305" s="753" t="s">
        <v>1554</v>
      </c>
      <c r="Q305" s="782">
        <v>25</v>
      </c>
      <c r="R305" s="782">
        <v>25</v>
      </c>
      <c r="S305" s="755">
        <v>2</v>
      </c>
      <c r="T305" s="769">
        <v>2.2000000000000002</v>
      </c>
      <c r="U305" s="771">
        <v>41091</v>
      </c>
      <c r="V305" s="772">
        <v>41426</v>
      </c>
      <c r="W305" s="701">
        <v>25</v>
      </c>
      <c r="X305" s="875"/>
      <c r="Y305" s="876">
        <v>38900</v>
      </c>
      <c r="Z305" s="875">
        <f t="shared" si="12"/>
        <v>38900</v>
      </c>
      <c r="AA305" s="717"/>
      <c r="AB305" s="717"/>
      <c r="AC305" s="717">
        <v>38900</v>
      </c>
      <c r="AD305" s="717"/>
      <c r="AE305" s="717"/>
      <c r="AF305" s="717"/>
      <c r="AG305" s="717"/>
      <c r="AH305" s="717"/>
      <c r="AI305" s="717"/>
      <c r="AJ305" s="717"/>
      <c r="AK305" s="717"/>
      <c r="AL305" s="717"/>
      <c r="AM305" s="868">
        <f t="shared" si="13"/>
        <v>38900</v>
      </c>
      <c r="AN305" s="868">
        <f t="shared" si="14"/>
        <v>0</v>
      </c>
      <c r="AO305" s="717"/>
      <c r="AP305" s="868"/>
      <c r="AQ305" s="706"/>
      <c r="AR305" s="706"/>
      <c r="AS305" s="706"/>
      <c r="AT305" s="706"/>
      <c r="AU305" s="706"/>
      <c r="AV305" s="706"/>
      <c r="AW305" s="706"/>
      <c r="AX305" s="706"/>
      <c r="AY305" s="706"/>
      <c r="AZ305" s="706"/>
      <c r="BA305" s="706"/>
      <c r="BB305" s="706"/>
      <c r="BC305" s="706"/>
      <c r="BD305" s="706"/>
      <c r="BE305" s="706"/>
      <c r="BF305" s="706"/>
      <c r="BG305" s="706"/>
      <c r="BH305" s="706"/>
      <c r="BI305" s="706"/>
      <c r="BJ305" s="706"/>
      <c r="BK305" s="706"/>
      <c r="BL305" s="706"/>
      <c r="BM305" s="706"/>
      <c r="BN305" s="706"/>
      <c r="BO305" s="706"/>
      <c r="BP305" s="706"/>
      <c r="BQ305" s="706"/>
      <c r="BR305" s="706"/>
      <c r="BS305" s="706"/>
      <c r="BT305" s="706"/>
      <c r="BU305" s="706"/>
      <c r="BV305" s="706"/>
      <c r="BW305" s="706"/>
      <c r="BX305" s="706"/>
      <c r="BY305" s="706"/>
      <c r="BZ305" s="706"/>
      <c r="CA305" s="706"/>
      <c r="CB305" s="706"/>
      <c r="CC305" s="706"/>
      <c r="CD305" s="706"/>
      <c r="CE305" s="706"/>
      <c r="CF305" s="706"/>
      <c r="CG305" s="706"/>
      <c r="CH305" s="706"/>
      <c r="CI305" s="706"/>
      <c r="CJ305" s="706"/>
      <c r="CK305" s="706"/>
      <c r="CL305" s="706"/>
      <c r="CM305" s="706"/>
      <c r="CN305" s="706"/>
      <c r="CO305" s="706"/>
      <c r="CP305" s="706"/>
      <c r="CQ305" s="706"/>
      <c r="CR305" s="706"/>
      <c r="CS305" s="706"/>
      <c r="CT305" s="706"/>
      <c r="CU305" s="706"/>
      <c r="CV305" s="706"/>
      <c r="CW305" s="706"/>
      <c r="CX305" s="706"/>
      <c r="CY305" s="706"/>
      <c r="CZ305" s="706"/>
      <c r="DA305" s="706"/>
      <c r="DB305" s="706"/>
      <c r="DC305" s="706"/>
      <c r="DD305" s="706"/>
      <c r="DE305" s="706"/>
      <c r="DF305" s="706"/>
      <c r="DG305" s="706"/>
      <c r="DH305" s="706"/>
      <c r="DI305" s="706"/>
      <c r="DJ305" s="706"/>
      <c r="DK305" s="706"/>
      <c r="DL305" s="706"/>
      <c r="DM305" s="706"/>
      <c r="DN305" s="706"/>
      <c r="DO305" s="706"/>
      <c r="DP305" s="706"/>
      <c r="DQ305" s="706"/>
      <c r="DR305" s="706"/>
      <c r="DS305" s="706"/>
      <c r="DT305" s="706"/>
      <c r="DU305" s="706"/>
      <c r="DV305" s="706"/>
      <c r="DW305" s="706"/>
      <c r="DX305" s="706"/>
      <c r="DY305" s="706"/>
      <c r="DZ305" s="706"/>
      <c r="EA305" s="706"/>
      <c r="EB305" s="706"/>
      <c r="EC305" s="706"/>
      <c r="ED305" s="706"/>
      <c r="EE305" s="706"/>
      <c r="EF305" s="706"/>
      <c r="EG305" s="706"/>
      <c r="EH305" s="706"/>
      <c r="EI305" s="706"/>
      <c r="EJ305" s="706"/>
      <c r="EK305" s="706"/>
      <c r="EL305" s="706"/>
      <c r="EM305" s="706"/>
      <c r="EN305" s="706"/>
      <c r="EO305" s="706"/>
      <c r="EP305" s="706"/>
      <c r="EQ305" s="706"/>
      <c r="ER305" s="706"/>
      <c r="ES305" s="706"/>
      <c r="ET305" s="706"/>
      <c r="EU305" s="706"/>
      <c r="EV305" s="706"/>
      <c r="EW305" s="706"/>
      <c r="EX305" s="706"/>
      <c r="EY305" s="706"/>
      <c r="EZ305" s="706"/>
      <c r="FA305" s="706"/>
      <c r="FB305" s="706"/>
      <c r="FC305" s="706"/>
      <c r="FD305" s="706"/>
      <c r="FE305" s="706"/>
      <c r="FF305" s="706"/>
      <c r="FG305" s="706"/>
      <c r="FH305" s="704"/>
      <c r="FI305" s="704"/>
      <c r="FJ305" s="704"/>
      <c r="FK305" s="704"/>
      <c r="FL305" s="704"/>
      <c r="FM305" s="704"/>
      <c r="FN305" s="704"/>
      <c r="FO305" s="704"/>
      <c r="FP305" s="704"/>
      <c r="FQ305" s="704"/>
      <c r="FR305" s="704"/>
      <c r="FS305" s="704"/>
      <c r="FT305" s="704"/>
      <c r="FU305" s="704"/>
      <c r="FV305" s="704"/>
      <c r="FW305" s="704"/>
      <c r="FX305" s="704"/>
      <c r="FY305" s="704"/>
      <c r="FZ305" s="704"/>
      <c r="GA305" s="704"/>
      <c r="GB305" s="704"/>
      <c r="GC305" s="704"/>
      <c r="GD305" s="704"/>
      <c r="GE305" s="704"/>
      <c r="GF305" s="704"/>
      <c r="GG305" s="704"/>
      <c r="GH305" s="704"/>
      <c r="GI305" s="704"/>
      <c r="GJ305" s="704"/>
      <c r="GK305" s="704"/>
      <c r="GL305" s="704"/>
      <c r="GM305" s="704"/>
      <c r="GN305" s="704"/>
      <c r="GO305" s="704"/>
      <c r="HO305" s="706"/>
      <c r="HP305" s="706"/>
      <c r="HQ305" s="706"/>
      <c r="HR305" s="706"/>
      <c r="HS305" s="706"/>
      <c r="HT305" s="706"/>
      <c r="HU305" s="706"/>
      <c r="HV305" s="706"/>
      <c r="HW305" s="706"/>
      <c r="HX305" s="706"/>
      <c r="HY305" s="706"/>
      <c r="HZ305" s="706"/>
      <c r="IA305" s="706"/>
      <c r="IB305" s="706"/>
      <c r="IC305" s="706"/>
      <c r="ID305" s="706"/>
      <c r="IE305" s="706"/>
      <c r="IF305" s="706"/>
      <c r="IG305" s="706"/>
      <c r="IH305" s="706"/>
      <c r="II305" s="706"/>
      <c r="IJ305" s="706"/>
      <c r="IK305" s="706"/>
      <c r="IL305" s="706"/>
      <c r="IM305" s="706"/>
      <c r="IN305" s="706"/>
      <c r="IO305" s="706"/>
      <c r="IP305" s="706"/>
      <c r="IQ305" s="706"/>
      <c r="IR305" s="706"/>
      <c r="IS305" s="706"/>
      <c r="IT305" s="706"/>
      <c r="IU305" s="706"/>
      <c r="IV305" s="706"/>
      <c r="IW305" s="706"/>
    </row>
    <row r="306" spans="1:274" s="878" customFormat="1" ht="22.15" customHeight="1" x14ac:dyDescent="0.25">
      <c r="A306" s="691">
        <v>305</v>
      </c>
      <c r="B306" s="693" t="s">
        <v>1316</v>
      </c>
      <c r="C306" s="696">
        <v>255</v>
      </c>
      <c r="D306" s="697">
        <v>672</v>
      </c>
      <c r="E306" s="707">
        <v>18</v>
      </c>
      <c r="F306" s="734" t="s">
        <v>1340</v>
      </c>
      <c r="G306" s="734" t="s">
        <v>1341</v>
      </c>
      <c r="H306" s="751" t="s">
        <v>1127</v>
      </c>
      <c r="I306" s="752" t="s">
        <v>1113</v>
      </c>
      <c r="J306" s="761" t="s">
        <v>1135</v>
      </c>
      <c r="K306" s="753" t="s">
        <v>1115</v>
      </c>
      <c r="L306" s="753" t="s">
        <v>1116</v>
      </c>
      <c r="M306" s="753" t="s">
        <v>1199</v>
      </c>
      <c r="N306" s="753" t="s">
        <v>1317</v>
      </c>
      <c r="O306" s="753" t="s">
        <v>1317</v>
      </c>
      <c r="P306" s="753" t="s">
        <v>1317</v>
      </c>
      <c r="Q306" s="782">
        <v>2</v>
      </c>
      <c r="R306" s="782">
        <v>2</v>
      </c>
      <c r="S306" s="755">
        <v>2</v>
      </c>
      <c r="T306" s="769">
        <v>2.2000000000000002</v>
      </c>
      <c r="U306" s="771">
        <v>41640</v>
      </c>
      <c r="V306" s="772">
        <v>41791</v>
      </c>
      <c r="W306" s="701">
        <v>25</v>
      </c>
      <c r="X306" s="875">
        <v>6900000</v>
      </c>
      <c r="Y306" s="876"/>
      <c r="Z306" s="875">
        <f t="shared" si="12"/>
        <v>6900000</v>
      </c>
      <c r="AA306" s="702"/>
      <c r="AB306" s="702"/>
      <c r="AC306" s="702"/>
      <c r="AD306" s="702"/>
      <c r="AE306" s="702">
        <v>5000000</v>
      </c>
      <c r="AF306" s="702">
        <v>1900000</v>
      </c>
      <c r="AG306" s="702"/>
      <c r="AH306" s="702"/>
      <c r="AI306" s="702"/>
      <c r="AJ306" s="702"/>
      <c r="AK306" s="702"/>
      <c r="AL306" s="717"/>
      <c r="AM306" s="868">
        <f t="shared" si="13"/>
        <v>6900000</v>
      </c>
      <c r="AN306" s="868">
        <f t="shared" si="14"/>
        <v>0</v>
      </c>
      <c r="AO306" s="760">
        <v>10000000</v>
      </c>
      <c r="AP306" s="915">
        <v>10000000</v>
      </c>
      <c r="AQ306" s="706"/>
      <c r="AR306" s="706"/>
      <c r="AS306" s="706"/>
      <c r="AT306" s="706"/>
      <c r="AU306" s="706"/>
      <c r="AV306" s="706"/>
      <c r="AW306" s="706"/>
      <c r="AX306" s="706"/>
      <c r="AY306" s="706"/>
      <c r="AZ306" s="706"/>
      <c r="BA306" s="706"/>
      <c r="BB306" s="706"/>
      <c r="BC306" s="706"/>
      <c r="BD306" s="706"/>
      <c r="BE306" s="706"/>
      <c r="BF306" s="706"/>
      <c r="BG306" s="706"/>
      <c r="BH306" s="706"/>
      <c r="BI306" s="706"/>
      <c r="BJ306" s="706"/>
      <c r="BK306" s="706"/>
      <c r="BL306" s="706"/>
      <c r="BM306" s="706"/>
      <c r="BN306" s="706"/>
      <c r="BO306" s="706"/>
      <c r="BP306" s="706"/>
      <c r="BQ306" s="706"/>
      <c r="BR306" s="706"/>
      <c r="BS306" s="706"/>
      <c r="BT306" s="706"/>
      <c r="BU306" s="706"/>
      <c r="BV306" s="706"/>
      <c r="BW306" s="706"/>
      <c r="BX306" s="706"/>
      <c r="BY306" s="706"/>
      <c r="BZ306" s="706"/>
      <c r="CA306" s="706"/>
      <c r="CB306" s="706"/>
      <c r="CC306" s="706"/>
      <c r="CD306" s="706"/>
      <c r="CE306" s="706"/>
      <c r="CF306" s="706"/>
      <c r="CG306" s="706"/>
      <c r="CH306" s="706"/>
      <c r="CI306" s="706"/>
      <c r="CJ306" s="706"/>
      <c r="CK306" s="706"/>
      <c r="CL306" s="706"/>
      <c r="CM306" s="706"/>
      <c r="CN306" s="706"/>
      <c r="CO306" s="706"/>
      <c r="CP306" s="706"/>
      <c r="CQ306" s="706"/>
      <c r="CR306" s="706"/>
      <c r="CS306" s="706"/>
      <c r="CT306" s="706"/>
      <c r="CU306" s="706"/>
      <c r="CV306" s="706"/>
      <c r="CW306" s="706"/>
      <c r="CX306" s="706"/>
      <c r="CY306" s="706"/>
      <c r="CZ306" s="706"/>
      <c r="DA306" s="706"/>
      <c r="DB306" s="706"/>
      <c r="DC306" s="706"/>
      <c r="DD306" s="706"/>
      <c r="DE306" s="706"/>
      <c r="DF306" s="706"/>
      <c r="DG306" s="706"/>
      <c r="DH306" s="706"/>
      <c r="DI306" s="706"/>
      <c r="DJ306" s="706"/>
      <c r="DK306" s="706"/>
      <c r="DL306" s="706"/>
      <c r="DM306" s="706"/>
      <c r="DN306" s="706"/>
      <c r="DO306" s="706"/>
      <c r="DP306" s="706"/>
      <c r="DQ306" s="706"/>
      <c r="DR306" s="706"/>
      <c r="DS306" s="706"/>
      <c r="DT306" s="706"/>
      <c r="DU306" s="706"/>
      <c r="DV306" s="706"/>
      <c r="DW306" s="706"/>
      <c r="DX306" s="706"/>
      <c r="DY306" s="706"/>
      <c r="DZ306" s="706"/>
      <c r="EA306" s="706"/>
      <c r="EB306" s="706"/>
      <c r="EC306" s="706"/>
      <c r="ED306" s="706"/>
      <c r="EE306" s="706"/>
      <c r="EF306" s="706"/>
      <c r="EG306" s="706"/>
      <c r="EH306" s="706"/>
      <c r="EI306" s="706"/>
      <c r="EJ306" s="706"/>
      <c r="EK306" s="706"/>
      <c r="EL306" s="706"/>
      <c r="EM306" s="706"/>
      <c r="EN306" s="706"/>
      <c r="EO306" s="706"/>
      <c r="EP306" s="706"/>
      <c r="EQ306" s="706"/>
      <c r="ER306" s="706"/>
      <c r="ES306" s="706"/>
      <c r="ET306" s="706"/>
      <c r="EU306" s="706"/>
      <c r="EV306" s="706"/>
      <c r="EW306" s="706"/>
      <c r="EX306" s="706"/>
      <c r="EY306" s="706"/>
      <c r="EZ306" s="706"/>
      <c r="FA306" s="706"/>
      <c r="FB306" s="706"/>
      <c r="FC306" s="706"/>
      <c r="FD306" s="706"/>
      <c r="FE306" s="706"/>
      <c r="FF306" s="706"/>
      <c r="FG306" s="706"/>
      <c r="FH306" s="704"/>
      <c r="FI306" s="944"/>
      <c r="FJ306" s="944"/>
      <c r="FK306" s="704"/>
      <c r="FL306" s="704"/>
      <c r="FM306" s="704"/>
      <c r="FN306" s="704"/>
      <c r="FO306" s="704"/>
      <c r="FP306" s="704"/>
      <c r="FQ306" s="704"/>
      <c r="FR306" s="704"/>
      <c r="FS306" s="704"/>
      <c r="FT306" s="704"/>
      <c r="FU306" s="704"/>
      <c r="FV306" s="704"/>
      <c r="FW306" s="704"/>
      <c r="FX306" s="704"/>
      <c r="FY306" s="704"/>
      <c r="FZ306" s="704"/>
      <c r="GA306" s="704"/>
      <c r="GB306" s="704"/>
      <c r="GC306" s="704"/>
      <c r="GD306" s="704"/>
      <c r="GE306" s="704"/>
      <c r="GF306" s="704"/>
      <c r="GG306" s="704"/>
      <c r="GH306" s="704"/>
      <c r="GI306" s="704"/>
      <c r="GJ306" s="704"/>
      <c r="GK306" s="704"/>
      <c r="GL306" s="704"/>
      <c r="GM306" s="704"/>
      <c r="GN306" s="706"/>
      <c r="GO306" s="704"/>
      <c r="GP306" s="746"/>
      <c r="GQ306" s="704"/>
      <c r="GR306" s="704"/>
      <c r="GS306" s="704"/>
      <c r="GT306" s="704"/>
      <c r="GU306" s="704"/>
      <c r="GV306" s="704"/>
      <c r="GW306" s="704"/>
      <c r="GX306" s="704"/>
      <c r="GY306" s="704"/>
      <c r="GZ306" s="704"/>
      <c r="HA306" s="704"/>
      <c r="HB306" s="704"/>
      <c r="HC306" s="704"/>
      <c r="HD306" s="704"/>
      <c r="HE306" s="704"/>
      <c r="HF306" s="704"/>
      <c r="HG306" s="704"/>
      <c r="HH306" s="704"/>
      <c r="HI306" s="704"/>
      <c r="HJ306" s="704"/>
      <c r="HK306" s="704"/>
      <c r="HL306" s="704"/>
      <c r="HM306" s="704"/>
      <c r="HN306" s="704"/>
      <c r="HO306" s="704"/>
      <c r="HP306" s="704"/>
      <c r="HQ306" s="704"/>
      <c r="HR306" s="704"/>
      <c r="HS306" s="704"/>
      <c r="HT306" s="704"/>
      <c r="HU306" s="704"/>
      <c r="HV306" s="704"/>
      <c r="HW306" s="704"/>
      <c r="HX306" s="704"/>
      <c r="HY306" s="704"/>
      <c r="HZ306" s="704"/>
      <c r="IA306" s="704"/>
      <c r="IB306" s="704"/>
      <c r="IC306" s="704"/>
      <c r="ID306" s="704"/>
      <c r="IE306" s="704"/>
      <c r="IF306" s="704"/>
      <c r="IG306" s="704"/>
      <c r="IH306" s="704"/>
      <c r="II306" s="704"/>
      <c r="IJ306" s="704"/>
      <c r="IK306" s="704"/>
      <c r="IL306" s="704"/>
      <c r="IM306" s="704"/>
      <c r="IN306" s="704"/>
      <c r="IO306" s="704"/>
      <c r="IP306" s="704"/>
      <c r="IQ306" s="704"/>
      <c r="IR306" s="704"/>
      <c r="IS306" s="704"/>
      <c r="IT306" s="704"/>
      <c r="IU306" s="704"/>
      <c r="IV306" s="704"/>
      <c r="IW306" s="704"/>
      <c r="JA306" s="706"/>
      <c r="JB306" s="706"/>
      <c r="JC306" s="706"/>
      <c r="JD306" s="706"/>
      <c r="JE306" s="706"/>
      <c r="JF306" s="706"/>
      <c r="JG306" s="706"/>
      <c r="JH306" s="706"/>
    </row>
    <row r="307" spans="1:274" s="878" customFormat="1" ht="23.1" customHeight="1" x14ac:dyDescent="0.25">
      <c r="A307" s="691">
        <v>306</v>
      </c>
      <c r="B307" s="693" t="s">
        <v>1316</v>
      </c>
      <c r="C307" s="691">
        <v>255</v>
      </c>
      <c r="D307" s="697">
        <v>672</v>
      </c>
      <c r="E307" s="729">
        <v>19</v>
      </c>
      <c r="F307" s="692" t="s">
        <v>1327</v>
      </c>
      <c r="G307" s="692" t="s">
        <v>1579</v>
      </c>
      <c r="H307" s="767" t="s">
        <v>1127</v>
      </c>
      <c r="I307" s="752" t="s">
        <v>1113</v>
      </c>
      <c r="J307" s="730" t="s">
        <v>1135</v>
      </c>
      <c r="K307" s="730" t="s">
        <v>1115</v>
      </c>
      <c r="L307" s="730" t="s">
        <v>1116</v>
      </c>
      <c r="M307" s="753" t="s">
        <v>1199</v>
      </c>
      <c r="N307" s="753" t="s">
        <v>1317</v>
      </c>
      <c r="O307" s="753" t="s">
        <v>1317</v>
      </c>
      <c r="P307" s="753" t="s">
        <v>1554</v>
      </c>
      <c r="Q307" s="945" t="s">
        <v>1580</v>
      </c>
      <c r="R307" s="945" t="s">
        <v>1580</v>
      </c>
      <c r="S307" s="755">
        <v>2</v>
      </c>
      <c r="T307" s="769">
        <v>2.2000000000000002</v>
      </c>
      <c r="U307" s="757">
        <v>41275</v>
      </c>
      <c r="V307" s="757">
        <v>41426</v>
      </c>
      <c r="W307" s="731">
        <v>25</v>
      </c>
      <c r="X307" s="875"/>
      <c r="Y307" s="876">
        <v>500000</v>
      </c>
      <c r="Z307" s="875">
        <f t="shared" si="12"/>
        <v>500000</v>
      </c>
      <c r="AA307" s="717">
        <v>250000</v>
      </c>
      <c r="AB307" s="717">
        <v>250000</v>
      </c>
      <c r="AC307" s="717"/>
      <c r="AD307" s="717"/>
      <c r="AE307" s="717"/>
      <c r="AF307" s="717"/>
      <c r="AG307" s="717"/>
      <c r="AH307" s="717"/>
      <c r="AI307" s="717"/>
      <c r="AJ307" s="717"/>
      <c r="AK307" s="717"/>
      <c r="AL307" s="717"/>
      <c r="AM307" s="868">
        <f t="shared" si="13"/>
        <v>500000</v>
      </c>
      <c r="AN307" s="868">
        <f t="shared" si="14"/>
        <v>0</v>
      </c>
      <c r="AO307" s="717"/>
      <c r="AP307" s="868"/>
      <c r="AQ307" s="706"/>
      <c r="AR307" s="706"/>
      <c r="AS307" s="706"/>
      <c r="AT307" s="706"/>
      <c r="AU307" s="706"/>
      <c r="AV307" s="706"/>
      <c r="AW307" s="706"/>
      <c r="AX307" s="706"/>
      <c r="AY307" s="706"/>
      <c r="AZ307" s="706"/>
      <c r="BA307" s="706"/>
      <c r="BB307" s="706"/>
      <c r="BC307" s="706"/>
      <c r="BD307" s="706"/>
      <c r="BE307" s="706"/>
      <c r="BF307" s="706"/>
      <c r="BG307" s="706"/>
      <c r="BH307" s="706"/>
      <c r="BI307" s="706"/>
      <c r="BJ307" s="706"/>
      <c r="BK307" s="706"/>
      <c r="BL307" s="706"/>
      <c r="BM307" s="706"/>
      <c r="BN307" s="706"/>
      <c r="BO307" s="706"/>
      <c r="BP307" s="706"/>
      <c r="BQ307" s="706"/>
      <c r="BR307" s="706"/>
      <c r="BS307" s="706"/>
      <c r="BT307" s="706"/>
      <c r="BU307" s="706"/>
      <c r="BV307" s="706"/>
      <c r="BW307" s="706"/>
      <c r="BX307" s="706"/>
      <c r="BY307" s="706"/>
      <c r="BZ307" s="706"/>
      <c r="CA307" s="706"/>
      <c r="CB307" s="706"/>
      <c r="CC307" s="706"/>
      <c r="CD307" s="706"/>
      <c r="CE307" s="706"/>
      <c r="CF307" s="706"/>
      <c r="CG307" s="706"/>
      <c r="CH307" s="706"/>
      <c r="CI307" s="706"/>
      <c r="CJ307" s="706"/>
      <c r="CK307" s="706"/>
      <c r="CL307" s="706"/>
      <c r="CM307" s="706"/>
      <c r="CN307" s="706"/>
      <c r="CO307" s="706"/>
      <c r="CP307" s="706"/>
      <c r="CQ307" s="706"/>
      <c r="CR307" s="706"/>
      <c r="CS307" s="706"/>
      <c r="CT307" s="706"/>
      <c r="CU307" s="706"/>
      <c r="CV307" s="706"/>
      <c r="CW307" s="706"/>
      <c r="CX307" s="706"/>
      <c r="CY307" s="706"/>
      <c r="CZ307" s="706"/>
      <c r="DA307" s="706"/>
      <c r="DB307" s="706"/>
      <c r="DC307" s="706"/>
      <c r="DD307" s="706"/>
      <c r="DE307" s="706"/>
      <c r="DF307" s="706"/>
      <c r="DG307" s="706"/>
      <c r="DH307" s="706"/>
      <c r="DI307" s="706"/>
      <c r="DJ307" s="706"/>
      <c r="DK307" s="706"/>
      <c r="DL307" s="706"/>
      <c r="DM307" s="706"/>
      <c r="DN307" s="706"/>
      <c r="DO307" s="706"/>
      <c r="DP307" s="706"/>
      <c r="DQ307" s="706"/>
      <c r="DR307" s="706"/>
      <c r="DS307" s="706"/>
      <c r="DT307" s="706"/>
      <c r="DU307" s="706"/>
      <c r="DV307" s="706"/>
      <c r="DW307" s="706"/>
      <c r="DX307" s="706"/>
      <c r="DY307" s="706"/>
      <c r="DZ307" s="706"/>
      <c r="EA307" s="706"/>
      <c r="EB307" s="706"/>
      <c r="EC307" s="706"/>
      <c r="ED307" s="706"/>
      <c r="EE307" s="706"/>
      <c r="EF307" s="706"/>
      <c r="EG307" s="706"/>
      <c r="EH307" s="706"/>
      <c r="EI307" s="706"/>
      <c r="EJ307" s="706"/>
      <c r="EK307" s="706"/>
      <c r="EL307" s="706"/>
      <c r="EM307" s="706"/>
      <c r="EN307" s="706"/>
      <c r="EO307" s="706"/>
      <c r="EP307" s="706"/>
      <c r="EQ307" s="706"/>
      <c r="ER307" s="706"/>
      <c r="ES307" s="706"/>
      <c r="ET307" s="706"/>
      <c r="EU307" s="706"/>
      <c r="EV307" s="706"/>
      <c r="EW307" s="706"/>
      <c r="EX307" s="706"/>
      <c r="EY307" s="706"/>
      <c r="EZ307" s="706"/>
      <c r="FA307" s="706"/>
      <c r="FB307" s="706"/>
      <c r="FC307" s="706"/>
      <c r="FD307" s="706"/>
      <c r="FE307" s="706"/>
      <c r="FF307" s="706"/>
      <c r="FG307" s="706"/>
      <c r="FH307" s="706"/>
      <c r="FI307" s="704"/>
      <c r="FJ307" s="704"/>
      <c r="FK307" s="706"/>
      <c r="FL307" s="706"/>
      <c r="FM307" s="704"/>
      <c r="FN307" s="704"/>
      <c r="FO307" s="704"/>
      <c r="FP307" s="704"/>
      <c r="FQ307" s="704"/>
      <c r="FR307" s="704"/>
      <c r="FS307" s="704"/>
      <c r="FT307" s="704"/>
      <c r="FU307" s="704"/>
      <c r="FV307" s="704"/>
      <c r="FW307" s="704"/>
      <c r="FX307" s="704"/>
      <c r="FY307" s="704"/>
      <c r="FZ307" s="704"/>
      <c r="GA307" s="704"/>
      <c r="GB307" s="704"/>
      <c r="GC307" s="704"/>
      <c r="GD307" s="704"/>
      <c r="GE307" s="704"/>
      <c r="GF307" s="704"/>
      <c r="GG307" s="704"/>
      <c r="GH307" s="704"/>
      <c r="GI307" s="704"/>
      <c r="GJ307" s="704"/>
      <c r="GK307" s="704"/>
      <c r="GL307" s="704"/>
      <c r="GM307" s="704"/>
      <c r="GN307" s="706"/>
      <c r="GO307" s="704"/>
    </row>
    <row r="308" spans="1:274" s="878" customFormat="1" ht="23.1" customHeight="1" x14ac:dyDescent="0.25">
      <c r="A308" s="691">
        <v>307</v>
      </c>
      <c r="B308" s="693" t="s">
        <v>1316</v>
      </c>
      <c r="C308" s="696">
        <v>255</v>
      </c>
      <c r="D308" s="729">
        <v>672</v>
      </c>
      <c r="E308" s="729">
        <v>21</v>
      </c>
      <c r="F308" s="692" t="s">
        <v>1327</v>
      </c>
      <c r="G308" s="692" t="s">
        <v>1342</v>
      </c>
      <c r="H308" s="751" t="s">
        <v>1127</v>
      </c>
      <c r="I308" s="752" t="s">
        <v>1113</v>
      </c>
      <c r="J308" s="761" t="s">
        <v>1135</v>
      </c>
      <c r="K308" s="730" t="s">
        <v>1151</v>
      </c>
      <c r="L308" s="730" t="s">
        <v>1116</v>
      </c>
      <c r="M308" s="753" t="s">
        <v>1199</v>
      </c>
      <c r="N308" s="753" t="s">
        <v>1317</v>
      </c>
      <c r="O308" s="753" t="s">
        <v>1317</v>
      </c>
      <c r="P308" s="753" t="s">
        <v>1348</v>
      </c>
      <c r="Q308" s="753" t="s">
        <v>1120</v>
      </c>
      <c r="R308" s="765" t="s">
        <v>1120</v>
      </c>
      <c r="S308" s="755">
        <v>2</v>
      </c>
      <c r="T308" s="769">
        <v>2.2000000000000002</v>
      </c>
      <c r="U308" s="771">
        <v>41640</v>
      </c>
      <c r="V308" s="772">
        <v>41791</v>
      </c>
      <c r="W308" s="731">
        <v>25</v>
      </c>
      <c r="X308" s="875">
        <v>1000000</v>
      </c>
      <c r="Y308" s="876">
        <v>4900000</v>
      </c>
      <c r="Z308" s="875">
        <f t="shared" si="12"/>
        <v>5900000</v>
      </c>
      <c r="AA308" s="702">
        <v>530000</v>
      </c>
      <c r="AB308" s="702">
        <v>530000</v>
      </c>
      <c r="AC308" s="702">
        <v>530000</v>
      </c>
      <c r="AD308" s="702">
        <v>530000</v>
      </c>
      <c r="AE308" s="702">
        <v>530000</v>
      </c>
      <c r="AF308" s="702">
        <v>530000</v>
      </c>
      <c r="AG308" s="702">
        <v>530000</v>
      </c>
      <c r="AH308" s="702">
        <v>530000</v>
      </c>
      <c r="AI308" s="702">
        <v>530000</v>
      </c>
      <c r="AJ308" s="702">
        <v>530000</v>
      </c>
      <c r="AK308" s="717">
        <v>600000</v>
      </c>
      <c r="AL308" s="717"/>
      <c r="AM308" s="868">
        <f t="shared" si="13"/>
        <v>5900000</v>
      </c>
      <c r="AN308" s="868">
        <f t="shared" si="14"/>
        <v>0</v>
      </c>
      <c r="AO308" s="760">
        <v>3000000</v>
      </c>
      <c r="AP308" s="868">
        <v>1500000</v>
      </c>
      <c r="AQ308" s="706"/>
      <c r="AR308" s="706"/>
      <c r="AS308" s="706"/>
      <c r="AT308" s="706"/>
      <c r="AU308" s="706"/>
      <c r="AV308" s="706"/>
      <c r="AW308" s="706"/>
      <c r="AX308" s="706"/>
      <c r="AY308" s="706"/>
      <c r="AZ308" s="706"/>
      <c r="BA308" s="706"/>
      <c r="BB308" s="706"/>
      <c r="BC308" s="706"/>
      <c r="BD308" s="706"/>
      <c r="BE308" s="706"/>
      <c r="BF308" s="706"/>
      <c r="BG308" s="706"/>
      <c r="BH308" s="706"/>
      <c r="BI308" s="706"/>
      <c r="BJ308" s="706"/>
      <c r="BK308" s="706"/>
      <c r="BL308" s="706"/>
      <c r="BM308" s="706"/>
      <c r="BN308" s="706"/>
      <c r="BO308" s="706"/>
      <c r="BP308" s="706"/>
      <c r="BQ308" s="706"/>
      <c r="BR308" s="706"/>
      <c r="BS308" s="706"/>
      <c r="BT308" s="706"/>
      <c r="BU308" s="706"/>
      <c r="BV308" s="706"/>
      <c r="BW308" s="706"/>
      <c r="BX308" s="706"/>
      <c r="BY308" s="706"/>
      <c r="BZ308" s="706"/>
      <c r="CA308" s="706"/>
      <c r="CB308" s="706"/>
      <c r="CC308" s="706"/>
      <c r="CD308" s="706"/>
      <c r="CE308" s="706"/>
      <c r="CF308" s="706"/>
      <c r="CG308" s="706"/>
      <c r="CH308" s="706"/>
      <c r="CI308" s="706"/>
      <c r="CJ308" s="706"/>
      <c r="CK308" s="706"/>
      <c r="CL308" s="706"/>
      <c r="CM308" s="706"/>
      <c r="CN308" s="706"/>
      <c r="CO308" s="706"/>
      <c r="CP308" s="706"/>
      <c r="CQ308" s="706"/>
      <c r="CR308" s="706"/>
      <c r="CS308" s="706"/>
      <c r="CT308" s="706"/>
      <c r="CU308" s="706"/>
      <c r="CV308" s="706"/>
      <c r="CW308" s="706"/>
      <c r="CX308" s="706"/>
      <c r="CY308" s="706"/>
      <c r="CZ308" s="706"/>
      <c r="DA308" s="706"/>
      <c r="DB308" s="706"/>
      <c r="DC308" s="706"/>
      <c r="DD308" s="706"/>
      <c r="DE308" s="706"/>
      <c r="DF308" s="706"/>
      <c r="DG308" s="706"/>
      <c r="DH308" s="706"/>
      <c r="DI308" s="706"/>
      <c r="DJ308" s="706"/>
      <c r="DK308" s="706"/>
      <c r="DL308" s="706"/>
      <c r="DM308" s="706"/>
      <c r="DN308" s="706"/>
      <c r="DO308" s="706"/>
      <c r="DP308" s="706"/>
      <c r="DQ308" s="706"/>
      <c r="DR308" s="706"/>
      <c r="DS308" s="706"/>
      <c r="DT308" s="706"/>
      <c r="DU308" s="706"/>
      <c r="DV308" s="706"/>
      <c r="DW308" s="706"/>
      <c r="DX308" s="706"/>
      <c r="DY308" s="706"/>
      <c r="DZ308" s="706"/>
      <c r="EA308" s="706"/>
      <c r="EB308" s="706"/>
      <c r="EC308" s="706"/>
      <c r="ED308" s="706"/>
      <c r="EE308" s="706"/>
      <c r="EF308" s="706"/>
      <c r="EG308" s="706"/>
      <c r="EH308" s="706"/>
      <c r="EI308" s="706"/>
      <c r="EJ308" s="706"/>
      <c r="EK308" s="706"/>
      <c r="EL308" s="706"/>
      <c r="EM308" s="706"/>
      <c r="EN308" s="706"/>
      <c r="EO308" s="706"/>
      <c r="EP308" s="706"/>
      <c r="EQ308" s="706"/>
      <c r="ER308" s="706"/>
      <c r="ES308" s="706"/>
      <c r="ET308" s="706"/>
      <c r="EU308" s="706"/>
      <c r="EV308" s="706"/>
      <c r="EW308" s="706"/>
      <c r="EX308" s="706"/>
      <c r="EY308" s="706"/>
      <c r="EZ308" s="706"/>
      <c r="FA308" s="706"/>
      <c r="FB308" s="706"/>
      <c r="FC308" s="706"/>
      <c r="FD308" s="706"/>
      <c r="FE308" s="706"/>
      <c r="FF308" s="706"/>
      <c r="FG308" s="706"/>
      <c r="FH308" s="706"/>
      <c r="FI308" s="704"/>
      <c r="FJ308" s="704"/>
      <c r="FK308" s="706"/>
      <c r="FL308" s="706"/>
      <c r="FM308" s="704"/>
      <c r="FN308" s="704"/>
      <c r="FO308" s="704"/>
      <c r="FP308" s="704"/>
      <c r="FQ308" s="704"/>
      <c r="FR308" s="704"/>
      <c r="FS308" s="704"/>
      <c r="FT308" s="704"/>
      <c r="FU308" s="704"/>
      <c r="FV308" s="704"/>
      <c r="FW308" s="704"/>
      <c r="FX308" s="704"/>
      <c r="FY308" s="704"/>
      <c r="FZ308" s="704"/>
      <c r="GA308" s="704"/>
      <c r="GB308" s="704"/>
      <c r="GC308" s="704"/>
      <c r="GD308" s="704"/>
      <c r="GE308" s="704"/>
      <c r="GF308" s="704"/>
      <c r="GG308" s="704"/>
      <c r="GH308" s="704"/>
      <c r="GI308" s="704"/>
      <c r="GJ308" s="704"/>
      <c r="GK308" s="704"/>
      <c r="GL308" s="704"/>
      <c r="GM308" s="704"/>
      <c r="GN308" s="706"/>
      <c r="GO308" s="704"/>
      <c r="GP308" s="746"/>
      <c r="GQ308" s="704"/>
      <c r="GR308" s="704"/>
      <c r="GS308" s="704"/>
      <c r="GT308" s="704"/>
      <c r="GU308" s="704"/>
      <c r="GV308" s="704"/>
      <c r="GW308" s="704"/>
      <c r="GX308" s="704"/>
      <c r="GY308" s="704"/>
      <c r="GZ308" s="704"/>
      <c r="HA308" s="704"/>
      <c r="HB308" s="704"/>
      <c r="HC308" s="704"/>
      <c r="HD308" s="704"/>
      <c r="HE308" s="704"/>
      <c r="HF308" s="704"/>
      <c r="HG308" s="704"/>
      <c r="HH308" s="704"/>
      <c r="HI308" s="704"/>
      <c r="HJ308" s="704"/>
      <c r="HK308" s="704"/>
      <c r="HL308" s="704"/>
      <c r="HM308" s="704"/>
      <c r="HN308" s="704"/>
      <c r="HO308" s="704"/>
      <c r="HP308" s="704"/>
      <c r="HQ308" s="704"/>
      <c r="HR308" s="704"/>
      <c r="HS308" s="704"/>
      <c r="HT308" s="704"/>
      <c r="HU308" s="704"/>
      <c r="HV308" s="704"/>
      <c r="HW308" s="704"/>
      <c r="HX308" s="704"/>
      <c r="HY308" s="704"/>
      <c r="HZ308" s="704"/>
      <c r="IA308" s="704"/>
      <c r="IB308" s="704"/>
      <c r="IC308" s="704"/>
      <c r="ID308" s="704"/>
      <c r="IE308" s="704"/>
      <c r="IF308" s="704"/>
      <c r="IG308" s="704"/>
      <c r="IH308" s="704"/>
      <c r="II308" s="704"/>
      <c r="IJ308" s="704"/>
      <c r="IK308" s="704"/>
      <c r="IL308" s="704"/>
      <c r="IM308" s="704"/>
      <c r="IN308" s="704"/>
      <c r="IO308" s="704"/>
      <c r="IP308" s="704"/>
      <c r="IQ308" s="704"/>
      <c r="IR308" s="704"/>
      <c r="IS308" s="704"/>
      <c r="IT308" s="704"/>
      <c r="IU308" s="704"/>
      <c r="IV308" s="706"/>
      <c r="IW308" s="706"/>
      <c r="JA308" s="706"/>
      <c r="JB308" s="706"/>
      <c r="JC308" s="706"/>
      <c r="JD308" s="706"/>
      <c r="JE308" s="706"/>
      <c r="JF308" s="706"/>
      <c r="JG308" s="706"/>
      <c r="JH308" s="706"/>
    </row>
    <row r="309" spans="1:274" s="706" customFormat="1" ht="23.1" customHeight="1" x14ac:dyDescent="0.25">
      <c r="A309" s="691">
        <v>308</v>
      </c>
      <c r="B309" s="693" t="s">
        <v>1316</v>
      </c>
      <c r="C309" s="696">
        <v>255</v>
      </c>
      <c r="D309" s="729">
        <v>672</v>
      </c>
      <c r="E309" s="729">
        <v>22</v>
      </c>
      <c r="F309" s="692" t="s">
        <v>1327</v>
      </c>
      <c r="G309" s="714" t="s">
        <v>1345</v>
      </c>
      <c r="H309" s="751" t="s">
        <v>1127</v>
      </c>
      <c r="I309" s="752" t="s">
        <v>1113</v>
      </c>
      <c r="J309" s="761" t="s">
        <v>1135</v>
      </c>
      <c r="K309" s="753" t="s">
        <v>1115</v>
      </c>
      <c r="L309" s="753" t="s">
        <v>1116</v>
      </c>
      <c r="M309" s="753" t="s">
        <v>1199</v>
      </c>
      <c r="N309" s="753" t="s">
        <v>1317</v>
      </c>
      <c r="O309" s="753" t="s">
        <v>1317</v>
      </c>
      <c r="P309" s="753" t="s">
        <v>1317</v>
      </c>
      <c r="Q309" s="765" t="s">
        <v>1120</v>
      </c>
      <c r="R309" s="765" t="s">
        <v>1120</v>
      </c>
      <c r="S309" s="755">
        <v>2</v>
      </c>
      <c r="T309" s="769">
        <v>2.2000000000000002</v>
      </c>
      <c r="U309" s="771">
        <v>41640</v>
      </c>
      <c r="V309" s="772">
        <v>41791</v>
      </c>
      <c r="W309" s="731">
        <v>25</v>
      </c>
      <c r="X309" s="875">
        <v>380000</v>
      </c>
      <c r="Y309" s="875"/>
      <c r="Z309" s="875">
        <f t="shared" si="12"/>
        <v>380000</v>
      </c>
      <c r="AA309" s="702"/>
      <c r="AB309" s="702"/>
      <c r="AC309" s="702"/>
      <c r="AD309" s="702"/>
      <c r="AE309" s="702"/>
      <c r="AF309" s="702"/>
      <c r="AG309" s="702"/>
      <c r="AH309" s="702">
        <v>380000</v>
      </c>
      <c r="AI309" s="717"/>
      <c r="AJ309" s="717"/>
      <c r="AK309" s="717"/>
      <c r="AL309" s="717"/>
      <c r="AM309" s="868">
        <f t="shared" si="13"/>
        <v>380000</v>
      </c>
      <c r="AN309" s="868">
        <f t="shared" si="14"/>
        <v>0</v>
      </c>
      <c r="AO309" s="760"/>
      <c r="AP309" s="868"/>
      <c r="FI309" s="704"/>
      <c r="FJ309" s="704"/>
      <c r="FM309" s="704"/>
      <c r="FN309" s="704"/>
      <c r="FO309" s="704"/>
      <c r="FP309" s="704"/>
      <c r="FQ309" s="704"/>
      <c r="FR309" s="704"/>
      <c r="FS309" s="704"/>
      <c r="FT309" s="704"/>
      <c r="FU309" s="704"/>
      <c r="FV309" s="704"/>
      <c r="FW309" s="704"/>
      <c r="FX309" s="704"/>
      <c r="FY309" s="704"/>
      <c r="FZ309" s="704"/>
      <c r="GA309" s="704"/>
      <c r="GB309" s="704"/>
      <c r="GC309" s="704"/>
      <c r="GD309" s="704"/>
      <c r="GE309" s="704"/>
      <c r="GF309" s="704"/>
      <c r="GG309" s="704"/>
      <c r="GH309" s="704"/>
      <c r="GI309" s="704"/>
      <c r="GJ309" s="704"/>
      <c r="GK309" s="704"/>
      <c r="GL309" s="704"/>
      <c r="GM309" s="704"/>
      <c r="GO309" s="704"/>
      <c r="GP309" s="746"/>
      <c r="GQ309" s="704"/>
      <c r="GR309" s="704"/>
      <c r="GS309" s="704"/>
      <c r="GT309" s="704"/>
      <c r="GU309" s="704"/>
      <c r="GV309" s="704"/>
      <c r="GW309" s="704"/>
      <c r="GX309" s="704"/>
      <c r="GY309" s="704"/>
      <c r="GZ309" s="704"/>
      <c r="HA309" s="704"/>
      <c r="HB309" s="704"/>
      <c r="HC309" s="704"/>
      <c r="HD309" s="704"/>
      <c r="HE309" s="704"/>
      <c r="HF309" s="704"/>
      <c r="HG309" s="704"/>
      <c r="HH309" s="704"/>
      <c r="HI309" s="704"/>
      <c r="HJ309" s="704"/>
      <c r="HK309" s="704"/>
      <c r="HL309" s="704"/>
      <c r="HM309" s="704"/>
      <c r="HN309" s="704"/>
      <c r="HO309" s="704"/>
      <c r="HP309" s="704"/>
      <c r="HQ309" s="704"/>
      <c r="HR309" s="704"/>
      <c r="HS309" s="704"/>
      <c r="HT309" s="704"/>
      <c r="HU309" s="704"/>
      <c r="HV309" s="704"/>
      <c r="HW309" s="704"/>
      <c r="HX309" s="704"/>
      <c r="HY309" s="704"/>
      <c r="HZ309" s="704"/>
      <c r="IA309" s="704"/>
      <c r="IB309" s="704"/>
      <c r="IC309" s="704"/>
      <c r="ID309" s="704"/>
      <c r="IE309" s="704"/>
      <c r="IF309" s="704"/>
      <c r="IG309" s="704"/>
      <c r="IH309" s="704"/>
      <c r="II309" s="704"/>
      <c r="IJ309" s="704"/>
      <c r="IK309" s="704"/>
      <c r="IL309" s="704"/>
      <c r="IM309" s="704"/>
      <c r="IN309" s="704"/>
      <c r="IO309" s="704"/>
      <c r="IP309" s="704"/>
      <c r="IQ309" s="704"/>
      <c r="IR309" s="704"/>
      <c r="IS309" s="704"/>
      <c r="IT309" s="704"/>
      <c r="IU309" s="704"/>
      <c r="IV309" s="704"/>
      <c r="IW309" s="704"/>
      <c r="IX309" s="878"/>
      <c r="IY309" s="878"/>
      <c r="IZ309" s="878"/>
      <c r="JA309" s="878"/>
      <c r="JB309" s="878"/>
      <c r="JC309" s="878"/>
      <c r="JD309" s="878"/>
      <c r="JE309" s="878"/>
      <c r="JF309" s="878"/>
      <c r="JG309" s="878"/>
      <c r="JH309" s="878"/>
      <c r="JI309" s="878"/>
      <c r="JJ309" s="878"/>
      <c r="JK309" s="878"/>
      <c r="JL309" s="878"/>
      <c r="JM309" s="878"/>
      <c r="JN309" s="878"/>
    </row>
    <row r="310" spans="1:274" s="878" customFormat="1" ht="22.5" x14ac:dyDescent="0.25">
      <c r="A310" s="691">
        <v>309</v>
      </c>
      <c r="B310" s="693" t="s">
        <v>1316</v>
      </c>
      <c r="C310" s="696">
        <v>255</v>
      </c>
      <c r="D310" s="697">
        <v>672</v>
      </c>
      <c r="E310" s="707">
        <v>23</v>
      </c>
      <c r="F310" s="699" t="s">
        <v>1327</v>
      </c>
      <c r="G310" s="714" t="s">
        <v>1346</v>
      </c>
      <c r="H310" s="751" t="s">
        <v>1127</v>
      </c>
      <c r="I310" s="752" t="s">
        <v>1113</v>
      </c>
      <c r="J310" s="761" t="s">
        <v>1135</v>
      </c>
      <c r="K310" s="753" t="s">
        <v>1115</v>
      </c>
      <c r="L310" s="753" t="s">
        <v>1116</v>
      </c>
      <c r="M310" s="753" t="s">
        <v>1199</v>
      </c>
      <c r="N310" s="753" t="s">
        <v>1317</v>
      </c>
      <c r="O310" s="753" t="s">
        <v>1317</v>
      </c>
      <c r="P310" s="780" t="s">
        <v>1554</v>
      </c>
      <c r="Q310" s="765" t="s">
        <v>1120</v>
      </c>
      <c r="R310" s="765" t="s">
        <v>1120</v>
      </c>
      <c r="S310" s="755">
        <v>2</v>
      </c>
      <c r="T310" s="769">
        <v>2.2000000000000002</v>
      </c>
      <c r="U310" s="771">
        <v>41640</v>
      </c>
      <c r="V310" s="772">
        <v>41791</v>
      </c>
      <c r="W310" s="731">
        <v>25</v>
      </c>
      <c r="X310" s="875">
        <v>250000</v>
      </c>
      <c r="Y310" s="875"/>
      <c r="Z310" s="875">
        <f t="shared" si="12"/>
        <v>250000</v>
      </c>
      <c r="AA310" s="702"/>
      <c r="AB310" s="702"/>
      <c r="AC310" s="702"/>
      <c r="AD310" s="702">
        <v>100000</v>
      </c>
      <c r="AE310" s="702">
        <v>150000</v>
      </c>
      <c r="AF310" s="702"/>
      <c r="AG310" s="702"/>
      <c r="AH310" s="702"/>
      <c r="AI310" s="717"/>
      <c r="AJ310" s="717"/>
      <c r="AK310" s="717"/>
      <c r="AL310" s="717"/>
      <c r="AM310" s="868">
        <f t="shared" si="13"/>
        <v>250000</v>
      </c>
      <c r="AN310" s="868">
        <f t="shared" si="14"/>
        <v>0</v>
      </c>
      <c r="AO310" s="760">
        <v>500000</v>
      </c>
      <c r="AP310" s="868">
        <v>250000</v>
      </c>
      <c r="AQ310" s="706"/>
      <c r="AR310" s="706"/>
      <c r="AS310" s="706"/>
      <c r="AT310" s="706"/>
      <c r="AU310" s="706"/>
      <c r="AV310" s="706"/>
      <c r="AW310" s="706"/>
      <c r="AX310" s="706"/>
      <c r="AY310" s="706"/>
      <c r="AZ310" s="706"/>
      <c r="BA310" s="706"/>
      <c r="BB310" s="706"/>
      <c r="BC310" s="706"/>
      <c r="BD310" s="706"/>
      <c r="BE310" s="706"/>
      <c r="BF310" s="706"/>
      <c r="BG310" s="706"/>
      <c r="BH310" s="706"/>
      <c r="BI310" s="706"/>
      <c r="BJ310" s="706"/>
      <c r="BK310" s="706"/>
      <c r="BL310" s="706"/>
      <c r="BM310" s="706"/>
      <c r="BN310" s="706"/>
      <c r="BO310" s="706"/>
      <c r="BP310" s="706"/>
      <c r="BQ310" s="706"/>
      <c r="BR310" s="706"/>
      <c r="BS310" s="706"/>
      <c r="BT310" s="706"/>
      <c r="BU310" s="706"/>
      <c r="BV310" s="706"/>
      <c r="BW310" s="706"/>
      <c r="BX310" s="706"/>
      <c r="BY310" s="706"/>
      <c r="BZ310" s="706"/>
      <c r="CA310" s="706"/>
      <c r="CB310" s="706"/>
      <c r="CC310" s="706"/>
      <c r="CD310" s="706"/>
      <c r="CE310" s="706"/>
      <c r="CF310" s="706"/>
      <c r="CG310" s="706"/>
      <c r="CH310" s="706"/>
      <c r="CI310" s="706"/>
      <c r="CJ310" s="706"/>
      <c r="CK310" s="706"/>
      <c r="CL310" s="706"/>
      <c r="CM310" s="706"/>
      <c r="CN310" s="706"/>
      <c r="CO310" s="706"/>
      <c r="CP310" s="706"/>
      <c r="CQ310" s="706"/>
      <c r="CR310" s="706"/>
      <c r="CS310" s="706"/>
      <c r="CT310" s="706"/>
      <c r="CU310" s="706"/>
      <c r="CV310" s="706"/>
      <c r="CW310" s="706"/>
      <c r="CX310" s="706"/>
      <c r="CY310" s="706"/>
      <c r="CZ310" s="706"/>
      <c r="DA310" s="706"/>
      <c r="DB310" s="706"/>
      <c r="DC310" s="706"/>
      <c r="DD310" s="706"/>
      <c r="DE310" s="706"/>
      <c r="DF310" s="706"/>
      <c r="DG310" s="706"/>
      <c r="DH310" s="706"/>
      <c r="DI310" s="706"/>
      <c r="DJ310" s="706"/>
      <c r="DK310" s="706"/>
      <c r="DL310" s="706"/>
      <c r="DM310" s="706"/>
      <c r="DN310" s="706"/>
      <c r="DO310" s="706"/>
      <c r="DP310" s="706"/>
      <c r="DQ310" s="706"/>
      <c r="DR310" s="706"/>
      <c r="DS310" s="706"/>
      <c r="DT310" s="706"/>
      <c r="DU310" s="706"/>
      <c r="DV310" s="706"/>
      <c r="DW310" s="706"/>
      <c r="DX310" s="706"/>
      <c r="DY310" s="706"/>
      <c r="DZ310" s="706"/>
      <c r="EA310" s="706"/>
      <c r="EB310" s="706"/>
      <c r="EC310" s="706"/>
      <c r="ED310" s="706"/>
      <c r="EE310" s="706"/>
      <c r="EF310" s="706"/>
      <c r="EG310" s="706"/>
      <c r="EH310" s="706"/>
      <c r="EI310" s="706"/>
      <c r="EJ310" s="706"/>
      <c r="EK310" s="706"/>
      <c r="EL310" s="706"/>
      <c r="EM310" s="706"/>
      <c r="EN310" s="706"/>
      <c r="EO310" s="706"/>
      <c r="EP310" s="706"/>
      <c r="EQ310" s="706"/>
      <c r="ER310" s="706"/>
      <c r="ES310" s="706"/>
      <c r="ET310" s="706"/>
      <c r="EU310" s="706"/>
      <c r="EV310" s="706"/>
      <c r="EW310" s="706"/>
      <c r="EX310" s="706"/>
      <c r="EY310" s="706"/>
      <c r="EZ310" s="706"/>
      <c r="FA310" s="706"/>
      <c r="FB310" s="706"/>
      <c r="FC310" s="706"/>
      <c r="FD310" s="706"/>
      <c r="FE310" s="706"/>
      <c r="FF310" s="706"/>
      <c r="FG310" s="706"/>
      <c r="FH310" s="706"/>
      <c r="FI310" s="704"/>
      <c r="FJ310" s="704"/>
      <c r="FK310" s="706"/>
      <c r="FL310" s="706"/>
      <c r="FM310" s="704"/>
      <c r="FN310" s="704"/>
      <c r="FO310" s="704"/>
      <c r="FP310" s="704"/>
      <c r="FQ310" s="704"/>
      <c r="FR310" s="704"/>
      <c r="FS310" s="704"/>
      <c r="FT310" s="704"/>
      <c r="FU310" s="704"/>
      <c r="FV310" s="704"/>
      <c r="FW310" s="704"/>
      <c r="FX310" s="704"/>
      <c r="FY310" s="704"/>
      <c r="FZ310" s="704"/>
      <c r="GA310" s="704"/>
      <c r="GB310" s="704"/>
      <c r="GC310" s="704"/>
      <c r="GD310" s="704"/>
      <c r="GE310" s="704"/>
      <c r="GF310" s="704"/>
      <c r="GG310" s="704"/>
      <c r="GH310" s="704"/>
      <c r="GI310" s="704"/>
      <c r="GJ310" s="704"/>
      <c r="GK310" s="704"/>
      <c r="GL310" s="704"/>
      <c r="GM310" s="704"/>
      <c r="GN310" s="706"/>
      <c r="GO310" s="704"/>
      <c r="GP310" s="746"/>
      <c r="GQ310" s="704"/>
      <c r="GR310" s="704"/>
      <c r="GS310" s="704"/>
      <c r="GT310" s="704"/>
      <c r="GU310" s="704"/>
      <c r="GV310" s="704"/>
      <c r="GW310" s="704"/>
      <c r="GX310" s="704"/>
      <c r="GY310" s="704"/>
      <c r="GZ310" s="704"/>
      <c r="HA310" s="704"/>
      <c r="HB310" s="704"/>
      <c r="HC310" s="704"/>
      <c r="HD310" s="704"/>
      <c r="HE310" s="704"/>
      <c r="HF310" s="704"/>
      <c r="HG310" s="704"/>
      <c r="HH310" s="704"/>
      <c r="HI310" s="704"/>
      <c r="HJ310" s="704"/>
      <c r="HK310" s="704"/>
      <c r="HL310" s="704"/>
      <c r="HM310" s="704"/>
      <c r="HN310" s="704"/>
      <c r="HO310" s="704"/>
      <c r="HP310" s="704"/>
      <c r="HQ310" s="704"/>
      <c r="HR310" s="704"/>
      <c r="HS310" s="704"/>
      <c r="HT310" s="704"/>
      <c r="HU310" s="704"/>
      <c r="HV310" s="704"/>
      <c r="HW310" s="704"/>
      <c r="HX310" s="704"/>
      <c r="HY310" s="704"/>
      <c r="HZ310" s="704"/>
      <c r="IA310" s="704"/>
      <c r="IB310" s="704"/>
      <c r="IC310" s="704"/>
      <c r="ID310" s="704"/>
      <c r="IE310" s="704"/>
      <c r="IF310" s="704"/>
      <c r="IG310" s="704"/>
      <c r="IH310" s="704"/>
      <c r="II310" s="704"/>
      <c r="IJ310" s="704"/>
      <c r="IK310" s="704"/>
      <c r="IL310" s="704"/>
      <c r="IM310" s="704"/>
      <c r="IN310" s="704"/>
      <c r="IO310" s="704"/>
      <c r="IP310" s="704"/>
      <c r="IQ310" s="704"/>
      <c r="IR310" s="704"/>
      <c r="IS310" s="704"/>
      <c r="IT310" s="704"/>
      <c r="IU310" s="704"/>
      <c r="IV310" s="706"/>
      <c r="IW310" s="706"/>
    </row>
    <row r="311" spans="1:274" s="878" customFormat="1" ht="23.1" customHeight="1" x14ac:dyDescent="0.25">
      <c r="A311" s="691">
        <v>310</v>
      </c>
      <c r="B311" s="693" t="s">
        <v>1316</v>
      </c>
      <c r="C311" s="691">
        <v>255</v>
      </c>
      <c r="D311" s="729">
        <v>672</v>
      </c>
      <c r="E311" s="707">
        <v>24</v>
      </c>
      <c r="F311" s="699" t="s">
        <v>1327</v>
      </c>
      <c r="G311" s="692" t="s">
        <v>1343</v>
      </c>
      <c r="H311" s="751" t="s">
        <v>1127</v>
      </c>
      <c r="I311" s="752" t="s">
        <v>1113</v>
      </c>
      <c r="J311" s="761" t="s">
        <v>1135</v>
      </c>
      <c r="K311" s="753" t="s">
        <v>1115</v>
      </c>
      <c r="L311" s="753" t="s">
        <v>1116</v>
      </c>
      <c r="M311" s="753" t="s">
        <v>1199</v>
      </c>
      <c r="N311" s="753" t="s">
        <v>1317</v>
      </c>
      <c r="O311" s="753" t="s">
        <v>1317</v>
      </c>
      <c r="P311" s="780" t="s">
        <v>1554</v>
      </c>
      <c r="Q311" s="781">
        <v>28</v>
      </c>
      <c r="R311" s="781" t="s">
        <v>1344</v>
      </c>
      <c r="S311" s="755">
        <v>2</v>
      </c>
      <c r="T311" s="769">
        <v>2.2000000000000002</v>
      </c>
      <c r="U311" s="771">
        <v>41640</v>
      </c>
      <c r="V311" s="772">
        <v>41791</v>
      </c>
      <c r="W311" s="731">
        <v>25</v>
      </c>
      <c r="X311" s="875">
        <v>8250000</v>
      </c>
      <c r="Y311" s="875"/>
      <c r="Z311" s="875">
        <f t="shared" si="12"/>
        <v>8250000</v>
      </c>
      <c r="AA311" s="702"/>
      <c r="AB311" s="702">
        <v>1375000</v>
      </c>
      <c r="AC311" s="702">
        <v>1375000</v>
      </c>
      <c r="AD311" s="702">
        <v>1375000</v>
      </c>
      <c r="AE311" s="702">
        <v>1375000</v>
      </c>
      <c r="AF311" s="702">
        <v>1375000</v>
      </c>
      <c r="AG311" s="702">
        <v>1375000</v>
      </c>
      <c r="AH311" s="702"/>
      <c r="AI311" s="702"/>
      <c r="AJ311" s="717"/>
      <c r="AK311" s="717"/>
      <c r="AL311" s="717"/>
      <c r="AM311" s="868">
        <f t="shared" si="13"/>
        <v>8250000</v>
      </c>
      <c r="AN311" s="868">
        <f t="shared" si="14"/>
        <v>0</v>
      </c>
      <c r="AO311" s="760"/>
      <c r="AP311" s="868"/>
      <c r="AQ311" s="706"/>
      <c r="AR311" s="706"/>
      <c r="AS311" s="706"/>
      <c r="AT311" s="706"/>
      <c r="AU311" s="706"/>
      <c r="AV311" s="706"/>
      <c r="AW311" s="706"/>
      <c r="AX311" s="706"/>
      <c r="AY311" s="706"/>
      <c r="AZ311" s="706"/>
      <c r="BA311" s="706"/>
      <c r="BB311" s="706"/>
      <c r="BC311" s="706"/>
      <c r="BD311" s="706"/>
      <c r="BE311" s="706"/>
      <c r="BF311" s="706"/>
      <c r="BG311" s="706"/>
      <c r="BH311" s="706"/>
      <c r="BI311" s="706"/>
      <c r="BJ311" s="706"/>
      <c r="BK311" s="706"/>
      <c r="BL311" s="706"/>
      <c r="BM311" s="706"/>
      <c r="BN311" s="706"/>
      <c r="BO311" s="706"/>
      <c r="BP311" s="706"/>
      <c r="BQ311" s="706"/>
      <c r="BR311" s="706"/>
      <c r="BS311" s="706"/>
      <c r="BT311" s="706"/>
      <c r="BU311" s="706"/>
      <c r="BV311" s="706"/>
      <c r="BW311" s="706"/>
      <c r="BX311" s="706"/>
      <c r="BY311" s="706"/>
      <c r="BZ311" s="706"/>
      <c r="CA311" s="706"/>
      <c r="CB311" s="706"/>
      <c r="CC311" s="706"/>
      <c r="CD311" s="706"/>
      <c r="CE311" s="706"/>
      <c r="CF311" s="706"/>
      <c r="CG311" s="706"/>
      <c r="CH311" s="706"/>
      <c r="CI311" s="706"/>
      <c r="CJ311" s="706"/>
      <c r="CK311" s="706"/>
      <c r="CL311" s="706"/>
      <c r="CM311" s="706"/>
      <c r="CN311" s="706"/>
      <c r="CO311" s="706"/>
      <c r="CP311" s="706"/>
      <c r="CQ311" s="706"/>
      <c r="CR311" s="706"/>
      <c r="CS311" s="706"/>
      <c r="CT311" s="706"/>
      <c r="CU311" s="706"/>
      <c r="CV311" s="706"/>
      <c r="CW311" s="706"/>
      <c r="CX311" s="706"/>
      <c r="CY311" s="706"/>
      <c r="CZ311" s="706"/>
      <c r="DA311" s="706"/>
      <c r="DB311" s="706"/>
      <c r="DC311" s="706"/>
      <c r="DD311" s="706"/>
      <c r="DE311" s="706"/>
      <c r="DF311" s="706"/>
      <c r="DG311" s="706"/>
      <c r="DH311" s="706"/>
      <c r="DI311" s="706"/>
      <c r="DJ311" s="706"/>
      <c r="DK311" s="706"/>
      <c r="DL311" s="706"/>
      <c r="DM311" s="706"/>
      <c r="DN311" s="706"/>
      <c r="DO311" s="706"/>
      <c r="DP311" s="706"/>
      <c r="DQ311" s="706"/>
      <c r="DR311" s="706"/>
      <c r="DS311" s="706"/>
      <c r="DT311" s="706"/>
      <c r="DU311" s="706"/>
      <c r="DV311" s="706"/>
      <c r="DW311" s="706"/>
      <c r="DX311" s="706"/>
      <c r="DY311" s="706"/>
      <c r="DZ311" s="706"/>
      <c r="EA311" s="706"/>
      <c r="EB311" s="706"/>
      <c r="EC311" s="706"/>
      <c r="ED311" s="706"/>
      <c r="EE311" s="706"/>
      <c r="EF311" s="706"/>
      <c r="EG311" s="706"/>
      <c r="EH311" s="706"/>
      <c r="EI311" s="706"/>
      <c r="EJ311" s="706"/>
      <c r="EK311" s="706"/>
      <c r="EL311" s="706"/>
      <c r="EM311" s="706"/>
      <c r="EN311" s="706"/>
      <c r="EO311" s="706"/>
      <c r="EP311" s="706"/>
      <c r="EQ311" s="706"/>
      <c r="ER311" s="706"/>
      <c r="ES311" s="706"/>
      <c r="ET311" s="706"/>
      <c r="EU311" s="706"/>
      <c r="EV311" s="706"/>
      <c r="EW311" s="706"/>
      <c r="EX311" s="706"/>
      <c r="EY311" s="706"/>
      <c r="EZ311" s="706"/>
      <c r="FA311" s="706"/>
      <c r="FB311" s="706"/>
      <c r="FC311" s="706"/>
      <c r="FD311" s="706"/>
      <c r="FE311" s="706"/>
      <c r="FF311" s="706"/>
      <c r="FG311" s="706"/>
      <c r="FH311" s="706"/>
      <c r="FI311" s="704"/>
      <c r="FJ311" s="704"/>
      <c r="FK311" s="706"/>
      <c r="FL311" s="706"/>
      <c r="FM311" s="704"/>
      <c r="FN311" s="704"/>
      <c r="FO311" s="704"/>
      <c r="FP311" s="704"/>
      <c r="FQ311" s="704"/>
      <c r="FR311" s="704"/>
      <c r="FS311" s="704"/>
      <c r="FT311" s="704"/>
      <c r="FU311" s="704"/>
      <c r="FV311" s="704"/>
      <c r="FW311" s="704"/>
      <c r="FX311" s="704"/>
      <c r="FY311" s="704"/>
      <c r="FZ311" s="704"/>
      <c r="GA311" s="704"/>
      <c r="GB311" s="704"/>
      <c r="GC311" s="704"/>
      <c r="GD311" s="704"/>
      <c r="GE311" s="704"/>
      <c r="GF311" s="704"/>
      <c r="GG311" s="704"/>
      <c r="GH311" s="704"/>
      <c r="GI311" s="704"/>
      <c r="GJ311" s="704"/>
      <c r="GK311" s="704"/>
      <c r="GL311" s="704"/>
      <c r="GM311" s="704"/>
      <c r="GN311" s="706"/>
      <c r="GO311" s="704"/>
      <c r="GP311" s="746"/>
      <c r="GQ311" s="704"/>
      <c r="GR311" s="704"/>
      <c r="GS311" s="704"/>
      <c r="GT311" s="704"/>
      <c r="GU311" s="704"/>
      <c r="GV311" s="704"/>
      <c r="GW311" s="704"/>
      <c r="GX311" s="704"/>
      <c r="GY311" s="704"/>
      <c r="GZ311" s="704"/>
      <c r="HA311" s="704"/>
      <c r="HB311" s="704"/>
      <c r="HC311" s="704"/>
      <c r="HD311" s="704"/>
      <c r="HE311" s="704"/>
      <c r="HF311" s="704"/>
      <c r="HG311" s="704"/>
      <c r="HH311" s="704"/>
      <c r="HI311" s="704"/>
      <c r="HJ311" s="704"/>
      <c r="HK311" s="704"/>
      <c r="HL311" s="704"/>
      <c r="HM311" s="704"/>
      <c r="HN311" s="704"/>
      <c r="HO311" s="704"/>
      <c r="HP311" s="704"/>
      <c r="HQ311" s="704"/>
      <c r="HR311" s="704"/>
      <c r="HS311" s="704"/>
      <c r="HT311" s="704"/>
      <c r="HU311" s="704"/>
      <c r="HV311" s="704"/>
      <c r="HW311" s="704"/>
      <c r="HX311" s="704"/>
      <c r="HY311" s="704"/>
      <c r="HZ311" s="704"/>
      <c r="IA311" s="704"/>
      <c r="IB311" s="704"/>
      <c r="IC311" s="704"/>
      <c r="ID311" s="704"/>
      <c r="IE311" s="704"/>
      <c r="IF311" s="704"/>
      <c r="IG311" s="704"/>
      <c r="IH311" s="704"/>
      <c r="II311" s="704"/>
      <c r="IJ311" s="704"/>
      <c r="IK311" s="704"/>
      <c r="IL311" s="704"/>
      <c r="IM311" s="704"/>
      <c r="IN311" s="704"/>
      <c r="IO311" s="704"/>
      <c r="IP311" s="704"/>
      <c r="IQ311" s="704"/>
      <c r="IR311" s="704"/>
      <c r="IS311" s="704"/>
      <c r="IT311" s="704"/>
      <c r="IU311" s="704"/>
      <c r="IV311" s="706"/>
      <c r="IW311" s="706"/>
      <c r="JA311" s="706"/>
      <c r="JB311" s="706"/>
      <c r="JC311" s="706"/>
      <c r="JD311" s="706"/>
      <c r="JE311" s="706"/>
      <c r="JF311" s="706"/>
      <c r="JG311" s="706"/>
      <c r="JH311" s="706"/>
    </row>
    <row r="312" spans="1:274" s="878" customFormat="1" ht="22.5" customHeight="1" x14ac:dyDescent="0.25">
      <c r="A312" s="691">
        <v>311</v>
      </c>
      <c r="B312" s="693" t="s">
        <v>1111</v>
      </c>
      <c r="C312" s="696">
        <v>260</v>
      </c>
      <c r="D312" s="697">
        <v>632</v>
      </c>
      <c r="E312" s="707">
        <v>4</v>
      </c>
      <c r="F312" s="723" t="s">
        <v>1121</v>
      </c>
      <c r="G312" s="715" t="s">
        <v>1132</v>
      </c>
      <c r="H312" s="767" t="s">
        <v>1127</v>
      </c>
      <c r="I312" s="752" t="s">
        <v>1113</v>
      </c>
      <c r="J312" s="761" t="s">
        <v>1114</v>
      </c>
      <c r="K312" s="753" t="s">
        <v>1115</v>
      </c>
      <c r="L312" s="753" t="s">
        <v>1116</v>
      </c>
      <c r="M312" s="753" t="s">
        <v>1117</v>
      </c>
      <c r="N312" s="753" t="s">
        <v>1118</v>
      </c>
      <c r="O312" s="753" t="s">
        <v>1128</v>
      </c>
      <c r="P312" s="753" t="s">
        <v>1134</v>
      </c>
      <c r="Q312" s="761">
        <v>9</v>
      </c>
      <c r="R312" s="761">
        <v>9</v>
      </c>
      <c r="S312" s="755">
        <v>2</v>
      </c>
      <c r="T312" s="769">
        <v>2.1</v>
      </c>
      <c r="U312" s="771">
        <v>41091</v>
      </c>
      <c r="V312" s="772">
        <v>41426</v>
      </c>
      <c r="W312" s="701">
        <v>20</v>
      </c>
      <c r="X312" s="875"/>
      <c r="Y312" s="876">
        <v>21600</v>
      </c>
      <c r="Z312" s="875">
        <f t="shared" si="12"/>
        <v>21600</v>
      </c>
      <c r="AA312" s="717"/>
      <c r="AB312" s="717"/>
      <c r="AC312" s="717">
        <v>21600</v>
      </c>
      <c r="AD312" s="717"/>
      <c r="AE312" s="717"/>
      <c r="AF312" s="717"/>
      <c r="AG312" s="717"/>
      <c r="AH312" s="717"/>
      <c r="AI312" s="717"/>
      <c r="AJ312" s="717"/>
      <c r="AK312" s="717"/>
      <c r="AL312" s="717"/>
      <c r="AM312" s="868">
        <f t="shared" si="13"/>
        <v>21600</v>
      </c>
      <c r="AN312" s="868">
        <f t="shared" si="14"/>
        <v>0</v>
      </c>
      <c r="AO312" s="717"/>
      <c r="AP312" s="868"/>
      <c r="AQ312" s="706"/>
      <c r="AR312" s="706"/>
      <c r="AS312" s="706"/>
      <c r="AT312" s="706"/>
      <c r="AU312" s="706"/>
      <c r="AV312" s="706"/>
      <c r="AW312" s="706"/>
      <c r="AX312" s="706"/>
      <c r="AY312" s="706"/>
      <c r="AZ312" s="706"/>
      <c r="BA312" s="706"/>
      <c r="BB312" s="706"/>
      <c r="BC312" s="706"/>
      <c r="BD312" s="706"/>
      <c r="BE312" s="706"/>
      <c r="BF312" s="706"/>
      <c r="BG312" s="706"/>
      <c r="BH312" s="706"/>
      <c r="BI312" s="706"/>
      <c r="BJ312" s="706"/>
      <c r="BK312" s="706"/>
      <c r="BL312" s="706"/>
      <c r="BM312" s="706"/>
      <c r="BN312" s="706"/>
      <c r="BO312" s="706"/>
      <c r="BP312" s="706"/>
      <c r="BQ312" s="706"/>
      <c r="BR312" s="706"/>
      <c r="BS312" s="706"/>
      <c r="BT312" s="706"/>
      <c r="BU312" s="706"/>
      <c r="BV312" s="706"/>
      <c r="BW312" s="706"/>
      <c r="BX312" s="706"/>
      <c r="BY312" s="706"/>
      <c r="BZ312" s="706"/>
      <c r="CA312" s="706"/>
      <c r="CB312" s="706"/>
      <c r="CC312" s="706"/>
      <c r="CD312" s="706"/>
      <c r="CE312" s="706"/>
      <c r="CF312" s="706"/>
      <c r="CG312" s="706"/>
      <c r="CH312" s="706"/>
      <c r="CI312" s="706"/>
      <c r="CJ312" s="706"/>
      <c r="CK312" s="706"/>
      <c r="CL312" s="706"/>
      <c r="CM312" s="706"/>
      <c r="CN312" s="706"/>
      <c r="CO312" s="706"/>
      <c r="CP312" s="706"/>
      <c r="CQ312" s="706"/>
      <c r="CR312" s="706"/>
      <c r="CS312" s="706"/>
      <c r="CT312" s="706"/>
      <c r="CU312" s="706"/>
      <c r="CV312" s="706"/>
      <c r="CW312" s="706"/>
      <c r="CX312" s="706"/>
      <c r="CY312" s="706"/>
      <c r="CZ312" s="706"/>
      <c r="DA312" s="706"/>
      <c r="DB312" s="706"/>
      <c r="DC312" s="706"/>
      <c r="DD312" s="706"/>
      <c r="DE312" s="706"/>
      <c r="DF312" s="706"/>
      <c r="DG312" s="706"/>
      <c r="DH312" s="706"/>
      <c r="DI312" s="706"/>
      <c r="DJ312" s="706"/>
      <c r="DK312" s="706"/>
      <c r="DL312" s="706"/>
      <c r="DM312" s="706"/>
      <c r="DN312" s="706"/>
      <c r="DO312" s="706"/>
      <c r="DP312" s="706"/>
      <c r="DQ312" s="706"/>
      <c r="DR312" s="706"/>
      <c r="DS312" s="706"/>
      <c r="DT312" s="706"/>
      <c r="DU312" s="706"/>
      <c r="DV312" s="706"/>
      <c r="DW312" s="706"/>
      <c r="DX312" s="706"/>
      <c r="DY312" s="706"/>
      <c r="DZ312" s="706"/>
      <c r="EA312" s="706"/>
      <c r="EB312" s="706"/>
      <c r="EC312" s="706"/>
      <c r="ED312" s="706"/>
      <c r="EE312" s="706"/>
      <c r="EF312" s="706"/>
      <c r="EG312" s="706"/>
      <c r="EH312" s="706"/>
      <c r="EI312" s="706"/>
      <c r="EJ312" s="706"/>
      <c r="EK312" s="706"/>
      <c r="EL312" s="706"/>
      <c r="EM312" s="706"/>
      <c r="EN312" s="706"/>
      <c r="EO312" s="706"/>
      <c r="EP312" s="706"/>
      <c r="EQ312" s="706"/>
      <c r="ER312" s="706"/>
      <c r="ES312" s="706"/>
      <c r="ET312" s="706"/>
      <c r="EU312" s="706"/>
      <c r="EV312" s="706"/>
      <c r="EW312" s="706"/>
      <c r="EX312" s="706"/>
      <c r="EY312" s="706"/>
      <c r="EZ312" s="706"/>
      <c r="FA312" s="706"/>
      <c r="FB312" s="706"/>
      <c r="FC312" s="706"/>
      <c r="FD312" s="706"/>
      <c r="FE312" s="706"/>
      <c r="FF312" s="706"/>
      <c r="FG312" s="706"/>
      <c r="FH312" s="706"/>
      <c r="FI312" s="704"/>
      <c r="FJ312" s="704"/>
      <c r="FK312" s="706"/>
      <c r="FL312" s="706"/>
      <c r="FM312" s="706"/>
      <c r="FN312" s="706"/>
      <c r="FO312" s="706"/>
      <c r="FP312" s="706"/>
      <c r="FQ312" s="706"/>
      <c r="FR312" s="706"/>
      <c r="FS312" s="706"/>
      <c r="FT312" s="706"/>
      <c r="FU312" s="706"/>
      <c r="FV312" s="706"/>
      <c r="FW312" s="706"/>
      <c r="FX312" s="706"/>
      <c r="FY312" s="706"/>
      <c r="FZ312" s="706"/>
      <c r="GA312" s="706"/>
      <c r="GB312" s="706"/>
      <c r="GC312" s="706"/>
      <c r="GD312" s="706"/>
      <c r="GE312" s="706"/>
      <c r="GF312" s="706"/>
      <c r="GG312" s="706"/>
      <c r="GH312" s="706"/>
      <c r="GI312" s="706"/>
      <c r="GJ312" s="706"/>
      <c r="GK312" s="706"/>
      <c r="GL312" s="706"/>
      <c r="GM312" s="706"/>
      <c r="GN312" s="706"/>
      <c r="GO312" s="706"/>
      <c r="JA312" s="706"/>
      <c r="JB312" s="706"/>
      <c r="JC312" s="706"/>
      <c r="JD312" s="706"/>
      <c r="JE312" s="706"/>
      <c r="JF312" s="706"/>
      <c r="JG312" s="706"/>
      <c r="JH312" s="706"/>
      <c r="JJ312" s="706"/>
      <c r="JK312" s="706"/>
      <c r="JL312" s="706"/>
      <c r="JM312" s="706"/>
      <c r="JN312" s="706"/>
    </row>
    <row r="313" spans="1:274" s="878" customFormat="1" ht="22.5" customHeight="1" x14ac:dyDescent="0.25">
      <c r="A313" s="691">
        <v>312</v>
      </c>
      <c r="B313" s="693" t="s">
        <v>1390</v>
      </c>
      <c r="C313" s="696">
        <v>260</v>
      </c>
      <c r="D313" s="697">
        <v>632</v>
      </c>
      <c r="E313" s="697">
        <v>5</v>
      </c>
      <c r="F313" s="699" t="s">
        <v>1121</v>
      </c>
      <c r="G313" s="738" t="s">
        <v>1411</v>
      </c>
      <c r="H313" s="751" t="s">
        <v>1127</v>
      </c>
      <c r="I313" s="767" t="s">
        <v>1113</v>
      </c>
      <c r="J313" s="761" t="s">
        <v>1135</v>
      </c>
      <c r="K313" s="761" t="s">
        <v>1115</v>
      </c>
      <c r="L313" s="761" t="s">
        <v>1116</v>
      </c>
      <c r="M313" s="753" t="s">
        <v>1199</v>
      </c>
      <c r="N313" s="764" t="s">
        <v>1359</v>
      </c>
      <c r="O313" s="753" t="s">
        <v>1359</v>
      </c>
      <c r="P313" s="753" t="s">
        <v>1394</v>
      </c>
      <c r="Q313" s="753" t="s">
        <v>1412</v>
      </c>
      <c r="R313" s="753" t="s">
        <v>1412</v>
      </c>
      <c r="S313" s="755">
        <v>2</v>
      </c>
      <c r="T313" s="769">
        <v>2.1</v>
      </c>
      <c r="U313" s="771">
        <v>41456</v>
      </c>
      <c r="V313" s="772">
        <v>41791</v>
      </c>
      <c r="W313" s="874">
        <v>20</v>
      </c>
      <c r="X313" s="875">
        <v>1000000</v>
      </c>
      <c r="Y313" s="875"/>
      <c r="Z313" s="875">
        <f t="shared" si="12"/>
        <v>1000000</v>
      </c>
      <c r="AA313" s="702"/>
      <c r="AB313" s="702"/>
      <c r="AC313" s="702"/>
      <c r="AD313" s="702"/>
      <c r="AE313" s="702"/>
      <c r="AF313" s="702"/>
      <c r="AG313" s="702"/>
      <c r="AH313" s="702"/>
      <c r="AI313" s="717"/>
      <c r="AJ313" s="717"/>
      <c r="AK313" s="702">
        <v>500000</v>
      </c>
      <c r="AL313" s="702">
        <v>500000</v>
      </c>
      <c r="AM313" s="868">
        <f t="shared" si="13"/>
        <v>1000000</v>
      </c>
      <c r="AN313" s="868">
        <f t="shared" si="14"/>
        <v>0</v>
      </c>
      <c r="AO313" s="760">
        <v>1000000</v>
      </c>
      <c r="AP313" s="868"/>
      <c r="AQ313" s="706"/>
      <c r="AR313" s="706"/>
      <c r="AS313" s="706"/>
      <c r="AT313" s="706"/>
      <c r="AU313" s="706"/>
      <c r="AV313" s="706"/>
      <c r="AW313" s="706"/>
      <c r="AX313" s="706"/>
      <c r="AY313" s="706"/>
      <c r="AZ313" s="706"/>
      <c r="BA313" s="706"/>
      <c r="BB313" s="706"/>
      <c r="BC313" s="706"/>
      <c r="BD313" s="706"/>
      <c r="BE313" s="706"/>
      <c r="BF313" s="706"/>
      <c r="BG313" s="706"/>
      <c r="BH313" s="706"/>
      <c r="BI313" s="706"/>
      <c r="BJ313" s="706"/>
      <c r="BK313" s="706"/>
      <c r="BL313" s="706"/>
      <c r="BM313" s="706"/>
      <c r="BN313" s="706"/>
      <c r="BO313" s="706"/>
      <c r="BP313" s="706"/>
      <c r="BQ313" s="706"/>
      <c r="BR313" s="706"/>
      <c r="BS313" s="706"/>
      <c r="BT313" s="706"/>
      <c r="BU313" s="706"/>
      <c r="BV313" s="706"/>
      <c r="BW313" s="706"/>
      <c r="BX313" s="706"/>
      <c r="BY313" s="706"/>
      <c r="BZ313" s="706"/>
      <c r="CA313" s="706"/>
      <c r="CB313" s="706"/>
      <c r="CC313" s="706"/>
      <c r="CD313" s="706"/>
      <c r="CE313" s="706"/>
      <c r="CF313" s="706"/>
      <c r="CG313" s="706"/>
      <c r="CH313" s="706"/>
      <c r="CI313" s="706"/>
      <c r="CJ313" s="706"/>
      <c r="CK313" s="706"/>
      <c r="CL313" s="706"/>
      <c r="CM313" s="706"/>
      <c r="CN313" s="706"/>
      <c r="CO313" s="706"/>
      <c r="CP313" s="706"/>
      <c r="CQ313" s="706"/>
      <c r="CR313" s="706"/>
      <c r="CS313" s="706"/>
      <c r="CT313" s="706"/>
      <c r="CU313" s="706"/>
      <c r="CV313" s="706"/>
      <c r="CW313" s="706"/>
      <c r="CX313" s="706"/>
      <c r="CY313" s="706"/>
      <c r="CZ313" s="706"/>
      <c r="DA313" s="706"/>
      <c r="DB313" s="706"/>
      <c r="DC313" s="706"/>
      <c r="DD313" s="706"/>
      <c r="DE313" s="706"/>
      <c r="DF313" s="706"/>
      <c r="DG313" s="706"/>
      <c r="DH313" s="706"/>
      <c r="DI313" s="706"/>
      <c r="DJ313" s="706"/>
      <c r="DK313" s="706"/>
      <c r="DL313" s="706"/>
      <c r="DM313" s="706"/>
      <c r="DN313" s="706"/>
      <c r="DO313" s="706"/>
      <c r="DP313" s="706"/>
      <c r="DQ313" s="706"/>
      <c r="DR313" s="706"/>
      <c r="DS313" s="706"/>
      <c r="DT313" s="706"/>
      <c r="DU313" s="706"/>
      <c r="DV313" s="706"/>
      <c r="DW313" s="706"/>
      <c r="DX313" s="706"/>
      <c r="DY313" s="706"/>
      <c r="DZ313" s="706"/>
      <c r="EA313" s="706"/>
      <c r="EB313" s="706"/>
      <c r="EC313" s="706"/>
      <c r="ED313" s="706"/>
      <c r="EE313" s="706"/>
      <c r="EF313" s="706"/>
      <c r="EG313" s="706"/>
      <c r="EH313" s="706"/>
      <c r="EI313" s="706"/>
      <c r="EJ313" s="706"/>
      <c r="EK313" s="706"/>
      <c r="EL313" s="706"/>
      <c r="EM313" s="706"/>
      <c r="EN313" s="706"/>
      <c r="EO313" s="706"/>
      <c r="EP313" s="706"/>
      <c r="EQ313" s="706"/>
      <c r="ER313" s="706"/>
      <c r="ES313" s="706"/>
      <c r="ET313" s="706"/>
      <c r="EU313" s="706"/>
      <c r="EV313" s="706"/>
      <c r="EW313" s="706"/>
      <c r="EX313" s="706"/>
      <c r="EY313" s="706"/>
      <c r="EZ313" s="706"/>
      <c r="FA313" s="706"/>
      <c r="FB313" s="706"/>
      <c r="FC313" s="706"/>
      <c r="FD313" s="706"/>
      <c r="FE313" s="706"/>
      <c r="FF313" s="706"/>
      <c r="FG313" s="706"/>
      <c r="FH313" s="706"/>
      <c r="FI313" s="704"/>
      <c r="FJ313" s="704"/>
      <c r="FK313" s="706"/>
      <c r="FL313" s="706"/>
      <c r="FM313" s="706"/>
      <c r="FN313" s="706"/>
      <c r="FO313" s="706"/>
      <c r="FP313" s="706"/>
      <c r="FQ313" s="706"/>
      <c r="FR313" s="706"/>
      <c r="FS313" s="706"/>
      <c r="FT313" s="706"/>
      <c r="FU313" s="706"/>
      <c r="FV313" s="706"/>
      <c r="FW313" s="706"/>
      <c r="FX313" s="706"/>
      <c r="FY313" s="706"/>
      <c r="FZ313" s="706"/>
      <c r="GA313" s="706"/>
      <c r="GB313" s="706"/>
      <c r="GC313" s="706"/>
      <c r="GD313" s="706"/>
      <c r="GE313" s="706"/>
      <c r="GF313" s="706"/>
      <c r="GG313" s="706"/>
      <c r="GH313" s="706"/>
      <c r="GI313" s="706"/>
      <c r="GJ313" s="706"/>
      <c r="GK313" s="706"/>
      <c r="GL313" s="706"/>
      <c r="GM313" s="706"/>
      <c r="GN313" s="706"/>
      <c r="GO313" s="704"/>
      <c r="GP313" s="746"/>
      <c r="GQ313" s="704"/>
      <c r="GR313" s="704"/>
      <c r="GS313" s="704"/>
      <c r="GT313" s="704"/>
      <c r="GU313" s="704"/>
      <c r="GV313" s="704"/>
      <c r="GW313" s="704"/>
      <c r="GX313" s="704"/>
      <c r="GY313" s="704"/>
      <c r="GZ313" s="704"/>
      <c r="HA313" s="704"/>
      <c r="HB313" s="704"/>
      <c r="HC313" s="704"/>
      <c r="HD313" s="704"/>
      <c r="HE313" s="704"/>
      <c r="HF313" s="704"/>
      <c r="HG313" s="704"/>
      <c r="HH313" s="704"/>
      <c r="HI313" s="704"/>
      <c r="HJ313" s="704"/>
      <c r="HK313" s="704"/>
      <c r="HL313" s="704"/>
      <c r="HM313" s="704"/>
      <c r="HN313" s="704"/>
      <c r="HO313" s="704"/>
      <c r="HP313" s="704"/>
      <c r="HQ313" s="704"/>
      <c r="HR313" s="704"/>
      <c r="HS313" s="704"/>
      <c r="HT313" s="704"/>
      <c r="HU313" s="704"/>
      <c r="HV313" s="704"/>
      <c r="HW313" s="704"/>
      <c r="HX313" s="704"/>
      <c r="HY313" s="704"/>
      <c r="HZ313" s="704"/>
      <c r="IA313" s="706"/>
      <c r="IB313" s="706"/>
      <c r="IC313" s="706"/>
      <c r="ID313" s="706"/>
      <c r="IE313" s="706"/>
      <c r="IF313" s="706"/>
      <c r="IG313" s="706"/>
      <c r="IH313" s="706"/>
      <c r="II313" s="706"/>
      <c r="IJ313" s="706"/>
      <c r="IK313" s="706"/>
      <c r="IL313" s="706"/>
      <c r="IM313" s="706"/>
      <c r="IN313" s="706"/>
      <c r="IO313" s="706"/>
      <c r="IP313" s="706"/>
      <c r="IQ313" s="706"/>
      <c r="IR313" s="706"/>
      <c r="IS313" s="706"/>
      <c r="IT313" s="706"/>
      <c r="IU313" s="706"/>
      <c r="IV313" s="706"/>
      <c r="IW313" s="706"/>
      <c r="JJ313" s="706"/>
      <c r="JK313" s="706"/>
      <c r="JL313" s="706"/>
      <c r="JM313" s="706"/>
      <c r="JN313" s="706"/>
    </row>
    <row r="314" spans="1:274" s="878" customFormat="1" ht="22.5" customHeight="1" x14ac:dyDescent="0.25">
      <c r="A314" s="691">
        <v>313</v>
      </c>
      <c r="B314" s="693" t="s">
        <v>1390</v>
      </c>
      <c r="C314" s="697">
        <v>260</v>
      </c>
      <c r="D314" s="697">
        <v>684</v>
      </c>
      <c r="E314" s="698">
        <v>17</v>
      </c>
      <c r="F314" s="722" t="s">
        <v>1405</v>
      </c>
      <c r="G314" s="720" t="s">
        <v>1466</v>
      </c>
      <c r="H314" s="767" t="s">
        <v>1127</v>
      </c>
      <c r="I314" s="752" t="s">
        <v>1113</v>
      </c>
      <c r="J314" s="761" t="s">
        <v>1135</v>
      </c>
      <c r="K314" s="753" t="s">
        <v>1151</v>
      </c>
      <c r="L314" s="753" t="s">
        <v>1116</v>
      </c>
      <c r="M314" s="753" t="s">
        <v>1199</v>
      </c>
      <c r="N314" s="764" t="s">
        <v>1359</v>
      </c>
      <c r="O314" s="753" t="s">
        <v>1359</v>
      </c>
      <c r="P314" s="753" t="s">
        <v>1394</v>
      </c>
      <c r="Q314" s="765">
        <v>13</v>
      </c>
      <c r="R314" s="765" t="s">
        <v>1160</v>
      </c>
      <c r="S314" s="755">
        <v>2</v>
      </c>
      <c r="T314" s="769">
        <v>2.1</v>
      </c>
      <c r="U314" s="771">
        <v>41091</v>
      </c>
      <c r="V314" s="772">
        <v>41426</v>
      </c>
      <c r="W314" s="701">
        <v>20</v>
      </c>
      <c r="X314" s="875"/>
      <c r="Y314" s="876">
        <v>125300</v>
      </c>
      <c r="Z314" s="875">
        <f t="shared" si="12"/>
        <v>125300</v>
      </c>
      <c r="AA314" s="717"/>
      <c r="AB314" s="717"/>
      <c r="AC314" s="717">
        <v>25300</v>
      </c>
      <c r="AD314" s="717">
        <v>50000</v>
      </c>
      <c r="AE314" s="717">
        <v>50000</v>
      </c>
      <c r="AF314" s="717"/>
      <c r="AG314" s="717"/>
      <c r="AH314" s="717"/>
      <c r="AI314" s="717"/>
      <c r="AJ314" s="717"/>
      <c r="AK314" s="717"/>
      <c r="AL314" s="717"/>
      <c r="AM314" s="868">
        <f t="shared" si="13"/>
        <v>125300</v>
      </c>
      <c r="AN314" s="868">
        <f t="shared" si="14"/>
        <v>0</v>
      </c>
      <c r="AO314" s="717"/>
      <c r="AP314" s="868"/>
      <c r="AQ314" s="706"/>
      <c r="AR314" s="706"/>
      <c r="AS314" s="706"/>
      <c r="AT314" s="706"/>
      <c r="AU314" s="706"/>
      <c r="AV314" s="706"/>
      <c r="AW314" s="706"/>
      <c r="AX314" s="706"/>
      <c r="AY314" s="706"/>
      <c r="AZ314" s="706"/>
      <c r="BA314" s="706"/>
      <c r="BB314" s="706"/>
      <c r="BC314" s="706"/>
      <c r="BD314" s="706"/>
      <c r="BE314" s="706"/>
      <c r="BF314" s="706"/>
      <c r="BG314" s="706"/>
      <c r="BH314" s="706"/>
      <c r="BI314" s="706"/>
      <c r="BJ314" s="706"/>
      <c r="BK314" s="706"/>
      <c r="BL314" s="706"/>
      <c r="BM314" s="706"/>
      <c r="BN314" s="706"/>
      <c r="BO314" s="706"/>
      <c r="BP314" s="706"/>
      <c r="BQ314" s="706"/>
      <c r="BR314" s="706"/>
      <c r="BS314" s="706"/>
      <c r="BT314" s="706"/>
      <c r="BU314" s="706"/>
      <c r="BV314" s="706"/>
      <c r="BW314" s="706"/>
      <c r="BX314" s="706"/>
      <c r="BY314" s="706"/>
      <c r="BZ314" s="706"/>
      <c r="CA314" s="706"/>
      <c r="CB314" s="706"/>
      <c r="CC314" s="706"/>
      <c r="CD314" s="706"/>
      <c r="CE314" s="706"/>
      <c r="CF314" s="706"/>
      <c r="CG314" s="706"/>
      <c r="CH314" s="706"/>
      <c r="CI314" s="706"/>
      <c r="CJ314" s="706"/>
      <c r="CK314" s="706"/>
      <c r="CL314" s="706"/>
      <c r="CM314" s="706"/>
      <c r="CN314" s="706"/>
      <c r="CO314" s="706"/>
      <c r="CP314" s="706"/>
      <c r="CQ314" s="706"/>
      <c r="CR314" s="706"/>
      <c r="CS314" s="706"/>
      <c r="CT314" s="706"/>
      <c r="CU314" s="706"/>
      <c r="CV314" s="706"/>
      <c r="CW314" s="706"/>
      <c r="CX314" s="706"/>
      <c r="CY314" s="706"/>
      <c r="CZ314" s="706"/>
      <c r="DA314" s="706"/>
      <c r="DB314" s="706"/>
      <c r="DC314" s="706"/>
      <c r="DD314" s="706"/>
      <c r="DE314" s="706"/>
      <c r="DF314" s="706"/>
      <c r="DG314" s="706"/>
      <c r="DH314" s="706"/>
      <c r="DI314" s="706"/>
      <c r="DJ314" s="706"/>
      <c r="DK314" s="706"/>
      <c r="DL314" s="706"/>
      <c r="DM314" s="706"/>
      <c r="DN314" s="706"/>
      <c r="DO314" s="706"/>
      <c r="DP314" s="706"/>
      <c r="DQ314" s="706"/>
      <c r="DR314" s="706"/>
      <c r="DS314" s="706"/>
      <c r="DT314" s="706"/>
      <c r="DU314" s="706"/>
      <c r="DV314" s="706"/>
      <c r="DW314" s="706"/>
      <c r="DX314" s="706"/>
      <c r="DY314" s="706"/>
      <c r="DZ314" s="706"/>
      <c r="EA314" s="706"/>
      <c r="EB314" s="706"/>
      <c r="EC314" s="706"/>
      <c r="ED314" s="706"/>
      <c r="EE314" s="706"/>
      <c r="EF314" s="706"/>
      <c r="EG314" s="706"/>
      <c r="EH314" s="706"/>
      <c r="EI314" s="706"/>
      <c r="EJ314" s="706"/>
      <c r="EK314" s="706"/>
      <c r="EL314" s="706"/>
      <c r="EM314" s="706"/>
      <c r="EN314" s="706"/>
      <c r="EO314" s="706"/>
      <c r="EP314" s="706"/>
      <c r="EQ314" s="706"/>
      <c r="ER314" s="706"/>
      <c r="ES314" s="706"/>
      <c r="ET314" s="706"/>
      <c r="EU314" s="706"/>
      <c r="EV314" s="706"/>
      <c r="EW314" s="706"/>
      <c r="EX314" s="706"/>
      <c r="EY314" s="706"/>
      <c r="EZ314" s="706"/>
      <c r="FA314" s="706"/>
      <c r="FB314" s="706"/>
      <c r="FC314" s="706"/>
      <c r="FD314" s="706"/>
      <c r="FE314" s="706"/>
      <c r="FF314" s="706"/>
      <c r="FG314" s="706"/>
      <c r="FH314" s="706"/>
      <c r="FI314" s="704"/>
      <c r="FJ314" s="704"/>
      <c r="FK314" s="706"/>
      <c r="FL314" s="706"/>
      <c r="FM314" s="706"/>
      <c r="FN314" s="706"/>
      <c r="FO314" s="706"/>
      <c r="FP314" s="706"/>
      <c r="FQ314" s="706"/>
      <c r="FR314" s="706"/>
      <c r="FS314" s="706"/>
      <c r="FT314" s="706"/>
      <c r="FU314" s="706"/>
      <c r="FV314" s="706"/>
      <c r="FW314" s="706"/>
      <c r="FX314" s="706"/>
      <c r="FY314" s="706"/>
      <c r="FZ314" s="706"/>
      <c r="GA314" s="706"/>
      <c r="GB314" s="706"/>
      <c r="GC314" s="706"/>
      <c r="GD314" s="706"/>
      <c r="GE314" s="706"/>
      <c r="GF314" s="706"/>
      <c r="GG314" s="706"/>
      <c r="GH314" s="706"/>
      <c r="GI314" s="706"/>
      <c r="GJ314" s="706"/>
      <c r="GK314" s="706"/>
      <c r="GL314" s="706"/>
      <c r="GM314" s="706"/>
      <c r="GN314" s="704"/>
      <c r="GO314" s="704"/>
      <c r="JJ314" s="706"/>
      <c r="JK314" s="706"/>
      <c r="JL314" s="706"/>
      <c r="JM314" s="706"/>
      <c r="JN314" s="706"/>
    </row>
    <row r="315" spans="1:274" s="878" customFormat="1" ht="22.5" customHeight="1" x14ac:dyDescent="0.25">
      <c r="A315" s="691">
        <v>314</v>
      </c>
      <c r="B315" s="693" t="s">
        <v>1390</v>
      </c>
      <c r="C315" s="696">
        <v>260</v>
      </c>
      <c r="D315" s="697">
        <v>684</v>
      </c>
      <c r="E315" s="697">
        <v>18</v>
      </c>
      <c r="F315" s="722" t="s">
        <v>1405</v>
      </c>
      <c r="G315" s="737" t="s">
        <v>1413</v>
      </c>
      <c r="H315" s="751" t="s">
        <v>1127</v>
      </c>
      <c r="I315" s="767" t="s">
        <v>1113</v>
      </c>
      <c r="J315" s="761" t="s">
        <v>1135</v>
      </c>
      <c r="K315" s="761" t="s">
        <v>1115</v>
      </c>
      <c r="L315" s="761" t="s">
        <v>1116</v>
      </c>
      <c r="M315" s="753" t="s">
        <v>1199</v>
      </c>
      <c r="N315" s="764" t="s">
        <v>1359</v>
      </c>
      <c r="O315" s="753" t="s">
        <v>1359</v>
      </c>
      <c r="P315" s="753" t="s">
        <v>1394</v>
      </c>
      <c r="Q315" s="753">
        <v>9</v>
      </c>
      <c r="R315" s="753">
        <v>9</v>
      </c>
      <c r="S315" s="755">
        <v>2</v>
      </c>
      <c r="T315" s="769">
        <v>2.1</v>
      </c>
      <c r="U315" s="771">
        <v>41456</v>
      </c>
      <c r="V315" s="772">
        <v>41791</v>
      </c>
      <c r="W315" s="874">
        <v>20</v>
      </c>
      <c r="X315" s="875">
        <v>2000000</v>
      </c>
      <c r="Y315" s="875"/>
      <c r="Z315" s="875">
        <f t="shared" si="12"/>
        <v>2000000</v>
      </c>
      <c r="AA315" s="702"/>
      <c r="AB315" s="702"/>
      <c r="AC315" s="702"/>
      <c r="AD315" s="702"/>
      <c r="AE315" s="702"/>
      <c r="AF315" s="702"/>
      <c r="AG315" s="702"/>
      <c r="AH315" s="702"/>
      <c r="AI315" s="717">
        <v>500000</v>
      </c>
      <c r="AJ315" s="717">
        <v>500000</v>
      </c>
      <c r="AK315" s="717">
        <v>500000</v>
      </c>
      <c r="AL315" s="717">
        <v>500000</v>
      </c>
      <c r="AM315" s="868">
        <f t="shared" si="13"/>
        <v>2000000</v>
      </c>
      <c r="AN315" s="868">
        <f t="shared" si="14"/>
        <v>0</v>
      </c>
      <c r="AO315" s="760"/>
      <c r="AP315" s="868"/>
      <c r="AQ315" s="706"/>
      <c r="AR315" s="706"/>
      <c r="AS315" s="706"/>
      <c r="AT315" s="706"/>
      <c r="AU315" s="706"/>
      <c r="AV315" s="706"/>
      <c r="AW315" s="706"/>
      <c r="AX315" s="706"/>
      <c r="AY315" s="706"/>
      <c r="AZ315" s="706"/>
      <c r="BA315" s="706"/>
      <c r="BB315" s="706"/>
      <c r="BC315" s="706"/>
      <c r="BD315" s="706"/>
      <c r="BE315" s="706"/>
      <c r="BF315" s="706"/>
      <c r="BG315" s="706"/>
      <c r="BH315" s="706"/>
      <c r="BI315" s="706"/>
      <c r="BJ315" s="706"/>
      <c r="BK315" s="706"/>
      <c r="BL315" s="706"/>
      <c r="BM315" s="706"/>
      <c r="BN315" s="706"/>
      <c r="BO315" s="706"/>
      <c r="BP315" s="706"/>
      <c r="BQ315" s="706"/>
      <c r="BR315" s="706"/>
      <c r="BS315" s="706"/>
      <c r="BT315" s="706"/>
      <c r="BU315" s="706"/>
      <c r="BV315" s="706"/>
      <c r="BW315" s="706"/>
      <c r="BX315" s="706"/>
      <c r="BY315" s="706"/>
      <c r="BZ315" s="706"/>
      <c r="CA315" s="706"/>
      <c r="CB315" s="706"/>
      <c r="CC315" s="706"/>
      <c r="CD315" s="706"/>
      <c r="CE315" s="706"/>
      <c r="CF315" s="706"/>
      <c r="CG315" s="706"/>
      <c r="CH315" s="706"/>
      <c r="CI315" s="706"/>
      <c r="CJ315" s="706"/>
      <c r="CK315" s="706"/>
      <c r="CL315" s="706"/>
      <c r="CM315" s="706"/>
      <c r="CN315" s="706"/>
      <c r="CO315" s="706"/>
      <c r="CP315" s="706"/>
      <c r="CQ315" s="706"/>
      <c r="CR315" s="706"/>
      <c r="CS315" s="706"/>
      <c r="CT315" s="706"/>
      <c r="CU315" s="706"/>
      <c r="CV315" s="706"/>
      <c r="CW315" s="706"/>
      <c r="CX315" s="706"/>
      <c r="CY315" s="706"/>
      <c r="CZ315" s="706"/>
      <c r="DA315" s="706"/>
      <c r="DB315" s="706"/>
      <c r="DC315" s="706"/>
      <c r="DD315" s="706"/>
      <c r="DE315" s="706"/>
      <c r="DF315" s="706"/>
      <c r="DG315" s="706"/>
      <c r="DH315" s="706"/>
      <c r="DI315" s="706"/>
      <c r="DJ315" s="706"/>
      <c r="DK315" s="706"/>
      <c r="DL315" s="706"/>
      <c r="DM315" s="706"/>
      <c r="DN315" s="706"/>
      <c r="DO315" s="706"/>
      <c r="DP315" s="706"/>
      <c r="DQ315" s="706"/>
      <c r="DR315" s="706"/>
      <c r="DS315" s="706"/>
      <c r="DT315" s="706"/>
      <c r="DU315" s="706"/>
      <c r="DV315" s="706"/>
      <c r="DW315" s="706"/>
      <c r="DX315" s="706"/>
      <c r="DY315" s="706"/>
      <c r="DZ315" s="706"/>
      <c r="EA315" s="706"/>
      <c r="EB315" s="706"/>
      <c r="EC315" s="706"/>
      <c r="ED315" s="706"/>
      <c r="EE315" s="706"/>
      <c r="EF315" s="706"/>
      <c r="EG315" s="706"/>
      <c r="EH315" s="706"/>
      <c r="EI315" s="706"/>
      <c r="EJ315" s="706"/>
      <c r="EK315" s="706"/>
      <c r="EL315" s="706"/>
      <c r="EM315" s="706"/>
      <c r="EN315" s="706"/>
      <c r="EO315" s="706"/>
      <c r="EP315" s="706"/>
      <c r="EQ315" s="706"/>
      <c r="ER315" s="706"/>
      <c r="ES315" s="706"/>
      <c r="ET315" s="706"/>
      <c r="EU315" s="706"/>
      <c r="EV315" s="706"/>
      <c r="EW315" s="706"/>
      <c r="EX315" s="706"/>
      <c r="EY315" s="706"/>
      <c r="EZ315" s="706"/>
      <c r="FA315" s="706"/>
      <c r="FB315" s="706"/>
      <c r="FC315" s="706"/>
      <c r="FD315" s="706"/>
      <c r="FE315" s="706"/>
      <c r="FF315" s="706"/>
      <c r="FG315" s="706"/>
      <c r="FH315" s="706"/>
      <c r="FI315" s="704"/>
      <c r="FJ315" s="704"/>
      <c r="FK315" s="706"/>
      <c r="FL315" s="706"/>
      <c r="FM315" s="706"/>
      <c r="FN315" s="706"/>
      <c r="FO315" s="706"/>
      <c r="FP315" s="706"/>
      <c r="FQ315" s="706"/>
      <c r="FR315" s="706"/>
      <c r="FS315" s="706"/>
      <c r="FT315" s="706"/>
      <c r="FU315" s="706"/>
      <c r="FV315" s="706"/>
      <c r="FW315" s="706"/>
      <c r="FX315" s="706"/>
      <c r="FY315" s="706"/>
      <c r="FZ315" s="706"/>
      <c r="GA315" s="706"/>
      <c r="GB315" s="706"/>
      <c r="GC315" s="706"/>
      <c r="GD315" s="706"/>
      <c r="GE315" s="706"/>
      <c r="GF315" s="706"/>
      <c r="GG315" s="706"/>
      <c r="GH315" s="706"/>
      <c r="GI315" s="706"/>
      <c r="GJ315" s="706"/>
      <c r="GK315" s="706"/>
      <c r="GL315" s="706"/>
      <c r="GM315" s="706"/>
      <c r="GN315" s="706"/>
      <c r="GO315" s="704"/>
      <c r="GP315" s="746"/>
      <c r="GQ315" s="704"/>
      <c r="GR315" s="704"/>
      <c r="GS315" s="704"/>
      <c r="GT315" s="704"/>
      <c r="GU315" s="704"/>
      <c r="GV315" s="704"/>
      <c r="GW315" s="704"/>
      <c r="GX315" s="704"/>
      <c r="GY315" s="704"/>
      <c r="GZ315" s="704"/>
      <c r="HA315" s="704"/>
      <c r="HB315" s="704"/>
      <c r="HC315" s="704"/>
      <c r="HD315" s="704"/>
      <c r="HE315" s="704"/>
      <c r="HF315" s="704"/>
      <c r="HG315" s="704"/>
      <c r="HH315" s="704"/>
      <c r="HI315" s="704"/>
      <c r="HJ315" s="704"/>
      <c r="HK315" s="704"/>
      <c r="HL315" s="704"/>
      <c r="HM315" s="704"/>
      <c r="HN315" s="704"/>
      <c r="HO315" s="704"/>
      <c r="HP315" s="704"/>
      <c r="HQ315" s="704"/>
      <c r="HR315" s="704"/>
      <c r="HS315" s="704"/>
      <c r="HT315" s="704"/>
      <c r="HU315" s="704"/>
      <c r="HV315" s="704"/>
      <c r="HW315" s="704"/>
      <c r="HX315" s="704"/>
      <c r="HY315" s="704"/>
      <c r="HZ315" s="704"/>
      <c r="IA315" s="706"/>
      <c r="IB315" s="706"/>
      <c r="IC315" s="706"/>
      <c r="ID315" s="706"/>
      <c r="IE315" s="706"/>
      <c r="IF315" s="706"/>
      <c r="IG315" s="706"/>
      <c r="IH315" s="706"/>
      <c r="II315" s="706"/>
      <c r="IJ315" s="706"/>
      <c r="IK315" s="706"/>
      <c r="IL315" s="706"/>
      <c r="IM315" s="706"/>
      <c r="IN315" s="706"/>
      <c r="IO315" s="706"/>
      <c r="IP315" s="706"/>
      <c r="IQ315" s="706"/>
      <c r="IR315" s="706"/>
      <c r="IS315" s="706"/>
      <c r="IT315" s="706"/>
      <c r="IU315" s="706"/>
      <c r="IV315" s="706"/>
      <c r="IW315" s="706"/>
      <c r="JA315" s="706"/>
      <c r="JB315" s="706"/>
      <c r="JC315" s="706"/>
      <c r="JD315" s="706"/>
      <c r="JE315" s="706"/>
      <c r="JF315" s="706"/>
      <c r="JG315" s="706"/>
      <c r="JH315" s="706"/>
      <c r="JI315" s="706"/>
      <c r="JJ315" s="706"/>
      <c r="JK315" s="706"/>
      <c r="JL315" s="706"/>
      <c r="JM315" s="706"/>
      <c r="JN315" s="706"/>
    </row>
    <row r="316" spans="1:274" s="878" customFormat="1" ht="22.5" customHeight="1" x14ac:dyDescent="0.25">
      <c r="A316" s="691">
        <v>315</v>
      </c>
      <c r="B316" s="693" t="s">
        <v>1390</v>
      </c>
      <c r="C316" s="696">
        <v>260</v>
      </c>
      <c r="D316" s="697">
        <v>684</v>
      </c>
      <c r="E316" s="697">
        <v>19</v>
      </c>
      <c r="F316" s="722" t="s">
        <v>1405</v>
      </c>
      <c r="G316" s="737" t="s">
        <v>1414</v>
      </c>
      <c r="H316" s="751" t="s">
        <v>1127</v>
      </c>
      <c r="I316" s="767" t="s">
        <v>1113</v>
      </c>
      <c r="J316" s="761" t="s">
        <v>1135</v>
      </c>
      <c r="K316" s="761" t="s">
        <v>1115</v>
      </c>
      <c r="L316" s="761" t="s">
        <v>1116</v>
      </c>
      <c r="M316" s="753" t="s">
        <v>1199</v>
      </c>
      <c r="N316" s="764" t="s">
        <v>1359</v>
      </c>
      <c r="O316" s="753" t="s">
        <v>1359</v>
      </c>
      <c r="P316" s="753" t="s">
        <v>1394</v>
      </c>
      <c r="Q316" s="753" t="s">
        <v>1415</v>
      </c>
      <c r="R316" s="753" t="s">
        <v>1415</v>
      </c>
      <c r="S316" s="755">
        <v>2</v>
      </c>
      <c r="T316" s="769">
        <v>2.1</v>
      </c>
      <c r="U316" s="771">
        <v>41456</v>
      </c>
      <c r="V316" s="772">
        <v>41791</v>
      </c>
      <c r="W316" s="874">
        <v>20</v>
      </c>
      <c r="X316" s="875">
        <v>6000000</v>
      </c>
      <c r="Y316" s="875"/>
      <c r="Z316" s="875">
        <f t="shared" si="12"/>
        <v>6000000</v>
      </c>
      <c r="AA316" s="702"/>
      <c r="AB316" s="702"/>
      <c r="AC316" s="702">
        <v>1500000</v>
      </c>
      <c r="AD316" s="702">
        <v>1500000</v>
      </c>
      <c r="AE316" s="702">
        <v>1500000</v>
      </c>
      <c r="AF316" s="702">
        <v>1500000</v>
      </c>
      <c r="AG316" s="702"/>
      <c r="AH316" s="702"/>
      <c r="AI316" s="717"/>
      <c r="AJ316" s="717"/>
      <c r="AK316" s="717"/>
      <c r="AL316" s="717"/>
      <c r="AM316" s="868">
        <f t="shared" si="13"/>
        <v>6000000</v>
      </c>
      <c r="AN316" s="868">
        <f t="shared" si="14"/>
        <v>0</v>
      </c>
      <c r="AO316" s="760">
        <v>10000000</v>
      </c>
      <c r="AP316" s="868">
        <v>16000000</v>
      </c>
      <c r="AQ316" s="706"/>
      <c r="AR316" s="706"/>
      <c r="AS316" s="706"/>
      <c r="AT316" s="706"/>
      <c r="AU316" s="706"/>
      <c r="AV316" s="706"/>
      <c r="AW316" s="706"/>
      <c r="AX316" s="706"/>
      <c r="AY316" s="706"/>
      <c r="AZ316" s="706"/>
      <c r="BA316" s="706"/>
      <c r="BB316" s="706"/>
      <c r="BC316" s="706"/>
      <c r="BD316" s="706"/>
      <c r="BE316" s="706"/>
      <c r="BF316" s="706"/>
      <c r="BG316" s="706"/>
      <c r="BH316" s="706"/>
      <c r="BI316" s="706"/>
      <c r="BJ316" s="706"/>
      <c r="BK316" s="706"/>
      <c r="BL316" s="706"/>
      <c r="BM316" s="706"/>
      <c r="BN316" s="706"/>
      <c r="BO316" s="706"/>
      <c r="BP316" s="706"/>
      <c r="BQ316" s="706"/>
      <c r="BR316" s="706"/>
      <c r="BS316" s="706"/>
      <c r="BT316" s="706"/>
      <c r="BU316" s="706"/>
      <c r="BV316" s="706"/>
      <c r="BW316" s="706"/>
      <c r="BX316" s="706"/>
      <c r="BY316" s="706"/>
      <c r="BZ316" s="706"/>
      <c r="CA316" s="706"/>
      <c r="CB316" s="706"/>
      <c r="CC316" s="706"/>
      <c r="CD316" s="706"/>
      <c r="CE316" s="706"/>
      <c r="CF316" s="706"/>
      <c r="CG316" s="706"/>
      <c r="CH316" s="706"/>
      <c r="CI316" s="706"/>
      <c r="CJ316" s="706"/>
      <c r="CK316" s="706"/>
      <c r="CL316" s="706"/>
      <c r="CM316" s="706"/>
      <c r="CN316" s="706"/>
      <c r="CO316" s="706"/>
      <c r="CP316" s="706"/>
      <c r="CQ316" s="706"/>
      <c r="CR316" s="706"/>
      <c r="CS316" s="706"/>
      <c r="CT316" s="706"/>
      <c r="CU316" s="706"/>
      <c r="CV316" s="706"/>
      <c r="CW316" s="706"/>
      <c r="CX316" s="706"/>
      <c r="CY316" s="706"/>
      <c r="CZ316" s="706"/>
      <c r="DA316" s="706"/>
      <c r="DB316" s="706"/>
      <c r="DC316" s="706"/>
      <c r="DD316" s="706"/>
      <c r="DE316" s="706"/>
      <c r="DF316" s="706"/>
      <c r="DG316" s="706"/>
      <c r="DH316" s="706"/>
      <c r="DI316" s="706"/>
      <c r="DJ316" s="706"/>
      <c r="DK316" s="706"/>
      <c r="DL316" s="706"/>
      <c r="DM316" s="706"/>
      <c r="DN316" s="706"/>
      <c r="DO316" s="706"/>
      <c r="DP316" s="706"/>
      <c r="DQ316" s="706"/>
      <c r="DR316" s="706"/>
      <c r="DS316" s="706"/>
      <c r="DT316" s="706"/>
      <c r="DU316" s="706"/>
      <c r="DV316" s="706"/>
      <c r="DW316" s="706"/>
      <c r="DX316" s="706"/>
      <c r="DY316" s="706"/>
      <c r="DZ316" s="706"/>
      <c r="EA316" s="706"/>
      <c r="EB316" s="706"/>
      <c r="EC316" s="706"/>
      <c r="ED316" s="706"/>
      <c r="EE316" s="706"/>
      <c r="EF316" s="706"/>
      <c r="EG316" s="706"/>
      <c r="EH316" s="706"/>
      <c r="EI316" s="706"/>
      <c r="EJ316" s="706"/>
      <c r="EK316" s="706"/>
      <c r="EL316" s="706"/>
      <c r="EM316" s="706"/>
      <c r="EN316" s="706"/>
      <c r="EO316" s="706"/>
      <c r="EP316" s="706"/>
      <c r="EQ316" s="706"/>
      <c r="ER316" s="706"/>
      <c r="ES316" s="706"/>
      <c r="ET316" s="706"/>
      <c r="EU316" s="706"/>
      <c r="EV316" s="706"/>
      <c r="EW316" s="706"/>
      <c r="EX316" s="706"/>
      <c r="EY316" s="706"/>
      <c r="EZ316" s="706"/>
      <c r="FA316" s="706"/>
      <c r="FB316" s="706"/>
      <c r="FC316" s="706"/>
      <c r="FD316" s="706"/>
      <c r="FE316" s="706"/>
      <c r="FF316" s="706"/>
      <c r="FG316" s="706"/>
      <c r="FH316" s="706"/>
      <c r="FI316" s="704"/>
      <c r="FJ316" s="704"/>
      <c r="FK316" s="706"/>
      <c r="FL316" s="706"/>
      <c r="FM316" s="706"/>
      <c r="FN316" s="706"/>
      <c r="FO316" s="706"/>
      <c r="FP316" s="706"/>
      <c r="FQ316" s="706"/>
      <c r="FR316" s="706"/>
      <c r="FS316" s="706"/>
      <c r="FT316" s="706"/>
      <c r="FU316" s="706"/>
      <c r="FV316" s="706"/>
      <c r="FW316" s="706"/>
      <c r="FX316" s="706"/>
      <c r="FY316" s="706"/>
      <c r="FZ316" s="706"/>
      <c r="GA316" s="706"/>
      <c r="GB316" s="706"/>
      <c r="GC316" s="706"/>
      <c r="GD316" s="706"/>
      <c r="GE316" s="706"/>
      <c r="GF316" s="706"/>
      <c r="GG316" s="706"/>
      <c r="GH316" s="706"/>
      <c r="GI316" s="706"/>
      <c r="GJ316" s="706"/>
      <c r="GK316" s="706"/>
      <c r="GL316" s="706"/>
      <c r="GM316" s="706"/>
      <c r="GN316" s="706"/>
      <c r="GO316" s="704"/>
      <c r="GP316" s="746"/>
      <c r="GQ316" s="704"/>
      <c r="GR316" s="704"/>
      <c r="GS316" s="704"/>
      <c r="GT316" s="704"/>
      <c r="GU316" s="704"/>
      <c r="GV316" s="704"/>
      <c r="GW316" s="704"/>
      <c r="GX316" s="704"/>
      <c r="GY316" s="704"/>
      <c r="GZ316" s="704"/>
      <c r="HA316" s="704"/>
      <c r="HB316" s="704"/>
      <c r="HC316" s="704"/>
      <c r="HD316" s="704"/>
      <c r="HE316" s="704"/>
      <c r="HF316" s="704"/>
      <c r="HG316" s="704"/>
      <c r="HH316" s="704"/>
      <c r="HI316" s="704"/>
      <c r="HJ316" s="704"/>
      <c r="HK316" s="704"/>
      <c r="HL316" s="704"/>
      <c r="HM316" s="704"/>
      <c r="HN316" s="704"/>
      <c r="HO316" s="704"/>
      <c r="HP316" s="704"/>
      <c r="HQ316" s="704"/>
      <c r="HR316" s="704"/>
      <c r="HS316" s="704"/>
      <c r="HT316" s="704"/>
      <c r="HU316" s="704"/>
      <c r="HV316" s="704"/>
      <c r="HW316" s="704"/>
      <c r="HX316" s="704"/>
      <c r="HY316" s="704"/>
      <c r="HZ316" s="704"/>
      <c r="IA316" s="706"/>
      <c r="IB316" s="706"/>
      <c r="IC316" s="706"/>
      <c r="ID316" s="706"/>
      <c r="IE316" s="706"/>
      <c r="IF316" s="706"/>
      <c r="IG316" s="706"/>
      <c r="IH316" s="706"/>
      <c r="II316" s="706"/>
      <c r="IJ316" s="706"/>
      <c r="IK316" s="706"/>
      <c r="IL316" s="706"/>
      <c r="IM316" s="706"/>
      <c r="IN316" s="706"/>
      <c r="IO316" s="706"/>
      <c r="IP316" s="706"/>
      <c r="IQ316" s="706"/>
      <c r="IR316" s="706"/>
      <c r="IS316" s="706"/>
      <c r="IT316" s="706"/>
      <c r="IU316" s="706"/>
      <c r="IV316" s="704"/>
      <c r="IW316" s="704"/>
      <c r="JA316" s="706"/>
      <c r="JB316" s="706"/>
      <c r="JC316" s="706"/>
      <c r="JD316" s="706"/>
      <c r="JE316" s="706"/>
      <c r="JF316" s="706"/>
      <c r="JG316" s="706"/>
      <c r="JH316" s="706"/>
      <c r="JI316" s="706"/>
      <c r="JJ316" s="706"/>
      <c r="JK316" s="706"/>
      <c r="JL316" s="706"/>
      <c r="JM316" s="706"/>
      <c r="JN316" s="706"/>
    </row>
    <row r="317" spans="1:274" s="878" customFormat="1" ht="22.5" customHeight="1" x14ac:dyDescent="0.25">
      <c r="A317" s="691">
        <v>316</v>
      </c>
      <c r="B317" s="693" t="s">
        <v>1352</v>
      </c>
      <c r="C317" s="708">
        <v>260</v>
      </c>
      <c r="D317" s="709">
        <v>684</v>
      </c>
      <c r="E317" s="709" t="s">
        <v>1122</v>
      </c>
      <c r="F317" s="723" t="s">
        <v>1405</v>
      </c>
      <c r="G317" s="715" t="s">
        <v>1416</v>
      </c>
      <c r="H317" s="762" t="s">
        <v>1127</v>
      </c>
      <c r="I317" s="767" t="s">
        <v>1113</v>
      </c>
      <c r="J317" s="761" t="s">
        <v>1135</v>
      </c>
      <c r="K317" s="761" t="s">
        <v>1115</v>
      </c>
      <c r="L317" s="761" t="s">
        <v>1116</v>
      </c>
      <c r="M317" s="753" t="s">
        <v>1199</v>
      </c>
      <c r="N317" s="753" t="s">
        <v>1128</v>
      </c>
      <c r="O317" s="753" t="s">
        <v>1128</v>
      </c>
      <c r="P317" s="753" t="s">
        <v>1134</v>
      </c>
      <c r="Q317" s="753" t="s">
        <v>1160</v>
      </c>
      <c r="R317" s="753" t="s">
        <v>1160</v>
      </c>
      <c r="S317" s="755">
        <v>2</v>
      </c>
      <c r="T317" s="769">
        <v>2.1</v>
      </c>
      <c r="U317" s="771">
        <v>41456</v>
      </c>
      <c r="V317" s="772">
        <v>42522</v>
      </c>
      <c r="W317" s="874">
        <v>20</v>
      </c>
      <c r="X317" s="875"/>
      <c r="Y317" s="875"/>
      <c r="Z317" s="875">
        <f t="shared" si="12"/>
        <v>0</v>
      </c>
      <c r="AA317" s="702"/>
      <c r="AB317" s="702"/>
      <c r="AC317" s="702"/>
      <c r="AD317" s="702"/>
      <c r="AE317" s="702"/>
      <c r="AF317" s="702"/>
      <c r="AG317" s="702"/>
      <c r="AH317" s="702"/>
      <c r="AI317" s="717"/>
      <c r="AJ317" s="717"/>
      <c r="AK317" s="717"/>
      <c r="AL317" s="717"/>
      <c r="AM317" s="868">
        <f t="shared" si="13"/>
        <v>0</v>
      </c>
      <c r="AN317" s="868">
        <f t="shared" si="14"/>
        <v>0</v>
      </c>
      <c r="AO317" s="702">
        <f>15304000-10000000-1000000-2000000-254000</f>
        <v>2050000</v>
      </c>
      <c r="AP317" s="868">
        <f>13973000-13973000</f>
        <v>0</v>
      </c>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c r="CB317" s="706"/>
      <c r="CC317" s="706"/>
      <c r="CD317" s="706"/>
      <c r="CE317" s="706"/>
      <c r="CF317" s="706"/>
      <c r="CG317" s="706"/>
      <c r="CH317" s="706"/>
      <c r="CI317" s="706"/>
      <c r="CJ317" s="706"/>
      <c r="CK317" s="706"/>
      <c r="CL317" s="706"/>
      <c r="CM317" s="706"/>
      <c r="CN317" s="706"/>
      <c r="CO317" s="706"/>
      <c r="CP317" s="706"/>
      <c r="CQ317" s="706"/>
      <c r="CR317" s="706"/>
      <c r="CS317" s="706"/>
      <c r="CT317" s="706"/>
      <c r="CU317" s="706"/>
      <c r="CV317" s="706"/>
      <c r="CW317" s="706"/>
      <c r="CX317" s="706"/>
      <c r="CY317" s="706"/>
      <c r="CZ317" s="706"/>
      <c r="DA317" s="706"/>
      <c r="DB317" s="706"/>
      <c r="DC317" s="706"/>
      <c r="DD317" s="706"/>
      <c r="DE317" s="706"/>
      <c r="DF317" s="706"/>
      <c r="DG317" s="706"/>
      <c r="DH317" s="706"/>
      <c r="DI317" s="706"/>
      <c r="DJ317" s="706"/>
      <c r="DK317" s="706"/>
      <c r="DL317" s="706"/>
      <c r="DM317" s="706"/>
      <c r="DN317" s="706"/>
      <c r="DO317" s="706"/>
      <c r="DP317" s="706"/>
      <c r="DQ317" s="706"/>
      <c r="DR317" s="706"/>
      <c r="DS317" s="706"/>
      <c r="DT317" s="706"/>
      <c r="DU317" s="706"/>
      <c r="DV317" s="706"/>
      <c r="DW317" s="706"/>
      <c r="DX317" s="706"/>
      <c r="DY317" s="706"/>
      <c r="DZ317" s="706"/>
      <c r="EA317" s="706"/>
      <c r="EB317" s="706"/>
      <c r="EC317" s="706"/>
      <c r="ED317" s="706"/>
      <c r="EE317" s="706"/>
      <c r="EF317" s="706"/>
      <c r="EG317" s="706"/>
      <c r="EH317" s="706"/>
      <c r="EI317" s="706"/>
      <c r="EJ317" s="706"/>
      <c r="EK317" s="706"/>
      <c r="EL317" s="706"/>
      <c r="EM317" s="706"/>
      <c r="EN317" s="706"/>
      <c r="EO317" s="706"/>
      <c r="EP317" s="706"/>
      <c r="EQ317" s="706"/>
      <c r="ER317" s="706"/>
      <c r="ES317" s="706"/>
      <c r="ET317" s="706"/>
      <c r="EU317" s="706"/>
      <c r="EV317" s="706"/>
      <c r="EW317" s="706"/>
      <c r="EX317" s="706"/>
      <c r="EY317" s="706"/>
      <c r="EZ317" s="706"/>
      <c r="FA317" s="706"/>
      <c r="FB317" s="706"/>
      <c r="FC317" s="706"/>
      <c r="FD317" s="706"/>
      <c r="FE317" s="706"/>
      <c r="FF317" s="706"/>
      <c r="FG317" s="706"/>
      <c r="FH317" s="706"/>
      <c r="FI317" s="704"/>
      <c r="FJ317" s="704"/>
      <c r="FK317" s="706"/>
      <c r="FL317" s="706"/>
      <c r="FM317" s="706"/>
      <c r="FN317" s="706"/>
      <c r="FO317" s="706"/>
      <c r="FP317" s="706"/>
      <c r="FQ317" s="706"/>
      <c r="FR317" s="706"/>
      <c r="FS317" s="706"/>
      <c r="FT317" s="706"/>
      <c r="FU317" s="706"/>
      <c r="FV317" s="706"/>
      <c r="FW317" s="706"/>
      <c r="FX317" s="706"/>
      <c r="FY317" s="706"/>
      <c r="FZ317" s="706"/>
      <c r="GA317" s="706"/>
      <c r="GB317" s="706"/>
      <c r="GC317" s="706"/>
      <c r="GD317" s="706"/>
      <c r="GE317" s="706"/>
      <c r="GF317" s="706"/>
      <c r="GG317" s="706"/>
      <c r="GH317" s="706"/>
      <c r="GI317" s="706"/>
      <c r="GJ317" s="706"/>
      <c r="GK317" s="706"/>
      <c r="GL317" s="706"/>
      <c r="GM317" s="706"/>
      <c r="GN317" s="706"/>
      <c r="GO317" s="704"/>
      <c r="GP317" s="746"/>
      <c r="GQ317" s="704"/>
      <c r="GR317" s="704"/>
      <c r="GS317" s="704"/>
      <c r="GT317" s="704"/>
      <c r="GU317" s="704"/>
      <c r="GV317" s="704"/>
      <c r="GW317" s="704"/>
      <c r="GX317" s="704"/>
      <c r="GY317" s="704"/>
      <c r="GZ317" s="704"/>
      <c r="HA317" s="704"/>
      <c r="HB317" s="704"/>
      <c r="HC317" s="704"/>
      <c r="HD317" s="704"/>
      <c r="HE317" s="704"/>
      <c r="HF317" s="704"/>
      <c r="HG317" s="704"/>
      <c r="HH317" s="704"/>
      <c r="HI317" s="704"/>
      <c r="HJ317" s="704"/>
      <c r="HK317" s="704"/>
      <c r="HL317" s="704"/>
      <c r="HM317" s="704"/>
      <c r="HN317" s="704"/>
      <c r="HO317" s="704"/>
      <c r="HP317" s="704"/>
      <c r="HQ317" s="704"/>
      <c r="HR317" s="704"/>
      <c r="HS317" s="704"/>
      <c r="HT317" s="704"/>
      <c r="HU317" s="704"/>
      <c r="HV317" s="704"/>
      <c r="HW317" s="704"/>
      <c r="HX317" s="704"/>
      <c r="HY317" s="704"/>
      <c r="HZ317" s="704"/>
      <c r="IA317" s="706"/>
      <c r="IB317" s="706"/>
      <c r="IC317" s="706"/>
      <c r="ID317" s="706"/>
      <c r="IE317" s="706"/>
      <c r="IF317" s="706"/>
      <c r="IG317" s="706"/>
      <c r="IH317" s="706"/>
      <c r="II317" s="706"/>
      <c r="IJ317" s="706"/>
      <c r="IK317" s="706"/>
      <c r="IL317" s="706"/>
      <c r="IM317" s="706"/>
      <c r="IN317" s="706"/>
      <c r="IO317" s="706"/>
      <c r="IP317" s="706"/>
      <c r="IQ317" s="706"/>
      <c r="IR317" s="706"/>
      <c r="IS317" s="706"/>
      <c r="IT317" s="706"/>
      <c r="IU317" s="706"/>
      <c r="IV317" s="706"/>
      <c r="IW317" s="706"/>
      <c r="JJ317" s="706"/>
      <c r="JK317" s="706"/>
      <c r="JL317" s="706"/>
      <c r="JM317" s="706"/>
      <c r="JN317" s="706"/>
    </row>
    <row r="318" spans="1:274" s="878" customFormat="1" ht="24.75" customHeight="1" x14ac:dyDescent="0.25">
      <c r="A318" s="691">
        <v>317</v>
      </c>
      <c r="B318" s="693" t="s">
        <v>1390</v>
      </c>
      <c r="C318" s="696">
        <v>262</v>
      </c>
      <c r="D318" s="697">
        <v>636</v>
      </c>
      <c r="E318" s="707">
        <v>7</v>
      </c>
      <c r="F318" s="699" t="s">
        <v>1123</v>
      </c>
      <c r="G318" s="699" t="s">
        <v>1419</v>
      </c>
      <c r="H318" s="751" t="s">
        <v>1127</v>
      </c>
      <c r="I318" s="752" t="s">
        <v>1113</v>
      </c>
      <c r="J318" s="761" t="s">
        <v>1135</v>
      </c>
      <c r="K318" s="753" t="s">
        <v>1115</v>
      </c>
      <c r="L318" s="753" t="s">
        <v>1116</v>
      </c>
      <c r="M318" s="753" t="s">
        <v>1199</v>
      </c>
      <c r="N318" s="764" t="s">
        <v>1359</v>
      </c>
      <c r="O318" s="764" t="s">
        <v>1359</v>
      </c>
      <c r="P318" s="753" t="s">
        <v>1417</v>
      </c>
      <c r="Q318" s="753" t="s">
        <v>1120</v>
      </c>
      <c r="R318" s="753" t="s">
        <v>1120</v>
      </c>
      <c r="S318" s="755">
        <v>2</v>
      </c>
      <c r="T318" s="763">
        <v>2.1</v>
      </c>
      <c r="U318" s="771">
        <v>41456</v>
      </c>
      <c r="V318" s="772">
        <v>41791</v>
      </c>
      <c r="W318" s="733">
        <v>5</v>
      </c>
      <c r="X318" s="875">
        <v>1200000</v>
      </c>
      <c r="Y318" s="880"/>
      <c r="Z318" s="875">
        <f t="shared" si="12"/>
        <v>1200000</v>
      </c>
      <c r="AA318" s="702"/>
      <c r="AB318" s="702">
        <v>138000</v>
      </c>
      <c r="AC318" s="702">
        <v>138000</v>
      </c>
      <c r="AD318" s="702">
        <v>138000</v>
      </c>
      <c r="AE318" s="702">
        <v>138000</v>
      </c>
      <c r="AF318" s="702">
        <v>138000</v>
      </c>
      <c r="AG318" s="702">
        <v>138000</v>
      </c>
      <c r="AH318" s="702">
        <v>138000</v>
      </c>
      <c r="AI318" s="702">
        <v>138000</v>
      </c>
      <c r="AJ318" s="702">
        <v>96000</v>
      </c>
      <c r="AK318" s="702"/>
      <c r="AL318" s="691"/>
      <c r="AM318" s="868">
        <f t="shared" si="13"/>
        <v>1200000</v>
      </c>
      <c r="AN318" s="868">
        <f t="shared" si="14"/>
        <v>0</v>
      </c>
      <c r="AO318" s="760"/>
      <c r="AP318" s="868"/>
      <c r="AQ318" s="706"/>
      <c r="AR318" s="704"/>
      <c r="AS318" s="704"/>
      <c r="AT318" s="704"/>
      <c r="AU318" s="704"/>
      <c r="AV318" s="704"/>
      <c r="AW318" s="704"/>
      <c r="AX318" s="704"/>
      <c r="AY318" s="704"/>
      <c r="AZ318" s="704"/>
      <c r="BA318" s="704"/>
      <c r="BB318" s="704"/>
      <c r="BC318" s="704"/>
      <c r="BD318" s="704"/>
      <c r="BE318" s="704"/>
      <c r="BF318" s="704"/>
      <c r="BG318" s="704"/>
      <c r="BH318" s="704"/>
      <c r="BI318" s="704"/>
      <c r="BJ318" s="704"/>
      <c r="BK318" s="704"/>
      <c r="BL318" s="704"/>
      <c r="BM318" s="704"/>
      <c r="BN318" s="704"/>
      <c r="BO318" s="704"/>
      <c r="BP318" s="704"/>
      <c r="BQ318" s="704"/>
      <c r="BR318" s="704"/>
      <c r="BS318" s="704"/>
      <c r="BT318" s="704"/>
      <c r="BU318" s="704"/>
      <c r="BV318" s="704"/>
      <c r="BW318" s="704"/>
      <c r="BX318" s="704"/>
      <c r="BY318" s="704"/>
      <c r="BZ318" s="704"/>
      <c r="CA318" s="704"/>
      <c r="CB318" s="704"/>
      <c r="CC318" s="704"/>
      <c r="CD318" s="704"/>
      <c r="CE318" s="704"/>
      <c r="CF318" s="704"/>
      <c r="CG318" s="704"/>
      <c r="CH318" s="704"/>
      <c r="CI318" s="704"/>
      <c r="CJ318" s="704"/>
      <c r="CK318" s="704"/>
      <c r="CL318" s="704"/>
      <c r="CM318" s="704"/>
      <c r="CN318" s="704"/>
      <c r="CO318" s="704"/>
      <c r="CP318" s="704"/>
      <c r="CQ318" s="704"/>
      <c r="CR318" s="704"/>
      <c r="CS318" s="704"/>
      <c r="CT318" s="704"/>
      <c r="CU318" s="704"/>
      <c r="CV318" s="704"/>
      <c r="CW318" s="704"/>
      <c r="CX318" s="704"/>
      <c r="CY318" s="704"/>
      <c r="CZ318" s="704"/>
      <c r="DA318" s="704"/>
      <c r="DB318" s="704"/>
      <c r="DC318" s="704"/>
      <c r="DD318" s="704"/>
      <c r="DE318" s="704"/>
      <c r="DF318" s="704"/>
      <c r="DG318" s="704"/>
      <c r="DH318" s="704"/>
      <c r="DI318" s="704"/>
      <c r="DJ318" s="704"/>
      <c r="DK318" s="704"/>
      <c r="DL318" s="704"/>
      <c r="DM318" s="704"/>
      <c r="DN318" s="704"/>
      <c r="DO318" s="704"/>
      <c r="DP318" s="704"/>
      <c r="DQ318" s="704"/>
      <c r="DR318" s="704"/>
      <c r="DS318" s="704"/>
      <c r="DT318" s="704"/>
      <c r="DU318" s="704"/>
      <c r="DV318" s="704"/>
      <c r="DW318" s="704"/>
      <c r="DX318" s="704"/>
      <c r="DY318" s="704"/>
      <c r="DZ318" s="704"/>
      <c r="EA318" s="704"/>
      <c r="EB318" s="704"/>
      <c r="EC318" s="704"/>
      <c r="ED318" s="704"/>
      <c r="EE318" s="704"/>
      <c r="EF318" s="704"/>
      <c r="EG318" s="704"/>
      <c r="EH318" s="704"/>
      <c r="EI318" s="704"/>
      <c r="EJ318" s="704"/>
      <c r="EK318" s="704"/>
      <c r="EL318" s="704"/>
      <c r="EM318" s="704"/>
      <c r="EN318" s="704"/>
      <c r="EO318" s="704"/>
      <c r="EP318" s="704"/>
      <c r="EQ318" s="704"/>
      <c r="ER318" s="704"/>
      <c r="ES318" s="704"/>
      <c r="ET318" s="704"/>
      <c r="EU318" s="704"/>
      <c r="EV318" s="704"/>
      <c r="EW318" s="704"/>
      <c r="EX318" s="704"/>
      <c r="EY318" s="704"/>
      <c r="EZ318" s="704"/>
      <c r="FA318" s="704"/>
      <c r="FB318" s="704"/>
      <c r="FC318" s="704"/>
      <c r="FD318" s="704"/>
      <c r="FE318" s="704"/>
      <c r="FF318" s="704"/>
      <c r="FG318" s="704"/>
      <c r="FH318" s="704"/>
      <c r="FI318" s="704"/>
      <c r="FJ318" s="704"/>
      <c r="FK318" s="704"/>
      <c r="FL318" s="704"/>
      <c r="FM318" s="704"/>
      <c r="FN318" s="704"/>
      <c r="FO318" s="704"/>
      <c r="FP318" s="704"/>
      <c r="FQ318" s="704"/>
      <c r="FR318" s="704"/>
      <c r="FS318" s="704"/>
      <c r="FT318" s="704"/>
      <c r="FU318" s="704"/>
      <c r="FV318" s="704"/>
      <c r="FW318" s="704"/>
      <c r="FX318" s="704"/>
      <c r="FY318" s="704"/>
      <c r="FZ318" s="704"/>
      <c r="GA318" s="704"/>
      <c r="GB318" s="704"/>
      <c r="GC318" s="704"/>
      <c r="GD318" s="704"/>
      <c r="GE318" s="704"/>
      <c r="GF318" s="704"/>
      <c r="GG318" s="704"/>
      <c r="GH318" s="704"/>
      <c r="GI318" s="704"/>
      <c r="GJ318" s="704"/>
      <c r="GK318" s="704"/>
      <c r="GL318" s="704"/>
      <c r="GM318" s="704"/>
      <c r="GN318" s="704"/>
      <c r="GO318" s="704"/>
      <c r="GP318" s="746"/>
      <c r="GQ318" s="704"/>
      <c r="GR318" s="704"/>
      <c r="GS318" s="704"/>
      <c r="GT318" s="704"/>
      <c r="GU318" s="704"/>
      <c r="GV318" s="704"/>
      <c r="GW318" s="704"/>
      <c r="GX318" s="704"/>
      <c r="GY318" s="704"/>
      <c r="GZ318" s="704"/>
      <c r="HA318" s="704"/>
      <c r="HB318" s="704"/>
      <c r="HC318" s="704"/>
      <c r="HD318" s="704"/>
      <c r="HE318" s="704"/>
      <c r="HF318" s="704"/>
      <c r="HG318" s="704"/>
      <c r="HH318" s="704"/>
      <c r="HI318" s="704"/>
      <c r="HJ318" s="704"/>
      <c r="HK318" s="704"/>
      <c r="HL318" s="704"/>
      <c r="HM318" s="704"/>
      <c r="HN318" s="704"/>
      <c r="HO318" s="704"/>
      <c r="HP318" s="704"/>
      <c r="HQ318" s="704"/>
      <c r="HR318" s="704"/>
      <c r="HS318" s="704"/>
      <c r="HT318" s="704"/>
      <c r="HU318" s="704"/>
      <c r="HV318" s="704"/>
      <c r="HW318" s="704"/>
      <c r="HX318" s="704"/>
      <c r="HY318" s="704"/>
      <c r="HZ318" s="704"/>
      <c r="IA318" s="706"/>
      <c r="IB318" s="706"/>
      <c r="IC318" s="706"/>
      <c r="ID318" s="706"/>
      <c r="IE318" s="706"/>
      <c r="IF318" s="706"/>
      <c r="IG318" s="706"/>
      <c r="IH318" s="706"/>
      <c r="II318" s="706"/>
      <c r="IJ318" s="706"/>
      <c r="IK318" s="706"/>
      <c r="IL318" s="706"/>
      <c r="IM318" s="706"/>
      <c r="IN318" s="706"/>
      <c r="IO318" s="706"/>
      <c r="IP318" s="706"/>
      <c r="IQ318" s="706"/>
      <c r="IR318" s="706"/>
      <c r="IS318" s="706"/>
      <c r="IT318" s="706"/>
      <c r="IU318" s="706"/>
      <c r="IV318" s="706"/>
      <c r="IW318" s="706"/>
      <c r="JJ318" s="706"/>
      <c r="JK318" s="706"/>
      <c r="JL318" s="706"/>
      <c r="JM318" s="706"/>
      <c r="JN318" s="706"/>
    </row>
    <row r="319" spans="1:274" s="878" customFormat="1" ht="24.75" customHeight="1" x14ac:dyDescent="0.25">
      <c r="A319" s="691">
        <v>318</v>
      </c>
      <c r="B319" s="693" t="s">
        <v>1352</v>
      </c>
      <c r="C319" s="696">
        <v>270</v>
      </c>
      <c r="D319" s="697">
        <v>600</v>
      </c>
      <c r="E319" s="707">
        <v>38</v>
      </c>
      <c r="F319" s="699" t="s">
        <v>1387</v>
      </c>
      <c r="G319" s="699" t="s">
        <v>1612</v>
      </c>
      <c r="H319" s="762" t="s">
        <v>1127</v>
      </c>
      <c r="I319" s="767" t="s">
        <v>1113</v>
      </c>
      <c r="J319" s="761" t="s">
        <v>1135</v>
      </c>
      <c r="K319" s="761" t="s">
        <v>1151</v>
      </c>
      <c r="L319" s="753" t="s">
        <v>1124</v>
      </c>
      <c r="M319" s="753" t="s">
        <v>1199</v>
      </c>
      <c r="N319" s="753" t="s">
        <v>1128</v>
      </c>
      <c r="O319" s="753" t="s">
        <v>1128</v>
      </c>
      <c r="P319" s="777" t="s">
        <v>1200</v>
      </c>
      <c r="Q319" s="753" t="s">
        <v>1120</v>
      </c>
      <c r="R319" s="753" t="s">
        <v>1120</v>
      </c>
      <c r="S319" s="755">
        <v>2</v>
      </c>
      <c r="T319" s="763">
        <v>2.2999999999999998</v>
      </c>
      <c r="U319" s="771"/>
      <c r="V319" s="772"/>
      <c r="W319" s="874">
        <v>5</v>
      </c>
      <c r="X319" s="875">
        <v>2630000</v>
      </c>
      <c r="Y319" s="875"/>
      <c r="Z319" s="875">
        <f t="shared" si="12"/>
        <v>2630000</v>
      </c>
      <c r="AA319" s="702"/>
      <c r="AB319" s="702"/>
      <c r="AC319" s="702"/>
      <c r="AD319" s="702"/>
      <c r="AE319" s="759">
        <v>2630000</v>
      </c>
      <c r="AF319" s="702"/>
      <c r="AG319" s="702"/>
      <c r="AH319" s="702"/>
      <c r="AI319" s="717"/>
      <c r="AJ319" s="717"/>
      <c r="AK319" s="717"/>
      <c r="AL319" s="717"/>
      <c r="AM319" s="868">
        <f t="shared" si="13"/>
        <v>2630000</v>
      </c>
      <c r="AN319" s="868">
        <f t="shared" si="14"/>
        <v>0</v>
      </c>
      <c r="AO319" s="760"/>
      <c r="AP319" s="868"/>
      <c r="AQ319" s="706"/>
      <c r="AR319" s="706"/>
      <c r="AS319" s="706"/>
      <c r="AT319" s="706"/>
      <c r="AU319" s="706"/>
      <c r="AV319" s="706"/>
      <c r="AW319" s="706"/>
      <c r="AX319" s="706"/>
      <c r="AY319" s="706"/>
      <c r="AZ319" s="706"/>
      <c r="BA319" s="706"/>
      <c r="BB319" s="706"/>
      <c r="BC319" s="706"/>
      <c r="BD319" s="706"/>
      <c r="BE319" s="706"/>
      <c r="BF319" s="706"/>
      <c r="BG319" s="706"/>
      <c r="BH319" s="706"/>
      <c r="BI319" s="706"/>
      <c r="BJ319" s="706"/>
      <c r="BK319" s="706"/>
      <c r="BL319" s="706"/>
      <c r="BM319" s="706"/>
      <c r="BN319" s="706"/>
      <c r="BO319" s="706"/>
      <c r="BP319" s="706"/>
      <c r="BQ319" s="706"/>
      <c r="BR319" s="706"/>
      <c r="BS319" s="706"/>
      <c r="BT319" s="706"/>
      <c r="BU319" s="706"/>
      <c r="BV319" s="706"/>
      <c r="BW319" s="706"/>
      <c r="BX319" s="706"/>
      <c r="BY319" s="706"/>
      <c r="BZ319" s="706"/>
      <c r="CA319" s="706"/>
      <c r="CB319" s="706"/>
      <c r="CC319" s="706"/>
      <c r="CD319" s="706"/>
      <c r="CE319" s="706"/>
      <c r="CF319" s="706"/>
      <c r="CG319" s="706"/>
      <c r="CH319" s="706"/>
      <c r="CI319" s="706"/>
      <c r="CJ319" s="706"/>
      <c r="CK319" s="706"/>
      <c r="CL319" s="706"/>
      <c r="CM319" s="706"/>
      <c r="CN319" s="706"/>
      <c r="CO319" s="706"/>
      <c r="CP319" s="706"/>
      <c r="CQ319" s="706"/>
      <c r="CR319" s="706"/>
      <c r="CS319" s="706"/>
      <c r="CT319" s="706"/>
      <c r="CU319" s="706"/>
      <c r="CV319" s="706"/>
      <c r="CW319" s="706"/>
      <c r="CX319" s="706"/>
      <c r="CY319" s="706"/>
      <c r="CZ319" s="706"/>
      <c r="DA319" s="706"/>
      <c r="DB319" s="706"/>
      <c r="DC319" s="706"/>
      <c r="DD319" s="706"/>
      <c r="DE319" s="706"/>
      <c r="DF319" s="706"/>
      <c r="DG319" s="706"/>
      <c r="DH319" s="706"/>
      <c r="DI319" s="706"/>
      <c r="DJ319" s="706"/>
      <c r="DK319" s="706"/>
      <c r="DL319" s="706"/>
      <c r="DM319" s="706"/>
      <c r="DN319" s="706"/>
      <c r="DO319" s="706"/>
      <c r="DP319" s="706"/>
      <c r="DQ319" s="706"/>
      <c r="DR319" s="706"/>
      <c r="DS319" s="706"/>
      <c r="DT319" s="706"/>
      <c r="DU319" s="706"/>
      <c r="DV319" s="706"/>
      <c r="DW319" s="706"/>
      <c r="DX319" s="706"/>
      <c r="DY319" s="706"/>
      <c r="DZ319" s="706"/>
      <c r="EA319" s="706"/>
      <c r="EB319" s="706"/>
      <c r="EC319" s="706"/>
      <c r="ED319" s="706"/>
      <c r="EE319" s="706"/>
      <c r="EF319" s="706"/>
      <c r="EG319" s="706"/>
      <c r="EH319" s="706"/>
      <c r="EI319" s="706"/>
      <c r="EJ319" s="706"/>
      <c r="EK319" s="706"/>
      <c r="EL319" s="706"/>
      <c r="EM319" s="706"/>
      <c r="EN319" s="706"/>
      <c r="EO319" s="706"/>
      <c r="EP319" s="706"/>
      <c r="EQ319" s="706"/>
      <c r="ER319" s="706"/>
      <c r="ES319" s="706"/>
      <c r="ET319" s="706"/>
      <c r="EU319" s="706"/>
      <c r="EV319" s="706"/>
      <c r="EW319" s="706"/>
      <c r="EX319" s="706"/>
      <c r="EY319" s="706"/>
      <c r="EZ319" s="706"/>
      <c r="FA319" s="706"/>
      <c r="FB319" s="706"/>
      <c r="FC319" s="706"/>
      <c r="FD319" s="706"/>
      <c r="FE319" s="706"/>
      <c r="FF319" s="706"/>
      <c r="FG319" s="706"/>
      <c r="FH319" s="706"/>
      <c r="FI319" s="704"/>
      <c r="FJ319" s="704"/>
      <c r="FK319" s="706"/>
      <c r="FL319" s="706"/>
      <c r="FM319" s="706"/>
      <c r="FN319" s="706"/>
      <c r="FO319" s="706"/>
      <c r="FP319" s="706"/>
      <c r="FQ319" s="706"/>
      <c r="FR319" s="706"/>
      <c r="FS319" s="706"/>
      <c r="FT319" s="706"/>
      <c r="FU319" s="706"/>
      <c r="FV319" s="706"/>
      <c r="FW319" s="706"/>
      <c r="FX319" s="706"/>
      <c r="FY319" s="706"/>
      <c r="FZ319" s="706"/>
      <c r="GA319" s="706"/>
      <c r="GB319" s="706"/>
      <c r="GC319" s="706"/>
      <c r="GD319" s="706"/>
      <c r="GE319" s="706"/>
      <c r="GF319" s="706"/>
      <c r="GG319" s="706"/>
      <c r="GH319" s="706"/>
      <c r="GI319" s="706"/>
      <c r="GJ319" s="706"/>
      <c r="GK319" s="706"/>
      <c r="GL319" s="706"/>
      <c r="GM319" s="706"/>
      <c r="GN319" s="706"/>
      <c r="GO319" s="704"/>
      <c r="GP319" s="746"/>
      <c r="GQ319" s="704"/>
      <c r="GR319" s="704"/>
      <c r="GS319" s="704"/>
      <c r="GT319" s="704"/>
      <c r="GU319" s="704"/>
      <c r="GV319" s="704"/>
      <c r="GW319" s="704"/>
      <c r="GX319" s="704"/>
      <c r="GY319" s="704"/>
      <c r="GZ319" s="704"/>
      <c r="HA319" s="704"/>
      <c r="HB319" s="704"/>
      <c r="HC319" s="704"/>
      <c r="HD319" s="704"/>
      <c r="HE319" s="704"/>
      <c r="HF319" s="704"/>
      <c r="HG319" s="704"/>
      <c r="HH319" s="704"/>
      <c r="HI319" s="704"/>
      <c r="HJ319" s="704"/>
      <c r="HK319" s="704"/>
      <c r="HL319" s="704"/>
      <c r="HM319" s="704"/>
      <c r="HN319" s="704"/>
      <c r="HO319" s="704"/>
      <c r="HP319" s="704"/>
      <c r="HQ319" s="704"/>
      <c r="HR319" s="704"/>
      <c r="HS319" s="704"/>
      <c r="HT319" s="704"/>
      <c r="HU319" s="704"/>
      <c r="HV319" s="704"/>
      <c r="HW319" s="704"/>
      <c r="HX319" s="704"/>
      <c r="HY319" s="704"/>
      <c r="HZ319" s="704"/>
      <c r="IA319" s="704"/>
      <c r="IB319" s="704"/>
      <c r="IC319" s="704"/>
      <c r="ID319" s="704"/>
      <c r="IE319" s="704"/>
      <c r="IF319" s="704"/>
      <c r="IG319" s="704"/>
      <c r="IH319" s="704"/>
      <c r="II319" s="704"/>
      <c r="IJ319" s="704"/>
      <c r="IK319" s="704"/>
      <c r="IL319" s="704"/>
      <c r="IM319" s="704"/>
      <c r="IN319" s="704"/>
      <c r="IO319" s="704"/>
      <c r="IP319" s="704"/>
      <c r="IQ319" s="704"/>
      <c r="IR319" s="704"/>
      <c r="IS319" s="704"/>
      <c r="IT319" s="704"/>
      <c r="IU319" s="704"/>
      <c r="IV319" s="706"/>
      <c r="IW319" s="706"/>
      <c r="JA319" s="706"/>
      <c r="JB319" s="706"/>
      <c r="JC319" s="706"/>
      <c r="JD319" s="706"/>
      <c r="JE319" s="706"/>
      <c r="JF319" s="706"/>
      <c r="JG319" s="706"/>
      <c r="JH319" s="706"/>
    </row>
    <row r="320" spans="1:274" s="878" customFormat="1" ht="24.75" customHeight="1" x14ac:dyDescent="0.25">
      <c r="A320" s="691">
        <v>319</v>
      </c>
      <c r="B320" s="693" t="s">
        <v>1390</v>
      </c>
      <c r="C320" s="721">
        <v>270</v>
      </c>
      <c r="D320" s="730">
        <v>636</v>
      </c>
      <c r="E320" s="730">
        <v>39</v>
      </c>
      <c r="F320" s="726" t="s">
        <v>1387</v>
      </c>
      <c r="G320" s="692" t="s">
        <v>1421</v>
      </c>
      <c r="H320" s="751" t="s">
        <v>1127</v>
      </c>
      <c r="I320" s="767" t="s">
        <v>1113</v>
      </c>
      <c r="J320" s="761" t="s">
        <v>1135</v>
      </c>
      <c r="K320" s="761" t="s">
        <v>1115</v>
      </c>
      <c r="L320" s="753" t="s">
        <v>1124</v>
      </c>
      <c r="M320" s="753" t="s">
        <v>1199</v>
      </c>
      <c r="N320" s="764" t="s">
        <v>1359</v>
      </c>
      <c r="O320" s="753" t="s">
        <v>1128</v>
      </c>
      <c r="P320" s="753" t="s">
        <v>1200</v>
      </c>
      <c r="Q320" s="753" t="s">
        <v>1120</v>
      </c>
      <c r="R320" s="753" t="s">
        <v>1120</v>
      </c>
      <c r="S320" s="755">
        <v>2</v>
      </c>
      <c r="T320" s="769">
        <v>2.1</v>
      </c>
      <c r="U320" s="771">
        <v>41456</v>
      </c>
      <c r="V320" s="772">
        <v>41791</v>
      </c>
      <c r="W320" s="874">
        <v>5</v>
      </c>
      <c r="X320" s="875">
        <v>800000</v>
      </c>
      <c r="Y320" s="875"/>
      <c r="Z320" s="875">
        <f t="shared" si="12"/>
        <v>800000</v>
      </c>
      <c r="AA320" s="702"/>
      <c r="AB320" s="702"/>
      <c r="AC320" s="702"/>
      <c r="AD320" s="702"/>
      <c r="AE320" s="702"/>
      <c r="AF320" s="702">
        <v>800000</v>
      </c>
      <c r="AG320" s="702"/>
      <c r="AH320" s="702"/>
      <c r="AI320" s="717"/>
      <c r="AJ320" s="717"/>
      <c r="AK320" s="717"/>
      <c r="AL320" s="717"/>
      <c r="AM320" s="868">
        <f t="shared" si="13"/>
        <v>800000</v>
      </c>
      <c r="AN320" s="868">
        <f t="shared" si="14"/>
        <v>0</v>
      </c>
      <c r="AO320" s="760"/>
      <c r="AP320" s="868"/>
      <c r="AQ320" s="706"/>
      <c r="AR320" s="706"/>
      <c r="AS320" s="706"/>
      <c r="AT320" s="706"/>
      <c r="AU320" s="706"/>
      <c r="AV320" s="706"/>
      <c r="AW320" s="706"/>
      <c r="AX320" s="706"/>
      <c r="AY320" s="706"/>
      <c r="AZ320" s="706"/>
      <c r="BA320" s="706"/>
      <c r="BB320" s="706"/>
      <c r="BC320" s="706"/>
      <c r="BD320" s="706"/>
      <c r="BE320" s="706"/>
      <c r="BF320" s="706"/>
      <c r="BG320" s="706"/>
      <c r="BH320" s="706"/>
      <c r="BI320" s="706"/>
      <c r="BJ320" s="706"/>
      <c r="BK320" s="706"/>
      <c r="BL320" s="706"/>
      <c r="BM320" s="706"/>
      <c r="BN320" s="706"/>
      <c r="BO320" s="706"/>
      <c r="BP320" s="706"/>
      <c r="BQ320" s="706"/>
      <c r="BR320" s="706"/>
      <c r="BS320" s="706"/>
      <c r="BT320" s="706"/>
      <c r="BU320" s="706"/>
      <c r="BV320" s="706"/>
      <c r="BW320" s="706"/>
      <c r="BX320" s="706"/>
      <c r="BY320" s="706"/>
      <c r="BZ320" s="706"/>
      <c r="CA320" s="706"/>
      <c r="CB320" s="706"/>
      <c r="CC320" s="706"/>
      <c r="CD320" s="706"/>
      <c r="CE320" s="706"/>
      <c r="CF320" s="706"/>
      <c r="CG320" s="706"/>
      <c r="CH320" s="706"/>
      <c r="CI320" s="706"/>
      <c r="CJ320" s="706"/>
      <c r="CK320" s="706"/>
      <c r="CL320" s="706"/>
      <c r="CM320" s="706"/>
      <c r="CN320" s="706"/>
      <c r="CO320" s="706"/>
      <c r="CP320" s="706"/>
      <c r="CQ320" s="706"/>
      <c r="CR320" s="706"/>
      <c r="CS320" s="706"/>
      <c r="CT320" s="706"/>
      <c r="CU320" s="706"/>
      <c r="CV320" s="706"/>
      <c r="CW320" s="706"/>
      <c r="CX320" s="706"/>
      <c r="CY320" s="706"/>
      <c r="CZ320" s="706"/>
      <c r="DA320" s="706"/>
      <c r="DB320" s="706"/>
      <c r="DC320" s="706"/>
      <c r="DD320" s="706"/>
      <c r="DE320" s="706"/>
      <c r="DF320" s="706"/>
      <c r="DG320" s="706"/>
      <c r="DH320" s="706"/>
      <c r="DI320" s="706"/>
      <c r="DJ320" s="706"/>
      <c r="DK320" s="706"/>
      <c r="DL320" s="706"/>
      <c r="DM320" s="706"/>
      <c r="DN320" s="706"/>
      <c r="DO320" s="706"/>
      <c r="DP320" s="706"/>
      <c r="DQ320" s="706"/>
      <c r="DR320" s="706"/>
      <c r="DS320" s="706"/>
      <c r="DT320" s="706"/>
      <c r="DU320" s="706"/>
      <c r="DV320" s="706"/>
      <c r="DW320" s="706"/>
      <c r="DX320" s="706"/>
      <c r="DY320" s="706"/>
      <c r="DZ320" s="706"/>
      <c r="EA320" s="706"/>
      <c r="EB320" s="706"/>
      <c r="EC320" s="706"/>
      <c r="ED320" s="706"/>
      <c r="EE320" s="706"/>
      <c r="EF320" s="706"/>
      <c r="EG320" s="706"/>
      <c r="EH320" s="706"/>
      <c r="EI320" s="706"/>
      <c r="EJ320" s="706"/>
      <c r="EK320" s="706"/>
      <c r="EL320" s="706"/>
      <c r="EM320" s="706"/>
      <c r="EN320" s="706"/>
      <c r="EO320" s="706"/>
      <c r="EP320" s="706"/>
      <c r="EQ320" s="706"/>
      <c r="ER320" s="706"/>
      <c r="ES320" s="706"/>
      <c r="ET320" s="706"/>
      <c r="EU320" s="706"/>
      <c r="EV320" s="706"/>
      <c r="EW320" s="706"/>
      <c r="EX320" s="706"/>
      <c r="EY320" s="706"/>
      <c r="EZ320" s="706"/>
      <c r="FA320" s="706"/>
      <c r="FB320" s="706"/>
      <c r="FC320" s="706"/>
      <c r="FD320" s="706"/>
      <c r="FE320" s="706"/>
      <c r="FF320" s="706"/>
      <c r="FG320" s="706"/>
      <c r="FH320" s="706"/>
      <c r="FI320" s="704"/>
      <c r="FJ320" s="704"/>
      <c r="FK320" s="706"/>
      <c r="FL320" s="706"/>
      <c r="FM320" s="706"/>
      <c r="FN320" s="706"/>
      <c r="FO320" s="706"/>
      <c r="FP320" s="706"/>
      <c r="FQ320" s="706"/>
      <c r="FR320" s="706"/>
      <c r="FS320" s="706"/>
      <c r="FT320" s="706"/>
      <c r="FU320" s="706"/>
      <c r="FV320" s="706"/>
      <c r="FW320" s="706"/>
      <c r="FX320" s="706"/>
      <c r="FY320" s="706"/>
      <c r="FZ320" s="706"/>
      <c r="GA320" s="706"/>
      <c r="GB320" s="706"/>
      <c r="GC320" s="706"/>
      <c r="GD320" s="706"/>
      <c r="GE320" s="706"/>
      <c r="GF320" s="706"/>
      <c r="GG320" s="706"/>
      <c r="GH320" s="706"/>
      <c r="GI320" s="706"/>
      <c r="GJ320" s="706"/>
      <c r="GK320" s="706"/>
      <c r="GL320" s="706"/>
      <c r="GM320" s="706"/>
      <c r="GN320" s="706"/>
      <c r="GO320" s="704"/>
      <c r="GP320" s="746"/>
      <c r="GQ320" s="704"/>
      <c r="GR320" s="704"/>
      <c r="GS320" s="704"/>
      <c r="GT320" s="704"/>
      <c r="GU320" s="704"/>
      <c r="GV320" s="704"/>
      <c r="GW320" s="704"/>
      <c r="GX320" s="704"/>
      <c r="GY320" s="704"/>
      <c r="GZ320" s="704"/>
      <c r="HA320" s="704"/>
      <c r="HB320" s="704"/>
      <c r="HC320" s="704"/>
      <c r="HD320" s="704"/>
      <c r="HE320" s="704"/>
      <c r="HF320" s="704"/>
      <c r="HG320" s="704"/>
      <c r="HH320" s="704"/>
      <c r="HI320" s="704"/>
      <c r="HJ320" s="704"/>
      <c r="HK320" s="704"/>
      <c r="HL320" s="704"/>
      <c r="HM320" s="704"/>
      <c r="HN320" s="704"/>
      <c r="HO320" s="704"/>
      <c r="HP320" s="704"/>
      <c r="HQ320" s="704"/>
      <c r="HR320" s="704"/>
      <c r="HS320" s="704"/>
      <c r="HT320" s="704"/>
      <c r="HU320" s="704"/>
      <c r="HV320" s="704"/>
      <c r="HW320" s="704"/>
      <c r="HX320" s="704"/>
      <c r="HY320" s="704"/>
      <c r="HZ320" s="704"/>
      <c r="IA320" s="706"/>
      <c r="IB320" s="706"/>
      <c r="IC320" s="706"/>
      <c r="ID320" s="706"/>
      <c r="IE320" s="706"/>
      <c r="IF320" s="706"/>
      <c r="IG320" s="706"/>
      <c r="IH320" s="706"/>
      <c r="II320" s="706"/>
      <c r="IJ320" s="706"/>
      <c r="IK320" s="706"/>
      <c r="IL320" s="706"/>
      <c r="IM320" s="706"/>
      <c r="IN320" s="706"/>
      <c r="IO320" s="706"/>
      <c r="IP320" s="706"/>
      <c r="IQ320" s="706"/>
      <c r="IR320" s="706"/>
      <c r="IS320" s="706"/>
      <c r="IT320" s="706"/>
      <c r="IU320" s="706"/>
      <c r="IV320" s="704"/>
      <c r="IW320" s="704"/>
    </row>
    <row r="321" spans="1:274" s="878" customFormat="1" ht="24.75" customHeight="1" x14ac:dyDescent="0.25">
      <c r="A321" s="691">
        <v>320</v>
      </c>
      <c r="B321" s="693" t="s">
        <v>1352</v>
      </c>
      <c r="C321" s="696">
        <v>270</v>
      </c>
      <c r="D321" s="697">
        <v>650</v>
      </c>
      <c r="E321" s="707">
        <v>30</v>
      </c>
      <c r="F321" s="699" t="s">
        <v>1201</v>
      </c>
      <c r="G321" s="699" t="s">
        <v>1590</v>
      </c>
      <c r="H321" s="762" t="s">
        <v>1127</v>
      </c>
      <c r="I321" s="767" t="s">
        <v>1113</v>
      </c>
      <c r="J321" s="761" t="s">
        <v>1135</v>
      </c>
      <c r="K321" s="761" t="s">
        <v>1151</v>
      </c>
      <c r="L321" s="753" t="s">
        <v>1124</v>
      </c>
      <c r="M321" s="753" t="s">
        <v>1199</v>
      </c>
      <c r="N321" s="764" t="s">
        <v>1128</v>
      </c>
      <c r="O321" s="753" t="s">
        <v>1128</v>
      </c>
      <c r="P321" s="753" t="s">
        <v>1202</v>
      </c>
      <c r="Q321" s="753" t="s">
        <v>1120</v>
      </c>
      <c r="R321" s="753" t="s">
        <v>1120</v>
      </c>
      <c r="S321" s="755">
        <v>2</v>
      </c>
      <c r="T321" s="763">
        <v>2.2999999999999998</v>
      </c>
      <c r="U321" s="771"/>
      <c r="V321" s="772"/>
      <c r="W321" s="874">
        <v>5</v>
      </c>
      <c r="X321" s="875">
        <v>30000</v>
      </c>
      <c r="Y321" s="875"/>
      <c r="Z321" s="875">
        <f t="shared" si="12"/>
        <v>30000</v>
      </c>
      <c r="AA321" s="702"/>
      <c r="AB321" s="702"/>
      <c r="AC321" s="702"/>
      <c r="AD321" s="702"/>
      <c r="AE321" s="702"/>
      <c r="AF321" s="759">
        <v>30000</v>
      </c>
      <c r="AG321" s="702"/>
      <c r="AH321" s="702"/>
      <c r="AI321" s="717"/>
      <c r="AJ321" s="717"/>
      <c r="AK321" s="717"/>
      <c r="AL321" s="717"/>
      <c r="AM321" s="868">
        <f t="shared" si="13"/>
        <v>30000</v>
      </c>
      <c r="AN321" s="868">
        <f t="shared" si="14"/>
        <v>0</v>
      </c>
      <c r="AO321" s="760"/>
      <c r="AP321" s="868"/>
      <c r="AQ321" s="706"/>
      <c r="AR321" s="706"/>
      <c r="AS321" s="706"/>
      <c r="AT321" s="706"/>
      <c r="AU321" s="706"/>
      <c r="AV321" s="706"/>
      <c r="AW321" s="706"/>
      <c r="AX321" s="706"/>
      <c r="AY321" s="706"/>
      <c r="AZ321" s="706"/>
      <c r="BA321" s="706"/>
      <c r="BB321" s="706"/>
      <c r="BC321" s="706"/>
      <c r="BD321" s="706"/>
      <c r="BE321" s="706"/>
      <c r="BF321" s="706"/>
      <c r="BG321" s="706"/>
      <c r="BH321" s="706"/>
      <c r="BI321" s="706"/>
      <c r="BJ321" s="706"/>
      <c r="BK321" s="706"/>
      <c r="BL321" s="706"/>
      <c r="BM321" s="706"/>
      <c r="BN321" s="706"/>
      <c r="BO321" s="706"/>
      <c r="BP321" s="706"/>
      <c r="BQ321" s="706"/>
      <c r="BR321" s="706"/>
      <c r="BS321" s="706"/>
      <c r="BT321" s="706"/>
      <c r="BU321" s="706"/>
      <c r="BV321" s="706"/>
      <c r="BW321" s="706"/>
      <c r="BX321" s="706"/>
      <c r="BY321" s="706"/>
      <c r="BZ321" s="706"/>
      <c r="CA321" s="706"/>
      <c r="CB321" s="706"/>
      <c r="CC321" s="706"/>
      <c r="CD321" s="706"/>
      <c r="CE321" s="706"/>
      <c r="CF321" s="706"/>
      <c r="CG321" s="706"/>
      <c r="CH321" s="706"/>
      <c r="CI321" s="706"/>
      <c r="CJ321" s="706"/>
      <c r="CK321" s="706"/>
      <c r="CL321" s="706"/>
      <c r="CM321" s="706"/>
      <c r="CN321" s="706"/>
      <c r="CO321" s="706"/>
      <c r="CP321" s="706"/>
      <c r="CQ321" s="706"/>
      <c r="CR321" s="706"/>
      <c r="CS321" s="706"/>
      <c r="CT321" s="706"/>
      <c r="CU321" s="706"/>
      <c r="CV321" s="706"/>
      <c r="CW321" s="706"/>
      <c r="CX321" s="706"/>
      <c r="CY321" s="706"/>
      <c r="CZ321" s="706"/>
      <c r="DA321" s="706"/>
      <c r="DB321" s="706"/>
      <c r="DC321" s="706"/>
      <c r="DD321" s="706"/>
      <c r="DE321" s="706"/>
      <c r="DF321" s="706"/>
      <c r="DG321" s="706"/>
      <c r="DH321" s="706"/>
      <c r="DI321" s="706"/>
      <c r="DJ321" s="706"/>
      <c r="DK321" s="706"/>
      <c r="DL321" s="706"/>
      <c r="DM321" s="706"/>
      <c r="DN321" s="706"/>
      <c r="DO321" s="706"/>
      <c r="DP321" s="706"/>
      <c r="DQ321" s="706"/>
      <c r="DR321" s="706"/>
      <c r="DS321" s="706"/>
      <c r="DT321" s="706"/>
      <c r="DU321" s="706"/>
      <c r="DV321" s="706"/>
      <c r="DW321" s="706"/>
      <c r="DX321" s="706"/>
      <c r="DY321" s="706"/>
      <c r="DZ321" s="706"/>
      <c r="EA321" s="706"/>
      <c r="EB321" s="706"/>
      <c r="EC321" s="706"/>
      <c r="ED321" s="706"/>
      <c r="EE321" s="706"/>
      <c r="EF321" s="706"/>
      <c r="EG321" s="706"/>
      <c r="EH321" s="706"/>
      <c r="EI321" s="706"/>
      <c r="EJ321" s="706"/>
      <c r="EK321" s="706"/>
      <c r="EL321" s="706"/>
      <c r="EM321" s="706"/>
      <c r="EN321" s="706"/>
      <c r="EO321" s="706"/>
      <c r="EP321" s="706"/>
      <c r="EQ321" s="706"/>
      <c r="ER321" s="706"/>
      <c r="ES321" s="706"/>
      <c r="ET321" s="706"/>
      <c r="EU321" s="706"/>
      <c r="EV321" s="706"/>
      <c r="EW321" s="706"/>
      <c r="EX321" s="706"/>
      <c r="EY321" s="706"/>
      <c r="EZ321" s="706"/>
      <c r="FA321" s="706"/>
      <c r="FB321" s="706"/>
      <c r="FC321" s="706"/>
      <c r="FD321" s="706"/>
      <c r="FE321" s="706"/>
      <c r="FF321" s="706"/>
      <c r="FG321" s="706"/>
      <c r="FH321" s="706"/>
      <c r="FI321" s="704"/>
      <c r="FJ321" s="704"/>
      <c r="FK321" s="706"/>
      <c r="FL321" s="706"/>
      <c r="FM321" s="706"/>
      <c r="FN321" s="706"/>
      <c r="FO321" s="706"/>
      <c r="FP321" s="706"/>
      <c r="FQ321" s="706"/>
      <c r="FR321" s="706"/>
      <c r="FS321" s="706"/>
      <c r="FT321" s="706"/>
      <c r="FU321" s="706"/>
      <c r="FV321" s="706"/>
      <c r="FW321" s="706"/>
      <c r="FX321" s="706"/>
      <c r="FY321" s="706"/>
      <c r="FZ321" s="706"/>
      <c r="GA321" s="706"/>
      <c r="GB321" s="706"/>
      <c r="GC321" s="706"/>
      <c r="GD321" s="706"/>
      <c r="GE321" s="706"/>
      <c r="GF321" s="706"/>
      <c r="GG321" s="706"/>
      <c r="GH321" s="706"/>
      <c r="GI321" s="706"/>
      <c r="GJ321" s="706"/>
      <c r="GK321" s="706"/>
      <c r="GL321" s="706"/>
      <c r="GM321" s="706"/>
      <c r="GN321" s="706"/>
      <c r="GO321" s="704"/>
      <c r="GP321" s="746"/>
      <c r="GQ321" s="704"/>
      <c r="GR321" s="704"/>
      <c r="GS321" s="704"/>
      <c r="GT321" s="704"/>
      <c r="GU321" s="704"/>
      <c r="GV321" s="704"/>
      <c r="GW321" s="704"/>
      <c r="GX321" s="704"/>
      <c r="GY321" s="704"/>
      <c r="GZ321" s="704"/>
      <c r="HA321" s="704"/>
      <c r="HB321" s="704"/>
      <c r="HC321" s="704"/>
      <c r="HD321" s="704"/>
      <c r="HE321" s="704"/>
      <c r="HF321" s="704"/>
      <c r="HG321" s="704"/>
      <c r="HH321" s="704"/>
      <c r="HI321" s="704"/>
      <c r="HJ321" s="704"/>
      <c r="HK321" s="704"/>
      <c r="HL321" s="704"/>
      <c r="HM321" s="704"/>
      <c r="HN321" s="704"/>
      <c r="HO321" s="704"/>
      <c r="HP321" s="704"/>
      <c r="HQ321" s="704"/>
      <c r="HR321" s="704"/>
      <c r="HS321" s="704"/>
      <c r="HT321" s="704"/>
      <c r="HU321" s="704"/>
      <c r="HV321" s="704"/>
      <c r="HW321" s="704"/>
      <c r="HX321" s="704"/>
      <c r="HY321" s="704"/>
      <c r="HZ321" s="704"/>
      <c r="IA321" s="704"/>
      <c r="IB321" s="704"/>
      <c r="IC321" s="704"/>
      <c r="ID321" s="704"/>
      <c r="IE321" s="704"/>
      <c r="IF321" s="704"/>
      <c r="IG321" s="704"/>
      <c r="IH321" s="704"/>
      <c r="II321" s="704"/>
      <c r="IJ321" s="704"/>
      <c r="IK321" s="704"/>
      <c r="IL321" s="704"/>
      <c r="IM321" s="704"/>
      <c r="IN321" s="704"/>
      <c r="IO321" s="704"/>
      <c r="IP321" s="704"/>
      <c r="IQ321" s="704"/>
      <c r="IR321" s="704"/>
      <c r="IS321" s="704"/>
      <c r="IT321" s="704"/>
      <c r="IU321" s="704"/>
      <c r="IV321" s="706"/>
      <c r="IW321" s="706"/>
      <c r="JA321" s="879"/>
      <c r="JB321" s="879"/>
      <c r="JC321" s="879"/>
      <c r="JD321" s="879"/>
      <c r="JE321" s="879"/>
      <c r="JF321" s="879"/>
      <c r="JG321" s="879"/>
      <c r="JH321" s="879"/>
      <c r="JI321" s="706"/>
    </row>
    <row r="322" spans="1:274" s="878" customFormat="1" ht="24.75" customHeight="1" x14ac:dyDescent="0.25">
      <c r="A322" s="691">
        <v>321</v>
      </c>
      <c r="B322" s="693" t="s">
        <v>1352</v>
      </c>
      <c r="C322" s="696">
        <v>270</v>
      </c>
      <c r="D322" s="697">
        <v>650</v>
      </c>
      <c r="E322" s="707">
        <v>31</v>
      </c>
      <c r="F322" s="699" t="s">
        <v>1387</v>
      </c>
      <c r="G322" s="699" t="s">
        <v>1612</v>
      </c>
      <c r="H322" s="762" t="s">
        <v>1127</v>
      </c>
      <c r="I322" s="767" t="s">
        <v>1113</v>
      </c>
      <c r="J322" s="761" t="s">
        <v>1135</v>
      </c>
      <c r="K322" s="761" t="s">
        <v>1151</v>
      </c>
      <c r="L322" s="753" t="s">
        <v>1124</v>
      </c>
      <c r="M322" s="753" t="s">
        <v>1199</v>
      </c>
      <c r="N322" s="753" t="s">
        <v>1128</v>
      </c>
      <c r="O322" s="753" t="s">
        <v>1128</v>
      </c>
      <c r="P322" s="777" t="s">
        <v>1200</v>
      </c>
      <c r="Q322" s="753" t="s">
        <v>1120</v>
      </c>
      <c r="R322" s="753" t="s">
        <v>1120</v>
      </c>
      <c r="S322" s="755">
        <v>2</v>
      </c>
      <c r="T322" s="763">
        <v>2.2999999999999998</v>
      </c>
      <c r="U322" s="771"/>
      <c r="V322" s="772"/>
      <c r="W322" s="874">
        <v>5</v>
      </c>
      <c r="X322" s="875">
        <v>65000</v>
      </c>
      <c r="Y322" s="875"/>
      <c r="Z322" s="875">
        <f t="shared" ref="Z322:Z374" si="16">Y322+X322</f>
        <v>65000</v>
      </c>
      <c r="AA322" s="702"/>
      <c r="AB322" s="702"/>
      <c r="AC322" s="702"/>
      <c r="AD322" s="702"/>
      <c r="AE322" s="759">
        <v>65000</v>
      </c>
      <c r="AF322" s="702"/>
      <c r="AG322" s="702"/>
      <c r="AH322" s="702"/>
      <c r="AI322" s="717"/>
      <c r="AJ322" s="717"/>
      <c r="AK322" s="717"/>
      <c r="AL322" s="717"/>
      <c r="AM322" s="868">
        <f t="shared" ref="AM322:AM374" si="17">SUM(AA322:AL322)</f>
        <v>65000</v>
      </c>
      <c r="AN322" s="868">
        <f t="shared" ref="AN322:AN374" si="18">Z322-AM322</f>
        <v>0</v>
      </c>
      <c r="AO322" s="760"/>
      <c r="AP322" s="868"/>
      <c r="AQ322" s="706"/>
      <c r="AR322" s="706"/>
      <c r="AS322" s="706"/>
      <c r="AT322" s="706"/>
      <c r="AU322" s="706"/>
      <c r="AV322" s="706"/>
      <c r="AW322" s="706"/>
      <c r="AX322" s="706"/>
      <c r="AY322" s="706"/>
      <c r="AZ322" s="706"/>
      <c r="BA322" s="706"/>
      <c r="BB322" s="706"/>
      <c r="BC322" s="706"/>
      <c r="BD322" s="706"/>
      <c r="BE322" s="706"/>
      <c r="BF322" s="706"/>
      <c r="BG322" s="706"/>
      <c r="BH322" s="706"/>
      <c r="BI322" s="706"/>
      <c r="BJ322" s="706"/>
      <c r="BK322" s="706"/>
      <c r="BL322" s="706"/>
      <c r="BM322" s="706"/>
      <c r="BN322" s="706"/>
      <c r="BO322" s="706"/>
      <c r="BP322" s="706"/>
      <c r="BQ322" s="706"/>
      <c r="BR322" s="706"/>
      <c r="BS322" s="706"/>
      <c r="BT322" s="706"/>
      <c r="BU322" s="706"/>
      <c r="BV322" s="706"/>
      <c r="BW322" s="706"/>
      <c r="BX322" s="706"/>
      <c r="BY322" s="706"/>
      <c r="BZ322" s="706"/>
      <c r="CA322" s="706"/>
      <c r="CB322" s="706"/>
      <c r="CC322" s="706"/>
      <c r="CD322" s="706"/>
      <c r="CE322" s="706"/>
      <c r="CF322" s="706"/>
      <c r="CG322" s="706"/>
      <c r="CH322" s="706"/>
      <c r="CI322" s="706"/>
      <c r="CJ322" s="706"/>
      <c r="CK322" s="706"/>
      <c r="CL322" s="706"/>
      <c r="CM322" s="706"/>
      <c r="CN322" s="706"/>
      <c r="CO322" s="706"/>
      <c r="CP322" s="706"/>
      <c r="CQ322" s="706"/>
      <c r="CR322" s="706"/>
      <c r="CS322" s="706"/>
      <c r="CT322" s="706"/>
      <c r="CU322" s="706"/>
      <c r="CV322" s="706"/>
      <c r="CW322" s="706"/>
      <c r="CX322" s="706"/>
      <c r="CY322" s="706"/>
      <c r="CZ322" s="706"/>
      <c r="DA322" s="706"/>
      <c r="DB322" s="706"/>
      <c r="DC322" s="706"/>
      <c r="DD322" s="706"/>
      <c r="DE322" s="706"/>
      <c r="DF322" s="706"/>
      <c r="DG322" s="706"/>
      <c r="DH322" s="706"/>
      <c r="DI322" s="706"/>
      <c r="DJ322" s="706"/>
      <c r="DK322" s="706"/>
      <c r="DL322" s="706"/>
      <c r="DM322" s="706"/>
      <c r="DN322" s="706"/>
      <c r="DO322" s="706"/>
      <c r="DP322" s="706"/>
      <c r="DQ322" s="706"/>
      <c r="DR322" s="706"/>
      <c r="DS322" s="706"/>
      <c r="DT322" s="706"/>
      <c r="DU322" s="706"/>
      <c r="DV322" s="706"/>
      <c r="DW322" s="706"/>
      <c r="DX322" s="706"/>
      <c r="DY322" s="706"/>
      <c r="DZ322" s="706"/>
      <c r="EA322" s="706"/>
      <c r="EB322" s="706"/>
      <c r="EC322" s="706"/>
      <c r="ED322" s="706"/>
      <c r="EE322" s="706"/>
      <c r="EF322" s="706"/>
      <c r="EG322" s="706"/>
      <c r="EH322" s="706"/>
      <c r="EI322" s="706"/>
      <c r="EJ322" s="706"/>
      <c r="EK322" s="706"/>
      <c r="EL322" s="706"/>
      <c r="EM322" s="706"/>
      <c r="EN322" s="706"/>
      <c r="EO322" s="706"/>
      <c r="EP322" s="706"/>
      <c r="EQ322" s="706"/>
      <c r="ER322" s="706"/>
      <c r="ES322" s="706"/>
      <c r="ET322" s="706"/>
      <c r="EU322" s="706"/>
      <c r="EV322" s="706"/>
      <c r="EW322" s="706"/>
      <c r="EX322" s="706"/>
      <c r="EY322" s="706"/>
      <c r="EZ322" s="706"/>
      <c r="FA322" s="706"/>
      <c r="FB322" s="706"/>
      <c r="FC322" s="706"/>
      <c r="FD322" s="706"/>
      <c r="FE322" s="706"/>
      <c r="FF322" s="706"/>
      <c r="FG322" s="706"/>
      <c r="FH322" s="706"/>
      <c r="FI322" s="704"/>
      <c r="FJ322" s="704"/>
      <c r="FK322" s="706"/>
      <c r="FL322" s="706"/>
      <c r="FM322" s="706"/>
      <c r="FN322" s="706"/>
      <c r="FO322" s="706"/>
      <c r="FP322" s="706"/>
      <c r="FQ322" s="706"/>
      <c r="FR322" s="706"/>
      <c r="FS322" s="706"/>
      <c r="FT322" s="706"/>
      <c r="FU322" s="706"/>
      <c r="FV322" s="706"/>
      <c r="FW322" s="706"/>
      <c r="FX322" s="706"/>
      <c r="FY322" s="706"/>
      <c r="FZ322" s="706"/>
      <c r="GA322" s="706"/>
      <c r="GB322" s="706"/>
      <c r="GC322" s="706"/>
      <c r="GD322" s="706"/>
      <c r="GE322" s="706"/>
      <c r="GF322" s="706"/>
      <c r="GG322" s="706"/>
      <c r="GH322" s="706"/>
      <c r="GI322" s="706"/>
      <c r="GJ322" s="706"/>
      <c r="GK322" s="706"/>
      <c r="GL322" s="706"/>
      <c r="GM322" s="706"/>
      <c r="GN322" s="706"/>
      <c r="GO322" s="704"/>
      <c r="GP322" s="746"/>
      <c r="GQ322" s="704"/>
      <c r="GR322" s="704"/>
      <c r="GS322" s="704"/>
      <c r="GT322" s="704"/>
      <c r="GU322" s="704"/>
      <c r="GV322" s="704"/>
      <c r="GW322" s="704"/>
      <c r="GX322" s="704"/>
      <c r="GY322" s="704"/>
      <c r="GZ322" s="704"/>
      <c r="HA322" s="704"/>
      <c r="HB322" s="704"/>
      <c r="HC322" s="704"/>
      <c r="HD322" s="704"/>
      <c r="HE322" s="704"/>
      <c r="HF322" s="704"/>
      <c r="HG322" s="704"/>
      <c r="HH322" s="704"/>
      <c r="HI322" s="704"/>
      <c r="HJ322" s="704"/>
      <c r="HK322" s="704"/>
      <c r="HL322" s="704"/>
      <c r="HM322" s="704"/>
      <c r="HN322" s="704"/>
      <c r="HO322" s="704"/>
      <c r="HP322" s="704"/>
      <c r="HQ322" s="704"/>
      <c r="HR322" s="704"/>
      <c r="HS322" s="704"/>
      <c r="HT322" s="704"/>
      <c r="HU322" s="704"/>
      <c r="HV322" s="704"/>
      <c r="HW322" s="704"/>
      <c r="HX322" s="704"/>
      <c r="HY322" s="704"/>
      <c r="HZ322" s="704"/>
      <c r="IA322" s="704"/>
      <c r="IB322" s="704"/>
      <c r="IC322" s="704"/>
      <c r="ID322" s="704"/>
      <c r="IE322" s="704"/>
      <c r="IF322" s="704"/>
      <c r="IG322" s="704"/>
      <c r="IH322" s="704"/>
      <c r="II322" s="704"/>
      <c r="IJ322" s="704"/>
      <c r="IK322" s="704"/>
      <c r="IL322" s="704"/>
      <c r="IM322" s="704"/>
      <c r="IN322" s="704"/>
      <c r="IO322" s="704"/>
      <c r="IP322" s="704"/>
      <c r="IQ322" s="704"/>
      <c r="IR322" s="704"/>
      <c r="IS322" s="704"/>
      <c r="IT322" s="704"/>
      <c r="IU322" s="704"/>
      <c r="IV322" s="706"/>
      <c r="IW322" s="706"/>
      <c r="JA322" s="706"/>
      <c r="JB322" s="706"/>
      <c r="JC322" s="706"/>
      <c r="JD322" s="706"/>
      <c r="JE322" s="706"/>
      <c r="JF322" s="706"/>
      <c r="JG322" s="706"/>
      <c r="JH322" s="706"/>
    </row>
    <row r="323" spans="1:274" s="878" customFormat="1" ht="24.75" customHeight="1" x14ac:dyDescent="0.25">
      <c r="A323" s="691">
        <v>322</v>
      </c>
      <c r="B323" s="693" t="s">
        <v>1352</v>
      </c>
      <c r="C323" s="696">
        <v>270</v>
      </c>
      <c r="D323" s="697">
        <v>650</v>
      </c>
      <c r="E323" s="707">
        <v>33</v>
      </c>
      <c r="F323" s="699" t="s">
        <v>1387</v>
      </c>
      <c r="G323" s="699" t="s">
        <v>1613</v>
      </c>
      <c r="H323" s="762" t="s">
        <v>1127</v>
      </c>
      <c r="I323" s="767" t="s">
        <v>1113</v>
      </c>
      <c r="J323" s="761" t="s">
        <v>1135</v>
      </c>
      <c r="K323" s="761" t="s">
        <v>1151</v>
      </c>
      <c r="L323" s="753" t="s">
        <v>1124</v>
      </c>
      <c r="M323" s="753" t="s">
        <v>1199</v>
      </c>
      <c r="N323" s="753" t="s">
        <v>1128</v>
      </c>
      <c r="O323" s="753" t="s">
        <v>1128</v>
      </c>
      <c r="P323" s="777" t="s">
        <v>1200</v>
      </c>
      <c r="Q323" s="753" t="s">
        <v>1120</v>
      </c>
      <c r="R323" s="753" t="s">
        <v>1120</v>
      </c>
      <c r="S323" s="755">
        <v>2</v>
      </c>
      <c r="T323" s="763">
        <v>2.2999999999999998</v>
      </c>
      <c r="U323" s="771"/>
      <c r="V323" s="772"/>
      <c r="W323" s="874">
        <v>5</v>
      </c>
      <c r="X323" s="875">
        <v>285000</v>
      </c>
      <c r="Y323" s="875"/>
      <c r="Z323" s="875">
        <f t="shared" si="16"/>
        <v>285000</v>
      </c>
      <c r="AA323" s="702"/>
      <c r="AB323" s="702"/>
      <c r="AC323" s="702"/>
      <c r="AD323" s="702"/>
      <c r="AE323" s="702"/>
      <c r="AF323" s="759">
        <v>285000</v>
      </c>
      <c r="AG323" s="702"/>
      <c r="AH323" s="702"/>
      <c r="AI323" s="717"/>
      <c r="AJ323" s="717"/>
      <c r="AK323" s="717"/>
      <c r="AL323" s="717"/>
      <c r="AM323" s="868">
        <f t="shared" si="17"/>
        <v>285000</v>
      </c>
      <c r="AN323" s="868">
        <f t="shared" si="18"/>
        <v>0</v>
      </c>
      <c r="AO323" s="760"/>
      <c r="AP323" s="868"/>
      <c r="AQ323" s="706"/>
      <c r="AR323" s="706"/>
      <c r="AS323" s="706"/>
      <c r="AT323" s="706"/>
      <c r="AU323" s="706"/>
      <c r="AV323" s="706"/>
      <c r="AW323" s="706"/>
      <c r="AX323" s="706"/>
      <c r="AY323" s="706"/>
      <c r="AZ323" s="706"/>
      <c r="BA323" s="706"/>
      <c r="BB323" s="706"/>
      <c r="BC323" s="706"/>
      <c r="BD323" s="706"/>
      <c r="BE323" s="706"/>
      <c r="BF323" s="706"/>
      <c r="BG323" s="706"/>
      <c r="BH323" s="706"/>
      <c r="BI323" s="706"/>
      <c r="BJ323" s="706"/>
      <c r="BK323" s="706"/>
      <c r="BL323" s="706"/>
      <c r="BM323" s="706"/>
      <c r="BN323" s="706"/>
      <c r="BO323" s="706"/>
      <c r="BP323" s="706"/>
      <c r="BQ323" s="706"/>
      <c r="BR323" s="706"/>
      <c r="BS323" s="706"/>
      <c r="BT323" s="706"/>
      <c r="BU323" s="706"/>
      <c r="BV323" s="706"/>
      <c r="BW323" s="706"/>
      <c r="BX323" s="706"/>
      <c r="BY323" s="706"/>
      <c r="BZ323" s="706"/>
      <c r="CA323" s="706"/>
      <c r="CB323" s="706"/>
      <c r="CC323" s="706"/>
      <c r="CD323" s="706"/>
      <c r="CE323" s="706"/>
      <c r="CF323" s="706"/>
      <c r="CG323" s="706"/>
      <c r="CH323" s="706"/>
      <c r="CI323" s="706"/>
      <c r="CJ323" s="706"/>
      <c r="CK323" s="706"/>
      <c r="CL323" s="706"/>
      <c r="CM323" s="706"/>
      <c r="CN323" s="706"/>
      <c r="CO323" s="706"/>
      <c r="CP323" s="706"/>
      <c r="CQ323" s="706"/>
      <c r="CR323" s="706"/>
      <c r="CS323" s="706"/>
      <c r="CT323" s="706"/>
      <c r="CU323" s="706"/>
      <c r="CV323" s="706"/>
      <c r="CW323" s="706"/>
      <c r="CX323" s="706"/>
      <c r="CY323" s="706"/>
      <c r="CZ323" s="706"/>
      <c r="DA323" s="706"/>
      <c r="DB323" s="706"/>
      <c r="DC323" s="706"/>
      <c r="DD323" s="706"/>
      <c r="DE323" s="706"/>
      <c r="DF323" s="706"/>
      <c r="DG323" s="706"/>
      <c r="DH323" s="706"/>
      <c r="DI323" s="706"/>
      <c r="DJ323" s="706"/>
      <c r="DK323" s="706"/>
      <c r="DL323" s="706"/>
      <c r="DM323" s="706"/>
      <c r="DN323" s="706"/>
      <c r="DO323" s="706"/>
      <c r="DP323" s="706"/>
      <c r="DQ323" s="706"/>
      <c r="DR323" s="706"/>
      <c r="DS323" s="706"/>
      <c r="DT323" s="706"/>
      <c r="DU323" s="706"/>
      <c r="DV323" s="706"/>
      <c r="DW323" s="706"/>
      <c r="DX323" s="706"/>
      <c r="DY323" s="706"/>
      <c r="DZ323" s="706"/>
      <c r="EA323" s="706"/>
      <c r="EB323" s="706"/>
      <c r="EC323" s="706"/>
      <c r="ED323" s="706"/>
      <c r="EE323" s="706"/>
      <c r="EF323" s="706"/>
      <c r="EG323" s="706"/>
      <c r="EH323" s="706"/>
      <c r="EI323" s="706"/>
      <c r="EJ323" s="706"/>
      <c r="EK323" s="706"/>
      <c r="EL323" s="706"/>
      <c r="EM323" s="706"/>
      <c r="EN323" s="706"/>
      <c r="EO323" s="706"/>
      <c r="EP323" s="706"/>
      <c r="EQ323" s="706"/>
      <c r="ER323" s="706"/>
      <c r="ES323" s="706"/>
      <c r="ET323" s="706"/>
      <c r="EU323" s="706"/>
      <c r="EV323" s="706"/>
      <c r="EW323" s="706"/>
      <c r="EX323" s="706"/>
      <c r="EY323" s="706"/>
      <c r="EZ323" s="706"/>
      <c r="FA323" s="706"/>
      <c r="FB323" s="706"/>
      <c r="FC323" s="706"/>
      <c r="FD323" s="706"/>
      <c r="FE323" s="706"/>
      <c r="FF323" s="706"/>
      <c r="FG323" s="706"/>
      <c r="FH323" s="706"/>
      <c r="FI323" s="704"/>
      <c r="FJ323" s="704"/>
      <c r="FK323" s="706"/>
      <c r="FL323" s="706"/>
      <c r="FM323" s="706"/>
      <c r="FN323" s="706"/>
      <c r="FO323" s="706"/>
      <c r="FP323" s="706"/>
      <c r="FQ323" s="706"/>
      <c r="FR323" s="706"/>
      <c r="FS323" s="706"/>
      <c r="FT323" s="706"/>
      <c r="FU323" s="706"/>
      <c r="FV323" s="706"/>
      <c r="FW323" s="706"/>
      <c r="FX323" s="706"/>
      <c r="FY323" s="706"/>
      <c r="FZ323" s="706"/>
      <c r="GA323" s="706"/>
      <c r="GB323" s="706"/>
      <c r="GC323" s="706"/>
      <c r="GD323" s="706"/>
      <c r="GE323" s="706"/>
      <c r="GF323" s="706"/>
      <c r="GG323" s="706"/>
      <c r="GH323" s="706"/>
      <c r="GI323" s="706"/>
      <c r="GJ323" s="706"/>
      <c r="GK323" s="706"/>
      <c r="GL323" s="706"/>
      <c r="GM323" s="706"/>
      <c r="GN323" s="706"/>
      <c r="GO323" s="704"/>
      <c r="GP323" s="746"/>
      <c r="GQ323" s="704"/>
      <c r="GR323" s="704"/>
      <c r="GS323" s="704"/>
      <c r="GT323" s="704"/>
      <c r="GU323" s="704"/>
      <c r="GV323" s="704"/>
      <c r="GW323" s="704"/>
      <c r="GX323" s="704"/>
      <c r="GY323" s="704"/>
      <c r="GZ323" s="704"/>
      <c r="HA323" s="704"/>
      <c r="HB323" s="704"/>
      <c r="HC323" s="704"/>
      <c r="HD323" s="704"/>
      <c r="HE323" s="704"/>
      <c r="HF323" s="704"/>
      <c r="HG323" s="704"/>
      <c r="HH323" s="704"/>
      <c r="HI323" s="704"/>
      <c r="HJ323" s="704"/>
      <c r="HK323" s="704"/>
      <c r="HL323" s="704"/>
      <c r="HM323" s="704"/>
      <c r="HN323" s="704"/>
      <c r="HO323" s="704"/>
      <c r="HP323" s="704"/>
      <c r="HQ323" s="704"/>
      <c r="HR323" s="704"/>
      <c r="HS323" s="704"/>
      <c r="HT323" s="704"/>
      <c r="HU323" s="704"/>
      <c r="HV323" s="704"/>
      <c r="HW323" s="704"/>
      <c r="HX323" s="704"/>
      <c r="HY323" s="704"/>
      <c r="HZ323" s="704"/>
      <c r="IA323" s="704"/>
      <c r="IB323" s="704"/>
      <c r="IC323" s="704"/>
      <c r="ID323" s="704"/>
      <c r="IE323" s="704"/>
      <c r="IF323" s="704"/>
      <c r="IG323" s="704"/>
      <c r="IH323" s="704"/>
      <c r="II323" s="704"/>
      <c r="IJ323" s="704"/>
      <c r="IK323" s="704"/>
      <c r="IL323" s="704"/>
      <c r="IM323" s="704"/>
      <c r="IN323" s="704"/>
      <c r="IO323" s="704"/>
      <c r="IP323" s="704"/>
      <c r="IQ323" s="704"/>
      <c r="IR323" s="704"/>
      <c r="IS323" s="704"/>
      <c r="IT323" s="704"/>
      <c r="IU323" s="704"/>
      <c r="IV323" s="706"/>
      <c r="IW323" s="706"/>
    </row>
    <row r="324" spans="1:274" s="878" customFormat="1" ht="33.75" x14ac:dyDescent="0.25">
      <c r="A324" s="691">
        <v>323</v>
      </c>
      <c r="B324" s="693" t="s">
        <v>1352</v>
      </c>
      <c r="C324" s="696">
        <v>270</v>
      </c>
      <c r="D324" s="697">
        <v>650</v>
      </c>
      <c r="E324" s="707">
        <v>34</v>
      </c>
      <c r="F324" s="699" t="s">
        <v>1201</v>
      </c>
      <c r="G324" s="699" t="s">
        <v>1614</v>
      </c>
      <c r="H324" s="762" t="s">
        <v>1127</v>
      </c>
      <c r="I324" s="767" t="s">
        <v>1113</v>
      </c>
      <c r="J324" s="761" t="s">
        <v>1135</v>
      </c>
      <c r="K324" s="761" t="s">
        <v>1151</v>
      </c>
      <c r="L324" s="753" t="s">
        <v>1124</v>
      </c>
      <c r="M324" s="753" t="s">
        <v>1199</v>
      </c>
      <c r="N324" s="753" t="s">
        <v>1128</v>
      </c>
      <c r="O324" s="753" t="s">
        <v>1128</v>
      </c>
      <c r="P324" s="777" t="s">
        <v>1200</v>
      </c>
      <c r="Q324" s="753" t="s">
        <v>1120</v>
      </c>
      <c r="R324" s="753" t="s">
        <v>1120</v>
      </c>
      <c r="S324" s="755">
        <v>2</v>
      </c>
      <c r="T324" s="763">
        <v>2.2999999999999998</v>
      </c>
      <c r="U324" s="771"/>
      <c r="V324" s="772"/>
      <c r="W324" s="874">
        <v>5</v>
      </c>
      <c r="X324" s="875">
        <v>340000</v>
      </c>
      <c r="Y324" s="875"/>
      <c r="Z324" s="875">
        <f t="shared" si="16"/>
        <v>340000</v>
      </c>
      <c r="AA324" s="702"/>
      <c r="AB324" s="702"/>
      <c r="AC324" s="702"/>
      <c r="AD324" s="702"/>
      <c r="AE324" s="702"/>
      <c r="AF324" s="759">
        <v>340000</v>
      </c>
      <c r="AG324" s="702"/>
      <c r="AH324" s="702"/>
      <c r="AI324" s="717"/>
      <c r="AJ324" s="717"/>
      <c r="AK324" s="717"/>
      <c r="AL324" s="717"/>
      <c r="AM324" s="868">
        <f t="shared" si="17"/>
        <v>340000</v>
      </c>
      <c r="AN324" s="868">
        <f t="shared" si="18"/>
        <v>0</v>
      </c>
      <c r="AO324" s="760"/>
      <c r="AP324" s="868"/>
      <c r="AQ324" s="706"/>
      <c r="AR324" s="706"/>
      <c r="AS324" s="706"/>
      <c r="AT324" s="706"/>
      <c r="AU324" s="706"/>
      <c r="AV324" s="706"/>
      <c r="AW324" s="706"/>
      <c r="AX324" s="706"/>
      <c r="AY324" s="706"/>
      <c r="AZ324" s="706"/>
      <c r="BA324" s="706"/>
      <c r="BB324" s="706"/>
      <c r="BC324" s="706"/>
      <c r="BD324" s="706"/>
      <c r="BE324" s="706"/>
      <c r="BF324" s="706"/>
      <c r="BG324" s="706"/>
      <c r="BH324" s="706"/>
      <c r="BI324" s="706"/>
      <c r="BJ324" s="706"/>
      <c r="BK324" s="706"/>
      <c r="BL324" s="706"/>
      <c r="BM324" s="706"/>
      <c r="BN324" s="706"/>
      <c r="BO324" s="706"/>
      <c r="BP324" s="706"/>
      <c r="BQ324" s="706"/>
      <c r="BR324" s="706"/>
      <c r="BS324" s="706"/>
      <c r="BT324" s="706"/>
      <c r="BU324" s="706"/>
      <c r="BV324" s="706"/>
      <c r="BW324" s="706"/>
      <c r="BX324" s="706"/>
      <c r="BY324" s="706"/>
      <c r="BZ324" s="706"/>
      <c r="CA324" s="706"/>
      <c r="CB324" s="706"/>
      <c r="CC324" s="706"/>
      <c r="CD324" s="706"/>
      <c r="CE324" s="706"/>
      <c r="CF324" s="706"/>
      <c r="CG324" s="706"/>
      <c r="CH324" s="706"/>
      <c r="CI324" s="706"/>
      <c r="CJ324" s="706"/>
      <c r="CK324" s="706"/>
      <c r="CL324" s="706"/>
      <c r="CM324" s="706"/>
      <c r="CN324" s="706"/>
      <c r="CO324" s="706"/>
      <c r="CP324" s="706"/>
      <c r="CQ324" s="706"/>
      <c r="CR324" s="706"/>
      <c r="CS324" s="706"/>
      <c r="CT324" s="706"/>
      <c r="CU324" s="706"/>
      <c r="CV324" s="706"/>
      <c r="CW324" s="706"/>
      <c r="CX324" s="706"/>
      <c r="CY324" s="706"/>
      <c r="CZ324" s="706"/>
      <c r="DA324" s="706"/>
      <c r="DB324" s="706"/>
      <c r="DC324" s="706"/>
      <c r="DD324" s="706"/>
      <c r="DE324" s="706"/>
      <c r="DF324" s="706"/>
      <c r="DG324" s="706"/>
      <c r="DH324" s="706"/>
      <c r="DI324" s="706"/>
      <c r="DJ324" s="706"/>
      <c r="DK324" s="706"/>
      <c r="DL324" s="706"/>
      <c r="DM324" s="706"/>
      <c r="DN324" s="706"/>
      <c r="DO324" s="706"/>
      <c r="DP324" s="706"/>
      <c r="DQ324" s="706"/>
      <c r="DR324" s="706"/>
      <c r="DS324" s="706"/>
      <c r="DT324" s="706"/>
      <c r="DU324" s="706"/>
      <c r="DV324" s="706"/>
      <c r="DW324" s="706"/>
      <c r="DX324" s="706"/>
      <c r="DY324" s="706"/>
      <c r="DZ324" s="706"/>
      <c r="EA324" s="706"/>
      <c r="EB324" s="706"/>
      <c r="EC324" s="706"/>
      <c r="ED324" s="706"/>
      <c r="EE324" s="706"/>
      <c r="EF324" s="706"/>
      <c r="EG324" s="706"/>
      <c r="EH324" s="706"/>
      <c r="EI324" s="706"/>
      <c r="EJ324" s="706"/>
      <c r="EK324" s="706"/>
      <c r="EL324" s="706"/>
      <c r="EM324" s="706"/>
      <c r="EN324" s="706"/>
      <c r="EO324" s="706"/>
      <c r="EP324" s="706"/>
      <c r="EQ324" s="706"/>
      <c r="ER324" s="706"/>
      <c r="ES324" s="706"/>
      <c r="ET324" s="706"/>
      <c r="EU324" s="706"/>
      <c r="EV324" s="706"/>
      <c r="EW324" s="706"/>
      <c r="EX324" s="706"/>
      <c r="EY324" s="706"/>
      <c r="EZ324" s="706"/>
      <c r="FA324" s="706"/>
      <c r="FB324" s="706"/>
      <c r="FC324" s="706"/>
      <c r="FD324" s="706"/>
      <c r="FE324" s="706"/>
      <c r="FF324" s="706"/>
      <c r="FG324" s="706"/>
      <c r="FH324" s="706"/>
      <c r="FI324" s="704"/>
      <c r="FJ324" s="704"/>
      <c r="FK324" s="706"/>
      <c r="FL324" s="706"/>
      <c r="FM324" s="706"/>
      <c r="FN324" s="706"/>
      <c r="FO324" s="706"/>
      <c r="FP324" s="706"/>
      <c r="FQ324" s="706"/>
      <c r="FR324" s="706"/>
      <c r="FS324" s="706"/>
      <c r="FT324" s="706"/>
      <c r="FU324" s="706"/>
      <c r="FV324" s="706"/>
      <c r="FW324" s="706"/>
      <c r="FX324" s="706"/>
      <c r="FY324" s="706"/>
      <c r="FZ324" s="706"/>
      <c r="GA324" s="706"/>
      <c r="GB324" s="706"/>
      <c r="GC324" s="706"/>
      <c r="GD324" s="706"/>
      <c r="GE324" s="706"/>
      <c r="GF324" s="706"/>
      <c r="GG324" s="706"/>
      <c r="GH324" s="706"/>
      <c r="GI324" s="706"/>
      <c r="GJ324" s="706"/>
      <c r="GK324" s="706"/>
      <c r="GL324" s="706"/>
      <c r="GM324" s="706"/>
      <c r="GN324" s="706"/>
      <c r="GO324" s="704"/>
      <c r="GP324" s="746"/>
      <c r="GQ324" s="704"/>
      <c r="GR324" s="704"/>
      <c r="GS324" s="704"/>
      <c r="GT324" s="704"/>
      <c r="GU324" s="704"/>
      <c r="GV324" s="704"/>
      <c r="GW324" s="704"/>
      <c r="GX324" s="704"/>
      <c r="GY324" s="704"/>
      <c r="GZ324" s="704"/>
      <c r="HA324" s="704"/>
      <c r="HB324" s="704"/>
      <c r="HC324" s="704"/>
      <c r="HD324" s="704"/>
      <c r="HE324" s="704"/>
      <c r="HF324" s="704"/>
      <c r="HG324" s="704"/>
      <c r="HH324" s="704"/>
      <c r="HI324" s="704"/>
      <c r="HJ324" s="704"/>
      <c r="HK324" s="704"/>
      <c r="HL324" s="704"/>
      <c r="HM324" s="704"/>
      <c r="HN324" s="704"/>
      <c r="HO324" s="704"/>
      <c r="HP324" s="704"/>
      <c r="HQ324" s="704"/>
      <c r="HR324" s="704"/>
      <c r="HS324" s="704"/>
      <c r="HT324" s="704"/>
      <c r="HU324" s="704"/>
      <c r="HV324" s="704"/>
      <c r="HW324" s="704"/>
      <c r="HX324" s="704"/>
      <c r="HY324" s="704"/>
      <c r="HZ324" s="704"/>
      <c r="IA324" s="704"/>
      <c r="IB324" s="704"/>
      <c r="IC324" s="704"/>
      <c r="ID324" s="704"/>
      <c r="IE324" s="704"/>
      <c r="IF324" s="704"/>
      <c r="IG324" s="704"/>
      <c r="IH324" s="704"/>
      <c r="II324" s="704"/>
      <c r="IJ324" s="704"/>
      <c r="IK324" s="704"/>
      <c r="IL324" s="704"/>
      <c r="IM324" s="704"/>
      <c r="IN324" s="704"/>
      <c r="IO324" s="704"/>
      <c r="IP324" s="704"/>
      <c r="IQ324" s="704"/>
      <c r="IR324" s="704"/>
      <c r="IS324" s="704"/>
      <c r="IT324" s="704"/>
      <c r="IU324" s="704"/>
      <c r="IV324" s="706"/>
      <c r="IW324" s="706"/>
    </row>
    <row r="325" spans="1:274" s="878" customFormat="1" ht="22.5" customHeight="1" x14ac:dyDescent="0.25">
      <c r="A325" s="691">
        <v>324</v>
      </c>
      <c r="B325" s="693" t="s">
        <v>1352</v>
      </c>
      <c r="C325" s="696">
        <v>270</v>
      </c>
      <c r="D325" s="697">
        <v>650</v>
      </c>
      <c r="E325" s="707">
        <v>35</v>
      </c>
      <c r="F325" s="699" t="s">
        <v>1387</v>
      </c>
      <c r="G325" s="699" t="s">
        <v>1612</v>
      </c>
      <c r="H325" s="762" t="s">
        <v>1127</v>
      </c>
      <c r="I325" s="767" t="s">
        <v>1113</v>
      </c>
      <c r="J325" s="761" t="s">
        <v>1135</v>
      </c>
      <c r="K325" s="761" t="s">
        <v>1151</v>
      </c>
      <c r="L325" s="753" t="s">
        <v>1124</v>
      </c>
      <c r="M325" s="753" t="s">
        <v>1199</v>
      </c>
      <c r="N325" s="753" t="s">
        <v>1128</v>
      </c>
      <c r="O325" s="753" t="s">
        <v>1128</v>
      </c>
      <c r="P325" s="777" t="s">
        <v>1200</v>
      </c>
      <c r="Q325" s="753" t="s">
        <v>1120</v>
      </c>
      <c r="R325" s="753" t="s">
        <v>1120</v>
      </c>
      <c r="S325" s="755">
        <v>2</v>
      </c>
      <c r="T325" s="763">
        <v>2.2999999999999998</v>
      </c>
      <c r="U325" s="771"/>
      <c r="V325" s="772"/>
      <c r="W325" s="874">
        <v>5</v>
      </c>
      <c r="X325" s="875">
        <v>650000</v>
      </c>
      <c r="Y325" s="875"/>
      <c r="Z325" s="875">
        <f t="shared" si="16"/>
        <v>650000</v>
      </c>
      <c r="AA325" s="702"/>
      <c r="AB325" s="702"/>
      <c r="AC325" s="702"/>
      <c r="AD325" s="702"/>
      <c r="AE325" s="759">
        <v>650000</v>
      </c>
      <c r="AF325" s="702"/>
      <c r="AG325" s="702"/>
      <c r="AH325" s="702"/>
      <c r="AI325" s="717"/>
      <c r="AJ325" s="717"/>
      <c r="AK325" s="717"/>
      <c r="AL325" s="717"/>
      <c r="AM325" s="868">
        <f t="shared" si="17"/>
        <v>650000</v>
      </c>
      <c r="AN325" s="868">
        <f t="shared" si="18"/>
        <v>0</v>
      </c>
      <c r="AO325" s="760"/>
      <c r="AP325" s="868"/>
      <c r="AQ325" s="706"/>
      <c r="AR325" s="706"/>
      <c r="AS325" s="706"/>
      <c r="AT325" s="706"/>
      <c r="AU325" s="706"/>
      <c r="AV325" s="706"/>
      <c r="AW325" s="706"/>
      <c r="AX325" s="706"/>
      <c r="AY325" s="706"/>
      <c r="AZ325" s="706"/>
      <c r="BA325" s="706"/>
      <c r="BB325" s="706"/>
      <c r="BC325" s="706"/>
      <c r="BD325" s="706"/>
      <c r="BE325" s="706"/>
      <c r="BF325" s="706"/>
      <c r="BG325" s="706"/>
      <c r="BH325" s="706"/>
      <c r="BI325" s="706"/>
      <c r="BJ325" s="706"/>
      <c r="BK325" s="706"/>
      <c r="BL325" s="706"/>
      <c r="BM325" s="706"/>
      <c r="BN325" s="706"/>
      <c r="BO325" s="706"/>
      <c r="BP325" s="706"/>
      <c r="BQ325" s="706"/>
      <c r="BR325" s="706"/>
      <c r="BS325" s="706"/>
      <c r="BT325" s="706"/>
      <c r="BU325" s="706"/>
      <c r="BV325" s="706"/>
      <c r="BW325" s="706"/>
      <c r="BX325" s="706"/>
      <c r="BY325" s="706"/>
      <c r="BZ325" s="706"/>
      <c r="CA325" s="706"/>
      <c r="CB325" s="706"/>
      <c r="CC325" s="706"/>
      <c r="CD325" s="706"/>
      <c r="CE325" s="706"/>
      <c r="CF325" s="706"/>
      <c r="CG325" s="706"/>
      <c r="CH325" s="706"/>
      <c r="CI325" s="706"/>
      <c r="CJ325" s="706"/>
      <c r="CK325" s="706"/>
      <c r="CL325" s="706"/>
      <c r="CM325" s="706"/>
      <c r="CN325" s="706"/>
      <c r="CO325" s="706"/>
      <c r="CP325" s="706"/>
      <c r="CQ325" s="706"/>
      <c r="CR325" s="706"/>
      <c r="CS325" s="706"/>
      <c r="CT325" s="706"/>
      <c r="CU325" s="706"/>
      <c r="CV325" s="706"/>
      <c r="CW325" s="706"/>
      <c r="CX325" s="706"/>
      <c r="CY325" s="706"/>
      <c r="CZ325" s="706"/>
      <c r="DA325" s="706"/>
      <c r="DB325" s="706"/>
      <c r="DC325" s="706"/>
      <c r="DD325" s="706"/>
      <c r="DE325" s="706"/>
      <c r="DF325" s="706"/>
      <c r="DG325" s="706"/>
      <c r="DH325" s="706"/>
      <c r="DI325" s="706"/>
      <c r="DJ325" s="706"/>
      <c r="DK325" s="706"/>
      <c r="DL325" s="706"/>
      <c r="DM325" s="706"/>
      <c r="DN325" s="706"/>
      <c r="DO325" s="706"/>
      <c r="DP325" s="706"/>
      <c r="DQ325" s="706"/>
      <c r="DR325" s="706"/>
      <c r="DS325" s="706"/>
      <c r="DT325" s="706"/>
      <c r="DU325" s="706"/>
      <c r="DV325" s="706"/>
      <c r="DW325" s="706"/>
      <c r="DX325" s="706"/>
      <c r="DY325" s="706"/>
      <c r="DZ325" s="706"/>
      <c r="EA325" s="706"/>
      <c r="EB325" s="706"/>
      <c r="EC325" s="706"/>
      <c r="ED325" s="706"/>
      <c r="EE325" s="706"/>
      <c r="EF325" s="706"/>
      <c r="EG325" s="706"/>
      <c r="EH325" s="706"/>
      <c r="EI325" s="706"/>
      <c r="EJ325" s="706"/>
      <c r="EK325" s="706"/>
      <c r="EL325" s="706"/>
      <c r="EM325" s="706"/>
      <c r="EN325" s="706"/>
      <c r="EO325" s="706"/>
      <c r="EP325" s="706"/>
      <c r="EQ325" s="706"/>
      <c r="ER325" s="706"/>
      <c r="ES325" s="706"/>
      <c r="ET325" s="706"/>
      <c r="EU325" s="706"/>
      <c r="EV325" s="706"/>
      <c r="EW325" s="706"/>
      <c r="EX325" s="706"/>
      <c r="EY325" s="706"/>
      <c r="EZ325" s="706"/>
      <c r="FA325" s="706"/>
      <c r="FB325" s="706"/>
      <c r="FC325" s="706"/>
      <c r="FD325" s="706"/>
      <c r="FE325" s="706"/>
      <c r="FF325" s="706"/>
      <c r="FG325" s="706"/>
      <c r="FH325" s="706"/>
      <c r="FI325" s="704"/>
      <c r="FJ325" s="704"/>
      <c r="FK325" s="706"/>
      <c r="FL325" s="706"/>
      <c r="FM325" s="706"/>
      <c r="FN325" s="706"/>
      <c r="FO325" s="706"/>
      <c r="FP325" s="706"/>
      <c r="FQ325" s="706"/>
      <c r="FR325" s="706"/>
      <c r="FS325" s="706"/>
      <c r="FT325" s="706"/>
      <c r="FU325" s="706"/>
      <c r="FV325" s="706"/>
      <c r="FW325" s="706"/>
      <c r="FX325" s="706"/>
      <c r="FY325" s="706"/>
      <c r="FZ325" s="706"/>
      <c r="GA325" s="706"/>
      <c r="GB325" s="706"/>
      <c r="GC325" s="706"/>
      <c r="GD325" s="706"/>
      <c r="GE325" s="706"/>
      <c r="GF325" s="706"/>
      <c r="GG325" s="706"/>
      <c r="GH325" s="706"/>
      <c r="GI325" s="706"/>
      <c r="GJ325" s="706"/>
      <c r="GK325" s="706"/>
      <c r="GL325" s="706"/>
      <c r="GM325" s="706"/>
      <c r="GN325" s="706"/>
      <c r="GO325" s="704"/>
      <c r="GP325" s="746"/>
      <c r="GQ325" s="704"/>
      <c r="GR325" s="704"/>
      <c r="GS325" s="704"/>
      <c r="GT325" s="704"/>
      <c r="GU325" s="704"/>
      <c r="GV325" s="704"/>
      <c r="GW325" s="704"/>
      <c r="GX325" s="704"/>
      <c r="GY325" s="704"/>
      <c r="GZ325" s="704"/>
      <c r="HA325" s="704"/>
      <c r="HB325" s="704"/>
      <c r="HC325" s="704"/>
      <c r="HD325" s="704"/>
      <c r="HE325" s="704"/>
      <c r="HF325" s="704"/>
      <c r="HG325" s="704"/>
      <c r="HH325" s="704"/>
      <c r="HI325" s="704"/>
      <c r="HJ325" s="704"/>
      <c r="HK325" s="704"/>
      <c r="HL325" s="704"/>
      <c r="HM325" s="704"/>
      <c r="HN325" s="704"/>
      <c r="HO325" s="704"/>
      <c r="HP325" s="704"/>
      <c r="HQ325" s="704"/>
      <c r="HR325" s="704"/>
      <c r="HS325" s="704"/>
      <c r="HT325" s="704"/>
      <c r="HU325" s="704"/>
      <c r="HV325" s="704"/>
      <c r="HW325" s="704"/>
      <c r="HX325" s="704"/>
      <c r="HY325" s="704"/>
      <c r="HZ325" s="704"/>
      <c r="IA325" s="704"/>
      <c r="IB325" s="704"/>
      <c r="IC325" s="704"/>
      <c r="ID325" s="704"/>
      <c r="IE325" s="704"/>
      <c r="IF325" s="704"/>
      <c r="IG325" s="704"/>
      <c r="IH325" s="704"/>
      <c r="II325" s="704"/>
      <c r="IJ325" s="704"/>
      <c r="IK325" s="704"/>
      <c r="IL325" s="704"/>
      <c r="IM325" s="704"/>
      <c r="IN325" s="704"/>
      <c r="IO325" s="704"/>
      <c r="IP325" s="704"/>
      <c r="IQ325" s="704"/>
      <c r="IR325" s="704"/>
      <c r="IS325" s="704"/>
      <c r="IT325" s="704"/>
      <c r="IU325" s="704"/>
      <c r="IV325" s="706"/>
      <c r="IW325" s="706"/>
    </row>
    <row r="326" spans="1:274" s="878" customFormat="1" ht="22.5" customHeight="1" x14ac:dyDescent="0.25">
      <c r="A326" s="691">
        <v>325</v>
      </c>
      <c r="B326" s="693" t="s">
        <v>1352</v>
      </c>
      <c r="C326" s="696">
        <v>270</v>
      </c>
      <c r="D326" s="697">
        <v>650</v>
      </c>
      <c r="E326" s="707">
        <v>36</v>
      </c>
      <c r="F326" s="699" t="s">
        <v>1387</v>
      </c>
      <c r="G326" s="699" t="s">
        <v>1612</v>
      </c>
      <c r="H326" s="762" t="s">
        <v>1127</v>
      </c>
      <c r="I326" s="767" t="s">
        <v>1113</v>
      </c>
      <c r="J326" s="761" t="s">
        <v>1135</v>
      </c>
      <c r="K326" s="761" t="s">
        <v>1151</v>
      </c>
      <c r="L326" s="753" t="s">
        <v>1124</v>
      </c>
      <c r="M326" s="753" t="s">
        <v>1199</v>
      </c>
      <c r="N326" s="753" t="s">
        <v>1128</v>
      </c>
      <c r="O326" s="753" t="s">
        <v>1128</v>
      </c>
      <c r="P326" s="777" t="s">
        <v>1200</v>
      </c>
      <c r="Q326" s="753" t="s">
        <v>1120</v>
      </c>
      <c r="R326" s="753" t="s">
        <v>1120</v>
      </c>
      <c r="S326" s="755">
        <v>2</v>
      </c>
      <c r="T326" s="763">
        <v>2.2999999999999998</v>
      </c>
      <c r="U326" s="771"/>
      <c r="V326" s="772"/>
      <c r="W326" s="874">
        <v>5</v>
      </c>
      <c r="X326" s="875">
        <v>800000</v>
      </c>
      <c r="Y326" s="875"/>
      <c r="Z326" s="875">
        <f t="shared" si="16"/>
        <v>800000</v>
      </c>
      <c r="AA326" s="702"/>
      <c r="AB326" s="702"/>
      <c r="AC326" s="702"/>
      <c r="AD326" s="702"/>
      <c r="AE326" s="759">
        <v>800000</v>
      </c>
      <c r="AF326" s="702"/>
      <c r="AG326" s="702"/>
      <c r="AH326" s="702"/>
      <c r="AI326" s="717"/>
      <c r="AJ326" s="717"/>
      <c r="AK326" s="717"/>
      <c r="AL326" s="717"/>
      <c r="AM326" s="868">
        <f t="shared" si="17"/>
        <v>800000</v>
      </c>
      <c r="AN326" s="868">
        <f t="shared" si="18"/>
        <v>0</v>
      </c>
      <c r="AO326" s="760"/>
      <c r="AP326" s="868"/>
      <c r="AQ326" s="706"/>
      <c r="AR326" s="706"/>
      <c r="AS326" s="706"/>
      <c r="AT326" s="706"/>
      <c r="AU326" s="706"/>
      <c r="AV326" s="706"/>
      <c r="AW326" s="706"/>
      <c r="AX326" s="706"/>
      <c r="AY326" s="706"/>
      <c r="AZ326" s="706"/>
      <c r="BA326" s="706"/>
      <c r="BB326" s="706"/>
      <c r="BC326" s="706"/>
      <c r="BD326" s="706"/>
      <c r="BE326" s="706"/>
      <c r="BF326" s="706"/>
      <c r="BG326" s="706"/>
      <c r="BH326" s="706"/>
      <c r="BI326" s="706"/>
      <c r="BJ326" s="706"/>
      <c r="BK326" s="706"/>
      <c r="BL326" s="706"/>
      <c r="BM326" s="706"/>
      <c r="BN326" s="706"/>
      <c r="BO326" s="706"/>
      <c r="BP326" s="706"/>
      <c r="BQ326" s="706"/>
      <c r="BR326" s="706"/>
      <c r="BS326" s="706"/>
      <c r="BT326" s="706"/>
      <c r="BU326" s="706"/>
      <c r="BV326" s="706"/>
      <c r="BW326" s="706"/>
      <c r="BX326" s="706"/>
      <c r="BY326" s="706"/>
      <c r="BZ326" s="706"/>
      <c r="CA326" s="706"/>
      <c r="CB326" s="706"/>
      <c r="CC326" s="706"/>
      <c r="CD326" s="706"/>
      <c r="CE326" s="706"/>
      <c r="CF326" s="706"/>
      <c r="CG326" s="706"/>
      <c r="CH326" s="706"/>
      <c r="CI326" s="706"/>
      <c r="CJ326" s="706"/>
      <c r="CK326" s="706"/>
      <c r="CL326" s="706"/>
      <c r="CM326" s="706"/>
      <c r="CN326" s="706"/>
      <c r="CO326" s="706"/>
      <c r="CP326" s="706"/>
      <c r="CQ326" s="706"/>
      <c r="CR326" s="706"/>
      <c r="CS326" s="706"/>
      <c r="CT326" s="706"/>
      <c r="CU326" s="706"/>
      <c r="CV326" s="706"/>
      <c r="CW326" s="706"/>
      <c r="CX326" s="706"/>
      <c r="CY326" s="706"/>
      <c r="CZ326" s="706"/>
      <c r="DA326" s="706"/>
      <c r="DB326" s="706"/>
      <c r="DC326" s="706"/>
      <c r="DD326" s="706"/>
      <c r="DE326" s="706"/>
      <c r="DF326" s="706"/>
      <c r="DG326" s="706"/>
      <c r="DH326" s="706"/>
      <c r="DI326" s="706"/>
      <c r="DJ326" s="706"/>
      <c r="DK326" s="706"/>
      <c r="DL326" s="706"/>
      <c r="DM326" s="706"/>
      <c r="DN326" s="706"/>
      <c r="DO326" s="706"/>
      <c r="DP326" s="706"/>
      <c r="DQ326" s="706"/>
      <c r="DR326" s="706"/>
      <c r="DS326" s="706"/>
      <c r="DT326" s="706"/>
      <c r="DU326" s="706"/>
      <c r="DV326" s="706"/>
      <c r="DW326" s="706"/>
      <c r="DX326" s="706"/>
      <c r="DY326" s="706"/>
      <c r="DZ326" s="706"/>
      <c r="EA326" s="706"/>
      <c r="EB326" s="706"/>
      <c r="EC326" s="706"/>
      <c r="ED326" s="706"/>
      <c r="EE326" s="706"/>
      <c r="EF326" s="706"/>
      <c r="EG326" s="706"/>
      <c r="EH326" s="706"/>
      <c r="EI326" s="706"/>
      <c r="EJ326" s="706"/>
      <c r="EK326" s="706"/>
      <c r="EL326" s="706"/>
      <c r="EM326" s="706"/>
      <c r="EN326" s="706"/>
      <c r="EO326" s="706"/>
      <c r="EP326" s="706"/>
      <c r="EQ326" s="706"/>
      <c r="ER326" s="706"/>
      <c r="ES326" s="706"/>
      <c r="ET326" s="706"/>
      <c r="EU326" s="706"/>
      <c r="EV326" s="706"/>
      <c r="EW326" s="706"/>
      <c r="EX326" s="706"/>
      <c r="EY326" s="706"/>
      <c r="EZ326" s="706"/>
      <c r="FA326" s="706"/>
      <c r="FB326" s="706"/>
      <c r="FC326" s="706"/>
      <c r="FD326" s="706"/>
      <c r="FE326" s="706"/>
      <c r="FF326" s="706"/>
      <c r="FG326" s="706"/>
      <c r="FH326" s="706"/>
      <c r="FI326" s="704"/>
      <c r="FJ326" s="704"/>
      <c r="FK326" s="706"/>
      <c r="FL326" s="706"/>
      <c r="FM326" s="706"/>
      <c r="FN326" s="706"/>
      <c r="FO326" s="706"/>
      <c r="FP326" s="706"/>
      <c r="FQ326" s="706"/>
      <c r="FR326" s="706"/>
      <c r="FS326" s="706"/>
      <c r="FT326" s="706"/>
      <c r="FU326" s="706"/>
      <c r="FV326" s="706"/>
      <c r="FW326" s="706"/>
      <c r="FX326" s="706"/>
      <c r="FY326" s="706"/>
      <c r="FZ326" s="706"/>
      <c r="GA326" s="706"/>
      <c r="GB326" s="706"/>
      <c r="GC326" s="706"/>
      <c r="GD326" s="706"/>
      <c r="GE326" s="706"/>
      <c r="GF326" s="706"/>
      <c r="GG326" s="706"/>
      <c r="GH326" s="706"/>
      <c r="GI326" s="706"/>
      <c r="GJ326" s="706"/>
      <c r="GK326" s="706"/>
      <c r="GL326" s="706"/>
      <c r="GM326" s="706"/>
      <c r="GN326" s="706"/>
      <c r="GO326" s="704"/>
      <c r="GP326" s="746"/>
      <c r="GQ326" s="704"/>
      <c r="GR326" s="704"/>
      <c r="GS326" s="704"/>
      <c r="GT326" s="704"/>
      <c r="GU326" s="704"/>
      <c r="GV326" s="704"/>
      <c r="GW326" s="704"/>
      <c r="GX326" s="704"/>
      <c r="GY326" s="704"/>
      <c r="GZ326" s="704"/>
      <c r="HA326" s="704"/>
      <c r="HB326" s="704"/>
      <c r="HC326" s="704"/>
      <c r="HD326" s="704"/>
      <c r="HE326" s="704"/>
      <c r="HF326" s="704"/>
      <c r="HG326" s="704"/>
      <c r="HH326" s="704"/>
      <c r="HI326" s="704"/>
      <c r="HJ326" s="704"/>
      <c r="HK326" s="704"/>
      <c r="HL326" s="704"/>
      <c r="HM326" s="704"/>
      <c r="HN326" s="704"/>
      <c r="HO326" s="704"/>
      <c r="HP326" s="704"/>
      <c r="HQ326" s="704"/>
      <c r="HR326" s="704"/>
      <c r="HS326" s="704"/>
      <c r="HT326" s="704"/>
      <c r="HU326" s="704"/>
      <c r="HV326" s="704"/>
      <c r="HW326" s="704"/>
      <c r="HX326" s="704"/>
      <c r="HY326" s="704"/>
      <c r="HZ326" s="704"/>
      <c r="IA326" s="704"/>
      <c r="IB326" s="704"/>
      <c r="IC326" s="704"/>
      <c r="ID326" s="704"/>
      <c r="IE326" s="704"/>
      <c r="IF326" s="704"/>
      <c r="IG326" s="704"/>
      <c r="IH326" s="704"/>
      <c r="II326" s="704"/>
      <c r="IJ326" s="704"/>
      <c r="IK326" s="704"/>
      <c r="IL326" s="704"/>
      <c r="IM326" s="704"/>
      <c r="IN326" s="704"/>
      <c r="IO326" s="704"/>
      <c r="IP326" s="704"/>
      <c r="IQ326" s="704"/>
      <c r="IR326" s="704"/>
      <c r="IS326" s="704"/>
      <c r="IT326" s="704"/>
      <c r="IU326" s="704"/>
      <c r="IV326" s="706"/>
      <c r="IW326" s="706"/>
      <c r="JI326" s="706"/>
    </row>
    <row r="327" spans="1:274" s="878" customFormat="1" ht="22.5" customHeight="1" x14ac:dyDescent="0.25">
      <c r="A327" s="691">
        <v>326</v>
      </c>
      <c r="B327" s="693" t="s">
        <v>1352</v>
      </c>
      <c r="C327" s="696">
        <v>270</v>
      </c>
      <c r="D327" s="697">
        <v>650</v>
      </c>
      <c r="E327" s="707">
        <v>37</v>
      </c>
      <c r="F327" s="699" t="s">
        <v>1387</v>
      </c>
      <c r="G327" s="699" t="s">
        <v>1612</v>
      </c>
      <c r="H327" s="762" t="s">
        <v>1127</v>
      </c>
      <c r="I327" s="767" t="s">
        <v>1113</v>
      </c>
      <c r="J327" s="761" t="s">
        <v>1135</v>
      </c>
      <c r="K327" s="761" t="s">
        <v>1151</v>
      </c>
      <c r="L327" s="753" t="s">
        <v>1124</v>
      </c>
      <c r="M327" s="753" t="s">
        <v>1199</v>
      </c>
      <c r="N327" s="753" t="s">
        <v>1128</v>
      </c>
      <c r="O327" s="753" t="s">
        <v>1128</v>
      </c>
      <c r="P327" s="777" t="s">
        <v>1200</v>
      </c>
      <c r="Q327" s="753" t="s">
        <v>1120</v>
      </c>
      <c r="R327" s="753" t="s">
        <v>1120</v>
      </c>
      <c r="S327" s="755">
        <v>2</v>
      </c>
      <c r="T327" s="763">
        <v>2.2999999999999998</v>
      </c>
      <c r="U327" s="771"/>
      <c r="V327" s="772"/>
      <c r="W327" s="874">
        <v>5</v>
      </c>
      <c r="X327" s="875">
        <v>800000</v>
      </c>
      <c r="Y327" s="875"/>
      <c r="Z327" s="875">
        <f t="shared" si="16"/>
        <v>800000</v>
      </c>
      <c r="AA327" s="702"/>
      <c r="AB327" s="702"/>
      <c r="AC327" s="702"/>
      <c r="AD327" s="702"/>
      <c r="AE327" s="759">
        <v>800000</v>
      </c>
      <c r="AF327" s="702"/>
      <c r="AG327" s="702"/>
      <c r="AH327" s="702"/>
      <c r="AI327" s="717"/>
      <c r="AJ327" s="717"/>
      <c r="AK327" s="717"/>
      <c r="AL327" s="717"/>
      <c r="AM327" s="868">
        <f t="shared" si="17"/>
        <v>800000</v>
      </c>
      <c r="AN327" s="868">
        <f t="shared" si="18"/>
        <v>0</v>
      </c>
      <c r="AO327" s="760"/>
      <c r="AP327" s="868"/>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c r="CB327" s="706"/>
      <c r="CC327" s="706"/>
      <c r="CD327" s="706"/>
      <c r="CE327" s="706"/>
      <c r="CF327" s="706"/>
      <c r="CG327" s="706"/>
      <c r="CH327" s="706"/>
      <c r="CI327" s="706"/>
      <c r="CJ327" s="706"/>
      <c r="CK327" s="706"/>
      <c r="CL327" s="706"/>
      <c r="CM327" s="706"/>
      <c r="CN327" s="706"/>
      <c r="CO327" s="706"/>
      <c r="CP327" s="706"/>
      <c r="CQ327" s="706"/>
      <c r="CR327" s="706"/>
      <c r="CS327" s="706"/>
      <c r="CT327" s="706"/>
      <c r="CU327" s="706"/>
      <c r="CV327" s="706"/>
      <c r="CW327" s="706"/>
      <c r="CX327" s="706"/>
      <c r="CY327" s="706"/>
      <c r="CZ327" s="706"/>
      <c r="DA327" s="706"/>
      <c r="DB327" s="706"/>
      <c r="DC327" s="706"/>
      <c r="DD327" s="706"/>
      <c r="DE327" s="706"/>
      <c r="DF327" s="706"/>
      <c r="DG327" s="706"/>
      <c r="DH327" s="706"/>
      <c r="DI327" s="706"/>
      <c r="DJ327" s="706"/>
      <c r="DK327" s="706"/>
      <c r="DL327" s="706"/>
      <c r="DM327" s="706"/>
      <c r="DN327" s="706"/>
      <c r="DO327" s="706"/>
      <c r="DP327" s="706"/>
      <c r="DQ327" s="706"/>
      <c r="DR327" s="706"/>
      <c r="DS327" s="706"/>
      <c r="DT327" s="706"/>
      <c r="DU327" s="706"/>
      <c r="DV327" s="706"/>
      <c r="DW327" s="706"/>
      <c r="DX327" s="706"/>
      <c r="DY327" s="706"/>
      <c r="DZ327" s="706"/>
      <c r="EA327" s="706"/>
      <c r="EB327" s="706"/>
      <c r="EC327" s="706"/>
      <c r="ED327" s="706"/>
      <c r="EE327" s="706"/>
      <c r="EF327" s="706"/>
      <c r="EG327" s="706"/>
      <c r="EH327" s="706"/>
      <c r="EI327" s="706"/>
      <c r="EJ327" s="706"/>
      <c r="EK327" s="706"/>
      <c r="EL327" s="706"/>
      <c r="EM327" s="706"/>
      <c r="EN327" s="706"/>
      <c r="EO327" s="706"/>
      <c r="EP327" s="706"/>
      <c r="EQ327" s="706"/>
      <c r="ER327" s="706"/>
      <c r="ES327" s="706"/>
      <c r="ET327" s="706"/>
      <c r="EU327" s="706"/>
      <c r="EV327" s="706"/>
      <c r="EW327" s="706"/>
      <c r="EX327" s="706"/>
      <c r="EY327" s="706"/>
      <c r="EZ327" s="706"/>
      <c r="FA327" s="706"/>
      <c r="FB327" s="706"/>
      <c r="FC327" s="706"/>
      <c r="FD327" s="706"/>
      <c r="FE327" s="706"/>
      <c r="FF327" s="706"/>
      <c r="FG327" s="706"/>
      <c r="FH327" s="706"/>
      <c r="FI327" s="704"/>
      <c r="FJ327" s="704"/>
      <c r="FK327" s="706"/>
      <c r="FL327" s="706"/>
      <c r="FM327" s="706"/>
      <c r="FN327" s="706"/>
      <c r="FO327" s="706"/>
      <c r="FP327" s="706"/>
      <c r="FQ327" s="706"/>
      <c r="FR327" s="706"/>
      <c r="FS327" s="706"/>
      <c r="FT327" s="706"/>
      <c r="FU327" s="706"/>
      <c r="FV327" s="706"/>
      <c r="FW327" s="706"/>
      <c r="FX327" s="706"/>
      <c r="FY327" s="706"/>
      <c r="FZ327" s="706"/>
      <c r="GA327" s="706"/>
      <c r="GB327" s="706"/>
      <c r="GC327" s="706"/>
      <c r="GD327" s="706"/>
      <c r="GE327" s="706"/>
      <c r="GF327" s="706"/>
      <c r="GG327" s="706"/>
      <c r="GH327" s="706"/>
      <c r="GI327" s="706"/>
      <c r="GJ327" s="706"/>
      <c r="GK327" s="706"/>
      <c r="GL327" s="706"/>
      <c r="GM327" s="706"/>
      <c r="GN327" s="706"/>
      <c r="GO327" s="704"/>
      <c r="GP327" s="746"/>
      <c r="GQ327" s="704"/>
      <c r="GR327" s="704"/>
      <c r="GS327" s="704"/>
      <c r="GT327" s="704"/>
      <c r="GU327" s="704"/>
      <c r="GV327" s="704"/>
      <c r="GW327" s="704"/>
      <c r="GX327" s="704"/>
      <c r="GY327" s="704"/>
      <c r="GZ327" s="704"/>
      <c r="HA327" s="704"/>
      <c r="HB327" s="704"/>
      <c r="HC327" s="704"/>
      <c r="HD327" s="704"/>
      <c r="HE327" s="704"/>
      <c r="HF327" s="704"/>
      <c r="HG327" s="704"/>
      <c r="HH327" s="704"/>
      <c r="HI327" s="704"/>
      <c r="HJ327" s="704"/>
      <c r="HK327" s="704"/>
      <c r="HL327" s="704"/>
      <c r="HM327" s="704"/>
      <c r="HN327" s="704"/>
      <c r="HO327" s="704"/>
      <c r="HP327" s="704"/>
      <c r="HQ327" s="704"/>
      <c r="HR327" s="704"/>
      <c r="HS327" s="704"/>
      <c r="HT327" s="704"/>
      <c r="HU327" s="704"/>
      <c r="HV327" s="704"/>
      <c r="HW327" s="704"/>
      <c r="HX327" s="704"/>
      <c r="HY327" s="704"/>
      <c r="HZ327" s="704"/>
      <c r="IA327" s="704"/>
      <c r="IB327" s="704"/>
      <c r="IC327" s="704"/>
      <c r="ID327" s="704"/>
      <c r="IE327" s="704"/>
      <c r="IF327" s="704"/>
      <c r="IG327" s="704"/>
      <c r="IH327" s="704"/>
      <c r="II327" s="704"/>
      <c r="IJ327" s="704"/>
      <c r="IK327" s="704"/>
      <c r="IL327" s="704"/>
      <c r="IM327" s="704"/>
      <c r="IN327" s="704"/>
      <c r="IO327" s="704"/>
      <c r="IP327" s="704"/>
      <c r="IQ327" s="704"/>
      <c r="IR327" s="704"/>
      <c r="IS327" s="704"/>
      <c r="IT327" s="704"/>
      <c r="IU327" s="704"/>
      <c r="IV327" s="706"/>
      <c r="IW327" s="706"/>
      <c r="JJ327" s="706"/>
      <c r="JK327" s="706"/>
      <c r="JL327" s="706"/>
      <c r="JM327" s="706"/>
      <c r="JN327" s="706"/>
    </row>
    <row r="328" spans="1:274" s="878" customFormat="1" ht="22.5" customHeight="1" x14ac:dyDescent="0.25">
      <c r="A328" s="691">
        <v>327</v>
      </c>
      <c r="B328" s="693" t="s">
        <v>1154</v>
      </c>
      <c r="C328" s="696">
        <v>271</v>
      </c>
      <c r="D328" s="697">
        <v>600</v>
      </c>
      <c r="E328" s="697">
        <v>102</v>
      </c>
      <c r="F328" s="699" t="s">
        <v>1201</v>
      </c>
      <c r="G328" s="699" t="s">
        <v>1499</v>
      </c>
      <c r="H328" s="767" t="s">
        <v>1127</v>
      </c>
      <c r="I328" s="752" t="s">
        <v>1113</v>
      </c>
      <c r="J328" s="917" t="s">
        <v>1139</v>
      </c>
      <c r="K328" s="761" t="s">
        <v>1115</v>
      </c>
      <c r="L328" s="753" t="s">
        <v>1124</v>
      </c>
      <c r="M328" s="753" t="s">
        <v>1140</v>
      </c>
      <c r="N328" s="753" t="s">
        <v>1155</v>
      </c>
      <c r="O328" s="753" t="s">
        <v>1128</v>
      </c>
      <c r="P328" s="753" t="s">
        <v>1202</v>
      </c>
      <c r="Q328" s="765">
        <v>2</v>
      </c>
      <c r="R328" s="765" t="s">
        <v>1120</v>
      </c>
      <c r="S328" s="755">
        <v>2</v>
      </c>
      <c r="T328" s="763">
        <v>2.6</v>
      </c>
      <c r="U328" s="771">
        <v>41091</v>
      </c>
      <c r="V328" s="771">
        <v>41426</v>
      </c>
      <c r="W328" s="874">
        <v>7</v>
      </c>
      <c r="X328" s="875"/>
      <c r="Y328" s="876">
        <v>1378100</v>
      </c>
      <c r="Z328" s="875">
        <f t="shared" si="16"/>
        <v>1378100</v>
      </c>
      <c r="AA328" s="691"/>
      <c r="AB328" s="691">
        <v>1378100</v>
      </c>
      <c r="AC328" s="691"/>
      <c r="AD328" s="691"/>
      <c r="AE328" s="691"/>
      <c r="AF328" s="691"/>
      <c r="AG328" s="691"/>
      <c r="AH328" s="691"/>
      <c r="AI328" s="691"/>
      <c r="AJ328" s="691"/>
      <c r="AK328" s="691"/>
      <c r="AL328" s="691"/>
      <c r="AM328" s="868">
        <f t="shared" si="17"/>
        <v>1378100</v>
      </c>
      <c r="AN328" s="868">
        <f t="shared" si="18"/>
        <v>0</v>
      </c>
      <c r="AO328" s="691"/>
      <c r="AP328" s="868"/>
      <c r="AQ328" s="706"/>
      <c r="AR328" s="704"/>
      <c r="AS328" s="704"/>
      <c r="AT328" s="704"/>
      <c r="AU328" s="704"/>
      <c r="AV328" s="704"/>
      <c r="AW328" s="704"/>
      <c r="AX328" s="704"/>
      <c r="AY328" s="704"/>
      <c r="AZ328" s="704"/>
      <c r="BA328" s="704"/>
      <c r="BB328" s="704"/>
      <c r="BC328" s="704"/>
      <c r="BD328" s="704"/>
      <c r="BE328" s="704"/>
      <c r="BF328" s="704"/>
      <c r="BG328" s="704"/>
      <c r="BH328" s="704"/>
      <c r="BI328" s="704"/>
      <c r="BJ328" s="704"/>
      <c r="BK328" s="704"/>
      <c r="BL328" s="704"/>
      <c r="BM328" s="704"/>
      <c r="BN328" s="704"/>
      <c r="BO328" s="704"/>
      <c r="BP328" s="704"/>
      <c r="BQ328" s="704"/>
      <c r="BR328" s="704"/>
      <c r="BS328" s="704"/>
      <c r="BT328" s="704"/>
      <c r="BU328" s="704"/>
      <c r="BV328" s="704"/>
      <c r="BW328" s="704"/>
      <c r="BX328" s="704"/>
      <c r="BY328" s="704"/>
      <c r="BZ328" s="704"/>
      <c r="CA328" s="704"/>
      <c r="CB328" s="704"/>
      <c r="CC328" s="704"/>
      <c r="CD328" s="704"/>
      <c r="CE328" s="704"/>
      <c r="CF328" s="704"/>
      <c r="CG328" s="704"/>
      <c r="CH328" s="704"/>
      <c r="CI328" s="704"/>
      <c r="CJ328" s="704"/>
      <c r="CK328" s="704"/>
      <c r="CL328" s="704"/>
      <c r="CM328" s="704"/>
      <c r="CN328" s="704"/>
      <c r="CO328" s="704"/>
      <c r="CP328" s="704"/>
      <c r="CQ328" s="704"/>
      <c r="CR328" s="704"/>
      <c r="CS328" s="704"/>
      <c r="CT328" s="704"/>
      <c r="CU328" s="704"/>
      <c r="CV328" s="704"/>
      <c r="CW328" s="704"/>
      <c r="CX328" s="704"/>
      <c r="CY328" s="704"/>
      <c r="CZ328" s="704"/>
      <c r="DA328" s="704"/>
      <c r="DB328" s="704"/>
      <c r="DC328" s="704"/>
      <c r="DD328" s="704"/>
      <c r="DE328" s="704"/>
      <c r="DF328" s="704"/>
      <c r="DG328" s="704"/>
      <c r="DH328" s="704"/>
      <c r="DI328" s="704"/>
      <c r="DJ328" s="704"/>
      <c r="DK328" s="704"/>
      <c r="DL328" s="704"/>
      <c r="DM328" s="704"/>
      <c r="DN328" s="704"/>
      <c r="DO328" s="704"/>
      <c r="DP328" s="704"/>
      <c r="DQ328" s="704"/>
      <c r="DR328" s="704"/>
      <c r="DS328" s="704"/>
      <c r="DT328" s="704"/>
      <c r="DU328" s="704"/>
      <c r="DV328" s="704"/>
      <c r="DW328" s="704"/>
      <c r="DX328" s="704"/>
      <c r="DY328" s="704"/>
      <c r="DZ328" s="704"/>
      <c r="EA328" s="704"/>
      <c r="EB328" s="704"/>
      <c r="EC328" s="704"/>
      <c r="ED328" s="704"/>
      <c r="EE328" s="704"/>
      <c r="EF328" s="704"/>
      <c r="EG328" s="704"/>
      <c r="EH328" s="704"/>
      <c r="EI328" s="704"/>
      <c r="EJ328" s="704"/>
      <c r="EK328" s="704"/>
      <c r="EL328" s="704"/>
      <c r="EM328" s="704"/>
      <c r="EN328" s="704"/>
      <c r="EO328" s="704"/>
      <c r="EP328" s="704"/>
      <c r="EQ328" s="704"/>
      <c r="ER328" s="704"/>
      <c r="ES328" s="704"/>
      <c r="ET328" s="704"/>
      <c r="EU328" s="704"/>
      <c r="EV328" s="704"/>
      <c r="EW328" s="704"/>
      <c r="EX328" s="704"/>
      <c r="EY328" s="704"/>
      <c r="EZ328" s="704"/>
      <c r="FA328" s="704"/>
      <c r="FB328" s="704"/>
      <c r="FC328" s="704"/>
      <c r="FD328" s="704"/>
      <c r="FE328" s="704"/>
      <c r="FF328" s="704"/>
      <c r="FG328" s="704"/>
      <c r="FH328" s="704"/>
      <c r="FI328" s="704"/>
      <c r="FJ328" s="704"/>
      <c r="FK328" s="704"/>
      <c r="FL328" s="704"/>
      <c r="FM328" s="704"/>
      <c r="FN328" s="704"/>
      <c r="FO328" s="704"/>
      <c r="FP328" s="704"/>
      <c r="FQ328" s="704"/>
      <c r="FR328" s="704"/>
      <c r="FS328" s="704"/>
      <c r="FT328" s="704"/>
      <c r="FU328" s="704"/>
      <c r="FV328" s="704"/>
      <c r="FW328" s="704"/>
      <c r="FX328" s="704"/>
      <c r="FY328" s="704"/>
      <c r="FZ328" s="704"/>
      <c r="GA328" s="704"/>
      <c r="GB328" s="704"/>
      <c r="GC328" s="704"/>
      <c r="GD328" s="704"/>
      <c r="GE328" s="704"/>
      <c r="GF328" s="704"/>
      <c r="GG328" s="704"/>
      <c r="GH328" s="704"/>
      <c r="GI328" s="704"/>
      <c r="GJ328" s="704"/>
      <c r="GK328" s="704"/>
      <c r="GL328" s="704"/>
      <c r="GM328" s="704"/>
      <c r="GN328" s="704"/>
      <c r="GO328" s="706"/>
    </row>
    <row r="329" spans="1:274" s="878" customFormat="1" ht="22.5" customHeight="1" x14ac:dyDescent="0.25">
      <c r="A329" s="691">
        <v>328</v>
      </c>
      <c r="B329" s="693" t="s">
        <v>1352</v>
      </c>
      <c r="C329" s="696">
        <v>271</v>
      </c>
      <c r="D329" s="697">
        <v>600</v>
      </c>
      <c r="E329" s="707">
        <v>103</v>
      </c>
      <c r="F329" s="699" t="s">
        <v>1201</v>
      </c>
      <c r="G329" s="699" t="s">
        <v>1626</v>
      </c>
      <c r="H329" s="762" t="s">
        <v>1127</v>
      </c>
      <c r="I329" s="767" t="s">
        <v>1113</v>
      </c>
      <c r="J329" s="761" t="s">
        <v>1135</v>
      </c>
      <c r="K329" s="761" t="s">
        <v>1151</v>
      </c>
      <c r="L329" s="753" t="s">
        <v>1124</v>
      </c>
      <c r="M329" s="693" t="s">
        <v>1352</v>
      </c>
      <c r="N329" s="753" t="s">
        <v>1128</v>
      </c>
      <c r="O329" s="753" t="s">
        <v>1128</v>
      </c>
      <c r="P329" s="753" t="s">
        <v>1200</v>
      </c>
      <c r="Q329" s="753" t="s">
        <v>1120</v>
      </c>
      <c r="R329" s="753" t="s">
        <v>1120</v>
      </c>
      <c r="S329" s="755">
        <v>2</v>
      </c>
      <c r="T329" s="769">
        <v>2.1</v>
      </c>
      <c r="U329" s="771">
        <v>41456</v>
      </c>
      <c r="V329" s="772">
        <v>41791</v>
      </c>
      <c r="W329" s="874">
        <v>7</v>
      </c>
      <c r="X329" s="875">
        <v>104000</v>
      </c>
      <c r="Y329" s="875"/>
      <c r="Z329" s="875">
        <f t="shared" si="16"/>
        <v>104000</v>
      </c>
      <c r="AA329" s="702"/>
      <c r="AB329" s="702"/>
      <c r="AC329" s="702"/>
      <c r="AD329" s="702"/>
      <c r="AE329" s="759">
        <v>104000</v>
      </c>
      <c r="AF329" s="702"/>
      <c r="AG329" s="702"/>
      <c r="AH329" s="702"/>
      <c r="AI329" s="717"/>
      <c r="AJ329" s="717"/>
      <c r="AK329" s="717"/>
      <c r="AL329" s="717"/>
      <c r="AM329" s="868">
        <f t="shared" si="17"/>
        <v>104000</v>
      </c>
      <c r="AN329" s="868">
        <f t="shared" si="18"/>
        <v>0</v>
      </c>
      <c r="AO329" s="760"/>
      <c r="AP329" s="868"/>
      <c r="AQ329" s="706"/>
      <c r="AR329" s="706"/>
      <c r="AS329" s="706"/>
      <c r="AT329" s="706"/>
      <c r="AU329" s="706"/>
      <c r="AV329" s="706"/>
      <c r="AW329" s="706"/>
      <c r="AX329" s="706"/>
      <c r="AY329" s="706"/>
      <c r="AZ329" s="706"/>
      <c r="BA329" s="706"/>
      <c r="BB329" s="706"/>
      <c r="BC329" s="706"/>
      <c r="BD329" s="706"/>
      <c r="BE329" s="706"/>
      <c r="BF329" s="706"/>
      <c r="BG329" s="706"/>
      <c r="BH329" s="706"/>
      <c r="BI329" s="706"/>
      <c r="BJ329" s="706"/>
      <c r="BK329" s="706"/>
      <c r="BL329" s="706"/>
      <c r="BM329" s="706"/>
      <c r="BN329" s="706"/>
      <c r="BO329" s="706"/>
      <c r="BP329" s="706"/>
      <c r="BQ329" s="706"/>
      <c r="BR329" s="706"/>
      <c r="BS329" s="706"/>
      <c r="BT329" s="706"/>
      <c r="BU329" s="706"/>
      <c r="BV329" s="706"/>
      <c r="BW329" s="706"/>
      <c r="BX329" s="706"/>
      <c r="BY329" s="706"/>
      <c r="BZ329" s="706"/>
      <c r="CA329" s="706"/>
      <c r="CB329" s="706"/>
      <c r="CC329" s="706"/>
      <c r="CD329" s="706"/>
      <c r="CE329" s="706"/>
      <c r="CF329" s="706"/>
      <c r="CG329" s="706"/>
      <c r="CH329" s="706"/>
      <c r="CI329" s="706"/>
      <c r="CJ329" s="706"/>
      <c r="CK329" s="706"/>
      <c r="CL329" s="706"/>
      <c r="CM329" s="706"/>
      <c r="CN329" s="706"/>
      <c r="CO329" s="706"/>
      <c r="CP329" s="706"/>
      <c r="CQ329" s="706"/>
      <c r="CR329" s="706"/>
      <c r="CS329" s="706"/>
      <c r="CT329" s="706"/>
      <c r="CU329" s="706"/>
      <c r="CV329" s="706"/>
      <c r="CW329" s="706"/>
      <c r="CX329" s="706"/>
      <c r="CY329" s="706"/>
      <c r="CZ329" s="706"/>
      <c r="DA329" s="706"/>
      <c r="DB329" s="706"/>
      <c r="DC329" s="706"/>
      <c r="DD329" s="706"/>
      <c r="DE329" s="706"/>
      <c r="DF329" s="706"/>
      <c r="DG329" s="706"/>
      <c r="DH329" s="706"/>
      <c r="DI329" s="706"/>
      <c r="DJ329" s="706"/>
      <c r="DK329" s="706"/>
      <c r="DL329" s="706"/>
      <c r="DM329" s="706"/>
      <c r="DN329" s="706"/>
      <c r="DO329" s="706"/>
      <c r="DP329" s="706"/>
      <c r="DQ329" s="706"/>
      <c r="DR329" s="706"/>
      <c r="DS329" s="706"/>
      <c r="DT329" s="706"/>
      <c r="DU329" s="706"/>
      <c r="DV329" s="706"/>
      <c r="DW329" s="706"/>
      <c r="DX329" s="706"/>
      <c r="DY329" s="706"/>
      <c r="DZ329" s="706"/>
      <c r="EA329" s="706"/>
      <c r="EB329" s="706"/>
      <c r="EC329" s="706"/>
      <c r="ED329" s="706"/>
      <c r="EE329" s="706"/>
      <c r="EF329" s="706"/>
      <c r="EG329" s="706"/>
      <c r="EH329" s="706"/>
      <c r="EI329" s="706"/>
      <c r="EJ329" s="706"/>
      <c r="EK329" s="706"/>
      <c r="EL329" s="706"/>
      <c r="EM329" s="706"/>
      <c r="EN329" s="706"/>
      <c r="EO329" s="706"/>
      <c r="EP329" s="706"/>
      <c r="EQ329" s="706"/>
      <c r="ER329" s="706"/>
      <c r="ES329" s="706"/>
      <c r="ET329" s="706"/>
      <c r="EU329" s="706"/>
      <c r="EV329" s="706"/>
      <c r="EW329" s="706"/>
      <c r="EX329" s="706"/>
      <c r="EY329" s="706"/>
      <c r="EZ329" s="706"/>
      <c r="FA329" s="706"/>
      <c r="FB329" s="706"/>
      <c r="FC329" s="706"/>
      <c r="FD329" s="706"/>
      <c r="FE329" s="706"/>
      <c r="FF329" s="706"/>
      <c r="FG329" s="706"/>
      <c r="FH329" s="706"/>
      <c r="FI329" s="704"/>
      <c r="FJ329" s="704"/>
      <c r="FK329" s="706"/>
      <c r="FL329" s="706"/>
      <c r="FM329" s="706"/>
      <c r="FN329" s="706"/>
      <c r="FO329" s="706"/>
      <c r="FP329" s="706"/>
      <c r="FQ329" s="706"/>
      <c r="FR329" s="706"/>
      <c r="FS329" s="706"/>
      <c r="FT329" s="706"/>
      <c r="FU329" s="706"/>
      <c r="FV329" s="706"/>
      <c r="FW329" s="706"/>
      <c r="FX329" s="706"/>
      <c r="FY329" s="706"/>
      <c r="FZ329" s="706"/>
      <c r="GA329" s="706"/>
      <c r="GB329" s="706"/>
      <c r="GC329" s="706"/>
      <c r="GD329" s="706"/>
      <c r="GE329" s="706"/>
      <c r="GF329" s="706"/>
      <c r="GG329" s="706"/>
      <c r="GH329" s="706"/>
      <c r="GI329" s="706"/>
      <c r="GJ329" s="706"/>
      <c r="GK329" s="706"/>
      <c r="GL329" s="706"/>
      <c r="GM329" s="706"/>
      <c r="GN329" s="706"/>
      <c r="GO329" s="704"/>
      <c r="GP329" s="746"/>
      <c r="GQ329" s="704"/>
      <c r="GR329" s="704"/>
      <c r="GS329" s="704"/>
      <c r="GT329" s="704"/>
      <c r="GU329" s="704"/>
      <c r="GV329" s="704"/>
      <c r="GW329" s="704"/>
      <c r="GX329" s="704"/>
      <c r="GY329" s="704"/>
      <c r="GZ329" s="704"/>
      <c r="HA329" s="704"/>
      <c r="HB329" s="704"/>
      <c r="HC329" s="704"/>
      <c r="HD329" s="704"/>
      <c r="HE329" s="704"/>
      <c r="HF329" s="704"/>
      <c r="HG329" s="704"/>
      <c r="HH329" s="704"/>
      <c r="HI329" s="704"/>
      <c r="HJ329" s="704"/>
      <c r="HK329" s="704"/>
      <c r="HL329" s="704"/>
      <c r="HM329" s="704"/>
      <c r="HN329" s="704"/>
      <c r="HO329" s="704"/>
      <c r="HP329" s="704"/>
      <c r="HQ329" s="704"/>
      <c r="HR329" s="704"/>
      <c r="HS329" s="704"/>
      <c r="HT329" s="704"/>
      <c r="HU329" s="704"/>
      <c r="HV329" s="704"/>
      <c r="HW329" s="704"/>
      <c r="HX329" s="704"/>
      <c r="HY329" s="704"/>
      <c r="HZ329" s="704"/>
      <c r="IA329" s="704"/>
      <c r="IB329" s="704"/>
      <c r="IC329" s="704"/>
      <c r="ID329" s="704"/>
      <c r="IE329" s="704"/>
      <c r="IF329" s="704"/>
      <c r="IG329" s="704"/>
      <c r="IH329" s="704"/>
      <c r="II329" s="704"/>
      <c r="IJ329" s="704"/>
      <c r="IK329" s="704"/>
      <c r="IL329" s="704"/>
      <c r="IM329" s="704"/>
      <c r="IN329" s="704"/>
      <c r="IO329" s="704"/>
      <c r="IP329" s="704"/>
      <c r="IQ329" s="704"/>
      <c r="IR329" s="704"/>
      <c r="IS329" s="704"/>
      <c r="IT329" s="704"/>
      <c r="IU329" s="704"/>
      <c r="IV329" s="706"/>
      <c r="IW329" s="706"/>
    </row>
    <row r="330" spans="1:274" s="878" customFormat="1" ht="22.5" customHeight="1" x14ac:dyDescent="0.25">
      <c r="A330" s="691">
        <v>329</v>
      </c>
      <c r="B330" s="693" t="s">
        <v>1154</v>
      </c>
      <c r="C330" s="696">
        <v>271</v>
      </c>
      <c r="D330" s="697">
        <v>600</v>
      </c>
      <c r="E330" s="707">
        <v>104</v>
      </c>
      <c r="F330" s="726" t="s">
        <v>1201</v>
      </c>
      <c r="G330" s="692" t="s">
        <v>1204</v>
      </c>
      <c r="H330" s="751" t="s">
        <v>1127</v>
      </c>
      <c r="I330" s="752" t="s">
        <v>1113</v>
      </c>
      <c r="J330" s="917" t="s">
        <v>1139</v>
      </c>
      <c r="K330" s="753" t="s">
        <v>1151</v>
      </c>
      <c r="L330" s="753" t="s">
        <v>1124</v>
      </c>
      <c r="M330" s="753" t="s">
        <v>1140</v>
      </c>
      <c r="N330" s="753" t="s">
        <v>1155</v>
      </c>
      <c r="O330" s="753" t="s">
        <v>1128</v>
      </c>
      <c r="P330" s="753" t="s">
        <v>1202</v>
      </c>
      <c r="Q330" s="765" t="s">
        <v>1120</v>
      </c>
      <c r="R330" s="765" t="s">
        <v>1120</v>
      </c>
      <c r="S330" s="755">
        <v>2</v>
      </c>
      <c r="T330" s="763">
        <v>2.6</v>
      </c>
      <c r="U330" s="771">
        <v>41456</v>
      </c>
      <c r="V330" s="772">
        <v>42156</v>
      </c>
      <c r="W330" s="701">
        <v>7</v>
      </c>
      <c r="X330" s="875">
        <v>350000</v>
      </c>
      <c r="Y330" s="877"/>
      <c r="Z330" s="875">
        <f t="shared" si="16"/>
        <v>350000</v>
      </c>
      <c r="AA330" s="702"/>
      <c r="AB330" s="702"/>
      <c r="AC330" s="702"/>
      <c r="AD330" s="702"/>
      <c r="AE330" s="702">
        <v>350000</v>
      </c>
      <c r="AF330" s="702"/>
      <c r="AG330" s="702"/>
      <c r="AH330" s="702"/>
      <c r="AI330" s="691"/>
      <c r="AJ330" s="691"/>
      <c r="AK330" s="691"/>
      <c r="AL330" s="691"/>
      <c r="AM330" s="868">
        <f t="shared" si="17"/>
        <v>350000</v>
      </c>
      <c r="AN330" s="868">
        <f t="shared" si="18"/>
        <v>0</v>
      </c>
      <c r="AO330" s="760"/>
      <c r="AP330" s="868"/>
      <c r="AQ330" s="706"/>
      <c r="AR330" s="704"/>
      <c r="AS330" s="704"/>
      <c r="AT330" s="704"/>
      <c r="AU330" s="704"/>
      <c r="AV330" s="704"/>
      <c r="AW330" s="704"/>
      <c r="AX330" s="704"/>
      <c r="AY330" s="704"/>
      <c r="AZ330" s="704"/>
      <c r="BA330" s="704"/>
      <c r="BB330" s="704"/>
      <c r="BC330" s="704"/>
      <c r="BD330" s="704"/>
      <c r="BE330" s="704"/>
      <c r="BF330" s="704"/>
      <c r="BG330" s="704"/>
      <c r="BH330" s="704"/>
      <c r="BI330" s="704"/>
      <c r="BJ330" s="704"/>
      <c r="BK330" s="704"/>
      <c r="BL330" s="704"/>
      <c r="BM330" s="704"/>
      <c r="BN330" s="704"/>
      <c r="BO330" s="704"/>
      <c r="BP330" s="704"/>
      <c r="BQ330" s="704"/>
      <c r="BR330" s="704"/>
      <c r="BS330" s="704"/>
      <c r="BT330" s="704"/>
      <c r="BU330" s="704"/>
      <c r="BV330" s="704"/>
      <c r="BW330" s="704"/>
      <c r="BX330" s="704"/>
      <c r="BY330" s="704"/>
      <c r="BZ330" s="704"/>
      <c r="CA330" s="704"/>
      <c r="CB330" s="704"/>
      <c r="CC330" s="704"/>
      <c r="CD330" s="704"/>
      <c r="CE330" s="704"/>
      <c r="CF330" s="704"/>
      <c r="CG330" s="704"/>
      <c r="CH330" s="704"/>
      <c r="CI330" s="704"/>
      <c r="CJ330" s="704"/>
      <c r="CK330" s="704"/>
      <c r="CL330" s="704"/>
      <c r="CM330" s="704"/>
      <c r="CN330" s="704"/>
      <c r="CO330" s="704"/>
      <c r="CP330" s="704"/>
      <c r="CQ330" s="704"/>
      <c r="CR330" s="704"/>
      <c r="CS330" s="704"/>
      <c r="CT330" s="704"/>
      <c r="CU330" s="704"/>
      <c r="CV330" s="704"/>
      <c r="CW330" s="704"/>
      <c r="CX330" s="704"/>
      <c r="CY330" s="704"/>
      <c r="CZ330" s="704"/>
      <c r="DA330" s="704"/>
      <c r="DB330" s="704"/>
      <c r="DC330" s="704"/>
      <c r="DD330" s="704"/>
      <c r="DE330" s="704"/>
      <c r="DF330" s="704"/>
      <c r="DG330" s="704"/>
      <c r="DH330" s="704"/>
      <c r="DI330" s="704"/>
      <c r="DJ330" s="704"/>
      <c r="DK330" s="704"/>
      <c r="DL330" s="704"/>
      <c r="DM330" s="704"/>
      <c r="DN330" s="704"/>
      <c r="DO330" s="704"/>
      <c r="DP330" s="704"/>
      <c r="DQ330" s="704"/>
      <c r="DR330" s="704"/>
      <c r="DS330" s="704"/>
      <c r="DT330" s="704"/>
      <c r="DU330" s="704"/>
      <c r="DV330" s="704"/>
      <c r="DW330" s="704"/>
      <c r="DX330" s="704"/>
      <c r="DY330" s="704"/>
      <c r="DZ330" s="704"/>
      <c r="EA330" s="704"/>
      <c r="EB330" s="704"/>
      <c r="EC330" s="704"/>
      <c r="ED330" s="704"/>
      <c r="EE330" s="704"/>
      <c r="EF330" s="704"/>
      <c r="EG330" s="704"/>
      <c r="EH330" s="704"/>
      <c r="EI330" s="704"/>
      <c r="EJ330" s="704"/>
      <c r="EK330" s="704"/>
      <c r="EL330" s="704"/>
      <c r="EM330" s="704"/>
      <c r="EN330" s="704"/>
      <c r="EO330" s="704"/>
      <c r="EP330" s="704"/>
      <c r="EQ330" s="704"/>
      <c r="ER330" s="704"/>
      <c r="ES330" s="704"/>
      <c r="ET330" s="704"/>
      <c r="EU330" s="704"/>
      <c r="EV330" s="704"/>
      <c r="EW330" s="704"/>
      <c r="EX330" s="704"/>
      <c r="EY330" s="704"/>
      <c r="EZ330" s="704"/>
      <c r="FA330" s="704"/>
      <c r="FB330" s="704"/>
      <c r="FC330" s="704"/>
      <c r="FD330" s="704"/>
      <c r="FE330" s="704"/>
      <c r="FF330" s="704"/>
      <c r="FG330" s="704"/>
      <c r="FH330" s="706"/>
      <c r="FI330" s="704"/>
      <c r="FJ330" s="704"/>
      <c r="FK330" s="711"/>
      <c r="FL330" s="711"/>
      <c r="FM330" s="711"/>
      <c r="FN330" s="711"/>
      <c r="FO330" s="711"/>
      <c r="FP330" s="711"/>
      <c r="FQ330" s="711"/>
      <c r="FR330" s="711"/>
      <c r="FS330" s="711"/>
      <c r="FT330" s="711"/>
      <c r="FU330" s="711"/>
      <c r="FV330" s="711"/>
      <c r="FW330" s="711"/>
      <c r="FX330" s="711"/>
      <c r="FY330" s="711"/>
      <c r="FZ330" s="711"/>
      <c r="GA330" s="711"/>
      <c r="GB330" s="711"/>
      <c r="GC330" s="711"/>
      <c r="GD330" s="711"/>
      <c r="GE330" s="711"/>
      <c r="GF330" s="711"/>
      <c r="GG330" s="711"/>
      <c r="GH330" s="711"/>
      <c r="GI330" s="711"/>
      <c r="GJ330" s="711"/>
      <c r="GK330" s="711"/>
      <c r="GL330" s="711"/>
      <c r="GM330" s="711"/>
      <c r="GN330" s="704"/>
      <c r="GO330" s="704"/>
      <c r="GP330" s="746"/>
      <c r="GQ330" s="704"/>
      <c r="GR330" s="704"/>
      <c r="GS330" s="704"/>
      <c r="GT330" s="704"/>
      <c r="GU330" s="704"/>
      <c r="GV330" s="704"/>
      <c r="GW330" s="704"/>
      <c r="GX330" s="704"/>
      <c r="GY330" s="704"/>
      <c r="GZ330" s="704"/>
      <c r="HA330" s="704"/>
      <c r="HB330" s="704"/>
      <c r="HC330" s="704"/>
      <c r="HD330" s="704"/>
      <c r="HE330" s="704"/>
      <c r="HF330" s="704"/>
      <c r="HG330" s="704"/>
      <c r="HH330" s="704"/>
      <c r="HI330" s="704"/>
      <c r="HJ330" s="704"/>
      <c r="HK330" s="704"/>
      <c r="HL330" s="704"/>
      <c r="HM330" s="704"/>
      <c r="HN330" s="704"/>
      <c r="HO330" s="704"/>
      <c r="HP330" s="704"/>
      <c r="HQ330" s="704"/>
      <c r="HR330" s="704"/>
      <c r="HS330" s="704"/>
      <c r="HT330" s="704"/>
      <c r="HU330" s="704"/>
      <c r="HV330" s="704"/>
      <c r="HW330" s="704"/>
      <c r="HX330" s="704"/>
      <c r="HY330" s="704"/>
      <c r="HZ330" s="704"/>
      <c r="IA330" s="704"/>
      <c r="IB330" s="704"/>
      <c r="IC330" s="704"/>
      <c r="ID330" s="704"/>
      <c r="IE330" s="704"/>
      <c r="IF330" s="704"/>
      <c r="IG330" s="704"/>
      <c r="IH330" s="704"/>
      <c r="II330" s="704"/>
      <c r="IJ330" s="704"/>
      <c r="IK330" s="704"/>
      <c r="IL330" s="704"/>
      <c r="IM330" s="704"/>
      <c r="IN330" s="704"/>
      <c r="IO330" s="704"/>
      <c r="IP330" s="704"/>
      <c r="IQ330" s="704"/>
      <c r="IR330" s="704"/>
      <c r="IS330" s="704"/>
      <c r="IT330" s="704"/>
      <c r="IU330" s="704"/>
      <c r="IV330" s="706"/>
      <c r="IW330" s="706"/>
    </row>
    <row r="331" spans="1:274" s="706" customFormat="1" ht="23.1" customHeight="1" x14ac:dyDescent="0.25">
      <c r="A331" s="691">
        <v>330</v>
      </c>
      <c r="B331" s="693" t="s">
        <v>1390</v>
      </c>
      <c r="C331" s="721">
        <v>271</v>
      </c>
      <c r="D331" s="730">
        <v>600</v>
      </c>
      <c r="E331" s="698">
        <v>105</v>
      </c>
      <c r="F331" s="736" t="s">
        <v>1201</v>
      </c>
      <c r="G331" s="692" t="s">
        <v>1422</v>
      </c>
      <c r="H331" s="751" t="s">
        <v>1127</v>
      </c>
      <c r="I331" s="767" t="s">
        <v>1113</v>
      </c>
      <c r="J331" s="761" t="s">
        <v>1135</v>
      </c>
      <c r="K331" s="761" t="s">
        <v>1115</v>
      </c>
      <c r="L331" s="753" t="s">
        <v>1124</v>
      </c>
      <c r="M331" s="753" t="s">
        <v>1199</v>
      </c>
      <c r="N331" s="764" t="s">
        <v>1359</v>
      </c>
      <c r="O331" s="753" t="s">
        <v>1128</v>
      </c>
      <c r="P331" s="753" t="s">
        <v>1200</v>
      </c>
      <c r="Q331" s="753" t="s">
        <v>1120</v>
      </c>
      <c r="R331" s="753" t="s">
        <v>1120</v>
      </c>
      <c r="S331" s="755">
        <v>2</v>
      </c>
      <c r="T331" s="769">
        <v>2.1</v>
      </c>
      <c r="U331" s="771">
        <v>41456</v>
      </c>
      <c r="V331" s="772">
        <v>41791</v>
      </c>
      <c r="W331" s="874">
        <v>7</v>
      </c>
      <c r="X331" s="875">
        <v>500000</v>
      </c>
      <c r="Y331" s="875"/>
      <c r="Z331" s="875">
        <f t="shared" si="16"/>
        <v>500000</v>
      </c>
      <c r="AA331" s="702"/>
      <c r="AB331" s="702"/>
      <c r="AC331" s="702"/>
      <c r="AD331" s="702"/>
      <c r="AE331" s="702"/>
      <c r="AF331" s="702"/>
      <c r="AG331" s="702">
        <v>250000</v>
      </c>
      <c r="AH331" s="702">
        <v>250000</v>
      </c>
      <c r="AI331" s="717"/>
      <c r="AJ331" s="717"/>
      <c r="AK331" s="717"/>
      <c r="AL331" s="717"/>
      <c r="AM331" s="868">
        <f t="shared" si="17"/>
        <v>500000</v>
      </c>
      <c r="AN331" s="868">
        <f t="shared" si="18"/>
        <v>0</v>
      </c>
      <c r="AO331" s="760"/>
      <c r="AP331" s="868"/>
      <c r="FI331" s="704"/>
      <c r="FJ331" s="704"/>
      <c r="GO331" s="704"/>
      <c r="GP331" s="746"/>
      <c r="GQ331" s="704"/>
      <c r="GR331" s="704"/>
      <c r="GS331" s="704"/>
      <c r="GT331" s="704"/>
      <c r="GU331" s="704"/>
      <c r="GV331" s="704"/>
      <c r="GW331" s="704"/>
      <c r="GX331" s="704"/>
      <c r="GY331" s="704"/>
      <c r="GZ331" s="704"/>
      <c r="HA331" s="704"/>
      <c r="HB331" s="704"/>
      <c r="HC331" s="704"/>
      <c r="HD331" s="704"/>
      <c r="HE331" s="704"/>
      <c r="HF331" s="704"/>
      <c r="HG331" s="704"/>
      <c r="HH331" s="704"/>
      <c r="HI331" s="704"/>
      <c r="HJ331" s="704"/>
      <c r="HK331" s="704"/>
      <c r="HL331" s="704"/>
      <c r="HM331" s="704"/>
      <c r="HN331" s="704"/>
      <c r="HO331" s="704"/>
      <c r="HP331" s="704"/>
      <c r="HQ331" s="704"/>
      <c r="HR331" s="704"/>
      <c r="HS331" s="704"/>
      <c r="HT331" s="704"/>
      <c r="HU331" s="704"/>
      <c r="HV331" s="704"/>
      <c r="HW331" s="704"/>
      <c r="HX331" s="704"/>
      <c r="HY331" s="704"/>
      <c r="HZ331" s="704"/>
      <c r="IV331" s="704"/>
      <c r="IW331" s="704"/>
      <c r="IX331" s="878"/>
      <c r="IY331" s="878"/>
      <c r="IZ331" s="878"/>
      <c r="JA331" s="878"/>
      <c r="JB331" s="878"/>
      <c r="JC331" s="878"/>
      <c r="JD331" s="878"/>
      <c r="JE331" s="878"/>
      <c r="JF331" s="878"/>
      <c r="JG331" s="878"/>
      <c r="JH331" s="878"/>
      <c r="JI331" s="878"/>
    </row>
    <row r="332" spans="1:274" s="706" customFormat="1" ht="32.1" customHeight="1" x14ac:dyDescent="0.25">
      <c r="A332" s="691">
        <v>331</v>
      </c>
      <c r="B332" s="693" t="s">
        <v>1390</v>
      </c>
      <c r="C332" s="721">
        <v>271</v>
      </c>
      <c r="D332" s="730">
        <v>600</v>
      </c>
      <c r="E332" s="698">
        <v>106</v>
      </c>
      <c r="F332" s="736" t="s">
        <v>1201</v>
      </c>
      <c r="G332" s="692" t="s">
        <v>1470</v>
      </c>
      <c r="H332" s="751" t="s">
        <v>1127</v>
      </c>
      <c r="I332" s="767" t="s">
        <v>1113</v>
      </c>
      <c r="J332" s="761" t="s">
        <v>1135</v>
      </c>
      <c r="K332" s="761" t="s">
        <v>1115</v>
      </c>
      <c r="L332" s="753" t="s">
        <v>1124</v>
      </c>
      <c r="M332" s="753" t="s">
        <v>1199</v>
      </c>
      <c r="N332" s="764" t="s">
        <v>1359</v>
      </c>
      <c r="O332" s="753" t="s">
        <v>1128</v>
      </c>
      <c r="P332" s="753" t="s">
        <v>1200</v>
      </c>
      <c r="Q332" s="753" t="s">
        <v>1120</v>
      </c>
      <c r="R332" s="753" t="s">
        <v>1120</v>
      </c>
      <c r="S332" s="755">
        <v>2</v>
      </c>
      <c r="T332" s="769">
        <v>2.1</v>
      </c>
      <c r="U332" s="771">
        <v>41456</v>
      </c>
      <c r="V332" s="772">
        <v>41791</v>
      </c>
      <c r="W332" s="874">
        <v>7</v>
      </c>
      <c r="X332" s="875">
        <v>2400000</v>
      </c>
      <c r="Y332" s="875"/>
      <c r="Z332" s="875">
        <f t="shared" si="16"/>
        <v>2400000</v>
      </c>
      <c r="AA332" s="702"/>
      <c r="AB332" s="702"/>
      <c r="AC332" s="702"/>
      <c r="AD332" s="702"/>
      <c r="AE332" s="702"/>
      <c r="AF332" s="702">
        <v>500000</v>
      </c>
      <c r="AG332" s="702">
        <v>500000</v>
      </c>
      <c r="AH332" s="702">
        <v>400000</v>
      </c>
      <c r="AI332" s="702">
        <v>400000</v>
      </c>
      <c r="AJ332" s="702">
        <v>400000</v>
      </c>
      <c r="AK332" s="702">
        <v>200000</v>
      </c>
      <c r="AL332" s="717"/>
      <c r="AM332" s="868">
        <f t="shared" si="17"/>
        <v>2400000</v>
      </c>
      <c r="AN332" s="868">
        <f t="shared" si="18"/>
        <v>0</v>
      </c>
      <c r="AO332" s="760">
        <v>2050000</v>
      </c>
      <c r="AP332" s="868"/>
      <c r="FI332" s="704"/>
      <c r="FJ332" s="704"/>
      <c r="GO332" s="704"/>
      <c r="GP332" s="746"/>
      <c r="GQ332" s="704"/>
      <c r="GR332" s="704"/>
      <c r="GS332" s="704"/>
      <c r="GT332" s="704"/>
      <c r="GU332" s="704"/>
      <c r="GV332" s="704"/>
      <c r="GW332" s="704"/>
      <c r="GX332" s="704"/>
      <c r="GY332" s="704"/>
      <c r="GZ332" s="704"/>
      <c r="HA332" s="704"/>
      <c r="HB332" s="704"/>
      <c r="HC332" s="704"/>
      <c r="HD332" s="704"/>
      <c r="HE332" s="704"/>
      <c r="HF332" s="704"/>
      <c r="HG332" s="704"/>
      <c r="HH332" s="704"/>
      <c r="HI332" s="704"/>
      <c r="HJ332" s="704"/>
      <c r="HK332" s="704"/>
      <c r="HL332" s="704"/>
      <c r="HM332" s="704"/>
      <c r="HN332" s="704"/>
      <c r="HO332" s="704"/>
      <c r="HP332" s="704"/>
      <c r="HQ332" s="704"/>
      <c r="HR332" s="704"/>
      <c r="HS332" s="704"/>
      <c r="HT332" s="704"/>
      <c r="HU332" s="704"/>
      <c r="HV332" s="704"/>
      <c r="HW332" s="704"/>
      <c r="HX332" s="704"/>
      <c r="HY332" s="704"/>
      <c r="HZ332" s="704"/>
      <c r="IX332" s="878"/>
      <c r="IY332" s="878"/>
      <c r="IZ332" s="878"/>
      <c r="JI332" s="878"/>
    </row>
    <row r="333" spans="1:274" s="706" customFormat="1" ht="32.1" customHeight="1" x14ac:dyDescent="0.25">
      <c r="A333" s="691">
        <v>332</v>
      </c>
      <c r="B333" s="693" t="s">
        <v>1352</v>
      </c>
      <c r="C333" s="696">
        <v>271</v>
      </c>
      <c r="D333" s="697">
        <v>600</v>
      </c>
      <c r="E333" s="707">
        <v>107</v>
      </c>
      <c r="F333" s="699" t="s">
        <v>1201</v>
      </c>
      <c r="G333" s="699" t="s">
        <v>1625</v>
      </c>
      <c r="H333" s="762" t="s">
        <v>1127</v>
      </c>
      <c r="I333" s="767" t="s">
        <v>1113</v>
      </c>
      <c r="J333" s="761" t="s">
        <v>1135</v>
      </c>
      <c r="K333" s="761" t="s">
        <v>1151</v>
      </c>
      <c r="L333" s="753" t="s">
        <v>1124</v>
      </c>
      <c r="M333" s="693" t="s">
        <v>1352</v>
      </c>
      <c r="N333" s="753" t="s">
        <v>1128</v>
      </c>
      <c r="O333" s="753" t="s">
        <v>1128</v>
      </c>
      <c r="P333" s="753" t="s">
        <v>1200</v>
      </c>
      <c r="Q333" s="753" t="s">
        <v>1120</v>
      </c>
      <c r="R333" s="753" t="s">
        <v>1120</v>
      </c>
      <c r="S333" s="755">
        <v>2</v>
      </c>
      <c r="T333" s="769">
        <v>2.1</v>
      </c>
      <c r="U333" s="771">
        <v>41456</v>
      </c>
      <c r="V333" s="772">
        <v>41791</v>
      </c>
      <c r="W333" s="874">
        <v>7</v>
      </c>
      <c r="X333" s="875">
        <v>2950000</v>
      </c>
      <c r="Y333" s="875"/>
      <c r="Z333" s="875">
        <f t="shared" si="16"/>
        <v>2950000</v>
      </c>
      <c r="AA333" s="702"/>
      <c r="AB333" s="702"/>
      <c r="AC333" s="702"/>
      <c r="AD333" s="702"/>
      <c r="AE333" s="759">
        <v>2950000</v>
      </c>
      <c r="AF333" s="702"/>
      <c r="AG333" s="702"/>
      <c r="AH333" s="702"/>
      <c r="AI333" s="717"/>
      <c r="AJ333" s="717"/>
      <c r="AK333" s="717"/>
      <c r="AL333" s="717"/>
      <c r="AM333" s="868">
        <f t="shared" si="17"/>
        <v>2950000</v>
      </c>
      <c r="AN333" s="868">
        <f t="shared" si="18"/>
        <v>0</v>
      </c>
      <c r="AO333" s="760"/>
      <c r="AP333" s="868"/>
      <c r="FI333" s="704"/>
      <c r="FJ333" s="704"/>
      <c r="GO333" s="704"/>
      <c r="GP333" s="746"/>
      <c r="GQ333" s="704"/>
      <c r="GR333" s="704"/>
      <c r="GS333" s="704"/>
      <c r="GT333" s="704"/>
      <c r="GU333" s="704"/>
      <c r="GV333" s="704"/>
      <c r="GW333" s="704"/>
      <c r="GX333" s="704"/>
      <c r="GY333" s="704"/>
      <c r="GZ333" s="704"/>
      <c r="HA333" s="704"/>
      <c r="HB333" s="704"/>
      <c r="HC333" s="704"/>
      <c r="HD333" s="704"/>
      <c r="HE333" s="704"/>
      <c r="HF333" s="704"/>
      <c r="HG333" s="704"/>
      <c r="HH333" s="704"/>
      <c r="HI333" s="704"/>
      <c r="HJ333" s="704"/>
      <c r="HK333" s="704"/>
      <c r="HL333" s="704"/>
      <c r="HM333" s="704"/>
      <c r="HN333" s="704"/>
      <c r="HO333" s="704"/>
      <c r="HP333" s="704"/>
      <c r="HQ333" s="704"/>
      <c r="HR333" s="704"/>
      <c r="HS333" s="704"/>
      <c r="HT333" s="704"/>
      <c r="HU333" s="704"/>
      <c r="HV333" s="704"/>
      <c r="HW333" s="704"/>
      <c r="HX333" s="704"/>
      <c r="HY333" s="704"/>
      <c r="HZ333" s="704"/>
      <c r="IA333" s="704"/>
      <c r="IB333" s="704"/>
      <c r="IC333" s="704"/>
      <c r="ID333" s="704"/>
      <c r="IE333" s="704"/>
      <c r="IF333" s="704"/>
      <c r="IG333" s="704"/>
      <c r="IH333" s="704"/>
      <c r="II333" s="704"/>
      <c r="IJ333" s="704"/>
      <c r="IK333" s="704"/>
      <c r="IL333" s="704"/>
      <c r="IM333" s="704"/>
      <c r="IN333" s="704"/>
      <c r="IO333" s="704"/>
      <c r="IP333" s="704"/>
      <c r="IQ333" s="704"/>
      <c r="IR333" s="704"/>
      <c r="IS333" s="704"/>
      <c r="IT333" s="704"/>
      <c r="IU333" s="704"/>
      <c r="IX333" s="878"/>
      <c r="IY333" s="878"/>
      <c r="IZ333" s="878"/>
      <c r="JI333" s="878"/>
    </row>
    <row r="334" spans="1:274" s="706" customFormat="1" ht="23.1" customHeight="1" x14ac:dyDescent="0.25">
      <c r="A334" s="691">
        <v>333</v>
      </c>
      <c r="B334" s="693" t="s">
        <v>1352</v>
      </c>
      <c r="C334" s="696">
        <v>271</v>
      </c>
      <c r="D334" s="697">
        <v>600</v>
      </c>
      <c r="E334" s="707" t="s">
        <v>1122</v>
      </c>
      <c r="F334" s="699" t="s">
        <v>1201</v>
      </c>
      <c r="G334" s="699" t="s">
        <v>1198</v>
      </c>
      <c r="H334" s="762" t="s">
        <v>1127</v>
      </c>
      <c r="I334" s="767" t="s">
        <v>1113</v>
      </c>
      <c r="J334" s="761" t="s">
        <v>1135</v>
      </c>
      <c r="K334" s="761" t="s">
        <v>1151</v>
      </c>
      <c r="L334" s="753" t="s">
        <v>1124</v>
      </c>
      <c r="M334" s="753" t="s">
        <v>1199</v>
      </c>
      <c r="N334" s="753" t="s">
        <v>1128</v>
      </c>
      <c r="O334" s="753" t="s">
        <v>1128</v>
      </c>
      <c r="P334" s="753" t="s">
        <v>1202</v>
      </c>
      <c r="Q334" s="753" t="s">
        <v>1160</v>
      </c>
      <c r="R334" s="753" t="s">
        <v>1160</v>
      </c>
      <c r="S334" s="755">
        <v>2</v>
      </c>
      <c r="T334" s="763">
        <v>2.6</v>
      </c>
      <c r="U334" s="771">
        <v>41456</v>
      </c>
      <c r="V334" s="772">
        <v>42522</v>
      </c>
      <c r="W334" s="874">
        <v>7</v>
      </c>
      <c r="X334" s="875">
        <v>0</v>
      </c>
      <c r="Y334" s="875"/>
      <c r="Z334" s="875">
        <f t="shared" si="16"/>
        <v>0</v>
      </c>
      <c r="AA334" s="702"/>
      <c r="AB334" s="702"/>
      <c r="AC334" s="702"/>
      <c r="AD334" s="702"/>
      <c r="AE334" s="702"/>
      <c r="AF334" s="702"/>
      <c r="AG334" s="702"/>
      <c r="AH334" s="702"/>
      <c r="AI334" s="717"/>
      <c r="AJ334" s="717"/>
      <c r="AK334" s="717"/>
      <c r="AL334" s="717"/>
      <c r="AM334" s="868">
        <f t="shared" si="17"/>
        <v>0</v>
      </c>
      <c r="AN334" s="868">
        <f t="shared" si="18"/>
        <v>0</v>
      </c>
      <c r="AO334" s="760">
        <f>6635000-2425700-2050000</f>
        <v>2159300</v>
      </c>
      <c r="AP334" s="868">
        <f>6058000-1784500</f>
        <v>4273500</v>
      </c>
      <c r="FI334" s="704"/>
      <c r="FJ334" s="704"/>
      <c r="GO334" s="704"/>
      <c r="GP334" s="746"/>
      <c r="GQ334" s="704"/>
      <c r="GR334" s="704"/>
      <c r="GS334" s="704"/>
      <c r="GT334" s="704"/>
      <c r="GU334" s="704"/>
      <c r="GV334" s="704"/>
      <c r="GW334" s="704"/>
      <c r="GX334" s="704"/>
      <c r="GY334" s="704"/>
      <c r="GZ334" s="704"/>
      <c r="HA334" s="704"/>
      <c r="HB334" s="704"/>
      <c r="HC334" s="704"/>
      <c r="HD334" s="704"/>
      <c r="HE334" s="704"/>
      <c r="HF334" s="704"/>
      <c r="HG334" s="704"/>
      <c r="HH334" s="704"/>
      <c r="HI334" s="704"/>
      <c r="HJ334" s="704"/>
      <c r="HK334" s="704"/>
      <c r="HL334" s="704"/>
      <c r="HM334" s="704"/>
      <c r="HN334" s="704"/>
      <c r="HO334" s="704"/>
      <c r="HP334" s="704"/>
      <c r="HQ334" s="704"/>
      <c r="HR334" s="704"/>
      <c r="HS334" s="704"/>
      <c r="HT334" s="704"/>
      <c r="HU334" s="704"/>
      <c r="HV334" s="704"/>
      <c r="HW334" s="704"/>
      <c r="HX334" s="704"/>
      <c r="HY334" s="704"/>
      <c r="HZ334" s="704"/>
      <c r="IA334" s="704"/>
      <c r="IB334" s="704"/>
      <c r="IC334" s="704"/>
      <c r="ID334" s="704"/>
      <c r="IE334" s="704"/>
      <c r="IF334" s="704"/>
      <c r="IG334" s="704"/>
      <c r="IH334" s="704"/>
      <c r="II334" s="704"/>
      <c r="IJ334" s="704"/>
      <c r="IK334" s="704"/>
      <c r="IL334" s="704"/>
      <c r="IM334" s="704"/>
      <c r="IN334" s="704"/>
      <c r="IO334" s="704"/>
      <c r="IP334" s="704"/>
      <c r="IQ334" s="704"/>
      <c r="IR334" s="704"/>
      <c r="IS334" s="704"/>
      <c r="IT334" s="704"/>
      <c r="IU334" s="704"/>
      <c r="IX334" s="878"/>
      <c r="IY334" s="878"/>
      <c r="IZ334" s="878"/>
      <c r="JA334" s="878"/>
      <c r="JB334" s="878"/>
      <c r="JC334" s="878"/>
      <c r="JD334" s="878"/>
      <c r="JE334" s="878"/>
      <c r="JF334" s="878"/>
      <c r="JG334" s="878"/>
      <c r="JH334" s="878"/>
      <c r="JI334" s="878"/>
    </row>
    <row r="335" spans="1:274" s="706" customFormat="1" ht="23.1" customHeight="1" x14ac:dyDescent="0.25">
      <c r="A335" s="691">
        <v>334</v>
      </c>
      <c r="B335" s="693" t="s">
        <v>1206</v>
      </c>
      <c r="C335" s="697">
        <v>273</v>
      </c>
      <c r="D335" s="697">
        <v>632</v>
      </c>
      <c r="E335" s="707">
        <v>2</v>
      </c>
      <c r="F335" s="699" t="s">
        <v>1121</v>
      </c>
      <c r="G335" s="699" t="s">
        <v>1285</v>
      </c>
      <c r="H335" s="751" t="s">
        <v>1127</v>
      </c>
      <c r="I335" s="767" t="s">
        <v>1113</v>
      </c>
      <c r="J335" s="753" t="s">
        <v>1139</v>
      </c>
      <c r="K335" s="761" t="s">
        <v>1115</v>
      </c>
      <c r="L335" s="761" t="s">
        <v>1116</v>
      </c>
      <c r="M335" s="753" t="s">
        <v>1140</v>
      </c>
      <c r="N335" s="753" t="s">
        <v>1141</v>
      </c>
      <c r="O335" s="753" t="s">
        <v>1141</v>
      </c>
      <c r="P335" s="753" t="s">
        <v>1209</v>
      </c>
      <c r="Q335" s="765">
        <v>17</v>
      </c>
      <c r="R335" s="753" t="s">
        <v>1160</v>
      </c>
      <c r="S335" s="755">
        <v>2</v>
      </c>
      <c r="T335" s="766">
        <v>2.11</v>
      </c>
      <c r="U335" s="771">
        <v>41456</v>
      </c>
      <c r="V335" s="772">
        <v>42522</v>
      </c>
      <c r="W335" s="874">
        <v>25</v>
      </c>
      <c r="X335" s="875">
        <v>500000</v>
      </c>
      <c r="Y335" s="875"/>
      <c r="Z335" s="875">
        <f t="shared" si="16"/>
        <v>500000</v>
      </c>
      <c r="AA335" s="702"/>
      <c r="AB335" s="702"/>
      <c r="AC335" s="702"/>
      <c r="AD335" s="702"/>
      <c r="AE335" s="702"/>
      <c r="AF335" s="702"/>
      <c r="AG335" s="702">
        <v>500000</v>
      </c>
      <c r="AH335" s="702"/>
      <c r="AI335" s="691"/>
      <c r="AJ335" s="691"/>
      <c r="AK335" s="691"/>
      <c r="AL335" s="691"/>
      <c r="AM335" s="868">
        <f t="shared" si="17"/>
        <v>500000</v>
      </c>
      <c r="AN335" s="868">
        <f t="shared" si="18"/>
        <v>0</v>
      </c>
      <c r="AO335" s="760">
        <v>400000</v>
      </c>
      <c r="AP335" s="868"/>
      <c r="AR335" s="704"/>
      <c r="AS335" s="704"/>
      <c r="AT335" s="704"/>
      <c r="AU335" s="704"/>
      <c r="AV335" s="704"/>
      <c r="AW335" s="704"/>
      <c r="AX335" s="704"/>
      <c r="AY335" s="704"/>
      <c r="AZ335" s="704"/>
      <c r="BA335" s="704"/>
      <c r="BB335" s="704"/>
      <c r="BC335" s="704"/>
      <c r="BD335" s="704"/>
      <c r="BE335" s="704"/>
      <c r="BF335" s="704"/>
      <c r="BG335" s="704"/>
      <c r="BH335" s="704"/>
      <c r="BI335" s="704"/>
      <c r="BJ335" s="704"/>
      <c r="BK335" s="704"/>
      <c r="BL335" s="704"/>
      <c r="BM335" s="704"/>
      <c r="BN335" s="704"/>
      <c r="BO335" s="704"/>
      <c r="BP335" s="704"/>
      <c r="BQ335" s="704"/>
      <c r="BR335" s="704"/>
      <c r="BS335" s="704"/>
      <c r="BT335" s="704"/>
      <c r="BU335" s="704"/>
      <c r="BV335" s="704"/>
      <c r="BW335" s="704"/>
      <c r="BX335" s="704"/>
      <c r="BY335" s="704"/>
      <c r="BZ335" s="704"/>
      <c r="CA335" s="704"/>
      <c r="CB335" s="704"/>
      <c r="CC335" s="704"/>
      <c r="CD335" s="704"/>
      <c r="CE335" s="704"/>
      <c r="CF335" s="704"/>
      <c r="CG335" s="704"/>
      <c r="CH335" s="704"/>
      <c r="CI335" s="704"/>
      <c r="CJ335" s="704"/>
      <c r="CK335" s="704"/>
      <c r="CL335" s="704"/>
      <c r="CM335" s="704"/>
      <c r="CN335" s="704"/>
      <c r="CO335" s="704"/>
      <c r="CP335" s="704"/>
      <c r="CQ335" s="704"/>
      <c r="CR335" s="704"/>
      <c r="CS335" s="704"/>
      <c r="CT335" s="704"/>
      <c r="CU335" s="704"/>
      <c r="CV335" s="704"/>
      <c r="CW335" s="704"/>
      <c r="CX335" s="704"/>
      <c r="CY335" s="704"/>
      <c r="CZ335" s="704"/>
      <c r="DA335" s="704"/>
      <c r="DB335" s="704"/>
      <c r="DC335" s="704"/>
      <c r="DD335" s="704"/>
      <c r="DE335" s="704"/>
      <c r="DF335" s="704"/>
      <c r="DG335" s="704"/>
      <c r="DH335" s="704"/>
      <c r="DI335" s="704"/>
      <c r="DJ335" s="704"/>
      <c r="DK335" s="704"/>
      <c r="DL335" s="704"/>
      <c r="DM335" s="704"/>
      <c r="DN335" s="704"/>
      <c r="DO335" s="704"/>
      <c r="DP335" s="704"/>
      <c r="DQ335" s="704"/>
      <c r="DR335" s="704"/>
      <c r="DS335" s="704"/>
      <c r="DT335" s="704"/>
      <c r="DU335" s="704"/>
      <c r="DV335" s="704"/>
      <c r="DW335" s="704"/>
      <c r="DX335" s="704"/>
      <c r="DY335" s="704"/>
      <c r="DZ335" s="704"/>
      <c r="EA335" s="704"/>
      <c r="EB335" s="704"/>
      <c r="EC335" s="704"/>
      <c r="ED335" s="704"/>
      <c r="EE335" s="704"/>
      <c r="EF335" s="704"/>
      <c r="EG335" s="704"/>
      <c r="EH335" s="704"/>
      <c r="EI335" s="704"/>
      <c r="EJ335" s="704"/>
      <c r="EK335" s="704"/>
      <c r="EL335" s="704"/>
      <c r="EM335" s="704"/>
      <c r="EN335" s="704"/>
      <c r="EO335" s="704"/>
      <c r="EP335" s="704"/>
      <c r="EQ335" s="704"/>
      <c r="ER335" s="704"/>
      <c r="ES335" s="704"/>
      <c r="ET335" s="704"/>
      <c r="EU335" s="704"/>
      <c r="FH335" s="704"/>
      <c r="FI335" s="704"/>
      <c r="FJ335" s="704"/>
      <c r="FK335" s="704"/>
      <c r="FL335" s="704"/>
      <c r="FM335" s="704"/>
      <c r="FN335" s="704"/>
      <c r="FO335" s="704"/>
      <c r="FP335" s="704"/>
      <c r="FQ335" s="704"/>
      <c r="FR335" s="704"/>
      <c r="FS335" s="704"/>
      <c r="FT335" s="704"/>
      <c r="FU335" s="704"/>
      <c r="FV335" s="704"/>
      <c r="FW335" s="704"/>
      <c r="FX335" s="704"/>
      <c r="FY335" s="704"/>
      <c r="FZ335" s="704"/>
      <c r="GA335" s="704"/>
      <c r="GB335" s="704"/>
      <c r="GC335" s="704"/>
      <c r="GD335" s="704"/>
      <c r="GE335" s="704"/>
      <c r="GF335" s="704"/>
      <c r="GG335" s="704"/>
      <c r="GH335" s="704"/>
      <c r="GI335" s="704"/>
      <c r="GJ335" s="704"/>
      <c r="GK335" s="704"/>
      <c r="GL335" s="704"/>
      <c r="GM335" s="704"/>
      <c r="GN335" s="704"/>
      <c r="GP335" s="746"/>
      <c r="GQ335" s="704"/>
      <c r="GR335" s="704"/>
      <c r="GS335" s="704"/>
      <c r="GT335" s="704"/>
      <c r="GU335" s="704"/>
      <c r="GV335" s="704"/>
      <c r="GW335" s="704"/>
      <c r="GX335" s="704"/>
      <c r="GY335" s="704"/>
      <c r="GZ335" s="704"/>
      <c r="HA335" s="704"/>
      <c r="HB335" s="704"/>
      <c r="HC335" s="704"/>
      <c r="HD335" s="704"/>
      <c r="HE335" s="704"/>
      <c r="HF335" s="704"/>
      <c r="HG335" s="704"/>
      <c r="HH335" s="704"/>
      <c r="HI335" s="704"/>
      <c r="HJ335" s="704"/>
      <c r="HK335" s="704"/>
      <c r="HL335" s="704"/>
      <c r="HM335" s="704"/>
      <c r="HN335" s="704"/>
      <c r="HO335" s="704"/>
      <c r="HP335" s="704"/>
      <c r="HQ335" s="704"/>
      <c r="IA335" s="704"/>
      <c r="IB335" s="704"/>
      <c r="IC335" s="704"/>
      <c r="ID335" s="704"/>
      <c r="IE335" s="704"/>
      <c r="IF335" s="704"/>
      <c r="IG335" s="704"/>
      <c r="IH335" s="704"/>
      <c r="II335" s="704"/>
      <c r="IJ335" s="704"/>
      <c r="IK335" s="704"/>
      <c r="IL335" s="704"/>
      <c r="IM335" s="704"/>
      <c r="IN335" s="704"/>
      <c r="IO335" s="704"/>
      <c r="IP335" s="704"/>
      <c r="IQ335" s="704"/>
      <c r="IR335" s="704"/>
      <c r="IS335" s="704"/>
      <c r="IT335" s="704"/>
      <c r="IU335" s="704"/>
      <c r="IV335" s="704"/>
      <c r="IW335" s="704"/>
      <c r="IX335" s="878"/>
      <c r="IY335" s="878"/>
      <c r="IZ335" s="878"/>
      <c r="JA335" s="878"/>
      <c r="JB335" s="878"/>
      <c r="JC335" s="878"/>
      <c r="JD335" s="878"/>
      <c r="JE335" s="878"/>
      <c r="JF335" s="878"/>
      <c r="JG335" s="878"/>
      <c r="JH335" s="878"/>
      <c r="JI335" s="878"/>
    </row>
    <row r="336" spans="1:274" s="706" customFormat="1" ht="23.1" customHeight="1" x14ac:dyDescent="0.25">
      <c r="A336" s="691">
        <v>335</v>
      </c>
      <c r="B336" s="693" t="s">
        <v>1206</v>
      </c>
      <c r="C336" s="697">
        <v>273</v>
      </c>
      <c r="D336" s="697">
        <v>636</v>
      </c>
      <c r="E336" s="707">
        <v>2</v>
      </c>
      <c r="F336" s="720" t="s">
        <v>1123</v>
      </c>
      <c r="G336" s="720" t="s">
        <v>1286</v>
      </c>
      <c r="H336" s="767" t="s">
        <v>1127</v>
      </c>
      <c r="I336" s="752" t="s">
        <v>1113</v>
      </c>
      <c r="J336" s="753" t="s">
        <v>1139</v>
      </c>
      <c r="K336" s="761" t="s">
        <v>1151</v>
      </c>
      <c r="L336" s="761" t="s">
        <v>1124</v>
      </c>
      <c r="M336" s="753" t="s">
        <v>1140</v>
      </c>
      <c r="N336" s="753" t="s">
        <v>1141</v>
      </c>
      <c r="O336" s="753" t="s">
        <v>1141</v>
      </c>
      <c r="P336" s="753" t="s">
        <v>1209</v>
      </c>
      <c r="Q336" s="765" t="s">
        <v>1284</v>
      </c>
      <c r="R336" s="765" t="s">
        <v>1120</v>
      </c>
      <c r="S336" s="755">
        <v>2</v>
      </c>
      <c r="T336" s="766">
        <v>2.11</v>
      </c>
      <c r="U336" s="771">
        <v>41091</v>
      </c>
      <c r="V336" s="772">
        <v>41426</v>
      </c>
      <c r="W336" s="874">
        <v>5</v>
      </c>
      <c r="X336" s="875"/>
      <c r="Y336" s="876">
        <v>448000</v>
      </c>
      <c r="Z336" s="875">
        <f t="shared" si="16"/>
        <v>448000</v>
      </c>
      <c r="AA336" s="691"/>
      <c r="AB336" s="691"/>
      <c r="AC336" s="691"/>
      <c r="AD336" s="691">
        <v>448000</v>
      </c>
      <c r="AE336" s="691"/>
      <c r="AF336" s="691"/>
      <c r="AG336" s="691"/>
      <c r="AH336" s="691"/>
      <c r="AI336" s="691"/>
      <c r="AJ336" s="691"/>
      <c r="AK336" s="691"/>
      <c r="AL336" s="691"/>
      <c r="AM336" s="868">
        <f t="shared" si="17"/>
        <v>448000</v>
      </c>
      <c r="AN336" s="868">
        <f t="shared" si="18"/>
        <v>0</v>
      </c>
      <c r="AO336" s="691"/>
      <c r="AP336" s="868"/>
      <c r="AR336" s="704"/>
      <c r="AS336" s="704"/>
      <c r="AT336" s="704"/>
      <c r="AU336" s="704"/>
      <c r="AV336" s="704"/>
      <c r="AW336" s="704"/>
      <c r="AX336" s="704"/>
      <c r="AY336" s="704"/>
      <c r="AZ336" s="704"/>
      <c r="BA336" s="704"/>
      <c r="BB336" s="704"/>
      <c r="BC336" s="704"/>
      <c r="BD336" s="704"/>
      <c r="BE336" s="704"/>
      <c r="BF336" s="704"/>
      <c r="BG336" s="704"/>
      <c r="BH336" s="704"/>
      <c r="BI336" s="704"/>
      <c r="BJ336" s="704"/>
      <c r="BK336" s="704"/>
      <c r="BL336" s="704"/>
      <c r="BM336" s="704"/>
      <c r="BN336" s="704"/>
      <c r="BO336" s="704"/>
      <c r="BP336" s="704"/>
      <c r="BQ336" s="704"/>
      <c r="BR336" s="704"/>
      <c r="BS336" s="704"/>
      <c r="BT336" s="704"/>
      <c r="BU336" s="704"/>
      <c r="BV336" s="704"/>
      <c r="BW336" s="704"/>
      <c r="BX336" s="704"/>
      <c r="BY336" s="704"/>
      <c r="BZ336" s="704"/>
      <c r="CA336" s="704"/>
      <c r="CB336" s="704"/>
      <c r="CC336" s="704"/>
      <c r="CD336" s="704"/>
      <c r="CE336" s="704"/>
      <c r="CF336" s="704"/>
      <c r="CG336" s="704"/>
      <c r="CH336" s="704"/>
      <c r="CI336" s="704"/>
      <c r="CJ336" s="704"/>
      <c r="CK336" s="704"/>
      <c r="CL336" s="704"/>
      <c r="CM336" s="704"/>
      <c r="CN336" s="704"/>
      <c r="CO336" s="704"/>
      <c r="CP336" s="704"/>
      <c r="CQ336" s="704"/>
      <c r="CR336" s="704"/>
      <c r="CS336" s="704"/>
      <c r="CT336" s="704"/>
      <c r="CU336" s="704"/>
      <c r="CV336" s="704"/>
      <c r="CW336" s="704"/>
      <c r="CX336" s="704"/>
      <c r="CY336" s="704"/>
      <c r="CZ336" s="704"/>
      <c r="DA336" s="704"/>
      <c r="DB336" s="704"/>
      <c r="DC336" s="704"/>
      <c r="DD336" s="704"/>
      <c r="DE336" s="704"/>
      <c r="DF336" s="704"/>
      <c r="DG336" s="704"/>
      <c r="DH336" s="704"/>
      <c r="DI336" s="704"/>
      <c r="DJ336" s="704"/>
      <c r="DK336" s="704"/>
      <c r="DL336" s="704"/>
      <c r="DM336" s="704"/>
      <c r="DN336" s="704"/>
      <c r="DO336" s="704"/>
      <c r="DP336" s="704"/>
      <c r="DQ336" s="704"/>
      <c r="DR336" s="704"/>
      <c r="DS336" s="704"/>
      <c r="DT336" s="704"/>
      <c r="DU336" s="704"/>
      <c r="DV336" s="704"/>
      <c r="DW336" s="704"/>
      <c r="DX336" s="704"/>
      <c r="DY336" s="704"/>
      <c r="DZ336" s="704"/>
      <c r="EA336" s="704"/>
      <c r="EB336" s="704"/>
      <c r="EC336" s="704"/>
      <c r="ED336" s="704"/>
      <c r="EE336" s="704"/>
      <c r="EF336" s="704"/>
      <c r="EG336" s="704"/>
      <c r="EH336" s="704"/>
      <c r="EI336" s="704"/>
      <c r="EJ336" s="704"/>
      <c r="EK336" s="704"/>
      <c r="EL336" s="704"/>
      <c r="EM336" s="704"/>
      <c r="EN336" s="704"/>
      <c r="EO336" s="704"/>
      <c r="EP336" s="704"/>
      <c r="EQ336" s="704"/>
      <c r="ER336" s="704"/>
      <c r="ES336" s="704"/>
      <c r="ET336" s="704"/>
      <c r="EU336" s="704"/>
      <c r="FH336" s="704"/>
      <c r="FK336" s="704"/>
      <c r="FL336" s="704"/>
      <c r="FM336" s="704"/>
      <c r="FN336" s="704"/>
      <c r="FO336" s="704"/>
      <c r="FP336" s="704"/>
      <c r="FQ336" s="704"/>
      <c r="FR336" s="704"/>
      <c r="FS336" s="704"/>
      <c r="FT336" s="704"/>
      <c r="FU336" s="704"/>
      <c r="FV336" s="704"/>
      <c r="FW336" s="704"/>
      <c r="FX336" s="704"/>
      <c r="FY336" s="704"/>
      <c r="FZ336" s="704"/>
      <c r="GA336" s="704"/>
      <c r="GB336" s="704"/>
      <c r="GC336" s="704"/>
      <c r="GD336" s="704"/>
      <c r="GE336" s="704"/>
      <c r="GF336" s="704"/>
      <c r="GG336" s="704"/>
      <c r="GH336" s="704"/>
      <c r="GI336" s="704"/>
      <c r="GJ336" s="704"/>
      <c r="GK336" s="704"/>
      <c r="GL336" s="704"/>
      <c r="GM336" s="704"/>
      <c r="GP336" s="878"/>
      <c r="GQ336" s="878"/>
      <c r="GR336" s="878"/>
      <c r="GS336" s="878"/>
      <c r="GT336" s="878"/>
      <c r="GU336" s="878"/>
      <c r="GV336" s="878"/>
      <c r="GW336" s="878"/>
      <c r="GX336" s="878"/>
      <c r="GY336" s="878"/>
      <c r="GZ336" s="878"/>
      <c r="HA336" s="878"/>
      <c r="HB336" s="878"/>
      <c r="HC336" s="878"/>
      <c r="HD336" s="878"/>
      <c r="HE336" s="878"/>
      <c r="HF336" s="878"/>
      <c r="HG336" s="878"/>
      <c r="HH336" s="878"/>
      <c r="HI336" s="878"/>
      <c r="HJ336" s="878"/>
      <c r="HK336" s="878"/>
      <c r="HL336" s="878"/>
      <c r="HM336" s="878"/>
      <c r="HN336" s="878"/>
      <c r="HO336" s="878"/>
      <c r="HP336" s="878"/>
      <c r="HQ336" s="878"/>
      <c r="HR336" s="878"/>
      <c r="HS336" s="878"/>
      <c r="HT336" s="878"/>
      <c r="HU336" s="878"/>
      <c r="HV336" s="878"/>
      <c r="HW336" s="878"/>
      <c r="HX336" s="878"/>
      <c r="HY336" s="878"/>
      <c r="HZ336" s="878"/>
      <c r="IA336" s="878"/>
      <c r="IB336" s="878"/>
      <c r="IC336" s="878"/>
      <c r="ID336" s="878"/>
      <c r="IE336" s="878"/>
      <c r="IF336" s="878"/>
      <c r="IG336" s="878"/>
      <c r="IH336" s="878"/>
      <c r="II336" s="878"/>
      <c r="IJ336" s="878"/>
      <c r="IK336" s="878"/>
      <c r="IL336" s="878"/>
      <c r="IM336" s="878"/>
      <c r="IN336" s="878"/>
      <c r="IO336" s="878"/>
      <c r="IP336" s="878"/>
      <c r="IQ336" s="878"/>
      <c r="IR336" s="878"/>
      <c r="IS336" s="878"/>
      <c r="IT336" s="878"/>
      <c r="IU336" s="878"/>
      <c r="IV336" s="878"/>
      <c r="IW336" s="878"/>
      <c r="IX336" s="878"/>
      <c r="IY336" s="878"/>
      <c r="IZ336" s="878"/>
      <c r="JA336" s="878"/>
      <c r="JB336" s="878"/>
      <c r="JC336" s="878"/>
      <c r="JD336" s="878"/>
      <c r="JE336" s="878"/>
      <c r="JF336" s="878"/>
      <c r="JG336" s="878"/>
      <c r="JH336" s="878"/>
      <c r="JI336" s="878"/>
    </row>
    <row r="337" spans="1:274" s="706" customFormat="1" ht="23.1" customHeight="1" x14ac:dyDescent="0.25">
      <c r="A337" s="691">
        <v>336</v>
      </c>
      <c r="B337" s="693" t="s">
        <v>1206</v>
      </c>
      <c r="C337" s="697">
        <v>273</v>
      </c>
      <c r="D337" s="697">
        <v>636</v>
      </c>
      <c r="E337" s="707">
        <v>2</v>
      </c>
      <c r="F337" s="720" t="s">
        <v>1123</v>
      </c>
      <c r="G337" s="720" t="s">
        <v>1286</v>
      </c>
      <c r="H337" s="751" t="s">
        <v>1127</v>
      </c>
      <c r="I337" s="752" t="s">
        <v>1113</v>
      </c>
      <c r="J337" s="753" t="s">
        <v>1139</v>
      </c>
      <c r="K337" s="761" t="s">
        <v>1151</v>
      </c>
      <c r="L337" s="761" t="s">
        <v>1124</v>
      </c>
      <c r="M337" s="753" t="s">
        <v>1140</v>
      </c>
      <c r="N337" s="753" t="s">
        <v>1141</v>
      </c>
      <c r="O337" s="753" t="s">
        <v>1141</v>
      </c>
      <c r="P337" s="753" t="s">
        <v>1209</v>
      </c>
      <c r="Q337" s="765" t="s">
        <v>1284</v>
      </c>
      <c r="R337" s="765" t="s">
        <v>1120</v>
      </c>
      <c r="S337" s="755">
        <v>2</v>
      </c>
      <c r="T337" s="766">
        <v>2.11</v>
      </c>
      <c r="U337" s="771">
        <v>41456</v>
      </c>
      <c r="V337" s="772">
        <v>41791</v>
      </c>
      <c r="W337" s="874">
        <v>5</v>
      </c>
      <c r="X337" s="875">
        <v>500000</v>
      </c>
      <c r="Y337" s="875"/>
      <c r="Z337" s="875">
        <f t="shared" si="16"/>
        <v>500000</v>
      </c>
      <c r="AA337" s="702"/>
      <c r="AB337" s="702"/>
      <c r="AC337" s="702"/>
      <c r="AD337" s="702"/>
      <c r="AE337" s="702"/>
      <c r="AF337" s="702"/>
      <c r="AG337" s="702"/>
      <c r="AH337" s="702"/>
      <c r="AI337" s="691"/>
      <c r="AJ337" s="749">
        <v>250000</v>
      </c>
      <c r="AK337" s="749">
        <v>250000</v>
      </c>
      <c r="AL337" s="691"/>
      <c r="AM337" s="868">
        <f t="shared" si="17"/>
        <v>500000</v>
      </c>
      <c r="AN337" s="868">
        <f t="shared" si="18"/>
        <v>0</v>
      </c>
      <c r="AO337" s="760">
        <v>1000000</v>
      </c>
      <c r="AP337" s="868">
        <v>1500000</v>
      </c>
      <c r="AR337" s="704"/>
      <c r="AS337" s="704"/>
      <c r="AT337" s="704"/>
      <c r="AU337" s="704"/>
      <c r="AV337" s="704"/>
      <c r="AW337" s="704"/>
      <c r="AX337" s="704"/>
      <c r="AY337" s="704"/>
      <c r="AZ337" s="704"/>
      <c r="BA337" s="704"/>
      <c r="BB337" s="704"/>
      <c r="BC337" s="704"/>
      <c r="BD337" s="704"/>
      <c r="BE337" s="704"/>
      <c r="BF337" s="704"/>
      <c r="BG337" s="704"/>
      <c r="BH337" s="704"/>
      <c r="BI337" s="704"/>
      <c r="BJ337" s="704"/>
      <c r="BK337" s="704"/>
      <c r="BL337" s="704"/>
      <c r="BM337" s="704"/>
      <c r="BN337" s="704"/>
      <c r="BO337" s="704"/>
      <c r="BP337" s="704"/>
      <c r="BQ337" s="704"/>
      <c r="BR337" s="704"/>
      <c r="BS337" s="704"/>
      <c r="BT337" s="704"/>
      <c r="BU337" s="704"/>
      <c r="BV337" s="704"/>
      <c r="BW337" s="704"/>
      <c r="BX337" s="704"/>
      <c r="BY337" s="704"/>
      <c r="BZ337" s="704"/>
      <c r="CA337" s="704"/>
      <c r="CB337" s="704"/>
      <c r="CC337" s="704"/>
      <c r="CD337" s="704"/>
      <c r="CE337" s="704"/>
      <c r="CF337" s="704"/>
      <c r="CG337" s="704"/>
      <c r="CH337" s="704"/>
      <c r="CI337" s="704"/>
      <c r="CJ337" s="704"/>
      <c r="CK337" s="704"/>
      <c r="CL337" s="704"/>
      <c r="CM337" s="704"/>
      <c r="CN337" s="704"/>
      <c r="CO337" s="704"/>
      <c r="CP337" s="704"/>
      <c r="CQ337" s="704"/>
      <c r="CR337" s="704"/>
      <c r="CS337" s="704"/>
      <c r="CT337" s="704"/>
      <c r="CU337" s="704"/>
      <c r="CV337" s="704"/>
      <c r="CW337" s="704"/>
      <c r="CX337" s="704"/>
      <c r="CY337" s="704"/>
      <c r="CZ337" s="704"/>
      <c r="DA337" s="704"/>
      <c r="DB337" s="704"/>
      <c r="DC337" s="704"/>
      <c r="DD337" s="704"/>
      <c r="DE337" s="704"/>
      <c r="DF337" s="704"/>
      <c r="DG337" s="704"/>
      <c r="DH337" s="704"/>
      <c r="DI337" s="704"/>
      <c r="DJ337" s="704"/>
      <c r="DK337" s="704"/>
      <c r="DL337" s="704"/>
      <c r="DM337" s="704"/>
      <c r="DN337" s="704"/>
      <c r="DO337" s="704"/>
      <c r="DP337" s="704"/>
      <c r="DQ337" s="704"/>
      <c r="DR337" s="704"/>
      <c r="DS337" s="704"/>
      <c r="DT337" s="704"/>
      <c r="DU337" s="704"/>
      <c r="DV337" s="704"/>
      <c r="DW337" s="704"/>
      <c r="DX337" s="704"/>
      <c r="DY337" s="704"/>
      <c r="DZ337" s="704"/>
      <c r="EA337" s="704"/>
      <c r="EB337" s="704"/>
      <c r="EC337" s="704"/>
      <c r="ED337" s="704"/>
      <c r="EE337" s="704"/>
      <c r="EF337" s="704"/>
      <c r="EG337" s="704"/>
      <c r="EH337" s="704"/>
      <c r="EI337" s="704"/>
      <c r="EJ337" s="704"/>
      <c r="EK337" s="704"/>
      <c r="EL337" s="704"/>
      <c r="EM337" s="704"/>
      <c r="EN337" s="704"/>
      <c r="EO337" s="704"/>
      <c r="EP337" s="704"/>
      <c r="EQ337" s="704"/>
      <c r="ER337" s="704"/>
      <c r="ES337" s="704"/>
      <c r="ET337" s="704"/>
      <c r="EU337" s="704"/>
      <c r="FH337" s="704"/>
      <c r="FK337" s="704"/>
      <c r="FL337" s="704"/>
      <c r="FM337" s="704"/>
      <c r="FN337" s="704"/>
      <c r="FO337" s="704"/>
      <c r="FP337" s="704"/>
      <c r="FQ337" s="704"/>
      <c r="FR337" s="704"/>
      <c r="FS337" s="704"/>
      <c r="FT337" s="704"/>
      <c r="FU337" s="704"/>
      <c r="FV337" s="704"/>
      <c r="FW337" s="704"/>
      <c r="FX337" s="704"/>
      <c r="FY337" s="704"/>
      <c r="FZ337" s="704"/>
      <c r="GA337" s="704"/>
      <c r="GB337" s="704"/>
      <c r="GC337" s="704"/>
      <c r="GD337" s="704"/>
      <c r="GE337" s="704"/>
      <c r="GF337" s="704"/>
      <c r="GG337" s="704"/>
      <c r="GH337" s="704"/>
      <c r="GI337" s="704"/>
      <c r="GJ337" s="704"/>
      <c r="GK337" s="704"/>
      <c r="GL337" s="704"/>
      <c r="GM337" s="704"/>
      <c r="GP337" s="746"/>
      <c r="GQ337" s="704"/>
      <c r="GR337" s="704"/>
      <c r="GS337" s="704"/>
      <c r="GT337" s="704"/>
      <c r="GU337" s="704"/>
      <c r="GV337" s="704"/>
      <c r="GW337" s="704"/>
      <c r="GX337" s="704"/>
      <c r="GY337" s="704"/>
      <c r="GZ337" s="704"/>
      <c r="HA337" s="704"/>
      <c r="HB337" s="704"/>
      <c r="HC337" s="704"/>
      <c r="HD337" s="704"/>
      <c r="HE337" s="704"/>
      <c r="HF337" s="704"/>
      <c r="HG337" s="704"/>
      <c r="HH337" s="704"/>
      <c r="HI337" s="704"/>
      <c r="HJ337" s="704"/>
      <c r="HK337" s="704"/>
      <c r="HL337" s="704"/>
      <c r="HM337" s="704"/>
      <c r="HN337" s="704"/>
      <c r="HO337" s="704"/>
      <c r="HP337" s="704"/>
      <c r="HQ337" s="704"/>
      <c r="IA337" s="704"/>
      <c r="IB337" s="704"/>
      <c r="IC337" s="704"/>
      <c r="ID337" s="704"/>
      <c r="IE337" s="704"/>
      <c r="IF337" s="704"/>
      <c r="IG337" s="704"/>
      <c r="IH337" s="704"/>
      <c r="II337" s="704"/>
      <c r="IJ337" s="704"/>
      <c r="IK337" s="704"/>
      <c r="IL337" s="704"/>
      <c r="IM337" s="704"/>
      <c r="IN337" s="704"/>
      <c r="IO337" s="704"/>
      <c r="IP337" s="704"/>
      <c r="IQ337" s="704"/>
      <c r="IR337" s="704"/>
      <c r="IS337" s="704"/>
      <c r="IT337" s="704"/>
      <c r="IU337" s="704"/>
      <c r="IX337" s="878"/>
      <c r="IY337" s="878"/>
      <c r="IZ337" s="878"/>
      <c r="JA337" s="878"/>
      <c r="JB337" s="878"/>
      <c r="JC337" s="878"/>
      <c r="JD337" s="878"/>
      <c r="JE337" s="878"/>
      <c r="JF337" s="878"/>
      <c r="JG337" s="878"/>
      <c r="JH337" s="878"/>
      <c r="JI337" s="878"/>
    </row>
    <row r="338" spans="1:274" s="706" customFormat="1" ht="23.1" customHeight="1" x14ac:dyDescent="0.25">
      <c r="A338" s="691">
        <v>337</v>
      </c>
      <c r="B338" s="693" t="s">
        <v>1206</v>
      </c>
      <c r="C338" s="697">
        <v>273</v>
      </c>
      <c r="D338" s="697">
        <v>636</v>
      </c>
      <c r="E338" s="707">
        <v>3</v>
      </c>
      <c r="F338" s="720" t="s">
        <v>1123</v>
      </c>
      <c r="G338" s="720" t="s">
        <v>1282</v>
      </c>
      <c r="H338" s="767" t="s">
        <v>1127</v>
      </c>
      <c r="I338" s="752" t="s">
        <v>1113</v>
      </c>
      <c r="J338" s="753" t="s">
        <v>1139</v>
      </c>
      <c r="K338" s="761" t="s">
        <v>1151</v>
      </c>
      <c r="L338" s="761" t="s">
        <v>1124</v>
      </c>
      <c r="M338" s="753" t="s">
        <v>1140</v>
      </c>
      <c r="N338" s="753" t="s">
        <v>1141</v>
      </c>
      <c r="O338" s="753" t="s">
        <v>1141</v>
      </c>
      <c r="P338" s="753" t="s">
        <v>1209</v>
      </c>
      <c r="Q338" s="765" t="s">
        <v>1284</v>
      </c>
      <c r="R338" s="765" t="s">
        <v>1120</v>
      </c>
      <c r="S338" s="755">
        <v>2</v>
      </c>
      <c r="T338" s="766">
        <v>2.11</v>
      </c>
      <c r="U338" s="771">
        <v>41091</v>
      </c>
      <c r="V338" s="772">
        <v>41426</v>
      </c>
      <c r="W338" s="874">
        <v>5</v>
      </c>
      <c r="X338" s="875"/>
      <c r="Y338" s="876">
        <v>60000</v>
      </c>
      <c r="Z338" s="875">
        <f t="shared" si="16"/>
        <v>60000</v>
      </c>
      <c r="AA338" s="691"/>
      <c r="AB338" s="691"/>
      <c r="AC338" s="691">
        <v>60000</v>
      </c>
      <c r="AD338" s="691"/>
      <c r="AE338" s="691"/>
      <c r="AF338" s="691"/>
      <c r="AG338" s="691"/>
      <c r="AH338" s="691"/>
      <c r="AI338" s="691"/>
      <c r="AJ338" s="691"/>
      <c r="AK338" s="691"/>
      <c r="AL338" s="691"/>
      <c r="AM338" s="868">
        <f t="shared" si="17"/>
        <v>60000</v>
      </c>
      <c r="AN338" s="868">
        <f t="shared" si="18"/>
        <v>0</v>
      </c>
      <c r="AO338" s="691"/>
      <c r="AP338" s="868"/>
      <c r="AR338" s="704"/>
      <c r="AS338" s="704"/>
      <c r="AT338" s="704"/>
      <c r="AU338" s="704"/>
      <c r="AV338" s="704"/>
      <c r="AW338" s="704"/>
      <c r="AX338" s="704"/>
      <c r="AY338" s="704"/>
      <c r="AZ338" s="704"/>
      <c r="BA338" s="704"/>
      <c r="BB338" s="704"/>
      <c r="BC338" s="704"/>
      <c r="BD338" s="704"/>
      <c r="BE338" s="704"/>
      <c r="BF338" s="704"/>
      <c r="BG338" s="704"/>
      <c r="BH338" s="704"/>
      <c r="BI338" s="704"/>
      <c r="BJ338" s="704"/>
      <c r="BK338" s="704"/>
      <c r="BL338" s="704"/>
      <c r="BM338" s="704"/>
      <c r="BN338" s="704"/>
      <c r="BO338" s="704"/>
      <c r="BP338" s="704"/>
      <c r="BQ338" s="704"/>
      <c r="BR338" s="704"/>
      <c r="BS338" s="704"/>
      <c r="BT338" s="704"/>
      <c r="BU338" s="704"/>
      <c r="BV338" s="704"/>
      <c r="BW338" s="704"/>
      <c r="BX338" s="704"/>
      <c r="BY338" s="704"/>
      <c r="BZ338" s="704"/>
      <c r="CA338" s="704"/>
      <c r="CB338" s="704"/>
      <c r="CC338" s="704"/>
      <c r="CD338" s="704"/>
      <c r="CE338" s="704"/>
      <c r="CF338" s="704"/>
      <c r="CG338" s="704"/>
      <c r="CH338" s="704"/>
      <c r="CI338" s="704"/>
      <c r="CJ338" s="704"/>
      <c r="CK338" s="704"/>
      <c r="CL338" s="704"/>
      <c r="CM338" s="704"/>
      <c r="CN338" s="704"/>
      <c r="CO338" s="704"/>
      <c r="CP338" s="704"/>
      <c r="CQ338" s="704"/>
      <c r="CR338" s="704"/>
      <c r="CS338" s="704"/>
      <c r="CT338" s="704"/>
      <c r="CU338" s="704"/>
      <c r="CV338" s="704"/>
      <c r="CW338" s="704"/>
      <c r="CX338" s="704"/>
      <c r="CY338" s="704"/>
      <c r="CZ338" s="704"/>
      <c r="DA338" s="704"/>
      <c r="DB338" s="704"/>
      <c r="DC338" s="704"/>
      <c r="DD338" s="704"/>
      <c r="DE338" s="704"/>
      <c r="DF338" s="704"/>
      <c r="DG338" s="704"/>
      <c r="DH338" s="704"/>
      <c r="DI338" s="704"/>
      <c r="DJ338" s="704"/>
      <c r="DK338" s="704"/>
      <c r="DL338" s="704"/>
      <c r="DM338" s="704"/>
      <c r="DN338" s="704"/>
      <c r="DO338" s="704"/>
      <c r="DP338" s="704"/>
      <c r="DQ338" s="704"/>
      <c r="DR338" s="704"/>
      <c r="DS338" s="704"/>
      <c r="DT338" s="704"/>
      <c r="DU338" s="704"/>
      <c r="DV338" s="704"/>
      <c r="DW338" s="704"/>
      <c r="DX338" s="704"/>
      <c r="DY338" s="704"/>
      <c r="DZ338" s="704"/>
      <c r="EA338" s="704"/>
      <c r="EB338" s="704"/>
      <c r="EC338" s="704"/>
      <c r="ED338" s="704"/>
      <c r="EE338" s="704"/>
      <c r="EF338" s="704"/>
      <c r="EG338" s="704"/>
      <c r="EH338" s="704"/>
      <c r="EI338" s="704"/>
      <c r="EJ338" s="704"/>
      <c r="EK338" s="704"/>
      <c r="EL338" s="704"/>
      <c r="EM338" s="704"/>
      <c r="EN338" s="704"/>
      <c r="EO338" s="704"/>
      <c r="EP338" s="704"/>
      <c r="EQ338" s="704"/>
      <c r="ER338" s="704"/>
      <c r="ES338" s="704"/>
      <c r="ET338" s="704"/>
      <c r="EU338" s="704"/>
      <c r="FK338" s="704"/>
      <c r="FL338" s="704"/>
      <c r="FM338" s="704"/>
      <c r="FN338" s="704"/>
      <c r="FO338" s="704"/>
      <c r="FP338" s="704"/>
      <c r="FQ338" s="704"/>
      <c r="FR338" s="704"/>
      <c r="FS338" s="704"/>
      <c r="FT338" s="704"/>
      <c r="FU338" s="704"/>
      <c r="FV338" s="704"/>
      <c r="FW338" s="704"/>
      <c r="FX338" s="704"/>
      <c r="FY338" s="704"/>
      <c r="FZ338" s="704"/>
      <c r="GA338" s="704"/>
      <c r="GB338" s="704"/>
      <c r="GC338" s="704"/>
      <c r="GD338" s="704"/>
      <c r="GE338" s="704"/>
      <c r="GF338" s="704"/>
      <c r="GG338" s="704"/>
      <c r="GH338" s="704"/>
      <c r="GI338" s="704"/>
      <c r="GJ338" s="704"/>
      <c r="GK338" s="704"/>
      <c r="GL338" s="704"/>
      <c r="GM338" s="704"/>
      <c r="GN338" s="704"/>
      <c r="GP338" s="878"/>
      <c r="GQ338" s="878"/>
      <c r="GR338" s="878"/>
      <c r="GS338" s="878"/>
      <c r="GT338" s="878"/>
      <c r="GU338" s="878"/>
      <c r="GV338" s="878"/>
      <c r="GW338" s="878"/>
      <c r="GX338" s="878"/>
      <c r="GY338" s="878"/>
      <c r="GZ338" s="878"/>
      <c r="HA338" s="878"/>
      <c r="HB338" s="878"/>
      <c r="HC338" s="878"/>
      <c r="HD338" s="878"/>
      <c r="HE338" s="878"/>
      <c r="HF338" s="878"/>
      <c r="HG338" s="878"/>
      <c r="HH338" s="878"/>
      <c r="HI338" s="878"/>
      <c r="HJ338" s="878"/>
      <c r="HK338" s="878"/>
      <c r="HL338" s="878"/>
      <c r="HM338" s="878"/>
      <c r="HN338" s="878"/>
      <c r="HO338" s="878"/>
      <c r="HP338" s="878"/>
      <c r="HQ338" s="878"/>
      <c r="HR338" s="878"/>
      <c r="HS338" s="878"/>
      <c r="HT338" s="878"/>
      <c r="HU338" s="878"/>
      <c r="HV338" s="878"/>
      <c r="HW338" s="878"/>
      <c r="HX338" s="878"/>
      <c r="HY338" s="878"/>
      <c r="HZ338" s="878"/>
      <c r="IA338" s="878"/>
      <c r="IB338" s="878"/>
      <c r="IC338" s="878"/>
      <c r="ID338" s="878"/>
      <c r="IE338" s="878"/>
      <c r="IF338" s="878"/>
      <c r="IG338" s="878"/>
      <c r="IH338" s="878"/>
      <c r="II338" s="878"/>
      <c r="IJ338" s="878"/>
      <c r="IK338" s="878"/>
      <c r="IL338" s="878"/>
      <c r="IM338" s="878"/>
      <c r="IN338" s="878"/>
      <c r="IO338" s="878"/>
      <c r="IP338" s="878"/>
      <c r="IQ338" s="878"/>
      <c r="IR338" s="878"/>
      <c r="IS338" s="878"/>
      <c r="IT338" s="878"/>
      <c r="IU338" s="878"/>
      <c r="IV338" s="878"/>
      <c r="IW338" s="878"/>
      <c r="IX338" s="878"/>
      <c r="IY338" s="878"/>
      <c r="IZ338" s="878"/>
      <c r="JA338" s="878"/>
      <c r="JB338" s="878"/>
      <c r="JC338" s="878"/>
      <c r="JD338" s="878"/>
      <c r="JE338" s="878"/>
      <c r="JF338" s="878"/>
      <c r="JG338" s="878"/>
      <c r="JH338" s="878"/>
      <c r="JI338" s="878"/>
    </row>
    <row r="339" spans="1:274" s="706" customFormat="1" ht="23.1" customHeight="1" x14ac:dyDescent="0.25">
      <c r="A339" s="691">
        <v>338</v>
      </c>
      <c r="B339" s="693" t="s">
        <v>1206</v>
      </c>
      <c r="C339" s="697">
        <v>273</v>
      </c>
      <c r="D339" s="697">
        <v>636</v>
      </c>
      <c r="E339" s="707">
        <v>5</v>
      </c>
      <c r="F339" s="720" t="s">
        <v>1123</v>
      </c>
      <c r="G339" s="720" t="s">
        <v>1287</v>
      </c>
      <c r="H339" s="751" t="s">
        <v>1127</v>
      </c>
      <c r="I339" s="752" t="s">
        <v>1113</v>
      </c>
      <c r="J339" s="753" t="s">
        <v>1139</v>
      </c>
      <c r="K339" s="761" t="s">
        <v>1151</v>
      </c>
      <c r="L339" s="761" t="s">
        <v>1124</v>
      </c>
      <c r="M339" s="753" t="s">
        <v>1140</v>
      </c>
      <c r="N339" s="753" t="s">
        <v>1141</v>
      </c>
      <c r="O339" s="753" t="s">
        <v>1141</v>
      </c>
      <c r="P339" s="753" t="s">
        <v>1209</v>
      </c>
      <c r="Q339" s="765" t="s">
        <v>1284</v>
      </c>
      <c r="R339" s="765" t="s">
        <v>1120</v>
      </c>
      <c r="S339" s="755">
        <v>2</v>
      </c>
      <c r="T339" s="766">
        <v>2.11</v>
      </c>
      <c r="U339" s="771">
        <v>41456</v>
      </c>
      <c r="V339" s="772">
        <v>41791</v>
      </c>
      <c r="W339" s="874">
        <v>5</v>
      </c>
      <c r="X339" s="875">
        <v>400000</v>
      </c>
      <c r="Y339" s="876">
        <v>12700</v>
      </c>
      <c r="Z339" s="875">
        <f t="shared" si="16"/>
        <v>412700</v>
      </c>
      <c r="AA339" s="702"/>
      <c r="AB339" s="702"/>
      <c r="AC339" s="702"/>
      <c r="AD339" s="702">
        <v>12700</v>
      </c>
      <c r="AE339" s="702">
        <v>200000</v>
      </c>
      <c r="AF339" s="702">
        <v>200000</v>
      </c>
      <c r="AG339" s="702"/>
      <c r="AH339" s="702"/>
      <c r="AI339" s="691"/>
      <c r="AJ339" s="691"/>
      <c r="AK339" s="691"/>
      <c r="AL339" s="691"/>
      <c r="AM339" s="868">
        <f t="shared" si="17"/>
        <v>412700</v>
      </c>
      <c r="AN339" s="868">
        <f t="shared" si="18"/>
        <v>0</v>
      </c>
      <c r="AO339" s="760">
        <v>380000</v>
      </c>
      <c r="AP339" s="868">
        <v>400000</v>
      </c>
      <c r="AR339" s="704"/>
      <c r="AS339" s="704"/>
      <c r="AT339" s="704"/>
      <c r="AU339" s="704"/>
      <c r="AV339" s="704"/>
      <c r="AW339" s="704"/>
      <c r="AX339" s="704"/>
      <c r="AY339" s="704"/>
      <c r="AZ339" s="704"/>
      <c r="BA339" s="704"/>
      <c r="BB339" s="704"/>
      <c r="BC339" s="704"/>
      <c r="BD339" s="704"/>
      <c r="BE339" s="704"/>
      <c r="BF339" s="704"/>
      <c r="BG339" s="704"/>
      <c r="BH339" s="704"/>
      <c r="BI339" s="704"/>
      <c r="BJ339" s="704"/>
      <c r="BK339" s="704"/>
      <c r="BL339" s="704"/>
      <c r="BM339" s="704"/>
      <c r="BN339" s="704"/>
      <c r="BO339" s="704"/>
      <c r="BP339" s="704"/>
      <c r="BQ339" s="704"/>
      <c r="BR339" s="704"/>
      <c r="BS339" s="704"/>
      <c r="BT339" s="704"/>
      <c r="BU339" s="704"/>
      <c r="BV339" s="704"/>
      <c r="BW339" s="704"/>
      <c r="BX339" s="704"/>
      <c r="BY339" s="704"/>
      <c r="BZ339" s="704"/>
      <c r="CA339" s="704"/>
      <c r="CB339" s="704"/>
      <c r="CC339" s="704"/>
      <c r="CD339" s="704"/>
      <c r="CE339" s="704"/>
      <c r="CF339" s="704"/>
      <c r="CG339" s="704"/>
      <c r="CH339" s="704"/>
      <c r="CI339" s="704"/>
      <c r="CJ339" s="704"/>
      <c r="CK339" s="704"/>
      <c r="CL339" s="704"/>
      <c r="CM339" s="704"/>
      <c r="CN339" s="704"/>
      <c r="CO339" s="704"/>
      <c r="CP339" s="704"/>
      <c r="CQ339" s="704"/>
      <c r="CR339" s="704"/>
      <c r="CS339" s="704"/>
      <c r="CT339" s="704"/>
      <c r="CU339" s="704"/>
      <c r="CV339" s="704"/>
      <c r="CW339" s="704"/>
      <c r="CX339" s="704"/>
      <c r="CY339" s="704"/>
      <c r="CZ339" s="704"/>
      <c r="DA339" s="704"/>
      <c r="DB339" s="704"/>
      <c r="DC339" s="704"/>
      <c r="DD339" s="704"/>
      <c r="DE339" s="704"/>
      <c r="DF339" s="704"/>
      <c r="DG339" s="704"/>
      <c r="DH339" s="704"/>
      <c r="DI339" s="704"/>
      <c r="DJ339" s="704"/>
      <c r="DK339" s="704"/>
      <c r="DL339" s="704"/>
      <c r="DM339" s="704"/>
      <c r="DN339" s="704"/>
      <c r="DO339" s="704"/>
      <c r="DP339" s="704"/>
      <c r="DQ339" s="704"/>
      <c r="DR339" s="704"/>
      <c r="DS339" s="704"/>
      <c r="DT339" s="704"/>
      <c r="DU339" s="704"/>
      <c r="DV339" s="704"/>
      <c r="DW339" s="704"/>
      <c r="DX339" s="704"/>
      <c r="DY339" s="704"/>
      <c r="DZ339" s="704"/>
      <c r="EA339" s="704"/>
      <c r="EB339" s="704"/>
      <c r="EC339" s="704"/>
      <c r="ED339" s="704"/>
      <c r="EE339" s="704"/>
      <c r="EF339" s="704"/>
      <c r="EG339" s="704"/>
      <c r="EH339" s="704"/>
      <c r="EI339" s="704"/>
      <c r="EJ339" s="704"/>
      <c r="EK339" s="704"/>
      <c r="EL339" s="704"/>
      <c r="EM339" s="704"/>
      <c r="EN339" s="704"/>
      <c r="EO339" s="704"/>
      <c r="EP339" s="704"/>
      <c r="EQ339" s="704"/>
      <c r="ER339" s="704"/>
      <c r="ES339" s="704"/>
      <c r="ET339" s="704"/>
      <c r="EU339" s="704"/>
      <c r="FH339" s="704"/>
      <c r="GP339" s="746"/>
      <c r="GQ339" s="704"/>
      <c r="GR339" s="704"/>
      <c r="GS339" s="704"/>
      <c r="GT339" s="704"/>
      <c r="GU339" s="704"/>
      <c r="GV339" s="704"/>
      <c r="GW339" s="704"/>
      <c r="GX339" s="704"/>
      <c r="GY339" s="704"/>
      <c r="GZ339" s="704"/>
      <c r="HA339" s="704"/>
      <c r="HB339" s="704"/>
      <c r="HC339" s="704"/>
      <c r="HD339" s="704"/>
      <c r="HE339" s="704"/>
      <c r="HF339" s="704"/>
      <c r="HG339" s="704"/>
      <c r="HH339" s="704"/>
      <c r="HI339" s="704"/>
      <c r="HJ339" s="704"/>
      <c r="HK339" s="704"/>
      <c r="HL339" s="704"/>
      <c r="HM339" s="704"/>
      <c r="HN339" s="704"/>
      <c r="HO339" s="704"/>
      <c r="HP339" s="704"/>
      <c r="HQ339" s="704"/>
      <c r="IA339" s="704"/>
      <c r="IB339" s="704"/>
      <c r="IC339" s="704"/>
      <c r="ID339" s="704"/>
      <c r="IE339" s="704"/>
      <c r="IF339" s="704"/>
      <c r="IG339" s="704"/>
      <c r="IH339" s="704"/>
      <c r="II339" s="704"/>
      <c r="IJ339" s="704"/>
      <c r="IK339" s="704"/>
      <c r="IL339" s="704"/>
      <c r="IM339" s="704"/>
      <c r="IN339" s="704"/>
      <c r="IO339" s="704"/>
      <c r="IP339" s="704"/>
      <c r="IQ339" s="704"/>
      <c r="IR339" s="704"/>
      <c r="IS339" s="704"/>
      <c r="IT339" s="704"/>
      <c r="IU339" s="704"/>
      <c r="IX339" s="878"/>
      <c r="IY339" s="878"/>
      <c r="IZ339" s="878"/>
      <c r="JA339" s="878"/>
      <c r="JB339" s="878"/>
      <c r="JC339" s="878"/>
      <c r="JD339" s="878"/>
      <c r="JE339" s="878"/>
      <c r="JF339" s="878"/>
      <c r="JG339" s="878"/>
      <c r="JH339" s="878"/>
      <c r="JI339" s="878"/>
    </row>
    <row r="340" spans="1:274" s="706" customFormat="1" ht="23.1" customHeight="1" x14ac:dyDescent="0.25">
      <c r="A340" s="691">
        <v>339</v>
      </c>
      <c r="B340" s="693" t="s">
        <v>1206</v>
      </c>
      <c r="C340" s="697">
        <v>273</v>
      </c>
      <c r="D340" s="697">
        <v>644</v>
      </c>
      <c r="E340" s="707">
        <v>1</v>
      </c>
      <c r="F340" s="720" t="s">
        <v>1125</v>
      </c>
      <c r="G340" s="699" t="s">
        <v>1521</v>
      </c>
      <c r="H340" s="767" t="s">
        <v>1127</v>
      </c>
      <c r="I340" s="752" t="s">
        <v>1113</v>
      </c>
      <c r="J340" s="753" t="s">
        <v>1139</v>
      </c>
      <c r="K340" s="761" t="s">
        <v>1115</v>
      </c>
      <c r="L340" s="761" t="s">
        <v>1124</v>
      </c>
      <c r="M340" s="753" t="s">
        <v>1140</v>
      </c>
      <c r="N340" s="753" t="s">
        <v>1141</v>
      </c>
      <c r="O340" s="753" t="s">
        <v>1141</v>
      </c>
      <c r="P340" s="753" t="s">
        <v>1209</v>
      </c>
      <c r="Q340" s="765" t="s">
        <v>1522</v>
      </c>
      <c r="R340" s="780" t="s">
        <v>1120</v>
      </c>
      <c r="S340" s="755">
        <v>2</v>
      </c>
      <c r="T340" s="766">
        <v>2.11</v>
      </c>
      <c r="U340" s="771">
        <v>41306</v>
      </c>
      <c r="V340" s="772">
        <v>41426</v>
      </c>
      <c r="W340" s="874">
        <v>7</v>
      </c>
      <c r="X340" s="875"/>
      <c r="Y340" s="876">
        <v>1100</v>
      </c>
      <c r="Z340" s="875">
        <f t="shared" si="16"/>
        <v>1100</v>
      </c>
      <c r="AA340" s="691"/>
      <c r="AB340" s="691"/>
      <c r="AC340" s="691">
        <v>1100</v>
      </c>
      <c r="AD340" s="691"/>
      <c r="AE340" s="691"/>
      <c r="AF340" s="691"/>
      <c r="AG340" s="691"/>
      <c r="AH340" s="691"/>
      <c r="AI340" s="691"/>
      <c r="AJ340" s="691"/>
      <c r="AK340" s="691"/>
      <c r="AL340" s="691"/>
      <c r="AM340" s="868">
        <f t="shared" si="17"/>
        <v>1100</v>
      </c>
      <c r="AN340" s="868">
        <f t="shared" si="18"/>
        <v>0</v>
      </c>
      <c r="AO340" s="691"/>
      <c r="AP340" s="868"/>
      <c r="AR340" s="704"/>
      <c r="AS340" s="704"/>
      <c r="AT340" s="704"/>
      <c r="AU340" s="704"/>
      <c r="AV340" s="704"/>
      <c r="AW340" s="704"/>
      <c r="AX340" s="704"/>
      <c r="AY340" s="704"/>
      <c r="AZ340" s="704"/>
      <c r="BA340" s="704"/>
      <c r="BB340" s="704"/>
      <c r="BC340" s="704"/>
      <c r="BD340" s="704"/>
      <c r="BE340" s="704"/>
      <c r="BF340" s="704"/>
      <c r="BG340" s="704"/>
      <c r="BH340" s="704"/>
      <c r="BI340" s="704"/>
      <c r="BJ340" s="704"/>
      <c r="BK340" s="704"/>
      <c r="BL340" s="704"/>
      <c r="BM340" s="704"/>
      <c r="BN340" s="704"/>
      <c r="BO340" s="704"/>
      <c r="BP340" s="704"/>
      <c r="BQ340" s="704"/>
      <c r="BR340" s="704"/>
      <c r="BS340" s="704"/>
      <c r="BT340" s="704"/>
      <c r="BU340" s="704"/>
      <c r="BV340" s="704"/>
      <c r="BW340" s="704"/>
      <c r="BX340" s="704"/>
      <c r="BY340" s="704"/>
      <c r="BZ340" s="704"/>
      <c r="CA340" s="704"/>
      <c r="CB340" s="704"/>
      <c r="CC340" s="704"/>
      <c r="CD340" s="704"/>
      <c r="CE340" s="704"/>
      <c r="CF340" s="704"/>
      <c r="CG340" s="704"/>
      <c r="CH340" s="704"/>
      <c r="CI340" s="704"/>
      <c r="CJ340" s="704"/>
      <c r="CK340" s="704"/>
      <c r="CL340" s="704"/>
      <c r="CM340" s="704"/>
      <c r="CN340" s="704"/>
      <c r="CO340" s="704"/>
      <c r="CP340" s="704"/>
      <c r="CQ340" s="704"/>
      <c r="CR340" s="704"/>
      <c r="CS340" s="704"/>
      <c r="CT340" s="704"/>
      <c r="CU340" s="704"/>
      <c r="CV340" s="704"/>
      <c r="CW340" s="704"/>
      <c r="CX340" s="704"/>
      <c r="CY340" s="704"/>
      <c r="CZ340" s="704"/>
      <c r="DA340" s="704"/>
      <c r="DB340" s="704"/>
      <c r="DC340" s="704"/>
      <c r="DD340" s="704"/>
      <c r="DE340" s="704"/>
      <c r="DF340" s="704"/>
      <c r="DG340" s="704"/>
      <c r="DH340" s="704"/>
      <c r="DI340" s="704"/>
      <c r="DJ340" s="704"/>
      <c r="DK340" s="704"/>
      <c r="DL340" s="704"/>
      <c r="DM340" s="704"/>
      <c r="DN340" s="704"/>
      <c r="DO340" s="704"/>
      <c r="DP340" s="704"/>
      <c r="DQ340" s="704"/>
      <c r="DR340" s="704"/>
      <c r="DS340" s="704"/>
      <c r="DT340" s="704"/>
      <c r="DU340" s="704"/>
      <c r="DV340" s="704"/>
      <c r="DW340" s="704"/>
      <c r="DX340" s="704"/>
      <c r="DY340" s="704"/>
      <c r="DZ340" s="704"/>
      <c r="EA340" s="704"/>
      <c r="EB340" s="704"/>
      <c r="EC340" s="704"/>
      <c r="ED340" s="704"/>
      <c r="EE340" s="704"/>
      <c r="EF340" s="704"/>
      <c r="EG340" s="704"/>
      <c r="EH340" s="704"/>
      <c r="EI340" s="704"/>
      <c r="EJ340" s="704"/>
      <c r="EK340" s="704"/>
      <c r="EL340" s="704"/>
      <c r="EM340" s="704"/>
      <c r="EN340" s="704"/>
      <c r="EO340" s="704"/>
      <c r="EP340" s="704"/>
      <c r="EQ340" s="704"/>
      <c r="ER340" s="704"/>
      <c r="ES340" s="704"/>
      <c r="ET340" s="704"/>
      <c r="EU340" s="704"/>
      <c r="FH340" s="704"/>
      <c r="FK340" s="704"/>
      <c r="FL340" s="704"/>
      <c r="FM340" s="704"/>
      <c r="FN340" s="704"/>
      <c r="FO340" s="704"/>
      <c r="FP340" s="704"/>
      <c r="FQ340" s="704"/>
      <c r="FR340" s="704"/>
      <c r="FS340" s="704"/>
      <c r="FT340" s="704"/>
      <c r="FU340" s="704"/>
      <c r="FV340" s="704"/>
      <c r="FW340" s="704"/>
      <c r="FX340" s="704"/>
      <c r="FY340" s="704"/>
      <c r="FZ340" s="704"/>
      <c r="GA340" s="704"/>
      <c r="GB340" s="704"/>
      <c r="GC340" s="704"/>
      <c r="GD340" s="704"/>
      <c r="GE340" s="704"/>
      <c r="GF340" s="704"/>
      <c r="GG340" s="704"/>
      <c r="GH340" s="704"/>
      <c r="GI340" s="704"/>
      <c r="GJ340" s="704"/>
      <c r="GK340" s="704"/>
      <c r="GL340" s="704"/>
      <c r="GM340" s="704"/>
      <c r="GN340" s="704"/>
      <c r="GP340" s="878"/>
      <c r="GQ340" s="878"/>
      <c r="GR340" s="878"/>
      <c r="GS340" s="878"/>
      <c r="GT340" s="878"/>
      <c r="GU340" s="878"/>
      <c r="GV340" s="878"/>
      <c r="GW340" s="878"/>
      <c r="GX340" s="878"/>
      <c r="GY340" s="878"/>
      <c r="GZ340" s="878"/>
      <c r="HA340" s="878"/>
      <c r="HB340" s="878"/>
      <c r="HC340" s="878"/>
      <c r="HD340" s="878"/>
      <c r="HE340" s="878"/>
      <c r="HF340" s="878"/>
      <c r="HG340" s="878"/>
      <c r="HH340" s="878"/>
      <c r="HI340" s="878"/>
      <c r="HJ340" s="878"/>
      <c r="HK340" s="878"/>
      <c r="HL340" s="878"/>
      <c r="HM340" s="878"/>
      <c r="HN340" s="878"/>
      <c r="HO340" s="878"/>
      <c r="HP340" s="878"/>
      <c r="HQ340" s="878"/>
      <c r="HR340" s="878"/>
      <c r="HS340" s="878"/>
      <c r="HT340" s="878"/>
      <c r="HU340" s="878"/>
      <c r="HV340" s="878"/>
      <c r="HW340" s="878"/>
      <c r="HX340" s="878"/>
      <c r="HY340" s="878"/>
      <c r="HZ340" s="878"/>
      <c r="IA340" s="878"/>
      <c r="IB340" s="878"/>
      <c r="IC340" s="878"/>
      <c r="ID340" s="878"/>
      <c r="IE340" s="878"/>
      <c r="IF340" s="878"/>
      <c r="IG340" s="878"/>
      <c r="IH340" s="878"/>
      <c r="II340" s="878"/>
      <c r="IJ340" s="878"/>
      <c r="IK340" s="878"/>
      <c r="IL340" s="878"/>
      <c r="IM340" s="878"/>
      <c r="IN340" s="878"/>
      <c r="IO340" s="878"/>
      <c r="IP340" s="878"/>
      <c r="IQ340" s="878"/>
      <c r="IR340" s="878"/>
      <c r="IS340" s="878"/>
      <c r="IT340" s="878"/>
      <c r="IU340" s="878"/>
      <c r="IV340" s="878"/>
      <c r="IW340" s="878"/>
      <c r="IX340" s="878"/>
      <c r="IY340" s="878"/>
      <c r="IZ340" s="878"/>
      <c r="JA340" s="704"/>
      <c r="JB340" s="704"/>
      <c r="JC340" s="704"/>
      <c r="JD340" s="704"/>
      <c r="JE340" s="704"/>
      <c r="JF340" s="704"/>
      <c r="JG340" s="704"/>
      <c r="JH340" s="704"/>
      <c r="JI340" s="878"/>
    </row>
    <row r="341" spans="1:274" s="706" customFormat="1" ht="23.1" customHeight="1" x14ac:dyDescent="0.25">
      <c r="A341" s="691">
        <v>340</v>
      </c>
      <c r="B341" s="693" t="s">
        <v>1390</v>
      </c>
      <c r="C341" s="697">
        <v>274</v>
      </c>
      <c r="D341" s="697">
        <v>636</v>
      </c>
      <c r="E341" s="698" t="s">
        <v>1122</v>
      </c>
      <c r="F341" s="720" t="s">
        <v>1123</v>
      </c>
      <c r="G341" s="720" t="s">
        <v>1471</v>
      </c>
      <c r="H341" s="751" t="s">
        <v>1127</v>
      </c>
      <c r="I341" s="752" t="s">
        <v>1113</v>
      </c>
      <c r="J341" s="761" t="s">
        <v>1135</v>
      </c>
      <c r="K341" s="761" t="s">
        <v>1115</v>
      </c>
      <c r="L341" s="761" t="s">
        <v>1124</v>
      </c>
      <c r="M341" s="753" t="s">
        <v>1199</v>
      </c>
      <c r="N341" s="753" t="s">
        <v>1359</v>
      </c>
      <c r="O341" s="753" t="s">
        <v>1359</v>
      </c>
      <c r="P341" s="753" t="s">
        <v>1423</v>
      </c>
      <c r="Q341" s="765" t="s">
        <v>1120</v>
      </c>
      <c r="R341" s="765" t="s">
        <v>1120</v>
      </c>
      <c r="S341" s="755">
        <v>2</v>
      </c>
      <c r="T341" s="769">
        <v>2.1</v>
      </c>
      <c r="U341" s="771">
        <v>41456</v>
      </c>
      <c r="V341" s="772">
        <v>41791</v>
      </c>
      <c r="W341" s="874">
        <v>5</v>
      </c>
      <c r="X341" s="875"/>
      <c r="Y341" s="875"/>
      <c r="Z341" s="875">
        <f t="shared" si="16"/>
        <v>0</v>
      </c>
      <c r="AA341" s="702"/>
      <c r="AB341" s="702"/>
      <c r="AC341" s="702"/>
      <c r="AD341" s="702"/>
      <c r="AE341" s="702"/>
      <c r="AF341" s="702"/>
      <c r="AG341" s="702"/>
      <c r="AH341" s="702"/>
      <c r="AI341" s="702"/>
      <c r="AJ341" s="691"/>
      <c r="AK341" s="691"/>
      <c r="AL341" s="691"/>
      <c r="AM341" s="868">
        <f t="shared" si="17"/>
        <v>0</v>
      </c>
      <c r="AN341" s="868">
        <f t="shared" si="18"/>
        <v>0</v>
      </c>
      <c r="AO341" s="760">
        <v>1000000</v>
      </c>
      <c r="AP341" s="868"/>
      <c r="AR341" s="704"/>
      <c r="AS341" s="704"/>
      <c r="AT341" s="704"/>
      <c r="AU341" s="704"/>
      <c r="AV341" s="704"/>
      <c r="AW341" s="704"/>
      <c r="AX341" s="704"/>
      <c r="AY341" s="704"/>
      <c r="AZ341" s="704"/>
      <c r="BA341" s="704"/>
      <c r="BB341" s="704"/>
      <c r="BC341" s="704"/>
      <c r="BD341" s="704"/>
      <c r="BE341" s="704"/>
      <c r="BF341" s="704"/>
      <c r="BG341" s="704"/>
      <c r="BH341" s="704"/>
      <c r="BI341" s="704"/>
      <c r="BJ341" s="704"/>
      <c r="BK341" s="704"/>
      <c r="BL341" s="704"/>
      <c r="BM341" s="704"/>
      <c r="BN341" s="704"/>
      <c r="BO341" s="704"/>
      <c r="BP341" s="704"/>
      <c r="BQ341" s="704"/>
      <c r="BR341" s="704"/>
      <c r="BS341" s="704"/>
      <c r="BT341" s="704"/>
      <c r="BU341" s="704"/>
      <c r="BV341" s="704"/>
      <c r="BW341" s="704"/>
      <c r="BX341" s="704"/>
      <c r="BY341" s="704"/>
      <c r="BZ341" s="704"/>
      <c r="CA341" s="704"/>
      <c r="CB341" s="704"/>
      <c r="CC341" s="704"/>
      <c r="CD341" s="704"/>
      <c r="CE341" s="704"/>
      <c r="CF341" s="704"/>
      <c r="CG341" s="704"/>
      <c r="CH341" s="704"/>
      <c r="CI341" s="704"/>
      <c r="CJ341" s="704"/>
      <c r="CK341" s="704"/>
      <c r="CL341" s="704"/>
      <c r="CM341" s="704"/>
      <c r="CN341" s="704"/>
      <c r="CO341" s="704"/>
      <c r="CP341" s="704"/>
      <c r="CQ341" s="704"/>
      <c r="CR341" s="704"/>
      <c r="CS341" s="704"/>
      <c r="CT341" s="704"/>
      <c r="CU341" s="704"/>
      <c r="CV341" s="704"/>
      <c r="CW341" s="704"/>
      <c r="CX341" s="704"/>
      <c r="CY341" s="704"/>
      <c r="CZ341" s="704"/>
      <c r="DA341" s="704"/>
      <c r="DB341" s="704"/>
      <c r="DC341" s="704"/>
      <c r="DD341" s="704"/>
      <c r="DE341" s="704"/>
      <c r="DF341" s="704"/>
      <c r="DG341" s="704"/>
      <c r="DH341" s="704"/>
      <c r="DI341" s="704"/>
      <c r="DJ341" s="704"/>
      <c r="DK341" s="704"/>
      <c r="DL341" s="704"/>
      <c r="DM341" s="704"/>
      <c r="DN341" s="704"/>
      <c r="DO341" s="704"/>
      <c r="DP341" s="704"/>
      <c r="DQ341" s="704"/>
      <c r="DR341" s="704"/>
      <c r="DS341" s="704"/>
      <c r="DT341" s="704"/>
      <c r="DU341" s="704"/>
      <c r="DV341" s="704"/>
      <c r="DW341" s="704"/>
      <c r="DX341" s="704"/>
      <c r="DY341" s="704"/>
      <c r="DZ341" s="704"/>
      <c r="EA341" s="704"/>
      <c r="EB341" s="704"/>
      <c r="EC341" s="704"/>
      <c r="ED341" s="704"/>
      <c r="EE341" s="704"/>
      <c r="EF341" s="704"/>
      <c r="EG341" s="704"/>
      <c r="EH341" s="704"/>
      <c r="EI341" s="704"/>
      <c r="EJ341" s="704"/>
      <c r="EK341" s="704"/>
      <c r="EL341" s="704"/>
      <c r="EM341" s="704"/>
      <c r="EN341" s="704"/>
      <c r="EO341" s="704"/>
      <c r="EP341" s="704"/>
      <c r="EQ341" s="704"/>
      <c r="ER341" s="704"/>
      <c r="ES341" s="704"/>
      <c r="ET341" s="704"/>
      <c r="EU341" s="704"/>
      <c r="FH341" s="704"/>
      <c r="FK341" s="704"/>
      <c r="FL341" s="704"/>
      <c r="FM341" s="704"/>
      <c r="FN341" s="704"/>
      <c r="FO341" s="704"/>
      <c r="FP341" s="704"/>
      <c r="FQ341" s="704"/>
      <c r="FR341" s="704"/>
      <c r="FS341" s="704"/>
      <c r="FT341" s="704"/>
      <c r="FU341" s="704"/>
      <c r="FV341" s="704"/>
      <c r="FW341" s="704"/>
      <c r="FX341" s="704"/>
      <c r="FY341" s="704"/>
      <c r="FZ341" s="704"/>
      <c r="GA341" s="704"/>
      <c r="GB341" s="704"/>
      <c r="GC341" s="704"/>
      <c r="GD341" s="704"/>
      <c r="GE341" s="704"/>
      <c r="GF341" s="704"/>
      <c r="GG341" s="704"/>
      <c r="GH341" s="704"/>
      <c r="GI341" s="704"/>
      <c r="GJ341" s="704"/>
      <c r="GK341" s="704"/>
      <c r="GL341" s="704"/>
      <c r="GM341" s="704"/>
      <c r="GN341" s="704"/>
      <c r="GP341" s="746"/>
      <c r="IX341" s="878"/>
      <c r="IY341" s="878"/>
      <c r="IZ341" s="878"/>
      <c r="JA341" s="878"/>
      <c r="JB341" s="878"/>
      <c r="JC341" s="878"/>
      <c r="JD341" s="878"/>
      <c r="JE341" s="878"/>
      <c r="JF341" s="878"/>
      <c r="JG341" s="878"/>
      <c r="JH341" s="878"/>
      <c r="JI341" s="878"/>
    </row>
    <row r="342" spans="1:274" s="706" customFormat="1" ht="23.1" customHeight="1" x14ac:dyDescent="0.25">
      <c r="A342" s="691">
        <v>341</v>
      </c>
      <c r="B342" s="693" t="s">
        <v>1390</v>
      </c>
      <c r="C342" s="697">
        <v>274</v>
      </c>
      <c r="D342" s="697">
        <v>644</v>
      </c>
      <c r="E342" s="698">
        <v>0</v>
      </c>
      <c r="F342" s="720" t="s">
        <v>1125</v>
      </c>
      <c r="G342" s="720" t="s">
        <v>1418</v>
      </c>
      <c r="H342" s="767" t="s">
        <v>1127</v>
      </c>
      <c r="I342" s="752" t="s">
        <v>1113</v>
      </c>
      <c r="J342" s="761" t="s">
        <v>1135</v>
      </c>
      <c r="K342" s="761" t="s">
        <v>1115</v>
      </c>
      <c r="L342" s="761" t="s">
        <v>1124</v>
      </c>
      <c r="M342" s="753" t="s">
        <v>1199</v>
      </c>
      <c r="N342" s="753" t="s">
        <v>1359</v>
      </c>
      <c r="O342" s="753" t="s">
        <v>1359</v>
      </c>
      <c r="P342" s="753" t="s">
        <v>1423</v>
      </c>
      <c r="Q342" s="765" t="s">
        <v>1120</v>
      </c>
      <c r="R342" s="765" t="s">
        <v>1120</v>
      </c>
      <c r="S342" s="755">
        <v>2</v>
      </c>
      <c r="T342" s="769">
        <v>2.1</v>
      </c>
      <c r="U342" s="771">
        <v>41091</v>
      </c>
      <c r="V342" s="772">
        <v>41426</v>
      </c>
      <c r="W342" s="874">
        <v>7</v>
      </c>
      <c r="X342" s="875"/>
      <c r="Y342" s="876">
        <v>2900</v>
      </c>
      <c r="Z342" s="875">
        <f t="shared" si="16"/>
        <v>2900</v>
      </c>
      <c r="AA342" s="691"/>
      <c r="AB342" s="691"/>
      <c r="AC342" s="691"/>
      <c r="AD342" s="691"/>
      <c r="AE342" s="691"/>
      <c r="AF342" s="691">
        <v>2900</v>
      </c>
      <c r="AG342" s="691"/>
      <c r="AH342" s="691"/>
      <c r="AI342" s="691"/>
      <c r="AJ342" s="691"/>
      <c r="AK342" s="691"/>
      <c r="AL342" s="691"/>
      <c r="AM342" s="868">
        <f t="shared" si="17"/>
        <v>2900</v>
      </c>
      <c r="AN342" s="868">
        <f t="shared" si="18"/>
        <v>0</v>
      </c>
      <c r="AO342" s="691"/>
      <c r="AP342" s="868"/>
      <c r="AR342" s="704"/>
      <c r="AS342" s="704"/>
      <c r="AT342" s="704"/>
      <c r="AU342" s="704"/>
      <c r="AV342" s="704"/>
      <c r="AW342" s="704"/>
      <c r="AX342" s="704"/>
      <c r="AY342" s="704"/>
      <c r="AZ342" s="704"/>
      <c r="BA342" s="704"/>
      <c r="BB342" s="704"/>
      <c r="BC342" s="704"/>
      <c r="BD342" s="704"/>
      <c r="BE342" s="704"/>
      <c r="BF342" s="704"/>
      <c r="BG342" s="704"/>
      <c r="BH342" s="704"/>
      <c r="BI342" s="704"/>
      <c r="BJ342" s="704"/>
      <c r="BK342" s="704"/>
      <c r="BL342" s="704"/>
      <c r="BM342" s="704"/>
      <c r="BN342" s="704"/>
      <c r="BO342" s="704"/>
      <c r="BP342" s="704"/>
      <c r="BQ342" s="704"/>
      <c r="BR342" s="704"/>
      <c r="BS342" s="704"/>
      <c r="BT342" s="704"/>
      <c r="BU342" s="704"/>
      <c r="BV342" s="704"/>
      <c r="BW342" s="704"/>
      <c r="BX342" s="704"/>
      <c r="BY342" s="704"/>
      <c r="BZ342" s="704"/>
      <c r="CA342" s="704"/>
      <c r="CB342" s="704"/>
      <c r="CC342" s="704"/>
      <c r="CD342" s="704"/>
      <c r="CE342" s="704"/>
      <c r="CF342" s="704"/>
      <c r="CG342" s="704"/>
      <c r="CH342" s="704"/>
      <c r="CI342" s="704"/>
      <c r="CJ342" s="704"/>
      <c r="CK342" s="704"/>
      <c r="CL342" s="704"/>
      <c r="CM342" s="704"/>
      <c r="CN342" s="704"/>
      <c r="CO342" s="704"/>
      <c r="CP342" s="704"/>
      <c r="CQ342" s="704"/>
      <c r="CR342" s="704"/>
      <c r="CS342" s="704"/>
      <c r="CT342" s="704"/>
      <c r="CU342" s="704"/>
      <c r="CV342" s="704"/>
      <c r="CW342" s="704"/>
      <c r="CX342" s="704"/>
      <c r="CY342" s="704"/>
      <c r="CZ342" s="704"/>
      <c r="DA342" s="704"/>
      <c r="DB342" s="704"/>
      <c r="DC342" s="704"/>
      <c r="DD342" s="704"/>
      <c r="DE342" s="704"/>
      <c r="DF342" s="704"/>
      <c r="DG342" s="704"/>
      <c r="DH342" s="704"/>
      <c r="DI342" s="704"/>
      <c r="DJ342" s="704"/>
      <c r="DK342" s="704"/>
      <c r="DL342" s="704"/>
      <c r="DM342" s="704"/>
      <c r="DN342" s="704"/>
      <c r="DO342" s="704"/>
      <c r="DP342" s="704"/>
      <c r="DQ342" s="704"/>
      <c r="DR342" s="704"/>
      <c r="DS342" s="704"/>
      <c r="DT342" s="704"/>
      <c r="DU342" s="704"/>
      <c r="DV342" s="704"/>
      <c r="DW342" s="704"/>
      <c r="DX342" s="704"/>
      <c r="DY342" s="704"/>
      <c r="DZ342" s="704"/>
      <c r="EA342" s="704"/>
      <c r="EB342" s="704"/>
      <c r="EC342" s="704"/>
      <c r="ED342" s="704"/>
      <c r="EE342" s="704"/>
      <c r="EF342" s="704"/>
      <c r="EG342" s="704"/>
      <c r="EH342" s="704"/>
      <c r="EI342" s="704"/>
      <c r="EJ342" s="704"/>
      <c r="EK342" s="704"/>
      <c r="EL342" s="704"/>
      <c r="EM342" s="704"/>
      <c r="EN342" s="704"/>
      <c r="EO342" s="704"/>
      <c r="EP342" s="704"/>
      <c r="EQ342" s="704"/>
      <c r="ER342" s="704"/>
      <c r="ES342" s="704"/>
      <c r="ET342" s="704"/>
      <c r="EU342" s="704"/>
      <c r="FH342" s="704"/>
      <c r="FK342" s="704"/>
      <c r="FL342" s="704"/>
      <c r="FM342" s="704"/>
      <c r="FN342" s="704"/>
      <c r="FO342" s="704"/>
      <c r="FP342" s="704"/>
      <c r="FQ342" s="704"/>
      <c r="FR342" s="704"/>
      <c r="FS342" s="704"/>
      <c r="FT342" s="704"/>
      <c r="FU342" s="704"/>
      <c r="FV342" s="704"/>
      <c r="FW342" s="704"/>
      <c r="FX342" s="704"/>
      <c r="FY342" s="704"/>
      <c r="FZ342" s="704"/>
      <c r="GA342" s="704"/>
      <c r="GB342" s="704"/>
      <c r="GC342" s="704"/>
      <c r="GD342" s="704"/>
      <c r="GE342" s="704"/>
      <c r="GF342" s="704"/>
      <c r="GG342" s="704"/>
      <c r="GH342" s="704"/>
      <c r="GI342" s="704"/>
      <c r="GJ342" s="704"/>
      <c r="GK342" s="704"/>
      <c r="GL342" s="704"/>
      <c r="GM342" s="704"/>
      <c r="GN342" s="704"/>
      <c r="GO342" s="704"/>
      <c r="GP342" s="878"/>
      <c r="GQ342" s="878"/>
      <c r="GR342" s="878"/>
      <c r="GS342" s="878"/>
      <c r="GT342" s="878"/>
      <c r="GU342" s="878"/>
      <c r="GV342" s="878"/>
      <c r="GW342" s="878"/>
      <c r="GX342" s="878"/>
      <c r="GY342" s="878"/>
      <c r="GZ342" s="878"/>
      <c r="HA342" s="878"/>
      <c r="HB342" s="878"/>
      <c r="HC342" s="878"/>
      <c r="HD342" s="878"/>
      <c r="HE342" s="878"/>
      <c r="HF342" s="878"/>
      <c r="HG342" s="878"/>
      <c r="HH342" s="878"/>
      <c r="HI342" s="878"/>
      <c r="HJ342" s="878"/>
      <c r="HK342" s="878"/>
      <c r="HL342" s="878"/>
      <c r="HM342" s="878"/>
      <c r="HN342" s="878"/>
      <c r="HO342" s="878"/>
      <c r="HP342" s="878"/>
      <c r="HQ342" s="878"/>
      <c r="HR342" s="878"/>
      <c r="HS342" s="878"/>
      <c r="HT342" s="878"/>
      <c r="HU342" s="878"/>
      <c r="HV342" s="878"/>
      <c r="HW342" s="878"/>
      <c r="HX342" s="878"/>
      <c r="HY342" s="878"/>
      <c r="HZ342" s="878"/>
      <c r="IA342" s="878"/>
      <c r="IB342" s="878"/>
      <c r="IC342" s="878"/>
      <c r="ID342" s="878"/>
      <c r="IE342" s="878"/>
      <c r="IF342" s="878"/>
      <c r="IG342" s="878"/>
      <c r="IH342" s="878"/>
      <c r="II342" s="878"/>
      <c r="IJ342" s="878"/>
      <c r="IK342" s="878"/>
      <c r="IL342" s="878"/>
      <c r="IM342" s="878"/>
      <c r="IN342" s="878"/>
      <c r="IO342" s="878"/>
      <c r="IP342" s="878"/>
      <c r="IQ342" s="878"/>
      <c r="IR342" s="878"/>
      <c r="IS342" s="878"/>
      <c r="IT342" s="878"/>
      <c r="IU342" s="878"/>
      <c r="IV342" s="878"/>
      <c r="IW342" s="878"/>
      <c r="JA342" s="704"/>
      <c r="JB342" s="704"/>
      <c r="JC342" s="704"/>
      <c r="JD342" s="704"/>
      <c r="JE342" s="704"/>
      <c r="JF342" s="704"/>
      <c r="JG342" s="704"/>
      <c r="JH342" s="704"/>
    </row>
    <row r="343" spans="1:274" s="706" customFormat="1" ht="23.1" customHeight="1" x14ac:dyDescent="0.25">
      <c r="A343" s="691">
        <v>342</v>
      </c>
      <c r="B343" s="693" t="s">
        <v>1305</v>
      </c>
      <c r="C343" s="697">
        <v>277</v>
      </c>
      <c r="D343" s="697">
        <v>636</v>
      </c>
      <c r="E343" s="698">
        <v>0</v>
      </c>
      <c r="F343" s="720" t="s">
        <v>1123</v>
      </c>
      <c r="G343" s="720" t="s">
        <v>1536</v>
      </c>
      <c r="H343" s="767" t="s">
        <v>1127</v>
      </c>
      <c r="I343" s="752" t="s">
        <v>1113</v>
      </c>
      <c r="J343" s="753" t="s">
        <v>1205</v>
      </c>
      <c r="K343" s="753" t="s">
        <v>1115</v>
      </c>
      <c r="L343" s="753" t="s">
        <v>1124</v>
      </c>
      <c r="M343" s="753" t="s">
        <v>1152</v>
      </c>
      <c r="N343" s="753" t="s">
        <v>1306</v>
      </c>
      <c r="O343" s="753" t="s">
        <v>1306</v>
      </c>
      <c r="P343" s="753" t="s">
        <v>1306</v>
      </c>
      <c r="Q343" s="753" t="s">
        <v>1120</v>
      </c>
      <c r="R343" s="753" t="s">
        <v>1120</v>
      </c>
      <c r="S343" s="755">
        <v>4</v>
      </c>
      <c r="T343" s="769">
        <v>4.4000000000000004</v>
      </c>
      <c r="U343" s="771">
        <v>41091</v>
      </c>
      <c r="V343" s="772">
        <v>41426</v>
      </c>
      <c r="W343" s="874">
        <v>5</v>
      </c>
      <c r="X343" s="875"/>
      <c r="Y343" s="876">
        <v>1600</v>
      </c>
      <c r="Z343" s="875">
        <f t="shared" si="16"/>
        <v>1600</v>
      </c>
      <c r="AA343" s="691"/>
      <c r="AB343" s="691"/>
      <c r="AC343" s="691">
        <v>1600</v>
      </c>
      <c r="AD343" s="691"/>
      <c r="AE343" s="691"/>
      <c r="AF343" s="691"/>
      <c r="AG343" s="691"/>
      <c r="AH343" s="691"/>
      <c r="AI343" s="691"/>
      <c r="AJ343" s="691"/>
      <c r="AK343" s="691"/>
      <c r="AL343" s="691"/>
      <c r="AM343" s="868">
        <f t="shared" si="17"/>
        <v>1600</v>
      </c>
      <c r="AN343" s="868">
        <f t="shared" si="18"/>
        <v>0</v>
      </c>
      <c r="AO343" s="691"/>
      <c r="AP343" s="868"/>
      <c r="AR343" s="704"/>
      <c r="AS343" s="704"/>
      <c r="AT343" s="704"/>
      <c r="AU343" s="704"/>
      <c r="AV343" s="704"/>
      <c r="AW343" s="704"/>
      <c r="AX343" s="704"/>
      <c r="AY343" s="704"/>
      <c r="AZ343" s="704"/>
      <c r="BA343" s="704"/>
      <c r="BB343" s="704"/>
      <c r="BC343" s="704"/>
      <c r="BD343" s="704"/>
      <c r="BE343" s="704"/>
      <c r="BF343" s="704"/>
      <c r="BG343" s="704"/>
      <c r="BH343" s="704"/>
      <c r="BI343" s="704"/>
      <c r="BJ343" s="704"/>
      <c r="BK343" s="704"/>
      <c r="BL343" s="704"/>
      <c r="BM343" s="704"/>
      <c r="BN343" s="704"/>
      <c r="BO343" s="704"/>
      <c r="BP343" s="704"/>
      <c r="BQ343" s="704"/>
      <c r="BR343" s="704"/>
      <c r="BS343" s="704"/>
      <c r="BT343" s="704"/>
      <c r="BU343" s="704"/>
      <c r="BV343" s="704"/>
      <c r="BW343" s="704"/>
      <c r="BX343" s="704"/>
      <c r="BY343" s="704"/>
      <c r="BZ343" s="704"/>
      <c r="CA343" s="704"/>
      <c r="CB343" s="704"/>
      <c r="CC343" s="704"/>
      <c r="CD343" s="704"/>
      <c r="CE343" s="704"/>
      <c r="CF343" s="704"/>
      <c r="CG343" s="704"/>
      <c r="CH343" s="704"/>
      <c r="CI343" s="704"/>
      <c r="CJ343" s="704"/>
      <c r="CK343" s="704"/>
      <c r="CL343" s="704"/>
      <c r="CM343" s="704"/>
      <c r="CN343" s="704"/>
      <c r="CO343" s="704"/>
      <c r="CP343" s="704"/>
      <c r="CQ343" s="704"/>
      <c r="CR343" s="704"/>
      <c r="CS343" s="704"/>
      <c r="CT343" s="704"/>
      <c r="CU343" s="704"/>
      <c r="CV343" s="704"/>
      <c r="CW343" s="704"/>
      <c r="CX343" s="704"/>
      <c r="CY343" s="704"/>
      <c r="CZ343" s="704"/>
      <c r="DA343" s="704"/>
      <c r="DB343" s="704"/>
      <c r="DC343" s="704"/>
      <c r="DD343" s="704"/>
      <c r="DE343" s="704"/>
      <c r="DF343" s="704"/>
      <c r="DG343" s="704"/>
      <c r="DH343" s="704"/>
      <c r="DI343" s="704"/>
      <c r="DJ343" s="704"/>
      <c r="DK343" s="704"/>
      <c r="DL343" s="704"/>
      <c r="DM343" s="704"/>
      <c r="DN343" s="704"/>
      <c r="DO343" s="704"/>
      <c r="DP343" s="704"/>
      <c r="DQ343" s="704"/>
      <c r="DR343" s="704"/>
      <c r="DS343" s="704"/>
      <c r="DT343" s="704"/>
      <c r="DU343" s="704"/>
      <c r="DV343" s="704"/>
      <c r="DW343" s="704"/>
      <c r="DX343" s="704"/>
      <c r="DY343" s="704"/>
      <c r="DZ343" s="704"/>
      <c r="EA343" s="704"/>
      <c r="EB343" s="704"/>
      <c r="EC343" s="704"/>
      <c r="ED343" s="704"/>
      <c r="EE343" s="704"/>
      <c r="EF343" s="704"/>
      <c r="EG343" s="704"/>
      <c r="EH343" s="704"/>
      <c r="EI343" s="704"/>
      <c r="EJ343" s="704"/>
      <c r="EK343" s="704"/>
      <c r="EL343" s="704"/>
      <c r="EM343" s="704"/>
      <c r="EN343" s="704"/>
      <c r="EO343" s="704"/>
      <c r="EP343" s="704"/>
      <c r="EQ343" s="704"/>
      <c r="ER343" s="704"/>
      <c r="ES343" s="704"/>
      <c r="ET343" s="704"/>
      <c r="EU343" s="704"/>
      <c r="FH343" s="704"/>
      <c r="FK343" s="704"/>
      <c r="FL343" s="704"/>
      <c r="FM343" s="704"/>
      <c r="FN343" s="704"/>
      <c r="FO343" s="704"/>
      <c r="FP343" s="704"/>
      <c r="FQ343" s="704"/>
      <c r="FR343" s="704"/>
      <c r="FS343" s="704"/>
      <c r="FT343" s="704"/>
      <c r="FU343" s="704"/>
      <c r="FV343" s="704"/>
      <c r="FW343" s="704"/>
      <c r="FX343" s="704"/>
      <c r="FY343" s="704"/>
      <c r="FZ343" s="704"/>
      <c r="GA343" s="704"/>
      <c r="GB343" s="704"/>
      <c r="GC343" s="704"/>
      <c r="GD343" s="704"/>
      <c r="GE343" s="704"/>
      <c r="GF343" s="704"/>
      <c r="GG343" s="704"/>
      <c r="GH343" s="704"/>
      <c r="GI343" s="704"/>
      <c r="GJ343" s="704"/>
      <c r="GK343" s="704"/>
      <c r="GL343" s="704"/>
      <c r="GM343" s="704"/>
      <c r="GN343" s="704"/>
      <c r="GO343" s="704"/>
      <c r="GP343" s="878"/>
      <c r="GQ343" s="878"/>
      <c r="GR343" s="878"/>
      <c r="GS343" s="878"/>
      <c r="GT343" s="878"/>
      <c r="GU343" s="878"/>
      <c r="GV343" s="878"/>
      <c r="GW343" s="878"/>
      <c r="GX343" s="878"/>
      <c r="GY343" s="878"/>
      <c r="GZ343" s="878"/>
      <c r="HA343" s="878"/>
      <c r="HB343" s="878"/>
      <c r="HC343" s="878"/>
      <c r="HD343" s="878"/>
      <c r="HE343" s="878"/>
      <c r="HF343" s="878"/>
      <c r="HG343" s="878"/>
      <c r="HH343" s="878"/>
      <c r="HI343" s="878"/>
      <c r="HJ343" s="878"/>
      <c r="HK343" s="878"/>
      <c r="HL343" s="878"/>
      <c r="HM343" s="878"/>
      <c r="HN343" s="878"/>
      <c r="IX343" s="878"/>
      <c r="IY343" s="878"/>
      <c r="IZ343" s="878"/>
      <c r="JA343" s="704"/>
      <c r="JB343" s="704"/>
      <c r="JC343" s="704"/>
      <c r="JD343" s="704"/>
      <c r="JE343" s="704"/>
      <c r="JF343" s="704"/>
      <c r="JG343" s="704"/>
      <c r="JH343" s="704"/>
      <c r="JJ343" s="878"/>
      <c r="JK343" s="878"/>
      <c r="JL343" s="878"/>
      <c r="JM343" s="878"/>
      <c r="JN343" s="878"/>
    </row>
    <row r="344" spans="1:274" s="706" customFormat="1" ht="23.1" customHeight="1" x14ac:dyDescent="0.25">
      <c r="A344" s="691">
        <v>343</v>
      </c>
      <c r="B344" s="693" t="s">
        <v>1290</v>
      </c>
      <c r="C344" s="696">
        <v>282</v>
      </c>
      <c r="D344" s="697">
        <v>632</v>
      </c>
      <c r="E344" s="728">
        <v>25</v>
      </c>
      <c r="F344" s="699" t="s">
        <v>1121</v>
      </c>
      <c r="G344" s="723" t="s">
        <v>1528</v>
      </c>
      <c r="H344" s="767" t="s">
        <v>1127</v>
      </c>
      <c r="I344" s="752" t="s">
        <v>1113</v>
      </c>
      <c r="J344" s="764" t="s">
        <v>1205</v>
      </c>
      <c r="K344" s="777" t="s">
        <v>1151</v>
      </c>
      <c r="L344" s="777" t="s">
        <v>1116</v>
      </c>
      <c r="M344" s="753" t="s">
        <v>1152</v>
      </c>
      <c r="N344" s="753" t="s">
        <v>1153</v>
      </c>
      <c r="O344" s="753" t="s">
        <v>1153</v>
      </c>
      <c r="P344" s="753" t="s">
        <v>1153</v>
      </c>
      <c r="Q344" s="753" t="s">
        <v>1120</v>
      </c>
      <c r="R344" s="753" t="s">
        <v>1120</v>
      </c>
      <c r="S344" s="755">
        <v>4</v>
      </c>
      <c r="T344" s="763">
        <v>4.3</v>
      </c>
      <c r="U344" s="771">
        <v>41091</v>
      </c>
      <c r="V344" s="772">
        <v>41426</v>
      </c>
      <c r="W344" s="874">
        <v>5</v>
      </c>
      <c r="X344" s="875"/>
      <c r="Y344" s="876">
        <v>62800</v>
      </c>
      <c r="Z344" s="875">
        <f t="shared" si="16"/>
        <v>62800</v>
      </c>
      <c r="AA344" s="691">
        <v>62800</v>
      </c>
      <c r="AB344" s="691"/>
      <c r="AC344" s="691"/>
      <c r="AD344" s="691"/>
      <c r="AE344" s="691"/>
      <c r="AF344" s="691"/>
      <c r="AG344" s="691"/>
      <c r="AH344" s="691"/>
      <c r="AI344" s="691"/>
      <c r="AJ344" s="691"/>
      <c r="AK344" s="691"/>
      <c r="AL344" s="691"/>
      <c r="AM344" s="868">
        <f t="shared" si="17"/>
        <v>62800</v>
      </c>
      <c r="AN344" s="868">
        <f t="shared" si="18"/>
        <v>0</v>
      </c>
      <c r="AO344" s="691"/>
      <c r="AP344" s="868"/>
      <c r="AR344" s="704"/>
      <c r="AS344" s="704"/>
      <c r="AT344" s="704"/>
      <c r="AU344" s="704"/>
      <c r="AV344" s="704"/>
      <c r="AW344" s="704"/>
      <c r="AX344" s="704"/>
      <c r="AY344" s="704"/>
      <c r="AZ344" s="704"/>
      <c r="BA344" s="704"/>
      <c r="BB344" s="704"/>
      <c r="BC344" s="704"/>
      <c r="BD344" s="704"/>
      <c r="BE344" s="704"/>
      <c r="BF344" s="704"/>
      <c r="BG344" s="704"/>
      <c r="BH344" s="704"/>
      <c r="BI344" s="704"/>
      <c r="BJ344" s="704"/>
      <c r="BK344" s="704"/>
      <c r="BL344" s="704"/>
      <c r="BM344" s="704"/>
      <c r="BN344" s="704"/>
      <c r="BO344" s="704"/>
      <c r="BP344" s="704"/>
      <c r="BQ344" s="704"/>
      <c r="BR344" s="704"/>
      <c r="BS344" s="704"/>
      <c r="BT344" s="704"/>
      <c r="BU344" s="704"/>
      <c r="BV344" s="704"/>
      <c r="BW344" s="704"/>
      <c r="BX344" s="704"/>
      <c r="BY344" s="704"/>
      <c r="BZ344" s="704"/>
      <c r="CA344" s="704"/>
      <c r="CB344" s="704"/>
      <c r="CC344" s="704"/>
      <c r="CD344" s="704"/>
      <c r="CE344" s="704"/>
      <c r="CF344" s="704"/>
      <c r="CG344" s="704"/>
      <c r="CH344" s="704"/>
      <c r="CI344" s="704"/>
      <c r="CJ344" s="704"/>
      <c r="CK344" s="704"/>
      <c r="CL344" s="704"/>
      <c r="CM344" s="704"/>
      <c r="CN344" s="704"/>
      <c r="CO344" s="704"/>
      <c r="CP344" s="704"/>
      <c r="CQ344" s="704"/>
      <c r="CR344" s="704"/>
      <c r="CS344" s="704"/>
      <c r="CT344" s="704"/>
      <c r="CU344" s="704"/>
      <c r="CV344" s="704"/>
      <c r="CW344" s="704"/>
      <c r="CX344" s="704"/>
      <c r="CY344" s="704"/>
      <c r="CZ344" s="704"/>
      <c r="DA344" s="704"/>
      <c r="DB344" s="704"/>
      <c r="DC344" s="704"/>
      <c r="DD344" s="704"/>
      <c r="DE344" s="704"/>
      <c r="DF344" s="704"/>
      <c r="DG344" s="704"/>
      <c r="DH344" s="704"/>
      <c r="DI344" s="704"/>
      <c r="DJ344" s="704"/>
      <c r="DK344" s="704"/>
      <c r="DL344" s="704"/>
      <c r="DM344" s="704"/>
      <c r="DN344" s="704"/>
      <c r="DO344" s="704"/>
      <c r="DP344" s="704"/>
      <c r="DQ344" s="704"/>
      <c r="DR344" s="704"/>
      <c r="DS344" s="704"/>
      <c r="DT344" s="704"/>
      <c r="DU344" s="704"/>
      <c r="DV344" s="704"/>
      <c r="DW344" s="704"/>
      <c r="DX344" s="704"/>
      <c r="DY344" s="704"/>
      <c r="DZ344" s="704"/>
      <c r="EA344" s="704"/>
      <c r="EB344" s="704"/>
      <c r="EC344" s="704"/>
      <c r="ED344" s="704"/>
      <c r="EE344" s="704"/>
      <c r="EF344" s="704"/>
      <c r="EG344" s="704"/>
      <c r="EH344" s="704"/>
      <c r="EI344" s="704"/>
      <c r="EJ344" s="704"/>
      <c r="EK344" s="704"/>
      <c r="EL344" s="704"/>
      <c r="EM344" s="704"/>
      <c r="EN344" s="704"/>
      <c r="EO344" s="704"/>
      <c r="EP344" s="704"/>
      <c r="EQ344" s="704"/>
      <c r="ER344" s="704"/>
      <c r="ES344" s="704"/>
      <c r="ET344" s="704"/>
      <c r="EU344" s="704"/>
      <c r="EV344" s="704"/>
      <c r="EW344" s="704"/>
      <c r="EX344" s="704"/>
      <c r="EY344" s="704"/>
      <c r="EZ344" s="704"/>
      <c r="FA344" s="704"/>
      <c r="FB344" s="704"/>
      <c r="FC344" s="704"/>
      <c r="FD344" s="704"/>
      <c r="FE344" s="704"/>
      <c r="FF344" s="704"/>
      <c r="FG344" s="704"/>
      <c r="FI344" s="879"/>
      <c r="FJ344" s="879"/>
      <c r="FK344" s="704"/>
      <c r="FL344" s="704"/>
      <c r="FM344" s="704"/>
      <c r="FN344" s="704"/>
      <c r="FO344" s="704"/>
      <c r="FP344" s="704"/>
      <c r="FQ344" s="704"/>
      <c r="FR344" s="704"/>
      <c r="FS344" s="704"/>
      <c r="FT344" s="704"/>
      <c r="FU344" s="704"/>
      <c r="FV344" s="704"/>
      <c r="FW344" s="704"/>
      <c r="FX344" s="704"/>
      <c r="FY344" s="704"/>
      <c r="FZ344" s="704"/>
      <c r="GA344" s="704"/>
      <c r="GB344" s="704"/>
      <c r="GC344" s="704"/>
      <c r="GD344" s="704"/>
      <c r="GE344" s="704"/>
      <c r="GF344" s="704"/>
      <c r="GG344" s="704"/>
      <c r="GH344" s="704"/>
      <c r="GI344" s="704"/>
      <c r="GJ344" s="704"/>
      <c r="GK344" s="704"/>
      <c r="GL344" s="704"/>
      <c r="GM344" s="704"/>
      <c r="GO344" s="704"/>
      <c r="HO344" s="878"/>
      <c r="HP344" s="878"/>
      <c r="HQ344" s="878"/>
      <c r="HR344" s="878"/>
      <c r="HS344" s="878"/>
      <c r="HT344" s="878"/>
      <c r="HU344" s="878"/>
      <c r="HV344" s="878"/>
      <c r="HW344" s="878"/>
      <c r="HX344" s="878"/>
      <c r="HY344" s="878"/>
      <c r="HZ344" s="878"/>
      <c r="IA344" s="878"/>
      <c r="IB344" s="878"/>
      <c r="IC344" s="878"/>
      <c r="ID344" s="878"/>
      <c r="IE344" s="878"/>
      <c r="IF344" s="878"/>
      <c r="IG344" s="878"/>
      <c r="IH344" s="878"/>
      <c r="II344" s="878"/>
      <c r="IJ344" s="878"/>
      <c r="IK344" s="878"/>
      <c r="IL344" s="878"/>
      <c r="IM344" s="878"/>
      <c r="IN344" s="878"/>
      <c r="IO344" s="878"/>
      <c r="IP344" s="878"/>
      <c r="IQ344" s="878"/>
      <c r="IR344" s="878"/>
      <c r="IS344" s="878"/>
      <c r="IT344" s="878"/>
      <c r="IU344" s="878"/>
      <c r="IV344" s="878"/>
      <c r="IW344" s="878"/>
      <c r="JI344" s="878"/>
      <c r="JJ344" s="878"/>
      <c r="JK344" s="878"/>
      <c r="JL344" s="878"/>
      <c r="JM344" s="878"/>
      <c r="JN344" s="878"/>
    </row>
    <row r="345" spans="1:274" s="878" customFormat="1" ht="23.1" customHeight="1" x14ac:dyDescent="0.25">
      <c r="A345" s="691">
        <v>344</v>
      </c>
      <c r="B345" s="693" t="s">
        <v>1290</v>
      </c>
      <c r="C345" s="696">
        <v>282</v>
      </c>
      <c r="D345" s="697">
        <v>632</v>
      </c>
      <c r="E345" s="728">
        <v>29</v>
      </c>
      <c r="F345" s="699" t="s">
        <v>1121</v>
      </c>
      <c r="G345" s="723" t="s">
        <v>1299</v>
      </c>
      <c r="H345" s="751" t="s">
        <v>1127</v>
      </c>
      <c r="I345" s="752" t="s">
        <v>1113</v>
      </c>
      <c r="J345" s="764" t="s">
        <v>1205</v>
      </c>
      <c r="K345" s="777" t="s">
        <v>1115</v>
      </c>
      <c r="L345" s="777" t="s">
        <v>1116</v>
      </c>
      <c r="M345" s="753" t="s">
        <v>1152</v>
      </c>
      <c r="N345" s="753" t="s">
        <v>1153</v>
      </c>
      <c r="O345" s="753" t="s">
        <v>1153</v>
      </c>
      <c r="P345" s="753" t="s">
        <v>1153</v>
      </c>
      <c r="Q345" s="753" t="s">
        <v>1120</v>
      </c>
      <c r="R345" s="753" t="s">
        <v>1120</v>
      </c>
      <c r="S345" s="755">
        <v>4</v>
      </c>
      <c r="T345" s="763">
        <v>4.3</v>
      </c>
      <c r="U345" s="771">
        <v>41456</v>
      </c>
      <c r="V345" s="772">
        <v>42156</v>
      </c>
      <c r="W345" s="874">
        <v>7</v>
      </c>
      <c r="X345" s="875"/>
      <c r="Y345" s="876"/>
      <c r="Z345" s="875">
        <f t="shared" si="16"/>
        <v>0</v>
      </c>
      <c r="AA345" s="702"/>
      <c r="AB345" s="702"/>
      <c r="AC345" s="702"/>
      <c r="AD345" s="702"/>
      <c r="AE345" s="702"/>
      <c r="AF345" s="702"/>
      <c r="AG345" s="702"/>
      <c r="AH345" s="702"/>
      <c r="AI345" s="717"/>
      <c r="AJ345" s="717"/>
      <c r="AK345" s="717"/>
      <c r="AL345" s="717"/>
      <c r="AM345" s="868">
        <f t="shared" si="17"/>
        <v>0</v>
      </c>
      <c r="AN345" s="868">
        <f t="shared" si="18"/>
        <v>0</v>
      </c>
      <c r="AO345" s="760"/>
      <c r="AP345" s="868">
        <v>525600</v>
      </c>
      <c r="AQ345" s="706"/>
      <c r="AR345" s="706"/>
      <c r="AS345" s="706"/>
      <c r="AT345" s="706"/>
      <c r="AU345" s="706"/>
      <c r="AV345" s="706"/>
      <c r="AW345" s="706"/>
      <c r="AX345" s="706"/>
      <c r="AY345" s="706"/>
      <c r="AZ345" s="706"/>
      <c r="BA345" s="706"/>
      <c r="BB345" s="706"/>
      <c r="BC345" s="706"/>
      <c r="BD345" s="706"/>
      <c r="BE345" s="706"/>
      <c r="BF345" s="706"/>
      <c r="BG345" s="706"/>
      <c r="BH345" s="706"/>
      <c r="BI345" s="706"/>
      <c r="BJ345" s="706"/>
      <c r="BK345" s="706"/>
      <c r="BL345" s="706"/>
      <c r="BM345" s="706"/>
      <c r="BN345" s="706"/>
      <c r="BO345" s="706"/>
      <c r="BP345" s="706"/>
      <c r="BQ345" s="706"/>
      <c r="BR345" s="706"/>
      <c r="BS345" s="706"/>
      <c r="BT345" s="706"/>
      <c r="BU345" s="706"/>
      <c r="BV345" s="706"/>
      <c r="BW345" s="706"/>
      <c r="BX345" s="706"/>
      <c r="BY345" s="706"/>
      <c r="BZ345" s="706"/>
      <c r="CA345" s="706"/>
      <c r="CB345" s="706"/>
      <c r="CC345" s="706"/>
      <c r="CD345" s="706"/>
      <c r="CE345" s="706"/>
      <c r="CF345" s="706"/>
      <c r="CG345" s="706"/>
      <c r="CH345" s="706"/>
      <c r="CI345" s="706"/>
      <c r="CJ345" s="706"/>
      <c r="CK345" s="706"/>
      <c r="CL345" s="706"/>
      <c r="CM345" s="706"/>
      <c r="CN345" s="706"/>
      <c r="CO345" s="706"/>
      <c r="CP345" s="706"/>
      <c r="CQ345" s="706"/>
      <c r="CR345" s="706"/>
      <c r="CS345" s="706"/>
      <c r="CT345" s="706"/>
      <c r="CU345" s="706"/>
      <c r="CV345" s="706"/>
      <c r="CW345" s="706"/>
      <c r="CX345" s="706"/>
      <c r="CY345" s="706"/>
      <c r="CZ345" s="706"/>
      <c r="DA345" s="706"/>
      <c r="DB345" s="706"/>
      <c r="DC345" s="706"/>
      <c r="DD345" s="706"/>
      <c r="DE345" s="706"/>
      <c r="DF345" s="706"/>
      <c r="DG345" s="706"/>
      <c r="DH345" s="706"/>
      <c r="DI345" s="706"/>
      <c r="DJ345" s="706"/>
      <c r="DK345" s="706"/>
      <c r="DL345" s="706"/>
      <c r="DM345" s="706"/>
      <c r="DN345" s="706"/>
      <c r="DO345" s="706"/>
      <c r="DP345" s="706"/>
      <c r="DQ345" s="706"/>
      <c r="DR345" s="706"/>
      <c r="DS345" s="706"/>
      <c r="DT345" s="706"/>
      <c r="DU345" s="706"/>
      <c r="DV345" s="706"/>
      <c r="DW345" s="706"/>
      <c r="DX345" s="706"/>
      <c r="DY345" s="706"/>
      <c r="DZ345" s="706"/>
      <c r="EA345" s="706"/>
      <c r="EB345" s="706"/>
      <c r="EC345" s="706"/>
      <c r="ED345" s="706"/>
      <c r="EE345" s="706"/>
      <c r="EF345" s="706"/>
      <c r="EG345" s="706"/>
      <c r="EH345" s="706"/>
      <c r="EI345" s="706"/>
      <c r="EJ345" s="706"/>
      <c r="EK345" s="706"/>
      <c r="EL345" s="706"/>
      <c r="EM345" s="706"/>
      <c r="EN345" s="706"/>
      <c r="EO345" s="706"/>
      <c r="EP345" s="706"/>
      <c r="EQ345" s="706"/>
      <c r="ER345" s="706"/>
      <c r="ES345" s="706"/>
      <c r="ET345" s="706"/>
      <c r="EU345" s="706"/>
      <c r="EV345" s="704"/>
      <c r="EW345" s="704"/>
      <c r="EX345" s="704"/>
      <c r="EY345" s="704"/>
      <c r="EZ345" s="704"/>
      <c r="FA345" s="704"/>
      <c r="FB345" s="704"/>
      <c r="FC345" s="704"/>
      <c r="FD345" s="704"/>
      <c r="FE345" s="704"/>
      <c r="FF345" s="704"/>
      <c r="FG345" s="704"/>
      <c r="FH345" s="704"/>
      <c r="FI345" s="711"/>
      <c r="FJ345" s="711"/>
      <c r="FK345" s="706"/>
      <c r="FL345" s="706"/>
      <c r="FM345" s="706"/>
      <c r="FN345" s="706"/>
      <c r="FO345" s="706"/>
      <c r="FP345" s="706"/>
      <c r="FQ345" s="706"/>
      <c r="FR345" s="706"/>
      <c r="FS345" s="706"/>
      <c r="FT345" s="706"/>
      <c r="FU345" s="706"/>
      <c r="FV345" s="706"/>
      <c r="FW345" s="706"/>
      <c r="FX345" s="706"/>
      <c r="FY345" s="706"/>
      <c r="FZ345" s="706"/>
      <c r="GA345" s="706"/>
      <c r="GB345" s="706"/>
      <c r="GC345" s="706"/>
      <c r="GD345" s="706"/>
      <c r="GE345" s="706"/>
      <c r="GF345" s="706"/>
      <c r="GG345" s="706"/>
      <c r="GH345" s="706"/>
      <c r="GI345" s="706"/>
      <c r="GJ345" s="706"/>
      <c r="GK345" s="706"/>
      <c r="GL345" s="706"/>
      <c r="GM345" s="706"/>
      <c r="GN345" s="704"/>
      <c r="GO345" s="704"/>
      <c r="GP345" s="706"/>
      <c r="GQ345" s="706"/>
      <c r="GR345" s="706"/>
      <c r="GS345" s="706"/>
      <c r="GT345" s="706"/>
      <c r="GU345" s="706"/>
      <c r="GV345" s="706"/>
      <c r="GW345" s="706"/>
      <c r="GX345" s="706"/>
      <c r="GY345" s="706"/>
      <c r="GZ345" s="706"/>
      <c r="HA345" s="706"/>
      <c r="HB345" s="706"/>
      <c r="HC345" s="706"/>
      <c r="HD345" s="706"/>
      <c r="HE345" s="706"/>
      <c r="HF345" s="706"/>
      <c r="HG345" s="706"/>
      <c r="HH345" s="706"/>
      <c r="HI345" s="706"/>
      <c r="HJ345" s="706"/>
      <c r="HK345" s="706"/>
      <c r="HL345" s="706"/>
      <c r="HM345" s="706"/>
      <c r="HN345" s="706"/>
      <c r="HO345" s="706"/>
      <c r="HP345" s="706"/>
      <c r="HQ345" s="706"/>
      <c r="HR345" s="706"/>
      <c r="HS345" s="706"/>
      <c r="HT345" s="706"/>
      <c r="HU345" s="706"/>
      <c r="HV345" s="706"/>
      <c r="HW345" s="706"/>
      <c r="HX345" s="706"/>
      <c r="HY345" s="706"/>
      <c r="HZ345" s="706"/>
      <c r="IA345" s="706"/>
      <c r="IB345" s="706"/>
      <c r="IC345" s="706"/>
      <c r="ID345" s="706"/>
      <c r="IE345" s="706"/>
      <c r="IF345" s="706"/>
      <c r="IG345" s="706"/>
      <c r="IH345" s="706"/>
      <c r="II345" s="706"/>
      <c r="IJ345" s="706"/>
      <c r="IK345" s="706"/>
      <c r="IL345" s="706"/>
      <c r="IM345" s="706"/>
      <c r="IN345" s="706"/>
      <c r="IO345" s="706"/>
      <c r="IP345" s="706"/>
      <c r="IQ345" s="706"/>
      <c r="IR345" s="706"/>
      <c r="IS345" s="706"/>
      <c r="IT345" s="706"/>
      <c r="IU345" s="706"/>
      <c r="IV345" s="704"/>
      <c r="IW345" s="704"/>
      <c r="IX345" s="706"/>
      <c r="IY345" s="706"/>
      <c r="IZ345" s="706"/>
      <c r="JI345" s="706"/>
    </row>
    <row r="346" spans="1:274" s="706" customFormat="1" ht="23.1" customHeight="1" x14ac:dyDescent="0.25">
      <c r="A346" s="691">
        <v>345</v>
      </c>
      <c r="B346" s="693" t="s">
        <v>1290</v>
      </c>
      <c r="C346" s="696">
        <v>282</v>
      </c>
      <c r="D346" s="697">
        <v>632</v>
      </c>
      <c r="E346" s="728">
        <v>30</v>
      </c>
      <c r="F346" s="699" t="s">
        <v>1121</v>
      </c>
      <c r="G346" s="723" t="s">
        <v>1532</v>
      </c>
      <c r="H346" s="767" t="s">
        <v>1127</v>
      </c>
      <c r="I346" s="752" t="s">
        <v>1113</v>
      </c>
      <c r="J346" s="764" t="s">
        <v>1205</v>
      </c>
      <c r="K346" s="777" t="s">
        <v>1151</v>
      </c>
      <c r="L346" s="777" t="s">
        <v>1116</v>
      </c>
      <c r="M346" s="753" t="s">
        <v>1152</v>
      </c>
      <c r="N346" s="753" t="s">
        <v>1153</v>
      </c>
      <c r="O346" s="753" t="s">
        <v>1153</v>
      </c>
      <c r="P346" s="753" t="s">
        <v>1153</v>
      </c>
      <c r="Q346" s="753" t="s">
        <v>1120</v>
      </c>
      <c r="R346" s="753" t="s">
        <v>1120</v>
      </c>
      <c r="S346" s="755">
        <v>4</v>
      </c>
      <c r="T346" s="763">
        <v>4.3</v>
      </c>
      <c r="U346" s="771">
        <v>41091</v>
      </c>
      <c r="V346" s="772">
        <v>41426</v>
      </c>
      <c r="W346" s="874">
        <v>7</v>
      </c>
      <c r="X346" s="875"/>
      <c r="Y346" s="876">
        <v>161600</v>
      </c>
      <c r="Z346" s="875">
        <f t="shared" si="16"/>
        <v>161600</v>
      </c>
      <c r="AA346" s="691">
        <v>84200</v>
      </c>
      <c r="AB346" s="691"/>
      <c r="AC346" s="691"/>
      <c r="AD346" s="691"/>
      <c r="AE346" s="691"/>
      <c r="AF346" s="691">
        <v>77400</v>
      </c>
      <c r="AG346" s="691"/>
      <c r="AH346" s="691"/>
      <c r="AI346" s="691"/>
      <c r="AJ346" s="691"/>
      <c r="AK346" s="691"/>
      <c r="AL346" s="691"/>
      <c r="AM346" s="868">
        <f t="shared" si="17"/>
        <v>161600</v>
      </c>
      <c r="AN346" s="868">
        <f t="shared" si="18"/>
        <v>0</v>
      </c>
      <c r="AO346" s="691"/>
      <c r="AP346" s="868"/>
      <c r="AR346" s="704"/>
      <c r="AS346" s="704"/>
      <c r="AT346" s="704"/>
      <c r="AU346" s="704"/>
      <c r="AV346" s="704"/>
      <c r="AW346" s="704"/>
      <c r="AX346" s="704"/>
      <c r="AY346" s="704"/>
      <c r="AZ346" s="704"/>
      <c r="BA346" s="704"/>
      <c r="BB346" s="704"/>
      <c r="BC346" s="704"/>
      <c r="BD346" s="704"/>
      <c r="BE346" s="704"/>
      <c r="BF346" s="704"/>
      <c r="BG346" s="704"/>
      <c r="BH346" s="704"/>
      <c r="BI346" s="704"/>
      <c r="BJ346" s="704"/>
      <c r="BK346" s="704"/>
      <c r="BL346" s="704"/>
      <c r="BM346" s="704"/>
      <c r="BN346" s="704"/>
      <c r="BO346" s="704"/>
      <c r="BP346" s="704"/>
      <c r="BQ346" s="704"/>
      <c r="BR346" s="704"/>
      <c r="BS346" s="704"/>
      <c r="BT346" s="704"/>
      <c r="BU346" s="704"/>
      <c r="BV346" s="704"/>
      <c r="BW346" s="704"/>
      <c r="BX346" s="704"/>
      <c r="BY346" s="704"/>
      <c r="BZ346" s="704"/>
      <c r="CA346" s="704"/>
      <c r="CB346" s="704"/>
      <c r="CC346" s="704"/>
      <c r="CD346" s="704"/>
      <c r="CE346" s="704"/>
      <c r="CF346" s="704"/>
      <c r="CG346" s="704"/>
      <c r="CH346" s="704"/>
      <c r="CI346" s="704"/>
      <c r="CJ346" s="704"/>
      <c r="CK346" s="704"/>
      <c r="CL346" s="704"/>
      <c r="CM346" s="704"/>
      <c r="CN346" s="704"/>
      <c r="CO346" s="704"/>
      <c r="CP346" s="704"/>
      <c r="CQ346" s="704"/>
      <c r="CR346" s="704"/>
      <c r="CS346" s="704"/>
      <c r="CT346" s="704"/>
      <c r="CU346" s="704"/>
      <c r="CV346" s="704"/>
      <c r="CW346" s="704"/>
      <c r="CX346" s="704"/>
      <c r="CY346" s="704"/>
      <c r="CZ346" s="704"/>
      <c r="DA346" s="704"/>
      <c r="DB346" s="704"/>
      <c r="DC346" s="704"/>
      <c r="DD346" s="704"/>
      <c r="DE346" s="704"/>
      <c r="DF346" s="704"/>
      <c r="DG346" s="704"/>
      <c r="DH346" s="704"/>
      <c r="DI346" s="704"/>
      <c r="DJ346" s="704"/>
      <c r="DK346" s="704"/>
      <c r="DL346" s="704"/>
      <c r="DM346" s="704"/>
      <c r="DN346" s="704"/>
      <c r="DO346" s="704"/>
      <c r="DP346" s="704"/>
      <c r="DQ346" s="704"/>
      <c r="DR346" s="704"/>
      <c r="DS346" s="704"/>
      <c r="DT346" s="704"/>
      <c r="DU346" s="704"/>
      <c r="DV346" s="704"/>
      <c r="DW346" s="704"/>
      <c r="DX346" s="704"/>
      <c r="DY346" s="704"/>
      <c r="DZ346" s="704"/>
      <c r="EA346" s="704"/>
      <c r="EB346" s="704"/>
      <c r="EC346" s="704"/>
      <c r="ED346" s="704"/>
      <c r="EE346" s="704"/>
      <c r="EF346" s="704"/>
      <c r="EG346" s="704"/>
      <c r="EH346" s="704"/>
      <c r="EI346" s="704"/>
      <c r="EJ346" s="704"/>
      <c r="EK346" s="704"/>
      <c r="EL346" s="704"/>
      <c r="EM346" s="704"/>
      <c r="EN346" s="704"/>
      <c r="EO346" s="704"/>
      <c r="EP346" s="704"/>
      <c r="EQ346" s="704"/>
      <c r="ER346" s="704"/>
      <c r="ES346" s="704"/>
      <c r="ET346" s="704"/>
      <c r="EU346" s="704"/>
      <c r="EV346" s="704"/>
      <c r="EW346" s="704"/>
      <c r="EX346" s="704"/>
      <c r="EY346" s="704"/>
      <c r="EZ346" s="704"/>
      <c r="FA346" s="704"/>
      <c r="FB346" s="704"/>
      <c r="FC346" s="704"/>
      <c r="FD346" s="704"/>
      <c r="FE346" s="704"/>
      <c r="FF346" s="704"/>
      <c r="FG346" s="704"/>
      <c r="FH346" s="704"/>
      <c r="FI346" s="879"/>
      <c r="FJ346" s="879"/>
      <c r="FM346" s="704"/>
      <c r="FN346" s="704"/>
      <c r="FO346" s="704"/>
      <c r="FP346" s="704"/>
      <c r="FQ346" s="704"/>
      <c r="FR346" s="704"/>
      <c r="FS346" s="704"/>
      <c r="FT346" s="704"/>
      <c r="FU346" s="704"/>
      <c r="FV346" s="704"/>
      <c r="FW346" s="704"/>
      <c r="FX346" s="704"/>
      <c r="FY346" s="704"/>
      <c r="FZ346" s="704"/>
      <c r="GA346" s="704"/>
      <c r="GB346" s="704"/>
      <c r="GC346" s="704"/>
      <c r="GD346" s="704"/>
      <c r="GE346" s="704"/>
      <c r="GF346" s="704"/>
      <c r="GG346" s="704"/>
      <c r="GH346" s="704"/>
      <c r="GI346" s="704"/>
      <c r="GJ346" s="704"/>
      <c r="GK346" s="704"/>
      <c r="GL346" s="704"/>
      <c r="GM346" s="704"/>
      <c r="GN346" s="704"/>
      <c r="GO346" s="704"/>
      <c r="JJ346" s="878"/>
      <c r="JK346" s="878"/>
      <c r="JL346" s="878"/>
      <c r="JM346" s="878"/>
      <c r="JN346" s="878"/>
    </row>
    <row r="347" spans="1:274" s="706" customFormat="1" ht="23.1" customHeight="1" x14ac:dyDescent="0.25">
      <c r="A347" s="691">
        <v>346</v>
      </c>
      <c r="B347" s="693" t="s">
        <v>1290</v>
      </c>
      <c r="C347" s="696">
        <v>282</v>
      </c>
      <c r="D347" s="697">
        <v>632</v>
      </c>
      <c r="E347" s="728">
        <v>34</v>
      </c>
      <c r="F347" s="720" t="s">
        <v>1121</v>
      </c>
      <c r="G347" s="720" t="s">
        <v>1302</v>
      </c>
      <c r="H347" s="751" t="s">
        <v>1127</v>
      </c>
      <c r="I347" s="752" t="s">
        <v>1113</v>
      </c>
      <c r="J347" s="764" t="s">
        <v>1205</v>
      </c>
      <c r="K347" s="777" t="s">
        <v>1115</v>
      </c>
      <c r="L347" s="777" t="s">
        <v>1116</v>
      </c>
      <c r="M347" s="753" t="s">
        <v>1152</v>
      </c>
      <c r="N347" s="753" t="s">
        <v>1153</v>
      </c>
      <c r="O347" s="753" t="s">
        <v>1153</v>
      </c>
      <c r="P347" s="753" t="s">
        <v>1153</v>
      </c>
      <c r="Q347" s="753" t="s">
        <v>1120</v>
      </c>
      <c r="R347" s="753" t="s">
        <v>1120</v>
      </c>
      <c r="S347" s="755">
        <v>4</v>
      </c>
      <c r="T347" s="763">
        <v>4.3</v>
      </c>
      <c r="U347" s="771">
        <v>41456</v>
      </c>
      <c r="V347" s="772">
        <v>41426</v>
      </c>
      <c r="W347" s="874">
        <v>5</v>
      </c>
      <c r="X347" s="875"/>
      <c r="Y347" s="876">
        <v>938800</v>
      </c>
      <c r="Z347" s="875">
        <f t="shared" si="16"/>
        <v>938800</v>
      </c>
      <c r="AA347" s="702"/>
      <c r="AB347" s="702"/>
      <c r="AC347" s="702"/>
      <c r="AD347" s="702"/>
      <c r="AE347" s="702"/>
      <c r="AF347" s="702">
        <v>938800</v>
      </c>
      <c r="AG347" s="702"/>
      <c r="AH347" s="702"/>
      <c r="AI347" s="717"/>
      <c r="AJ347" s="717"/>
      <c r="AK347" s="717"/>
      <c r="AL347" s="717"/>
      <c r="AM347" s="868">
        <f t="shared" si="17"/>
        <v>938800</v>
      </c>
      <c r="AN347" s="868">
        <f t="shared" si="18"/>
        <v>0</v>
      </c>
      <c r="AO347" s="760">
        <v>262500</v>
      </c>
      <c r="AP347" s="868"/>
      <c r="EV347" s="704"/>
      <c r="EW347" s="704"/>
      <c r="EX347" s="704"/>
      <c r="EY347" s="704"/>
      <c r="EZ347" s="704"/>
      <c r="FA347" s="704"/>
      <c r="FB347" s="704"/>
      <c r="FC347" s="704"/>
      <c r="FD347" s="704"/>
      <c r="FE347" s="704"/>
      <c r="FF347" s="704"/>
      <c r="FG347" s="704"/>
      <c r="FH347" s="704"/>
      <c r="FI347" s="711"/>
      <c r="FJ347" s="711"/>
      <c r="FM347" s="704"/>
      <c r="FN347" s="704"/>
      <c r="FO347" s="704"/>
      <c r="FP347" s="704"/>
      <c r="FQ347" s="704"/>
      <c r="FR347" s="704"/>
      <c r="FS347" s="704"/>
      <c r="FT347" s="704"/>
      <c r="FU347" s="704"/>
      <c r="FV347" s="704"/>
      <c r="FW347" s="704"/>
      <c r="FX347" s="704"/>
      <c r="FY347" s="704"/>
      <c r="FZ347" s="704"/>
      <c r="GA347" s="704"/>
      <c r="GB347" s="704"/>
      <c r="GC347" s="704"/>
      <c r="GD347" s="704"/>
      <c r="GE347" s="704"/>
      <c r="GF347" s="704"/>
      <c r="GG347" s="704"/>
      <c r="GH347" s="704"/>
      <c r="GI347" s="704"/>
      <c r="GJ347" s="704"/>
      <c r="GK347" s="704"/>
      <c r="GL347" s="704"/>
      <c r="GM347" s="704"/>
      <c r="GO347" s="704"/>
      <c r="IA347" s="704"/>
      <c r="IB347" s="704"/>
      <c r="IC347" s="704"/>
      <c r="ID347" s="704"/>
      <c r="IE347" s="704"/>
      <c r="IF347" s="704"/>
      <c r="IG347" s="704"/>
      <c r="IH347" s="704"/>
      <c r="II347" s="704"/>
      <c r="IJ347" s="704"/>
      <c r="IK347" s="704"/>
      <c r="IL347" s="704"/>
      <c r="IM347" s="704"/>
      <c r="IN347" s="704"/>
      <c r="IO347" s="704"/>
      <c r="IP347" s="704"/>
      <c r="IQ347" s="704"/>
      <c r="IR347" s="704"/>
      <c r="IS347" s="704"/>
      <c r="IT347" s="704"/>
      <c r="IU347" s="704"/>
      <c r="IV347" s="704"/>
      <c r="IW347" s="704"/>
      <c r="IX347" s="878"/>
      <c r="IY347" s="878"/>
      <c r="IZ347" s="878"/>
      <c r="JA347" s="878"/>
      <c r="JB347" s="878"/>
      <c r="JC347" s="878"/>
      <c r="JD347" s="878"/>
      <c r="JE347" s="878"/>
      <c r="JF347" s="878"/>
      <c r="JG347" s="878"/>
      <c r="JH347" s="878"/>
      <c r="JJ347" s="878"/>
      <c r="JK347" s="878"/>
      <c r="JL347" s="878"/>
      <c r="JM347" s="878"/>
      <c r="JN347" s="878"/>
    </row>
    <row r="348" spans="1:274" s="706" customFormat="1" ht="23.1" customHeight="1" x14ac:dyDescent="0.25">
      <c r="A348" s="691">
        <v>347</v>
      </c>
      <c r="B348" s="693" t="s">
        <v>1206</v>
      </c>
      <c r="C348" s="697">
        <v>282</v>
      </c>
      <c r="D348" s="697">
        <v>632</v>
      </c>
      <c r="E348" s="698">
        <v>35</v>
      </c>
      <c r="F348" s="699" t="s">
        <v>1121</v>
      </c>
      <c r="G348" s="699" t="s">
        <v>1289</v>
      </c>
      <c r="H348" s="751" t="s">
        <v>1127</v>
      </c>
      <c r="I348" s="767" t="s">
        <v>1113</v>
      </c>
      <c r="J348" s="764" t="s">
        <v>1139</v>
      </c>
      <c r="K348" s="761" t="s">
        <v>1115</v>
      </c>
      <c r="L348" s="761" t="s">
        <v>1116</v>
      </c>
      <c r="M348" s="753" t="s">
        <v>1140</v>
      </c>
      <c r="N348" s="753" t="s">
        <v>1141</v>
      </c>
      <c r="O348" s="753" t="s">
        <v>1153</v>
      </c>
      <c r="P348" s="753" t="s">
        <v>1153</v>
      </c>
      <c r="Q348" s="753" t="s">
        <v>1160</v>
      </c>
      <c r="R348" s="753" t="s">
        <v>1160</v>
      </c>
      <c r="S348" s="755">
        <v>4</v>
      </c>
      <c r="T348" s="763">
        <v>4.3</v>
      </c>
      <c r="U348" s="771">
        <v>41456</v>
      </c>
      <c r="V348" s="772">
        <v>42522</v>
      </c>
      <c r="W348" s="874">
        <v>5</v>
      </c>
      <c r="X348" s="875">
        <v>250000</v>
      </c>
      <c r="Y348" s="875"/>
      <c r="Z348" s="875">
        <f t="shared" si="16"/>
        <v>250000</v>
      </c>
      <c r="AA348" s="702"/>
      <c r="AB348" s="702"/>
      <c r="AC348" s="702"/>
      <c r="AD348" s="702"/>
      <c r="AE348" s="702">
        <v>250000</v>
      </c>
      <c r="AF348" s="702"/>
      <c r="AG348" s="702"/>
      <c r="AH348" s="702">
        <v>0</v>
      </c>
      <c r="AI348" s="691"/>
      <c r="AJ348" s="691"/>
      <c r="AK348" s="691"/>
      <c r="AL348" s="691"/>
      <c r="AM348" s="868">
        <f t="shared" si="17"/>
        <v>250000</v>
      </c>
      <c r="AN348" s="868">
        <f t="shared" si="18"/>
        <v>0</v>
      </c>
      <c r="AO348" s="760">
        <v>262500</v>
      </c>
      <c r="AP348" s="868">
        <v>275600</v>
      </c>
      <c r="AR348" s="704"/>
      <c r="AS348" s="704"/>
      <c r="AT348" s="704"/>
      <c r="AU348" s="704"/>
      <c r="AV348" s="704"/>
      <c r="AW348" s="704"/>
      <c r="AX348" s="704"/>
      <c r="AY348" s="704"/>
      <c r="AZ348" s="704"/>
      <c r="BA348" s="704"/>
      <c r="BB348" s="704"/>
      <c r="BC348" s="704"/>
      <c r="BD348" s="704"/>
      <c r="BE348" s="704"/>
      <c r="BF348" s="704"/>
      <c r="BG348" s="704"/>
      <c r="BH348" s="704"/>
      <c r="BI348" s="704"/>
      <c r="BJ348" s="704"/>
      <c r="BK348" s="704"/>
      <c r="BL348" s="704"/>
      <c r="BM348" s="704"/>
      <c r="BN348" s="704"/>
      <c r="BO348" s="704"/>
      <c r="BP348" s="704"/>
      <c r="BQ348" s="704"/>
      <c r="BR348" s="704"/>
      <c r="BS348" s="704"/>
      <c r="BT348" s="704"/>
      <c r="BU348" s="704"/>
      <c r="BV348" s="704"/>
      <c r="BW348" s="704"/>
      <c r="BX348" s="704"/>
      <c r="BY348" s="704"/>
      <c r="BZ348" s="704"/>
      <c r="CA348" s="704"/>
      <c r="CB348" s="704"/>
      <c r="CC348" s="704"/>
      <c r="CD348" s="704"/>
      <c r="CE348" s="704"/>
      <c r="CF348" s="704"/>
      <c r="CG348" s="704"/>
      <c r="CH348" s="704"/>
      <c r="CI348" s="704"/>
      <c r="CJ348" s="704"/>
      <c r="CK348" s="704"/>
      <c r="CL348" s="704"/>
      <c r="CM348" s="704"/>
      <c r="CN348" s="704"/>
      <c r="CO348" s="704"/>
      <c r="CP348" s="704"/>
      <c r="CQ348" s="704"/>
      <c r="CR348" s="704"/>
      <c r="CS348" s="704"/>
      <c r="CT348" s="704"/>
      <c r="CU348" s="704"/>
      <c r="CV348" s="704"/>
      <c r="CW348" s="704"/>
      <c r="CX348" s="704"/>
      <c r="CY348" s="704"/>
      <c r="CZ348" s="704"/>
      <c r="DA348" s="704"/>
      <c r="DB348" s="704"/>
      <c r="DC348" s="704"/>
      <c r="DD348" s="704"/>
      <c r="DE348" s="704"/>
      <c r="DF348" s="704"/>
      <c r="DG348" s="704"/>
      <c r="DH348" s="704"/>
      <c r="DI348" s="704"/>
      <c r="DJ348" s="704"/>
      <c r="DK348" s="704"/>
      <c r="DL348" s="704"/>
      <c r="DM348" s="704"/>
      <c r="DN348" s="704"/>
      <c r="DO348" s="704"/>
      <c r="DP348" s="704"/>
      <c r="DQ348" s="704"/>
      <c r="DR348" s="704"/>
      <c r="DS348" s="704"/>
      <c r="DT348" s="704"/>
      <c r="DU348" s="704"/>
      <c r="DV348" s="704"/>
      <c r="DW348" s="704"/>
      <c r="DX348" s="704"/>
      <c r="DY348" s="704"/>
      <c r="DZ348" s="704"/>
      <c r="EA348" s="704"/>
      <c r="EB348" s="704"/>
      <c r="EC348" s="704"/>
      <c r="ED348" s="704"/>
      <c r="EE348" s="704"/>
      <c r="EF348" s="704"/>
      <c r="EG348" s="704"/>
      <c r="EH348" s="704"/>
      <c r="EI348" s="704"/>
      <c r="EJ348" s="704"/>
      <c r="EK348" s="704"/>
      <c r="EL348" s="704"/>
      <c r="EM348" s="704"/>
      <c r="EN348" s="704"/>
      <c r="EO348" s="704"/>
      <c r="EP348" s="704"/>
      <c r="EQ348" s="704"/>
      <c r="ER348" s="704"/>
      <c r="ES348" s="704"/>
      <c r="ET348" s="704"/>
      <c r="EU348" s="704"/>
      <c r="EV348" s="704"/>
      <c r="EW348" s="704"/>
      <c r="EX348" s="704"/>
      <c r="EY348" s="704"/>
      <c r="EZ348" s="704"/>
      <c r="FA348" s="704"/>
      <c r="FB348" s="704"/>
      <c r="FC348" s="704"/>
      <c r="FD348" s="704"/>
      <c r="FE348" s="704"/>
      <c r="FF348" s="704"/>
      <c r="FG348" s="704"/>
      <c r="FI348" s="704"/>
      <c r="FJ348" s="704"/>
      <c r="FK348" s="704"/>
      <c r="FL348" s="704"/>
      <c r="FM348" s="704"/>
      <c r="FN348" s="704"/>
      <c r="FO348" s="704"/>
      <c r="FP348" s="704"/>
      <c r="FQ348" s="704"/>
      <c r="FR348" s="704"/>
      <c r="FS348" s="704"/>
      <c r="FT348" s="704"/>
      <c r="FU348" s="704"/>
      <c r="FV348" s="704"/>
      <c r="FW348" s="704"/>
      <c r="FX348" s="704"/>
      <c r="FY348" s="704"/>
      <c r="FZ348" s="704"/>
      <c r="GA348" s="704"/>
      <c r="GB348" s="704"/>
      <c r="GC348" s="704"/>
      <c r="GD348" s="704"/>
      <c r="GE348" s="704"/>
      <c r="GF348" s="704"/>
      <c r="GG348" s="704"/>
      <c r="GH348" s="704"/>
      <c r="GI348" s="704"/>
      <c r="GJ348" s="704"/>
      <c r="GK348" s="704"/>
      <c r="GL348" s="704"/>
      <c r="GM348" s="704"/>
      <c r="GN348" s="704"/>
      <c r="GO348" s="704"/>
      <c r="GP348" s="746"/>
      <c r="GQ348" s="704"/>
      <c r="GR348" s="704"/>
      <c r="GS348" s="704"/>
      <c r="GT348" s="704"/>
      <c r="GU348" s="704"/>
      <c r="GV348" s="704"/>
      <c r="GW348" s="704"/>
      <c r="GX348" s="704"/>
      <c r="GY348" s="704"/>
      <c r="GZ348" s="704"/>
      <c r="HA348" s="704"/>
      <c r="HB348" s="704"/>
      <c r="HC348" s="704"/>
      <c r="HD348" s="704"/>
      <c r="HE348" s="704"/>
      <c r="HF348" s="704"/>
      <c r="HG348" s="704"/>
      <c r="HH348" s="704"/>
      <c r="HI348" s="704"/>
      <c r="HJ348" s="704"/>
      <c r="HK348" s="704"/>
      <c r="HL348" s="704"/>
      <c r="HM348" s="704"/>
      <c r="HN348" s="704"/>
      <c r="HO348" s="704"/>
      <c r="HP348" s="704"/>
      <c r="HQ348" s="704"/>
      <c r="IA348" s="704"/>
      <c r="IB348" s="704"/>
      <c r="IC348" s="704"/>
      <c r="ID348" s="704"/>
      <c r="IE348" s="704"/>
      <c r="IF348" s="704"/>
      <c r="IG348" s="704"/>
      <c r="IH348" s="704"/>
      <c r="II348" s="704"/>
      <c r="IJ348" s="704"/>
      <c r="IK348" s="704"/>
      <c r="IL348" s="704"/>
      <c r="IM348" s="704"/>
      <c r="IN348" s="704"/>
      <c r="IO348" s="704"/>
      <c r="IP348" s="704"/>
      <c r="IQ348" s="704"/>
      <c r="IR348" s="704"/>
      <c r="IS348" s="704"/>
      <c r="IT348" s="704"/>
      <c r="IU348" s="704"/>
      <c r="IV348" s="704"/>
      <c r="IW348" s="704"/>
      <c r="JA348" s="878"/>
      <c r="JB348" s="878"/>
      <c r="JC348" s="878"/>
      <c r="JD348" s="878"/>
      <c r="JE348" s="878"/>
      <c r="JF348" s="878"/>
      <c r="JG348" s="878"/>
      <c r="JH348" s="878"/>
    </row>
    <row r="349" spans="1:274" s="706" customFormat="1" ht="23.1" customHeight="1" x14ac:dyDescent="0.25">
      <c r="A349" s="691">
        <v>348</v>
      </c>
      <c r="B349" s="693" t="s">
        <v>1290</v>
      </c>
      <c r="C349" s="696">
        <v>282</v>
      </c>
      <c r="D349" s="697">
        <v>632</v>
      </c>
      <c r="E349" s="698">
        <v>36</v>
      </c>
      <c r="F349" s="699" t="s">
        <v>1121</v>
      </c>
      <c r="G349" s="723" t="s">
        <v>1303</v>
      </c>
      <c r="H349" s="751" t="s">
        <v>1127</v>
      </c>
      <c r="I349" s="767" t="s">
        <v>1113</v>
      </c>
      <c r="J349" s="764" t="s">
        <v>1205</v>
      </c>
      <c r="K349" s="761" t="s">
        <v>1115</v>
      </c>
      <c r="L349" s="761" t="s">
        <v>1116</v>
      </c>
      <c r="M349" s="753" t="s">
        <v>1152</v>
      </c>
      <c r="N349" s="753" t="s">
        <v>1153</v>
      </c>
      <c r="O349" s="753" t="s">
        <v>1153</v>
      </c>
      <c r="P349" s="753" t="s">
        <v>1153</v>
      </c>
      <c r="Q349" s="753" t="s">
        <v>1160</v>
      </c>
      <c r="R349" s="753" t="s">
        <v>1160</v>
      </c>
      <c r="S349" s="755">
        <v>4</v>
      </c>
      <c r="T349" s="763">
        <v>4.3</v>
      </c>
      <c r="U349" s="771">
        <v>41456</v>
      </c>
      <c r="V349" s="772">
        <v>42522</v>
      </c>
      <c r="W349" s="874">
        <v>5</v>
      </c>
      <c r="X349" s="875">
        <v>2900000</v>
      </c>
      <c r="Y349" s="875"/>
      <c r="Z349" s="875">
        <f t="shared" si="16"/>
        <v>2900000</v>
      </c>
      <c r="AA349" s="702"/>
      <c r="AB349" s="702"/>
      <c r="AC349" s="702"/>
      <c r="AD349" s="702"/>
      <c r="AE349" s="702">
        <v>0</v>
      </c>
      <c r="AF349" s="702">
        <v>2900000</v>
      </c>
      <c r="AG349" s="702"/>
      <c r="AH349" s="702"/>
      <c r="AI349" s="702"/>
      <c r="AJ349" s="691"/>
      <c r="AK349" s="691"/>
      <c r="AL349" s="691"/>
      <c r="AM349" s="868">
        <f t="shared" si="17"/>
        <v>2900000</v>
      </c>
      <c r="AN349" s="868">
        <f t="shared" si="18"/>
        <v>0</v>
      </c>
      <c r="AO349" s="760">
        <v>3200000</v>
      </c>
      <c r="AP349" s="868">
        <v>3500000</v>
      </c>
      <c r="AR349" s="704"/>
      <c r="AS349" s="704"/>
      <c r="AT349" s="704"/>
      <c r="AU349" s="704"/>
      <c r="AV349" s="704"/>
      <c r="AW349" s="704"/>
      <c r="AX349" s="704"/>
      <c r="AY349" s="704"/>
      <c r="AZ349" s="704"/>
      <c r="BA349" s="704"/>
      <c r="BB349" s="704"/>
      <c r="BC349" s="704"/>
      <c r="BD349" s="704"/>
      <c r="BE349" s="704"/>
      <c r="BF349" s="704"/>
      <c r="BG349" s="704"/>
      <c r="BH349" s="704"/>
      <c r="BI349" s="704"/>
      <c r="BJ349" s="704"/>
      <c r="BK349" s="704"/>
      <c r="BL349" s="704"/>
      <c r="BM349" s="704"/>
      <c r="BN349" s="704"/>
      <c r="BO349" s="704"/>
      <c r="BP349" s="704"/>
      <c r="BQ349" s="704"/>
      <c r="BR349" s="704"/>
      <c r="BS349" s="704"/>
      <c r="BT349" s="704"/>
      <c r="BU349" s="704"/>
      <c r="BV349" s="704"/>
      <c r="BW349" s="704"/>
      <c r="BX349" s="704"/>
      <c r="BY349" s="704"/>
      <c r="BZ349" s="704"/>
      <c r="CA349" s="704"/>
      <c r="CB349" s="704"/>
      <c r="CC349" s="704"/>
      <c r="CD349" s="704"/>
      <c r="CE349" s="704"/>
      <c r="CF349" s="704"/>
      <c r="CG349" s="704"/>
      <c r="CH349" s="704"/>
      <c r="CI349" s="704"/>
      <c r="CJ349" s="704"/>
      <c r="CK349" s="704"/>
      <c r="CL349" s="704"/>
      <c r="CM349" s="704"/>
      <c r="CN349" s="704"/>
      <c r="CO349" s="704"/>
      <c r="CP349" s="704"/>
      <c r="CQ349" s="704"/>
      <c r="CR349" s="704"/>
      <c r="CS349" s="704"/>
      <c r="CT349" s="704"/>
      <c r="CU349" s="704"/>
      <c r="CV349" s="704"/>
      <c r="CW349" s="704"/>
      <c r="CX349" s="704"/>
      <c r="CY349" s="704"/>
      <c r="CZ349" s="704"/>
      <c r="DA349" s="704"/>
      <c r="DB349" s="704"/>
      <c r="DC349" s="704"/>
      <c r="DD349" s="704"/>
      <c r="DE349" s="704"/>
      <c r="DF349" s="704"/>
      <c r="DG349" s="704"/>
      <c r="DH349" s="704"/>
      <c r="DI349" s="704"/>
      <c r="DJ349" s="704"/>
      <c r="DK349" s="704"/>
      <c r="DL349" s="704"/>
      <c r="DM349" s="704"/>
      <c r="DN349" s="704"/>
      <c r="DO349" s="704"/>
      <c r="DP349" s="704"/>
      <c r="DQ349" s="704"/>
      <c r="DR349" s="704"/>
      <c r="DS349" s="704"/>
      <c r="DT349" s="704"/>
      <c r="DU349" s="704"/>
      <c r="DV349" s="704"/>
      <c r="DW349" s="704"/>
      <c r="DX349" s="704"/>
      <c r="DY349" s="704"/>
      <c r="DZ349" s="704"/>
      <c r="EA349" s="704"/>
      <c r="EB349" s="704"/>
      <c r="EC349" s="704"/>
      <c r="ED349" s="704"/>
      <c r="EE349" s="704"/>
      <c r="EF349" s="704"/>
      <c r="EG349" s="704"/>
      <c r="EH349" s="704"/>
      <c r="EI349" s="704"/>
      <c r="EJ349" s="704"/>
      <c r="EK349" s="704"/>
      <c r="EL349" s="704"/>
      <c r="EM349" s="704"/>
      <c r="EN349" s="704"/>
      <c r="EO349" s="704"/>
      <c r="EP349" s="704"/>
      <c r="EQ349" s="704"/>
      <c r="ER349" s="704"/>
      <c r="ES349" s="704"/>
      <c r="ET349" s="704"/>
      <c r="EU349" s="704"/>
      <c r="FI349" s="704"/>
      <c r="FJ349" s="704"/>
      <c r="FK349" s="704"/>
      <c r="FL349" s="704"/>
      <c r="FM349" s="704"/>
      <c r="FN349" s="704"/>
      <c r="FO349" s="704"/>
      <c r="FP349" s="704"/>
      <c r="FQ349" s="704"/>
      <c r="FR349" s="704"/>
      <c r="FS349" s="704"/>
      <c r="FT349" s="704"/>
      <c r="FU349" s="704"/>
      <c r="FV349" s="704"/>
      <c r="FW349" s="704"/>
      <c r="FX349" s="704"/>
      <c r="FY349" s="704"/>
      <c r="FZ349" s="704"/>
      <c r="GA349" s="704"/>
      <c r="GB349" s="704"/>
      <c r="GC349" s="704"/>
      <c r="GD349" s="704"/>
      <c r="GE349" s="704"/>
      <c r="GF349" s="704"/>
      <c r="GG349" s="704"/>
      <c r="GH349" s="704"/>
      <c r="GI349" s="704"/>
      <c r="GJ349" s="704"/>
      <c r="GK349" s="704"/>
      <c r="GL349" s="704"/>
      <c r="GM349" s="704"/>
      <c r="GN349" s="704"/>
      <c r="GO349" s="704"/>
      <c r="GP349" s="746"/>
      <c r="GQ349" s="704"/>
      <c r="GR349" s="704"/>
      <c r="GS349" s="704"/>
      <c r="GT349" s="704"/>
      <c r="GU349" s="704"/>
      <c r="GV349" s="704"/>
      <c r="GW349" s="704"/>
      <c r="GX349" s="704"/>
      <c r="GY349" s="704"/>
      <c r="GZ349" s="704"/>
      <c r="HA349" s="704"/>
      <c r="HB349" s="704"/>
      <c r="HC349" s="704"/>
      <c r="HD349" s="704"/>
      <c r="HE349" s="704"/>
      <c r="HF349" s="704"/>
      <c r="HG349" s="704"/>
      <c r="HH349" s="704"/>
      <c r="HI349" s="704"/>
      <c r="HJ349" s="704"/>
      <c r="HK349" s="704"/>
      <c r="HL349" s="704"/>
      <c r="HM349" s="704"/>
      <c r="HN349" s="704"/>
      <c r="HO349" s="704"/>
      <c r="HP349" s="704"/>
      <c r="HQ349" s="704"/>
      <c r="IA349" s="704"/>
      <c r="IB349" s="704"/>
      <c r="IC349" s="704"/>
      <c r="ID349" s="704"/>
      <c r="IE349" s="704"/>
      <c r="IF349" s="704"/>
      <c r="IG349" s="704"/>
      <c r="IH349" s="704"/>
      <c r="II349" s="704"/>
      <c r="IJ349" s="704"/>
      <c r="IK349" s="704"/>
      <c r="IL349" s="704"/>
      <c r="IM349" s="704"/>
      <c r="IN349" s="704"/>
      <c r="IO349" s="704"/>
      <c r="IP349" s="704"/>
      <c r="IQ349" s="704"/>
      <c r="IR349" s="704"/>
      <c r="IS349" s="704"/>
      <c r="IT349" s="704"/>
      <c r="IU349" s="704"/>
      <c r="JJ349" s="878"/>
      <c r="JK349" s="878"/>
      <c r="JL349" s="878"/>
      <c r="JM349" s="878"/>
      <c r="JN349" s="878"/>
    </row>
    <row r="350" spans="1:274" s="706" customFormat="1" ht="23.1" customHeight="1" x14ac:dyDescent="0.25">
      <c r="A350" s="691">
        <v>349</v>
      </c>
      <c r="B350" s="693" t="s">
        <v>1352</v>
      </c>
      <c r="C350" s="696">
        <v>282</v>
      </c>
      <c r="D350" s="709">
        <v>636</v>
      </c>
      <c r="E350" s="709">
        <v>17</v>
      </c>
      <c r="F350" s="715" t="s">
        <v>1123</v>
      </c>
      <c r="G350" s="715" t="s">
        <v>1592</v>
      </c>
      <c r="H350" s="767" t="s">
        <v>1127</v>
      </c>
      <c r="I350" s="752" t="s">
        <v>1113</v>
      </c>
      <c r="J350" s="761" t="s">
        <v>1135</v>
      </c>
      <c r="K350" s="761" t="s">
        <v>1115</v>
      </c>
      <c r="L350" s="761" t="s">
        <v>1116</v>
      </c>
      <c r="M350" s="753" t="s">
        <v>1199</v>
      </c>
      <c r="N350" s="764" t="s">
        <v>1128</v>
      </c>
      <c r="O350" s="753" t="s">
        <v>1153</v>
      </c>
      <c r="P350" s="753" t="s">
        <v>1153</v>
      </c>
      <c r="Q350" s="765" t="s">
        <v>1120</v>
      </c>
      <c r="R350" s="765" t="s">
        <v>1120</v>
      </c>
      <c r="S350" s="755">
        <v>4</v>
      </c>
      <c r="T350" s="763">
        <v>4.3</v>
      </c>
      <c r="U350" s="771">
        <v>41091</v>
      </c>
      <c r="V350" s="771">
        <v>41791</v>
      </c>
      <c r="W350" s="874">
        <v>7</v>
      </c>
      <c r="X350" s="875"/>
      <c r="Y350" s="876">
        <v>461000</v>
      </c>
      <c r="Z350" s="875">
        <f t="shared" si="16"/>
        <v>461000</v>
      </c>
      <c r="AA350" s="691"/>
      <c r="AB350" s="691"/>
      <c r="AC350" s="691"/>
      <c r="AD350" s="702">
        <v>150000</v>
      </c>
      <c r="AE350" s="702">
        <v>150000</v>
      </c>
      <c r="AF350" s="702">
        <v>150000</v>
      </c>
      <c r="AG350" s="691">
        <v>11000</v>
      </c>
      <c r="AH350" s="691"/>
      <c r="AI350" s="691"/>
      <c r="AJ350" s="691"/>
      <c r="AK350" s="691"/>
      <c r="AL350" s="691"/>
      <c r="AM350" s="868">
        <f t="shared" si="17"/>
        <v>461000</v>
      </c>
      <c r="AN350" s="868">
        <f t="shared" si="18"/>
        <v>0</v>
      </c>
      <c r="AO350" s="691"/>
      <c r="AP350" s="868"/>
      <c r="AR350" s="704"/>
      <c r="AS350" s="704"/>
      <c r="AT350" s="704"/>
      <c r="AU350" s="704"/>
      <c r="AV350" s="704"/>
      <c r="AW350" s="704"/>
      <c r="AX350" s="704"/>
      <c r="AY350" s="704"/>
      <c r="AZ350" s="704"/>
      <c r="BA350" s="704"/>
      <c r="BB350" s="704"/>
      <c r="BC350" s="704"/>
      <c r="BD350" s="704"/>
      <c r="BE350" s="704"/>
      <c r="BF350" s="704"/>
      <c r="BG350" s="704"/>
      <c r="BH350" s="704"/>
      <c r="BI350" s="704"/>
      <c r="BJ350" s="704"/>
      <c r="BK350" s="704"/>
      <c r="BL350" s="704"/>
      <c r="BM350" s="704"/>
      <c r="BN350" s="704"/>
      <c r="BO350" s="704"/>
      <c r="BP350" s="704"/>
      <c r="BQ350" s="704"/>
      <c r="BR350" s="704"/>
      <c r="BS350" s="704"/>
      <c r="BT350" s="704"/>
      <c r="BU350" s="704"/>
      <c r="BV350" s="704"/>
      <c r="BW350" s="704"/>
      <c r="BX350" s="704"/>
      <c r="BY350" s="704"/>
      <c r="BZ350" s="704"/>
      <c r="CA350" s="704"/>
      <c r="CB350" s="704"/>
      <c r="CC350" s="704"/>
      <c r="CD350" s="704"/>
      <c r="CE350" s="704"/>
      <c r="CF350" s="704"/>
      <c r="CG350" s="704"/>
      <c r="CH350" s="704"/>
      <c r="CI350" s="704"/>
      <c r="CJ350" s="704"/>
      <c r="CK350" s="704"/>
      <c r="CL350" s="704"/>
      <c r="CM350" s="704"/>
      <c r="CN350" s="704"/>
      <c r="CO350" s="704"/>
      <c r="CP350" s="704"/>
      <c r="CQ350" s="704"/>
      <c r="CR350" s="704"/>
      <c r="CS350" s="704"/>
      <c r="CT350" s="704"/>
      <c r="CU350" s="704"/>
      <c r="CV350" s="704"/>
      <c r="CW350" s="704"/>
      <c r="CX350" s="704"/>
      <c r="CY350" s="704"/>
      <c r="CZ350" s="704"/>
      <c r="DA350" s="704"/>
      <c r="DB350" s="704"/>
      <c r="DC350" s="704"/>
      <c r="DD350" s="704"/>
      <c r="DE350" s="704"/>
      <c r="DF350" s="704"/>
      <c r="DG350" s="704"/>
      <c r="DH350" s="704"/>
      <c r="DI350" s="704"/>
      <c r="DJ350" s="704"/>
      <c r="DK350" s="704"/>
      <c r="DL350" s="704"/>
      <c r="DM350" s="704"/>
      <c r="DN350" s="704"/>
      <c r="DO350" s="704"/>
      <c r="DP350" s="704"/>
      <c r="DQ350" s="704"/>
      <c r="DR350" s="704"/>
      <c r="DS350" s="704"/>
      <c r="DT350" s="704"/>
      <c r="DU350" s="704"/>
      <c r="DV350" s="704"/>
      <c r="DW350" s="704"/>
      <c r="DX350" s="704"/>
      <c r="DY350" s="704"/>
      <c r="DZ350" s="704"/>
      <c r="EA350" s="704"/>
      <c r="EB350" s="704"/>
      <c r="EC350" s="704"/>
      <c r="ED350" s="704"/>
      <c r="EE350" s="704"/>
      <c r="EF350" s="704"/>
      <c r="EG350" s="704"/>
      <c r="EH350" s="704"/>
      <c r="EI350" s="704"/>
      <c r="EJ350" s="704"/>
      <c r="EK350" s="704"/>
      <c r="EL350" s="704"/>
      <c r="EM350" s="704"/>
      <c r="EN350" s="704"/>
      <c r="EO350" s="704"/>
      <c r="EP350" s="704"/>
      <c r="EQ350" s="704"/>
      <c r="ER350" s="704"/>
      <c r="ES350" s="704"/>
      <c r="ET350" s="704"/>
      <c r="EU350" s="704"/>
      <c r="EV350" s="704"/>
      <c r="EW350" s="704"/>
      <c r="EX350" s="704"/>
      <c r="EY350" s="704"/>
      <c r="EZ350" s="704"/>
      <c r="FA350" s="704"/>
      <c r="FB350" s="704"/>
      <c r="FC350" s="704"/>
      <c r="FD350" s="704"/>
      <c r="FE350" s="704"/>
      <c r="FF350" s="704"/>
      <c r="FG350" s="704"/>
      <c r="FH350" s="704"/>
      <c r="FI350" s="879"/>
      <c r="FJ350" s="879"/>
      <c r="FK350" s="704"/>
      <c r="FL350" s="704"/>
      <c r="GN350" s="704"/>
      <c r="GO350" s="704"/>
      <c r="HO350" s="878"/>
      <c r="HP350" s="878"/>
      <c r="HQ350" s="878"/>
      <c r="HR350" s="878"/>
      <c r="HS350" s="878"/>
      <c r="HT350" s="878"/>
      <c r="HU350" s="878"/>
      <c r="HV350" s="878"/>
      <c r="HW350" s="878"/>
      <c r="HX350" s="878"/>
      <c r="HY350" s="878"/>
      <c r="HZ350" s="878"/>
      <c r="IA350" s="878"/>
      <c r="IB350" s="878"/>
      <c r="IC350" s="878"/>
      <c r="ID350" s="878"/>
      <c r="IE350" s="878"/>
      <c r="IF350" s="878"/>
      <c r="IG350" s="878"/>
      <c r="IH350" s="878"/>
      <c r="II350" s="878"/>
      <c r="IJ350" s="878"/>
      <c r="IK350" s="878"/>
      <c r="IL350" s="878"/>
      <c r="IM350" s="878"/>
      <c r="IN350" s="878"/>
      <c r="IO350" s="878"/>
      <c r="IP350" s="878"/>
      <c r="IQ350" s="878"/>
      <c r="IR350" s="878"/>
      <c r="IS350" s="878"/>
      <c r="IT350" s="878"/>
      <c r="IU350" s="878"/>
      <c r="IV350" s="878"/>
      <c r="IW350" s="878"/>
      <c r="IX350" s="878"/>
      <c r="IY350" s="878"/>
      <c r="IZ350" s="878"/>
      <c r="JA350" s="878"/>
      <c r="JB350" s="878"/>
      <c r="JC350" s="878"/>
      <c r="JD350" s="878"/>
      <c r="JE350" s="878"/>
      <c r="JF350" s="878"/>
      <c r="JG350" s="878"/>
      <c r="JH350" s="878"/>
      <c r="JJ350" s="878"/>
      <c r="JK350" s="878"/>
      <c r="JL350" s="878"/>
      <c r="JM350" s="878"/>
      <c r="JN350" s="878"/>
    </row>
    <row r="351" spans="1:274" s="706" customFormat="1" ht="23.1" customHeight="1" x14ac:dyDescent="0.25">
      <c r="A351" s="691">
        <v>350</v>
      </c>
      <c r="B351" s="693" t="s">
        <v>1290</v>
      </c>
      <c r="C351" s="697">
        <v>282</v>
      </c>
      <c r="D351" s="697">
        <v>636</v>
      </c>
      <c r="E351" s="707">
        <v>18</v>
      </c>
      <c r="F351" s="720" t="s">
        <v>1123</v>
      </c>
      <c r="G351" s="720" t="s">
        <v>1304</v>
      </c>
      <c r="H351" s="767" t="s">
        <v>1127</v>
      </c>
      <c r="I351" s="752" t="s">
        <v>1113</v>
      </c>
      <c r="J351" s="764" t="s">
        <v>1205</v>
      </c>
      <c r="K351" s="761" t="s">
        <v>1151</v>
      </c>
      <c r="L351" s="761" t="s">
        <v>1116</v>
      </c>
      <c r="M351" s="753" t="s">
        <v>1152</v>
      </c>
      <c r="N351" s="753" t="s">
        <v>1153</v>
      </c>
      <c r="O351" s="753" t="s">
        <v>1153</v>
      </c>
      <c r="P351" s="753" t="s">
        <v>1533</v>
      </c>
      <c r="Q351" s="753" t="s">
        <v>1120</v>
      </c>
      <c r="R351" s="753" t="s">
        <v>1120</v>
      </c>
      <c r="S351" s="755">
        <v>4</v>
      </c>
      <c r="T351" s="763">
        <v>4.3</v>
      </c>
      <c r="U351" s="771">
        <v>41091</v>
      </c>
      <c r="V351" s="772">
        <v>42156</v>
      </c>
      <c r="W351" s="874">
        <v>5</v>
      </c>
      <c r="X351" s="875"/>
      <c r="Y351" s="876">
        <v>143400</v>
      </c>
      <c r="Z351" s="875">
        <f t="shared" si="16"/>
        <v>143400</v>
      </c>
      <c r="AA351" s="691">
        <v>39900</v>
      </c>
      <c r="AB351" s="691"/>
      <c r="AC351" s="691"/>
      <c r="AD351" s="702">
        <v>50000</v>
      </c>
      <c r="AE351" s="702">
        <v>53500</v>
      </c>
      <c r="AF351" s="691"/>
      <c r="AG351" s="691"/>
      <c r="AH351" s="691"/>
      <c r="AI351" s="691"/>
      <c r="AJ351" s="691"/>
      <c r="AK351" s="691"/>
      <c r="AL351" s="691"/>
      <c r="AM351" s="868">
        <f t="shared" si="17"/>
        <v>143400</v>
      </c>
      <c r="AN351" s="868">
        <f t="shared" si="18"/>
        <v>0</v>
      </c>
      <c r="AO351" s="691"/>
      <c r="AP351" s="868"/>
      <c r="AR351" s="704"/>
      <c r="AS351" s="704"/>
      <c r="AT351" s="704"/>
      <c r="AU351" s="704"/>
      <c r="AV351" s="704"/>
      <c r="AW351" s="704"/>
      <c r="AX351" s="704"/>
      <c r="AY351" s="704"/>
      <c r="AZ351" s="704"/>
      <c r="BA351" s="704"/>
      <c r="BB351" s="704"/>
      <c r="BC351" s="704"/>
      <c r="BD351" s="704"/>
      <c r="BE351" s="704"/>
      <c r="BF351" s="704"/>
      <c r="BG351" s="704"/>
      <c r="BH351" s="704"/>
      <c r="BI351" s="704"/>
      <c r="BJ351" s="704"/>
      <c r="BK351" s="704"/>
      <c r="BL351" s="704"/>
      <c r="BM351" s="704"/>
      <c r="BN351" s="704"/>
      <c r="BO351" s="704"/>
      <c r="BP351" s="704"/>
      <c r="BQ351" s="704"/>
      <c r="BR351" s="704"/>
      <c r="BS351" s="704"/>
      <c r="BT351" s="704"/>
      <c r="BU351" s="704"/>
      <c r="BV351" s="704"/>
      <c r="BW351" s="704"/>
      <c r="BX351" s="704"/>
      <c r="BY351" s="704"/>
      <c r="BZ351" s="704"/>
      <c r="CA351" s="704"/>
      <c r="CB351" s="704"/>
      <c r="CC351" s="704"/>
      <c r="CD351" s="704"/>
      <c r="CE351" s="704"/>
      <c r="CF351" s="704"/>
      <c r="CG351" s="704"/>
      <c r="CH351" s="704"/>
      <c r="CI351" s="704"/>
      <c r="CJ351" s="704"/>
      <c r="CK351" s="704"/>
      <c r="CL351" s="704"/>
      <c r="CM351" s="704"/>
      <c r="CN351" s="704"/>
      <c r="CO351" s="704"/>
      <c r="CP351" s="704"/>
      <c r="CQ351" s="704"/>
      <c r="CR351" s="704"/>
      <c r="CS351" s="704"/>
      <c r="CT351" s="704"/>
      <c r="CU351" s="704"/>
      <c r="CV351" s="704"/>
      <c r="CW351" s="704"/>
      <c r="CX351" s="704"/>
      <c r="CY351" s="704"/>
      <c r="CZ351" s="704"/>
      <c r="DA351" s="704"/>
      <c r="DB351" s="704"/>
      <c r="DC351" s="704"/>
      <c r="DD351" s="704"/>
      <c r="DE351" s="704"/>
      <c r="DF351" s="704"/>
      <c r="DG351" s="704"/>
      <c r="DH351" s="704"/>
      <c r="DI351" s="704"/>
      <c r="DJ351" s="704"/>
      <c r="DK351" s="704"/>
      <c r="DL351" s="704"/>
      <c r="DM351" s="704"/>
      <c r="DN351" s="704"/>
      <c r="DO351" s="704"/>
      <c r="DP351" s="704"/>
      <c r="DQ351" s="704"/>
      <c r="DR351" s="704"/>
      <c r="DS351" s="704"/>
      <c r="DT351" s="704"/>
      <c r="DU351" s="704"/>
      <c r="DV351" s="704"/>
      <c r="DW351" s="704"/>
      <c r="DX351" s="704"/>
      <c r="DY351" s="704"/>
      <c r="DZ351" s="704"/>
      <c r="EA351" s="704"/>
      <c r="EB351" s="704"/>
      <c r="EC351" s="704"/>
      <c r="ED351" s="704"/>
      <c r="EE351" s="704"/>
      <c r="EF351" s="704"/>
      <c r="EG351" s="704"/>
      <c r="EH351" s="704"/>
      <c r="EI351" s="704"/>
      <c r="EJ351" s="704"/>
      <c r="EK351" s="704"/>
      <c r="EL351" s="704"/>
      <c r="EM351" s="704"/>
      <c r="EN351" s="704"/>
      <c r="EO351" s="704"/>
      <c r="EP351" s="704"/>
      <c r="EQ351" s="704"/>
      <c r="ER351" s="704"/>
      <c r="ES351" s="704"/>
      <c r="ET351" s="704"/>
      <c r="EU351" s="704"/>
      <c r="EV351" s="704"/>
      <c r="EW351" s="704"/>
      <c r="EX351" s="704"/>
      <c r="EY351" s="704"/>
      <c r="EZ351" s="704"/>
      <c r="FA351" s="704"/>
      <c r="FB351" s="704"/>
      <c r="FC351" s="704"/>
      <c r="FD351" s="704"/>
      <c r="FE351" s="704"/>
      <c r="FF351" s="704"/>
      <c r="FG351" s="704"/>
      <c r="FH351" s="704"/>
      <c r="FI351" s="704"/>
      <c r="FJ351" s="704"/>
      <c r="FK351" s="704"/>
      <c r="FL351" s="704"/>
      <c r="FM351" s="704"/>
      <c r="FN351" s="704"/>
      <c r="FO351" s="704"/>
      <c r="FP351" s="704"/>
      <c r="FQ351" s="704"/>
      <c r="FR351" s="704"/>
      <c r="FS351" s="704"/>
      <c r="FT351" s="704"/>
      <c r="FU351" s="704"/>
      <c r="FV351" s="704"/>
      <c r="FW351" s="704"/>
      <c r="FX351" s="704"/>
      <c r="FY351" s="704"/>
      <c r="FZ351" s="704"/>
      <c r="GA351" s="704"/>
      <c r="GB351" s="704"/>
      <c r="GC351" s="704"/>
      <c r="GD351" s="704"/>
      <c r="GE351" s="704"/>
      <c r="GF351" s="704"/>
      <c r="GG351" s="704"/>
      <c r="GH351" s="704"/>
      <c r="GI351" s="704"/>
      <c r="GJ351" s="704"/>
      <c r="GK351" s="704"/>
      <c r="GL351" s="704"/>
      <c r="GM351" s="704"/>
      <c r="GN351" s="704"/>
      <c r="HO351" s="878"/>
      <c r="HP351" s="878"/>
      <c r="HQ351" s="878"/>
      <c r="HR351" s="878"/>
      <c r="HS351" s="878"/>
      <c r="HT351" s="878"/>
      <c r="HU351" s="878"/>
      <c r="HV351" s="878"/>
      <c r="HW351" s="878"/>
      <c r="HX351" s="878"/>
      <c r="HY351" s="878"/>
      <c r="HZ351" s="878"/>
      <c r="IA351" s="878"/>
      <c r="IB351" s="878"/>
      <c r="IC351" s="878"/>
      <c r="ID351" s="878"/>
      <c r="IE351" s="878"/>
      <c r="IF351" s="878"/>
      <c r="IG351" s="878"/>
      <c r="IH351" s="878"/>
      <c r="II351" s="878"/>
      <c r="IJ351" s="878"/>
      <c r="IK351" s="878"/>
      <c r="IL351" s="878"/>
      <c r="IM351" s="878"/>
      <c r="IN351" s="878"/>
      <c r="IO351" s="878"/>
      <c r="IP351" s="878"/>
      <c r="IQ351" s="878"/>
      <c r="IR351" s="878"/>
      <c r="IS351" s="878"/>
      <c r="IT351" s="878"/>
      <c r="IU351" s="878"/>
      <c r="IV351" s="878"/>
      <c r="IW351" s="878"/>
      <c r="JA351" s="878"/>
      <c r="JB351" s="878"/>
      <c r="JC351" s="878"/>
      <c r="JD351" s="878"/>
      <c r="JE351" s="878"/>
      <c r="JF351" s="878"/>
      <c r="JG351" s="878"/>
      <c r="JH351" s="878"/>
      <c r="JJ351" s="878"/>
      <c r="JK351" s="878"/>
      <c r="JL351" s="878"/>
      <c r="JM351" s="878"/>
      <c r="JN351" s="878"/>
    </row>
    <row r="352" spans="1:274" s="878" customFormat="1" ht="23.1" customHeight="1" x14ac:dyDescent="0.25">
      <c r="A352" s="691">
        <v>351</v>
      </c>
      <c r="B352" s="693" t="s">
        <v>1111</v>
      </c>
      <c r="C352" s="697">
        <v>282</v>
      </c>
      <c r="D352" s="697">
        <v>636</v>
      </c>
      <c r="E352" s="698">
        <v>20</v>
      </c>
      <c r="F352" s="720" t="s">
        <v>1123</v>
      </c>
      <c r="G352" s="720" t="s">
        <v>1485</v>
      </c>
      <c r="H352" s="767" t="s">
        <v>1127</v>
      </c>
      <c r="I352" s="752" t="s">
        <v>1113</v>
      </c>
      <c r="J352" s="764" t="s">
        <v>1114</v>
      </c>
      <c r="K352" s="761" t="s">
        <v>1151</v>
      </c>
      <c r="L352" s="761" t="s">
        <v>1124</v>
      </c>
      <c r="M352" s="753" t="s">
        <v>1117</v>
      </c>
      <c r="N352" s="753" t="s">
        <v>1118</v>
      </c>
      <c r="O352" s="753" t="s">
        <v>1153</v>
      </c>
      <c r="P352" s="753" t="s">
        <v>1153</v>
      </c>
      <c r="Q352" s="753" t="s">
        <v>1120</v>
      </c>
      <c r="R352" s="753" t="s">
        <v>1120</v>
      </c>
      <c r="S352" s="755">
        <v>4</v>
      </c>
      <c r="T352" s="763">
        <v>4.3</v>
      </c>
      <c r="U352" s="771">
        <v>41091</v>
      </c>
      <c r="V352" s="772">
        <v>41426</v>
      </c>
      <c r="W352" s="874">
        <v>5</v>
      </c>
      <c r="X352" s="875"/>
      <c r="Y352" s="876">
        <v>7800</v>
      </c>
      <c r="Z352" s="875">
        <f t="shared" si="16"/>
        <v>7800</v>
      </c>
      <c r="AA352" s="691">
        <v>900</v>
      </c>
      <c r="AB352" s="691"/>
      <c r="AC352" s="691"/>
      <c r="AD352" s="702">
        <v>6900</v>
      </c>
      <c r="AE352" s="691"/>
      <c r="AF352" s="691"/>
      <c r="AG352" s="691"/>
      <c r="AH352" s="691"/>
      <c r="AI352" s="691"/>
      <c r="AJ352" s="691"/>
      <c r="AK352" s="691"/>
      <c r="AL352" s="691"/>
      <c r="AM352" s="868">
        <f t="shared" si="17"/>
        <v>7800</v>
      </c>
      <c r="AN352" s="868">
        <f t="shared" si="18"/>
        <v>0</v>
      </c>
      <c r="AO352" s="691"/>
      <c r="AP352" s="868"/>
      <c r="AQ352" s="706"/>
      <c r="AR352" s="704"/>
      <c r="AS352" s="704"/>
      <c r="AT352" s="704"/>
      <c r="AU352" s="704"/>
      <c r="AV352" s="704"/>
      <c r="AW352" s="704"/>
      <c r="AX352" s="704"/>
      <c r="AY352" s="704"/>
      <c r="AZ352" s="704"/>
      <c r="BA352" s="704"/>
      <c r="BB352" s="704"/>
      <c r="BC352" s="704"/>
      <c r="BD352" s="704"/>
      <c r="BE352" s="704"/>
      <c r="BF352" s="704"/>
      <c r="BG352" s="704"/>
      <c r="BH352" s="704"/>
      <c r="BI352" s="704"/>
      <c r="BJ352" s="704"/>
      <c r="BK352" s="704"/>
      <c r="BL352" s="704"/>
      <c r="BM352" s="704"/>
      <c r="BN352" s="704"/>
      <c r="BO352" s="704"/>
      <c r="BP352" s="704"/>
      <c r="BQ352" s="704"/>
      <c r="BR352" s="704"/>
      <c r="BS352" s="704"/>
      <c r="BT352" s="704"/>
      <c r="BU352" s="704"/>
      <c r="BV352" s="704"/>
      <c r="BW352" s="704"/>
      <c r="BX352" s="704"/>
      <c r="BY352" s="704"/>
      <c r="BZ352" s="704"/>
      <c r="CA352" s="704"/>
      <c r="CB352" s="704"/>
      <c r="CC352" s="704"/>
      <c r="CD352" s="704"/>
      <c r="CE352" s="704"/>
      <c r="CF352" s="704"/>
      <c r="CG352" s="704"/>
      <c r="CH352" s="704"/>
      <c r="CI352" s="704"/>
      <c r="CJ352" s="704"/>
      <c r="CK352" s="704"/>
      <c r="CL352" s="704"/>
      <c r="CM352" s="704"/>
      <c r="CN352" s="704"/>
      <c r="CO352" s="704"/>
      <c r="CP352" s="704"/>
      <c r="CQ352" s="704"/>
      <c r="CR352" s="704"/>
      <c r="CS352" s="704"/>
      <c r="CT352" s="704"/>
      <c r="CU352" s="704"/>
      <c r="CV352" s="704"/>
      <c r="CW352" s="704"/>
      <c r="CX352" s="704"/>
      <c r="CY352" s="704"/>
      <c r="CZ352" s="704"/>
      <c r="DA352" s="704"/>
      <c r="DB352" s="704"/>
      <c r="DC352" s="704"/>
      <c r="DD352" s="704"/>
      <c r="DE352" s="704"/>
      <c r="DF352" s="704"/>
      <c r="DG352" s="704"/>
      <c r="DH352" s="704"/>
      <c r="DI352" s="704"/>
      <c r="DJ352" s="704"/>
      <c r="DK352" s="704"/>
      <c r="DL352" s="704"/>
      <c r="DM352" s="704"/>
      <c r="DN352" s="704"/>
      <c r="DO352" s="704"/>
      <c r="DP352" s="704"/>
      <c r="DQ352" s="704"/>
      <c r="DR352" s="704"/>
      <c r="DS352" s="704"/>
      <c r="DT352" s="704"/>
      <c r="DU352" s="704"/>
      <c r="DV352" s="704"/>
      <c r="DW352" s="704"/>
      <c r="DX352" s="704"/>
      <c r="DY352" s="704"/>
      <c r="DZ352" s="704"/>
      <c r="EA352" s="704"/>
      <c r="EB352" s="704"/>
      <c r="EC352" s="704"/>
      <c r="ED352" s="704"/>
      <c r="EE352" s="704"/>
      <c r="EF352" s="704"/>
      <c r="EG352" s="704"/>
      <c r="EH352" s="704"/>
      <c r="EI352" s="704"/>
      <c r="EJ352" s="704"/>
      <c r="EK352" s="704"/>
      <c r="EL352" s="704"/>
      <c r="EM352" s="704"/>
      <c r="EN352" s="704"/>
      <c r="EO352" s="704"/>
      <c r="EP352" s="704"/>
      <c r="EQ352" s="704"/>
      <c r="ER352" s="704"/>
      <c r="ES352" s="704"/>
      <c r="ET352" s="704"/>
      <c r="EU352" s="704"/>
      <c r="EV352" s="704"/>
      <c r="EW352" s="704"/>
      <c r="EX352" s="704"/>
      <c r="EY352" s="704"/>
      <c r="EZ352" s="704"/>
      <c r="FA352" s="704"/>
      <c r="FB352" s="704"/>
      <c r="FC352" s="704"/>
      <c r="FD352" s="704"/>
      <c r="FE352" s="704"/>
      <c r="FF352" s="704"/>
      <c r="FG352" s="704"/>
      <c r="FH352" s="704"/>
      <c r="FI352" s="704"/>
      <c r="FJ352" s="704"/>
      <c r="FK352" s="704"/>
      <c r="FL352" s="704"/>
      <c r="FM352" s="704"/>
      <c r="FN352" s="704"/>
      <c r="FO352" s="704"/>
      <c r="FP352" s="704"/>
      <c r="FQ352" s="704"/>
      <c r="FR352" s="704"/>
      <c r="FS352" s="704"/>
      <c r="FT352" s="704"/>
      <c r="FU352" s="704"/>
      <c r="FV352" s="704"/>
      <c r="FW352" s="704"/>
      <c r="FX352" s="704"/>
      <c r="FY352" s="704"/>
      <c r="FZ352" s="704"/>
      <c r="GA352" s="704"/>
      <c r="GB352" s="704"/>
      <c r="GC352" s="704"/>
      <c r="GD352" s="704"/>
      <c r="GE352" s="704"/>
      <c r="GF352" s="704"/>
      <c r="GG352" s="704"/>
      <c r="GH352" s="704"/>
      <c r="GI352" s="704"/>
      <c r="GJ352" s="704"/>
      <c r="GK352" s="704"/>
      <c r="GL352" s="704"/>
      <c r="GM352" s="704"/>
      <c r="GN352" s="706"/>
      <c r="GO352" s="704"/>
      <c r="GP352" s="706"/>
      <c r="GQ352" s="706"/>
      <c r="GR352" s="706"/>
      <c r="GS352" s="706"/>
      <c r="GT352" s="706"/>
      <c r="GU352" s="706"/>
      <c r="GV352" s="706"/>
      <c r="GW352" s="706"/>
      <c r="GX352" s="706"/>
      <c r="GY352" s="706"/>
      <c r="GZ352" s="706"/>
      <c r="HA352" s="706"/>
      <c r="HB352" s="706"/>
      <c r="HC352" s="706"/>
      <c r="HD352" s="706"/>
      <c r="HE352" s="706"/>
      <c r="HF352" s="706"/>
      <c r="HG352" s="706"/>
      <c r="HH352" s="706"/>
      <c r="HI352" s="706"/>
      <c r="HJ352" s="706"/>
      <c r="HK352" s="706"/>
      <c r="HL352" s="706"/>
      <c r="HM352" s="706"/>
      <c r="HN352" s="706"/>
      <c r="HO352" s="706"/>
      <c r="HP352" s="706"/>
      <c r="HQ352" s="706"/>
      <c r="HR352" s="706"/>
      <c r="HS352" s="706"/>
      <c r="HT352" s="706"/>
      <c r="HU352" s="706"/>
      <c r="HV352" s="706"/>
      <c r="HW352" s="706"/>
      <c r="HX352" s="706"/>
      <c r="HY352" s="706"/>
      <c r="HZ352" s="706"/>
      <c r="IA352" s="706"/>
      <c r="IB352" s="706"/>
      <c r="IC352" s="706"/>
      <c r="ID352" s="706"/>
      <c r="IE352" s="706"/>
      <c r="IF352" s="706"/>
      <c r="IG352" s="706"/>
      <c r="IH352" s="706"/>
      <c r="II352" s="706"/>
      <c r="IJ352" s="706"/>
      <c r="IK352" s="706"/>
      <c r="IL352" s="706"/>
      <c r="IM352" s="706"/>
      <c r="IN352" s="706"/>
      <c r="IO352" s="706"/>
      <c r="IP352" s="706"/>
      <c r="IQ352" s="706"/>
      <c r="IR352" s="706"/>
      <c r="IS352" s="706"/>
      <c r="IT352" s="706"/>
      <c r="IU352" s="706"/>
      <c r="IV352" s="706"/>
      <c r="IW352" s="706"/>
      <c r="IX352" s="706"/>
      <c r="IY352" s="706"/>
      <c r="IZ352" s="706"/>
      <c r="JA352" s="706"/>
      <c r="JB352" s="706"/>
      <c r="JC352" s="706"/>
      <c r="JD352" s="706"/>
      <c r="JE352" s="706"/>
      <c r="JF352" s="706"/>
      <c r="JG352" s="706"/>
      <c r="JH352" s="706"/>
      <c r="JI352" s="706"/>
      <c r="JJ352" s="706"/>
      <c r="JK352" s="706"/>
      <c r="JL352" s="706"/>
      <c r="JM352" s="706"/>
      <c r="JN352" s="706"/>
    </row>
    <row r="353" spans="1:274" s="706" customFormat="1" ht="23.25" customHeight="1" x14ac:dyDescent="0.25">
      <c r="A353" s="691">
        <v>352</v>
      </c>
      <c r="B353" s="693" t="s">
        <v>1290</v>
      </c>
      <c r="C353" s="697">
        <v>282</v>
      </c>
      <c r="D353" s="697">
        <v>636</v>
      </c>
      <c r="E353" s="707">
        <v>22</v>
      </c>
      <c r="F353" s="720" t="s">
        <v>1123</v>
      </c>
      <c r="G353" s="720" t="s">
        <v>1304</v>
      </c>
      <c r="H353" s="751" t="s">
        <v>1127</v>
      </c>
      <c r="I353" s="767" t="s">
        <v>1113</v>
      </c>
      <c r="J353" s="764" t="s">
        <v>1205</v>
      </c>
      <c r="K353" s="761" t="s">
        <v>1115</v>
      </c>
      <c r="L353" s="761" t="s">
        <v>1124</v>
      </c>
      <c r="M353" s="753" t="s">
        <v>1152</v>
      </c>
      <c r="N353" s="753" t="s">
        <v>1153</v>
      </c>
      <c r="O353" s="753" t="s">
        <v>1153</v>
      </c>
      <c r="P353" s="753" t="s">
        <v>1153</v>
      </c>
      <c r="Q353" s="753" t="s">
        <v>1160</v>
      </c>
      <c r="R353" s="753" t="s">
        <v>1160</v>
      </c>
      <c r="S353" s="755">
        <v>4</v>
      </c>
      <c r="T353" s="763">
        <v>4.3</v>
      </c>
      <c r="U353" s="771">
        <v>41456</v>
      </c>
      <c r="V353" s="772">
        <v>42522</v>
      </c>
      <c r="W353" s="874">
        <v>5</v>
      </c>
      <c r="X353" s="875">
        <v>165000</v>
      </c>
      <c r="Y353" s="875"/>
      <c r="Z353" s="875">
        <f t="shared" si="16"/>
        <v>165000</v>
      </c>
      <c r="AA353" s="702"/>
      <c r="AB353" s="702"/>
      <c r="AC353" s="702"/>
      <c r="AD353" s="702"/>
      <c r="AE353" s="702">
        <v>165000</v>
      </c>
      <c r="AF353" s="702"/>
      <c r="AG353" s="702"/>
      <c r="AH353" s="702"/>
      <c r="AI353" s="691"/>
      <c r="AJ353" s="691"/>
      <c r="AK353" s="691"/>
      <c r="AL353" s="691"/>
      <c r="AM353" s="868">
        <f t="shared" si="17"/>
        <v>165000</v>
      </c>
      <c r="AN353" s="868">
        <f t="shared" si="18"/>
        <v>0</v>
      </c>
      <c r="AO353" s="760">
        <v>109400</v>
      </c>
      <c r="AP353" s="868">
        <v>60000</v>
      </c>
      <c r="AR353" s="704"/>
      <c r="AS353" s="704"/>
      <c r="AT353" s="704"/>
      <c r="AU353" s="704"/>
      <c r="AV353" s="704"/>
      <c r="AW353" s="704"/>
      <c r="AX353" s="704"/>
      <c r="AY353" s="704"/>
      <c r="AZ353" s="704"/>
      <c r="BA353" s="704"/>
      <c r="BB353" s="704"/>
      <c r="BC353" s="704"/>
      <c r="BD353" s="704"/>
      <c r="BE353" s="704"/>
      <c r="BF353" s="704"/>
      <c r="BG353" s="704"/>
      <c r="BH353" s="704"/>
      <c r="BI353" s="704"/>
      <c r="BJ353" s="704"/>
      <c r="BK353" s="704"/>
      <c r="BL353" s="704"/>
      <c r="BM353" s="704"/>
      <c r="BN353" s="704"/>
      <c r="BO353" s="704"/>
      <c r="BP353" s="704"/>
      <c r="BQ353" s="704"/>
      <c r="BR353" s="704"/>
      <c r="BS353" s="704"/>
      <c r="BT353" s="704"/>
      <c r="BU353" s="704"/>
      <c r="BV353" s="704"/>
      <c r="BW353" s="704"/>
      <c r="BX353" s="704"/>
      <c r="BY353" s="704"/>
      <c r="BZ353" s="704"/>
      <c r="CA353" s="704"/>
      <c r="CB353" s="704"/>
      <c r="CC353" s="704"/>
      <c r="CD353" s="704"/>
      <c r="CE353" s="704"/>
      <c r="CF353" s="704"/>
      <c r="CG353" s="704"/>
      <c r="CH353" s="704"/>
      <c r="CI353" s="704"/>
      <c r="CJ353" s="704"/>
      <c r="CK353" s="704"/>
      <c r="CL353" s="704"/>
      <c r="CM353" s="704"/>
      <c r="CN353" s="704"/>
      <c r="CO353" s="704"/>
      <c r="CP353" s="704"/>
      <c r="CQ353" s="704"/>
      <c r="CR353" s="704"/>
      <c r="CS353" s="704"/>
      <c r="CT353" s="704"/>
      <c r="CU353" s="704"/>
      <c r="CV353" s="704"/>
      <c r="CW353" s="704"/>
      <c r="CX353" s="704"/>
      <c r="CY353" s="704"/>
      <c r="CZ353" s="704"/>
      <c r="DA353" s="704"/>
      <c r="DB353" s="704"/>
      <c r="DC353" s="704"/>
      <c r="DD353" s="704"/>
      <c r="DE353" s="704"/>
      <c r="DF353" s="704"/>
      <c r="DG353" s="704"/>
      <c r="DH353" s="704"/>
      <c r="DI353" s="704"/>
      <c r="DJ353" s="704"/>
      <c r="DK353" s="704"/>
      <c r="DL353" s="704"/>
      <c r="DM353" s="704"/>
      <c r="DN353" s="704"/>
      <c r="DO353" s="704"/>
      <c r="DP353" s="704"/>
      <c r="DQ353" s="704"/>
      <c r="DR353" s="704"/>
      <c r="DS353" s="704"/>
      <c r="DT353" s="704"/>
      <c r="DU353" s="704"/>
      <c r="DV353" s="704"/>
      <c r="DW353" s="704"/>
      <c r="DX353" s="704"/>
      <c r="DY353" s="704"/>
      <c r="DZ353" s="704"/>
      <c r="EA353" s="704"/>
      <c r="EB353" s="704"/>
      <c r="EC353" s="704"/>
      <c r="ED353" s="704"/>
      <c r="EE353" s="704"/>
      <c r="EF353" s="704"/>
      <c r="EG353" s="704"/>
      <c r="EH353" s="704"/>
      <c r="EI353" s="704"/>
      <c r="EJ353" s="704"/>
      <c r="EK353" s="704"/>
      <c r="EL353" s="704"/>
      <c r="EM353" s="704"/>
      <c r="EN353" s="704"/>
      <c r="EO353" s="704"/>
      <c r="EP353" s="704"/>
      <c r="EQ353" s="704"/>
      <c r="ER353" s="704"/>
      <c r="ES353" s="704"/>
      <c r="ET353" s="704"/>
      <c r="EU353" s="704"/>
      <c r="EV353" s="704"/>
      <c r="EW353" s="704"/>
      <c r="EX353" s="704"/>
      <c r="EY353" s="704"/>
      <c r="EZ353" s="704"/>
      <c r="FA353" s="704"/>
      <c r="FB353" s="704"/>
      <c r="FC353" s="704"/>
      <c r="FD353" s="704"/>
      <c r="FE353" s="704"/>
      <c r="FF353" s="704"/>
      <c r="FG353" s="704"/>
      <c r="FH353" s="704"/>
      <c r="FI353" s="704"/>
      <c r="FJ353" s="704"/>
      <c r="FK353" s="704"/>
      <c r="FL353" s="704"/>
      <c r="FM353" s="704"/>
      <c r="FN353" s="704"/>
      <c r="FO353" s="704"/>
      <c r="FP353" s="704"/>
      <c r="FQ353" s="704"/>
      <c r="FR353" s="704"/>
      <c r="FS353" s="704"/>
      <c r="FT353" s="704"/>
      <c r="FU353" s="704"/>
      <c r="FV353" s="704"/>
      <c r="FW353" s="704"/>
      <c r="FX353" s="704"/>
      <c r="FY353" s="704"/>
      <c r="FZ353" s="704"/>
      <c r="GA353" s="704"/>
      <c r="GB353" s="704"/>
      <c r="GC353" s="704"/>
      <c r="GD353" s="704"/>
      <c r="GE353" s="704"/>
      <c r="GF353" s="704"/>
      <c r="GG353" s="704"/>
      <c r="GH353" s="704"/>
      <c r="GI353" s="704"/>
      <c r="GJ353" s="704"/>
      <c r="GK353" s="704"/>
      <c r="GL353" s="704"/>
      <c r="GM353" s="704"/>
      <c r="GN353" s="704"/>
      <c r="GQ353" s="704"/>
      <c r="GR353" s="704"/>
      <c r="GS353" s="704"/>
      <c r="GT353" s="704"/>
      <c r="GU353" s="704"/>
      <c r="GV353" s="704"/>
      <c r="GW353" s="704"/>
      <c r="GX353" s="704"/>
      <c r="GY353" s="704"/>
      <c r="GZ353" s="704"/>
      <c r="HA353" s="704"/>
      <c r="HB353" s="704"/>
      <c r="HC353" s="704"/>
      <c r="HD353" s="704"/>
      <c r="HE353" s="704"/>
      <c r="HF353" s="704"/>
      <c r="HG353" s="704"/>
      <c r="HH353" s="704"/>
      <c r="HI353" s="704"/>
      <c r="HJ353" s="704"/>
      <c r="HK353" s="704"/>
      <c r="HL353" s="704"/>
      <c r="HM353" s="704"/>
      <c r="HN353" s="704"/>
      <c r="HO353" s="704"/>
      <c r="HP353" s="704"/>
      <c r="HQ353" s="704"/>
      <c r="IA353" s="704"/>
      <c r="IB353" s="704"/>
      <c r="IC353" s="704"/>
      <c r="ID353" s="704"/>
      <c r="IE353" s="704"/>
      <c r="IF353" s="704"/>
      <c r="IG353" s="704"/>
      <c r="IH353" s="704"/>
      <c r="II353" s="704"/>
      <c r="IJ353" s="704"/>
      <c r="IK353" s="704"/>
      <c r="IL353" s="704"/>
      <c r="IM353" s="704"/>
      <c r="IN353" s="704"/>
      <c r="IO353" s="704"/>
      <c r="IP353" s="704"/>
      <c r="IQ353" s="704"/>
      <c r="IR353" s="704"/>
      <c r="IS353" s="704"/>
      <c r="IT353" s="704"/>
      <c r="IU353" s="704"/>
      <c r="IV353" s="704"/>
      <c r="IW353" s="704"/>
      <c r="JJ353" s="878"/>
      <c r="JK353" s="878"/>
      <c r="JL353" s="878"/>
      <c r="JM353" s="878"/>
      <c r="JN353" s="878"/>
    </row>
    <row r="354" spans="1:274" s="706" customFormat="1" ht="23.1" customHeight="1" x14ac:dyDescent="0.25">
      <c r="A354" s="691">
        <v>353</v>
      </c>
      <c r="B354" s="693" t="s">
        <v>1390</v>
      </c>
      <c r="C354" s="696">
        <v>287</v>
      </c>
      <c r="D354" s="709">
        <v>632</v>
      </c>
      <c r="E354" s="707">
        <v>1</v>
      </c>
      <c r="F354" s="737" t="s">
        <v>1121</v>
      </c>
      <c r="G354" s="737" t="s">
        <v>1425</v>
      </c>
      <c r="H354" s="751" t="s">
        <v>1127</v>
      </c>
      <c r="I354" s="752" t="s">
        <v>1113</v>
      </c>
      <c r="J354" s="761" t="s">
        <v>1135</v>
      </c>
      <c r="K354" s="761" t="s">
        <v>1151</v>
      </c>
      <c r="L354" s="761" t="s">
        <v>1116</v>
      </c>
      <c r="M354" s="753" t="s">
        <v>1199</v>
      </c>
      <c r="N354" s="753" t="s">
        <v>1359</v>
      </c>
      <c r="O354" s="753" t="s">
        <v>1359</v>
      </c>
      <c r="P354" s="753" t="s">
        <v>1423</v>
      </c>
      <c r="Q354" s="765" t="s">
        <v>1120</v>
      </c>
      <c r="R354" s="765" t="s">
        <v>1120</v>
      </c>
      <c r="S354" s="755">
        <v>2</v>
      </c>
      <c r="T354" s="769">
        <v>2.1</v>
      </c>
      <c r="U354" s="771">
        <v>41456</v>
      </c>
      <c r="V354" s="772">
        <v>41791</v>
      </c>
      <c r="W354" s="874">
        <v>20</v>
      </c>
      <c r="X354" s="875">
        <v>100000</v>
      </c>
      <c r="Y354" s="875"/>
      <c r="Z354" s="875">
        <f t="shared" si="16"/>
        <v>100000</v>
      </c>
      <c r="AA354" s="702"/>
      <c r="AB354" s="702"/>
      <c r="AC354" s="702"/>
      <c r="AD354" s="702"/>
      <c r="AE354" s="702">
        <v>50000</v>
      </c>
      <c r="AF354" s="702">
        <v>50000</v>
      </c>
      <c r="AG354" s="702"/>
      <c r="AH354" s="702"/>
      <c r="AI354" s="702"/>
      <c r="AJ354" s="702"/>
      <c r="AK354" s="691"/>
      <c r="AL354" s="691"/>
      <c r="AM354" s="868">
        <f t="shared" si="17"/>
        <v>100000</v>
      </c>
      <c r="AN354" s="868">
        <f t="shared" si="18"/>
        <v>0</v>
      </c>
      <c r="AO354" s="760"/>
      <c r="AP354" s="868"/>
      <c r="AR354" s="704"/>
      <c r="AS354" s="704"/>
      <c r="AT354" s="704"/>
      <c r="AU354" s="704"/>
      <c r="AV354" s="704"/>
      <c r="AW354" s="704"/>
      <c r="AX354" s="704"/>
      <c r="AY354" s="704"/>
      <c r="AZ354" s="704"/>
      <c r="BA354" s="704"/>
      <c r="BB354" s="704"/>
      <c r="BC354" s="704"/>
      <c r="BD354" s="704"/>
      <c r="BE354" s="704"/>
      <c r="BF354" s="704"/>
      <c r="BG354" s="704"/>
      <c r="BH354" s="704"/>
      <c r="BI354" s="704"/>
      <c r="BJ354" s="704"/>
      <c r="BK354" s="704"/>
      <c r="BL354" s="704"/>
      <c r="BM354" s="704"/>
      <c r="BN354" s="704"/>
      <c r="BO354" s="704"/>
      <c r="BP354" s="704"/>
      <c r="BQ354" s="704"/>
      <c r="BR354" s="704"/>
      <c r="BS354" s="704"/>
      <c r="BT354" s="704"/>
      <c r="BU354" s="704"/>
      <c r="BV354" s="704"/>
      <c r="BW354" s="704"/>
      <c r="BX354" s="704"/>
      <c r="BY354" s="704"/>
      <c r="BZ354" s="704"/>
      <c r="CA354" s="704"/>
      <c r="CB354" s="704"/>
      <c r="CC354" s="704"/>
      <c r="CD354" s="704"/>
      <c r="CE354" s="704"/>
      <c r="CF354" s="704"/>
      <c r="CG354" s="704"/>
      <c r="CH354" s="704"/>
      <c r="CI354" s="704"/>
      <c r="CJ354" s="704"/>
      <c r="CK354" s="704"/>
      <c r="CL354" s="704"/>
      <c r="CM354" s="704"/>
      <c r="CN354" s="704"/>
      <c r="CO354" s="704"/>
      <c r="CP354" s="704"/>
      <c r="CQ354" s="704"/>
      <c r="CR354" s="704"/>
      <c r="CS354" s="704"/>
      <c r="CT354" s="704"/>
      <c r="CU354" s="704"/>
      <c r="CV354" s="704"/>
      <c r="CW354" s="704"/>
      <c r="CX354" s="704"/>
      <c r="CY354" s="704"/>
      <c r="CZ354" s="704"/>
      <c r="DA354" s="704"/>
      <c r="DB354" s="704"/>
      <c r="DC354" s="704"/>
      <c r="DD354" s="704"/>
      <c r="DE354" s="704"/>
      <c r="DF354" s="704"/>
      <c r="DG354" s="704"/>
      <c r="DH354" s="704"/>
      <c r="DI354" s="704"/>
      <c r="DJ354" s="704"/>
      <c r="DK354" s="704"/>
      <c r="DL354" s="704"/>
      <c r="DM354" s="704"/>
      <c r="DN354" s="704"/>
      <c r="DO354" s="704"/>
      <c r="DP354" s="704"/>
      <c r="DQ354" s="704"/>
      <c r="DR354" s="704"/>
      <c r="DS354" s="704"/>
      <c r="DT354" s="704"/>
      <c r="DU354" s="704"/>
      <c r="DV354" s="704"/>
      <c r="DW354" s="704"/>
      <c r="DX354" s="704"/>
      <c r="DY354" s="704"/>
      <c r="DZ354" s="704"/>
      <c r="EA354" s="704"/>
      <c r="EB354" s="704"/>
      <c r="EC354" s="704"/>
      <c r="ED354" s="704"/>
      <c r="EE354" s="704"/>
      <c r="EF354" s="704"/>
      <c r="EG354" s="704"/>
      <c r="EH354" s="704"/>
      <c r="EI354" s="704"/>
      <c r="EJ354" s="704"/>
      <c r="EK354" s="704"/>
      <c r="EL354" s="704"/>
      <c r="EM354" s="704"/>
      <c r="EN354" s="704"/>
      <c r="EO354" s="704"/>
      <c r="EP354" s="704"/>
      <c r="EQ354" s="704"/>
      <c r="ER354" s="704"/>
      <c r="ES354" s="704"/>
      <c r="ET354" s="704"/>
      <c r="EU354" s="704"/>
      <c r="FH354" s="704"/>
      <c r="FK354" s="704"/>
      <c r="FL354" s="704"/>
      <c r="FM354" s="704"/>
      <c r="FN354" s="704"/>
      <c r="FO354" s="704"/>
      <c r="FP354" s="704"/>
      <c r="FQ354" s="704"/>
      <c r="FR354" s="704"/>
      <c r="FS354" s="704"/>
      <c r="FT354" s="704"/>
      <c r="FU354" s="704"/>
      <c r="FV354" s="704"/>
      <c r="FW354" s="704"/>
      <c r="FX354" s="704"/>
      <c r="FY354" s="704"/>
      <c r="FZ354" s="704"/>
      <c r="GA354" s="704"/>
      <c r="GB354" s="704"/>
      <c r="GC354" s="704"/>
      <c r="GD354" s="704"/>
      <c r="GE354" s="704"/>
      <c r="GF354" s="704"/>
      <c r="GG354" s="704"/>
      <c r="GH354" s="704"/>
      <c r="GI354" s="704"/>
      <c r="GJ354" s="704"/>
      <c r="GK354" s="704"/>
      <c r="GL354" s="704"/>
      <c r="GM354" s="704"/>
      <c r="GN354" s="704"/>
      <c r="GO354" s="704"/>
      <c r="GP354" s="746"/>
      <c r="IV354" s="704"/>
      <c r="IW354" s="704"/>
      <c r="JA354" s="878"/>
      <c r="JB354" s="878"/>
      <c r="JC354" s="878"/>
      <c r="JD354" s="878"/>
      <c r="JE354" s="878"/>
      <c r="JF354" s="878"/>
      <c r="JG354" s="878"/>
      <c r="JH354" s="878"/>
    </row>
    <row r="355" spans="1:274" s="706" customFormat="1" ht="23.1" customHeight="1" x14ac:dyDescent="0.25">
      <c r="A355" s="691">
        <v>354</v>
      </c>
      <c r="B355" s="693" t="s">
        <v>1390</v>
      </c>
      <c r="C355" s="696">
        <v>287</v>
      </c>
      <c r="D355" s="709">
        <v>632</v>
      </c>
      <c r="E355" s="707">
        <v>2</v>
      </c>
      <c r="F355" s="737" t="s">
        <v>1121</v>
      </c>
      <c r="G355" s="737" t="s">
        <v>1427</v>
      </c>
      <c r="H355" s="751" t="s">
        <v>1127</v>
      </c>
      <c r="I355" s="752" t="s">
        <v>1113</v>
      </c>
      <c r="J355" s="761" t="s">
        <v>1135</v>
      </c>
      <c r="K355" s="761" t="s">
        <v>1151</v>
      </c>
      <c r="L355" s="761" t="s">
        <v>1116</v>
      </c>
      <c r="M355" s="753" t="s">
        <v>1199</v>
      </c>
      <c r="N355" s="753" t="s">
        <v>1359</v>
      </c>
      <c r="O355" s="753" t="s">
        <v>1359</v>
      </c>
      <c r="P355" s="753" t="s">
        <v>1423</v>
      </c>
      <c r="Q355" s="765" t="s">
        <v>1120</v>
      </c>
      <c r="R355" s="765" t="s">
        <v>1120</v>
      </c>
      <c r="S355" s="755">
        <v>2</v>
      </c>
      <c r="T355" s="769">
        <v>2.1</v>
      </c>
      <c r="U355" s="771">
        <v>41456</v>
      </c>
      <c r="V355" s="772">
        <v>41791</v>
      </c>
      <c r="W355" s="874">
        <v>20</v>
      </c>
      <c r="X355" s="875">
        <v>500000</v>
      </c>
      <c r="Y355" s="875"/>
      <c r="Z355" s="875">
        <f t="shared" si="16"/>
        <v>500000</v>
      </c>
      <c r="AA355" s="702"/>
      <c r="AB355" s="702"/>
      <c r="AC355" s="702"/>
      <c r="AD355" s="702">
        <v>250000</v>
      </c>
      <c r="AE355" s="702">
        <v>250000</v>
      </c>
      <c r="AF355" s="702"/>
      <c r="AG355" s="702"/>
      <c r="AH355" s="702"/>
      <c r="AI355" s="691"/>
      <c r="AJ355" s="691"/>
      <c r="AK355" s="691"/>
      <c r="AL355" s="691"/>
      <c r="AM355" s="868">
        <f t="shared" si="17"/>
        <v>500000</v>
      </c>
      <c r="AN355" s="868">
        <f t="shared" si="18"/>
        <v>0</v>
      </c>
      <c r="AO355" s="760"/>
      <c r="AP355" s="868"/>
      <c r="AR355" s="704"/>
      <c r="AS355" s="704"/>
      <c r="AT355" s="704"/>
      <c r="AU355" s="704"/>
      <c r="AV355" s="704"/>
      <c r="AW355" s="704"/>
      <c r="AX355" s="704"/>
      <c r="AY355" s="704"/>
      <c r="AZ355" s="704"/>
      <c r="BA355" s="704"/>
      <c r="BB355" s="704"/>
      <c r="BC355" s="704"/>
      <c r="BD355" s="704"/>
      <c r="BE355" s="704"/>
      <c r="BF355" s="704"/>
      <c r="BG355" s="704"/>
      <c r="BH355" s="704"/>
      <c r="BI355" s="704"/>
      <c r="BJ355" s="704"/>
      <c r="BK355" s="704"/>
      <c r="BL355" s="704"/>
      <c r="BM355" s="704"/>
      <c r="BN355" s="704"/>
      <c r="BO355" s="704"/>
      <c r="BP355" s="704"/>
      <c r="BQ355" s="704"/>
      <c r="BR355" s="704"/>
      <c r="BS355" s="704"/>
      <c r="BT355" s="704"/>
      <c r="BU355" s="704"/>
      <c r="BV355" s="704"/>
      <c r="BW355" s="704"/>
      <c r="BX355" s="704"/>
      <c r="BY355" s="704"/>
      <c r="BZ355" s="704"/>
      <c r="CA355" s="704"/>
      <c r="CB355" s="704"/>
      <c r="CC355" s="704"/>
      <c r="CD355" s="704"/>
      <c r="CE355" s="704"/>
      <c r="CF355" s="704"/>
      <c r="CG355" s="704"/>
      <c r="CH355" s="704"/>
      <c r="CI355" s="704"/>
      <c r="CJ355" s="704"/>
      <c r="CK355" s="704"/>
      <c r="CL355" s="704"/>
      <c r="CM355" s="704"/>
      <c r="CN355" s="704"/>
      <c r="CO355" s="704"/>
      <c r="CP355" s="704"/>
      <c r="CQ355" s="704"/>
      <c r="CR355" s="704"/>
      <c r="CS355" s="704"/>
      <c r="CT355" s="704"/>
      <c r="CU355" s="704"/>
      <c r="CV355" s="704"/>
      <c r="CW355" s="704"/>
      <c r="CX355" s="704"/>
      <c r="CY355" s="704"/>
      <c r="CZ355" s="704"/>
      <c r="DA355" s="704"/>
      <c r="DB355" s="704"/>
      <c r="DC355" s="704"/>
      <c r="DD355" s="704"/>
      <c r="DE355" s="704"/>
      <c r="DF355" s="704"/>
      <c r="DG355" s="704"/>
      <c r="DH355" s="704"/>
      <c r="DI355" s="704"/>
      <c r="DJ355" s="704"/>
      <c r="DK355" s="704"/>
      <c r="DL355" s="704"/>
      <c r="DM355" s="704"/>
      <c r="DN355" s="704"/>
      <c r="DO355" s="704"/>
      <c r="DP355" s="704"/>
      <c r="DQ355" s="704"/>
      <c r="DR355" s="704"/>
      <c r="DS355" s="704"/>
      <c r="DT355" s="704"/>
      <c r="DU355" s="704"/>
      <c r="DV355" s="704"/>
      <c r="DW355" s="704"/>
      <c r="DX355" s="704"/>
      <c r="DY355" s="704"/>
      <c r="DZ355" s="704"/>
      <c r="EA355" s="704"/>
      <c r="EB355" s="704"/>
      <c r="EC355" s="704"/>
      <c r="ED355" s="704"/>
      <c r="EE355" s="704"/>
      <c r="EF355" s="704"/>
      <c r="EG355" s="704"/>
      <c r="EH355" s="704"/>
      <c r="EI355" s="704"/>
      <c r="EJ355" s="704"/>
      <c r="EK355" s="704"/>
      <c r="EL355" s="704"/>
      <c r="EM355" s="704"/>
      <c r="EN355" s="704"/>
      <c r="EO355" s="704"/>
      <c r="EP355" s="704"/>
      <c r="EQ355" s="704"/>
      <c r="ER355" s="704"/>
      <c r="ES355" s="704"/>
      <c r="ET355" s="704"/>
      <c r="EU355" s="704"/>
      <c r="FH355" s="704"/>
      <c r="FK355" s="704"/>
      <c r="FL355" s="704"/>
      <c r="FM355" s="704"/>
      <c r="FN355" s="704"/>
      <c r="FO355" s="704"/>
      <c r="FP355" s="704"/>
      <c r="FQ355" s="704"/>
      <c r="FR355" s="704"/>
      <c r="FS355" s="704"/>
      <c r="FT355" s="704"/>
      <c r="FU355" s="704"/>
      <c r="FV355" s="704"/>
      <c r="FW355" s="704"/>
      <c r="FX355" s="704"/>
      <c r="FY355" s="704"/>
      <c r="FZ355" s="704"/>
      <c r="GA355" s="704"/>
      <c r="GB355" s="704"/>
      <c r="GC355" s="704"/>
      <c r="GD355" s="704"/>
      <c r="GE355" s="704"/>
      <c r="GF355" s="704"/>
      <c r="GG355" s="704"/>
      <c r="GH355" s="704"/>
      <c r="GI355" s="704"/>
      <c r="GJ355" s="704"/>
      <c r="GK355" s="704"/>
      <c r="GL355" s="704"/>
      <c r="GM355" s="704"/>
      <c r="GN355" s="704"/>
      <c r="GO355" s="704"/>
      <c r="GP355" s="746"/>
      <c r="IV355" s="704"/>
      <c r="IW355" s="704"/>
      <c r="JA355" s="878"/>
      <c r="JB355" s="878"/>
      <c r="JC355" s="878"/>
      <c r="JD355" s="878"/>
      <c r="JE355" s="878"/>
      <c r="JF355" s="878"/>
      <c r="JG355" s="878"/>
      <c r="JH355" s="878"/>
    </row>
    <row r="356" spans="1:274" s="706" customFormat="1" ht="23.1" customHeight="1" x14ac:dyDescent="0.25">
      <c r="A356" s="691">
        <v>355</v>
      </c>
      <c r="B356" s="693" t="s">
        <v>1390</v>
      </c>
      <c r="C356" s="696">
        <v>287</v>
      </c>
      <c r="D356" s="709">
        <v>632</v>
      </c>
      <c r="E356" s="707">
        <v>3</v>
      </c>
      <c r="F356" s="737" t="s">
        <v>1121</v>
      </c>
      <c r="G356" s="737" t="s">
        <v>1426</v>
      </c>
      <c r="H356" s="751" t="s">
        <v>1127</v>
      </c>
      <c r="I356" s="752" t="s">
        <v>1113</v>
      </c>
      <c r="J356" s="761" t="s">
        <v>1135</v>
      </c>
      <c r="K356" s="761" t="s">
        <v>1151</v>
      </c>
      <c r="L356" s="761" t="s">
        <v>1116</v>
      </c>
      <c r="M356" s="753" t="s">
        <v>1199</v>
      </c>
      <c r="N356" s="753" t="s">
        <v>1359</v>
      </c>
      <c r="O356" s="753" t="s">
        <v>1359</v>
      </c>
      <c r="P356" s="753" t="s">
        <v>1423</v>
      </c>
      <c r="Q356" s="765" t="s">
        <v>1120</v>
      </c>
      <c r="R356" s="765" t="s">
        <v>1120</v>
      </c>
      <c r="S356" s="755">
        <v>2</v>
      </c>
      <c r="T356" s="769">
        <v>2.1</v>
      </c>
      <c r="U356" s="771">
        <v>41456</v>
      </c>
      <c r="V356" s="772">
        <v>41791</v>
      </c>
      <c r="W356" s="874">
        <v>20</v>
      </c>
      <c r="X356" s="875">
        <v>800000</v>
      </c>
      <c r="Y356" s="875"/>
      <c r="Z356" s="875">
        <f t="shared" si="16"/>
        <v>800000</v>
      </c>
      <c r="AA356" s="702"/>
      <c r="AB356" s="702"/>
      <c r="AC356" s="702">
        <v>200000</v>
      </c>
      <c r="AD356" s="702">
        <v>200000</v>
      </c>
      <c r="AE356" s="702">
        <v>200000</v>
      </c>
      <c r="AF356" s="702">
        <v>200000</v>
      </c>
      <c r="AG356" s="702"/>
      <c r="AH356" s="702"/>
      <c r="AI356" s="691"/>
      <c r="AJ356" s="691"/>
      <c r="AK356" s="691"/>
      <c r="AL356" s="691"/>
      <c r="AM356" s="868">
        <f t="shared" si="17"/>
        <v>800000</v>
      </c>
      <c r="AN356" s="868">
        <f t="shared" si="18"/>
        <v>0</v>
      </c>
      <c r="AO356" s="760"/>
      <c r="AP356" s="868"/>
      <c r="AR356" s="704"/>
      <c r="AS356" s="704"/>
      <c r="AT356" s="704"/>
      <c r="AU356" s="704"/>
      <c r="AV356" s="704"/>
      <c r="AW356" s="704"/>
      <c r="AX356" s="704"/>
      <c r="AY356" s="704"/>
      <c r="AZ356" s="704"/>
      <c r="BA356" s="704"/>
      <c r="BB356" s="704"/>
      <c r="BC356" s="704"/>
      <c r="BD356" s="704"/>
      <c r="BE356" s="704"/>
      <c r="BF356" s="704"/>
      <c r="BG356" s="704"/>
      <c r="BH356" s="704"/>
      <c r="BI356" s="704"/>
      <c r="BJ356" s="704"/>
      <c r="BK356" s="704"/>
      <c r="BL356" s="704"/>
      <c r="BM356" s="704"/>
      <c r="BN356" s="704"/>
      <c r="BO356" s="704"/>
      <c r="BP356" s="704"/>
      <c r="BQ356" s="704"/>
      <c r="BR356" s="704"/>
      <c r="BS356" s="704"/>
      <c r="BT356" s="704"/>
      <c r="BU356" s="704"/>
      <c r="BV356" s="704"/>
      <c r="BW356" s="704"/>
      <c r="BX356" s="704"/>
      <c r="BY356" s="704"/>
      <c r="BZ356" s="704"/>
      <c r="CA356" s="704"/>
      <c r="CB356" s="704"/>
      <c r="CC356" s="704"/>
      <c r="CD356" s="704"/>
      <c r="CE356" s="704"/>
      <c r="CF356" s="704"/>
      <c r="CG356" s="704"/>
      <c r="CH356" s="704"/>
      <c r="CI356" s="704"/>
      <c r="CJ356" s="704"/>
      <c r="CK356" s="704"/>
      <c r="CL356" s="704"/>
      <c r="CM356" s="704"/>
      <c r="CN356" s="704"/>
      <c r="CO356" s="704"/>
      <c r="CP356" s="704"/>
      <c r="CQ356" s="704"/>
      <c r="CR356" s="704"/>
      <c r="CS356" s="704"/>
      <c r="CT356" s="704"/>
      <c r="CU356" s="704"/>
      <c r="CV356" s="704"/>
      <c r="CW356" s="704"/>
      <c r="CX356" s="704"/>
      <c r="CY356" s="704"/>
      <c r="CZ356" s="704"/>
      <c r="DA356" s="704"/>
      <c r="DB356" s="704"/>
      <c r="DC356" s="704"/>
      <c r="DD356" s="704"/>
      <c r="DE356" s="704"/>
      <c r="DF356" s="704"/>
      <c r="DG356" s="704"/>
      <c r="DH356" s="704"/>
      <c r="DI356" s="704"/>
      <c r="DJ356" s="704"/>
      <c r="DK356" s="704"/>
      <c r="DL356" s="704"/>
      <c r="DM356" s="704"/>
      <c r="DN356" s="704"/>
      <c r="DO356" s="704"/>
      <c r="DP356" s="704"/>
      <c r="DQ356" s="704"/>
      <c r="DR356" s="704"/>
      <c r="DS356" s="704"/>
      <c r="DT356" s="704"/>
      <c r="DU356" s="704"/>
      <c r="DV356" s="704"/>
      <c r="DW356" s="704"/>
      <c r="DX356" s="704"/>
      <c r="DY356" s="704"/>
      <c r="DZ356" s="704"/>
      <c r="EA356" s="704"/>
      <c r="EB356" s="704"/>
      <c r="EC356" s="704"/>
      <c r="ED356" s="704"/>
      <c r="EE356" s="704"/>
      <c r="EF356" s="704"/>
      <c r="EG356" s="704"/>
      <c r="EH356" s="704"/>
      <c r="EI356" s="704"/>
      <c r="EJ356" s="704"/>
      <c r="EK356" s="704"/>
      <c r="EL356" s="704"/>
      <c r="EM356" s="704"/>
      <c r="EN356" s="704"/>
      <c r="EO356" s="704"/>
      <c r="EP356" s="704"/>
      <c r="EQ356" s="704"/>
      <c r="ER356" s="704"/>
      <c r="ES356" s="704"/>
      <c r="ET356" s="704"/>
      <c r="EU356" s="704"/>
      <c r="FH356" s="704"/>
      <c r="FK356" s="704"/>
      <c r="FL356" s="704"/>
      <c r="FM356" s="704"/>
      <c r="FN356" s="704"/>
      <c r="FO356" s="704"/>
      <c r="FP356" s="704"/>
      <c r="FQ356" s="704"/>
      <c r="FR356" s="704"/>
      <c r="FS356" s="704"/>
      <c r="FT356" s="704"/>
      <c r="FU356" s="704"/>
      <c r="FV356" s="704"/>
      <c r="FW356" s="704"/>
      <c r="FX356" s="704"/>
      <c r="FY356" s="704"/>
      <c r="FZ356" s="704"/>
      <c r="GA356" s="704"/>
      <c r="GB356" s="704"/>
      <c r="GC356" s="704"/>
      <c r="GD356" s="704"/>
      <c r="GE356" s="704"/>
      <c r="GF356" s="704"/>
      <c r="GG356" s="704"/>
      <c r="GH356" s="704"/>
      <c r="GI356" s="704"/>
      <c r="GJ356" s="704"/>
      <c r="GK356" s="704"/>
      <c r="GL356" s="704"/>
      <c r="GM356" s="704"/>
      <c r="GN356" s="704"/>
      <c r="GO356" s="704"/>
      <c r="GP356" s="746"/>
      <c r="IV356" s="704"/>
      <c r="IW356" s="704"/>
      <c r="JA356" s="878"/>
      <c r="JB356" s="878"/>
      <c r="JC356" s="878"/>
      <c r="JD356" s="878"/>
      <c r="JE356" s="878"/>
      <c r="JF356" s="878"/>
      <c r="JG356" s="878"/>
      <c r="JH356" s="878"/>
    </row>
    <row r="357" spans="1:274" s="878" customFormat="1" ht="23.1" customHeight="1" x14ac:dyDescent="0.25">
      <c r="A357" s="691">
        <v>356</v>
      </c>
      <c r="B357" s="693" t="s">
        <v>1390</v>
      </c>
      <c r="C357" s="696">
        <v>287</v>
      </c>
      <c r="D357" s="709">
        <v>632</v>
      </c>
      <c r="E357" s="707">
        <v>4</v>
      </c>
      <c r="F357" s="737" t="s">
        <v>1121</v>
      </c>
      <c r="G357" s="737" t="s">
        <v>1428</v>
      </c>
      <c r="H357" s="751" t="s">
        <v>1127</v>
      </c>
      <c r="I357" s="752" t="s">
        <v>1113</v>
      </c>
      <c r="J357" s="761" t="s">
        <v>1135</v>
      </c>
      <c r="K357" s="761" t="s">
        <v>1151</v>
      </c>
      <c r="L357" s="761" t="s">
        <v>1116</v>
      </c>
      <c r="M357" s="753" t="s">
        <v>1199</v>
      </c>
      <c r="N357" s="753" t="s">
        <v>1359</v>
      </c>
      <c r="O357" s="753" t="s">
        <v>1359</v>
      </c>
      <c r="P357" s="753" t="s">
        <v>1423</v>
      </c>
      <c r="Q357" s="765" t="s">
        <v>1120</v>
      </c>
      <c r="R357" s="765" t="s">
        <v>1120</v>
      </c>
      <c r="S357" s="755">
        <v>2</v>
      </c>
      <c r="T357" s="769">
        <v>2.1</v>
      </c>
      <c r="U357" s="771">
        <v>41456</v>
      </c>
      <c r="V357" s="772">
        <v>41791</v>
      </c>
      <c r="W357" s="874">
        <v>20</v>
      </c>
      <c r="X357" s="875">
        <v>800000</v>
      </c>
      <c r="Y357" s="875"/>
      <c r="Z357" s="875">
        <f t="shared" si="16"/>
        <v>800000</v>
      </c>
      <c r="AA357" s="702"/>
      <c r="AB357" s="702"/>
      <c r="AC357" s="702"/>
      <c r="AD357" s="702"/>
      <c r="AE357" s="702"/>
      <c r="AF357" s="702">
        <v>800000</v>
      </c>
      <c r="AG357" s="702"/>
      <c r="AH357" s="702"/>
      <c r="AI357" s="691"/>
      <c r="AJ357" s="691"/>
      <c r="AK357" s="691"/>
      <c r="AL357" s="691"/>
      <c r="AM357" s="868">
        <f t="shared" si="17"/>
        <v>800000</v>
      </c>
      <c r="AN357" s="868">
        <f t="shared" si="18"/>
        <v>0</v>
      </c>
      <c r="AO357" s="760"/>
      <c r="AP357" s="868"/>
      <c r="AQ357" s="706"/>
      <c r="AR357" s="704"/>
      <c r="AS357" s="704"/>
      <c r="AT357" s="704"/>
      <c r="AU357" s="704"/>
      <c r="AV357" s="704"/>
      <c r="AW357" s="704"/>
      <c r="AX357" s="704"/>
      <c r="AY357" s="704"/>
      <c r="AZ357" s="704"/>
      <c r="BA357" s="704"/>
      <c r="BB357" s="704"/>
      <c r="BC357" s="704"/>
      <c r="BD357" s="704"/>
      <c r="BE357" s="704"/>
      <c r="BF357" s="704"/>
      <c r="BG357" s="704"/>
      <c r="BH357" s="704"/>
      <c r="BI357" s="704"/>
      <c r="BJ357" s="704"/>
      <c r="BK357" s="704"/>
      <c r="BL357" s="704"/>
      <c r="BM357" s="704"/>
      <c r="BN357" s="704"/>
      <c r="BO357" s="704"/>
      <c r="BP357" s="704"/>
      <c r="BQ357" s="704"/>
      <c r="BR357" s="704"/>
      <c r="BS357" s="704"/>
      <c r="BT357" s="704"/>
      <c r="BU357" s="704"/>
      <c r="BV357" s="704"/>
      <c r="BW357" s="704"/>
      <c r="BX357" s="704"/>
      <c r="BY357" s="704"/>
      <c r="BZ357" s="704"/>
      <c r="CA357" s="704"/>
      <c r="CB357" s="704"/>
      <c r="CC357" s="704"/>
      <c r="CD357" s="704"/>
      <c r="CE357" s="704"/>
      <c r="CF357" s="704"/>
      <c r="CG357" s="704"/>
      <c r="CH357" s="704"/>
      <c r="CI357" s="704"/>
      <c r="CJ357" s="704"/>
      <c r="CK357" s="704"/>
      <c r="CL357" s="704"/>
      <c r="CM357" s="704"/>
      <c r="CN357" s="704"/>
      <c r="CO357" s="704"/>
      <c r="CP357" s="704"/>
      <c r="CQ357" s="704"/>
      <c r="CR357" s="704"/>
      <c r="CS357" s="704"/>
      <c r="CT357" s="704"/>
      <c r="CU357" s="704"/>
      <c r="CV357" s="704"/>
      <c r="CW357" s="704"/>
      <c r="CX357" s="704"/>
      <c r="CY357" s="704"/>
      <c r="CZ357" s="704"/>
      <c r="DA357" s="704"/>
      <c r="DB357" s="704"/>
      <c r="DC357" s="704"/>
      <c r="DD357" s="704"/>
      <c r="DE357" s="704"/>
      <c r="DF357" s="704"/>
      <c r="DG357" s="704"/>
      <c r="DH357" s="704"/>
      <c r="DI357" s="704"/>
      <c r="DJ357" s="704"/>
      <c r="DK357" s="704"/>
      <c r="DL357" s="704"/>
      <c r="DM357" s="704"/>
      <c r="DN357" s="704"/>
      <c r="DO357" s="704"/>
      <c r="DP357" s="704"/>
      <c r="DQ357" s="704"/>
      <c r="DR357" s="704"/>
      <c r="DS357" s="704"/>
      <c r="DT357" s="704"/>
      <c r="DU357" s="704"/>
      <c r="DV357" s="704"/>
      <c r="DW357" s="704"/>
      <c r="DX357" s="704"/>
      <c r="DY357" s="704"/>
      <c r="DZ357" s="704"/>
      <c r="EA357" s="704"/>
      <c r="EB357" s="704"/>
      <c r="EC357" s="704"/>
      <c r="ED357" s="704"/>
      <c r="EE357" s="704"/>
      <c r="EF357" s="704"/>
      <c r="EG357" s="704"/>
      <c r="EH357" s="704"/>
      <c r="EI357" s="704"/>
      <c r="EJ357" s="704"/>
      <c r="EK357" s="704"/>
      <c r="EL357" s="704"/>
      <c r="EM357" s="704"/>
      <c r="EN357" s="704"/>
      <c r="EO357" s="704"/>
      <c r="EP357" s="704"/>
      <c r="EQ357" s="704"/>
      <c r="ER357" s="704"/>
      <c r="ES357" s="704"/>
      <c r="ET357" s="704"/>
      <c r="EU357" s="704"/>
      <c r="EV357" s="706"/>
      <c r="EW357" s="706"/>
      <c r="EX357" s="706"/>
      <c r="EY357" s="706"/>
      <c r="EZ357" s="706"/>
      <c r="FA357" s="706"/>
      <c r="FB357" s="706"/>
      <c r="FC357" s="706"/>
      <c r="FD357" s="706"/>
      <c r="FE357" s="706"/>
      <c r="FF357" s="706"/>
      <c r="FG357" s="706"/>
      <c r="FH357" s="704"/>
      <c r="FI357" s="706"/>
      <c r="FJ357" s="706"/>
      <c r="FK357" s="704"/>
      <c r="FL357" s="704"/>
      <c r="FM357" s="704"/>
      <c r="FN357" s="704"/>
      <c r="FO357" s="704"/>
      <c r="FP357" s="704"/>
      <c r="FQ357" s="704"/>
      <c r="FR357" s="704"/>
      <c r="FS357" s="704"/>
      <c r="FT357" s="704"/>
      <c r="FU357" s="704"/>
      <c r="FV357" s="704"/>
      <c r="FW357" s="704"/>
      <c r="FX357" s="704"/>
      <c r="FY357" s="704"/>
      <c r="FZ357" s="704"/>
      <c r="GA357" s="704"/>
      <c r="GB357" s="704"/>
      <c r="GC357" s="704"/>
      <c r="GD357" s="704"/>
      <c r="GE357" s="704"/>
      <c r="GF357" s="704"/>
      <c r="GG357" s="704"/>
      <c r="GH357" s="704"/>
      <c r="GI357" s="704"/>
      <c r="GJ357" s="704"/>
      <c r="GK357" s="704"/>
      <c r="GL357" s="704"/>
      <c r="GM357" s="704"/>
      <c r="GN357" s="704"/>
      <c r="GO357" s="704"/>
      <c r="GP357" s="746"/>
      <c r="GQ357" s="706"/>
      <c r="GR357" s="706"/>
      <c r="GS357" s="706"/>
      <c r="GT357" s="706"/>
      <c r="GU357" s="706"/>
      <c r="GV357" s="706"/>
      <c r="GW357" s="706"/>
      <c r="GX357" s="706"/>
      <c r="GY357" s="706"/>
      <c r="GZ357" s="706"/>
      <c r="HA357" s="706"/>
      <c r="HB357" s="706"/>
      <c r="HC357" s="706"/>
      <c r="HD357" s="706"/>
      <c r="HE357" s="706"/>
      <c r="HF357" s="706"/>
      <c r="HG357" s="706"/>
      <c r="HH357" s="706"/>
      <c r="HI357" s="706"/>
      <c r="HJ357" s="706"/>
      <c r="HK357" s="706"/>
      <c r="HL357" s="706"/>
      <c r="HM357" s="706"/>
      <c r="HN357" s="706"/>
      <c r="HO357" s="706"/>
      <c r="HP357" s="706"/>
      <c r="HQ357" s="706"/>
      <c r="HR357" s="706"/>
      <c r="HS357" s="706"/>
      <c r="HT357" s="706"/>
      <c r="HU357" s="706"/>
      <c r="HV357" s="706"/>
      <c r="HW357" s="706"/>
      <c r="HX357" s="706"/>
      <c r="HY357" s="706"/>
      <c r="HZ357" s="706"/>
      <c r="IA357" s="706"/>
      <c r="IB357" s="706"/>
      <c r="IC357" s="706"/>
      <c r="ID357" s="706"/>
      <c r="IE357" s="706"/>
      <c r="IF357" s="706"/>
      <c r="IG357" s="706"/>
      <c r="IH357" s="706"/>
      <c r="II357" s="706"/>
      <c r="IJ357" s="706"/>
      <c r="IK357" s="706"/>
      <c r="IL357" s="706"/>
      <c r="IM357" s="706"/>
      <c r="IN357" s="706"/>
      <c r="IO357" s="706"/>
      <c r="IP357" s="706"/>
      <c r="IQ357" s="706"/>
      <c r="IR357" s="706"/>
      <c r="IS357" s="706"/>
      <c r="IT357" s="706"/>
      <c r="IU357" s="706"/>
      <c r="IV357" s="704"/>
      <c r="IW357" s="704"/>
      <c r="IX357" s="706"/>
      <c r="IY357" s="706"/>
      <c r="IZ357" s="706"/>
      <c r="JA357" s="706"/>
      <c r="JB357" s="706"/>
      <c r="JC357" s="706"/>
      <c r="JD357" s="706"/>
      <c r="JE357" s="706"/>
      <c r="JF357" s="706"/>
      <c r="JG357" s="706"/>
      <c r="JH357" s="706"/>
      <c r="JI357" s="706"/>
      <c r="JJ357" s="706"/>
      <c r="JK357" s="706"/>
      <c r="JL357" s="706"/>
      <c r="JM357" s="706"/>
      <c r="JN357" s="706"/>
    </row>
    <row r="358" spans="1:274" s="878" customFormat="1" ht="23.1" customHeight="1" x14ac:dyDescent="0.25">
      <c r="A358" s="691">
        <v>357</v>
      </c>
      <c r="B358" s="693" t="s">
        <v>1390</v>
      </c>
      <c r="C358" s="696">
        <v>287</v>
      </c>
      <c r="D358" s="709">
        <v>632</v>
      </c>
      <c r="E358" s="707">
        <v>5</v>
      </c>
      <c r="F358" s="737" t="s">
        <v>1121</v>
      </c>
      <c r="G358" s="737" t="s">
        <v>1429</v>
      </c>
      <c r="H358" s="751" t="s">
        <v>1127</v>
      </c>
      <c r="I358" s="752" t="s">
        <v>1113</v>
      </c>
      <c r="J358" s="761" t="s">
        <v>1135</v>
      </c>
      <c r="K358" s="761" t="s">
        <v>1151</v>
      </c>
      <c r="L358" s="761" t="s">
        <v>1116</v>
      </c>
      <c r="M358" s="753" t="s">
        <v>1199</v>
      </c>
      <c r="N358" s="753" t="s">
        <v>1359</v>
      </c>
      <c r="O358" s="753" t="s">
        <v>1359</v>
      </c>
      <c r="P358" s="753" t="s">
        <v>1423</v>
      </c>
      <c r="Q358" s="765" t="s">
        <v>1120</v>
      </c>
      <c r="R358" s="765" t="s">
        <v>1120</v>
      </c>
      <c r="S358" s="755">
        <v>2</v>
      </c>
      <c r="T358" s="769">
        <v>2.1</v>
      </c>
      <c r="U358" s="771">
        <v>41456</v>
      </c>
      <c r="V358" s="772">
        <v>41791</v>
      </c>
      <c r="W358" s="874">
        <v>20</v>
      </c>
      <c r="X358" s="875">
        <v>1000000</v>
      </c>
      <c r="Y358" s="875"/>
      <c r="Z358" s="875">
        <f t="shared" si="16"/>
        <v>1000000</v>
      </c>
      <c r="AA358" s="702"/>
      <c r="AB358" s="702"/>
      <c r="AC358" s="702"/>
      <c r="AD358" s="702"/>
      <c r="AE358" s="702"/>
      <c r="AF358" s="702"/>
      <c r="AG358" s="702"/>
      <c r="AH358" s="702"/>
      <c r="AI358" s="702">
        <v>500000</v>
      </c>
      <c r="AJ358" s="702">
        <v>500000</v>
      </c>
      <c r="AK358" s="691"/>
      <c r="AL358" s="691"/>
      <c r="AM358" s="868">
        <f t="shared" si="17"/>
        <v>1000000</v>
      </c>
      <c r="AN358" s="868">
        <f t="shared" si="18"/>
        <v>0</v>
      </c>
      <c r="AO358" s="760"/>
      <c r="AP358" s="868"/>
      <c r="AQ358" s="706"/>
      <c r="AR358" s="704"/>
      <c r="AS358" s="704"/>
      <c r="AT358" s="704"/>
      <c r="AU358" s="704"/>
      <c r="AV358" s="704"/>
      <c r="AW358" s="704"/>
      <c r="AX358" s="704"/>
      <c r="AY358" s="704"/>
      <c r="AZ358" s="704"/>
      <c r="BA358" s="704"/>
      <c r="BB358" s="704"/>
      <c r="BC358" s="704"/>
      <c r="BD358" s="704"/>
      <c r="BE358" s="704"/>
      <c r="BF358" s="704"/>
      <c r="BG358" s="704"/>
      <c r="BH358" s="704"/>
      <c r="BI358" s="704"/>
      <c r="BJ358" s="704"/>
      <c r="BK358" s="704"/>
      <c r="BL358" s="704"/>
      <c r="BM358" s="704"/>
      <c r="BN358" s="704"/>
      <c r="BO358" s="704"/>
      <c r="BP358" s="704"/>
      <c r="BQ358" s="704"/>
      <c r="BR358" s="704"/>
      <c r="BS358" s="704"/>
      <c r="BT358" s="704"/>
      <c r="BU358" s="704"/>
      <c r="BV358" s="704"/>
      <c r="BW358" s="704"/>
      <c r="BX358" s="704"/>
      <c r="BY358" s="704"/>
      <c r="BZ358" s="704"/>
      <c r="CA358" s="704"/>
      <c r="CB358" s="704"/>
      <c r="CC358" s="704"/>
      <c r="CD358" s="704"/>
      <c r="CE358" s="704"/>
      <c r="CF358" s="704"/>
      <c r="CG358" s="704"/>
      <c r="CH358" s="704"/>
      <c r="CI358" s="704"/>
      <c r="CJ358" s="704"/>
      <c r="CK358" s="704"/>
      <c r="CL358" s="704"/>
      <c r="CM358" s="704"/>
      <c r="CN358" s="704"/>
      <c r="CO358" s="704"/>
      <c r="CP358" s="704"/>
      <c r="CQ358" s="704"/>
      <c r="CR358" s="704"/>
      <c r="CS358" s="704"/>
      <c r="CT358" s="704"/>
      <c r="CU358" s="704"/>
      <c r="CV358" s="704"/>
      <c r="CW358" s="704"/>
      <c r="CX358" s="704"/>
      <c r="CY358" s="704"/>
      <c r="CZ358" s="704"/>
      <c r="DA358" s="704"/>
      <c r="DB358" s="704"/>
      <c r="DC358" s="704"/>
      <c r="DD358" s="704"/>
      <c r="DE358" s="704"/>
      <c r="DF358" s="704"/>
      <c r="DG358" s="704"/>
      <c r="DH358" s="704"/>
      <c r="DI358" s="704"/>
      <c r="DJ358" s="704"/>
      <c r="DK358" s="704"/>
      <c r="DL358" s="704"/>
      <c r="DM358" s="704"/>
      <c r="DN358" s="704"/>
      <c r="DO358" s="704"/>
      <c r="DP358" s="704"/>
      <c r="DQ358" s="704"/>
      <c r="DR358" s="704"/>
      <c r="DS358" s="704"/>
      <c r="DT358" s="704"/>
      <c r="DU358" s="704"/>
      <c r="DV358" s="704"/>
      <c r="DW358" s="704"/>
      <c r="DX358" s="704"/>
      <c r="DY358" s="704"/>
      <c r="DZ358" s="704"/>
      <c r="EA358" s="704"/>
      <c r="EB358" s="704"/>
      <c r="EC358" s="704"/>
      <c r="ED358" s="704"/>
      <c r="EE358" s="704"/>
      <c r="EF358" s="704"/>
      <c r="EG358" s="704"/>
      <c r="EH358" s="704"/>
      <c r="EI358" s="704"/>
      <c r="EJ358" s="704"/>
      <c r="EK358" s="704"/>
      <c r="EL358" s="704"/>
      <c r="EM358" s="704"/>
      <c r="EN358" s="704"/>
      <c r="EO358" s="704"/>
      <c r="EP358" s="704"/>
      <c r="EQ358" s="704"/>
      <c r="ER358" s="704"/>
      <c r="ES358" s="704"/>
      <c r="ET358" s="704"/>
      <c r="EU358" s="704"/>
      <c r="EV358" s="706"/>
      <c r="EW358" s="706"/>
      <c r="EX358" s="706"/>
      <c r="EY358" s="706"/>
      <c r="EZ358" s="706"/>
      <c r="FA358" s="706"/>
      <c r="FB358" s="706"/>
      <c r="FC358" s="706"/>
      <c r="FD358" s="706"/>
      <c r="FE358" s="706"/>
      <c r="FF358" s="706"/>
      <c r="FG358" s="706"/>
      <c r="FH358" s="704"/>
      <c r="FI358" s="706"/>
      <c r="FJ358" s="706"/>
      <c r="FK358" s="704"/>
      <c r="FL358" s="704"/>
      <c r="FM358" s="704"/>
      <c r="FN358" s="704"/>
      <c r="FO358" s="704"/>
      <c r="FP358" s="704"/>
      <c r="FQ358" s="704"/>
      <c r="FR358" s="704"/>
      <c r="FS358" s="704"/>
      <c r="FT358" s="704"/>
      <c r="FU358" s="704"/>
      <c r="FV358" s="704"/>
      <c r="FW358" s="704"/>
      <c r="FX358" s="704"/>
      <c r="FY358" s="704"/>
      <c r="FZ358" s="704"/>
      <c r="GA358" s="704"/>
      <c r="GB358" s="704"/>
      <c r="GC358" s="704"/>
      <c r="GD358" s="704"/>
      <c r="GE358" s="704"/>
      <c r="GF358" s="704"/>
      <c r="GG358" s="704"/>
      <c r="GH358" s="704"/>
      <c r="GI358" s="704"/>
      <c r="GJ358" s="704"/>
      <c r="GK358" s="704"/>
      <c r="GL358" s="704"/>
      <c r="GM358" s="704"/>
      <c r="GN358" s="704"/>
      <c r="GO358" s="704"/>
      <c r="GP358" s="746"/>
      <c r="GQ358" s="706"/>
      <c r="GR358" s="706"/>
      <c r="GS358" s="706"/>
      <c r="GT358" s="706"/>
      <c r="GU358" s="706"/>
      <c r="GV358" s="706"/>
      <c r="GW358" s="706"/>
      <c r="GX358" s="706"/>
      <c r="GY358" s="706"/>
      <c r="GZ358" s="706"/>
      <c r="HA358" s="706"/>
      <c r="HB358" s="706"/>
      <c r="HC358" s="706"/>
      <c r="HD358" s="706"/>
      <c r="HE358" s="706"/>
      <c r="HF358" s="706"/>
      <c r="HG358" s="706"/>
      <c r="HH358" s="706"/>
      <c r="HI358" s="706"/>
      <c r="HJ358" s="706"/>
      <c r="HK358" s="706"/>
      <c r="HL358" s="706"/>
      <c r="HM358" s="706"/>
      <c r="HN358" s="706"/>
      <c r="HO358" s="706"/>
      <c r="HP358" s="706"/>
      <c r="HQ358" s="706"/>
      <c r="HR358" s="706"/>
      <c r="HS358" s="706"/>
      <c r="HT358" s="706"/>
      <c r="HU358" s="706"/>
      <c r="HV358" s="706"/>
      <c r="HW358" s="706"/>
      <c r="HX358" s="706"/>
      <c r="HY358" s="706"/>
      <c r="HZ358" s="706"/>
      <c r="IA358" s="706"/>
      <c r="IB358" s="706"/>
      <c r="IC358" s="706"/>
      <c r="ID358" s="706"/>
      <c r="IE358" s="706"/>
      <c r="IF358" s="706"/>
      <c r="IG358" s="706"/>
      <c r="IH358" s="706"/>
      <c r="II358" s="706"/>
      <c r="IJ358" s="706"/>
      <c r="IK358" s="706"/>
      <c r="IL358" s="706"/>
      <c r="IM358" s="706"/>
      <c r="IN358" s="706"/>
      <c r="IO358" s="706"/>
      <c r="IP358" s="706"/>
      <c r="IQ358" s="706"/>
      <c r="IR358" s="706"/>
      <c r="IS358" s="706"/>
      <c r="IT358" s="706"/>
      <c r="IU358" s="706"/>
      <c r="IV358" s="706"/>
      <c r="IW358" s="706"/>
      <c r="IX358" s="706"/>
      <c r="IY358" s="706"/>
      <c r="IZ358" s="706"/>
      <c r="JI358" s="706"/>
      <c r="JJ358" s="706"/>
      <c r="JK358" s="706"/>
      <c r="JL358" s="706"/>
      <c r="JM358" s="706"/>
      <c r="JN358" s="706"/>
    </row>
    <row r="359" spans="1:274" s="706" customFormat="1" ht="32.1" customHeight="1" x14ac:dyDescent="0.25">
      <c r="A359" s="691">
        <v>358</v>
      </c>
      <c r="B359" s="693" t="s">
        <v>1390</v>
      </c>
      <c r="C359" s="696">
        <v>287</v>
      </c>
      <c r="D359" s="709">
        <v>632</v>
      </c>
      <c r="E359" s="707">
        <v>6</v>
      </c>
      <c r="F359" s="737" t="s">
        <v>1121</v>
      </c>
      <c r="G359" s="737" t="s">
        <v>1430</v>
      </c>
      <c r="H359" s="751" t="s">
        <v>1127</v>
      </c>
      <c r="I359" s="752" t="s">
        <v>1113</v>
      </c>
      <c r="J359" s="761" t="s">
        <v>1135</v>
      </c>
      <c r="K359" s="761" t="s">
        <v>1151</v>
      </c>
      <c r="L359" s="761" t="s">
        <v>1116</v>
      </c>
      <c r="M359" s="753" t="s">
        <v>1199</v>
      </c>
      <c r="N359" s="753" t="s">
        <v>1359</v>
      </c>
      <c r="O359" s="753" t="s">
        <v>1359</v>
      </c>
      <c r="P359" s="753" t="s">
        <v>1423</v>
      </c>
      <c r="Q359" s="765" t="s">
        <v>1120</v>
      </c>
      <c r="R359" s="765" t="s">
        <v>1120</v>
      </c>
      <c r="S359" s="755">
        <v>2</v>
      </c>
      <c r="T359" s="769">
        <v>2.1</v>
      </c>
      <c r="U359" s="771">
        <v>41456</v>
      </c>
      <c r="V359" s="772">
        <v>41791</v>
      </c>
      <c r="W359" s="874">
        <v>20</v>
      </c>
      <c r="X359" s="875">
        <v>1200000</v>
      </c>
      <c r="Y359" s="875"/>
      <c r="Z359" s="875">
        <f t="shared" si="16"/>
        <v>1200000</v>
      </c>
      <c r="AA359" s="702"/>
      <c r="AB359" s="702">
        <v>120000</v>
      </c>
      <c r="AC359" s="702">
        <v>120000</v>
      </c>
      <c r="AD359" s="702">
        <v>120000</v>
      </c>
      <c r="AE359" s="702">
        <v>120000</v>
      </c>
      <c r="AF359" s="702">
        <v>120000</v>
      </c>
      <c r="AG359" s="702">
        <v>120000</v>
      </c>
      <c r="AH359" s="702">
        <v>120000</v>
      </c>
      <c r="AI359" s="702">
        <v>120000</v>
      </c>
      <c r="AJ359" s="702">
        <v>120000</v>
      </c>
      <c r="AK359" s="702">
        <v>120000</v>
      </c>
      <c r="AL359" s="691"/>
      <c r="AM359" s="868">
        <f t="shared" si="17"/>
        <v>1200000</v>
      </c>
      <c r="AN359" s="868">
        <f t="shared" si="18"/>
        <v>0</v>
      </c>
      <c r="AO359" s="760"/>
      <c r="AP359" s="868"/>
      <c r="AR359" s="704"/>
      <c r="AS359" s="704"/>
      <c r="AT359" s="704"/>
      <c r="AU359" s="704"/>
      <c r="AV359" s="704"/>
      <c r="AW359" s="704"/>
      <c r="AX359" s="704"/>
      <c r="AY359" s="704"/>
      <c r="AZ359" s="704"/>
      <c r="BA359" s="704"/>
      <c r="BB359" s="704"/>
      <c r="BC359" s="704"/>
      <c r="BD359" s="704"/>
      <c r="BE359" s="704"/>
      <c r="BF359" s="704"/>
      <c r="BG359" s="704"/>
      <c r="BH359" s="704"/>
      <c r="BI359" s="704"/>
      <c r="BJ359" s="704"/>
      <c r="BK359" s="704"/>
      <c r="BL359" s="704"/>
      <c r="BM359" s="704"/>
      <c r="BN359" s="704"/>
      <c r="BO359" s="704"/>
      <c r="BP359" s="704"/>
      <c r="BQ359" s="704"/>
      <c r="BR359" s="704"/>
      <c r="BS359" s="704"/>
      <c r="BT359" s="704"/>
      <c r="BU359" s="704"/>
      <c r="BV359" s="704"/>
      <c r="BW359" s="704"/>
      <c r="BX359" s="704"/>
      <c r="BY359" s="704"/>
      <c r="BZ359" s="704"/>
      <c r="CA359" s="704"/>
      <c r="CB359" s="704"/>
      <c r="CC359" s="704"/>
      <c r="CD359" s="704"/>
      <c r="CE359" s="704"/>
      <c r="CF359" s="704"/>
      <c r="CG359" s="704"/>
      <c r="CH359" s="704"/>
      <c r="CI359" s="704"/>
      <c r="CJ359" s="704"/>
      <c r="CK359" s="704"/>
      <c r="CL359" s="704"/>
      <c r="CM359" s="704"/>
      <c r="CN359" s="704"/>
      <c r="CO359" s="704"/>
      <c r="CP359" s="704"/>
      <c r="CQ359" s="704"/>
      <c r="CR359" s="704"/>
      <c r="CS359" s="704"/>
      <c r="CT359" s="704"/>
      <c r="CU359" s="704"/>
      <c r="CV359" s="704"/>
      <c r="CW359" s="704"/>
      <c r="CX359" s="704"/>
      <c r="CY359" s="704"/>
      <c r="CZ359" s="704"/>
      <c r="DA359" s="704"/>
      <c r="DB359" s="704"/>
      <c r="DC359" s="704"/>
      <c r="DD359" s="704"/>
      <c r="DE359" s="704"/>
      <c r="DF359" s="704"/>
      <c r="DG359" s="704"/>
      <c r="DH359" s="704"/>
      <c r="DI359" s="704"/>
      <c r="DJ359" s="704"/>
      <c r="DK359" s="704"/>
      <c r="DL359" s="704"/>
      <c r="DM359" s="704"/>
      <c r="DN359" s="704"/>
      <c r="DO359" s="704"/>
      <c r="DP359" s="704"/>
      <c r="DQ359" s="704"/>
      <c r="DR359" s="704"/>
      <c r="DS359" s="704"/>
      <c r="DT359" s="704"/>
      <c r="DU359" s="704"/>
      <c r="DV359" s="704"/>
      <c r="DW359" s="704"/>
      <c r="DX359" s="704"/>
      <c r="DY359" s="704"/>
      <c r="DZ359" s="704"/>
      <c r="EA359" s="704"/>
      <c r="EB359" s="704"/>
      <c r="EC359" s="704"/>
      <c r="ED359" s="704"/>
      <c r="EE359" s="704"/>
      <c r="EF359" s="704"/>
      <c r="EG359" s="704"/>
      <c r="EH359" s="704"/>
      <c r="EI359" s="704"/>
      <c r="EJ359" s="704"/>
      <c r="EK359" s="704"/>
      <c r="EL359" s="704"/>
      <c r="EM359" s="704"/>
      <c r="EN359" s="704"/>
      <c r="EO359" s="704"/>
      <c r="EP359" s="704"/>
      <c r="EQ359" s="704"/>
      <c r="ER359" s="704"/>
      <c r="ES359" s="704"/>
      <c r="ET359" s="704"/>
      <c r="EU359" s="704"/>
      <c r="FH359" s="704"/>
      <c r="FK359" s="704"/>
      <c r="FL359" s="704"/>
      <c r="FM359" s="704"/>
      <c r="FN359" s="704"/>
      <c r="FO359" s="704"/>
      <c r="FP359" s="704"/>
      <c r="FQ359" s="704"/>
      <c r="FR359" s="704"/>
      <c r="FS359" s="704"/>
      <c r="FT359" s="704"/>
      <c r="FU359" s="704"/>
      <c r="FV359" s="704"/>
      <c r="FW359" s="704"/>
      <c r="FX359" s="704"/>
      <c r="FY359" s="704"/>
      <c r="FZ359" s="704"/>
      <c r="GA359" s="704"/>
      <c r="GB359" s="704"/>
      <c r="GC359" s="704"/>
      <c r="GD359" s="704"/>
      <c r="GE359" s="704"/>
      <c r="GF359" s="704"/>
      <c r="GG359" s="704"/>
      <c r="GH359" s="704"/>
      <c r="GI359" s="704"/>
      <c r="GJ359" s="704"/>
      <c r="GK359" s="704"/>
      <c r="GL359" s="704"/>
      <c r="GM359" s="704"/>
      <c r="GN359" s="704"/>
      <c r="GO359" s="704"/>
      <c r="GP359" s="746"/>
      <c r="JA359" s="878"/>
      <c r="JB359" s="878"/>
      <c r="JC359" s="878"/>
      <c r="JD359" s="878"/>
      <c r="JE359" s="878"/>
      <c r="JF359" s="878"/>
      <c r="JG359" s="878"/>
      <c r="JH359" s="878"/>
      <c r="JI359" s="878"/>
    </row>
    <row r="360" spans="1:274" s="706" customFormat="1" ht="23.1" customHeight="1" x14ac:dyDescent="0.25">
      <c r="A360" s="691">
        <v>359</v>
      </c>
      <c r="B360" s="693" t="s">
        <v>1390</v>
      </c>
      <c r="C360" s="696">
        <v>287</v>
      </c>
      <c r="D360" s="709">
        <v>644</v>
      </c>
      <c r="E360" s="707">
        <v>1</v>
      </c>
      <c r="F360" s="739" t="s">
        <v>1125</v>
      </c>
      <c r="G360" s="726" t="s">
        <v>1126</v>
      </c>
      <c r="H360" s="751" t="s">
        <v>1127</v>
      </c>
      <c r="I360" s="752" t="s">
        <v>1113</v>
      </c>
      <c r="J360" s="761" t="s">
        <v>1135</v>
      </c>
      <c r="K360" s="761" t="s">
        <v>1151</v>
      </c>
      <c r="L360" s="761" t="s">
        <v>1124</v>
      </c>
      <c r="M360" s="753" t="s">
        <v>1199</v>
      </c>
      <c r="N360" s="753" t="s">
        <v>1359</v>
      </c>
      <c r="O360" s="753" t="s">
        <v>1359</v>
      </c>
      <c r="P360" s="753" t="s">
        <v>1423</v>
      </c>
      <c r="Q360" s="765" t="s">
        <v>1120</v>
      </c>
      <c r="R360" s="765" t="s">
        <v>1120</v>
      </c>
      <c r="S360" s="755">
        <v>2</v>
      </c>
      <c r="T360" s="769">
        <v>2.1</v>
      </c>
      <c r="U360" s="771">
        <v>41456</v>
      </c>
      <c r="V360" s="772">
        <v>41791</v>
      </c>
      <c r="W360" s="874">
        <v>7</v>
      </c>
      <c r="X360" s="875">
        <v>30000</v>
      </c>
      <c r="Y360" s="875"/>
      <c r="Z360" s="875">
        <f t="shared" si="16"/>
        <v>30000</v>
      </c>
      <c r="AA360" s="702"/>
      <c r="AB360" s="702"/>
      <c r="AC360" s="702"/>
      <c r="AD360" s="702">
        <v>30000</v>
      </c>
      <c r="AE360" s="702"/>
      <c r="AF360" s="702"/>
      <c r="AG360" s="702"/>
      <c r="AH360" s="702"/>
      <c r="AI360" s="691"/>
      <c r="AJ360" s="691"/>
      <c r="AK360" s="691"/>
      <c r="AL360" s="691"/>
      <c r="AM360" s="868">
        <f t="shared" si="17"/>
        <v>30000</v>
      </c>
      <c r="AN360" s="868">
        <f t="shared" si="18"/>
        <v>0</v>
      </c>
      <c r="AO360" s="760"/>
      <c r="AP360" s="868"/>
      <c r="AR360" s="704"/>
      <c r="AS360" s="704"/>
      <c r="AT360" s="704"/>
      <c r="AU360" s="704"/>
      <c r="AV360" s="704"/>
      <c r="AW360" s="704"/>
      <c r="AX360" s="704"/>
      <c r="AY360" s="704"/>
      <c r="AZ360" s="704"/>
      <c r="BA360" s="704"/>
      <c r="BB360" s="704"/>
      <c r="BC360" s="704"/>
      <c r="BD360" s="704"/>
      <c r="BE360" s="704"/>
      <c r="BF360" s="704"/>
      <c r="BG360" s="704"/>
      <c r="BH360" s="704"/>
      <c r="BI360" s="704"/>
      <c r="BJ360" s="704"/>
      <c r="BK360" s="704"/>
      <c r="BL360" s="704"/>
      <c r="BM360" s="704"/>
      <c r="BN360" s="704"/>
      <c r="BO360" s="704"/>
      <c r="BP360" s="704"/>
      <c r="BQ360" s="704"/>
      <c r="BR360" s="704"/>
      <c r="BS360" s="704"/>
      <c r="BT360" s="704"/>
      <c r="BU360" s="704"/>
      <c r="BV360" s="704"/>
      <c r="BW360" s="704"/>
      <c r="BX360" s="704"/>
      <c r="BY360" s="704"/>
      <c r="BZ360" s="704"/>
      <c r="CA360" s="704"/>
      <c r="CB360" s="704"/>
      <c r="CC360" s="704"/>
      <c r="CD360" s="704"/>
      <c r="CE360" s="704"/>
      <c r="CF360" s="704"/>
      <c r="CG360" s="704"/>
      <c r="CH360" s="704"/>
      <c r="CI360" s="704"/>
      <c r="CJ360" s="704"/>
      <c r="CK360" s="704"/>
      <c r="CL360" s="704"/>
      <c r="CM360" s="704"/>
      <c r="CN360" s="704"/>
      <c r="CO360" s="704"/>
      <c r="CP360" s="704"/>
      <c r="CQ360" s="704"/>
      <c r="CR360" s="704"/>
      <c r="CS360" s="704"/>
      <c r="CT360" s="704"/>
      <c r="CU360" s="704"/>
      <c r="CV360" s="704"/>
      <c r="CW360" s="704"/>
      <c r="CX360" s="704"/>
      <c r="CY360" s="704"/>
      <c r="CZ360" s="704"/>
      <c r="DA360" s="704"/>
      <c r="DB360" s="704"/>
      <c r="DC360" s="704"/>
      <c r="DD360" s="704"/>
      <c r="DE360" s="704"/>
      <c r="DF360" s="704"/>
      <c r="DG360" s="704"/>
      <c r="DH360" s="704"/>
      <c r="DI360" s="704"/>
      <c r="DJ360" s="704"/>
      <c r="DK360" s="704"/>
      <c r="DL360" s="704"/>
      <c r="DM360" s="704"/>
      <c r="DN360" s="704"/>
      <c r="DO360" s="704"/>
      <c r="DP360" s="704"/>
      <c r="DQ360" s="704"/>
      <c r="DR360" s="704"/>
      <c r="DS360" s="704"/>
      <c r="DT360" s="704"/>
      <c r="DU360" s="704"/>
      <c r="DV360" s="704"/>
      <c r="DW360" s="704"/>
      <c r="DX360" s="704"/>
      <c r="DY360" s="704"/>
      <c r="DZ360" s="704"/>
      <c r="EA360" s="704"/>
      <c r="EB360" s="704"/>
      <c r="EC360" s="704"/>
      <c r="ED360" s="704"/>
      <c r="EE360" s="704"/>
      <c r="EF360" s="704"/>
      <c r="EG360" s="704"/>
      <c r="EH360" s="704"/>
      <c r="EI360" s="704"/>
      <c r="EJ360" s="704"/>
      <c r="EK360" s="704"/>
      <c r="EL360" s="704"/>
      <c r="EM360" s="704"/>
      <c r="EN360" s="704"/>
      <c r="EO360" s="704"/>
      <c r="EP360" s="704"/>
      <c r="EQ360" s="704"/>
      <c r="ER360" s="704"/>
      <c r="ES360" s="704"/>
      <c r="ET360" s="704"/>
      <c r="EU360" s="704"/>
      <c r="FH360" s="704"/>
      <c r="FK360" s="704"/>
      <c r="FL360" s="704"/>
      <c r="FM360" s="704"/>
      <c r="FN360" s="704"/>
      <c r="FO360" s="704"/>
      <c r="FP360" s="704"/>
      <c r="FQ360" s="704"/>
      <c r="FR360" s="704"/>
      <c r="FS360" s="704"/>
      <c r="FT360" s="704"/>
      <c r="FU360" s="704"/>
      <c r="FV360" s="704"/>
      <c r="FW360" s="704"/>
      <c r="FX360" s="704"/>
      <c r="FY360" s="704"/>
      <c r="FZ360" s="704"/>
      <c r="GA360" s="704"/>
      <c r="GB360" s="704"/>
      <c r="GC360" s="704"/>
      <c r="GD360" s="704"/>
      <c r="GE360" s="704"/>
      <c r="GF360" s="704"/>
      <c r="GG360" s="704"/>
      <c r="GH360" s="704"/>
      <c r="GI360" s="704"/>
      <c r="GJ360" s="704"/>
      <c r="GK360" s="704"/>
      <c r="GL360" s="704"/>
      <c r="GM360" s="704"/>
      <c r="GN360" s="704"/>
      <c r="GO360" s="704"/>
      <c r="GP360" s="746"/>
      <c r="IV360" s="704"/>
      <c r="IW360" s="704"/>
      <c r="IX360" s="878"/>
      <c r="IY360" s="878"/>
      <c r="IZ360" s="878"/>
      <c r="JA360" s="879"/>
      <c r="JB360" s="879"/>
      <c r="JC360" s="879"/>
      <c r="JD360" s="879"/>
      <c r="JE360" s="879"/>
      <c r="JF360" s="879"/>
      <c r="JG360" s="879"/>
      <c r="JH360" s="879"/>
      <c r="JI360" s="878"/>
    </row>
    <row r="361" spans="1:274" s="878" customFormat="1" ht="23.1" customHeight="1" x14ac:dyDescent="0.25">
      <c r="A361" s="691">
        <v>360</v>
      </c>
      <c r="B361" s="693" t="s">
        <v>1316</v>
      </c>
      <c r="C361" s="696">
        <v>255</v>
      </c>
      <c r="D361" s="697">
        <v>872</v>
      </c>
      <c r="E361" s="707">
        <v>15</v>
      </c>
      <c r="F361" s="699" t="s">
        <v>1327</v>
      </c>
      <c r="G361" s="699" t="s">
        <v>1347</v>
      </c>
      <c r="H361" s="762" t="s">
        <v>1312</v>
      </c>
      <c r="I361" s="752" t="s">
        <v>1138</v>
      </c>
      <c r="J361" s="761" t="s">
        <v>1135</v>
      </c>
      <c r="K361" s="753" t="s">
        <v>1115</v>
      </c>
      <c r="L361" s="753" t="s">
        <v>1116</v>
      </c>
      <c r="M361" s="753" t="s">
        <v>1199</v>
      </c>
      <c r="N361" s="753" t="s">
        <v>1317</v>
      </c>
      <c r="O361" s="753" t="s">
        <v>1317</v>
      </c>
      <c r="P361" s="780" t="s">
        <v>1554</v>
      </c>
      <c r="Q361" s="753" t="s">
        <v>1120</v>
      </c>
      <c r="R361" s="765" t="s">
        <v>1120</v>
      </c>
      <c r="S361" s="755">
        <v>2</v>
      </c>
      <c r="T361" s="769">
        <v>2.2000000000000002</v>
      </c>
      <c r="U361" s="771">
        <v>41456</v>
      </c>
      <c r="V361" s="772">
        <v>42156</v>
      </c>
      <c r="W361" s="701">
        <v>25</v>
      </c>
      <c r="X361" s="875">
        <v>0</v>
      </c>
      <c r="Y361" s="877"/>
      <c r="Z361" s="875">
        <f t="shared" si="16"/>
        <v>0</v>
      </c>
      <c r="AA361" s="702"/>
      <c r="AB361" s="702"/>
      <c r="AC361" s="702"/>
      <c r="AD361" s="702">
        <v>0</v>
      </c>
      <c r="AE361" s="702">
        <v>0</v>
      </c>
      <c r="AF361" s="702">
        <v>0</v>
      </c>
      <c r="AG361" s="702">
        <v>0</v>
      </c>
      <c r="AH361" s="702">
        <v>0</v>
      </c>
      <c r="AI361" s="702">
        <v>0</v>
      </c>
      <c r="AJ361" s="691"/>
      <c r="AK361" s="691"/>
      <c r="AL361" s="691"/>
      <c r="AM361" s="868">
        <f t="shared" si="17"/>
        <v>0</v>
      </c>
      <c r="AN361" s="868">
        <f t="shared" si="18"/>
        <v>0</v>
      </c>
      <c r="AO361" s="760"/>
      <c r="AP361" s="868"/>
      <c r="AQ361" s="706"/>
      <c r="AR361" s="704"/>
      <c r="AS361" s="704"/>
      <c r="AT361" s="704"/>
      <c r="AU361" s="704"/>
      <c r="AV361" s="704"/>
      <c r="AW361" s="704"/>
      <c r="AX361" s="704"/>
      <c r="AY361" s="704"/>
      <c r="AZ361" s="704"/>
      <c r="BA361" s="704"/>
      <c r="BB361" s="704"/>
      <c r="BC361" s="704"/>
      <c r="BD361" s="704"/>
      <c r="BE361" s="704"/>
      <c r="BF361" s="704"/>
      <c r="BG361" s="704"/>
      <c r="BH361" s="704"/>
      <c r="BI361" s="704"/>
      <c r="BJ361" s="704"/>
      <c r="BK361" s="704"/>
      <c r="BL361" s="704"/>
      <c r="BM361" s="704"/>
      <c r="BN361" s="704"/>
      <c r="BO361" s="704"/>
      <c r="BP361" s="704"/>
      <c r="BQ361" s="704"/>
      <c r="BR361" s="704"/>
      <c r="BS361" s="704"/>
      <c r="BT361" s="704"/>
      <c r="BU361" s="704"/>
      <c r="BV361" s="704"/>
      <c r="BW361" s="704"/>
      <c r="BX361" s="704"/>
      <c r="BY361" s="704"/>
      <c r="BZ361" s="704"/>
      <c r="CA361" s="704"/>
      <c r="CB361" s="704"/>
      <c r="CC361" s="704"/>
      <c r="CD361" s="704"/>
      <c r="CE361" s="704"/>
      <c r="CF361" s="704"/>
      <c r="CG361" s="704"/>
      <c r="CH361" s="704"/>
      <c r="CI361" s="704"/>
      <c r="CJ361" s="704"/>
      <c r="CK361" s="704"/>
      <c r="CL361" s="704"/>
      <c r="CM361" s="704"/>
      <c r="CN361" s="704"/>
      <c r="CO361" s="704"/>
      <c r="CP361" s="704"/>
      <c r="CQ361" s="704"/>
      <c r="CR361" s="704"/>
      <c r="CS361" s="704"/>
      <c r="CT361" s="704"/>
      <c r="CU361" s="704"/>
      <c r="CV361" s="704"/>
      <c r="CW361" s="704"/>
      <c r="CX361" s="704"/>
      <c r="CY361" s="704"/>
      <c r="CZ361" s="704"/>
      <c r="DA361" s="704"/>
      <c r="DB361" s="704"/>
      <c r="DC361" s="704"/>
      <c r="DD361" s="704"/>
      <c r="DE361" s="704"/>
      <c r="DF361" s="704"/>
      <c r="DG361" s="704"/>
      <c r="DH361" s="704"/>
      <c r="DI361" s="704"/>
      <c r="DJ361" s="704"/>
      <c r="DK361" s="704"/>
      <c r="DL361" s="704"/>
      <c r="DM361" s="704"/>
      <c r="DN361" s="704"/>
      <c r="DO361" s="704"/>
      <c r="DP361" s="704"/>
      <c r="DQ361" s="704"/>
      <c r="DR361" s="704"/>
      <c r="DS361" s="704"/>
      <c r="DT361" s="704"/>
      <c r="DU361" s="704"/>
      <c r="DV361" s="704"/>
      <c r="DW361" s="704"/>
      <c r="DX361" s="704"/>
      <c r="DY361" s="704"/>
      <c r="DZ361" s="704"/>
      <c r="EA361" s="704"/>
      <c r="EB361" s="704"/>
      <c r="EC361" s="704"/>
      <c r="ED361" s="704"/>
      <c r="EE361" s="704"/>
      <c r="EF361" s="704"/>
      <c r="EG361" s="704"/>
      <c r="EH361" s="704"/>
      <c r="EI361" s="704"/>
      <c r="EJ361" s="704"/>
      <c r="EK361" s="704"/>
      <c r="EL361" s="704"/>
      <c r="EM361" s="704"/>
      <c r="EN361" s="704"/>
      <c r="EO361" s="704"/>
      <c r="EP361" s="704"/>
      <c r="EQ361" s="704"/>
      <c r="ER361" s="704"/>
      <c r="ES361" s="704"/>
      <c r="ET361" s="704"/>
      <c r="EU361" s="704"/>
      <c r="EV361" s="706"/>
      <c r="EW361" s="706"/>
      <c r="EX361" s="706"/>
      <c r="EY361" s="706"/>
      <c r="EZ361" s="706"/>
      <c r="FA361" s="706"/>
      <c r="FB361" s="706"/>
      <c r="FC361" s="706"/>
      <c r="FD361" s="706"/>
      <c r="FE361" s="706"/>
      <c r="FF361" s="706"/>
      <c r="FG361" s="706"/>
      <c r="FH361" s="704"/>
      <c r="FI361" s="706"/>
      <c r="FJ361" s="706"/>
      <c r="FK361" s="704"/>
      <c r="FL361" s="704"/>
      <c r="FM361" s="704"/>
      <c r="FN361" s="704"/>
      <c r="FO361" s="704"/>
      <c r="FP361" s="704"/>
      <c r="FQ361" s="704"/>
      <c r="FR361" s="704"/>
      <c r="FS361" s="704"/>
      <c r="FT361" s="704"/>
      <c r="FU361" s="704"/>
      <c r="FV361" s="704"/>
      <c r="FW361" s="704"/>
      <c r="FX361" s="704"/>
      <c r="FY361" s="704"/>
      <c r="FZ361" s="704"/>
      <c r="GA361" s="704"/>
      <c r="GB361" s="704"/>
      <c r="GC361" s="704"/>
      <c r="GD361" s="704"/>
      <c r="GE361" s="704"/>
      <c r="GF361" s="704"/>
      <c r="GG361" s="704"/>
      <c r="GH361" s="704"/>
      <c r="GI361" s="704"/>
      <c r="GJ361" s="704"/>
      <c r="GK361" s="704"/>
      <c r="GL361" s="704"/>
      <c r="GM361" s="704"/>
      <c r="GN361" s="704"/>
      <c r="GO361" s="704"/>
      <c r="GP361" s="746"/>
      <c r="GQ361" s="706"/>
      <c r="GR361" s="706"/>
      <c r="GS361" s="706"/>
      <c r="GT361" s="706"/>
      <c r="GU361" s="706"/>
      <c r="GV361" s="706"/>
      <c r="GW361" s="706"/>
      <c r="GX361" s="706"/>
      <c r="GY361" s="706"/>
      <c r="GZ361" s="706"/>
      <c r="HA361" s="706"/>
      <c r="HB361" s="706"/>
      <c r="HC361" s="706"/>
      <c r="HD361" s="706"/>
      <c r="HE361" s="706"/>
      <c r="HF361" s="706"/>
      <c r="HG361" s="706"/>
      <c r="HH361" s="706"/>
      <c r="HI361" s="706"/>
      <c r="HJ361" s="706"/>
      <c r="HK361" s="706"/>
      <c r="HL361" s="706"/>
      <c r="HM361" s="706"/>
      <c r="HN361" s="706"/>
      <c r="HO361" s="706"/>
      <c r="HP361" s="706"/>
      <c r="HQ361" s="706"/>
      <c r="HR361" s="704"/>
      <c r="HS361" s="704"/>
      <c r="HT361" s="704"/>
      <c r="HU361" s="704"/>
      <c r="HV361" s="704"/>
      <c r="HW361" s="704"/>
      <c r="HX361" s="704"/>
      <c r="HY361" s="704"/>
      <c r="HZ361" s="704"/>
      <c r="IA361" s="704"/>
      <c r="IB361" s="704"/>
      <c r="IC361" s="704"/>
      <c r="ID361" s="704"/>
      <c r="IE361" s="704"/>
      <c r="IF361" s="704"/>
      <c r="IG361" s="704"/>
      <c r="IH361" s="704"/>
      <c r="II361" s="704"/>
      <c r="IJ361" s="704"/>
      <c r="IK361" s="704"/>
      <c r="IL361" s="704"/>
      <c r="IM361" s="704"/>
      <c r="IN361" s="704"/>
      <c r="IO361" s="704"/>
      <c r="IP361" s="704"/>
      <c r="IQ361" s="704"/>
      <c r="IR361" s="704"/>
      <c r="IS361" s="704"/>
      <c r="IT361" s="704"/>
      <c r="IU361" s="704"/>
      <c r="IV361" s="706"/>
      <c r="IW361" s="706"/>
      <c r="JA361" s="706"/>
      <c r="JB361" s="706"/>
      <c r="JC361" s="706"/>
      <c r="JD361" s="706"/>
      <c r="JE361" s="706"/>
      <c r="JF361" s="706"/>
      <c r="JG361" s="706"/>
      <c r="JH361" s="706"/>
    </row>
    <row r="362" spans="1:274" s="706" customFormat="1" ht="21.75" customHeight="1" x14ac:dyDescent="0.25">
      <c r="A362" s="691">
        <v>361</v>
      </c>
      <c r="B362" s="693" t="s">
        <v>1316</v>
      </c>
      <c r="C362" s="696">
        <v>281</v>
      </c>
      <c r="D362" s="697">
        <v>872</v>
      </c>
      <c r="E362" s="707">
        <v>2</v>
      </c>
      <c r="F362" s="699" t="s">
        <v>1350</v>
      </c>
      <c r="G362" s="699" t="s">
        <v>1351</v>
      </c>
      <c r="H362" s="762" t="s">
        <v>1312</v>
      </c>
      <c r="I362" s="752" t="s">
        <v>1138</v>
      </c>
      <c r="J362" s="761" t="s">
        <v>1135</v>
      </c>
      <c r="K362" s="753" t="s">
        <v>1115</v>
      </c>
      <c r="L362" s="753" t="s">
        <v>1116</v>
      </c>
      <c r="M362" s="753" t="s">
        <v>1199</v>
      </c>
      <c r="N362" s="753" t="s">
        <v>1317</v>
      </c>
      <c r="O362" s="753" t="s">
        <v>1317</v>
      </c>
      <c r="P362" s="753" t="s">
        <v>1583</v>
      </c>
      <c r="Q362" s="765" t="s">
        <v>1120</v>
      </c>
      <c r="R362" s="765" t="s">
        <v>1120</v>
      </c>
      <c r="S362" s="755">
        <v>2</v>
      </c>
      <c r="T362" s="769">
        <v>2.2000000000000002</v>
      </c>
      <c r="U362" s="771">
        <v>41456</v>
      </c>
      <c r="V362" s="772">
        <v>41791</v>
      </c>
      <c r="W362" s="701">
        <v>25</v>
      </c>
      <c r="X362" s="875"/>
      <c r="Y362" s="876">
        <v>0</v>
      </c>
      <c r="Z362" s="875">
        <f t="shared" si="16"/>
        <v>0</v>
      </c>
      <c r="AA362" s="702"/>
      <c r="AB362" s="702"/>
      <c r="AC362" s="702"/>
      <c r="AD362" s="702"/>
      <c r="AE362" s="702"/>
      <c r="AF362" s="702"/>
      <c r="AG362" s="702"/>
      <c r="AH362" s="702"/>
      <c r="AI362" s="691"/>
      <c r="AJ362" s="691"/>
      <c r="AK362" s="691"/>
      <c r="AL362" s="691"/>
      <c r="AM362" s="868">
        <f t="shared" si="17"/>
        <v>0</v>
      </c>
      <c r="AN362" s="868">
        <f t="shared" si="18"/>
        <v>0</v>
      </c>
      <c r="AO362" s="760"/>
      <c r="AP362" s="868">
        <v>10000000</v>
      </c>
      <c r="AR362" s="704"/>
      <c r="AS362" s="704"/>
      <c r="AT362" s="704"/>
      <c r="AU362" s="704"/>
      <c r="AV362" s="704"/>
      <c r="AW362" s="704"/>
      <c r="AX362" s="704"/>
      <c r="AY362" s="704"/>
      <c r="AZ362" s="704"/>
      <c r="BA362" s="704"/>
      <c r="BB362" s="704"/>
      <c r="BC362" s="704"/>
      <c r="BD362" s="704"/>
      <c r="BE362" s="704"/>
      <c r="BF362" s="704"/>
      <c r="BG362" s="704"/>
      <c r="BH362" s="704"/>
      <c r="BI362" s="704"/>
      <c r="BJ362" s="704"/>
      <c r="BK362" s="704"/>
      <c r="BL362" s="704"/>
      <c r="BM362" s="704"/>
      <c r="BN362" s="704"/>
      <c r="BO362" s="704"/>
      <c r="BP362" s="704"/>
      <c r="BQ362" s="704"/>
      <c r="BR362" s="704"/>
      <c r="BS362" s="704"/>
      <c r="BT362" s="704"/>
      <c r="BU362" s="704"/>
      <c r="BV362" s="704"/>
      <c r="BW362" s="704"/>
      <c r="BX362" s="704"/>
      <c r="BY362" s="704"/>
      <c r="BZ362" s="704"/>
      <c r="CA362" s="704"/>
      <c r="CB362" s="704"/>
      <c r="CC362" s="704"/>
      <c r="CD362" s="704"/>
      <c r="CE362" s="704"/>
      <c r="CF362" s="704"/>
      <c r="CG362" s="704"/>
      <c r="CH362" s="704"/>
      <c r="CI362" s="704"/>
      <c r="CJ362" s="704"/>
      <c r="CK362" s="704"/>
      <c r="CL362" s="704"/>
      <c r="CM362" s="704"/>
      <c r="CN362" s="704"/>
      <c r="CO362" s="704"/>
      <c r="CP362" s="704"/>
      <c r="CQ362" s="704"/>
      <c r="CR362" s="704"/>
      <c r="CS362" s="704"/>
      <c r="CT362" s="704"/>
      <c r="CU362" s="704"/>
      <c r="CV362" s="704"/>
      <c r="CW362" s="704"/>
      <c r="CX362" s="704"/>
      <c r="CY362" s="704"/>
      <c r="CZ362" s="704"/>
      <c r="DA362" s="704"/>
      <c r="DB362" s="704"/>
      <c r="DC362" s="704"/>
      <c r="DD362" s="704"/>
      <c r="DE362" s="704"/>
      <c r="DF362" s="704"/>
      <c r="DG362" s="704"/>
      <c r="DH362" s="704"/>
      <c r="DI362" s="704"/>
      <c r="DJ362" s="704"/>
      <c r="DK362" s="704"/>
      <c r="DL362" s="704"/>
      <c r="DM362" s="704"/>
      <c r="DN362" s="704"/>
      <c r="DO362" s="704"/>
      <c r="DP362" s="704"/>
      <c r="DQ362" s="704"/>
      <c r="DR362" s="704"/>
      <c r="DS362" s="704"/>
      <c r="DT362" s="704"/>
      <c r="DU362" s="704"/>
      <c r="DV362" s="704"/>
      <c r="DW362" s="704"/>
      <c r="DX362" s="704"/>
      <c r="DY362" s="704"/>
      <c r="DZ362" s="704"/>
      <c r="EA362" s="704"/>
      <c r="EB362" s="704"/>
      <c r="EC362" s="704"/>
      <c r="ED362" s="704"/>
      <c r="EE362" s="704"/>
      <c r="EF362" s="704"/>
      <c r="EG362" s="704"/>
      <c r="EH362" s="704"/>
      <c r="EI362" s="704"/>
      <c r="EJ362" s="704"/>
      <c r="EK362" s="704"/>
      <c r="EL362" s="704"/>
      <c r="EM362" s="704"/>
      <c r="EN362" s="704"/>
      <c r="EO362" s="704"/>
      <c r="EP362" s="704"/>
      <c r="EQ362" s="704"/>
      <c r="ER362" s="704"/>
      <c r="ES362" s="704"/>
      <c r="ET362" s="704"/>
      <c r="EU362" s="704"/>
      <c r="FH362" s="704"/>
      <c r="FK362" s="704"/>
      <c r="FL362" s="704"/>
      <c r="FM362" s="704"/>
      <c r="FN362" s="704"/>
      <c r="FO362" s="704"/>
      <c r="FP362" s="704"/>
      <c r="FQ362" s="704"/>
      <c r="FR362" s="704"/>
      <c r="FS362" s="704"/>
      <c r="FT362" s="704"/>
      <c r="FU362" s="704"/>
      <c r="FV362" s="704"/>
      <c r="FW362" s="704"/>
      <c r="FX362" s="704"/>
      <c r="FY362" s="704"/>
      <c r="FZ362" s="704"/>
      <c r="GA362" s="704"/>
      <c r="GB362" s="704"/>
      <c r="GC362" s="704"/>
      <c r="GD362" s="704"/>
      <c r="GE362" s="704"/>
      <c r="GF362" s="704"/>
      <c r="GG362" s="704"/>
      <c r="GH362" s="704"/>
      <c r="GI362" s="704"/>
      <c r="GJ362" s="704"/>
      <c r="GK362" s="704"/>
      <c r="GL362" s="704"/>
      <c r="GM362" s="704"/>
      <c r="GN362" s="704"/>
      <c r="GO362" s="704"/>
      <c r="GP362" s="746"/>
      <c r="IA362" s="704"/>
      <c r="IB362" s="704"/>
      <c r="IC362" s="704"/>
      <c r="ID362" s="704"/>
      <c r="IE362" s="704"/>
      <c r="IF362" s="704"/>
      <c r="IG362" s="704"/>
      <c r="IH362" s="704"/>
      <c r="II362" s="704"/>
      <c r="IJ362" s="704"/>
      <c r="IK362" s="704"/>
      <c r="IL362" s="704"/>
      <c r="IM362" s="704"/>
      <c r="IN362" s="704"/>
      <c r="IO362" s="704"/>
      <c r="IP362" s="704"/>
      <c r="IQ362" s="704"/>
      <c r="IR362" s="704"/>
      <c r="IS362" s="704"/>
      <c r="IT362" s="704"/>
      <c r="IU362" s="704"/>
      <c r="IX362" s="878"/>
      <c r="IY362" s="878"/>
      <c r="IZ362" s="878"/>
      <c r="JJ362" s="878"/>
      <c r="JK362" s="878"/>
      <c r="JL362" s="878"/>
      <c r="JM362" s="878"/>
      <c r="JN362" s="878"/>
    </row>
    <row r="363" spans="1:274" s="706" customFormat="1" ht="23.1" customHeight="1" x14ac:dyDescent="0.25">
      <c r="A363" s="691">
        <v>362</v>
      </c>
      <c r="B363" s="693" t="s">
        <v>1111</v>
      </c>
      <c r="C363" s="696">
        <v>227</v>
      </c>
      <c r="D363" s="697">
        <v>832</v>
      </c>
      <c r="E363" s="707">
        <v>2</v>
      </c>
      <c r="F363" s="699" t="s">
        <v>1121</v>
      </c>
      <c r="G363" s="699" t="s">
        <v>1516</v>
      </c>
      <c r="H363" s="751" t="s">
        <v>1137</v>
      </c>
      <c r="I363" s="752" t="s">
        <v>1138</v>
      </c>
      <c r="J363" s="753" t="s">
        <v>1139</v>
      </c>
      <c r="K363" s="764" t="s">
        <v>1115</v>
      </c>
      <c r="L363" s="764" t="s">
        <v>1116</v>
      </c>
      <c r="M363" s="753" t="s">
        <v>1117</v>
      </c>
      <c r="N363" s="753" t="s">
        <v>1118</v>
      </c>
      <c r="O363" s="753" t="s">
        <v>1517</v>
      </c>
      <c r="P363" s="753" t="s">
        <v>1142</v>
      </c>
      <c r="Q363" s="765">
        <v>2</v>
      </c>
      <c r="R363" s="765" t="s">
        <v>1120</v>
      </c>
      <c r="S363" s="755">
        <v>2</v>
      </c>
      <c r="T363" s="766">
        <v>2.11</v>
      </c>
      <c r="U363" s="757">
        <v>41456</v>
      </c>
      <c r="V363" s="758">
        <v>41791</v>
      </c>
      <c r="W363" s="701">
        <v>25</v>
      </c>
      <c r="X363" s="913">
        <v>7000000</v>
      </c>
      <c r="Y363" s="876">
        <v>0</v>
      </c>
      <c r="Z363" s="875">
        <f t="shared" si="16"/>
        <v>7000000</v>
      </c>
      <c r="AA363" s="702"/>
      <c r="AB363" s="702">
        <v>1000000</v>
      </c>
      <c r="AC363" s="702">
        <v>1000000</v>
      </c>
      <c r="AD363" s="702">
        <v>1000000</v>
      </c>
      <c r="AE363" s="702">
        <v>1000000</v>
      </c>
      <c r="AF363" s="702">
        <v>1000000</v>
      </c>
      <c r="AG363" s="702">
        <v>1000000</v>
      </c>
      <c r="AH363" s="702">
        <v>1000000</v>
      </c>
      <c r="AI363" s="691"/>
      <c r="AJ363" s="691"/>
      <c r="AK363" s="691"/>
      <c r="AL363" s="691"/>
      <c r="AM363" s="868">
        <f t="shared" si="17"/>
        <v>7000000</v>
      </c>
      <c r="AN363" s="868">
        <f t="shared" si="18"/>
        <v>0</v>
      </c>
      <c r="AO363" s="760"/>
      <c r="AP363" s="868"/>
      <c r="AR363" s="704"/>
      <c r="AS363" s="704"/>
      <c r="AT363" s="704"/>
      <c r="AU363" s="704"/>
      <c r="AV363" s="704"/>
      <c r="AW363" s="704"/>
      <c r="AX363" s="704"/>
      <c r="AY363" s="704"/>
      <c r="AZ363" s="704"/>
      <c r="BA363" s="704"/>
      <c r="BB363" s="704"/>
      <c r="BC363" s="704"/>
      <c r="BD363" s="704"/>
      <c r="BE363" s="704"/>
      <c r="BF363" s="704"/>
      <c r="BG363" s="704"/>
      <c r="BH363" s="704"/>
      <c r="BI363" s="704"/>
      <c r="BJ363" s="704"/>
      <c r="BK363" s="704"/>
      <c r="BL363" s="704"/>
      <c r="BM363" s="704"/>
      <c r="BN363" s="704"/>
      <c r="BO363" s="704"/>
      <c r="BP363" s="704"/>
      <c r="BQ363" s="704"/>
      <c r="BR363" s="704"/>
      <c r="BS363" s="704"/>
      <c r="BT363" s="704"/>
      <c r="BU363" s="704"/>
      <c r="BV363" s="704"/>
      <c r="BW363" s="704"/>
      <c r="BX363" s="704"/>
      <c r="BY363" s="704"/>
      <c r="BZ363" s="704"/>
      <c r="CA363" s="704"/>
      <c r="CB363" s="704"/>
      <c r="CC363" s="704"/>
      <c r="CD363" s="704"/>
      <c r="CE363" s="704"/>
      <c r="CF363" s="704"/>
      <c r="CG363" s="704"/>
      <c r="CH363" s="704"/>
      <c r="CI363" s="704"/>
      <c r="CJ363" s="704"/>
      <c r="CK363" s="704"/>
      <c r="CL363" s="704"/>
      <c r="CM363" s="704"/>
      <c r="CN363" s="704"/>
      <c r="CO363" s="704"/>
      <c r="CP363" s="704"/>
      <c r="CQ363" s="704"/>
      <c r="CR363" s="704"/>
      <c r="CS363" s="704"/>
      <c r="CT363" s="704"/>
      <c r="CU363" s="704"/>
      <c r="CV363" s="704"/>
      <c r="CW363" s="704"/>
      <c r="CX363" s="704"/>
      <c r="CY363" s="704"/>
      <c r="CZ363" s="704"/>
      <c r="DA363" s="704"/>
      <c r="DB363" s="704"/>
      <c r="DC363" s="704"/>
      <c r="DD363" s="704"/>
      <c r="DE363" s="704"/>
      <c r="DF363" s="704"/>
      <c r="DG363" s="704"/>
      <c r="DH363" s="704"/>
      <c r="DI363" s="704"/>
      <c r="DJ363" s="704"/>
      <c r="DK363" s="704"/>
      <c r="DL363" s="704"/>
      <c r="DM363" s="704"/>
      <c r="DN363" s="704"/>
      <c r="DO363" s="704"/>
      <c r="DP363" s="704"/>
      <c r="DQ363" s="704"/>
      <c r="DR363" s="704"/>
      <c r="DS363" s="704"/>
      <c r="DT363" s="704"/>
      <c r="DU363" s="704"/>
      <c r="DV363" s="704"/>
      <c r="DW363" s="704"/>
      <c r="DX363" s="704"/>
      <c r="DY363" s="704"/>
      <c r="DZ363" s="704"/>
      <c r="EA363" s="704"/>
      <c r="EB363" s="704"/>
      <c r="EC363" s="704"/>
      <c r="ED363" s="704"/>
      <c r="EE363" s="704"/>
      <c r="EF363" s="704"/>
      <c r="EG363" s="704"/>
      <c r="EH363" s="704"/>
      <c r="EI363" s="704"/>
      <c r="EJ363" s="704"/>
      <c r="EK363" s="704"/>
      <c r="EL363" s="704"/>
      <c r="EM363" s="704"/>
      <c r="EN363" s="704"/>
      <c r="EO363" s="704"/>
      <c r="EP363" s="704"/>
      <c r="EQ363" s="704"/>
      <c r="ER363" s="704"/>
      <c r="ES363" s="704"/>
      <c r="ET363" s="704"/>
      <c r="EU363" s="704"/>
      <c r="FI363" s="704"/>
      <c r="FJ363" s="704"/>
      <c r="GN363" s="704"/>
      <c r="GO363" s="704"/>
      <c r="GP363" s="746"/>
      <c r="GQ363" s="704"/>
      <c r="GR363" s="704"/>
      <c r="GS363" s="704"/>
      <c r="GT363" s="704"/>
      <c r="GU363" s="704"/>
      <c r="GV363" s="704"/>
      <c r="GW363" s="704"/>
      <c r="GX363" s="704"/>
      <c r="GY363" s="704"/>
      <c r="GZ363" s="704"/>
      <c r="HA363" s="704"/>
      <c r="HB363" s="704"/>
      <c r="HC363" s="704"/>
      <c r="HD363" s="704"/>
      <c r="HE363" s="704"/>
      <c r="HF363" s="704"/>
      <c r="HG363" s="704"/>
      <c r="HH363" s="704"/>
      <c r="HI363" s="704"/>
      <c r="HJ363" s="704"/>
      <c r="HK363" s="704"/>
      <c r="HL363" s="704"/>
      <c r="HM363" s="704"/>
      <c r="HN363" s="704"/>
      <c r="HO363" s="704"/>
      <c r="HP363" s="704"/>
      <c r="HQ363" s="704"/>
      <c r="HR363" s="704"/>
      <c r="HS363" s="704"/>
      <c r="HT363" s="704"/>
      <c r="HU363" s="704"/>
      <c r="HV363" s="704"/>
      <c r="HW363" s="704"/>
      <c r="HX363" s="704"/>
      <c r="HY363" s="704"/>
      <c r="HZ363" s="704"/>
      <c r="JI363" s="878"/>
      <c r="JJ363" s="878"/>
      <c r="JK363" s="878"/>
      <c r="JL363" s="878"/>
      <c r="JM363" s="878"/>
      <c r="JN363" s="878"/>
    </row>
    <row r="364" spans="1:274" s="706" customFormat="1" ht="23.1" customHeight="1" x14ac:dyDescent="0.2">
      <c r="A364" s="691">
        <v>363</v>
      </c>
      <c r="B364" s="693" t="s">
        <v>1111</v>
      </c>
      <c r="C364" s="696">
        <v>229</v>
      </c>
      <c r="D364" s="697">
        <v>832</v>
      </c>
      <c r="E364" s="707">
        <v>1</v>
      </c>
      <c r="F364" s="699" t="s">
        <v>1121</v>
      </c>
      <c r="G364" s="699" t="s">
        <v>1143</v>
      </c>
      <c r="H364" s="751" t="s">
        <v>1137</v>
      </c>
      <c r="I364" s="752" t="s">
        <v>1138</v>
      </c>
      <c r="J364" s="764" t="s">
        <v>1114</v>
      </c>
      <c r="K364" s="761" t="s">
        <v>1115</v>
      </c>
      <c r="L364" s="761" t="s">
        <v>1116</v>
      </c>
      <c r="M364" s="753" t="s">
        <v>1117</v>
      </c>
      <c r="N364" s="753" t="s">
        <v>1118</v>
      </c>
      <c r="O364" s="753" t="s">
        <v>1118</v>
      </c>
      <c r="P364" s="753" t="s">
        <v>1119</v>
      </c>
      <c r="Q364" s="765" t="s">
        <v>1144</v>
      </c>
      <c r="R364" s="765" t="s">
        <v>1120</v>
      </c>
      <c r="S364" s="755">
        <v>2</v>
      </c>
      <c r="T364" s="766">
        <v>2.11</v>
      </c>
      <c r="U364" s="757">
        <v>41456</v>
      </c>
      <c r="V364" s="758">
        <v>41791</v>
      </c>
      <c r="W364" s="701">
        <v>25</v>
      </c>
      <c r="X364" s="913">
        <v>3000000</v>
      </c>
      <c r="Y364" s="876"/>
      <c r="Z364" s="875">
        <f t="shared" si="16"/>
        <v>3000000</v>
      </c>
      <c r="AA364" s="702"/>
      <c r="AB364" s="702"/>
      <c r="AC364" s="702"/>
      <c r="AD364" s="702"/>
      <c r="AE364" s="702"/>
      <c r="AF364" s="702"/>
      <c r="AG364" s="702"/>
      <c r="AH364" s="702"/>
      <c r="AI364" s="691"/>
      <c r="AJ364" s="749">
        <v>1500000</v>
      </c>
      <c r="AK364" s="749">
        <v>1500000</v>
      </c>
      <c r="AL364" s="691"/>
      <c r="AM364" s="868">
        <f t="shared" si="17"/>
        <v>3000000</v>
      </c>
      <c r="AN364" s="868">
        <f t="shared" si="18"/>
        <v>0</v>
      </c>
      <c r="AO364" s="760"/>
      <c r="AP364" s="868"/>
      <c r="AR364" s="704"/>
      <c r="AS364" s="704"/>
      <c r="AT364" s="704"/>
      <c r="AU364" s="704"/>
      <c r="AV364" s="704"/>
      <c r="AW364" s="704"/>
      <c r="AX364" s="704"/>
      <c r="AY364" s="704"/>
      <c r="AZ364" s="704"/>
      <c r="BA364" s="704"/>
      <c r="BB364" s="704"/>
      <c r="BC364" s="704"/>
      <c r="BD364" s="704"/>
      <c r="BE364" s="704"/>
      <c r="BF364" s="704"/>
      <c r="BG364" s="704"/>
      <c r="BH364" s="704"/>
      <c r="BI364" s="704"/>
      <c r="BJ364" s="704"/>
      <c r="BK364" s="704"/>
      <c r="BL364" s="704"/>
      <c r="BM364" s="704"/>
      <c r="BN364" s="704"/>
      <c r="BO364" s="704"/>
      <c r="BP364" s="704"/>
      <c r="BQ364" s="704"/>
      <c r="BR364" s="704"/>
      <c r="BS364" s="704"/>
      <c r="BT364" s="704"/>
      <c r="BU364" s="704"/>
      <c r="BV364" s="704"/>
      <c r="BW364" s="704"/>
      <c r="BX364" s="704"/>
      <c r="BY364" s="704"/>
      <c r="BZ364" s="704"/>
      <c r="CA364" s="704"/>
      <c r="CB364" s="704"/>
      <c r="CC364" s="704"/>
      <c r="CD364" s="704"/>
      <c r="CE364" s="704"/>
      <c r="CF364" s="704"/>
      <c r="CG364" s="704"/>
      <c r="CH364" s="704"/>
      <c r="CI364" s="704"/>
      <c r="CJ364" s="704"/>
      <c r="CK364" s="704"/>
      <c r="CL364" s="704"/>
      <c r="CM364" s="704"/>
      <c r="CN364" s="704"/>
      <c r="CO364" s="704"/>
      <c r="CP364" s="704"/>
      <c r="CQ364" s="704"/>
      <c r="CR364" s="704"/>
      <c r="CS364" s="704"/>
      <c r="CT364" s="704"/>
      <c r="CU364" s="704"/>
      <c r="CV364" s="704"/>
      <c r="CW364" s="704"/>
      <c r="CX364" s="704"/>
      <c r="CY364" s="704"/>
      <c r="CZ364" s="704"/>
      <c r="DA364" s="704"/>
      <c r="DB364" s="704"/>
      <c r="DC364" s="704"/>
      <c r="DD364" s="704"/>
      <c r="DE364" s="704"/>
      <c r="DF364" s="704"/>
      <c r="DG364" s="704"/>
      <c r="DH364" s="704"/>
      <c r="DI364" s="704"/>
      <c r="DJ364" s="704"/>
      <c r="DK364" s="704"/>
      <c r="DL364" s="704"/>
      <c r="DM364" s="704"/>
      <c r="DN364" s="704"/>
      <c r="DO364" s="704"/>
      <c r="DP364" s="704"/>
      <c r="DQ364" s="704"/>
      <c r="DR364" s="704"/>
      <c r="DS364" s="704"/>
      <c r="DT364" s="704"/>
      <c r="DU364" s="704"/>
      <c r="DV364" s="704"/>
      <c r="DW364" s="704"/>
      <c r="DX364" s="704"/>
      <c r="DY364" s="704"/>
      <c r="DZ364" s="704"/>
      <c r="EA364" s="704"/>
      <c r="EB364" s="704"/>
      <c r="EC364" s="704"/>
      <c r="ED364" s="704"/>
      <c r="EE364" s="704"/>
      <c r="EF364" s="704"/>
      <c r="EG364" s="704"/>
      <c r="EH364" s="704"/>
      <c r="EI364" s="704"/>
      <c r="EJ364" s="704"/>
      <c r="EK364" s="704"/>
      <c r="EL364" s="704"/>
      <c r="EM364" s="704"/>
      <c r="EN364" s="704"/>
      <c r="EO364" s="704"/>
      <c r="EP364" s="704"/>
      <c r="EQ364" s="704"/>
      <c r="ER364" s="704"/>
      <c r="ES364" s="704"/>
      <c r="ET364" s="704"/>
      <c r="EU364" s="704"/>
      <c r="FI364" s="704"/>
      <c r="FJ364" s="704"/>
      <c r="GP364" s="746"/>
      <c r="GQ364" s="704"/>
      <c r="GR364" s="704"/>
      <c r="GS364" s="704"/>
      <c r="GT364" s="704"/>
      <c r="GU364" s="704"/>
      <c r="GV364" s="704"/>
      <c r="GW364" s="704"/>
      <c r="GX364" s="704"/>
      <c r="GY364" s="704"/>
      <c r="GZ364" s="704"/>
      <c r="HA364" s="704"/>
      <c r="HB364" s="704"/>
      <c r="HC364" s="704"/>
      <c r="HD364" s="704"/>
      <c r="HE364" s="704"/>
      <c r="HF364" s="704"/>
      <c r="HG364" s="704"/>
      <c r="HH364" s="704"/>
      <c r="HI364" s="704"/>
      <c r="HJ364" s="704"/>
      <c r="HK364" s="704"/>
      <c r="HL364" s="704"/>
      <c r="HM364" s="704"/>
      <c r="HN364" s="704"/>
      <c r="HO364" s="704"/>
      <c r="HP364" s="704"/>
      <c r="HQ364" s="704"/>
      <c r="HR364" s="704"/>
      <c r="HS364" s="704"/>
      <c r="HT364" s="704"/>
      <c r="HU364" s="704"/>
      <c r="HV364" s="704"/>
      <c r="HW364" s="704"/>
      <c r="HX364" s="704"/>
      <c r="HY364" s="704"/>
      <c r="HZ364" s="704"/>
      <c r="JI364" s="814"/>
      <c r="JJ364" s="704"/>
      <c r="JK364" s="704"/>
      <c r="JL364" s="704"/>
      <c r="JM364" s="704"/>
      <c r="JN364" s="704"/>
    </row>
    <row r="365" spans="1:274" s="706" customFormat="1" ht="23.1" customHeight="1" x14ac:dyDescent="0.25">
      <c r="A365" s="691">
        <v>364</v>
      </c>
      <c r="B365" s="693" t="s">
        <v>1352</v>
      </c>
      <c r="C365" s="696">
        <v>234</v>
      </c>
      <c r="D365" s="697">
        <v>832</v>
      </c>
      <c r="E365" s="707">
        <v>1</v>
      </c>
      <c r="F365" s="699" t="s">
        <v>1121</v>
      </c>
      <c r="G365" s="699" t="s">
        <v>1400</v>
      </c>
      <c r="H365" s="751" t="s">
        <v>1358</v>
      </c>
      <c r="I365" s="752" t="s">
        <v>1138</v>
      </c>
      <c r="J365" s="761" t="s">
        <v>1135</v>
      </c>
      <c r="K365" s="753" t="s">
        <v>1115</v>
      </c>
      <c r="L365" s="753" t="s">
        <v>1116</v>
      </c>
      <c r="M365" s="753" t="s">
        <v>1199</v>
      </c>
      <c r="N365" s="753" t="s">
        <v>1128</v>
      </c>
      <c r="O365" s="753" t="s">
        <v>1128</v>
      </c>
      <c r="P365" s="753" t="s">
        <v>1134</v>
      </c>
      <c r="Q365" s="765" t="s">
        <v>1401</v>
      </c>
      <c r="R365" s="765" t="s">
        <v>1401</v>
      </c>
      <c r="S365" s="755">
        <v>2</v>
      </c>
      <c r="T365" s="763">
        <v>2.1</v>
      </c>
      <c r="U365" s="771">
        <v>41456</v>
      </c>
      <c r="V365" s="771">
        <v>41791</v>
      </c>
      <c r="W365" s="701">
        <v>20</v>
      </c>
      <c r="X365" s="875">
        <v>45590000</v>
      </c>
      <c r="Y365" s="876">
        <v>0</v>
      </c>
      <c r="Z365" s="875">
        <f t="shared" si="16"/>
        <v>45590000</v>
      </c>
      <c r="AA365" s="702">
        <v>3790000</v>
      </c>
      <c r="AB365" s="702">
        <v>3790000</v>
      </c>
      <c r="AC365" s="702">
        <v>3790000</v>
      </c>
      <c r="AD365" s="702">
        <f t="shared" ref="AD365:AJ365" si="19">3790000+700000</f>
        <v>4490000</v>
      </c>
      <c r="AE365" s="702">
        <f t="shared" si="19"/>
        <v>4490000</v>
      </c>
      <c r="AF365" s="702">
        <f t="shared" si="19"/>
        <v>4490000</v>
      </c>
      <c r="AG365" s="702">
        <f t="shared" si="19"/>
        <v>4490000</v>
      </c>
      <c r="AH365" s="702">
        <f t="shared" si="19"/>
        <v>4490000</v>
      </c>
      <c r="AI365" s="702">
        <f t="shared" si="19"/>
        <v>4490000</v>
      </c>
      <c r="AJ365" s="702">
        <f t="shared" si="19"/>
        <v>4490000</v>
      </c>
      <c r="AK365" s="702">
        <v>2790000</v>
      </c>
      <c r="AL365" s="702"/>
      <c r="AM365" s="868">
        <f t="shared" si="17"/>
        <v>45590000</v>
      </c>
      <c r="AN365" s="868">
        <f t="shared" si="18"/>
        <v>0</v>
      </c>
      <c r="AO365" s="702">
        <v>35022100</v>
      </c>
      <c r="AP365" s="868">
        <v>37417100</v>
      </c>
      <c r="AR365" s="704"/>
      <c r="AS365" s="704"/>
      <c r="AT365" s="704"/>
      <c r="AU365" s="704"/>
      <c r="AV365" s="704"/>
      <c r="AW365" s="704"/>
      <c r="AX365" s="704"/>
      <c r="AY365" s="704"/>
      <c r="AZ365" s="704"/>
      <c r="BA365" s="704"/>
      <c r="BB365" s="704"/>
      <c r="BC365" s="704"/>
      <c r="BD365" s="704"/>
      <c r="BE365" s="704"/>
      <c r="BF365" s="704"/>
      <c r="BG365" s="704"/>
      <c r="BH365" s="704"/>
      <c r="BI365" s="704"/>
      <c r="BJ365" s="704"/>
      <c r="BK365" s="704"/>
      <c r="BL365" s="704"/>
      <c r="BM365" s="704"/>
      <c r="BN365" s="704"/>
      <c r="BO365" s="704"/>
      <c r="BP365" s="704"/>
      <c r="BQ365" s="704"/>
      <c r="BR365" s="704"/>
      <c r="BS365" s="704"/>
      <c r="BT365" s="704"/>
      <c r="BU365" s="704"/>
      <c r="BV365" s="704"/>
      <c r="BW365" s="704"/>
      <c r="BX365" s="704"/>
      <c r="BY365" s="704"/>
      <c r="BZ365" s="704"/>
      <c r="CA365" s="704"/>
      <c r="CB365" s="704"/>
      <c r="CC365" s="704"/>
      <c r="CD365" s="704"/>
      <c r="CE365" s="704"/>
      <c r="CF365" s="704"/>
      <c r="CG365" s="704"/>
      <c r="CH365" s="704"/>
      <c r="CI365" s="704"/>
      <c r="CJ365" s="704"/>
      <c r="CK365" s="704"/>
      <c r="CL365" s="704"/>
      <c r="CM365" s="704"/>
      <c r="CN365" s="704"/>
      <c r="CO365" s="704"/>
      <c r="CP365" s="704"/>
      <c r="CQ365" s="704"/>
      <c r="CR365" s="704"/>
      <c r="CS365" s="704"/>
      <c r="CT365" s="704"/>
      <c r="CU365" s="704"/>
      <c r="CV365" s="704"/>
      <c r="CW365" s="704"/>
      <c r="CX365" s="704"/>
      <c r="CY365" s="704"/>
      <c r="CZ365" s="704"/>
      <c r="DA365" s="704"/>
      <c r="DB365" s="704"/>
      <c r="DC365" s="704"/>
      <c r="DD365" s="704"/>
      <c r="DE365" s="704"/>
      <c r="DF365" s="704"/>
      <c r="DG365" s="704"/>
      <c r="DH365" s="704"/>
      <c r="DI365" s="704"/>
      <c r="DJ365" s="704"/>
      <c r="DK365" s="704"/>
      <c r="DL365" s="704"/>
      <c r="DM365" s="704"/>
      <c r="DN365" s="704"/>
      <c r="DO365" s="704"/>
      <c r="DP365" s="704"/>
      <c r="DQ365" s="704"/>
      <c r="DR365" s="704"/>
      <c r="DS365" s="704"/>
      <c r="DT365" s="704"/>
      <c r="DU365" s="704"/>
      <c r="DV365" s="704"/>
      <c r="DW365" s="704"/>
      <c r="DX365" s="704"/>
      <c r="DY365" s="704"/>
      <c r="DZ365" s="704"/>
      <c r="EA365" s="704"/>
      <c r="EB365" s="704"/>
      <c r="EC365" s="704"/>
      <c r="ED365" s="704"/>
      <c r="EE365" s="704"/>
      <c r="EF365" s="704"/>
      <c r="EG365" s="704"/>
      <c r="EH365" s="704"/>
      <c r="EI365" s="704"/>
      <c r="EJ365" s="704"/>
      <c r="EK365" s="704"/>
      <c r="EL365" s="704"/>
      <c r="EM365" s="704"/>
      <c r="EN365" s="704"/>
      <c r="EO365" s="704"/>
      <c r="EP365" s="704"/>
      <c r="EQ365" s="704"/>
      <c r="ER365" s="704"/>
      <c r="ES365" s="704"/>
      <c r="ET365" s="704"/>
      <c r="EU365" s="704"/>
      <c r="FH365" s="704"/>
      <c r="FK365" s="704"/>
      <c r="FL365" s="704"/>
      <c r="FM365" s="704"/>
      <c r="FN365" s="704"/>
      <c r="FO365" s="704"/>
      <c r="FP365" s="704"/>
      <c r="FQ365" s="704"/>
      <c r="FR365" s="704"/>
      <c r="FS365" s="704"/>
      <c r="FT365" s="704"/>
      <c r="FU365" s="704"/>
      <c r="FV365" s="704"/>
      <c r="FW365" s="704"/>
      <c r="FX365" s="704"/>
      <c r="FY365" s="704"/>
      <c r="FZ365" s="704"/>
      <c r="GA365" s="704"/>
      <c r="GB365" s="704"/>
      <c r="GC365" s="704"/>
      <c r="GD365" s="704"/>
      <c r="GE365" s="704"/>
      <c r="GF365" s="704"/>
      <c r="GG365" s="704"/>
      <c r="GH365" s="704"/>
      <c r="GI365" s="704"/>
      <c r="GJ365" s="704"/>
      <c r="GK365" s="704"/>
      <c r="GL365" s="704"/>
      <c r="GM365" s="704"/>
      <c r="GN365" s="704"/>
      <c r="HR365" s="704"/>
      <c r="HS365" s="704"/>
      <c r="HT365" s="704"/>
      <c r="HU365" s="704"/>
      <c r="HV365" s="704"/>
      <c r="HW365" s="704"/>
      <c r="HX365" s="704"/>
      <c r="HY365" s="704"/>
      <c r="HZ365" s="704"/>
      <c r="IX365" s="878"/>
      <c r="IY365" s="878"/>
      <c r="IZ365" s="878"/>
      <c r="JA365" s="878"/>
      <c r="JB365" s="878"/>
      <c r="JC365" s="878"/>
      <c r="JD365" s="878"/>
      <c r="JE365" s="878"/>
      <c r="JF365" s="878"/>
      <c r="JG365" s="878"/>
      <c r="JH365" s="878"/>
      <c r="JI365" s="814"/>
      <c r="JJ365" s="878"/>
      <c r="JK365" s="878"/>
      <c r="JL365" s="878"/>
      <c r="JM365" s="878"/>
      <c r="JN365" s="878"/>
    </row>
    <row r="366" spans="1:274" s="706" customFormat="1" ht="23.1" customHeight="1" x14ac:dyDescent="0.25">
      <c r="A366" s="691">
        <v>365</v>
      </c>
      <c r="B366" s="693" t="s">
        <v>1352</v>
      </c>
      <c r="C366" s="696">
        <v>234</v>
      </c>
      <c r="D366" s="697">
        <v>832</v>
      </c>
      <c r="E366" s="707">
        <v>4</v>
      </c>
      <c r="F366" s="699" t="s">
        <v>1121</v>
      </c>
      <c r="G366" s="699" t="s">
        <v>1402</v>
      </c>
      <c r="H366" s="751" t="s">
        <v>1358</v>
      </c>
      <c r="I366" s="752" t="s">
        <v>1138</v>
      </c>
      <c r="J366" s="761" t="s">
        <v>1135</v>
      </c>
      <c r="K366" s="753" t="s">
        <v>1115</v>
      </c>
      <c r="L366" s="753" t="s">
        <v>1116</v>
      </c>
      <c r="M366" s="753" t="s">
        <v>1199</v>
      </c>
      <c r="N366" s="753" t="s">
        <v>1128</v>
      </c>
      <c r="O366" s="753" t="s">
        <v>1128</v>
      </c>
      <c r="P366" s="753" t="s">
        <v>1134</v>
      </c>
      <c r="Q366" s="753" t="s">
        <v>1160</v>
      </c>
      <c r="R366" s="753" t="s">
        <v>1160</v>
      </c>
      <c r="S366" s="755">
        <v>2</v>
      </c>
      <c r="T366" s="763">
        <v>2.1</v>
      </c>
      <c r="U366" s="771">
        <v>41456</v>
      </c>
      <c r="V366" s="771">
        <v>41791</v>
      </c>
      <c r="W366" s="701">
        <v>20</v>
      </c>
      <c r="X366" s="875">
        <v>6382600</v>
      </c>
      <c r="Y366" s="876">
        <v>0</v>
      </c>
      <c r="Z366" s="875">
        <f t="shared" si="16"/>
        <v>6382600</v>
      </c>
      <c r="AA366" s="702">
        <f t="shared" ref="AA366:AF366" si="20">531800+500000</f>
        <v>1031800</v>
      </c>
      <c r="AB366" s="702">
        <f t="shared" si="20"/>
        <v>1031800</v>
      </c>
      <c r="AC366" s="702">
        <f t="shared" si="20"/>
        <v>1031800</v>
      </c>
      <c r="AD366" s="702">
        <f t="shared" si="20"/>
        <v>1031800</v>
      </c>
      <c r="AE366" s="702">
        <f t="shared" si="20"/>
        <v>1031800</v>
      </c>
      <c r="AF366" s="702">
        <f t="shared" si="20"/>
        <v>1031800</v>
      </c>
      <c r="AG366" s="702">
        <v>191800</v>
      </c>
      <c r="AH366" s="702"/>
      <c r="AI366" s="702"/>
      <c r="AJ366" s="702"/>
      <c r="AK366" s="702"/>
      <c r="AL366" s="691"/>
      <c r="AM366" s="868">
        <f t="shared" si="17"/>
        <v>6382600</v>
      </c>
      <c r="AN366" s="868">
        <f t="shared" si="18"/>
        <v>0</v>
      </c>
      <c r="AO366" s="702">
        <v>4903000</v>
      </c>
      <c r="AP366" s="868">
        <v>5238400</v>
      </c>
      <c r="AR366" s="704"/>
      <c r="AS366" s="704"/>
      <c r="AT366" s="704"/>
      <c r="AU366" s="704"/>
      <c r="AV366" s="704"/>
      <c r="AW366" s="704"/>
      <c r="AX366" s="704"/>
      <c r="AY366" s="704"/>
      <c r="AZ366" s="704"/>
      <c r="BA366" s="704"/>
      <c r="BB366" s="704"/>
      <c r="BC366" s="704"/>
      <c r="BD366" s="704"/>
      <c r="BE366" s="704"/>
      <c r="BF366" s="704"/>
      <c r="BG366" s="704"/>
      <c r="BH366" s="704"/>
      <c r="BI366" s="704"/>
      <c r="BJ366" s="704"/>
      <c r="BK366" s="704"/>
      <c r="BL366" s="704"/>
      <c r="BM366" s="704"/>
      <c r="BN366" s="704"/>
      <c r="BO366" s="704"/>
      <c r="BP366" s="704"/>
      <c r="BQ366" s="704"/>
      <c r="BR366" s="704"/>
      <c r="BS366" s="704"/>
      <c r="BT366" s="704"/>
      <c r="BU366" s="704"/>
      <c r="BV366" s="704"/>
      <c r="BW366" s="704"/>
      <c r="BX366" s="704"/>
      <c r="BY366" s="704"/>
      <c r="BZ366" s="704"/>
      <c r="CA366" s="704"/>
      <c r="CB366" s="704"/>
      <c r="CC366" s="704"/>
      <c r="CD366" s="704"/>
      <c r="CE366" s="704"/>
      <c r="CF366" s="704"/>
      <c r="CG366" s="704"/>
      <c r="CH366" s="704"/>
      <c r="CI366" s="704"/>
      <c r="CJ366" s="704"/>
      <c r="CK366" s="704"/>
      <c r="CL366" s="704"/>
      <c r="CM366" s="704"/>
      <c r="CN366" s="704"/>
      <c r="CO366" s="704"/>
      <c r="CP366" s="704"/>
      <c r="CQ366" s="704"/>
      <c r="CR366" s="704"/>
      <c r="CS366" s="704"/>
      <c r="CT366" s="704"/>
      <c r="CU366" s="704"/>
      <c r="CV366" s="704"/>
      <c r="CW366" s="704"/>
      <c r="CX366" s="704"/>
      <c r="CY366" s="704"/>
      <c r="CZ366" s="704"/>
      <c r="DA366" s="704"/>
      <c r="DB366" s="704"/>
      <c r="DC366" s="704"/>
      <c r="DD366" s="704"/>
      <c r="DE366" s="704"/>
      <c r="DF366" s="704"/>
      <c r="DG366" s="704"/>
      <c r="DH366" s="704"/>
      <c r="DI366" s="704"/>
      <c r="DJ366" s="704"/>
      <c r="DK366" s="704"/>
      <c r="DL366" s="704"/>
      <c r="DM366" s="704"/>
      <c r="DN366" s="704"/>
      <c r="DO366" s="704"/>
      <c r="DP366" s="704"/>
      <c r="DQ366" s="704"/>
      <c r="DR366" s="704"/>
      <c r="DS366" s="704"/>
      <c r="DT366" s="704"/>
      <c r="DU366" s="704"/>
      <c r="DV366" s="704"/>
      <c r="DW366" s="704"/>
      <c r="DX366" s="704"/>
      <c r="DY366" s="704"/>
      <c r="DZ366" s="704"/>
      <c r="EA366" s="704"/>
      <c r="EB366" s="704"/>
      <c r="EC366" s="704"/>
      <c r="ED366" s="704"/>
      <c r="EE366" s="704"/>
      <c r="EF366" s="704"/>
      <c r="EG366" s="704"/>
      <c r="EH366" s="704"/>
      <c r="EI366" s="704"/>
      <c r="EJ366" s="704"/>
      <c r="EK366" s="704"/>
      <c r="EL366" s="704"/>
      <c r="EM366" s="704"/>
      <c r="EN366" s="704"/>
      <c r="EO366" s="704"/>
      <c r="EP366" s="704"/>
      <c r="EQ366" s="704"/>
      <c r="ER366" s="704"/>
      <c r="ES366" s="704"/>
      <c r="ET366" s="704"/>
      <c r="EU366" s="704"/>
      <c r="FH366" s="704"/>
      <c r="FI366" s="704"/>
      <c r="FJ366" s="704"/>
      <c r="FK366" s="704"/>
      <c r="FL366" s="704"/>
      <c r="FM366" s="704"/>
      <c r="FN366" s="704"/>
      <c r="FO366" s="704"/>
      <c r="FP366" s="704"/>
      <c r="FQ366" s="704"/>
      <c r="FR366" s="704"/>
      <c r="FS366" s="704"/>
      <c r="FT366" s="704"/>
      <c r="FU366" s="704"/>
      <c r="FV366" s="704"/>
      <c r="FW366" s="704"/>
      <c r="FX366" s="704"/>
      <c r="FY366" s="704"/>
      <c r="FZ366" s="704"/>
      <c r="GA366" s="704"/>
      <c r="GB366" s="704"/>
      <c r="GC366" s="704"/>
      <c r="GD366" s="704"/>
      <c r="GE366" s="704"/>
      <c r="GF366" s="704"/>
      <c r="GG366" s="704"/>
      <c r="GH366" s="704"/>
      <c r="GI366" s="704"/>
      <c r="GJ366" s="704"/>
      <c r="GK366" s="704"/>
      <c r="GL366" s="704"/>
      <c r="GM366" s="704"/>
      <c r="GN366" s="704"/>
      <c r="HR366" s="704"/>
      <c r="HS366" s="704"/>
      <c r="HT366" s="704"/>
      <c r="HU366" s="704"/>
      <c r="HV366" s="704"/>
      <c r="HW366" s="704"/>
      <c r="HX366" s="704"/>
      <c r="HY366" s="704"/>
      <c r="HZ366" s="704"/>
      <c r="IX366" s="878"/>
      <c r="IY366" s="878"/>
      <c r="IZ366" s="878"/>
      <c r="JI366" s="878"/>
      <c r="JJ366" s="878"/>
      <c r="JK366" s="878"/>
      <c r="JL366" s="878"/>
      <c r="JM366" s="878"/>
      <c r="JN366" s="878"/>
    </row>
    <row r="367" spans="1:274" s="706" customFormat="1" ht="23.1" customHeight="1" x14ac:dyDescent="0.25">
      <c r="A367" s="691">
        <v>366</v>
      </c>
      <c r="B367" s="693" t="s">
        <v>1352</v>
      </c>
      <c r="C367" s="696">
        <v>246</v>
      </c>
      <c r="D367" s="697">
        <v>884</v>
      </c>
      <c r="E367" s="707">
        <v>5</v>
      </c>
      <c r="F367" s="699" t="s">
        <v>1405</v>
      </c>
      <c r="G367" s="699" t="s">
        <v>1402</v>
      </c>
      <c r="H367" s="751" t="s">
        <v>1358</v>
      </c>
      <c r="I367" s="752" t="s">
        <v>1138</v>
      </c>
      <c r="J367" s="761" t="s">
        <v>1135</v>
      </c>
      <c r="K367" s="753" t="s">
        <v>1115</v>
      </c>
      <c r="L367" s="753" t="s">
        <v>1116</v>
      </c>
      <c r="M367" s="753" t="s">
        <v>1199</v>
      </c>
      <c r="N367" s="764" t="s">
        <v>1128</v>
      </c>
      <c r="O367" s="753" t="s">
        <v>1128</v>
      </c>
      <c r="P367" s="753" t="s">
        <v>1134</v>
      </c>
      <c r="Q367" s="753" t="s">
        <v>1120</v>
      </c>
      <c r="R367" s="753" t="s">
        <v>1120</v>
      </c>
      <c r="S367" s="755">
        <v>2</v>
      </c>
      <c r="T367" s="763">
        <v>2.1</v>
      </c>
      <c r="U367" s="772">
        <v>41456</v>
      </c>
      <c r="V367" s="771">
        <v>41791</v>
      </c>
      <c r="W367" s="874">
        <v>20</v>
      </c>
      <c r="X367" s="875">
        <v>3909200</v>
      </c>
      <c r="Y367" s="876">
        <v>0</v>
      </c>
      <c r="Z367" s="875">
        <f t="shared" si="16"/>
        <v>3909200</v>
      </c>
      <c r="AA367" s="702">
        <v>325700</v>
      </c>
      <c r="AB367" s="702">
        <v>325700</v>
      </c>
      <c r="AC367" s="702">
        <v>325700</v>
      </c>
      <c r="AD367" s="702">
        <v>325700</v>
      </c>
      <c r="AE367" s="702">
        <v>325700</v>
      </c>
      <c r="AF367" s="702">
        <v>325700</v>
      </c>
      <c r="AG367" s="702">
        <v>325700</v>
      </c>
      <c r="AH367" s="702">
        <v>325700</v>
      </c>
      <c r="AI367" s="702">
        <v>325700</v>
      </c>
      <c r="AJ367" s="702">
        <v>325700</v>
      </c>
      <c r="AK367" s="702">
        <v>325700</v>
      </c>
      <c r="AL367" s="691">
        <v>326500</v>
      </c>
      <c r="AM367" s="868">
        <f t="shared" si="17"/>
        <v>3909200</v>
      </c>
      <c r="AN367" s="868">
        <f t="shared" si="18"/>
        <v>0</v>
      </c>
      <c r="AO367" s="702">
        <v>5868700</v>
      </c>
      <c r="AP367" s="868">
        <v>6270000</v>
      </c>
      <c r="AR367" s="704"/>
      <c r="AS367" s="704"/>
      <c r="AT367" s="704"/>
      <c r="AU367" s="704"/>
      <c r="AV367" s="704"/>
      <c r="AW367" s="704"/>
      <c r="AX367" s="704"/>
      <c r="AY367" s="704"/>
      <c r="AZ367" s="704"/>
      <c r="BA367" s="704"/>
      <c r="BB367" s="704"/>
      <c r="BC367" s="704"/>
      <c r="BD367" s="704"/>
      <c r="BE367" s="704"/>
      <c r="BF367" s="704"/>
      <c r="BG367" s="704"/>
      <c r="BH367" s="704"/>
      <c r="BI367" s="704"/>
      <c r="BJ367" s="704"/>
      <c r="BK367" s="704"/>
      <c r="BL367" s="704"/>
      <c r="BM367" s="704"/>
      <c r="BN367" s="704"/>
      <c r="BO367" s="704"/>
      <c r="BP367" s="704"/>
      <c r="BQ367" s="704"/>
      <c r="BR367" s="704"/>
      <c r="BS367" s="704"/>
      <c r="BT367" s="704"/>
      <c r="BU367" s="704"/>
      <c r="BV367" s="704"/>
      <c r="BW367" s="704"/>
      <c r="BX367" s="704"/>
      <c r="BY367" s="704"/>
      <c r="BZ367" s="704"/>
      <c r="CA367" s="704"/>
      <c r="CB367" s="704"/>
      <c r="CC367" s="704"/>
      <c r="CD367" s="704"/>
      <c r="CE367" s="704"/>
      <c r="CF367" s="704"/>
      <c r="CG367" s="704"/>
      <c r="CH367" s="704"/>
      <c r="CI367" s="704"/>
      <c r="CJ367" s="704"/>
      <c r="CK367" s="704"/>
      <c r="CL367" s="704"/>
      <c r="CM367" s="704"/>
      <c r="CN367" s="704"/>
      <c r="CO367" s="704"/>
      <c r="CP367" s="704"/>
      <c r="CQ367" s="704"/>
      <c r="CR367" s="704"/>
      <c r="CS367" s="704"/>
      <c r="CT367" s="704"/>
      <c r="CU367" s="704"/>
      <c r="CV367" s="704"/>
      <c r="CW367" s="704"/>
      <c r="CX367" s="704"/>
      <c r="CY367" s="704"/>
      <c r="CZ367" s="704"/>
      <c r="DA367" s="704"/>
      <c r="DB367" s="704"/>
      <c r="DC367" s="704"/>
      <c r="DD367" s="704"/>
      <c r="DE367" s="704"/>
      <c r="DF367" s="704"/>
      <c r="DG367" s="704"/>
      <c r="DH367" s="704"/>
      <c r="DI367" s="704"/>
      <c r="DJ367" s="704"/>
      <c r="DK367" s="704"/>
      <c r="DL367" s="704"/>
      <c r="DM367" s="704"/>
      <c r="DN367" s="704"/>
      <c r="DO367" s="704"/>
      <c r="DP367" s="704"/>
      <c r="DQ367" s="704"/>
      <c r="DR367" s="704"/>
      <c r="DS367" s="704"/>
      <c r="DT367" s="704"/>
      <c r="DU367" s="704"/>
      <c r="DV367" s="704"/>
      <c r="DW367" s="704"/>
      <c r="DX367" s="704"/>
      <c r="DY367" s="704"/>
      <c r="DZ367" s="704"/>
      <c r="EA367" s="704"/>
      <c r="EB367" s="704"/>
      <c r="EC367" s="704"/>
      <c r="ED367" s="704"/>
      <c r="EE367" s="704"/>
      <c r="EF367" s="704"/>
      <c r="EG367" s="704"/>
      <c r="EH367" s="704"/>
      <c r="EI367" s="704"/>
      <c r="EJ367" s="704"/>
      <c r="EK367" s="704"/>
      <c r="EL367" s="704"/>
      <c r="EM367" s="704"/>
      <c r="EN367" s="704"/>
      <c r="EO367" s="704"/>
      <c r="EP367" s="704"/>
      <c r="EQ367" s="704"/>
      <c r="ER367" s="704"/>
      <c r="ES367" s="704"/>
      <c r="ET367" s="704"/>
      <c r="EU367" s="704"/>
      <c r="EV367" s="704"/>
      <c r="EW367" s="704"/>
      <c r="EX367" s="704"/>
      <c r="EY367" s="704"/>
      <c r="EZ367" s="704"/>
      <c r="FA367" s="704"/>
      <c r="FB367" s="704"/>
      <c r="FC367" s="704"/>
      <c r="FD367" s="704"/>
      <c r="FE367" s="704"/>
      <c r="FF367" s="704"/>
      <c r="FG367" s="704"/>
      <c r="FH367" s="704"/>
      <c r="FI367" s="704"/>
      <c r="FJ367" s="704"/>
      <c r="FK367" s="704"/>
      <c r="FL367" s="704"/>
      <c r="FM367" s="704"/>
      <c r="FN367" s="704"/>
      <c r="FO367" s="704"/>
      <c r="FP367" s="704"/>
      <c r="FQ367" s="704"/>
      <c r="FR367" s="704"/>
      <c r="FS367" s="704"/>
      <c r="FT367" s="704"/>
      <c r="FU367" s="704"/>
      <c r="FV367" s="704"/>
      <c r="FW367" s="704"/>
      <c r="FX367" s="704"/>
      <c r="FY367" s="704"/>
      <c r="FZ367" s="704"/>
      <c r="GA367" s="704"/>
      <c r="GB367" s="704"/>
      <c r="GC367" s="704"/>
      <c r="GD367" s="704"/>
      <c r="GE367" s="704"/>
      <c r="GF367" s="704"/>
      <c r="GG367" s="704"/>
      <c r="GH367" s="704"/>
      <c r="GI367" s="704"/>
      <c r="GJ367" s="704"/>
      <c r="GK367" s="704"/>
      <c r="GL367" s="704"/>
      <c r="GM367" s="704"/>
      <c r="GN367" s="704"/>
      <c r="GQ367" s="704"/>
      <c r="GR367" s="704"/>
      <c r="GS367" s="704"/>
      <c r="GT367" s="704"/>
      <c r="GU367" s="704"/>
      <c r="GV367" s="704"/>
      <c r="GW367" s="704"/>
      <c r="GX367" s="704"/>
      <c r="GY367" s="704"/>
      <c r="GZ367" s="704"/>
      <c r="HA367" s="704"/>
      <c r="HB367" s="704"/>
      <c r="HC367" s="704"/>
      <c r="HD367" s="704"/>
      <c r="HE367" s="704"/>
      <c r="HF367" s="704"/>
      <c r="HG367" s="704"/>
      <c r="HH367" s="704"/>
      <c r="HI367" s="704"/>
      <c r="HJ367" s="704"/>
      <c r="HK367" s="704"/>
      <c r="HL367" s="704"/>
      <c r="HM367" s="704"/>
      <c r="HN367" s="704"/>
      <c r="HO367" s="704"/>
      <c r="HP367" s="704"/>
      <c r="HQ367" s="704"/>
      <c r="HR367" s="704"/>
      <c r="HS367" s="704"/>
      <c r="HT367" s="704"/>
      <c r="HU367" s="704"/>
      <c r="HV367" s="704"/>
      <c r="HW367" s="704"/>
      <c r="HX367" s="704"/>
      <c r="HY367" s="704"/>
      <c r="HZ367" s="704"/>
      <c r="IX367" s="878"/>
      <c r="IY367" s="878"/>
      <c r="IZ367" s="878"/>
      <c r="JI367" s="878"/>
    </row>
    <row r="368" spans="1:274" s="706" customFormat="1" ht="23.1" customHeight="1" x14ac:dyDescent="0.25">
      <c r="A368" s="691">
        <v>367</v>
      </c>
      <c r="B368" s="693" t="s">
        <v>1352</v>
      </c>
      <c r="C368" s="696">
        <v>246</v>
      </c>
      <c r="D368" s="697">
        <v>884</v>
      </c>
      <c r="E368" s="707">
        <v>6</v>
      </c>
      <c r="F368" s="734" t="s">
        <v>1405</v>
      </c>
      <c r="G368" s="699" t="s">
        <v>1408</v>
      </c>
      <c r="H368" s="751" t="s">
        <v>1358</v>
      </c>
      <c r="I368" s="752" t="s">
        <v>1138</v>
      </c>
      <c r="J368" s="761" t="s">
        <v>1135</v>
      </c>
      <c r="K368" s="753" t="s">
        <v>1115</v>
      </c>
      <c r="L368" s="753" t="s">
        <v>1116</v>
      </c>
      <c r="M368" s="753" t="s">
        <v>1199</v>
      </c>
      <c r="N368" s="764" t="s">
        <v>1128</v>
      </c>
      <c r="O368" s="753" t="s">
        <v>1128</v>
      </c>
      <c r="P368" s="753" t="s">
        <v>1134</v>
      </c>
      <c r="Q368" s="753" t="s">
        <v>1393</v>
      </c>
      <c r="R368" s="753" t="s">
        <v>1393</v>
      </c>
      <c r="S368" s="755">
        <v>2</v>
      </c>
      <c r="T368" s="763">
        <v>2.1</v>
      </c>
      <c r="U368" s="772">
        <v>41456</v>
      </c>
      <c r="V368" s="771">
        <v>42156</v>
      </c>
      <c r="W368" s="874">
        <v>20</v>
      </c>
      <c r="X368" s="875"/>
      <c r="Y368" s="876">
        <v>0</v>
      </c>
      <c r="Z368" s="875">
        <f t="shared" si="16"/>
        <v>0</v>
      </c>
      <c r="AA368" s="702"/>
      <c r="AB368" s="702"/>
      <c r="AC368" s="702"/>
      <c r="AD368" s="702"/>
      <c r="AE368" s="702"/>
      <c r="AF368" s="702"/>
      <c r="AG368" s="702"/>
      <c r="AH368" s="702"/>
      <c r="AI368" s="691"/>
      <c r="AJ368" s="691"/>
      <c r="AK368" s="691"/>
      <c r="AL368" s="691"/>
      <c r="AM368" s="868">
        <f t="shared" si="17"/>
        <v>0</v>
      </c>
      <c r="AN368" s="868">
        <f t="shared" si="18"/>
        <v>0</v>
      </c>
      <c r="AO368" s="702">
        <v>41919000</v>
      </c>
      <c r="AP368" s="868">
        <v>44785700</v>
      </c>
      <c r="AR368" s="704"/>
      <c r="AS368" s="704"/>
      <c r="AT368" s="704"/>
      <c r="AU368" s="704"/>
      <c r="AV368" s="704"/>
      <c r="AW368" s="704"/>
      <c r="AX368" s="704"/>
      <c r="AY368" s="704"/>
      <c r="AZ368" s="704"/>
      <c r="BA368" s="704"/>
      <c r="BB368" s="704"/>
      <c r="BC368" s="704"/>
      <c r="BD368" s="704"/>
      <c r="BE368" s="704"/>
      <c r="BF368" s="704"/>
      <c r="BG368" s="704"/>
      <c r="BH368" s="704"/>
      <c r="BI368" s="704"/>
      <c r="BJ368" s="704"/>
      <c r="BK368" s="704"/>
      <c r="BL368" s="704"/>
      <c r="BM368" s="704"/>
      <c r="BN368" s="704"/>
      <c r="BO368" s="704"/>
      <c r="BP368" s="704"/>
      <c r="BQ368" s="704"/>
      <c r="BR368" s="704"/>
      <c r="BS368" s="704"/>
      <c r="BT368" s="704"/>
      <c r="BU368" s="704"/>
      <c r="BV368" s="704"/>
      <c r="BW368" s="704"/>
      <c r="BX368" s="704"/>
      <c r="BY368" s="704"/>
      <c r="BZ368" s="704"/>
      <c r="CA368" s="704"/>
      <c r="CB368" s="704"/>
      <c r="CC368" s="704"/>
      <c r="CD368" s="704"/>
      <c r="CE368" s="704"/>
      <c r="CF368" s="704"/>
      <c r="CG368" s="704"/>
      <c r="CH368" s="704"/>
      <c r="CI368" s="704"/>
      <c r="CJ368" s="704"/>
      <c r="CK368" s="704"/>
      <c r="CL368" s="704"/>
      <c r="CM368" s="704"/>
      <c r="CN368" s="704"/>
      <c r="CO368" s="704"/>
      <c r="CP368" s="704"/>
      <c r="CQ368" s="704"/>
      <c r="CR368" s="704"/>
      <c r="CS368" s="704"/>
      <c r="CT368" s="704"/>
      <c r="CU368" s="704"/>
      <c r="CV368" s="704"/>
      <c r="CW368" s="704"/>
      <c r="CX368" s="704"/>
      <c r="CY368" s="704"/>
      <c r="CZ368" s="704"/>
      <c r="DA368" s="704"/>
      <c r="DB368" s="704"/>
      <c r="DC368" s="704"/>
      <c r="DD368" s="704"/>
      <c r="DE368" s="704"/>
      <c r="DF368" s="704"/>
      <c r="DG368" s="704"/>
      <c r="DH368" s="704"/>
      <c r="DI368" s="704"/>
      <c r="DJ368" s="704"/>
      <c r="DK368" s="704"/>
      <c r="DL368" s="704"/>
      <c r="DM368" s="704"/>
      <c r="DN368" s="704"/>
      <c r="DO368" s="704"/>
      <c r="DP368" s="704"/>
      <c r="DQ368" s="704"/>
      <c r="DR368" s="704"/>
      <c r="DS368" s="704"/>
      <c r="DT368" s="704"/>
      <c r="DU368" s="704"/>
      <c r="DV368" s="704"/>
      <c r="DW368" s="704"/>
      <c r="DX368" s="704"/>
      <c r="DY368" s="704"/>
      <c r="DZ368" s="704"/>
      <c r="EA368" s="704"/>
      <c r="EB368" s="704"/>
      <c r="EC368" s="704"/>
      <c r="ED368" s="704"/>
      <c r="EE368" s="704"/>
      <c r="EF368" s="704"/>
      <c r="EG368" s="704"/>
      <c r="EH368" s="704"/>
      <c r="EI368" s="704"/>
      <c r="EJ368" s="704"/>
      <c r="EK368" s="704"/>
      <c r="EL368" s="704"/>
      <c r="EM368" s="704"/>
      <c r="EN368" s="704"/>
      <c r="EO368" s="704"/>
      <c r="EP368" s="704"/>
      <c r="EQ368" s="704"/>
      <c r="ER368" s="704"/>
      <c r="ES368" s="704"/>
      <c r="ET368" s="704"/>
      <c r="EU368" s="704"/>
      <c r="EV368" s="704"/>
      <c r="EW368" s="704"/>
      <c r="EX368" s="704"/>
      <c r="EY368" s="704"/>
      <c r="EZ368" s="704"/>
      <c r="FA368" s="704"/>
      <c r="FB368" s="704"/>
      <c r="FC368" s="704"/>
      <c r="FD368" s="704"/>
      <c r="FE368" s="704"/>
      <c r="FF368" s="704"/>
      <c r="FG368" s="704"/>
      <c r="FH368" s="704"/>
      <c r="FI368" s="704"/>
      <c r="FJ368" s="704"/>
      <c r="FK368" s="704"/>
      <c r="FL368" s="704"/>
      <c r="FM368" s="704"/>
      <c r="FN368" s="704"/>
      <c r="FO368" s="704"/>
      <c r="FP368" s="704"/>
      <c r="FQ368" s="704"/>
      <c r="FR368" s="704"/>
      <c r="FS368" s="704"/>
      <c r="FT368" s="704"/>
      <c r="FU368" s="704"/>
      <c r="FV368" s="704"/>
      <c r="FW368" s="704"/>
      <c r="FX368" s="704"/>
      <c r="FY368" s="704"/>
      <c r="FZ368" s="704"/>
      <c r="GA368" s="704"/>
      <c r="GB368" s="704"/>
      <c r="GC368" s="704"/>
      <c r="GD368" s="704"/>
      <c r="GE368" s="704"/>
      <c r="GF368" s="704"/>
      <c r="GG368" s="704"/>
      <c r="GH368" s="704"/>
      <c r="GI368" s="704"/>
      <c r="GJ368" s="704"/>
      <c r="GK368" s="704"/>
      <c r="GL368" s="704"/>
      <c r="GM368" s="704"/>
      <c r="GN368" s="704"/>
      <c r="GO368" s="704"/>
      <c r="GQ368" s="704"/>
      <c r="GR368" s="704"/>
      <c r="GS368" s="704"/>
      <c r="GT368" s="704"/>
      <c r="GU368" s="704"/>
      <c r="GV368" s="704"/>
      <c r="GW368" s="704"/>
      <c r="GX368" s="704"/>
      <c r="GY368" s="704"/>
      <c r="GZ368" s="704"/>
      <c r="HA368" s="704"/>
      <c r="HB368" s="704"/>
      <c r="HC368" s="704"/>
      <c r="HD368" s="704"/>
      <c r="HE368" s="704"/>
      <c r="HF368" s="704"/>
      <c r="HG368" s="704"/>
      <c r="HH368" s="704"/>
      <c r="HI368" s="704"/>
      <c r="HJ368" s="704"/>
      <c r="HK368" s="704"/>
      <c r="HL368" s="704"/>
      <c r="HM368" s="704"/>
      <c r="HN368" s="704"/>
      <c r="HO368" s="704"/>
      <c r="HP368" s="704"/>
      <c r="HQ368" s="704"/>
      <c r="HR368" s="704"/>
      <c r="HS368" s="704"/>
      <c r="HT368" s="704"/>
      <c r="HU368" s="704"/>
      <c r="HV368" s="704"/>
      <c r="HW368" s="704"/>
      <c r="HX368" s="704"/>
      <c r="HY368" s="704"/>
      <c r="HZ368" s="704"/>
      <c r="IX368" s="878"/>
      <c r="IY368" s="878"/>
      <c r="IZ368" s="878"/>
      <c r="JI368" s="878"/>
    </row>
    <row r="369" spans="1:274" s="706" customFormat="1" ht="23.1" customHeight="1" x14ac:dyDescent="0.25">
      <c r="A369" s="691">
        <v>368</v>
      </c>
      <c r="B369" s="693" t="s">
        <v>1352</v>
      </c>
      <c r="C369" s="696">
        <v>246</v>
      </c>
      <c r="D369" s="697">
        <v>884</v>
      </c>
      <c r="E369" s="707">
        <v>7</v>
      </c>
      <c r="F369" s="699" t="s">
        <v>1405</v>
      </c>
      <c r="G369" s="699" t="s">
        <v>1409</v>
      </c>
      <c r="H369" s="751" t="s">
        <v>1358</v>
      </c>
      <c r="I369" s="752" t="s">
        <v>1138</v>
      </c>
      <c r="J369" s="761" t="s">
        <v>1135</v>
      </c>
      <c r="K369" s="753" t="s">
        <v>1115</v>
      </c>
      <c r="L369" s="753" t="s">
        <v>1116</v>
      </c>
      <c r="M369" s="753" t="s">
        <v>1199</v>
      </c>
      <c r="N369" s="764" t="s">
        <v>1128</v>
      </c>
      <c r="O369" s="753" t="s">
        <v>1128</v>
      </c>
      <c r="P369" s="753" t="s">
        <v>1134</v>
      </c>
      <c r="Q369" s="753" t="s">
        <v>1410</v>
      </c>
      <c r="R369" s="753" t="s">
        <v>1410</v>
      </c>
      <c r="S369" s="755">
        <v>2</v>
      </c>
      <c r="T369" s="763">
        <v>2.1</v>
      </c>
      <c r="U369" s="772">
        <v>41456</v>
      </c>
      <c r="V369" s="771">
        <v>41791</v>
      </c>
      <c r="W369" s="874">
        <v>20</v>
      </c>
      <c r="X369" s="875">
        <v>27815600</v>
      </c>
      <c r="Y369" s="876">
        <v>0</v>
      </c>
      <c r="Z369" s="875">
        <f t="shared" si="16"/>
        <v>27815600</v>
      </c>
      <c r="AA369" s="702">
        <v>2317900</v>
      </c>
      <c r="AB369" s="702">
        <v>2317900</v>
      </c>
      <c r="AC369" s="702">
        <v>2317900</v>
      </c>
      <c r="AD369" s="702">
        <v>2317900</v>
      </c>
      <c r="AE369" s="702">
        <v>2317900</v>
      </c>
      <c r="AF369" s="702">
        <v>2317900</v>
      </c>
      <c r="AG369" s="702">
        <v>2317900</v>
      </c>
      <c r="AH369" s="702">
        <v>2317900</v>
      </c>
      <c r="AI369" s="702">
        <v>2317900</v>
      </c>
      <c r="AJ369" s="702">
        <v>2317900</v>
      </c>
      <c r="AK369" s="702">
        <v>2317900</v>
      </c>
      <c r="AL369" s="702">
        <v>2318700</v>
      </c>
      <c r="AM369" s="868">
        <f t="shared" si="17"/>
        <v>27815600</v>
      </c>
      <c r="AN369" s="868">
        <f t="shared" si="18"/>
        <v>0</v>
      </c>
      <c r="AO369" s="760"/>
      <c r="AP369" s="868"/>
      <c r="AR369" s="704"/>
      <c r="AS369" s="704"/>
      <c r="AT369" s="704"/>
      <c r="AU369" s="704"/>
      <c r="AV369" s="704"/>
      <c r="AW369" s="704"/>
      <c r="AX369" s="704"/>
      <c r="AY369" s="704"/>
      <c r="AZ369" s="704"/>
      <c r="BA369" s="704"/>
      <c r="BB369" s="704"/>
      <c r="BC369" s="704"/>
      <c r="BD369" s="704"/>
      <c r="BE369" s="704"/>
      <c r="BF369" s="704"/>
      <c r="BG369" s="704"/>
      <c r="BH369" s="704"/>
      <c r="BI369" s="704"/>
      <c r="BJ369" s="704"/>
      <c r="BK369" s="704"/>
      <c r="BL369" s="704"/>
      <c r="BM369" s="704"/>
      <c r="BN369" s="704"/>
      <c r="BO369" s="704"/>
      <c r="BP369" s="704"/>
      <c r="BQ369" s="704"/>
      <c r="BR369" s="704"/>
      <c r="BS369" s="704"/>
      <c r="BT369" s="704"/>
      <c r="BU369" s="704"/>
      <c r="BV369" s="704"/>
      <c r="BW369" s="704"/>
      <c r="BX369" s="704"/>
      <c r="BY369" s="704"/>
      <c r="BZ369" s="704"/>
      <c r="CA369" s="704"/>
      <c r="CB369" s="704"/>
      <c r="CC369" s="704"/>
      <c r="CD369" s="704"/>
      <c r="CE369" s="704"/>
      <c r="CF369" s="704"/>
      <c r="CG369" s="704"/>
      <c r="CH369" s="704"/>
      <c r="CI369" s="704"/>
      <c r="CJ369" s="704"/>
      <c r="CK369" s="704"/>
      <c r="CL369" s="704"/>
      <c r="CM369" s="704"/>
      <c r="CN369" s="704"/>
      <c r="CO369" s="704"/>
      <c r="CP369" s="704"/>
      <c r="CQ369" s="704"/>
      <c r="CR369" s="704"/>
      <c r="CS369" s="704"/>
      <c r="CT369" s="704"/>
      <c r="CU369" s="704"/>
      <c r="CV369" s="704"/>
      <c r="CW369" s="704"/>
      <c r="CX369" s="704"/>
      <c r="CY369" s="704"/>
      <c r="CZ369" s="704"/>
      <c r="DA369" s="704"/>
      <c r="DB369" s="704"/>
      <c r="DC369" s="704"/>
      <c r="DD369" s="704"/>
      <c r="DE369" s="704"/>
      <c r="DF369" s="704"/>
      <c r="DG369" s="704"/>
      <c r="DH369" s="704"/>
      <c r="DI369" s="704"/>
      <c r="DJ369" s="704"/>
      <c r="DK369" s="704"/>
      <c r="DL369" s="704"/>
      <c r="DM369" s="704"/>
      <c r="DN369" s="704"/>
      <c r="DO369" s="704"/>
      <c r="DP369" s="704"/>
      <c r="DQ369" s="704"/>
      <c r="DR369" s="704"/>
      <c r="DS369" s="704"/>
      <c r="DT369" s="704"/>
      <c r="DU369" s="704"/>
      <c r="DV369" s="704"/>
      <c r="DW369" s="704"/>
      <c r="DX369" s="704"/>
      <c r="DY369" s="704"/>
      <c r="DZ369" s="704"/>
      <c r="EA369" s="704"/>
      <c r="EB369" s="704"/>
      <c r="EC369" s="704"/>
      <c r="ED369" s="704"/>
      <c r="EE369" s="704"/>
      <c r="EF369" s="704"/>
      <c r="EG369" s="704"/>
      <c r="EH369" s="704"/>
      <c r="EI369" s="704"/>
      <c r="EJ369" s="704"/>
      <c r="EK369" s="704"/>
      <c r="EL369" s="704"/>
      <c r="EM369" s="704"/>
      <c r="EN369" s="704"/>
      <c r="EO369" s="704"/>
      <c r="EP369" s="704"/>
      <c r="EQ369" s="704"/>
      <c r="ER369" s="704"/>
      <c r="ES369" s="704"/>
      <c r="ET369" s="704"/>
      <c r="EU369" s="704"/>
      <c r="EV369" s="704"/>
      <c r="EW369" s="704"/>
      <c r="EX369" s="704"/>
      <c r="EY369" s="704"/>
      <c r="EZ369" s="704"/>
      <c r="FA369" s="704"/>
      <c r="FB369" s="704"/>
      <c r="FC369" s="704"/>
      <c r="FD369" s="704"/>
      <c r="FE369" s="704"/>
      <c r="FF369" s="704"/>
      <c r="FG369" s="704"/>
      <c r="FH369" s="704"/>
      <c r="FI369" s="704"/>
      <c r="FJ369" s="704"/>
      <c r="FK369" s="704"/>
      <c r="FL369" s="704"/>
      <c r="FM369" s="704"/>
      <c r="FN369" s="704"/>
      <c r="FO369" s="704"/>
      <c r="FP369" s="704"/>
      <c r="FQ369" s="704"/>
      <c r="FR369" s="704"/>
      <c r="FS369" s="704"/>
      <c r="FT369" s="704"/>
      <c r="FU369" s="704"/>
      <c r="FV369" s="704"/>
      <c r="FW369" s="704"/>
      <c r="FX369" s="704"/>
      <c r="FY369" s="704"/>
      <c r="FZ369" s="704"/>
      <c r="GA369" s="704"/>
      <c r="GB369" s="704"/>
      <c r="GC369" s="704"/>
      <c r="GD369" s="704"/>
      <c r="GE369" s="704"/>
      <c r="GF369" s="704"/>
      <c r="GG369" s="704"/>
      <c r="GH369" s="704"/>
      <c r="GI369" s="704"/>
      <c r="GJ369" s="704"/>
      <c r="GK369" s="704"/>
      <c r="GL369" s="704"/>
      <c r="GM369" s="704"/>
      <c r="GO369" s="704"/>
      <c r="GP369" s="746"/>
      <c r="HR369" s="704"/>
      <c r="HS369" s="704"/>
      <c r="HT369" s="704"/>
      <c r="HU369" s="704"/>
      <c r="HV369" s="704"/>
      <c r="HW369" s="704"/>
      <c r="HX369" s="704"/>
      <c r="HY369" s="704"/>
      <c r="HZ369" s="704"/>
      <c r="IV369" s="704"/>
      <c r="IW369" s="704"/>
      <c r="IX369" s="878"/>
      <c r="IY369" s="878"/>
      <c r="IZ369" s="878"/>
      <c r="JA369" s="878"/>
      <c r="JB369" s="878"/>
      <c r="JC369" s="878"/>
      <c r="JD369" s="878"/>
      <c r="JE369" s="878"/>
      <c r="JF369" s="878"/>
      <c r="JG369" s="878"/>
      <c r="JH369" s="878"/>
      <c r="JI369" s="878"/>
    </row>
    <row r="370" spans="1:274" s="706" customFormat="1" ht="23.1" customHeight="1" x14ac:dyDescent="0.25">
      <c r="A370" s="691">
        <v>369</v>
      </c>
      <c r="B370" s="693" t="s">
        <v>1316</v>
      </c>
      <c r="C370" s="691">
        <v>255</v>
      </c>
      <c r="D370" s="697">
        <v>972</v>
      </c>
      <c r="E370" s="707">
        <v>1</v>
      </c>
      <c r="F370" s="699" t="s">
        <v>1327</v>
      </c>
      <c r="G370" s="699" t="s">
        <v>1328</v>
      </c>
      <c r="H370" s="762" t="s">
        <v>1329</v>
      </c>
      <c r="I370" s="752" t="s">
        <v>1138</v>
      </c>
      <c r="J370" s="761" t="s">
        <v>1135</v>
      </c>
      <c r="K370" s="753" t="s">
        <v>1115</v>
      </c>
      <c r="L370" s="753" t="s">
        <v>1116</v>
      </c>
      <c r="M370" s="753" t="s">
        <v>1199</v>
      </c>
      <c r="N370" s="753" t="s">
        <v>1317</v>
      </c>
      <c r="O370" s="753" t="s">
        <v>1317</v>
      </c>
      <c r="P370" s="780" t="s">
        <v>1554</v>
      </c>
      <c r="Q370" s="765" t="s">
        <v>1120</v>
      </c>
      <c r="R370" s="765" t="s">
        <v>1120</v>
      </c>
      <c r="S370" s="755">
        <v>2</v>
      </c>
      <c r="T370" s="769">
        <v>2.2000000000000002</v>
      </c>
      <c r="U370" s="771">
        <v>41456</v>
      </c>
      <c r="V370" s="772">
        <v>41791</v>
      </c>
      <c r="W370" s="701">
        <v>25</v>
      </c>
      <c r="X370" s="875">
        <v>5360000</v>
      </c>
      <c r="Y370" s="876">
        <v>10877000</v>
      </c>
      <c r="Z370" s="875">
        <f t="shared" si="16"/>
        <v>16237000</v>
      </c>
      <c r="AA370" s="702">
        <v>1000000</v>
      </c>
      <c r="AB370" s="702">
        <v>1000000</v>
      </c>
      <c r="AC370" s="702">
        <v>1000000</v>
      </c>
      <c r="AD370" s="702">
        <f>5360000</f>
        <v>5360000</v>
      </c>
      <c r="AE370" s="702">
        <v>1000000</v>
      </c>
      <c r="AF370" s="702">
        <v>1000000</v>
      </c>
      <c r="AG370" s="702">
        <v>1000000</v>
      </c>
      <c r="AH370" s="702">
        <v>1000000</v>
      </c>
      <c r="AI370" s="702">
        <v>1000000</v>
      </c>
      <c r="AJ370" s="702">
        <v>1000000</v>
      </c>
      <c r="AK370" s="702">
        <v>1000000</v>
      </c>
      <c r="AL370" s="717">
        <v>877000</v>
      </c>
      <c r="AM370" s="868">
        <f t="shared" si="17"/>
        <v>16237000</v>
      </c>
      <c r="AN370" s="868">
        <f t="shared" si="18"/>
        <v>0</v>
      </c>
      <c r="AO370" s="760"/>
      <c r="AP370" s="868"/>
      <c r="FH370" s="704"/>
      <c r="FI370" s="704"/>
      <c r="FJ370" s="704"/>
      <c r="GN370" s="704"/>
      <c r="GP370" s="746"/>
      <c r="HR370" s="704"/>
      <c r="HS370" s="704"/>
      <c r="HT370" s="704"/>
      <c r="HU370" s="704"/>
      <c r="HV370" s="704"/>
      <c r="HW370" s="704"/>
      <c r="HX370" s="704"/>
      <c r="HY370" s="704"/>
      <c r="HZ370" s="704"/>
      <c r="IA370" s="704"/>
      <c r="IB370" s="704"/>
      <c r="IC370" s="704"/>
      <c r="ID370" s="704"/>
      <c r="IE370" s="704"/>
      <c r="IF370" s="704"/>
      <c r="IG370" s="704"/>
      <c r="IH370" s="704"/>
      <c r="II370" s="704"/>
      <c r="IJ370" s="704"/>
      <c r="IK370" s="704"/>
      <c r="IL370" s="704"/>
      <c r="IM370" s="704"/>
      <c r="IN370" s="704"/>
      <c r="IO370" s="704"/>
      <c r="IP370" s="704"/>
      <c r="IQ370" s="704"/>
      <c r="IR370" s="704"/>
      <c r="IS370" s="704"/>
      <c r="IT370" s="704"/>
      <c r="IU370" s="704"/>
      <c r="IX370" s="878"/>
      <c r="IY370" s="878"/>
      <c r="IZ370" s="878"/>
      <c r="JI370" s="878"/>
      <c r="JJ370" s="878"/>
      <c r="JK370" s="878"/>
      <c r="JL370" s="878"/>
      <c r="JM370" s="878"/>
      <c r="JN370" s="878"/>
    </row>
    <row r="371" spans="1:274" s="706" customFormat="1" ht="23.1" customHeight="1" x14ac:dyDescent="0.25">
      <c r="A371" s="691">
        <v>370</v>
      </c>
      <c r="B371" s="693" t="s">
        <v>1111</v>
      </c>
      <c r="C371" s="708">
        <v>222</v>
      </c>
      <c r="D371" s="709">
        <v>472</v>
      </c>
      <c r="E371" s="707">
        <v>4</v>
      </c>
      <c r="F371" s="699" t="s">
        <v>1131</v>
      </c>
      <c r="G371" s="715" t="s">
        <v>1132</v>
      </c>
      <c r="H371" s="762" t="s">
        <v>1133</v>
      </c>
      <c r="I371" s="761" t="s">
        <v>1113</v>
      </c>
      <c r="J371" s="761" t="s">
        <v>1114</v>
      </c>
      <c r="K371" s="761" t="s">
        <v>1115</v>
      </c>
      <c r="L371" s="761" t="s">
        <v>1116</v>
      </c>
      <c r="M371" s="753" t="s">
        <v>1117</v>
      </c>
      <c r="N371" s="753" t="s">
        <v>1118</v>
      </c>
      <c r="O371" s="753" t="s">
        <v>1128</v>
      </c>
      <c r="P371" s="866" t="s">
        <v>1477</v>
      </c>
      <c r="Q371" s="761">
        <v>9</v>
      </c>
      <c r="R371" s="761">
        <v>9</v>
      </c>
      <c r="S371" s="755">
        <v>2</v>
      </c>
      <c r="T371" s="763">
        <v>2.2999999999999998</v>
      </c>
      <c r="U371" s="757">
        <v>41456</v>
      </c>
      <c r="V371" s="758">
        <v>41791</v>
      </c>
      <c r="W371" s="874">
        <v>20</v>
      </c>
      <c r="X371" s="875">
        <v>0</v>
      </c>
      <c r="Y371" s="876">
        <v>2970000</v>
      </c>
      <c r="Z371" s="875">
        <f t="shared" si="16"/>
        <v>2970000</v>
      </c>
      <c r="AA371" s="868">
        <v>407367</v>
      </c>
      <c r="AB371" s="868">
        <v>407367</v>
      </c>
      <c r="AC371" s="868">
        <v>407367</v>
      </c>
      <c r="AD371" s="868">
        <v>407367</v>
      </c>
      <c r="AE371" s="868">
        <v>407367</v>
      </c>
      <c r="AF371" s="868">
        <v>407367</v>
      </c>
      <c r="AG371" s="868">
        <v>407367</v>
      </c>
      <c r="AH371" s="868">
        <v>118431</v>
      </c>
      <c r="AI371" s="868"/>
      <c r="AJ371" s="868"/>
      <c r="AK371" s="868"/>
      <c r="AL371" s="868"/>
      <c r="AM371" s="868">
        <f t="shared" si="17"/>
        <v>2970000</v>
      </c>
      <c r="AN371" s="868">
        <f t="shared" si="18"/>
        <v>0</v>
      </c>
      <c r="AO371" s="760"/>
      <c r="AP371" s="868"/>
      <c r="AR371" s="704"/>
      <c r="AS371" s="704"/>
      <c r="AT371" s="704"/>
      <c r="AU371" s="704"/>
      <c r="AV371" s="704"/>
      <c r="AW371" s="704"/>
      <c r="AX371" s="704"/>
      <c r="AY371" s="704"/>
      <c r="AZ371" s="704"/>
      <c r="BA371" s="704"/>
      <c r="BB371" s="704"/>
      <c r="BC371" s="704"/>
      <c r="BD371" s="704"/>
      <c r="BE371" s="704"/>
      <c r="BF371" s="704"/>
      <c r="BG371" s="704"/>
      <c r="BH371" s="704"/>
      <c r="BI371" s="704"/>
      <c r="BJ371" s="704"/>
      <c r="BK371" s="704"/>
      <c r="BL371" s="704"/>
      <c r="BM371" s="704"/>
      <c r="BN371" s="704"/>
      <c r="BO371" s="704"/>
      <c r="BP371" s="704"/>
      <c r="BQ371" s="704"/>
      <c r="BR371" s="704"/>
      <c r="BS371" s="704"/>
      <c r="BT371" s="704"/>
      <c r="BU371" s="704"/>
      <c r="BV371" s="704"/>
      <c r="BW371" s="704"/>
      <c r="BX371" s="704"/>
      <c r="BY371" s="704"/>
      <c r="BZ371" s="704"/>
      <c r="CA371" s="704"/>
      <c r="CB371" s="704"/>
      <c r="CC371" s="704"/>
      <c r="CD371" s="704"/>
      <c r="CE371" s="704"/>
      <c r="CF371" s="704"/>
      <c r="CG371" s="704"/>
      <c r="CH371" s="704"/>
      <c r="CI371" s="704"/>
      <c r="CJ371" s="704"/>
      <c r="CK371" s="704"/>
      <c r="CL371" s="704"/>
      <c r="CM371" s="704"/>
      <c r="CN371" s="704"/>
      <c r="CO371" s="704"/>
      <c r="CP371" s="704"/>
      <c r="CQ371" s="704"/>
      <c r="CR371" s="704"/>
      <c r="CS371" s="704"/>
      <c r="CT371" s="704"/>
      <c r="CU371" s="704"/>
      <c r="CV371" s="704"/>
      <c r="CW371" s="704"/>
      <c r="CX371" s="704"/>
      <c r="CY371" s="704"/>
      <c r="CZ371" s="704"/>
      <c r="DA371" s="704"/>
      <c r="DB371" s="704"/>
      <c r="DC371" s="704"/>
      <c r="DD371" s="704"/>
      <c r="DE371" s="704"/>
      <c r="DF371" s="704"/>
      <c r="DG371" s="704"/>
      <c r="DH371" s="704"/>
      <c r="DI371" s="704"/>
      <c r="DJ371" s="704"/>
      <c r="DK371" s="704"/>
      <c r="DL371" s="704"/>
      <c r="DM371" s="704"/>
      <c r="DN371" s="704"/>
      <c r="DO371" s="704"/>
      <c r="DP371" s="704"/>
      <c r="DQ371" s="704"/>
      <c r="DR371" s="704"/>
      <c r="DS371" s="704"/>
      <c r="DT371" s="704"/>
      <c r="DU371" s="704"/>
      <c r="DV371" s="704"/>
      <c r="DW371" s="704"/>
      <c r="DX371" s="704"/>
      <c r="DY371" s="704"/>
      <c r="DZ371" s="704"/>
      <c r="EA371" s="704"/>
      <c r="EB371" s="704"/>
      <c r="EC371" s="704"/>
      <c r="ED371" s="704"/>
      <c r="EE371" s="704"/>
      <c r="EF371" s="704"/>
      <c r="EG371" s="704"/>
      <c r="EH371" s="704"/>
      <c r="EI371" s="704"/>
      <c r="EJ371" s="704"/>
      <c r="EK371" s="704"/>
      <c r="EL371" s="704"/>
      <c r="EM371" s="704"/>
      <c r="EN371" s="704"/>
      <c r="EO371" s="704"/>
      <c r="EP371" s="704"/>
      <c r="EQ371" s="704"/>
      <c r="ER371" s="704"/>
      <c r="ES371" s="704"/>
      <c r="ET371" s="704"/>
      <c r="EU371" s="704"/>
      <c r="EV371" s="704"/>
      <c r="EW371" s="704"/>
      <c r="EX371" s="704"/>
      <c r="EY371" s="704"/>
      <c r="EZ371" s="704"/>
      <c r="FA371" s="704"/>
      <c r="FB371" s="704"/>
      <c r="FC371" s="704"/>
      <c r="FD371" s="704"/>
      <c r="FE371" s="704"/>
      <c r="FF371" s="704"/>
      <c r="FG371" s="704"/>
      <c r="FH371" s="704"/>
      <c r="FI371" s="704"/>
      <c r="FJ371" s="704"/>
      <c r="FK371" s="704"/>
      <c r="FL371" s="704"/>
      <c r="GP371" s="746"/>
      <c r="GQ371" s="704"/>
      <c r="GR371" s="704"/>
      <c r="GS371" s="704"/>
      <c r="GT371" s="704"/>
      <c r="GU371" s="704"/>
      <c r="GV371" s="704"/>
      <c r="GW371" s="704"/>
      <c r="GX371" s="704"/>
      <c r="GY371" s="704"/>
      <c r="GZ371" s="704"/>
      <c r="HA371" s="704"/>
      <c r="HB371" s="704"/>
      <c r="HC371" s="704"/>
      <c r="HD371" s="704"/>
      <c r="HE371" s="704"/>
      <c r="HF371" s="704"/>
      <c r="HG371" s="704"/>
      <c r="HH371" s="704"/>
      <c r="HI371" s="704"/>
      <c r="HJ371" s="704"/>
      <c r="HK371" s="704"/>
      <c r="HL371" s="704"/>
      <c r="HM371" s="704"/>
      <c r="HN371" s="704"/>
      <c r="HO371" s="704"/>
      <c r="HP371" s="704"/>
      <c r="HQ371" s="704"/>
      <c r="HR371" s="704"/>
      <c r="HS371" s="704"/>
      <c r="HT371" s="704"/>
      <c r="HU371" s="704"/>
      <c r="HV371" s="704"/>
      <c r="HW371" s="704"/>
      <c r="HX371" s="704"/>
      <c r="HY371" s="704"/>
      <c r="HZ371" s="704"/>
      <c r="IA371" s="704"/>
      <c r="IB371" s="704"/>
      <c r="IC371" s="704"/>
      <c r="ID371" s="704"/>
      <c r="IE371" s="704"/>
      <c r="IF371" s="704"/>
      <c r="IG371" s="704"/>
      <c r="IH371" s="704"/>
      <c r="II371" s="704"/>
      <c r="IJ371" s="704"/>
      <c r="IK371" s="704"/>
      <c r="IL371" s="704"/>
      <c r="IM371" s="704"/>
      <c r="IN371" s="704"/>
      <c r="IO371" s="704"/>
      <c r="IP371" s="704"/>
      <c r="IQ371" s="704"/>
      <c r="IR371" s="704"/>
      <c r="IS371" s="704"/>
      <c r="IT371" s="704"/>
      <c r="IU371" s="704"/>
      <c r="IX371" s="704"/>
      <c r="IY371" s="704"/>
      <c r="IZ371" s="704"/>
      <c r="JA371" s="878"/>
      <c r="JB371" s="878"/>
      <c r="JC371" s="878"/>
      <c r="JD371" s="878"/>
      <c r="JE371" s="878"/>
      <c r="JF371" s="878"/>
      <c r="JG371" s="878"/>
      <c r="JH371" s="878"/>
      <c r="JI371" s="878"/>
      <c r="JJ371" s="704"/>
      <c r="JK371" s="704"/>
      <c r="JL371" s="704"/>
      <c r="JM371" s="704"/>
      <c r="JN371" s="704"/>
    </row>
    <row r="372" spans="1:274" s="706" customFormat="1" ht="23.1" customHeight="1" x14ac:dyDescent="0.25">
      <c r="A372" s="691">
        <v>371</v>
      </c>
      <c r="B372" s="693" t="s">
        <v>1111</v>
      </c>
      <c r="C372" s="708">
        <v>234</v>
      </c>
      <c r="D372" s="709">
        <v>432</v>
      </c>
      <c r="E372" s="707">
        <v>6</v>
      </c>
      <c r="F372" s="699" t="s">
        <v>1121</v>
      </c>
      <c r="G372" s="715" t="s">
        <v>1145</v>
      </c>
      <c r="H372" s="762" t="s">
        <v>1133</v>
      </c>
      <c r="I372" s="761" t="s">
        <v>1113</v>
      </c>
      <c r="J372" s="753" t="s">
        <v>1114</v>
      </c>
      <c r="K372" s="761" t="s">
        <v>1115</v>
      </c>
      <c r="L372" s="761" t="s">
        <v>1116</v>
      </c>
      <c r="M372" s="761" t="s">
        <v>1117</v>
      </c>
      <c r="N372" s="753" t="s">
        <v>1118</v>
      </c>
      <c r="O372" s="753" t="s">
        <v>1128</v>
      </c>
      <c r="P372" s="753" t="s">
        <v>1134</v>
      </c>
      <c r="Q372" s="761">
        <v>9</v>
      </c>
      <c r="R372" s="761">
        <v>9</v>
      </c>
      <c r="S372" s="755">
        <v>2</v>
      </c>
      <c r="T372" s="763">
        <v>2.1</v>
      </c>
      <c r="U372" s="757">
        <v>41456</v>
      </c>
      <c r="V372" s="758">
        <v>41791</v>
      </c>
      <c r="W372" s="874">
        <v>20</v>
      </c>
      <c r="X372" s="875">
        <f>370500-250000</f>
        <v>120500</v>
      </c>
      <c r="Y372" s="876">
        <v>300000</v>
      </c>
      <c r="Z372" s="875">
        <f t="shared" si="16"/>
        <v>420500</v>
      </c>
      <c r="AA372" s="702"/>
      <c r="AB372" s="702"/>
      <c r="AC372" s="702"/>
      <c r="AD372" s="702">
        <v>420500</v>
      </c>
      <c r="AE372" s="702"/>
      <c r="AF372" s="702"/>
      <c r="AG372" s="702"/>
      <c r="AH372" s="702"/>
      <c r="AI372" s="691"/>
      <c r="AJ372" s="691"/>
      <c r="AK372" s="691"/>
      <c r="AL372" s="691"/>
      <c r="AM372" s="868">
        <f t="shared" si="17"/>
        <v>420500</v>
      </c>
      <c r="AN372" s="868">
        <f t="shared" si="18"/>
        <v>0</v>
      </c>
      <c r="AO372" s="760"/>
      <c r="AP372" s="868"/>
      <c r="AR372" s="704"/>
      <c r="AS372" s="704"/>
      <c r="AT372" s="704"/>
      <c r="AU372" s="704"/>
      <c r="AV372" s="704"/>
      <c r="AW372" s="704"/>
      <c r="AX372" s="704"/>
      <c r="AY372" s="704"/>
      <c r="AZ372" s="704"/>
      <c r="BA372" s="704"/>
      <c r="BB372" s="704"/>
      <c r="BC372" s="704"/>
      <c r="BD372" s="704"/>
      <c r="BE372" s="704"/>
      <c r="BF372" s="704"/>
      <c r="BG372" s="704"/>
      <c r="BH372" s="704"/>
      <c r="BI372" s="704"/>
      <c r="BJ372" s="704"/>
      <c r="BK372" s="704"/>
      <c r="BL372" s="704"/>
      <c r="BM372" s="704"/>
      <c r="BN372" s="704"/>
      <c r="BO372" s="704"/>
      <c r="BP372" s="704"/>
      <c r="BQ372" s="704"/>
      <c r="BR372" s="704"/>
      <c r="BS372" s="704"/>
      <c r="BT372" s="704"/>
      <c r="BU372" s="704"/>
      <c r="BV372" s="704"/>
      <c r="BW372" s="704"/>
      <c r="BX372" s="704"/>
      <c r="BY372" s="704"/>
      <c r="BZ372" s="704"/>
      <c r="CA372" s="704"/>
      <c r="CB372" s="704"/>
      <c r="CC372" s="704"/>
      <c r="CD372" s="704"/>
      <c r="CE372" s="704"/>
      <c r="CF372" s="704"/>
      <c r="CG372" s="704"/>
      <c r="CH372" s="704"/>
      <c r="CI372" s="704"/>
      <c r="CJ372" s="704"/>
      <c r="CK372" s="704"/>
      <c r="CL372" s="704"/>
      <c r="CM372" s="704"/>
      <c r="CN372" s="704"/>
      <c r="CO372" s="704"/>
      <c r="CP372" s="704"/>
      <c r="CQ372" s="704"/>
      <c r="CR372" s="704"/>
      <c r="CS372" s="704"/>
      <c r="CT372" s="704"/>
      <c r="CU372" s="704"/>
      <c r="CV372" s="704"/>
      <c r="CW372" s="704"/>
      <c r="CX372" s="704"/>
      <c r="CY372" s="704"/>
      <c r="CZ372" s="704"/>
      <c r="DA372" s="704"/>
      <c r="DB372" s="704"/>
      <c r="DC372" s="704"/>
      <c r="DD372" s="704"/>
      <c r="DE372" s="704"/>
      <c r="DF372" s="704"/>
      <c r="DG372" s="704"/>
      <c r="DH372" s="704"/>
      <c r="DI372" s="704"/>
      <c r="DJ372" s="704"/>
      <c r="DK372" s="704"/>
      <c r="DL372" s="704"/>
      <c r="DM372" s="704"/>
      <c r="DN372" s="704"/>
      <c r="DO372" s="704"/>
      <c r="DP372" s="704"/>
      <c r="DQ372" s="704"/>
      <c r="DR372" s="704"/>
      <c r="DS372" s="704"/>
      <c r="DT372" s="704"/>
      <c r="DU372" s="704"/>
      <c r="DV372" s="704"/>
      <c r="DW372" s="704"/>
      <c r="DX372" s="704"/>
      <c r="DY372" s="704"/>
      <c r="DZ372" s="704"/>
      <c r="EA372" s="704"/>
      <c r="EB372" s="704"/>
      <c r="EC372" s="704"/>
      <c r="ED372" s="704"/>
      <c r="EE372" s="704"/>
      <c r="EF372" s="704"/>
      <c r="EG372" s="704"/>
      <c r="EH372" s="704"/>
      <c r="EI372" s="704"/>
      <c r="EJ372" s="704"/>
      <c r="EK372" s="704"/>
      <c r="EL372" s="704"/>
      <c r="EM372" s="704"/>
      <c r="EN372" s="704"/>
      <c r="EO372" s="704"/>
      <c r="EP372" s="704"/>
      <c r="EQ372" s="704"/>
      <c r="ER372" s="704"/>
      <c r="ES372" s="704"/>
      <c r="ET372" s="704"/>
      <c r="EU372" s="704"/>
      <c r="EV372" s="704"/>
      <c r="EW372" s="704"/>
      <c r="EX372" s="704"/>
      <c r="EY372" s="704"/>
      <c r="EZ372" s="704"/>
      <c r="FA372" s="704"/>
      <c r="FB372" s="704"/>
      <c r="FC372" s="704"/>
      <c r="FD372" s="704"/>
      <c r="FE372" s="704"/>
      <c r="FF372" s="704"/>
      <c r="FG372" s="704"/>
      <c r="FH372" s="704"/>
      <c r="FI372" s="704"/>
      <c r="FJ372" s="704"/>
      <c r="FK372" s="704"/>
      <c r="FL372" s="704"/>
      <c r="FM372" s="704"/>
      <c r="FN372" s="704"/>
      <c r="FO372" s="704"/>
      <c r="FP372" s="704"/>
      <c r="FQ372" s="704"/>
      <c r="FR372" s="704"/>
      <c r="FS372" s="704"/>
      <c r="FT372" s="704"/>
      <c r="FU372" s="704"/>
      <c r="FV372" s="704"/>
      <c r="FW372" s="704"/>
      <c r="FX372" s="704"/>
      <c r="FY372" s="704"/>
      <c r="FZ372" s="704"/>
      <c r="GA372" s="704"/>
      <c r="GB372" s="704"/>
      <c r="GC372" s="704"/>
      <c r="GD372" s="704"/>
      <c r="GE372" s="704"/>
      <c r="GF372" s="704"/>
      <c r="GG372" s="704"/>
      <c r="GH372" s="704"/>
      <c r="GI372" s="704"/>
      <c r="GJ372" s="704"/>
      <c r="GK372" s="704"/>
      <c r="GL372" s="704"/>
      <c r="GM372" s="704"/>
      <c r="GP372" s="746"/>
      <c r="GQ372" s="704"/>
      <c r="GR372" s="704"/>
      <c r="GS372" s="704"/>
      <c r="GT372" s="704"/>
      <c r="GU372" s="704"/>
      <c r="GV372" s="704"/>
      <c r="GW372" s="704"/>
      <c r="GX372" s="704"/>
      <c r="GY372" s="704"/>
      <c r="GZ372" s="704"/>
      <c r="HA372" s="704"/>
      <c r="HB372" s="704"/>
      <c r="HC372" s="704"/>
      <c r="HD372" s="704"/>
      <c r="HE372" s="704"/>
      <c r="HF372" s="704"/>
      <c r="HG372" s="704"/>
      <c r="HH372" s="704"/>
      <c r="HI372" s="704"/>
      <c r="HJ372" s="704"/>
      <c r="HK372" s="704"/>
      <c r="HL372" s="704"/>
      <c r="HM372" s="704"/>
      <c r="HN372" s="704"/>
      <c r="HO372" s="704"/>
      <c r="HP372" s="704"/>
      <c r="HQ372" s="704"/>
      <c r="HR372" s="704"/>
      <c r="HS372" s="704"/>
      <c r="HT372" s="704"/>
      <c r="HU372" s="704"/>
      <c r="HV372" s="704"/>
      <c r="HW372" s="704"/>
      <c r="HX372" s="704"/>
      <c r="HY372" s="704"/>
      <c r="HZ372" s="704"/>
      <c r="IX372" s="878"/>
      <c r="IY372" s="878"/>
      <c r="IZ372" s="878"/>
      <c r="JA372" s="878"/>
      <c r="JB372" s="878"/>
      <c r="JC372" s="878"/>
      <c r="JD372" s="878"/>
      <c r="JE372" s="878"/>
      <c r="JF372" s="878"/>
      <c r="JG372" s="878"/>
      <c r="JH372" s="878"/>
      <c r="JI372" s="878"/>
      <c r="JJ372" s="704"/>
      <c r="JK372" s="704"/>
      <c r="JL372" s="704"/>
      <c r="JM372" s="704"/>
      <c r="JN372" s="704"/>
    </row>
    <row r="373" spans="1:274" s="878" customFormat="1" ht="23.1" customHeight="1" x14ac:dyDescent="0.25">
      <c r="A373" s="691">
        <v>372</v>
      </c>
      <c r="B373" s="693" t="s">
        <v>1111</v>
      </c>
      <c r="C373" s="697">
        <v>245</v>
      </c>
      <c r="D373" s="697">
        <v>432</v>
      </c>
      <c r="E373" s="707">
        <v>1</v>
      </c>
      <c r="F373" s="699" t="s">
        <v>1121</v>
      </c>
      <c r="G373" s="715" t="s">
        <v>1478</v>
      </c>
      <c r="H373" s="767" t="s">
        <v>1133</v>
      </c>
      <c r="I373" s="752" t="s">
        <v>1113</v>
      </c>
      <c r="J373" s="761" t="s">
        <v>1114</v>
      </c>
      <c r="K373" s="764" t="s">
        <v>1115</v>
      </c>
      <c r="L373" s="764" t="s">
        <v>1124</v>
      </c>
      <c r="M373" s="753" t="s">
        <v>1117</v>
      </c>
      <c r="N373" s="753" t="s">
        <v>1118</v>
      </c>
      <c r="O373" s="753" t="s">
        <v>1118</v>
      </c>
      <c r="P373" s="753" t="s">
        <v>1118</v>
      </c>
      <c r="Q373" s="753"/>
      <c r="R373" s="753"/>
      <c r="S373" s="755">
        <v>3</v>
      </c>
      <c r="T373" s="763">
        <v>3.3</v>
      </c>
      <c r="U373" s="771">
        <v>41456</v>
      </c>
      <c r="V373" s="771">
        <v>41791</v>
      </c>
      <c r="W373" s="701"/>
      <c r="X373" s="875">
        <v>250000</v>
      </c>
      <c r="Y373" s="876"/>
      <c r="Z373" s="875">
        <f t="shared" si="16"/>
        <v>250000</v>
      </c>
      <c r="AA373" s="717"/>
      <c r="AB373" s="717"/>
      <c r="AC373" s="717"/>
      <c r="AD373" s="717">
        <v>250000</v>
      </c>
      <c r="AE373" s="717"/>
      <c r="AF373" s="717"/>
      <c r="AG373" s="717"/>
      <c r="AH373" s="717"/>
      <c r="AI373" s="717"/>
      <c r="AJ373" s="717"/>
      <c r="AK373" s="717"/>
      <c r="AL373" s="717"/>
      <c r="AM373" s="868">
        <f t="shared" si="17"/>
        <v>250000</v>
      </c>
      <c r="AN373" s="868">
        <f t="shared" si="18"/>
        <v>0</v>
      </c>
      <c r="AO373" s="717"/>
      <c r="AP373" s="868"/>
      <c r="AQ373" s="706"/>
      <c r="AR373" s="706"/>
      <c r="AS373" s="706"/>
      <c r="AT373" s="706"/>
      <c r="AU373" s="706"/>
      <c r="AV373" s="706"/>
      <c r="AW373" s="706"/>
      <c r="AX373" s="706"/>
      <c r="AY373" s="706"/>
      <c r="AZ373" s="706"/>
      <c r="BA373" s="706"/>
      <c r="BB373" s="706"/>
      <c r="BC373" s="706"/>
      <c r="BD373" s="706"/>
      <c r="BE373" s="706"/>
      <c r="BF373" s="706"/>
      <c r="BG373" s="706"/>
      <c r="BH373" s="706"/>
      <c r="BI373" s="706"/>
      <c r="BJ373" s="706"/>
      <c r="BK373" s="706"/>
      <c r="BL373" s="706"/>
      <c r="BM373" s="706"/>
      <c r="BN373" s="706"/>
      <c r="BO373" s="706"/>
      <c r="BP373" s="706"/>
      <c r="BQ373" s="706"/>
      <c r="BR373" s="706"/>
      <c r="BS373" s="706"/>
      <c r="BT373" s="706"/>
      <c r="BU373" s="706"/>
      <c r="BV373" s="706"/>
      <c r="BW373" s="706"/>
      <c r="BX373" s="706"/>
      <c r="BY373" s="706"/>
      <c r="BZ373" s="706"/>
      <c r="CA373" s="706"/>
      <c r="CB373" s="706"/>
      <c r="CC373" s="706"/>
      <c r="CD373" s="706"/>
      <c r="CE373" s="706"/>
      <c r="CF373" s="706"/>
      <c r="CG373" s="706"/>
      <c r="CH373" s="706"/>
      <c r="CI373" s="706"/>
      <c r="CJ373" s="706"/>
      <c r="CK373" s="706"/>
      <c r="CL373" s="706"/>
      <c r="CM373" s="706"/>
      <c r="CN373" s="706"/>
      <c r="CO373" s="706"/>
      <c r="CP373" s="706"/>
      <c r="CQ373" s="706"/>
      <c r="CR373" s="706"/>
      <c r="CS373" s="706"/>
      <c r="CT373" s="706"/>
      <c r="CU373" s="706"/>
      <c r="CV373" s="706"/>
      <c r="CW373" s="706"/>
      <c r="CX373" s="706"/>
      <c r="CY373" s="706"/>
      <c r="CZ373" s="706"/>
      <c r="DA373" s="706"/>
      <c r="DB373" s="706"/>
      <c r="DC373" s="706"/>
      <c r="DD373" s="706"/>
      <c r="DE373" s="706"/>
      <c r="DF373" s="706"/>
      <c r="DG373" s="706"/>
      <c r="DH373" s="706"/>
      <c r="DI373" s="706"/>
      <c r="DJ373" s="706"/>
      <c r="DK373" s="706"/>
      <c r="DL373" s="706"/>
      <c r="DM373" s="706"/>
      <c r="DN373" s="706"/>
      <c r="DO373" s="706"/>
      <c r="DP373" s="706"/>
      <c r="DQ373" s="706"/>
      <c r="DR373" s="706"/>
      <c r="DS373" s="706"/>
      <c r="DT373" s="706"/>
      <c r="DU373" s="706"/>
      <c r="DV373" s="706"/>
      <c r="DW373" s="706"/>
      <c r="DX373" s="706"/>
      <c r="DY373" s="706"/>
      <c r="DZ373" s="706"/>
      <c r="EA373" s="706"/>
      <c r="EB373" s="706"/>
      <c r="EC373" s="706"/>
      <c r="ED373" s="706"/>
      <c r="EE373" s="706"/>
      <c r="EF373" s="706"/>
      <c r="EG373" s="706"/>
      <c r="EH373" s="706"/>
      <c r="EI373" s="706"/>
      <c r="EJ373" s="706"/>
      <c r="EK373" s="706"/>
      <c r="EL373" s="706"/>
      <c r="EM373" s="706"/>
      <c r="EN373" s="706"/>
      <c r="EO373" s="706"/>
      <c r="EP373" s="706"/>
      <c r="EQ373" s="706"/>
      <c r="ER373" s="706"/>
      <c r="ES373" s="706"/>
      <c r="ET373" s="706"/>
      <c r="EU373" s="706"/>
      <c r="EV373" s="704"/>
      <c r="EW373" s="704"/>
      <c r="EX373" s="704"/>
      <c r="EY373" s="704"/>
      <c r="EZ373" s="704"/>
      <c r="FA373" s="704"/>
      <c r="FB373" s="704"/>
      <c r="FC373" s="704"/>
      <c r="FD373" s="704"/>
      <c r="FE373" s="704"/>
      <c r="FF373" s="704"/>
      <c r="FG373" s="704"/>
      <c r="FH373" s="704"/>
      <c r="FI373" s="706"/>
      <c r="FJ373" s="706"/>
      <c r="FK373" s="704"/>
      <c r="FL373" s="704"/>
      <c r="FM373" s="704"/>
      <c r="FN373" s="704"/>
      <c r="FO373" s="704"/>
      <c r="FP373" s="704"/>
      <c r="FQ373" s="704"/>
      <c r="FR373" s="704"/>
      <c r="FS373" s="704"/>
      <c r="FT373" s="704"/>
      <c r="FU373" s="704"/>
      <c r="FV373" s="704"/>
      <c r="FW373" s="704"/>
      <c r="FX373" s="704"/>
      <c r="FY373" s="704"/>
      <c r="FZ373" s="704"/>
      <c r="GA373" s="704"/>
      <c r="GB373" s="704"/>
      <c r="GC373" s="704"/>
      <c r="GD373" s="704"/>
      <c r="GE373" s="704"/>
      <c r="GF373" s="704"/>
      <c r="GG373" s="704"/>
      <c r="GH373" s="704"/>
      <c r="GI373" s="704"/>
      <c r="GJ373" s="704"/>
      <c r="GK373" s="704"/>
      <c r="GL373" s="704"/>
      <c r="GM373" s="704"/>
      <c r="GN373" s="704"/>
      <c r="GO373" s="704"/>
      <c r="HO373" s="706"/>
      <c r="HP373" s="706"/>
      <c r="HQ373" s="706"/>
      <c r="HR373" s="706"/>
      <c r="HS373" s="706"/>
      <c r="HT373" s="706"/>
      <c r="HU373" s="706"/>
      <c r="HV373" s="706"/>
      <c r="HW373" s="706"/>
      <c r="HX373" s="706"/>
      <c r="HY373" s="706"/>
      <c r="HZ373" s="706"/>
      <c r="IA373" s="706"/>
      <c r="IB373" s="706"/>
      <c r="IC373" s="706"/>
      <c r="ID373" s="706"/>
      <c r="IE373" s="706"/>
      <c r="IF373" s="706"/>
      <c r="IG373" s="706"/>
      <c r="IH373" s="706"/>
      <c r="II373" s="706"/>
      <c r="IJ373" s="706"/>
      <c r="IK373" s="706"/>
      <c r="IL373" s="706"/>
      <c r="IM373" s="706"/>
      <c r="IN373" s="706"/>
      <c r="IO373" s="706"/>
      <c r="IP373" s="706"/>
      <c r="IQ373" s="706"/>
      <c r="IR373" s="706"/>
      <c r="IS373" s="706"/>
      <c r="IT373" s="706"/>
      <c r="IU373" s="706"/>
      <c r="IV373" s="706"/>
      <c r="IW373" s="706"/>
      <c r="IX373" s="706"/>
      <c r="IY373" s="706"/>
      <c r="IZ373" s="706"/>
      <c r="JA373" s="706"/>
      <c r="JB373" s="706"/>
      <c r="JC373" s="706"/>
      <c r="JD373" s="706"/>
      <c r="JE373" s="706"/>
      <c r="JF373" s="706"/>
      <c r="JG373" s="706"/>
      <c r="JH373" s="706"/>
      <c r="JJ373" s="704"/>
      <c r="JK373" s="704"/>
      <c r="JL373" s="704"/>
      <c r="JM373" s="704"/>
      <c r="JN373" s="704"/>
    </row>
    <row r="374" spans="1:274" s="878" customFormat="1" ht="23.1" customHeight="1" thickBot="1" x14ac:dyDescent="0.3">
      <c r="A374" s="691">
        <v>373</v>
      </c>
      <c r="B374" s="693" t="s">
        <v>1111</v>
      </c>
      <c r="C374" s="708">
        <v>260</v>
      </c>
      <c r="D374" s="709">
        <v>432</v>
      </c>
      <c r="E374" s="709">
        <v>0</v>
      </c>
      <c r="F374" s="723" t="s">
        <v>1121</v>
      </c>
      <c r="G374" s="715" t="s">
        <v>1132</v>
      </c>
      <c r="H374" s="762" t="s">
        <v>1133</v>
      </c>
      <c r="I374" s="767" t="s">
        <v>1113</v>
      </c>
      <c r="J374" s="753" t="s">
        <v>1114</v>
      </c>
      <c r="K374" s="761" t="s">
        <v>1115</v>
      </c>
      <c r="L374" s="761" t="s">
        <v>1116</v>
      </c>
      <c r="M374" s="761" t="s">
        <v>1117</v>
      </c>
      <c r="N374" s="753" t="s">
        <v>1118</v>
      </c>
      <c r="O374" s="753" t="s">
        <v>1128</v>
      </c>
      <c r="P374" s="753" t="s">
        <v>1134</v>
      </c>
      <c r="Q374" s="768">
        <v>9</v>
      </c>
      <c r="R374" s="768">
        <v>9</v>
      </c>
      <c r="S374" s="755">
        <v>2</v>
      </c>
      <c r="T374" s="769">
        <v>2.1</v>
      </c>
      <c r="U374" s="757">
        <v>41456</v>
      </c>
      <c r="V374" s="758">
        <v>41791</v>
      </c>
      <c r="W374" s="986">
        <v>20</v>
      </c>
      <c r="X374" s="987">
        <v>0</v>
      </c>
      <c r="Y374" s="1119">
        <v>1200000</v>
      </c>
      <c r="Z374" s="987">
        <f t="shared" si="16"/>
        <v>1200000</v>
      </c>
      <c r="AA374" s="817"/>
      <c r="AB374" s="817">
        <v>130400</v>
      </c>
      <c r="AC374" s="817">
        <v>130400</v>
      </c>
      <c r="AD374" s="817">
        <v>130400</v>
      </c>
      <c r="AE374" s="817">
        <v>130400</v>
      </c>
      <c r="AF374" s="817">
        <v>130400</v>
      </c>
      <c r="AG374" s="817">
        <v>130400</v>
      </c>
      <c r="AH374" s="817">
        <v>130400</v>
      </c>
      <c r="AI374" s="817">
        <v>130400</v>
      </c>
      <c r="AJ374" s="817">
        <v>130400</v>
      </c>
      <c r="AK374" s="817">
        <v>26400</v>
      </c>
      <c r="AL374" s="1120"/>
      <c r="AM374" s="988">
        <f t="shared" si="17"/>
        <v>1200000</v>
      </c>
      <c r="AN374" s="988">
        <f t="shared" si="18"/>
        <v>0</v>
      </c>
      <c r="AO374" s="818"/>
      <c r="AP374" s="988"/>
      <c r="AQ374" s="706"/>
      <c r="AR374" s="706"/>
      <c r="AS374" s="706"/>
      <c r="AT374" s="706"/>
      <c r="AU374" s="706"/>
      <c r="AV374" s="706"/>
      <c r="AW374" s="706"/>
      <c r="AX374" s="706"/>
      <c r="AY374" s="706"/>
      <c r="AZ374" s="706"/>
      <c r="BA374" s="706"/>
      <c r="BB374" s="706"/>
      <c r="BC374" s="706"/>
      <c r="BD374" s="706"/>
      <c r="BE374" s="706"/>
      <c r="BF374" s="706"/>
      <c r="BG374" s="706"/>
      <c r="BH374" s="706"/>
      <c r="BI374" s="706"/>
      <c r="BJ374" s="706"/>
      <c r="BK374" s="706"/>
      <c r="BL374" s="706"/>
      <c r="BM374" s="706"/>
      <c r="BN374" s="706"/>
      <c r="BO374" s="706"/>
      <c r="BP374" s="706"/>
      <c r="BQ374" s="706"/>
      <c r="BR374" s="706"/>
      <c r="BS374" s="706"/>
      <c r="BT374" s="706"/>
      <c r="BU374" s="706"/>
      <c r="BV374" s="706"/>
      <c r="BW374" s="706"/>
      <c r="BX374" s="706"/>
      <c r="BY374" s="706"/>
      <c r="BZ374" s="706"/>
      <c r="CA374" s="706"/>
      <c r="CB374" s="706"/>
      <c r="CC374" s="706"/>
      <c r="CD374" s="706"/>
      <c r="CE374" s="706"/>
      <c r="CF374" s="706"/>
      <c r="CG374" s="706"/>
      <c r="CH374" s="706"/>
      <c r="CI374" s="706"/>
      <c r="CJ374" s="706"/>
      <c r="CK374" s="706"/>
      <c r="CL374" s="706"/>
      <c r="CM374" s="706"/>
      <c r="CN374" s="706"/>
      <c r="CO374" s="706"/>
      <c r="CP374" s="706"/>
      <c r="CQ374" s="706"/>
      <c r="CR374" s="706"/>
      <c r="CS374" s="706"/>
      <c r="CT374" s="706"/>
      <c r="CU374" s="706"/>
      <c r="CV374" s="706"/>
      <c r="CW374" s="706"/>
      <c r="CX374" s="706"/>
      <c r="CY374" s="706"/>
      <c r="CZ374" s="706"/>
      <c r="DA374" s="706"/>
      <c r="DB374" s="706"/>
      <c r="DC374" s="706"/>
      <c r="DD374" s="706"/>
      <c r="DE374" s="706"/>
      <c r="DF374" s="706"/>
      <c r="DG374" s="706"/>
      <c r="DH374" s="706"/>
      <c r="DI374" s="706"/>
      <c r="DJ374" s="706"/>
      <c r="DK374" s="706"/>
      <c r="DL374" s="706"/>
      <c r="DM374" s="706"/>
      <c r="DN374" s="706"/>
      <c r="DO374" s="706"/>
      <c r="DP374" s="706"/>
      <c r="DQ374" s="706"/>
      <c r="DR374" s="706"/>
      <c r="DS374" s="706"/>
      <c r="DT374" s="706"/>
      <c r="DU374" s="706"/>
      <c r="DV374" s="706"/>
      <c r="DW374" s="706"/>
      <c r="DX374" s="706"/>
      <c r="DY374" s="706"/>
      <c r="DZ374" s="706"/>
      <c r="EA374" s="706"/>
      <c r="EB374" s="706"/>
      <c r="EC374" s="706"/>
      <c r="ED374" s="706"/>
      <c r="EE374" s="706"/>
      <c r="EF374" s="706"/>
      <c r="EG374" s="706"/>
      <c r="EH374" s="706"/>
      <c r="EI374" s="706"/>
      <c r="EJ374" s="706"/>
      <c r="EK374" s="706"/>
      <c r="EL374" s="706"/>
      <c r="EM374" s="706"/>
      <c r="EN374" s="706"/>
      <c r="EO374" s="706"/>
      <c r="EP374" s="706"/>
      <c r="EQ374" s="706"/>
      <c r="ER374" s="706"/>
      <c r="ES374" s="706"/>
      <c r="ET374" s="706"/>
      <c r="EU374" s="706"/>
      <c r="EV374" s="706"/>
      <c r="EW374" s="706"/>
      <c r="EX374" s="706"/>
      <c r="EY374" s="706"/>
      <c r="EZ374" s="706"/>
      <c r="FA374" s="706"/>
      <c r="FB374" s="706"/>
      <c r="FC374" s="706"/>
      <c r="FD374" s="706"/>
      <c r="FE374" s="706"/>
      <c r="FF374" s="706"/>
      <c r="FG374" s="706"/>
      <c r="FH374" s="706"/>
      <c r="FI374" s="704"/>
      <c r="FJ374" s="704"/>
      <c r="FK374" s="706"/>
      <c r="FL374" s="706"/>
      <c r="FM374" s="706"/>
      <c r="FN374" s="706"/>
      <c r="FO374" s="706"/>
      <c r="FP374" s="706"/>
      <c r="FQ374" s="706"/>
      <c r="FR374" s="706"/>
      <c r="FS374" s="706"/>
      <c r="FT374" s="706"/>
      <c r="FU374" s="706"/>
      <c r="FV374" s="706"/>
      <c r="FW374" s="706"/>
      <c r="FX374" s="706"/>
      <c r="FY374" s="706"/>
      <c r="FZ374" s="706"/>
      <c r="GA374" s="706"/>
      <c r="GB374" s="706"/>
      <c r="GC374" s="706"/>
      <c r="GD374" s="706"/>
      <c r="GE374" s="706"/>
      <c r="GF374" s="706"/>
      <c r="GG374" s="706"/>
      <c r="GH374" s="706"/>
      <c r="GI374" s="706"/>
      <c r="GJ374" s="706"/>
      <c r="GK374" s="706"/>
      <c r="GL374" s="706"/>
      <c r="GM374" s="706"/>
      <c r="GN374" s="706"/>
      <c r="GO374" s="704"/>
      <c r="GP374" s="746"/>
      <c r="GQ374" s="704"/>
      <c r="GR374" s="704"/>
      <c r="GS374" s="704"/>
      <c r="GT374" s="704"/>
      <c r="GU374" s="704"/>
      <c r="GV374" s="704"/>
      <c r="GW374" s="704"/>
      <c r="GX374" s="704"/>
      <c r="GY374" s="704"/>
      <c r="GZ374" s="704"/>
      <c r="HA374" s="704"/>
      <c r="HB374" s="704"/>
      <c r="HC374" s="704"/>
      <c r="HD374" s="704"/>
      <c r="HE374" s="704"/>
      <c r="HF374" s="704"/>
      <c r="HG374" s="704"/>
      <c r="HH374" s="704"/>
      <c r="HI374" s="704"/>
      <c r="HJ374" s="704"/>
      <c r="HK374" s="704"/>
      <c r="HL374" s="704"/>
      <c r="HM374" s="704"/>
      <c r="HN374" s="704"/>
      <c r="HO374" s="704"/>
      <c r="HP374" s="704"/>
      <c r="HQ374" s="704"/>
      <c r="HR374" s="706"/>
      <c r="HS374" s="706"/>
      <c r="HT374" s="706"/>
      <c r="HU374" s="706"/>
      <c r="HV374" s="706"/>
      <c r="HW374" s="706"/>
      <c r="HX374" s="706"/>
      <c r="HY374" s="706"/>
      <c r="HZ374" s="706"/>
      <c r="IA374" s="704"/>
      <c r="IB374" s="704"/>
      <c r="IC374" s="704"/>
      <c r="ID374" s="704"/>
      <c r="IE374" s="704"/>
      <c r="IF374" s="704"/>
      <c r="IG374" s="704"/>
      <c r="IH374" s="704"/>
      <c r="II374" s="704"/>
      <c r="IJ374" s="704"/>
      <c r="IK374" s="704"/>
      <c r="IL374" s="704"/>
      <c r="IM374" s="704"/>
      <c r="IN374" s="704"/>
      <c r="IO374" s="704"/>
      <c r="IP374" s="704"/>
      <c r="IQ374" s="704"/>
      <c r="IR374" s="704"/>
      <c r="IS374" s="704"/>
      <c r="IT374" s="704"/>
      <c r="IU374" s="704"/>
      <c r="IV374" s="706"/>
      <c r="IW374" s="706"/>
      <c r="JJ374" s="706"/>
      <c r="JK374" s="706"/>
      <c r="JL374" s="706"/>
      <c r="JM374" s="706"/>
      <c r="JN374" s="706"/>
    </row>
    <row r="375" spans="1:274" s="878" customFormat="1" ht="23.1" customHeight="1" thickBot="1" x14ac:dyDescent="0.3">
      <c r="A375" s="704"/>
      <c r="B375" s="976"/>
      <c r="C375" s="977"/>
      <c r="D375" s="978"/>
      <c r="E375" s="979"/>
      <c r="F375" s="980"/>
      <c r="G375" s="981"/>
      <c r="H375" s="982"/>
      <c r="I375" s="884"/>
      <c r="J375" s="886"/>
      <c r="K375" s="886"/>
      <c r="L375" s="886"/>
      <c r="M375" s="885"/>
      <c r="N375" s="885"/>
      <c r="O375" s="885"/>
      <c r="P375" s="885"/>
      <c r="Q375" s="983"/>
      <c r="R375" s="983"/>
      <c r="S375" s="887"/>
      <c r="T375" s="984"/>
      <c r="U375" s="889"/>
      <c r="V375" s="890"/>
      <c r="W375" s="985"/>
      <c r="X375" s="993">
        <f>SUM(X2:X374)</f>
        <v>252427900</v>
      </c>
      <c r="Y375" s="993">
        <f>SUM(Y2:Y374)</f>
        <v>86285700</v>
      </c>
      <c r="Z375" s="905">
        <f>SUM(Z2:Z374)</f>
        <v>338713600</v>
      </c>
      <c r="AA375" s="995"/>
      <c r="AB375" s="989"/>
      <c r="AC375" s="989"/>
      <c r="AD375" s="989"/>
      <c r="AE375" s="989"/>
      <c r="AF375" s="989"/>
      <c r="AG375" s="989"/>
      <c r="AH375" s="989"/>
      <c r="AI375" s="990"/>
      <c r="AJ375" s="990"/>
      <c r="AK375" s="990"/>
      <c r="AL375" s="990"/>
      <c r="AM375" s="991"/>
      <c r="AN375" s="991"/>
      <c r="AO375" s="992">
        <f>SUM(AO2:AO374)</f>
        <v>217712800</v>
      </c>
      <c r="AP375" s="994">
        <f>SUM(AP2:AP374)</f>
        <v>233711200</v>
      </c>
      <c r="AQ375" s="706"/>
      <c r="AR375" s="704"/>
      <c r="AS375" s="704"/>
      <c r="AT375" s="704"/>
      <c r="AU375" s="704"/>
      <c r="AV375" s="704"/>
      <c r="AW375" s="704"/>
      <c r="AX375" s="704"/>
      <c r="AY375" s="704"/>
      <c r="AZ375" s="704"/>
      <c r="BA375" s="704"/>
      <c r="BB375" s="704"/>
      <c r="BC375" s="704"/>
      <c r="BD375" s="704"/>
      <c r="BE375" s="704"/>
      <c r="BF375" s="704"/>
      <c r="BG375" s="704"/>
      <c r="BH375" s="704"/>
      <c r="BI375" s="704"/>
      <c r="BJ375" s="704"/>
      <c r="BK375" s="704"/>
      <c r="BL375" s="704"/>
      <c r="BM375" s="704"/>
      <c r="BN375" s="704"/>
      <c r="BO375" s="704"/>
      <c r="BP375" s="704"/>
      <c r="BQ375" s="704"/>
      <c r="BR375" s="704"/>
      <c r="BS375" s="704"/>
      <c r="BT375" s="704"/>
      <c r="BU375" s="704"/>
      <c r="BV375" s="704"/>
      <c r="BW375" s="704"/>
      <c r="BX375" s="704"/>
      <c r="BY375" s="704"/>
      <c r="BZ375" s="704"/>
      <c r="CA375" s="704"/>
      <c r="CB375" s="704"/>
      <c r="CC375" s="704"/>
      <c r="CD375" s="704"/>
      <c r="CE375" s="704"/>
      <c r="CF375" s="704"/>
      <c r="CG375" s="704"/>
      <c r="CH375" s="704"/>
      <c r="CI375" s="704"/>
      <c r="CJ375" s="704"/>
      <c r="CK375" s="704"/>
      <c r="CL375" s="704"/>
      <c r="CM375" s="704"/>
      <c r="CN375" s="704"/>
      <c r="CO375" s="704"/>
      <c r="CP375" s="704"/>
      <c r="CQ375" s="704"/>
      <c r="CR375" s="704"/>
      <c r="CS375" s="704"/>
      <c r="CT375" s="704"/>
      <c r="CU375" s="704"/>
      <c r="CV375" s="704"/>
      <c r="CW375" s="704"/>
      <c r="CX375" s="704"/>
      <c r="CY375" s="704"/>
      <c r="CZ375" s="704"/>
      <c r="DA375" s="704"/>
      <c r="DB375" s="704"/>
      <c r="DC375" s="704"/>
      <c r="DD375" s="704"/>
      <c r="DE375" s="704"/>
      <c r="DF375" s="704"/>
      <c r="DG375" s="704"/>
      <c r="DH375" s="704"/>
      <c r="DI375" s="704"/>
      <c r="DJ375" s="704"/>
      <c r="DK375" s="704"/>
      <c r="DL375" s="704"/>
      <c r="DM375" s="704"/>
      <c r="DN375" s="704"/>
      <c r="DO375" s="704"/>
      <c r="DP375" s="704"/>
      <c r="DQ375" s="704"/>
      <c r="DR375" s="704"/>
      <c r="DS375" s="704"/>
      <c r="DT375" s="704"/>
      <c r="DU375" s="704"/>
      <c r="DV375" s="704"/>
      <c r="DW375" s="704"/>
      <c r="DX375" s="704"/>
      <c r="DY375" s="704"/>
      <c r="DZ375" s="704"/>
      <c r="EA375" s="704"/>
      <c r="EB375" s="704"/>
      <c r="EC375" s="704"/>
      <c r="ED375" s="704"/>
      <c r="EE375" s="704"/>
      <c r="EF375" s="704"/>
      <c r="EG375" s="704"/>
      <c r="EH375" s="704"/>
      <c r="EI375" s="704"/>
      <c r="EJ375" s="704"/>
      <c r="EK375" s="704"/>
      <c r="EL375" s="704"/>
      <c r="EM375" s="704"/>
      <c r="EN375" s="704"/>
      <c r="EO375" s="704"/>
      <c r="EP375" s="704"/>
      <c r="EQ375" s="704"/>
      <c r="ER375" s="704"/>
      <c r="ES375" s="704"/>
      <c r="ET375" s="704"/>
      <c r="EU375" s="704"/>
      <c r="EV375" s="706"/>
      <c r="EW375" s="706"/>
      <c r="EX375" s="706"/>
      <c r="EY375" s="706"/>
      <c r="EZ375" s="706"/>
      <c r="FA375" s="706"/>
      <c r="FB375" s="706"/>
      <c r="FC375" s="706"/>
      <c r="FD375" s="706"/>
      <c r="FE375" s="706"/>
      <c r="FF375" s="706"/>
      <c r="FG375" s="706"/>
      <c r="FH375" s="704"/>
      <c r="FI375" s="706"/>
      <c r="FJ375" s="706"/>
      <c r="FK375" s="704"/>
      <c r="FL375" s="704"/>
      <c r="FM375" s="704"/>
      <c r="FN375" s="704"/>
      <c r="FO375" s="704"/>
      <c r="FP375" s="704"/>
      <c r="FQ375" s="704"/>
      <c r="FR375" s="704"/>
      <c r="FS375" s="704"/>
      <c r="FT375" s="704"/>
      <c r="FU375" s="704"/>
      <c r="FV375" s="704"/>
      <c r="FW375" s="704"/>
      <c r="FX375" s="704"/>
      <c r="FY375" s="704"/>
      <c r="FZ375" s="704"/>
      <c r="GA375" s="704"/>
      <c r="GB375" s="704"/>
      <c r="GC375" s="704"/>
      <c r="GD375" s="704"/>
      <c r="GE375" s="704"/>
      <c r="GF375" s="704"/>
      <c r="GG375" s="704"/>
      <c r="GH375" s="704"/>
      <c r="GI375" s="704"/>
      <c r="GJ375" s="704"/>
      <c r="GK375" s="704"/>
      <c r="GL375" s="704"/>
      <c r="GM375" s="704"/>
      <c r="GN375" s="704"/>
      <c r="GO375" s="704"/>
      <c r="GP375" s="746"/>
      <c r="GQ375" s="706"/>
      <c r="GR375" s="706"/>
      <c r="GS375" s="706"/>
      <c r="GT375" s="706"/>
      <c r="GU375" s="706"/>
      <c r="GV375" s="706"/>
      <c r="GW375" s="706"/>
      <c r="GX375" s="706"/>
      <c r="GY375" s="706"/>
      <c r="GZ375" s="706"/>
      <c r="HA375" s="706"/>
      <c r="HB375" s="706"/>
      <c r="HC375" s="706"/>
      <c r="HD375" s="706"/>
      <c r="HE375" s="706"/>
      <c r="HF375" s="706"/>
      <c r="HG375" s="706"/>
      <c r="HH375" s="706"/>
      <c r="HI375" s="706"/>
      <c r="HJ375" s="706"/>
      <c r="HK375" s="706"/>
      <c r="HL375" s="706"/>
      <c r="HM375" s="706"/>
      <c r="HN375" s="706"/>
      <c r="HO375" s="706"/>
      <c r="HP375" s="706"/>
      <c r="HQ375" s="706"/>
      <c r="HR375" s="706"/>
      <c r="HS375" s="706"/>
      <c r="HT375" s="706"/>
      <c r="HU375" s="706"/>
      <c r="HV375" s="706"/>
      <c r="HW375" s="706"/>
      <c r="HX375" s="706"/>
      <c r="HY375" s="706"/>
      <c r="HZ375" s="706"/>
      <c r="IA375" s="706"/>
      <c r="IB375" s="706"/>
      <c r="IC375" s="706"/>
      <c r="ID375" s="706"/>
      <c r="IE375" s="706"/>
      <c r="IF375" s="706"/>
      <c r="IG375" s="706"/>
      <c r="IH375" s="706"/>
      <c r="II375" s="706"/>
      <c r="IJ375" s="706"/>
      <c r="IK375" s="706"/>
      <c r="IL375" s="706"/>
      <c r="IM375" s="706"/>
      <c r="IN375" s="706"/>
      <c r="IO375" s="706"/>
      <c r="IP375" s="706"/>
      <c r="IQ375" s="706"/>
      <c r="IR375" s="706"/>
      <c r="IS375" s="706"/>
      <c r="IT375" s="706"/>
      <c r="IU375" s="706"/>
      <c r="IV375" s="704"/>
      <c r="IW375" s="704"/>
      <c r="JA375" s="879"/>
      <c r="JB375" s="879"/>
      <c r="JC375" s="879"/>
      <c r="JD375" s="879"/>
      <c r="JE375" s="879"/>
      <c r="JF375" s="879"/>
      <c r="JG375" s="879"/>
      <c r="JH375" s="879"/>
      <c r="JJ375" s="706"/>
      <c r="JK375" s="706"/>
      <c r="JL375" s="706"/>
      <c r="JM375" s="706"/>
      <c r="JN375" s="706"/>
    </row>
    <row r="376" spans="1:274" s="882" customFormat="1" ht="18" customHeight="1" x14ac:dyDescent="0.25">
      <c r="B376" s="741"/>
      <c r="C376" s="742"/>
      <c r="D376" s="740"/>
      <c r="E376" s="740"/>
      <c r="F376" s="740"/>
      <c r="G376" s="883"/>
      <c r="H376" s="884"/>
      <c r="I376" s="885"/>
      <c r="J376" s="886"/>
      <c r="K376" s="886"/>
      <c r="L376" s="885"/>
      <c r="M376" s="885"/>
      <c r="N376" s="885"/>
      <c r="O376" s="885"/>
      <c r="P376" s="885"/>
      <c r="Q376" s="885"/>
      <c r="R376" s="887"/>
      <c r="S376" s="888"/>
      <c r="T376" s="889"/>
      <c r="U376" s="890"/>
      <c r="V376" s="891"/>
      <c r="W376" s="892"/>
      <c r="X376" s="893"/>
      <c r="Y376" s="893"/>
      <c r="Z376" s="893"/>
      <c r="AA376" s="704"/>
      <c r="AB376" s="704"/>
      <c r="AC376" s="704"/>
      <c r="AD376" s="704"/>
      <c r="AE376" s="704"/>
      <c r="AF376" s="704"/>
      <c r="AG376" s="704"/>
      <c r="AH376" s="704"/>
      <c r="AI376" s="704"/>
      <c r="AJ376" s="704"/>
      <c r="AK376" s="704"/>
      <c r="AL376" s="704"/>
      <c r="AM376" s="704"/>
      <c r="AN376" s="704"/>
      <c r="AO376" s="704"/>
      <c r="AP376" s="906"/>
      <c r="AQ376" s="704"/>
      <c r="AR376" s="704"/>
      <c r="AS376" s="704"/>
      <c r="AT376" s="704"/>
      <c r="AU376" s="704"/>
      <c r="AV376" s="704"/>
      <c r="AW376" s="704"/>
      <c r="AX376" s="704"/>
      <c r="AY376" s="704"/>
      <c r="AZ376" s="704"/>
      <c r="BA376" s="704"/>
      <c r="BB376" s="704"/>
      <c r="BC376" s="704"/>
      <c r="BD376" s="704"/>
      <c r="BE376" s="704"/>
      <c r="BF376" s="704"/>
      <c r="BG376" s="704"/>
      <c r="BH376" s="704"/>
      <c r="BI376" s="704"/>
      <c r="BJ376" s="704"/>
      <c r="BK376" s="704"/>
      <c r="BL376" s="704"/>
      <c r="BM376" s="704"/>
      <c r="BN376" s="704"/>
      <c r="BO376" s="704"/>
      <c r="BP376" s="704"/>
      <c r="BQ376" s="704"/>
      <c r="BR376" s="704"/>
      <c r="BS376" s="704"/>
      <c r="BT376" s="704"/>
      <c r="BU376" s="704"/>
      <c r="BV376" s="704"/>
      <c r="BW376" s="704"/>
      <c r="BX376" s="704"/>
      <c r="BY376" s="704"/>
      <c r="BZ376" s="704"/>
      <c r="CA376" s="704"/>
      <c r="CB376" s="704"/>
      <c r="CC376" s="704"/>
      <c r="CD376" s="704"/>
      <c r="CE376" s="704"/>
      <c r="CF376" s="704"/>
      <c r="CG376" s="704"/>
      <c r="CH376" s="704"/>
      <c r="CI376" s="704"/>
      <c r="CJ376" s="704"/>
      <c r="CK376" s="704"/>
      <c r="CL376" s="704"/>
      <c r="CM376" s="704"/>
      <c r="CN376" s="704"/>
      <c r="CO376" s="704"/>
      <c r="CP376" s="704"/>
      <c r="CQ376" s="704"/>
      <c r="CR376" s="704"/>
      <c r="CS376" s="704"/>
      <c r="CT376" s="704"/>
      <c r="CU376" s="704"/>
      <c r="CV376" s="704"/>
      <c r="CW376" s="704"/>
      <c r="CX376" s="704"/>
      <c r="CY376" s="704"/>
      <c r="CZ376" s="704"/>
      <c r="DA376" s="704"/>
      <c r="DB376" s="704"/>
      <c r="DC376" s="704"/>
      <c r="DD376" s="704"/>
      <c r="DE376" s="704"/>
      <c r="DF376" s="704"/>
      <c r="DG376" s="704"/>
      <c r="DH376" s="704"/>
      <c r="DI376" s="704"/>
      <c r="DJ376" s="704"/>
      <c r="DK376" s="704"/>
      <c r="DL376" s="704"/>
      <c r="DM376" s="704"/>
      <c r="DN376" s="704"/>
      <c r="DO376" s="704"/>
      <c r="DP376" s="704"/>
      <c r="DQ376" s="704"/>
      <c r="DR376" s="704"/>
      <c r="DS376" s="704"/>
      <c r="DT376" s="704"/>
      <c r="DU376" s="704"/>
      <c r="DV376" s="704"/>
      <c r="DW376" s="704"/>
      <c r="DX376" s="704"/>
      <c r="DY376" s="704"/>
      <c r="DZ376" s="704"/>
      <c r="EA376" s="704"/>
      <c r="EB376" s="704"/>
      <c r="EC376" s="704"/>
      <c r="ED376" s="704"/>
      <c r="EE376" s="704"/>
      <c r="EF376" s="704"/>
      <c r="EG376" s="704"/>
      <c r="EH376" s="704"/>
      <c r="EI376" s="704"/>
      <c r="EJ376" s="704"/>
      <c r="EK376" s="704"/>
      <c r="EL376" s="704"/>
      <c r="EM376" s="704"/>
      <c r="EN376" s="704"/>
      <c r="EO376" s="704"/>
      <c r="EP376" s="704"/>
      <c r="EQ376" s="704"/>
      <c r="ER376" s="704"/>
      <c r="ES376" s="704"/>
      <c r="ET376" s="704"/>
      <c r="EU376" s="704"/>
      <c r="EV376" s="704"/>
      <c r="EW376" s="704"/>
      <c r="EX376" s="704"/>
      <c r="EY376" s="704"/>
      <c r="EZ376" s="704"/>
      <c r="FA376" s="704"/>
      <c r="FB376" s="704"/>
      <c r="FC376" s="704"/>
      <c r="FD376" s="704"/>
      <c r="FE376" s="704"/>
      <c r="FF376" s="704"/>
      <c r="FG376" s="704"/>
      <c r="FH376" s="704"/>
      <c r="FI376" s="704"/>
      <c r="FJ376" s="704"/>
      <c r="FK376" s="704"/>
      <c r="FL376" s="704"/>
      <c r="FM376" s="704"/>
      <c r="FN376" s="704"/>
      <c r="FO376" s="704"/>
      <c r="FP376" s="704"/>
      <c r="FQ376" s="704"/>
      <c r="FR376" s="704"/>
      <c r="FS376" s="704"/>
      <c r="FT376" s="704"/>
      <c r="FU376" s="704"/>
      <c r="FV376" s="704"/>
      <c r="FW376" s="704"/>
      <c r="FX376" s="704"/>
      <c r="FY376" s="704"/>
      <c r="FZ376" s="704"/>
      <c r="GA376" s="704"/>
      <c r="GB376" s="704"/>
      <c r="GC376" s="704"/>
      <c r="GD376" s="704"/>
      <c r="GE376" s="704"/>
      <c r="GF376" s="704"/>
      <c r="GG376" s="704"/>
      <c r="GH376" s="704"/>
      <c r="GI376" s="704"/>
    </row>
    <row r="377" spans="1:274" s="907" customFormat="1" ht="33.75" x14ac:dyDescent="0.25">
      <c r="A377" s="704"/>
      <c r="B377" s="741"/>
      <c r="C377" s="742"/>
      <c r="D377" s="743"/>
      <c r="E377" s="740"/>
      <c r="F377" s="894"/>
      <c r="G377" s="895"/>
      <c r="H377" s="895"/>
      <c r="I377" s="743"/>
      <c r="J377" s="896"/>
      <c r="K377" s="744"/>
      <c r="L377" s="744"/>
      <c r="M377" s="744"/>
      <c r="N377" s="748"/>
      <c r="O377" s="744"/>
      <c r="P377" s="744"/>
      <c r="Q377" s="864"/>
      <c r="R377" s="745"/>
      <c r="S377" s="704"/>
      <c r="T377" s="704"/>
      <c r="U377" s="704"/>
      <c r="V377" s="869" t="s">
        <v>1084</v>
      </c>
      <c r="W377" s="1112" t="s">
        <v>1084</v>
      </c>
      <c r="X377" s="872" t="s">
        <v>1453</v>
      </c>
      <c r="Y377" s="872" t="s">
        <v>1454</v>
      </c>
      <c r="Z377" s="872" t="s">
        <v>1455</v>
      </c>
      <c r="AA377" s="792" t="s">
        <v>1099</v>
      </c>
      <c r="AB377" s="792" t="s">
        <v>1100</v>
      </c>
      <c r="AC377" s="792" t="s">
        <v>1101</v>
      </c>
      <c r="AD377" s="792" t="s">
        <v>1102</v>
      </c>
      <c r="AE377" s="792" t="s">
        <v>1103</v>
      </c>
      <c r="AF377" s="792" t="s">
        <v>1104</v>
      </c>
      <c r="AG377" s="792" t="s">
        <v>1105</v>
      </c>
      <c r="AH377" s="792" t="s">
        <v>1106</v>
      </c>
      <c r="AI377" s="792" t="s">
        <v>1107</v>
      </c>
      <c r="AJ377" s="792" t="s">
        <v>1108</v>
      </c>
      <c r="AK377" s="792" t="s">
        <v>1109</v>
      </c>
      <c r="AL377" s="792" t="s">
        <v>1110</v>
      </c>
      <c r="AM377" s="792"/>
      <c r="AN377" s="792"/>
      <c r="AO377" s="793" t="s">
        <v>1456</v>
      </c>
      <c r="AP377" s="873" t="s">
        <v>1457</v>
      </c>
    </row>
    <row r="378" spans="1:274" ht="14.25" customHeight="1" x14ac:dyDescent="0.25">
      <c r="D378" s="743"/>
      <c r="E378" s="740"/>
      <c r="F378" s="740"/>
      <c r="G378" s="897"/>
      <c r="H378" s="897"/>
      <c r="J378" s="896"/>
      <c r="K378" s="744"/>
      <c r="L378" s="744"/>
      <c r="M378" s="744"/>
      <c r="N378" s="748"/>
      <c r="P378" s="744"/>
      <c r="Q378" s="864"/>
      <c r="R378" s="745"/>
      <c r="S378" s="704"/>
      <c r="T378" s="704"/>
      <c r="U378" s="704"/>
      <c r="V378" s="730" t="s">
        <v>1127</v>
      </c>
      <c r="W378" s="730" t="s">
        <v>1127</v>
      </c>
      <c r="X378" s="900">
        <f>SUMIF(CAPITAL!$H$2:$H$374,"EFF",CAPITAL!X$2:X$374)</f>
        <v>100000000</v>
      </c>
      <c r="Y378" s="900">
        <f>SUMIF(CAPITAL!$H$1:$H$374,"EFF",CAPITAL!Y$1:Y$374)</f>
        <v>36125200</v>
      </c>
      <c r="Z378" s="900">
        <f>SUMIF(CAPITAL!$H$1:$H$374,"EFF",CAPITAL!Z$1:Z$374)</f>
        <v>136125200</v>
      </c>
      <c r="AA378" s="899">
        <f>SUMIF(CAPITAL!$H$1:$H$374,"EFF",CAPITAL!AA$1:AA$374)</f>
        <v>3221500</v>
      </c>
      <c r="AB378" s="899">
        <f>SUMIF(CAPITAL!$H$1:$H$374,"EFF",CAPITAL!AB$1:AB$374)</f>
        <v>7125000</v>
      </c>
      <c r="AC378" s="899">
        <f>SUMIF(CAPITAL!$H$1:$H$374,"EFF",CAPITAL!AC$1:AC$374)</f>
        <v>10606800</v>
      </c>
      <c r="AD378" s="899">
        <f>SUMIF(CAPITAL!$H$1:$H$374,"EFF",CAPITAL!AD$1:AD$374)</f>
        <v>13940000</v>
      </c>
      <c r="AE378" s="899">
        <f>SUMIF(CAPITAL!$H$1:$H$374,"EFF",CAPITAL!AE$1:AE$374)</f>
        <v>31935100</v>
      </c>
      <c r="AF378" s="899">
        <f>SUMIF(CAPITAL!$H$1:$H$374,"EFF",CAPITAL!AF$1:AF$374)</f>
        <v>25998800</v>
      </c>
      <c r="AG378" s="899">
        <f>SUMIF(CAPITAL!$H$1:$H$374,"EFF",CAPITAL!AG$1:AG$374)</f>
        <v>11392500</v>
      </c>
      <c r="AH378" s="899">
        <f>SUMIF(CAPITAL!$H$1:$H$374,"EFF",CAPITAL!AH$1:AH$374)</f>
        <v>7524800</v>
      </c>
      <c r="AI378" s="899">
        <f>SUMIF(CAPITAL!$H$1:$H$374,"EFF",CAPITAL!AI$1:AI$374)</f>
        <v>7284800</v>
      </c>
      <c r="AJ378" s="899">
        <f>SUMIF(CAPITAL!$H$1:$H$374,"EFF",CAPITAL!AJ$1:AJ$374)</f>
        <v>6426500</v>
      </c>
      <c r="AK378" s="899">
        <f>SUMIF(CAPITAL!$H$1:$H$374,"EFF",CAPITAL!AK$1:AK$374)</f>
        <v>6176800</v>
      </c>
      <c r="AL378" s="899">
        <f>SUMIF(CAPITAL!$H$1:$H$374,"EFF",CAPITAL!AL$1:AL$374)</f>
        <v>4492600</v>
      </c>
      <c r="AM378" s="899">
        <f>SUMIF(CAPITAL!$H$1:$H$374,"EFF",CAPITAL!AM$1:AM$374)</f>
        <v>136125200</v>
      </c>
      <c r="AN378" s="899"/>
      <c r="AO378" s="899">
        <f>SUMIF(CAPITAL!$H$1:$H$374,"EFF",CAPITAL!AO$1:AO$374)</f>
        <v>80000000</v>
      </c>
      <c r="AP378" s="908">
        <f>SUMIF(CAPITAL!$H$1:$H$374,"EFF",CAPITAL!AP$1:AP$374)</f>
        <v>80000000</v>
      </c>
    </row>
    <row r="379" spans="1:274" ht="14.25" customHeight="1" x14ac:dyDescent="0.2">
      <c r="D379" s="743"/>
      <c r="E379" s="740"/>
      <c r="F379" s="740"/>
      <c r="G379" s="897"/>
      <c r="H379" s="897"/>
      <c r="J379" s="896"/>
      <c r="K379" s="744"/>
      <c r="L379" s="744"/>
      <c r="M379" s="744"/>
      <c r="N379" s="748"/>
      <c r="P379" s="744"/>
      <c r="Q379" s="864"/>
      <c r="R379" s="745"/>
      <c r="S379" s="704"/>
      <c r="T379" s="704"/>
      <c r="U379" s="704"/>
      <c r="V379" s="901" t="s">
        <v>1112</v>
      </c>
      <c r="W379" s="901" t="s">
        <v>1112</v>
      </c>
      <c r="X379" s="900">
        <f>SUMIF(CAPITAL!$H$1:$H$374,"CRR",CAPITAL!X$1:X$374)</f>
        <v>53000000</v>
      </c>
      <c r="Y379" s="900">
        <f>SUMIF(CAPITAL!$H$1:$H$374,"CRR",CAPITAL!Y$1:Y$374)</f>
        <v>34813500</v>
      </c>
      <c r="Z379" s="900">
        <f>SUMIF(CAPITAL!$H$1:$H$374,"CRR",CAPITAL!Z$1:Z$374)</f>
        <v>87813500</v>
      </c>
      <c r="AA379" s="899">
        <f>SUMIF(CAPITAL!$H$1:$H$374,"CRR",CAPITAL!AA$1:AA$374)</f>
        <v>4041741</v>
      </c>
      <c r="AB379" s="899">
        <f>SUMIF(CAPITAL!$H$1:$H$374,"CRR",CAPITAL!AB$1:AB$374)</f>
        <v>5319500</v>
      </c>
      <c r="AC379" s="899">
        <f>SUMIF(CAPITAL!$H$1:$H$374,"CRR",CAPITAL!AC$1:AC$374)</f>
        <v>10043400</v>
      </c>
      <c r="AD379" s="899">
        <f>SUMIF(CAPITAL!$H$1:$H$374,"CRR",CAPITAL!AD$1:AD$374)</f>
        <v>10630200</v>
      </c>
      <c r="AE379" s="899">
        <f>SUMIF(CAPITAL!$H$1:$H$374,"CRR",CAPITAL!AE$1:AE$374)</f>
        <v>12883000</v>
      </c>
      <c r="AF379" s="899">
        <f>SUMIF(CAPITAL!$H$1:$H$374,"CRR",CAPITAL!AF$1:AF$374)</f>
        <v>14521100.300000001</v>
      </c>
      <c r="AG379" s="899">
        <f>SUMIF(CAPITAL!$H$1:$H$374,"CRR",CAPITAL!AG$1:AG$374)</f>
        <v>10616000</v>
      </c>
      <c r="AH379" s="899">
        <f>SUMIF(CAPITAL!$H$1:$H$374,"CRR",CAPITAL!AH$1:AH$374)</f>
        <v>4929600</v>
      </c>
      <c r="AI379" s="899">
        <f>SUMIF(CAPITAL!$H$1:$H$374,"CRR",CAPITAL!AI$1:AI$374)</f>
        <v>4164300</v>
      </c>
      <c r="AJ379" s="899">
        <f>SUMIF(CAPITAL!$H$1:$H$374,"CRR",CAPITAL!AJ$1:AJ$374)</f>
        <v>3405659</v>
      </c>
      <c r="AK379" s="899">
        <f>SUMIF(CAPITAL!$H$1:$H$374,"CRR",CAPITAL!AK$1:AK$374)</f>
        <v>5781600</v>
      </c>
      <c r="AL379" s="899">
        <f>SUMIF(CAPITAL!$H$1:$H$374,"CRR",CAPITAL!AL$1:AL$374)</f>
        <v>1477400</v>
      </c>
      <c r="AM379" s="899">
        <f>SUMIF(CAPITAL!$H$1:$H$374,"CRR",CAPITAL!AM$1:AM$374)</f>
        <v>87813500.299999997</v>
      </c>
      <c r="AN379" s="899"/>
      <c r="AO379" s="899">
        <f>SUMIF(CAPITAL!$H$1:$H$374,"CRR",CAPITAL!AO$1:AO$374)</f>
        <v>50000000</v>
      </c>
      <c r="AP379" s="908">
        <f>SUMIF(CAPITAL!$H$1:$H$374,"CRR",CAPITAL!AP$1:AP$374)</f>
        <v>50000000</v>
      </c>
    </row>
    <row r="380" spans="1:274" ht="14.25" customHeight="1" x14ac:dyDescent="0.2">
      <c r="E380" s="740"/>
      <c r="F380" s="740"/>
      <c r="G380" s="902"/>
      <c r="H380" s="902"/>
      <c r="J380" s="896"/>
      <c r="K380" s="744"/>
      <c r="L380" s="744"/>
      <c r="M380" s="744"/>
      <c r="N380" s="748"/>
      <c r="P380" s="744"/>
      <c r="Q380" s="864"/>
      <c r="R380" s="745"/>
      <c r="S380" s="704"/>
      <c r="T380" s="704"/>
      <c r="U380" s="704"/>
      <c r="V380" s="901" t="s">
        <v>1358</v>
      </c>
      <c r="W380" s="901" t="s">
        <v>1358</v>
      </c>
      <c r="X380" s="900">
        <f>SUMIF(CAPITAL!$H$1:$H$374,"MIG",CAPITAL!X$1:X$374)</f>
        <v>83697400</v>
      </c>
      <c r="Y380" s="900">
        <f>SUMIF(CAPITAL!$H$1:$H$374,"MIG",CAPITAL!Y$1:Y$374)</f>
        <v>0</v>
      </c>
      <c r="Z380" s="900">
        <f>SUMIF(CAPITAL!$H$1:$H$374,"MIG",CAPITAL!Z$1:Z$374)</f>
        <v>83697400</v>
      </c>
      <c r="AA380" s="899">
        <f>SUMIF(CAPITAL!$H$1:$H$374,"MIG",CAPITAL!AA$1:AA$374)</f>
        <v>7465400</v>
      </c>
      <c r="AB380" s="899">
        <f>SUMIF(CAPITAL!$H$1:$H$374,"MIG",CAPITAL!AB$1:AB$374)</f>
        <v>7465400</v>
      </c>
      <c r="AC380" s="899">
        <f>SUMIF(CAPITAL!$H$1:$H$374,"MIG",CAPITAL!AC$1:AC$374)</f>
        <v>7465400</v>
      </c>
      <c r="AD380" s="899">
        <f>SUMIF(CAPITAL!$H$1:$H$374,"MIG",CAPITAL!AD$1:AD$374)</f>
        <v>8165400</v>
      </c>
      <c r="AE380" s="899">
        <f>SUMIF(CAPITAL!$H$1:$H$374,"MIG",CAPITAL!AE$1:AE$374)</f>
        <v>8165400</v>
      </c>
      <c r="AF380" s="899">
        <f>SUMIF(CAPITAL!$H$1:$H$374,"MIG",CAPITAL!AF$1:AF$374)</f>
        <v>8165400</v>
      </c>
      <c r="AG380" s="899">
        <f>SUMIF(CAPITAL!$H$1:$H$374,"MIG",CAPITAL!AG$1:AG$374)</f>
        <v>7325400</v>
      </c>
      <c r="AH380" s="899">
        <f>SUMIF(CAPITAL!$H$1:$H$374,"MIG",CAPITAL!AH$1:AH$374)</f>
        <v>7133600</v>
      </c>
      <c r="AI380" s="899">
        <f>SUMIF(CAPITAL!$H$1:$H$374,"MIG",CAPITAL!AI$1:AI$374)</f>
        <v>7133600</v>
      </c>
      <c r="AJ380" s="899">
        <f>SUMIF(CAPITAL!$H$1:$H$374,"MIG",CAPITAL!AJ$1:AJ$374)</f>
        <v>7133600</v>
      </c>
      <c r="AK380" s="899">
        <f>SUMIF(CAPITAL!$H$1:$H$374,"MIG",CAPITAL!AK$1:AK$374)</f>
        <v>5433600</v>
      </c>
      <c r="AL380" s="899">
        <f>SUMIF(CAPITAL!$H$1:$H$374,"MIG",CAPITAL!AL$1:AL$374)</f>
        <v>2645200</v>
      </c>
      <c r="AM380" s="899">
        <f>SUMIF(CAPITAL!$H$1:$H$374,"MIG",CAPITAL!AM$1:AM$374)</f>
        <v>83697400</v>
      </c>
      <c r="AN380" s="899"/>
      <c r="AO380" s="899">
        <f>SUMIF(CAPITAL!$H$1:$H$374,"MIG",CAPITAL!AO$1:AO$374)</f>
        <v>87712800</v>
      </c>
      <c r="AP380" s="908">
        <f>SUMIF(CAPITAL!$H$1:$H$374,"MIG",CAPITAL!AP$1:AP$374)</f>
        <v>93711200</v>
      </c>
    </row>
    <row r="381" spans="1:274" s="744" customFormat="1" ht="14.25" customHeight="1" x14ac:dyDescent="0.2">
      <c r="B381" s="741"/>
      <c r="C381" s="742"/>
      <c r="D381" s="743"/>
      <c r="E381" s="740"/>
      <c r="F381" s="740"/>
      <c r="G381" s="741"/>
      <c r="H381" s="741"/>
      <c r="I381" s="743"/>
      <c r="J381" s="896"/>
      <c r="N381" s="748"/>
      <c r="Q381" s="864"/>
      <c r="R381" s="745"/>
      <c r="V381" s="901" t="s">
        <v>1473</v>
      </c>
      <c r="W381" s="901" t="s">
        <v>1473</v>
      </c>
      <c r="X381" s="900">
        <f>SUMIF(CAPITAL!$H$1:$H$374,"GOV",CAPITAL!X$1:X$374)</f>
        <v>0</v>
      </c>
      <c r="Y381" s="900">
        <f>SUMIF(CAPITAL!$H$1:$H$374,"GOV",CAPITAL!Y$1:Y$374)</f>
        <v>0</v>
      </c>
      <c r="Z381" s="900">
        <f>SUMIF(CAPITAL!$H$1:$H$374,"GOV",CAPITAL!Z$1:Z$374)</f>
        <v>0</v>
      </c>
      <c r="AA381" s="899">
        <f>SUMIF(CAPITAL!$H$1:$H$374,"GOV",CAPITAL!AA$1:AA$374)</f>
        <v>0</v>
      </c>
      <c r="AB381" s="899">
        <f>SUMIF(CAPITAL!$H$1:$H$374,"GOV",CAPITAL!AB$1:AB$374)</f>
        <v>0</v>
      </c>
      <c r="AC381" s="899">
        <f>SUMIF(CAPITAL!$H$1:$H$374,"GOV",CAPITAL!AC$1:AC$374)</f>
        <v>0</v>
      </c>
      <c r="AD381" s="899">
        <f>SUMIF(CAPITAL!$H$1:$H$374,"GOV",CAPITAL!AD$1:AD$374)</f>
        <v>0</v>
      </c>
      <c r="AE381" s="899">
        <f>SUMIF(CAPITAL!$H$1:$H$374,"GOV",CAPITAL!AE$1:AE$374)</f>
        <v>0</v>
      </c>
      <c r="AF381" s="899">
        <f>SUMIF(CAPITAL!$H$1:$H$374,"GOV",CAPITAL!AF$1:AF$374)</f>
        <v>0</v>
      </c>
      <c r="AG381" s="899">
        <f>SUMIF(CAPITAL!$H$1:$H$374,"GOV",CAPITAL!AG$1:AG$374)</f>
        <v>0</v>
      </c>
      <c r="AH381" s="899">
        <f>SUMIF(CAPITAL!$H$1:$H$374,"GOV",CAPITAL!AH$1:AH$374)</f>
        <v>0</v>
      </c>
      <c r="AI381" s="899">
        <f>SUMIF(CAPITAL!$H$1:$H$374,"GOV",CAPITAL!AI$1:AI$374)</f>
        <v>0</v>
      </c>
      <c r="AJ381" s="899">
        <f>SUMIF(CAPITAL!$H$1:$H$374,"GOV",CAPITAL!AJ$1:AJ$374)</f>
        <v>0</v>
      </c>
      <c r="AK381" s="899">
        <f>SUMIF(CAPITAL!$H$1:$H$374,"GOV",CAPITAL!AK$1:AK$374)</f>
        <v>0</v>
      </c>
      <c r="AL381" s="899">
        <f>SUMIF(CAPITAL!$H$1:$H$374,"GOV",CAPITAL!AL$1:AL$374)</f>
        <v>0</v>
      </c>
      <c r="AM381" s="899">
        <f>SUMIF(CAPITAL!$H$1:$H$374,"GOV",CAPITAL!AM$1:AM$374)</f>
        <v>0</v>
      </c>
      <c r="AN381" s="899"/>
      <c r="AO381" s="899">
        <f>SUMIF(CAPITAL!$H$1:$H$374,"GOV",CAPITAL!AO$1:AO$374)</f>
        <v>0</v>
      </c>
      <c r="AP381" s="908">
        <f>SUMIF(CAPITAL!$H$1:$H$374,"GOV",CAPITAL!AP$1:AP$374)</f>
        <v>0</v>
      </c>
    </row>
    <row r="382" spans="1:274" s="744" customFormat="1" ht="14.25" customHeight="1" x14ac:dyDescent="0.2">
      <c r="B382" s="741"/>
      <c r="C382" s="742"/>
      <c r="D382" s="743"/>
      <c r="E382" s="740"/>
      <c r="F382" s="740"/>
      <c r="G382" s="741"/>
      <c r="H382" s="741"/>
      <c r="I382" s="743"/>
      <c r="J382" s="896"/>
      <c r="N382" s="748"/>
      <c r="Q382" s="864"/>
      <c r="R382" s="745"/>
      <c r="V382" s="901" t="s">
        <v>1312</v>
      </c>
      <c r="W382" s="901" t="s">
        <v>1312</v>
      </c>
      <c r="X382" s="900">
        <f>SUMIF(CAPITAL!$H$1:$H$374,"GOV - NAT",CAPITAL!X$1:X$374)</f>
        <v>0</v>
      </c>
      <c r="Y382" s="900">
        <f>SUMIF(CAPITAL!$H$1:$H$374,"GOV - NAT",CAPITAL!Y$1:Y$374)</f>
        <v>0</v>
      </c>
      <c r="Z382" s="900">
        <f>SUMIF(CAPITAL!$H$1:$H$374,"GOV - NAT",CAPITAL!Z$1:Z$374)</f>
        <v>0</v>
      </c>
      <c r="AA382" s="899">
        <f>SUMIF(CAPITAL!$H$1:$H$374,"GOV - NAT",CAPITAL!AA$1:AA$374)</f>
        <v>0</v>
      </c>
      <c r="AB382" s="899">
        <f>SUMIF(CAPITAL!$H$1:$H$374,"GOV - NAT",CAPITAL!AB$1:AB$374)</f>
        <v>0</v>
      </c>
      <c r="AC382" s="899">
        <f>SUMIF(CAPITAL!$H$1:$H$374,"GOV - NAT",CAPITAL!AC$1:AC$374)</f>
        <v>0</v>
      </c>
      <c r="AD382" s="899">
        <f>SUMIF(CAPITAL!$H$1:$H$374,"GOV - NAT",CAPITAL!AD$1:AD$374)</f>
        <v>0</v>
      </c>
      <c r="AE382" s="899">
        <f>SUMIF(CAPITAL!$H$1:$H$374,"GOV - NAT",CAPITAL!AE$1:AE$374)</f>
        <v>0</v>
      </c>
      <c r="AF382" s="899">
        <f>SUMIF(CAPITAL!$H$1:$H$374,"GOV - NAT",CAPITAL!AF$1:AF$374)</f>
        <v>0</v>
      </c>
      <c r="AG382" s="899">
        <f>SUMIF(CAPITAL!$H$1:$H$374,"GOV - NAT",CAPITAL!AG$1:AG$374)</f>
        <v>0</v>
      </c>
      <c r="AH382" s="899">
        <f>SUMIF(CAPITAL!$H$1:$H$374,"GOV - NAT",CAPITAL!AH$1:AH$374)</f>
        <v>0</v>
      </c>
      <c r="AI382" s="899">
        <f>SUMIF(CAPITAL!$H$1:$H$374,"GOV - NAT",CAPITAL!AI$1:AI$374)</f>
        <v>0</v>
      </c>
      <c r="AJ382" s="899">
        <f>SUMIF(CAPITAL!$H$1:$H$374,"GOV - NAT",CAPITAL!AJ$1:AJ$374)</f>
        <v>0</v>
      </c>
      <c r="AK382" s="899">
        <f>SUMIF(CAPITAL!$H$1:$H$374,"GOV - NAT",CAPITAL!AK$1:AK$374)</f>
        <v>0</v>
      </c>
      <c r="AL382" s="899">
        <f>SUMIF(CAPITAL!$H$1:$H$374,"GOV - NAT",CAPITAL!AL$1:AL$374)</f>
        <v>0</v>
      </c>
      <c r="AM382" s="899">
        <f>SUMIF(CAPITAL!$H$1:$H$374,"GOV - NAT",CAPITAL!AM$1:AM$374)</f>
        <v>0</v>
      </c>
      <c r="AN382" s="899"/>
      <c r="AO382" s="899">
        <f>SUMIF(CAPITAL!$H$1:$H$374,"GOV - NAT",CAPITAL!AO$1:AO$374)</f>
        <v>0</v>
      </c>
      <c r="AP382" s="908">
        <f>SUMIF(CAPITAL!$H$1:$H$374,"GOV - NAT",CAPITAL!AP$1:AP$374)</f>
        <v>10000000</v>
      </c>
    </row>
    <row r="383" spans="1:274" s="744" customFormat="1" ht="14.25" customHeight="1" x14ac:dyDescent="0.2">
      <c r="B383" s="741"/>
      <c r="C383" s="742"/>
      <c r="D383" s="743"/>
      <c r="E383" s="740"/>
      <c r="F383" s="740"/>
      <c r="G383" s="741"/>
      <c r="H383" s="741"/>
      <c r="I383" s="743"/>
      <c r="J383" s="896"/>
      <c r="N383" s="748"/>
      <c r="Q383" s="864"/>
      <c r="R383" s="745"/>
      <c r="V383" s="901" t="s">
        <v>1137</v>
      </c>
      <c r="W383" s="901" t="s">
        <v>1137</v>
      </c>
      <c r="X383" s="900">
        <f>SUMIF(CAPITAL!$H$1:$H$374,"GOV - PROV",CAPITAL!X$1:X$374)</f>
        <v>10000000</v>
      </c>
      <c r="Y383" s="900">
        <f>SUMIF(CAPITAL!$H$1:$H$374,"GOV - PROV",CAPITAL!Y$1:Y$374)</f>
        <v>0</v>
      </c>
      <c r="Z383" s="900">
        <f>SUMIF(CAPITAL!$H$1:$H$374,"GOV - PROV",CAPITAL!Z$1:Z$374)</f>
        <v>10000000</v>
      </c>
      <c r="AA383" s="899">
        <f>SUMIF(CAPITAL!$H$1:$H$374,"GOV - PROV",CAPITAL!AA$1:AA$374)</f>
        <v>0</v>
      </c>
      <c r="AB383" s="899">
        <f>SUMIF(CAPITAL!$H$1:$H$374,"GOV - PROV",CAPITAL!AB$1:AB$374)</f>
        <v>1000000</v>
      </c>
      <c r="AC383" s="899">
        <f>SUMIF(CAPITAL!$H$1:$H$374,"GOV - PROV",CAPITAL!AC$1:AC$374)</f>
        <v>1000000</v>
      </c>
      <c r="AD383" s="899">
        <f>SUMIF(CAPITAL!$H$1:$H$374,"GOV - PROV",CAPITAL!AD$1:AD$374)</f>
        <v>1000000</v>
      </c>
      <c r="AE383" s="899">
        <f>SUMIF(CAPITAL!$H$1:$H$374,"GOV - PROV",CAPITAL!AE$1:AE$374)</f>
        <v>1000000</v>
      </c>
      <c r="AF383" s="899">
        <f>SUMIF(CAPITAL!$H$1:$H$374,"GOV - PROV",CAPITAL!AF$1:AF$374)</f>
        <v>1000000</v>
      </c>
      <c r="AG383" s="899">
        <f>SUMIF(CAPITAL!$H$1:$H$374,"GOV - PROV",CAPITAL!AG$1:AG$374)</f>
        <v>1000000</v>
      </c>
      <c r="AH383" s="899">
        <f>SUMIF(CAPITAL!$H$1:$H$374,"GOV - PROV",CAPITAL!AH$1:AH$374)</f>
        <v>1000000</v>
      </c>
      <c r="AI383" s="899">
        <f>SUMIF(CAPITAL!$H$1:$H$374,"GOV - PROV",CAPITAL!AI$1:AI$374)</f>
        <v>0</v>
      </c>
      <c r="AJ383" s="899">
        <f>SUMIF(CAPITAL!$H$1:$H$374,"GOV - PROV",CAPITAL!AJ$1:AJ$374)</f>
        <v>1500000</v>
      </c>
      <c r="AK383" s="899">
        <f>SUMIF(CAPITAL!$H$1:$H$374,"GOV - PROV",CAPITAL!AK$1:AK$374)</f>
        <v>1500000</v>
      </c>
      <c r="AL383" s="899">
        <f>SUMIF(CAPITAL!$H$1:$H$374,"GOV - PROV",CAPITAL!AL$1:AL$374)</f>
        <v>0</v>
      </c>
      <c r="AM383" s="899">
        <f>SUMIF(CAPITAL!$H$1:$H$374,"GOV - PROV",CAPITAL!AM$1:AM$374)</f>
        <v>10000000</v>
      </c>
      <c r="AN383" s="899"/>
      <c r="AO383" s="899">
        <f>SUMIF(CAPITAL!$H$1:$H$374,"GOV - PROV",CAPITAL!AO$1:AO$374)</f>
        <v>0</v>
      </c>
      <c r="AP383" s="908">
        <f>SUMIF(CAPITAL!$H$1:$H$374,"GOV - PROV",CAPITAL!AP$1:AP$374)</f>
        <v>0</v>
      </c>
    </row>
    <row r="384" spans="1:274" s="744" customFormat="1" ht="14.25" customHeight="1" x14ac:dyDescent="0.2">
      <c r="B384" s="741"/>
      <c r="C384" s="742"/>
      <c r="D384" s="743"/>
      <c r="E384" s="740"/>
      <c r="F384" s="740"/>
      <c r="G384" s="741"/>
      <c r="H384" s="741"/>
      <c r="I384" s="743"/>
      <c r="J384" s="896"/>
      <c r="N384" s="748"/>
      <c r="Q384" s="864"/>
      <c r="R384" s="745"/>
      <c r="V384" s="901" t="s">
        <v>1133</v>
      </c>
      <c r="W384" s="901" t="s">
        <v>1133</v>
      </c>
      <c r="X384" s="900">
        <f>SUMIF(CAPITAL!$H$1:$H$374,"RES",CAPITAL!X$1:X$374)</f>
        <v>370500</v>
      </c>
      <c r="Y384" s="900">
        <f>SUMIF(CAPITAL!$H$1:$H$374,"RES",CAPITAL!Y$1:Y$374)</f>
        <v>4470000</v>
      </c>
      <c r="Z384" s="900">
        <f>SUMIF(CAPITAL!$H$1:$H$374,"RES",CAPITAL!Z$1:Z$374)</f>
        <v>4840500</v>
      </c>
      <c r="AA384" s="899">
        <f>SUMIF(CAPITAL!$H$1:$H$374,"RES",CAPITAL!AA$1:AA$374)</f>
        <v>407367</v>
      </c>
      <c r="AB384" s="899">
        <f>SUMIF(CAPITAL!$H$1:$H$374,"RES",CAPITAL!AB$1:AB$374)</f>
        <v>537767</v>
      </c>
      <c r="AC384" s="899">
        <f>SUMIF(CAPITAL!$H$1:$H$374,"RES",CAPITAL!AC$1:AC$374)</f>
        <v>537767</v>
      </c>
      <c r="AD384" s="899">
        <f>SUMIF(CAPITAL!$H$1:$H$374,"RES",CAPITAL!AD$1:AD$374)</f>
        <v>1208267</v>
      </c>
      <c r="AE384" s="899">
        <f>SUMIF(CAPITAL!$H$1:$H$374,"RES",CAPITAL!AE$1:AE$374)</f>
        <v>537767</v>
      </c>
      <c r="AF384" s="899">
        <f>SUMIF(CAPITAL!$H$1:$H$374,"RES",CAPITAL!AF$1:AF$374)</f>
        <v>537767</v>
      </c>
      <c r="AG384" s="899">
        <f>SUMIF(CAPITAL!$H$1:$H$374,"RES",CAPITAL!AG$1:AG$374)</f>
        <v>537767</v>
      </c>
      <c r="AH384" s="899">
        <f>SUMIF(CAPITAL!$H$1:$H$374,"RES",CAPITAL!AH$1:AH$374)</f>
        <v>248831</v>
      </c>
      <c r="AI384" s="899">
        <f>SUMIF(CAPITAL!$H$1:$H$374,"RES",CAPITAL!AI$1:AI$374)</f>
        <v>130400</v>
      </c>
      <c r="AJ384" s="899">
        <f>SUMIF(CAPITAL!$H$1:$H$374,"RES",CAPITAL!AJ$1:AJ$374)</f>
        <v>130400</v>
      </c>
      <c r="AK384" s="899">
        <f>SUMIF(CAPITAL!$H$1:$H$374,"RES",CAPITAL!AK$1:AK$374)</f>
        <v>26400</v>
      </c>
      <c r="AL384" s="899">
        <f>SUMIF(CAPITAL!$H$1:$H$374,"RES",CAPITAL!AL$1:AL$374)</f>
        <v>0</v>
      </c>
      <c r="AM384" s="899">
        <f>SUMIF(CAPITAL!$H$1:$H$374,"RES",CAPITAL!AM$1:AM$374)</f>
        <v>4840500</v>
      </c>
      <c r="AN384" s="899"/>
      <c r="AO384" s="899">
        <f>SUMIF(CAPITAL!$H$1:$H$374,"RES",CAPITAL!AO$1:AO$374)</f>
        <v>0</v>
      </c>
      <c r="AP384" s="908">
        <f>SUMIF(CAPITAL!$H$1:$H$374,"RES",CAPITAL!AP$1:AP$374)</f>
        <v>0</v>
      </c>
    </row>
    <row r="385" spans="2:231" s="744" customFormat="1" ht="14.25" customHeight="1" x14ac:dyDescent="0.2">
      <c r="B385" s="741"/>
      <c r="C385" s="742"/>
      <c r="D385" s="743"/>
      <c r="E385" s="740"/>
      <c r="F385" s="740"/>
      <c r="G385" s="741"/>
      <c r="H385" s="741"/>
      <c r="I385" s="743"/>
      <c r="J385" s="896"/>
      <c r="N385" s="748"/>
      <c r="Q385" s="864"/>
      <c r="R385" s="745"/>
      <c r="V385" s="901" t="s">
        <v>1474</v>
      </c>
      <c r="W385" s="901" t="s">
        <v>1474</v>
      </c>
      <c r="X385" s="900">
        <f>SUMIF(CAPITAL!$H$1:$H$374,"PUBS",CAPITAL!X$1:X$374)</f>
        <v>0</v>
      </c>
      <c r="Y385" s="900">
        <f>SUMIF(CAPITAL!$H$1:$H$374,"PUBS",CAPITAL!Y$1:Y$374)</f>
        <v>0</v>
      </c>
      <c r="Z385" s="900">
        <f>SUMIF(CAPITAL!$H$1:$H$374,"PUBS",CAPITAL!Z$1:Z$374)</f>
        <v>0</v>
      </c>
      <c r="AA385" s="899">
        <f>SUMIF(CAPITAL!$H$1:$H$374,"PUBS",CAPITAL!AA$1:AA$374)</f>
        <v>0</v>
      </c>
      <c r="AB385" s="899">
        <f>SUMIF(CAPITAL!$H$1:$H$374,"PUBS",CAPITAL!AB$1:AB$374)</f>
        <v>0</v>
      </c>
      <c r="AC385" s="899">
        <f>SUMIF(CAPITAL!$H$1:$H$374,"PUBS",CAPITAL!AC$1:AC$374)</f>
        <v>0</v>
      </c>
      <c r="AD385" s="899">
        <f>SUMIF(CAPITAL!$H$1:$H$374,"PUBS",CAPITAL!AD$1:AD$374)</f>
        <v>0</v>
      </c>
      <c r="AE385" s="899">
        <f>SUMIF(CAPITAL!$H$1:$H$374,"PUBS",CAPITAL!AE$1:AE$374)</f>
        <v>0</v>
      </c>
      <c r="AF385" s="899">
        <f>SUMIF(CAPITAL!$H$1:$H$374,"PUBS",CAPITAL!AF$1:AF$374)</f>
        <v>0</v>
      </c>
      <c r="AG385" s="899">
        <f>SUMIF(CAPITAL!$H$1:$H$374,"PUBS",CAPITAL!AG$1:AG$374)</f>
        <v>0</v>
      </c>
      <c r="AH385" s="899">
        <f>SUMIF(CAPITAL!$H$1:$H$374,"PUBS",CAPITAL!AH$1:AH$374)</f>
        <v>0</v>
      </c>
      <c r="AI385" s="899">
        <f>SUMIF(CAPITAL!$H$1:$H$374,"PUBS",CAPITAL!AI$1:AI$374)</f>
        <v>0</v>
      </c>
      <c r="AJ385" s="899">
        <f>SUMIF(CAPITAL!$H$1:$H$374,"PUBS",CAPITAL!AJ$1:AJ$374)</f>
        <v>0</v>
      </c>
      <c r="AK385" s="899">
        <f>SUMIF(CAPITAL!$H$1:$H$374,"PUBS",CAPITAL!AK$1:AK$374)</f>
        <v>0</v>
      </c>
      <c r="AL385" s="899">
        <f>SUMIF(CAPITAL!$H$1:$H$374,"PUBS",CAPITAL!AL$1:AL$374)</f>
        <v>0</v>
      </c>
      <c r="AM385" s="899">
        <f>SUMIF(CAPITAL!$H$1:$H$374,"PUBS",CAPITAL!AM$1:AM$374)</f>
        <v>0</v>
      </c>
      <c r="AN385" s="899"/>
      <c r="AO385" s="899">
        <f>SUMIF(CAPITAL!$H$1:$H$374,"PUBS",CAPITAL!AO$1:AO$374)</f>
        <v>0</v>
      </c>
      <c r="AP385" s="908">
        <f>SUMIF(CAPITAL!$H$1:$H$374,"PUBS",CAPITAL!AP$1:AP$374)</f>
        <v>0</v>
      </c>
    </row>
    <row r="386" spans="2:231" s="744" customFormat="1" ht="14.25" customHeight="1" thickBot="1" x14ac:dyDescent="0.25">
      <c r="B386" s="741"/>
      <c r="C386" s="742"/>
      <c r="D386" s="743"/>
      <c r="E386" s="740"/>
      <c r="F386" s="740"/>
      <c r="G386" s="741"/>
      <c r="H386" s="741"/>
      <c r="I386" s="743"/>
      <c r="J386" s="896"/>
      <c r="N386" s="748"/>
      <c r="Q386" s="864"/>
      <c r="R386" s="745"/>
      <c r="V386" s="901" t="s">
        <v>1329</v>
      </c>
      <c r="W386" s="901" t="s">
        <v>1329</v>
      </c>
      <c r="X386" s="900">
        <f>SUMIF(CAPITAL!$H$1:$H$374,"PUB",CAPITAL!X$1:X$374)</f>
        <v>5360000</v>
      </c>
      <c r="Y386" s="900">
        <f>SUMIF(CAPITAL!$H$1:$H$374,"PUB",CAPITAL!Y$1:Y$374)</f>
        <v>10877000</v>
      </c>
      <c r="Z386" s="900">
        <f>SUMIF(CAPITAL!$H$1:$H$374,"PUB",CAPITAL!Z$1:Z$374)</f>
        <v>16237000</v>
      </c>
      <c r="AA386" s="899">
        <f>SUMIF(CAPITAL!$H$1:$H$374,"PUB",CAPITAL!AA$1:AA$374)</f>
        <v>1000000</v>
      </c>
      <c r="AB386" s="899">
        <f>SUMIF(CAPITAL!$H$1:$H$374,"PUB",CAPITAL!AB$1:AB$374)</f>
        <v>1000000</v>
      </c>
      <c r="AC386" s="899">
        <f>SUMIF(CAPITAL!$H$1:$H$374,"PUB",CAPITAL!AC$1:AC$374)</f>
        <v>1000000</v>
      </c>
      <c r="AD386" s="899">
        <f>SUMIF(CAPITAL!$H$1:$H$374,"PUB",CAPITAL!AD$1:AD$374)</f>
        <v>5360000</v>
      </c>
      <c r="AE386" s="899">
        <f>SUMIF(CAPITAL!$H$1:$H$374,"PUB",CAPITAL!AE$1:AE$374)</f>
        <v>1000000</v>
      </c>
      <c r="AF386" s="899">
        <f>SUMIF(CAPITAL!$H$1:$H$374,"PUB",CAPITAL!AF$1:AF$374)</f>
        <v>1000000</v>
      </c>
      <c r="AG386" s="899">
        <f>SUMIF(CAPITAL!$H$1:$H$374,"PUB",CAPITAL!AG$1:AG$374)</f>
        <v>1000000</v>
      </c>
      <c r="AH386" s="899">
        <f>SUMIF(CAPITAL!$H$1:$H$374,"PUB",CAPITAL!AH$1:AH$374)</f>
        <v>1000000</v>
      </c>
      <c r="AI386" s="899">
        <f>SUMIF(CAPITAL!$H$1:$H$374,"PUB",CAPITAL!AI$1:AI$374)</f>
        <v>1000000</v>
      </c>
      <c r="AJ386" s="899">
        <f>SUMIF(CAPITAL!$H$1:$H$374,"PUB",CAPITAL!AJ$1:AJ$374)</f>
        <v>1000000</v>
      </c>
      <c r="AK386" s="899">
        <f>SUMIF(CAPITAL!$H$1:$H$374,"PUB",CAPITAL!AK$1:AK$374)</f>
        <v>1000000</v>
      </c>
      <c r="AL386" s="899">
        <f>SUMIF(CAPITAL!$H$1:$H$374,"PUB",CAPITAL!AL$1:AL$374)</f>
        <v>877000</v>
      </c>
      <c r="AM386" s="899">
        <f>SUMIF(CAPITAL!$H$1:$H$374,"PUB",CAPITAL!AM$1:AM$374)</f>
        <v>16237000</v>
      </c>
      <c r="AN386" s="899"/>
      <c r="AO386" s="899">
        <f>SUMIF(CAPITAL!$H$1:$H$374,"PUB",CAPITAL!AO$1:AO$374)</f>
        <v>0</v>
      </c>
      <c r="AP386" s="908">
        <f>SUMIF(CAPITAL!$H$1:$H$374,"PUB",CAPITAL!AP$1:AP$374)</f>
        <v>0</v>
      </c>
    </row>
    <row r="387" spans="2:231" s="744" customFormat="1" ht="18" customHeight="1" thickBot="1" x14ac:dyDescent="0.3">
      <c r="B387" s="741"/>
      <c r="C387" s="742"/>
      <c r="D387" s="743"/>
      <c r="E387" s="740"/>
      <c r="F387" s="740"/>
      <c r="G387" s="741"/>
      <c r="H387" s="742"/>
      <c r="I387" s="743"/>
      <c r="J387" s="896"/>
      <c r="N387" s="748"/>
      <c r="P387" s="863"/>
      <c r="Q387" s="864"/>
      <c r="R387" s="745"/>
      <c r="W387" s="892"/>
      <c r="X387" s="905">
        <f>SUM(X377:X386)</f>
        <v>252427900</v>
      </c>
      <c r="Y387" s="905">
        <f t="shared" ref="Y387:AM387" si="21">SUM(Y377:Y386)</f>
        <v>86285700</v>
      </c>
      <c r="Z387" s="905">
        <f t="shared" si="21"/>
        <v>338713600</v>
      </c>
      <c r="AA387" s="909">
        <f t="shared" si="21"/>
        <v>16136008</v>
      </c>
      <c r="AB387" s="909">
        <f t="shared" si="21"/>
        <v>22447667</v>
      </c>
      <c r="AC387" s="909">
        <f t="shared" si="21"/>
        <v>30653367</v>
      </c>
      <c r="AD387" s="909">
        <f t="shared" si="21"/>
        <v>40303867</v>
      </c>
      <c r="AE387" s="909">
        <f t="shared" si="21"/>
        <v>55521267</v>
      </c>
      <c r="AF387" s="909">
        <f t="shared" si="21"/>
        <v>51223067.299999997</v>
      </c>
      <c r="AG387" s="909">
        <f t="shared" si="21"/>
        <v>31871667</v>
      </c>
      <c r="AH387" s="909">
        <f t="shared" si="21"/>
        <v>21836831</v>
      </c>
      <c r="AI387" s="909">
        <f t="shared" si="21"/>
        <v>19713100</v>
      </c>
      <c r="AJ387" s="909">
        <f t="shared" si="21"/>
        <v>19596159</v>
      </c>
      <c r="AK387" s="909">
        <f t="shared" si="21"/>
        <v>19918400</v>
      </c>
      <c r="AL387" s="909">
        <f t="shared" si="21"/>
        <v>9492200</v>
      </c>
      <c r="AM387" s="909">
        <f t="shared" si="21"/>
        <v>338713600.30000001</v>
      </c>
      <c r="AN387" s="909"/>
      <c r="AO387" s="909">
        <f>SUM(AO377:AO386)</f>
        <v>217712800</v>
      </c>
      <c r="AP387" s="910">
        <f>SUM(AP377:AP386)</f>
        <v>233711200</v>
      </c>
    </row>
    <row r="388" spans="2:231" x14ac:dyDescent="0.25">
      <c r="W388" s="892"/>
    </row>
    <row r="389" spans="2:231" s="703" customFormat="1" x14ac:dyDescent="0.25">
      <c r="B389" s="741"/>
      <c r="C389" s="742"/>
      <c r="D389" s="740"/>
      <c r="E389" s="742"/>
      <c r="F389" s="742"/>
      <c r="G389" s="740"/>
      <c r="H389" s="743"/>
      <c r="I389" s="743"/>
      <c r="J389" s="743"/>
      <c r="K389" s="743"/>
      <c r="L389" s="743"/>
      <c r="M389" s="862"/>
      <c r="N389" s="744"/>
      <c r="O389" s="744"/>
      <c r="P389" s="748"/>
      <c r="Q389" s="748"/>
      <c r="R389" s="748"/>
      <c r="S389" s="863"/>
      <c r="T389" s="864"/>
      <c r="U389" s="745"/>
      <c r="V389" s="745"/>
      <c r="W389" s="705"/>
      <c r="X389" s="893">
        <f>X387-X375</f>
        <v>0</v>
      </c>
      <c r="Y389" s="893">
        <f t="shared" ref="Y389:AP389" si="22">Y387-Y375</f>
        <v>0</v>
      </c>
      <c r="Z389" s="893">
        <f t="shared" si="22"/>
        <v>0</v>
      </c>
      <c r="AA389" s="893">
        <f t="shared" si="22"/>
        <v>16136008</v>
      </c>
      <c r="AB389" s="893">
        <f t="shared" si="22"/>
        <v>22447667</v>
      </c>
      <c r="AC389" s="893">
        <f t="shared" si="22"/>
        <v>30653367</v>
      </c>
      <c r="AD389" s="893">
        <f t="shared" si="22"/>
        <v>40303867</v>
      </c>
      <c r="AE389" s="893">
        <f t="shared" si="22"/>
        <v>55521267</v>
      </c>
      <c r="AF389" s="893">
        <f t="shared" si="22"/>
        <v>51223067.299999997</v>
      </c>
      <c r="AG389" s="893">
        <f t="shared" si="22"/>
        <v>31871667</v>
      </c>
      <c r="AH389" s="893">
        <f t="shared" si="22"/>
        <v>21836831</v>
      </c>
      <c r="AI389" s="893">
        <f t="shared" si="22"/>
        <v>19713100</v>
      </c>
      <c r="AJ389" s="893">
        <f t="shared" si="22"/>
        <v>19596159</v>
      </c>
      <c r="AK389" s="893">
        <f t="shared" si="22"/>
        <v>19918400</v>
      </c>
      <c r="AL389" s="893">
        <f t="shared" si="22"/>
        <v>9492200</v>
      </c>
      <c r="AM389" s="893">
        <f t="shared" si="22"/>
        <v>338713600.30000001</v>
      </c>
      <c r="AN389" s="893">
        <f t="shared" si="22"/>
        <v>0</v>
      </c>
      <c r="AO389" s="893">
        <f t="shared" si="22"/>
        <v>0</v>
      </c>
      <c r="AP389" s="893">
        <f t="shared" si="22"/>
        <v>0</v>
      </c>
      <c r="AQ389" s="704"/>
      <c r="AR389" s="704"/>
      <c r="AS389" s="704"/>
      <c r="AT389" s="704"/>
      <c r="AU389" s="704"/>
      <c r="AV389" s="704"/>
      <c r="AW389" s="704"/>
      <c r="AX389" s="704"/>
      <c r="AY389" s="704"/>
      <c r="AZ389" s="704"/>
      <c r="BA389" s="704"/>
      <c r="BB389" s="704"/>
      <c r="BC389" s="704"/>
      <c r="BD389" s="704"/>
      <c r="BE389" s="704"/>
      <c r="BF389" s="704"/>
      <c r="BG389" s="704"/>
      <c r="BH389" s="704"/>
      <c r="BI389" s="704"/>
      <c r="BJ389" s="704"/>
      <c r="BK389" s="704"/>
      <c r="BL389" s="704"/>
      <c r="BM389" s="704"/>
      <c r="BN389" s="704"/>
      <c r="BO389" s="704"/>
      <c r="BP389" s="704"/>
      <c r="BQ389" s="704"/>
      <c r="BR389" s="704"/>
      <c r="BS389" s="704"/>
      <c r="BT389" s="704"/>
      <c r="BU389" s="704"/>
      <c r="BV389" s="704"/>
      <c r="BW389" s="704"/>
      <c r="BX389" s="704"/>
      <c r="BY389" s="704"/>
      <c r="BZ389" s="704"/>
      <c r="CA389" s="704"/>
      <c r="CB389" s="704"/>
      <c r="CC389" s="704"/>
      <c r="CD389" s="704"/>
      <c r="CE389" s="704"/>
      <c r="CF389" s="704"/>
      <c r="CG389" s="704"/>
      <c r="CH389" s="704"/>
      <c r="CI389" s="704"/>
      <c r="CJ389" s="704"/>
      <c r="CK389" s="704"/>
      <c r="CL389" s="704"/>
      <c r="CM389" s="704"/>
      <c r="CN389" s="704"/>
      <c r="CO389" s="704"/>
      <c r="CP389" s="704"/>
      <c r="CQ389" s="704"/>
      <c r="CR389" s="704"/>
      <c r="CS389" s="704"/>
      <c r="CT389" s="704"/>
      <c r="CU389" s="704"/>
      <c r="CV389" s="704"/>
      <c r="CW389" s="704"/>
      <c r="CX389" s="704"/>
      <c r="CY389" s="704"/>
      <c r="CZ389" s="704"/>
      <c r="DA389" s="704"/>
      <c r="DB389" s="704"/>
      <c r="DC389" s="704"/>
      <c r="DD389" s="704"/>
      <c r="DE389" s="704"/>
      <c r="DF389" s="704"/>
      <c r="DG389" s="704"/>
      <c r="DH389" s="704"/>
      <c r="DI389" s="704"/>
      <c r="DJ389" s="704"/>
      <c r="DK389" s="704"/>
      <c r="DL389" s="704"/>
      <c r="DM389" s="704"/>
      <c r="DN389" s="704"/>
      <c r="DO389" s="704"/>
      <c r="DP389" s="704"/>
      <c r="DQ389" s="704"/>
      <c r="DR389" s="704"/>
      <c r="DS389" s="704"/>
      <c r="DT389" s="704"/>
      <c r="DU389" s="704"/>
      <c r="DV389" s="704"/>
      <c r="DW389" s="704"/>
      <c r="DX389" s="704"/>
      <c r="DY389" s="704"/>
      <c r="DZ389" s="704"/>
      <c r="EA389" s="704"/>
      <c r="EB389" s="704"/>
      <c r="EC389" s="704"/>
      <c r="ED389" s="704"/>
      <c r="EE389" s="704"/>
      <c r="EF389" s="704"/>
      <c r="EG389" s="704"/>
      <c r="EH389" s="704"/>
      <c r="EI389" s="704"/>
      <c r="EJ389" s="704"/>
      <c r="EK389" s="704"/>
      <c r="EL389" s="704"/>
      <c r="EM389" s="704"/>
      <c r="EN389" s="704"/>
      <c r="EO389" s="704"/>
      <c r="EP389" s="704"/>
      <c r="EQ389" s="704"/>
      <c r="ER389" s="704"/>
      <c r="ES389" s="704"/>
      <c r="ET389" s="704"/>
      <c r="EU389" s="704"/>
      <c r="EV389" s="704"/>
      <c r="EW389" s="704"/>
      <c r="EX389" s="704"/>
      <c r="EY389" s="704"/>
      <c r="EZ389" s="704"/>
      <c r="FA389" s="704"/>
      <c r="FB389" s="704"/>
      <c r="FC389" s="704"/>
      <c r="FD389" s="704"/>
      <c r="FE389" s="704"/>
      <c r="FF389" s="704"/>
      <c r="FG389" s="704"/>
      <c r="FH389" s="704"/>
      <c r="FI389" s="704"/>
      <c r="FJ389" s="704"/>
      <c r="FK389" s="704"/>
      <c r="FL389" s="704"/>
      <c r="FM389" s="704"/>
      <c r="FN389" s="704"/>
      <c r="FO389" s="704"/>
      <c r="FP389" s="704"/>
      <c r="FQ389" s="704"/>
      <c r="FR389" s="704"/>
      <c r="FS389" s="704"/>
      <c r="FT389" s="704"/>
      <c r="FU389" s="704"/>
      <c r="FV389" s="704"/>
      <c r="FW389" s="704"/>
      <c r="FX389" s="704"/>
      <c r="FY389" s="704"/>
      <c r="FZ389" s="704"/>
      <c r="GA389" s="704"/>
      <c r="GB389" s="704"/>
      <c r="GC389" s="704"/>
      <c r="GD389" s="704"/>
      <c r="GE389" s="704"/>
      <c r="GF389" s="704"/>
      <c r="GG389" s="704"/>
      <c r="GH389" s="704"/>
      <c r="GI389" s="704"/>
      <c r="GJ389" s="704"/>
      <c r="GK389" s="704"/>
      <c r="GL389" s="704"/>
      <c r="GM389" s="704"/>
      <c r="GN389" s="704"/>
      <c r="GO389" s="704"/>
      <c r="GP389" s="704"/>
      <c r="GQ389" s="704"/>
      <c r="GR389" s="704"/>
      <c r="GS389" s="704"/>
      <c r="GT389" s="704"/>
      <c r="GU389" s="704"/>
      <c r="GV389" s="704"/>
      <c r="GW389" s="704"/>
      <c r="GX389" s="704"/>
      <c r="GY389" s="704"/>
      <c r="GZ389" s="704"/>
      <c r="HA389" s="704"/>
      <c r="HB389" s="704"/>
      <c r="HC389" s="704"/>
      <c r="HD389" s="704"/>
      <c r="HE389" s="704"/>
      <c r="HF389" s="704"/>
      <c r="HG389" s="704"/>
      <c r="HH389" s="704"/>
      <c r="HI389" s="704"/>
      <c r="HJ389" s="704"/>
      <c r="HK389" s="704"/>
      <c r="HL389" s="704"/>
      <c r="HM389" s="704"/>
      <c r="HN389" s="704"/>
      <c r="HO389" s="704"/>
      <c r="HP389" s="704"/>
      <c r="HQ389" s="704"/>
      <c r="HR389" s="704"/>
      <c r="HS389" s="704"/>
      <c r="HT389" s="704"/>
      <c r="HU389" s="704"/>
      <c r="HV389" s="704"/>
      <c r="HW389" s="704"/>
    </row>
    <row r="390" spans="2:231" s="703" customFormat="1" x14ac:dyDescent="0.25">
      <c r="B390" s="741"/>
      <c r="C390" s="742"/>
      <c r="D390" s="740"/>
      <c r="E390" s="742"/>
      <c r="F390" s="742"/>
      <c r="G390" s="740"/>
      <c r="H390" s="743"/>
      <c r="I390" s="743"/>
      <c r="J390" s="743"/>
      <c r="K390" s="743"/>
      <c r="L390" s="743"/>
      <c r="M390" s="862"/>
      <c r="N390" s="744"/>
      <c r="O390" s="744"/>
      <c r="P390" s="748"/>
      <c r="Q390" s="748"/>
      <c r="R390" s="748"/>
      <c r="S390" s="863"/>
      <c r="T390" s="864"/>
      <c r="U390" s="745"/>
      <c r="V390" s="745"/>
      <c r="W390" s="705"/>
      <c r="X390" s="893"/>
      <c r="Y390" s="893"/>
      <c r="Z390" s="893"/>
      <c r="AA390" s="704"/>
      <c r="AB390" s="704"/>
      <c r="AC390" s="704"/>
      <c r="AD390" s="704"/>
      <c r="AE390" s="704"/>
      <c r="AF390" s="704"/>
      <c r="AG390" s="704"/>
      <c r="AH390" s="704"/>
      <c r="AI390" s="704"/>
      <c r="AJ390" s="704"/>
      <c r="AK390" s="704"/>
      <c r="AL390" s="704"/>
      <c r="AM390" s="704"/>
      <c r="AN390" s="704"/>
      <c r="AO390" s="704"/>
      <c r="AP390" s="906"/>
      <c r="AQ390" s="704"/>
      <c r="AR390" s="704"/>
      <c r="AS390" s="704"/>
      <c r="AT390" s="704"/>
      <c r="AU390" s="704"/>
      <c r="AV390" s="704"/>
      <c r="AW390" s="704"/>
      <c r="AX390" s="704"/>
      <c r="AY390" s="704"/>
      <c r="AZ390" s="704"/>
      <c r="BA390" s="704"/>
      <c r="BB390" s="704"/>
      <c r="BC390" s="704"/>
      <c r="BD390" s="704"/>
      <c r="BE390" s="704"/>
      <c r="BF390" s="704"/>
      <c r="BG390" s="704"/>
      <c r="BH390" s="704"/>
      <c r="BI390" s="704"/>
      <c r="BJ390" s="704"/>
      <c r="BK390" s="704"/>
      <c r="BL390" s="704"/>
      <c r="BM390" s="704"/>
      <c r="BN390" s="704"/>
      <c r="BO390" s="704"/>
      <c r="BP390" s="704"/>
      <c r="BQ390" s="704"/>
      <c r="BR390" s="704"/>
      <c r="BS390" s="704"/>
      <c r="BT390" s="704"/>
      <c r="BU390" s="704"/>
      <c r="BV390" s="704"/>
      <c r="BW390" s="704"/>
      <c r="BX390" s="704"/>
      <c r="BY390" s="704"/>
      <c r="BZ390" s="704"/>
      <c r="CA390" s="704"/>
      <c r="CB390" s="704"/>
      <c r="CC390" s="704"/>
      <c r="CD390" s="704"/>
      <c r="CE390" s="704"/>
      <c r="CF390" s="704"/>
      <c r="CG390" s="704"/>
      <c r="CH390" s="704"/>
      <c r="CI390" s="704"/>
      <c r="CJ390" s="704"/>
      <c r="CK390" s="704"/>
      <c r="CL390" s="704"/>
      <c r="CM390" s="704"/>
      <c r="CN390" s="704"/>
      <c r="CO390" s="704"/>
      <c r="CP390" s="704"/>
      <c r="CQ390" s="704"/>
      <c r="CR390" s="704"/>
      <c r="CS390" s="704"/>
      <c r="CT390" s="704"/>
      <c r="CU390" s="704"/>
      <c r="CV390" s="704"/>
      <c r="CW390" s="704"/>
      <c r="CX390" s="704"/>
      <c r="CY390" s="704"/>
      <c r="CZ390" s="704"/>
      <c r="DA390" s="704"/>
      <c r="DB390" s="704"/>
      <c r="DC390" s="704"/>
      <c r="DD390" s="704"/>
      <c r="DE390" s="704"/>
      <c r="DF390" s="704"/>
      <c r="DG390" s="704"/>
      <c r="DH390" s="704"/>
      <c r="DI390" s="704"/>
      <c r="DJ390" s="704"/>
      <c r="DK390" s="704"/>
      <c r="DL390" s="704"/>
      <c r="DM390" s="704"/>
      <c r="DN390" s="704"/>
      <c r="DO390" s="704"/>
      <c r="DP390" s="704"/>
      <c r="DQ390" s="704"/>
      <c r="DR390" s="704"/>
      <c r="DS390" s="704"/>
      <c r="DT390" s="704"/>
      <c r="DU390" s="704"/>
      <c r="DV390" s="704"/>
      <c r="DW390" s="704"/>
      <c r="DX390" s="704"/>
      <c r="DY390" s="704"/>
      <c r="DZ390" s="704"/>
      <c r="EA390" s="704"/>
      <c r="EB390" s="704"/>
      <c r="EC390" s="704"/>
      <c r="ED390" s="704"/>
      <c r="EE390" s="704"/>
      <c r="EF390" s="704"/>
      <c r="EG390" s="704"/>
      <c r="EH390" s="704"/>
      <c r="EI390" s="704"/>
      <c r="EJ390" s="704"/>
      <c r="EK390" s="704"/>
      <c r="EL390" s="704"/>
      <c r="EM390" s="704"/>
      <c r="EN390" s="704"/>
      <c r="EO390" s="704"/>
      <c r="EP390" s="704"/>
      <c r="EQ390" s="704"/>
      <c r="ER390" s="704"/>
      <c r="ES390" s="704"/>
      <c r="ET390" s="704"/>
      <c r="EU390" s="704"/>
      <c r="EV390" s="704"/>
      <c r="EW390" s="704"/>
      <c r="EX390" s="704"/>
      <c r="EY390" s="704"/>
      <c r="EZ390" s="704"/>
      <c r="FA390" s="704"/>
      <c r="FB390" s="704"/>
      <c r="FC390" s="704"/>
      <c r="FD390" s="704"/>
      <c r="FE390" s="704"/>
      <c r="FF390" s="704"/>
      <c r="FG390" s="704"/>
      <c r="FH390" s="704"/>
      <c r="FI390" s="704"/>
      <c r="FJ390" s="704"/>
      <c r="FK390" s="704"/>
      <c r="FL390" s="704"/>
      <c r="FM390" s="704"/>
      <c r="FN390" s="704"/>
      <c r="FO390" s="704"/>
      <c r="FP390" s="704"/>
      <c r="FQ390" s="704"/>
      <c r="FR390" s="704"/>
      <c r="FS390" s="704"/>
      <c r="FT390" s="704"/>
      <c r="FU390" s="704"/>
      <c r="FV390" s="704"/>
      <c r="FW390" s="704"/>
      <c r="FX390" s="704"/>
      <c r="FY390" s="704"/>
      <c r="FZ390" s="704"/>
      <c r="GA390" s="704"/>
      <c r="GB390" s="704"/>
      <c r="GC390" s="704"/>
      <c r="GD390" s="704"/>
      <c r="GE390" s="704"/>
      <c r="GF390" s="704"/>
      <c r="GG390" s="704"/>
      <c r="GH390" s="704"/>
      <c r="GI390" s="704"/>
      <c r="GJ390" s="704"/>
      <c r="GK390" s="704"/>
      <c r="GL390" s="704"/>
      <c r="GM390" s="704"/>
      <c r="GN390" s="704"/>
      <c r="GO390" s="704"/>
      <c r="GP390" s="704"/>
      <c r="GQ390" s="704"/>
      <c r="GR390" s="704"/>
      <c r="GS390" s="704"/>
      <c r="GT390" s="704"/>
      <c r="GU390" s="704"/>
      <c r="GV390" s="704"/>
      <c r="GW390" s="704"/>
      <c r="GX390" s="704"/>
      <c r="GY390" s="704"/>
      <c r="GZ390" s="704"/>
      <c r="HA390" s="704"/>
      <c r="HB390" s="704"/>
      <c r="HC390" s="704"/>
      <c r="HD390" s="704"/>
      <c r="HE390" s="704"/>
      <c r="HF390" s="704"/>
      <c r="HG390" s="704"/>
      <c r="HH390" s="704"/>
      <c r="HI390" s="704"/>
      <c r="HJ390" s="704"/>
      <c r="HK390" s="704"/>
      <c r="HL390" s="704"/>
      <c r="HM390" s="704"/>
      <c r="HN390" s="704"/>
      <c r="HO390" s="704"/>
      <c r="HP390" s="704"/>
      <c r="HQ390" s="704"/>
      <c r="HR390" s="704"/>
      <c r="HS390" s="704"/>
      <c r="HT390" s="704"/>
      <c r="HU390" s="704"/>
      <c r="HV390" s="704"/>
      <c r="HW390" s="704"/>
    </row>
    <row r="391" spans="2:231" ht="20.100000000000001" hidden="1" customHeight="1" x14ac:dyDescent="0.25">
      <c r="F391" s="949">
        <v>1</v>
      </c>
      <c r="G391" s="950" t="s">
        <v>1632</v>
      </c>
      <c r="W391" s="951"/>
      <c r="X391" s="952">
        <f>SUM(X392:X396)</f>
        <v>7574000</v>
      </c>
      <c r="Y391" s="952">
        <f>SUM(Y392:Y396)</f>
        <v>424100</v>
      </c>
      <c r="Z391" s="952">
        <f t="shared" ref="Z391:AP391" si="23">SUM(Z392:Z396)</f>
        <v>7998100</v>
      </c>
      <c r="AA391" s="953">
        <f t="shared" si="23"/>
        <v>0</v>
      </c>
      <c r="AB391" s="953">
        <f t="shared" si="23"/>
        <v>758300</v>
      </c>
      <c r="AC391" s="953">
        <f t="shared" si="23"/>
        <v>1302800</v>
      </c>
      <c r="AD391" s="953">
        <f t="shared" si="23"/>
        <v>1401500</v>
      </c>
      <c r="AE391" s="953">
        <f t="shared" si="23"/>
        <v>1112900</v>
      </c>
      <c r="AF391" s="953">
        <f t="shared" si="23"/>
        <v>1021300</v>
      </c>
      <c r="AG391" s="953">
        <f t="shared" si="23"/>
        <v>858500</v>
      </c>
      <c r="AH391" s="953">
        <f t="shared" si="23"/>
        <v>666800</v>
      </c>
      <c r="AI391" s="953">
        <f t="shared" si="23"/>
        <v>308000</v>
      </c>
      <c r="AJ391" s="953">
        <f t="shared" si="23"/>
        <v>355000</v>
      </c>
      <c r="AK391" s="953">
        <f t="shared" si="23"/>
        <v>200000</v>
      </c>
      <c r="AL391" s="953">
        <f t="shared" si="23"/>
        <v>13000</v>
      </c>
      <c r="AM391" s="953">
        <f t="shared" si="23"/>
        <v>7998100</v>
      </c>
      <c r="AN391" s="953">
        <f t="shared" si="23"/>
        <v>0</v>
      </c>
      <c r="AO391" s="953">
        <f t="shared" si="23"/>
        <v>6000000</v>
      </c>
      <c r="AP391" s="953">
        <f t="shared" si="23"/>
        <v>7150000</v>
      </c>
    </row>
    <row r="392" spans="2:231" s="703" customFormat="1" ht="20.100000000000001" hidden="1" customHeight="1" x14ac:dyDescent="0.25">
      <c r="B392" s="741"/>
      <c r="C392" s="742"/>
      <c r="D392" s="740"/>
      <c r="E392" s="742"/>
      <c r="F392" s="954">
        <v>1.1000000000000001</v>
      </c>
      <c r="G392" s="955" t="s">
        <v>1633</v>
      </c>
      <c r="H392" s="743"/>
      <c r="I392" s="743"/>
      <c r="J392" s="743"/>
      <c r="K392" s="743"/>
      <c r="L392" s="743"/>
      <c r="M392" s="862"/>
      <c r="N392" s="744"/>
      <c r="O392" s="744"/>
      <c r="P392" s="748"/>
      <c r="Q392" s="748"/>
      <c r="R392" s="748"/>
      <c r="S392" s="863"/>
      <c r="T392" s="864"/>
      <c r="U392" s="745"/>
      <c r="V392" s="745"/>
      <c r="W392" s="951"/>
      <c r="X392" s="956">
        <f t="shared" ref="X392:AP392" si="24">SUMIF($T$2:$T$374,"1.1",X$2:X$374)</f>
        <v>0</v>
      </c>
      <c r="Y392" s="956">
        <f t="shared" si="24"/>
        <v>3600</v>
      </c>
      <c r="Z392" s="956">
        <f t="shared" si="24"/>
        <v>3600</v>
      </c>
      <c r="AA392" s="957">
        <f t="shared" si="24"/>
        <v>0</v>
      </c>
      <c r="AB392" s="957">
        <f t="shared" si="24"/>
        <v>0</v>
      </c>
      <c r="AC392" s="957">
        <f t="shared" si="24"/>
        <v>0</v>
      </c>
      <c r="AD392" s="957">
        <f t="shared" si="24"/>
        <v>0</v>
      </c>
      <c r="AE392" s="957">
        <f t="shared" si="24"/>
        <v>3600</v>
      </c>
      <c r="AF392" s="957">
        <f t="shared" si="24"/>
        <v>0</v>
      </c>
      <c r="AG392" s="957">
        <f t="shared" si="24"/>
        <v>0</v>
      </c>
      <c r="AH392" s="957">
        <f t="shared" si="24"/>
        <v>0</v>
      </c>
      <c r="AI392" s="957">
        <f t="shared" si="24"/>
        <v>0</v>
      </c>
      <c r="AJ392" s="957">
        <f t="shared" si="24"/>
        <v>0</v>
      </c>
      <c r="AK392" s="957">
        <f t="shared" si="24"/>
        <v>0</v>
      </c>
      <c r="AL392" s="957">
        <f t="shared" si="24"/>
        <v>0</v>
      </c>
      <c r="AM392" s="957">
        <f t="shared" si="24"/>
        <v>3600</v>
      </c>
      <c r="AN392" s="957">
        <f t="shared" si="24"/>
        <v>0</v>
      </c>
      <c r="AO392" s="957">
        <f t="shared" si="24"/>
        <v>0</v>
      </c>
      <c r="AP392" s="957">
        <f t="shared" si="24"/>
        <v>0</v>
      </c>
      <c r="AQ392" s="704"/>
      <c r="AR392" s="704"/>
      <c r="AS392" s="704"/>
      <c r="AT392" s="704"/>
      <c r="AU392" s="704"/>
      <c r="AV392" s="704"/>
      <c r="AW392" s="704"/>
      <c r="AX392" s="704"/>
      <c r="AY392" s="704"/>
      <c r="AZ392" s="704"/>
      <c r="BA392" s="704"/>
      <c r="BB392" s="704"/>
      <c r="BC392" s="704"/>
      <c r="BD392" s="704"/>
      <c r="BE392" s="704"/>
      <c r="BF392" s="704"/>
      <c r="BG392" s="704"/>
      <c r="BH392" s="704"/>
      <c r="BI392" s="704"/>
      <c r="BJ392" s="704"/>
      <c r="BK392" s="704"/>
      <c r="BL392" s="704"/>
      <c r="BM392" s="704"/>
      <c r="BN392" s="704"/>
      <c r="BO392" s="704"/>
      <c r="BP392" s="704"/>
      <c r="BQ392" s="704"/>
      <c r="BR392" s="704"/>
      <c r="BS392" s="704"/>
      <c r="BT392" s="704"/>
      <c r="BU392" s="704"/>
      <c r="BV392" s="704"/>
      <c r="BW392" s="704"/>
      <c r="BX392" s="704"/>
      <c r="BY392" s="704"/>
      <c r="BZ392" s="704"/>
      <c r="CA392" s="704"/>
      <c r="CB392" s="704"/>
      <c r="CC392" s="704"/>
      <c r="CD392" s="704"/>
      <c r="CE392" s="704"/>
      <c r="CF392" s="704"/>
      <c r="CG392" s="704"/>
      <c r="CH392" s="704"/>
      <c r="CI392" s="704"/>
      <c r="CJ392" s="704"/>
      <c r="CK392" s="704"/>
      <c r="CL392" s="704"/>
      <c r="CM392" s="704"/>
      <c r="CN392" s="704"/>
      <c r="CO392" s="704"/>
      <c r="CP392" s="704"/>
      <c r="CQ392" s="704"/>
      <c r="CR392" s="704"/>
      <c r="CS392" s="704"/>
      <c r="CT392" s="704"/>
      <c r="CU392" s="704"/>
      <c r="CV392" s="704"/>
      <c r="CW392" s="704"/>
      <c r="CX392" s="704"/>
      <c r="CY392" s="704"/>
      <c r="CZ392" s="704"/>
      <c r="DA392" s="704"/>
      <c r="DB392" s="704"/>
      <c r="DC392" s="704"/>
      <c r="DD392" s="704"/>
      <c r="DE392" s="704"/>
      <c r="DF392" s="704"/>
      <c r="DG392" s="704"/>
      <c r="DH392" s="704"/>
      <c r="DI392" s="704"/>
      <c r="DJ392" s="704"/>
      <c r="DK392" s="704"/>
      <c r="DL392" s="704"/>
      <c r="DM392" s="704"/>
      <c r="DN392" s="704"/>
      <c r="DO392" s="704"/>
      <c r="DP392" s="704"/>
      <c r="DQ392" s="704"/>
      <c r="DR392" s="704"/>
      <c r="DS392" s="704"/>
      <c r="DT392" s="704"/>
      <c r="DU392" s="704"/>
      <c r="DV392" s="704"/>
      <c r="DW392" s="704"/>
      <c r="DX392" s="704"/>
      <c r="DY392" s="704"/>
      <c r="DZ392" s="704"/>
      <c r="EA392" s="704"/>
      <c r="EB392" s="704"/>
      <c r="EC392" s="704"/>
      <c r="ED392" s="704"/>
      <c r="EE392" s="704"/>
      <c r="EF392" s="704"/>
      <c r="EG392" s="704"/>
      <c r="EH392" s="704"/>
      <c r="EI392" s="704"/>
      <c r="EJ392" s="704"/>
      <c r="EK392" s="704"/>
      <c r="EL392" s="704"/>
      <c r="EM392" s="704"/>
      <c r="EN392" s="704"/>
      <c r="EO392" s="704"/>
      <c r="EP392" s="704"/>
      <c r="EQ392" s="704"/>
      <c r="ER392" s="704"/>
      <c r="ES392" s="704"/>
      <c r="ET392" s="704"/>
      <c r="EU392" s="704"/>
      <c r="EV392" s="704"/>
      <c r="EW392" s="704"/>
      <c r="EX392" s="704"/>
      <c r="EY392" s="704"/>
      <c r="EZ392" s="704"/>
      <c r="FA392" s="704"/>
      <c r="FB392" s="704"/>
      <c r="FC392" s="704"/>
      <c r="FD392" s="704"/>
      <c r="FE392" s="704"/>
      <c r="FF392" s="704"/>
      <c r="FG392" s="704"/>
      <c r="FH392" s="704"/>
      <c r="FI392" s="704"/>
      <c r="FJ392" s="704"/>
      <c r="FK392" s="704"/>
      <c r="FL392" s="704"/>
      <c r="FM392" s="704"/>
      <c r="FN392" s="704"/>
      <c r="FO392" s="704"/>
      <c r="FP392" s="704"/>
      <c r="FQ392" s="704"/>
      <c r="FR392" s="704"/>
      <c r="FS392" s="704"/>
      <c r="FT392" s="704"/>
      <c r="FU392" s="704"/>
      <c r="FV392" s="704"/>
      <c r="FW392" s="704"/>
      <c r="FX392" s="704"/>
      <c r="FY392" s="704"/>
      <c r="FZ392" s="704"/>
      <c r="GA392" s="704"/>
      <c r="GB392" s="704"/>
      <c r="GC392" s="704"/>
      <c r="GD392" s="704"/>
      <c r="GE392" s="704"/>
      <c r="GF392" s="704"/>
      <c r="GG392" s="704"/>
      <c r="GH392" s="704"/>
      <c r="GI392" s="704"/>
      <c r="GJ392" s="704"/>
      <c r="GK392" s="704"/>
      <c r="GL392" s="704"/>
      <c r="GM392" s="704"/>
      <c r="GN392" s="704"/>
      <c r="GO392" s="704"/>
      <c r="GP392" s="704"/>
      <c r="GQ392" s="704"/>
      <c r="GR392" s="704"/>
      <c r="GS392" s="704"/>
      <c r="GT392" s="704"/>
      <c r="GU392" s="704"/>
      <c r="GV392" s="704"/>
      <c r="GW392" s="704"/>
      <c r="GX392" s="704"/>
      <c r="GY392" s="704"/>
      <c r="GZ392" s="704"/>
      <c r="HA392" s="704"/>
      <c r="HB392" s="704"/>
      <c r="HC392" s="704"/>
      <c r="HD392" s="704"/>
      <c r="HE392" s="704"/>
      <c r="HF392" s="704"/>
      <c r="HG392" s="704"/>
      <c r="HH392" s="704"/>
      <c r="HI392" s="704"/>
      <c r="HJ392" s="704"/>
      <c r="HK392" s="704"/>
      <c r="HL392" s="704"/>
      <c r="HM392" s="704"/>
      <c r="HN392" s="704"/>
      <c r="HO392" s="704"/>
      <c r="HP392" s="704"/>
      <c r="HQ392" s="704"/>
      <c r="HR392" s="704"/>
      <c r="HS392" s="704"/>
      <c r="HT392" s="704"/>
      <c r="HU392" s="704"/>
      <c r="HV392" s="704"/>
      <c r="HW392" s="704"/>
    </row>
    <row r="393" spans="2:231" ht="20.100000000000001" hidden="1" customHeight="1" x14ac:dyDescent="0.25">
      <c r="F393" s="954">
        <v>1.2</v>
      </c>
      <c r="G393" s="955" t="s">
        <v>1146</v>
      </c>
      <c r="W393" s="951"/>
      <c r="X393" s="958">
        <f t="shared" ref="X393:AP393" si="25">SUMIF($T$2:$T$374,"1.2",X$2:X$374)</f>
        <v>136000</v>
      </c>
      <c r="Y393" s="958">
        <f t="shared" si="25"/>
        <v>0</v>
      </c>
      <c r="Z393" s="958">
        <f t="shared" si="25"/>
        <v>136000</v>
      </c>
      <c r="AA393" s="959">
        <f t="shared" si="25"/>
        <v>0</v>
      </c>
      <c r="AB393" s="959">
        <f t="shared" si="25"/>
        <v>0</v>
      </c>
      <c r="AC393" s="959">
        <f t="shared" si="25"/>
        <v>18000</v>
      </c>
      <c r="AD393" s="959">
        <f t="shared" si="25"/>
        <v>25000</v>
      </c>
      <c r="AE393" s="959">
        <f t="shared" si="25"/>
        <v>25000</v>
      </c>
      <c r="AF393" s="959">
        <f t="shared" si="25"/>
        <v>18000</v>
      </c>
      <c r="AG393" s="959">
        <f t="shared" si="25"/>
        <v>25000</v>
      </c>
      <c r="AH393" s="959">
        <f t="shared" si="25"/>
        <v>25000</v>
      </c>
      <c r="AI393" s="959">
        <f t="shared" si="25"/>
        <v>0</v>
      </c>
      <c r="AJ393" s="959">
        <f t="shared" si="25"/>
        <v>0</v>
      </c>
      <c r="AK393" s="959">
        <f t="shared" si="25"/>
        <v>0</v>
      </c>
      <c r="AL393" s="959">
        <f t="shared" si="25"/>
        <v>0</v>
      </c>
      <c r="AM393" s="959">
        <f t="shared" si="25"/>
        <v>136000</v>
      </c>
      <c r="AN393" s="959">
        <f t="shared" si="25"/>
        <v>0</v>
      </c>
      <c r="AO393" s="959">
        <f t="shared" si="25"/>
        <v>0</v>
      </c>
      <c r="AP393" s="959">
        <f t="shared" si="25"/>
        <v>0</v>
      </c>
    </row>
    <row r="394" spans="2:231" s="703" customFormat="1" ht="20.100000000000001" hidden="1" customHeight="1" x14ac:dyDescent="0.25">
      <c r="B394" s="741"/>
      <c r="C394" s="742"/>
      <c r="D394" s="740"/>
      <c r="E394" s="742"/>
      <c r="F394" s="954">
        <v>1.3</v>
      </c>
      <c r="G394" s="955" t="s">
        <v>1634</v>
      </c>
      <c r="H394" s="743"/>
      <c r="I394" s="743"/>
      <c r="J394" s="743"/>
      <c r="K394" s="743"/>
      <c r="L394" s="743"/>
      <c r="M394" s="862"/>
      <c r="N394" s="744"/>
      <c r="O394" s="744"/>
      <c r="P394" s="748"/>
      <c r="Q394" s="748"/>
      <c r="R394" s="748"/>
      <c r="S394" s="863"/>
      <c r="T394" s="864"/>
      <c r="U394" s="745"/>
      <c r="V394" s="745"/>
      <c r="W394" s="951"/>
      <c r="X394" s="958">
        <f t="shared" ref="X394:AP394" si="26">SUMIF($T$2:$T$374,"1.3",X$2:X$374)</f>
        <v>7265000</v>
      </c>
      <c r="Y394" s="958">
        <f t="shared" si="26"/>
        <v>218500</v>
      </c>
      <c r="Z394" s="958">
        <f t="shared" si="26"/>
        <v>7483500</v>
      </c>
      <c r="AA394" s="959">
        <f t="shared" si="26"/>
        <v>0</v>
      </c>
      <c r="AB394" s="959">
        <f t="shared" si="26"/>
        <v>758300</v>
      </c>
      <c r="AC394" s="959">
        <f t="shared" si="26"/>
        <v>1196800</v>
      </c>
      <c r="AD394" s="959">
        <f t="shared" si="26"/>
        <v>1261500</v>
      </c>
      <c r="AE394" s="959">
        <f t="shared" si="26"/>
        <v>1032300</v>
      </c>
      <c r="AF394" s="959">
        <f t="shared" si="26"/>
        <v>983300</v>
      </c>
      <c r="AG394" s="959">
        <f t="shared" si="26"/>
        <v>808500</v>
      </c>
      <c r="AH394" s="959">
        <f t="shared" si="26"/>
        <v>616800</v>
      </c>
      <c r="AI394" s="959">
        <f t="shared" si="26"/>
        <v>283000</v>
      </c>
      <c r="AJ394" s="959">
        <f t="shared" si="26"/>
        <v>330000</v>
      </c>
      <c r="AK394" s="959">
        <f t="shared" si="26"/>
        <v>200000</v>
      </c>
      <c r="AL394" s="959">
        <f t="shared" si="26"/>
        <v>13000</v>
      </c>
      <c r="AM394" s="959">
        <f t="shared" si="26"/>
        <v>7483500</v>
      </c>
      <c r="AN394" s="959">
        <f t="shared" si="26"/>
        <v>0</v>
      </c>
      <c r="AO394" s="959">
        <f t="shared" si="26"/>
        <v>6000000</v>
      </c>
      <c r="AP394" s="959">
        <f t="shared" si="26"/>
        <v>7150000</v>
      </c>
      <c r="AQ394" s="704"/>
      <c r="AR394" s="704"/>
      <c r="AS394" s="704"/>
      <c r="AT394" s="704"/>
      <c r="AU394" s="704"/>
      <c r="AV394" s="704"/>
      <c r="AW394" s="704"/>
      <c r="AX394" s="704"/>
      <c r="AY394" s="704"/>
      <c r="AZ394" s="704"/>
      <c r="BA394" s="704"/>
      <c r="BB394" s="704"/>
      <c r="BC394" s="704"/>
      <c r="BD394" s="704"/>
      <c r="BE394" s="704"/>
      <c r="BF394" s="704"/>
      <c r="BG394" s="704"/>
      <c r="BH394" s="704"/>
      <c r="BI394" s="704"/>
      <c r="BJ394" s="704"/>
      <c r="BK394" s="704"/>
      <c r="BL394" s="704"/>
      <c r="BM394" s="704"/>
      <c r="BN394" s="704"/>
      <c r="BO394" s="704"/>
      <c r="BP394" s="704"/>
      <c r="BQ394" s="704"/>
      <c r="BR394" s="704"/>
      <c r="BS394" s="704"/>
      <c r="BT394" s="704"/>
      <c r="BU394" s="704"/>
      <c r="BV394" s="704"/>
      <c r="BW394" s="704"/>
      <c r="BX394" s="704"/>
      <c r="BY394" s="704"/>
      <c r="BZ394" s="704"/>
      <c r="CA394" s="704"/>
      <c r="CB394" s="704"/>
      <c r="CC394" s="704"/>
      <c r="CD394" s="704"/>
      <c r="CE394" s="704"/>
      <c r="CF394" s="704"/>
      <c r="CG394" s="704"/>
      <c r="CH394" s="704"/>
      <c r="CI394" s="704"/>
      <c r="CJ394" s="704"/>
      <c r="CK394" s="704"/>
      <c r="CL394" s="704"/>
      <c r="CM394" s="704"/>
      <c r="CN394" s="704"/>
      <c r="CO394" s="704"/>
      <c r="CP394" s="704"/>
      <c r="CQ394" s="704"/>
      <c r="CR394" s="704"/>
      <c r="CS394" s="704"/>
      <c r="CT394" s="704"/>
      <c r="CU394" s="704"/>
      <c r="CV394" s="704"/>
      <c r="CW394" s="704"/>
      <c r="CX394" s="704"/>
      <c r="CY394" s="704"/>
      <c r="CZ394" s="704"/>
      <c r="DA394" s="704"/>
      <c r="DB394" s="704"/>
      <c r="DC394" s="704"/>
      <c r="DD394" s="704"/>
      <c r="DE394" s="704"/>
      <c r="DF394" s="704"/>
      <c r="DG394" s="704"/>
      <c r="DH394" s="704"/>
      <c r="DI394" s="704"/>
      <c r="DJ394" s="704"/>
      <c r="DK394" s="704"/>
      <c r="DL394" s="704"/>
      <c r="DM394" s="704"/>
      <c r="DN394" s="704"/>
      <c r="DO394" s="704"/>
      <c r="DP394" s="704"/>
      <c r="DQ394" s="704"/>
      <c r="DR394" s="704"/>
      <c r="DS394" s="704"/>
      <c r="DT394" s="704"/>
      <c r="DU394" s="704"/>
      <c r="DV394" s="704"/>
      <c r="DW394" s="704"/>
      <c r="DX394" s="704"/>
      <c r="DY394" s="704"/>
      <c r="DZ394" s="704"/>
      <c r="EA394" s="704"/>
      <c r="EB394" s="704"/>
      <c r="EC394" s="704"/>
      <c r="ED394" s="704"/>
      <c r="EE394" s="704"/>
      <c r="EF394" s="704"/>
      <c r="EG394" s="704"/>
      <c r="EH394" s="704"/>
      <c r="EI394" s="704"/>
      <c r="EJ394" s="704"/>
      <c r="EK394" s="704"/>
      <c r="EL394" s="704"/>
      <c r="EM394" s="704"/>
      <c r="EN394" s="704"/>
      <c r="EO394" s="704"/>
      <c r="EP394" s="704"/>
      <c r="EQ394" s="704"/>
      <c r="ER394" s="704"/>
      <c r="ES394" s="704"/>
      <c r="ET394" s="704"/>
      <c r="EU394" s="704"/>
      <c r="EV394" s="704"/>
      <c r="EW394" s="704"/>
      <c r="EX394" s="704"/>
      <c r="EY394" s="704"/>
      <c r="EZ394" s="704"/>
      <c r="FA394" s="704"/>
      <c r="FB394" s="704"/>
      <c r="FC394" s="704"/>
      <c r="FD394" s="704"/>
      <c r="FE394" s="704"/>
      <c r="FF394" s="704"/>
      <c r="FG394" s="704"/>
      <c r="FH394" s="704"/>
      <c r="FI394" s="704"/>
      <c r="FJ394" s="704"/>
      <c r="FK394" s="704"/>
      <c r="FL394" s="704"/>
      <c r="FM394" s="704"/>
      <c r="FN394" s="704"/>
      <c r="FO394" s="704"/>
      <c r="FP394" s="704"/>
      <c r="FQ394" s="704"/>
      <c r="FR394" s="704"/>
      <c r="FS394" s="704"/>
      <c r="FT394" s="704"/>
      <c r="FU394" s="704"/>
      <c r="FV394" s="704"/>
      <c r="FW394" s="704"/>
      <c r="FX394" s="704"/>
      <c r="FY394" s="704"/>
      <c r="FZ394" s="704"/>
      <c r="GA394" s="704"/>
      <c r="GB394" s="704"/>
      <c r="GC394" s="704"/>
      <c r="GD394" s="704"/>
      <c r="GE394" s="704"/>
      <c r="GF394" s="704"/>
      <c r="GG394" s="704"/>
      <c r="GH394" s="704"/>
      <c r="GI394" s="704"/>
      <c r="GJ394" s="704"/>
      <c r="GK394" s="704"/>
      <c r="GL394" s="704"/>
      <c r="GM394" s="704"/>
      <c r="GN394" s="704"/>
      <c r="GO394" s="704"/>
      <c r="GP394" s="704"/>
      <c r="GQ394" s="704"/>
      <c r="GR394" s="704"/>
      <c r="GS394" s="704"/>
      <c r="GT394" s="704"/>
      <c r="GU394" s="704"/>
      <c r="GV394" s="704"/>
      <c r="GW394" s="704"/>
      <c r="GX394" s="704"/>
      <c r="GY394" s="704"/>
      <c r="GZ394" s="704"/>
      <c r="HA394" s="704"/>
      <c r="HB394" s="704"/>
      <c r="HC394" s="704"/>
      <c r="HD394" s="704"/>
      <c r="HE394" s="704"/>
      <c r="HF394" s="704"/>
      <c r="HG394" s="704"/>
      <c r="HH394" s="704"/>
      <c r="HI394" s="704"/>
      <c r="HJ394" s="704"/>
      <c r="HK394" s="704"/>
      <c r="HL394" s="704"/>
      <c r="HM394" s="704"/>
      <c r="HN394" s="704"/>
      <c r="HO394" s="704"/>
      <c r="HP394" s="704"/>
      <c r="HQ394" s="704"/>
      <c r="HR394" s="704"/>
      <c r="HS394" s="704"/>
      <c r="HT394" s="704"/>
      <c r="HU394" s="704"/>
      <c r="HV394" s="704"/>
      <c r="HW394" s="704"/>
    </row>
    <row r="395" spans="2:231" ht="20.100000000000001" hidden="1" customHeight="1" x14ac:dyDescent="0.25">
      <c r="F395" s="954">
        <v>1.4</v>
      </c>
      <c r="G395" s="954" t="s">
        <v>112</v>
      </c>
      <c r="W395" s="951"/>
      <c r="X395" s="958">
        <f t="shared" ref="X395:AP395" si="27">SUMIF($T$2:$T$374,"1.4",X$2:X$374)</f>
        <v>0</v>
      </c>
      <c r="Y395" s="958">
        <f t="shared" si="27"/>
        <v>150000</v>
      </c>
      <c r="Z395" s="958">
        <f t="shared" si="27"/>
        <v>150000</v>
      </c>
      <c r="AA395" s="959">
        <f t="shared" si="27"/>
        <v>0</v>
      </c>
      <c r="AB395" s="959">
        <f t="shared" si="27"/>
        <v>0</v>
      </c>
      <c r="AC395" s="959">
        <f t="shared" si="27"/>
        <v>75000</v>
      </c>
      <c r="AD395" s="959">
        <f t="shared" si="27"/>
        <v>75000</v>
      </c>
      <c r="AE395" s="959">
        <f t="shared" si="27"/>
        <v>0</v>
      </c>
      <c r="AF395" s="959">
        <f t="shared" si="27"/>
        <v>0</v>
      </c>
      <c r="AG395" s="959">
        <f t="shared" si="27"/>
        <v>0</v>
      </c>
      <c r="AH395" s="959">
        <f t="shared" si="27"/>
        <v>0</v>
      </c>
      <c r="AI395" s="959">
        <f t="shared" si="27"/>
        <v>0</v>
      </c>
      <c r="AJ395" s="959">
        <f t="shared" si="27"/>
        <v>0</v>
      </c>
      <c r="AK395" s="959">
        <f t="shared" si="27"/>
        <v>0</v>
      </c>
      <c r="AL395" s="959">
        <f t="shared" si="27"/>
        <v>0</v>
      </c>
      <c r="AM395" s="959">
        <f t="shared" si="27"/>
        <v>150000</v>
      </c>
      <c r="AN395" s="959">
        <f t="shared" si="27"/>
        <v>0</v>
      </c>
      <c r="AO395" s="959">
        <f t="shared" si="27"/>
        <v>0</v>
      </c>
      <c r="AP395" s="959">
        <f t="shared" si="27"/>
        <v>0</v>
      </c>
    </row>
    <row r="396" spans="2:231" s="703" customFormat="1" ht="20.100000000000001" hidden="1" customHeight="1" x14ac:dyDescent="0.25">
      <c r="B396" s="741"/>
      <c r="C396" s="742"/>
      <c r="D396" s="740"/>
      <c r="E396" s="742"/>
      <c r="F396" s="954">
        <v>1.5</v>
      </c>
      <c r="G396" s="954" t="s">
        <v>1635</v>
      </c>
      <c r="H396" s="743"/>
      <c r="I396" s="743"/>
      <c r="J396" s="743"/>
      <c r="K396" s="743"/>
      <c r="L396" s="743"/>
      <c r="M396" s="862"/>
      <c r="N396" s="744"/>
      <c r="O396" s="744"/>
      <c r="P396" s="748"/>
      <c r="Q396" s="748"/>
      <c r="R396" s="748"/>
      <c r="S396" s="863"/>
      <c r="T396" s="864"/>
      <c r="U396" s="745"/>
      <c r="V396" s="745"/>
      <c r="W396" s="951"/>
      <c r="X396" s="960">
        <f t="shared" ref="X396:AP396" si="28">SUMIF($T$2:$T$374,"1.5",X$2:X$374)</f>
        <v>173000</v>
      </c>
      <c r="Y396" s="960">
        <f t="shared" si="28"/>
        <v>52000</v>
      </c>
      <c r="Z396" s="960">
        <f t="shared" si="28"/>
        <v>225000</v>
      </c>
      <c r="AA396" s="961">
        <f t="shared" si="28"/>
        <v>0</v>
      </c>
      <c r="AB396" s="961">
        <f t="shared" si="28"/>
        <v>0</v>
      </c>
      <c r="AC396" s="961">
        <f t="shared" si="28"/>
        <v>13000</v>
      </c>
      <c r="AD396" s="961">
        <f t="shared" si="28"/>
        <v>40000</v>
      </c>
      <c r="AE396" s="961">
        <f t="shared" si="28"/>
        <v>52000</v>
      </c>
      <c r="AF396" s="961">
        <f t="shared" si="28"/>
        <v>20000</v>
      </c>
      <c r="AG396" s="961">
        <f t="shared" si="28"/>
        <v>25000</v>
      </c>
      <c r="AH396" s="961">
        <f t="shared" si="28"/>
        <v>25000</v>
      </c>
      <c r="AI396" s="961">
        <f t="shared" si="28"/>
        <v>25000</v>
      </c>
      <c r="AJ396" s="961">
        <f t="shared" si="28"/>
        <v>25000</v>
      </c>
      <c r="AK396" s="961">
        <f t="shared" si="28"/>
        <v>0</v>
      </c>
      <c r="AL396" s="961">
        <f t="shared" si="28"/>
        <v>0</v>
      </c>
      <c r="AM396" s="961">
        <f t="shared" si="28"/>
        <v>225000</v>
      </c>
      <c r="AN396" s="961">
        <f t="shared" si="28"/>
        <v>0</v>
      </c>
      <c r="AO396" s="961">
        <f t="shared" si="28"/>
        <v>0</v>
      </c>
      <c r="AP396" s="961">
        <f t="shared" si="28"/>
        <v>0</v>
      </c>
      <c r="AQ396" s="704"/>
      <c r="AR396" s="704"/>
      <c r="AS396" s="704"/>
      <c r="AT396" s="704"/>
      <c r="AU396" s="704"/>
      <c r="AV396" s="704"/>
      <c r="AW396" s="704"/>
      <c r="AX396" s="704"/>
      <c r="AY396" s="704"/>
      <c r="AZ396" s="704"/>
      <c r="BA396" s="704"/>
      <c r="BB396" s="704"/>
      <c r="BC396" s="704"/>
      <c r="BD396" s="704"/>
      <c r="BE396" s="704"/>
      <c r="BF396" s="704"/>
      <c r="BG396" s="704"/>
      <c r="BH396" s="704"/>
      <c r="BI396" s="704"/>
      <c r="BJ396" s="704"/>
      <c r="BK396" s="704"/>
      <c r="BL396" s="704"/>
      <c r="BM396" s="704"/>
      <c r="BN396" s="704"/>
      <c r="BO396" s="704"/>
      <c r="BP396" s="704"/>
      <c r="BQ396" s="704"/>
      <c r="BR396" s="704"/>
      <c r="BS396" s="704"/>
      <c r="BT396" s="704"/>
      <c r="BU396" s="704"/>
      <c r="BV396" s="704"/>
      <c r="BW396" s="704"/>
      <c r="BX396" s="704"/>
      <c r="BY396" s="704"/>
      <c r="BZ396" s="704"/>
      <c r="CA396" s="704"/>
      <c r="CB396" s="704"/>
      <c r="CC396" s="704"/>
      <c r="CD396" s="704"/>
      <c r="CE396" s="704"/>
      <c r="CF396" s="704"/>
      <c r="CG396" s="704"/>
      <c r="CH396" s="704"/>
      <c r="CI396" s="704"/>
      <c r="CJ396" s="704"/>
      <c r="CK396" s="704"/>
      <c r="CL396" s="704"/>
      <c r="CM396" s="704"/>
      <c r="CN396" s="704"/>
      <c r="CO396" s="704"/>
      <c r="CP396" s="704"/>
      <c r="CQ396" s="704"/>
      <c r="CR396" s="704"/>
      <c r="CS396" s="704"/>
      <c r="CT396" s="704"/>
      <c r="CU396" s="704"/>
      <c r="CV396" s="704"/>
      <c r="CW396" s="704"/>
      <c r="CX396" s="704"/>
      <c r="CY396" s="704"/>
      <c r="CZ396" s="704"/>
      <c r="DA396" s="704"/>
      <c r="DB396" s="704"/>
      <c r="DC396" s="704"/>
      <c r="DD396" s="704"/>
      <c r="DE396" s="704"/>
      <c r="DF396" s="704"/>
      <c r="DG396" s="704"/>
      <c r="DH396" s="704"/>
      <c r="DI396" s="704"/>
      <c r="DJ396" s="704"/>
      <c r="DK396" s="704"/>
      <c r="DL396" s="704"/>
      <c r="DM396" s="704"/>
      <c r="DN396" s="704"/>
      <c r="DO396" s="704"/>
      <c r="DP396" s="704"/>
      <c r="DQ396" s="704"/>
      <c r="DR396" s="704"/>
      <c r="DS396" s="704"/>
      <c r="DT396" s="704"/>
      <c r="DU396" s="704"/>
      <c r="DV396" s="704"/>
      <c r="DW396" s="704"/>
      <c r="DX396" s="704"/>
      <c r="DY396" s="704"/>
      <c r="DZ396" s="704"/>
      <c r="EA396" s="704"/>
      <c r="EB396" s="704"/>
      <c r="EC396" s="704"/>
      <c r="ED396" s="704"/>
      <c r="EE396" s="704"/>
      <c r="EF396" s="704"/>
      <c r="EG396" s="704"/>
      <c r="EH396" s="704"/>
      <c r="EI396" s="704"/>
      <c r="EJ396" s="704"/>
      <c r="EK396" s="704"/>
      <c r="EL396" s="704"/>
      <c r="EM396" s="704"/>
      <c r="EN396" s="704"/>
      <c r="EO396" s="704"/>
      <c r="EP396" s="704"/>
      <c r="EQ396" s="704"/>
      <c r="ER396" s="704"/>
      <c r="ES396" s="704"/>
      <c r="ET396" s="704"/>
      <c r="EU396" s="704"/>
      <c r="EV396" s="704"/>
      <c r="EW396" s="704"/>
      <c r="EX396" s="704"/>
      <c r="EY396" s="704"/>
      <c r="EZ396" s="704"/>
      <c r="FA396" s="704"/>
      <c r="FB396" s="704"/>
      <c r="FC396" s="704"/>
      <c r="FD396" s="704"/>
      <c r="FE396" s="704"/>
      <c r="FF396" s="704"/>
      <c r="FG396" s="704"/>
      <c r="FH396" s="704"/>
      <c r="FI396" s="704"/>
      <c r="FJ396" s="704"/>
      <c r="FK396" s="704"/>
      <c r="FL396" s="704"/>
      <c r="FM396" s="704"/>
      <c r="FN396" s="704"/>
      <c r="FO396" s="704"/>
      <c r="FP396" s="704"/>
      <c r="FQ396" s="704"/>
      <c r="FR396" s="704"/>
      <c r="FS396" s="704"/>
      <c r="FT396" s="704"/>
      <c r="FU396" s="704"/>
      <c r="FV396" s="704"/>
      <c r="FW396" s="704"/>
      <c r="FX396" s="704"/>
      <c r="FY396" s="704"/>
      <c r="FZ396" s="704"/>
      <c r="GA396" s="704"/>
      <c r="GB396" s="704"/>
      <c r="GC396" s="704"/>
      <c r="GD396" s="704"/>
      <c r="GE396" s="704"/>
      <c r="GF396" s="704"/>
      <c r="GG396" s="704"/>
      <c r="GH396" s="704"/>
      <c r="GI396" s="704"/>
      <c r="GJ396" s="704"/>
      <c r="GK396" s="704"/>
      <c r="GL396" s="704"/>
      <c r="GM396" s="704"/>
      <c r="GN396" s="704"/>
      <c r="GO396" s="704"/>
      <c r="GP396" s="704"/>
      <c r="GQ396" s="704"/>
      <c r="GR396" s="704"/>
      <c r="GS396" s="704"/>
      <c r="GT396" s="704"/>
      <c r="GU396" s="704"/>
      <c r="GV396" s="704"/>
      <c r="GW396" s="704"/>
      <c r="GX396" s="704"/>
      <c r="GY396" s="704"/>
      <c r="GZ396" s="704"/>
      <c r="HA396" s="704"/>
      <c r="HB396" s="704"/>
      <c r="HC396" s="704"/>
      <c r="HD396" s="704"/>
      <c r="HE396" s="704"/>
      <c r="HF396" s="704"/>
      <c r="HG396" s="704"/>
      <c r="HH396" s="704"/>
      <c r="HI396" s="704"/>
      <c r="HJ396" s="704"/>
      <c r="HK396" s="704"/>
      <c r="HL396" s="704"/>
      <c r="HM396" s="704"/>
      <c r="HN396" s="704"/>
      <c r="HO396" s="704"/>
      <c r="HP396" s="704"/>
      <c r="HQ396" s="704"/>
      <c r="HR396" s="704"/>
      <c r="HS396" s="704"/>
      <c r="HT396" s="704"/>
      <c r="HU396" s="704"/>
      <c r="HV396" s="704"/>
      <c r="HW396" s="704"/>
    </row>
    <row r="397" spans="2:231" ht="20.100000000000001" hidden="1" customHeight="1" x14ac:dyDescent="0.25">
      <c r="B397" s="704"/>
      <c r="C397" s="704"/>
      <c r="D397" s="704"/>
      <c r="E397" s="704"/>
      <c r="F397" s="962"/>
      <c r="G397" s="950"/>
      <c r="W397" s="951"/>
      <c r="X397" s="952"/>
      <c r="Y397" s="952"/>
      <c r="Z397" s="952"/>
      <c r="AA397" s="953"/>
      <c r="AB397" s="953"/>
      <c r="AC397" s="953"/>
      <c r="AD397" s="953"/>
      <c r="AE397" s="953"/>
      <c r="AF397" s="953"/>
      <c r="AG397" s="953"/>
      <c r="AH397" s="953"/>
      <c r="AI397" s="953"/>
      <c r="AJ397" s="953"/>
      <c r="AK397" s="953"/>
      <c r="AL397" s="953"/>
      <c r="AM397" s="953"/>
      <c r="AN397" s="953"/>
      <c r="AO397" s="953"/>
      <c r="AP397" s="953"/>
    </row>
    <row r="398" spans="2:231" ht="20.100000000000001" hidden="1" customHeight="1" x14ac:dyDescent="0.25">
      <c r="B398" s="704"/>
      <c r="C398" s="704"/>
      <c r="D398" s="704"/>
      <c r="E398" s="704"/>
      <c r="F398" s="950">
        <v>2</v>
      </c>
      <c r="G398" s="950" t="s">
        <v>1636</v>
      </c>
      <c r="W398" s="951"/>
      <c r="X398" s="952">
        <f>SUM(X399:X410)</f>
        <v>230894800</v>
      </c>
      <c r="Y398" s="952">
        <f>SUM(Y399:Y410)</f>
        <v>75727500</v>
      </c>
      <c r="Z398" s="952">
        <f t="shared" ref="Z398:AP398" si="29">SUM(Z399:Z410)</f>
        <v>306622300</v>
      </c>
      <c r="AA398" s="953">
        <f t="shared" si="29"/>
        <v>12532108</v>
      </c>
      <c r="AB398" s="953">
        <f t="shared" si="29"/>
        <v>20954667</v>
      </c>
      <c r="AC398" s="953">
        <f t="shared" si="29"/>
        <v>27141267</v>
      </c>
      <c r="AD398" s="953">
        <f t="shared" si="29"/>
        <v>36154467</v>
      </c>
      <c r="AE398" s="953">
        <f t="shared" si="29"/>
        <v>51422967</v>
      </c>
      <c r="AF398" s="953">
        <f t="shared" si="29"/>
        <v>43669067.299999997</v>
      </c>
      <c r="AG398" s="953">
        <f t="shared" si="29"/>
        <v>29405667</v>
      </c>
      <c r="AH398" s="953">
        <f t="shared" si="29"/>
        <v>20327731</v>
      </c>
      <c r="AI398" s="953">
        <f t="shared" si="29"/>
        <v>18656600</v>
      </c>
      <c r="AJ398" s="953">
        <f t="shared" si="29"/>
        <v>18557959</v>
      </c>
      <c r="AK398" s="953">
        <f t="shared" si="29"/>
        <v>19268300</v>
      </c>
      <c r="AL398" s="953">
        <f t="shared" si="29"/>
        <v>8531500</v>
      </c>
      <c r="AM398" s="953">
        <f t="shared" si="29"/>
        <v>306622300.30000001</v>
      </c>
      <c r="AN398" s="953">
        <f t="shared" si="29"/>
        <v>-0.30000000000291038</v>
      </c>
      <c r="AO398" s="953">
        <f t="shared" si="29"/>
        <v>188316500</v>
      </c>
      <c r="AP398" s="953">
        <f t="shared" si="29"/>
        <v>193733700</v>
      </c>
    </row>
    <row r="399" spans="2:231" ht="20.100000000000001" hidden="1" customHeight="1" x14ac:dyDescent="0.25">
      <c r="B399" s="704"/>
      <c r="C399" s="704"/>
      <c r="D399" s="704"/>
      <c r="E399" s="704"/>
      <c r="F399" s="962">
        <v>2.1</v>
      </c>
      <c r="G399" s="955" t="s">
        <v>1637</v>
      </c>
      <c r="W399" s="951"/>
      <c r="X399" s="956">
        <f t="shared" ref="X399:AP399" si="30">SUMIF($T$2:$T$374,"2.1",X$2:X$374)</f>
        <v>128758900</v>
      </c>
      <c r="Y399" s="956">
        <f t="shared" si="30"/>
        <v>11266700</v>
      </c>
      <c r="Z399" s="956">
        <f t="shared" si="30"/>
        <v>140025600</v>
      </c>
      <c r="AA399" s="957">
        <f t="shared" si="30"/>
        <v>7548700</v>
      </c>
      <c r="AB399" s="957">
        <f t="shared" si="30"/>
        <v>8618300</v>
      </c>
      <c r="AC399" s="957">
        <f t="shared" si="30"/>
        <v>12829300</v>
      </c>
      <c r="AD399" s="957">
        <f t="shared" si="30"/>
        <v>15628500</v>
      </c>
      <c r="AE399" s="957">
        <f t="shared" si="30"/>
        <v>20514300</v>
      </c>
      <c r="AF399" s="957">
        <f t="shared" si="30"/>
        <v>19231500</v>
      </c>
      <c r="AG399" s="957">
        <f t="shared" si="30"/>
        <v>12072600</v>
      </c>
      <c r="AH399" s="957">
        <f t="shared" si="30"/>
        <v>10482200</v>
      </c>
      <c r="AI399" s="957">
        <f t="shared" si="30"/>
        <v>10511000</v>
      </c>
      <c r="AJ399" s="957">
        <f t="shared" si="30"/>
        <v>10170700</v>
      </c>
      <c r="AK399" s="957">
        <f t="shared" si="30"/>
        <v>7903200</v>
      </c>
      <c r="AL399" s="957">
        <f t="shared" si="30"/>
        <v>4515300</v>
      </c>
      <c r="AM399" s="957">
        <f t="shared" si="30"/>
        <v>140025600</v>
      </c>
      <c r="AN399" s="957">
        <f t="shared" si="30"/>
        <v>0</v>
      </c>
      <c r="AO399" s="957">
        <f t="shared" si="30"/>
        <v>120812800</v>
      </c>
      <c r="AP399" s="957">
        <f t="shared" si="30"/>
        <v>122061200</v>
      </c>
    </row>
    <row r="400" spans="2:231" ht="20.100000000000001" hidden="1" customHeight="1" x14ac:dyDescent="0.25">
      <c r="B400" s="704"/>
      <c r="C400" s="704"/>
      <c r="D400" s="704"/>
      <c r="E400" s="704"/>
      <c r="F400" s="962">
        <v>2.2000000000000002</v>
      </c>
      <c r="G400" s="955" t="s">
        <v>1638</v>
      </c>
      <c r="W400" s="951"/>
      <c r="X400" s="958">
        <f t="shared" ref="X400:AP400" si="31">SUMIF($T$2:$T$374,"2.2",X$2:X$374)</f>
        <v>32650000</v>
      </c>
      <c r="Y400" s="958">
        <f t="shared" si="31"/>
        <v>32736900</v>
      </c>
      <c r="Z400" s="958">
        <f t="shared" si="31"/>
        <v>65386900</v>
      </c>
      <c r="AA400" s="959">
        <f t="shared" si="31"/>
        <v>2140541</v>
      </c>
      <c r="AB400" s="959">
        <f t="shared" si="31"/>
        <v>3484900</v>
      </c>
      <c r="AC400" s="959">
        <f t="shared" si="31"/>
        <v>5764800</v>
      </c>
      <c r="AD400" s="959">
        <f t="shared" si="31"/>
        <v>9638000</v>
      </c>
      <c r="AE400" s="959">
        <f t="shared" si="31"/>
        <v>13619400</v>
      </c>
      <c r="AF400" s="959">
        <f t="shared" si="31"/>
        <v>13550700</v>
      </c>
      <c r="AG400" s="959">
        <f t="shared" si="31"/>
        <v>6507600</v>
      </c>
      <c r="AH400" s="959">
        <f t="shared" si="31"/>
        <v>2689000</v>
      </c>
      <c r="AI400" s="959">
        <f t="shared" si="31"/>
        <v>2309000</v>
      </c>
      <c r="AJ400" s="959">
        <f t="shared" si="31"/>
        <v>2244959</v>
      </c>
      <c r="AK400" s="959">
        <f t="shared" si="31"/>
        <v>2227000</v>
      </c>
      <c r="AL400" s="959">
        <f t="shared" si="31"/>
        <v>1211000</v>
      </c>
      <c r="AM400" s="959">
        <f t="shared" si="31"/>
        <v>65386900</v>
      </c>
      <c r="AN400" s="959">
        <f t="shared" si="31"/>
        <v>0</v>
      </c>
      <c r="AO400" s="959">
        <f t="shared" si="31"/>
        <v>24060000</v>
      </c>
      <c r="AP400" s="959">
        <f t="shared" si="31"/>
        <v>31250000</v>
      </c>
    </row>
    <row r="401" spans="2:42" ht="20.100000000000001" hidden="1" customHeight="1" x14ac:dyDescent="0.25">
      <c r="B401" s="704"/>
      <c r="C401" s="704"/>
      <c r="D401" s="704"/>
      <c r="E401" s="704"/>
      <c r="F401" s="962">
        <v>2.2999999999999998</v>
      </c>
      <c r="G401" s="955" t="s">
        <v>1639</v>
      </c>
      <c r="W401" s="951"/>
      <c r="X401" s="958">
        <f t="shared" ref="X401:AP401" si="32">SUMIF($T$2:$T$374,"2.3",X$2:X$374)</f>
        <v>20326800</v>
      </c>
      <c r="Y401" s="958">
        <f t="shared" si="32"/>
        <v>22284900</v>
      </c>
      <c r="Z401" s="958">
        <f t="shared" si="32"/>
        <v>42611700</v>
      </c>
      <c r="AA401" s="959">
        <f t="shared" si="32"/>
        <v>2816467</v>
      </c>
      <c r="AB401" s="959">
        <f t="shared" si="32"/>
        <v>2966467</v>
      </c>
      <c r="AC401" s="959">
        <f t="shared" si="32"/>
        <v>3046467</v>
      </c>
      <c r="AD401" s="959">
        <f t="shared" si="32"/>
        <v>3039267</v>
      </c>
      <c r="AE401" s="959">
        <f t="shared" si="32"/>
        <v>8040467</v>
      </c>
      <c r="AF401" s="959">
        <f t="shared" si="32"/>
        <v>3726167</v>
      </c>
      <c r="AG401" s="959">
        <f t="shared" si="32"/>
        <v>2999267</v>
      </c>
      <c r="AH401" s="959">
        <f t="shared" si="32"/>
        <v>2660331</v>
      </c>
      <c r="AI401" s="959">
        <f t="shared" si="32"/>
        <v>2491900</v>
      </c>
      <c r="AJ401" s="959">
        <f t="shared" si="32"/>
        <v>2492300</v>
      </c>
      <c r="AK401" s="959">
        <f t="shared" si="32"/>
        <v>5938100</v>
      </c>
      <c r="AL401" s="959">
        <f t="shared" si="32"/>
        <v>2394500</v>
      </c>
      <c r="AM401" s="959">
        <f t="shared" si="32"/>
        <v>42611700</v>
      </c>
      <c r="AN401" s="959">
        <f t="shared" si="32"/>
        <v>0</v>
      </c>
      <c r="AO401" s="959">
        <f t="shared" si="32"/>
        <v>11854000</v>
      </c>
      <c r="AP401" s="959">
        <f t="shared" si="32"/>
        <v>10823000</v>
      </c>
    </row>
    <row r="402" spans="2:42" ht="20.100000000000001" hidden="1" customHeight="1" x14ac:dyDescent="0.25">
      <c r="B402" s="704"/>
      <c r="C402" s="704"/>
      <c r="D402" s="704"/>
      <c r="E402" s="704"/>
      <c r="F402" s="963">
        <v>2.4</v>
      </c>
      <c r="G402" s="955" t="s">
        <v>1190</v>
      </c>
      <c r="W402" s="951"/>
      <c r="X402" s="958">
        <f t="shared" ref="X402:AP402" si="33">SUMIF($T$2:$T$374,"2.4",X$2:X$374)</f>
        <v>10000000</v>
      </c>
      <c r="Y402" s="958">
        <f t="shared" si="33"/>
        <v>1021100</v>
      </c>
      <c r="Z402" s="958">
        <f t="shared" si="33"/>
        <v>11021100</v>
      </c>
      <c r="AA402" s="959">
        <f t="shared" si="33"/>
        <v>0</v>
      </c>
      <c r="AB402" s="959">
        <f t="shared" si="33"/>
        <v>0</v>
      </c>
      <c r="AC402" s="959">
        <f t="shared" si="33"/>
        <v>1087000</v>
      </c>
      <c r="AD402" s="959">
        <f t="shared" si="33"/>
        <v>1014100</v>
      </c>
      <c r="AE402" s="959">
        <f t="shared" si="33"/>
        <v>1920000</v>
      </c>
      <c r="AF402" s="959">
        <f t="shared" si="33"/>
        <v>2200000</v>
      </c>
      <c r="AG402" s="959">
        <f t="shared" si="33"/>
        <v>2800000</v>
      </c>
      <c r="AH402" s="959">
        <f t="shared" si="33"/>
        <v>500000</v>
      </c>
      <c r="AI402" s="959">
        <f t="shared" si="33"/>
        <v>500000</v>
      </c>
      <c r="AJ402" s="959">
        <f t="shared" si="33"/>
        <v>500000</v>
      </c>
      <c r="AK402" s="959">
        <f t="shared" si="33"/>
        <v>500000</v>
      </c>
      <c r="AL402" s="959">
        <f t="shared" si="33"/>
        <v>0</v>
      </c>
      <c r="AM402" s="959">
        <f t="shared" si="33"/>
        <v>11021100</v>
      </c>
      <c r="AN402" s="959">
        <f t="shared" si="33"/>
        <v>0</v>
      </c>
      <c r="AO402" s="959">
        <f t="shared" si="33"/>
        <v>6200000</v>
      </c>
      <c r="AP402" s="959">
        <f t="shared" si="33"/>
        <v>4564000</v>
      </c>
    </row>
    <row r="403" spans="2:42" ht="20.100000000000001" hidden="1" customHeight="1" x14ac:dyDescent="0.25">
      <c r="B403" s="704"/>
      <c r="C403" s="704"/>
      <c r="D403" s="704"/>
      <c r="E403" s="704"/>
      <c r="F403" s="963">
        <v>2.5</v>
      </c>
      <c r="G403" s="955" t="s">
        <v>1640</v>
      </c>
      <c r="W403" s="951"/>
      <c r="X403" s="958">
        <f t="shared" ref="X403:AP403" si="34">SUMIF($T$2:$T$374,"2.5",X$2:X$374)</f>
        <v>1100000</v>
      </c>
      <c r="Y403" s="958">
        <f t="shared" si="34"/>
        <v>320800</v>
      </c>
      <c r="Z403" s="958">
        <f t="shared" si="34"/>
        <v>1420800</v>
      </c>
      <c r="AA403" s="959">
        <f t="shared" si="34"/>
        <v>0</v>
      </c>
      <c r="AB403" s="959">
        <f t="shared" si="34"/>
        <v>0</v>
      </c>
      <c r="AC403" s="959">
        <f t="shared" si="34"/>
        <v>0</v>
      </c>
      <c r="AD403" s="959">
        <f t="shared" si="34"/>
        <v>600000</v>
      </c>
      <c r="AE403" s="959">
        <f t="shared" si="34"/>
        <v>600000</v>
      </c>
      <c r="AF403" s="959">
        <f t="shared" si="34"/>
        <v>220800</v>
      </c>
      <c r="AG403" s="959">
        <f t="shared" si="34"/>
        <v>0</v>
      </c>
      <c r="AH403" s="959">
        <f t="shared" si="34"/>
        <v>0</v>
      </c>
      <c r="AI403" s="959">
        <f t="shared" si="34"/>
        <v>0</v>
      </c>
      <c r="AJ403" s="959">
        <f t="shared" si="34"/>
        <v>0</v>
      </c>
      <c r="AK403" s="959">
        <f t="shared" si="34"/>
        <v>0</v>
      </c>
      <c r="AL403" s="959">
        <f t="shared" si="34"/>
        <v>0</v>
      </c>
      <c r="AM403" s="959">
        <f t="shared" si="34"/>
        <v>1420800</v>
      </c>
      <c r="AN403" s="959">
        <f t="shared" si="34"/>
        <v>0</v>
      </c>
      <c r="AO403" s="959">
        <f t="shared" si="34"/>
        <v>2000000</v>
      </c>
      <c r="AP403" s="959">
        <f t="shared" si="34"/>
        <v>2000000</v>
      </c>
    </row>
    <row r="404" spans="2:42" ht="20.100000000000001" hidden="1" customHeight="1" x14ac:dyDescent="0.25">
      <c r="B404" s="704"/>
      <c r="C404" s="704"/>
      <c r="D404" s="704"/>
      <c r="E404" s="704"/>
      <c r="F404" s="963">
        <v>2.6</v>
      </c>
      <c r="G404" s="955" t="s">
        <v>1641</v>
      </c>
      <c r="W404" s="951"/>
      <c r="X404" s="958">
        <f t="shared" ref="X404:AP404" si="35">SUMIF($T$2:$T$374,"2.6",X$2:X$374)</f>
        <v>350000</v>
      </c>
      <c r="Y404" s="958">
        <f t="shared" si="35"/>
        <v>3404100</v>
      </c>
      <c r="Z404" s="958">
        <f t="shared" si="35"/>
        <v>3754100</v>
      </c>
      <c r="AA404" s="959">
        <f t="shared" si="35"/>
        <v>16000</v>
      </c>
      <c r="AB404" s="959">
        <f t="shared" si="35"/>
        <v>3388100</v>
      </c>
      <c r="AC404" s="959">
        <f t="shared" si="35"/>
        <v>0</v>
      </c>
      <c r="AD404" s="959">
        <f t="shared" si="35"/>
        <v>0</v>
      </c>
      <c r="AE404" s="959">
        <f t="shared" si="35"/>
        <v>350000</v>
      </c>
      <c r="AF404" s="959">
        <f t="shared" si="35"/>
        <v>0</v>
      </c>
      <c r="AG404" s="959">
        <f t="shared" si="35"/>
        <v>0</v>
      </c>
      <c r="AH404" s="959">
        <f t="shared" si="35"/>
        <v>0</v>
      </c>
      <c r="AI404" s="959">
        <f t="shared" si="35"/>
        <v>0</v>
      </c>
      <c r="AJ404" s="959">
        <f t="shared" si="35"/>
        <v>0</v>
      </c>
      <c r="AK404" s="959">
        <f t="shared" si="35"/>
        <v>0</v>
      </c>
      <c r="AL404" s="959">
        <f t="shared" si="35"/>
        <v>0</v>
      </c>
      <c r="AM404" s="959">
        <f t="shared" si="35"/>
        <v>3754100</v>
      </c>
      <c r="AN404" s="959">
        <f t="shared" si="35"/>
        <v>0</v>
      </c>
      <c r="AO404" s="959">
        <f t="shared" si="35"/>
        <v>6159300</v>
      </c>
      <c r="AP404" s="959">
        <f t="shared" si="35"/>
        <v>8273500</v>
      </c>
    </row>
    <row r="405" spans="2:42" ht="20.100000000000001" hidden="1" customHeight="1" x14ac:dyDescent="0.25">
      <c r="B405" s="704"/>
      <c r="C405" s="704"/>
      <c r="D405" s="704"/>
      <c r="E405" s="704"/>
      <c r="F405" s="963">
        <v>2.7</v>
      </c>
      <c r="G405" s="955" t="s">
        <v>1642</v>
      </c>
      <c r="W405" s="951"/>
      <c r="X405" s="958">
        <f t="shared" ref="X405:AP405" si="36">SUMIF($T$2:$T$374,"2.7",X$2:X$374)</f>
        <v>0</v>
      </c>
      <c r="Y405" s="958">
        <f t="shared" si="36"/>
        <v>0</v>
      </c>
      <c r="Z405" s="958">
        <f t="shared" si="36"/>
        <v>0</v>
      </c>
      <c r="AA405" s="959">
        <f t="shared" si="36"/>
        <v>0</v>
      </c>
      <c r="AB405" s="959">
        <f t="shared" si="36"/>
        <v>0</v>
      </c>
      <c r="AC405" s="959">
        <f t="shared" si="36"/>
        <v>0</v>
      </c>
      <c r="AD405" s="959">
        <f t="shared" si="36"/>
        <v>0</v>
      </c>
      <c r="AE405" s="959">
        <f t="shared" si="36"/>
        <v>0</v>
      </c>
      <c r="AF405" s="959">
        <f t="shared" si="36"/>
        <v>0</v>
      </c>
      <c r="AG405" s="959">
        <f t="shared" si="36"/>
        <v>0</v>
      </c>
      <c r="AH405" s="959">
        <f t="shared" si="36"/>
        <v>0</v>
      </c>
      <c r="AI405" s="959">
        <f t="shared" si="36"/>
        <v>0</v>
      </c>
      <c r="AJ405" s="959">
        <f t="shared" si="36"/>
        <v>0</v>
      </c>
      <c r="AK405" s="959">
        <f t="shared" si="36"/>
        <v>0</v>
      </c>
      <c r="AL405" s="959">
        <f t="shared" si="36"/>
        <v>0</v>
      </c>
      <c r="AM405" s="959">
        <f t="shared" si="36"/>
        <v>0</v>
      </c>
      <c r="AN405" s="959">
        <f t="shared" si="36"/>
        <v>0</v>
      </c>
      <c r="AO405" s="959">
        <f t="shared" si="36"/>
        <v>0</v>
      </c>
      <c r="AP405" s="959">
        <f t="shared" si="36"/>
        <v>0</v>
      </c>
    </row>
    <row r="406" spans="2:42" ht="20.100000000000001" hidden="1" customHeight="1" x14ac:dyDescent="0.25">
      <c r="B406" s="704"/>
      <c r="C406" s="704"/>
      <c r="D406" s="704"/>
      <c r="E406" s="704"/>
      <c r="F406" s="963">
        <v>2.8</v>
      </c>
      <c r="G406" s="955" t="s">
        <v>1643</v>
      </c>
      <c r="W406" s="951"/>
      <c r="X406" s="958">
        <f t="shared" ref="X406:AP406" si="37">SUMIF($T$2:$T$374,"2.8",X$2:X$374)</f>
        <v>0</v>
      </c>
      <c r="Y406" s="958">
        <f t="shared" si="37"/>
        <v>0</v>
      </c>
      <c r="Z406" s="958">
        <f t="shared" si="37"/>
        <v>0</v>
      </c>
      <c r="AA406" s="959">
        <f t="shared" si="37"/>
        <v>0</v>
      </c>
      <c r="AB406" s="959">
        <f t="shared" si="37"/>
        <v>0</v>
      </c>
      <c r="AC406" s="959">
        <f t="shared" si="37"/>
        <v>0</v>
      </c>
      <c r="AD406" s="959">
        <f t="shared" si="37"/>
        <v>0</v>
      </c>
      <c r="AE406" s="959">
        <f t="shared" si="37"/>
        <v>0</v>
      </c>
      <c r="AF406" s="959">
        <f t="shared" si="37"/>
        <v>0</v>
      </c>
      <c r="AG406" s="959">
        <f t="shared" si="37"/>
        <v>0</v>
      </c>
      <c r="AH406" s="959">
        <f t="shared" si="37"/>
        <v>0</v>
      </c>
      <c r="AI406" s="959">
        <f t="shared" si="37"/>
        <v>0</v>
      </c>
      <c r="AJ406" s="959">
        <f t="shared" si="37"/>
        <v>0</v>
      </c>
      <c r="AK406" s="959">
        <f t="shared" si="37"/>
        <v>0</v>
      </c>
      <c r="AL406" s="959">
        <f t="shared" si="37"/>
        <v>0</v>
      </c>
      <c r="AM406" s="959">
        <f t="shared" si="37"/>
        <v>0</v>
      </c>
      <c r="AN406" s="959">
        <f t="shared" si="37"/>
        <v>0</v>
      </c>
      <c r="AO406" s="959">
        <f t="shared" si="37"/>
        <v>0</v>
      </c>
      <c r="AP406" s="959">
        <f t="shared" si="37"/>
        <v>0</v>
      </c>
    </row>
    <row r="407" spans="2:42" ht="20.100000000000001" hidden="1" customHeight="1" x14ac:dyDescent="0.25">
      <c r="B407" s="704"/>
      <c r="C407" s="704"/>
      <c r="D407" s="704"/>
      <c r="E407" s="704"/>
      <c r="F407" s="963">
        <v>2.9</v>
      </c>
      <c r="G407" s="955" t="s">
        <v>1644</v>
      </c>
      <c r="W407" s="951"/>
      <c r="X407" s="958">
        <f t="shared" ref="X407:AP407" si="38">SUMIF($T$2:$T$374,"2.9",X$2:X$374)</f>
        <v>0</v>
      </c>
      <c r="Y407" s="958">
        <f t="shared" si="38"/>
        <v>0</v>
      </c>
      <c r="Z407" s="958">
        <f t="shared" si="38"/>
        <v>0</v>
      </c>
      <c r="AA407" s="959">
        <f t="shared" si="38"/>
        <v>0</v>
      </c>
      <c r="AB407" s="959">
        <f t="shared" si="38"/>
        <v>0</v>
      </c>
      <c r="AC407" s="959">
        <f t="shared" si="38"/>
        <v>0</v>
      </c>
      <c r="AD407" s="959">
        <f t="shared" si="38"/>
        <v>0</v>
      </c>
      <c r="AE407" s="959">
        <f t="shared" si="38"/>
        <v>0</v>
      </c>
      <c r="AF407" s="959">
        <f t="shared" si="38"/>
        <v>0</v>
      </c>
      <c r="AG407" s="959">
        <f t="shared" si="38"/>
        <v>0</v>
      </c>
      <c r="AH407" s="959">
        <f t="shared" si="38"/>
        <v>0</v>
      </c>
      <c r="AI407" s="959">
        <f t="shared" si="38"/>
        <v>0</v>
      </c>
      <c r="AJ407" s="959">
        <f t="shared" si="38"/>
        <v>0</v>
      </c>
      <c r="AK407" s="959">
        <f t="shared" si="38"/>
        <v>0</v>
      </c>
      <c r="AL407" s="959">
        <f t="shared" si="38"/>
        <v>0</v>
      </c>
      <c r="AM407" s="959">
        <f t="shared" si="38"/>
        <v>0</v>
      </c>
      <c r="AN407" s="959">
        <f t="shared" si="38"/>
        <v>0</v>
      </c>
      <c r="AO407" s="959">
        <f t="shared" si="38"/>
        <v>0</v>
      </c>
      <c r="AP407" s="959">
        <f t="shared" si="38"/>
        <v>0</v>
      </c>
    </row>
    <row r="408" spans="2:42" ht="20.100000000000001" hidden="1" customHeight="1" x14ac:dyDescent="0.25">
      <c r="B408" s="704"/>
      <c r="C408" s="704"/>
      <c r="D408" s="704"/>
      <c r="E408" s="704"/>
      <c r="F408" s="964">
        <v>2.1</v>
      </c>
      <c r="G408" s="955" t="s">
        <v>30</v>
      </c>
      <c r="W408" s="951"/>
      <c r="X408" s="958">
        <f t="shared" ref="X408:AP408" si="39">SUMIF($T$2:$T$374,"2.010",X$2:X$374)</f>
        <v>0</v>
      </c>
      <c r="Y408" s="958">
        <f t="shared" si="39"/>
        <v>0</v>
      </c>
      <c r="Z408" s="958">
        <f t="shared" si="39"/>
        <v>0</v>
      </c>
      <c r="AA408" s="959">
        <f t="shared" si="39"/>
        <v>0</v>
      </c>
      <c r="AB408" s="959">
        <f t="shared" si="39"/>
        <v>0</v>
      </c>
      <c r="AC408" s="959">
        <f t="shared" si="39"/>
        <v>0</v>
      </c>
      <c r="AD408" s="959">
        <f t="shared" si="39"/>
        <v>0</v>
      </c>
      <c r="AE408" s="959">
        <f t="shared" si="39"/>
        <v>0</v>
      </c>
      <c r="AF408" s="959">
        <f t="shared" si="39"/>
        <v>0</v>
      </c>
      <c r="AG408" s="959">
        <f t="shared" si="39"/>
        <v>0</v>
      </c>
      <c r="AH408" s="959">
        <f t="shared" si="39"/>
        <v>0</v>
      </c>
      <c r="AI408" s="959">
        <f t="shared" si="39"/>
        <v>0</v>
      </c>
      <c r="AJ408" s="959">
        <f t="shared" si="39"/>
        <v>0</v>
      </c>
      <c r="AK408" s="959">
        <f t="shared" si="39"/>
        <v>0</v>
      </c>
      <c r="AL408" s="959">
        <f t="shared" si="39"/>
        <v>0</v>
      </c>
      <c r="AM408" s="959">
        <f t="shared" si="39"/>
        <v>0</v>
      </c>
      <c r="AN408" s="959">
        <f t="shared" si="39"/>
        <v>0</v>
      </c>
      <c r="AO408" s="959">
        <f t="shared" si="39"/>
        <v>0</v>
      </c>
      <c r="AP408" s="959">
        <f t="shared" si="39"/>
        <v>0</v>
      </c>
    </row>
    <row r="409" spans="2:42" ht="20.100000000000001" hidden="1" customHeight="1" x14ac:dyDescent="0.25">
      <c r="B409" s="704"/>
      <c r="C409" s="704"/>
      <c r="D409" s="704"/>
      <c r="E409" s="704"/>
      <c r="F409" s="964">
        <v>2.11</v>
      </c>
      <c r="G409" s="955" t="s">
        <v>1645</v>
      </c>
      <c r="W409" s="951"/>
      <c r="X409" s="958">
        <f t="shared" ref="X409:AP409" si="40">SUMIF($T$2:$T$374,"2.11",X$2:X$374)</f>
        <v>31576400</v>
      </c>
      <c r="Y409" s="958">
        <f t="shared" si="40"/>
        <v>4552600</v>
      </c>
      <c r="Z409" s="958">
        <f t="shared" si="40"/>
        <v>36129000</v>
      </c>
      <c r="AA409" s="959">
        <f t="shared" si="40"/>
        <v>10400</v>
      </c>
      <c r="AB409" s="959">
        <f t="shared" si="40"/>
        <v>2496900</v>
      </c>
      <c r="AC409" s="959">
        <f t="shared" si="40"/>
        <v>3873700</v>
      </c>
      <c r="AD409" s="959">
        <f t="shared" si="40"/>
        <v>5579300</v>
      </c>
      <c r="AE409" s="959">
        <f t="shared" si="40"/>
        <v>5598000</v>
      </c>
      <c r="AF409" s="959">
        <f t="shared" si="40"/>
        <v>4106100.3</v>
      </c>
      <c r="AG409" s="959">
        <f t="shared" si="40"/>
        <v>4223000</v>
      </c>
      <c r="AH409" s="959">
        <f t="shared" si="40"/>
        <v>3496200</v>
      </c>
      <c r="AI409" s="959">
        <f t="shared" si="40"/>
        <v>1734700</v>
      </c>
      <c r="AJ409" s="959">
        <f t="shared" si="40"/>
        <v>2400000</v>
      </c>
      <c r="AK409" s="959">
        <f t="shared" si="40"/>
        <v>2200000</v>
      </c>
      <c r="AL409" s="959">
        <f t="shared" si="40"/>
        <v>410700</v>
      </c>
      <c r="AM409" s="959">
        <f t="shared" si="40"/>
        <v>36129000.299999997</v>
      </c>
      <c r="AN409" s="959">
        <f t="shared" si="40"/>
        <v>-0.30000000000291038</v>
      </c>
      <c r="AO409" s="959">
        <f t="shared" si="40"/>
        <v>15545100</v>
      </c>
      <c r="AP409" s="959">
        <f t="shared" si="40"/>
        <v>12986300</v>
      </c>
    </row>
    <row r="410" spans="2:42" ht="20.100000000000001" hidden="1" customHeight="1" x14ac:dyDescent="0.25">
      <c r="B410" s="704"/>
      <c r="C410" s="704"/>
      <c r="D410" s="704"/>
      <c r="E410" s="704"/>
      <c r="F410" s="964">
        <v>2.12</v>
      </c>
      <c r="G410" s="955" t="s">
        <v>37</v>
      </c>
      <c r="W410" s="951"/>
      <c r="X410" s="960">
        <f t="shared" ref="X410:AP410" si="41">SUMIF($T$2:$T$374,"2.12",X$2:X$374)</f>
        <v>6132700</v>
      </c>
      <c r="Y410" s="960">
        <f t="shared" si="41"/>
        <v>140400</v>
      </c>
      <c r="Z410" s="960">
        <f t="shared" si="41"/>
        <v>6273100</v>
      </c>
      <c r="AA410" s="961">
        <f t="shared" si="41"/>
        <v>0</v>
      </c>
      <c r="AB410" s="961">
        <f t="shared" si="41"/>
        <v>0</v>
      </c>
      <c r="AC410" s="961">
        <f t="shared" si="41"/>
        <v>540000</v>
      </c>
      <c r="AD410" s="961">
        <f t="shared" si="41"/>
        <v>655300</v>
      </c>
      <c r="AE410" s="961">
        <f t="shared" si="41"/>
        <v>780800</v>
      </c>
      <c r="AF410" s="961">
        <f t="shared" si="41"/>
        <v>633800</v>
      </c>
      <c r="AG410" s="961">
        <f t="shared" si="41"/>
        <v>803200</v>
      </c>
      <c r="AH410" s="961">
        <f t="shared" si="41"/>
        <v>500000</v>
      </c>
      <c r="AI410" s="961">
        <f t="shared" si="41"/>
        <v>1110000</v>
      </c>
      <c r="AJ410" s="961">
        <f t="shared" si="41"/>
        <v>750000</v>
      </c>
      <c r="AK410" s="961">
        <f t="shared" si="41"/>
        <v>500000</v>
      </c>
      <c r="AL410" s="961">
        <f t="shared" si="41"/>
        <v>0</v>
      </c>
      <c r="AM410" s="961">
        <f t="shared" si="41"/>
        <v>6273100</v>
      </c>
      <c r="AN410" s="961">
        <f t="shared" si="41"/>
        <v>0</v>
      </c>
      <c r="AO410" s="961">
        <f t="shared" si="41"/>
        <v>1685300</v>
      </c>
      <c r="AP410" s="961">
        <f t="shared" si="41"/>
        <v>1775700</v>
      </c>
    </row>
    <row r="411" spans="2:42" ht="20.100000000000001" hidden="1" customHeight="1" x14ac:dyDescent="0.25">
      <c r="B411" s="704"/>
      <c r="C411" s="704"/>
      <c r="D411" s="704"/>
      <c r="E411" s="704"/>
      <c r="F411" s="962"/>
      <c r="G411" s="949"/>
      <c r="W411" s="951"/>
      <c r="X411" s="952"/>
      <c r="Y411" s="952"/>
      <c r="Z411" s="952"/>
      <c r="AA411" s="953"/>
      <c r="AB411" s="953"/>
      <c r="AC411" s="953"/>
      <c r="AD411" s="953"/>
      <c r="AE411" s="953"/>
      <c r="AF411" s="953"/>
      <c r="AG411" s="953"/>
      <c r="AH411" s="953"/>
      <c r="AI411" s="953"/>
      <c r="AJ411" s="953"/>
      <c r="AK411" s="953"/>
      <c r="AL411" s="953"/>
      <c r="AM411" s="953"/>
      <c r="AN411" s="953"/>
      <c r="AO411" s="953"/>
      <c r="AP411" s="953"/>
    </row>
    <row r="412" spans="2:42" ht="20.100000000000001" hidden="1" customHeight="1" x14ac:dyDescent="0.25">
      <c r="B412" s="704"/>
      <c r="C412" s="704"/>
      <c r="D412" s="704"/>
      <c r="E412" s="704"/>
      <c r="F412" s="965">
        <v>3</v>
      </c>
      <c r="G412" s="949" t="s">
        <v>1646</v>
      </c>
      <c r="W412" s="951"/>
      <c r="X412" s="952">
        <f>X413+X415+X414</f>
        <v>450000</v>
      </c>
      <c r="Y412" s="952">
        <f>Y413+Y415+Y414</f>
        <v>792200</v>
      </c>
      <c r="Z412" s="952">
        <f t="shared" ref="Z412:AP412" si="42">Z413+Z415+Z414</f>
        <v>1242200</v>
      </c>
      <c r="AA412" s="953">
        <f t="shared" si="42"/>
        <v>0</v>
      </c>
      <c r="AB412" s="953">
        <f t="shared" si="42"/>
        <v>0</v>
      </c>
      <c r="AC412" s="953">
        <f t="shared" si="42"/>
        <v>50000</v>
      </c>
      <c r="AD412" s="953">
        <f t="shared" si="42"/>
        <v>451100</v>
      </c>
      <c r="AE412" s="953">
        <f t="shared" si="42"/>
        <v>141100</v>
      </c>
      <c r="AF412" s="953">
        <f t="shared" si="42"/>
        <v>100000</v>
      </c>
      <c r="AG412" s="953">
        <f t="shared" si="42"/>
        <v>150000</v>
      </c>
      <c r="AH412" s="953">
        <f t="shared" si="42"/>
        <v>150000</v>
      </c>
      <c r="AI412" s="953">
        <f t="shared" si="42"/>
        <v>200000</v>
      </c>
      <c r="AJ412" s="953">
        <f t="shared" si="42"/>
        <v>0</v>
      </c>
      <c r="AK412" s="953">
        <f t="shared" si="42"/>
        <v>0</v>
      </c>
      <c r="AL412" s="953">
        <f t="shared" si="42"/>
        <v>0</v>
      </c>
      <c r="AM412" s="953">
        <f t="shared" si="42"/>
        <v>1242200</v>
      </c>
      <c r="AN412" s="953">
        <f t="shared" si="42"/>
        <v>0</v>
      </c>
      <c r="AO412" s="953">
        <f t="shared" si="42"/>
        <v>208000</v>
      </c>
      <c r="AP412" s="953">
        <f t="shared" si="42"/>
        <v>138000</v>
      </c>
    </row>
    <row r="413" spans="2:42" ht="20.100000000000001" hidden="1" customHeight="1" x14ac:dyDescent="0.25">
      <c r="B413" s="704"/>
      <c r="C413" s="704"/>
      <c r="D413" s="704"/>
      <c r="E413" s="704"/>
      <c r="F413" s="963">
        <v>3.1</v>
      </c>
      <c r="G413" s="955" t="s">
        <v>1647</v>
      </c>
      <c r="W413" s="951"/>
      <c r="X413" s="956">
        <f t="shared" ref="X413:AP413" si="43">SUMIF($T$2:$T$374,"3.1",X$2:X$374)</f>
        <v>0</v>
      </c>
      <c r="Y413" s="956">
        <f t="shared" si="43"/>
        <v>0</v>
      </c>
      <c r="Z413" s="956">
        <f t="shared" si="43"/>
        <v>0</v>
      </c>
      <c r="AA413" s="957">
        <f t="shared" si="43"/>
        <v>0</v>
      </c>
      <c r="AB413" s="957">
        <f t="shared" si="43"/>
        <v>0</v>
      </c>
      <c r="AC413" s="957">
        <f t="shared" si="43"/>
        <v>0</v>
      </c>
      <c r="AD413" s="957">
        <f t="shared" si="43"/>
        <v>0</v>
      </c>
      <c r="AE413" s="957">
        <f t="shared" si="43"/>
        <v>0</v>
      </c>
      <c r="AF413" s="957">
        <f t="shared" si="43"/>
        <v>0</v>
      </c>
      <c r="AG413" s="957">
        <f t="shared" si="43"/>
        <v>0</v>
      </c>
      <c r="AH413" s="957">
        <f t="shared" si="43"/>
        <v>0</v>
      </c>
      <c r="AI413" s="957">
        <f t="shared" si="43"/>
        <v>0</v>
      </c>
      <c r="AJ413" s="957">
        <f t="shared" si="43"/>
        <v>0</v>
      </c>
      <c r="AK413" s="957">
        <f t="shared" si="43"/>
        <v>0</v>
      </c>
      <c r="AL413" s="957">
        <f t="shared" si="43"/>
        <v>0</v>
      </c>
      <c r="AM413" s="957">
        <f t="shared" si="43"/>
        <v>0</v>
      </c>
      <c r="AN413" s="957">
        <f t="shared" si="43"/>
        <v>0</v>
      </c>
      <c r="AO413" s="957">
        <f t="shared" si="43"/>
        <v>0</v>
      </c>
      <c r="AP413" s="957">
        <f t="shared" si="43"/>
        <v>0</v>
      </c>
    </row>
    <row r="414" spans="2:42" ht="20.100000000000001" hidden="1" customHeight="1" x14ac:dyDescent="0.25">
      <c r="B414" s="704"/>
      <c r="C414" s="704"/>
      <c r="D414" s="704"/>
      <c r="E414" s="704"/>
      <c r="F414" s="963">
        <v>3.2</v>
      </c>
      <c r="G414" s="955" t="s">
        <v>1648</v>
      </c>
      <c r="W414" s="951"/>
      <c r="X414" s="958">
        <f t="shared" ref="X414:AP414" si="44">SUMIF($T$2:$T$374,"3.2",X$2:X$374)</f>
        <v>0</v>
      </c>
      <c r="Y414" s="958">
        <f t="shared" si="44"/>
        <v>0</v>
      </c>
      <c r="Z414" s="958">
        <f t="shared" si="44"/>
        <v>0</v>
      </c>
      <c r="AA414" s="959">
        <f t="shared" si="44"/>
        <v>0</v>
      </c>
      <c r="AB414" s="959">
        <f t="shared" si="44"/>
        <v>0</v>
      </c>
      <c r="AC414" s="959">
        <f t="shared" si="44"/>
        <v>0</v>
      </c>
      <c r="AD414" s="959">
        <f t="shared" si="44"/>
        <v>0</v>
      </c>
      <c r="AE414" s="959">
        <f t="shared" si="44"/>
        <v>0</v>
      </c>
      <c r="AF414" s="959">
        <f t="shared" si="44"/>
        <v>0</v>
      </c>
      <c r="AG414" s="959">
        <f t="shared" si="44"/>
        <v>0</v>
      </c>
      <c r="AH414" s="959">
        <f t="shared" si="44"/>
        <v>0</v>
      </c>
      <c r="AI414" s="959">
        <f t="shared" si="44"/>
        <v>0</v>
      </c>
      <c r="AJ414" s="959">
        <f t="shared" si="44"/>
        <v>0</v>
      </c>
      <c r="AK414" s="959">
        <f t="shared" si="44"/>
        <v>0</v>
      </c>
      <c r="AL414" s="959">
        <f t="shared" si="44"/>
        <v>0</v>
      </c>
      <c r="AM414" s="959">
        <f t="shared" si="44"/>
        <v>0</v>
      </c>
      <c r="AN414" s="959">
        <f t="shared" si="44"/>
        <v>0</v>
      </c>
      <c r="AO414" s="959">
        <f t="shared" si="44"/>
        <v>0</v>
      </c>
      <c r="AP414" s="959">
        <f t="shared" si="44"/>
        <v>0</v>
      </c>
    </row>
    <row r="415" spans="2:42" ht="20.100000000000001" hidden="1" customHeight="1" x14ac:dyDescent="0.25">
      <c r="B415" s="704"/>
      <c r="C415" s="704"/>
      <c r="D415" s="704"/>
      <c r="E415" s="704"/>
      <c r="F415" s="963">
        <v>3.3</v>
      </c>
      <c r="G415" s="955" t="s">
        <v>1649</v>
      </c>
      <c r="W415" s="951"/>
      <c r="X415" s="960">
        <f t="shared" ref="X415:AP415" si="45">SUMIF($T$2:$T$374,"3.3",X$2:X$374)</f>
        <v>450000</v>
      </c>
      <c r="Y415" s="960">
        <f t="shared" si="45"/>
        <v>792200</v>
      </c>
      <c r="Z415" s="960">
        <f t="shared" si="45"/>
        <v>1242200</v>
      </c>
      <c r="AA415" s="961">
        <f t="shared" si="45"/>
        <v>0</v>
      </c>
      <c r="AB415" s="961">
        <f t="shared" si="45"/>
        <v>0</v>
      </c>
      <c r="AC415" s="961">
        <f t="shared" si="45"/>
        <v>50000</v>
      </c>
      <c r="AD415" s="961">
        <f t="shared" si="45"/>
        <v>451100</v>
      </c>
      <c r="AE415" s="961">
        <f t="shared" si="45"/>
        <v>141100</v>
      </c>
      <c r="AF415" s="961">
        <f t="shared" si="45"/>
        <v>100000</v>
      </c>
      <c r="AG415" s="961">
        <f t="shared" si="45"/>
        <v>150000</v>
      </c>
      <c r="AH415" s="961">
        <f t="shared" si="45"/>
        <v>150000</v>
      </c>
      <c r="AI415" s="961">
        <f t="shared" si="45"/>
        <v>200000</v>
      </c>
      <c r="AJ415" s="961">
        <f t="shared" si="45"/>
        <v>0</v>
      </c>
      <c r="AK415" s="961">
        <f t="shared" si="45"/>
        <v>0</v>
      </c>
      <c r="AL415" s="961">
        <f t="shared" si="45"/>
        <v>0</v>
      </c>
      <c r="AM415" s="961">
        <f t="shared" si="45"/>
        <v>1242200</v>
      </c>
      <c r="AN415" s="961">
        <f t="shared" si="45"/>
        <v>0</v>
      </c>
      <c r="AO415" s="961">
        <f t="shared" si="45"/>
        <v>208000</v>
      </c>
      <c r="AP415" s="961">
        <f t="shared" si="45"/>
        <v>138000</v>
      </c>
    </row>
    <row r="416" spans="2:42" ht="20.100000000000001" hidden="1" customHeight="1" x14ac:dyDescent="0.25">
      <c r="B416" s="704"/>
      <c r="C416" s="704"/>
      <c r="D416" s="704"/>
      <c r="E416" s="704"/>
      <c r="F416" s="963"/>
      <c r="G416" s="955"/>
      <c r="W416" s="951"/>
      <c r="X416" s="952"/>
      <c r="Y416" s="952"/>
      <c r="Z416" s="952"/>
      <c r="AA416" s="953"/>
      <c r="AB416" s="953"/>
      <c r="AC416" s="953"/>
      <c r="AD416" s="953"/>
      <c r="AE416" s="953"/>
      <c r="AF416" s="953"/>
      <c r="AG416" s="953"/>
      <c r="AH416" s="953"/>
      <c r="AI416" s="953"/>
      <c r="AJ416" s="953"/>
      <c r="AK416" s="953"/>
      <c r="AL416" s="953"/>
      <c r="AM416" s="953"/>
      <c r="AN416" s="953"/>
      <c r="AO416" s="953"/>
      <c r="AP416" s="953"/>
    </row>
    <row r="417" spans="2:42" ht="20.100000000000001" hidden="1" customHeight="1" x14ac:dyDescent="0.25">
      <c r="B417" s="704"/>
      <c r="C417" s="704"/>
      <c r="D417" s="704"/>
      <c r="E417" s="704"/>
      <c r="F417" s="962"/>
      <c r="G417" s="949"/>
      <c r="W417" s="951"/>
      <c r="X417" s="952"/>
      <c r="Y417" s="952"/>
      <c r="Z417" s="952"/>
      <c r="AA417" s="953"/>
      <c r="AB417" s="953"/>
      <c r="AC417" s="953"/>
      <c r="AD417" s="953"/>
      <c r="AE417" s="953"/>
      <c r="AF417" s="953"/>
      <c r="AG417" s="953"/>
      <c r="AH417" s="953"/>
      <c r="AI417" s="953"/>
      <c r="AJ417" s="953"/>
      <c r="AK417" s="953"/>
      <c r="AL417" s="953"/>
      <c r="AM417" s="953"/>
      <c r="AN417" s="953"/>
      <c r="AO417" s="953"/>
      <c r="AP417" s="953"/>
    </row>
    <row r="418" spans="2:42" ht="20.100000000000001" hidden="1" customHeight="1" x14ac:dyDescent="0.25">
      <c r="B418" s="704"/>
      <c r="C418" s="704"/>
      <c r="D418" s="704"/>
      <c r="E418" s="704"/>
      <c r="F418" s="950">
        <v>4</v>
      </c>
      <c r="G418" s="949" t="s">
        <v>1650</v>
      </c>
      <c r="W418" s="951"/>
      <c r="X418" s="952">
        <f>SUM(X419:X424)</f>
        <v>10720100</v>
      </c>
      <c r="Y418" s="952">
        <f>SUM(Y419:Y424)</f>
        <v>6696700</v>
      </c>
      <c r="Z418" s="952">
        <f t="shared" ref="Z418:AP418" si="46">SUM(Z419:Z424)</f>
        <v>17416800</v>
      </c>
      <c r="AA418" s="953">
        <f t="shared" si="46"/>
        <v>3603900</v>
      </c>
      <c r="AB418" s="953">
        <f t="shared" si="46"/>
        <v>284700</v>
      </c>
      <c r="AC418" s="953">
        <f t="shared" si="46"/>
        <v>1699300</v>
      </c>
      <c r="AD418" s="953">
        <f t="shared" si="46"/>
        <v>1836800</v>
      </c>
      <c r="AE418" s="953">
        <f t="shared" si="46"/>
        <v>2384400</v>
      </c>
      <c r="AF418" s="953">
        <f t="shared" si="46"/>
        <v>5992700</v>
      </c>
      <c r="AG418" s="953">
        <f t="shared" si="46"/>
        <v>1017500</v>
      </c>
      <c r="AH418" s="953">
        <f t="shared" si="46"/>
        <v>252300</v>
      </c>
      <c r="AI418" s="953">
        <f t="shared" si="46"/>
        <v>108500</v>
      </c>
      <c r="AJ418" s="953">
        <f t="shared" si="46"/>
        <v>219500</v>
      </c>
      <c r="AK418" s="953">
        <f t="shared" si="46"/>
        <v>8500</v>
      </c>
      <c r="AL418" s="953">
        <f t="shared" si="46"/>
        <v>8700</v>
      </c>
      <c r="AM418" s="953">
        <f t="shared" si="46"/>
        <v>17416800</v>
      </c>
      <c r="AN418" s="953">
        <f t="shared" si="46"/>
        <v>0</v>
      </c>
      <c r="AO418" s="953">
        <f t="shared" si="46"/>
        <v>22583300</v>
      </c>
      <c r="AP418" s="953">
        <f t="shared" si="46"/>
        <v>32137500</v>
      </c>
    </row>
    <row r="419" spans="2:42" ht="20.100000000000001" hidden="1" customHeight="1" x14ac:dyDescent="0.25">
      <c r="B419" s="704"/>
      <c r="C419" s="704"/>
      <c r="D419" s="704"/>
      <c r="E419" s="704"/>
      <c r="F419" s="963">
        <v>4.0999999999999996</v>
      </c>
      <c r="G419" s="955" t="s">
        <v>1651</v>
      </c>
      <c r="W419" s="951"/>
      <c r="X419" s="956">
        <f t="shared" ref="X419:AP419" si="47">SUMIF($T$2:$T$374,"4.1",X$2:X$374)</f>
        <v>0</v>
      </c>
      <c r="Y419" s="956">
        <f t="shared" si="47"/>
        <v>0</v>
      </c>
      <c r="Z419" s="956">
        <f t="shared" si="47"/>
        <v>0</v>
      </c>
      <c r="AA419" s="957">
        <f t="shared" si="47"/>
        <v>0</v>
      </c>
      <c r="AB419" s="957">
        <f t="shared" si="47"/>
        <v>0</v>
      </c>
      <c r="AC419" s="957">
        <f t="shared" si="47"/>
        <v>0</v>
      </c>
      <c r="AD419" s="957">
        <f t="shared" si="47"/>
        <v>0</v>
      </c>
      <c r="AE419" s="957">
        <f t="shared" si="47"/>
        <v>0</v>
      </c>
      <c r="AF419" s="957">
        <f t="shared" si="47"/>
        <v>0</v>
      </c>
      <c r="AG419" s="957">
        <f t="shared" si="47"/>
        <v>0</v>
      </c>
      <c r="AH419" s="957">
        <f t="shared" si="47"/>
        <v>0</v>
      </c>
      <c r="AI419" s="957">
        <f t="shared" si="47"/>
        <v>0</v>
      </c>
      <c r="AJ419" s="957">
        <f t="shared" si="47"/>
        <v>0</v>
      </c>
      <c r="AK419" s="957">
        <f t="shared" si="47"/>
        <v>0</v>
      </c>
      <c r="AL419" s="957">
        <f t="shared" si="47"/>
        <v>0</v>
      </c>
      <c r="AM419" s="957">
        <f t="shared" si="47"/>
        <v>0</v>
      </c>
      <c r="AN419" s="957">
        <f t="shared" si="47"/>
        <v>0</v>
      </c>
      <c r="AO419" s="957">
        <f t="shared" si="47"/>
        <v>0</v>
      </c>
      <c r="AP419" s="957">
        <f t="shared" si="47"/>
        <v>0</v>
      </c>
    </row>
    <row r="420" spans="2:42" ht="20.100000000000001" hidden="1" customHeight="1" x14ac:dyDescent="0.25">
      <c r="B420" s="704"/>
      <c r="C420" s="704"/>
      <c r="D420" s="704"/>
      <c r="E420" s="704"/>
      <c r="F420" s="963">
        <v>4.2</v>
      </c>
      <c r="G420" s="955" t="s">
        <v>1652</v>
      </c>
      <c r="W420" s="951"/>
      <c r="X420" s="958">
        <f t="shared" ref="X420:AP420" si="48">SUMIF($T$2:$T$374,"4.2",X$2:X$374)</f>
        <v>98000</v>
      </c>
      <c r="Y420" s="958">
        <f t="shared" si="48"/>
        <v>103900</v>
      </c>
      <c r="Z420" s="958">
        <f t="shared" si="48"/>
        <v>201900</v>
      </c>
      <c r="AA420" s="959">
        <f t="shared" si="48"/>
        <v>0</v>
      </c>
      <c r="AB420" s="959">
        <f t="shared" si="48"/>
        <v>0</v>
      </c>
      <c r="AC420" s="959">
        <f t="shared" si="48"/>
        <v>50000</v>
      </c>
      <c r="AD420" s="959">
        <f t="shared" si="48"/>
        <v>49500</v>
      </c>
      <c r="AE420" s="959">
        <f t="shared" si="48"/>
        <v>102400</v>
      </c>
      <c r="AF420" s="959">
        <f t="shared" si="48"/>
        <v>0</v>
      </c>
      <c r="AG420" s="959">
        <f t="shared" si="48"/>
        <v>0</v>
      </c>
      <c r="AH420" s="959">
        <f t="shared" si="48"/>
        <v>0</v>
      </c>
      <c r="AI420" s="959">
        <f t="shared" si="48"/>
        <v>0</v>
      </c>
      <c r="AJ420" s="959">
        <f t="shared" si="48"/>
        <v>0</v>
      </c>
      <c r="AK420" s="959">
        <f t="shared" si="48"/>
        <v>0</v>
      </c>
      <c r="AL420" s="959">
        <f t="shared" si="48"/>
        <v>0</v>
      </c>
      <c r="AM420" s="959">
        <f t="shared" si="48"/>
        <v>201900</v>
      </c>
      <c r="AN420" s="959">
        <f t="shared" si="48"/>
        <v>0</v>
      </c>
      <c r="AO420" s="959">
        <f t="shared" si="48"/>
        <v>20000</v>
      </c>
      <c r="AP420" s="959">
        <f t="shared" si="48"/>
        <v>70000</v>
      </c>
    </row>
    <row r="421" spans="2:42" ht="20.100000000000001" hidden="1" customHeight="1" x14ac:dyDescent="0.25">
      <c r="B421" s="704"/>
      <c r="C421" s="704"/>
      <c r="D421" s="704"/>
      <c r="E421" s="704"/>
      <c r="F421" s="963">
        <v>4.3</v>
      </c>
      <c r="G421" s="955" t="s">
        <v>1653</v>
      </c>
      <c r="W421" s="951"/>
      <c r="X421" s="958">
        <f t="shared" ref="X421:AP421" si="49">SUMIF($T$2:$T$374,"4.3",X$2:X$374)</f>
        <v>8075900</v>
      </c>
      <c r="Y421" s="958">
        <f t="shared" si="49"/>
        <v>5494100</v>
      </c>
      <c r="Z421" s="958">
        <f t="shared" si="49"/>
        <v>13570000</v>
      </c>
      <c r="AA421" s="959">
        <f t="shared" si="49"/>
        <v>3595400</v>
      </c>
      <c r="AB421" s="959">
        <f t="shared" si="49"/>
        <v>260100</v>
      </c>
      <c r="AC421" s="959">
        <f t="shared" si="49"/>
        <v>992100</v>
      </c>
      <c r="AD421" s="959">
        <f t="shared" si="49"/>
        <v>1006900</v>
      </c>
      <c r="AE421" s="959">
        <f t="shared" si="49"/>
        <v>1708500</v>
      </c>
      <c r="AF421" s="959">
        <f t="shared" si="49"/>
        <v>5066200</v>
      </c>
      <c r="AG421" s="959">
        <f t="shared" si="49"/>
        <v>636000</v>
      </c>
      <c r="AH421" s="959">
        <f t="shared" si="49"/>
        <v>93800</v>
      </c>
      <c r="AI421" s="959">
        <f t="shared" si="49"/>
        <v>0</v>
      </c>
      <c r="AJ421" s="959">
        <f t="shared" si="49"/>
        <v>211000</v>
      </c>
      <c r="AK421" s="959">
        <f t="shared" si="49"/>
        <v>0</v>
      </c>
      <c r="AL421" s="959">
        <f t="shared" si="49"/>
        <v>0</v>
      </c>
      <c r="AM421" s="959">
        <f t="shared" si="49"/>
        <v>13570000</v>
      </c>
      <c r="AN421" s="959">
        <f t="shared" si="49"/>
        <v>0</v>
      </c>
      <c r="AO421" s="959">
        <f t="shared" si="49"/>
        <v>22076500</v>
      </c>
      <c r="AP421" s="959">
        <f t="shared" si="49"/>
        <v>31747600</v>
      </c>
    </row>
    <row r="422" spans="2:42" ht="20.100000000000001" hidden="1" customHeight="1" x14ac:dyDescent="0.25">
      <c r="B422" s="704"/>
      <c r="C422" s="704"/>
      <c r="D422" s="704"/>
      <c r="E422" s="704"/>
      <c r="F422" s="963">
        <v>4.4000000000000004</v>
      </c>
      <c r="G422" s="955" t="s">
        <v>1654</v>
      </c>
      <c r="W422" s="951"/>
      <c r="X422" s="958">
        <f t="shared" ref="X422:AP422" si="50">SUMIF($T$2:$T$374,"4.4",X$2:X$374)</f>
        <v>15000</v>
      </c>
      <c r="Y422" s="958">
        <f t="shared" si="50"/>
        <v>21100</v>
      </c>
      <c r="Z422" s="958">
        <f t="shared" si="50"/>
        <v>36100</v>
      </c>
      <c r="AA422" s="959">
        <f t="shared" si="50"/>
        <v>0</v>
      </c>
      <c r="AB422" s="959">
        <f t="shared" si="50"/>
        <v>0</v>
      </c>
      <c r="AC422" s="959">
        <f t="shared" si="50"/>
        <v>21100</v>
      </c>
      <c r="AD422" s="959">
        <f t="shared" si="50"/>
        <v>0</v>
      </c>
      <c r="AE422" s="959">
        <f t="shared" si="50"/>
        <v>15000</v>
      </c>
      <c r="AF422" s="959">
        <f t="shared" si="50"/>
        <v>0</v>
      </c>
      <c r="AG422" s="959">
        <f t="shared" si="50"/>
        <v>0</v>
      </c>
      <c r="AH422" s="959">
        <f t="shared" si="50"/>
        <v>0</v>
      </c>
      <c r="AI422" s="959">
        <f t="shared" si="50"/>
        <v>0</v>
      </c>
      <c r="AJ422" s="959">
        <f t="shared" si="50"/>
        <v>0</v>
      </c>
      <c r="AK422" s="959">
        <f t="shared" si="50"/>
        <v>0</v>
      </c>
      <c r="AL422" s="959">
        <f t="shared" si="50"/>
        <v>0</v>
      </c>
      <c r="AM422" s="959">
        <f t="shared" si="50"/>
        <v>36100</v>
      </c>
      <c r="AN422" s="959">
        <f t="shared" si="50"/>
        <v>0</v>
      </c>
      <c r="AO422" s="959">
        <f t="shared" si="50"/>
        <v>109000</v>
      </c>
      <c r="AP422" s="959">
        <f t="shared" si="50"/>
        <v>99000</v>
      </c>
    </row>
    <row r="423" spans="2:42" ht="20.100000000000001" hidden="1" customHeight="1" x14ac:dyDescent="0.25">
      <c r="B423" s="704"/>
      <c r="C423" s="704"/>
      <c r="D423" s="704"/>
      <c r="E423" s="704"/>
      <c r="F423" s="963">
        <v>4.5</v>
      </c>
      <c r="G423" s="955" t="s">
        <v>1655</v>
      </c>
      <c r="W423" s="951"/>
      <c r="X423" s="958">
        <f t="shared" ref="X423:AP423" si="51">SUMIF($T$2:$T$374,"4.5",X$2:X$374)</f>
        <v>2531200</v>
      </c>
      <c r="Y423" s="958">
        <f t="shared" si="51"/>
        <v>1077600</v>
      </c>
      <c r="Z423" s="958">
        <f t="shared" si="51"/>
        <v>3608800</v>
      </c>
      <c r="AA423" s="959">
        <f t="shared" si="51"/>
        <v>8500</v>
      </c>
      <c r="AB423" s="959">
        <f t="shared" si="51"/>
        <v>24600</v>
      </c>
      <c r="AC423" s="959">
        <f t="shared" si="51"/>
        <v>636100</v>
      </c>
      <c r="AD423" s="959">
        <f t="shared" si="51"/>
        <v>780400</v>
      </c>
      <c r="AE423" s="959">
        <f t="shared" si="51"/>
        <v>558500</v>
      </c>
      <c r="AF423" s="959">
        <f t="shared" si="51"/>
        <v>926500</v>
      </c>
      <c r="AG423" s="959">
        <f t="shared" si="51"/>
        <v>381500</v>
      </c>
      <c r="AH423" s="959">
        <f t="shared" si="51"/>
        <v>158500</v>
      </c>
      <c r="AI423" s="959">
        <f t="shared" si="51"/>
        <v>108500</v>
      </c>
      <c r="AJ423" s="959">
        <f t="shared" si="51"/>
        <v>8500</v>
      </c>
      <c r="AK423" s="959">
        <f t="shared" si="51"/>
        <v>8500</v>
      </c>
      <c r="AL423" s="959">
        <f t="shared" si="51"/>
        <v>8700</v>
      </c>
      <c r="AM423" s="959">
        <f t="shared" si="51"/>
        <v>3608800</v>
      </c>
      <c r="AN423" s="959">
        <f t="shared" si="51"/>
        <v>0</v>
      </c>
      <c r="AO423" s="959">
        <f t="shared" si="51"/>
        <v>377800</v>
      </c>
      <c r="AP423" s="959">
        <f t="shared" si="51"/>
        <v>220900</v>
      </c>
    </row>
    <row r="424" spans="2:42" ht="20.100000000000001" hidden="1" customHeight="1" x14ac:dyDescent="0.25">
      <c r="B424" s="704"/>
      <c r="C424" s="704"/>
      <c r="D424" s="704"/>
      <c r="E424" s="704"/>
      <c r="F424" s="963">
        <v>4.5999999999999996</v>
      </c>
      <c r="G424" s="955" t="s">
        <v>1656</v>
      </c>
      <c r="W424" s="951"/>
      <c r="X424" s="960">
        <f t="shared" ref="X424:AP424" si="52">SUMIF($T$2:$T$374,"4.6",X$2:X$374)</f>
        <v>0</v>
      </c>
      <c r="Y424" s="960">
        <f t="shared" si="52"/>
        <v>0</v>
      </c>
      <c r="Z424" s="960">
        <f t="shared" si="52"/>
        <v>0</v>
      </c>
      <c r="AA424" s="961">
        <f t="shared" si="52"/>
        <v>0</v>
      </c>
      <c r="AB424" s="961">
        <f t="shared" si="52"/>
        <v>0</v>
      </c>
      <c r="AC424" s="961">
        <f t="shared" si="52"/>
        <v>0</v>
      </c>
      <c r="AD424" s="961">
        <f t="shared" si="52"/>
        <v>0</v>
      </c>
      <c r="AE424" s="961">
        <f t="shared" si="52"/>
        <v>0</v>
      </c>
      <c r="AF424" s="961">
        <f t="shared" si="52"/>
        <v>0</v>
      </c>
      <c r="AG424" s="961">
        <f t="shared" si="52"/>
        <v>0</v>
      </c>
      <c r="AH424" s="961">
        <f t="shared" si="52"/>
        <v>0</v>
      </c>
      <c r="AI424" s="961">
        <f t="shared" si="52"/>
        <v>0</v>
      </c>
      <c r="AJ424" s="961">
        <f t="shared" si="52"/>
        <v>0</v>
      </c>
      <c r="AK424" s="961">
        <f t="shared" si="52"/>
        <v>0</v>
      </c>
      <c r="AL424" s="961">
        <f t="shared" si="52"/>
        <v>0</v>
      </c>
      <c r="AM424" s="961">
        <f t="shared" si="52"/>
        <v>0</v>
      </c>
      <c r="AN424" s="961">
        <f t="shared" si="52"/>
        <v>0</v>
      </c>
      <c r="AO424" s="961">
        <f t="shared" si="52"/>
        <v>0</v>
      </c>
      <c r="AP424" s="961">
        <f t="shared" si="52"/>
        <v>0</v>
      </c>
    </row>
    <row r="425" spans="2:42" ht="20.100000000000001" hidden="1" customHeight="1" x14ac:dyDescent="0.25">
      <c r="B425" s="704"/>
      <c r="C425" s="704"/>
      <c r="D425" s="704"/>
      <c r="E425" s="704"/>
      <c r="F425" s="962"/>
      <c r="G425" s="949"/>
      <c r="W425" s="951"/>
      <c r="X425" s="952"/>
      <c r="Y425" s="952"/>
      <c r="Z425" s="952"/>
      <c r="AA425" s="953"/>
      <c r="AB425" s="953"/>
      <c r="AC425" s="953"/>
      <c r="AD425" s="953"/>
      <c r="AE425" s="953"/>
      <c r="AF425" s="953"/>
      <c r="AG425" s="953"/>
      <c r="AH425" s="953"/>
      <c r="AI425" s="953"/>
      <c r="AJ425" s="953"/>
      <c r="AK425" s="953"/>
      <c r="AL425" s="953"/>
      <c r="AM425" s="953"/>
      <c r="AN425" s="953"/>
      <c r="AO425" s="953"/>
      <c r="AP425" s="953"/>
    </row>
    <row r="426" spans="2:42" ht="20.100000000000001" hidden="1" customHeight="1" x14ac:dyDescent="0.25">
      <c r="B426" s="704"/>
      <c r="C426" s="704"/>
      <c r="D426" s="704"/>
      <c r="E426" s="704"/>
      <c r="F426" s="966">
        <v>5</v>
      </c>
      <c r="G426" s="949" t="s">
        <v>1657</v>
      </c>
      <c r="W426" s="951"/>
      <c r="X426" s="952">
        <f>X427+X428+X429+X430</f>
        <v>2789000</v>
      </c>
      <c r="Y426" s="952">
        <f>Y427+Y428+Y429+Y430</f>
        <v>2645200</v>
      </c>
      <c r="Z426" s="952">
        <f t="shared" ref="Z426:AP426" si="53">Z427+Z428+Z429+Z430</f>
        <v>5434200</v>
      </c>
      <c r="AA426" s="953">
        <f t="shared" si="53"/>
        <v>0</v>
      </c>
      <c r="AB426" s="953">
        <f t="shared" si="53"/>
        <v>450000</v>
      </c>
      <c r="AC426" s="953">
        <f t="shared" si="53"/>
        <v>460000</v>
      </c>
      <c r="AD426" s="953">
        <f t="shared" si="53"/>
        <v>460000</v>
      </c>
      <c r="AE426" s="953">
        <f t="shared" si="53"/>
        <v>459900</v>
      </c>
      <c r="AF426" s="953">
        <f t="shared" si="53"/>
        <v>440000</v>
      </c>
      <c r="AG426" s="953">
        <f t="shared" si="53"/>
        <v>440000</v>
      </c>
      <c r="AH426" s="953">
        <f t="shared" si="53"/>
        <v>440000</v>
      </c>
      <c r="AI426" s="953">
        <f t="shared" si="53"/>
        <v>440000</v>
      </c>
      <c r="AJ426" s="953">
        <f t="shared" si="53"/>
        <v>463700</v>
      </c>
      <c r="AK426" s="953">
        <f t="shared" si="53"/>
        <v>441600</v>
      </c>
      <c r="AL426" s="953">
        <f t="shared" si="53"/>
        <v>939000</v>
      </c>
      <c r="AM426" s="953">
        <f t="shared" si="53"/>
        <v>5434200</v>
      </c>
      <c r="AN426" s="953">
        <f t="shared" si="53"/>
        <v>0</v>
      </c>
      <c r="AO426" s="953">
        <f t="shared" si="53"/>
        <v>605000</v>
      </c>
      <c r="AP426" s="953">
        <f t="shared" si="53"/>
        <v>552000</v>
      </c>
    </row>
    <row r="427" spans="2:42" ht="20.100000000000001" hidden="1" customHeight="1" x14ac:dyDescent="0.25">
      <c r="B427" s="704"/>
      <c r="C427" s="704"/>
      <c r="D427" s="704"/>
      <c r="E427" s="704"/>
      <c r="F427" s="963">
        <v>5.0999999999999996</v>
      </c>
      <c r="G427" s="955" t="s">
        <v>1658</v>
      </c>
      <c r="W427" s="951"/>
      <c r="X427" s="956">
        <f t="shared" ref="X427:AP427" si="54">SUMIF($T$2:$T$374,"5.1",X$2:X$374)</f>
        <v>2789000</v>
      </c>
      <c r="Y427" s="956">
        <f t="shared" si="54"/>
        <v>2645200</v>
      </c>
      <c r="Z427" s="956">
        <f t="shared" si="54"/>
        <v>5434200</v>
      </c>
      <c r="AA427" s="957">
        <f t="shared" si="54"/>
        <v>0</v>
      </c>
      <c r="AB427" s="957">
        <f t="shared" si="54"/>
        <v>450000</v>
      </c>
      <c r="AC427" s="957">
        <f t="shared" si="54"/>
        <v>460000</v>
      </c>
      <c r="AD427" s="957">
        <f t="shared" si="54"/>
        <v>460000</v>
      </c>
      <c r="AE427" s="957">
        <f t="shared" si="54"/>
        <v>459900</v>
      </c>
      <c r="AF427" s="957">
        <f t="shared" si="54"/>
        <v>440000</v>
      </c>
      <c r="AG427" s="957">
        <f t="shared" si="54"/>
        <v>440000</v>
      </c>
      <c r="AH427" s="957">
        <f t="shared" si="54"/>
        <v>440000</v>
      </c>
      <c r="AI427" s="957">
        <f t="shared" si="54"/>
        <v>440000</v>
      </c>
      <c r="AJ427" s="957">
        <f t="shared" si="54"/>
        <v>463700</v>
      </c>
      <c r="AK427" s="957">
        <f t="shared" si="54"/>
        <v>441600</v>
      </c>
      <c r="AL427" s="957">
        <f t="shared" si="54"/>
        <v>939000</v>
      </c>
      <c r="AM427" s="957">
        <f t="shared" si="54"/>
        <v>5434200</v>
      </c>
      <c r="AN427" s="957">
        <f t="shared" si="54"/>
        <v>0</v>
      </c>
      <c r="AO427" s="957">
        <f t="shared" si="54"/>
        <v>605000</v>
      </c>
      <c r="AP427" s="957">
        <f t="shared" si="54"/>
        <v>552000</v>
      </c>
    </row>
    <row r="428" spans="2:42" ht="20.100000000000001" hidden="1" customHeight="1" x14ac:dyDescent="0.25">
      <c r="B428" s="704"/>
      <c r="C428" s="704"/>
      <c r="D428" s="704"/>
      <c r="E428" s="704"/>
      <c r="F428" s="963">
        <v>5.2</v>
      </c>
      <c r="G428" s="955" t="s">
        <v>1659</v>
      </c>
      <c r="W428" s="951"/>
      <c r="X428" s="958">
        <f t="shared" ref="X428:AP428" si="55">SUMIF($T$2:$T$374,"5.2",X$2:X$374)</f>
        <v>0</v>
      </c>
      <c r="Y428" s="958">
        <f t="shared" si="55"/>
        <v>0</v>
      </c>
      <c r="Z428" s="958">
        <f t="shared" si="55"/>
        <v>0</v>
      </c>
      <c r="AA428" s="959">
        <f t="shared" si="55"/>
        <v>0</v>
      </c>
      <c r="AB428" s="959">
        <f t="shared" si="55"/>
        <v>0</v>
      </c>
      <c r="AC428" s="959">
        <f t="shared" si="55"/>
        <v>0</v>
      </c>
      <c r="AD428" s="959">
        <f t="shared" si="55"/>
        <v>0</v>
      </c>
      <c r="AE428" s="959">
        <f t="shared" si="55"/>
        <v>0</v>
      </c>
      <c r="AF428" s="959">
        <f t="shared" si="55"/>
        <v>0</v>
      </c>
      <c r="AG428" s="959">
        <f t="shared" si="55"/>
        <v>0</v>
      </c>
      <c r="AH428" s="959">
        <f t="shared" si="55"/>
        <v>0</v>
      </c>
      <c r="AI428" s="959">
        <f t="shared" si="55"/>
        <v>0</v>
      </c>
      <c r="AJ428" s="959">
        <f t="shared" si="55"/>
        <v>0</v>
      </c>
      <c r="AK428" s="959">
        <f t="shared" si="55"/>
        <v>0</v>
      </c>
      <c r="AL428" s="959">
        <f t="shared" si="55"/>
        <v>0</v>
      </c>
      <c r="AM428" s="959">
        <f t="shared" si="55"/>
        <v>0</v>
      </c>
      <c r="AN428" s="959">
        <f t="shared" si="55"/>
        <v>0</v>
      </c>
      <c r="AO428" s="959">
        <f t="shared" si="55"/>
        <v>0</v>
      </c>
      <c r="AP428" s="959">
        <f t="shared" si="55"/>
        <v>0</v>
      </c>
    </row>
    <row r="429" spans="2:42" ht="20.100000000000001" hidden="1" customHeight="1" x14ac:dyDescent="0.25">
      <c r="B429" s="704"/>
      <c r="C429" s="704"/>
      <c r="D429" s="704"/>
      <c r="E429" s="704"/>
      <c r="F429" s="963">
        <v>5.3</v>
      </c>
      <c r="G429" s="955" t="s">
        <v>1660</v>
      </c>
      <c r="W429" s="951"/>
      <c r="X429" s="958">
        <f t="shared" ref="X429:AP429" si="56">SUMIF($T$2:$T$374,"5.3",X$2:X$374)</f>
        <v>0</v>
      </c>
      <c r="Y429" s="958">
        <f t="shared" si="56"/>
        <v>0</v>
      </c>
      <c r="Z429" s="958">
        <f t="shared" si="56"/>
        <v>0</v>
      </c>
      <c r="AA429" s="959">
        <f t="shared" si="56"/>
        <v>0</v>
      </c>
      <c r="AB429" s="959">
        <f t="shared" si="56"/>
        <v>0</v>
      </c>
      <c r="AC429" s="959">
        <f t="shared" si="56"/>
        <v>0</v>
      </c>
      <c r="AD429" s="959">
        <f t="shared" si="56"/>
        <v>0</v>
      </c>
      <c r="AE429" s="959">
        <f t="shared" si="56"/>
        <v>0</v>
      </c>
      <c r="AF429" s="959">
        <f t="shared" si="56"/>
        <v>0</v>
      </c>
      <c r="AG429" s="959">
        <f t="shared" si="56"/>
        <v>0</v>
      </c>
      <c r="AH429" s="959">
        <f t="shared" si="56"/>
        <v>0</v>
      </c>
      <c r="AI429" s="959">
        <f t="shared" si="56"/>
        <v>0</v>
      </c>
      <c r="AJ429" s="959">
        <f t="shared" si="56"/>
        <v>0</v>
      </c>
      <c r="AK429" s="959">
        <f t="shared" si="56"/>
        <v>0</v>
      </c>
      <c r="AL429" s="959">
        <f t="shared" si="56"/>
        <v>0</v>
      </c>
      <c r="AM429" s="959">
        <f t="shared" si="56"/>
        <v>0</v>
      </c>
      <c r="AN429" s="959">
        <f t="shared" si="56"/>
        <v>0</v>
      </c>
      <c r="AO429" s="959">
        <f t="shared" si="56"/>
        <v>0</v>
      </c>
      <c r="AP429" s="959">
        <f t="shared" si="56"/>
        <v>0</v>
      </c>
    </row>
    <row r="430" spans="2:42" ht="20.100000000000001" hidden="1" customHeight="1" x14ac:dyDescent="0.25">
      <c r="B430" s="704"/>
      <c r="C430" s="704"/>
      <c r="D430" s="704"/>
      <c r="E430" s="704"/>
      <c r="F430" s="963">
        <v>5.4</v>
      </c>
      <c r="G430" s="955" t="s">
        <v>1661</v>
      </c>
      <c r="W430" s="951"/>
      <c r="X430" s="960">
        <f t="shared" ref="X430:AP430" si="57">SUMIF($T$2:$T$374,"5.4",X$2:X$374)</f>
        <v>0</v>
      </c>
      <c r="Y430" s="960">
        <f t="shared" si="57"/>
        <v>0</v>
      </c>
      <c r="Z430" s="960">
        <f t="shared" si="57"/>
        <v>0</v>
      </c>
      <c r="AA430" s="961">
        <f t="shared" si="57"/>
        <v>0</v>
      </c>
      <c r="AB430" s="961">
        <f t="shared" si="57"/>
        <v>0</v>
      </c>
      <c r="AC430" s="961">
        <f t="shared" si="57"/>
        <v>0</v>
      </c>
      <c r="AD430" s="961">
        <f t="shared" si="57"/>
        <v>0</v>
      </c>
      <c r="AE430" s="961">
        <f t="shared" si="57"/>
        <v>0</v>
      </c>
      <c r="AF430" s="961">
        <f t="shared" si="57"/>
        <v>0</v>
      </c>
      <c r="AG430" s="961">
        <f t="shared" si="57"/>
        <v>0</v>
      </c>
      <c r="AH430" s="961">
        <f t="shared" si="57"/>
        <v>0</v>
      </c>
      <c r="AI430" s="961">
        <f t="shared" si="57"/>
        <v>0</v>
      </c>
      <c r="AJ430" s="961">
        <f t="shared" si="57"/>
        <v>0</v>
      </c>
      <c r="AK430" s="961">
        <f t="shared" si="57"/>
        <v>0</v>
      </c>
      <c r="AL430" s="961">
        <f t="shared" si="57"/>
        <v>0</v>
      </c>
      <c r="AM430" s="961">
        <f t="shared" si="57"/>
        <v>0</v>
      </c>
      <c r="AN430" s="961">
        <f t="shared" si="57"/>
        <v>0</v>
      </c>
      <c r="AO430" s="961">
        <f t="shared" si="57"/>
        <v>0</v>
      </c>
      <c r="AP430" s="961">
        <f t="shared" si="57"/>
        <v>0</v>
      </c>
    </row>
    <row r="431" spans="2:42" ht="20.100000000000001" hidden="1" customHeight="1" thickBot="1" x14ac:dyDescent="0.3">
      <c r="B431" s="704"/>
      <c r="C431" s="704"/>
      <c r="D431" s="704"/>
      <c r="E431" s="704"/>
      <c r="F431" s="954"/>
      <c r="G431" s="954"/>
      <c r="W431" s="951"/>
      <c r="X431" s="952"/>
      <c r="Y431" s="952"/>
      <c r="Z431" s="952"/>
      <c r="AA431" s="953"/>
      <c r="AB431" s="953"/>
      <c r="AC431" s="953"/>
      <c r="AD431" s="953"/>
      <c r="AE431" s="953"/>
      <c r="AF431" s="953"/>
      <c r="AG431" s="953"/>
      <c r="AH431" s="953"/>
      <c r="AI431" s="953"/>
      <c r="AJ431" s="953"/>
      <c r="AK431" s="953"/>
      <c r="AL431" s="953"/>
      <c r="AM431" s="953"/>
      <c r="AN431" s="953"/>
      <c r="AO431" s="953"/>
      <c r="AP431" s="953"/>
    </row>
    <row r="432" spans="2:42" ht="20.100000000000001" hidden="1" customHeight="1" thickBot="1" x14ac:dyDescent="0.3">
      <c r="B432" s="704"/>
      <c r="C432" s="704"/>
      <c r="D432" s="704"/>
      <c r="E432" s="704"/>
      <c r="F432" s="962"/>
      <c r="G432" s="950" t="s">
        <v>1662</v>
      </c>
      <c r="W432" s="967"/>
      <c r="X432" s="968">
        <f>X391+X398+X412+X418+X426</f>
        <v>252427900</v>
      </c>
      <c r="Y432" s="968">
        <f>Y391+Y398+Y412+Y418+Y426</f>
        <v>86285700</v>
      </c>
      <c r="Z432" s="968">
        <f t="shared" ref="Z432:AP432" si="58">Z391+Z398+Z412+Z418+Z426</f>
        <v>338713600</v>
      </c>
      <c r="AA432" s="969">
        <f t="shared" si="58"/>
        <v>16136008</v>
      </c>
      <c r="AB432" s="969">
        <f t="shared" si="58"/>
        <v>22447667</v>
      </c>
      <c r="AC432" s="969">
        <f t="shared" si="58"/>
        <v>30653367</v>
      </c>
      <c r="AD432" s="969">
        <f t="shared" si="58"/>
        <v>40303867</v>
      </c>
      <c r="AE432" s="969">
        <f t="shared" si="58"/>
        <v>55521267</v>
      </c>
      <c r="AF432" s="969">
        <f t="shared" si="58"/>
        <v>51223067.299999997</v>
      </c>
      <c r="AG432" s="969">
        <f t="shared" si="58"/>
        <v>31871667</v>
      </c>
      <c r="AH432" s="969">
        <f t="shared" si="58"/>
        <v>21836831</v>
      </c>
      <c r="AI432" s="969">
        <f t="shared" si="58"/>
        <v>19713100</v>
      </c>
      <c r="AJ432" s="969">
        <f t="shared" si="58"/>
        <v>19596159</v>
      </c>
      <c r="AK432" s="969">
        <f t="shared" si="58"/>
        <v>19918400</v>
      </c>
      <c r="AL432" s="969">
        <f t="shared" si="58"/>
        <v>9492200</v>
      </c>
      <c r="AM432" s="969">
        <f t="shared" si="58"/>
        <v>338713600.30000001</v>
      </c>
      <c r="AN432" s="969">
        <f t="shared" si="58"/>
        <v>-0.30000000000291038</v>
      </c>
      <c r="AO432" s="969">
        <f t="shared" si="58"/>
        <v>217712800</v>
      </c>
      <c r="AP432" s="969">
        <f t="shared" si="58"/>
        <v>233711200</v>
      </c>
    </row>
    <row r="433" spans="2:43" ht="20.100000000000001" hidden="1" customHeight="1" thickBot="1" x14ac:dyDescent="0.3">
      <c r="B433" s="704"/>
      <c r="C433" s="704"/>
      <c r="D433" s="704"/>
      <c r="E433" s="704"/>
      <c r="F433" s="962"/>
      <c r="G433" s="970"/>
      <c r="W433" s="951"/>
      <c r="X433" s="952"/>
      <c r="Y433" s="952"/>
      <c r="Z433" s="952"/>
      <c r="AA433" s="953"/>
      <c r="AB433" s="953"/>
      <c r="AC433" s="953"/>
      <c r="AD433" s="953"/>
      <c r="AE433" s="953"/>
      <c r="AF433" s="953"/>
      <c r="AG433" s="953"/>
      <c r="AH433" s="953"/>
      <c r="AI433" s="953"/>
      <c r="AJ433" s="953"/>
      <c r="AK433" s="953"/>
      <c r="AL433" s="953"/>
      <c r="AM433" s="953"/>
      <c r="AN433" s="953"/>
      <c r="AO433" s="953"/>
      <c r="AP433" s="953"/>
    </row>
    <row r="434" spans="2:43" ht="20.100000000000001" hidden="1" customHeight="1" thickBot="1" x14ac:dyDescent="0.3">
      <c r="B434" s="704"/>
      <c r="C434" s="704"/>
      <c r="D434" s="704"/>
      <c r="E434" s="704"/>
      <c r="F434" s="962"/>
      <c r="G434" s="970"/>
      <c r="W434" s="967"/>
      <c r="X434" s="968">
        <f>X387</f>
        <v>252427900</v>
      </c>
      <c r="Y434" s="968">
        <f>Y387</f>
        <v>86285700</v>
      </c>
      <c r="Z434" s="968">
        <f t="shared" ref="Z434:AP434" si="59">Z387</f>
        <v>338713600</v>
      </c>
      <c r="AA434" s="969">
        <f t="shared" si="59"/>
        <v>16136008</v>
      </c>
      <c r="AB434" s="969">
        <f t="shared" si="59"/>
        <v>22447667</v>
      </c>
      <c r="AC434" s="969">
        <f t="shared" si="59"/>
        <v>30653367</v>
      </c>
      <c r="AD434" s="969">
        <f t="shared" si="59"/>
        <v>40303867</v>
      </c>
      <c r="AE434" s="969">
        <f t="shared" si="59"/>
        <v>55521267</v>
      </c>
      <c r="AF434" s="969">
        <f t="shared" si="59"/>
        <v>51223067.299999997</v>
      </c>
      <c r="AG434" s="969">
        <f t="shared" si="59"/>
        <v>31871667</v>
      </c>
      <c r="AH434" s="969">
        <f t="shared" si="59"/>
        <v>21836831</v>
      </c>
      <c r="AI434" s="969">
        <f t="shared" si="59"/>
        <v>19713100</v>
      </c>
      <c r="AJ434" s="969">
        <f t="shared" si="59"/>
        <v>19596159</v>
      </c>
      <c r="AK434" s="969">
        <f t="shared" si="59"/>
        <v>19918400</v>
      </c>
      <c r="AL434" s="969">
        <f t="shared" si="59"/>
        <v>9492200</v>
      </c>
      <c r="AM434" s="969">
        <f t="shared" si="59"/>
        <v>338713600.30000001</v>
      </c>
      <c r="AN434" s="969">
        <f t="shared" si="59"/>
        <v>0</v>
      </c>
      <c r="AO434" s="969">
        <f t="shared" si="59"/>
        <v>217712800</v>
      </c>
      <c r="AP434" s="969">
        <f t="shared" si="59"/>
        <v>233711200</v>
      </c>
    </row>
    <row r="435" spans="2:43" ht="20.100000000000001" hidden="1" customHeight="1" x14ac:dyDescent="0.25">
      <c r="B435" s="704"/>
      <c r="C435" s="704"/>
      <c r="D435" s="704"/>
      <c r="E435" s="704"/>
      <c r="F435" s="962"/>
      <c r="G435" s="970"/>
      <c r="W435" s="967"/>
      <c r="X435" s="971">
        <f>X432-X434</f>
        <v>0</v>
      </c>
      <c r="Y435" s="971">
        <f>Y432-Y434</f>
        <v>0</v>
      </c>
      <c r="Z435" s="971">
        <f t="shared" ref="Z435:AP435" si="60">Z432-Z434</f>
        <v>0</v>
      </c>
      <c r="AA435" s="972">
        <f t="shared" si="60"/>
        <v>0</v>
      </c>
      <c r="AB435" s="972">
        <f t="shared" si="60"/>
        <v>0</v>
      </c>
      <c r="AC435" s="972">
        <f t="shared" si="60"/>
        <v>0</v>
      </c>
      <c r="AD435" s="972">
        <f t="shared" si="60"/>
        <v>0</v>
      </c>
      <c r="AE435" s="972">
        <f t="shared" si="60"/>
        <v>0</v>
      </c>
      <c r="AF435" s="972">
        <f t="shared" si="60"/>
        <v>0</v>
      </c>
      <c r="AG435" s="972">
        <f t="shared" si="60"/>
        <v>0</v>
      </c>
      <c r="AH435" s="972">
        <f t="shared" si="60"/>
        <v>0</v>
      </c>
      <c r="AI435" s="972">
        <f t="shared" si="60"/>
        <v>0</v>
      </c>
      <c r="AJ435" s="972">
        <f t="shared" si="60"/>
        <v>0</v>
      </c>
      <c r="AK435" s="972">
        <f t="shared" si="60"/>
        <v>0</v>
      </c>
      <c r="AL435" s="972">
        <f t="shared" si="60"/>
        <v>0</v>
      </c>
      <c r="AM435" s="972">
        <f t="shared" si="60"/>
        <v>0</v>
      </c>
      <c r="AN435" s="972">
        <f t="shared" si="60"/>
        <v>-0.30000000000291038</v>
      </c>
      <c r="AO435" s="972">
        <f t="shared" si="60"/>
        <v>0</v>
      </c>
      <c r="AP435" s="972">
        <f t="shared" si="60"/>
        <v>0</v>
      </c>
    </row>
    <row r="436" spans="2:43" ht="20.100000000000001" hidden="1" customHeight="1" x14ac:dyDescent="0.25">
      <c r="B436" s="704"/>
      <c r="C436" s="704"/>
      <c r="D436" s="704"/>
      <c r="E436" s="704"/>
      <c r="F436" s="962"/>
      <c r="G436" s="950" t="s">
        <v>1663</v>
      </c>
      <c r="W436" s="951"/>
      <c r="X436" s="952"/>
      <c r="Y436" s="952"/>
      <c r="Z436" s="952"/>
      <c r="AA436" s="953"/>
      <c r="AB436" s="953"/>
      <c r="AC436" s="953"/>
      <c r="AD436" s="953"/>
      <c r="AE436" s="953"/>
      <c r="AF436" s="953"/>
      <c r="AG436" s="953"/>
      <c r="AH436" s="953"/>
      <c r="AI436" s="953"/>
      <c r="AJ436" s="953"/>
      <c r="AK436" s="953"/>
      <c r="AL436" s="953"/>
      <c r="AM436" s="953"/>
      <c r="AN436" s="953"/>
      <c r="AO436" s="953"/>
      <c r="AP436" s="953"/>
    </row>
    <row r="437" spans="2:43" ht="20.100000000000001" hidden="1" customHeight="1" x14ac:dyDescent="0.25">
      <c r="B437" s="704"/>
      <c r="C437" s="704"/>
      <c r="D437" s="704"/>
      <c r="E437" s="704"/>
      <c r="F437" s="962"/>
      <c r="G437" s="970"/>
      <c r="W437" s="951"/>
      <c r="X437" s="952"/>
      <c r="Y437" s="952"/>
      <c r="Z437" s="952"/>
      <c r="AA437" s="953"/>
      <c r="AB437" s="953"/>
      <c r="AC437" s="953"/>
      <c r="AD437" s="953"/>
      <c r="AE437" s="953"/>
      <c r="AF437" s="953"/>
      <c r="AG437" s="953"/>
      <c r="AH437" s="953"/>
      <c r="AI437" s="953"/>
      <c r="AJ437" s="953"/>
      <c r="AK437" s="953"/>
      <c r="AL437" s="953"/>
      <c r="AM437" s="953"/>
      <c r="AN437" s="953"/>
      <c r="AO437" s="953"/>
      <c r="AP437" s="953"/>
    </row>
    <row r="438" spans="2:43" ht="20.100000000000001" hidden="1" customHeight="1" x14ac:dyDescent="0.25">
      <c r="B438" s="704"/>
      <c r="C438" s="704"/>
      <c r="D438" s="704"/>
      <c r="E438" s="704"/>
      <c r="F438" s="962"/>
      <c r="G438" s="970" t="str">
        <f>G391</f>
        <v>Good Governance</v>
      </c>
      <c r="W438" s="973"/>
      <c r="X438" s="952">
        <f>X391/1000</f>
        <v>7574</v>
      </c>
      <c r="Y438" s="952">
        <f>Y391/1000</f>
        <v>424.1</v>
      </c>
      <c r="Z438" s="952">
        <f t="shared" ref="Z438:AP438" si="61">Z391/1000</f>
        <v>7998.1</v>
      </c>
      <c r="AA438" s="973">
        <f t="shared" si="61"/>
        <v>0</v>
      </c>
      <c r="AB438" s="973">
        <f t="shared" si="61"/>
        <v>758.3</v>
      </c>
      <c r="AC438" s="973">
        <f t="shared" si="61"/>
        <v>1302.8</v>
      </c>
      <c r="AD438" s="973">
        <f t="shared" si="61"/>
        <v>1401.5</v>
      </c>
      <c r="AE438" s="973">
        <f t="shared" si="61"/>
        <v>1112.9000000000001</v>
      </c>
      <c r="AF438" s="973">
        <f t="shared" si="61"/>
        <v>1021.3</v>
      </c>
      <c r="AG438" s="973">
        <f t="shared" si="61"/>
        <v>858.5</v>
      </c>
      <c r="AH438" s="973">
        <f t="shared" si="61"/>
        <v>666.8</v>
      </c>
      <c r="AI438" s="973">
        <f t="shared" si="61"/>
        <v>308</v>
      </c>
      <c r="AJ438" s="973">
        <f t="shared" si="61"/>
        <v>355</v>
      </c>
      <c r="AK438" s="973">
        <f t="shared" si="61"/>
        <v>200</v>
      </c>
      <c r="AL438" s="973">
        <f t="shared" si="61"/>
        <v>13</v>
      </c>
      <c r="AM438" s="973">
        <f t="shared" si="61"/>
        <v>7998.1</v>
      </c>
      <c r="AN438" s="973">
        <f t="shared" si="61"/>
        <v>0</v>
      </c>
      <c r="AO438" s="973">
        <f t="shared" si="61"/>
        <v>6000</v>
      </c>
      <c r="AP438" s="973">
        <f t="shared" si="61"/>
        <v>7150</v>
      </c>
    </row>
    <row r="439" spans="2:43" ht="20.100000000000001" hidden="1" customHeight="1" x14ac:dyDescent="0.25">
      <c r="B439" s="704"/>
      <c r="C439" s="704"/>
      <c r="D439" s="704"/>
      <c r="E439" s="704"/>
      <c r="F439" s="962"/>
      <c r="G439" s="970" t="str">
        <f>G398</f>
        <v>Infrastructure &amp; Services Provision</v>
      </c>
      <c r="W439" s="973"/>
      <c r="X439" s="952">
        <f>X398/1000</f>
        <v>230894.8</v>
      </c>
      <c r="Y439" s="952">
        <f>Y398/1000</f>
        <v>75727.5</v>
      </c>
      <c r="Z439" s="952">
        <f t="shared" ref="Z439:AP439" si="62">Z398/1000</f>
        <v>306622.3</v>
      </c>
      <c r="AA439" s="973">
        <f t="shared" si="62"/>
        <v>12532.108</v>
      </c>
      <c r="AB439" s="973">
        <f t="shared" si="62"/>
        <v>20954.667000000001</v>
      </c>
      <c r="AC439" s="973">
        <f t="shared" si="62"/>
        <v>27141.267</v>
      </c>
      <c r="AD439" s="973">
        <f t="shared" si="62"/>
        <v>36154.466999999997</v>
      </c>
      <c r="AE439" s="973">
        <f t="shared" si="62"/>
        <v>51422.966999999997</v>
      </c>
      <c r="AF439" s="973">
        <f t="shared" si="62"/>
        <v>43669.067299999995</v>
      </c>
      <c r="AG439" s="973">
        <f t="shared" si="62"/>
        <v>29405.667000000001</v>
      </c>
      <c r="AH439" s="973">
        <f t="shared" si="62"/>
        <v>20327.731</v>
      </c>
      <c r="AI439" s="973">
        <f t="shared" si="62"/>
        <v>18656.599999999999</v>
      </c>
      <c r="AJ439" s="973">
        <f t="shared" si="62"/>
        <v>18557.958999999999</v>
      </c>
      <c r="AK439" s="973">
        <f t="shared" si="62"/>
        <v>19268.3</v>
      </c>
      <c r="AL439" s="973">
        <f t="shared" si="62"/>
        <v>8531.5</v>
      </c>
      <c r="AM439" s="973">
        <f t="shared" si="62"/>
        <v>306622.3003</v>
      </c>
      <c r="AN439" s="973">
        <f t="shared" si="62"/>
        <v>-3.0000000000291041E-4</v>
      </c>
      <c r="AO439" s="973">
        <f t="shared" si="62"/>
        <v>188316.5</v>
      </c>
      <c r="AP439" s="973">
        <f t="shared" si="62"/>
        <v>193733.7</v>
      </c>
    </row>
    <row r="440" spans="2:43" ht="20.100000000000001" hidden="1" customHeight="1" x14ac:dyDescent="0.25">
      <c r="B440" s="704"/>
      <c r="C440" s="704"/>
      <c r="D440" s="704"/>
      <c r="E440" s="704"/>
      <c r="F440" s="962"/>
      <c r="G440" s="954" t="str">
        <f>G412</f>
        <v>Social &amp; Economic Development</v>
      </c>
      <c r="W440" s="973"/>
      <c r="X440" s="952">
        <f>X412/1000</f>
        <v>450</v>
      </c>
      <c r="Y440" s="952">
        <f>Y412/1000</f>
        <v>792.2</v>
      </c>
      <c r="Z440" s="952">
        <f t="shared" ref="Z440:AP440" si="63">Z412/1000</f>
        <v>1242.2</v>
      </c>
      <c r="AA440" s="973">
        <f t="shared" si="63"/>
        <v>0</v>
      </c>
      <c r="AB440" s="973">
        <f t="shared" si="63"/>
        <v>0</v>
      </c>
      <c r="AC440" s="973">
        <f t="shared" si="63"/>
        <v>50</v>
      </c>
      <c r="AD440" s="973">
        <f t="shared" si="63"/>
        <v>451.1</v>
      </c>
      <c r="AE440" s="973">
        <f t="shared" si="63"/>
        <v>141.1</v>
      </c>
      <c r="AF440" s="973">
        <f t="shared" si="63"/>
        <v>100</v>
      </c>
      <c r="AG440" s="973">
        <f t="shared" si="63"/>
        <v>150</v>
      </c>
      <c r="AH440" s="973">
        <f t="shared" si="63"/>
        <v>150</v>
      </c>
      <c r="AI440" s="973">
        <f t="shared" si="63"/>
        <v>200</v>
      </c>
      <c r="AJ440" s="973">
        <f t="shared" si="63"/>
        <v>0</v>
      </c>
      <c r="AK440" s="973">
        <f t="shared" si="63"/>
        <v>0</v>
      </c>
      <c r="AL440" s="973">
        <f t="shared" si="63"/>
        <v>0</v>
      </c>
      <c r="AM440" s="973">
        <f t="shared" si="63"/>
        <v>1242.2</v>
      </c>
      <c r="AN440" s="973">
        <f t="shared" si="63"/>
        <v>0</v>
      </c>
      <c r="AO440" s="973">
        <f t="shared" si="63"/>
        <v>208</v>
      </c>
      <c r="AP440" s="973">
        <f t="shared" si="63"/>
        <v>138</v>
      </c>
    </row>
    <row r="441" spans="2:43" ht="20.100000000000001" hidden="1" customHeight="1" x14ac:dyDescent="0.25">
      <c r="B441" s="704"/>
      <c r="C441" s="704"/>
      <c r="D441" s="704"/>
      <c r="E441" s="704"/>
      <c r="F441" s="962"/>
      <c r="G441" s="970" t="str">
        <f>G418</f>
        <v>Institutional Development</v>
      </c>
      <c r="W441" s="973"/>
      <c r="X441" s="952">
        <f>X418/1000</f>
        <v>10720.1</v>
      </c>
      <c r="Y441" s="952">
        <f>Y418/1000</f>
        <v>6696.7</v>
      </c>
      <c r="Z441" s="952">
        <f t="shared" ref="Z441:AP441" si="64">Z418/1000</f>
        <v>17416.8</v>
      </c>
      <c r="AA441" s="973">
        <f t="shared" si="64"/>
        <v>3603.9</v>
      </c>
      <c r="AB441" s="973">
        <f t="shared" si="64"/>
        <v>284.7</v>
      </c>
      <c r="AC441" s="973">
        <f t="shared" si="64"/>
        <v>1699.3</v>
      </c>
      <c r="AD441" s="973">
        <f t="shared" si="64"/>
        <v>1836.8</v>
      </c>
      <c r="AE441" s="973">
        <f t="shared" si="64"/>
        <v>2384.4</v>
      </c>
      <c r="AF441" s="973">
        <f t="shared" si="64"/>
        <v>5992.7</v>
      </c>
      <c r="AG441" s="973">
        <f t="shared" si="64"/>
        <v>1017.5</v>
      </c>
      <c r="AH441" s="973">
        <f t="shared" si="64"/>
        <v>252.3</v>
      </c>
      <c r="AI441" s="973">
        <f t="shared" si="64"/>
        <v>108.5</v>
      </c>
      <c r="AJ441" s="973">
        <f t="shared" si="64"/>
        <v>219.5</v>
      </c>
      <c r="AK441" s="973">
        <f t="shared" si="64"/>
        <v>8.5</v>
      </c>
      <c r="AL441" s="973">
        <f t="shared" si="64"/>
        <v>8.6999999999999993</v>
      </c>
      <c r="AM441" s="973">
        <f t="shared" si="64"/>
        <v>17416.8</v>
      </c>
      <c r="AN441" s="973">
        <f t="shared" si="64"/>
        <v>0</v>
      </c>
      <c r="AO441" s="973">
        <f t="shared" si="64"/>
        <v>22583.3</v>
      </c>
      <c r="AP441" s="973">
        <f t="shared" si="64"/>
        <v>32137.5</v>
      </c>
    </row>
    <row r="442" spans="2:43" ht="20.100000000000001" hidden="1" customHeight="1" thickBot="1" x14ac:dyDescent="0.3">
      <c r="B442" s="704"/>
      <c r="C442" s="704"/>
      <c r="D442" s="704"/>
      <c r="E442" s="704"/>
      <c r="F442" s="963"/>
      <c r="G442" s="970" t="str">
        <f>G426</f>
        <v>Sound Financial Management</v>
      </c>
      <c r="W442" s="973"/>
      <c r="X442" s="952">
        <f>X426/1000</f>
        <v>2789</v>
      </c>
      <c r="Y442" s="952">
        <f>Y426/1000</f>
        <v>2645.2</v>
      </c>
      <c r="Z442" s="952">
        <f t="shared" ref="Z442:AP442" si="65">Z426/1000</f>
        <v>5434.2</v>
      </c>
      <c r="AA442" s="973">
        <f t="shared" si="65"/>
        <v>0</v>
      </c>
      <c r="AB442" s="973">
        <f t="shared" si="65"/>
        <v>450</v>
      </c>
      <c r="AC442" s="973">
        <f t="shared" si="65"/>
        <v>460</v>
      </c>
      <c r="AD442" s="973">
        <f t="shared" si="65"/>
        <v>460</v>
      </c>
      <c r="AE442" s="973">
        <f t="shared" si="65"/>
        <v>459.9</v>
      </c>
      <c r="AF442" s="973">
        <f t="shared" si="65"/>
        <v>440</v>
      </c>
      <c r="AG442" s="973">
        <f t="shared" si="65"/>
        <v>440</v>
      </c>
      <c r="AH442" s="973">
        <f t="shared" si="65"/>
        <v>440</v>
      </c>
      <c r="AI442" s="973">
        <f t="shared" si="65"/>
        <v>440</v>
      </c>
      <c r="AJ442" s="973">
        <f t="shared" si="65"/>
        <v>463.7</v>
      </c>
      <c r="AK442" s="973">
        <f t="shared" si="65"/>
        <v>441.6</v>
      </c>
      <c r="AL442" s="973">
        <f t="shared" si="65"/>
        <v>939</v>
      </c>
      <c r="AM442" s="973">
        <f t="shared" si="65"/>
        <v>5434.2</v>
      </c>
      <c r="AN442" s="973">
        <f t="shared" si="65"/>
        <v>0</v>
      </c>
      <c r="AO442" s="973">
        <f t="shared" si="65"/>
        <v>605</v>
      </c>
      <c r="AP442" s="973">
        <f t="shared" si="65"/>
        <v>552</v>
      </c>
    </row>
    <row r="443" spans="2:43" ht="20.100000000000001" hidden="1" customHeight="1" thickBot="1" x14ac:dyDescent="0.3">
      <c r="B443" s="704"/>
      <c r="C443" s="704"/>
      <c r="D443" s="704"/>
      <c r="E443" s="704"/>
      <c r="W443" s="974"/>
      <c r="X443" s="968">
        <f>SUM(X438:X442)</f>
        <v>252427.9</v>
      </c>
      <c r="Y443" s="968">
        <f>SUM(Y438:Y442)</f>
        <v>86285.7</v>
      </c>
      <c r="Z443" s="968">
        <f t="shared" ref="Z443:AP443" si="66">SUM(Z438:Z442)</f>
        <v>338713.59999999998</v>
      </c>
      <c r="AA443" s="975">
        <f t="shared" si="66"/>
        <v>16136.008</v>
      </c>
      <c r="AB443" s="975">
        <f t="shared" si="66"/>
        <v>22447.667000000001</v>
      </c>
      <c r="AC443" s="975">
        <f t="shared" si="66"/>
        <v>30653.366999999998</v>
      </c>
      <c r="AD443" s="975">
        <f t="shared" si="66"/>
        <v>40303.866999999998</v>
      </c>
      <c r="AE443" s="975">
        <f t="shared" si="66"/>
        <v>55521.267</v>
      </c>
      <c r="AF443" s="975">
        <f t="shared" si="66"/>
        <v>51223.067299999995</v>
      </c>
      <c r="AG443" s="975">
        <f t="shared" si="66"/>
        <v>31871.667000000001</v>
      </c>
      <c r="AH443" s="975">
        <f t="shared" si="66"/>
        <v>21836.830999999998</v>
      </c>
      <c r="AI443" s="975">
        <f t="shared" si="66"/>
        <v>19713.099999999999</v>
      </c>
      <c r="AJ443" s="975">
        <f t="shared" si="66"/>
        <v>19596.159</v>
      </c>
      <c r="AK443" s="975">
        <f t="shared" si="66"/>
        <v>19918.399999999998</v>
      </c>
      <c r="AL443" s="975">
        <f t="shared" si="66"/>
        <v>9492.2000000000007</v>
      </c>
      <c r="AM443" s="975">
        <f t="shared" si="66"/>
        <v>338713.60029999999</v>
      </c>
      <c r="AN443" s="975">
        <f t="shared" si="66"/>
        <v>-3.0000000000291041E-4</v>
      </c>
      <c r="AO443" s="975">
        <f t="shared" si="66"/>
        <v>217712.8</v>
      </c>
      <c r="AP443" s="975">
        <f t="shared" si="66"/>
        <v>233711.2</v>
      </c>
    </row>
    <row r="444" spans="2:43" ht="20.100000000000001" hidden="1" customHeight="1" x14ac:dyDescent="0.25">
      <c r="B444" s="704"/>
      <c r="C444" s="704"/>
      <c r="D444" s="704"/>
      <c r="E444" s="704"/>
    </row>
    <row r="447" spans="2:43" x14ac:dyDescent="0.25">
      <c r="AP447" s="704"/>
    </row>
    <row r="448" spans="2:43" x14ac:dyDescent="0.25">
      <c r="AA448" s="893"/>
      <c r="AB448" s="893"/>
      <c r="AC448" s="893"/>
      <c r="AD448" s="893"/>
      <c r="AE448" s="893"/>
      <c r="AF448" s="893"/>
      <c r="AG448" s="893"/>
      <c r="AH448" s="893"/>
      <c r="AI448" s="893"/>
      <c r="AJ448" s="893"/>
      <c r="AK448" s="893"/>
      <c r="AL448" s="893"/>
      <c r="AM448" s="893"/>
      <c r="AN448" s="893"/>
      <c r="AO448" s="893"/>
      <c r="AP448" s="893"/>
      <c r="AQ448" s="893"/>
    </row>
    <row r="482" spans="8:8" x14ac:dyDescent="0.25">
      <c r="H482" s="743">
        <v>14650000</v>
      </c>
    </row>
    <row r="483" spans="8:8" x14ac:dyDescent="0.25">
      <c r="H483" s="743">
        <v>190384000</v>
      </c>
    </row>
    <row r="484" spans="8:8" x14ac:dyDescent="0.25">
      <c r="H484" s="743">
        <f>H482+H483</f>
        <v>205034000</v>
      </c>
    </row>
    <row r="486" spans="8:8" x14ac:dyDescent="0.25">
      <c r="H486" s="743">
        <v>205034</v>
      </c>
    </row>
    <row r="487" spans="8:8" x14ac:dyDescent="0.25">
      <c r="H487" s="743">
        <v>208070</v>
      </c>
    </row>
    <row r="488" spans="8:8" x14ac:dyDescent="0.25">
      <c r="H488" s="743">
        <f>H486-H487</f>
        <v>-3036</v>
      </c>
    </row>
  </sheetData>
  <sortState ref="A2:JN379">
    <sortCondition ref="H2:H379"/>
  </sortState>
  <mergeCells count="1">
    <mergeCell ref="C1:E1"/>
  </mergeCells>
  <printOptions gridLines="1"/>
  <pageMargins left="0.47244094488188981" right="0.23622047244094491" top="0.74803149606299213" bottom="0.6692913385826772" header="0.31496062992125984" footer="0.31496062992125984"/>
  <pageSetup paperSize="8" scale="95" orientation="landscape" r:id="rId1"/>
  <headerFooter>
    <oddHeader>&amp;L&amp;P&amp;R&amp;"Arial,Bold"&amp;12ANNEXURE C</oddHeader>
    <oddFooter>&amp;L&amp;F&amp;C&amp;A&amp;R&amp;D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P111"/>
  <sheetViews>
    <sheetView tabSelected="1" zoomScaleNormal="100" workbookViewId="0">
      <pane xSplit="2" ySplit="5" topLeftCell="AM98" activePane="bottomRight" state="frozen"/>
      <selection activeCell="G306" sqref="G306"/>
      <selection pane="topRight" activeCell="G306" sqref="G306"/>
      <selection pane="bottomLeft" activeCell="G306" sqref="G306"/>
      <selection pane="bottomRight" activeCell="G306" sqref="G306"/>
    </sheetView>
  </sheetViews>
  <sheetFormatPr defaultRowHeight="11.25" x14ac:dyDescent="0.2"/>
  <cols>
    <col min="1" max="1" width="28" style="688" customWidth="1"/>
    <col min="2" max="5" width="7.5703125" style="12" customWidth="1"/>
    <col min="6" max="6" width="9.140625" style="12" customWidth="1"/>
    <col min="7" max="11" width="7.5703125" style="12" customWidth="1"/>
    <col min="12" max="12" width="9.42578125" style="13" customWidth="1"/>
    <col min="13" max="13" width="8.42578125" style="13" customWidth="1"/>
    <col min="14" max="15" width="9.42578125" style="13" customWidth="1"/>
    <col min="16" max="16" width="8.42578125" style="13" customWidth="1"/>
    <col min="17" max="18" width="9.42578125" style="13" customWidth="1"/>
    <col min="19" max="19" width="8.42578125" style="13" customWidth="1"/>
    <col min="20" max="21" width="9.42578125" style="13" customWidth="1"/>
    <col min="22" max="22" width="8.42578125" style="13" customWidth="1"/>
    <col min="23" max="24" width="9.42578125" style="13" customWidth="1"/>
    <col min="25" max="25" width="8.42578125" style="13" customWidth="1"/>
    <col min="26" max="27" width="9.42578125" style="13" customWidth="1"/>
    <col min="28" max="28" width="8.42578125" style="13" customWidth="1"/>
    <col min="29" max="30" width="9.42578125" style="13" customWidth="1"/>
    <col min="31" max="31" width="7.5703125" style="13" customWidth="1"/>
    <col min="32" max="33" width="9.42578125" style="13" customWidth="1"/>
    <col min="34" max="34" width="7.5703125" style="13" customWidth="1"/>
    <col min="35" max="36" width="9.42578125" style="13" customWidth="1"/>
    <col min="37" max="37" width="7.5703125" style="13" customWidth="1"/>
    <col min="38" max="38" width="11.140625" style="13" customWidth="1"/>
    <col min="39" max="39" width="10.5703125" style="13" customWidth="1"/>
    <col min="40" max="40" width="7.5703125" style="13" customWidth="1"/>
    <col min="41" max="41" width="11.140625" style="13" customWidth="1"/>
    <col min="42" max="42" width="10.5703125" style="13" customWidth="1"/>
    <col min="43" max="43" width="7.5703125" style="13" customWidth="1"/>
    <col min="44" max="44" width="11.140625" style="13" customWidth="1"/>
    <col min="45" max="45" width="10.5703125" style="13" customWidth="1"/>
    <col min="46" max="46" width="7.5703125" style="13" customWidth="1"/>
    <col min="47" max="47" width="11.140625" style="13" customWidth="1"/>
    <col min="48" max="49" width="9.140625" style="32" customWidth="1"/>
    <col min="50" max="55" width="9.140625" style="13" customWidth="1"/>
    <col min="56" max="56" width="9.5703125" style="28" customWidth="1"/>
    <col min="57" max="57" width="10.85546875" style="13" customWidth="1"/>
    <col min="58" max="179" width="9.140625" style="13" customWidth="1"/>
    <col min="180" max="184" width="11.42578125" style="13" customWidth="1"/>
    <col min="185" max="185" width="13.42578125" style="13" customWidth="1"/>
    <col min="186" max="186" width="26.85546875" style="13" customWidth="1"/>
    <col min="187" max="187" width="9.42578125" style="13" customWidth="1"/>
    <col min="188" max="188" width="7.5703125" style="13" customWidth="1"/>
    <col min="189" max="189" width="10.7109375" style="13" customWidth="1"/>
    <col min="190" max="190" width="9.42578125" style="13" customWidth="1"/>
    <col min="191" max="191" width="8.42578125" style="13" customWidth="1"/>
    <col min="192" max="193" width="9.42578125" style="13" customWidth="1"/>
    <col min="194" max="194" width="8.42578125" style="13" customWidth="1"/>
    <col min="195" max="196" width="9.42578125" style="13" customWidth="1"/>
    <col min="197" max="197" width="8.42578125" style="13" customWidth="1"/>
    <col min="198" max="199" width="9.42578125" style="13" customWidth="1"/>
    <col min="200" max="200" width="8.42578125" style="13" customWidth="1"/>
    <col min="201" max="202" width="9.42578125" style="13" customWidth="1"/>
    <col min="203" max="203" width="8.42578125" style="13" customWidth="1"/>
    <col min="204" max="205" width="9.42578125" style="13" customWidth="1"/>
    <col min="206" max="206" width="8.42578125" style="13" customWidth="1"/>
    <col min="207" max="208" width="9.42578125" style="13" customWidth="1"/>
    <col min="209" max="209" width="8.42578125" style="13" customWidth="1"/>
    <col min="210" max="211" width="9.42578125" style="13" customWidth="1"/>
    <col min="212" max="212" width="8.42578125" style="13" customWidth="1"/>
    <col min="213" max="214" width="9.42578125" style="13" customWidth="1"/>
    <col min="215" max="215" width="8.42578125" style="13" customWidth="1"/>
    <col min="216" max="217" width="9.42578125" style="13" customWidth="1"/>
    <col min="218" max="218" width="7.5703125" style="13" customWidth="1"/>
    <col min="219" max="220" width="9.42578125" style="13" customWidth="1"/>
    <col min="221" max="221" width="7.5703125" style="13" customWidth="1"/>
    <col min="222" max="222" width="9.42578125" style="13" customWidth="1"/>
    <col min="223" max="223" width="1.140625" style="13" customWidth="1"/>
    <col min="224" max="435" width="9.140625" style="13" customWidth="1"/>
    <col min="436" max="440" width="11.42578125" style="13" customWidth="1"/>
    <col min="441" max="441" width="13.42578125" style="13" customWidth="1"/>
    <col min="442" max="442" width="26.85546875" style="13" customWidth="1"/>
    <col min="443" max="443" width="9.42578125" style="13" customWidth="1"/>
    <col min="444" max="444" width="7.5703125" style="13" customWidth="1"/>
    <col min="445" max="445" width="10.7109375" style="13" customWidth="1"/>
    <col min="446" max="446" width="9.42578125" style="13" customWidth="1"/>
    <col min="447" max="447" width="8.42578125" style="13" customWidth="1"/>
    <col min="448" max="449" width="9.42578125" style="13" customWidth="1"/>
    <col min="450" max="450" width="8.42578125" style="13" customWidth="1"/>
    <col min="451" max="452" width="9.42578125" style="13" customWidth="1"/>
    <col min="453" max="453" width="8.42578125" style="13" customWidth="1"/>
    <col min="454" max="455" width="9.42578125" style="13" customWidth="1"/>
    <col min="456" max="456" width="8.42578125" style="13" customWidth="1"/>
    <col min="457" max="458" width="9.42578125" style="13" customWidth="1"/>
    <col min="459" max="459" width="8.42578125" style="13" customWidth="1"/>
    <col min="460" max="461" width="9.42578125" style="13" customWidth="1"/>
    <col min="462" max="462" width="8.42578125" style="13" customWidth="1"/>
    <col min="463" max="464" width="9.42578125" style="13" customWidth="1"/>
    <col min="465" max="465" width="8.42578125" style="13" customWidth="1"/>
    <col min="466" max="467" width="9.42578125" style="13" customWidth="1"/>
    <col min="468" max="468" width="8.42578125" style="13" customWidth="1"/>
    <col min="469" max="470" width="9.42578125" style="13" customWidth="1"/>
    <col min="471" max="471" width="8.42578125" style="13" customWidth="1"/>
    <col min="472" max="473" width="9.42578125" style="13" customWidth="1"/>
    <col min="474" max="474" width="7.5703125" style="13" customWidth="1"/>
    <col min="475" max="476" width="9.42578125" style="13" customWidth="1"/>
    <col min="477" max="477" width="7.5703125" style="13" customWidth="1"/>
    <col min="478" max="478" width="9.42578125" style="13" customWidth="1"/>
    <col min="479" max="479" width="1.140625" style="13" customWidth="1"/>
    <col min="480" max="691" width="9.140625" style="13" customWidth="1"/>
    <col min="692" max="696" width="11.42578125" style="13" customWidth="1"/>
    <col min="697" max="697" width="13.42578125" style="13" customWidth="1"/>
    <col min="698" max="698" width="26.85546875" style="13" customWidth="1"/>
    <col min="699" max="699" width="9.42578125" style="13" customWidth="1"/>
    <col min="700" max="700" width="7.5703125" style="13" customWidth="1"/>
    <col min="701" max="701" width="10.7109375" style="13" customWidth="1"/>
    <col min="702" max="702" width="9.42578125" style="13" customWidth="1"/>
    <col min="703" max="703" width="8.42578125" style="13" customWidth="1"/>
    <col min="704" max="705" width="9.42578125" style="13" customWidth="1"/>
    <col min="706" max="706" width="8.42578125" style="13" customWidth="1"/>
    <col min="707" max="708" width="9.42578125" style="13" customWidth="1"/>
    <col min="709" max="709" width="8.42578125" style="13" customWidth="1"/>
    <col min="710" max="711" width="9.42578125" style="13" customWidth="1"/>
    <col min="712" max="712" width="8.42578125" style="13" customWidth="1"/>
    <col min="713" max="714" width="9.42578125" style="13" customWidth="1"/>
    <col min="715" max="715" width="8.42578125" style="13" customWidth="1"/>
    <col min="716" max="717" width="9.42578125" style="13" customWidth="1"/>
    <col min="718" max="718" width="8.42578125" style="13" customWidth="1"/>
    <col min="719" max="720" width="9.42578125" style="13" customWidth="1"/>
    <col min="721" max="721" width="8.42578125" style="13" customWidth="1"/>
    <col min="722" max="723" width="9.42578125" style="13" customWidth="1"/>
    <col min="724" max="724" width="8.42578125" style="13" customWidth="1"/>
    <col min="725" max="726" width="9.42578125" style="13" customWidth="1"/>
    <col min="727" max="727" width="8.42578125" style="13" customWidth="1"/>
    <col min="728" max="729" width="9.42578125" style="13" customWidth="1"/>
    <col min="730" max="730" width="7.5703125" style="13" customWidth="1"/>
    <col min="731" max="732" width="9.42578125" style="13" customWidth="1"/>
    <col min="733" max="733" width="7.5703125" style="13" customWidth="1"/>
    <col min="734" max="734" width="9.42578125" style="13" customWidth="1"/>
    <col min="735" max="735" width="1.140625" style="13" customWidth="1"/>
    <col min="736" max="947" width="9.140625" style="13" customWidth="1"/>
    <col min="948" max="952" width="11.42578125" style="13" customWidth="1"/>
    <col min="953" max="953" width="13.42578125" style="13" customWidth="1"/>
    <col min="954" max="954" width="26.85546875" style="13" customWidth="1"/>
    <col min="955" max="955" width="9.42578125" style="13" customWidth="1"/>
    <col min="956" max="956" width="7.5703125" style="13" customWidth="1"/>
    <col min="957" max="957" width="10.7109375" style="13" customWidth="1"/>
    <col min="958" max="958" width="9.42578125" style="13" customWidth="1"/>
    <col min="959" max="959" width="8.42578125" style="13" customWidth="1"/>
    <col min="960" max="961" width="9.42578125" style="13" customWidth="1"/>
    <col min="962" max="962" width="8.42578125" style="13" customWidth="1"/>
    <col min="963" max="964" width="9.42578125" style="13" customWidth="1"/>
    <col min="965" max="965" width="8.42578125" style="13" customWidth="1"/>
    <col min="966" max="967" width="9.42578125" style="13" customWidth="1"/>
    <col min="968" max="968" width="8.42578125" style="13" customWidth="1"/>
    <col min="969" max="970" width="9.42578125" style="13" customWidth="1"/>
    <col min="971" max="971" width="8.42578125" style="13" customWidth="1"/>
    <col min="972" max="973" width="9.42578125" style="13" customWidth="1"/>
    <col min="974" max="974" width="8.42578125" style="13" customWidth="1"/>
    <col min="975" max="976" width="9.42578125" style="13" customWidth="1"/>
    <col min="977" max="977" width="8.42578125" style="13" customWidth="1"/>
    <col min="978" max="979" width="9.42578125" style="13" customWidth="1"/>
    <col min="980" max="980" width="8.42578125" style="13" customWidth="1"/>
    <col min="981" max="982" width="9.42578125" style="13" customWidth="1"/>
    <col min="983" max="983" width="8.42578125" style="13" customWidth="1"/>
    <col min="984" max="985" width="9.42578125" style="13" customWidth="1"/>
    <col min="986" max="986" width="7.5703125" style="13" customWidth="1"/>
    <col min="987" max="988" width="9.42578125" style="13" customWidth="1"/>
    <col min="989" max="989" width="7.5703125" style="13" customWidth="1"/>
    <col min="990" max="990" width="9.42578125" style="13" customWidth="1"/>
    <col min="991" max="991" width="1.140625" style="13" customWidth="1"/>
    <col min="992" max="1203" width="9.140625" style="13" customWidth="1"/>
    <col min="1204" max="1208" width="11.42578125" style="13" customWidth="1"/>
    <col min="1209" max="1209" width="13.42578125" style="13" customWidth="1"/>
    <col min="1210" max="1210" width="26.85546875" style="13" customWidth="1"/>
    <col min="1211" max="1211" width="9.42578125" style="13" customWidth="1"/>
    <col min="1212" max="1212" width="7.5703125" style="13" customWidth="1"/>
    <col min="1213" max="1213" width="10.7109375" style="13" customWidth="1"/>
    <col min="1214" max="1214" width="9.42578125" style="13" customWidth="1"/>
    <col min="1215" max="1215" width="8.42578125" style="13" customWidth="1"/>
    <col min="1216" max="1217" width="9.42578125" style="13" customWidth="1"/>
    <col min="1218" max="1218" width="8.42578125" style="13" customWidth="1"/>
    <col min="1219" max="1220" width="9.42578125" style="13" customWidth="1"/>
    <col min="1221" max="1221" width="8.42578125" style="13" customWidth="1"/>
    <col min="1222" max="1223" width="9.42578125" style="13" customWidth="1"/>
    <col min="1224" max="1224" width="8.42578125" style="13" customWidth="1"/>
    <col min="1225" max="1226" width="9.42578125" style="13" customWidth="1"/>
    <col min="1227" max="1227" width="8.42578125" style="13" customWidth="1"/>
    <col min="1228" max="1229" width="9.42578125" style="13" customWidth="1"/>
    <col min="1230" max="1230" width="8.42578125" style="13" customWidth="1"/>
    <col min="1231" max="1232" width="9.42578125" style="13" customWidth="1"/>
    <col min="1233" max="1233" width="8.42578125" style="13" customWidth="1"/>
    <col min="1234" max="1235" width="9.42578125" style="13" customWidth="1"/>
    <col min="1236" max="1236" width="8.42578125" style="13" customWidth="1"/>
    <col min="1237" max="1238" width="9.42578125" style="13" customWidth="1"/>
    <col min="1239" max="1239" width="8.42578125" style="13" customWidth="1"/>
    <col min="1240" max="1241" width="9.42578125" style="13" customWidth="1"/>
    <col min="1242" max="1242" width="7.5703125" style="13" customWidth="1"/>
    <col min="1243" max="1244" width="9.42578125" style="13" customWidth="1"/>
    <col min="1245" max="1245" width="7.5703125" style="13" customWidth="1"/>
    <col min="1246" max="1246" width="9.42578125" style="13" customWidth="1"/>
    <col min="1247" max="1247" width="1.140625" style="13" customWidth="1"/>
    <col min="1248" max="1459" width="9.140625" style="13" customWidth="1"/>
    <col min="1460" max="1464" width="11.42578125" style="13" customWidth="1"/>
    <col min="1465" max="1465" width="13.42578125" style="13" customWidth="1"/>
    <col min="1466" max="1466" width="26.85546875" style="13" customWidth="1"/>
    <col min="1467" max="1467" width="9.42578125" style="13" customWidth="1"/>
    <col min="1468" max="1468" width="7.5703125" style="13" customWidth="1"/>
    <col min="1469" max="1469" width="10.7109375" style="13" customWidth="1"/>
    <col min="1470" max="1470" width="9.42578125" style="13" customWidth="1"/>
    <col min="1471" max="1471" width="8.42578125" style="13" customWidth="1"/>
    <col min="1472" max="1473" width="9.42578125" style="13" customWidth="1"/>
    <col min="1474" max="1474" width="8.42578125" style="13" customWidth="1"/>
    <col min="1475" max="1476" width="9.42578125" style="13" customWidth="1"/>
    <col min="1477" max="1477" width="8.42578125" style="13" customWidth="1"/>
    <col min="1478" max="1479" width="9.42578125" style="13" customWidth="1"/>
    <col min="1480" max="1480" width="8.42578125" style="13" customWidth="1"/>
    <col min="1481" max="1482" width="9.42578125" style="13" customWidth="1"/>
    <col min="1483" max="1483" width="8.42578125" style="13" customWidth="1"/>
    <col min="1484" max="1485" width="9.42578125" style="13" customWidth="1"/>
    <col min="1486" max="1486" width="8.42578125" style="13" customWidth="1"/>
    <col min="1487" max="1488" width="9.42578125" style="13" customWidth="1"/>
    <col min="1489" max="1489" width="8.42578125" style="13" customWidth="1"/>
    <col min="1490" max="1491" width="9.42578125" style="13" customWidth="1"/>
    <col min="1492" max="1492" width="8.42578125" style="13" customWidth="1"/>
    <col min="1493" max="1494" width="9.42578125" style="13" customWidth="1"/>
    <col min="1495" max="1495" width="8.42578125" style="13" customWidth="1"/>
    <col min="1496" max="1497" width="9.42578125" style="13" customWidth="1"/>
    <col min="1498" max="1498" width="7.5703125" style="13" customWidth="1"/>
    <col min="1499" max="1500" width="9.42578125" style="13" customWidth="1"/>
    <col min="1501" max="1501" width="7.5703125" style="13" customWidth="1"/>
    <col min="1502" max="1502" width="9.42578125" style="13" customWidth="1"/>
    <col min="1503" max="1503" width="1.140625" style="13" customWidth="1"/>
    <col min="1504" max="1715" width="9.140625" style="13" customWidth="1"/>
    <col min="1716" max="1720" width="11.42578125" style="13" customWidth="1"/>
    <col min="1721" max="1721" width="13.42578125" style="13" customWidth="1"/>
    <col min="1722" max="1722" width="26.85546875" style="13" customWidth="1"/>
    <col min="1723" max="1723" width="9.42578125" style="13" customWidth="1"/>
    <col min="1724" max="1724" width="7.5703125" style="13" customWidth="1"/>
    <col min="1725" max="1725" width="10.7109375" style="13" customWidth="1"/>
    <col min="1726" max="1726" width="9.42578125" style="13" customWidth="1"/>
    <col min="1727" max="1727" width="8.42578125" style="13" customWidth="1"/>
    <col min="1728" max="1729" width="9.42578125" style="13" customWidth="1"/>
    <col min="1730" max="1730" width="8.42578125" style="13" customWidth="1"/>
    <col min="1731" max="1732" width="9.42578125" style="13" customWidth="1"/>
    <col min="1733" max="1733" width="8.42578125" style="13" customWidth="1"/>
    <col min="1734" max="1735" width="9.42578125" style="13" customWidth="1"/>
    <col min="1736" max="1736" width="8.42578125" style="13" customWidth="1"/>
    <col min="1737" max="1738" width="9.42578125" style="13" customWidth="1"/>
    <col min="1739" max="1739" width="8.42578125" style="13" customWidth="1"/>
    <col min="1740" max="1741" width="9.42578125" style="13" customWidth="1"/>
    <col min="1742" max="1742" width="8.42578125" style="13" customWidth="1"/>
    <col min="1743" max="1744" width="9.42578125" style="13" customWidth="1"/>
    <col min="1745" max="1745" width="8.42578125" style="13" customWidth="1"/>
    <col min="1746" max="1747" width="9.42578125" style="13" customWidth="1"/>
    <col min="1748" max="1748" width="8.42578125" style="13" customWidth="1"/>
    <col min="1749" max="1750" width="9.42578125" style="13" customWidth="1"/>
    <col min="1751" max="1751" width="8.42578125" style="13" customWidth="1"/>
    <col min="1752" max="1753" width="9.42578125" style="13" customWidth="1"/>
    <col min="1754" max="1754" width="7.5703125" style="13" customWidth="1"/>
    <col min="1755" max="1756" width="9.42578125" style="13" customWidth="1"/>
    <col min="1757" max="1757" width="7.5703125" style="13" customWidth="1"/>
    <col min="1758" max="1758" width="9.42578125" style="13" customWidth="1"/>
    <col min="1759" max="1759" width="1.140625" style="13" customWidth="1"/>
    <col min="1760" max="1971" width="9.140625" style="13" customWidth="1"/>
    <col min="1972" max="1976" width="11.42578125" style="13" customWidth="1"/>
    <col min="1977" max="1977" width="13.42578125" style="13" customWidth="1"/>
    <col min="1978" max="1978" width="26.85546875" style="13" customWidth="1"/>
    <col min="1979" max="1979" width="9.42578125" style="13" customWidth="1"/>
    <col min="1980" max="1980" width="7.5703125" style="13" customWidth="1"/>
    <col min="1981" max="1981" width="10.7109375" style="13" customWidth="1"/>
    <col min="1982" max="1982" width="9.42578125" style="13" customWidth="1"/>
    <col min="1983" max="1983" width="8.42578125" style="13" customWidth="1"/>
    <col min="1984" max="1985" width="9.42578125" style="13" customWidth="1"/>
    <col min="1986" max="1986" width="8.42578125" style="13" customWidth="1"/>
    <col min="1987" max="1988" width="9.42578125" style="13" customWidth="1"/>
    <col min="1989" max="1989" width="8.42578125" style="13" customWidth="1"/>
    <col min="1990" max="1991" width="9.42578125" style="13" customWidth="1"/>
    <col min="1992" max="1992" width="8.42578125" style="13" customWidth="1"/>
    <col min="1993" max="1994" width="9.42578125" style="13" customWidth="1"/>
    <col min="1995" max="1995" width="8.42578125" style="13" customWidth="1"/>
    <col min="1996" max="1997" width="9.42578125" style="13" customWidth="1"/>
    <col min="1998" max="1998" width="8.42578125" style="13" customWidth="1"/>
    <col min="1999" max="2000" width="9.42578125" style="13" customWidth="1"/>
    <col min="2001" max="2001" width="8.42578125" style="13" customWidth="1"/>
    <col min="2002" max="2003" width="9.42578125" style="13" customWidth="1"/>
    <col min="2004" max="2004" width="8.42578125" style="13" customWidth="1"/>
    <col min="2005" max="2006" width="9.42578125" style="13" customWidth="1"/>
    <col min="2007" max="2007" width="8.42578125" style="13" customWidth="1"/>
    <col min="2008" max="2009" width="9.42578125" style="13" customWidth="1"/>
    <col min="2010" max="2010" width="7.5703125" style="13" customWidth="1"/>
    <col min="2011" max="2012" width="9.42578125" style="13" customWidth="1"/>
    <col min="2013" max="2013" width="7.5703125" style="13" customWidth="1"/>
    <col min="2014" max="2014" width="9.42578125" style="13" customWidth="1"/>
    <col min="2015" max="2015" width="1.140625" style="13" customWidth="1"/>
    <col min="2016" max="2227" width="9.140625" style="13" customWidth="1"/>
    <col min="2228" max="2232" width="11.42578125" style="13" customWidth="1"/>
    <col min="2233" max="2233" width="13.42578125" style="13" customWidth="1"/>
    <col min="2234" max="2234" width="26.85546875" style="13" customWidth="1"/>
    <col min="2235" max="2235" width="9.42578125" style="13" customWidth="1"/>
    <col min="2236" max="2236" width="7.5703125" style="13" customWidth="1"/>
    <col min="2237" max="2237" width="10.7109375" style="13" customWidth="1"/>
    <col min="2238" max="2238" width="9.42578125" style="13" customWidth="1"/>
    <col min="2239" max="2239" width="8.42578125" style="13" customWidth="1"/>
    <col min="2240" max="2241" width="9.42578125" style="13" customWidth="1"/>
    <col min="2242" max="2242" width="8.42578125" style="13" customWidth="1"/>
    <col min="2243" max="2244" width="9.42578125" style="13" customWidth="1"/>
    <col min="2245" max="2245" width="8.42578125" style="13" customWidth="1"/>
    <col min="2246" max="2247" width="9.42578125" style="13" customWidth="1"/>
    <col min="2248" max="2248" width="8.42578125" style="13" customWidth="1"/>
    <col min="2249" max="2250" width="9.42578125" style="13" customWidth="1"/>
    <col min="2251" max="2251" width="8.42578125" style="13" customWidth="1"/>
    <col min="2252" max="2253" width="9.42578125" style="13" customWidth="1"/>
    <col min="2254" max="2254" width="8.42578125" style="13" customWidth="1"/>
    <col min="2255" max="2256" width="9.42578125" style="13" customWidth="1"/>
    <col min="2257" max="2257" width="8.42578125" style="13" customWidth="1"/>
    <col min="2258" max="2259" width="9.42578125" style="13" customWidth="1"/>
    <col min="2260" max="2260" width="8.42578125" style="13" customWidth="1"/>
    <col min="2261" max="2262" width="9.42578125" style="13" customWidth="1"/>
    <col min="2263" max="2263" width="8.42578125" style="13" customWidth="1"/>
    <col min="2264" max="2265" width="9.42578125" style="13" customWidth="1"/>
    <col min="2266" max="2266" width="7.5703125" style="13" customWidth="1"/>
    <col min="2267" max="2268" width="9.42578125" style="13" customWidth="1"/>
    <col min="2269" max="2269" width="7.5703125" style="13" customWidth="1"/>
    <col min="2270" max="2270" width="9.42578125" style="13" customWidth="1"/>
    <col min="2271" max="2271" width="1.140625" style="13" customWidth="1"/>
    <col min="2272" max="2483" width="9.140625" style="13" customWidth="1"/>
    <col min="2484" max="2488" width="11.42578125" style="13" customWidth="1"/>
    <col min="2489" max="2489" width="13.42578125" style="13" customWidth="1"/>
    <col min="2490" max="2490" width="26.85546875" style="13" customWidth="1"/>
    <col min="2491" max="2491" width="9.42578125" style="13" customWidth="1"/>
    <col min="2492" max="2492" width="7.5703125" style="13" customWidth="1"/>
    <col min="2493" max="2493" width="10.7109375" style="13" customWidth="1"/>
    <col min="2494" max="2494" width="9.42578125" style="13" customWidth="1"/>
    <col min="2495" max="2495" width="8.42578125" style="13" customWidth="1"/>
    <col min="2496" max="2497" width="9.42578125" style="13" customWidth="1"/>
    <col min="2498" max="2498" width="8.42578125" style="13" customWidth="1"/>
    <col min="2499" max="2500" width="9.42578125" style="13" customWidth="1"/>
    <col min="2501" max="2501" width="8.42578125" style="13" customWidth="1"/>
    <col min="2502" max="2503" width="9.42578125" style="13" customWidth="1"/>
    <col min="2504" max="2504" width="8.42578125" style="13" customWidth="1"/>
    <col min="2505" max="2506" width="9.42578125" style="13" customWidth="1"/>
    <col min="2507" max="2507" width="8.42578125" style="13" customWidth="1"/>
    <col min="2508" max="2509" width="9.42578125" style="13" customWidth="1"/>
    <col min="2510" max="2510" width="8.42578125" style="13" customWidth="1"/>
    <col min="2511" max="2512" width="9.42578125" style="13" customWidth="1"/>
    <col min="2513" max="2513" width="8.42578125" style="13" customWidth="1"/>
    <col min="2514" max="2515" width="9.42578125" style="13" customWidth="1"/>
    <col min="2516" max="2516" width="8.42578125" style="13" customWidth="1"/>
    <col min="2517" max="2518" width="9.42578125" style="13" customWidth="1"/>
    <col min="2519" max="2519" width="8.42578125" style="13" customWidth="1"/>
    <col min="2520" max="2521" width="9.42578125" style="13" customWidth="1"/>
    <col min="2522" max="2522" width="7.5703125" style="13" customWidth="1"/>
    <col min="2523" max="2524" width="9.42578125" style="13" customWidth="1"/>
    <col min="2525" max="2525" width="7.5703125" style="13" customWidth="1"/>
    <col min="2526" max="2526" width="9.42578125" style="13" customWidth="1"/>
    <col min="2527" max="2527" width="1.140625" style="13" customWidth="1"/>
    <col min="2528" max="2739" width="9.140625" style="13" customWidth="1"/>
    <col min="2740" max="2744" width="11.42578125" style="13" customWidth="1"/>
    <col min="2745" max="2745" width="13.42578125" style="13" customWidth="1"/>
    <col min="2746" max="2746" width="26.85546875" style="13" customWidth="1"/>
    <col min="2747" max="2747" width="9.42578125" style="13" customWidth="1"/>
    <col min="2748" max="2748" width="7.5703125" style="13" customWidth="1"/>
    <col min="2749" max="2749" width="10.7109375" style="13" customWidth="1"/>
    <col min="2750" max="2750" width="9.42578125" style="13" customWidth="1"/>
    <col min="2751" max="2751" width="8.42578125" style="13" customWidth="1"/>
    <col min="2752" max="2753" width="9.42578125" style="13" customWidth="1"/>
    <col min="2754" max="2754" width="8.42578125" style="13" customWidth="1"/>
    <col min="2755" max="2756" width="9.42578125" style="13" customWidth="1"/>
    <col min="2757" max="2757" width="8.42578125" style="13" customWidth="1"/>
    <col min="2758" max="2759" width="9.42578125" style="13" customWidth="1"/>
    <col min="2760" max="2760" width="8.42578125" style="13" customWidth="1"/>
    <col min="2761" max="2762" width="9.42578125" style="13" customWidth="1"/>
    <col min="2763" max="2763" width="8.42578125" style="13" customWidth="1"/>
    <col min="2764" max="2765" width="9.42578125" style="13" customWidth="1"/>
    <col min="2766" max="2766" width="8.42578125" style="13" customWidth="1"/>
    <col min="2767" max="2768" width="9.42578125" style="13" customWidth="1"/>
    <col min="2769" max="2769" width="8.42578125" style="13" customWidth="1"/>
    <col min="2770" max="2771" width="9.42578125" style="13" customWidth="1"/>
    <col min="2772" max="2772" width="8.42578125" style="13" customWidth="1"/>
    <col min="2773" max="2774" width="9.42578125" style="13" customWidth="1"/>
    <col min="2775" max="2775" width="8.42578125" style="13" customWidth="1"/>
    <col min="2776" max="2777" width="9.42578125" style="13" customWidth="1"/>
    <col min="2778" max="2778" width="7.5703125" style="13" customWidth="1"/>
    <col min="2779" max="2780" width="9.42578125" style="13" customWidth="1"/>
    <col min="2781" max="2781" width="7.5703125" style="13" customWidth="1"/>
    <col min="2782" max="2782" width="9.42578125" style="13" customWidth="1"/>
    <col min="2783" max="2783" width="1.140625" style="13" customWidth="1"/>
    <col min="2784" max="2995" width="9.140625" style="13" customWidth="1"/>
    <col min="2996" max="3000" width="11.42578125" style="13" customWidth="1"/>
    <col min="3001" max="3001" width="13.42578125" style="13" customWidth="1"/>
    <col min="3002" max="3002" width="26.85546875" style="13" customWidth="1"/>
    <col min="3003" max="3003" width="9.42578125" style="13" customWidth="1"/>
    <col min="3004" max="3004" width="7.5703125" style="13" customWidth="1"/>
    <col min="3005" max="3005" width="10.7109375" style="13" customWidth="1"/>
    <col min="3006" max="3006" width="9.42578125" style="13" customWidth="1"/>
    <col min="3007" max="3007" width="8.42578125" style="13" customWidth="1"/>
    <col min="3008" max="3009" width="9.42578125" style="13" customWidth="1"/>
    <col min="3010" max="3010" width="8.42578125" style="13" customWidth="1"/>
    <col min="3011" max="3012" width="9.42578125" style="13" customWidth="1"/>
    <col min="3013" max="3013" width="8.42578125" style="13" customWidth="1"/>
    <col min="3014" max="3015" width="9.42578125" style="13" customWidth="1"/>
    <col min="3016" max="3016" width="8.42578125" style="13" customWidth="1"/>
    <col min="3017" max="3018" width="9.42578125" style="13" customWidth="1"/>
    <col min="3019" max="3019" width="8.42578125" style="13" customWidth="1"/>
    <col min="3020" max="3021" width="9.42578125" style="13" customWidth="1"/>
    <col min="3022" max="3022" width="8.42578125" style="13" customWidth="1"/>
    <col min="3023" max="3024" width="9.42578125" style="13" customWidth="1"/>
    <col min="3025" max="3025" width="8.42578125" style="13" customWidth="1"/>
    <col min="3026" max="3027" width="9.42578125" style="13" customWidth="1"/>
    <col min="3028" max="3028" width="8.42578125" style="13" customWidth="1"/>
    <col min="3029" max="3030" width="9.42578125" style="13" customWidth="1"/>
    <col min="3031" max="3031" width="8.42578125" style="13" customWidth="1"/>
    <col min="3032" max="3033" width="9.42578125" style="13" customWidth="1"/>
    <col min="3034" max="3034" width="7.5703125" style="13" customWidth="1"/>
    <col min="3035" max="3036" width="9.42578125" style="13" customWidth="1"/>
    <col min="3037" max="3037" width="7.5703125" style="13" customWidth="1"/>
    <col min="3038" max="3038" width="9.42578125" style="13" customWidth="1"/>
    <col min="3039" max="3039" width="1.140625" style="13" customWidth="1"/>
    <col min="3040" max="3251" width="9.140625" style="13" customWidth="1"/>
    <col min="3252" max="3256" width="11.42578125" style="13" customWidth="1"/>
    <col min="3257" max="3257" width="13.42578125" style="13" customWidth="1"/>
    <col min="3258" max="3258" width="26.85546875" style="13" customWidth="1"/>
    <col min="3259" max="3259" width="9.42578125" style="13" customWidth="1"/>
    <col min="3260" max="3260" width="7.5703125" style="13" customWidth="1"/>
    <col min="3261" max="3261" width="10.7109375" style="13" customWidth="1"/>
    <col min="3262" max="3262" width="9.42578125" style="13" customWidth="1"/>
    <col min="3263" max="3263" width="8.42578125" style="13" customWidth="1"/>
    <col min="3264" max="3265" width="9.42578125" style="13" customWidth="1"/>
    <col min="3266" max="3266" width="8.42578125" style="13" customWidth="1"/>
    <col min="3267" max="3268" width="9.42578125" style="13" customWidth="1"/>
    <col min="3269" max="3269" width="8.42578125" style="13" customWidth="1"/>
    <col min="3270" max="3271" width="9.42578125" style="13" customWidth="1"/>
    <col min="3272" max="3272" width="8.42578125" style="13" customWidth="1"/>
    <col min="3273" max="3274" width="9.42578125" style="13" customWidth="1"/>
    <col min="3275" max="3275" width="8.42578125" style="13" customWidth="1"/>
    <col min="3276" max="3277" width="9.42578125" style="13" customWidth="1"/>
    <col min="3278" max="3278" width="8.42578125" style="13" customWidth="1"/>
    <col min="3279" max="3280" width="9.42578125" style="13" customWidth="1"/>
    <col min="3281" max="3281" width="8.42578125" style="13" customWidth="1"/>
    <col min="3282" max="3283" width="9.42578125" style="13" customWidth="1"/>
    <col min="3284" max="3284" width="8.42578125" style="13" customWidth="1"/>
    <col min="3285" max="3286" width="9.42578125" style="13" customWidth="1"/>
    <col min="3287" max="3287" width="8.42578125" style="13" customWidth="1"/>
    <col min="3288" max="3289" width="9.42578125" style="13" customWidth="1"/>
    <col min="3290" max="3290" width="7.5703125" style="13" customWidth="1"/>
    <col min="3291" max="3292" width="9.42578125" style="13" customWidth="1"/>
    <col min="3293" max="3293" width="7.5703125" style="13" customWidth="1"/>
    <col min="3294" max="3294" width="9.42578125" style="13" customWidth="1"/>
    <col min="3295" max="3295" width="1.140625" style="13" customWidth="1"/>
    <col min="3296" max="3507" width="9.140625" style="13" customWidth="1"/>
    <col min="3508" max="3512" width="11.42578125" style="13" customWidth="1"/>
    <col min="3513" max="3513" width="13.42578125" style="13" customWidth="1"/>
    <col min="3514" max="3514" width="26.85546875" style="13" customWidth="1"/>
    <col min="3515" max="3515" width="9.42578125" style="13" customWidth="1"/>
    <col min="3516" max="3516" width="7.5703125" style="13" customWidth="1"/>
    <col min="3517" max="3517" width="10.7109375" style="13" customWidth="1"/>
    <col min="3518" max="3518" width="9.42578125" style="13" customWidth="1"/>
    <col min="3519" max="3519" width="8.42578125" style="13" customWidth="1"/>
    <col min="3520" max="3521" width="9.42578125" style="13" customWidth="1"/>
    <col min="3522" max="3522" width="8.42578125" style="13" customWidth="1"/>
    <col min="3523" max="3524" width="9.42578125" style="13" customWidth="1"/>
    <col min="3525" max="3525" width="8.42578125" style="13" customWidth="1"/>
    <col min="3526" max="3527" width="9.42578125" style="13" customWidth="1"/>
    <col min="3528" max="3528" width="8.42578125" style="13" customWidth="1"/>
    <col min="3529" max="3530" width="9.42578125" style="13" customWidth="1"/>
    <col min="3531" max="3531" width="8.42578125" style="13" customWidth="1"/>
    <col min="3532" max="3533" width="9.42578125" style="13" customWidth="1"/>
    <col min="3534" max="3534" width="8.42578125" style="13" customWidth="1"/>
    <col min="3535" max="3536" width="9.42578125" style="13" customWidth="1"/>
    <col min="3537" max="3537" width="8.42578125" style="13" customWidth="1"/>
    <col min="3538" max="3539" width="9.42578125" style="13" customWidth="1"/>
    <col min="3540" max="3540" width="8.42578125" style="13" customWidth="1"/>
    <col min="3541" max="3542" width="9.42578125" style="13" customWidth="1"/>
    <col min="3543" max="3543" width="8.42578125" style="13" customWidth="1"/>
    <col min="3544" max="3545" width="9.42578125" style="13" customWidth="1"/>
    <col min="3546" max="3546" width="7.5703125" style="13" customWidth="1"/>
    <col min="3547" max="3548" width="9.42578125" style="13" customWidth="1"/>
    <col min="3549" max="3549" width="7.5703125" style="13" customWidth="1"/>
    <col min="3550" max="3550" width="9.42578125" style="13" customWidth="1"/>
    <col min="3551" max="3551" width="1.140625" style="13" customWidth="1"/>
    <col min="3552" max="3763" width="9.140625" style="13" customWidth="1"/>
    <col min="3764" max="3768" width="11.42578125" style="13" customWidth="1"/>
    <col min="3769" max="3769" width="13.42578125" style="13" customWidth="1"/>
    <col min="3770" max="3770" width="26.85546875" style="13" customWidth="1"/>
    <col min="3771" max="3771" width="9.42578125" style="13" customWidth="1"/>
    <col min="3772" max="3772" width="7.5703125" style="13" customWidth="1"/>
    <col min="3773" max="3773" width="10.7109375" style="13" customWidth="1"/>
    <col min="3774" max="3774" width="9.42578125" style="13" customWidth="1"/>
    <col min="3775" max="3775" width="8.42578125" style="13" customWidth="1"/>
    <col min="3776" max="3777" width="9.42578125" style="13" customWidth="1"/>
    <col min="3778" max="3778" width="8.42578125" style="13" customWidth="1"/>
    <col min="3779" max="3780" width="9.42578125" style="13" customWidth="1"/>
    <col min="3781" max="3781" width="8.42578125" style="13" customWidth="1"/>
    <col min="3782" max="3783" width="9.42578125" style="13" customWidth="1"/>
    <col min="3784" max="3784" width="8.42578125" style="13" customWidth="1"/>
    <col min="3785" max="3786" width="9.42578125" style="13" customWidth="1"/>
    <col min="3787" max="3787" width="8.42578125" style="13" customWidth="1"/>
    <col min="3788" max="3789" width="9.42578125" style="13" customWidth="1"/>
    <col min="3790" max="3790" width="8.42578125" style="13" customWidth="1"/>
    <col min="3791" max="3792" width="9.42578125" style="13" customWidth="1"/>
    <col min="3793" max="3793" width="8.42578125" style="13" customWidth="1"/>
    <col min="3794" max="3795" width="9.42578125" style="13" customWidth="1"/>
    <col min="3796" max="3796" width="8.42578125" style="13" customWidth="1"/>
    <col min="3797" max="3798" width="9.42578125" style="13" customWidth="1"/>
    <col min="3799" max="3799" width="8.42578125" style="13" customWidth="1"/>
    <col min="3800" max="3801" width="9.42578125" style="13" customWidth="1"/>
    <col min="3802" max="3802" width="7.5703125" style="13" customWidth="1"/>
    <col min="3803" max="3804" width="9.42578125" style="13" customWidth="1"/>
    <col min="3805" max="3805" width="7.5703125" style="13" customWidth="1"/>
    <col min="3806" max="3806" width="9.42578125" style="13" customWidth="1"/>
    <col min="3807" max="3807" width="1.140625" style="13" customWidth="1"/>
    <col min="3808" max="4019" width="9.140625" style="13" customWidth="1"/>
    <col min="4020" max="4024" width="11.42578125" style="13" customWidth="1"/>
    <col min="4025" max="4025" width="13.42578125" style="13" customWidth="1"/>
    <col min="4026" max="4026" width="26.85546875" style="13" customWidth="1"/>
    <col min="4027" max="4027" width="9.42578125" style="13" customWidth="1"/>
    <col min="4028" max="4028" width="7.5703125" style="13" customWidth="1"/>
    <col min="4029" max="4029" width="10.7109375" style="13" customWidth="1"/>
    <col min="4030" max="4030" width="9.42578125" style="13" customWidth="1"/>
    <col min="4031" max="4031" width="8.42578125" style="13" customWidth="1"/>
    <col min="4032" max="4033" width="9.42578125" style="13" customWidth="1"/>
    <col min="4034" max="4034" width="8.42578125" style="13" customWidth="1"/>
    <col min="4035" max="4036" width="9.42578125" style="13" customWidth="1"/>
    <col min="4037" max="4037" width="8.42578125" style="13" customWidth="1"/>
    <col min="4038" max="4039" width="9.42578125" style="13" customWidth="1"/>
    <col min="4040" max="4040" width="8.42578125" style="13" customWidth="1"/>
    <col min="4041" max="4042" width="9.42578125" style="13" customWidth="1"/>
    <col min="4043" max="4043" width="8.42578125" style="13" customWidth="1"/>
    <col min="4044" max="4045" width="9.42578125" style="13" customWidth="1"/>
    <col min="4046" max="4046" width="8.42578125" style="13" customWidth="1"/>
    <col min="4047" max="4048" width="9.42578125" style="13" customWidth="1"/>
    <col min="4049" max="4049" width="8.42578125" style="13" customWidth="1"/>
    <col min="4050" max="4051" width="9.42578125" style="13" customWidth="1"/>
    <col min="4052" max="4052" width="8.42578125" style="13" customWidth="1"/>
    <col min="4053" max="4054" width="9.42578125" style="13" customWidth="1"/>
    <col min="4055" max="4055" width="8.42578125" style="13" customWidth="1"/>
    <col min="4056" max="4057" width="9.42578125" style="13" customWidth="1"/>
    <col min="4058" max="4058" width="7.5703125" style="13" customWidth="1"/>
    <col min="4059" max="4060" width="9.42578125" style="13" customWidth="1"/>
    <col min="4061" max="4061" width="7.5703125" style="13" customWidth="1"/>
    <col min="4062" max="4062" width="9.42578125" style="13" customWidth="1"/>
    <col min="4063" max="4063" width="1.140625" style="13" customWidth="1"/>
    <col min="4064" max="4275" width="9.140625" style="13" customWidth="1"/>
    <col min="4276" max="4280" width="11.42578125" style="13" customWidth="1"/>
    <col min="4281" max="4281" width="13.42578125" style="13" customWidth="1"/>
    <col min="4282" max="4282" width="26.85546875" style="13" customWidth="1"/>
    <col min="4283" max="4283" width="9.42578125" style="13" customWidth="1"/>
    <col min="4284" max="4284" width="7.5703125" style="13" customWidth="1"/>
    <col min="4285" max="4285" width="10.7109375" style="13" customWidth="1"/>
    <col min="4286" max="4286" width="9.42578125" style="13" customWidth="1"/>
    <col min="4287" max="4287" width="8.42578125" style="13" customWidth="1"/>
    <col min="4288" max="4289" width="9.42578125" style="13" customWidth="1"/>
    <col min="4290" max="4290" width="8.42578125" style="13" customWidth="1"/>
    <col min="4291" max="4292" width="9.42578125" style="13" customWidth="1"/>
    <col min="4293" max="4293" width="8.42578125" style="13" customWidth="1"/>
    <col min="4294" max="4295" width="9.42578125" style="13" customWidth="1"/>
    <col min="4296" max="4296" width="8.42578125" style="13" customWidth="1"/>
    <col min="4297" max="4298" width="9.42578125" style="13" customWidth="1"/>
    <col min="4299" max="4299" width="8.42578125" style="13" customWidth="1"/>
    <col min="4300" max="4301" width="9.42578125" style="13" customWidth="1"/>
    <col min="4302" max="4302" width="8.42578125" style="13" customWidth="1"/>
    <col min="4303" max="4304" width="9.42578125" style="13" customWidth="1"/>
    <col min="4305" max="4305" width="8.42578125" style="13" customWidth="1"/>
    <col min="4306" max="4307" width="9.42578125" style="13" customWidth="1"/>
    <col min="4308" max="4308" width="8.42578125" style="13" customWidth="1"/>
    <col min="4309" max="4310" width="9.42578125" style="13" customWidth="1"/>
    <col min="4311" max="4311" width="8.42578125" style="13" customWidth="1"/>
    <col min="4312" max="4313" width="9.42578125" style="13" customWidth="1"/>
    <col min="4314" max="4314" width="7.5703125" style="13" customWidth="1"/>
    <col min="4315" max="4316" width="9.42578125" style="13" customWidth="1"/>
    <col min="4317" max="4317" width="7.5703125" style="13" customWidth="1"/>
    <col min="4318" max="4318" width="9.42578125" style="13" customWidth="1"/>
    <col min="4319" max="4319" width="1.140625" style="13" customWidth="1"/>
    <col min="4320" max="4531" width="9.140625" style="13" customWidth="1"/>
    <col min="4532" max="4536" width="11.42578125" style="13" customWidth="1"/>
    <col min="4537" max="4537" width="13.42578125" style="13" customWidth="1"/>
    <col min="4538" max="4538" width="26.85546875" style="13" customWidth="1"/>
    <col min="4539" max="4539" width="9.42578125" style="13" customWidth="1"/>
    <col min="4540" max="4540" width="7.5703125" style="13" customWidth="1"/>
    <col min="4541" max="4541" width="10.7109375" style="13" customWidth="1"/>
    <col min="4542" max="4542" width="9.42578125" style="13" customWidth="1"/>
    <col min="4543" max="4543" width="8.42578125" style="13" customWidth="1"/>
    <col min="4544" max="4545" width="9.42578125" style="13" customWidth="1"/>
    <col min="4546" max="4546" width="8.42578125" style="13" customWidth="1"/>
    <col min="4547" max="4548" width="9.42578125" style="13" customWidth="1"/>
    <col min="4549" max="4549" width="8.42578125" style="13" customWidth="1"/>
    <col min="4550" max="4551" width="9.42578125" style="13" customWidth="1"/>
    <col min="4552" max="4552" width="8.42578125" style="13" customWidth="1"/>
    <col min="4553" max="4554" width="9.42578125" style="13" customWidth="1"/>
    <col min="4555" max="4555" width="8.42578125" style="13" customWidth="1"/>
    <col min="4556" max="4557" width="9.42578125" style="13" customWidth="1"/>
    <col min="4558" max="4558" width="8.42578125" style="13" customWidth="1"/>
    <col min="4559" max="4560" width="9.42578125" style="13" customWidth="1"/>
    <col min="4561" max="4561" width="8.42578125" style="13" customWidth="1"/>
    <col min="4562" max="4563" width="9.42578125" style="13" customWidth="1"/>
    <col min="4564" max="4564" width="8.42578125" style="13" customWidth="1"/>
    <col min="4565" max="4566" width="9.42578125" style="13" customWidth="1"/>
    <col min="4567" max="4567" width="8.42578125" style="13" customWidth="1"/>
    <col min="4568" max="4569" width="9.42578125" style="13" customWidth="1"/>
    <col min="4570" max="4570" width="7.5703125" style="13" customWidth="1"/>
    <col min="4571" max="4572" width="9.42578125" style="13" customWidth="1"/>
    <col min="4573" max="4573" width="7.5703125" style="13" customWidth="1"/>
    <col min="4574" max="4574" width="9.42578125" style="13" customWidth="1"/>
    <col min="4575" max="4575" width="1.140625" style="13" customWidth="1"/>
    <col min="4576" max="4787" width="9.140625" style="13" customWidth="1"/>
    <col min="4788" max="4792" width="11.42578125" style="13" customWidth="1"/>
    <col min="4793" max="4793" width="13.42578125" style="13" customWidth="1"/>
    <col min="4794" max="4794" width="26.85546875" style="13" customWidth="1"/>
    <col min="4795" max="4795" width="9.42578125" style="13" customWidth="1"/>
    <col min="4796" max="4796" width="7.5703125" style="13" customWidth="1"/>
    <col min="4797" max="4797" width="10.7109375" style="13" customWidth="1"/>
    <col min="4798" max="4798" width="9.42578125" style="13" customWidth="1"/>
    <col min="4799" max="4799" width="8.42578125" style="13" customWidth="1"/>
    <col min="4800" max="4801" width="9.42578125" style="13" customWidth="1"/>
    <col min="4802" max="4802" width="8.42578125" style="13" customWidth="1"/>
    <col min="4803" max="4804" width="9.42578125" style="13" customWidth="1"/>
    <col min="4805" max="4805" width="8.42578125" style="13" customWidth="1"/>
    <col min="4806" max="4807" width="9.42578125" style="13" customWidth="1"/>
    <col min="4808" max="4808" width="8.42578125" style="13" customWidth="1"/>
    <col min="4809" max="4810" width="9.42578125" style="13" customWidth="1"/>
    <col min="4811" max="4811" width="8.42578125" style="13" customWidth="1"/>
    <col min="4812" max="4813" width="9.42578125" style="13" customWidth="1"/>
    <col min="4814" max="4814" width="8.42578125" style="13" customWidth="1"/>
    <col min="4815" max="4816" width="9.42578125" style="13" customWidth="1"/>
    <col min="4817" max="4817" width="8.42578125" style="13" customWidth="1"/>
    <col min="4818" max="4819" width="9.42578125" style="13" customWidth="1"/>
    <col min="4820" max="4820" width="8.42578125" style="13" customWidth="1"/>
    <col min="4821" max="4822" width="9.42578125" style="13" customWidth="1"/>
    <col min="4823" max="4823" width="8.42578125" style="13" customWidth="1"/>
    <col min="4824" max="4825" width="9.42578125" style="13" customWidth="1"/>
    <col min="4826" max="4826" width="7.5703125" style="13" customWidth="1"/>
    <col min="4827" max="4828" width="9.42578125" style="13" customWidth="1"/>
    <col min="4829" max="4829" width="7.5703125" style="13" customWidth="1"/>
    <col min="4830" max="4830" width="9.42578125" style="13" customWidth="1"/>
    <col min="4831" max="4831" width="1.140625" style="13" customWidth="1"/>
    <col min="4832" max="5043" width="9.140625" style="13" customWidth="1"/>
    <col min="5044" max="5048" width="11.42578125" style="13" customWidth="1"/>
    <col min="5049" max="5049" width="13.42578125" style="13" customWidth="1"/>
    <col min="5050" max="5050" width="26.85546875" style="13" customWidth="1"/>
    <col min="5051" max="5051" width="9.42578125" style="13" customWidth="1"/>
    <col min="5052" max="5052" width="7.5703125" style="13" customWidth="1"/>
    <col min="5053" max="5053" width="10.7109375" style="13" customWidth="1"/>
    <col min="5054" max="5054" width="9.42578125" style="13" customWidth="1"/>
    <col min="5055" max="5055" width="8.42578125" style="13" customWidth="1"/>
    <col min="5056" max="5057" width="9.42578125" style="13" customWidth="1"/>
    <col min="5058" max="5058" width="8.42578125" style="13" customWidth="1"/>
    <col min="5059" max="5060" width="9.42578125" style="13" customWidth="1"/>
    <col min="5061" max="5061" width="8.42578125" style="13" customWidth="1"/>
    <col min="5062" max="5063" width="9.42578125" style="13" customWidth="1"/>
    <col min="5064" max="5064" width="8.42578125" style="13" customWidth="1"/>
    <col min="5065" max="5066" width="9.42578125" style="13" customWidth="1"/>
    <col min="5067" max="5067" width="8.42578125" style="13" customWidth="1"/>
    <col min="5068" max="5069" width="9.42578125" style="13" customWidth="1"/>
    <col min="5070" max="5070" width="8.42578125" style="13" customWidth="1"/>
    <col min="5071" max="5072" width="9.42578125" style="13" customWidth="1"/>
    <col min="5073" max="5073" width="8.42578125" style="13" customWidth="1"/>
    <col min="5074" max="5075" width="9.42578125" style="13" customWidth="1"/>
    <col min="5076" max="5076" width="8.42578125" style="13" customWidth="1"/>
    <col min="5077" max="5078" width="9.42578125" style="13" customWidth="1"/>
    <col min="5079" max="5079" width="8.42578125" style="13" customWidth="1"/>
    <col min="5080" max="5081" width="9.42578125" style="13" customWidth="1"/>
    <col min="5082" max="5082" width="7.5703125" style="13" customWidth="1"/>
    <col min="5083" max="5084" width="9.42578125" style="13" customWidth="1"/>
    <col min="5085" max="5085" width="7.5703125" style="13" customWidth="1"/>
    <col min="5086" max="5086" width="9.42578125" style="13" customWidth="1"/>
    <col min="5087" max="5087" width="1.140625" style="13" customWidth="1"/>
    <col min="5088" max="5299" width="9.140625" style="13" customWidth="1"/>
    <col min="5300" max="5304" width="11.42578125" style="13" customWidth="1"/>
    <col min="5305" max="5305" width="13.42578125" style="13" customWidth="1"/>
    <col min="5306" max="5306" width="26.85546875" style="13" customWidth="1"/>
    <col min="5307" max="5307" width="9.42578125" style="13" customWidth="1"/>
    <col min="5308" max="5308" width="7.5703125" style="13" customWidth="1"/>
    <col min="5309" max="5309" width="10.7109375" style="13" customWidth="1"/>
    <col min="5310" max="5310" width="9.42578125" style="13" customWidth="1"/>
    <col min="5311" max="5311" width="8.42578125" style="13" customWidth="1"/>
    <col min="5312" max="5313" width="9.42578125" style="13" customWidth="1"/>
    <col min="5314" max="5314" width="8.42578125" style="13" customWidth="1"/>
    <col min="5315" max="5316" width="9.42578125" style="13" customWidth="1"/>
    <col min="5317" max="5317" width="8.42578125" style="13" customWidth="1"/>
    <col min="5318" max="5319" width="9.42578125" style="13" customWidth="1"/>
    <col min="5320" max="5320" width="8.42578125" style="13" customWidth="1"/>
    <col min="5321" max="5322" width="9.42578125" style="13" customWidth="1"/>
    <col min="5323" max="5323" width="8.42578125" style="13" customWidth="1"/>
    <col min="5324" max="5325" width="9.42578125" style="13" customWidth="1"/>
    <col min="5326" max="5326" width="8.42578125" style="13" customWidth="1"/>
    <col min="5327" max="5328" width="9.42578125" style="13" customWidth="1"/>
    <col min="5329" max="5329" width="8.42578125" style="13" customWidth="1"/>
    <col min="5330" max="5331" width="9.42578125" style="13" customWidth="1"/>
    <col min="5332" max="5332" width="8.42578125" style="13" customWidth="1"/>
    <col min="5333" max="5334" width="9.42578125" style="13" customWidth="1"/>
    <col min="5335" max="5335" width="8.42578125" style="13" customWidth="1"/>
    <col min="5336" max="5337" width="9.42578125" style="13" customWidth="1"/>
    <col min="5338" max="5338" width="7.5703125" style="13" customWidth="1"/>
    <col min="5339" max="5340" width="9.42578125" style="13" customWidth="1"/>
    <col min="5341" max="5341" width="7.5703125" style="13" customWidth="1"/>
    <col min="5342" max="5342" width="9.42578125" style="13" customWidth="1"/>
    <col min="5343" max="5343" width="1.140625" style="13" customWidth="1"/>
    <col min="5344" max="5555" width="9.140625" style="13" customWidth="1"/>
    <col min="5556" max="5560" width="11.42578125" style="13" customWidth="1"/>
    <col min="5561" max="5561" width="13.42578125" style="13" customWidth="1"/>
    <col min="5562" max="5562" width="26.85546875" style="13" customWidth="1"/>
    <col min="5563" max="5563" width="9.42578125" style="13" customWidth="1"/>
    <col min="5564" max="5564" width="7.5703125" style="13" customWidth="1"/>
    <col min="5565" max="5565" width="10.7109375" style="13" customWidth="1"/>
    <col min="5566" max="5566" width="9.42578125" style="13" customWidth="1"/>
    <col min="5567" max="5567" width="8.42578125" style="13" customWidth="1"/>
    <col min="5568" max="5569" width="9.42578125" style="13" customWidth="1"/>
    <col min="5570" max="5570" width="8.42578125" style="13" customWidth="1"/>
    <col min="5571" max="5572" width="9.42578125" style="13" customWidth="1"/>
    <col min="5573" max="5573" width="8.42578125" style="13" customWidth="1"/>
    <col min="5574" max="5575" width="9.42578125" style="13" customWidth="1"/>
    <col min="5576" max="5576" width="8.42578125" style="13" customWidth="1"/>
    <col min="5577" max="5578" width="9.42578125" style="13" customWidth="1"/>
    <col min="5579" max="5579" width="8.42578125" style="13" customWidth="1"/>
    <col min="5580" max="5581" width="9.42578125" style="13" customWidth="1"/>
    <col min="5582" max="5582" width="8.42578125" style="13" customWidth="1"/>
    <col min="5583" max="5584" width="9.42578125" style="13" customWidth="1"/>
    <col min="5585" max="5585" width="8.42578125" style="13" customWidth="1"/>
    <col min="5586" max="5587" width="9.42578125" style="13" customWidth="1"/>
    <col min="5588" max="5588" width="8.42578125" style="13" customWidth="1"/>
    <col min="5589" max="5590" width="9.42578125" style="13" customWidth="1"/>
    <col min="5591" max="5591" width="8.42578125" style="13" customWidth="1"/>
    <col min="5592" max="5593" width="9.42578125" style="13" customWidth="1"/>
    <col min="5594" max="5594" width="7.5703125" style="13" customWidth="1"/>
    <col min="5595" max="5596" width="9.42578125" style="13" customWidth="1"/>
    <col min="5597" max="5597" width="7.5703125" style="13" customWidth="1"/>
    <col min="5598" max="5598" width="9.42578125" style="13" customWidth="1"/>
    <col min="5599" max="5599" width="1.140625" style="13" customWidth="1"/>
    <col min="5600" max="5811" width="9.140625" style="13" customWidth="1"/>
    <col min="5812" max="5816" width="11.42578125" style="13" customWidth="1"/>
    <col min="5817" max="5817" width="13.42578125" style="13" customWidth="1"/>
    <col min="5818" max="5818" width="26.85546875" style="13" customWidth="1"/>
    <col min="5819" max="5819" width="9.42578125" style="13" customWidth="1"/>
    <col min="5820" max="5820" width="7.5703125" style="13" customWidth="1"/>
    <col min="5821" max="5821" width="10.7109375" style="13" customWidth="1"/>
    <col min="5822" max="5822" width="9.42578125" style="13" customWidth="1"/>
    <col min="5823" max="5823" width="8.42578125" style="13" customWidth="1"/>
    <col min="5824" max="5825" width="9.42578125" style="13" customWidth="1"/>
    <col min="5826" max="5826" width="8.42578125" style="13" customWidth="1"/>
    <col min="5827" max="5828" width="9.42578125" style="13" customWidth="1"/>
    <col min="5829" max="5829" width="8.42578125" style="13" customWidth="1"/>
    <col min="5830" max="5831" width="9.42578125" style="13" customWidth="1"/>
    <col min="5832" max="5832" width="8.42578125" style="13" customWidth="1"/>
    <col min="5833" max="5834" width="9.42578125" style="13" customWidth="1"/>
    <col min="5835" max="5835" width="8.42578125" style="13" customWidth="1"/>
    <col min="5836" max="5837" width="9.42578125" style="13" customWidth="1"/>
    <col min="5838" max="5838" width="8.42578125" style="13" customWidth="1"/>
    <col min="5839" max="5840" width="9.42578125" style="13" customWidth="1"/>
    <col min="5841" max="5841" width="8.42578125" style="13" customWidth="1"/>
    <col min="5842" max="5843" width="9.42578125" style="13" customWidth="1"/>
    <col min="5844" max="5844" width="8.42578125" style="13" customWidth="1"/>
    <col min="5845" max="5846" width="9.42578125" style="13" customWidth="1"/>
    <col min="5847" max="5847" width="8.42578125" style="13" customWidth="1"/>
    <col min="5848" max="5849" width="9.42578125" style="13" customWidth="1"/>
    <col min="5850" max="5850" width="7.5703125" style="13" customWidth="1"/>
    <col min="5851" max="5852" width="9.42578125" style="13" customWidth="1"/>
    <col min="5853" max="5853" width="7.5703125" style="13" customWidth="1"/>
    <col min="5854" max="5854" width="9.42578125" style="13" customWidth="1"/>
    <col min="5855" max="5855" width="1.140625" style="13" customWidth="1"/>
    <col min="5856" max="6067" width="9.140625" style="13" customWidth="1"/>
    <col min="6068" max="6072" width="11.42578125" style="13" customWidth="1"/>
    <col min="6073" max="6073" width="13.42578125" style="13" customWidth="1"/>
    <col min="6074" max="6074" width="26.85546875" style="13" customWidth="1"/>
    <col min="6075" max="6075" width="9.42578125" style="13" customWidth="1"/>
    <col min="6076" max="6076" width="7.5703125" style="13" customWidth="1"/>
    <col min="6077" max="6077" width="10.7109375" style="13" customWidth="1"/>
    <col min="6078" max="6078" width="9.42578125" style="13" customWidth="1"/>
    <col min="6079" max="6079" width="8.42578125" style="13" customWidth="1"/>
    <col min="6080" max="6081" width="9.42578125" style="13" customWidth="1"/>
    <col min="6082" max="6082" width="8.42578125" style="13" customWidth="1"/>
    <col min="6083" max="6084" width="9.42578125" style="13" customWidth="1"/>
    <col min="6085" max="6085" width="8.42578125" style="13" customWidth="1"/>
    <col min="6086" max="6087" width="9.42578125" style="13" customWidth="1"/>
    <col min="6088" max="6088" width="8.42578125" style="13" customWidth="1"/>
    <col min="6089" max="6090" width="9.42578125" style="13" customWidth="1"/>
    <col min="6091" max="6091" width="8.42578125" style="13" customWidth="1"/>
    <col min="6092" max="6093" width="9.42578125" style="13" customWidth="1"/>
    <col min="6094" max="6094" width="8.42578125" style="13" customWidth="1"/>
    <col min="6095" max="6096" width="9.42578125" style="13" customWidth="1"/>
    <col min="6097" max="6097" width="8.42578125" style="13" customWidth="1"/>
    <col min="6098" max="6099" width="9.42578125" style="13" customWidth="1"/>
    <col min="6100" max="6100" width="8.42578125" style="13" customWidth="1"/>
    <col min="6101" max="6102" width="9.42578125" style="13" customWidth="1"/>
    <col min="6103" max="6103" width="8.42578125" style="13" customWidth="1"/>
    <col min="6104" max="6105" width="9.42578125" style="13" customWidth="1"/>
    <col min="6106" max="6106" width="7.5703125" style="13" customWidth="1"/>
    <col min="6107" max="6108" width="9.42578125" style="13" customWidth="1"/>
    <col min="6109" max="6109" width="7.5703125" style="13" customWidth="1"/>
    <col min="6110" max="6110" width="9.42578125" style="13" customWidth="1"/>
    <col min="6111" max="6111" width="1.140625" style="13" customWidth="1"/>
    <col min="6112" max="6323" width="9.140625" style="13" customWidth="1"/>
    <col min="6324" max="6328" width="11.42578125" style="13" customWidth="1"/>
    <col min="6329" max="6329" width="13.42578125" style="13" customWidth="1"/>
    <col min="6330" max="6330" width="26.85546875" style="13" customWidth="1"/>
    <col min="6331" max="6331" width="9.42578125" style="13" customWidth="1"/>
    <col min="6332" max="6332" width="7.5703125" style="13" customWidth="1"/>
    <col min="6333" max="6333" width="10.7109375" style="13" customWidth="1"/>
    <col min="6334" max="6334" width="9.42578125" style="13" customWidth="1"/>
    <col min="6335" max="6335" width="8.42578125" style="13" customWidth="1"/>
    <col min="6336" max="6337" width="9.42578125" style="13" customWidth="1"/>
    <col min="6338" max="6338" width="8.42578125" style="13" customWidth="1"/>
    <col min="6339" max="6340" width="9.42578125" style="13" customWidth="1"/>
    <col min="6341" max="6341" width="8.42578125" style="13" customWidth="1"/>
    <col min="6342" max="6343" width="9.42578125" style="13" customWidth="1"/>
    <col min="6344" max="6344" width="8.42578125" style="13" customWidth="1"/>
    <col min="6345" max="6346" width="9.42578125" style="13" customWidth="1"/>
    <col min="6347" max="6347" width="8.42578125" style="13" customWidth="1"/>
    <col min="6348" max="6349" width="9.42578125" style="13" customWidth="1"/>
    <col min="6350" max="6350" width="8.42578125" style="13" customWidth="1"/>
    <col min="6351" max="6352" width="9.42578125" style="13" customWidth="1"/>
    <col min="6353" max="6353" width="8.42578125" style="13" customWidth="1"/>
    <col min="6354" max="6355" width="9.42578125" style="13" customWidth="1"/>
    <col min="6356" max="6356" width="8.42578125" style="13" customWidth="1"/>
    <col min="6357" max="6358" width="9.42578125" style="13" customWidth="1"/>
    <col min="6359" max="6359" width="8.42578125" style="13" customWidth="1"/>
    <col min="6360" max="6361" width="9.42578125" style="13" customWidth="1"/>
    <col min="6362" max="6362" width="7.5703125" style="13" customWidth="1"/>
    <col min="6363" max="6364" width="9.42578125" style="13" customWidth="1"/>
    <col min="6365" max="6365" width="7.5703125" style="13" customWidth="1"/>
    <col min="6366" max="6366" width="9.42578125" style="13" customWidth="1"/>
    <col min="6367" max="6367" width="1.140625" style="13" customWidth="1"/>
    <col min="6368" max="6579" width="9.140625" style="13" customWidth="1"/>
    <col min="6580" max="6584" width="11.42578125" style="13" customWidth="1"/>
    <col min="6585" max="6585" width="13.42578125" style="13" customWidth="1"/>
    <col min="6586" max="6586" width="26.85546875" style="13" customWidth="1"/>
    <col min="6587" max="6587" width="9.42578125" style="13" customWidth="1"/>
    <col min="6588" max="6588" width="7.5703125" style="13" customWidth="1"/>
    <col min="6589" max="6589" width="10.7109375" style="13" customWidth="1"/>
    <col min="6590" max="6590" width="9.42578125" style="13" customWidth="1"/>
    <col min="6591" max="6591" width="8.42578125" style="13" customWidth="1"/>
    <col min="6592" max="6593" width="9.42578125" style="13" customWidth="1"/>
    <col min="6594" max="6594" width="8.42578125" style="13" customWidth="1"/>
    <col min="6595" max="6596" width="9.42578125" style="13" customWidth="1"/>
    <col min="6597" max="6597" width="8.42578125" style="13" customWidth="1"/>
    <col min="6598" max="6599" width="9.42578125" style="13" customWidth="1"/>
    <col min="6600" max="6600" width="8.42578125" style="13" customWidth="1"/>
    <col min="6601" max="6602" width="9.42578125" style="13" customWidth="1"/>
    <col min="6603" max="6603" width="8.42578125" style="13" customWidth="1"/>
    <col min="6604" max="6605" width="9.42578125" style="13" customWidth="1"/>
    <col min="6606" max="6606" width="8.42578125" style="13" customWidth="1"/>
    <col min="6607" max="6608" width="9.42578125" style="13" customWidth="1"/>
    <col min="6609" max="6609" width="8.42578125" style="13" customWidth="1"/>
    <col min="6610" max="6611" width="9.42578125" style="13" customWidth="1"/>
    <col min="6612" max="6612" width="8.42578125" style="13" customWidth="1"/>
    <col min="6613" max="6614" width="9.42578125" style="13" customWidth="1"/>
    <col min="6615" max="6615" width="8.42578125" style="13" customWidth="1"/>
    <col min="6616" max="6617" width="9.42578125" style="13" customWidth="1"/>
    <col min="6618" max="6618" width="7.5703125" style="13" customWidth="1"/>
    <col min="6619" max="6620" width="9.42578125" style="13" customWidth="1"/>
    <col min="6621" max="6621" width="7.5703125" style="13" customWidth="1"/>
    <col min="6622" max="6622" width="9.42578125" style="13" customWidth="1"/>
    <col min="6623" max="6623" width="1.140625" style="13" customWidth="1"/>
    <col min="6624" max="6835" width="9.140625" style="13" customWidth="1"/>
    <col min="6836" max="6840" width="11.42578125" style="13" customWidth="1"/>
    <col min="6841" max="6841" width="13.42578125" style="13" customWidth="1"/>
    <col min="6842" max="6842" width="26.85546875" style="13" customWidth="1"/>
    <col min="6843" max="6843" width="9.42578125" style="13" customWidth="1"/>
    <col min="6844" max="6844" width="7.5703125" style="13" customWidth="1"/>
    <col min="6845" max="6845" width="10.7109375" style="13" customWidth="1"/>
    <col min="6846" max="6846" width="9.42578125" style="13" customWidth="1"/>
    <col min="6847" max="6847" width="8.42578125" style="13" customWidth="1"/>
    <col min="6848" max="6849" width="9.42578125" style="13" customWidth="1"/>
    <col min="6850" max="6850" width="8.42578125" style="13" customWidth="1"/>
    <col min="6851" max="6852" width="9.42578125" style="13" customWidth="1"/>
    <col min="6853" max="6853" width="8.42578125" style="13" customWidth="1"/>
    <col min="6854" max="6855" width="9.42578125" style="13" customWidth="1"/>
    <col min="6856" max="6856" width="8.42578125" style="13" customWidth="1"/>
    <col min="6857" max="6858" width="9.42578125" style="13" customWidth="1"/>
    <col min="6859" max="6859" width="8.42578125" style="13" customWidth="1"/>
    <col min="6860" max="6861" width="9.42578125" style="13" customWidth="1"/>
    <col min="6862" max="6862" width="8.42578125" style="13" customWidth="1"/>
    <col min="6863" max="6864" width="9.42578125" style="13" customWidth="1"/>
    <col min="6865" max="6865" width="8.42578125" style="13" customWidth="1"/>
    <col min="6866" max="6867" width="9.42578125" style="13" customWidth="1"/>
    <col min="6868" max="6868" width="8.42578125" style="13" customWidth="1"/>
    <col min="6869" max="6870" width="9.42578125" style="13" customWidth="1"/>
    <col min="6871" max="6871" width="8.42578125" style="13" customWidth="1"/>
    <col min="6872" max="6873" width="9.42578125" style="13" customWidth="1"/>
    <col min="6874" max="6874" width="7.5703125" style="13" customWidth="1"/>
    <col min="6875" max="6876" width="9.42578125" style="13" customWidth="1"/>
    <col min="6877" max="6877" width="7.5703125" style="13" customWidth="1"/>
    <col min="6878" max="6878" width="9.42578125" style="13" customWidth="1"/>
    <col min="6879" max="6879" width="1.140625" style="13" customWidth="1"/>
    <col min="6880" max="7091" width="9.140625" style="13" customWidth="1"/>
    <col min="7092" max="7096" width="11.42578125" style="13" customWidth="1"/>
    <col min="7097" max="7097" width="13.42578125" style="13" customWidth="1"/>
    <col min="7098" max="7098" width="26.85546875" style="13" customWidth="1"/>
    <col min="7099" max="7099" width="9.42578125" style="13" customWidth="1"/>
    <col min="7100" max="7100" width="7.5703125" style="13" customWidth="1"/>
    <col min="7101" max="7101" width="10.7109375" style="13" customWidth="1"/>
    <col min="7102" max="7102" width="9.42578125" style="13" customWidth="1"/>
    <col min="7103" max="7103" width="8.42578125" style="13" customWidth="1"/>
    <col min="7104" max="7105" width="9.42578125" style="13" customWidth="1"/>
    <col min="7106" max="7106" width="8.42578125" style="13" customWidth="1"/>
    <col min="7107" max="7108" width="9.42578125" style="13" customWidth="1"/>
    <col min="7109" max="7109" width="8.42578125" style="13" customWidth="1"/>
    <col min="7110" max="7111" width="9.42578125" style="13" customWidth="1"/>
    <col min="7112" max="7112" width="8.42578125" style="13" customWidth="1"/>
    <col min="7113" max="7114" width="9.42578125" style="13" customWidth="1"/>
    <col min="7115" max="7115" width="8.42578125" style="13" customWidth="1"/>
    <col min="7116" max="7117" width="9.42578125" style="13" customWidth="1"/>
    <col min="7118" max="7118" width="8.42578125" style="13" customWidth="1"/>
    <col min="7119" max="7120" width="9.42578125" style="13" customWidth="1"/>
    <col min="7121" max="7121" width="8.42578125" style="13" customWidth="1"/>
    <col min="7122" max="7123" width="9.42578125" style="13" customWidth="1"/>
    <col min="7124" max="7124" width="8.42578125" style="13" customWidth="1"/>
    <col min="7125" max="7126" width="9.42578125" style="13" customWidth="1"/>
    <col min="7127" max="7127" width="8.42578125" style="13" customWidth="1"/>
    <col min="7128" max="7129" width="9.42578125" style="13" customWidth="1"/>
    <col min="7130" max="7130" width="7.5703125" style="13" customWidth="1"/>
    <col min="7131" max="7132" width="9.42578125" style="13" customWidth="1"/>
    <col min="7133" max="7133" width="7.5703125" style="13" customWidth="1"/>
    <col min="7134" max="7134" width="9.42578125" style="13" customWidth="1"/>
    <col min="7135" max="7135" width="1.140625" style="13" customWidth="1"/>
    <col min="7136" max="7347" width="9.140625" style="13" customWidth="1"/>
    <col min="7348" max="7352" width="11.42578125" style="13" customWidth="1"/>
    <col min="7353" max="7353" width="13.42578125" style="13" customWidth="1"/>
    <col min="7354" max="7354" width="26.85546875" style="13" customWidth="1"/>
    <col min="7355" max="7355" width="9.42578125" style="13" customWidth="1"/>
    <col min="7356" max="7356" width="7.5703125" style="13" customWidth="1"/>
    <col min="7357" max="7357" width="10.7109375" style="13" customWidth="1"/>
    <col min="7358" max="7358" width="9.42578125" style="13" customWidth="1"/>
    <col min="7359" max="7359" width="8.42578125" style="13" customWidth="1"/>
    <col min="7360" max="7361" width="9.42578125" style="13" customWidth="1"/>
    <col min="7362" max="7362" width="8.42578125" style="13" customWidth="1"/>
    <col min="7363" max="7364" width="9.42578125" style="13" customWidth="1"/>
    <col min="7365" max="7365" width="8.42578125" style="13" customWidth="1"/>
    <col min="7366" max="7367" width="9.42578125" style="13" customWidth="1"/>
    <col min="7368" max="7368" width="8.42578125" style="13" customWidth="1"/>
    <col min="7369" max="7370" width="9.42578125" style="13" customWidth="1"/>
    <col min="7371" max="7371" width="8.42578125" style="13" customWidth="1"/>
    <col min="7372" max="7373" width="9.42578125" style="13" customWidth="1"/>
    <col min="7374" max="7374" width="8.42578125" style="13" customWidth="1"/>
    <col min="7375" max="7376" width="9.42578125" style="13" customWidth="1"/>
    <col min="7377" max="7377" width="8.42578125" style="13" customWidth="1"/>
    <col min="7378" max="7379" width="9.42578125" style="13" customWidth="1"/>
    <col min="7380" max="7380" width="8.42578125" style="13" customWidth="1"/>
    <col min="7381" max="7382" width="9.42578125" style="13" customWidth="1"/>
    <col min="7383" max="7383" width="8.42578125" style="13" customWidth="1"/>
    <col min="7384" max="7385" width="9.42578125" style="13" customWidth="1"/>
    <col min="7386" max="7386" width="7.5703125" style="13" customWidth="1"/>
    <col min="7387" max="7388" width="9.42578125" style="13" customWidth="1"/>
    <col min="7389" max="7389" width="7.5703125" style="13" customWidth="1"/>
    <col min="7390" max="7390" width="9.42578125" style="13" customWidth="1"/>
    <col min="7391" max="7391" width="1.140625" style="13" customWidth="1"/>
    <col min="7392" max="7603" width="9.140625" style="13" customWidth="1"/>
    <col min="7604" max="7608" width="11.42578125" style="13" customWidth="1"/>
    <col min="7609" max="7609" width="13.42578125" style="13" customWidth="1"/>
    <col min="7610" max="7610" width="26.85546875" style="13" customWidth="1"/>
    <col min="7611" max="7611" width="9.42578125" style="13" customWidth="1"/>
    <col min="7612" max="7612" width="7.5703125" style="13" customWidth="1"/>
    <col min="7613" max="7613" width="10.7109375" style="13" customWidth="1"/>
    <col min="7614" max="7614" width="9.42578125" style="13" customWidth="1"/>
    <col min="7615" max="7615" width="8.42578125" style="13" customWidth="1"/>
    <col min="7616" max="7617" width="9.42578125" style="13" customWidth="1"/>
    <col min="7618" max="7618" width="8.42578125" style="13" customWidth="1"/>
    <col min="7619" max="7620" width="9.42578125" style="13" customWidth="1"/>
    <col min="7621" max="7621" width="8.42578125" style="13" customWidth="1"/>
    <col min="7622" max="7623" width="9.42578125" style="13" customWidth="1"/>
    <col min="7624" max="7624" width="8.42578125" style="13" customWidth="1"/>
    <col min="7625" max="7626" width="9.42578125" style="13" customWidth="1"/>
    <col min="7627" max="7627" width="8.42578125" style="13" customWidth="1"/>
    <col min="7628" max="7629" width="9.42578125" style="13" customWidth="1"/>
    <col min="7630" max="7630" width="8.42578125" style="13" customWidth="1"/>
    <col min="7631" max="7632" width="9.42578125" style="13" customWidth="1"/>
    <col min="7633" max="7633" width="8.42578125" style="13" customWidth="1"/>
    <col min="7634" max="7635" width="9.42578125" style="13" customWidth="1"/>
    <col min="7636" max="7636" width="8.42578125" style="13" customWidth="1"/>
    <col min="7637" max="7638" width="9.42578125" style="13" customWidth="1"/>
    <col min="7639" max="7639" width="8.42578125" style="13" customWidth="1"/>
    <col min="7640" max="7641" width="9.42578125" style="13" customWidth="1"/>
    <col min="7642" max="7642" width="7.5703125" style="13" customWidth="1"/>
    <col min="7643" max="7644" width="9.42578125" style="13" customWidth="1"/>
    <col min="7645" max="7645" width="7.5703125" style="13" customWidth="1"/>
    <col min="7646" max="7646" width="9.42578125" style="13" customWidth="1"/>
    <col min="7647" max="7647" width="1.140625" style="13" customWidth="1"/>
    <col min="7648" max="7859" width="9.140625" style="13" customWidth="1"/>
    <col min="7860" max="7864" width="11.42578125" style="13" customWidth="1"/>
    <col min="7865" max="7865" width="13.42578125" style="13" customWidth="1"/>
    <col min="7866" max="7866" width="26.85546875" style="13" customWidth="1"/>
    <col min="7867" max="7867" width="9.42578125" style="13" customWidth="1"/>
    <col min="7868" max="7868" width="7.5703125" style="13" customWidth="1"/>
    <col min="7869" max="7869" width="10.7109375" style="13" customWidth="1"/>
    <col min="7870" max="7870" width="9.42578125" style="13" customWidth="1"/>
    <col min="7871" max="7871" width="8.42578125" style="13" customWidth="1"/>
    <col min="7872" max="7873" width="9.42578125" style="13" customWidth="1"/>
    <col min="7874" max="7874" width="8.42578125" style="13" customWidth="1"/>
    <col min="7875" max="7876" width="9.42578125" style="13" customWidth="1"/>
    <col min="7877" max="7877" width="8.42578125" style="13" customWidth="1"/>
    <col min="7878" max="7879" width="9.42578125" style="13" customWidth="1"/>
    <col min="7880" max="7880" width="8.42578125" style="13" customWidth="1"/>
    <col min="7881" max="7882" width="9.42578125" style="13" customWidth="1"/>
    <col min="7883" max="7883" width="8.42578125" style="13" customWidth="1"/>
    <col min="7884" max="7885" width="9.42578125" style="13" customWidth="1"/>
    <col min="7886" max="7886" width="8.42578125" style="13" customWidth="1"/>
    <col min="7887" max="7888" width="9.42578125" style="13" customWidth="1"/>
    <col min="7889" max="7889" width="8.42578125" style="13" customWidth="1"/>
    <col min="7890" max="7891" width="9.42578125" style="13" customWidth="1"/>
    <col min="7892" max="7892" width="8.42578125" style="13" customWidth="1"/>
    <col min="7893" max="7894" width="9.42578125" style="13" customWidth="1"/>
    <col min="7895" max="7895" width="8.42578125" style="13" customWidth="1"/>
    <col min="7896" max="7897" width="9.42578125" style="13" customWidth="1"/>
    <col min="7898" max="7898" width="7.5703125" style="13" customWidth="1"/>
    <col min="7899" max="7900" width="9.42578125" style="13" customWidth="1"/>
    <col min="7901" max="7901" width="7.5703125" style="13" customWidth="1"/>
    <col min="7902" max="7902" width="9.42578125" style="13" customWidth="1"/>
    <col min="7903" max="7903" width="1.140625" style="13" customWidth="1"/>
    <col min="7904" max="8115" width="9.140625" style="13" customWidth="1"/>
    <col min="8116" max="8120" width="11.42578125" style="13" customWidth="1"/>
    <col min="8121" max="8121" width="13.42578125" style="13" customWidth="1"/>
    <col min="8122" max="8122" width="26.85546875" style="13" customWidth="1"/>
    <col min="8123" max="8123" width="9.42578125" style="13" customWidth="1"/>
    <col min="8124" max="8124" width="7.5703125" style="13" customWidth="1"/>
    <col min="8125" max="8125" width="10.7109375" style="13" customWidth="1"/>
    <col min="8126" max="8126" width="9.42578125" style="13" customWidth="1"/>
    <col min="8127" max="8127" width="8.42578125" style="13" customWidth="1"/>
    <col min="8128" max="8129" width="9.42578125" style="13" customWidth="1"/>
    <col min="8130" max="8130" width="8.42578125" style="13" customWidth="1"/>
    <col min="8131" max="8132" width="9.42578125" style="13" customWidth="1"/>
    <col min="8133" max="8133" width="8.42578125" style="13" customWidth="1"/>
    <col min="8134" max="8135" width="9.42578125" style="13" customWidth="1"/>
    <col min="8136" max="8136" width="8.42578125" style="13" customWidth="1"/>
    <col min="8137" max="8138" width="9.42578125" style="13" customWidth="1"/>
    <col min="8139" max="8139" width="8.42578125" style="13" customWidth="1"/>
    <col min="8140" max="8141" width="9.42578125" style="13" customWidth="1"/>
    <col min="8142" max="8142" width="8.42578125" style="13" customWidth="1"/>
    <col min="8143" max="8144" width="9.42578125" style="13" customWidth="1"/>
    <col min="8145" max="8145" width="8.42578125" style="13" customWidth="1"/>
    <col min="8146" max="8147" width="9.42578125" style="13" customWidth="1"/>
    <col min="8148" max="8148" width="8.42578125" style="13" customWidth="1"/>
    <col min="8149" max="8150" width="9.42578125" style="13" customWidth="1"/>
    <col min="8151" max="8151" width="8.42578125" style="13" customWidth="1"/>
    <col min="8152" max="8153" width="9.42578125" style="13" customWidth="1"/>
    <col min="8154" max="8154" width="7.5703125" style="13" customWidth="1"/>
    <col min="8155" max="8156" width="9.42578125" style="13" customWidth="1"/>
    <col min="8157" max="8157" width="7.5703125" style="13" customWidth="1"/>
    <col min="8158" max="8158" width="9.42578125" style="13" customWidth="1"/>
    <col min="8159" max="8159" width="1.140625" style="13" customWidth="1"/>
    <col min="8160" max="8371" width="9.140625" style="13" customWidth="1"/>
    <col min="8372" max="8376" width="11.42578125" style="13" customWidth="1"/>
    <col min="8377" max="8377" width="13.42578125" style="13" customWidth="1"/>
    <col min="8378" max="8378" width="26.85546875" style="13" customWidth="1"/>
    <col min="8379" max="8379" width="9.42578125" style="13" customWidth="1"/>
    <col min="8380" max="8380" width="7.5703125" style="13" customWidth="1"/>
    <col min="8381" max="8381" width="10.7109375" style="13" customWidth="1"/>
    <col min="8382" max="8382" width="9.42578125" style="13" customWidth="1"/>
    <col min="8383" max="8383" width="8.42578125" style="13" customWidth="1"/>
    <col min="8384" max="8385" width="9.42578125" style="13" customWidth="1"/>
    <col min="8386" max="8386" width="8.42578125" style="13" customWidth="1"/>
    <col min="8387" max="8388" width="9.42578125" style="13" customWidth="1"/>
    <col min="8389" max="8389" width="8.42578125" style="13" customWidth="1"/>
    <col min="8390" max="8391" width="9.42578125" style="13" customWidth="1"/>
    <col min="8392" max="8392" width="8.42578125" style="13" customWidth="1"/>
    <col min="8393" max="8394" width="9.42578125" style="13" customWidth="1"/>
    <col min="8395" max="8395" width="8.42578125" style="13" customWidth="1"/>
    <col min="8396" max="8397" width="9.42578125" style="13" customWidth="1"/>
    <col min="8398" max="8398" width="8.42578125" style="13" customWidth="1"/>
    <col min="8399" max="8400" width="9.42578125" style="13" customWidth="1"/>
    <col min="8401" max="8401" width="8.42578125" style="13" customWidth="1"/>
    <col min="8402" max="8403" width="9.42578125" style="13" customWidth="1"/>
    <col min="8404" max="8404" width="8.42578125" style="13" customWidth="1"/>
    <col min="8405" max="8406" width="9.42578125" style="13" customWidth="1"/>
    <col min="8407" max="8407" width="8.42578125" style="13" customWidth="1"/>
    <col min="8408" max="8409" width="9.42578125" style="13" customWidth="1"/>
    <col min="8410" max="8410" width="7.5703125" style="13" customWidth="1"/>
    <col min="8411" max="8412" width="9.42578125" style="13" customWidth="1"/>
    <col min="8413" max="8413" width="7.5703125" style="13" customWidth="1"/>
    <col min="8414" max="8414" width="9.42578125" style="13" customWidth="1"/>
    <col min="8415" max="8415" width="1.140625" style="13" customWidth="1"/>
    <col min="8416" max="8627" width="9.140625" style="13" customWidth="1"/>
    <col min="8628" max="8632" width="11.42578125" style="13" customWidth="1"/>
    <col min="8633" max="8633" width="13.42578125" style="13" customWidth="1"/>
    <col min="8634" max="8634" width="26.85546875" style="13" customWidth="1"/>
    <col min="8635" max="8635" width="9.42578125" style="13" customWidth="1"/>
    <col min="8636" max="8636" width="7.5703125" style="13" customWidth="1"/>
    <col min="8637" max="8637" width="10.7109375" style="13" customWidth="1"/>
    <col min="8638" max="8638" width="9.42578125" style="13" customWidth="1"/>
    <col min="8639" max="8639" width="8.42578125" style="13" customWidth="1"/>
    <col min="8640" max="8641" width="9.42578125" style="13" customWidth="1"/>
    <col min="8642" max="8642" width="8.42578125" style="13" customWidth="1"/>
    <col min="8643" max="8644" width="9.42578125" style="13" customWidth="1"/>
    <col min="8645" max="8645" width="8.42578125" style="13" customWidth="1"/>
    <col min="8646" max="8647" width="9.42578125" style="13" customWidth="1"/>
    <col min="8648" max="8648" width="8.42578125" style="13" customWidth="1"/>
    <col min="8649" max="8650" width="9.42578125" style="13" customWidth="1"/>
    <col min="8651" max="8651" width="8.42578125" style="13" customWidth="1"/>
    <col min="8652" max="8653" width="9.42578125" style="13" customWidth="1"/>
    <col min="8654" max="8654" width="8.42578125" style="13" customWidth="1"/>
    <col min="8655" max="8656" width="9.42578125" style="13" customWidth="1"/>
    <col min="8657" max="8657" width="8.42578125" style="13" customWidth="1"/>
    <col min="8658" max="8659" width="9.42578125" style="13" customWidth="1"/>
    <col min="8660" max="8660" width="8.42578125" style="13" customWidth="1"/>
    <col min="8661" max="8662" width="9.42578125" style="13" customWidth="1"/>
    <col min="8663" max="8663" width="8.42578125" style="13" customWidth="1"/>
    <col min="8664" max="8665" width="9.42578125" style="13" customWidth="1"/>
    <col min="8666" max="8666" width="7.5703125" style="13" customWidth="1"/>
    <col min="8667" max="8668" width="9.42578125" style="13" customWidth="1"/>
    <col min="8669" max="8669" width="7.5703125" style="13" customWidth="1"/>
    <col min="8670" max="8670" width="9.42578125" style="13" customWidth="1"/>
    <col min="8671" max="8671" width="1.140625" style="13" customWidth="1"/>
    <col min="8672" max="8883" width="9.140625" style="13" customWidth="1"/>
    <col min="8884" max="8888" width="11.42578125" style="13" customWidth="1"/>
    <col min="8889" max="8889" width="13.42578125" style="13" customWidth="1"/>
    <col min="8890" max="8890" width="26.85546875" style="13" customWidth="1"/>
    <col min="8891" max="8891" width="9.42578125" style="13" customWidth="1"/>
    <col min="8892" max="8892" width="7.5703125" style="13" customWidth="1"/>
    <col min="8893" max="8893" width="10.7109375" style="13" customWidth="1"/>
    <col min="8894" max="8894" width="9.42578125" style="13" customWidth="1"/>
    <col min="8895" max="8895" width="8.42578125" style="13" customWidth="1"/>
    <col min="8896" max="8897" width="9.42578125" style="13" customWidth="1"/>
    <col min="8898" max="8898" width="8.42578125" style="13" customWidth="1"/>
    <col min="8899" max="8900" width="9.42578125" style="13" customWidth="1"/>
    <col min="8901" max="8901" width="8.42578125" style="13" customWidth="1"/>
    <col min="8902" max="8903" width="9.42578125" style="13" customWidth="1"/>
    <col min="8904" max="8904" width="8.42578125" style="13" customWidth="1"/>
    <col min="8905" max="8906" width="9.42578125" style="13" customWidth="1"/>
    <col min="8907" max="8907" width="8.42578125" style="13" customWidth="1"/>
    <col min="8908" max="8909" width="9.42578125" style="13" customWidth="1"/>
    <col min="8910" max="8910" width="8.42578125" style="13" customWidth="1"/>
    <col min="8911" max="8912" width="9.42578125" style="13" customWidth="1"/>
    <col min="8913" max="8913" width="8.42578125" style="13" customWidth="1"/>
    <col min="8914" max="8915" width="9.42578125" style="13" customWidth="1"/>
    <col min="8916" max="8916" width="8.42578125" style="13" customWidth="1"/>
    <col min="8917" max="8918" width="9.42578125" style="13" customWidth="1"/>
    <col min="8919" max="8919" width="8.42578125" style="13" customWidth="1"/>
    <col min="8920" max="8921" width="9.42578125" style="13" customWidth="1"/>
    <col min="8922" max="8922" width="7.5703125" style="13" customWidth="1"/>
    <col min="8923" max="8924" width="9.42578125" style="13" customWidth="1"/>
    <col min="8925" max="8925" width="7.5703125" style="13" customWidth="1"/>
    <col min="8926" max="8926" width="9.42578125" style="13" customWidth="1"/>
    <col min="8927" max="8927" width="1.140625" style="13" customWidth="1"/>
    <col min="8928" max="9139" width="9.140625" style="13" customWidth="1"/>
    <col min="9140" max="9144" width="11.42578125" style="13" customWidth="1"/>
    <col min="9145" max="9145" width="13.42578125" style="13" customWidth="1"/>
    <col min="9146" max="9146" width="26.85546875" style="13" customWidth="1"/>
    <col min="9147" max="9147" width="9.42578125" style="13" customWidth="1"/>
    <col min="9148" max="9148" width="7.5703125" style="13" customWidth="1"/>
    <col min="9149" max="9149" width="10.7109375" style="13" customWidth="1"/>
    <col min="9150" max="9150" width="9.42578125" style="13" customWidth="1"/>
    <col min="9151" max="9151" width="8.42578125" style="13" customWidth="1"/>
    <col min="9152" max="9153" width="9.42578125" style="13" customWidth="1"/>
    <col min="9154" max="9154" width="8.42578125" style="13" customWidth="1"/>
    <col min="9155" max="9156" width="9.42578125" style="13" customWidth="1"/>
    <col min="9157" max="9157" width="8.42578125" style="13" customWidth="1"/>
    <col min="9158" max="9159" width="9.42578125" style="13" customWidth="1"/>
    <col min="9160" max="9160" width="8.42578125" style="13" customWidth="1"/>
    <col min="9161" max="9162" width="9.42578125" style="13" customWidth="1"/>
    <col min="9163" max="9163" width="8.42578125" style="13" customWidth="1"/>
    <col min="9164" max="9165" width="9.42578125" style="13" customWidth="1"/>
    <col min="9166" max="9166" width="8.42578125" style="13" customWidth="1"/>
    <col min="9167" max="9168" width="9.42578125" style="13" customWidth="1"/>
    <col min="9169" max="9169" width="8.42578125" style="13" customWidth="1"/>
    <col min="9170" max="9171" width="9.42578125" style="13" customWidth="1"/>
    <col min="9172" max="9172" width="8.42578125" style="13" customWidth="1"/>
    <col min="9173" max="9174" width="9.42578125" style="13" customWidth="1"/>
    <col min="9175" max="9175" width="8.42578125" style="13" customWidth="1"/>
    <col min="9176" max="9177" width="9.42578125" style="13" customWidth="1"/>
    <col min="9178" max="9178" width="7.5703125" style="13" customWidth="1"/>
    <col min="9179" max="9180" width="9.42578125" style="13" customWidth="1"/>
    <col min="9181" max="9181" width="7.5703125" style="13" customWidth="1"/>
    <col min="9182" max="9182" width="9.42578125" style="13" customWidth="1"/>
    <col min="9183" max="9183" width="1.140625" style="13" customWidth="1"/>
    <col min="9184" max="9395" width="9.140625" style="13" customWidth="1"/>
    <col min="9396" max="9400" width="11.42578125" style="13" customWidth="1"/>
    <col min="9401" max="9401" width="13.42578125" style="13" customWidth="1"/>
    <col min="9402" max="9402" width="26.85546875" style="13" customWidth="1"/>
    <col min="9403" max="9403" width="9.42578125" style="13" customWidth="1"/>
    <col min="9404" max="9404" width="7.5703125" style="13" customWidth="1"/>
    <col min="9405" max="9405" width="10.7109375" style="13" customWidth="1"/>
    <col min="9406" max="9406" width="9.42578125" style="13" customWidth="1"/>
    <col min="9407" max="9407" width="8.42578125" style="13" customWidth="1"/>
    <col min="9408" max="9409" width="9.42578125" style="13" customWidth="1"/>
    <col min="9410" max="9410" width="8.42578125" style="13" customWidth="1"/>
    <col min="9411" max="9412" width="9.42578125" style="13" customWidth="1"/>
    <col min="9413" max="9413" width="8.42578125" style="13" customWidth="1"/>
    <col min="9414" max="9415" width="9.42578125" style="13" customWidth="1"/>
    <col min="9416" max="9416" width="8.42578125" style="13" customWidth="1"/>
    <col min="9417" max="9418" width="9.42578125" style="13" customWidth="1"/>
    <col min="9419" max="9419" width="8.42578125" style="13" customWidth="1"/>
    <col min="9420" max="9421" width="9.42578125" style="13" customWidth="1"/>
    <col min="9422" max="9422" width="8.42578125" style="13" customWidth="1"/>
    <col min="9423" max="9424" width="9.42578125" style="13" customWidth="1"/>
    <col min="9425" max="9425" width="8.42578125" style="13" customWidth="1"/>
    <col min="9426" max="9427" width="9.42578125" style="13" customWidth="1"/>
    <col min="9428" max="9428" width="8.42578125" style="13" customWidth="1"/>
    <col min="9429" max="9430" width="9.42578125" style="13" customWidth="1"/>
    <col min="9431" max="9431" width="8.42578125" style="13" customWidth="1"/>
    <col min="9432" max="9433" width="9.42578125" style="13" customWidth="1"/>
    <col min="9434" max="9434" width="7.5703125" style="13" customWidth="1"/>
    <col min="9435" max="9436" width="9.42578125" style="13" customWidth="1"/>
    <col min="9437" max="9437" width="7.5703125" style="13" customWidth="1"/>
    <col min="9438" max="9438" width="9.42578125" style="13" customWidth="1"/>
    <col min="9439" max="9439" width="1.140625" style="13" customWidth="1"/>
    <col min="9440" max="9651" width="9.140625" style="13" customWidth="1"/>
    <col min="9652" max="9656" width="11.42578125" style="13" customWidth="1"/>
    <col min="9657" max="9657" width="13.42578125" style="13" customWidth="1"/>
    <col min="9658" max="9658" width="26.85546875" style="13" customWidth="1"/>
    <col min="9659" max="9659" width="9.42578125" style="13" customWidth="1"/>
    <col min="9660" max="9660" width="7.5703125" style="13" customWidth="1"/>
    <col min="9661" max="9661" width="10.7109375" style="13" customWidth="1"/>
    <col min="9662" max="9662" width="9.42578125" style="13" customWidth="1"/>
    <col min="9663" max="9663" width="8.42578125" style="13" customWidth="1"/>
    <col min="9664" max="9665" width="9.42578125" style="13" customWidth="1"/>
    <col min="9666" max="9666" width="8.42578125" style="13" customWidth="1"/>
    <col min="9667" max="9668" width="9.42578125" style="13" customWidth="1"/>
    <col min="9669" max="9669" width="8.42578125" style="13" customWidth="1"/>
    <col min="9670" max="9671" width="9.42578125" style="13" customWidth="1"/>
    <col min="9672" max="9672" width="8.42578125" style="13" customWidth="1"/>
    <col min="9673" max="9674" width="9.42578125" style="13" customWidth="1"/>
    <col min="9675" max="9675" width="8.42578125" style="13" customWidth="1"/>
    <col min="9676" max="9677" width="9.42578125" style="13" customWidth="1"/>
    <col min="9678" max="9678" width="8.42578125" style="13" customWidth="1"/>
    <col min="9679" max="9680" width="9.42578125" style="13" customWidth="1"/>
    <col min="9681" max="9681" width="8.42578125" style="13" customWidth="1"/>
    <col min="9682" max="9683" width="9.42578125" style="13" customWidth="1"/>
    <col min="9684" max="9684" width="8.42578125" style="13" customWidth="1"/>
    <col min="9685" max="9686" width="9.42578125" style="13" customWidth="1"/>
    <col min="9687" max="9687" width="8.42578125" style="13" customWidth="1"/>
    <col min="9688" max="9689" width="9.42578125" style="13" customWidth="1"/>
    <col min="9690" max="9690" width="7.5703125" style="13" customWidth="1"/>
    <col min="9691" max="9692" width="9.42578125" style="13" customWidth="1"/>
    <col min="9693" max="9693" width="7.5703125" style="13" customWidth="1"/>
    <col min="9694" max="9694" width="9.42578125" style="13" customWidth="1"/>
    <col min="9695" max="9695" width="1.140625" style="13" customWidth="1"/>
    <col min="9696" max="9907" width="9.140625" style="13" customWidth="1"/>
    <col min="9908" max="9912" width="11.42578125" style="13" customWidth="1"/>
    <col min="9913" max="9913" width="13.42578125" style="13" customWidth="1"/>
    <col min="9914" max="9914" width="26.85546875" style="13" customWidth="1"/>
    <col min="9915" max="9915" width="9.42578125" style="13" customWidth="1"/>
    <col min="9916" max="9916" width="7.5703125" style="13" customWidth="1"/>
    <col min="9917" max="9917" width="10.7109375" style="13" customWidth="1"/>
    <col min="9918" max="9918" width="9.42578125" style="13" customWidth="1"/>
    <col min="9919" max="9919" width="8.42578125" style="13" customWidth="1"/>
    <col min="9920" max="9921" width="9.42578125" style="13" customWidth="1"/>
    <col min="9922" max="9922" width="8.42578125" style="13" customWidth="1"/>
    <col min="9923" max="9924" width="9.42578125" style="13" customWidth="1"/>
    <col min="9925" max="9925" width="8.42578125" style="13" customWidth="1"/>
    <col min="9926" max="9927" width="9.42578125" style="13" customWidth="1"/>
    <col min="9928" max="9928" width="8.42578125" style="13" customWidth="1"/>
    <col min="9929" max="9930" width="9.42578125" style="13" customWidth="1"/>
    <col min="9931" max="9931" width="8.42578125" style="13" customWidth="1"/>
    <col min="9932" max="9933" width="9.42578125" style="13" customWidth="1"/>
    <col min="9934" max="9934" width="8.42578125" style="13" customWidth="1"/>
    <col min="9935" max="9936" width="9.42578125" style="13" customWidth="1"/>
    <col min="9937" max="9937" width="8.42578125" style="13" customWidth="1"/>
    <col min="9938" max="9939" width="9.42578125" style="13" customWidth="1"/>
    <col min="9940" max="9940" width="8.42578125" style="13" customWidth="1"/>
    <col min="9941" max="9942" width="9.42578125" style="13" customWidth="1"/>
    <col min="9943" max="9943" width="8.42578125" style="13" customWidth="1"/>
    <col min="9944" max="9945" width="9.42578125" style="13" customWidth="1"/>
    <col min="9946" max="9946" width="7.5703125" style="13" customWidth="1"/>
    <col min="9947" max="9948" width="9.42578125" style="13" customWidth="1"/>
    <col min="9949" max="9949" width="7.5703125" style="13" customWidth="1"/>
    <col min="9950" max="9950" width="9.42578125" style="13" customWidth="1"/>
    <col min="9951" max="9951" width="1.140625" style="13" customWidth="1"/>
    <col min="9952" max="10163" width="9.140625" style="13" customWidth="1"/>
    <col min="10164" max="10168" width="11.42578125" style="13" customWidth="1"/>
    <col min="10169" max="10169" width="13.42578125" style="13" customWidth="1"/>
    <col min="10170" max="10170" width="26.85546875" style="13" customWidth="1"/>
    <col min="10171" max="10171" width="9.42578125" style="13" customWidth="1"/>
    <col min="10172" max="10172" width="7.5703125" style="13" customWidth="1"/>
    <col min="10173" max="10173" width="10.7109375" style="13" customWidth="1"/>
    <col min="10174" max="10174" width="9.42578125" style="13" customWidth="1"/>
    <col min="10175" max="10175" width="8.42578125" style="13" customWidth="1"/>
    <col min="10176" max="10177" width="9.42578125" style="13" customWidth="1"/>
    <col min="10178" max="10178" width="8.42578125" style="13" customWidth="1"/>
    <col min="10179" max="10180" width="9.42578125" style="13" customWidth="1"/>
    <col min="10181" max="10181" width="8.42578125" style="13" customWidth="1"/>
    <col min="10182" max="10183" width="9.42578125" style="13" customWidth="1"/>
    <col min="10184" max="10184" width="8.42578125" style="13" customWidth="1"/>
    <col min="10185" max="10186" width="9.42578125" style="13" customWidth="1"/>
    <col min="10187" max="10187" width="8.42578125" style="13" customWidth="1"/>
    <col min="10188" max="10189" width="9.42578125" style="13" customWidth="1"/>
    <col min="10190" max="10190" width="8.42578125" style="13" customWidth="1"/>
    <col min="10191" max="10192" width="9.42578125" style="13" customWidth="1"/>
    <col min="10193" max="10193" width="8.42578125" style="13" customWidth="1"/>
    <col min="10194" max="10195" width="9.42578125" style="13" customWidth="1"/>
    <col min="10196" max="10196" width="8.42578125" style="13" customWidth="1"/>
    <col min="10197" max="10198" width="9.42578125" style="13" customWidth="1"/>
    <col min="10199" max="10199" width="8.42578125" style="13" customWidth="1"/>
    <col min="10200" max="10201" width="9.42578125" style="13" customWidth="1"/>
    <col min="10202" max="10202" width="7.5703125" style="13" customWidth="1"/>
    <col min="10203" max="10204" width="9.42578125" style="13" customWidth="1"/>
    <col min="10205" max="10205" width="7.5703125" style="13" customWidth="1"/>
    <col min="10206" max="10206" width="9.42578125" style="13" customWidth="1"/>
    <col min="10207" max="10207" width="1.140625" style="13" customWidth="1"/>
    <col min="10208" max="10419" width="9.140625" style="13" customWidth="1"/>
    <col min="10420" max="10424" width="11.42578125" style="13" customWidth="1"/>
    <col min="10425" max="10425" width="13.42578125" style="13" customWidth="1"/>
    <col min="10426" max="10426" width="26.85546875" style="13" customWidth="1"/>
    <col min="10427" max="10427" width="9.42578125" style="13" customWidth="1"/>
    <col min="10428" max="10428" width="7.5703125" style="13" customWidth="1"/>
    <col min="10429" max="10429" width="10.7109375" style="13" customWidth="1"/>
    <col min="10430" max="10430" width="9.42578125" style="13" customWidth="1"/>
    <col min="10431" max="10431" width="8.42578125" style="13" customWidth="1"/>
    <col min="10432" max="10433" width="9.42578125" style="13" customWidth="1"/>
    <col min="10434" max="10434" width="8.42578125" style="13" customWidth="1"/>
    <col min="10435" max="10436" width="9.42578125" style="13" customWidth="1"/>
    <col min="10437" max="10437" width="8.42578125" style="13" customWidth="1"/>
    <col min="10438" max="10439" width="9.42578125" style="13" customWidth="1"/>
    <col min="10440" max="10440" width="8.42578125" style="13" customWidth="1"/>
    <col min="10441" max="10442" width="9.42578125" style="13" customWidth="1"/>
    <col min="10443" max="10443" width="8.42578125" style="13" customWidth="1"/>
    <col min="10444" max="10445" width="9.42578125" style="13" customWidth="1"/>
    <col min="10446" max="10446" width="8.42578125" style="13" customWidth="1"/>
    <col min="10447" max="10448" width="9.42578125" style="13" customWidth="1"/>
    <col min="10449" max="10449" width="8.42578125" style="13" customWidth="1"/>
    <col min="10450" max="10451" width="9.42578125" style="13" customWidth="1"/>
    <col min="10452" max="10452" width="8.42578125" style="13" customWidth="1"/>
    <col min="10453" max="10454" width="9.42578125" style="13" customWidth="1"/>
    <col min="10455" max="10455" width="8.42578125" style="13" customWidth="1"/>
    <col min="10456" max="10457" width="9.42578125" style="13" customWidth="1"/>
    <col min="10458" max="10458" width="7.5703125" style="13" customWidth="1"/>
    <col min="10459" max="10460" width="9.42578125" style="13" customWidth="1"/>
    <col min="10461" max="10461" width="7.5703125" style="13" customWidth="1"/>
    <col min="10462" max="10462" width="9.42578125" style="13" customWidth="1"/>
    <col min="10463" max="10463" width="1.140625" style="13" customWidth="1"/>
    <col min="10464" max="10675" width="9.140625" style="13" customWidth="1"/>
    <col min="10676" max="10680" width="11.42578125" style="13" customWidth="1"/>
    <col min="10681" max="10681" width="13.42578125" style="13" customWidth="1"/>
    <col min="10682" max="10682" width="26.85546875" style="13" customWidth="1"/>
    <col min="10683" max="10683" width="9.42578125" style="13" customWidth="1"/>
    <col min="10684" max="10684" width="7.5703125" style="13" customWidth="1"/>
    <col min="10685" max="10685" width="10.7109375" style="13" customWidth="1"/>
    <col min="10686" max="10686" width="9.42578125" style="13" customWidth="1"/>
    <col min="10687" max="10687" width="8.42578125" style="13" customWidth="1"/>
    <col min="10688" max="10689" width="9.42578125" style="13" customWidth="1"/>
    <col min="10690" max="10690" width="8.42578125" style="13" customWidth="1"/>
    <col min="10691" max="10692" width="9.42578125" style="13" customWidth="1"/>
    <col min="10693" max="10693" width="8.42578125" style="13" customWidth="1"/>
    <col min="10694" max="10695" width="9.42578125" style="13" customWidth="1"/>
    <col min="10696" max="10696" width="8.42578125" style="13" customWidth="1"/>
    <col min="10697" max="10698" width="9.42578125" style="13" customWidth="1"/>
    <col min="10699" max="10699" width="8.42578125" style="13" customWidth="1"/>
    <col min="10700" max="10701" width="9.42578125" style="13" customWidth="1"/>
    <col min="10702" max="10702" width="8.42578125" style="13" customWidth="1"/>
    <col min="10703" max="10704" width="9.42578125" style="13" customWidth="1"/>
    <col min="10705" max="10705" width="8.42578125" style="13" customWidth="1"/>
    <col min="10706" max="10707" width="9.42578125" style="13" customWidth="1"/>
    <col min="10708" max="10708" width="8.42578125" style="13" customWidth="1"/>
    <col min="10709" max="10710" width="9.42578125" style="13" customWidth="1"/>
    <col min="10711" max="10711" width="8.42578125" style="13" customWidth="1"/>
    <col min="10712" max="10713" width="9.42578125" style="13" customWidth="1"/>
    <col min="10714" max="10714" width="7.5703125" style="13" customWidth="1"/>
    <col min="10715" max="10716" width="9.42578125" style="13" customWidth="1"/>
    <col min="10717" max="10717" width="7.5703125" style="13" customWidth="1"/>
    <col min="10718" max="10718" width="9.42578125" style="13" customWidth="1"/>
    <col min="10719" max="10719" width="1.140625" style="13" customWidth="1"/>
    <col min="10720" max="10931" width="9.140625" style="13" customWidth="1"/>
    <col min="10932" max="10936" width="11.42578125" style="13" customWidth="1"/>
    <col min="10937" max="10937" width="13.42578125" style="13" customWidth="1"/>
    <col min="10938" max="10938" width="26.85546875" style="13" customWidth="1"/>
    <col min="10939" max="10939" width="9.42578125" style="13" customWidth="1"/>
    <col min="10940" max="10940" width="7.5703125" style="13" customWidth="1"/>
    <col min="10941" max="10941" width="10.7109375" style="13" customWidth="1"/>
    <col min="10942" max="10942" width="9.42578125" style="13" customWidth="1"/>
    <col min="10943" max="10943" width="8.42578125" style="13" customWidth="1"/>
    <col min="10944" max="10945" width="9.42578125" style="13" customWidth="1"/>
    <col min="10946" max="10946" width="8.42578125" style="13" customWidth="1"/>
    <col min="10947" max="10948" width="9.42578125" style="13" customWidth="1"/>
    <col min="10949" max="10949" width="8.42578125" style="13" customWidth="1"/>
    <col min="10950" max="10951" width="9.42578125" style="13" customWidth="1"/>
    <col min="10952" max="10952" width="8.42578125" style="13" customWidth="1"/>
    <col min="10953" max="10954" width="9.42578125" style="13" customWidth="1"/>
    <col min="10955" max="10955" width="8.42578125" style="13" customWidth="1"/>
    <col min="10956" max="10957" width="9.42578125" style="13" customWidth="1"/>
    <col min="10958" max="10958" width="8.42578125" style="13" customWidth="1"/>
    <col min="10959" max="10960" width="9.42578125" style="13" customWidth="1"/>
    <col min="10961" max="10961" width="8.42578125" style="13" customWidth="1"/>
    <col min="10962" max="10963" width="9.42578125" style="13" customWidth="1"/>
    <col min="10964" max="10964" width="8.42578125" style="13" customWidth="1"/>
    <col min="10965" max="10966" width="9.42578125" style="13" customWidth="1"/>
    <col min="10967" max="10967" width="8.42578125" style="13" customWidth="1"/>
    <col min="10968" max="10969" width="9.42578125" style="13" customWidth="1"/>
    <col min="10970" max="10970" width="7.5703125" style="13" customWidth="1"/>
    <col min="10971" max="10972" width="9.42578125" style="13" customWidth="1"/>
    <col min="10973" max="10973" width="7.5703125" style="13" customWidth="1"/>
    <col min="10974" max="10974" width="9.42578125" style="13" customWidth="1"/>
    <col min="10975" max="10975" width="1.140625" style="13" customWidth="1"/>
    <col min="10976" max="11187" width="9.140625" style="13" customWidth="1"/>
    <col min="11188" max="11192" width="11.42578125" style="13" customWidth="1"/>
    <col min="11193" max="11193" width="13.42578125" style="13" customWidth="1"/>
    <col min="11194" max="11194" width="26.85546875" style="13" customWidth="1"/>
    <col min="11195" max="11195" width="9.42578125" style="13" customWidth="1"/>
    <col min="11196" max="11196" width="7.5703125" style="13" customWidth="1"/>
    <col min="11197" max="11197" width="10.7109375" style="13" customWidth="1"/>
    <col min="11198" max="11198" width="9.42578125" style="13" customWidth="1"/>
    <col min="11199" max="11199" width="8.42578125" style="13" customWidth="1"/>
    <col min="11200" max="11201" width="9.42578125" style="13" customWidth="1"/>
    <col min="11202" max="11202" width="8.42578125" style="13" customWidth="1"/>
    <col min="11203" max="11204" width="9.42578125" style="13" customWidth="1"/>
    <col min="11205" max="11205" width="8.42578125" style="13" customWidth="1"/>
    <col min="11206" max="11207" width="9.42578125" style="13" customWidth="1"/>
    <col min="11208" max="11208" width="8.42578125" style="13" customWidth="1"/>
    <col min="11209" max="11210" width="9.42578125" style="13" customWidth="1"/>
    <col min="11211" max="11211" width="8.42578125" style="13" customWidth="1"/>
    <col min="11212" max="11213" width="9.42578125" style="13" customWidth="1"/>
    <col min="11214" max="11214" width="8.42578125" style="13" customWidth="1"/>
    <col min="11215" max="11216" width="9.42578125" style="13" customWidth="1"/>
    <col min="11217" max="11217" width="8.42578125" style="13" customWidth="1"/>
    <col min="11218" max="11219" width="9.42578125" style="13" customWidth="1"/>
    <col min="11220" max="11220" width="8.42578125" style="13" customWidth="1"/>
    <col min="11221" max="11222" width="9.42578125" style="13" customWidth="1"/>
    <col min="11223" max="11223" width="8.42578125" style="13" customWidth="1"/>
    <col min="11224" max="11225" width="9.42578125" style="13" customWidth="1"/>
    <col min="11226" max="11226" width="7.5703125" style="13" customWidth="1"/>
    <col min="11227" max="11228" width="9.42578125" style="13" customWidth="1"/>
    <col min="11229" max="11229" width="7.5703125" style="13" customWidth="1"/>
    <col min="11230" max="11230" width="9.42578125" style="13" customWidth="1"/>
    <col min="11231" max="11231" width="1.140625" style="13" customWidth="1"/>
    <col min="11232" max="11443" width="9.140625" style="13" customWidth="1"/>
    <col min="11444" max="11448" width="11.42578125" style="13" customWidth="1"/>
    <col min="11449" max="11449" width="13.42578125" style="13" customWidth="1"/>
    <col min="11450" max="11450" width="26.85546875" style="13" customWidth="1"/>
    <col min="11451" max="11451" width="9.42578125" style="13" customWidth="1"/>
    <col min="11452" max="11452" width="7.5703125" style="13" customWidth="1"/>
    <col min="11453" max="11453" width="10.7109375" style="13" customWidth="1"/>
    <col min="11454" max="11454" width="9.42578125" style="13" customWidth="1"/>
    <col min="11455" max="11455" width="8.42578125" style="13" customWidth="1"/>
    <col min="11456" max="11457" width="9.42578125" style="13" customWidth="1"/>
    <col min="11458" max="11458" width="8.42578125" style="13" customWidth="1"/>
    <col min="11459" max="11460" width="9.42578125" style="13" customWidth="1"/>
    <col min="11461" max="11461" width="8.42578125" style="13" customWidth="1"/>
    <col min="11462" max="11463" width="9.42578125" style="13" customWidth="1"/>
    <col min="11464" max="11464" width="8.42578125" style="13" customWidth="1"/>
    <col min="11465" max="11466" width="9.42578125" style="13" customWidth="1"/>
    <col min="11467" max="11467" width="8.42578125" style="13" customWidth="1"/>
    <col min="11468" max="11469" width="9.42578125" style="13" customWidth="1"/>
    <col min="11470" max="11470" width="8.42578125" style="13" customWidth="1"/>
    <col min="11471" max="11472" width="9.42578125" style="13" customWidth="1"/>
    <col min="11473" max="11473" width="8.42578125" style="13" customWidth="1"/>
    <col min="11474" max="11475" width="9.42578125" style="13" customWidth="1"/>
    <col min="11476" max="11476" width="8.42578125" style="13" customWidth="1"/>
    <col min="11477" max="11478" width="9.42578125" style="13" customWidth="1"/>
    <col min="11479" max="11479" width="8.42578125" style="13" customWidth="1"/>
    <col min="11480" max="11481" width="9.42578125" style="13" customWidth="1"/>
    <col min="11482" max="11482" width="7.5703125" style="13" customWidth="1"/>
    <col min="11483" max="11484" width="9.42578125" style="13" customWidth="1"/>
    <col min="11485" max="11485" width="7.5703125" style="13" customWidth="1"/>
    <col min="11486" max="11486" width="9.42578125" style="13" customWidth="1"/>
    <col min="11487" max="11487" width="1.140625" style="13" customWidth="1"/>
    <col min="11488" max="11699" width="9.140625" style="13" customWidth="1"/>
    <col min="11700" max="11704" width="11.42578125" style="13" customWidth="1"/>
    <col min="11705" max="11705" width="13.42578125" style="13" customWidth="1"/>
    <col min="11706" max="11706" width="26.85546875" style="13" customWidth="1"/>
    <col min="11707" max="11707" width="9.42578125" style="13" customWidth="1"/>
    <col min="11708" max="11708" width="7.5703125" style="13" customWidth="1"/>
    <col min="11709" max="11709" width="10.7109375" style="13" customWidth="1"/>
    <col min="11710" max="11710" width="9.42578125" style="13" customWidth="1"/>
    <col min="11711" max="11711" width="8.42578125" style="13" customWidth="1"/>
    <col min="11712" max="11713" width="9.42578125" style="13" customWidth="1"/>
    <col min="11714" max="11714" width="8.42578125" style="13" customWidth="1"/>
    <col min="11715" max="11716" width="9.42578125" style="13" customWidth="1"/>
    <col min="11717" max="11717" width="8.42578125" style="13" customWidth="1"/>
    <col min="11718" max="11719" width="9.42578125" style="13" customWidth="1"/>
    <col min="11720" max="11720" width="8.42578125" style="13" customWidth="1"/>
    <col min="11721" max="11722" width="9.42578125" style="13" customWidth="1"/>
    <col min="11723" max="11723" width="8.42578125" style="13" customWidth="1"/>
    <col min="11724" max="11725" width="9.42578125" style="13" customWidth="1"/>
    <col min="11726" max="11726" width="8.42578125" style="13" customWidth="1"/>
    <col min="11727" max="11728" width="9.42578125" style="13" customWidth="1"/>
    <col min="11729" max="11729" width="8.42578125" style="13" customWidth="1"/>
    <col min="11730" max="11731" width="9.42578125" style="13" customWidth="1"/>
    <col min="11732" max="11732" width="8.42578125" style="13" customWidth="1"/>
    <col min="11733" max="11734" width="9.42578125" style="13" customWidth="1"/>
    <col min="11735" max="11735" width="8.42578125" style="13" customWidth="1"/>
    <col min="11736" max="11737" width="9.42578125" style="13" customWidth="1"/>
    <col min="11738" max="11738" width="7.5703125" style="13" customWidth="1"/>
    <col min="11739" max="11740" width="9.42578125" style="13" customWidth="1"/>
    <col min="11741" max="11741" width="7.5703125" style="13" customWidth="1"/>
    <col min="11742" max="11742" width="9.42578125" style="13" customWidth="1"/>
    <col min="11743" max="11743" width="1.140625" style="13" customWidth="1"/>
    <col min="11744" max="11955" width="9.140625" style="13" customWidth="1"/>
    <col min="11956" max="11960" width="11.42578125" style="13" customWidth="1"/>
    <col min="11961" max="11961" width="13.42578125" style="13" customWidth="1"/>
    <col min="11962" max="11962" width="26.85546875" style="13" customWidth="1"/>
    <col min="11963" max="11963" width="9.42578125" style="13" customWidth="1"/>
    <col min="11964" max="11964" width="7.5703125" style="13" customWidth="1"/>
    <col min="11965" max="11965" width="10.7109375" style="13" customWidth="1"/>
    <col min="11966" max="11966" width="9.42578125" style="13" customWidth="1"/>
    <col min="11967" max="11967" width="8.42578125" style="13" customWidth="1"/>
    <col min="11968" max="11969" width="9.42578125" style="13" customWidth="1"/>
    <col min="11970" max="11970" width="8.42578125" style="13" customWidth="1"/>
    <col min="11971" max="11972" width="9.42578125" style="13" customWidth="1"/>
    <col min="11973" max="11973" width="8.42578125" style="13" customWidth="1"/>
    <col min="11974" max="11975" width="9.42578125" style="13" customWidth="1"/>
    <col min="11976" max="11976" width="8.42578125" style="13" customWidth="1"/>
    <col min="11977" max="11978" width="9.42578125" style="13" customWidth="1"/>
    <col min="11979" max="11979" width="8.42578125" style="13" customWidth="1"/>
    <col min="11980" max="11981" width="9.42578125" style="13" customWidth="1"/>
    <col min="11982" max="11982" width="8.42578125" style="13" customWidth="1"/>
    <col min="11983" max="11984" width="9.42578125" style="13" customWidth="1"/>
    <col min="11985" max="11985" width="8.42578125" style="13" customWidth="1"/>
    <col min="11986" max="11987" width="9.42578125" style="13" customWidth="1"/>
    <col min="11988" max="11988" width="8.42578125" style="13" customWidth="1"/>
    <col min="11989" max="11990" width="9.42578125" style="13" customWidth="1"/>
    <col min="11991" max="11991" width="8.42578125" style="13" customWidth="1"/>
    <col min="11992" max="11993" width="9.42578125" style="13" customWidth="1"/>
    <col min="11994" max="11994" width="7.5703125" style="13" customWidth="1"/>
    <col min="11995" max="11996" width="9.42578125" style="13" customWidth="1"/>
    <col min="11997" max="11997" width="7.5703125" style="13" customWidth="1"/>
    <col min="11998" max="11998" width="9.42578125" style="13" customWidth="1"/>
    <col min="11999" max="11999" width="1.140625" style="13" customWidth="1"/>
    <col min="12000" max="12211" width="9.140625" style="13" customWidth="1"/>
    <col min="12212" max="12216" width="11.42578125" style="13" customWidth="1"/>
    <col min="12217" max="12217" width="13.42578125" style="13" customWidth="1"/>
    <col min="12218" max="12218" width="26.85546875" style="13" customWidth="1"/>
    <col min="12219" max="12219" width="9.42578125" style="13" customWidth="1"/>
    <col min="12220" max="12220" width="7.5703125" style="13" customWidth="1"/>
    <col min="12221" max="12221" width="10.7109375" style="13" customWidth="1"/>
    <col min="12222" max="12222" width="9.42578125" style="13" customWidth="1"/>
    <col min="12223" max="12223" width="8.42578125" style="13" customWidth="1"/>
    <col min="12224" max="12225" width="9.42578125" style="13" customWidth="1"/>
    <col min="12226" max="12226" width="8.42578125" style="13" customWidth="1"/>
    <col min="12227" max="12228" width="9.42578125" style="13" customWidth="1"/>
    <col min="12229" max="12229" width="8.42578125" style="13" customWidth="1"/>
    <col min="12230" max="12231" width="9.42578125" style="13" customWidth="1"/>
    <col min="12232" max="12232" width="8.42578125" style="13" customWidth="1"/>
    <col min="12233" max="12234" width="9.42578125" style="13" customWidth="1"/>
    <col min="12235" max="12235" width="8.42578125" style="13" customWidth="1"/>
    <col min="12236" max="12237" width="9.42578125" style="13" customWidth="1"/>
    <col min="12238" max="12238" width="8.42578125" style="13" customWidth="1"/>
    <col min="12239" max="12240" width="9.42578125" style="13" customWidth="1"/>
    <col min="12241" max="12241" width="8.42578125" style="13" customWidth="1"/>
    <col min="12242" max="12243" width="9.42578125" style="13" customWidth="1"/>
    <col min="12244" max="12244" width="8.42578125" style="13" customWidth="1"/>
    <col min="12245" max="12246" width="9.42578125" style="13" customWidth="1"/>
    <col min="12247" max="12247" width="8.42578125" style="13" customWidth="1"/>
    <col min="12248" max="12249" width="9.42578125" style="13" customWidth="1"/>
    <col min="12250" max="12250" width="7.5703125" style="13" customWidth="1"/>
    <col min="12251" max="12252" width="9.42578125" style="13" customWidth="1"/>
    <col min="12253" max="12253" width="7.5703125" style="13" customWidth="1"/>
    <col min="12254" max="12254" width="9.42578125" style="13" customWidth="1"/>
    <col min="12255" max="12255" width="1.140625" style="13" customWidth="1"/>
    <col min="12256" max="12467" width="9.140625" style="13" customWidth="1"/>
    <col min="12468" max="12472" width="11.42578125" style="13" customWidth="1"/>
    <col min="12473" max="12473" width="13.42578125" style="13" customWidth="1"/>
    <col min="12474" max="12474" width="26.85546875" style="13" customWidth="1"/>
    <col min="12475" max="12475" width="9.42578125" style="13" customWidth="1"/>
    <col min="12476" max="12476" width="7.5703125" style="13" customWidth="1"/>
    <col min="12477" max="12477" width="10.7109375" style="13" customWidth="1"/>
    <col min="12478" max="12478" width="9.42578125" style="13" customWidth="1"/>
    <col min="12479" max="12479" width="8.42578125" style="13" customWidth="1"/>
    <col min="12480" max="12481" width="9.42578125" style="13" customWidth="1"/>
    <col min="12482" max="12482" width="8.42578125" style="13" customWidth="1"/>
    <col min="12483" max="12484" width="9.42578125" style="13" customWidth="1"/>
    <col min="12485" max="12485" width="8.42578125" style="13" customWidth="1"/>
    <col min="12486" max="12487" width="9.42578125" style="13" customWidth="1"/>
    <col min="12488" max="12488" width="8.42578125" style="13" customWidth="1"/>
    <col min="12489" max="12490" width="9.42578125" style="13" customWidth="1"/>
    <col min="12491" max="12491" width="8.42578125" style="13" customWidth="1"/>
    <col min="12492" max="12493" width="9.42578125" style="13" customWidth="1"/>
    <col min="12494" max="12494" width="8.42578125" style="13" customWidth="1"/>
    <col min="12495" max="12496" width="9.42578125" style="13" customWidth="1"/>
    <col min="12497" max="12497" width="8.42578125" style="13" customWidth="1"/>
    <col min="12498" max="12499" width="9.42578125" style="13" customWidth="1"/>
    <col min="12500" max="12500" width="8.42578125" style="13" customWidth="1"/>
    <col min="12501" max="12502" width="9.42578125" style="13" customWidth="1"/>
    <col min="12503" max="12503" width="8.42578125" style="13" customWidth="1"/>
    <col min="12504" max="12505" width="9.42578125" style="13" customWidth="1"/>
    <col min="12506" max="12506" width="7.5703125" style="13" customWidth="1"/>
    <col min="12507" max="12508" width="9.42578125" style="13" customWidth="1"/>
    <col min="12509" max="12509" width="7.5703125" style="13" customWidth="1"/>
    <col min="12510" max="12510" width="9.42578125" style="13" customWidth="1"/>
    <col min="12511" max="12511" width="1.140625" style="13" customWidth="1"/>
    <col min="12512" max="12723" width="9.140625" style="13" customWidth="1"/>
    <col min="12724" max="12728" width="11.42578125" style="13" customWidth="1"/>
    <col min="12729" max="12729" width="13.42578125" style="13" customWidth="1"/>
    <col min="12730" max="12730" width="26.85546875" style="13" customWidth="1"/>
    <col min="12731" max="12731" width="9.42578125" style="13" customWidth="1"/>
    <col min="12732" max="12732" width="7.5703125" style="13" customWidth="1"/>
    <col min="12733" max="12733" width="10.7109375" style="13" customWidth="1"/>
    <col min="12734" max="12734" width="9.42578125" style="13" customWidth="1"/>
    <col min="12735" max="12735" width="8.42578125" style="13" customWidth="1"/>
    <col min="12736" max="12737" width="9.42578125" style="13" customWidth="1"/>
    <col min="12738" max="12738" width="8.42578125" style="13" customWidth="1"/>
    <col min="12739" max="12740" width="9.42578125" style="13" customWidth="1"/>
    <col min="12741" max="12741" width="8.42578125" style="13" customWidth="1"/>
    <col min="12742" max="12743" width="9.42578125" style="13" customWidth="1"/>
    <col min="12744" max="12744" width="8.42578125" style="13" customWidth="1"/>
    <col min="12745" max="12746" width="9.42578125" style="13" customWidth="1"/>
    <col min="12747" max="12747" width="8.42578125" style="13" customWidth="1"/>
    <col min="12748" max="12749" width="9.42578125" style="13" customWidth="1"/>
    <col min="12750" max="12750" width="8.42578125" style="13" customWidth="1"/>
    <col min="12751" max="12752" width="9.42578125" style="13" customWidth="1"/>
    <col min="12753" max="12753" width="8.42578125" style="13" customWidth="1"/>
    <col min="12754" max="12755" width="9.42578125" style="13" customWidth="1"/>
    <col min="12756" max="12756" width="8.42578125" style="13" customWidth="1"/>
    <col min="12757" max="12758" width="9.42578125" style="13" customWidth="1"/>
    <col min="12759" max="12759" width="8.42578125" style="13" customWidth="1"/>
    <col min="12760" max="12761" width="9.42578125" style="13" customWidth="1"/>
    <col min="12762" max="12762" width="7.5703125" style="13" customWidth="1"/>
    <col min="12763" max="12764" width="9.42578125" style="13" customWidth="1"/>
    <col min="12765" max="12765" width="7.5703125" style="13" customWidth="1"/>
    <col min="12766" max="12766" width="9.42578125" style="13" customWidth="1"/>
    <col min="12767" max="12767" width="1.140625" style="13" customWidth="1"/>
    <col min="12768" max="12979" width="9.140625" style="13" customWidth="1"/>
    <col min="12980" max="12984" width="11.42578125" style="13" customWidth="1"/>
    <col min="12985" max="12985" width="13.42578125" style="13" customWidth="1"/>
    <col min="12986" max="12986" width="26.85546875" style="13" customWidth="1"/>
    <col min="12987" max="12987" width="9.42578125" style="13" customWidth="1"/>
    <col min="12988" max="12988" width="7.5703125" style="13" customWidth="1"/>
    <col min="12989" max="12989" width="10.7109375" style="13" customWidth="1"/>
    <col min="12990" max="12990" width="9.42578125" style="13" customWidth="1"/>
    <col min="12991" max="12991" width="8.42578125" style="13" customWidth="1"/>
    <col min="12992" max="12993" width="9.42578125" style="13" customWidth="1"/>
    <col min="12994" max="12994" width="8.42578125" style="13" customWidth="1"/>
    <col min="12995" max="12996" width="9.42578125" style="13" customWidth="1"/>
    <col min="12997" max="12997" width="8.42578125" style="13" customWidth="1"/>
    <col min="12998" max="12999" width="9.42578125" style="13" customWidth="1"/>
    <col min="13000" max="13000" width="8.42578125" style="13" customWidth="1"/>
    <col min="13001" max="13002" width="9.42578125" style="13" customWidth="1"/>
    <col min="13003" max="13003" width="8.42578125" style="13" customWidth="1"/>
    <col min="13004" max="13005" width="9.42578125" style="13" customWidth="1"/>
    <col min="13006" max="13006" width="8.42578125" style="13" customWidth="1"/>
    <col min="13007" max="13008" width="9.42578125" style="13" customWidth="1"/>
    <col min="13009" max="13009" width="8.42578125" style="13" customWidth="1"/>
    <col min="13010" max="13011" width="9.42578125" style="13" customWidth="1"/>
    <col min="13012" max="13012" width="8.42578125" style="13" customWidth="1"/>
    <col min="13013" max="13014" width="9.42578125" style="13" customWidth="1"/>
    <col min="13015" max="13015" width="8.42578125" style="13" customWidth="1"/>
    <col min="13016" max="13017" width="9.42578125" style="13" customWidth="1"/>
    <col min="13018" max="13018" width="7.5703125" style="13" customWidth="1"/>
    <col min="13019" max="13020" width="9.42578125" style="13" customWidth="1"/>
    <col min="13021" max="13021" width="7.5703125" style="13" customWidth="1"/>
    <col min="13022" max="13022" width="9.42578125" style="13" customWidth="1"/>
    <col min="13023" max="13023" width="1.140625" style="13" customWidth="1"/>
    <col min="13024" max="13235" width="9.140625" style="13" customWidth="1"/>
    <col min="13236" max="13240" width="11.42578125" style="13" customWidth="1"/>
    <col min="13241" max="13241" width="13.42578125" style="13" customWidth="1"/>
    <col min="13242" max="13242" width="26.85546875" style="13" customWidth="1"/>
    <col min="13243" max="13243" width="9.42578125" style="13" customWidth="1"/>
    <col min="13244" max="13244" width="7.5703125" style="13" customWidth="1"/>
    <col min="13245" max="13245" width="10.7109375" style="13" customWidth="1"/>
    <col min="13246" max="13246" width="9.42578125" style="13" customWidth="1"/>
    <col min="13247" max="13247" width="8.42578125" style="13" customWidth="1"/>
    <col min="13248" max="13249" width="9.42578125" style="13" customWidth="1"/>
    <col min="13250" max="13250" width="8.42578125" style="13" customWidth="1"/>
    <col min="13251" max="13252" width="9.42578125" style="13" customWidth="1"/>
    <col min="13253" max="13253" width="8.42578125" style="13" customWidth="1"/>
    <col min="13254" max="13255" width="9.42578125" style="13" customWidth="1"/>
    <col min="13256" max="13256" width="8.42578125" style="13" customWidth="1"/>
    <col min="13257" max="13258" width="9.42578125" style="13" customWidth="1"/>
    <col min="13259" max="13259" width="8.42578125" style="13" customWidth="1"/>
    <col min="13260" max="13261" width="9.42578125" style="13" customWidth="1"/>
    <col min="13262" max="13262" width="8.42578125" style="13" customWidth="1"/>
    <col min="13263" max="13264" width="9.42578125" style="13" customWidth="1"/>
    <col min="13265" max="13265" width="8.42578125" style="13" customWidth="1"/>
    <col min="13266" max="13267" width="9.42578125" style="13" customWidth="1"/>
    <col min="13268" max="13268" width="8.42578125" style="13" customWidth="1"/>
    <col min="13269" max="13270" width="9.42578125" style="13" customWidth="1"/>
    <col min="13271" max="13271" width="8.42578125" style="13" customWidth="1"/>
    <col min="13272" max="13273" width="9.42578125" style="13" customWidth="1"/>
    <col min="13274" max="13274" width="7.5703125" style="13" customWidth="1"/>
    <col min="13275" max="13276" width="9.42578125" style="13" customWidth="1"/>
    <col min="13277" max="13277" width="7.5703125" style="13" customWidth="1"/>
    <col min="13278" max="13278" width="9.42578125" style="13" customWidth="1"/>
    <col min="13279" max="13279" width="1.140625" style="13" customWidth="1"/>
    <col min="13280" max="13491" width="9.140625" style="13" customWidth="1"/>
    <col min="13492" max="13496" width="11.42578125" style="13" customWidth="1"/>
    <col min="13497" max="13497" width="13.42578125" style="13" customWidth="1"/>
    <col min="13498" max="13498" width="26.85546875" style="13" customWidth="1"/>
    <col min="13499" max="13499" width="9.42578125" style="13" customWidth="1"/>
    <col min="13500" max="13500" width="7.5703125" style="13" customWidth="1"/>
    <col min="13501" max="13501" width="10.7109375" style="13" customWidth="1"/>
    <col min="13502" max="13502" width="9.42578125" style="13" customWidth="1"/>
    <col min="13503" max="13503" width="8.42578125" style="13" customWidth="1"/>
    <col min="13504" max="13505" width="9.42578125" style="13" customWidth="1"/>
    <col min="13506" max="13506" width="8.42578125" style="13" customWidth="1"/>
    <col min="13507" max="13508" width="9.42578125" style="13" customWidth="1"/>
    <col min="13509" max="13509" width="8.42578125" style="13" customWidth="1"/>
    <col min="13510" max="13511" width="9.42578125" style="13" customWidth="1"/>
    <col min="13512" max="13512" width="8.42578125" style="13" customWidth="1"/>
    <col min="13513" max="13514" width="9.42578125" style="13" customWidth="1"/>
    <col min="13515" max="13515" width="8.42578125" style="13" customWidth="1"/>
    <col min="13516" max="13517" width="9.42578125" style="13" customWidth="1"/>
    <col min="13518" max="13518" width="8.42578125" style="13" customWidth="1"/>
    <col min="13519" max="13520" width="9.42578125" style="13" customWidth="1"/>
    <col min="13521" max="13521" width="8.42578125" style="13" customWidth="1"/>
    <col min="13522" max="13523" width="9.42578125" style="13" customWidth="1"/>
    <col min="13524" max="13524" width="8.42578125" style="13" customWidth="1"/>
    <col min="13525" max="13526" width="9.42578125" style="13" customWidth="1"/>
    <col min="13527" max="13527" width="8.42578125" style="13" customWidth="1"/>
    <col min="13528" max="13529" width="9.42578125" style="13" customWidth="1"/>
    <col min="13530" max="13530" width="7.5703125" style="13" customWidth="1"/>
    <col min="13531" max="13532" width="9.42578125" style="13" customWidth="1"/>
    <col min="13533" max="13533" width="7.5703125" style="13" customWidth="1"/>
    <col min="13534" max="13534" width="9.42578125" style="13" customWidth="1"/>
    <col min="13535" max="13535" width="1.140625" style="13" customWidth="1"/>
    <col min="13536" max="13747" width="9.140625" style="13" customWidth="1"/>
    <col min="13748" max="13752" width="11.42578125" style="13" customWidth="1"/>
    <col min="13753" max="13753" width="13.42578125" style="13" customWidth="1"/>
    <col min="13754" max="13754" width="26.85546875" style="13" customWidth="1"/>
    <col min="13755" max="13755" width="9.42578125" style="13" customWidth="1"/>
    <col min="13756" max="13756" width="7.5703125" style="13" customWidth="1"/>
    <col min="13757" max="13757" width="10.7109375" style="13" customWidth="1"/>
    <col min="13758" max="13758" width="9.42578125" style="13" customWidth="1"/>
    <col min="13759" max="13759" width="8.42578125" style="13" customWidth="1"/>
    <col min="13760" max="13761" width="9.42578125" style="13" customWidth="1"/>
    <col min="13762" max="13762" width="8.42578125" style="13" customWidth="1"/>
    <col min="13763" max="13764" width="9.42578125" style="13" customWidth="1"/>
    <col min="13765" max="13765" width="8.42578125" style="13" customWidth="1"/>
    <col min="13766" max="13767" width="9.42578125" style="13" customWidth="1"/>
    <col min="13768" max="13768" width="8.42578125" style="13" customWidth="1"/>
    <col min="13769" max="13770" width="9.42578125" style="13" customWidth="1"/>
    <col min="13771" max="13771" width="8.42578125" style="13" customWidth="1"/>
    <col min="13772" max="13773" width="9.42578125" style="13" customWidth="1"/>
    <col min="13774" max="13774" width="8.42578125" style="13" customWidth="1"/>
    <col min="13775" max="13776" width="9.42578125" style="13" customWidth="1"/>
    <col min="13777" max="13777" width="8.42578125" style="13" customWidth="1"/>
    <col min="13778" max="13779" width="9.42578125" style="13" customWidth="1"/>
    <col min="13780" max="13780" width="8.42578125" style="13" customWidth="1"/>
    <col min="13781" max="13782" width="9.42578125" style="13" customWidth="1"/>
    <col min="13783" max="13783" width="8.42578125" style="13" customWidth="1"/>
    <col min="13784" max="13785" width="9.42578125" style="13" customWidth="1"/>
    <col min="13786" max="13786" width="7.5703125" style="13" customWidth="1"/>
    <col min="13787" max="13788" width="9.42578125" style="13" customWidth="1"/>
    <col min="13789" max="13789" width="7.5703125" style="13" customWidth="1"/>
    <col min="13790" max="13790" width="9.42578125" style="13" customWidth="1"/>
    <col min="13791" max="13791" width="1.140625" style="13" customWidth="1"/>
    <col min="13792" max="14003" width="9.140625" style="13" customWidth="1"/>
    <col min="14004" max="14008" width="11.42578125" style="13" customWidth="1"/>
    <col min="14009" max="14009" width="13.42578125" style="13" customWidth="1"/>
    <col min="14010" max="14010" width="26.85546875" style="13" customWidth="1"/>
    <col min="14011" max="14011" width="9.42578125" style="13" customWidth="1"/>
    <col min="14012" max="14012" width="7.5703125" style="13" customWidth="1"/>
    <col min="14013" max="14013" width="10.7109375" style="13" customWidth="1"/>
    <col min="14014" max="14014" width="9.42578125" style="13" customWidth="1"/>
    <col min="14015" max="14015" width="8.42578125" style="13" customWidth="1"/>
    <col min="14016" max="14017" width="9.42578125" style="13" customWidth="1"/>
    <col min="14018" max="14018" width="8.42578125" style="13" customWidth="1"/>
    <col min="14019" max="14020" width="9.42578125" style="13" customWidth="1"/>
    <col min="14021" max="14021" width="8.42578125" style="13" customWidth="1"/>
    <col min="14022" max="14023" width="9.42578125" style="13" customWidth="1"/>
    <col min="14024" max="14024" width="8.42578125" style="13" customWidth="1"/>
    <col min="14025" max="14026" width="9.42578125" style="13" customWidth="1"/>
    <col min="14027" max="14027" width="8.42578125" style="13" customWidth="1"/>
    <col min="14028" max="14029" width="9.42578125" style="13" customWidth="1"/>
    <col min="14030" max="14030" width="8.42578125" style="13" customWidth="1"/>
    <col min="14031" max="14032" width="9.42578125" style="13" customWidth="1"/>
    <col min="14033" max="14033" width="8.42578125" style="13" customWidth="1"/>
    <col min="14034" max="14035" width="9.42578125" style="13" customWidth="1"/>
    <col min="14036" max="14036" width="8.42578125" style="13" customWidth="1"/>
    <col min="14037" max="14038" width="9.42578125" style="13" customWidth="1"/>
    <col min="14039" max="14039" width="8.42578125" style="13" customWidth="1"/>
    <col min="14040" max="14041" width="9.42578125" style="13" customWidth="1"/>
    <col min="14042" max="14042" width="7.5703125" style="13" customWidth="1"/>
    <col min="14043" max="14044" width="9.42578125" style="13" customWidth="1"/>
    <col min="14045" max="14045" width="7.5703125" style="13" customWidth="1"/>
    <col min="14046" max="14046" width="9.42578125" style="13" customWidth="1"/>
    <col min="14047" max="14047" width="1.140625" style="13" customWidth="1"/>
    <col min="14048" max="14259" width="9.140625" style="13" customWidth="1"/>
    <col min="14260" max="14264" width="11.42578125" style="13" customWidth="1"/>
    <col min="14265" max="14265" width="13.42578125" style="13" customWidth="1"/>
    <col min="14266" max="14266" width="26.85546875" style="13" customWidth="1"/>
    <col min="14267" max="14267" width="9.42578125" style="13" customWidth="1"/>
    <col min="14268" max="14268" width="7.5703125" style="13" customWidth="1"/>
    <col min="14269" max="14269" width="10.7109375" style="13" customWidth="1"/>
    <col min="14270" max="14270" width="9.42578125" style="13" customWidth="1"/>
    <col min="14271" max="14271" width="8.42578125" style="13" customWidth="1"/>
    <col min="14272" max="14273" width="9.42578125" style="13" customWidth="1"/>
    <col min="14274" max="14274" width="8.42578125" style="13" customWidth="1"/>
    <col min="14275" max="14276" width="9.42578125" style="13" customWidth="1"/>
    <col min="14277" max="14277" width="8.42578125" style="13" customWidth="1"/>
    <col min="14278" max="14279" width="9.42578125" style="13" customWidth="1"/>
    <col min="14280" max="14280" width="8.42578125" style="13" customWidth="1"/>
    <col min="14281" max="14282" width="9.42578125" style="13" customWidth="1"/>
    <col min="14283" max="14283" width="8.42578125" style="13" customWidth="1"/>
    <col min="14284" max="14285" width="9.42578125" style="13" customWidth="1"/>
    <col min="14286" max="14286" width="8.42578125" style="13" customWidth="1"/>
    <col min="14287" max="14288" width="9.42578125" style="13" customWidth="1"/>
    <col min="14289" max="14289" width="8.42578125" style="13" customWidth="1"/>
    <col min="14290" max="14291" width="9.42578125" style="13" customWidth="1"/>
    <col min="14292" max="14292" width="8.42578125" style="13" customWidth="1"/>
    <col min="14293" max="14294" width="9.42578125" style="13" customWidth="1"/>
    <col min="14295" max="14295" width="8.42578125" style="13" customWidth="1"/>
    <col min="14296" max="14297" width="9.42578125" style="13" customWidth="1"/>
    <col min="14298" max="14298" width="7.5703125" style="13" customWidth="1"/>
    <col min="14299" max="14300" width="9.42578125" style="13" customWidth="1"/>
    <col min="14301" max="14301" width="7.5703125" style="13" customWidth="1"/>
    <col min="14302" max="14302" width="9.42578125" style="13" customWidth="1"/>
    <col min="14303" max="14303" width="1.140625" style="13" customWidth="1"/>
    <col min="14304" max="14515" width="9.140625" style="13" customWidth="1"/>
    <col min="14516" max="14520" width="11.42578125" style="13" customWidth="1"/>
    <col min="14521" max="14521" width="13.42578125" style="13" customWidth="1"/>
    <col min="14522" max="14522" width="26.85546875" style="13" customWidth="1"/>
    <col min="14523" max="14523" width="9.42578125" style="13" customWidth="1"/>
    <col min="14524" max="14524" width="7.5703125" style="13" customWidth="1"/>
    <col min="14525" max="14525" width="10.7109375" style="13" customWidth="1"/>
    <col min="14526" max="14526" width="9.42578125" style="13" customWidth="1"/>
    <col min="14527" max="14527" width="8.42578125" style="13" customWidth="1"/>
    <col min="14528" max="14529" width="9.42578125" style="13" customWidth="1"/>
    <col min="14530" max="14530" width="8.42578125" style="13" customWidth="1"/>
    <col min="14531" max="14532" width="9.42578125" style="13" customWidth="1"/>
    <col min="14533" max="14533" width="8.42578125" style="13" customWidth="1"/>
    <col min="14534" max="14535" width="9.42578125" style="13" customWidth="1"/>
    <col min="14536" max="14536" width="8.42578125" style="13" customWidth="1"/>
    <col min="14537" max="14538" width="9.42578125" style="13" customWidth="1"/>
    <col min="14539" max="14539" width="8.42578125" style="13" customWidth="1"/>
    <col min="14540" max="14541" width="9.42578125" style="13" customWidth="1"/>
    <col min="14542" max="14542" width="8.42578125" style="13" customWidth="1"/>
    <col min="14543" max="14544" width="9.42578125" style="13" customWidth="1"/>
    <col min="14545" max="14545" width="8.42578125" style="13" customWidth="1"/>
    <col min="14546" max="14547" width="9.42578125" style="13" customWidth="1"/>
    <col min="14548" max="14548" width="8.42578125" style="13" customWidth="1"/>
    <col min="14549" max="14550" width="9.42578125" style="13" customWidth="1"/>
    <col min="14551" max="14551" width="8.42578125" style="13" customWidth="1"/>
    <col min="14552" max="14553" width="9.42578125" style="13" customWidth="1"/>
    <col min="14554" max="14554" width="7.5703125" style="13" customWidth="1"/>
    <col min="14555" max="14556" width="9.42578125" style="13" customWidth="1"/>
    <col min="14557" max="14557" width="7.5703125" style="13" customWidth="1"/>
    <col min="14558" max="14558" width="9.42578125" style="13" customWidth="1"/>
    <col min="14559" max="14559" width="1.140625" style="13" customWidth="1"/>
    <col min="14560" max="14771" width="9.140625" style="13" customWidth="1"/>
    <col min="14772" max="14776" width="11.42578125" style="13" customWidth="1"/>
    <col min="14777" max="14777" width="13.42578125" style="13" customWidth="1"/>
    <col min="14778" max="14778" width="26.85546875" style="13" customWidth="1"/>
    <col min="14779" max="14779" width="9.42578125" style="13" customWidth="1"/>
    <col min="14780" max="14780" width="7.5703125" style="13" customWidth="1"/>
    <col min="14781" max="14781" width="10.7109375" style="13" customWidth="1"/>
    <col min="14782" max="14782" width="9.42578125" style="13" customWidth="1"/>
    <col min="14783" max="14783" width="8.42578125" style="13" customWidth="1"/>
    <col min="14784" max="14785" width="9.42578125" style="13" customWidth="1"/>
    <col min="14786" max="14786" width="8.42578125" style="13" customWidth="1"/>
    <col min="14787" max="14788" width="9.42578125" style="13" customWidth="1"/>
    <col min="14789" max="14789" width="8.42578125" style="13" customWidth="1"/>
    <col min="14790" max="14791" width="9.42578125" style="13" customWidth="1"/>
    <col min="14792" max="14792" width="8.42578125" style="13" customWidth="1"/>
    <col min="14793" max="14794" width="9.42578125" style="13" customWidth="1"/>
    <col min="14795" max="14795" width="8.42578125" style="13" customWidth="1"/>
    <col min="14796" max="14797" width="9.42578125" style="13" customWidth="1"/>
    <col min="14798" max="14798" width="8.42578125" style="13" customWidth="1"/>
    <col min="14799" max="14800" width="9.42578125" style="13" customWidth="1"/>
    <col min="14801" max="14801" width="8.42578125" style="13" customWidth="1"/>
    <col min="14802" max="14803" width="9.42578125" style="13" customWidth="1"/>
    <col min="14804" max="14804" width="8.42578125" style="13" customWidth="1"/>
    <col min="14805" max="14806" width="9.42578125" style="13" customWidth="1"/>
    <col min="14807" max="14807" width="8.42578125" style="13" customWidth="1"/>
    <col min="14808" max="14809" width="9.42578125" style="13" customWidth="1"/>
    <col min="14810" max="14810" width="7.5703125" style="13" customWidth="1"/>
    <col min="14811" max="14812" width="9.42578125" style="13" customWidth="1"/>
    <col min="14813" max="14813" width="7.5703125" style="13" customWidth="1"/>
    <col min="14814" max="14814" width="9.42578125" style="13" customWidth="1"/>
    <col min="14815" max="14815" width="1.140625" style="13" customWidth="1"/>
    <col min="14816" max="15027" width="9.140625" style="13" customWidth="1"/>
    <col min="15028" max="15032" width="11.42578125" style="13" customWidth="1"/>
    <col min="15033" max="15033" width="13.42578125" style="13" customWidth="1"/>
    <col min="15034" max="15034" width="26.85546875" style="13" customWidth="1"/>
    <col min="15035" max="15035" width="9.42578125" style="13" customWidth="1"/>
    <col min="15036" max="15036" width="7.5703125" style="13" customWidth="1"/>
    <col min="15037" max="15037" width="10.7109375" style="13" customWidth="1"/>
    <col min="15038" max="15038" width="9.42578125" style="13" customWidth="1"/>
    <col min="15039" max="15039" width="8.42578125" style="13" customWidth="1"/>
    <col min="15040" max="15041" width="9.42578125" style="13" customWidth="1"/>
    <col min="15042" max="15042" width="8.42578125" style="13" customWidth="1"/>
    <col min="15043" max="15044" width="9.42578125" style="13" customWidth="1"/>
    <col min="15045" max="15045" width="8.42578125" style="13" customWidth="1"/>
    <col min="15046" max="15047" width="9.42578125" style="13" customWidth="1"/>
    <col min="15048" max="15048" width="8.42578125" style="13" customWidth="1"/>
    <col min="15049" max="15050" width="9.42578125" style="13" customWidth="1"/>
    <col min="15051" max="15051" width="8.42578125" style="13" customWidth="1"/>
    <col min="15052" max="15053" width="9.42578125" style="13" customWidth="1"/>
    <col min="15054" max="15054" width="8.42578125" style="13" customWidth="1"/>
    <col min="15055" max="15056" width="9.42578125" style="13" customWidth="1"/>
    <col min="15057" max="15057" width="8.42578125" style="13" customWidth="1"/>
    <col min="15058" max="15059" width="9.42578125" style="13" customWidth="1"/>
    <col min="15060" max="15060" width="8.42578125" style="13" customWidth="1"/>
    <col min="15061" max="15062" width="9.42578125" style="13" customWidth="1"/>
    <col min="15063" max="15063" width="8.42578125" style="13" customWidth="1"/>
    <col min="15064" max="15065" width="9.42578125" style="13" customWidth="1"/>
    <col min="15066" max="15066" width="7.5703125" style="13" customWidth="1"/>
    <col min="15067" max="15068" width="9.42578125" style="13" customWidth="1"/>
    <col min="15069" max="15069" width="7.5703125" style="13" customWidth="1"/>
    <col min="15070" max="15070" width="9.42578125" style="13" customWidth="1"/>
    <col min="15071" max="15071" width="1.140625" style="13" customWidth="1"/>
    <col min="15072" max="15283" width="9.140625" style="13" customWidth="1"/>
    <col min="15284" max="15288" width="11.42578125" style="13" customWidth="1"/>
    <col min="15289" max="15289" width="13.42578125" style="13" customWidth="1"/>
    <col min="15290" max="15290" width="26.85546875" style="13" customWidth="1"/>
    <col min="15291" max="15291" width="9.42578125" style="13" customWidth="1"/>
    <col min="15292" max="15292" width="7.5703125" style="13" customWidth="1"/>
    <col min="15293" max="15293" width="10.7109375" style="13" customWidth="1"/>
    <col min="15294" max="15294" width="9.42578125" style="13" customWidth="1"/>
    <col min="15295" max="15295" width="8.42578125" style="13" customWidth="1"/>
    <col min="15296" max="15297" width="9.42578125" style="13" customWidth="1"/>
    <col min="15298" max="15298" width="8.42578125" style="13" customWidth="1"/>
    <col min="15299" max="15300" width="9.42578125" style="13" customWidth="1"/>
    <col min="15301" max="15301" width="8.42578125" style="13" customWidth="1"/>
    <col min="15302" max="15303" width="9.42578125" style="13" customWidth="1"/>
    <col min="15304" max="15304" width="8.42578125" style="13" customWidth="1"/>
    <col min="15305" max="15306" width="9.42578125" style="13" customWidth="1"/>
    <col min="15307" max="15307" width="8.42578125" style="13" customWidth="1"/>
    <col min="15308" max="15309" width="9.42578125" style="13" customWidth="1"/>
    <col min="15310" max="15310" width="8.42578125" style="13" customWidth="1"/>
    <col min="15311" max="15312" width="9.42578125" style="13" customWidth="1"/>
    <col min="15313" max="15313" width="8.42578125" style="13" customWidth="1"/>
    <col min="15314" max="15315" width="9.42578125" style="13" customWidth="1"/>
    <col min="15316" max="15316" width="8.42578125" style="13" customWidth="1"/>
    <col min="15317" max="15318" width="9.42578125" style="13" customWidth="1"/>
    <col min="15319" max="15319" width="8.42578125" style="13" customWidth="1"/>
    <col min="15320" max="15321" width="9.42578125" style="13" customWidth="1"/>
    <col min="15322" max="15322" width="7.5703125" style="13" customWidth="1"/>
    <col min="15323" max="15324" width="9.42578125" style="13" customWidth="1"/>
    <col min="15325" max="15325" width="7.5703125" style="13" customWidth="1"/>
    <col min="15326" max="15326" width="9.42578125" style="13" customWidth="1"/>
    <col min="15327" max="15327" width="1.140625" style="13" customWidth="1"/>
    <col min="15328" max="15539" width="9.140625" style="13" customWidth="1"/>
    <col min="15540" max="15544" width="11.42578125" style="13" customWidth="1"/>
    <col min="15545" max="15545" width="13.42578125" style="13" customWidth="1"/>
    <col min="15546" max="15546" width="26.85546875" style="13" customWidth="1"/>
    <col min="15547" max="15547" width="9.42578125" style="13" customWidth="1"/>
    <col min="15548" max="15548" width="7.5703125" style="13" customWidth="1"/>
    <col min="15549" max="15549" width="10.7109375" style="13" customWidth="1"/>
    <col min="15550" max="15550" width="9.42578125" style="13" customWidth="1"/>
    <col min="15551" max="15551" width="8.42578125" style="13" customWidth="1"/>
    <col min="15552" max="15553" width="9.42578125" style="13" customWidth="1"/>
    <col min="15554" max="15554" width="8.42578125" style="13" customWidth="1"/>
    <col min="15555" max="15556" width="9.42578125" style="13" customWidth="1"/>
    <col min="15557" max="15557" width="8.42578125" style="13" customWidth="1"/>
    <col min="15558" max="15559" width="9.42578125" style="13" customWidth="1"/>
    <col min="15560" max="15560" width="8.42578125" style="13" customWidth="1"/>
    <col min="15561" max="15562" width="9.42578125" style="13" customWidth="1"/>
    <col min="15563" max="15563" width="8.42578125" style="13" customWidth="1"/>
    <col min="15564" max="15565" width="9.42578125" style="13" customWidth="1"/>
    <col min="15566" max="15566" width="8.42578125" style="13" customWidth="1"/>
    <col min="15567" max="15568" width="9.42578125" style="13" customWidth="1"/>
    <col min="15569" max="15569" width="8.42578125" style="13" customWidth="1"/>
    <col min="15570" max="15571" width="9.42578125" style="13" customWidth="1"/>
    <col min="15572" max="15572" width="8.42578125" style="13" customWidth="1"/>
    <col min="15573" max="15574" width="9.42578125" style="13" customWidth="1"/>
    <col min="15575" max="15575" width="8.42578125" style="13" customWidth="1"/>
    <col min="15576" max="15577" width="9.42578125" style="13" customWidth="1"/>
    <col min="15578" max="15578" width="7.5703125" style="13" customWidth="1"/>
    <col min="15579" max="15580" width="9.42578125" style="13" customWidth="1"/>
    <col min="15581" max="15581" width="7.5703125" style="13" customWidth="1"/>
    <col min="15582" max="15582" width="9.42578125" style="13" customWidth="1"/>
    <col min="15583" max="15583" width="1.140625" style="13" customWidth="1"/>
    <col min="15584" max="15795" width="9.140625" style="13" customWidth="1"/>
    <col min="15796" max="15800" width="11.42578125" style="13" customWidth="1"/>
    <col min="15801" max="15801" width="13.42578125" style="13" customWidth="1"/>
    <col min="15802" max="15802" width="26.85546875" style="13" customWidth="1"/>
    <col min="15803" max="15803" width="9.42578125" style="13" customWidth="1"/>
    <col min="15804" max="15804" width="7.5703125" style="13" customWidth="1"/>
    <col min="15805" max="15805" width="10.7109375" style="13" customWidth="1"/>
    <col min="15806" max="15806" width="9.42578125" style="13" customWidth="1"/>
    <col min="15807" max="15807" width="8.42578125" style="13" customWidth="1"/>
    <col min="15808" max="15809" width="9.42578125" style="13" customWidth="1"/>
    <col min="15810" max="15810" width="8.42578125" style="13" customWidth="1"/>
    <col min="15811" max="15812" width="9.42578125" style="13" customWidth="1"/>
    <col min="15813" max="15813" width="8.42578125" style="13" customWidth="1"/>
    <col min="15814" max="15815" width="9.42578125" style="13" customWidth="1"/>
    <col min="15816" max="15816" width="8.42578125" style="13" customWidth="1"/>
    <col min="15817" max="15818" width="9.42578125" style="13" customWidth="1"/>
    <col min="15819" max="15819" width="8.42578125" style="13" customWidth="1"/>
    <col min="15820" max="15821" width="9.42578125" style="13" customWidth="1"/>
    <col min="15822" max="15822" width="8.42578125" style="13" customWidth="1"/>
    <col min="15823" max="15824" width="9.42578125" style="13" customWidth="1"/>
    <col min="15825" max="15825" width="8.42578125" style="13" customWidth="1"/>
    <col min="15826" max="15827" width="9.42578125" style="13" customWidth="1"/>
    <col min="15828" max="15828" width="8.42578125" style="13" customWidth="1"/>
    <col min="15829" max="15830" width="9.42578125" style="13" customWidth="1"/>
    <col min="15831" max="15831" width="8.42578125" style="13" customWidth="1"/>
    <col min="15832" max="15833" width="9.42578125" style="13" customWidth="1"/>
    <col min="15834" max="15834" width="7.5703125" style="13" customWidth="1"/>
    <col min="15835" max="15836" width="9.42578125" style="13" customWidth="1"/>
    <col min="15837" max="15837" width="7.5703125" style="13" customWidth="1"/>
    <col min="15838" max="15838" width="9.42578125" style="13" customWidth="1"/>
    <col min="15839" max="15839" width="1.140625" style="13" customWidth="1"/>
    <col min="15840" max="16051" width="9.140625" style="13" customWidth="1"/>
    <col min="16052" max="16056" width="11.42578125" style="13" customWidth="1"/>
    <col min="16057" max="16057" width="13.42578125" style="13" customWidth="1"/>
    <col min="16058" max="16058" width="26.85546875" style="13" customWidth="1"/>
    <col min="16059" max="16059" width="9.42578125" style="13" customWidth="1"/>
    <col min="16060" max="16060" width="7.5703125" style="13" customWidth="1"/>
    <col min="16061" max="16061" width="10.7109375" style="13" customWidth="1"/>
    <col min="16062" max="16062" width="9.42578125" style="13" customWidth="1"/>
    <col min="16063" max="16063" width="8.42578125" style="13" customWidth="1"/>
    <col min="16064" max="16065" width="9.42578125" style="13" customWidth="1"/>
    <col min="16066" max="16066" width="8.42578125" style="13" customWidth="1"/>
    <col min="16067" max="16068" width="9.42578125" style="13" customWidth="1"/>
    <col min="16069" max="16069" width="8.42578125" style="13" customWidth="1"/>
    <col min="16070" max="16071" width="9.42578125" style="13" customWidth="1"/>
    <col min="16072" max="16072" width="8.42578125" style="13" customWidth="1"/>
    <col min="16073" max="16074" width="9.42578125" style="13" customWidth="1"/>
    <col min="16075" max="16075" width="8.42578125" style="13" customWidth="1"/>
    <col min="16076" max="16077" width="9.42578125" style="13" customWidth="1"/>
    <col min="16078" max="16078" width="8.42578125" style="13" customWidth="1"/>
    <col min="16079" max="16080" width="9.42578125" style="13" customWidth="1"/>
    <col min="16081" max="16081" width="8.42578125" style="13" customWidth="1"/>
    <col min="16082" max="16083" width="9.42578125" style="13" customWidth="1"/>
    <col min="16084" max="16084" width="8.42578125" style="13" customWidth="1"/>
    <col min="16085" max="16086" width="9.42578125" style="13" customWidth="1"/>
    <col min="16087" max="16087" width="8.42578125" style="13" customWidth="1"/>
    <col min="16088" max="16089" width="9.42578125" style="13" customWidth="1"/>
    <col min="16090" max="16090" width="7.5703125" style="13" customWidth="1"/>
    <col min="16091" max="16092" width="9.42578125" style="13" customWidth="1"/>
    <col min="16093" max="16093" width="7.5703125" style="13" customWidth="1"/>
    <col min="16094" max="16094" width="9.42578125" style="13" customWidth="1"/>
    <col min="16095" max="16095" width="1.140625" style="13" customWidth="1"/>
    <col min="16096" max="16315" width="9.140625" style="13" customWidth="1"/>
    <col min="16316" max="16318" width="9.140625" style="13"/>
    <col min="16319" max="16384" width="9.140625" style="20"/>
  </cols>
  <sheetData>
    <row r="1" spans="1:16318" s="14" customFormat="1" ht="56.25" x14ac:dyDescent="0.25">
      <c r="A1" s="1118" t="s">
        <v>22</v>
      </c>
      <c r="B1" s="1118"/>
      <c r="C1" s="1111"/>
      <c r="D1" s="1111"/>
      <c r="E1" s="1111"/>
      <c r="F1" s="1111"/>
      <c r="G1" s="1111"/>
      <c r="H1" s="1111"/>
      <c r="I1" s="1111"/>
      <c r="J1" s="1111"/>
      <c r="K1" s="1111"/>
      <c r="L1" s="1111"/>
      <c r="M1" s="1111"/>
      <c r="N1" s="1111"/>
      <c r="O1" s="1111"/>
      <c r="P1" s="12"/>
      <c r="Q1" s="12"/>
      <c r="R1" s="12"/>
      <c r="S1" s="12"/>
      <c r="T1" s="12"/>
      <c r="U1" s="12"/>
      <c r="V1" s="12"/>
      <c r="W1" s="12"/>
      <c r="X1" s="13"/>
      <c r="Y1" s="13"/>
      <c r="Z1" s="13"/>
      <c r="AA1" s="13"/>
      <c r="AB1" s="13"/>
      <c r="AC1" s="13"/>
      <c r="AD1" s="13"/>
      <c r="AE1" s="13"/>
      <c r="AF1" s="13"/>
      <c r="AG1" s="13"/>
      <c r="AH1" s="13"/>
      <c r="AI1" s="13"/>
      <c r="AJ1" s="13"/>
      <c r="AK1" s="13"/>
      <c r="AL1" s="13"/>
      <c r="AM1" s="13"/>
      <c r="AN1" s="13"/>
      <c r="AO1" s="13"/>
      <c r="AP1" s="13"/>
      <c r="AQ1" s="13"/>
      <c r="AR1" s="13"/>
      <c r="AS1" s="13"/>
      <c r="AT1" s="13"/>
      <c r="AU1" s="13"/>
      <c r="AV1" s="32"/>
      <c r="AW1" s="32"/>
      <c r="AX1" s="13"/>
      <c r="AY1" s="13"/>
      <c r="AZ1" s="13"/>
      <c r="BA1" s="13"/>
      <c r="BB1" s="13"/>
      <c r="BC1" s="13"/>
      <c r="BD1" s="28"/>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row>
    <row r="2" spans="1:16318" s="15" customFormat="1" ht="30" customHeight="1" x14ac:dyDescent="0.25">
      <c r="A2" s="686"/>
      <c r="B2" s="16"/>
      <c r="C2" s="1137">
        <v>41456</v>
      </c>
      <c r="D2" s="1137"/>
      <c r="E2" s="1137"/>
      <c r="F2" s="1137">
        <v>41487</v>
      </c>
      <c r="G2" s="1137"/>
      <c r="H2" s="1137"/>
      <c r="I2" s="1137">
        <v>41518</v>
      </c>
      <c r="J2" s="1137"/>
      <c r="K2" s="1137"/>
      <c r="L2" s="1137">
        <v>41548</v>
      </c>
      <c r="M2" s="1137"/>
      <c r="N2" s="1137"/>
      <c r="O2" s="1137">
        <v>41579</v>
      </c>
      <c r="P2" s="1137"/>
      <c r="Q2" s="1137"/>
      <c r="R2" s="1137">
        <v>41609</v>
      </c>
      <c r="S2" s="1137"/>
      <c r="T2" s="1137"/>
      <c r="U2" s="1137">
        <v>41640</v>
      </c>
      <c r="V2" s="1137"/>
      <c r="W2" s="1137"/>
      <c r="X2" s="1137">
        <v>41671</v>
      </c>
      <c r="Y2" s="1137"/>
      <c r="Z2" s="1137"/>
      <c r="AA2" s="1137">
        <v>41699</v>
      </c>
      <c r="AB2" s="1137"/>
      <c r="AC2" s="1137"/>
      <c r="AD2" s="1137">
        <v>41730</v>
      </c>
      <c r="AE2" s="1137"/>
      <c r="AF2" s="1137"/>
      <c r="AG2" s="1137">
        <v>41760</v>
      </c>
      <c r="AH2" s="1137"/>
      <c r="AI2" s="1137"/>
      <c r="AJ2" s="1137">
        <v>41791</v>
      </c>
      <c r="AK2" s="1137"/>
      <c r="AL2" s="1137"/>
      <c r="AM2" s="1137" t="s">
        <v>117</v>
      </c>
      <c r="AN2" s="1137"/>
      <c r="AO2" s="1137"/>
      <c r="AP2" s="1137" t="s">
        <v>116</v>
      </c>
      <c r="AQ2" s="1137"/>
      <c r="AR2" s="1137"/>
      <c r="AS2" s="1137" t="s">
        <v>115</v>
      </c>
      <c r="AT2" s="1137"/>
      <c r="AU2" s="1137"/>
      <c r="AV2" s="33"/>
      <c r="AW2" s="33"/>
      <c r="AX2" s="17"/>
      <c r="AY2" s="17"/>
      <c r="AZ2" s="17"/>
      <c r="BA2" s="17"/>
      <c r="BB2" s="17"/>
      <c r="BC2" s="17"/>
      <c r="BD2" s="29"/>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c r="WWI2" s="17"/>
      <c r="WWJ2" s="17"/>
      <c r="WWK2" s="17"/>
      <c r="WWL2" s="17"/>
      <c r="WWM2" s="17"/>
      <c r="WWN2" s="17"/>
      <c r="WWO2" s="17"/>
      <c r="WWP2" s="17"/>
      <c r="WWQ2" s="17"/>
      <c r="WWR2" s="17"/>
      <c r="WWS2" s="17"/>
      <c r="WWT2" s="17"/>
      <c r="WWU2" s="17"/>
      <c r="WWV2" s="17"/>
      <c r="WWW2" s="17"/>
      <c r="WWX2" s="17"/>
      <c r="WWY2" s="17"/>
      <c r="WWZ2" s="17"/>
      <c r="WXA2" s="17"/>
      <c r="WXB2" s="17"/>
      <c r="WXC2" s="17"/>
      <c r="WXD2" s="17"/>
      <c r="WXE2" s="17"/>
      <c r="WXF2" s="17"/>
      <c r="WXG2" s="17"/>
      <c r="WXH2" s="17"/>
      <c r="WXI2" s="17"/>
      <c r="WXJ2" s="17"/>
      <c r="WXK2" s="17"/>
      <c r="WXL2" s="17"/>
      <c r="WXM2" s="17"/>
      <c r="WXN2" s="17"/>
      <c r="WXO2" s="17"/>
      <c r="WXP2" s="17"/>
      <c r="WXQ2" s="17"/>
      <c r="WXR2" s="17"/>
      <c r="WXS2" s="17"/>
      <c r="WXT2" s="17"/>
      <c r="WXU2" s="17"/>
      <c r="WXV2" s="17"/>
      <c r="WXW2" s="17"/>
      <c r="WXX2" s="17"/>
      <c r="WXY2" s="17"/>
      <c r="WXZ2" s="17"/>
      <c r="WYA2" s="17"/>
      <c r="WYB2" s="17"/>
      <c r="WYC2" s="17"/>
      <c r="WYD2" s="17"/>
      <c r="WYE2" s="17"/>
      <c r="WYF2" s="17"/>
      <c r="WYG2" s="17"/>
      <c r="WYH2" s="17"/>
      <c r="WYI2" s="17"/>
      <c r="WYJ2" s="17"/>
      <c r="WYK2" s="17"/>
      <c r="WYL2" s="17"/>
      <c r="WYM2" s="17"/>
      <c r="WYN2" s="17"/>
      <c r="WYO2" s="17"/>
      <c r="WYP2" s="17"/>
      <c r="WYQ2" s="17"/>
      <c r="WYR2" s="17"/>
      <c r="WYS2" s="17"/>
      <c r="WYT2" s="17"/>
      <c r="WYU2" s="17"/>
      <c r="WYV2" s="17"/>
      <c r="WYW2" s="17"/>
      <c r="WYX2" s="17"/>
      <c r="WYY2" s="17"/>
      <c r="WYZ2" s="17"/>
      <c r="WZA2" s="17"/>
      <c r="WZB2" s="17"/>
      <c r="WZC2" s="17"/>
      <c r="WZD2" s="17"/>
      <c r="WZE2" s="17"/>
      <c r="WZF2" s="17"/>
      <c r="WZG2" s="17"/>
      <c r="WZH2" s="17"/>
      <c r="WZI2" s="17"/>
      <c r="WZJ2" s="17"/>
      <c r="WZK2" s="17"/>
      <c r="WZL2" s="17"/>
      <c r="WZM2" s="17"/>
      <c r="WZN2" s="17"/>
      <c r="WZO2" s="17"/>
      <c r="WZP2" s="17"/>
      <c r="WZQ2" s="17"/>
      <c r="WZR2" s="17"/>
      <c r="WZS2" s="17"/>
      <c r="WZT2" s="17"/>
      <c r="WZU2" s="17"/>
      <c r="WZV2" s="17"/>
      <c r="WZW2" s="17"/>
      <c r="WZX2" s="17"/>
      <c r="WZY2" s="17"/>
      <c r="WZZ2" s="17"/>
      <c r="XAA2" s="17"/>
      <c r="XAB2" s="17"/>
      <c r="XAC2" s="17"/>
      <c r="XAD2" s="17"/>
      <c r="XAE2" s="17"/>
      <c r="XAF2" s="17"/>
      <c r="XAG2" s="17"/>
      <c r="XAH2" s="17"/>
      <c r="XAI2" s="17"/>
      <c r="XAJ2" s="17"/>
      <c r="XAK2" s="17"/>
      <c r="XAL2" s="17"/>
      <c r="XAM2" s="17"/>
      <c r="XAN2" s="17"/>
      <c r="XAO2" s="17"/>
      <c r="XAP2" s="17"/>
      <c r="XAQ2" s="17"/>
      <c r="XAR2" s="17"/>
      <c r="XAS2" s="17"/>
      <c r="XAT2" s="17"/>
      <c r="XAU2" s="17"/>
      <c r="XAV2" s="17"/>
      <c r="XAW2" s="17"/>
      <c r="XAX2" s="17"/>
      <c r="XAY2" s="17"/>
      <c r="XAZ2" s="17"/>
      <c r="XBA2" s="17"/>
      <c r="XBB2" s="17"/>
      <c r="XBC2" s="17"/>
      <c r="XBD2" s="17"/>
      <c r="XBE2" s="17"/>
      <c r="XBF2" s="17"/>
      <c r="XBG2" s="17"/>
      <c r="XBH2" s="17"/>
      <c r="XBI2" s="17"/>
      <c r="XBJ2" s="17"/>
      <c r="XBK2" s="17"/>
      <c r="XBL2" s="17"/>
      <c r="XBM2" s="17"/>
      <c r="XBN2" s="17"/>
      <c r="XBO2" s="17"/>
      <c r="XBP2" s="17"/>
      <c r="XBQ2" s="17"/>
      <c r="XBR2" s="17"/>
      <c r="XBS2" s="17"/>
      <c r="XBT2" s="17"/>
      <c r="XBU2" s="17"/>
      <c r="XBV2" s="17"/>
      <c r="XBW2" s="17"/>
      <c r="XBX2" s="17"/>
      <c r="XBY2" s="17"/>
      <c r="XBZ2" s="17"/>
      <c r="XCA2" s="17"/>
      <c r="XCB2" s="17"/>
      <c r="XCC2" s="17"/>
      <c r="XCD2" s="17"/>
      <c r="XCE2" s="17"/>
      <c r="XCF2" s="17"/>
      <c r="XCG2" s="17"/>
      <c r="XCH2" s="17"/>
      <c r="XCI2" s="17"/>
      <c r="XCJ2" s="17"/>
      <c r="XCK2" s="17"/>
      <c r="XCL2" s="17"/>
      <c r="XCM2" s="17"/>
      <c r="XCN2" s="17"/>
      <c r="XCO2" s="17"/>
      <c r="XCP2" s="17"/>
    </row>
    <row r="3" spans="1:16318" s="15" customFormat="1" ht="30" customHeight="1" x14ac:dyDescent="0.25">
      <c r="A3" s="686"/>
      <c r="B3" s="16"/>
      <c r="C3" s="1137" t="s">
        <v>23</v>
      </c>
      <c r="D3" s="1137"/>
      <c r="E3" s="1137"/>
      <c r="F3" s="1137" t="s">
        <v>23</v>
      </c>
      <c r="G3" s="1137"/>
      <c r="H3" s="1137"/>
      <c r="I3" s="1137" t="s">
        <v>23</v>
      </c>
      <c r="J3" s="1137"/>
      <c r="K3" s="1137"/>
      <c r="L3" s="1137" t="s">
        <v>23</v>
      </c>
      <c r="M3" s="1137"/>
      <c r="N3" s="1137"/>
      <c r="O3" s="1137" t="s">
        <v>23</v>
      </c>
      <c r="P3" s="1137"/>
      <c r="Q3" s="1137"/>
      <c r="R3" s="1137" t="s">
        <v>23</v>
      </c>
      <c r="S3" s="1137"/>
      <c r="T3" s="1137"/>
      <c r="U3" s="1137" t="s">
        <v>23</v>
      </c>
      <c r="V3" s="1137"/>
      <c r="W3" s="1137"/>
      <c r="X3" s="1137" t="s">
        <v>23</v>
      </c>
      <c r="Y3" s="1137"/>
      <c r="Z3" s="1137"/>
      <c r="AA3" s="1137" t="s">
        <v>23</v>
      </c>
      <c r="AB3" s="1137"/>
      <c r="AC3" s="1137"/>
      <c r="AD3" s="1137" t="s">
        <v>23</v>
      </c>
      <c r="AE3" s="1137"/>
      <c r="AF3" s="1137"/>
      <c r="AG3" s="1137" t="s">
        <v>23</v>
      </c>
      <c r="AH3" s="1137"/>
      <c r="AI3" s="1137"/>
      <c r="AJ3" s="1137" t="s">
        <v>23</v>
      </c>
      <c r="AK3" s="1137"/>
      <c r="AL3" s="1137"/>
      <c r="AM3" s="1137" t="s">
        <v>23</v>
      </c>
      <c r="AN3" s="1137"/>
      <c r="AO3" s="1137"/>
      <c r="AP3" s="1137" t="s">
        <v>23</v>
      </c>
      <c r="AQ3" s="1137"/>
      <c r="AR3" s="1137"/>
      <c r="AS3" s="1137" t="s">
        <v>23</v>
      </c>
      <c r="AT3" s="1137"/>
      <c r="AU3" s="1137"/>
      <c r="AV3" s="33"/>
      <c r="AW3" s="33"/>
      <c r="AX3" s="17"/>
      <c r="AY3" s="17"/>
      <c r="AZ3" s="17"/>
      <c r="BA3" s="17"/>
      <c r="BB3" s="17"/>
      <c r="BC3" s="17"/>
      <c r="BD3" s="29"/>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c r="AMK3" s="17"/>
      <c r="AML3" s="17"/>
      <c r="AMM3" s="17"/>
      <c r="AMN3" s="17"/>
      <c r="AMO3" s="17"/>
      <c r="AMP3" s="17"/>
      <c r="AMQ3" s="17"/>
      <c r="AMR3" s="17"/>
      <c r="AMS3" s="17"/>
      <c r="AMT3" s="17"/>
      <c r="AMU3" s="17"/>
      <c r="AMV3" s="17"/>
      <c r="AMW3" s="17"/>
      <c r="AMX3" s="17"/>
      <c r="AMY3" s="17"/>
      <c r="AMZ3" s="17"/>
      <c r="ANA3" s="17"/>
      <c r="ANB3" s="17"/>
      <c r="ANC3" s="17"/>
      <c r="AND3" s="17"/>
      <c r="ANE3" s="17"/>
      <c r="ANF3" s="17"/>
      <c r="ANG3" s="17"/>
      <c r="ANH3" s="17"/>
      <c r="ANI3" s="17"/>
      <c r="ANJ3" s="17"/>
      <c r="ANK3" s="17"/>
      <c r="ANL3" s="17"/>
      <c r="ANM3" s="17"/>
      <c r="ANN3" s="17"/>
      <c r="ANO3" s="17"/>
      <c r="ANP3" s="17"/>
      <c r="ANQ3" s="17"/>
      <c r="ANR3" s="17"/>
      <c r="ANS3" s="17"/>
      <c r="ANT3" s="17"/>
      <c r="ANU3" s="17"/>
      <c r="ANV3" s="17"/>
      <c r="ANW3" s="17"/>
      <c r="ANX3" s="17"/>
      <c r="ANY3" s="17"/>
      <c r="ANZ3" s="17"/>
      <c r="AOA3" s="17"/>
      <c r="AOB3" s="17"/>
      <c r="AOC3" s="17"/>
      <c r="AOD3" s="17"/>
      <c r="AOE3" s="17"/>
      <c r="AOF3" s="17"/>
      <c r="AOG3" s="17"/>
      <c r="AOH3" s="17"/>
      <c r="AOI3" s="17"/>
      <c r="AOJ3" s="17"/>
      <c r="AOK3" s="17"/>
      <c r="AOL3" s="17"/>
      <c r="AOM3" s="17"/>
      <c r="AON3" s="17"/>
      <c r="AOO3" s="17"/>
      <c r="AOP3" s="17"/>
      <c r="AOQ3" s="17"/>
      <c r="AOR3" s="17"/>
      <c r="AOS3" s="17"/>
      <c r="AOT3" s="17"/>
      <c r="AOU3" s="17"/>
      <c r="AOV3" s="17"/>
      <c r="AOW3" s="17"/>
      <c r="AOX3" s="17"/>
      <c r="AOY3" s="17"/>
      <c r="AOZ3" s="17"/>
      <c r="APA3" s="17"/>
      <c r="APB3" s="17"/>
      <c r="APC3" s="17"/>
      <c r="APD3" s="17"/>
      <c r="APE3" s="17"/>
      <c r="APF3" s="17"/>
      <c r="APG3" s="17"/>
      <c r="APH3" s="17"/>
      <c r="API3" s="17"/>
      <c r="APJ3" s="17"/>
      <c r="APK3" s="17"/>
      <c r="APL3" s="17"/>
      <c r="APM3" s="17"/>
      <c r="APN3" s="17"/>
      <c r="APO3" s="17"/>
      <c r="APP3" s="17"/>
      <c r="APQ3" s="17"/>
      <c r="APR3" s="17"/>
      <c r="APS3" s="17"/>
      <c r="APT3" s="17"/>
      <c r="APU3" s="17"/>
      <c r="APV3" s="17"/>
      <c r="APW3" s="17"/>
      <c r="APX3" s="17"/>
      <c r="APY3" s="17"/>
      <c r="APZ3" s="17"/>
      <c r="AQA3" s="17"/>
      <c r="AQB3" s="17"/>
      <c r="AQC3" s="17"/>
      <c r="AQD3" s="17"/>
      <c r="AQE3" s="17"/>
      <c r="AQF3" s="17"/>
      <c r="AQG3" s="17"/>
      <c r="AQH3" s="17"/>
      <c r="AQI3" s="17"/>
      <c r="AQJ3" s="17"/>
      <c r="AQK3" s="17"/>
      <c r="AQL3" s="17"/>
      <c r="AQM3" s="17"/>
      <c r="AQN3" s="17"/>
      <c r="AQO3" s="17"/>
      <c r="AQP3" s="17"/>
      <c r="AQQ3" s="17"/>
      <c r="AQR3" s="17"/>
      <c r="AQS3" s="17"/>
      <c r="AQT3" s="17"/>
      <c r="AQU3" s="17"/>
      <c r="AQV3" s="17"/>
      <c r="AQW3" s="17"/>
      <c r="AQX3" s="17"/>
      <c r="AQY3" s="17"/>
      <c r="AQZ3" s="17"/>
      <c r="ARA3" s="17"/>
      <c r="ARB3" s="17"/>
      <c r="ARC3" s="17"/>
      <c r="ARD3" s="17"/>
      <c r="ARE3" s="17"/>
      <c r="ARF3" s="17"/>
      <c r="ARG3" s="17"/>
      <c r="ARH3" s="17"/>
      <c r="ARI3" s="17"/>
      <c r="ARJ3" s="17"/>
      <c r="ARK3" s="17"/>
      <c r="ARL3" s="17"/>
      <c r="ARM3" s="17"/>
      <c r="ARN3" s="17"/>
      <c r="ARO3" s="17"/>
      <c r="ARP3" s="17"/>
      <c r="ARQ3" s="17"/>
      <c r="ARR3" s="17"/>
      <c r="ARS3" s="17"/>
      <c r="ART3" s="17"/>
      <c r="ARU3" s="17"/>
      <c r="ARV3" s="17"/>
      <c r="ARW3" s="17"/>
      <c r="ARX3" s="17"/>
      <c r="ARY3" s="17"/>
      <c r="ARZ3" s="17"/>
      <c r="ASA3" s="17"/>
      <c r="ASB3" s="17"/>
      <c r="ASC3" s="17"/>
      <c r="ASD3" s="17"/>
      <c r="ASE3" s="17"/>
      <c r="ASF3" s="17"/>
      <c r="ASG3" s="17"/>
      <c r="ASH3" s="17"/>
      <c r="ASI3" s="17"/>
      <c r="ASJ3" s="17"/>
      <c r="ASK3" s="17"/>
      <c r="ASL3" s="17"/>
      <c r="ASM3" s="17"/>
      <c r="ASN3" s="17"/>
      <c r="ASO3" s="17"/>
      <c r="ASP3" s="17"/>
      <c r="ASQ3" s="17"/>
      <c r="ASR3" s="17"/>
      <c r="ASS3" s="17"/>
      <c r="AST3" s="17"/>
      <c r="ASU3" s="17"/>
      <c r="ASV3" s="17"/>
      <c r="ASW3" s="17"/>
      <c r="ASX3" s="17"/>
      <c r="ASY3" s="17"/>
      <c r="ASZ3" s="17"/>
      <c r="ATA3" s="17"/>
      <c r="ATB3" s="17"/>
      <c r="ATC3" s="17"/>
      <c r="ATD3" s="17"/>
      <c r="ATE3" s="17"/>
      <c r="ATF3" s="17"/>
      <c r="ATG3" s="17"/>
      <c r="ATH3" s="17"/>
      <c r="ATI3" s="17"/>
      <c r="ATJ3" s="17"/>
      <c r="ATK3" s="17"/>
      <c r="ATL3" s="17"/>
      <c r="ATM3" s="17"/>
      <c r="ATN3" s="17"/>
      <c r="ATO3" s="17"/>
      <c r="ATP3" s="17"/>
      <c r="ATQ3" s="17"/>
      <c r="ATR3" s="17"/>
      <c r="ATS3" s="17"/>
      <c r="ATT3" s="17"/>
      <c r="ATU3" s="17"/>
      <c r="ATV3" s="17"/>
      <c r="ATW3" s="17"/>
      <c r="ATX3" s="17"/>
      <c r="ATY3" s="17"/>
      <c r="ATZ3" s="17"/>
      <c r="AUA3" s="17"/>
      <c r="AUB3" s="17"/>
      <c r="AUC3" s="17"/>
      <c r="AUD3" s="17"/>
      <c r="AUE3" s="17"/>
      <c r="AUF3" s="17"/>
      <c r="AUG3" s="17"/>
      <c r="AUH3" s="17"/>
      <c r="AUI3" s="17"/>
      <c r="AUJ3" s="17"/>
      <c r="AUK3" s="17"/>
      <c r="AUL3" s="17"/>
      <c r="AUM3" s="17"/>
      <c r="AUN3" s="17"/>
      <c r="AUO3" s="17"/>
      <c r="AUP3" s="17"/>
      <c r="AUQ3" s="17"/>
      <c r="AUR3" s="17"/>
      <c r="AUS3" s="17"/>
      <c r="AUT3" s="17"/>
      <c r="AUU3" s="17"/>
      <c r="AUV3" s="17"/>
      <c r="AUW3" s="17"/>
      <c r="AUX3" s="17"/>
      <c r="AUY3" s="17"/>
      <c r="AUZ3" s="17"/>
      <c r="AVA3" s="17"/>
      <c r="AVB3" s="17"/>
      <c r="AVC3" s="17"/>
      <c r="AVD3" s="17"/>
      <c r="AVE3" s="17"/>
      <c r="AVF3" s="17"/>
      <c r="AVG3" s="17"/>
      <c r="AVH3" s="17"/>
      <c r="AVI3" s="17"/>
      <c r="AVJ3" s="17"/>
      <c r="AVK3" s="17"/>
      <c r="AVL3" s="17"/>
      <c r="AVM3" s="17"/>
      <c r="AVN3" s="17"/>
      <c r="AVO3" s="17"/>
      <c r="AVP3" s="17"/>
      <c r="AVQ3" s="17"/>
      <c r="AVR3" s="17"/>
      <c r="AVS3" s="17"/>
      <c r="AVT3" s="17"/>
      <c r="AVU3" s="17"/>
      <c r="AVV3" s="17"/>
      <c r="AVW3" s="17"/>
      <c r="AVX3" s="17"/>
      <c r="AVY3" s="17"/>
      <c r="AVZ3" s="17"/>
      <c r="AWA3" s="17"/>
      <c r="AWB3" s="17"/>
      <c r="AWC3" s="17"/>
      <c r="AWD3" s="17"/>
      <c r="AWE3" s="17"/>
      <c r="AWF3" s="17"/>
      <c r="AWG3" s="17"/>
      <c r="AWH3" s="17"/>
      <c r="AWI3" s="17"/>
      <c r="AWJ3" s="17"/>
      <c r="AWK3" s="17"/>
      <c r="AWL3" s="17"/>
      <c r="AWM3" s="17"/>
      <c r="AWN3" s="17"/>
      <c r="AWO3" s="17"/>
      <c r="AWP3" s="17"/>
      <c r="AWQ3" s="17"/>
      <c r="AWR3" s="17"/>
      <c r="AWS3" s="17"/>
      <c r="AWT3" s="17"/>
      <c r="AWU3" s="17"/>
      <c r="AWV3" s="17"/>
      <c r="AWW3" s="17"/>
      <c r="AWX3" s="17"/>
      <c r="AWY3" s="17"/>
      <c r="AWZ3" s="17"/>
      <c r="AXA3" s="17"/>
      <c r="AXB3" s="17"/>
      <c r="AXC3" s="17"/>
      <c r="AXD3" s="17"/>
      <c r="AXE3" s="17"/>
      <c r="AXF3" s="17"/>
      <c r="AXG3" s="17"/>
      <c r="AXH3" s="17"/>
      <c r="AXI3" s="17"/>
      <c r="AXJ3" s="17"/>
      <c r="AXK3" s="17"/>
      <c r="AXL3" s="17"/>
      <c r="AXM3" s="17"/>
      <c r="AXN3" s="17"/>
      <c r="AXO3" s="17"/>
      <c r="AXP3" s="17"/>
      <c r="AXQ3" s="17"/>
      <c r="AXR3" s="17"/>
      <c r="AXS3" s="17"/>
      <c r="AXT3" s="17"/>
      <c r="AXU3" s="17"/>
      <c r="AXV3" s="17"/>
      <c r="AXW3" s="17"/>
      <c r="AXX3" s="17"/>
      <c r="AXY3" s="17"/>
      <c r="AXZ3" s="17"/>
      <c r="AYA3" s="17"/>
      <c r="AYB3" s="17"/>
      <c r="AYC3" s="17"/>
      <c r="AYD3" s="17"/>
      <c r="AYE3" s="17"/>
      <c r="AYF3" s="17"/>
      <c r="AYG3" s="17"/>
      <c r="AYH3" s="17"/>
      <c r="AYI3" s="17"/>
      <c r="AYJ3" s="17"/>
      <c r="AYK3" s="17"/>
      <c r="AYL3" s="17"/>
      <c r="AYM3" s="17"/>
      <c r="AYN3" s="17"/>
      <c r="AYO3" s="17"/>
      <c r="AYP3" s="17"/>
      <c r="AYQ3" s="17"/>
      <c r="AYR3" s="17"/>
      <c r="AYS3" s="17"/>
      <c r="AYT3" s="17"/>
      <c r="AYU3" s="17"/>
      <c r="AYV3" s="17"/>
      <c r="AYW3" s="17"/>
      <c r="AYX3" s="17"/>
      <c r="AYY3" s="17"/>
      <c r="AYZ3" s="17"/>
      <c r="AZA3" s="17"/>
      <c r="AZB3" s="17"/>
      <c r="AZC3" s="17"/>
      <c r="AZD3" s="17"/>
      <c r="AZE3" s="17"/>
      <c r="AZF3" s="17"/>
      <c r="AZG3" s="17"/>
      <c r="AZH3" s="17"/>
      <c r="AZI3" s="17"/>
      <c r="AZJ3" s="17"/>
      <c r="AZK3" s="17"/>
      <c r="AZL3" s="17"/>
      <c r="AZM3" s="17"/>
      <c r="AZN3" s="17"/>
      <c r="AZO3" s="17"/>
      <c r="AZP3" s="17"/>
      <c r="AZQ3" s="17"/>
      <c r="AZR3" s="17"/>
      <c r="AZS3" s="17"/>
      <c r="AZT3" s="17"/>
      <c r="AZU3" s="17"/>
      <c r="AZV3" s="17"/>
      <c r="AZW3" s="17"/>
      <c r="AZX3" s="17"/>
      <c r="AZY3" s="17"/>
      <c r="AZZ3" s="17"/>
      <c r="BAA3" s="17"/>
      <c r="BAB3" s="17"/>
      <c r="BAC3" s="17"/>
      <c r="BAD3" s="17"/>
      <c r="BAE3" s="17"/>
      <c r="BAF3" s="17"/>
      <c r="BAG3" s="17"/>
      <c r="BAH3" s="17"/>
      <c r="BAI3" s="17"/>
      <c r="BAJ3" s="17"/>
      <c r="BAK3" s="17"/>
      <c r="BAL3" s="17"/>
      <c r="BAM3" s="17"/>
      <c r="BAN3" s="17"/>
      <c r="BAO3" s="17"/>
      <c r="BAP3" s="17"/>
      <c r="BAQ3" s="17"/>
      <c r="BAR3" s="17"/>
      <c r="BAS3" s="17"/>
      <c r="BAT3" s="17"/>
      <c r="BAU3" s="17"/>
      <c r="BAV3" s="17"/>
      <c r="BAW3" s="17"/>
      <c r="BAX3" s="17"/>
      <c r="BAY3" s="17"/>
      <c r="BAZ3" s="17"/>
      <c r="BBA3" s="17"/>
      <c r="BBB3" s="17"/>
      <c r="BBC3" s="17"/>
      <c r="BBD3" s="17"/>
      <c r="BBE3" s="17"/>
      <c r="BBF3" s="17"/>
      <c r="BBG3" s="17"/>
      <c r="BBH3" s="17"/>
      <c r="BBI3" s="17"/>
      <c r="BBJ3" s="17"/>
      <c r="BBK3" s="17"/>
      <c r="BBL3" s="17"/>
      <c r="BBM3" s="17"/>
      <c r="BBN3" s="17"/>
      <c r="BBO3" s="17"/>
      <c r="BBP3" s="17"/>
      <c r="BBQ3" s="17"/>
      <c r="BBR3" s="17"/>
      <c r="BBS3" s="17"/>
      <c r="BBT3" s="17"/>
      <c r="BBU3" s="17"/>
      <c r="BBV3" s="17"/>
      <c r="BBW3" s="17"/>
      <c r="BBX3" s="17"/>
      <c r="BBY3" s="17"/>
      <c r="BBZ3" s="17"/>
      <c r="BCA3" s="17"/>
      <c r="BCB3" s="17"/>
      <c r="BCC3" s="17"/>
      <c r="BCD3" s="17"/>
      <c r="BCE3" s="17"/>
      <c r="BCF3" s="17"/>
      <c r="BCG3" s="17"/>
      <c r="BCH3" s="17"/>
      <c r="BCI3" s="17"/>
      <c r="BCJ3" s="17"/>
      <c r="BCK3" s="17"/>
      <c r="BCL3" s="17"/>
      <c r="BCM3" s="17"/>
      <c r="BCN3" s="17"/>
      <c r="BCO3" s="17"/>
      <c r="BCP3" s="17"/>
      <c r="BCQ3" s="17"/>
      <c r="BCR3" s="17"/>
      <c r="BCS3" s="17"/>
      <c r="BCT3" s="17"/>
      <c r="BCU3" s="17"/>
      <c r="BCV3" s="17"/>
      <c r="BCW3" s="17"/>
      <c r="BCX3" s="17"/>
      <c r="BCY3" s="17"/>
      <c r="BCZ3" s="17"/>
      <c r="BDA3" s="17"/>
      <c r="BDB3" s="17"/>
      <c r="BDC3" s="17"/>
      <c r="BDD3" s="17"/>
      <c r="BDE3" s="17"/>
      <c r="BDF3" s="17"/>
      <c r="BDG3" s="17"/>
      <c r="BDH3" s="17"/>
      <c r="BDI3" s="17"/>
      <c r="BDJ3" s="17"/>
      <c r="BDK3" s="17"/>
      <c r="BDL3" s="17"/>
      <c r="BDM3" s="17"/>
      <c r="BDN3" s="17"/>
      <c r="BDO3" s="17"/>
      <c r="BDP3" s="17"/>
      <c r="BDQ3" s="17"/>
      <c r="BDR3" s="17"/>
      <c r="BDS3" s="17"/>
      <c r="BDT3" s="17"/>
      <c r="BDU3" s="17"/>
      <c r="BDV3" s="17"/>
      <c r="BDW3" s="17"/>
      <c r="BDX3" s="17"/>
      <c r="BDY3" s="17"/>
      <c r="BDZ3" s="17"/>
      <c r="BEA3" s="17"/>
      <c r="BEB3" s="17"/>
      <c r="BEC3" s="17"/>
      <c r="BED3" s="17"/>
      <c r="BEE3" s="17"/>
      <c r="BEF3" s="17"/>
      <c r="BEG3" s="17"/>
      <c r="BEH3" s="17"/>
      <c r="BEI3" s="17"/>
      <c r="BEJ3" s="17"/>
      <c r="BEK3" s="17"/>
      <c r="BEL3" s="17"/>
      <c r="BEM3" s="17"/>
      <c r="BEN3" s="17"/>
      <c r="BEO3" s="17"/>
      <c r="BEP3" s="17"/>
      <c r="BEQ3" s="17"/>
      <c r="BER3" s="17"/>
      <c r="BES3" s="17"/>
      <c r="BET3" s="17"/>
      <c r="BEU3" s="17"/>
      <c r="BEV3" s="17"/>
      <c r="BEW3" s="17"/>
      <c r="BEX3" s="17"/>
      <c r="BEY3" s="17"/>
      <c r="BEZ3" s="17"/>
      <c r="BFA3" s="17"/>
      <c r="BFB3" s="17"/>
      <c r="BFC3" s="17"/>
      <c r="BFD3" s="17"/>
      <c r="BFE3" s="17"/>
      <c r="BFF3" s="17"/>
      <c r="BFG3" s="17"/>
      <c r="BFH3" s="17"/>
      <c r="BFI3" s="17"/>
      <c r="BFJ3" s="17"/>
      <c r="BFK3" s="17"/>
      <c r="BFL3" s="17"/>
      <c r="BFM3" s="17"/>
      <c r="BFN3" s="17"/>
      <c r="BFO3" s="17"/>
      <c r="BFP3" s="17"/>
      <c r="BFQ3" s="17"/>
      <c r="BFR3" s="17"/>
      <c r="BFS3" s="17"/>
      <c r="BFT3" s="17"/>
      <c r="BFU3" s="17"/>
      <c r="BFV3" s="17"/>
      <c r="BFW3" s="17"/>
      <c r="BFX3" s="17"/>
      <c r="BFY3" s="17"/>
      <c r="BFZ3" s="17"/>
      <c r="BGA3" s="17"/>
      <c r="BGB3" s="17"/>
      <c r="BGC3" s="17"/>
      <c r="BGD3" s="17"/>
      <c r="BGE3" s="17"/>
      <c r="BGF3" s="17"/>
      <c r="BGG3" s="17"/>
      <c r="BGH3" s="17"/>
      <c r="BGI3" s="17"/>
      <c r="BGJ3" s="17"/>
      <c r="BGK3" s="17"/>
      <c r="BGL3" s="17"/>
      <c r="BGM3" s="17"/>
      <c r="BGN3" s="17"/>
      <c r="BGO3" s="17"/>
      <c r="BGP3" s="17"/>
      <c r="BGQ3" s="17"/>
      <c r="BGR3" s="17"/>
      <c r="BGS3" s="17"/>
      <c r="BGT3" s="17"/>
      <c r="BGU3" s="17"/>
      <c r="BGV3" s="17"/>
      <c r="BGW3" s="17"/>
      <c r="BGX3" s="17"/>
      <c r="BGY3" s="17"/>
      <c r="BGZ3" s="17"/>
      <c r="BHA3" s="17"/>
      <c r="BHB3" s="17"/>
      <c r="BHC3" s="17"/>
      <c r="BHD3" s="17"/>
      <c r="BHE3" s="17"/>
      <c r="BHF3" s="17"/>
      <c r="BHG3" s="17"/>
      <c r="BHH3" s="17"/>
      <c r="BHI3" s="17"/>
      <c r="BHJ3" s="17"/>
      <c r="BHK3" s="17"/>
      <c r="BHL3" s="17"/>
      <c r="BHM3" s="17"/>
      <c r="BHN3" s="17"/>
      <c r="BHO3" s="17"/>
      <c r="BHP3" s="17"/>
      <c r="BHQ3" s="17"/>
      <c r="BHR3" s="17"/>
      <c r="BHS3" s="17"/>
      <c r="BHT3" s="17"/>
      <c r="BHU3" s="17"/>
      <c r="BHV3" s="17"/>
      <c r="BHW3" s="17"/>
      <c r="BHX3" s="17"/>
      <c r="BHY3" s="17"/>
      <c r="BHZ3" s="17"/>
      <c r="BIA3" s="17"/>
      <c r="BIB3" s="17"/>
      <c r="BIC3" s="17"/>
      <c r="BID3" s="17"/>
      <c r="BIE3" s="17"/>
      <c r="BIF3" s="17"/>
      <c r="BIG3" s="17"/>
      <c r="BIH3" s="17"/>
      <c r="BII3" s="17"/>
      <c r="BIJ3" s="17"/>
      <c r="BIK3" s="17"/>
      <c r="BIL3" s="17"/>
      <c r="BIM3" s="17"/>
      <c r="BIN3" s="17"/>
      <c r="BIO3" s="17"/>
      <c r="BIP3" s="17"/>
      <c r="BIQ3" s="17"/>
      <c r="BIR3" s="17"/>
      <c r="BIS3" s="17"/>
      <c r="BIT3" s="17"/>
      <c r="BIU3" s="17"/>
      <c r="BIV3" s="17"/>
      <c r="BIW3" s="17"/>
      <c r="BIX3" s="17"/>
      <c r="BIY3" s="17"/>
      <c r="BIZ3" s="17"/>
      <c r="BJA3" s="17"/>
      <c r="BJB3" s="17"/>
      <c r="BJC3" s="17"/>
      <c r="BJD3" s="17"/>
      <c r="BJE3" s="17"/>
      <c r="BJF3" s="17"/>
      <c r="BJG3" s="17"/>
      <c r="BJH3" s="17"/>
      <c r="BJI3" s="17"/>
      <c r="BJJ3" s="17"/>
      <c r="BJK3" s="17"/>
      <c r="BJL3" s="17"/>
      <c r="BJM3" s="17"/>
      <c r="BJN3" s="17"/>
      <c r="BJO3" s="17"/>
      <c r="BJP3" s="17"/>
      <c r="BJQ3" s="17"/>
      <c r="BJR3" s="17"/>
      <c r="BJS3" s="17"/>
      <c r="BJT3" s="17"/>
      <c r="BJU3" s="17"/>
      <c r="BJV3" s="17"/>
      <c r="BJW3" s="17"/>
      <c r="BJX3" s="17"/>
      <c r="BJY3" s="17"/>
      <c r="BJZ3" s="17"/>
      <c r="BKA3" s="17"/>
      <c r="BKB3" s="17"/>
      <c r="BKC3" s="17"/>
      <c r="BKD3" s="17"/>
      <c r="BKE3" s="17"/>
      <c r="BKF3" s="17"/>
      <c r="BKG3" s="17"/>
      <c r="BKH3" s="17"/>
      <c r="BKI3" s="17"/>
      <c r="BKJ3" s="17"/>
      <c r="BKK3" s="17"/>
      <c r="BKL3" s="17"/>
      <c r="BKM3" s="17"/>
      <c r="BKN3" s="17"/>
      <c r="BKO3" s="17"/>
      <c r="BKP3" s="17"/>
      <c r="BKQ3" s="17"/>
      <c r="BKR3" s="17"/>
      <c r="BKS3" s="17"/>
      <c r="BKT3" s="17"/>
      <c r="BKU3" s="17"/>
      <c r="BKV3" s="17"/>
      <c r="BKW3" s="17"/>
      <c r="BKX3" s="17"/>
      <c r="BKY3" s="17"/>
      <c r="BKZ3" s="17"/>
      <c r="BLA3" s="17"/>
      <c r="BLB3" s="17"/>
      <c r="BLC3" s="17"/>
      <c r="BLD3" s="17"/>
      <c r="BLE3" s="17"/>
      <c r="BLF3" s="17"/>
      <c r="BLG3" s="17"/>
      <c r="BLH3" s="17"/>
      <c r="BLI3" s="17"/>
      <c r="BLJ3" s="17"/>
      <c r="BLK3" s="17"/>
      <c r="BLL3" s="17"/>
      <c r="BLM3" s="17"/>
      <c r="BLN3" s="17"/>
      <c r="BLO3" s="17"/>
      <c r="BLP3" s="17"/>
      <c r="BLQ3" s="17"/>
      <c r="BLR3" s="17"/>
      <c r="BLS3" s="17"/>
      <c r="BLT3" s="17"/>
      <c r="BLU3" s="17"/>
      <c r="BLV3" s="17"/>
      <c r="BLW3" s="17"/>
      <c r="BLX3" s="17"/>
      <c r="BLY3" s="17"/>
      <c r="BLZ3" s="17"/>
      <c r="BMA3" s="17"/>
      <c r="BMB3" s="17"/>
      <c r="BMC3" s="17"/>
      <c r="BMD3" s="17"/>
      <c r="BME3" s="17"/>
      <c r="BMF3" s="17"/>
      <c r="BMG3" s="17"/>
      <c r="BMH3" s="17"/>
      <c r="BMI3" s="17"/>
      <c r="BMJ3" s="17"/>
      <c r="BMK3" s="17"/>
      <c r="BML3" s="17"/>
      <c r="BMM3" s="17"/>
      <c r="BMN3" s="17"/>
      <c r="BMO3" s="17"/>
      <c r="BMP3" s="17"/>
      <c r="BMQ3" s="17"/>
      <c r="BMR3" s="17"/>
      <c r="BMS3" s="17"/>
      <c r="BMT3" s="17"/>
      <c r="BMU3" s="17"/>
      <c r="BMV3" s="17"/>
      <c r="BMW3" s="17"/>
      <c r="BMX3" s="17"/>
      <c r="BMY3" s="17"/>
      <c r="BMZ3" s="17"/>
      <c r="BNA3" s="17"/>
      <c r="BNB3" s="17"/>
      <c r="BNC3" s="17"/>
      <c r="BND3" s="17"/>
      <c r="BNE3" s="17"/>
      <c r="BNF3" s="17"/>
      <c r="BNG3" s="17"/>
      <c r="BNH3" s="17"/>
      <c r="BNI3" s="17"/>
      <c r="BNJ3" s="17"/>
      <c r="BNK3" s="17"/>
      <c r="BNL3" s="17"/>
      <c r="BNM3" s="17"/>
      <c r="BNN3" s="17"/>
      <c r="BNO3" s="17"/>
      <c r="BNP3" s="17"/>
      <c r="BNQ3" s="17"/>
      <c r="BNR3" s="17"/>
      <c r="BNS3" s="17"/>
      <c r="BNT3" s="17"/>
      <c r="BNU3" s="17"/>
      <c r="BNV3" s="17"/>
      <c r="BNW3" s="17"/>
      <c r="BNX3" s="17"/>
      <c r="BNY3" s="17"/>
      <c r="BNZ3" s="17"/>
      <c r="BOA3" s="17"/>
      <c r="BOB3" s="17"/>
      <c r="BOC3" s="17"/>
      <c r="BOD3" s="17"/>
      <c r="BOE3" s="17"/>
      <c r="BOF3" s="17"/>
      <c r="BOG3" s="17"/>
      <c r="BOH3" s="17"/>
      <c r="BOI3" s="17"/>
      <c r="BOJ3" s="17"/>
      <c r="BOK3" s="17"/>
      <c r="BOL3" s="17"/>
      <c r="BOM3" s="17"/>
      <c r="BON3" s="17"/>
      <c r="BOO3" s="17"/>
      <c r="BOP3" s="17"/>
      <c r="BOQ3" s="17"/>
      <c r="BOR3" s="17"/>
      <c r="BOS3" s="17"/>
      <c r="BOT3" s="17"/>
      <c r="BOU3" s="17"/>
      <c r="BOV3" s="17"/>
      <c r="BOW3" s="17"/>
      <c r="BOX3" s="17"/>
      <c r="BOY3" s="17"/>
      <c r="BOZ3" s="17"/>
      <c r="BPA3" s="17"/>
      <c r="BPB3" s="17"/>
      <c r="BPC3" s="17"/>
      <c r="BPD3" s="17"/>
      <c r="BPE3" s="17"/>
      <c r="BPF3" s="17"/>
      <c r="BPG3" s="17"/>
      <c r="BPH3" s="17"/>
      <c r="BPI3" s="17"/>
      <c r="BPJ3" s="17"/>
      <c r="BPK3" s="17"/>
      <c r="BPL3" s="17"/>
      <c r="BPM3" s="17"/>
      <c r="BPN3" s="17"/>
      <c r="BPO3" s="17"/>
      <c r="BPP3" s="17"/>
      <c r="BPQ3" s="17"/>
      <c r="BPR3" s="17"/>
      <c r="BPS3" s="17"/>
      <c r="BPT3" s="17"/>
      <c r="BPU3" s="17"/>
      <c r="BPV3" s="17"/>
      <c r="BPW3" s="17"/>
      <c r="BPX3" s="17"/>
      <c r="BPY3" s="17"/>
      <c r="BPZ3" s="17"/>
      <c r="BQA3" s="17"/>
      <c r="BQB3" s="17"/>
      <c r="BQC3" s="17"/>
      <c r="BQD3" s="17"/>
      <c r="BQE3" s="17"/>
      <c r="BQF3" s="17"/>
      <c r="BQG3" s="17"/>
      <c r="BQH3" s="17"/>
      <c r="BQI3" s="17"/>
      <c r="BQJ3" s="17"/>
      <c r="BQK3" s="17"/>
      <c r="BQL3" s="17"/>
      <c r="BQM3" s="17"/>
      <c r="BQN3" s="17"/>
      <c r="BQO3" s="17"/>
      <c r="BQP3" s="17"/>
      <c r="BQQ3" s="17"/>
      <c r="BQR3" s="17"/>
      <c r="BQS3" s="17"/>
      <c r="BQT3" s="17"/>
      <c r="BQU3" s="17"/>
      <c r="BQV3" s="17"/>
      <c r="BQW3" s="17"/>
      <c r="BQX3" s="17"/>
      <c r="BQY3" s="17"/>
      <c r="BQZ3" s="17"/>
      <c r="BRA3" s="17"/>
      <c r="BRB3" s="17"/>
      <c r="BRC3" s="17"/>
      <c r="BRD3" s="17"/>
      <c r="BRE3" s="17"/>
      <c r="BRF3" s="17"/>
      <c r="BRG3" s="17"/>
      <c r="BRH3" s="17"/>
      <c r="BRI3" s="17"/>
      <c r="BRJ3" s="17"/>
      <c r="BRK3" s="17"/>
      <c r="BRL3" s="17"/>
      <c r="BRM3" s="17"/>
      <c r="BRN3" s="17"/>
      <c r="BRO3" s="17"/>
      <c r="BRP3" s="17"/>
      <c r="BRQ3" s="17"/>
      <c r="BRR3" s="17"/>
      <c r="BRS3" s="17"/>
      <c r="BRT3" s="17"/>
      <c r="BRU3" s="17"/>
      <c r="BRV3" s="17"/>
      <c r="BRW3" s="17"/>
      <c r="BRX3" s="17"/>
      <c r="BRY3" s="17"/>
      <c r="BRZ3" s="17"/>
      <c r="BSA3" s="17"/>
      <c r="BSB3" s="17"/>
      <c r="BSC3" s="17"/>
      <c r="BSD3" s="17"/>
      <c r="BSE3" s="17"/>
      <c r="BSF3" s="17"/>
      <c r="BSG3" s="17"/>
      <c r="BSH3" s="17"/>
      <c r="BSI3" s="17"/>
      <c r="BSJ3" s="17"/>
      <c r="BSK3" s="17"/>
      <c r="BSL3" s="17"/>
      <c r="BSM3" s="17"/>
      <c r="BSN3" s="17"/>
      <c r="BSO3" s="17"/>
      <c r="BSP3" s="17"/>
      <c r="BSQ3" s="17"/>
      <c r="BSR3" s="17"/>
      <c r="BSS3" s="17"/>
      <c r="BST3" s="17"/>
      <c r="BSU3" s="17"/>
      <c r="BSV3" s="17"/>
      <c r="BSW3" s="17"/>
      <c r="BSX3" s="17"/>
      <c r="BSY3" s="17"/>
      <c r="BSZ3" s="17"/>
      <c r="BTA3" s="17"/>
      <c r="BTB3" s="17"/>
      <c r="BTC3" s="17"/>
      <c r="BTD3" s="17"/>
      <c r="BTE3" s="17"/>
      <c r="BTF3" s="17"/>
      <c r="BTG3" s="17"/>
      <c r="BTH3" s="17"/>
      <c r="BTI3" s="17"/>
      <c r="BTJ3" s="17"/>
      <c r="BTK3" s="17"/>
      <c r="BTL3" s="17"/>
      <c r="BTM3" s="17"/>
      <c r="BTN3" s="17"/>
      <c r="BTO3" s="17"/>
      <c r="BTP3" s="17"/>
      <c r="BTQ3" s="17"/>
      <c r="BTR3" s="17"/>
      <c r="BTS3" s="17"/>
      <c r="BTT3" s="17"/>
      <c r="BTU3" s="17"/>
      <c r="BTV3" s="17"/>
      <c r="BTW3" s="17"/>
      <c r="BTX3" s="17"/>
      <c r="BTY3" s="17"/>
      <c r="BTZ3" s="17"/>
      <c r="BUA3" s="17"/>
      <c r="BUB3" s="17"/>
      <c r="BUC3" s="17"/>
      <c r="BUD3" s="17"/>
      <c r="BUE3" s="17"/>
      <c r="BUF3" s="17"/>
      <c r="BUG3" s="17"/>
      <c r="BUH3" s="17"/>
      <c r="BUI3" s="17"/>
      <c r="BUJ3" s="17"/>
      <c r="BUK3" s="17"/>
      <c r="BUL3" s="17"/>
      <c r="BUM3" s="17"/>
      <c r="BUN3" s="17"/>
      <c r="BUO3" s="17"/>
      <c r="BUP3" s="17"/>
      <c r="BUQ3" s="17"/>
      <c r="BUR3" s="17"/>
      <c r="BUS3" s="17"/>
      <c r="BUT3" s="17"/>
      <c r="BUU3" s="17"/>
      <c r="BUV3" s="17"/>
      <c r="BUW3" s="17"/>
      <c r="BUX3" s="17"/>
      <c r="BUY3" s="17"/>
      <c r="BUZ3" s="17"/>
      <c r="BVA3" s="17"/>
      <c r="BVB3" s="17"/>
      <c r="BVC3" s="17"/>
      <c r="BVD3" s="17"/>
      <c r="BVE3" s="17"/>
      <c r="BVF3" s="17"/>
      <c r="BVG3" s="17"/>
      <c r="BVH3" s="17"/>
      <c r="BVI3" s="17"/>
      <c r="BVJ3" s="17"/>
      <c r="BVK3" s="17"/>
      <c r="BVL3" s="17"/>
      <c r="BVM3" s="17"/>
      <c r="BVN3" s="17"/>
      <c r="BVO3" s="17"/>
      <c r="BVP3" s="17"/>
      <c r="BVQ3" s="17"/>
      <c r="BVR3" s="17"/>
      <c r="BVS3" s="17"/>
      <c r="BVT3" s="17"/>
      <c r="BVU3" s="17"/>
      <c r="BVV3" s="17"/>
      <c r="BVW3" s="17"/>
      <c r="BVX3" s="17"/>
      <c r="BVY3" s="17"/>
      <c r="BVZ3" s="17"/>
      <c r="BWA3" s="17"/>
      <c r="BWB3" s="17"/>
      <c r="BWC3" s="17"/>
      <c r="BWD3" s="17"/>
      <c r="BWE3" s="17"/>
      <c r="BWF3" s="17"/>
      <c r="BWG3" s="17"/>
      <c r="BWH3" s="17"/>
      <c r="BWI3" s="17"/>
      <c r="BWJ3" s="17"/>
      <c r="BWK3" s="17"/>
      <c r="BWL3" s="17"/>
      <c r="BWM3" s="17"/>
      <c r="BWN3" s="17"/>
      <c r="BWO3" s="17"/>
      <c r="BWP3" s="17"/>
      <c r="BWQ3" s="17"/>
      <c r="BWR3" s="17"/>
      <c r="BWS3" s="17"/>
      <c r="BWT3" s="17"/>
      <c r="BWU3" s="17"/>
      <c r="BWV3" s="17"/>
      <c r="BWW3" s="17"/>
      <c r="BWX3" s="17"/>
      <c r="BWY3" s="17"/>
      <c r="BWZ3" s="17"/>
      <c r="BXA3" s="17"/>
      <c r="BXB3" s="17"/>
      <c r="BXC3" s="17"/>
      <c r="BXD3" s="17"/>
      <c r="BXE3" s="17"/>
      <c r="BXF3" s="17"/>
      <c r="BXG3" s="17"/>
      <c r="BXH3" s="17"/>
      <c r="BXI3" s="17"/>
      <c r="BXJ3" s="17"/>
      <c r="BXK3" s="17"/>
      <c r="BXL3" s="17"/>
      <c r="BXM3" s="17"/>
      <c r="BXN3" s="17"/>
      <c r="BXO3" s="17"/>
      <c r="BXP3" s="17"/>
      <c r="BXQ3" s="17"/>
      <c r="BXR3" s="17"/>
      <c r="BXS3" s="17"/>
      <c r="BXT3" s="17"/>
      <c r="BXU3" s="17"/>
      <c r="BXV3" s="17"/>
      <c r="BXW3" s="17"/>
      <c r="BXX3" s="17"/>
      <c r="BXY3" s="17"/>
      <c r="BXZ3" s="17"/>
      <c r="BYA3" s="17"/>
      <c r="BYB3" s="17"/>
      <c r="BYC3" s="17"/>
      <c r="BYD3" s="17"/>
      <c r="BYE3" s="17"/>
      <c r="BYF3" s="17"/>
      <c r="BYG3" s="17"/>
      <c r="BYH3" s="17"/>
      <c r="BYI3" s="17"/>
      <c r="BYJ3" s="17"/>
      <c r="BYK3" s="17"/>
      <c r="BYL3" s="17"/>
      <c r="BYM3" s="17"/>
      <c r="BYN3" s="17"/>
      <c r="BYO3" s="17"/>
      <c r="BYP3" s="17"/>
      <c r="BYQ3" s="17"/>
      <c r="BYR3" s="17"/>
      <c r="BYS3" s="17"/>
      <c r="BYT3" s="17"/>
      <c r="BYU3" s="17"/>
      <c r="BYV3" s="17"/>
      <c r="BYW3" s="17"/>
      <c r="BYX3" s="17"/>
      <c r="BYY3" s="17"/>
      <c r="BYZ3" s="17"/>
      <c r="BZA3" s="17"/>
      <c r="BZB3" s="17"/>
      <c r="BZC3" s="17"/>
      <c r="BZD3" s="17"/>
      <c r="BZE3" s="17"/>
      <c r="BZF3" s="17"/>
      <c r="BZG3" s="17"/>
      <c r="BZH3" s="17"/>
      <c r="BZI3" s="17"/>
      <c r="BZJ3" s="17"/>
      <c r="BZK3" s="17"/>
      <c r="BZL3" s="17"/>
      <c r="BZM3" s="17"/>
      <c r="BZN3" s="17"/>
      <c r="BZO3" s="17"/>
      <c r="BZP3" s="17"/>
      <c r="BZQ3" s="17"/>
      <c r="BZR3" s="17"/>
      <c r="BZS3" s="17"/>
      <c r="BZT3" s="17"/>
      <c r="BZU3" s="17"/>
      <c r="BZV3" s="17"/>
      <c r="BZW3" s="17"/>
      <c r="BZX3" s="17"/>
      <c r="BZY3" s="17"/>
      <c r="BZZ3" s="17"/>
      <c r="CAA3" s="17"/>
      <c r="CAB3" s="17"/>
      <c r="CAC3" s="17"/>
      <c r="CAD3" s="17"/>
      <c r="CAE3" s="17"/>
      <c r="CAF3" s="17"/>
      <c r="CAG3" s="17"/>
      <c r="CAH3" s="17"/>
      <c r="CAI3" s="17"/>
      <c r="CAJ3" s="17"/>
      <c r="CAK3" s="17"/>
      <c r="CAL3" s="17"/>
      <c r="CAM3" s="17"/>
      <c r="CAN3" s="17"/>
      <c r="CAO3" s="17"/>
      <c r="CAP3" s="17"/>
      <c r="CAQ3" s="17"/>
      <c r="CAR3" s="17"/>
      <c r="CAS3" s="17"/>
      <c r="CAT3" s="17"/>
      <c r="CAU3" s="17"/>
      <c r="CAV3" s="17"/>
      <c r="CAW3" s="17"/>
      <c r="CAX3" s="17"/>
      <c r="CAY3" s="17"/>
      <c r="CAZ3" s="17"/>
      <c r="CBA3" s="17"/>
      <c r="CBB3" s="17"/>
      <c r="CBC3" s="17"/>
      <c r="CBD3" s="17"/>
      <c r="CBE3" s="17"/>
      <c r="CBF3" s="17"/>
      <c r="CBG3" s="17"/>
      <c r="CBH3" s="17"/>
      <c r="CBI3" s="17"/>
      <c r="CBJ3" s="17"/>
      <c r="CBK3" s="17"/>
      <c r="CBL3" s="17"/>
      <c r="CBM3" s="17"/>
      <c r="CBN3" s="17"/>
      <c r="CBO3" s="17"/>
      <c r="CBP3" s="17"/>
      <c r="CBQ3" s="17"/>
      <c r="CBR3" s="17"/>
      <c r="CBS3" s="17"/>
      <c r="CBT3" s="17"/>
      <c r="CBU3" s="17"/>
      <c r="CBV3" s="17"/>
      <c r="CBW3" s="17"/>
      <c r="CBX3" s="17"/>
      <c r="CBY3" s="17"/>
      <c r="CBZ3" s="17"/>
      <c r="CCA3" s="17"/>
      <c r="CCB3" s="17"/>
      <c r="CCC3" s="17"/>
      <c r="CCD3" s="17"/>
      <c r="CCE3" s="17"/>
      <c r="CCF3" s="17"/>
      <c r="CCG3" s="17"/>
      <c r="CCH3" s="17"/>
      <c r="CCI3" s="17"/>
      <c r="CCJ3" s="17"/>
      <c r="CCK3" s="17"/>
      <c r="CCL3" s="17"/>
      <c r="CCM3" s="17"/>
      <c r="CCN3" s="17"/>
      <c r="CCO3" s="17"/>
      <c r="CCP3" s="17"/>
      <c r="CCQ3" s="17"/>
      <c r="CCR3" s="17"/>
      <c r="CCS3" s="17"/>
      <c r="CCT3" s="17"/>
      <c r="CCU3" s="17"/>
      <c r="CCV3" s="17"/>
      <c r="CCW3" s="17"/>
      <c r="CCX3" s="17"/>
      <c r="CCY3" s="17"/>
      <c r="CCZ3" s="17"/>
      <c r="CDA3" s="17"/>
      <c r="CDB3" s="17"/>
      <c r="CDC3" s="17"/>
      <c r="CDD3" s="17"/>
      <c r="CDE3" s="17"/>
      <c r="CDF3" s="17"/>
      <c r="CDG3" s="17"/>
      <c r="CDH3" s="17"/>
      <c r="CDI3" s="17"/>
      <c r="CDJ3" s="17"/>
      <c r="CDK3" s="17"/>
      <c r="CDL3" s="17"/>
      <c r="CDM3" s="17"/>
      <c r="CDN3" s="17"/>
      <c r="CDO3" s="17"/>
      <c r="CDP3" s="17"/>
      <c r="CDQ3" s="17"/>
      <c r="CDR3" s="17"/>
      <c r="CDS3" s="17"/>
      <c r="CDT3" s="17"/>
      <c r="CDU3" s="17"/>
      <c r="CDV3" s="17"/>
      <c r="CDW3" s="17"/>
      <c r="CDX3" s="17"/>
      <c r="CDY3" s="17"/>
      <c r="CDZ3" s="17"/>
      <c r="CEA3" s="17"/>
      <c r="CEB3" s="17"/>
      <c r="CEC3" s="17"/>
      <c r="CED3" s="17"/>
      <c r="CEE3" s="17"/>
      <c r="CEF3" s="17"/>
      <c r="CEG3" s="17"/>
      <c r="CEH3" s="17"/>
      <c r="CEI3" s="17"/>
      <c r="CEJ3" s="17"/>
      <c r="CEK3" s="17"/>
      <c r="CEL3" s="17"/>
      <c r="CEM3" s="17"/>
      <c r="CEN3" s="17"/>
      <c r="CEO3" s="17"/>
      <c r="CEP3" s="17"/>
      <c r="CEQ3" s="17"/>
      <c r="CER3" s="17"/>
      <c r="CES3" s="17"/>
      <c r="CET3" s="17"/>
      <c r="CEU3" s="17"/>
      <c r="CEV3" s="17"/>
      <c r="CEW3" s="17"/>
      <c r="CEX3" s="17"/>
      <c r="CEY3" s="17"/>
      <c r="CEZ3" s="17"/>
      <c r="CFA3" s="17"/>
      <c r="CFB3" s="17"/>
      <c r="CFC3" s="17"/>
      <c r="CFD3" s="17"/>
      <c r="CFE3" s="17"/>
      <c r="CFF3" s="17"/>
      <c r="CFG3" s="17"/>
      <c r="CFH3" s="17"/>
      <c r="CFI3" s="17"/>
      <c r="CFJ3" s="17"/>
      <c r="CFK3" s="17"/>
      <c r="CFL3" s="17"/>
      <c r="CFM3" s="17"/>
      <c r="CFN3" s="17"/>
      <c r="CFO3" s="17"/>
      <c r="CFP3" s="17"/>
      <c r="CFQ3" s="17"/>
      <c r="CFR3" s="17"/>
      <c r="CFS3" s="17"/>
      <c r="CFT3" s="17"/>
      <c r="CFU3" s="17"/>
      <c r="CFV3" s="17"/>
      <c r="CFW3" s="17"/>
      <c r="CFX3" s="17"/>
      <c r="CFY3" s="17"/>
      <c r="CFZ3" s="17"/>
      <c r="CGA3" s="17"/>
      <c r="CGB3" s="17"/>
      <c r="CGC3" s="17"/>
      <c r="CGD3" s="17"/>
      <c r="CGE3" s="17"/>
      <c r="CGF3" s="17"/>
      <c r="CGG3" s="17"/>
      <c r="CGH3" s="17"/>
      <c r="CGI3" s="17"/>
      <c r="CGJ3" s="17"/>
      <c r="CGK3" s="17"/>
      <c r="CGL3" s="17"/>
      <c r="CGM3" s="17"/>
      <c r="CGN3" s="17"/>
      <c r="CGO3" s="17"/>
      <c r="CGP3" s="17"/>
      <c r="CGQ3" s="17"/>
      <c r="CGR3" s="17"/>
      <c r="CGS3" s="17"/>
      <c r="CGT3" s="17"/>
      <c r="CGU3" s="17"/>
      <c r="CGV3" s="17"/>
      <c r="CGW3" s="17"/>
      <c r="CGX3" s="17"/>
      <c r="CGY3" s="17"/>
      <c r="CGZ3" s="17"/>
      <c r="CHA3" s="17"/>
      <c r="CHB3" s="17"/>
      <c r="CHC3" s="17"/>
      <c r="CHD3" s="17"/>
      <c r="CHE3" s="17"/>
      <c r="CHF3" s="17"/>
      <c r="CHG3" s="17"/>
      <c r="CHH3" s="17"/>
      <c r="CHI3" s="17"/>
      <c r="CHJ3" s="17"/>
      <c r="CHK3" s="17"/>
      <c r="CHL3" s="17"/>
      <c r="CHM3" s="17"/>
      <c r="CHN3" s="17"/>
      <c r="CHO3" s="17"/>
      <c r="CHP3" s="17"/>
      <c r="CHQ3" s="17"/>
      <c r="CHR3" s="17"/>
      <c r="CHS3" s="17"/>
      <c r="CHT3" s="17"/>
      <c r="CHU3" s="17"/>
      <c r="CHV3" s="17"/>
      <c r="CHW3" s="17"/>
      <c r="CHX3" s="17"/>
      <c r="CHY3" s="17"/>
      <c r="CHZ3" s="17"/>
      <c r="CIA3" s="17"/>
      <c r="CIB3" s="17"/>
      <c r="CIC3" s="17"/>
      <c r="CID3" s="17"/>
      <c r="CIE3" s="17"/>
      <c r="CIF3" s="17"/>
      <c r="CIG3" s="17"/>
      <c r="CIH3" s="17"/>
      <c r="CII3" s="17"/>
      <c r="CIJ3" s="17"/>
      <c r="CIK3" s="17"/>
      <c r="CIL3" s="17"/>
      <c r="CIM3" s="17"/>
      <c r="CIN3" s="17"/>
      <c r="CIO3" s="17"/>
      <c r="CIP3" s="17"/>
      <c r="CIQ3" s="17"/>
      <c r="CIR3" s="17"/>
      <c r="CIS3" s="17"/>
      <c r="CIT3" s="17"/>
      <c r="CIU3" s="17"/>
      <c r="CIV3" s="17"/>
      <c r="CIW3" s="17"/>
      <c r="CIX3" s="17"/>
      <c r="CIY3" s="17"/>
      <c r="CIZ3" s="17"/>
      <c r="CJA3" s="17"/>
      <c r="CJB3" s="17"/>
      <c r="CJC3" s="17"/>
      <c r="CJD3" s="17"/>
      <c r="CJE3" s="17"/>
      <c r="CJF3" s="17"/>
      <c r="CJG3" s="17"/>
      <c r="CJH3" s="17"/>
      <c r="CJI3" s="17"/>
      <c r="CJJ3" s="17"/>
      <c r="CJK3" s="17"/>
      <c r="CJL3" s="17"/>
      <c r="CJM3" s="17"/>
      <c r="CJN3" s="17"/>
      <c r="CJO3" s="17"/>
      <c r="CJP3" s="17"/>
      <c r="CJQ3" s="17"/>
      <c r="CJR3" s="17"/>
      <c r="CJS3" s="17"/>
      <c r="CJT3" s="17"/>
      <c r="CJU3" s="17"/>
      <c r="CJV3" s="17"/>
      <c r="CJW3" s="17"/>
      <c r="CJX3" s="17"/>
      <c r="CJY3" s="17"/>
      <c r="CJZ3" s="17"/>
      <c r="CKA3" s="17"/>
      <c r="CKB3" s="17"/>
      <c r="CKC3" s="17"/>
      <c r="CKD3" s="17"/>
      <c r="CKE3" s="17"/>
      <c r="CKF3" s="17"/>
      <c r="CKG3" s="17"/>
      <c r="CKH3" s="17"/>
      <c r="CKI3" s="17"/>
      <c r="CKJ3" s="17"/>
      <c r="CKK3" s="17"/>
      <c r="CKL3" s="17"/>
      <c r="CKM3" s="17"/>
      <c r="CKN3" s="17"/>
      <c r="CKO3" s="17"/>
      <c r="CKP3" s="17"/>
      <c r="CKQ3" s="17"/>
      <c r="CKR3" s="17"/>
      <c r="CKS3" s="17"/>
      <c r="CKT3" s="17"/>
      <c r="CKU3" s="17"/>
      <c r="CKV3" s="17"/>
      <c r="CKW3" s="17"/>
      <c r="CKX3" s="17"/>
      <c r="CKY3" s="17"/>
      <c r="CKZ3" s="17"/>
      <c r="CLA3" s="17"/>
      <c r="CLB3" s="17"/>
      <c r="CLC3" s="17"/>
      <c r="CLD3" s="17"/>
      <c r="CLE3" s="17"/>
      <c r="CLF3" s="17"/>
      <c r="CLG3" s="17"/>
      <c r="CLH3" s="17"/>
      <c r="CLI3" s="17"/>
      <c r="CLJ3" s="17"/>
      <c r="CLK3" s="17"/>
      <c r="CLL3" s="17"/>
      <c r="CLM3" s="17"/>
      <c r="CLN3" s="17"/>
      <c r="CLO3" s="17"/>
      <c r="CLP3" s="17"/>
      <c r="CLQ3" s="17"/>
      <c r="CLR3" s="17"/>
      <c r="CLS3" s="17"/>
      <c r="CLT3" s="17"/>
      <c r="CLU3" s="17"/>
      <c r="CLV3" s="17"/>
      <c r="CLW3" s="17"/>
      <c r="CLX3" s="17"/>
      <c r="CLY3" s="17"/>
      <c r="CLZ3" s="17"/>
      <c r="CMA3" s="17"/>
      <c r="CMB3" s="17"/>
      <c r="CMC3" s="17"/>
      <c r="CMD3" s="17"/>
      <c r="CME3" s="17"/>
      <c r="CMF3" s="17"/>
      <c r="CMG3" s="17"/>
      <c r="CMH3" s="17"/>
      <c r="CMI3" s="17"/>
      <c r="CMJ3" s="17"/>
      <c r="CMK3" s="17"/>
      <c r="CML3" s="17"/>
      <c r="CMM3" s="17"/>
      <c r="CMN3" s="17"/>
      <c r="CMO3" s="17"/>
      <c r="CMP3" s="17"/>
      <c r="CMQ3" s="17"/>
      <c r="CMR3" s="17"/>
      <c r="CMS3" s="17"/>
      <c r="CMT3" s="17"/>
      <c r="CMU3" s="17"/>
      <c r="CMV3" s="17"/>
      <c r="CMW3" s="17"/>
      <c r="CMX3" s="17"/>
      <c r="CMY3" s="17"/>
      <c r="CMZ3" s="17"/>
      <c r="CNA3" s="17"/>
      <c r="CNB3" s="17"/>
      <c r="CNC3" s="17"/>
      <c r="CND3" s="17"/>
      <c r="CNE3" s="17"/>
      <c r="CNF3" s="17"/>
      <c r="CNG3" s="17"/>
      <c r="CNH3" s="17"/>
      <c r="CNI3" s="17"/>
      <c r="CNJ3" s="17"/>
      <c r="CNK3" s="17"/>
      <c r="CNL3" s="17"/>
      <c r="CNM3" s="17"/>
      <c r="CNN3" s="17"/>
      <c r="CNO3" s="17"/>
      <c r="CNP3" s="17"/>
      <c r="CNQ3" s="17"/>
      <c r="CNR3" s="17"/>
      <c r="CNS3" s="17"/>
      <c r="CNT3" s="17"/>
      <c r="CNU3" s="17"/>
      <c r="CNV3" s="17"/>
      <c r="CNW3" s="17"/>
      <c r="CNX3" s="17"/>
      <c r="CNY3" s="17"/>
      <c r="CNZ3" s="17"/>
      <c r="COA3" s="17"/>
      <c r="COB3" s="17"/>
      <c r="COC3" s="17"/>
      <c r="COD3" s="17"/>
      <c r="COE3" s="17"/>
      <c r="COF3" s="17"/>
      <c r="COG3" s="17"/>
      <c r="COH3" s="17"/>
      <c r="COI3" s="17"/>
      <c r="COJ3" s="17"/>
      <c r="COK3" s="17"/>
      <c r="COL3" s="17"/>
      <c r="COM3" s="17"/>
      <c r="CON3" s="17"/>
      <c r="COO3" s="17"/>
      <c r="COP3" s="17"/>
      <c r="COQ3" s="17"/>
      <c r="COR3" s="17"/>
      <c r="COS3" s="17"/>
      <c r="COT3" s="17"/>
      <c r="COU3" s="17"/>
      <c r="COV3" s="17"/>
      <c r="COW3" s="17"/>
      <c r="COX3" s="17"/>
      <c r="COY3" s="17"/>
      <c r="COZ3" s="17"/>
      <c r="CPA3" s="17"/>
      <c r="CPB3" s="17"/>
      <c r="CPC3" s="17"/>
      <c r="CPD3" s="17"/>
      <c r="CPE3" s="17"/>
      <c r="CPF3" s="17"/>
      <c r="CPG3" s="17"/>
      <c r="CPH3" s="17"/>
      <c r="CPI3" s="17"/>
      <c r="CPJ3" s="17"/>
      <c r="CPK3" s="17"/>
      <c r="CPL3" s="17"/>
      <c r="CPM3" s="17"/>
      <c r="CPN3" s="17"/>
      <c r="CPO3" s="17"/>
      <c r="CPP3" s="17"/>
      <c r="CPQ3" s="17"/>
      <c r="CPR3" s="17"/>
      <c r="CPS3" s="17"/>
      <c r="CPT3" s="17"/>
      <c r="CPU3" s="17"/>
      <c r="CPV3" s="17"/>
      <c r="CPW3" s="17"/>
      <c r="CPX3" s="17"/>
      <c r="CPY3" s="17"/>
      <c r="CPZ3" s="17"/>
      <c r="CQA3" s="17"/>
      <c r="CQB3" s="17"/>
      <c r="CQC3" s="17"/>
      <c r="CQD3" s="17"/>
      <c r="CQE3" s="17"/>
      <c r="CQF3" s="17"/>
      <c r="CQG3" s="17"/>
      <c r="CQH3" s="17"/>
      <c r="CQI3" s="17"/>
      <c r="CQJ3" s="17"/>
      <c r="CQK3" s="17"/>
      <c r="CQL3" s="17"/>
      <c r="CQM3" s="17"/>
      <c r="CQN3" s="17"/>
      <c r="CQO3" s="17"/>
      <c r="CQP3" s="17"/>
      <c r="CQQ3" s="17"/>
      <c r="CQR3" s="17"/>
      <c r="CQS3" s="17"/>
      <c r="CQT3" s="17"/>
      <c r="CQU3" s="17"/>
      <c r="CQV3" s="17"/>
      <c r="CQW3" s="17"/>
      <c r="CQX3" s="17"/>
      <c r="CQY3" s="17"/>
      <c r="CQZ3" s="17"/>
      <c r="CRA3" s="17"/>
      <c r="CRB3" s="17"/>
      <c r="CRC3" s="17"/>
      <c r="CRD3" s="17"/>
      <c r="CRE3" s="17"/>
      <c r="CRF3" s="17"/>
      <c r="CRG3" s="17"/>
      <c r="CRH3" s="17"/>
      <c r="CRI3" s="17"/>
      <c r="CRJ3" s="17"/>
      <c r="CRK3" s="17"/>
      <c r="CRL3" s="17"/>
      <c r="CRM3" s="17"/>
      <c r="CRN3" s="17"/>
      <c r="CRO3" s="17"/>
      <c r="CRP3" s="17"/>
      <c r="CRQ3" s="17"/>
      <c r="CRR3" s="17"/>
      <c r="CRS3" s="17"/>
      <c r="CRT3" s="17"/>
      <c r="CRU3" s="17"/>
      <c r="CRV3" s="17"/>
      <c r="CRW3" s="17"/>
      <c r="CRX3" s="17"/>
      <c r="CRY3" s="17"/>
      <c r="CRZ3" s="17"/>
      <c r="CSA3" s="17"/>
      <c r="CSB3" s="17"/>
      <c r="CSC3" s="17"/>
      <c r="CSD3" s="17"/>
      <c r="CSE3" s="17"/>
      <c r="CSF3" s="17"/>
      <c r="CSG3" s="17"/>
      <c r="CSH3" s="17"/>
      <c r="CSI3" s="17"/>
      <c r="CSJ3" s="17"/>
      <c r="CSK3" s="17"/>
      <c r="CSL3" s="17"/>
      <c r="CSM3" s="17"/>
      <c r="CSN3" s="17"/>
      <c r="CSO3" s="17"/>
      <c r="CSP3" s="17"/>
      <c r="CSQ3" s="17"/>
      <c r="CSR3" s="17"/>
      <c r="CSS3" s="17"/>
      <c r="CST3" s="17"/>
      <c r="CSU3" s="17"/>
      <c r="CSV3" s="17"/>
      <c r="CSW3" s="17"/>
      <c r="CSX3" s="17"/>
      <c r="CSY3" s="17"/>
      <c r="CSZ3" s="17"/>
      <c r="CTA3" s="17"/>
      <c r="CTB3" s="17"/>
      <c r="CTC3" s="17"/>
      <c r="CTD3" s="17"/>
      <c r="CTE3" s="17"/>
      <c r="CTF3" s="17"/>
      <c r="CTG3" s="17"/>
      <c r="CTH3" s="17"/>
      <c r="CTI3" s="17"/>
      <c r="CTJ3" s="17"/>
      <c r="CTK3" s="17"/>
      <c r="CTL3" s="17"/>
      <c r="CTM3" s="17"/>
      <c r="CTN3" s="17"/>
      <c r="CTO3" s="17"/>
      <c r="CTP3" s="17"/>
      <c r="CTQ3" s="17"/>
      <c r="CTR3" s="17"/>
      <c r="CTS3" s="17"/>
      <c r="CTT3" s="17"/>
      <c r="CTU3" s="17"/>
      <c r="CTV3" s="17"/>
      <c r="CTW3" s="17"/>
      <c r="CTX3" s="17"/>
      <c r="CTY3" s="17"/>
      <c r="CTZ3" s="17"/>
      <c r="CUA3" s="17"/>
      <c r="CUB3" s="17"/>
      <c r="CUC3" s="17"/>
      <c r="CUD3" s="17"/>
      <c r="CUE3" s="17"/>
      <c r="CUF3" s="17"/>
      <c r="CUG3" s="17"/>
      <c r="CUH3" s="17"/>
      <c r="CUI3" s="17"/>
      <c r="CUJ3" s="17"/>
      <c r="CUK3" s="17"/>
      <c r="CUL3" s="17"/>
      <c r="CUM3" s="17"/>
      <c r="CUN3" s="17"/>
      <c r="CUO3" s="17"/>
      <c r="CUP3" s="17"/>
      <c r="CUQ3" s="17"/>
      <c r="CUR3" s="17"/>
      <c r="CUS3" s="17"/>
      <c r="CUT3" s="17"/>
      <c r="CUU3" s="17"/>
      <c r="CUV3" s="17"/>
      <c r="CUW3" s="17"/>
      <c r="CUX3" s="17"/>
      <c r="CUY3" s="17"/>
      <c r="CUZ3" s="17"/>
      <c r="CVA3" s="17"/>
      <c r="CVB3" s="17"/>
      <c r="CVC3" s="17"/>
      <c r="CVD3" s="17"/>
      <c r="CVE3" s="17"/>
      <c r="CVF3" s="17"/>
      <c r="CVG3" s="17"/>
      <c r="CVH3" s="17"/>
      <c r="CVI3" s="17"/>
      <c r="CVJ3" s="17"/>
      <c r="CVK3" s="17"/>
      <c r="CVL3" s="17"/>
      <c r="CVM3" s="17"/>
      <c r="CVN3" s="17"/>
      <c r="CVO3" s="17"/>
      <c r="CVP3" s="17"/>
      <c r="CVQ3" s="17"/>
      <c r="CVR3" s="17"/>
      <c r="CVS3" s="17"/>
      <c r="CVT3" s="17"/>
      <c r="CVU3" s="17"/>
      <c r="CVV3" s="17"/>
      <c r="CVW3" s="17"/>
      <c r="CVX3" s="17"/>
      <c r="CVY3" s="17"/>
      <c r="CVZ3" s="17"/>
      <c r="CWA3" s="17"/>
      <c r="CWB3" s="17"/>
      <c r="CWC3" s="17"/>
      <c r="CWD3" s="17"/>
      <c r="CWE3" s="17"/>
      <c r="CWF3" s="17"/>
      <c r="CWG3" s="17"/>
      <c r="CWH3" s="17"/>
      <c r="CWI3" s="17"/>
      <c r="CWJ3" s="17"/>
      <c r="CWK3" s="17"/>
      <c r="CWL3" s="17"/>
      <c r="CWM3" s="17"/>
      <c r="CWN3" s="17"/>
      <c r="CWO3" s="17"/>
      <c r="CWP3" s="17"/>
      <c r="CWQ3" s="17"/>
      <c r="CWR3" s="17"/>
      <c r="CWS3" s="17"/>
      <c r="CWT3" s="17"/>
      <c r="CWU3" s="17"/>
      <c r="CWV3" s="17"/>
      <c r="CWW3" s="17"/>
      <c r="CWX3" s="17"/>
      <c r="CWY3" s="17"/>
      <c r="CWZ3" s="17"/>
      <c r="CXA3" s="17"/>
      <c r="CXB3" s="17"/>
      <c r="CXC3" s="17"/>
      <c r="CXD3" s="17"/>
      <c r="CXE3" s="17"/>
      <c r="CXF3" s="17"/>
      <c r="CXG3" s="17"/>
      <c r="CXH3" s="17"/>
      <c r="CXI3" s="17"/>
      <c r="CXJ3" s="17"/>
      <c r="CXK3" s="17"/>
      <c r="CXL3" s="17"/>
      <c r="CXM3" s="17"/>
      <c r="CXN3" s="17"/>
      <c r="CXO3" s="17"/>
      <c r="CXP3" s="17"/>
      <c r="CXQ3" s="17"/>
      <c r="CXR3" s="17"/>
      <c r="CXS3" s="17"/>
      <c r="CXT3" s="17"/>
      <c r="CXU3" s="17"/>
      <c r="CXV3" s="17"/>
      <c r="CXW3" s="17"/>
      <c r="CXX3" s="17"/>
      <c r="CXY3" s="17"/>
      <c r="CXZ3" s="17"/>
      <c r="CYA3" s="17"/>
      <c r="CYB3" s="17"/>
      <c r="CYC3" s="17"/>
      <c r="CYD3" s="17"/>
      <c r="CYE3" s="17"/>
      <c r="CYF3" s="17"/>
      <c r="CYG3" s="17"/>
      <c r="CYH3" s="17"/>
      <c r="CYI3" s="17"/>
      <c r="CYJ3" s="17"/>
      <c r="CYK3" s="17"/>
      <c r="CYL3" s="17"/>
      <c r="CYM3" s="17"/>
      <c r="CYN3" s="17"/>
      <c r="CYO3" s="17"/>
      <c r="CYP3" s="17"/>
      <c r="CYQ3" s="17"/>
      <c r="CYR3" s="17"/>
      <c r="CYS3" s="17"/>
      <c r="CYT3" s="17"/>
      <c r="CYU3" s="17"/>
      <c r="CYV3" s="17"/>
      <c r="CYW3" s="17"/>
      <c r="CYX3" s="17"/>
      <c r="CYY3" s="17"/>
      <c r="CYZ3" s="17"/>
      <c r="CZA3" s="17"/>
      <c r="CZB3" s="17"/>
      <c r="CZC3" s="17"/>
      <c r="CZD3" s="17"/>
      <c r="CZE3" s="17"/>
      <c r="CZF3" s="17"/>
      <c r="CZG3" s="17"/>
      <c r="CZH3" s="17"/>
      <c r="CZI3" s="17"/>
      <c r="CZJ3" s="17"/>
      <c r="CZK3" s="17"/>
      <c r="CZL3" s="17"/>
      <c r="CZM3" s="17"/>
      <c r="CZN3" s="17"/>
      <c r="CZO3" s="17"/>
      <c r="CZP3" s="17"/>
      <c r="CZQ3" s="17"/>
      <c r="CZR3" s="17"/>
      <c r="CZS3" s="17"/>
      <c r="CZT3" s="17"/>
      <c r="CZU3" s="17"/>
      <c r="CZV3" s="17"/>
      <c r="CZW3" s="17"/>
      <c r="CZX3" s="17"/>
      <c r="CZY3" s="17"/>
      <c r="CZZ3" s="17"/>
      <c r="DAA3" s="17"/>
      <c r="DAB3" s="17"/>
      <c r="DAC3" s="17"/>
      <c r="DAD3" s="17"/>
      <c r="DAE3" s="17"/>
      <c r="DAF3" s="17"/>
      <c r="DAG3" s="17"/>
      <c r="DAH3" s="17"/>
      <c r="DAI3" s="17"/>
      <c r="DAJ3" s="17"/>
      <c r="DAK3" s="17"/>
      <c r="DAL3" s="17"/>
      <c r="DAM3" s="17"/>
      <c r="DAN3" s="17"/>
      <c r="DAO3" s="17"/>
      <c r="DAP3" s="17"/>
      <c r="DAQ3" s="17"/>
      <c r="DAR3" s="17"/>
      <c r="DAS3" s="17"/>
      <c r="DAT3" s="17"/>
      <c r="DAU3" s="17"/>
      <c r="DAV3" s="17"/>
      <c r="DAW3" s="17"/>
      <c r="DAX3" s="17"/>
      <c r="DAY3" s="17"/>
      <c r="DAZ3" s="17"/>
      <c r="DBA3" s="17"/>
      <c r="DBB3" s="17"/>
      <c r="DBC3" s="17"/>
      <c r="DBD3" s="17"/>
      <c r="DBE3" s="17"/>
      <c r="DBF3" s="17"/>
      <c r="DBG3" s="17"/>
      <c r="DBH3" s="17"/>
      <c r="DBI3" s="17"/>
      <c r="DBJ3" s="17"/>
      <c r="DBK3" s="17"/>
      <c r="DBL3" s="17"/>
      <c r="DBM3" s="17"/>
      <c r="DBN3" s="17"/>
      <c r="DBO3" s="17"/>
      <c r="DBP3" s="17"/>
      <c r="DBQ3" s="17"/>
      <c r="DBR3" s="17"/>
      <c r="DBS3" s="17"/>
      <c r="DBT3" s="17"/>
      <c r="DBU3" s="17"/>
      <c r="DBV3" s="17"/>
      <c r="DBW3" s="17"/>
      <c r="DBX3" s="17"/>
      <c r="DBY3" s="17"/>
      <c r="DBZ3" s="17"/>
      <c r="DCA3" s="17"/>
      <c r="DCB3" s="17"/>
      <c r="DCC3" s="17"/>
      <c r="DCD3" s="17"/>
      <c r="DCE3" s="17"/>
      <c r="DCF3" s="17"/>
      <c r="DCG3" s="17"/>
      <c r="DCH3" s="17"/>
      <c r="DCI3" s="17"/>
      <c r="DCJ3" s="17"/>
      <c r="DCK3" s="17"/>
      <c r="DCL3" s="17"/>
      <c r="DCM3" s="17"/>
      <c r="DCN3" s="17"/>
      <c r="DCO3" s="17"/>
      <c r="DCP3" s="17"/>
      <c r="DCQ3" s="17"/>
      <c r="DCR3" s="17"/>
      <c r="DCS3" s="17"/>
      <c r="DCT3" s="17"/>
      <c r="DCU3" s="17"/>
      <c r="DCV3" s="17"/>
      <c r="DCW3" s="17"/>
      <c r="DCX3" s="17"/>
      <c r="DCY3" s="17"/>
      <c r="DCZ3" s="17"/>
      <c r="DDA3" s="17"/>
      <c r="DDB3" s="17"/>
      <c r="DDC3" s="17"/>
      <c r="DDD3" s="17"/>
      <c r="DDE3" s="17"/>
      <c r="DDF3" s="17"/>
      <c r="DDG3" s="17"/>
      <c r="DDH3" s="17"/>
      <c r="DDI3" s="17"/>
      <c r="DDJ3" s="17"/>
      <c r="DDK3" s="17"/>
      <c r="DDL3" s="17"/>
      <c r="DDM3" s="17"/>
      <c r="DDN3" s="17"/>
      <c r="DDO3" s="17"/>
      <c r="DDP3" s="17"/>
      <c r="DDQ3" s="17"/>
      <c r="DDR3" s="17"/>
      <c r="DDS3" s="17"/>
      <c r="DDT3" s="17"/>
      <c r="DDU3" s="17"/>
      <c r="DDV3" s="17"/>
      <c r="DDW3" s="17"/>
      <c r="DDX3" s="17"/>
      <c r="DDY3" s="17"/>
      <c r="DDZ3" s="17"/>
      <c r="DEA3" s="17"/>
      <c r="DEB3" s="17"/>
      <c r="DEC3" s="17"/>
      <c r="DED3" s="17"/>
      <c r="DEE3" s="17"/>
      <c r="DEF3" s="17"/>
      <c r="DEG3" s="17"/>
      <c r="DEH3" s="17"/>
      <c r="DEI3" s="17"/>
      <c r="DEJ3" s="17"/>
      <c r="DEK3" s="17"/>
      <c r="DEL3" s="17"/>
      <c r="DEM3" s="17"/>
      <c r="DEN3" s="17"/>
      <c r="DEO3" s="17"/>
      <c r="DEP3" s="17"/>
      <c r="DEQ3" s="17"/>
      <c r="DER3" s="17"/>
      <c r="DES3" s="17"/>
      <c r="DET3" s="17"/>
      <c r="DEU3" s="17"/>
      <c r="DEV3" s="17"/>
      <c r="DEW3" s="17"/>
      <c r="DEX3" s="17"/>
      <c r="DEY3" s="17"/>
      <c r="DEZ3" s="17"/>
      <c r="DFA3" s="17"/>
      <c r="DFB3" s="17"/>
      <c r="DFC3" s="17"/>
      <c r="DFD3" s="17"/>
      <c r="DFE3" s="17"/>
      <c r="DFF3" s="17"/>
      <c r="DFG3" s="17"/>
      <c r="DFH3" s="17"/>
      <c r="DFI3" s="17"/>
      <c r="DFJ3" s="17"/>
      <c r="DFK3" s="17"/>
      <c r="DFL3" s="17"/>
      <c r="DFM3" s="17"/>
      <c r="DFN3" s="17"/>
      <c r="DFO3" s="17"/>
      <c r="DFP3" s="17"/>
      <c r="DFQ3" s="17"/>
      <c r="DFR3" s="17"/>
      <c r="DFS3" s="17"/>
      <c r="DFT3" s="17"/>
      <c r="DFU3" s="17"/>
      <c r="DFV3" s="17"/>
      <c r="DFW3" s="17"/>
      <c r="DFX3" s="17"/>
      <c r="DFY3" s="17"/>
      <c r="DFZ3" s="17"/>
      <c r="DGA3" s="17"/>
      <c r="DGB3" s="17"/>
      <c r="DGC3" s="17"/>
      <c r="DGD3" s="17"/>
      <c r="DGE3" s="17"/>
      <c r="DGF3" s="17"/>
      <c r="DGG3" s="17"/>
      <c r="DGH3" s="17"/>
      <c r="DGI3" s="17"/>
      <c r="DGJ3" s="17"/>
      <c r="DGK3" s="17"/>
      <c r="DGL3" s="17"/>
      <c r="DGM3" s="17"/>
      <c r="DGN3" s="17"/>
      <c r="DGO3" s="17"/>
      <c r="DGP3" s="17"/>
      <c r="DGQ3" s="17"/>
      <c r="DGR3" s="17"/>
      <c r="DGS3" s="17"/>
      <c r="DGT3" s="17"/>
      <c r="DGU3" s="17"/>
      <c r="DGV3" s="17"/>
      <c r="DGW3" s="17"/>
      <c r="DGX3" s="17"/>
      <c r="DGY3" s="17"/>
      <c r="DGZ3" s="17"/>
      <c r="DHA3" s="17"/>
      <c r="DHB3" s="17"/>
      <c r="DHC3" s="17"/>
      <c r="DHD3" s="17"/>
      <c r="DHE3" s="17"/>
      <c r="DHF3" s="17"/>
      <c r="DHG3" s="17"/>
      <c r="DHH3" s="17"/>
      <c r="DHI3" s="17"/>
      <c r="DHJ3" s="17"/>
      <c r="DHK3" s="17"/>
      <c r="DHL3" s="17"/>
      <c r="DHM3" s="17"/>
      <c r="DHN3" s="17"/>
      <c r="DHO3" s="17"/>
      <c r="DHP3" s="17"/>
      <c r="DHQ3" s="17"/>
      <c r="DHR3" s="17"/>
      <c r="DHS3" s="17"/>
      <c r="DHT3" s="17"/>
      <c r="DHU3" s="17"/>
      <c r="DHV3" s="17"/>
      <c r="DHW3" s="17"/>
      <c r="DHX3" s="17"/>
      <c r="DHY3" s="17"/>
      <c r="DHZ3" s="17"/>
      <c r="DIA3" s="17"/>
      <c r="DIB3" s="17"/>
      <c r="DIC3" s="17"/>
      <c r="DID3" s="17"/>
      <c r="DIE3" s="17"/>
      <c r="DIF3" s="17"/>
      <c r="DIG3" s="17"/>
      <c r="DIH3" s="17"/>
      <c r="DII3" s="17"/>
      <c r="DIJ3" s="17"/>
      <c r="DIK3" s="17"/>
      <c r="DIL3" s="17"/>
      <c r="DIM3" s="17"/>
      <c r="DIN3" s="17"/>
      <c r="DIO3" s="17"/>
      <c r="DIP3" s="17"/>
      <c r="DIQ3" s="17"/>
      <c r="DIR3" s="17"/>
      <c r="DIS3" s="17"/>
      <c r="DIT3" s="17"/>
      <c r="DIU3" s="17"/>
      <c r="DIV3" s="17"/>
      <c r="DIW3" s="17"/>
      <c r="DIX3" s="17"/>
      <c r="DIY3" s="17"/>
      <c r="DIZ3" s="17"/>
      <c r="DJA3" s="17"/>
      <c r="DJB3" s="17"/>
      <c r="DJC3" s="17"/>
      <c r="DJD3" s="17"/>
      <c r="DJE3" s="17"/>
      <c r="DJF3" s="17"/>
      <c r="DJG3" s="17"/>
      <c r="DJH3" s="17"/>
      <c r="DJI3" s="17"/>
      <c r="DJJ3" s="17"/>
      <c r="DJK3" s="17"/>
      <c r="DJL3" s="17"/>
      <c r="DJM3" s="17"/>
      <c r="DJN3" s="17"/>
      <c r="DJO3" s="17"/>
      <c r="DJP3" s="17"/>
      <c r="DJQ3" s="17"/>
      <c r="DJR3" s="17"/>
      <c r="DJS3" s="17"/>
      <c r="DJT3" s="17"/>
      <c r="DJU3" s="17"/>
      <c r="DJV3" s="17"/>
      <c r="DJW3" s="17"/>
      <c r="DJX3" s="17"/>
      <c r="DJY3" s="17"/>
      <c r="DJZ3" s="17"/>
      <c r="DKA3" s="17"/>
      <c r="DKB3" s="17"/>
      <c r="DKC3" s="17"/>
      <c r="DKD3" s="17"/>
      <c r="DKE3" s="17"/>
      <c r="DKF3" s="17"/>
      <c r="DKG3" s="17"/>
      <c r="DKH3" s="17"/>
      <c r="DKI3" s="17"/>
      <c r="DKJ3" s="17"/>
      <c r="DKK3" s="17"/>
      <c r="DKL3" s="17"/>
      <c r="DKM3" s="17"/>
      <c r="DKN3" s="17"/>
      <c r="DKO3" s="17"/>
      <c r="DKP3" s="17"/>
      <c r="DKQ3" s="17"/>
      <c r="DKR3" s="17"/>
      <c r="DKS3" s="17"/>
      <c r="DKT3" s="17"/>
      <c r="DKU3" s="17"/>
      <c r="DKV3" s="17"/>
      <c r="DKW3" s="17"/>
      <c r="DKX3" s="17"/>
      <c r="DKY3" s="17"/>
      <c r="DKZ3" s="17"/>
      <c r="DLA3" s="17"/>
      <c r="DLB3" s="17"/>
      <c r="DLC3" s="17"/>
      <c r="DLD3" s="17"/>
      <c r="DLE3" s="17"/>
      <c r="DLF3" s="17"/>
      <c r="DLG3" s="17"/>
      <c r="DLH3" s="17"/>
      <c r="DLI3" s="17"/>
      <c r="DLJ3" s="17"/>
      <c r="DLK3" s="17"/>
      <c r="DLL3" s="17"/>
      <c r="DLM3" s="17"/>
      <c r="DLN3" s="17"/>
      <c r="DLO3" s="17"/>
      <c r="DLP3" s="17"/>
      <c r="DLQ3" s="17"/>
      <c r="DLR3" s="17"/>
      <c r="DLS3" s="17"/>
      <c r="DLT3" s="17"/>
      <c r="DLU3" s="17"/>
      <c r="DLV3" s="17"/>
      <c r="DLW3" s="17"/>
      <c r="DLX3" s="17"/>
      <c r="DLY3" s="17"/>
      <c r="DLZ3" s="17"/>
      <c r="DMA3" s="17"/>
      <c r="DMB3" s="17"/>
      <c r="DMC3" s="17"/>
      <c r="DMD3" s="17"/>
      <c r="DME3" s="17"/>
      <c r="DMF3" s="17"/>
      <c r="DMG3" s="17"/>
      <c r="DMH3" s="17"/>
      <c r="DMI3" s="17"/>
      <c r="DMJ3" s="17"/>
      <c r="DMK3" s="17"/>
      <c r="DML3" s="17"/>
      <c r="DMM3" s="17"/>
      <c r="DMN3" s="17"/>
      <c r="DMO3" s="17"/>
      <c r="DMP3" s="17"/>
      <c r="DMQ3" s="17"/>
      <c r="DMR3" s="17"/>
      <c r="DMS3" s="17"/>
      <c r="DMT3" s="17"/>
      <c r="DMU3" s="17"/>
      <c r="DMV3" s="17"/>
      <c r="DMW3" s="17"/>
      <c r="DMX3" s="17"/>
      <c r="DMY3" s="17"/>
      <c r="DMZ3" s="17"/>
      <c r="DNA3" s="17"/>
      <c r="DNB3" s="17"/>
      <c r="DNC3" s="17"/>
      <c r="DND3" s="17"/>
      <c r="DNE3" s="17"/>
      <c r="DNF3" s="17"/>
      <c r="DNG3" s="17"/>
      <c r="DNH3" s="17"/>
      <c r="DNI3" s="17"/>
      <c r="DNJ3" s="17"/>
      <c r="DNK3" s="17"/>
      <c r="DNL3" s="17"/>
      <c r="DNM3" s="17"/>
      <c r="DNN3" s="17"/>
      <c r="DNO3" s="17"/>
      <c r="DNP3" s="17"/>
      <c r="DNQ3" s="17"/>
      <c r="DNR3" s="17"/>
      <c r="DNS3" s="17"/>
      <c r="DNT3" s="17"/>
      <c r="DNU3" s="17"/>
      <c r="DNV3" s="17"/>
      <c r="DNW3" s="17"/>
      <c r="DNX3" s="17"/>
      <c r="DNY3" s="17"/>
      <c r="DNZ3" s="17"/>
      <c r="DOA3" s="17"/>
      <c r="DOB3" s="17"/>
      <c r="DOC3" s="17"/>
      <c r="DOD3" s="17"/>
      <c r="DOE3" s="17"/>
      <c r="DOF3" s="17"/>
      <c r="DOG3" s="17"/>
      <c r="DOH3" s="17"/>
      <c r="DOI3" s="17"/>
      <c r="DOJ3" s="17"/>
      <c r="DOK3" s="17"/>
      <c r="DOL3" s="17"/>
      <c r="DOM3" s="17"/>
      <c r="DON3" s="17"/>
      <c r="DOO3" s="17"/>
      <c r="DOP3" s="17"/>
      <c r="DOQ3" s="17"/>
      <c r="DOR3" s="17"/>
      <c r="DOS3" s="17"/>
      <c r="DOT3" s="17"/>
      <c r="DOU3" s="17"/>
      <c r="DOV3" s="17"/>
      <c r="DOW3" s="17"/>
      <c r="DOX3" s="17"/>
      <c r="DOY3" s="17"/>
      <c r="DOZ3" s="17"/>
      <c r="DPA3" s="17"/>
      <c r="DPB3" s="17"/>
      <c r="DPC3" s="17"/>
      <c r="DPD3" s="17"/>
      <c r="DPE3" s="17"/>
      <c r="DPF3" s="17"/>
      <c r="DPG3" s="17"/>
      <c r="DPH3" s="17"/>
      <c r="DPI3" s="17"/>
      <c r="DPJ3" s="17"/>
      <c r="DPK3" s="17"/>
      <c r="DPL3" s="17"/>
      <c r="DPM3" s="17"/>
      <c r="DPN3" s="17"/>
      <c r="DPO3" s="17"/>
      <c r="DPP3" s="17"/>
      <c r="DPQ3" s="17"/>
      <c r="DPR3" s="17"/>
      <c r="DPS3" s="17"/>
      <c r="DPT3" s="17"/>
      <c r="DPU3" s="17"/>
      <c r="DPV3" s="17"/>
      <c r="DPW3" s="17"/>
      <c r="DPX3" s="17"/>
      <c r="DPY3" s="17"/>
      <c r="DPZ3" s="17"/>
      <c r="DQA3" s="17"/>
      <c r="DQB3" s="17"/>
      <c r="DQC3" s="17"/>
      <c r="DQD3" s="17"/>
      <c r="DQE3" s="17"/>
      <c r="DQF3" s="17"/>
      <c r="DQG3" s="17"/>
      <c r="DQH3" s="17"/>
      <c r="DQI3" s="17"/>
      <c r="DQJ3" s="17"/>
      <c r="DQK3" s="17"/>
      <c r="DQL3" s="17"/>
      <c r="DQM3" s="17"/>
      <c r="DQN3" s="17"/>
      <c r="DQO3" s="17"/>
      <c r="DQP3" s="17"/>
      <c r="DQQ3" s="17"/>
      <c r="DQR3" s="17"/>
      <c r="DQS3" s="17"/>
      <c r="DQT3" s="17"/>
      <c r="DQU3" s="17"/>
      <c r="DQV3" s="17"/>
      <c r="DQW3" s="17"/>
      <c r="DQX3" s="17"/>
      <c r="DQY3" s="17"/>
      <c r="DQZ3" s="17"/>
      <c r="DRA3" s="17"/>
      <c r="DRB3" s="17"/>
      <c r="DRC3" s="17"/>
      <c r="DRD3" s="17"/>
      <c r="DRE3" s="17"/>
      <c r="DRF3" s="17"/>
      <c r="DRG3" s="17"/>
      <c r="DRH3" s="17"/>
      <c r="DRI3" s="17"/>
      <c r="DRJ3" s="17"/>
      <c r="DRK3" s="17"/>
      <c r="DRL3" s="17"/>
      <c r="DRM3" s="17"/>
      <c r="DRN3" s="17"/>
      <c r="DRO3" s="17"/>
      <c r="DRP3" s="17"/>
      <c r="DRQ3" s="17"/>
      <c r="DRR3" s="17"/>
      <c r="DRS3" s="17"/>
      <c r="DRT3" s="17"/>
      <c r="DRU3" s="17"/>
      <c r="DRV3" s="17"/>
      <c r="DRW3" s="17"/>
      <c r="DRX3" s="17"/>
      <c r="DRY3" s="17"/>
      <c r="DRZ3" s="17"/>
      <c r="DSA3" s="17"/>
      <c r="DSB3" s="17"/>
      <c r="DSC3" s="17"/>
      <c r="DSD3" s="17"/>
      <c r="DSE3" s="17"/>
      <c r="DSF3" s="17"/>
      <c r="DSG3" s="17"/>
      <c r="DSH3" s="17"/>
      <c r="DSI3" s="17"/>
      <c r="DSJ3" s="17"/>
      <c r="DSK3" s="17"/>
      <c r="DSL3" s="17"/>
      <c r="DSM3" s="17"/>
      <c r="DSN3" s="17"/>
      <c r="DSO3" s="17"/>
      <c r="DSP3" s="17"/>
      <c r="DSQ3" s="17"/>
      <c r="DSR3" s="17"/>
      <c r="DSS3" s="17"/>
      <c r="DST3" s="17"/>
      <c r="DSU3" s="17"/>
      <c r="DSV3" s="17"/>
      <c r="DSW3" s="17"/>
      <c r="DSX3" s="17"/>
      <c r="DSY3" s="17"/>
      <c r="DSZ3" s="17"/>
      <c r="DTA3" s="17"/>
      <c r="DTB3" s="17"/>
      <c r="DTC3" s="17"/>
      <c r="DTD3" s="17"/>
      <c r="DTE3" s="17"/>
      <c r="DTF3" s="17"/>
      <c r="DTG3" s="17"/>
      <c r="DTH3" s="17"/>
      <c r="DTI3" s="17"/>
      <c r="DTJ3" s="17"/>
      <c r="DTK3" s="17"/>
      <c r="DTL3" s="17"/>
      <c r="DTM3" s="17"/>
      <c r="DTN3" s="17"/>
      <c r="DTO3" s="17"/>
      <c r="DTP3" s="17"/>
      <c r="DTQ3" s="17"/>
      <c r="DTR3" s="17"/>
      <c r="DTS3" s="17"/>
      <c r="DTT3" s="17"/>
      <c r="DTU3" s="17"/>
      <c r="DTV3" s="17"/>
      <c r="DTW3" s="17"/>
      <c r="DTX3" s="17"/>
      <c r="DTY3" s="17"/>
      <c r="DTZ3" s="17"/>
      <c r="DUA3" s="17"/>
      <c r="DUB3" s="17"/>
      <c r="DUC3" s="17"/>
      <c r="DUD3" s="17"/>
      <c r="DUE3" s="17"/>
      <c r="DUF3" s="17"/>
      <c r="DUG3" s="17"/>
      <c r="DUH3" s="17"/>
      <c r="DUI3" s="17"/>
      <c r="DUJ3" s="17"/>
      <c r="DUK3" s="17"/>
      <c r="DUL3" s="17"/>
      <c r="DUM3" s="17"/>
      <c r="DUN3" s="17"/>
      <c r="DUO3" s="17"/>
      <c r="DUP3" s="17"/>
      <c r="DUQ3" s="17"/>
      <c r="DUR3" s="17"/>
      <c r="DUS3" s="17"/>
      <c r="DUT3" s="17"/>
      <c r="DUU3" s="17"/>
      <c r="DUV3" s="17"/>
      <c r="DUW3" s="17"/>
      <c r="DUX3" s="17"/>
      <c r="DUY3" s="17"/>
      <c r="DUZ3" s="17"/>
      <c r="DVA3" s="17"/>
      <c r="DVB3" s="17"/>
      <c r="DVC3" s="17"/>
      <c r="DVD3" s="17"/>
      <c r="DVE3" s="17"/>
      <c r="DVF3" s="17"/>
      <c r="DVG3" s="17"/>
      <c r="DVH3" s="17"/>
      <c r="DVI3" s="17"/>
      <c r="DVJ3" s="17"/>
      <c r="DVK3" s="17"/>
      <c r="DVL3" s="17"/>
      <c r="DVM3" s="17"/>
      <c r="DVN3" s="17"/>
      <c r="DVO3" s="17"/>
      <c r="DVP3" s="17"/>
      <c r="DVQ3" s="17"/>
      <c r="DVR3" s="17"/>
      <c r="DVS3" s="17"/>
      <c r="DVT3" s="17"/>
      <c r="DVU3" s="17"/>
      <c r="DVV3" s="17"/>
      <c r="DVW3" s="17"/>
      <c r="DVX3" s="17"/>
      <c r="DVY3" s="17"/>
      <c r="DVZ3" s="17"/>
      <c r="DWA3" s="17"/>
      <c r="DWB3" s="17"/>
      <c r="DWC3" s="17"/>
      <c r="DWD3" s="17"/>
      <c r="DWE3" s="17"/>
      <c r="DWF3" s="17"/>
      <c r="DWG3" s="17"/>
      <c r="DWH3" s="17"/>
      <c r="DWI3" s="17"/>
      <c r="DWJ3" s="17"/>
      <c r="DWK3" s="17"/>
      <c r="DWL3" s="17"/>
      <c r="DWM3" s="17"/>
      <c r="DWN3" s="17"/>
      <c r="DWO3" s="17"/>
      <c r="DWP3" s="17"/>
      <c r="DWQ3" s="17"/>
      <c r="DWR3" s="17"/>
      <c r="DWS3" s="17"/>
      <c r="DWT3" s="17"/>
      <c r="DWU3" s="17"/>
      <c r="DWV3" s="17"/>
      <c r="DWW3" s="17"/>
      <c r="DWX3" s="17"/>
      <c r="DWY3" s="17"/>
      <c r="DWZ3" s="17"/>
      <c r="DXA3" s="17"/>
      <c r="DXB3" s="17"/>
      <c r="DXC3" s="17"/>
      <c r="DXD3" s="17"/>
      <c r="DXE3" s="17"/>
      <c r="DXF3" s="17"/>
      <c r="DXG3" s="17"/>
      <c r="DXH3" s="17"/>
      <c r="DXI3" s="17"/>
      <c r="DXJ3" s="17"/>
      <c r="DXK3" s="17"/>
      <c r="DXL3" s="17"/>
      <c r="DXM3" s="17"/>
      <c r="DXN3" s="17"/>
      <c r="DXO3" s="17"/>
      <c r="DXP3" s="17"/>
      <c r="DXQ3" s="17"/>
      <c r="DXR3" s="17"/>
      <c r="DXS3" s="17"/>
      <c r="DXT3" s="17"/>
      <c r="DXU3" s="17"/>
      <c r="DXV3" s="17"/>
      <c r="DXW3" s="17"/>
      <c r="DXX3" s="17"/>
      <c r="DXY3" s="17"/>
      <c r="DXZ3" s="17"/>
      <c r="DYA3" s="17"/>
      <c r="DYB3" s="17"/>
      <c r="DYC3" s="17"/>
      <c r="DYD3" s="17"/>
      <c r="DYE3" s="17"/>
      <c r="DYF3" s="17"/>
      <c r="DYG3" s="17"/>
      <c r="DYH3" s="17"/>
      <c r="DYI3" s="17"/>
      <c r="DYJ3" s="17"/>
      <c r="DYK3" s="17"/>
      <c r="DYL3" s="17"/>
      <c r="DYM3" s="17"/>
      <c r="DYN3" s="17"/>
      <c r="DYO3" s="17"/>
      <c r="DYP3" s="17"/>
      <c r="DYQ3" s="17"/>
      <c r="DYR3" s="17"/>
      <c r="DYS3" s="17"/>
      <c r="DYT3" s="17"/>
      <c r="DYU3" s="17"/>
      <c r="DYV3" s="17"/>
      <c r="DYW3" s="17"/>
      <c r="DYX3" s="17"/>
      <c r="DYY3" s="17"/>
      <c r="DYZ3" s="17"/>
      <c r="DZA3" s="17"/>
      <c r="DZB3" s="17"/>
      <c r="DZC3" s="17"/>
      <c r="DZD3" s="17"/>
      <c r="DZE3" s="17"/>
      <c r="DZF3" s="17"/>
      <c r="DZG3" s="17"/>
      <c r="DZH3" s="17"/>
      <c r="DZI3" s="17"/>
      <c r="DZJ3" s="17"/>
      <c r="DZK3" s="17"/>
      <c r="DZL3" s="17"/>
      <c r="DZM3" s="17"/>
      <c r="DZN3" s="17"/>
      <c r="DZO3" s="17"/>
      <c r="DZP3" s="17"/>
      <c r="DZQ3" s="17"/>
      <c r="DZR3" s="17"/>
      <c r="DZS3" s="17"/>
      <c r="DZT3" s="17"/>
      <c r="DZU3" s="17"/>
      <c r="DZV3" s="17"/>
      <c r="DZW3" s="17"/>
      <c r="DZX3" s="17"/>
      <c r="DZY3" s="17"/>
      <c r="DZZ3" s="17"/>
      <c r="EAA3" s="17"/>
      <c r="EAB3" s="17"/>
      <c r="EAC3" s="17"/>
      <c r="EAD3" s="17"/>
      <c r="EAE3" s="17"/>
      <c r="EAF3" s="17"/>
      <c r="EAG3" s="17"/>
      <c r="EAH3" s="17"/>
      <c r="EAI3" s="17"/>
      <c r="EAJ3" s="17"/>
      <c r="EAK3" s="17"/>
      <c r="EAL3" s="17"/>
      <c r="EAM3" s="17"/>
      <c r="EAN3" s="17"/>
      <c r="EAO3" s="17"/>
      <c r="EAP3" s="17"/>
      <c r="EAQ3" s="17"/>
      <c r="EAR3" s="17"/>
      <c r="EAS3" s="17"/>
      <c r="EAT3" s="17"/>
      <c r="EAU3" s="17"/>
      <c r="EAV3" s="17"/>
      <c r="EAW3" s="17"/>
      <c r="EAX3" s="17"/>
      <c r="EAY3" s="17"/>
      <c r="EAZ3" s="17"/>
      <c r="EBA3" s="17"/>
      <c r="EBB3" s="17"/>
      <c r="EBC3" s="17"/>
      <c r="EBD3" s="17"/>
      <c r="EBE3" s="17"/>
      <c r="EBF3" s="17"/>
      <c r="EBG3" s="17"/>
      <c r="EBH3" s="17"/>
      <c r="EBI3" s="17"/>
      <c r="EBJ3" s="17"/>
      <c r="EBK3" s="17"/>
      <c r="EBL3" s="17"/>
      <c r="EBM3" s="17"/>
      <c r="EBN3" s="17"/>
      <c r="EBO3" s="17"/>
      <c r="EBP3" s="17"/>
      <c r="EBQ3" s="17"/>
      <c r="EBR3" s="17"/>
      <c r="EBS3" s="17"/>
      <c r="EBT3" s="17"/>
      <c r="EBU3" s="17"/>
      <c r="EBV3" s="17"/>
      <c r="EBW3" s="17"/>
      <c r="EBX3" s="17"/>
      <c r="EBY3" s="17"/>
      <c r="EBZ3" s="17"/>
      <c r="ECA3" s="17"/>
      <c r="ECB3" s="17"/>
      <c r="ECC3" s="17"/>
      <c r="ECD3" s="17"/>
      <c r="ECE3" s="17"/>
      <c r="ECF3" s="17"/>
      <c r="ECG3" s="17"/>
      <c r="ECH3" s="17"/>
      <c r="ECI3" s="17"/>
      <c r="ECJ3" s="17"/>
      <c r="ECK3" s="17"/>
      <c r="ECL3" s="17"/>
      <c r="ECM3" s="17"/>
      <c r="ECN3" s="17"/>
      <c r="ECO3" s="17"/>
      <c r="ECP3" s="17"/>
      <c r="ECQ3" s="17"/>
      <c r="ECR3" s="17"/>
      <c r="ECS3" s="17"/>
      <c r="ECT3" s="17"/>
      <c r="ECU3" s="17"/>
      <c r="ECV3" s="17"/>
      <c r="ECW3" s="17"/>
      <c r="ECX3" s="17"/>
      <c r="ECY3" s="17"/>
      <c r="ECZ3" s="17"/>
      <c r="EDA3" s="17"/>
      <c r="EDB3" s="17"/>
      <c r="EDC3" s="17"/>
      <c r="EDD3" s="17"/>
      <c r="EDE3" s="17"/>
      <c r="EDF3" s="17"/>
      <c r="EDG3" s="17"/>
      <c r="EDH3" s="17"/>
      <c r="EDI3" s="17"/>
      <c r="EDJ3" s="17"/>
      <c r="EDK3" s="17"/>
      <c r="EDL3" s="17"/>
      <c r="EDM3" s="17"/>
      <c r="EDN3" s="17"/>
      <c r="EDO3" s="17"/>
      <c r="EDP3" s="17"/>
      <c r="EDQ3" s="17"/>
      <c r="EDR3" s="17"/>
      <c r="EDS3" s="17"/>
      <c r="EDT3" s="17"/>
      <c r="EDU3" s="17"/>
      <c r="EDV3" s="17"/>
      <c r="EDW3" s="17"/>
      <c r="EDX3" s="17"/>
      <c r="EDY3" s="17"/>
      <c r="EDZ3" s="17"/>
      <c r="EEA3" s="17"/>
      <c r="EEB3" s="17"/>
      <c r="EEC3" s="17"/>
      <c r="EED3" s="17"/>
      <c r="EEE3" s="17"/>
      <c r="EEF3" s="17"/>
      <c r="EEG3" s="17"/>
      <c r="EEH3" s="17"/>
      <c r="EEI3" s="17"/>
      <c r="EEJ3" s="17"/>
      <c r="EEK3" s="17"/>
      <c r="EEL3" s="17"/>
      <c r="EEM3" s="17"/>
      <c r="EEN3" s="17"/>
      <c r="EEO3" s="17"/>
      <c r="EEP3" s="17"/>
      <c r="EEQ3" s="17"/>
      <c r="EER3" s="17"/>
      <c r="EES3" s="17"/>
      <c r="EET3" s="17"/>
      <c r="EEU3" s="17"/>
      <c r="EEV3" s="17"/>
      <c r="EEW3" s="17"/>
      <c r="EEX3" s="17"/>
      <c r="EEY3" s="17"/>
      <c r="EEZ3" s="17"/>
      <c r="EFA3" s="17"/>
      <c r="EFB3" s="17"/>
      <c r="EFC3" s="17"/>
      <c r="EFD3" s="17"/>
      <c r="EFE3" s="17"/>
      <c r="EFF3" s="17"/>
      <c r="EFG3" s="17"/>
      <c r="EFH3" s="17"/>
      <c r="EFI3" s="17"/>
      <c r="EFJ3" s="17"/>
      <c r="EFK3" s="17"/>
      <c r="EFL3" s="17"/>
      <c r="EFM3" s="17"/>
      <c r="EFN3" s="17"/>
      <c r="EFO3" s="17"/>
      <c r="EFP3" s="17"/>
      <c r="EFQ3" s="17"/>
      <c r="EFR3" s="17"/>
      <c r="EFS3" s="17"/>
      <c r="EFT3" s="17"/>
      <c r="EFU3" s="17"/>
      <c r="EFV3" s="17"/>
      <c r="EFW3" s="17"/>
      <c r="EFX3" s="17"/>
      <c r="EFY3" s="17"/>
      <c r="EFZ3" s="17"/>
      <c r="EGA3" s="17"/>
      <c r="EGB3" s="17"/>
      <c r="EGC3" s="17"/>
      <c r="EGD3" s="17"/>
      <c r="EGE3" s="17"/>
      <c r="EGF3" s="17"/>
      <c r="EGG3" s="17"/>
      <c r="EGH3" s="17"/>
      <c r="EGI3" s="17"/>
      <c r="EGJ3" s="17"/>
      <c r="EGK3" s="17"/>
      <c r="EGL3" s="17"/>
      <c r="EGM3" s="17"/>
      <c r="EGN3" s="17"/>
      <c r="EGO3" s="17"/>
      <c r="EGP3" s="17"/>
      <c r="EGQ3" s="17"/>
      <c r="EGR3" s="17"/>
      <c r="EGS3" s="17"/>
      <c r="EGT3" s="17"/>
      <c r="EGU3" s="17"/>
      <c r="EGV3" s="17"/>
      <c r="EGW3" s="17"/>
      <c r="EGX3" s="17"/>
      <c r="EGY3" s="17"/>
      <c r="EGZ3" s="17"/>
      <c r="EHA3" s="17"/>
      <c r="EHB3" s="17"/>
      <c r="EHC3" s="17"/>
      <c r="EHD3" s="17"/>
      <c r="EHE3" s="17"/>
      <c r="EHF3" s="17"/>
      <c r="EHG3" s="17"/>
      <c r="EHH3" s="17"/>
      <c r="EHI3" s="17"/>
      <c r="EHJ3" s="17"/>
      <c r="EHK3" s="17"/>
      <c r="EHL3" s="17"/>
      <c r="EHM3" s="17"/>
      <c r="EHN3" s="17"/>
      <c r="EHO3" s="17"/>
      <c r="EHP3" s="17"/>
      <c r="EHQ3" s="17"/>
      <c r="EHR3" s="17"/>
      <c r="EHS3" s="17"/>
      <c r="EHT3" s="17"/>
      <c r="EHU3" s="17"/>
      <c r="EHV3" s="17"/>
      <c r="EHW3" s="17"/>
      <c r="EHX3" s="17"/>
      <c r="EHY3" s="17"/>
      <c r="EHZ3" s="17"/>
      <c r="EIA3" s="17"/>
      <c r="EIB3" s="17"/>
      <c r="EIC3" s="17"/>
      <c r="EID3" s="17"/>
      <c r="EIE3" s="17"/>
      <c r="EIF3" s="17"/>
      <c r="EIG3" s="17"/>
      <c r="EIH3" s="17"/>
      <c r="EII3" s="17"/>
      <c r="EIJ3" s="17"/>
      <c r="EIK3" s="17"/>
      <c r="EIL3" s="17"/>
      <c r="EIM3" s="17"/>
      <c r="EIN3" s="17"/>
      <c r="EIO3" s="17"/>
      <c r="EIP3" s="17"/>
      <c r="EIQ3" s="17"/>
      <c r="EIR3" s="17"/>
      <c r="EIS3" s="17"/>
      <c r="EIT3" s="17"/>
      <c r="EIU3" s="17"/>
      <c r="EIV3" s="17"/>
      <c r="EIW3" s="17"/>
      <c r="EIX3" s="17"/>
      <c r="EIY3" s="17"/>
      <c r="EIZ3" s="17"/>
      <c r="EJA3" s="17"/>
      <c r="EJB3" s="17"/>
      <c r="EJC3" s="17"/>
      <c r="EJD3" s="17"/>
      <c r="EJE3" s="17"/>
      <c r="EJF3" s="17"/>
      <c r="EJG3" s="17"/>
      <c r="EJH3" s="17"/>
      <c r="EJI3" s="17"/>
      <c r="EJJ3" s="17"/>
      <c r="EJK3" s="17"/>
      <c r="EJL3" s="17"/>
      <c r="EJM3" s="17"/>
      <c r="EJN3" s="17"/>
      <c r="EJO3" s="17"/>
      <c r="EJP3" s="17"/>
      <c r="EJQ3" s="17"/>
      <c r="EJR3" s="17"/>
      <c r="EJS3" s="17"/>
      <c r="EJT3" s="17"/>
      <c r="EJU3" s="17"/>
      <c r="EJV3" s="17"/>
      <c r="EJW3" s="17"/>
      <c r="EJX3" s="17"/>
      <c r="EJY3" s="17"/>
      <c r="EJZ3" s="17"/>
      <c r="EKA3" s="17"/>
      <c r="EKB3" s="17"/>
      <c r="EKC3" s="17"/>
      <c r="EKD3" s="17"/>
      <c r="EKE3" s="17"/>
      <c r="EKF3" s="17"/>
      <c r="EKG3" s="17"/>
      <c r="EKH3" s="17"/>
      <c r="EKI3" s="17"/>
      <c r="EKJ3" s="17"/>
      <c r="EKK3" s="17"/>
      <c r="EKL3" s="17"/>
      <c r="EKM3" s="17"/>
      <c r="EKN3" s="17"/>
      <c r="EKO3" s="17"/>
      <c r="EKP3" s="17"/>
      <c r="EKQ3" s="17"/>
      <c r="EKR3" s="17"/>
      <c r="EKS3" s="17"/>
      <c r="EKT3" s="17"/>
      <c r="EKU3" s="17"/>
      <c r="EKV3" s="17"/>
      <c r="EKW3" s="17"/>
      <c r="EKX3" s="17"/>
      <c r="EKY3" s="17"/>
      <c r="EKZ3" s="17"/>
      <c r="ELA3" s="17"/>
      <c r="ELB3" s="17"/>
      <c r="ELC3" s="17"/>
      <c r="ELD3" s="17"/>
      <c r="ELE3" s="17"/>
      <c r="ELF3" s="17"/>
      <c r="ELG3" s="17"/>
      <c r="ELH3" s="17"/>
      <c r="ELI3" s="17"/>
      <c r="ELJ3" s="17"/>
      <c r="ELK3" s="17"/>
      <c r="ELL3" s="17"/>
      <c r="ELM3" s="17"/>
      <c r="ELN3" s="17"/>
      <c r="ELO3" s="17"/>
      <c r="ELP3" s="17"/>
      <c r="ELQ3" s="17"/>
      <c r="ELR3" s="17"/>
      <c r="ELS3" s="17"/>
      <c r="ELT3" s="17"/>
      <c r="ELU3" s="17"/>
      <c r="ELV3" s="17"/>
      <c r="ELW3" s="17"/>
      <c r="ELX3" s="17"/>
      <c r="ELY3" s="17"/>
      <c r="ELZ3" s="17"/>
      <c r="EMA3" s="17"/>
      <c r="EMB3" s="17"/>
      <c r="EMC3" s="17"/>
      <c r="EMD3" s="17"/>
      <c r="EME3" s="17"/>
      <c r="EMF3" s="17"/>
      <c r="EMG3" s="17"/>
      <c r="EMH3" s="17"/>
      <c r="EMI3" s="17"/>
      <c r="EMJ3" s="17"/>
      <c r="EMK3" s="17"/>
      <c r="EML3" s="17"/>
      <c r="EMM3" s="17"/>
      <c r="EMN3" s="17"/>
      <c r="EMO3" s="17"/>
      <c r="EMP3" s="17"/>
      <c r="EMQ3" s="17"/>
      <c r="EMR3" s="17"/>
      <c r="EMS3" s="17"/>
      <c r="EMT3" s="17"/>
      <c r="EMU3" s="17"/>
      <c r="EMV3" s="17"/>
      <c r="EMW3" s="17"/>
      <c r="EMX3" s="17"/>
      <c r="EMY3" s="17"/>
      <c r="EMZ3" s="17"/>
      <c r="ENA3" s="17"/>
      <c r="ENB3" s="17"/>
      <c r="ENC3" s="17"/>
      <c r="END3" s="17"/>
      <c r="ENE3" s="17"/>
      <c r="ENF3" s="17"/>
      <c r="ENG3" s="17"/>
      <c r="ENH3" s="17"/>
      <c r="ENI3" s="17"/>
      <c r="ENJ3" s="17"/>
      <c r="ENK3" s="17"/>
      <c r="ENL3" s="17"/>
      <c r="ENM3" s="17"/>
      <c r="ENN3" s="17"/>
      <c r="ENO3" s="17"/>
      <c r="ENP3" s="17"/>
      <c r="ENQ3" s="17"/>
      <c r="ENR3" s="17"/>
      <c r="ENS3" s="17"/>
      <c r="ENT3" s="17"/>
      <c r="ENU3" s="17"/>
      <c r="ENV3" s="17"/>
      <c r="ENW3" s="17"/>
      <c r="ENX3" s="17"/>
      <c r="ENY3" s="17"/>
      <c r="ENZ3" s="17"/>
      <c r="EOA3" s="17"/>
      <c r="EOB3" s="17"/>
      <c r="EOC3" s="17"/>
      <c r="EOD3" s="17"/>
      <c r="EOE3" s="17"/>
      <c r="EOF3" s="17"/>
      <c r="EOG3" s="17"/>
      <c r="EOH3" s="17"/>
      <c r="EOI3" s="17"/>
      <c r="EOJ3" s="17"/>
      <c r="EOK3" s="17"/>
      <c r="EOL3" s="17"/>
      <c r="EOM3" s="17"/>
      <c r="EON3" s="17"/>
      <c r="EOO3" s="17"/>
      <c r="EOP3" s="17"/>
      <c r="EOQ3" s="17"/>
      <c r="EOR3" s="17"/>
      <c r="EOS3" s="17"/>
      <c r="EOT3" s="17"/>
      <c r="EOU3" s="17"/>
      <c r="EOV3" s="17"/>
      <c r="EOW3" s="17"/>
      <c r="EOX3" s="17"/>
      <c r="EOY3" s="17"/>
      <c r="EOZ3" s="17"/>
      <c r="EPA3" s="17"/>
      <c r="EPB3" s="17"/>
      <c r="EPC3" s="17"/>
      <c r="EPD3" s="17"/>
      <c r="EPE3" s="17"/>
      <c r="EPF3" s="17"/>
      <c r="EPG3" s="17"/>
      <c r="EPH3" s="17"/>
      <c r="EPI3" s="17"/>
      <c r="EPJ3" s="17"/>
      <c r="EPK3" s="17"/>
      <c r="EPL3" s="17"/>
      <c r="EPM3" s="17"/>
      <c r="EPN3" s="17"/>
      <c r="EPO3" s="17"/>
      <c r="EPP3" s="17"/>
      <c r="EPQ3" s="17"/>
      <c r="EPR3" s="17"/>
      <c r="EPS3" s="17"/>
      <c r="EPT3" s="17"/>
      <c r="EPU3" s="17"/>
      <c r="EPV3" s="17"/>
      <c r="EPW3" s="17"/>
      <c r="EPX3" s="17"/>
      <c r="EPY3" s="17"/>
      <c r="EPZ3" s="17"/>
      <c r="EQA3" s="17"/>
      <c r="EQB3" s="17"/>
      <c r="EQC3" s="17"/>
      <c r="EQD3" s="17"/>
      <c r="EQE3" s="17"/>
      <c r="EQF3" s="17"/>
      <c r="EQG3" s="17"/>
      <c r="EQH3" s="17"/>
      <c r="EQI3" s="17"/>
      <c r="EQJ3" s="17"/>
      <c r="EQK3" s="17"/>
      <c r="EQL3" s="17"/>
      <c r="EQM3" s="17"/>
      <c r="EQN3" s="17"/>
      <c r="EQO3" s="17"/>
      <c r="EQP3" s="17"/>
      <c r="EQQ3" s="17"/>
      <c r="EQR3" s="17"/>
      <c r="EQS3" s="17"/>
      <c r="EQT3" s="17"/>
      <c r="EQU3" s="17"/>
      <c r="EQV3" s="17"/>
      <c r="EQW3" s="17"/>
      <c r="EQX3" s="17"/>
      <c r="EQY3" s="17"/>
      <c r="EQZ3" s="17"/>
      <c r="ERA3" s="17"/>
      <c r="ERB3" s="17"/>
      <c r="ERC3" s="17"/>
      <c r="ERD3" s="17"/>
      <c r="ERE3" s="17"/>
      <c r="ERF3" s="17"/>
      <c r="ERG3" s="17"/>
      <c r="ERH3" s="17"/>
      <c r="ERI3" s="17"/>
      <c r="ERJ3" s="17"/>
      <c r="ERK3" s="17"/>
      <c r="ERL3" s="17"/>
      <c r="ERM3" s="17"/>
      <c r="ERN3" s="17"/>
      <c r="ERO3" s="17"/>
      <c r="ERP3" s="17"/>
      <c r="ERQ3" s="17"/>
      <c r="ERR3" s="17"/>
      <c r="ERS3" s="17"/>
      <c r="ERT3" s="17"/>
      <c r="ERU3" s="17"/>
      <c r="ERV3" s="17"/>
      <c r="ERW3" s="17"/>
      <c r="ERX3" s="17"/>
      <c r="ERY3" s="17"/>
      <c r="ERZ3" s="17"/>
      <c r="ESA3" s="17"/>
      <c r="ESB3" s="17"/>
      <c r="ESC3" s="17"/>
      <c r="ESD3" s="17"/>
      <c r="ESE3" s="17"/>
      <c r="ESF3" s="17"/>
      <c r="ESG3" s="17"/>
      <c r="ESH3" s="17"/>
      <c r="ESI3" s="17"/>
      <c r="ESJ3" s="17"/>
      <c r="ESK3" s="17"/>
      <c r="ESL3" s="17"/>
      <c r="ESM3" s="17"/>
      <c r="ESN3" s="17"/>
      <c r="ESO3" s="17"/>
      <c r="ESP3" s="17"/>
      <c r="ESQ3" s="17"/>
      <c r="ESR3" s="17"/>
      <c r="ESS3" s="17"/>
      <c r="EST3" s="17"/>
      <c r="ESU3" s="17"/>
      <c r="ESV3" s="17"/>
      <c r="ESW3" s="17"/>
      <c r="ESX3" s="17"/>
      <c r="ESY3" s="17"/>
      <c r="ESZ3" s="17"/>
      <c r="ETA3" s="17"/>
      <c r="ETB3" s="17"/>
      <c r="ETC3" s="17"/>
      <c r="ETD3" s="17"/>
      <c r="ETE3" s="17"/>
      <c r="ETF3" s="17"/>
      <c r="ETG3" s="17"/>
      <c r="ETH3" s="17"/>
      <c r="ETI3" s="17"/>
      <c r="ETJ3" s="17"/>
      <c r="ETK3" s="17"/>
      <c r="ETL3" s="17"/>
      <c r="ETM3" s="17"/>
      <c r="ETN3" s="17"/>
      <c r="ETO3" s="17"/>
      <c r="ETP3" s="17"/>
      <c r="ETQ3" s="17"/>
      <c r="ETR3" s="17"/>
      <c r="ETS3" s="17"/>
      <c r="ETT3" s="17"/>
      <c r="ETU3" s="17"/>
      <c r="ETV3" s="17"/>
      <c r="ETW3" s="17"/>
      <c r="ETX3" s="17"/>
      <c r="ETY3" s="17"/>
      <c r="ETZ3" s="17"/>
      <c r="EUA3" s="17"/>
      <c r="EUB3" s="17"/>
      <c r="EUC3" s="17"/>
      <c r="EUD3" s="17"/>
      <c r="EUE3" s="17"/>
      <c r="EUF3" s="17"/>
      <c r="EUG3" s="17"/>
      <c r="EUH3" s="17"/>
      <c r="EUI3" s="17"/>
      <c r="EUJ3" s="17"/>
      <c r="EUK3" s="17"/>
      <c r="EUL3" s="17"/>
      <c r="EUM3" s="17"/>
      <c r="EUN3" s="17"/>
      <c r="EUO3" s="17"/>
      <c r="EUP3" s="17"/>
      <c r="EUQ3" s="17"/>
      <c r="EUR3" s="17"/>
      <c r="EUS3" s="17"/>
      <c r="EUT3" s="17"/>
      <c r="EUU3" s="17"/>
      <c r="EUV3" s="17"/>
      <c r="EUW3" s="17"/>
      <c r="EUX3" s="17"/>
      <c r="EUY3" s="17"/>
      <c r="EUZ3" s="17"/>
      <c r="EVA3" s="17"/>
      <c r="EVB3" s="17"/>
      <c r="EVC3" s="17"/>
      <c r="EVD3" s="17"/>
      <c r="EVE3" s="17"/>
      <c r="EVF3" s="17"/>
      <c r="EVG3" s="17"/>
      <c r="EVH3" s="17"/>
      <c r="EVI3" s="17"/>
      <c r="EVJ3" s="17"/>
      <c r="EVK3" s="17"/>
      <c r="EVL3" s="17"/>
      <c r="EVM3" s="17"/>
      <c r="EVN3" s="17"/>
      <c r="EVO3" s="17"/>
      <c r="EVP3" s="17"/>
      <c r="EVQ3" s="17"/>
      <c r="EVR3" s="17"/>
      <c r="EVS3" s="17"/>
      <c r="EVT3" s="17"/>
      <c r="EVU3" s="17"/>
      <c r="EVV3" s="17"/>
      <c r="EVW3" s="17"/>
      <c r="EVX3" s="17"/>
      <c r="EVY3" s="17"/>
      <c r="EVZ3" s="17"/>
      <c r="EWA3" s="17"/>
      <c r="EWB3" s="17"/>
      <c r="EWC3" s="17"/>
      <c r="EWD3" s="17"/>
      <c r="EWE3" s="17"/>
      <c r="EWF3" s="17"/>
      <c r="EWG3" s="17"/>
      <c r="EWH3" s="17"/>
      <c r="EWI3" s="17"/>
      <c r="EWJ3" s="17"/>
      <c r="EWK3" s="17"/>
      <c r="EWL3" s="17"/>
      <c r="EWM3" s="17"/>
      <c r="EWN3" s="17"/>
      <c r="EWO3" s="17"/>
      <c r="EWP3" s="17"/>
      <c r="EWQ3" s="17"/>
      <c r="EWR3" s="17"/>
      <c r="EWS3" s="17"/>
      <c r="EWT3" s="17"/>
      <c r="EWU3" s="17"/>
      <c r="EWV3" s="17"/>
      <c r="EWW3" s="17"/>
      <c r="EWX3" s="17"/>
      <c r="EWY3" s="17"/>
      <c r="EWZ3" s="17"/>
      <c r="EXA3" s="17"/>
      <c r="EXB3" s="17"/>
      <c r="EXC3" s="17"/>
      <c r="EXD3" s="17"/>
      <c r="EXE3" s="17"/>
      <c r="EXF3" s="17"/>
      <c r="EXG3" s="17"/>
      <c r="EXH3" s="17"/>
      <c r="EXI3" s="17"/>
      <c r="EXJ3" s="17"/>
      <c r="EXK3" s="17"/>
      <c r="EXL3" s="17"/>
      <c r="EXM3" s="17"/>
      <c r="EXN3" s="17"/>
      <c r="EXO3" s="17"/>
      <c r="EXP3" s="17"/>
      <c r="EXQ3" s="17"/>
      <c r="EXR3" s="17"/>
      <c r="EXS3" s="17"/>
      <c r="EXT3" s="17"/>
      <c r="EXU3" s="17"/>
      <c r="EXV3" s="17"/>
      <c r="EXW3" s="17"/>
      <c r="EXX3" s="17"/>
      <c r="EXY3" s="17"/>
      <c r="EXZ3" s="17"/>
      <c r="EYA3" s="17"/>
      <c r="EYB3" s="17"/>
      <c r="EYC3" s="17"/>
      <c r="EYD3" s="17"/>
      <c r="EYE3" s="17"/>
      <c r="EYF3" s="17"/>
      <c r="EYG3" s="17"/>
      <c r="EYH3" s="17"/>
      <c r="EYI3" s="17"/>
      <c r="EYJ3" s="17"/>
      <c r="EYK3" s="17"/>
      <c r="EYL3" s="17"/>
      <c r="EYM3" s="17"/>
      <c r="EYN3" s="17"/>
      <c r="EYO3" s="17"/>
      <c r="EYP3" s="17"/>
      <c r="EYQ3" s="17"/>
      <c r="EYR3" s="17"/>
      <c r="EYS3" s="17"/>
      <c r="EYT3" s="17"/>
      <c r="EYU3" s="17"/>
      <c r="EYV3" s="17"/>
      <c r="EYW3" s="17"/>
      <c r="EYX3" s="17"/>
      <c r="EYY3" s="17"/>
      <c r="EYZ3" s="17"/>
      <c r="EZA3" s="17"/>
      <c r="EZB3" s="17"/>
      <c r="EZC3" s="17"/>
      <c r="EZD3" s="17"/>
      <c r="EZE3" s="17"/>
      <c r="EZF3" s="17"/>
      <c r="EZG3" s="17"/>
      <c r="EZH3" s="17"/>
      <c r="EZI3" s="17"/>
      <c r="EZJ3" s="17"/>
      <c r="EZK3" s="17"/>
      <c r="EZL3" s="17"/>
      <c r="EZM3" s="17"/>
      <c r="EZN3" s="17"/>
      <c r="EZO3" s="17"/>
      <c r="EZP3" s="17"/>
      <c r="EZQ3" s="17"/>
      <c r="EZR3" s="17"/>
      <c r="EZS3" s="17"/>
      <c r="EZT3" s="17"/>
      <c r="EZU3" s="17"/>
      <c r="EZV3" s="17"/>
      <c r="EZW3" s="17"/>
      <c r="EZX3" s="17"/>
      <c r="EZY3" s="17"/>
      <c r="EZZ3" s="17"/>
      <c r="FAA3" s="17"/>
      <c r="FAB3" s="17"/>
      <c r="FAC3" s="17"/>
      <c r="FAD3" s="17"/>
      <c r="FAE3" s="17"/>
      <c r="FAF3" s="17"/>
      <c r="FAG3" s="17"/>
      <c r="FAH3" s="17"/>
      <c r="FAI3" s="17"/>
      <c r="FAJ3" s="17"/>
      <c r="FAK3" s="17"/>
      <c r="FAL3" s="17"/>
      <c r="FAM3" s="17"/>
      <c r="FAN3" s="17"/>
      <c r="FAO3" s="17"/>
      <c r="FAP3" s="17"/>
      <c r="FAQ3" s="17"/>
      <c r="FAR3" s="17"/>
      <c r="FAS3" s="17"/>
      <c r="FAT3" s="17"/>
      <c r="FAU3" s="17"/>
      <c r="FAV3" s="17"/>
      <c r="FAW3" s="17"/>
      <c r="FAX3" s="17"/>
      <c r="FAY3" s="17"/>
      <c r="FAZ3" s="17"/>
      <c r="FBA3" s="17"/>
      <c r="FBB3" s="17"/>
      <c r="FBC3" s="17"/>
      <c r="FBD3" s="17"/>
      <c r="FBE3" s="17"/>
      <c r="FBF3" s="17"/>
      <c r="FBG3" s="17"/>
      <c r="FBH3" s="17"/>
      <c r="FBI3" s="17"/>
      <c r="FBJ3" s="17"/>
      <c r="FBK3" s="17"/>
      <c r="FBL3" s="17"/>
      <c r="FBM3" s="17"/>
      <c r="FBN3" s="17"/>
      <c r="FBO3" s="17"/>
      <c r="FBP3" s="17"/>
      <c r="FBQ3" s="17"/>
      <c r="FBR3" s="17"/>
      <c r="FBS3" s="17"/>
      <c r="FBT3" s="17"/>
      <c r="FBU3" s="17"/>
      <c r="FBV3" s="17"/>
      <c r="FBW3" s="17"/>
      <c r="FBX3" s="17"/>
      <c r="FBY3" s="17"/>
      <c r="FBZ3" s="17"/>
      <c r="FCA3" s="17"/>
      <c r="FCB3" s="17"/>
      <c r="FCC3" s="17"/>
      <c r="FCD3" s="17"/>
      <c r="FCE3" s="17"/>
      <c r="FCF3" s="17"/>
      <c r="FCG3" s="17"/>
      <c r="FCH3" s="17"/>
      <c r="FCI3" s="17"/>
      <c r="FCJ3" s="17"/>
      <c r="FCK3" s="17"/>
      <c r="FCL3" s="17"/>
      <c r="FCM3" s="17"/>
      <c r="FCN3" s="17"/>
      <c r="FCO3" s="17"/>
      <c r="FCP3" s="17"/>
      <c r="FCQ3" s="17"/>
      <c r="FCR3" s="17"/>
      <c r="FCS3" s="17"/>
      <c r="FCT3" s="17"/>
      <c r="FCU3" s="17"/>
      <c r="FCV3" s="17"/>
      <c r="FCW3" s="17"/>
      <c r="FCX3" s="17"/>
      <c r="FCY3" s="17"/>
      <c r="FCZ3" s="17"/>
      <c r="FDA3" s="17"/>
      <c r="FDB3" s="17"/>
      <c r="FDC3" s="17"/>
      <c r="FDD3" s="17"/>
      <c r="FDE3" s="17"/>
      <c r="FDF3" s="17"/>
      <c r="FDG3" s="17"/>
      <c r="FDH3" s="17"/>
      <c r="FDI3" s="17"/>
      <c r="FDJ3" s="17"/>
      <c r="FDK3" s="17"/>
      <c r="FDL3" s="17"/>
      <c r="FDM3" s="17"/>
      <c r="FDN3" s="17"/>
      <c r="FDO3" s="17"/>
      <c r="FDP3" s="17"/>
      <c r="FDQ3" s="17"/>
      <c r="FDR3" s="17"/>
      <c r="FDS3" s="17"/>
      <c r="FDT3" s="17"/>
      <c r="FDU3" s="17"/>
      <c r="FDV3" s="17"/>
      <c r="FDW3" s="17"/>
      <c r="FDX3" s="17"/>
      <c r="FDY3" s="17"/>
      <c r="FDZ3" s="17"/>
      <c r="FEA3" s="17"/>
      <c r="FEB3" s="17"/>
      <c r="FEC3" s="17"/>
      <c r="FED3" s="17"/>
      <c r="FEE3" s="17"/>
      <c r="FEF3" s="17"/>
      <c r="FEG3" s="17"/>
      <c r="FEH3" s="17"/>
      <c r="FEI3" s="17"/>
      <c r="FEJ3" s="17"/>
      <c r="FEK3" s="17"/>
      <c r="FEL3" s="17"/>
      <c r="FEM3" s="17"/>
      <c r="FEN3" s="17"/>
      <c r="FEO3" s="17"/>
      <c r="FEP3" s="17"/>
      <c r="FEQ3" s="17"/>
      <c r="FER3" s="17"/>
      <c r="FES3" s="17"/>
      <c r="FET3" s="17"/>
      <c r="FEU3" s="17"/>
      <c r="FEV3" s="17"/>
      <c r="FEW3" s="17"/>
      <c r="FEX3" s="17"/>
      <c r="FEY3" s="17"/>
      <c r="FEZ3" s="17"/>
      <c r="FFA3" s="17"/>
      <c r="FFB3" s="17"/>
      <c r="FFC3" s="17"/>
      <c r="FFD3" s="17"/>
      <c r="FFE3" s="17"/>
      <c r="FFF3" s="17"/>
      <c r="FFG3" s="17"/>
      <c r="FFH3" s="17"/>
      <c r="FFI3" s="17"/>
      <c r="FFJ3" s="17"/>
      <c r="FFK3" s="17"/>
      <c r="FFL3" s="17"/>
      <c r="FFM3" s="17"/>
      <c r="FFN3" s="17"/>
      <c r="FFO3" s="17"/>
      <c r="FFP3" s="17"/>
      <c r="FFQ3" s="17"/>
      <c r="FFR3" s="17"/>
      <c r="FFS3" s="17"/>
      <c r="FFT3" s="17"/>
      <c r="FFU3" s="17"/>
      <c r="FFV3" s="17"/>
      <c r="FFW3" s="17"/>
      <c r="FFX3" s="17"/>
      <c r="FFY3" s="17"/>
      <c r="FFZ3" s="17"/>
      <c r="FGA3" s="17"/>
      <c r="FGB3" s="17"/>
      <c r="FGC3" s="17"/>
      <c r="FGD3" s="17"/>
      <c r="FGE3" s="17"/>
      <c r="FGF3" s="17"/>
      <c r="FGG3" s="17"/>
      <c r="FGH3" s="17"/>
      <c r="FGI3" s="17"/>
      <c r="FGJ3" s="17"/>
      <c r="FGK3" s="17"/>
      <c r="FGL3" s="17"/>
      <c r="FGM3" s="17"/>
      <c r="FGN3" s="17"/>
      <c r="FGO3" s="17"/>
      <c r="FGP3" s="17"/>
      <c r="FGQ3" s="17"/>
      <c r="FGR3" s="17"/>
      <c r="FGS3" s="17"/>
      <c r="FGT3" s="17"/>
      <c r="FGU3" s="17"/>
      <c r="FGV3" s="17"/>
      <c r="FGW3" s="17"/>
      <c r="FGX3" s="17"/>
      <c r="FGY3" s="17"/>
      <c r="FGZ3" s="17"/>
      <c r="FHA3" s="17"/>
      <c r="FHB3" s="17"/>
      <c r="FHC3" s="17"/>
      <c r="FHD3" s="17"/>
      <c r="FHE3" s="17"/>
      <c r="FHF3" s="17"/>
      <c r="FHG3" s="17"/>
      <c r="FHH3" s="17"/>
      <c r="FHI3" s="17"/>
      <c r="FHJ3" s="17"/>
      <c r="FHK3" s="17"/>
      <c r="FHL3" s="17"/>
      <c r="FHM3" s="17"/>
      <c r="FHN3" s="17"/>
      <c r="FHO3" s="17"/>
      <c r="FHP3" s="17"/>
      <c r="FHQ3" s="17"/>
      <c r="FHR3" s="17"/>
      <c r="FHS3" s="17"/>
      <c r="FHT3" s="17"/>
      <c r="FHU3" s="17"/>
      <c r="FHV3" s="17"/>
      <c r="FHW3" s="17"/>
      <c r="FHX3" s="17"/>
      <c r="FHY3" s="17"/>
      <c r="FHZ3" s="17"/>
      <c r="FIA3" s="17"/>
      <c r="FIB3" s="17"/>
      <c r="FIC3" s="17"/>
      <c r="FID3" s="17"/>
      <c r="FIE3" s="17"/>
      <c r="FIF3" s="17"/>
      <c r="FIG3" s="17"/>
      <c r="FIH3" s="17"/>
      <c r="FII3" s="17"/>
      <c r="FIJ3" s="17"/>
      <c r="FIK3" s="17"/>
      <c r="FIL3" s="17"/>
      <c r="FIM3" s="17"/>
      <c r="FIN3" s="17"/>
      <c r="FIO3" s="17"/>
      <c r="FIP3" s="17"/>
      <c r="FIQ3" s="17"/>
      <c r="FIR3" s="17"/>
      <c r="FIS3" s="17"/>
      <c r="FIT3" s="17"/>
      <c r="FIU3" s="17"/>
      <c r="FIV3" s="17"/>
      <c r="FIW3" s="17"/>
      <c r="FIX3" s="17"/>
      <c r="FIY3" s="17"/>
      <c r="FIZ3" s="17"/>
      <c r="FJA3" s="17"/>
      <c r="FJB3" s="17"/>
      <c r="FJC3" s="17"/>
      <c r="FJD3" s="17"/>
      <c r="FJE3" s="17"/>
      <c r="FJF3" s="17"/>
      <c r="FJG3" s="17"/>
      <c r="FJH3" s="17"/>
      <c r="FJI3" s="17"/>
      <c r="FJJ3" s="17"/>
      <c r="FJK3" s="17"/>
      <c r="FJL3" s="17"/>
      <c r="FJM3" s="17"/>
      <c r="FJN3" s="17"/>
      <c r="FJO3" s="17"/>
      <c r="FJP3" s="17"/>
      <c r="FJQ3" s="17"/>
      <c r="FJR3" s="17"/>
      <c r="FJS3" s="17"/>
      <c r="FJT3" s="17"/>
      <c r="FJU3" s="17"/>
      <c r="FJV3" s="17"/>
      <c r="FJW3" s="17"/>
      <c r="FJX3" s="17"/>
      <c r="FJY3" s="17"/>
      <c r="FJZ3" s="17"/>
      <c r="FKA3" s="17"/>
      <c r="FKB3" s="17"/>
      <c r="FKC3" s="17"/>
      <c r="FKD3" s="17"/>
      <c r="FKE3" s="17"/>
      <c r="FKF3" s="17"/>
      <c r="FKG3" s="17"/>
      <c r="FKH3" s="17"/>
      <c r="FKI3" s="17"/>
      <c r="FKJ3" s="17"/>
      <c r="FKK3" s="17"/>
      <c r="FKL3" s="17"/>
      <c r="FKM3" s="17"/>
      <c r="FKN3" s="17"/>
      <c r="FKO3" s="17"/>
      <c r="FKP3" s="17"/>
      <c r="FKQ3" s="17"/>
      <c r="FKR3" s="17"/>
      <c r="FKS3" s="17"/>
      <c r="FKT3" s="17"/>
      <c r="FKU3" s="17"/>
      <c r="FKV3" s="17"/>
      <c r="FKW3" s="17"/>
      <c r="FKX3" s="17"/>
      <c r="FKY3" s="17"/>
      <c r="FKZ3" s="17"/>
      <c r="FLA3" s="17"/>
      <c r="FLB3" s="17"/>
      <c r="FLC3" s="17"/>
      <c r="FLD3" s="17"/>
      <c r="FLE3" s="17"/>
      <c r="FLF3" s="17"/>
      <c r="FLG3" s="17"/>
      <c r="FLH3" s="17"/>
      <c r="FLI3" s="17"/>
      <c r="FLJ3" s="17"/>
      <c r="FLK3" s="17"/>
      <c r="FLL3" s="17"/>
      <c r="FLM3" s="17"/>
      <c r="FLN3" s="17"/>
      <c r="FLO3" s="17"/>
      <c r="FLP3" s="17"/>
      <c r="FLQ3" s="17"/>
      <c r="FLR3" s="17"/>
      <c r="FLS3" s="17"/>
      <c r="FLT3" s="17"/>
      <c r="FLU3" s="17"/>
      <c r="FLV3" s="17"/>
      <c r="FLW3" s="17"/>
      <c r="FLX3" s="17"/>
      <c r="FLY3" s="17"/>
      <c r="FLZ3" s="17"/>
      <c r="FMA3" s="17"/>
      <c r="FMB3" s="17"/>
      <c r="FMC3" s="17"/>
      <c r="FMD3" s="17"/>
      <c r="FME3" s="17"/>
      <c r="FMF3" s="17"/>
      <c r="FMG3" s="17"/>
      <c r="FMH3" s="17"/>
      <c r="FMI3" s="17"/>
      <c r="FMJ3" s="17"/>
      <c r="FMK3" s="17"/>
      <c r="FML3" s="17"/>
      <c r="FMM3" s="17"/>
      <c r="FMN3" s="17"/>
      <c r="FMO3" s="17"/>
      <c r="FMP3" s="17"/>
      <c r="FMQ3" s="17"/>
      <c r="FMR3" s="17"/>
      <c r="FMS3" s="17"/>
      <c r="FMT3" s="17"/>
      <c r="FMU3" s="17"/>
      <c r="FMV3" s="17"/>
      <c r="FMW3" s="17"/>
      <c r="FMX3" s="17"/>
      <c r="FMY3" s="17"/>
      <c r="FMZ3" s="17"/>
      <c r="FNA3" s="17"/>
      <c r="FNB3" s="17"/>
      <c r="FNC3" s="17"/>
      <c r="FND3" s="17"/>
      <c r="FNE3" s="17"/>
      <c r="FNF3" s="17"/>
      <c r="FNG3" s="17"/>
      <c r="FNH3" s="17"/>
      <c r="FNI3" s="17"/>
      <c r="FNJ3" s="17"/>
      <c r="FNK3" s="17"/>
      <c r="FNL3" s="17"/>
      <c r="FNM3" s="17"/>
      <c r="FNN3" s="17"/>
      <c r="FNO3" s="17"/>
      <c r="FNP3" s="17"/>
      <c r="FNQ3" s="17"/>
      <c r="FNR3" s="17"/>
      <c r="FNS3" s="17"/>
      <c r="FNT3" s="17"/>
      <c r="FNU3" s="17"/>
      <c r="FNV3" s="17"/>
      <c r="FNW3" s="17"/>
      <c r="FNX3" s="17"/>
      <c r="FNY3" s="17"/>
      <c r="FNZ3" s="17"/>
      <c r="FOA3" s="17"/>
      <c r="FOB3" s="17"/>
      <c r="FOC3" s="17"/>
      <c r="FOD3" s="17"/>
      <c r="FOE3" s="17"/>
      <c r="FOF3" s="17"/>
      <c r="FOG3" s="17"/>
      <c r="FOH3" s="17"/>
      <c r="FOI3" s="17"/>
      <c r="FOJ3" s="17"/>
      <c r="FOK3" s="17"/>
      <c r="FOL3" s="17"/>
      <c r="FOM3" s="17"/>
      <c r="FON3" s="17"/>
      <c r="FOO3" s="17"/>
      <c r="FOP3" s="17"/>
      <c r="FOQ3" s="17"/>
      <c r="FOR3" s="17"/>
      <c r="FOS3" s="17"/>
      <c r="FOT3" s="17"/>
      <c r="FOU3" s="17"/>
      <c r="FOV3" s="17"/>
      <c r="FOW3" s="17"/>
      <c r="FOX3" s="17"/>
      <c r="FOY3" s="17"/>
      <c r="FOZ3" s="17"/>
      <c r="FPA3" s="17"/>
      <c r="FPB3" s="17"/>
      <c r="FPC3" s="17"/>
      <c r="FPD3" s="17"/>
      <c r="FPE3" s="17"/>
      <c r="FPF3" s="17"/>
      <c r="FPG3" s="17"/>
      <c r="FPH3" s="17"/>
      <c r="FPI3" s="17"/>
      <c r="FPJ3" s="17"/>
      <c r="FPK3" s="17"/>
      <c r="FPL3" s="17"/>
      <c r="FPM3" s="17"/>
      <c r="FPN3" s="17"/>
      <c r="FPO3" s="17"/>
      <c r="FPP3" s="17"/>
      <c r="FPQ3" s="17"/>
      <c r="FPR3" s="17"/>
      <c r="FPS3" s="17"/>
      <c r="FPT3" s="17"/>
      <c r="FPU3" s="17"/>
      <c r="FPV3" s="17"/>
      <c r="FPW3" s="17"/>
      <c r="FPX3" s="17"/>
      <c r="FPY3" s="17"/>
      <c r="FPZ3" s="17"/>
      <c r="FQA3" s="17"/>
      <c r="FQB3" s="17"/>
      <c r="FQC3" s="17"/>
      <c r="FQD3" s="17"/>
      <c r="FQE3" s="17"/>
      <c r="FQF3" s="17"/>
      <c r="FQG3" s="17"/>
      <c r="FQH3" s="17"/>
      <c r="FQI3" s="17"/>
      <c r="FQJ3" s="17"/>
      <c r="FQK3" s="17"/>
      <c r="FQL3" s="17"/>
      <c r="FQM3" s="17"/>
      <c r="FQN3" s="17"/>
      <c r="FQO3" s="17"/>
      <c r="FQP3" s="17"/>
      <c r="FQQ3" s="17"/>
      <c r="FQR3" s="17"/>
      <c r="FQS3" s="17"/>
      <c r="FQT3" s="17"/>
      <c r="FQU3" s="17"/>
      <c r="FQV3" s="17"/>
      <c r="FQW3" s="17"/>
      <c r="FQX3" s="17"/>
      <c r="FQY3" s="17"/>
      <c r="FQZ3" s="17"/>
      <c r="FRA3" s="17"/>
      <c r="FRB3" s="17"/>
      <c r="FRC3" s="17"/>
      <c r="FRD3" s="17"/>
      <c r="FRE3" s="17"/>
      <c r="FRF3" s="17"/>
      <c r="FRG3" s="17"/>
      <c r="FRH3" s="17"/>
      <c r="FRI3" s="17"/>
      <c r="FRJ3" s="17"/>
      <c r="FRK3" s="17"/>
      <c r="FRL3" s="17"/>
      <c r="FRM3" s="17"/>
      <c r="FRN3" s="17"/>
      <c r="FRO3" s="17"/>
      <c r="FRP3" s="17"/>
      <c r="FRQ3" s="17"/>
      <c r="FRR3" s="17"/>
      <c r="FRS3" s="17"/>
      <c r="FRT3" s="17"/>
      <c r="FRU3" s="17"/>
      <c r="FRV3" s="17"/>
      <c r="FRW3" s="17"/>
      <c r="FRX3" s="17"/>
      <c r="FRY3" s="17"/>
      <c r="FRZ3" s="17"/>
      <c r="FSA3" s="17"/>
      <c r="FSB3" s="17"/>
      <c r="FSC3" s="17"/>
      <c r="FSD3" s="17"/>
      <c r="FSE3" s="17"/>
      <c r="FSF3" s="17"/>
      <c r="FSG3" s="17"/>
      <c r="FSH3" s="17"/>
      <c r="FSI3" s="17"/>
      <c r="FSJ3" s="17"/>
      <c r="FSK3" s="17"/>
      <c r="FSL3" s="17"/>
      <c r="FSM3" s="17"/>
      <c r="FSN3" s="17"/>
      <c r="FSO3" s="17"/>
      <c r="FSP3" s="17"/>
      <c r="FSQ3" s="17"/>
      <c r="FSR3" s="17"/>
      <c r="FSS3" s="17"/>
      <c r="FST3" s="17"/>
      <c r="FSU3" s="17"/>
      <c r="FSV3" s="17"/>
      <c r="FSW3" s="17"/>
      <c r="FSX3" s="17"/>
      <c r="FSY3" s="17"/>
      <c r="FSZ3" s="17"/>
      <c r="FTA3" s="17"/>
      <c r="FTB3" s="17"/>
      <c r="FTC3" s="17"/>
      <c r="FTD3" s="17"/>
      <c r="FTE3" s="17"/>
      <c r="FTF3" s="17"/>
      <c r="FTG3" s="17"/>
      <c r="FTH3" s="17"/>
      <c r="FTI3" s="17"/>
      <c r="FTJ3" s="17"/>
      <c r="FTK3" s="17"/>
      <c r="FTL3" s="17"/>
      <c r="FTM3" s="17"/>
      <c r="FTN3" s="17"/>
      <c r="FTO3" s="17"/>
      <c r="FTP3" s="17"/>
      <c r="FTQ3" s="17"/>
      <c r="FTR3" s="17"/>
      <c r="FTS3" s="17"/>
      <c r="FTT3" s="17"/>
      <c r="FTU3" s="17"/>
      <c r="FTV3" s="17"/>
      <c r="FTW3" s="17"/>
      <c r="FTX3" s="17"/>
      <c r="FTY3" s="17"/>
      <c r="FTZ3" s="17"/>
      <c r="FUA3" s="17"/>
      <c r="FUB3" s="17"/>
      <c r="FUC3" s="17"/>
      <c r="FUD3" s="17"/>
      <c r="FUE3" s="17"/>
      <c r="FUF3" s="17"/>
      <c r="FUG3" s="17"/>
      <c r="FUH3" s="17"/>
      <c r="FUI3" s="17"/>
      <c r="FUJ3" s="17"/>
      <c r="FUK3" s="17"/>
      <c r="FUL3" s="17"/>
      <c r="FUM3" s="17"/>
      <c r="FUN3" s="17"/>
      <c r="FUO3" s="17"/>
      <c r="FUP3" s="17"/>
      <c r="FUQ3" s="17"/>
      <c r="FUR3" s="17"/>
      <c r="FUS3" s="17"/>
      <c r="FUT3" s="17"/>
      <c r="FUU3" s="17"/>
      <c r="FUV3" s="17"/>
      <c r="FUW3" s="17"/>
      <c r="FUX3" s="17"/>
      <c r="FUY3" s="17"/>
      <c r="FUZ3" s="17"/>
      <c r="FVA3" s="17"/>
      <c r="FVB3" s="17"/>
      <c r="FVC3" s="17"/>
      <c r="FVD3" s="17"/>
      <c r="FVE3" s="17"/>
      <c r="FVF3" s="17"/>
      <c r="FVG3" s="17"/>
      <c r="FVH3" s="17"/>
      <c r="FVI3" s="17"/>
      <c r="FVJ3" s="17"/>
      <c r="FVK3" s="17"/>
      <c r="FVL3" s="17"/>
      <c r="FVM3" s="17"/>
      <c r="FVN3" s="17"/>
      <c r="FVO3" s="17"/>
      <c r="FVP3" s="17"/>
      <c r="FVQ3" s="17"/>
      <c r="FVR3" s="17"/>
      <c r="FVS3" s="17"/>
      <c r="FVT3" s="17"/>
      <c r="FVU3" s="17"/>
      <c r="FVV3" s="17"/>
      <c r="FVW3" s="17"/>
      <c r="FVX3" s="17"/>
      <c r="FVY3" s="17"/>
      <c r="FVZ3" s="17"/>
      <c r="FWA3" s="17"/>
      <c r="FWB3" s="17"/>
      <c r="FWC3" s="17"/>
      <c r="FWD3" s="17"/>
      <c r="FWE3" s="17"/>
      <c r="FWF3" s="17"/>
      <c r="FWG3" s="17"/>
      <c r="FWH3" s="17"/>
      <c r="FWI3" s="17"/>
      <c r="FWJ3" s="17"/>
      <c r="FWK3" s="17"/>
      <c r="FWL3" s="17"/>
      <c r="FWM3" s="17"/>
      <c r="FWN3" s="17"/>
      <c r="FWO3" s="17"/>
      <c r="FWP3" s="17"/>
      <c r="FWQ3" s="17"/>
      <c r="FWR3" s="17"/>
      <c r="FWS3" s="17"/>
      <c r="FWT3" s="17"/>
      <c r="FWU3" s="17"/>
      <c r="FWV3" s="17"/>
      <c r="FWW3" s="17"/>
      <c r="FWX3" s="17"/>
      <c r="FWY3" s="17"/>
      <c r="FWZ3" s="17"/>
      <c r="FXA3" s="17"/>
      <c r="FXB3" s="17"/>
      <c r="FXC3" s="17"/>
      <c r="FXD3" s="17"/>
      <c r="FXE3" s="17"/>
      <c r="FXF3" s="17"/>
      <c r="FXG3" s="17"/>
      <c r="FXH3" s="17"/>
      <c r="FXI3" s="17"/>
      <c r="FXJ3" s="17"/>
      <c r="FXK3" s="17"/>
      <c r="FXL3" s="17"/>
      <c r="FXM3" s="17"/>
      <c r="FXN3" s="17"/>
      <c r="FXO3" s="17"/>
      <c r="FXP3" s="17"/>
      <c r="FXQ3" s="17"/>
      <c r="FXR3" s="17"/>
      <c r="FXS3" s="17"/>
      <c r="FXT3" s="17"/>
      <c r="FXU3" s="17"/>
      <c r="FXV3" s="17"/>
      <c r="FXW3" s="17"/>
      <c r="FXX3" s="17"/>
      <c r="FXY3" s="17"/>
      <c r="FXZ3" s="17"/>
      <c r="FYA3" s="17"/>
      <c r="FYB3" s="17"/>
      <c r="FYC3" s="17"/>
      <c r="FYD3" s="17"/>
      <c r="FYE3" s="17"/>
      <c r="FYF3" s="17"/>
      <c r="FYG3" s="17"/>
      <c r="FYH3" s="17"/>
      <c r="FYI3" s="17"/>
      <c r="FYJ3" s="17"/>
      <c r="FYK3" s="17"/>
      <c r="FYL3" s="17"/>
      <c r="FYM3" s="17"/>
      <c r="FYN3" s="17"/>
      <c r="FYO3" s="17"/>
      <c r="FYP3" s="17"/>
      <c r="FYQ3" s="17"/>
      <c r="FYR3" s="17"/>
      <c r="FYS3" s="17"/>
      <c r="FYT3" s="17"/>
      <c r="FYU3" s="17"/>
      <c r="FYV3" s="17"/>
      <c r="FYW3" s="17"/>
      <c r="FYX3" s="17"/>
      <c r="FYY3" s="17"/>
      <c r="FYZ3" s="17"/>
      <c r="FZA3" s="17"/>
      <c r="FZB3" s="17"/>
      <c r="FZC3" s="17"/>
      <c r="FZD3" s="17"/>
      <c r="FZE3" s="17"/>
      <c r="FZF3" s="17"/>
      <c r="FZG3" s="17"/>
      <c r="FZH3" s="17"/>
      <c r="FZI3" s="17"/>
      <c r="FZJ3" s="17"/>
      <c r="FZK3" s="17"/>
      <c r="FZL3" s="17"/>
      <c r="FZM3" s="17"/>
      <c r="FZN3" s="17"/>
      <c r="FZO3" s="17"/>
      <c r="FZP3" s="17"/>
      <c r="FZQ3" s="17"/>
      <c r="FZR3" s="17"/>
      <c r="FZS3" s="17"/>
      <c r="FZT3" s="17"/>
      <c r="FZU3" s="17"/>
      <c r="FZV3" s="17"/>
      <c r="FZW3" s="17"/>
      <c r="FZX3" s="17"/>
      <c r="FZY3" s="17"/>
      <c r="FZZ3" s="17"/>
      <c r="GAA3" s="17"/>
      <c r="GAB3" s="17"/>
      <c r="GAC3" s="17"/>
      <c r="GAD3" s="17"/>
      <c r="GAE3" s="17"/>
      <c r="GAF3" s="17"/>
      <c r="GAG3" s="17"/>
      <c r="GAH3" s="17"/>
      <c r="GAI3" s="17"/>
      <c r="GAJ3" s="17"/>
      <c r="GAK3" s="17"/>
      <c r="GAL3" s="17"/>
      <c r="GAM3" s="17"/>
      <c r="GAN3" s="17"/>
      <c r="GAO3" s="17"/>
      <c r="GAP3" s="17"/>
      <c r="GAQ3" s="17"/>
      <c r="GAR3" s="17"/>
      <c r="GAS3" s="17"/>
      <c r="GAT3" s="17"/>
      <c r="GAU3" s="17"/>
      <c r="GAV3" s="17"/>
      <c r="GAW3" s="17"/>
      <c r="GAX3" s="17"/>
      <c r="GAY3" s="17"/>
      <c r="GAZ3" s="17"/>
      <c r="GBA3" s="17"/>
      <c r="GBB3" s="17"/>
      <c r="GBC3" s="17"/>
      <c r="GBD3" s="17"/>
      <c r="GBE3" s="17"/>
      <c r="GBF3" s="17"/>
      <c r="GBG3" s="17"/>
      <c r="GBH3" s="17"/>
      <c r="GBI3" s="17"/>
      <c r="GBJ3" s="17"/>
      <c r="GBK3" s="17"/>
      <c r="GBL3" s="17"/>
      <c r="GBM3" s="17"/>
      <c r="GBN3" s="17"/>
      <c r="GBO3" s="17"/>
      <c r="GBP3" s="17"/>
      <c r="GBQ3" s="17"/>
      <c r="GBR3" s="17"/>
      <c r="GBS3" s="17"/>
      <c r="GBT3" s="17"/>
      <c r="GBU3" s="17"/>
      <c r="GBV3" s="17"/>
      <c r="GBW3" s="17"/>
      <c r="GBX3" s="17"/>
      <c r="GBY3" s="17"/>
      <c r="GBZ3" s="17"/>
      <c r="GCA3" s="17"/>
      <c r="GCB3" s="17"/>
      <c r="GCC3" s="17"/>
      <c r="GCD3" s="17"/>
      <c r="GCE3" s="17"/>
      <c r="GCF3" s="17"/>
      <c r="GCG3" s="17"/>
      <c r="GCH3" s="17"/>
      <c r="GCI3" s="17"/>
      <c r="GCJ3" s="17"/>
      <c r="GCK3" s="17"/>
      <c r="GCL3" s="17"/>
      <c r="GCM3" s="17"/>
      <c r="GCN3" s="17"/>
      <c r="GCO3" s="17"/>
      <c r="GCP3" s="17"/>
      <c r="GCQ3" s="17"/>
      <c r="GCR3" s="17"/>
      <c r="GCS3" s="17"/>
      <c r="GCT3" s="17"/>
      <c r="GCU3" s="17"/>
      <c r="GCV3" s="17"/>
      <c r="GCW3" s="17"/>
      <c r="GCX3" s="17"/>
      <c r="GCY3" s="17"/>
      <c r="GCZ3" s="17"/>
      <c r="GDA3" s="17"/>
      <c r="GDB3" s="17"/>
      <c r="GDC3" s="17"/>
      <c r="GDD3" s="17"/>
      <c r="GDE3" s="17"/>
      <c r="GDF3" s="17"/>
      <c r="GDG3" s="17"/>
      <c r="GDH3" s="17"/>
      <c r="GDI3" s="17"/>
      <c r="GDJ3" s="17"/>
      <c r="GDK3" s="17"/>
      <c r="GDL3" s="17"/>
      <c r="GDM3" s="17"/>
      <c r="GDN3" s="17"/>
      <c r="GDO3" s="17"/>
      <c r="GDP3" s="17"/>
      <c r="GDQ3" s="17"/>
      <c r="GDR3" s="17"/>
      <c r="GDS3" s="17"/>
      <c r="GDT3" s="17"/>
      <c r="GDU3" s="17"/>
      <c r="GDV3" s="17"/>
      <c r="GDW3" s="17"/>
      <c r="GDX3" s="17"/>
      <c r="GDY3" s="17"/>
      <c r="GDZ3" s="17"/>
      <c r="GEA3" s="17"/>
      <c r="GEB3" s="17"/>
      <c r="GEC3" s="17"/>
      <c r="GED3" s="17"/>
      <c r="GEE3" s="17"/>
      <c r="GEF3" s="17"/>
      <c r="GEG3" s="17"/>
      <c r="GEH3" s="17"/>
      <c r="GEI3" s="17"/>
      <c r="GEJ3" s="17"/>
      <c r="GEK3" s="17"/>
      <c r="GEL3" s="17"/>
      <c r="GEM3" s="17"/>
      <c r="GEN3" s="17"/>
      <c r="GEO3" s="17"/>
      <c r="GEP3" s="17"/>
      <c r="GEQ3" s="17"/>
      <c r="GER3" s="17"/>
      <c r="GES3" s="17"/>
      <c r="GET3" s="17"/>
      <c r="GEU3" s="17"/>
      <c r="GEV3" s="17"/>
      <c r="GEW3" s="17"/>
      <c r="GEX3" s="17"/>
      <c r="GEY3" s="17"/>
      <c r="GEZ3" s="17"/>
      <c r="GFA3" s="17"/>
      <c r="GFB3" s="17"/>
      <c r="GFC3" s="17"/>
      <c r="GFD3" s="17"/>
      <c r="GFE3" s="17"/>
      <c r="GFF3" s="17"/>
      <c r="GFG3" s="17"/>
      <c r="GFH3" s="17"/>
      <c r="GFI3" s="17"/>
      <c r="GFJ3" s="17"/>
      <c r="GFK3" s="17"/>
      <c r="GFL3" s="17"/>
      <c r="GFM3" s="17"/>
      <c r="GFN3" s="17"/>
      <c r="GFO3" s="17"/>
      <c r="GFP3" s="17"/>
      <c r="GFQ3" s="17"/>
      <c r="GFR3" s="17"/>
      <c r="GFS3" s="17"/>
      <c r="GFT3" s="17"/>
      <c r="GFU3" s="17"/>
      <c r="GFV3" s="17"/>
      <c r="GFW3" s="17"/>
      <c r="GFX3" s="17"/>
      <c r="GFY3" s="17"/>
      <c r="GFZ3" s="17"/>
      <c r="GGA3" s="17"/>
      <c r="GGB3" s="17"/>
      <c r="GGC3" s="17"/>
      <c r="GGD3" s="17"/>
      <c r="GGE3" s="17"/>
      <c r="GGF3" s="17"/>
      <c r="GGG3" s="17"/>
      <c r="GGH3" s="17"/>
      <c r="GGI3" s="17"/>
      <c r="GGJ3" s="17"/>
      <c r="GGK3" s="17"/>
      <c r="GGL3" s="17"/>
      <c r="GGM3" s="17"/>
      <c r="GGN3" s="17"/>
      <c r="GGO3" s="17"/>
      <c r="GGP3" s="17"/>
      <c r="GGQ3" s="17"/>
      <c r="GGR3" s="17"/>
      <c r="GGS3" s="17"/>
      <c r="GGT3" s="17"/>
      <c r="GGU3" s="17"/>
      <c r="GGV3" s="17"/>
      <c r="GGW3" s="17"/>
      <c r="GGX3" s="17"/>
      <c r="GGY3" s="17"/>
      <c r="GGZ3" s="17"/>
      <c r="GHA3" s="17"/>
      <c r="GHB3" s="17"/>
      <c r="GHC3" s="17"/>
      <c r="GHD3" s="17"/>
      <c r="GHE3" s="17"/>
      <c r="GHF3" s="17"/>
      <c r="GHG3" s="17"/>
      <c r="GHH3" s="17"/>
      <c r="GHI3" s="17"/>
      <c r="GHJ3" s="17"/>
      <c r="GHK3" s="17"/>
      <c r="GHL3" s="17"/>
      <c r="GHM3" s="17"/>
      <c r="GHN3" s="17"/>
      <c r="GHO3" s="17"/>
      <c r="GHP3" s="17"/>
      <c r="GHQ3" s="17"/>
      <c r="GHR3" s="17"/>
      <c r="GHS3" s="17"/>
      <c r="GHT3" s="17"/>
      <c r="GHU3" s="17"/>
      <c r="GHV3" s="17"/>
      <c r="GHW3" s="17"/>
      <c r="GHX3" s="17"/>
      <c r="GHY3" s="17"/>
      <c r="GHZ3" s="17"/>
      <c r="GIA3" s="17"/>
      <c r="GIB3" s="17"/>
      <c r="GIC3" s="17"/>
      <c r="GID3" s="17"/>
      <c r="GIE3" s="17"/>
      <c r="GIF3" s="17"/>
      <c r="GIG3" s="17"/>
      <c r="GIH3" s="17"/>
      <c r="GII3" s="17"/>
      <c r="GIJ3" s="17"/>
      <c r="GIK3" s="17"/>
      <c r="GIL3" s="17"/>
      <c r="GIM3" s="17"/>
      <c r="GIN3" s="17"/>
      <c r="GIO3" s="17"/>
      <c r="GIP3" s="17"/>
      <c r="GIQ3" s="17"/>
      <c r="GIR3" s="17"/>
      <c r="GIS3" s="17"/>
      <c r="GIT3" s="17"/>
      <c r="GIU3" s="17"/>
      <c r="GIV3" s="17"/>
      <c r="GIW3" s="17"/>
      <c r="GIX3" s="17"/>
      <c r="GIY3" s="17"/>
      <c r="GIZ3" s="17"/>
      <c r="GJA3" s="17"/>
      <c r="GJB3" s="17"/>
      <c r="GJC3" s="17"/>
      <c r="GJD3" s="17"/>
      <c r="GJE3" s="17"/>
      <c r="GJF3" s="17"/>
      <c r="GJG3" s="17"/>
      <c r="GJH3" s="17"/>
      <c r="GJI3" s="17"/>
      <c r="GJJ3" s="17"/>
      <c r="GJK3" s="17"/>
      <c r="GJL3" s="17"/>
      <c r="GJM3" s="17"/>
      <c r="GJN3" s="17"/>
      <c r="GJO3" s="17"/>
      <c r="GJP3" s="17"/>
      <c r="GJQ3" s="17"/>
      <c r="GJR3" s="17"/>
      <c r="GJS3" s="17"/>
      <c r="GJT3" s="17"/>
      <c r="GJU3" s="17"/>
      <c r="GJV3" s="17"/>
      <c r="GJW3" s="17"/>
      <c r="GJX3" s="17"/>
      <c r="GJY3" s="17"/>
      <c r="GJZ3" s="17"/>
      <c r="GKA3" s="17"/>
      <c r="GKB3" s="17"/>
      <c r="GKC3" s="17"/>
      <c r="GKD3" s="17"/>
      <c r="GKE3" s="17"/>
      <c r="GKF3" s="17"/>
      <c r="GKG3" s="17"/>
      <c r="GKH3" s="17"/>
      <c r="GKI3" s="17"/>
      <c r="GKJ3" s="17"/>
      <c r="GKK3" s="17"/>
      <c r="GKL3" s="17"/>
      <c r="GKM3" s="17"/>
      <c r="GKN3" s="17"/>
      <c r="GKO3" s="17"/>
      <c r="GKP3" s="17"/>
      <c r="GKQ3" s="17"/>
      <c r="GKR3" s="17"/>
      <c r="GKS3" s="17"/>
      <c r="GKT3" s="17"/>
      <c r="GKU3" s="17"/>
      <c r="GKV3" s="17"/>
      <c r="GKW3" s="17"/>
      <c r="GKX3" s="17"/>
      <c r="GKY3" s="17"/>
      <c r="GKZ3" s="17"/>
      <c r="GLA3" s="17"/>
      <c r="GLB3" s="17"/>
      <c r="GLC3" s="17"/>
      <c r="GLD3" s="17"/>
      <c r="GLE3" s="17"/>
      <c r="GLF3" s="17"/>
      <c r="GLG3" s="17"/>
      <c r="GLH3" s="17"/>
      <c r="GLI3" s="17"/>
      <c r="GLJ3" s="17"/>
      <c r="GLK3" s="17"/>
      <c r="GLL3" s="17"/>
      <c r="GLM3" s="17"/>
      <c r="GLN3" s="17"/>
      <c r="GLO3" s="17"/>
      <c r="GLP3" s="17"/>
      <c r="GLQ3" s="17"/>
      <c r="GLR3" s="17"/>
      <c r="GLS3" s="17"/>
      <c r="GLT3" s="17"/>
      <c r="GLU3" s="17"/>
      <c r="GLV3" s="17"/>
      <c r="GLW3" s="17"/>
      <c r="GLX3" s="17"/>
      <c r="GLY3" s="17"/>
      <c r="GLZ3" s="17"/>
      <c r="GMA3" s="17"/>
      <c r="GMB3" s="17"/>
      <c r="GMC3" s="17"/>
      <c r="GMD3" s="17"/>
      <c r="GME3" s="17"/>
      <c r="GMF3" s="17"/>
      <c r="GMG3" s="17"/>
      <c r="GMH3" s="17"/>
      <c r="GMI3" s="17"/>
      <c r="GMJ3" s="17"/>
      <c r="GMK3" s="17"/>
      <c r="GML3" s="17"/>
      <c r="GMM3" s="17"/>
      <c r="GMN3" s="17"/>
      <c r="GMO3" s="17"/>
      <c r="GMP3" s="17"/>
      <c r="GMQ3" s="17"/>
      <c r="GMR3" s="17"/>
      <c r="GMS3" s="17"/>
      <c r="GMT3" s="17"/>
      <c r="GMU3" s="17"/>
      <c r="GMV3" s="17"/>
      <c r="GMW3" s="17"/>
      <c r="GMX3" s="17"/>
      <c r="GMY3" s="17"/>
      <c r="GMZ3" s="17"/>
      <c r="GNA3" s="17"/>
      <c r="GNB3" s="17"/>
      <c r="GNC3" s="17"/>
      <c r="GND3" s="17"/>
      <c r="GNE3" s="17"/>
      <c r="GNF3" s="17"/>
      <c r="GNG3" s="17"/>
      <c r="GNH3" s="17"/>
      <c r="GNI3" s="17"/>
      <c r="GNJ3" s="17"/>
      <c r="GNK3" s="17"/>
      <c r="GNL3" s="17"/>
      <c r="GNM3" s="17"/>
      <c r="GNN3" s="17"/>
      <c r="GNO3" s="17"/>
      <c r="GNP3" s="17"/>
      <c r="GNQ3" s="17"/>
      <c r="GNR3" s="17"/>
      <c r="GNS3" s="17"/>
      <c r="GNT3" s="17"/>
      <c r="GNU3" s="17"/>
      <c r="GNV3" s="17"/>
      <c r="GNW3" s="17"/>
      <c r="GNX3" s="17"/>
      <c r="GNY3" s="17"/>
      <c r="GNZ3" s="17"/>
      <c r="GOA3" s="17"/>
      <c r="GOB3" s="17"/>
      <c r="GOC3" s="17"/>
      <c r="GOD3" s="17"/>
      <c r="GOE3" s="17"/>
      <c r="GOF3" s="17"/>
      <c r="GOG3" s="17"/>
      <c r="GOH3" s="17"/>
      <c r="GOI3" s="17"/>
      <c r="GOJ3" s="17"/>
      <c r="GOK3" s="17"/>
      <c r="GOL3" s="17"/>
      <c r="GOM3" s="17"/>
      <c r="GON3" s="17"/>
      <c r="GOO3" s="17"/>
      <c r="GOP3" s="17"/>
      <c r="GOQ3" s="17"/>
      <c r="GOR3" s="17"/>
      <c r="GOS3" s="17"/>
      <c r="GOT3" s="17"/>
      <c r="GOU3" s="17"/>
      <c r="GOV3" s="17"/>
      <c r="GOW3" s="17"/>
      <c r="GOX3" s="17"/>
      <c r="GOY3" s="17"/>
      <c r="GOZ3" s="17"/>
      <c r="GPA3" s="17"/>
      <c r="GPB3" s="17"/>
      <c r="GPC3" s="17"/>
      <c r="GPD3" s="17"/>
      <c r="GPE3" s="17"/>
      <c r="GPF3" s="17"/>
      <c r="GPG3" s="17"/>
      <c r="GPH3" s="17"/>
      <c r="GPI3" s="17"/>
      <c r="GPJ3" s="17"/>
      <c r="GPK3" s="17"/>
      <c r="GPL3" s="17"/>
      <c r="GPM3" s="17"/>
      <c r="GPN3" s="17"/>
      <c r="GPO3" s="17"/>
      <c r="GPP3" s="17"/>
      <c r="GPQ3" s="17"/>
      <c r="GPR3" s="17"/>
      <c r="GPS3" s="17"/>
      <c r="GPT3" s="17"/>
      <c r="GPU3" s="17"/>
      <c r="GPV3" s="17"/>
      <c r="GPW3" s="17"/>
      <c r="GPX3" s="17"/>
      <c r="GPY3" s="17"/>
      <c r="GPZ3" s="17"/>
      <c r="GQA3" s="17"/>
      <c r="GQB3" s="17"/>
      <c r="GQC3" s="17"/>
      <c r="GQD3" s="17"/>
      <c r="GQE3" s="17"/>
      <c r="GQF3" s="17"/>
      <c r="GQG3" s="17"/>
      <c r="GQH3" s="17"/>
      <c r="GQI3" s="17"/>
      <c r="GQJ3" s="17"/>
      <c r="GQK3" s="17"/>
      <c r="GQL3" s="17"/>
      <c r="GQM3" s="17"/>
      <c r="GQN3" s="17"/>
      <c r="GQO3" s="17"/>
      <c r="GQP3" s="17"/>
      <c r="GQQ3" s="17"/>
      <c r="GQR3" s="17"/>
      <c r="GQS3" s="17"/>
      <c r="GQT3" s="17"/>
      <c r="GQU3" s="17"/>
      <c r="GQV3" s="17"/>
      <c r="GQW3" s="17"/>
      <c r="GQX3" s="17"/>
      <c r="GQY3" s="17"/>
      <c r="GQZ3" s="17"/>
      <c r="GRA3" s="17"/>
      <c r="GRB3" s="17"/>
      <c r="GRC3" s="17"/>
      <c r="GRD3" s="17"/>
      <c r="GRE3" s="17"/>
      <c r="GRF3" s="17"/>
      <c r="GRG3" s="17"/>
      <c r="GRH3" s="17"/>
      <c r="GRI3" s="17"/>
      <c r="GRJ3" s="17"/>
      <c r="GRK3" s="17"/>
      <c r="GRL3" s="17"/>
      <c r="GRM3" s="17"/>
      <c r="GRN3" s="17"/>
      <c r="GRO3" s="17"/>
      <c r="GRP3" s="17"/>
      <c r="GRQ3" s="17"/>
      <c r="GRR3" s="17"/>
      <c r="GRS3" s="17"/>
      <c r="GRT3" s="17"/>
      <c r="GRU3" s="17"/>
      <c r="GRV3" s="17"/>
      <c r="GRW3" s="17"/>
      <c r="GRX3" s="17"/>
      <c r="GRY3" s="17"/>
      <c r="GRZ3" s="17"/>
      <c r="GSA3" s="17"/>
      <c r="GSB3" s="17"/>
      <c r="GSC3" s="17"/>
      <c r="GSD3" s="17"/>
      <c r="GSE3" s="17"/>
      <c r="GSF3" s="17"/>
      <c r="GSG3" s="17"/>
      <c r="GSH3" s="17"/>
      <c r="GSI3" s="17"/>
      <c r="GSJ3" s="17"/>
      <c r="GSK3" s="17"/>
      <c r="GSL3" s="17"/>
      <c r="GSM3" s="17"/>
      <c r="GSN3" s="17"/>
      <c r="GSO3" s="17"/>
      <c r="GSP3" s="17"/>
      <c r="GSQ3" s="17"/>
      <c r="GSR3" s="17"/>
      <c r="GSS3" s="17"/>
      <c r="GST3" s="17"/>
      <c r="GSU3" s="17"/>
      <c r="GSV3" s="17"/>
      <c r="GSW3" s="17"/>
      <c r="GSX3" s="17"/>
      <c r="GSY3" s="17"/>
      <c r="GSZ3" s="17"/>
      <c r="GTA3" s="17"/>
      <c r="GTB3" s="17"/>
      <c r="GTC3" s="17"/>
      <c r="GTD3" s="17"/>
      <c r="GTE3" s="17"/>
      <c r="GTF3" s="17"/>
      <c r="GTG3" s="17"/>
      <c r="GTH3" s="17"/>
      <c r="GTI3" s="17"/>
      <c r="GTJ3" s="17"/>
      <c r="GTK3" s="17"/>
      <c r="GTL3" s="17"/>
      <c r="GTM3" s="17"/>
      <c r="GTN3" s="17"/>
      <c r="GTO3" s="17"/>
      <c r="GTP3" s="17"/>
      <c r="GTQ3" s="17"/>
      <c r="GTR3" s="17"/>
      <c r="GTS3" s="17"/>
      <c r="GTT3" s="17"/>
      <c r="GTU3" s="17"/>
      <c r="GTV3" s="17"/>
      <c r="GTW3" s="17"/>
      <c r="GTX3" s="17"/>
      <c r="GTY3" s="17"/>
      <c r="GTZ3" s="17"/>
      <c r="GUA3" s="17"/>
      <c r="GUB3" s="17"/>
      <c r="GUC3" s="17"/>
      <c r="GUD3" s="17"/>
      <c r="GUE3" s="17"/>
      <c r="GUF3" s="17"/>
      <c r="GUG3" s="17"/>
      <c r="GUH3" s="17"/>
      <c r="GUI3" s="17"/>
      <c r="GUJ3" s="17"/>
      <c r="GUK3" s="17"/>
      <c r="GUL3" s="17"/>
      <c r="GUM3" s="17"/>
      <c r="GUN3" s="17"/>
      <c r="GUO3" s="17"/>
      <c r="GUP3" s="17"/>
      <c r="GUQ3" s="17"/>
      <c r="GUR3" s="17"/>
      <c r="GUS3" s="17"/>
      <c r="GUT3" s="17"/>
      <c r="GUU3" s="17"/>
      <c r="GUV3" s="17"/>
      <c r="GUW3" s="17"/>
      <c r="GUX3" s="17"/>
      <c r="GUY3" s="17"/>
      <c r="GUZ3" s="17"/>
      <c r="GVA3" s="17"/>
      <c r="GVB3" s="17"/>
      <c r="GVC3" s="17"/>
      <c r="GVD3" s="17"/>
      <c r="GVE3" s="17"/>
      <c r="GVF3" s="17"/>
      <c r="GVG3" s="17"/>
      <c r="GVH3" s="17"/>
      <c r="GVI3" s="17"/>
      <c r="GVJ3" s="17"/>
      <c r="GVK3" s="17"/>
      <c r="GVL3" s="17"/>
      <c r="GVM3" s="17"/>
      <c r="GVN3" s="17"/>
      <c r="GVO3" s="17"/>
      <c r="GVP3" s="17"/>
      <c r="GVQ3" s="17"/>
      <c r="GVR3" s="17"/>
      <c r="GVS3" s="17"/>
      <c r="GVT3" s="17"/>
      <c r="GVU3" s="17"/>
      <c r="GVV3" s="17"/>
      <c r="GVW3" s="17"/>
      <c r="GVX3" s="17"/>
      <c r="GVY3" s="17"/>
      <c r="GVZ3" s="17"/>
      <c r="GWA3" s="17"/>
      <c r="GWB3" s="17"/>
      <c r="GWC3" s="17"/>
      <c r="GWD3" s="17"/>
      <c r="GWE3" s="17"/>
      <c r="GWF3" s="17"/>
      <c r="GWG3" s="17"/>
      <c r="GWH3" s="17"/>
      <c r="GWI3" s="17"/>
      <c r="GWJ3" s="17"/>
      <c r="GWK3" s="17"/>
      <c r="GWL3" s="17"/>
      <c r="GWM3" s="17"/>
      <c r="GWN3" s="17"/>
      <c r="GWO3" s="17"/>
      <c r="GWP3" s="17"/>
      <c r="GWQ3" s="17"/>
      <c r="GWR3" s="17"/>
      <c r="GWS3" s="17"/>
      <c r="GWT3" s="17"/>
      <c r="GWU3" s="17"/>
      <c r="GWV3" s="17"/>
      <c r="GWW3" s="17"/>
      <c r="GWX3" s="17"/>
      <c r="GWY3" s="17"/>
      <c r="GWZ3" s="17"/>
      <c r="GXA3" s="17"/>
      <c r="GXB3" s="17"/>
      <c r="GXC3" s="17"/>
      <c r="GXD3" s="17"/>
      <c r="GXE3" s="17"/>
      <c r="GXF3" s="17"/>
      <c r="GXG3" s="17"/>
      <c r="GXH3" s="17"/>
      <c r="GXI3" s="17"/>
      <c r="GXJ3" s="17"/>
      <c r="GXK3" s="17"/>
      <c r="GXL3" s="17"/>
      <c r="GXM3" s="17"/>
      <c r="GXN3" s="17"/>
      <c r="GXO3" s="17"/>
      <c r="GXP3" s="17"/>
      <c r="GXQ3" s="17"/>
      <c r="GXR3" s="17"/>
      <c r="GXS3" s="17"/>
      <c r="GXT3" s="17"/>
      <c r="GXU3" s="17"/>
      <c r="GXV3" s="17"/>
      <c r="GXW3" s="17"/>
      <c r="GXX3" s="17"/>
      <c r="GXY3" s="17"/>
      <c r="GXZ3" s="17"/>
      <c r="GYA3" s="17"/>
      <c r="GYB3" s="17"/>
      <c r="GYC3" s="17"/>
      <c r="GYD3" s="17"/>
      <c r="GYE3" s="17"/>
      <c r="GYF3" s="17"/>
      <c r="GYG3" s="17"/>
      <c r="GYH3" s="17"/>
      <c r="GYI3" s="17"/>
      <c r="GYJ3" s="17"/>
      <c r="GYK3" s="17"/>
      <c r="GYL3" s="17"/>
      <c r="GYM3" s="17"/>
      <c r="GYN3" s="17"/>
      <c r="GYO3" s="17"/>
      <c r="GYP3" s="17"/>
      <c r="GYQ3" s="17"/>
      <c r="GYR3" s="17"/>
      <c r="GYS3" s="17"/>
      <c r="GYT3" s="17"/>
      <c r="GYU3" s="17"/>
      <c r="GYV3" s="17"/>
      <c r="GYW3" s="17"/>
      <c r="GYX3" s="17"/>
      <c r="GYY3" s="17"/>
      <c r="GYZ3" s="17"/>
      <c r="GZA3" s="17"/>
      <c r="GZB3" s="17"/>
      <c r="GZC3" s="17"/>
      <c r="GZD3" s="17"/>
      <c r="GZE3" s="17"/>
      <c r="GZF3" s="17"/>
      <c r="GZG3" s="17"/>
      <c r="GZH3" s="17"/>
      <c r="GZI3" s="17"/>
      <c r="GZJ3" s="17"/>
      <c r="GZK3" s="17"/>
      <c r="GZL3" s="17"/>
      <c r="GZM3" s="17"/>
      <c r="GZN3" s="17"/>
      <c r="GZO3" s="17"/>
      <c r="GZP3" s="17"/>
      <c r="GZQ3" s="17"/>
      <c r="GZR3" s="17"/>
      <c r="GZS3" s="17"/>
      <c r="GZT3" s="17"/>
      <c r="GZU3" s="17"/>
      <c r="GZV3" s="17"/>
      <c r="GZW3" s="17"/>
      <c r="GZX3" s="17"/>
      <c r="GZY3" s="17"/>
      <c r="GZZ3" s="17"/>
      <c r="HAA3" s="17"/>
      <c r="HAB3" s="17"/>
      <c r="HAC3" s="17"/>
      <c r="HAD3" s="17"/>
      <c r="HAE3" s="17"/>
      <c r="HAF3" s="17"/>
      <c r="HAG3" s="17"/>
      <c r="HAH3" s="17"/>
      <c r="HAI3" s="17"/>
      <c r="HAJ3" s="17"/>
      <c r="HAK3" s="17"/>
      <c r="HAL3" s="17"/>
      <c r="HAM3" s="17"/>
      <c r="HAN3" s="17"/>
      <c r="HAO3" s="17"/>
      <c r="HAP3" s="17"/>
      <c r="HAQ3" s="17"/>
      <c r="HAR3" s="17"/>
      <c r="HAS3" s="17"/>
      <c r="HAT3" s="17"/>
      <c r="HAU3" s="17"/>
      <c r="HAV3" s="17"/>
      <c r="HAW3" s="17"/>
      <c r="HAX3" s="17"/>
      <c r="HAY3" s="17"/>
      <c r="HAZ3" s="17"/>
      <c r="HBA3" s="17"/>
      <c r="HBB3" s="17"/>
      <c r="HBC3" s="17"/>
      <c r="HBD3" s="17"/>
      <c r="HBE3" s="17"/>
      <c r="HBF3" s="17"/>
      <c r="HBG3" s="17"/>
      <c r="HBH3" s="17"/>
      <c r="HBI3" s="17"/>
      <c r="HBJ3" s="17"/>
      <c r="HBK3" s="17"/>
      <c r="HBL3" s="17"/>
      <c r="HBM3" s="17"/>
      <c r="HBN3" s="17"/>
      <c r="HBO3" s="17"/>
      <c r="HBP3" s="17"/>
      <c r="HBQ3" s="17"/>
      <c r="HBR3" s="17"/>
      <c r="HBS3" s="17"/>
      <c r="HBT3" s="17"/>
      <c r="HBU3" s="17"/>
      <c r="HBV3" s="17"/>
      <c r="HBW3" s="17"/>
      <c r="HBX3" s="17"/>
      <c r="HBY3" s="17"/>
      <c r="HBZ3" s="17"/>
      <c r="HCA3" s="17"/>
      <c r="HCB3" s="17"/>
      <c r="HCC3" s="17"/>
      <c r="HCD3" s="17"/>
      <c r="HCE3" s="17"/>
      <c r="HCF3" s="17"/>
      <c r="HCG3" s="17"/>
      <c r="HCH3" s="17"/>
      <c r="HCI3" s="17"/>
      <c r="HCJ3" s="17"/>
      <c r="HCK3" s="17"/>
      <c r="HCL3" s="17"/>
      <c r="HCM3" s="17"/>
      <c r="HCN3" s="17"/>
      <c r="HCO3" s="17"/>
      <c r="HCP3" s="17"/>
      <c r="HCQ3" s="17"/>
      <c r="HCR3" s="17"/>
      <c r="HCS3" s="17"/>
      <c r="HCT3" s="17"/>
      <c r="HCU3" s="17"/>
      <c r="HCV3" s="17"/>
      <c r="HCW3" s="17"/>
      <c r="HCX3" s="17"/>
      <c r="HCY3" s="17"/>
      <c r="HCZ3" s="17"/>
      <c r="HDA3" s="17"/>
      <c r="HDB3" s="17"/>
      <c r="HDC3" s="17"/>
      <c r="HDD3" s="17"/>
      <c r="HDE3" s="17"/>
      <c r="HDF3" s="17"/>
      <c r="HDG3" s="17"/>
      <c r="HDH3" s="17"/>
      <c r="HDI3" s="17"/>
      <c r="HDJ3" s="17"/>
      <c r="HDK3" s="17"/>
      <c r="HDL3" s="17"/>
      <c r="HDM3" s="17"/>
      <c r="HDN3" s="17"/>
      <c r="HDO3" s="17"/>
      <c r="HDP3" s="17"/>
      <c r="HDQ3" s="17"/>
      <c r="HDR3" s="17"/>
      <c r="HDS3" s="17"/>
      <c r="HDT3" s="17"/>
      <c r="HDU3" s="17"/>
      <c r="HDV3" s="17"/>
      <c r="HDW3" s="17"/>
      <c r="HDX3" s="17"/>
      <c r="HDY3" s="17"/>
      <c r="HDZ3" s="17"/>
      <c r="HEA3" s="17"/>
      <c r="HEB3" s="17"/>
      <c r="HEC3" s="17"/>
      <c r="HED3" s="17"/>
      <c r="HEE3" s="17"/>
      <c r="HEF3" s="17"/>
      <c r="HEG3" s="17"/>
      <c r="HEH3" s="17"/>
      <c r="HEI3" s="17"/>
      <c r="HEJ3" s="17"/>
      <c r="HEK3" s="17"/>
      <c r="HEL3" s="17"/>
      <c r="HEM3" s="17"/>
      <c r="HEN3" s="17"/>
      <c r="HEO3" s="17"/>
      <c r="HEP3" s="17"/>
      <c r="HEQ3" s="17"/>
      <c r="HER3" s="17"/>
      <c r="HES3" s="17"/>
      <c r="HET3" s="17"/>
      <c r="HEU3" s="17"/>
      <c r="HEV3" s="17"/>
      <c r="HEW3" s="17"/>
      <c r="HEX3" s="17"/>
      <c r="HEY3" s="17"/>
      <c r="HEZ3" s="17"/>
      <c r="HFA3" s="17"/>
      <c r="HFB3" s="17"/>
      <c r="HFC3" s="17"/>
      <c r="HFD3" s="17"/>
      <c r="HFE3" s="17"/>
      <c r="HFF3" s="17"/>
      <c r="HFG3" s="17"/>
      <c r="HFH3" s="17"/>
      <c r="HFI3" s="17"/>
      <c r="HFJ3" s="17"/>
      <c r="HFK3" s="17"/>
      <c r="HFL3" s="17"/>
      <c r="HFM3" s="17"/>
      <c r="HFN3" s="17"/>
      <c r="HFO3" s="17"/>
      <c r="HFP3" s="17"/>
      <c r="HFQ3" s="17"/>
      <c r="HFR3" s="17"/>
      <c r="HFS3" s="17"/>
      <c r="HFT3" s="17"/>
      <c r="HFU3" s="17"/>
      <c r="HFV3" s="17"/>
      <c r="HFW3" s="17"/>
      <c r="HFX3" s="17"/>
      <c r="HFY3" s="17"/>
      <c r="HFZ3" s="17"/>
      <c r="HGA3" s="17"/>
      <c r="HGB3" s="17"/>
      <c r="HGC3" s="17"/>
      <c r="HGD3" s="17"/>
      <c r="HGE3" s="17"/>
      <c r="HGF3" s="17"/>
      <c r="HGG3" s="17"/>
      <c r="HGH3" s="17"/>
      <c r="HGI3" s="17"/>
      <c r="HGJ3" s="17"/>
      <c r="HGK3" s="17"/>
      <c r="HGL3" s="17"/>
      <c r="HGM3" s="17"/>
      <c r="HGN3" s="17"/>
      <c r="HGO3" s="17"/>
      <c r="HGP3" s="17"/>
      <c r="HGQ3" s="17"/>
      <c r="HGR3" s="17"/>
      <c r="HGS3" s="17"/>
      <c r="HGT3" s="17"/>
      <c r="HGU3" s="17"/>
      <c r="HGV3" s="17"/>
      <c r="HGW3" s="17"/>
      <c r="HGX3" s="17"/>
      <c r="HGY3" s="17"/>
      <c r="HGZ3" s="17"/>
      <c r="HHA3" s="17"/>
      <c r="HHB3" s="17"/>
      <c r="HHC3" s="17"/>
      <c r="HHD3" s="17"/>
      <c r="HHE3" s="17"/>
      <c r="HHF3" s="17"/>
      <c r="HHG3" s="17"/>
      <c r="HHH3" s="17"/>
      <c r="HHI3" s="17"/>
      <c r="HHJ3" s="17"/>
      <c r="HHK3" s="17"/>
      <c r="HHL3" s="17"/>
      <c r="HHM3" s="17"/>
      <c r="HHN3" s="17"/>
      <c r="HHO3" s="17"/>
      <c r="HHP3" s="17"/>
      <c r="HHQ3" s="17"/>
      <c r="HHR3" s="17"/>
      <c r="HHS3" s="17"/>
      <c r="HHT3" s="17"/>
      <c r="HHU3" s="17"/>
      <c r="HHV3" s="17"/>
      <c r="HHW3" s="17"/>
      <c r="HHX3" s="17"/>
      <c r="HHY3" s="17"/>
      <c r="HHZ3" s="17"/>
      <c r="HIA3" s="17"/>
      <c r="HIB3" s="17"/>
      <c r="HIC3" s="17"/>
      <c r="HID3" s="17"/>
      <c r="HIE3" s="17"/>
      <c r="HIF3" s="17"/>
      <c r="HIG3" s="17"/>
      <c r="HIH3" s="17"/>
      <c r="HII3" s="17"/>
      <c r="HIJ3" s="17"/>
      <c r="HIK3" s="17"/>
      <c r="HIL3" s="17"/>
      <c r="HIM3" s="17"/>
      <c r="HIN3" s="17"/>
      <c r="HIO3" s="17"/>
      <c r="HIP3" s="17"/>
      <c r="HIQ3" s="17"/>
      <c r="HIR3" s="17"/>
      <c r="HIS3" s="17"/>
      <c r="HIT3" s="17"/>
      <c r="HIU3" s="17"/>
      <c r="HIV3" s="17"/>
      <c r="HIW3" s="17"/>
      <c r="HIX3" s="17"/>
      <c r="HIY3" s="17"/>
      <c r="HIZ3" s="17"/>
      <c r="HJA3" s="17"/>
      <c r="HJB3" s="17"/>
      <c r="HJC3" s="17"/>
      <c r="HJD3" s="17"/>
      <c r="HJE3" s="17"/>
      <c r="HJF3" s="17"/>
      <c r="HJG3" s="17"/>
      <c r="HJH3" s="17"/>
      <c r="HJI3" s="17"/>
      <c r="HJJ3" s="17"/>
      <c r="HJK3" s="17"/>
      <c r="HJL3" s="17"/>
      <c r="HJM3" s="17"/>
      <c r="HJN3" s="17"/>
      <c r="HJO3" s="17"/>
      <c r="HJP3" s="17"/>
      <c r="HJQ3" s="17"/>
      <c r="HJR3" s="17"/>
      <c r="HJS3" s="17"/>
      <c r="HJT3" s="17"/>
      <c r="HJU3" s="17"/>
      <c r="HJV3" s="17"/>
      <c r="HJW3" s="17"/>
      <c r="HJX3" s="17"/>
      <c r="HJY3" s="17"/>
      <c r="HJZ3" s="17"/>
      <c r="HKA3" s="17"/>
      <c r="HKB3" s="17"/>
      <c r="HKC3" s="17"/>
      <c r="HKD3" s="17"/>
      <c r="HKE3" s="17"/>
      <c r="HKF3" s="17"/>
      <c r="HKG3" s="17"/>
      <c r="HKH3" s="17"/>
      <c r="HKI3" s="17"/>
      <c r="HKJ3" s="17"/>
      <c r="HKK3" s="17"/>
      <c r="HKL3" s="17"/>
      <c r="HKM3" s="17"/>
      <c r="HKN3" s="17"/>
      <c r="HKO3" s="17"/>
      <c r="HKP3" s="17"/>
      <c r="HKQ3" s="17"/>
      <c r="HKR3" s="17"/>
      <c r="HKS3" s="17"/>
      <c r="HKT3" s="17"/>
      <c r="HKU3" s="17"/>
      <c r="HKV3" s="17"/>
      <c r="HKW3" s="17"/>
      <c r="HKX3" s="17"/>
      <c r="HKY3" s="17"/>
      <c r="HKZ3" s="17"/>
      <c r="HLA3" s="17"/>
      <c r="HLB3" s="17"/>
      <c r="HLC3" s="17"/>
      <c r="HLD3" s="17"/>
      <c r="HLE3" s="17"/>
      <c r="HLF3" s="17"/>
      <c r="HLG3" s="17"/>
      <c r="HLH3" s="17"/>
      <c r="HLI3" s="17"/>
      <c r="HLJ3" s="17"/>
      <c r="HLK3" s="17"/>
      <c r="HLL3" s="17"/>
      <c r="HLM3" s="17"/>
      <c r="HLN3" s="17"/>
      <c r="HLO3" s="17"/>
      <c r="HLP3" s="17"/>
      <c r="HLQ3" s="17"/>
      <c r="HLR3" s="17"/>
      <c r="HLS3" s="17"/>
      <c r="HLT3" s="17"/>
      <c r="HLU3" s="17"/>
      <c r="HLV3" s="17"/>
      <c r="HLW3" s="17"/>
      <c r="HLX3" s="17"/>
      <c r="HLY3" s="17"/>
      <c r="HLZ3" s="17"/>
      <c r="HMA3" s="17"/>
      <c r="HMB3" s="17"/>
      <c r="HMC3" s="17"/>
      <c r="HMD3" s="17"/>
      <c r="HME3" s="17"/>
      <c r="HMF3" s="17"/>
      <c r="HMG3" s="17"/>
      <c r="HMH3" s="17"/>
      <c r="HMI3" s="17"/>
      <c r="HMJ3" s="17"/>
      <c r="HMK3" s="17"/>
      <c r="HML3" s="17"/>
      <c r="HMM3" s="17"/>
      <c r="HMN3" s="17"/>
      <c r="HMO3" s="17"/>
      <c r="HMP3" s="17"/>
      <c r="HMQ3" s="17"/>
      <c r="HMR3" s="17"/>
      <c r="HMS3" s="17"/>
      <c r="HMT3" s="17"/>
      <c r="HMU3" s="17"/>
      <c r="HMV3" s="17"/>
      <c r="HMW3" s="17"/>
      <c r="HMX3" s="17"/>
      <c r="HMY3" s="17"/>
      <c r="HMZ3" s="17"/>
      <c r="HNA3" s="17"/>
      <c r="HNB3" s="17"/>
      <c r="HNC3" s="17"/>
      <c r="HND3" s="17"/>
      <c r="HNE3" s="17"/>
      <c r="HNF3" s="17"/>
      <c r="HNG3" s="17"/>
      <c r="HNH3" s="17"/>
      <c r="HNI3" s="17"/>
      <c r="HNJ3" s="17"/>
      <c r="HNK3" s="17"/>
      <c r="HNL3" s="17"/>
      <c r="HNM3" s="17"/>
      <c r="HNN3" s="17"/>
      <c r="HNO3" s="17"/>
      <c r="HNP3" s="17"/>
      <c r="HNQ3" s="17"/>
      <c r="HNR3" s="17"/>
      <c r="HNS3" s="17"/>
      <c r="HNT3" s="17"/>
      <c r="HNU3" s="17"/>
      <c r="HNV3" s="17"/>
      <c r="HNW3" s="17"/>
      <c r="HNX3" s="17"/>
      <c r="HNY3" s="17"/>
      <c r="HNZ3" s="17"/>
      <c r="HOA3" s="17"/>
      <c r="HOB3" s="17"/>
      <c r="HOC3" s="17"/>
      <c r="HOD3" s="17"/>
      <c r="HOE3" s="17"/>
      <c r="HOF3" s="17"/>
      <c r="HOG3" s="17"/>
      <c r="HOH3" s="17"/>
      <c r="HOI3" s="17"/>
      <c r="HOJ3" s="17"/>
      <c r="HOK3" s="17"/>
      <c r="HOL3" s="17"/>
      <c r="HOM3" s="17"/>
      <c r="HON3" s="17"/>
      <c r="HOO3" s="17"/>
      <c r="HOP3" s="17"/>
      <c r="HOQ3" s="17"/>
      <c r="HOR3" s="17"/>
      <c r="HOS3" s="17"/>
      <c r="HOT3" s="17"/>
      <c r="HOU3" s="17"/>
      <c r="HOV3" s="17"/>
      <c r="HOW3" s="17"/>
      <c r="HOX3" s="17"/>
      <c r="HOY3" s="17"/>
      <c r="HOZ3" s="17"/>
      <c r="HPA3" s="17"/>
      <c r="HPB3" s="17"/>
      <c r="HPC3" s="17"/>
      <c r="HPD3" s="17"/>
      <c r="HPE3" s="17"/>
      <c r="HPF3" s="17"/>
      <c r="HPG3" s="17"/>
      <c r="HPH3" s="17"/>
      <c r="HPI3" s="17"/>
      <c r="HPJ3" s="17"/>
      <c r="HPK3" s="17"/>
      <c r="HPL3" s="17"/>
      <c r="HPM3" s="17"/>
      <c r="HPN3" s="17"/>
      <c r="HPO3" s="17"/>
      <c r="HPP3" s="17"/>
      <c r="HPQ3" s="17"/>
      <c r="HPR3" s="17"/>
      <c r="HPS3" s="17"/>
      <c r="HPT3" s="17"/>
      <c r="HPU3" s="17"/>
      <c r="HPV3" s="17"/>
      <c r="HPW3" s="17"/>
      <c r="HPX3" s="17"/>
      <c r="HPY3" s="17"/>
      <c r="HPZ3" s="17"/>
      <c r="HQA3" s="17"/>
      <c r="HQB3" s="17"/>
      <c r="HQC3" s="17"/>
      <c r="HQD3" s="17"/>
      <c r="HQE3" s="17"/>
      <c r="HQF3" s="17"/>
      <c r="HQG3" s="17"/>
      <c r="HQH3" s="17"/>
      <c r="HQI3" s="17"/>
      <c r="HQJ3" s="17"/>
      <c r="HQK3" s="17"/>
      <c r="HQL3" s="17"/>
      <c r="HQM3" s="17"/>
      <c r="HQN3" s="17"/>
      <c r="HQO3" s="17"/>
      <c r="HQP3" s="17"/>
      <c r="HQQ3" s="17"/>
      <c r="HQR3" s="17"/>
      <c r="HQS3" s="17"/>
      <c r="HQT3" s="17"/>
      <c r="HQU3" s="17"/>
      <c r="HQV3" s="17"/>
      <c r="HQW3" s="17"/>
      <c r="HQX3" s="17"/>
      <c r="HQY3" s="17"/>
      <c r="HQZ3" s="17"/>
      <c r="HRA3" s="17"/>
      <c r="HRB3" s="17"/>
      <c r="HRC3" s="17"/>
      <c r="HRD3" s="17"/>
      <c r="HRE3" s="17"/>
      <c r="HRF3" s="17"/>
      <c r="HRG3" s="17"/>
      <c r="HRH3" s="17"/>
      <c r="HRI3" s="17"/>
      <c r="HRJ3" s="17"/>
      <c r="HRK3" s="17"/>
      <c r="HRL3" s="17"/>
      <c r="HRM3" s="17"/>
      <c r="HRN3" s="17"/>
      <c r="HRO3" s="17"/>
      <c r="HRP3" s="17"/>
      <c r="HRQ3" s="17"/>
      <c r="HRR3" s="17"/>
      <c r="HRS3" s="17"/>
      <c r="HRT3" s="17"/>
      <c r="HRU3" s="17"/>
      <c r="HRV3" s="17"/>
      <c r="HRW3" s="17"/>
      <c r="HRX3" s="17"/>
      <c r="HRY3" s="17"/>
      <c r="HRZ3" s="17"/>
      <c r="HSA3" s="17"/>
      <c r="HSB3" s="17"/>
      <c r="HSC3" s="17"/>
      <c r="HSD3" s="17"/>
      <c r="HSE3" s="17"/>
      <c r="HSF3" s="17"/>
      <c r="HSG3" s="17"/>
      <c r="HSH3" s="17"/>
      <c r="HSI3" s="17"/>
      <c r="HSJ3" s="17"/>
      <c r="HSK3" s="17"/>
      <c r="HSL3" s="17"/>
      <c r="HSM3" s="17"/>
      <c r="HSN3" s="17"/>
      <c r="HSO3" s="17"/>
      <c r="HSP3" s="17"/>
      <c r="HSQ3" s="17"/>
      <c r="HSR3" s="17"/>
      <c r="HSS3" s="17"/>
      <c r="HST3" s="17"/>
      <c r="HSU3" s="17"/>
      <c r="HSV3" s="17"/>
      <c r="HSW3" s="17"/>
      <c r="HSX3" s="17"/>
      <c r="HSY3" s="17"/>
      <c r="HSZ3" s="17"/>
      <c r="HTA3" s="17"/>
      <c r="HTB3" s="17"/>
      <c r="HTC3" s="17"/>
      <c r="HTD3" s="17"/>
      <c r="HTE3" s="17"/>
      <c r="HTF3" s="17"/>
      <c r="HTG3" s="17"/>
      <c r="HTH3" s="17"/>
      <c r="HTI3" s="17"/>
      <c r="HTJ3" s="17"/>
      <c r="HTK3" s="17"/>
      <c r="HTL3" s="17"/>
      <c r="HTM3" s="17"/>
      <c r="HTN3" s="17"/>
      <c r="HTO3" s="17"/>
      <c r="HTP3" s="17"/>
      <c r="HTQ3" s="17"/>
      <c r="HTR3" s="17"/>
      <c r="HTS3" s="17"/>
      <c r="HTT3" s="17"/>
      <c r="HTU3" s="17"/>
      <c r="HTV3" s="17"/>
      <c r="HTW3" s="17"/>
      <c r="HTX3" s="17"/>
      <c r="HTY3" s="17"/>
      <c r="HTZ3" s="17"/>
      <c r="HUA3" s="17"/>
      <c r="HUB3" s="17"/>
      <c r="HUC3" s="17"/>
      <c r="HUD3" s="17"/>
      <c r="HUE3" s="17"/>
      <c r="HUF3" s="17"/>
      <c r="HUG3" s="17"/>
      <c r="HUH3" s="17"/>
      <c r="HUI3" s="17"/>
      <c r="HUJ3" s="17"/>
      <c r="HUK3" s="17"/>
      <c r="HUL3" s="17"/>
      <c r="HUM3" s="17"/>
      <c r="HUN3" s="17"/>
      <c r="HUO3" s="17"/>
      <c r="HUP3" s="17"/>
      <c r="HUQ3" s="17"/>
      <c r="HUR3" s="17"/>
      <c r="HUS3" s="17"/>
      <c r="HUT3" s="17"/>
      <c r="HUU3" s="17"/>
      <c r="HUV3" s="17"/>
      <c r="HUW3" s="17"/>
      <c r="HUX3" s="17"/>
      <c r="HUY3" s="17"/>
      <c r="HUZ3" s="17"/>
      <c r="HVA3" s="17"/>
      <c r="HVB3" s="17"/>
      <c r="HVC3" s="17"/>
      <c r="HVD3" s="17"/>
      <c r="HVE3" s="17"/>
      <c r="HVF3" s="17"/>
      <c r="HVG3" s="17"/>
      <c r="HVH3" s="17"/>
      <c r="HVI3" s="17"/>
      <c r="HVJ3" s="17"/>
      <c r="HVK3" s="17"/>
      <c r="HVL3" s="17"/>
      <c r="HVM3" s="17"/>
      <c r="HVN3" s="17"/>
      <c r="HVO3" s="17"/>
      <c r="HVP3" s="17"/>
      <c r="HVQ3" s="17"/>
      <c r="HVR3" s="17"/>
      <c r="HVS3" s="17"/>
      <c r="HVT3" s="17"/>
      <c r="HVU3" s="17"/>
      <c r="HVV3" s="17"/>
      <c r="HVW3" s="17"/>
      <c r="HVX3" s="17"/>
      <c r="HVY3" s="17"/>
      <c r="HVZ3" s="17"/>
      <c r="HWA3" s="17"/>
      <c r="HWB3" s="17"/>
      <c r="HWC3" s="17"/>
      <c r="HWD3" s="17"/>
      <c r="HWE3" s="17"/>
      <c r="HWF3" s="17"/>
      <c r="HWG3" s="17"/>
      <c r="HWH3" s="17"/>
      <c r="HWI3" s="17"/>
      <c r="HWJ3" s="17"/>
      <c r="HWK3" s="17"/>
      <c r="HWL3" s="17"/>
      <c r="HWM3" s="17"/>
      <c r="HWN3" s="17"/>
      <c r="HWO3" s="17"/>
      <c r="HWP3" s="17"/>
      <c r="HWQ3" s="17"/>
      <c r="HWR3" s="17"/>
      <c r="HWS3" s="17"/>
      <c r="HWT3" s="17"/>
      <c r="HWU3" s="17"/>
      <c r="HWV3" s="17"/>
      <c r="HWW3" s="17"/>
      <c r="HWX3" s="17"/>
      <c r="HWY3" s="17"/>
      <c r="HWZ3" s="17"/>
      <c r="HXA3" s="17"/>
      <c r="HXB3" s="17"/>
      <c r="HXC3" s="17"/>
      <c r="HXD3" s="17"/>
      <c r="HXE3" s="17"/>
      <c r="HXF3" s="17"/>
      <c r="HXG3" s="17"/>
      <c r="HXH3" s="17"/>
      <c r="HXI3" s="17"/>
      <c r="HXJ3" s="17"/>
      <c r="HXK3" s="17"/>
      <c r="HXL3" s="17"/>
      <c r="HXM3" s="17"/>
      <c r="HXN3" s="17"/>
      <c r="HXO3" s="17"/>
      <c r="HXP3" s="17"/>
      <c r="HXQ3" s="17"/>
      <c r="HXR3" s="17"/>
      <c r="HXS3" s="17"/>
      <c r="HXT3" s="17"/>
      <c r="HXU3" s="17"/>
      <c r="HXV3" s="17"/>
      <c r="HXW3" s="17"/>
      <c r="HXX3" s="17"/>
      <c r="HXY3" s="17"/>
      <c r="HXZ3" s="17"/>
      <c r="HYA3" s="17"/>
      <c r="HYB3" s="17"/>
      <c r="HYC3" s="17"/>
      <c r="HYD3" s="17"/>
      <c r="HYE3" s="17"/>
      <c r="HYF3" s="17"/>
      <c r="HYG3" s="17"/>
      <c r="HYH3" s="17"/>
      <c r="HYI3" s="17"/>
      <c r="HYJ3" s="17"/>
      <c r="HYK3" s="17"/>
      <c r="HYL3" s="17"/>
      <c r="HYM3" s="17"/>
      <c r="HYN3" s="17"/>
      <c r="HYO3" s="17"/>
      <c r="HYP3" s="17"/>
      <c r="HYQ3" s="17"/>
      <c r="HYR3" s="17"/>
      <c r="HYS3" s="17"/>
      <c r="HYT3" s="17"/>
      <c r="HYU3" s="17"/>
      <c r="HYV3" s="17"/>
      <c r="HYW3" s="17"/>
      <c r="HYX3" s="17"/>
      <c r="HYY3" s="17"/>
      <c r="HYZ3" s="17"/>
      <c r="HZA3" s="17"/>
      <c r="HZB3" s="17"/>
      <c r="HZC3" s="17"/>
      <c r="HZD3" s="17"/>
      <c r="HZE3" s="17"/>
      <c r="HZF3" s="17"/>
      <c r="HZG3" s="17"/>
      <c r="HZH3" s="17"/>
      <c r="HZI3" s="17"/>
      <c r="HZJ3" s="17"/>
      <c r="HZK3" s="17"/>
      <c r="HZL3" s="17"/>
      <c r="HZM3" s="17"/>
      <c r="HZN3" s="17"/>
      <c r="HZO3" s="17"/>
      <c r="HZP3" s="17"/>
      <c r="HZQ3" s="17"/>
      <c r="HZR3" s="17"/>
      <c r="HZS3" s="17"/>
      <c r="HZT3" s="17"/>
      <c r="HZU3" s="17"/>
      <c r="HZV3" s="17"/>
      <c r="HZW3" s="17"/>
      <c r="HZX3" s="17"/>
      <c r="HZY3" s="17"/>
      <c r="HZZ3" s="17"/>
      <c r="IAA3" s="17"/>
      <c r="IAB3" s="17"/>
      <c r="IAC3" s="17"/>
      <c r="IAD3" s="17"/>
      <c r="IAE3" s="17"/>
      <c r="IAF3" s="17"/>
      <c r="IAG3" s="17"/>
      <c r="IAH3" s="17"/>
      <c r="IAI3" s="17"/>
      <c r="IAJ3" s="17"/>
      <c r="IAK3" s="17"/>
      <c r="IAL3" s="17"/>
      <c r="IAM3" s="17"/>
      <c r="IAN3" s="17"/>
      <c r="IAO3" s="17"/>
      <c r="IAP3" s="17"/>
      <c r="IAQ3" s="17"/>
      <c r="IAR3" s="17"/>
      <c r="IAS3" s="17"/>
      <c r="IAT3" s="17"/>
      <c r="IAU3" s="17"/>
      <c r="IAV3" s="17"/>
      <c r="IAW3" s="17"/>
      <c r="IAX3" s="17"/>
      <c r="IAY3" s="17"/>
      <c r="IAZ3" s="17"/>
      <c r="IBA3" s="17"/>
      <c r="IBB3" s="17"/>
      <c r="IBC3" s="17"/>
      <c r="IBD3" s="17"/>
      <c r="IBE3" s="17"/>
      <c r="IBF3" s="17"/>
      <c r="IBG3" s="17"/>
      <c r="IBH3" s="17"/>
      <c r="IBI3" s="17"/>
      <c r="IBJ3" s="17"/>
      <c r="IBK3" s="17"/>
      <c r="IBL3" s="17"/>
      <c r="IBM3" s="17"/>
      <c r="IBN3" s="17"/>
      <c r="IBO3" s="17"/>
      <c r="IBP3" s="17"/>
      <c r="IBQ3" s="17"/>
      <c r="IBR3" s="17"/>
      <c r="IBS3" s="17"/>
      <c r="IBT3" s="17"/>
      <c r="IBU3" s="17"/>
      <c r="IBV3" s="17"/>
      <c r="IBW3" s="17"/>
      <c r="IBX3" s="17"/>
      <c r="IBY3" s="17"/>
      <c r="IBZ3" s="17"/>
      <c r="ICA3" s="17"/>
      <c r="ICB3" s="17"/>
      <c r="ICC3" s="17"/>
      <c r="ICD3" s="17"/>
      <c r="ICE3" s="17"/>
      <c r="ICF3" s="17"/>
      <c r="ICG3" s="17"/>
      <c r="ICH3" s="17"/>
      <c r="ICI3" s="17"/>
      <c r="ICJ3" s="17"/>
      <c r="ICK3" s="17"/>
      <c r="ICL3" s="17"/>
      <c r="ICM3" s="17"/>
      <c r="ICN3" s="17"/>
      <c r="ICO3" s="17"/>
      <c r="ICP3" s="17"/>
      <c r="ICQ3" s="17"/>
      <c r="ICR3" s="17"/>
      <c r="ICS3" s="17"/>
      <c r="ICT3" s="17"/>
      <c r="ICU3" s="17"/>
      <c r="ICV3" s="17"/>
      <c r="ICW3" s="17"/>
      <c r="ICX3" s="17"/>
      <c r="ICY3" s="17"/>
      <c r="ICZ3" s="17"/>
      <c r="IDA3" s="17"/>
      <c r="IDB3" s="17"/>
      <c r="IDC3" s="17"/>
      <c r="IDD3" s="17"/>
      <c r="IDE3" s="17"/>
      <c r="IDF3" s="17"/>
      <c r="IDG3" s="17"/>
      <c r="IDH3" s="17"/>
      <c r="IDI3" s="17"/>
      <c r="IDJ3" s="17"/>
      <c r="IDK3" s="17"/>
      <c r="IDL3" s="17"/>
      <c r="IDM3" s="17"/>
      <c r="IDN3" s="17"/>
      <c r="IDO3" s="17"/>
      <c r="IDP3" s="17"/>
      <c r="IDQ3" s="17"/>
      <c r="IDR3" s="17"/>
      <c r="IDS3" s="17"/>
      <c r="IDT3" s="17"/>
      <c r="IDU3" s="17"/>
      <c r="IDV3" s="17"/>
      <c r="IDW3" s="17"/>
      <c r="IDX3" s="17"/>
      <c r="IDY3" s="17"/>
      <c r="IDZ3" s="17"/>
      <c r="IEA3" s="17"/>
      <c r="IEB3" s="17"/>
      <c r="IEC3" s="17"/>
      <c r="IED3" s="17"/>
      <c r="IEE3" s="17"/>
      <c r="IEF3" s="17"/>
      <c r="IEG3" s="17"/>
      <c r="IEH3" s="17"/>
      <c r="IEI3" s="17"/>
      <c r="IEJ3" s="17"/>
      <c r="IEK3" s="17"/>
      <c r="IEL3" s="17"/>
      <c r="IEM3" s="17"/>
      <c r="IEN3" s="17"/>
      <c r="IEO3" s="17"/>
      <c r="IEP3" s="17"/>
      <c r="IEQ3" s="17"/>
      <c r="IER3" s="17"/>
      <c r="IES3" s="17"/>
      <c r="IET3" s="17"/>
      <c r="IEU3" s="17"/>
      <c r="IEV3" s="17"/>
      <c r="IEW3" s="17"/>
      <c r="IEX3" s="17"/>
      <c r="IEY3" s="17"/>
      <c r="IEZ3" s="17"/>
      <c r="IFA3" s="17"/>
      <c r="IFB3" s="17"/>
      <c r="IFC3" s="17"/>
      <c r="IFD3" s="17"/>
      <c r="IFE3" s="17"/>
      <c r="IFF3" s="17"/>
      <c r="IFG3" s="17"/>
      <c r="IFH3" s="17"/>
      <c r="IFI3" s="17"/>
      <c r="IFJ3" s="17"/>
      <c r="IFK3" s="17"/>
      <c r="IFL3" s="17"/>
      <c r="IFM3" s="17"/>
      <c r="IFN3" s="17"/>
      <c r="IFO3" s="17"/>
      <c r="IFP3" s="17"/>
      <c r="IFQ3" s="17"/>
      <c r="IFR3" s="17"/>
      <c r="IFS3" s="17"/>
      <c r="IFT3" s="17"/>
      <c r="IFU3" s="17"/>
      <c r="IFV3" s="17"/>
      <c r="IFW3" s="17"/>
      <c r="IFX3" s="17"/>
      <c r="IFY3" s="17"/>
      <c r="IFZ3" s="17"/>
      <c r="IGA3" s="17"/>
      <c r="IGB3" s="17"/>
      <c r="IGC3" s="17"/>
      <c r="IGD3" s="17"/>
      <c r="IGE3" s="17"/>
      <c r="IGF3" s="17"/>
      <c r="IGG3" s="17"/>
      <c r="IGH3" s="17"/>
      <c r="IGI3" s="17"/>
      <c r="IGJ3" s="17"/>
      <c r="IGK3" s="17"/>
      <c r="IGL3" s="17"/>
      <c r="IGM3" s="17"/>
      <c r="IGN3" s="17"/>
      <c r="IGO3" s="17"/>
      <c r="IGP3" s="17"/>
      <c r="IGQ3" s="17"/>
      <c r="IGR3" s="17"/>
      <c r="IGS3" s="17"/>
      <c r="IGT3" s="17"/>
      <c r="IGU3" s="17"/>
      <c r="IGV3" s="17"/>
      <c r="IGW3" s="17"/>
      <c r="IGX3" s="17"/>
      <c r="IGY3" s="17"/>
      <c r="IGZ3" s="17"/>
      <c r="IHA3" s="17"/>
      <c r="IHB3" s="17"/>
      <c r="IHC3" s="17"/>
      <c r="IHD3" s="17"/>
      <c r="IHE3" s="17"/>
      <c r="IHF3" s="17"/>
      <c r="IHG3" s="17"/>
      <c r="IHH3" s="17"/>
      <c r="IHI3" s="17"/>
      <c r="IHJ3" s="17"/>
      <c r="IHK3" s="17"/>
      <c r="IHL3" s="17"/>
      <c r="IHM3" s="17"/>
      <c r="IHN3" s="17"/>
      <c r="IHO3" s="17"/>
      <c r="IHP3" s="17"/>
      <c r="IHQ3" s="17"/>
      <c r="IHR3" s="17"/>
      <c r="IHS3" s="17"/>
      <c r="IHT3" s="17"/>
      <c r="IHU3" s="17"/>
      <c r="IHV3" s="17"/>
      <c r="IHW3" s="17"/>
      <c r="IHX3" s="17"/>
      <c r="IHY3" s="17"/>
      <c r="IHZ3" s="17"/>
      <c r="IIA3" s="17"/>
      <c r="IIB3" s="17"/>
      <c r="IIC3" s="17"/>
      <c r="IID3" s="17"/>
      <c r="IIE3" s="17"/>
      <c r="IIF3" s="17"/>
      <c r="IIG3" s="17"/>
      <c r="IIH3" s="17"/>
      <c r="III3" s="17"/>
      <c r="IIJ3" s="17"/>
      <c r="IIK3" s="17"/>
      <c r="IIL3" s="17"/>
      <c r="IIM3" s="17"/>
      <c r="IIN3" s="17"/>
      <c r="IIO3" s="17"/>
      <c r="IIP3" s="17"/>
      <c r="IIQ3" s="17"/>
      <c r="IIR3" s="17"/>
      <c r="IIS3" s="17"/>
      <c r="IIT3" s="17"/>
      <c r="IIU3" s="17"/>
      <c r="IIV3" s="17"/>
      <c r="IIW3" s="17"/>
      <c r="IIX3" s="17"/>
      <c r="IIY3" s="17"/>
      <c r="IIZ3" s="17"/>
      <c r="IJA3" s="17"/>
      <c r="IJB3" s="17"/>
      <c r="IJC3" s="17"/>
      <c r="IJD3" s="17"/>
      <c r="IJE3" s="17"/>
      <c r="IJF3" s="17"/>
      <c r="IJG3" s="17"/>
      <c r="IJH3" s="17"/>
      <c r="IJI3" s="17"/>
      <c r="IJJ3" s="17"/>
      <c r="IJK3" s="17"/>
      <c r="IJL3" s="17"/>
      <c r="IJM3" s="17"/>
      <c r="IJN3" s="17"/>
      <c r="IJO3" s="17"/>
      <c r="IJP3" s="17"/>
      <c r="IJQ3" s="17"/>
      <c r="IJR3" s="17"/>
      <c r="IJS3" s="17"/>
      <c r="IJT3" s="17"/>
      <c r="IJU3" s="17"/>
      <c r="IJV3" s="17"/>
      <c r="IJW3" s="17"/>
      <c r="IJX3" s="17"/>
      <c r="IJY3" s="17"/>
      <c r="IJZ3" s="17"/>
      <c r="IKA3" s="17"/>
      <c r="IKB3" s="17"/>
      <c r="IKC3" s="17"/>
      <c r="IKD3" s="17"/>
      <c r="IKE3" s="17"/>
      <c r="IKF3" s="17"/>
      <c r="IKG3" s="17"/>
      <c r="IKH3" s="17"/>
      <c r="IKI3" s="17"/>
      <c r="IKJ3" s="17"/>
      <c r="IKK3" s="17"/>
      <c r="IKL3" s="17"/>
      <c r="IKM3" s="17"/>
      <c r="IKN3" s="17"/>
      <c r="IKO3" s="17"/>
      <c r="IKP3" s="17"/>
      <c r="IKQ3" s="17"/>
      <c r="IKR3" s="17"/>
      <c r="IKS3" s="17"/>
      <c r="IKT3" s="17"/>
      <c r="IKU3" s="17"/>
      <c r="IKV3" s="17"/>
      <c r="IKW3" s="17"/>
      <c r="IKX3" s="17"/>
      <c r="IKY3" s="17"/>
      <c r="IKZ3" s="17"/>
      <c r="ILA3" s="17"/>
      <c r="ILB3" s="17"/>
      <c r="ILC3" s="17"/>
      <c r="ILD3" s="17"/>
      <c r="ILE3" s="17"/>
      <c r="ILF3" s="17"/>
      <c r="ILG3" s="17"/>
      <c r="ILH3" s="17"/>
      <c r="ILI3" s="17"/>
      <c r="ILJ3" s="17"/>
      <c r="ILK3" s="17"/>
      <c r="ILL3" s="17"/>
      <c r="ILM3" s="17"/>
      <c r="ILN3" s="17"/>
      <c r="ILO3" s="17"/>
      <c r="ILP3" s="17"/>
      <c r="ILQ3" s="17"/>
      <c r="ILR3" s="17"/>
      <c r="ILS3" s="17"/>
      <c r="ILT3" s="17"/>
      <c r="ILU3" s="17"/>
      <c r="ILV3" s="17"/>
      <c r="ILW3" s="17"/>
      <c r="ILX3" s="17"/>
      <c r="ILY3" s="17"/>
      <c r="ILZ3" s="17"/>
      <c r="IMA3" s="17"/>
      <c r="IMB3" s="17"/>
      <c r="IMC3" s="17"/>
      <c r="IMD3" s="17"/>
      <c r="IME3" s="17"/>
      <c r="IMF3" s="17"/>
      <c r="IMG3" s="17"/>
      <c r="IMH3" s="17"/>
      <c r="IMI3" s="17"/>
      <c r="IMJ3" s="17"/>
      <c r="IMK3" s="17"/>
      <c r="IML3" s="17"/>
      <c r="IMM3" s="17"/>
      <c r="IMN3" s="17"/>
      <c r="IMO3" s="17"/>
      <c r="IMP3" s="17"/>
      <c r="IMQ3" s="17"/>
      <c r="IMR3" s="17"/>
      <c r="IMS3" s="17"/>
      <c r="IMT3" s="17"/>
      <c r="IMU3" s="17"/>
      <c r="IMV3" s="17"/>
      <c r="IMW3" s="17"/>
      <c r="IMX3" s="17"/>
      <c r="IMY3" s="17"/>
      <c r="IMZ3" s="17"/>
      <c r="INA3" s="17"/>
      <c r="INB3" s="17"/>
      <c r="INC3" s="17"/>
      <c r="IND3" s="17"/>
      <c r="INE3" s="17"/>
      <c r="INF3" s="17"/>
      <c r="ING3" s="17"/>
      <c r="INH3" s="17"/>
      <c r="INI3" s="17"/>
      <c r="INJ3" s="17"/>
      <c r="INK3" s="17"/>
      <c r="INL3" s="17"/>
      <c r="INM3" s="17"/>
      <c r="INN3" s="17"/>
      <c r="INO3" s="17"/>
      <c r="INP3" s="17"/>
      <c r="INQ3" s="17"/>
      <c r="INR3" s="17"/>
      <c r="INS3" s="17"/>
      <c r="INT3" s="17"/>
      <c r="INU3" s="17"/>
      <c r="INV3" s="17"/>
      <c r="INW3" s="17"/>
      <c r="INX3" s="17"/>
      <c r="INY3" s="17"/>
      <c r="INZ3" s="17"/>
      <c r="IOA3" s="17"/>
      <c r="IOB3" s="17"/>
      <c r="IOC3" s="17"/>
      <c r="IOD3" s="17"/>
      <c r="IOE3" s="17"/>
      <c r="IOF3" s="17"/>
      <c r="IOG3" s="17"/>
      <c r="IOH3" s="17"/>
      <c r="IOI3" s="17"/>
      <c r="IOJ3" s="17"/>
      <c r="IOK3" s="17"/>
      <c r="IOL3" s="17"/>
      <c r="IOM3" s="17"/>
      <c r="ION3" s="17"/>
      <c r="IOO3" s="17"/>
      <c r="IOP3" s="17"/>
      <c r="IOQ3" s="17"/>
      <c r="IOR3" s="17"/>
      <c r="IOS3" s="17"/>
      <c r="IOT3" s="17"/>
      <c r="IOU3" s="17"/>
      <c r="IOV3" s="17"/>
      <c r="IOW3" s="17"/>
      <c r="IOX3" s="17"/>
      <c r="IOY3" s="17"/>
      <c r="IOZ3" s="17"/>
      <c r="IPA3" s="17"/>
      <c r="IPB3" s="17"/>
      <c r="IPC3" s="17"/>
      <c r="IPD3" s="17"/>
      <c r="IPE3" s="17"/>
      <c r="IPF3" s="17"/>
      <c r="IPG3" s="17"/>
      <c r="IPH3" s="17"/>
      <c r="IPI3" s="17"/>
      <c r="IPJ3" s="17"/>
      <c r="IPK3" s="17"/>
      <c r="IPL3" s="17"/>
      <c r="IPM3" s="17"/>
      <c r="IPN3" s="17"/>
      <c r="IPO3" s="17"/>
      <c r="IPP3" s="17"/>
      <c r="IPQ3" s="17"/>
      <c r="IPR3" s="17"/>
      <c r="IPS3" s="17"/>
      <c r="IPT3" s="17"/>
      <c r="IPU3" s="17"/>
      <c r="IPV3" s="17"/>
      <c r="IPW3" s="17"/>
      <c r="IPX3" s="17"/>
      <c r="IPY3" s="17"/>
      <c r="IPZ3" s="17"/>
      <c r="IQA3" s="17"/>
      <c r="IQB3" s="17"/>
      <c r="IQC3" s="17"/>
      <c r="IQD3" s="17"/>
      <c r="IQE3" s="17"/>
      <c r="IQF3" s="17"/>
      <c r="IQG3" s="17"/>
      <c r="IQH3" s="17"/>
      <c r="IQI3" s="17"/>
      <c r="IQJ3" s="17"/>
      <c r="IQK3" s="17"/>
      <c r="IQL3" s="17"/>
      <c r="IQM3" s="17"/>
      <c r="IQN3" s="17"/>
      <c r="IQO3" s="17"/>
      <c r="IQP3" s="17"/>
      <c r="IQQ3" s="17"/>
      <c r="IQR3" s="17"/>
      <c r="IQS3" s="17"/>
      <c r="IQT3" s="17"/>
      <c r="IQU3" s="17"/>
      <c r="IQV3" s="17"/>
      <c r="IQW3" s="17"/>
      <c r="IQX3" s="17"/>
      <c r="IQY3" s="17"/>
      <c r="IQZ3" s="17"/>
      <c r="IRA3" s="17"/>
      <c r="IRB3" s="17"/>
      <c r="IRC3" s="17"/>
      <c r="IRD3" s="17"/>
      <c r="IRE3" s="17"/>
      <c r="IRF3" s="17"/>
      <c r="IRG3" s="17"/>
      <c r="IRH3" s="17"/>
      <c r="IRI3" s="17"/>
      <c r="IRJ3" s="17"/>
      <c r="IRK3" s="17"/>
      <c r="IRL3" s="17"/>
      <c r="IRM3" s="17"/>
      <c r="IRN3" s="17"/>
      <c r="IRO3" s="17"/>
      <c r="IRP3" s="17"/>
      <c r="IRQ3" s="17"/>
      <c r="IRR3" s="17"/>
      <c r="IRS3" s="17"/>
      <c r="IRT3" s="17"/>
      <c r="IRU3" s="17"/>
      <c r="IRV3" s="17"/>
      <c r="IRW3" s="17"/>
      <c r="IRX3" s="17"/>
      <c r="IRY3" s="17"/>
      <c r="IRZ3" s="17"/>
      <c r="ISA3" s="17"/>
      <c r="ISB3" s="17"/>
      <c r="ISC3" s="17"/>
      <c r="ISD3" s="17"/>
      <c r="ISE3" s="17"/>
      <c r="ISF3" s="17"/>
      <c r="ISG3" s="17"/>
      <c r="ISH3" s="17"/>
      <c r="ISI3" s="17"/>
      <c r="ISJ3" s="17"/>
      <c r="ISK3" s="17"/>
      <c r="ISL3" s="17"/>
      <c r="ISM3" s="17"/>
      <c r="ISN3" s="17"/>
      <c r="ISO3" s="17"/>
      <c r="ISP3" s="17"/>
      <c r="ISQ3" s="17"/>
      <c r="ISR3" s="17"/>
      <c r="ISS3" s="17"/>
      <c r="IST3" s="17"/>
      <c r="ISU3" s="17"/>
      <c r="ISV3" s="17"/>
      <c r="ISW3" s="17"/>
      <c r="ISX3" s="17"/>
      <c r="ISY3" s="17"/>
      <c r="ISZ3" s="17"/>
      <c r="ITA3" s="17"/>
      <c r="ITB3" s="17"/>
      <c r="ITC3" s="17"/>
      <c r="ITD3" s="17"/>
      <c r="ITE3" s="17"/>
      <c r="ITF3" s="17"/>
      <c r="ITG3" s="17"/>
      <c r="ITH3" s="17"/>
      <c r="ITI3" s="17"/>
      <c r="ITJ3" s="17"/>
      <c r="ITK3" s="17"/>
      <c r="ITL3" s="17"/>
      <c r="ITM3" s="17"/>
      <c r="ITN3" s="17"/>
      <c r="ITO3" s="17"/>
      <c r="ITP3" s="17"/>
      <c r="ITQ3" s="17"/>
      <c r="ITR3" s="17"/>
      <c r="ITS3" s="17"/>
      <c r="ITT3" s="17"/>
      <c r="ITU3" s="17"/>
      <c r="ITV3" s="17"/>
      <c r="ITW3" s="17"/>
      <c r="ITX3" s="17"/>
      <c r="ITY3" s="17"/>
      <c r="ITZ3" s="17"/>
      <c r="IUA3" s="17"/>
      <c r="IUB3" s="17"/>
      <c r="IUC3" s="17"/>
      <c r="IUD3" s="17"/>
      <c r="IUE3" s="17"/>
      <c r="IUF3" s="17"/>
      <c r="IUG3" s="17"/>
      <c r="IUH3" s="17"/>
      <c r="IUI3" s="17"/>
      <c r="IUJ3" s="17"/>
      <c r="IUK3" s="17"/>
      <c r="IUL3" s="17"/>
      <c r="IUM3" s="17"/>
      <c r="IUN3" s="17"/>
      <c r="IUO3" s="17"/>
      <c r="IUP3" s="17"/>
      <c r="IUQ3" s="17"/>
      <c r="IUR3" s="17"/>
      <c r="IUS3" s="17"/>
      <c r="IUT3" s="17"/>
      <c r="IUU3" s="17"/>
      <c r="IUV3" s="17"/>
      <c r="IUW3" s="17"/>
      <c r="IUX3" s="17"/>
      <c r="IUY3" s="17"/>
      <c r="IUZ3" s="17"/>
      <c r="IVA3" s="17"/>
      <c r="IVB3" s="17"/>
      <c r="IVC3" s="17"/>
      <c r="IVD3" s="17"/>
      <c r="IVE3" s="17"/>
      <c r="IVF3" s="17"/>
      <c r="IVG3" s="17"/>
      <c r="IVH3" s="17"/>
      <c r="IVI3" s="17"/>
      <c r="IVJ3" s="17"/>
      <c r="IVK3" s="17"/>
      <c r="IVL3" s="17"/>
      <c r="IVM3" s="17"/>
      <c r="IVN3" s="17"/>
      <c r="IVO3" s="17"/>
      <c r="IVP3" s="17"/>
      <c r="IVQ3" s="17"/>
      <c r="IVR3" s="17"/>
      <c r="IVS3" s="17"/>
      <c r="IVT3" s="17"/>
      <c r="IVU3" s="17"/>
      <c r="IVV3" s="17"/>
      <c r="IVW3" s="17"/>
      <c r="IVX3" s="17"/>
      <c r="IVY3" s="17"/>
      <c r="IVZ3" s="17"/>
      <c r="IWA3" s="17"/>
      <c r="IWB3" s="17"/>
      <c r="IWC3" s="17"/>
      <c r="IWD3" s="17"/>
      <c r="IWE3" s="17"/>
      <c r="IWF3" s="17"/>
      <c r="IWG3" s="17"/>
      <c r="IWH3" s="17"/>
      <c r="IWI3" s="17"/>
      <c r="IWJ3" s="17"/>
      <c r="IWK3" s="17"/>
      <c r="IWL3" s="17"/>
      <c r="IWM3" s="17"/>
      <c r="IWN3" s="17"/>
      <c r="IWO3" s="17"/>
      <c r="IWP3" s="17"/>
      <c r="IWQ3" s="17"/>
      <c r="IWR3" s="17"/>
      <c r="IWS3" s="17"/>
      <c r="IWT3" s="17"/>
      <c r="IWU3" s="17"/>
      <c r="IWV3" s="17"/>
      <c r="IWW3" s="17"/>
      <c r="IWX3" s="17"/>
      <c r="IWY3" s="17"/>
      <c r="IWZ3" s="17"/>
      <c r="IXA3" s="17"/>
      <c r="IXB3" s="17"/>
      <c r="IXC3" s="17"/>
      <c r="IXD3" s="17"/>
      <c r="IXE3" s="17"/>
      <c r="IXF3" s="17"/>
      <c r="IXG3" s="17"/>
      <c r="IXH3" s="17"/>
      <c r="IXI3" s="17"/>
      <c r="IXJ3" s="17"/>
      <c r="IXK3" s="17"/>
      <c r="IXL3" s="17"/>
      <c r="IXM3" s="17"/>
      <c r="IXN3" s="17"/>
      <c r="IXO3" s="17"/>
      <c r="IXP3" s="17"/>
      <c r="IXQ3" s="17"/>
      <c r="IXR3" s="17"/>
      <c r="IXS3" s="17"/>
      <c r="IXT3" s="17"/>
      <c r="IXU3" s="17"/>
      <c r="IXV3" s="17"/>
      <c r="IXW3" s="17"/>
      <c r="IXX3" s="17"/>
      <c r="IXY3" s="17"/>
      <c r="IXZ3" s="17"/>
      <c r="IYA3" s="17"/>
      <c r="IYB3" s="17"/>
      <c r="IYC3" s="17"/>
      <c r="IYD3" s="17"/>
      <c r="IYE3" s="17"/>
      <c r="IYF3" s="17"/>
      <c r="IYG3" s="17"/>
      <c r="IYH3" s="17"/>
      <c r="IYI3" s="17"/>
      <c r="IYJ3" s="17"/>
      <c r="IYK3" s="17"/>
      <c r="IYL3" s="17"/>
      <c r="IYM3" s="17"/>
      <c r="IYN3" s="17"/>
      <c r="IYO3" s="17"/>
      <c r="IYP3" s="17"/>
      <c r="IYQ3" s="17"/>
      <c r="IYR3" s="17"/>
      <c r="IYS3" s="17"/>
      <c r="IYT3" s="17"/>
      <c r="IYU3" s="17"/>
      <c r="IYV3" s="17"/>
      <c r="IYW3" s="17"/>
      <c r="IYX3" s="17"/>
      <c r="IYY3" s="17"/>
      <c r="IYZ3" s="17"/>
      <c r="IZA3" s="17"/>
      <c r="IZB3" s="17"/>
      <c r="IZC3" s="17"/>
      <c r="IZD3" s="17"/>
      <c r="IZE3" s="17"/>
      <c r="IZF3" s="17"/>
      <c r="IZG3" s="17"/>
      <c r="IZH3" s="17"/>
      <c r="IZI3" s="17"/>
      <c r="IZJ3" s="17"/>
      <c r="IZK3" s="17"/>
      <c r="IZL3" s="17"/>
      <c r="IZM3" s="17"/>
      <c r="IZN3" s="17"/>
      <c r="IZO3" s="17"/>
      <c r="IZP3" s="17"/>
      <c r="IZQ3" s="17"/>
      <c r="IZR3" s="17"/>
      <c r="IZS3" s="17"/>
      <c r="IZT3" s="17"/>
      <c r="IZU3" s="17"/>
      <c r="IZV3" s="17"/>
      <c r="IZW3" s="17"/>
      <c r="IZX3" s="17"/>
      <c r="IZY3" s="17"/>
      <c r="IZZ3" s="17"/>
      <c r="JAA3" s="17"/>
      <c r="JAB3" s="17"/>
      <c r="JAC3" s="17"/>
      <c r="JAD3" s="17"/>
      <c r="JAE3" s="17"/>
      <c r="JAF3" s="17"/>
      <c r="JAG3" s="17"/>
      <c r="JAH3" s="17"/>
      <c r="JAI3" s="17"/>
      <c r="JAJ3" s="17"/>
      <c r="JAK3" s="17"/>
      <c r="JAL3" s="17"/>
      <c r="JAM3" s="17"/>
      <c r="JAN3" s="17"/>
      <c r="JAO3" s="17"/>
      <c r="JAP3" s="17"/>
      <c r="JAQ3" s="17"/>
      <c r="JAR3" s="17"/>
      <c r="JAS3" s="17"/>
      <c r="JAT3" s="17"/>
      <c r="JAU3" s="17"/>
      <c r="JAV3" s="17"/>
      <c r="JAW3" s="17"/>
      <c r="JAX3" s="17"/>
      <c r="JAY3" s="17"/>
      <c r="JAZ3" s="17"/>
      <c r="JBA3" s="17"/>
      <c r="JBB3" s="17"/>
      <c r="JBC3" s="17"/>
      <c r="JBD3" s="17"/>
      <c r="JBE3" s="17"/>
      <c r="JBF3" s="17"/>
      <c r="JBG3" s="17"/>
      <c r="JBH3" s="17"/>
      <c r="JBI3" s="17"/>
      <c r="JBJ3" s="17"/>
      <c r="JBK3" s="17"/>
      <c r="JBL3" s="17"/>
      <c r="JBM3" s="17"/>
      <c r="JBN3" s="17"/>
      <c r="JBO3" s="17"/>
      <c r="JBP3" s="17"/>
      <c r="JBQ3" s="17"/>
      <c r="JBR3" s="17"/>
      <c r="JBS3" s="17"/>
      <c r="JBT3" s="17"/>
      <c r="JBU3" s="17"/>
      <c r="JBV3" s="17"/>
      <c r="JBW3" s="17"/>
      <c r="JBX3" s="17"/>
      <c r="JBY3" s="17"/>
      <c r="JBZ3" s="17"/>
      <c r="JCA3" s="17"/>
      <c r="JCB3" s="17"/>
      <c r="JCC3" s="17"/>
      <c r="JCD3" s="17"/>
      <c r="JCE3" s="17"/>
      <c r="JCF3" s="17"/>
      <c r="JCG3" s="17"/>
      <c r="JCH3" s="17"/>
      <c r="JCI3" s="17"/>
      <c r="JCJ3" s="17"/>
      <c r="JCK3" s="17"/>
      <c r="JCL3" s="17"/>
      <c r="JCM3" s="17"/>
      <c r="JCN3" s="17"/>
      <c r="JCO3" s="17"/>
      <c r="JCP3" s="17"/>
      <c r="JCQ3" s="17"/>
      <c r="JCR3" s="17"/>
      <c r="JCS3" s="17"/>
      <c r="JCT3" s="17"/>
      <c r="JCU3" s="17"/>
      <c r="JCV3" s="17"/>
      <c r="JCW3" s="17"/>
      <c r="JCX3" s="17"/>
      <c r="JCY3" s="17"/>
      <c r="JCZ3" s="17"/>
      <c r="JDA3" s="17"/>
      <c r="JDB3" s="17"/>
      <c r="JDC3" s="17"/>
      <c r="JDD3" s="17"/>
      <c r="JDE3" s="17"/>
      <c r="JDF3" s="17"/>
      <c r="JDG3" s="17"/>
      <c r="JDH3" s="17"/>
      <c r="JDI3" s="17"/>
      <c r="JDJ3" s="17"/>
      <c r="JDK3" s="17"/>
      <c r="JDL3" s="17"/>
      <c r="JDM3" s="17"/>
      <c r="JDN3" s="17"/>
      <c r="JDO3" s="17"/>
      <c r="JDP3" s="17"/>
      <c r="JDQ3" s="17"/>
      <c r="JDR3" s="17"/>
      <c r="JDS3" s="17"/>
      <c r="JDT3" s="17"/>
      <c r="JDU3" s="17"/>
      <c r="JDV3" s="17"/>
      <c r="JDW3" s="17"/>
      <c r="JDX3" s="17"/>
      <c r="JDY3" s="17"/>
      <c r="JDZ3" s="17"/>
      <c r="JEA3" s="17"/>
      <c r="JEB3" s="17"/>
      <c r="JEC3" s="17"/>
      <c r="JED3" s="17"/>
      <c r="JEE3" s="17"/>
      <c r="JEF3" s="17"/>
      <c r="JEG3" s="17"/>
      <c r="JEH3" s="17"/>
      <c r="JEI3" s="17"/>
      <c r="JEJ3" s="17"/>
      <c r="JEK3" s="17"/>
      <c r="JEL3" s="17"/>
      <c r="JEM3" s="17"/>
      <c r="JEN3" s="17"/>
      <c r="JEO3" s="17"/>
      <c r="JEP3" s="17"/>
      <c r="JEQ3" s="17"/>
      <c r="JER3" s="17"/>
      <c r="JES3" s="17"/>
      <c r="JET3" s="17"/>
      <c r="JEU3" s="17"/>
      <c r="JEV3" s="17"/>
      <c r="JEW3" s="17"/>
      <c r="JEX3" s="17"/>
      <c r="JEY3" s="17"/>
      <c r="JEZ3" s="17"/>
      <c r="JFA3" s="17"/>
      <c r="JFB3" s="17"/>
      <c r="JFC3" s="17"/>
      <c r="JFD3" s="17"/>
      <c r="JFE3" s="17"/>
      <c r="JFF3" s="17"/>
      <c r="JFG3" s="17"/>
      <c r="JFH3" s="17"/>
      <c r="JFI3" s="17"/>
      <c r="JFJ3" s="17"/>
      <c r="JFK3" s="17"/>
      <c r="JFL3" s="17"/>
      <c r="JFM3" s="17"/>
      <c r="JFN3" s="17"/>
      <c r="JFO3" s="17"/>
      <c r="JFP3" s="17"/>
      <c r="JFQ3" s="17"/>
      <c r="JFR3" s="17"/>
      <c r="JFS3" s="17"/>
      <c r="JFT3" s="17"/>
      <c r="JFU3" s="17"/>
      <c r="JFV3" s="17"/>
      <c r="JFW3" s="17"/>
      <c r="JFX3" s="17"/>
      <c r="JFY3" s="17"/>
      <c r="JFZ3" s="17"/>
      <c r="JGA3" s="17"/>
      <c r="JGB3" s="17"/>
      <c r="JGC3" s="17"/>
      <c r="JGD3" s="17"/>
      <c r="JGE3" s="17"/>
      <c r="JGF3" s="17"/>
      <c r="JGG3" s="17"/>
      <c r="JGH3" s="17"/>
      <c r="JGI3" s="17"/>
      <c r="JGJ3" s="17"/>
      <c r="JGK3" s="17"/>
      <c r="JGL3" s="17"/>
      <c r="JGM3" s="17"/>
      <c r="JGN3" s="17"/>
      <c r="JGO3" s="17"/>
      <c r="JGP3" s="17"/>
      <c r="JGQ3" s="17"/>
      <c r="JGR3" s="17"/>
      <c r="JGS3" s="17"/>
      <c r="JGT3" s="17"/>
      <c r="JGU3" s="17"/>
      <c r="JGV3" s="17"/>
      <c r="JGW3" s="17"/>
      <c r="JGX3" s="17"/>
      <c r="JGY3" s="17"/>
      <c r="JGZ3" s="17"/>
      <c r="JHA3" s="17"/>
      <c r="JHB3" s="17"/>
      <c r="JHC3" s="17"/>
      <c r="JHD3" s="17"/>
      <c r="JHE3" s="17"/>
      <c r="JHF3" s="17"/>
      <c r="JHG3" s="17"/>
      <c r="JHH3" s="17"/>
      <c r="JHI3" s="17"/>
      <c r="JHJ3" s="17"/>
      <c r="JHK3" s="17"/>
      <c r="JHL3" s="17"/>
      <c r="JHM3" s="17"/>
      <c r="JHN3" s="17"/>
      <c r="JHO3" s="17"/>
      <c r="JHP3" s="17"/>
      <c r="JHQ3" s="17"/>
      <c r="JHR3" s="17"/>
      <c r="JHS3" s="17"/>
      <c r="JHT3" s="17"/>
      <c r="JHU3" s="17"/>
      <c r="JHV3" s="17"/>
      <c r="JHW3" s="17"/>
      <c r="JHX3" s="17"/>
      <c r="JHY3" s="17"/>
      <c r="JHZ3" s="17"/>
      <c r="JIA3" s="17"/>
      <c r="JIB3" s="17"/>
      <c r="JIC3" s="17"/>
      <c r="JID3" s="17"/>
      <c r="JIE3" s="17"/>
      <c r="JIF3" s="17"/>
      <c r="JIG3" s="17"/>
      <c r="JIH3" s="17"/>
      <c r="JII3" s="17"/>
      <c r="JIJ3" s="17"/>
      <c r="JIK3" s="17"/>
      <c r="JIL3" s="17"/>
      <c r="JIM3" s="17"/>
      <c r="JIN3" s="17"/>
      <c r="JIO3" s="17"/>
      <c r="JIP3" s="17"/>
      <c r="JIQ3" s="17"/>
      <c r="JIR3" s="17"/>
      <c r="JIS3" s="17"/>
      <c r="JIT3" s="17"/>
      <c r="JIU3" s="17"/>
      <c r="JIV3" s="17"/>
      <c r="JIW3" s="17"/>
      <c r="JIX3" s="17"/>
      <c r="JIY3" s="17"/>
      <c r="JIZ3" s="17"/>
      <c r="JJA3" s="17"/>
      <c r="JJB3" s="17"/>
      <c r="JJC3" s="17"/>
      <c r="JJD3" s="17"/>
      <c r="JJE3" s="17"/>
      <c r="JJF3" s="17"/>
      <c r="JJG3" s="17"/>
      <c r="JJH3" s="17"/>
      <c r="JJI3" s="17"/>
      <c r="JJJ3" s="17"/>
      <c r="JJK3" s="17"/>
      <c r="JJL3" s="17"/>
      <c r="JJM3" s="17"/>
      <c r="JJN3" s="17"/>
      <c r="JJO3" s="17"/>
      <c r="JJP3" s="17"/>
      <c r="JJQ3" s="17"/>
      <c r="JJR3" s="17"/>
      <c r="JJS3" s="17"/>
      <c r="JJT3" s="17"/>
      <c r="JJU3" s="17"/>
      <c r="JJV3" s="17"/>
      <c r="JJW3" s="17"/>
      <c r="JJX3" s="17"/>
      <c r="JJY3" s="17"/>
      <c r="JJZ3" s="17"/>
      <c r="JKA3" s="17"/>
      <c r="JKB3" s="17"/>
      <c r="JKC3" s="17"/>
      <c r="JKD3" s="17"/>
      <c r="JKE3" s="17"/>
      <c r="JKF3" s="17"/>
      <c r="JKG3" s="17"/>
      <c r="JKH3" s="17"/>
      <c r="JKI3" s="17"/>
      <c r="JKJ3" s="17"/>
      <c r="JKK3" s="17"/>
      <c r="JKL3" s="17"/>
      <c r="JKM3" s="17"/>
      <c r="JKN3" s="17"/>
      <c r="JKO3" s="17"/>
      <c r="JKP3" s="17"/>
      <c r="JKQ3" s="17"/>
      <c r="JKR3" s="17"/>
      <c r="JKS3" s="17"/>
      <c r="JKT3" s="17"/>
      <c r="JKU3" s="17"/>
      <c r="JKV3" s="17"/>
      <c r="JKW3" s="17"/>
      <c r="JKX3" s="17"/>
      <c r="JKY3" s="17"/>
      <c r="JKZ3" s="17"/>
      <c r="JLA3" s="17"/>
      <c r="JLB3" s="17"/>
      <c r="JLC3" s="17"/>
      <c r="JLD3" s="17"/>
      <c r="JLE3" s="17"/>
      <c r="JLF3" s="17"/>
      <c r="JLG3" s="17"/>
      <c r="JLH3" s="17"/>
      <c r="JLI3" s="17"/>
      <c r="JLJ3" s="17"/>
      <c r="JLK3" s="17"/>
      <c r="JLL3" s="17"/>
      <c r="JLM3" s="17"/>
      <c r="JLN3" s="17"/>
      <c r="JLO3" s="17"/>
      <c r="JLP3" s="17"/>
      <c r="JLQ3" s="17"/>
      <c r="JLR3" s="17"/>
      <c r="JLS3" s="17"/>
      <c r="JLT3" s="17"/>
      <c r="JLU3" s="17"/>
      <c r="JLV3" s="17"/>
      <c r="JLW3" s="17"/>
      <c r="JLX3" s="17"/>
      <c r="JLY3" s="17"/>
      <c r="JLZ3" s="17"/>
      <c r="JMA3" s="17"/>
      <c r="JMB3" s="17"/>
      <c r="JMC3" s="17"/>
      <c r="JMD3" s="17"/>
      <c r="JME3" s="17"/>
      <c r="JMF3" s="17"/>
      <c r="JMG3" s="17"/>
      <c r="JMH3" s="17"/>
      <c r="JMI3" s="17"/>
      <c r="JMJ3" s="17"/>
      <c r="JMK3" s="17"/>
      <c r="JML3" s="17"/>
      <c r="JMM3" s="17"/>
      <c r="JMN3" s="17"/>
      <c r="JMO3" s="17"/>
      <c r="JMP3" s="17"/>
      <c r="JMQ3" s="17"/>
      <c r="JMR3" s="17"/>
      <c r="JMS3" s="17"/>
      <c r="JMT3" s="17"/>
      <c r="JMU3" s="17"/>
      <c r="JMV3" s="17"/>
      <c r="JMW3" s="17"/>
      <c r="JMX3" s="17"/>
      <c r="JMY3" s="17"/>
      <c r="JMZ3" s="17"/>
      <c r="JNA3" s="17"/>
      <c r="JNB3" s="17"/>
      <c r="JNC3" s="17"/>
      <c r="JND3" s="17"/>
      <c r="JNE3" s="17"/>
      <c r="JNF3" s="17"/>
      <c r="JNG3" s="17"/>
      <c r="JNH3" s="17"/>
      <c r="JNI3" s="17"/>
      <c r="JNJ3" s="17"/>
      <c r="JNK3" s="17"/>
      <c r="JNL3" s="17"/>
      <c r="JNM3" s="17"/>
      <c r="JNN3" s="17"/>
      <c r="JNO3" s="17"/>
      <c r="JNP3" s="17"/>
      <c r="JNQ3" s="17"/>
      <c r="JNR3" s="17"/>
      <c r="JNS3" s="17"/>
      <c r="JNT3" s="17"/>
      <c r="JNU3" s="17"/>
      <c r="JNV3" s="17"/>
      <c r="JNW3" s="17"/>
      <c r="JNX3" s="17"/>
      <c r="JNY3" s="17"/>
      <c r="JNZ3" s="17"/>
      <c r="JOA3" s="17"/>
      <c r="JOB3" s="17"/>
      <c r="JOC3" s="17"/>
      <c r="JOD3" s="17"/>
      <c r="JOE3" s="17"/>
      <c r="JOF3" s="17"/>
      <c r="JOG3" s="17"/>
      <c r="JOH3" s="17"/>
      <c r="JOI3" s="17"/>
      <c r="JOJ3" s="17"/>
      <c r="JOK3" s="17"/>
      <c r="JOL3" s="17"/>
      <c r="JOM3" s="17"/>
      <c r="JON3" s="17"/>
      <c r="JOO3" s="17"/>
      <c r="JOP3" s="17"/>
      <c r="JOQ3" s="17"/>
      <c r="JOR3" s="17"/>
      <c r="JOS3" s="17"/>
      <c r="JOT3" s="17"/>
      <c r="JOU3" s="17"/>
      <c r="JOV3" s="17"/>
      <c r="JOW3" s="17"/>
      <c r="JOX3" s="17"/>
      <c r="JOY3" s="17"/>
      <c r="JOZ3" s="17"/>
      <c r="JPA3" s="17"/>
      <c r="JPB3" s="17"/>
      <c r="JPC3" s="17"/>
      <c r="JPD3" s="17"/>
      <c r="JPE3" s="17"/>
      <c r="JPF3" s="17"/>
      <c r="JPG3" s="17"/>
      <c r="JPH3" s="17"/>
      <c r="JPI3" s="17"/>
      <c r="JPJ3" s="17"/>
      <c r="JPK3" s="17"/>
      <c r="JPL3" s="17"/>
      <c r="JPM3" s="17"/>
      <c r="JPN3" s="17"/>
      <c r="JPO3" s="17"/>
      <c r="JPP3" s="17"/>
      <c r="JPQ3" s="17"/>
      <c r="JPR3" s="17"/>
      <c r="JPS3" s="17"/>
      <c r="JPT3" s="17"/>
      <c r="JPU3" s="17"/>
      <c r="JPV3" s="17"/>
      <c r="JPW3" s="17"/>
      <c r="JPX3" s="17"/>
      <c r="JPY3" s="17"/>
      <c r="JPZ3" s="17"/>
      <c r="JQA3" s="17"/>
      <c r="JQB3" s="17"/>
      <c r="JQC3" s="17"/>
      <c r="JQD3" s="17"/>
      <c r="JQE3" s="17"/>
      <c r="JQF3" s="17"/>
      <c r="JQG3" s="17"/>
      <c r="JQH3" s="17"/>
      <c r="JQI3" s="17"/>
      <c r="JQJ3" s="17"/>
      <c r="JQK3" s="17"/>
      <c r="JQL3" s="17"/>
      <c r="JQM3" s="17"/>
      <c r="JQN3" s="17"/>
      <c r="JQO3" s="17"/>
      <c r="JQP3" s="17"/>
      <c r="JQQ3" s="17"/>
      <c r="JQR3" s="17"/>
      <c r="JQS3" s="17"/>
      <c r="JQT3" s="17"/>
      <c r="JQU3" s="17"/>
      <c r="JQV3" s="17"/>
      <c r="JQW3" s="17"/>
      <c r="JQX3" s="17"/>
      <c r="JQY3" s="17"/>
      <c r="JQZ3" s="17"/>
      <c r="JRA3" s="17"/>
      <c r="JRB3" s="17"/>
      <c r="JRC3" s="17"/>
      <c r="JRD3" s="17"/>
      <c r="JRE3" s="17"/>
      <c r="JRF3" s="17"/>
      <c r="JRG3" s="17"/>
      <c r="JRH3" s="17"/>
      <c r="JRI3" s="17"/>
      <c r="JRJ3" s="17"/>
      <c r="JRK3" s="17"/>
      <c r="JRL3" s="17"/>
      <c r="JRM3" s="17"/>
      <c r="JRN3" s="17"/>
      <c r="JRO3" s="17"/>
      <c r="JRP3" s="17"/>
      <c r="JRQ3" s="17"/>
      <c r="JRR3" s="17"/>
      <c r="JRS3" s="17"/>
      <c r="JRT3" s="17"/>
      <c r="JRU3" s="17"/>
      <c r="JRV3" s="17"/>
      <c r="JRW3" s="17"/>
      <c r="JRX3" s="17"/>
      <c r="JRY3" s="17"/>
      <c r="JRZ3" s="17"/>
      <c r="JSA3" s="17"/>
      <c r="JSB3" s="17"/>
      <c r="JSC3" s="17"/>
      <c r="JSD3" s="17"/>
      <c r="JSE3" s="17"/>
      <c r="JSF3" s="17"/>
      <c r="JSG3" s="17"/>
      <c r="JSH3" s="17"/>
      <c r="JSI3" s="17"/>
      <c r="JSJ3" s="17"/>
      <c r="JSK3" s="17"/>
      <c r="JSL3" s="17"/>
      <c r="JSM3" s="17"/>
      <c r="JSN3" s="17"/>
      <c r="JSO3" s="17"/>
      <c r="JSP3" s="17"/>
      <c r="JSQ3" s="17"/>
      <c r="JSR3" s="17"/>
      <c r="JSS3" s="17"/>
      <c r="JST3" s="17"/>
      <c r="JSU3" s="17"/>
      <c r="JSV3" s="17"/>
      <c r="JSW3" s="17"/>
      <c r="JSX3" s="17"/>
      <c r="JSY3" s="17"/>
      <c r="JSZ3" s="17"/>
      <c r="JTA3" s="17"/>
      <c r="JTB3" s="17"/>
      <c r="JTC3" s="17"/>
      <c r="JTD3" s="17"/>
      <c r="JTE3" s="17"/>
      <c r="JTF3" s="17"/>
      <c r="JTG3" s="17"/>
      <c r="JTH3" s="17"/>
      <c r="JTI3" s="17"/>
      <c r="JTJ3" s="17"/>
      <c r="JTK3" s="17"/>
      <c r="JTL3" s="17"/>
      <c r="JTM3" s="17"/>
      <c r="JTN3" s="17"/>
      <c r="JTO3" s="17"/>
      <c r="JTP3" s="17"/>
      <c r="JTQ3" s="17"/>
      <c r="JTR3" s="17"/>
      <c r="JTS3" s="17"/>
      <c r="JTT3" s="17"/>
      <c r="JTU3" s="17"/>
      <c r="JTV3" s="17"/>
      <c r="JTW3" s="17"/>
      <c r="JTX3" s="17"/>
      <c r="JTY3" s="17"/>
      <c r="JTZ3" s="17"/>
      <c r="JUA3" s="17"/>
      <c r="JUB3" s="17"/>
      <c r="JUC3" s="17"/>
      <c r="JUD3" s="17"/>
      <c r="JUE3" s="17"/>
      <c r="JUF3" s="17"/>
      <c r="JUG3" s="17"/>
      <c r="JUH3" s="17"/>
      <c r="JUI3" s="17"/>
      <c r="JUJ3" s="17"/>
      <c r="JUK3" s="17"/>
      <c r="JUL3" s="17"/>
      <c r="JUM3" s="17"/>
      <c r="JUN3" s="17"/>
      <c r="JUO3" s="17"/>
      <c r="JUP3" s="17"/>
      <c r="JUQ3" s="17"/>
      <c r="JUR3" s="17"/>
      <c r="JUS3" s="17"/>
      <c r="JUT3" s="17"/>
      <c r="JUU3" s="17"/>
      <c r="JUV3" s="17"/>
      <c r="JUW3" s="17"/>
      <c r="JUX3" s="17"/>
      <c r="JUY3" s="17"/>
      <c r="JUZ3" s="17"/>
      <c r="JVA3" s="17"/>
      <c r="JVB3" s="17"/>
      <c r="JVC3" s="17"/>
      <c r="JVD3" s="17"/>
      <c r="JVE3" s="17"/>
      <c r="JVF3" s="17"/>
      <c r="JVG3" s="17"/>
      <c r="JVH3" s="17"/>
      <c r="JVI3" s="17"/>
      <c r="JVJ3" s="17"/>
      <c r="JVK3" s="17"/>
      <c r="JVL3" s="17"/>
      <c r="JVM3" s="17"/>
      <c r="JVN3" s="17"/>
      <c r="JVO3" s="17"/>
      <c r="JVP3" s="17"/>
      <c r="JVQ3" s="17"/>
      <c r="JVR3" s="17"/>
      <c r="JVS3" s="17"/>
      <c r="JVT3" s="17"/>
      <c r="JVU3" s="17"/>
      <c r="JVV3" s="17"/>
      <c r="JVW3" s="17"/>
      <c r="JVX3" s="17"/>
      <c r="JVY3" s="17"/>
      <c r="JVZ3" s="17"/>
      <c r="JWA3" s="17"/>
      <c r="JWB3" s="17"/>
      <c r="JWC3" s="17"/>
      <c r="JWD3" s="17"/>
      <c r="JWE3" s="17"/>
      <c r="JWF3" s="17"/>
      <c r="JWG3" s="17"/>
      <c r="JWH3" s="17"/>
      <c r="JWI3" s="17"/>
      <c r="JWJ3" s="17"/>
      <c r="JWK3" s="17"/>
      <c r="JWL3" s="17"/>
      <c r="JWM3" s="17"/>
      <c r="JWN3" s="17"/>
      <c r="JWO3" s="17"/>
      <c r="JWP3" s="17"/>
      <c r="JWQ3" s="17"/>
      <c r="JWR3" s="17"/>
      <c r="JWS3" s="17"/>
      <c r="JWT3" s="17"/>
      <c r="JWU3" s="17"/>
      <c r="JWV3" s="17"/>
      <c r="JWW3" s="17"/>
      <c r="JWX3" s="17"/>
      <c r="JWY3" s="17"/>
      <c r="JWZ3" s="17"/>
      <c r="JXA3" s="17"/>
      <c r="JXB3" s="17"/>
      <c r="JXC3" s="17"/>
      <c r="JXD3" s="17"/>
      <c r="JXE3" s="17"/>
      <c r="JXF3" s="17"/>
      <c r="JXG3" s="17"/>
      <c r="JXH3" s="17"/>
      <c r="JXI3" s="17"/>
      <c r="JXJ3" s="17"/>
      <c r="JXK3" s="17"/>
      <c r="JXL3" s="17"/>
      <c r="JXM3" s="17"/>
      <c r="JXN3" s="17"/>
      <c r="JXO3" s="17"/>
      <c r="JXP3" s="17"/>
      <c r="JXQ3" s="17"/>
      <c r="JXR3" s="17"/>
      <c r="JXS3" s="17"/>
      <c r="JXT3" s="17"/>
      <c r="JXU3" s="17"/>
      <c r="JXV3" s="17"/>
      <c r="JXW3" s="17"/>
      <c r="JXX3" s="17"/>
      <c r="JXY3" s="17"/>
      <c r="JXZ3" s="17"/>
      <c r="JYA3" s="17"/>
      <c r="JYB3" s="17"/>
      <c r="JYC3" s="17"/>
      <c r="JYD3" s="17"/>
      <c r="JYE3" s="17"/>
      <c r="JYF3" s="17"/>
      <c r="JYG3" s="17"/>
      <c r="JYH3" s="17"/>
      <c r="JYI3" s="17"/>
      <c r="JYJ3" s="17"/>
      <c r="JYK3" s="17"/>
      <c r="JYL3" s="17"/>
      <c r="JYM3" s="17"/>
      <c r="JYN3" s="17"/>
      <c r="JYO3" s="17"/>
      <c r="JYP3" s="17"/>
      <c r="JYQ3" s="17"/>
      <c r="JYR3" s="17"/>
      <c r="JYS3" s="17"/>
      <c r="JYT3" s="17"/>
      <c r="JYU3" s="17"/>
      <c r="JYV3" s="17"/>
      <c r="JYW3" s="17"/>
      <c r="JYX3" s="17"/>
      <c r="JYY3" s="17"/>
      <c r="JYZ3" s="17"/>
      <c r="JZA3" s="17"/>
      <c r="JZB3" s="17"/>
      <c r="JZC3" s="17"/>
      <c r="JZD3" s="17"/>
      <c r="JZE3" s="17"/>
      <c r="JZF3" s="17"/>
      <c r="JZG3" s="17"/>
      <c r="JZH3" s="17"/>
      <c r="JZI3" s="17"/>
      <c r="JZJ3" s="17"/>
      <c r="JZK3" s="17"/>
      <c r="JZL3" s="17"/>
      <c r="JZM3" s="17"/>
      <c r="JZN3" s="17"/>
      <c r="JZO3" s="17"/>
      <c r="JZP3" s="17"/>
      <c r="JZQ3" s="17"/>
      <c r="JZR3" s="17"/>
      <c r="JZS3" s="17"/>
      <c r="JZT3" s="17"/>
      <c r="JZU3" s="17"/>
      <c r="JZV3" s="17"/>
      <c r="JZW3" s="17"/>
      <c r="JZX3" s="17"/>
      <c r="JZY3" s="17"/>
      <c r="JZZ3" s="17"/>
      <c r="KAA3" s="17"/>
      <c r="KAB3" s="17"/>
      <c r="KAC3" s="17"/>
      <c r="KAD3" s="17"/>
      <c r="KAE3" s="17"/>
      <c r="KAF3" s="17"/>
      <c r="KAG3" s="17"/>
      <c r="KAH3" s="17"/>
      <c r="KAI3" s="17"/>
      <c r="KAJ3" s="17"/>
      <c r="KAK3" s="17"/>
      <c r="KAL3" s="17"/>
      <c r="KAM3" s="17"/>
      <c r="KAN3" s="17"/>
      <c r="KAO3" s="17"/>
      <c r="KAP3" s="17"/>
      <c r="KAQ3" s="17"/>
      <c r="KAR3" s="17"/>
      <c r="KAS3" s="17"/>
      <c r="KAT3" s="17"/>
      <c r="KAU3" s="17"/>
      <c r="KAV3" s="17"/>
      <c r="KAW3" s="17"/>
      <c r="KAX3" s="17"/>
      <c r="KAY3" s="17"/>
      <c r="KAZ3" s="17"/>
      <c r="KBA3" s="17"/>
      <c r="KBB3" s="17"/>
      <c r="KBC3" s="17"/>
      <c r="KBD3" s="17"/>
      <c r="KBE3" s="17"/>
      <c r="KBF3" s="17"/>
      <c r="KBG3" s="17"/>
      <c r="KBH3" s="17"/>
      <c r="KBI3" s="17"/>
      <c r="KBJ3" s="17"/>
      <c r="KBK3" s="17"/>
      <c r="KBL3" s="17"/>
      <c r="KBM3" s="17"/>
      <c r="KBN3" s="17"/>
      <c r="KBO3" s="17"/>
      <c r="KBP3" s="17"/>
      <c r="KBQ3" s="17"/>
      <c r="KBR3" s="17"/>
      <c r="KBS3" s="17"/>
      <c r="KBT3" s="17"/>
      <c r="KBU3" s="17"/>
      <c r="KBV3" s="17"/>
      <c r="KBW3" s="17"/>
      <c r="KBX3" s="17"/>
      <c r="KBY3" s="17"/>
      <c r="KBZ3" s="17"/>
      <c r="KCA3" s="17"/>
      <c r="KCB3" s="17"/>
      <c r="KCC3" s="17"/>
      <c r="KCD3" s="17"/>
      <c r="KCE3" s="17"/>
      <c r="KCF3" s="17"/>
      <c r="KCG3" s="17"/>
      <c r="KCH3" s="17"/>
      <c r="KCI3" s="17"/>
      <c r="KCJ3" s="17"/>
      <c r="KCK3" s="17"/>
      <c r="KCL3" s="17"/>
      <c r="KCM3" s="17"/>
      <c r="KCN3" s="17"/>
      <c r="KCO3" s="17"/>
      <c r="KCP3" s="17"/>
      <c r="KCQ3" s="17"/>
      <c r="KCR3" s="17"/>
      <c r="KCS3" s="17"/>
      <c r="KCT3" s="17"/>
      <c r="KCU3" s="17"/>
      <c r="KCV3" s="17"/>
      <c r="KCW3" s="17"/>
      <c r="KCX3" s="17"/>
      <c r="KCY3" s="17"/>
      <c r="KCZ3" s="17"/>
      <c r="KDA3" s="17"/>
      <c r="KDB3" s="17"/>
      <c r="KDC3" s="17"/>
      <c r="KDD3" s="17"/>
      <c r="KDE3" s="17"/>
      <c r="KDF3" s="17"/>
      <c r="KDG3" s="17"/>
      <c r="KDH3" s="17"/>
      <c r="KDI3" s="17"/>
      <c r="KDJ3" s="17"/>
      <c r="KDK3" s="17"/>
      <c r="KDL3" s="17"/>
      <c r="KDM3" s="17"/>
      <c r="KDN3" s="17"/>
      <c r="KDO3" s="17"/>
      <c r="KDP3" s="17"/>
      <c r="KDQ3" s="17"/>
      <c r="KDR3" s="17"/>
      <c r="KDS3" s="17"/>
      <c r="KDT3" s="17"/>
      <c r="KDU3" s="17"/>
      <c r="KDV3" s="17"/>
      <c r="KDW3" s="17"/>
      <c r="KDX3" s="17"/>
      <c r="KDY3" s="17"/>
      <c r="KDZ3" s="17"/>
      <c r="KEA3" s="17"/>
      <c r="KEB3" s="17"/>
      <c r="KEC3" s="17"/>
      <c r="KED3" s="17"/>
      <c r="KEE3" s="17"/>
      <c r="KEF3" s="17"/>
      <c r="KEG3" s="17"/>
      <c r="KEH3" s="17"/>
      <c r="KEI3" s="17"/>
      <c r="KEJ3" s="17"/>
      <c r="KEK3" s="17"/>
      <c r="KEL3" s="17"/>
      <c r="KEM3" s="17"/>
      <c r="KEN3" s="17"/>
      <c r="KEO3" s="17"/>
      <c r="KEP3" s="17"/>
      <c r="KEQ3" s="17"/>
      <c r="KER3" s="17"/>
      <c r="KES3" s="17"/>
      <c r="KET3" s="17"/>
      <c r="KEU3" s="17"/>
      <c r="KEV3" s="17"/>
      <c r="KEW3" s="17"/>
      <c r="KEX3" s="17"/>
      <c r="KEY3" s="17"/>
      <c r="KEZ3" s="17"/>
      <c r="KFA3" s="17"/>
      <c r="KFB3" s="17"/>
      <c r="KFC3" s="17"/>
      <c r="KFD3" s="17"/>
      <c r="KFE3" s="17"/>
      <c r="KFF3" s="17"/>
      <c r="KFG3" s="17"/>
      <c r="KFH3" s="17"/>
      <c r="KFI3" s="17"/>
      <c r="KFJ3" s="17"/>
      <c r="KFK3" s="17"/>
      <c r="KFL3" s="17"/>
      <c r="KFM3" s="17"/>
      <c r="KFN3" s="17"/>
      <c r="KFO3" s="17"/>
      <c r="KFP3" s="17"/>
      <c r="KFQ3" s="17"/>
      <c r="KFR3" s="17"/>
      <c r="KFS3" s="17"/>
      <c r="KFT3" s="17"/>
      <c r="KFU3" s="17"/>
      <c r="KFV3" s="17"/>
      <c r="KFW3" s="17"/>
      <c r="KFX3" s="17"/>
      <c r="KFY3" s="17"/>
      <c r="KFZ3" s="17"/>
      <c r="KGA3" s="17"/>
      <c r="KGB3" s="17"/>
      <c r="KGC3" s="17"/>
      <c r="KGD3" s="17"/>
      <c r="KGE3" s="17"/>
      <c r="KGF3" s="17"/>
      <c r="KGG3" s="17"/>
      <c r="KGH3" s="17"/>
      <c r="KGI3" s="17"/>
      <c r="KGJ3" s="17"/>
      <c r="KGK3" s="17"/>
      <c r="KGL3" s="17"/>
      <c r="KGM3" s="17"/>
      <c r="KGN3" s="17"/>
      <c r="KGO3" s="17"/>
      <c r="KGP3" s="17"/>
      <c r="KGQ3" s="17"/>
      <c r="KGR3" s="17"/>
      <c r="KGS3" s="17"/>
      <c r="KGT3" s="17"/>
      <c r="KGU3" s="17"/>
      <c r="KGV3" s="17"/>
      <c r="KGW3" s="17"/>
      <c r="KGX3" s="17"/>
      <c r="KGY3" s="17"/>
      <c r="KGZ3" s="17"/>
      <c r="KHA3" s="17"/>
      <c r="KHB3" s="17"/>
      <c r="KHC3" s="17"/>
      <c r="KHD3" s="17"/>
      <c r="KHE3" s="17"/>
      <c r="KHF3" s="17"/>
      <c r="KHG3" s="17"/>
      <c r="KHH3" s="17"/>
      <c r="KHI3" s="17"/>
      <c r="KHJ3" s="17"/>
      <c r="KHK3" s="17"/>
      <c r="KHL3" s="17"/>
      <c r="KHM3" s="17"/>
      <c r="KHN3" s="17"/>
      <c r="KHO3" s="17"/>
      <c r="KHP3" s="17"/>
      <c r="KHQ3" s="17"/>
      <c r="KHR3" s="17"/>
      <c r="KHS3" s="17"/>
      <c r="KHT3" s="17"/>
      <c r="KHU3" s="17"/>
      <c r="KHV3" s="17"/>
      <c r="KHW3" s="17"/>
      <c r="KHX3" s="17"/>
      <c r="KHY3" s="17"/>
      <c r="KHZ3" s="17"/>
      <c r="KIA3" s="17"/>
      <c r="KIB3" s="17"/>
      <c r="KIC3" s="17"/>
      <c r="KID3" s="17"/>
      <c r="KIE3" s="17"/>
      <c r="KIF3" s="17"/>
      <c r="KIG3" s="17"/>
      <c r="KIH3" s="17"/>
      <c r="KII3" s="17"/>
      <c r="KIJ3" s="17"/>
      <c r="KIK3" s="17"/>
      <c r="KIL3" s="17"/>
      <c r="KIM3" s="17"/>
      <c r="KIN3" s="17"/>
      <c r="KIO3" s="17"/>
      <c r="KIP3" s="17"/>
      <c r="KIQ3" s="17"/>
      <c r="KIR3" s="17"/>
      <c r="KIS3" s="17"/>
      <c r="KIT3" s="17"/>
      <c r="KIU3" s="17"/>
      <c r="KIV3" s="17"/>
      <c r="KIW3" s="17"/>
      <c r="KIX3" s="17"/>
      <c r="KIY3" s="17"/>
      <c r="KIZ3" s="17"/>
      <c r="KJA3" s="17"/>
      <c r="KJB3" s="17"/>
      <c r="KJC3" s="17"/>
      <c r="KJD3" s="17"/>
      <c r="KJE3" s="17"/>
      <c r="KJF3" s="17"/>
      <c r="KJG3" s="17"/>
      <c r="KJH3" s="17"/>
      <c r="KJI3" s="17"/>
      <c r="KJJ3" s="17"/>
      <c r="KJK3" s="17"/>
      <c r="KJL3" s="17"/>
      <c r="KJM3" s="17"/>
      <c r="KJN3" s="17"/>
      <c r="KJO3" s="17"/>
      <c r="KJP3" s="17"/>
      <c r="KJQ3" s="17"/>
      <c r="KJR3" s="17"/>
      <c r="KJS3" s="17"/>
      <c r="KJT3" s="17"/>
      <c r="KJU3" s="17"/>
      <c r="KJV3" s="17"/>
      <c r="KJW3" s="17"/>
      <c r="KJX3" s="17"/>
      <c r="KJY3" s="17"/>
      <c r="KJZ3" s="17"/>
      <c r="KKA3" s="17"/>
      <c r="KKB3" s="17"/>
      <c r="KKC3" s="17"/>
      <c r="KKD3" s="17"/>
      <c r="KKE3" s="17"/>
      <c r="KKF3" s="17"/>
      <c r="KKG3" s="17"/>
      <c r="KKH3" s="17"/>
      <c r="KKI3" s="17"/>
      <c r="KKJ3" s="17"/>
      <c r="KKK3" s="17"/>
      <c r="KKL3" s="17"/>
      <c r="KKM3" s="17"/>
      <c r="KKN3" s="17"/>
      <c r="KKO3" s="17"/>
      <c r="KKP3" s="17"/>
      <c r="KKQ3" s="17"/>
      <c r="KKR3" s="17"/>
      <c r="KKS3" s="17"/>
      <c r="KKT3" s="17"/>
      <c r="KKU3" s="17"/>
      <c r="KKV3" s="17"/>
      <c r="KKW3" s="17"/>
      <c r="KKX3" s="17"/>
      <c r="KKY3" s="17"/>
      <c r="KKZ3" s="17"/>
      <c r="KLA3" s="17"/>
      <c r="KLB3" s="17"/>
      <c r="KLC3" s="17"/>
      <c r="KLD3" s="17"/>
      <c r="KLE3" s="17"/>
      <c r="KLF3" s="17"/>
      <c r="KLG3" s="17"/>
      <c r="KLH3" s="17"/>
      <c r="KLI3" s="17"/>
      <c r="KLJ3" s="17"/>
      <c r="KLK3" s="17"/>
      <c r="KLL3" s="17"/>
      <c r="KLM3" s="17"/>
      <c r="KLN3" s="17"/>
      <c r="KLO3" s="17"/>
      <c r="KLP3" s="17"/>
      <c r="KLQ3" s="17"/>
      <c r="KLR3" s="17"/>
      <c r="KLS3" s="17"/>
      <c r="KLT3" s="17"/>
      <c r="KLU3" s="17"/>
      <c r="KLV3" s="17"/>
      <c r="KLW3" s="17"/>
      <c r="KLX3" s="17"/>
      <c r="KLY3" s="17"/>
      <c r="KLZ3" s="17"/>
      <c r="KMA3" s="17"/>
      <c r="KMB3" s="17"/>
      <c r="KMC3" s="17"/>
      <c r="KMD3" s="17"/>
      <c r="KME3" s="17"/>
      <c r="KMF3" s="17"/>
      <c r="KMG3" s="17"/>
      <c r="KMH3" s="17"/>
      <c r="KMI3" s="17"/>
      <c r="KMJ3" s="17"/>
      <c r="KMK3" s="17"/>
      <c r="KML3" s="17"/>
      <c r="KMM3" s="17"/>
      <c r="KMN3" s="17"/>
      <c r="KMO3" s="17"/>
      <c r="KMP3" s="17"/>
      <c r="KMQ3" s="17"/>
      <c r="KMR3" s="17"/>
      <c r="KMS3" s="17"/>
      <c r="KMT3" s="17"/>
      <c r="KMU3" s="17"/>
      <c r="KMV3" s="17"/>
      <c r="KMW3" s="17"/>
      <c r="KMX3" s="17"/>
      <c r="KMY3" s="17"/>
      <c r="KMZ3" s="17"/>
      <c r="KNA3" s="17"/>
      <c r="KNB3" s="17"/>
      <c r="KNC3" s="17"/>
      <c r="KND3" s="17"/>
      <c r="KNE3" s="17"/>
      <c r="KNF3" s="17"/>
      <c r="KNG3" s="17"/>
      <c r="KNH3" s="17"/>
      <c r="KNI3" s="17"/>
      <c r="KNJ3" s="17"/>
      <c r="KNK3" s="17"/>
      <c r="KNL3" s="17"/>
      <c r="KNM3" s="17"/>
      <c r="KNN3" s="17"/>
      <c r="KNO3" s="17"/>
      <c r="KNP3" s="17"/>
      <c r="KNQ3" s="17"/>
      <c r="KNR3" s="17"/>
      <c r="KNS3" s="17"/>
      <c r="KNT3" s="17"/>
      <c r="KNU3" s="17"/>
      <c r="KNV3" s="17"/>
      <c r="KNW3" s="17"/>
      <c r="KNX3" s="17"/>
      <c r="KNY3" s="17"/>
      <c r="KNZ3" s="17"/>
      <c r="KOA3" s="17"/>
      <c r="KOB3" s="17"/>
      <c r="KOC3" s="17"/>
      <c r="KOD3" s="17"/>
      <c r="KOE3" s="17"/>
      <c r="KOF3" s="17"/>
      <c r="KOG3" s="17"/>
      <c r="KOH3" s="17"/>
      <c r="KOI3" s="17"/>
      <c r="KOJ3" s="17"/>
      <c r="KOK3" s="17"/>
      <c r="KOL3" s="17"/>
      <c r="KOM3" s="17"/>
      <c r="KON3" s="17"/>
      <c r="KOO3" s="17"/>
      <c r="KOP3" s="17"/>
      <c r="KOQ3" s="17"/>
      <c r="KOR3" s="17"/>
      <c r="KOS3" s="17"/>
      <c r="KOT3" s="17"/>
      <c r="KOU3" s="17"/>
      <c r="KOV3" s="17"/>
      <c r="KOW3" s="17"/>
      <c r="KOX3" s="17"/>
      <c r="KOY3" s="17"/>
      <c r="KOZ3" s="17"/>
      <c r="KPA3" s="17"/>
      <c r="KPB3" s="17"/>
      <c r="KPC3" s="17"/>
      <c r="KPD3" s="17"/>
      <c r="KPE3" s="17"/>
      <c r="KPF3" s="17"/>
      <c r="KPG3" s="17"/>
      <c r="KPH3" s="17"/>
      <c r="KPI3" s="17"/>
      <c r="KPJ3" s="17"/>
      <c r="KPK3" s="17"/>
      <c r="KPL3" s="17"/>
      <c r="KPM3" s="17"/>
      <c r="KPN3" s="17"/>
      <c r="KPO3" s="17"/>
      <c r="KPP3" s="17"/>
      <c r="KPQ3" s="17"/>
      <c r="KPR3" s="17"/>
      <c r="KPS3" s="17"/>
      <c r="KPT3" s="17"/>
      <c r="KPU3" s="17"/>
      <c r="KPV3" s="17"/>
      <c r="KPW3" s="17"/>
      <c r="KPX3" s="17"/>
      <c r="KPY3" s="17"/>
      <c r="KPZ3" s="17"/>
      <c r="KQA3" s="17"/>
      <c r="KQB3" s="17"/>
      <c r="KQC3" s="17"/>
      <c r="KQD3" s="17"/>
      <c r="KQE3" s="17"/>
      <c r="KQF3" s="17"/>
      <c r="KQG3" s="17"/>
      <c r="KQH3" s="17"/>
      <c r="KQI3" s="17"/>
      <c r="KQJ3" s="17"/>
      <c r="KQK3" s="17"/>
      <c r="KQL3" s="17"/>
      <c r="KQM3" s="17"/>
      <c r="KQN3" s="17"/>
      <c r="KQO3" s="17"/>
      <c r="KQP3" s="17"/>
      <c r="KQQ3" s="17"/>
      <c r="KQR3" s="17"/>
      <c r="KQS3" s="17"/>
      <c r="KQT3" s="17"/>
      <c r="KQU3" s="17"/>
      <c r="KQV3" s="17"/>
      <c r="KQW3" s="17"/>
      <c r="KQX3" s="17"/>
      <c r="KQY3" s="17"/>
      <c r="KQZ3" s="17"/>
      <c r="KRA3" s="17"/>
      <c r="KRB3" s="17"/>
      <c r="KRC3" s="17"/>
      <c r="KRD3" s="17"/>
      <c r="KRE3" s="17"/>
      <c r="KRF3" s="17"/>
      <c r="KRG3" s="17"/>
      <c r="KRH3" s="17"/>
      <c r="KRI3" s="17"/>
      <c r="KRJ3" s="17"/>
      <c r="KRK3" s="17"/>
      <c r="KRL3" s="17"/>
      <c r="KRM3" s="17"/>
      <c r="KRN3" s="17"/>
      <c r="KRO3" s="17"/>
      <c r="KRP3" s="17"/>
      <c r="KRQ3" s="17"/>
      <c r="KRR3" s="17"/>
      <c r="KRS3" s="17"/>
      <c r="KRT3" s="17"/>
      <c r="KRU3" s="17"/>
      <c r="KRV3" s="17"/>
      <c r="KRW3" s="17"/>
      <c r="KRX3" s="17"/>
      <c r="KRY3" s="17"/>
      <c r="KRZ3" s="17"/>
      <c r="KSA3" s="17"/>
      <c r="KSB3" s="17"/>
      <c r="KSC3" s="17"/>
      <c r="KSD3" s="17"/>
      <c r="KSE3" s="17"/>
      <c r="KSF3" s="17"/>
      <c r="KSG3" s="17"/>
      <c r="KSH3" s="17"/>
      <c r="KSI3" s="17"/>
      <c r="KSJ3" s="17"/>
      <c r="KSK3" s="17"/>
      <c r="KSL3" s="17"/>
      <c r="KSM3" s="17"/>
      <c r="KSN3" s="17"/>
      <c r="KSO3" s="17"/>
      <c r="KSP3" s="17"/>
      <c r="KSQ3" s="17"/>
      <c r="KSR3" s="17"/>
      <c r="KSS3" s="17"/>
      <c r="KST3" s="17"/>
      <c r="KSU3" s="17"/>
      <c r="KSV3" s="17"/>
      <c r="KSW3" s="17"/>
      <c r="KSX3" s="17"/>
      <c r="KSY3" s="17"/>
      <c r="KSZ3" s="17"/>
      <c r="KTA3" s="17"/>
      <c r="KTB3" s="17"/>
      <c r="KTC3" s="17"/>
      <c r="KTD3" s="17"/>
      <c r="KTE3" s="17"/>
      <c r="KTF3" s="17"/>
      <c r="KTG3" s="17"/>
      <c r="KTH3" s="17"/>
      <c r="KTI3" s="17"/>
      <c r="KTJ3" s="17"/>
      <c r="KTK3" s="17"/>
      <c r="KTL3" s="17"/>
      <c r="KTM3" s="17"/>
      <c r="KTN3" s="17"/>
      <c r="KTO3" s="17"/>
      <c r="KTP3" s="17"/>
      <c r="KTQ3" s="17"/>
      <c r="KTR3" s="17"/>
      <c r="KTS3" s="17"/>
      <c r="KTT3" s="17"/>
      <c r="KTU3" s="17"/>
      <c r="KTV3" s="17"/>
      <c r="KTW3" s="17"/>
      <c r="KTX3" s="17"/>
      <c r="KTY3" s="17"/>
      <c r="KTZ3" s="17"/>
      <c r="KUA3" s="17"/>
      <c r="KUB3" s="17"/>
      <c r="KUC3" s="17"/>
      <c r="KUD3" s="17"/>
      <c r="KUE3" s="17"/>
      <c r="KUF3" s="17"/>
      <c r="KUG3" s="17"/>
      <c r="KUH3" s="17"/>
      <c r="KUI3" s="17"/>
      <c r="KUJ3" s="17"/>
      <c r="KUK3" s="17"/>
      <c r="KUL3" s="17"/>
      <c r="KUM3" s="17"/>
      <c r="KUN3" s="17"/>
      <c r="KUO3" s="17"/>
      <c r="KUP3" s="17"/>
      <c r="KUQ3" s="17"/>
      <c r="KUR3" s="17"/>
      <c r="KUS3" s="17"/>
      <c r="KUT3" s="17"/>
      <c r="KUU3" s="17"/>
      <c r="KUV3" s="17"/>
      <c r="KUW3" s="17"/>
      <c r="KUX3" s="17"/>
      <c r="KUY3" s="17"/>
      <c r="KUZ3" s="17"/>
      <c r="KVA3" s="17"/>
      <c r="KVB3" s="17"/>
      <c r="KVC3" s="17"/>
      <c r="KVD3" s="17"/>
      <c r="KVE3" s="17"/>
      <c r="KVF3" s="17"/>
      <c r="KVG3" s="17"/>
      <c r="KVH3" s="17"/>
      <c r="KVI3" s="17"/>
      <c r="KVJ3" s="17"/>
      <c r="KVK3" s="17"/>
      <c r="KVL3" s="17"/>
      <c r="KVM3" s="17"/>
      <c r="KVN3" s="17"/>
      <c r="KVO3" s="17"/>
      <c r="KVP3" s="17"/>
      <c r="KVQ3" s="17"/>
      <c r="KVR3" s="17"/>
      <c r="KVS3" s="17"/>
      <c r="KVT3" s="17"/>
      <c r="KVU3" s="17"/>
      <c r="KVV3" s="17"/>
      <c r="KVW3" s="17"/>
      <c r="KVX3" s="17"/>
      <c r="KVY3" s="17"/>
      <c r="KVZ3" s="17"/>
      <c r="KWA3" s="17"/>
      <c r="KWB3" s="17"/>
      <c r="KWC3" s="17"/>
      <c r="KWD3" s="17"/>
      <c r="KWE3" s="17"/>
      <c r="KWF3" s="17"/>
      <c r="KWG3" s="17"/>
      <c r="KWH3" s="17"/>
      <c r="KWI3" s="17"/>
      <c r="KWJ3" s="17"/>
      <c r="KWK3" s="17"/>
      <c r="KWL3" s="17"/>
      <c r="KWM3" s="17"/>
      <c r="KWN3" s="17"/>
      <c r="KWO3" s="17"/>
      <c r="KWP3" s="17"/>
      <c r="KWQ3" s="17"/>
      <c r="KWR3" s="17"/>
      <c r="KWS3" s="17"/>
      <c r="KWT3" s="17"/>
      <c r="KWU3" s="17"/>
      <c r="KWV3" s="17"/>
      <c r="KWW3" s="17"/>
      <c r="KWX3" s="17"/>
      <c r="KWY3" s="17"/>
      <c r="KWZ3" s="17"/>
      <c r="KXA3" s="17"/>
      <c r="KXB3" s="17"/>
      <c r="KXC3" s="17"/>
      <c r="KXD3" s="17"/>
      <c r="KXE3" s="17"/>
      <c r="KXF3" s="17"/>
      <c r="KXG3" s="17"/>
      <c r="KXH3" s="17"/>
      <c r="KXI3" s="17"/>
      <c r="KXJ3" s="17"/>
      <c r="KXK3" s="17"/>
      <c r="KXL3" s="17"/>
      <c r="KXM3" s="17"/>
      <c r="KXN3" s="17"/>
      <c r="KXO3" s="17"/>
      <c r="KXP3" s="17"/>
      <c r="KXQ3" s="17"/>
      <c r="KXR3" s="17"/>
      <c r="KXS3" s="17"/>
      <c r="KXT3" s="17"/>
      <c r="KXU3" s="17"/>
      <c r="KXV3" s="17"/>
      <c r="KXW3" s="17"/>
      <c r="KXX3" s="17"/>
      <c r="KXY3" s="17"/>
      <c r="KXZ3" s="17"/>
      <c r="KYA3" s="17"/>
      <c r="KYB3" s="17"/>
      <c r="KYC3" s="17"/>
      <c r="KYD3" s="17"/>
      <c r="KYE3" s="17"/>
      <c r="KYF3" s="17"/>
      <c r="KYG3" s="17"/>
      <c r="KYH3" s="17"/>
      <c r="KYI3" s="17"/>
      <c r="KYJ3" s="17"/>
      <c r="KYK3" s="17"/>
      <c r="KYL3" s="17"/>
      <c r="KYM3" s="17"/>
      <c r="KYN3" s="17"/>
      <c r="KYO3" s="17"/>
      <c r="KYP3" s="17"/>
      <c r="KYQ3" s="17"/>
      <c r="KYR3" s="17"/>
      <c r="KYS3" s="17"/>
      <c r="KYT3" s="17"/>
      <c r="KYU3" s="17"/>
      <c r="KYV3" s="17"/>
      <c r="KYW3" s="17"/>
      <c r="KYX3" s="17"/>
      <c r="KYY3" s="17"/>
      <c r="KYZ3" s="17"/>
      <c r="KZA3" s="17"/>
      <c r="KZB3" s="17"/>
      <c r="KZC3" s="17"/>
      <c r="KZD3" s="17"/>
      <c r="KZE3" s="17"/>
      <c r="KZF3" s="17"/>
      <c r="KZG3" s="17"/>
      <c r="KZH3" s="17"/>
      <c r="KZI3" s="17"/>
      <c r="KZJ3" s="17"/>
      <c r="KZK3" s="17"/>
      <c r="KZL3" s="17"/>
      <c r="KZM3" s="17"/>
      <c r="KZN3" s="17"/>
      <c r="KZO3" s="17"/>
      <c r="KZP3" s="17"/>
      <c r="KZQ3" s="17"/>
      <c r="KZR3" s="17"/>
      <c r="KZS3" s="17"/>
      <c r="KZT3" s="17"/>
      <c r="KZU3" s="17"/>
      <c r="KZV3" s="17"/>
      <c r="KZW3" s="17"/>
      <c r="KZX3" s="17"/>
      <c r="KZY3" s="17"/>
      <c r="KZZ3" s="17"/>
      <c r="LAA3" s="17"/>
      <c r="LAB3" s="17"/>
      <c r="LAC3" s="17"/>
      <c r="LAD3" s="17"/>
      <c r="LAE3" s="17"/>
      <c r="LAF3" s="17"/>
      <c r="LAG3" s="17"/>
      <c r="LAH3" s="17"/>
      <c r="LAI3" s="17"/>
      <c r="LAJ3" s="17"/>
      <c r="LAK3" s="17"/>
      <c r="LAL3" s="17"/>
      <c r="LAM3" s="17"/>
      <c r="LAN3" s="17"/>
      <c r="LAO3" s="17"/>
      <c r="LAP3" s="17"/>
      <c r="LAQ3" s="17"/>
      <c r="LAR3" s="17"/>
      <c r="LAS3" s="17"/>
      <c r="LAT3" s="17"/>
      <c r="LAU3" s="17"/>
      <c r="LAV3" s="17"/>
      <c r="LAW3" s="17"/>
      <c r="LAX3" s="17"/>
      <c r="LAY3" s="17"/>
      <c r="LAZ3" s="17"/>
      <c r="LBA3" s="17"/>
      <c r="LBB3" s="17"/>
      <c r="LBC3" s="17"/>
      <c r="LBD3" s="17"/>
      <c r="LBE3" s="17"/>
      <c r="LBF3" s="17"/>
      <c r="LBG3" s="17"/>
      <c r="LBH3" s="17"/>
      <c r="LBI3" s="17"/>
      <c r="LBJ3" s="17"/>
      <c r="LBK3" s="17"/>
      <c r="LBL3" s="17"/>
      <c r="LBM3" s="17"/>
      <c r="LBN3" s="17"/>
      <c r="LBO3" s="17"/>
      <c r="LBP3" s="17"/>
      <c r="LBQ3" s="17"/>
      <c r="LBR3" s="17"/>
      <c r="LBS3" s="17"/>
      <c r="LBT3" s="17"/>
      <c r="LBU3" s="17"/>
      <c r="LBV3" s="17"/>
      <c r="LBW3" s="17"/>
      <c r="LBX3" s="17"/>
      <c r="LBY3" s="17"/>
      <c r="LBZ3" s="17"/>
      <c r="LCA3" s="17"/>
      <c r="LCB3" s="17"/>
      <c r="LCC3" s="17"/>
      <c r="LCD3" s="17"/>
      <c r="LCE3" s="17"/>
      <c r="LCF3" s="17"/>
      <c r="LCG3" s="17"/>
      <c r="LCH3" s="17"/>
      <c r="LCI3" s="17"/>
      <c r="LCJ3" s="17"/>
      <c r="LCK3" s="17"/>
      <c r="LCL3" s="17"/>
      <c r="LCM3" s="17"/>
      <c r="LCN3" s="17"/>
      <c r="LCO3" s="17"/>
      <c r="LCP3" s="17"/>
      <c r="LCQ3" s="17"/>
      <c r="LCR3" s="17"/>
      <c r="LCS3" s="17"/>
      <c r="LCT3" s="17"/>
      <c r="LCU3" s="17"/>
      <c r="LCV3" s="17"/>
      <c r="LCW3" s="17"/>
      <c r="LCX3" s="17"/>
      <c r="LCY3" s="17"/>
      <c r="LCZ3" s="17"/>
      <c r="LDA3" s="17"/>
      <c r="LDB3" s="17"/>
      <c r="LDC3" s="17"/>
      <c r="LDD3" s="17"/>
      <c r="LDE3" s="17"/>
      <c r="LDF3" s="17"/>
      <c r="LDG3" s="17"/>
      <c r="LDH3" s="17"/>
      <c r="LDI3" s="17"/>
      <c r="LDJ3" s="17"/>
      <c r="LDK3" s="17"/>
      <c r="LDL3" s="17"/>
      <c r="LDM3" s="17"/>
      <c r="LDN3" s="17"/>
      <c r="LDO3" s="17"/>
      <c r="LDP3" s="17"/>
      <c r="LDQ3" s="17"/>
      <c r="LDR3" s="17"/>
      <c r="LDS3" s="17"/>
      <c r="LDT3" s="17"/>
      <c r="LDU3" s="17"/>
      <c r="LDV3" s="17"/>
      <c r="LDW3" s="17"/>
      <c r="LDX3" s="17"/>
      <c r="LDY3" s="17"/>
      <c r="LDZ3" s="17"/>
      <c r="LEA3" s="17"/>
      <c r="LEB3" s="17"/>
      <c r="LEC3" s="17"/>
      <c r="LED3" s="17"/>
      <c r="LEE3" s="17"/>
      <c r="LEF3" s="17"/>
      <c r="LEG3" s="17"/>
      <c r="LEH3" s="17"/>
      <c r="LEI3" s="17"/>
      <c r="LEJ3" s="17"/>
      <c r="LEK3" s="17"/>
      <c r="LEL3" s="17"/>
      <c r="LEM3" s="17"/>
      <c r="LEN3" s="17"/>
      <c r="LEO3" s="17"/>
      <c r="LEP3" s="17"/>
      <c r="LEQ3" s="17"/>
      <c r="LER3" s="17"/>
      <c r="LES3" s="17"/>
      <c r="LET3" s="17"/>
      <c r="LEU3" s="17"/>
      <c r="LEV3" s="17"/>
      <c r="LEW3" s="17"/>
      <c r="LEX3" s="17"/>
      <c r="LEY3" s="17"/>
      <c r="LEZ3" s="17"/>
      <c r="LFA3" s="17"/>
      <c r="LFB3" s="17"/>
      <c r="LFC3" s="17"/>
      <c r="LFD3" s="17"/>
      <c r="LFE3" s="17"/>
      <c r="LFF3" s="17"/>
      <c r="LFG3" s="17"/>
      <c r="LFH3" s="17"/>
      <c r="LFI3" s="17"/>
      <c r="LFJ3" s="17"/>
      <c r="LFK3" s="17"/>
      <c r="LFL3" s="17"/>
      <c r="LFM3" s="17"/>
      <c r="LFN3" s="17"/>
      <c r="LFO3" s="17"/>
      <c r="LFP3" s="17"/>
      <c r="LFQ3" s="17"/>
      <c r="LFR3" s="17"/>
      <c r="LFS3" s="17"/>
      <c r="LFT3" s="17"/>
      <c r="LFU3" s="17"/>
      <c r="LFV3" s="17"/>
      <c r="LFW3" s="17"/>
      <c r="LFX3" s="17"/>
      <c r="LFY3" s="17"/>
      <c r="LFZ3" s="17"/>
      <c r="LGA3" s="17"/>
      <c r="LGB3" s="17"/>
      <c r="LGC3" s="17"/>
      <c r="LGD3" s="17"/>
      <c r="LGE3" s="17"/>
      <c r="LGF3" s="17"/>
      <c r="LGG3" s="17"/>
      <c r="LGH3" s="17"/>
      <c r="LGI3" s="17"/>
      <c r="LGJ3" s="17"/>
      <c r="LGK3" s="17"/>
      <c r="LGL3" s="17"/>
      <c r="LGM3" s="17"/>
      <c r="LGN3" s="17"/>
      <c r="LGO3" s="17"/>
      <c r="LGP3" s="17"/>
      <c r="LGQ3" s="17"/>
      <c r="LGR3" s="17"/>
      <c r="LGS3" s="17"/>
      <c r="LGT3" s="17"/>
      <c r="LGU3" s="17"/>
      <c r="LGV3" s="17"/>
      <c r="LGW3" s="17"/>
      <c r="LGX3" s="17"/>
      <c r="LGY3" s="17"/>
      <c r="LGZ3" s="17"/>
      <c r="LHA3" s="17"/>
      <c r="LHB3" s="17"/>
      <c r="LHC3" s="17"/>
      <c r="LHD3" s="17"/>
      <c r="LHE3" s="17"/>
      <c r="LHF3" s="17"/>
      <c r="LHG3" s="17"/>
      <c r="LHH3" s="17"/>
      <c r="LHI3" s="17"/>
      <c r="LHJ3" s="17"/>
      <c r="LHK3" s="17"/>
      <c r="LHL3" s="17"/>
      <c r="LHM3" s="17"/>
      <c r="LHN3" s="17"/>
      <c r="LHO3" s="17"/>
      <c r="LHP3" s="17"/>
      <c r="LHQ3" s="17"/>
      <c r="LHR3" s="17"/>
      <c r="LHS3" s="17"/>
      <c r="LHT3" s="17"/>
      <c r="LHU3" s="17"/>
      <c r="LHV3" s="17"/>
      <c r="LHW3" s="17"/>
      <c r="LHX3" s="17"/>
      <c r="LHY3" s="17"/>
      <c r="LHZ3" s="17"/>
      <c r="LIA3" s="17"/>
      <c r="LIB3" s="17"/>
      <c r="LIC3" s="17"/>
      <c r="LID3" s="17"/>
      <c r="LIE3" s="17"/>
      <c r="LIF3" s="17"/>
      <c r="LIG3" s="17"/>
      <c r="LIH3" s="17"/>
      <c r="LII3" s="17"/>
      <c r="LIJ3" s="17"/>
      <c r="LIK3" s="17"/>
      <c r="LIL3" s="17"/>
      <c r="LIM3" s="17"/>
      <c r="LIN3" s="17"/>
      <c r="LIO3" s="17"/>
      <c r="LIP3" s="17"/>
      <c r="LIQ3" s="17"/>
      <c r="LIR3" s="17"/>
      <c r="LIS3" s="17"/>
      <c r="LIT3" s="17"/>
      <c r="LIU3" s="17"/>
      <c r="LIV3" s="17"/>
      <c r="LIW3" s="17"/>
      <c r="LIX3" s="17"/>
      <c r="LIY3" s="17"/>
      <c r="LIZ3" s="17"/>
      <c r="LJA3" s="17"/>
      <c r="LJB3" s="17"/>
      <c r="LJC3" s="17"/>
      <c r="LJD3" s="17"/>
      <c r="LJE3" s="17"/>
      <c r="LJF3" s="17"/>
      <c r="LJG3" s="17"/>
      <c r="LJH3" s="17"/>
      <c r="LJI3" s="17"/>
      <c r="LJJ3" s="17"/>
      <c r="LJK3" s="17"/>
      <c r="LJL3" s="17"/>
      <c r="LJM3" s="17"/>
      <c r="LJN3" s="17"/>
      <c r="LJO3" s="17"/>
      <c r="LJP3" s="17"/>
      <c r="LJQ3" s="17"/>
      <c r="LJR3" s="17"/>
      <c r="LJS3" s="17"/>
      <c r="LJT3" s="17"/>
      <c r="LJU3" s="17"/>
      <c r="LJV3" s="17"/>
      <c r="LJW3" s="17"/>
      <c r="LJX3" s="17"/>
      <c r="LJY3" s="17"/>
      <c r="LJZ3" s="17"/>
      <c r="LKA3" s="17"/>
      <c r="LKB3" s="17"/>
      <c r="LKC3" s="17"/>
      <c r="LKD3" s="17"/>
      <c r="LKE3" s="17"/>
      <c r="LKF3" s="17"/>
      <c r="LKG3" s="17"/>
      <c r="LKH3" s="17"/>
      <c r="LKI3" s="17"/>
      <c r="LKJ3" s="17"/>
      <c r="LKK3" s="17"/>
      <c r="LKL3" s="17"/>
      <c r="LKM3" s="17"/>
      <c r="LKN3" s="17"/>
      <c r="LKO3" s="17"/>
      <c r="LKP3" s="17"/>
      <c r="LKQ3" s="17"/>
      <c r="LKR3" s="17"/>
      <c r="LKS3" s="17"/>
      <c r="LKT3" s="17"/>
      <c r="LKU3" s="17"/>
      <c r="LKV3" s="17"/>
      <c r="LKW3" s="17"/>
      <c r="LKX3" s="17"/>
      <c r="LKY3" s="17"/>
      <c r="LKZ3" s="17"/>
      <c r="LLA3" s="17"/>
      <c r="LLB3" s="17"/>
      <c r="LLC3" s="17"/>
      <c r="LLD3" s="17"/>
      <c r="LLE3" s="17"/>
      <c r="LLF3" s="17"/>
      <c r="LLG3" s="17"/>
      <c r="LLH3" s="17"/>
      <c r="LLI3" s="17"/>
      <c r="LLJ3" s="17"/>
      <c r="LLK3" s="17"/>
      <c r="LLL3" s="17"/>
      <c r="LLM3" s="17"/>
      <c r="LLN3" s="17"/>
      <c r="LLO3" s="17"/>
      <c r="LLP3" s="17"/>
      <c r="LLQ3" s="17"/>
      <c r="LLR3" s="17"/>
      <c r="LLS3" s="17"/>
      <c r="LLT3" s="17"/>
      <c r="LLU3" s="17"/>
      <c r="LLV3" s="17"/>
      <c r="LLW3" s="17"/>
      <c r="LLX3" s="17"/>
      <c r="LLY3" s="17"/>
      <c r="LLZ3" s="17"/>
      <c r="LMA3" s="17"/>
      <c r="LMB3" s="17"/>
      <c r="LMC3" s="17"/>
      <c r="LMD3" s="17"/>
      <c r="LME3" s="17"/>
      <c r="LMF3" s="17"/>
      <c r="LMG3" s="17"/>
      <c r="LMH3" s="17"/>
      <c r="LMI3" s="17"/>
      <c r="LMJ3" s="17"/>
      <c r="LMK3" s="17"/>
      <c r="LML3" s="17"/>
      <c r="LMM3" s="17"/>
      <c r="LMN3" s="17"/>
      <c r="LMO3" s="17"/>
      <c r="LMP3" s="17"/>
      <c r="LMQ3" s="17"/>
      <c r="LMR3" s="17"/>
      <c r="LMS3" s="17"/>
      <c r="LMT3" s="17"/>
      <c r="LMU3" s="17"/>
      <c r="LMV3" s="17"/>
      <c r="LMW3" s="17"/>
      <c r="LMX3" s="17"/>
      <c r="LMY3" s="17"/>
      <c r="LMZ3" s="17"/>
      <c r="LNA3" s="17"/>
      <c r="LNB3" s="17"/>
      <c r="LNC3" s="17"/>
      <c r="LND3" s="17"/>
      <c r="LNE3" s="17"/>
      <c r="LNF3" s="17"/>
      <c r="LNG3" s="17"/>
      <c r="LNH3" s="17"/>
      <c r="LNI3" s="17"/>
      <c r="LNJ3" s="17"/>
      <c r="LNK3" s="17"/>
      <c r="LNL3" s="17"/>
      <c r="LNM3" s="17"/>
      <c r="LNN3" s="17"/>
      <c r="LNO3" s="17"/>
      <c r="LNP3" s="17"/>
      <c r="LNQ3" s="17"/>
      <c r="LNR3" s="17"/>
      <c r="LNS3" s="17"/>
      <c r="LNT3" s="17"/>
      <c r="LNU3" s="17"/>
      <c r="LNV3" s="17"/>
      <c r="LNW3" s="17"/>
      <c r="LNX3" s="17"/>
      <c r="LNY3" s="17"/>
      <c r="LNZ3" s="17"/>
      <c r="LOA3" s="17"/>
      <c r="LOB3" s="17"/>
      <c r="LOC3" s="17"/>
      <c r="LOD3" s="17"/>
      <c r="LOE3" s="17"/>
      <c r="LOF3" s="17"/>
      <c r="LOG3" s="17"/>
      <c r="LOH3" s="17"/>
      <c r="LOI3" s="17"/>
      <c r="LOJ3" s="17"/>
      <c r="LOK3" s="17"/>
      <c r="LOL3" s="17"/>
      <c r="LOM3" s="17"/>
      <c r="LON3" s="17"/>
      <c r="LOO3" s="17"/>
      <c r="LOP3" s="17"/>
      <c r="LOQ3" s="17"/>
      <c r="LOR3" s="17"/>
      <c r="LOS3" s="17"/>
      <c r="LOT3" s="17"/>
      <c r="LOU3" s="17"/>
      <c r="LOV3" s="17"/>
      <c r="LOW3" s="17"/>
      <c r="LOX3" s="17"/>
      <c r="LOY3" s="17"/>
      <c r="LOZ3" s="17"/>
      <c r="LPA3" s="17"/>
      <c r="LPB3" s="17"/>
      <c r="LPC3" s="17"/>
      <c r="LPD3" s="17"/>
      <c r="LPE3" s="17"/>
      <c r="LPF3" s="17"/>
      <c r="LPG3" s="17"/>
      <c r="LPH3" s="17"/>
      <c r="LPI3" s="17"/>
      <c r="LPJ3" s="17"/>
      <c r="LPK3" s="17"/>
      <c r="LPL3" s="17"/>
      <c r="LPM3" s="17"/>
      <c r="LPN3" s="17"/>
      <c r="LPO3" s="17"/>
      <c r="LPP3" s="17"/>
      <c r="LPQ3" s="17"/>
      <c r="LPR3" s="17"/>
      <c r="LPS3" s="17"/>
      <c r="LPT3" s="17"/>
      <c r="LPU3" s="17"/>
      <c r="LPV3" s="17"/>
      <c r="LPW3" s="17"/>
      <c r="LPX3" s="17"/>
      <c r="LPY3" s="17"/>
      <c r="LPZ3" s="17"/>
      <c r="LQA3" s="17"/>
      <c r="LQB3" s="17"/>
      <c r="LQC3" s="17"/>
      <c r="LQD3" s="17"/>
      <c r="LQE3" s="17"/>
      <c r="LQF3" s="17"/>
      <c r="LQG3" s="17"/>
      <c r="LQH3" s="17"/>
      <c r="LQI3" s="17"/>
      <c r="LQJ3" s="17"/>
      <c r="LQK3" s="17"/>
      <c r="LQL3" s="17"/>
      <c r="LQM3" s="17"/>
      <c r="LQN3" s="17"/>
      <c r="LQO3" s="17"/>
      <c r="LQP3" s="17"/>
      <c r="LQQ3" s="17"/>
      <c r="LQR3" s="17"/>
      <c r="LQS3" s="17"/>
      <c r="LQT3" s="17"/>
      <c r="LQU3" s="17"/>
      <c r="LQV3" s="17"/>
      <c r="LQW3" s="17"/>
      <c r="LQX3" s="17"/>
      <c r="LQY3" s="17"/>
      <c r="LQZ3" s="17"/>
      <c r="LRA3" s="17"/>
      <c r="LRB3" s="17"/>
      <c r="LRC3" s="17"/>
      <c r="LRD3" s="17"/>
      <c r="LRE3" s="17"/>
      <c r="LRF3" s="17"/>
      <c r="LRG3" s="17"/>
      <c r="LRH3" s="17"/>
      <c r="LRI3" s="17"/>
      <c r="LRJ3" s="17"/>
      <c r="LRK3" s="17"/>
      <c r="LRL3" s="17"/>
      <c r="LRM3" s="17"/>
      <c r="LRN3" s="17"/>
      <c r="LRO3" s="17"/>
      <c r="LRP3" s="17"/>
      <c r="LRQ3" s="17"/>
      <c r="LRR3" s="17"/>
      <c r="LRS3" s="17"/>
      <c r="LRT3" s="17"/>
      <c r="LRU3" s="17"/>
      <c r="LRV3" s="17"/>
      <c r="LRW3" s="17"/>
      <c r="LRX3" s="17"/>
      <c r="LRY3" s="17"/>
      <c r="LRZ3" s="17"/>
      <c r="LSA3" s="17"/>
      <c r="LSB3" s="17"/>
      <c r="LSC3" s="17"/>
      <c r="LSD3" s="17"/>
      <c r="LSE3" s="17"/>
      <c r="LSF3" s="17"/>
      <c r="LSG3" s="17"/>
      <c r="LSH3" s="17"/>
      <c r="LSI3" s="17"/>
      <c r="LSJ3" s="17"/>
      <c r="LSK3" s="17"/>
      <c r="LSL3" s="17"/>
      <c r="LSM3" s="17"/>
      <c r="LSN3" s="17"/>
      <c r="LSO3" s="17"/>
      <c r="LSP3" s="17"/>
      <c r="LSQ3" s="17"/>
      <c r="LSR3" s="17"/>
      <c r="LSS3" s="17"/>
      <c r="LST3" s="17"/>
      <c r="LSU3" s="17"/>
      <c r="LSV3" s="17"/>
      <c r="LSW3" s="17"/>
      <c r="LSX3" s="17"/>
      <c r="LSY3" s="17"/>
      <c r="LSZ3" s="17"/>
      <c r="LTA3" s="17"/>
      <c r="LTB3" s="17"/>
      <c r="LTC3" s="17"/>
      <c r="LTD3" s="17"/>
      <c r="LTE3" s="17"/>
      <c r="LTF3" s="17"/>
      <c r="LTG3" s="17"/>
      <c r="LTH3" s="17"/>
      <c r="LTI3" s="17"/>
      <c r="LTJ3" s="17"/>
      <c r="LTK3" s="17"/>
      <c r="LTL3" s="17"/>
      <c r="LTM3" s="17"/>
      <c r="LTN3" s="17"/>
      <c r="LTO3" s="17"/>
      <c r="LTP3" s="17"/>
      <c r="LTQ3" s="17"/>
      <c r="LTR3" s="17"/>
      <c r="LTS3" s="17"/>
      <c r="LTT3" s="17"/>
      <c r="LTU3" s="17"/>
      <c r="LTV3" s="17"/>
      <c r="LTW3" s="17"/>
      <c r="LTX3" s="17"/>
      <c r="LTY3" s="17"/>
      <c r="LTZ3" s="17"/>
      <c r="LUA3" s="17"/>
      <c r="LUB3" s="17"/>
      <c r="LUC3" s="17"/>
      <c r="LUD3" s="17"/>
      <c r="LUE3" s="17"/>
      <c r="LUF3" s="17"/>
      <c r="LUG3" s="17"/>
      <c r="LUH3" s="17"/>
      <c r="LUI3" s="17"/>
      <c r="LUJ3" s="17"/>
      <c r="LUK3" s="17"/>
      <c r="LUL3" s="17"/>
      <c r="LUM3" s="17"/>
      <c r="LUN3" s="17"/>
      <c r="LUO3" s="17"/>
      <c r="LUP3" s="17"/>
      <c r="LUQ3" s="17"/>
      <c r="LUR3" s="17"/>
      <c r="LUS3" s="17"/>
      <c r="LUT3" s="17"/>
      <c r="LUU3" s="17"/>
      <c r="LUV3" s="17"/>
      <c r="LUW3" s="17"/>
      <c r="LUX3" s="17"/>
      <c r="LUY3" s="17"/>
      <c r="LUZ3" s="17"/>
      <c r="LVA3" s="17"/>
      <c r="LVB3" s="17"/>
      <c r="LVC3" s="17"/>
      <c r="LVD3" s="17"/>
      <c r="LVE3" s="17"/>
      <c r="LVF3" s="17"/>
      <c r="LVG3" s="17"/>
      <c r="LVH3" s="17"/>
      <c r="LVI3" s="17"/>
      <c r="LVJ3" s="17"/>
      <c r="LVK3" s="17"/>
      <c r="LVL3" s="17"/>
      <c r="LVM3" s="17"/>
      <c r="LVN3" s="17"/>
      <c r="LVO3" s="17"/>
      <c r="LVP3" s="17"/>
      <c r="LVQ3" s="17"/>
      <c r="LVR3" s="17"/>
      <c r="LVS3" s="17"/>
      <c r="LVT3" s="17"/>
      <c r="LVU3" s="17"/>
      <c r="LVV3" s="17"/>
      <c r="LVW3" s="17"/>
      <c r="LVX3" s="17"/>
      <c r="LVY3" s="17"/>
      <c r="LVZ3" s="17"/>
      <c r="LWA3" s="17"/>
      <c r="LWB3" s="17"/>
      <c r="LWC3" s="17"/>
      <c r="LWD3" s="17"/>
      <c r="LWE3" s="17"/>
      <c r="LWF3" s="17"/>
      <c r="LWG3" s="17"/>
      <c r="LWH3" s="17"/>
      <c r="LWI3" s="17"/>
      <c r="LWJ3" s="17"/>
      <c r="LWK3" s="17"/>
      <c r="LWL3" s="17"/>
      <c r="LWM3" s="17"/>
      <c r="LWN3" s="17"/>
      <c r="LWO3" s="17"/>
      <c r="LWP3" s="17"/>
      <c r="LWQ3" s="17"/>
      <c r="LWR3" s="17"/>
      <c r="LWS3" s="17"/>
      <c r="LWT3" s="17"/>
      <c r="LWU3" s="17"/>
      <c r="LWV3" s="17"/>
      <c r="LWW3" s="17"/>
      <c r="LWX3" s="17"/>
      <c r="LWY3" s="17"/>
      <c r="LWZ3" s="17"/>
      <c r="LXA3" s="17"/>
      <c r="LXB3" s="17"/>
      <c r="LXC3" s="17"/>
      <c r="LXD3" s="17"/>
      <c r="LXE3" s="17"/>
      <c r="LXF3" s="17"/>
      <c r="LXG3" s="17"/>
      <c r="LXH3" s="17"/>
      <c r="LXI3" s="17"/>
      <c r="LXJ3" s="17"/>
      <c r="LXK3" s="17"/>
      <c r="LXL3" s="17"/>
      <c r="LXM3" s="17"/>
      <c r="LXN3" s="17"/>
      <c r="LXO3" s="17"/>
      <c r="LXP3" s="17"/>
      <c r="LXQ3" s="17"/>
      <c r="LXR3" s="17"/>
      <c r="LXS3" s="17"/>
      <c r="LXT3" s="17"/>
      <c r="LXU3" s="17"/>
      <c r="LXV3" s="17"/>
      <c r="LXW3" s="17"/>
      <c r="LXX3" s="17"/>
      <c r="LXY3" s="17"/>
      <c r="LXZ3" s="17"/>
      <c r="LYA3" s="17"/>
      <c r="LYB3" s="17"/>
      <c r="LYC3" s="17"/>
      <c r="LYD3" s="17"/>
      <c r="LYE3" s="17"/>
      <c r="LYF3" s="17"/>
      <c r="LYG3" s="17"/>
      <c r="LYH3" s="17"/>
      <c r="LYI3" s="17"/>
      <c r="LYJ3" s="17"/>
      <c r="LYK3" s="17"/>
      <c r="LYL3" s="17"/>
      <c r="LYM3" s="17"/>
      <c r="LYN3" s="17"/>
      <c r="LYO3" s="17"/>
      <c r="LYP3" s="17"/>
      <c r="LYQ3" s="17"/>
      <c r="LYR3" s="17"/>
      <c r="LYS3" s="17"/>
      <c r="LYT3" s="17"/>
      <c r="LYU3" s="17"/>
      <c r="LYV3" s="17"/>
      <c r="LYW3" s="17"/>
      <c r="LYX3" s="17"/>
      <c r="LYY3" s="17"/>
      <c r="LYZ3" s="17"/>
      <c r="LZA3" s="17"/>
      <c r="LZB3" s="17"/>
      <c r="LZC3" s="17"/>
      <c r="LZD3" s="17"/>
      <c r="LZE3" s="17"/>
      <c r="LZF3" s="17"/>
      <c r="LZG3" s="17"/>
      <c r="LZH3" s="17"/>
      <c r="LZI3" s="17"/>
      <c r="LZJ3" s="17"/>
      <c r="LZK3" s="17"/>
      <c r="LZL3" s="17"/>
      <c r="LZM3" s="17"/>
      <c r="LZN3" s="17"/>
      <c r="LZO3" s="17"/>
      <c r="LZP3" s="17"/>
      <c r="LZQ3" s="17"/>
      <c r="LZR3" s="17"/>
      <c r="LZS3" s="17"/>
      <c r="LZT3" s="17"/>
      <c r="LZU3" s="17"/>
      <c r="LZV3" s="17"/>
      <c r="LZW3" s="17"/>
      <c r="LZX3" s="17"/>
      <c r="LZY3" s="17"/>
      <c r="LZZ3" s="17"/>
      <c r="MAA3" s="17"/>
      <c r="MAB3" s="17"/>
      <c r="MAC3" s="17"/>
      <c r="MAD3" s="17"/>
      <c r="MAE3" s="17"/>
      <c r="MAF3" s="17"/>
      <c r="MAG3" s="17"/>
      <c r="MAH3" s="17"/>
      <c r="MAI3" s="17"/>
      <c r="MAJ3" s="17"/>
      <c r="MAK3" s="17"/>
      <c r="MAL3" s="17"/>
      <c r="MAM3" s="17"/>
      <c r="MAN3" s="17"/>
      <c r="MAO3" s="17"/>
      <c r="MAP3" s="17"/>
      <c r="MAQ3" s="17"/>
      <c r="MAR3" s="17"/>
      <c r="MAS3" s="17"/>
      <c r="MAT3" s="17"/>
      <c r="MAU3" s="17"/>
      <c r="MAV3" s="17"/>
      <c r="MAW3" s="17"/>
      <c r="MAX3" s="17"/>
      <c r="MAY3" s="17"/>
      <c r="MAZ3" s="17"/>
      <c r="MBA3" s="17"/>
      <c r="MBB3" s="17"/>
      <c r="MBC3" s="17"/>
      <c r="MBD3" s="17"/>
      <c r="MBE3" s="17"/>
      <c r="MBF3" s="17"/>
      <c r="MBG3" s="17"/>
      <c r="MBH3" s="17"/>
      <c r="MBI3" s="17"/>
      <c r="MBJ3" s="17"/>
      <c r="MBK3" s="17"/>
      <c r="MBL3" s="17"/>
      <c r="MBM3" s="17"/>
      <c r="MBN3" s="17"/>
      <c r="MBO3" s="17"/>
      <c r="MBP3" s="17"/>
      <c r="MBQ3" s="17"/>
      <c r="MBR3" s="17"/>
      <c r="MBS3" s="17"/>
      <c r="MBT3" s="17"/>
      <c r="MBU3" s="17"/>
      <c r="MBV3" s="17"/>
      <c r="MBW3" s="17"/>
      <c r="MBX3" s="17"/>
      <c r="MBY3" s="17"/>
      <c r="MBZ3" s="17"/>
      <c r="MCA3" s="17"/>
      <c r="MCB3" s="17"/>
      <c r="MCC3" s="17"/>
      <c r="MCD3" s="17"/>
      <c r="MCE3" s="17"/>
      <c r="MCF3" s="17"/>
      <c r="MCG3" s="17"/>
      <c r="MCH3" s="17"/>
      <c r="MCI3" s="17"/>
      <c r="MCJ3" s="17"/>
      <c r="MCK3" s="17"/>
      <c r="MCL3" s="17"/>
      <c r="MCM3" s="17"/>
      <c r="MCN3" s="17"/>
      <c r="MCO3" s="17"/>
      <c r="MCP3" s="17"/>
      <c r="MCQ3" s="17"/>
      <c r="MCR3" s="17"/>
      <c r="MCS3" s="17"/>
      <c r="MCT3" s="17"/>
      <c r="MCU3" s="17"/>
      <c r="MCV3" s="17"/>
      <c r="MCW3" s="17"/>
      <c r="MCX3" s="17"/>
      <c r="MCY3" s="17"/>
      <c r="MCZ3" s="17"/>
      <c r="MDA3" s="17"/>
      <c r="MDB3" s="17"/>
      <c r="MDC3" s="17"/>
      <c r="MDD3" s="17"/>
      <c r="MDE3" s="17"/>
      <c r="MDF3" s="17"/>
      <c r="MDG3" s="17"/>
      <c r="MDH3" s="17"/>
      <c r="MDI3" s="17"/>
      <c r="MDJ3" s="17"/>
      <c r="MDK3" s="17"/>
      <c r="MDL3" s="17"/>
      <c r="MDM3" s="17"/>
      <c r="MDN3" s="17"/>
      <c r="MDO3" s="17"/>
      <c r="MDP3" s="17"/>
      <c r="MDQ3" s="17"/>
      <c r="MDR3" s="17"/>
      <c r="MDS3" s="17"/>
      <c r="MDT3" s="17"/>
      <c r="MDU3" s="17"/>
      <c r="MDV3" s="17"/>
      <c r="MDW3" s="17"/>
      <c r="MDX3" s="17"/>
      <c r="MDY3" s="17"/>
      <c r="MDZ3" s="17"/>
      <c r="MEA3" s="17"/>
      <c r="MEB3" s="17"/>
      <c r="MEC3" s="17"/>
      <c r="MED3" s="17"/>
      <c r="MEE3" s="17"/>
      <c r="MEF3" s="17"/>
      <c r="MEG3" s="17"/>
      <c r="MEH3" s="17"/>
      <c r="MEI3" s="17"/>
      <c r="MEJ3" s="17"/>
      <c r="MEK3" s="17"/>
      <c r="MEL3" s="17"/>
      <c r="MEM3" s="17"/>
      <c r="MEN3" s="17"/>
      <c r="MEO3" s="17"/>
      <c r="MEP3" s="17"/>
      <c r="MEQ3" s="17"/>
      <c r="MER3" s="17"/>
      <c r="MES3" s="17"/>
      <c r="MET3" s="17"/>
      <c r="MEU3" s="17"/>
      <c r="MEV3" s="17"/>
      <c r="MEW3" s="17"/>
      <c r="MEX3" s="17"/>
      <c r="MEY3" s="17"/>
      <c r="MEZ3" s="17"/>
      <c r="MFA3" s="17"/>
      <c r="MFB3" s="17"/>
      <c r="MFC3" s="17"/>
      <c r="MFD3" s="17"/>
      <c r="MFE3" s="17"/>
      <c r="MFF3" s="17"/>
      <c r="MFG3" s="17"/>
      <c r="MFH3" s="17"/>
      <c r="MFI3" s="17"/>
      <c r="MFJ3" s="17"/>
      <c r="MFK3" s="17"/>
      <c r="MFL3" s="17"/>
      <c r="MFM3" s="17"/>
      <c r="MFN3" s="17"/>
      <c r="MFO3" s="17"/>
      <c r="MFP3" s="17"/>
      <c r="MFQ3" s="17"/>
      <c r="MFR3" s="17"/>
      <c r="MFS3" s="17"/>
      <c r="MFT3" s="17"/>
      <c r="MFU3" s="17"/>
      <c r="MFV3" s="17"/>
      <c r="MFW3" s="17"/>
      <c r="MFX3" s="17"/>
      <c r="MFY3" s="17"/>
      <c r="MFZ3" s="17"/>
      <c r="MGA3" s="17"/>
      <c r="MGB3" s="17"/>
      <c r="MGC3" s="17"/>
      <c r="MGD3" s="17"/>
      <c r="MGE3" s="17"/>
      <c r="MGF3" s="17"/>
      <c r="MGG3" s="17"/>
      <c r="MGH3" s="17"/>
      <c r="MGI3" s="17"/>
      <c r="MGJ3" s="17"/>
      <c r="MGK3" s="17"/>
      <c r="MGL3" s="17"/>
      <c r="MGM3" s="17"/>
      <c r="MGN3" s="17"/>
      <c r="MGO3" s="17"/>
      <c r="MGP3" s="17"/>
      <c r="MGQ3" s="17"/>
      <c r="MGR3" s="17"/>
      <c r="MGS3" s="17"/>
      <c r="MGT3" s="17"/>
      <c r="MGU3" s="17"/>
      <c r="MGV3" s="17"/>
      <c r="MGW3" s="17"/>
      <c r="MGX3" s="17"/>
      <c r="MGY3" s="17"/>
      <c r="MGZ3" s="17"/>
      <c r="MHA3" s="17"/>
      <c r="MHB3" s="17"/>
      <c r="MHC3" s="17"/>
      <c r="MHD3" s="17"/>
      <c r="MHE3" s="17"/>
      <c r="MHF3" s="17"/>
      <c r="MHG3" s="17"/>
      <c r="MHH3" s="17"/>
      <c r="MHI3" s="17"/>
      <c r="MHJ3" s="17"/>
      <c r="MHK3" s="17"/>
      <c r="MHL3" s="17"/>
      <c r="MHM3" s="17"/>
      <c r="MHN3" s="17"/>
      <c r="MHO3" s="17"/>
      <c r="MHP3" s="17"/>
      <c r="MHQ3" s="17"/>
      <c r="MHR3" s="17"/>
      <c r="MHS3" s="17"/>
      <c r="MHT3" s="17"/>
      <c r="MHU3" s="17"/>
      <c r="MHV3" s="17"/>
      <c r="MHW3" s="17"/>
      <c r="MHX3" s="17"/>
      <c r="MHY3" s="17"/>
      <c r="MHZ3" s="17"/>
      <c r="MIA3" s="17"/>
      <c r="MIB3" s="17"/>
      <c r="MIC3" s="17"/>
      <c r="MID3" s="17"/>
      <c r="MIE3" s="17"/>
      <c r="MIF3" s="17"/>
      <c r="MIG3" s="17"/>
      <c r="MIH3" s="17"/>
      <c r="MII3" s="17"/>
      <c r="MIJ3" s="17"/>
      <c r="MIK3" s="17"/>
      <c r="MIL3" s="17"/>
      <c r="MIM3" s="17"/>
      <c r="MIN3" s="17"/>
      <c r="MIO3" s="17"/>
      <c r="MIP3" s="17"/>
      <c r="MIQ3" s="17"/>
      <c r="MIR3" s="17"/>
      <c r="MIS3" s="17"/>
      <c r="MIT3" s="17"/>
      <c r="MIU3" s="17"/>
      <c r="MIV3" s="17"/>
      <c r="MIW3" s="17"/>
      <c r="MIX3" s="17"/>
      <c r="MIY3" s="17"/>
      <c r="MIZ3" s="17"/>
      <c r="MJA3" s="17"/>
      <c r="MJB3" s="17"/>
      <c r="MJC3" s="17"/>
      <c r="MJD3" s="17"/>
      <c r="MJE3" s="17"/>
      <c r="MJF3" s="17"/>
      <c r="MJG3" s="17"/>
      <c r="MJH3" s="17"/>
      <c r="MJI3" s="17"/>
      <c r="MJJ3" s="17"/>
      <c r="MJK3" s="17"/>
      <c r="MJL3" s="17"/>
      <c r="MJM3" s="17"/>
      <c r="MJN3" s="17"/>
      <c r="MJO3" s="17"/>
      <c r="MJP3" s="17"/>
      <c r="MJQ3" s="17"/>
      <c r="MJR3" s="17"/>
      <c r="MJS3" s="17"/>
      <c r="MJT3" s="17"/>
      <c r="MJU3" s="17"/>
      <c r="MJV3" s="17"/>
      <c r="MJW3" s="17"/>
      <c r="MJX3" s="17"/>
      <c r="MJY3" s="17"/>
      <c r="MJZ3" s="17"/>
      <c r="MKA3" s="17"/>
      <c r="MKB3" s="17"/>
      <c r="MKC3" s="17"/>
      <c r="MKD3" s="17"/>
      <c r="MKE3" s="17"/>
      <c r="MKF3" s="17"/>
      <c r="MKG3" s="17"/>
      <c r="MKH3" s="17"/>
      <c r="MKI3" s="17"/>
      <c r="MKJ3" s="17"/>
      <c r="MKK3" s="17"/>
      <c r="MKL3" s="17"/>
      <c r="MKM3" s="17"/>
      <c r="MKN3" s="17"/>
      <c r="MKO3" s="17"/>
      <c r="MKP3" s="17"/>
      <c r="MKQ3" s="17"/>
      <c r="MKR3" s="17"/>
      <c r="MKS3" s="17"/>
      <c r="MKT3" s="17"/>
      <c r="MKU3" s="17"/>
      <c r="MKV3" s="17"/>
      <c r="MKW3" s="17"/>
      <c r="MKX3" s="17"/>
      <c r="MKY3" s="17"/>
      <c r="MKZ3" s="17"/>
      <c r="MLA3" s="17"/>
      <c r="MLB3" s="17"/>
      <c r="MLC3" s="17"/>
      <c r="MLD3" s="17"/>
      <c r="MLE3" s="17"/>
      <c r="MLF3" s="17"/>
      <c r="MLG3" s="17"/>
      <c r="MLH3" s="17"/>
      <c r="MLI3" s="17"/>
      <c r="MLJ3" s="17"/>
      <c r="MLK3" s="17"/>
      <c r="MLL3" s="17"/>
      <c r="MLM3" s="17"/>
      <c r="MLN3" s="17"/>
      <c r="MLO3" s="17"/>
      <c r="MLP3" s="17"/>
      <c r="MLQ3" s="17"/>
      <c r="MLR3" s="17"/>
      <c r="MLS3" s="17"/>
      <c r="MLT3" s="17"/>
      <c r="MLU3" s="17"/>
      <c r="MLV3" s="17"/>
      <c r="MLW3" s="17"/>
      <c r="MLX3" s="17"/>
      <c r="MLY3" s="17"/>
      <c r="MLZ3" s="17"/>
      <c r="MMA3" s="17"/>
      <c r="MMB3" s="17"/>
      <c r="MMC3" s="17"/>
      <c r="MMD3" s="17"/>
      <c r="MME3" s="17"/>
      <c r="MMF3" s="17"/>
      <c r="MMG3" s="17"/>
      <c r="MMH3" s="17"/>
      <c r="MMI3" s="17"/>
      <c r="MMJ3" s="17"/>
      <c r="MMK3" s="17"/>
      <c r="MML3" s="17"/>
      <c r="MMM3" s="17"/>
      <c r="MMN3" s="17"/>
      <c r="MMO3" s="17"/>
      <c r="MMP3" s="17"/>
      <c r="MMQ3" s="17"/>
      <c r="MMR3" s="17"/>
      <c r="MMS3" s="17"/>
      <c r="MMT3" s="17"/>
      <c r="MMU3" s="17"/>
      <c r="MMV3" s="17"/>
      <c r="MMW3" s="17"/>
      <c r="MMX3" s="17"/>
      <c r="MMY3" s="17"/>
      <c r="MMZ3" s="17"/>
      <c r="MNA3" s="17"/>
      <c r="MNB3" s="17"/>
      <c r="MNC3" s="17"/>
      <c r="MND3" s="17"/>
      <c r="MNE3" s="17"/>
      <c r="MNF3" s="17"/>
      <c r="MNG3" s="17"/>
      <c r="MNH3" s="17"/>
      <c r="MNI3" s="17"/>
      <c r="MNJ3" s="17"/>
      <c r="MNK3" s="17"/>
      <c r="MNL3" s="17"/>
      <c r="MNM3" s="17"/>
      <c r="MNN3" s="17"/>
      <c r="MNO3" s="17"/>
      <c r="MNP3" s="17"/>
      <c r="MNQ3" s="17"/>
      <c r="MNR3" s="17"/>
      <c r="MNS3" s="17"/>
      <c r="MNT3" s="17"/>
      <c r="MNU3" s="17"/>
      <c r="MNV3" s="17"/>
      <c r="MNW3" s="17"/>
      <c r="MNX3" s="17"/>
      <c r="MNY3" s="17"/>
      <c r="MNZ3" s="17"/>
      <c r="MOA3" s="17"/>
      <c r="MOB3" s="17"/>
      <c r="MOC3" s="17"/>
      <c r="MOD3" s="17"/>
      <c r="MOE3" s="17"/>
      <c r="MOF3" s="17"/>
      <c r="MOG3" s="17"/>
      <c r="MOH3" s="17"/>
      <c r="MOI3" s="17"/>
      <c r="MOJ3" s="17"/>
      <c r="MOK3" s="17"/>
      <c r="MOL3" s="17"/>
      <c r="MOM3" s="17"/>
      <c r="MON3" s="17"/>
      <c r="MOO3" s="17"/>
      <c r="MOP3" s="17"/>
      <c r="MOQ3" s="17"/>
      <c r="MOR3" s="17"/>
      <c r="MOS3" s="17"/>
      <c r="MOT3" s="17"/>
      <c r="MOU3" s="17"/>
      <c r="MOV3" s="17"/>
      <c r="MOW3" s="17"/>
      <c r="MOX3" s="17"/>
      <c r="MOY3" s="17"/>
      <c r="MOZ3" s="17"/>
      <c r="MPA3" s="17"/>
      <c r="MPB3" s="17"/>
      <c r="MPC3" s="17"/>
      <c r="MPD3" s="17"/>
      <c r="MPE3" s="17"/>
      <c r="MPF3" s="17"/>
      <c r="MPG3" s="17"/>
      <c r="MPH3" s="17"/>
      <c r="MPI3" s="17"/>
      <c r="MPJ3" s="17"/>
      <c r="MPK3" s="17"/>
      <c r="MPL3" s="17"/>
      <c r="MPM3" s="17"/>
      <c r="MPN3" s="17"/>
      <c r="MPO3" s="17"/>
      <c r="MPP3" s="17"/>
      <c r="MPQ3" s="17"/>
      <c r="MPR3" s="17"/>
      <c r="MPS3" s="17"/>
      <c r="MPT3" s="17"/>
      <c r="MPU3" s="17"/>
      <c r="MPV3" s="17"/>
      <c r="MPW3" s="17"/>
      <c r="MPX3" s="17"/>
      <c r="MPY3" s="17"/>
      <c r="MPZ3" s="17"/>
      <c r="MQA3" s="17"/>
      <c r="MQB3" s="17"/>
      <c r="MQC3" s="17"/>
      <c r="MQD3" s="17"/>
      <c r="MQE3" s="17"/>
      <c r="MQF3" s="17"/>
      <c r="MQG3" s="17"/>
      <c r="MQH3" s="17"/>
      <c r="MQI3" s="17"/>
      <c r="MQJ3" s="17"/>
      <c r="MQK3" s="17"/>
      <c r="MQL3" s="17"/>
      <c r="MQM3" s="17"/>
      <c r="MQN3" s="17"/>
      <c r="MQO3" s="17"/>
      <c r="MQP3" s="17"/>
      <c r="MQQ3" s="17"/>
      <c r="MQR3" s="17"/>
      <c r="MQS3" s="17"/>
      <c r="MQT3" s="17"/>
      <c r="MQU3" s="17"/>
      <c r="MQV3" s="17"/>
      <c r="MQW3" s="17"/>
      <c r="MQX3" s="17"/>
      <c r="MQY3" s="17"/>
      <c r="MQZ3" s="17"/>
      <c r="MRA3" s="17"/>
      <c r="MRB3" s="17"/>
      <c r="MRC3" s="17"/>
      <c r="MRD3" s="17"/>
      <c r="MRE3" s="17"/>
      <c r="MRF3" s="17"/>
      <c r="MRG3" s="17"/>
      <c r="MRH3" s="17"/>
      <c r="MRI3" s="17"/>
      <c r="MRJ3" s="17"/>
      <c r="MRK3" s="17"/>
      <c r="MRL3" s="17"/>
      <c r="MRM3" s="17"/>
      <c r="MRN3" s="17"/>
      <c r="MRO3" s="17"/>
      <c r="MRP3" s="17"/>
      <c r="MRQ3" s="17"/>
      <c r="MRR3" s="17"/>
      <c r="MRS3" s="17"/>
      <c r="MRT3" s="17"/>
      <c r="MRU3" s="17"/>
      <c r="MRV3" s="17"/>
      <c r="MRW3" s="17"/>
      <c r="MRX3" s="17"/>
      <c r="MRY3" s="17"/>
      <c r="MRZ3" s="17"/>
      <c r="MSA3" s="17"/>
      <c r="MSB3" s="17"/>
      <c r="MSC3" s="17"/>
      <c r="MSD3" s="17"/>
      <c r="MSE3" s="17"/>
      <c r="MSF3" s="17"/>
      <c r="MSG3" s="17"/>
      <c r="MSH3" s="17"/>
      <c r="MSI3" s="17"/>
      <c r="MSJ3" s="17"/>
      <c r="MSK3" s="17"/>
      <c r="MSL3" s="17"/>
      <c r="MSM3" s="17"/>
      <c r="MSN3" s="17"/>
      <c r="MSO3" s="17"/>
      <c r="MSP3" s="17"/>
      <c r="MSQ3" s="17"/>
      <c r="MSR3" s="17"/>
      <c r="MSS3" s="17"/>
      <c r="MST3" s="17"/>
      <c r="MSU3" s="17"/>
      <c r="MSV3" s="17"/>
      <c r="MSW3" s="17"/>
      <c r="MSX3" s="17"/>
      <c r="MSY3" s="17"/>
      <c r="MSZ3" s="17"/>
      <c r="MTA3" s="17"/>
      <c r="MTB3" s="17"/>
      <c r="MTC3" s="17"/>
      <c r="MTD3" s="17"/>
      <c r="MTE3" s="17"/>
      <c r="MTF3" s="17"/>
      <c r="MTG3" s="17"/>
      <c r="MTH3" s="17"/>
      <c r="MTI3" s="17"/>
      <c r="MTJ3" s="17"/>
      <c r="MTK3" s="17"/>
      <c r="MTL3" s="17"/>
      <c r="MTM3" s="17"/>
      <c r="MTN3" s="17"/>
      <c r="MTO3" s="17"/>
      <c r="MTP3" s="17"/>
      <c r="MTQ3" s="17"/>
      <c r="MTR3" s="17"/>
      <c r="MTS3" s="17"/>
      <c r="MTT3" s="17"/>
      <c r="MTU3" s="17"/>
      <c r="MTV3" s="17"/>
      <c r="MTW3" s="17"/>
      <c r="MTX3" s="17"/>
      <c r="MTY3" s="17"/>
      <c r="MTZ3" s="17"/>
      <c r="MUA3" s="17"/>
      <c r="MUB3" s="17"/>
      <c r="MUC3" s="17"/>
      <c r="MUD3" s="17"/>
      <c r="MUE3" s="17"/>
      <c r="MUF3" s="17"/>
      <c r="MUG3" s="17"/>
      <c r="MUH3" s="17"/>
      <c r="MUI3" s="17"/>
      <c r="MUJ3" s="17"/>
      <c r="MUK3" s="17"/>
      <c r="MUL3" s="17"/>
      <c r="MUM3" s="17"/>
      <c r="MUN3" s="17"/>
      <c r="MUO3" s="17"/>
      <c r="MUP3" s="17"/>
      <c r="MUQ3" s="17"/>
      <c r="MUR3" s="17"/>
      <c r="MUS3" s="17"/>
      <c r="MUT3" s="17"/>
      <c r="MUU3" s="17"/>
      <c r="MUV3" s="17"/>
      <c r="MUW3" s="17"/>
      <c r="MUX3" s="17"/>
      <c r="MUY3" s="17"/>
      <c r="MUZ3" s="17"/>
      <c r="MVA3" s="17"/>
      <c r="MVB3" s="17"/>
      <c r="MVC3" s="17"/>
      <c r="MVD3" s="17"/>
      <c r="MVE3" s="17"/>
      <c r="MVF3" s="17"/>
      <c r="MVG3" s="17"/>
      <c r="MVH3" s="17"/>
      <c r="MVI3" s="17"/>
      <c r="MVJ3" s="17"/>
      <c r="MVK3" s="17"/>
      <c r="MVL3" s="17"/>
      <c r="MVM3" s="17"/>
      <c r="MVN3" s="17"/>
      <c r="MVO3" s="17"/>
      <c r="MVP3" s="17"/>
      <c r="MVQ3" s="17"/>
      <c r="MVR3" s="17"/>
      <c r="MVS3" s="17"/>
      <c r="MVT3" s="17"/>
      <c r="MVU3" s="17"/>
      <c r="MVV3" s="17"/>
      <c r="MVW3" s="17"/>
      <c r="MVX3" s="17"/>
      <c r="MVY3" s="17"/>
      <c r="MVZ3" s="17"/>
      <c r="MWA3" s="17"/>
      <c r="MWB3" s="17"/>
      <c r="MWC3" s="17"/>
      <c r="MWD3" s="17"/>
      <c r="MWE3" s="17"/>
      <c r="MWF3" s="17"/>
      <c r="MWG3" s="17"/>
      <c r="MWH3" s="17"/>
      <c r="MWI3" s="17"/>
      <c r="MWJ3" s="17"/>
      <c r="MWK3" s="17"/>
      <c r="MWL3" s="17"/>
      <c r="MWM3" s="17"/>
      <c r="MWN3" s="17"/>
      <c r="MWO3" s="17"/>
      <c r="MWP3" s="17"/>
      <c r="MWQ3" s="17"/>
      <c r="MWR3" s="17"/>
      <c r="MWS3" s="17"/>
      <c r="MWT3" s="17"/>
      <c r="MWU3" s="17"/>
      <c r="MWV3" s="17"/>
      <c r="MWW3" s="17"/>
      <c r="MWX3" s="17"/>
      <c r="MWY3" s="17"/>
      <c r="MWZ3" s="17"/>
      <c r="MXA3" s="17"/>
      <c r="MXB3" s="17"/>
      <c r="MXC3" s="17"/>
      <c r="MXD3" s="17"/>
      <c r="MXE3" s="17"/>
      <c r="MXF3" s="17"/>
      <c r="MXG3" s="17"/>
      <c r="MXH3" s="17"/>
      <c r="MXI3" s="17"/>
      <c r="MXJ3" s="17"/>
      <c r="MXK3" s="17"/>
      <c r="MXL3" s="17"/>
      <c r="MXM3" s="17"/>
      <c r="MXN3" s="17"/>
      <c r="MXO3" s="17"/>
      <c r="MXP3" s="17"/>
      <c r="MXQ3" s="17"/>
      <c r="MXR3" s="17"/>
      <c r="MXS3" s="17"/>
      <c r="MXT3" s="17"/>
      <c r="MXU3" s="17"/>
      <c r="MXV3" s="17"/>
      <c r="MXW3" s="17"/>
      <c r="MXX3" s="17"/>
      <c r="MXY3" s="17"/>
      <c r="MXZ3" s="17"/>
      <c r="MYA3" s="17"/>
      <c r="MYB3" s="17"/>
      <c r="MYC3" s="17"/>
      <c r="MYD3" s="17"/>
      <c r="MYE3" s="17"/>
      <c r="MYF3" s="17"/>
      <c r="MYG3" s="17"/>
      <c r="MYH3" s="17"/>
      <c r="MYI3" s="17"/>
      <c r="MYJ3" s="17"/>
      <c r="MYK3" s="17"/>
      <c r="MYL3" s="17"/>
      <c r="MYM3" s="17"/>
      <c r="MYN3" s="17"/>
      <c r="MYO3" s="17"/>
      <c r="MYP3" s="17"/>
      <c r="MYQ3" s="17"/>
      <c r="MYR3" s="17"/>
      <c r="MYS3" s="17"/>
      <c r="MYT3" s="17"/>
      <c r="MYU3" s="17"/>
      <c r="MYV3" s="17"/>
      <c r="MYW3" s="17"/>
      <c r="MYX3" s="17"/>
      <c r="MYY3" s="17"/>
      <c r="MYZ3" s="17"/>
      <c r="MZA3" s="17"/>
      <c r="MZB3" s="17"/>
      <c r="MZC3" s="17"/>
      <c r="MZD3" s="17"/>
      <c r="MZE3" s="17"/>
      <c r="MZF3" s="17"/>
      <c r="MZG3" s="17"/>
      <c r="MZH3" s="17"/>
      <c r="MZI3" s="17"/>
      <c r="MZJ3" s="17"/>
      <c r="MZK3" s="17"/>
      <c r="MZL3" s="17"/>
      <c r="MZM3" s="17"/>
      <c r="MZN3" s="17"/>
      <c r="MZO3" s="17"/>
      <c r="MZP3" s="17"/>
      <c r="MZQ3" s="17"/>
      <c r="MZR3" s="17"/>
      <c r="MZS3" s="17"/>
      <c r="MZT3" s="17"/>
      <c r="MZU3" s="17"/>
      <c r="MZV3" s="17"/>
      <c r="MZW3" s="17"/>
      <c r="MZX3" s="17"/>
      <c r="MZY3" s="17"/>
      <c r="MZZ3" s="17"/>
      <c r="NAA3" s="17"/>
      <c r="NAB3" s="17"/>
      <c r="NAC3" s="17"/>
      <c r="NAD3" s="17"/>
      <c r="NAE3" s="17"/>
      <c r="NAF3" s="17"/>
      <c r="NAG3" s="17"/>
      <c r="NAH3" s="17"/>
      <c r="NAI3" s="17"/>
      <c r="NAJ3" s="17"/>
      <c r="NAK3" s="17"/>
      <c r="NAL3" s="17"/>
      <c r="NAM3" s="17"/>
      <c r="NAN3" s="17"/>
      <c r="NAO3" s="17"/>
      <c r="NAP3" s="17"/>
      <c r="NAQ3" s="17"/>
      <c r="NAR3" s="17"/>
      <c r="NAS3" s="17"/>
      <c r="NAT3" s="17"/>
      <c r="NAU3" s="17"/>
      <c r="NAV3" s="17"/>
      <c r="NAW3" s="17"/>
      <c r="NAX3" s="17"/>
      <c r="NAY3" s="17"/>
      <c r="NAZ3" s="17"/>
      <c r="NBA3" s="17"/>
      <c r="NBB3" s="17"/>
      <c r="NBC3" s="17"/>
      <c r="NBD3" s="17"/>
      <c r="NBE3" s="17"/>
      <c r="NBF3" s="17"/>
      <c r="NBG3" s="17"/>
      <c r="NBH3" s="17"/>
      <c r="NBI3" s="17"/>
      <c r="NBJ3" s="17"/>
      <c r="NBK3" s="17"/>
      <c r="NBL3" s="17"/>
      <c r="NBM3" s="17"/>
      <c r="NBN3" s="17"/>
      <c r="NBO3" s="17"/>
      <c r="NBP3" s="17"/>
      <c r="NBQ3" s="17"/>
      <c r="NBR3" s="17"/>
      <c r="NBS3" s="17"/>
      <c r="NBT3" s="17"/>
      <c r="NBU3" s="17"/>
      <c r="NBV3" s="17"/>
      <c r="NBW3" s="17"/>
      <c r="NBX3" s="17"/>
      <c r="NBY3" s="17"/>
      <c r="NBZ3" s="17"/>
      <c r="NCA3" s="17"/>
      <c r="NCB3" s="17"/>
      <c r="NCC3" s="17"/>
      <c r="NCD3" s="17"/>
      <c r="NCE3" s="17"/>
      <c r="NCF3" s="17"/>
      <c r="NCG3" s="17"/>
      <c r="NCH3" s="17"/>
      <c r="NCI3" s="17"/>
      <c r="NCJ3" s="17"/>
      <c r="NCK3" s="17"/>
      <c r="NCL3" s="17"/>
      <c r="NCM3" s="17"/>
      <c r="NCN3" s="17"/>
      <c r="NCO3" s="17"/>
      <c r="NCP3" s="17"/>
      <c r="NCQ3" s="17"/>
      <c r="NCR3" s="17"/>
      <c r="NCS3" s="17"/>
      <c r="NCT3" s="17"/>
      <c r="NCU3" s="17"/>
      <c r="NCV3" s="17"/>
      <c r="NCW3" s="17"/>
      <c r="NCX3" s="17"/>
      <c r="NCY3" s="17"/>
      <c r="NCZ3" s="17"/>
      <c r="NDA3" s="17"/>
      <c r="NDB3" s="17"/>
      <c r="NDC3" s="17"/>
      <c r="NDD3" s="17"/>
      <c r="NDE3" s="17"/>
      <c r="NDF3" s="17"/>
      <c r="NDG3" s="17"/>
      <c r="NDH3" s="17"/>
      <c r="NDI3" s="17"/>
      <c r="NDJ3" s="17"/>
      <c r="NDK3" s="17"/>
      <c r="NDL3" s="17"/>
      <c r="NDM3" s="17"/>
      <c r="NDN3" s="17"/>
      <c r="NDO3" s="17"/>
      <c r="NDP3" s="17"/>
      <c r="NDQ3" s="17"/>
      <c r="NDR3" s="17"/>
      <c r="NDS3" s="17"/>
      <c r="NDT3" s="17"/>
      <c r="NDU3" s="17"/>
      <c r="NDV3" s="17"/>
      <c r="NDW3" s="17"/>
      <c r="NDX3" s="17"/>
      <c r="NDY3" s="17"/>
      <c r="NDZ3" s="17"/>
      <c r="NEA3" s="17"/>
      <c r="NEB3" s="17"/>
      <c r="NEC3" s="17"/>
      <c r="NED3" s="17"/>
      <c r="NEE3" s="17"/>
      <c r="NEF3" s="17"/>
      <c r="NEG3" s="17"/>
      <c r="NEH3" s="17"/>
      <c r="NEI3" s="17"/>
      <c r="NEJ3" s="17"/>
      <c r="NEK3" s="17"/>
      <c r="NEL3" s="17"/>
      <c r="NEM3" s="17"/>
      <c r="NEN3" s="17"/>
      <c r="NEO3" s="17"/>
      <c r="NEP3" s="17"/>
      <c r="NEQ3" s="17"/>
      <c r="NER3" s="17"/>
      <c r="NES3" s="17"/>
      <c r="NET3" s="17"/>
      <c r="NEU3" s="17"/>
      <c r="NEV3" s="17"/>
      <c r="NEW3" s="17"/>
      <c r="NEX3" s="17"/>
      <c r="NEY3" s="17"/>
      <c r="NEZ3" s="17"/>
      <c r="NFA3" s="17"/>
      <c r="NFB3" s="17"/>
      <c r="NFC3" s="17"/>
      <c r="NFD3" s="17"/>
      <c r="NFE3" s="17"/>
      <c r="NFF3" s="17"/>
      <c r="NFG3" s="17"/>
      <c r="NFH3" s="17"/>
      <c r="NFI3" s="17"/>
      <c r="NFJ3" s="17"/>
      <c r="NFK3" s="17"/>
      <c r="NFL3" s="17"/>
      <c r="NFM3" s="17"/>
      <c r="NFN3" s="17"/>
      <c r="NFO3" s="17"/>
      <c r="NFP3" s="17"/>
      <c r="NFQ3" s="17"/>
      <c r="NFR3" s="17"/>
      <c r="NFS3" s="17"/>
      <c r="NFT3" s="17"/>
      <c r="NFU3" s="17"/>
      <c r="NFV3" s="17"/>
      <c r="NFW3" s="17"/>
      <c r="NFX3" s="17"/>
      <c r="NFY3" s="17"/>
      <c r="NFZ3" s="17"/>
      <c r="NGA3" s="17"/>
      <c r="NGB3" s="17"/>
      <c r="NGC3" s="17"/>
      <c r="NGD3" s="17"/>
      <c r="NGE3" s="17"/>
      <c r="NGF3" s="17"/>
      <c r="NGG3" s="17"/>
      <c r="NGH3" s="17"/>
      <c r="NGI3" s="17"/>
      <c r="NGJ3" s="17"/>
      <c r="NGK3" s="17"/>
      <c r="NGL3" s="17"/>
      <c r="NGM3" s="17"/>
      <c r="NGN3" s="17"/>
      <c r="NGO3" s="17"/>
      <c r="NGP3" s="17"/>
      <c r="NGQ3" s="17"/>
      <c r="NGR3" s="17"/>
      <c r="NGS3" s="17"/>
      <c r="NGT3" s="17"/>
      <c r="NGU3" s="17"/>
      <c r="NGV3" s="17"/>
      <c r="NGW3" s="17"/>
      <c r="NGX3" s="17"/>
      <c r="NGY3" s="17"/>
      <c r="NGZ3" s="17"/>
      <c r="NHA3" s="17"/>
      <c r="NHB3" s="17"/>
      <c r="NHC3" s="17"/>
      <c r="NHD3" s="17"/>
      <c r="NHE3" s="17"/>
      <c r="NHF3" s="17"/>
      <c r="NHG3" s="17"/>
      <c r="NHH3" s="17"/>
      <c r="NHI3" s="17"/>
      <c r="NHJ3" s="17"/>
      <c r="NHK3" s="17"/>
      <c r="NHL3" s="17"/>
      <c r="NHM3" s="17"/>
      <c r="NHN3" s="17"/>
      <c r="NHO3" s="17"/>
      <c r="NHP3" s="17"/>
      <c r="NHQ3" s="17"/>
      <c r="NHR3" s="17"/>
      <c r="NHS3" s="17"/>
      <c r="NHT3" s="17"/>
      <c r="NHU3" s="17"/>
      <c r="NHV3" s="17"/>
      <c r="NHW3" s="17"/>
      <c r="NHX3" s="17"/>
      <c r="NHY3" s="17"/>
      <c r="NHZ3" s="17"/>
      <c r="NIA3" s="17"/>
      <c r="NIB3" s="17"/>
      <c r="NIC3" s="17"/>
      <c r="NID3" s="17"/>
      <c r="NIE3" s="17"/>
      <c r="NIF3" s="17"/>
      <c r="NIG3" s="17"/>
      <c r="NIH3" s="17"/>
      <c r="NII3" s="17"/>
      <c r="NIJ3" s="17"/>
      <c r="NIK3" s="17"/>
      <c r="NIL3" s="17"/>
      <c r="NIM3" s="17"/>
      <c r="NIN3" s="17"/>
      <c r="NIO3" s="17"/>
      <c r="NIP3" s="17"/>
      <c r="NIQ3" s="17"/>
      <c r="NIR3" s="17"/>
      <c r="NIS3" s="17"/>
      <c r="NIT3" s="17"/>
      <c r="NIU3" s="17"/>
      <c r="NIV3" s="17"/>
      <c r="NIW3" s="17"/>
      <c r="NIX3" s="17"/>
      <c r="NIY3" s="17"/>
      <c r="NIZ3" s="17"/>
      <c r="NJA3" s="17"/>
      <c r="NJB3" s="17"/>
      <c r="NJC3" s="17"/>
      <c r="NJD3" s="17"/>
      <c r="NJE3" s="17"/>
      <c r="NJF3" s="17"/>
      <c r="NJG3" s="17"/>
      <c r="NJH3" s="17"/>
      <c r="NJI3" s="17"/>
      <c r="NJJ3" s="17"/>
      <c r="NJK3" s="17"/>
      <c r="NJL3" s="17"/>
      <c r="NJM3" s="17"/>
      <c r="NJN3" s="17"/>
      <c r="NJO3" s="17"/>
      <c r="NJP3" s="17"/>
      <c r="NJQ3" s="17"/>
      <c r="NJR3" s="17"/>
      <c r="NJS3" s="17"/>
      <c r="NJT3" s="17"/>
      <c r="NJU3" s="17"/>
      <c r="NJV3" s="17"/>
      <c r="NJW3" s="17"/>
      <c r="NJX3" s="17"/>
      <c r="NJY3" s="17"/>
      <c r="NJZ3" s="17"/>
      <c r="NKA3" s="17"/>
      <c r="NKB3" s="17"/>
      <c r="NKC3" s="17"/>
      <c r="NKD3" s="17"/>
      <c r="NKE3" s="17"/>
      <c r="NKF3" s="17"/>
      <c r="NKG3" s="17"/>
      <c r="NKH3" s="17"/>
      <c r="NKI3" s="17"/>
      <c r="NKJ3" s="17"/>
      <c r="NKK3" s="17"/>
      <c r="NKL3" s="17"/>
      <c r="NKM3" s="17"/>
      <c r="NKN3" s="17"/>
      <c r="NKO3" s="17"/>
      <c r="NKP3" s="17"/>
      <c r="NKQ3" s="17"/>
      <c r="NKR3" s="17"/>
      <c r="NKS3" s="17"/>
      <c r="NKT3" s="17"/>
      <c r="NKU3" s="17"/>
      <c r="NKV3" s="17"/>
      <c r="NKW3" s="17"/>
      <c r="NKX3" s="17"/>
      <c r="NKY3" s="17"/>
      <c r="NKZ3" s="17"/>
      <c r="NLA3" s="17"/>
      <c r="NLB3" s="17"/>
      <c r="NLC3" s="17"/>
      <c r="NLD3" s="17"/>
      <c r="NLE3" s="17"/>
      <c r="NLF3" s="17"/>
      <c r="NLG3" s="17"/>
      <c r="NLH3" s="17"/>
      <c r="NLI3" s="17"/>
      <c r="NLJ3" s="17"/>
      <c r="NLK3" s="17"/>
      <c r="NLL3" s="17"/>
      <c r="NLM3" s="17"/>
      <c r="NLN3" s="17"/>
      <c r="NLO3" s="17"/>
      <c r="NLP3" s="17"/>
      <c r="NLQ3" s="17"/>
      <c r="NLR3" s="17"/>
      <c r="NLS3" s="17"/>
      <c r="NLT3" s="17"/>
      <c r="NLU3" s="17"/>
      <c r="NLV3" s="17"/>
      <c r="NLW3" s="17"/>
      <c r="NLX3" s="17"/>
      <c r="NLY3" s="17"/>
      <c r="NLZ3" s="17"/>
      <c r="NMA3" s="17"/>
      <c r="NMB3" s="17"/>
      <c r="NMC3" s="17"/>
      <c r="NMD3" s="17"/>
      <c r="NME3" s="17"/>
      <c r="NMF3" s="17"/>
      <c r="NMG3" s="17"/>
      <c r="NMH3" s="17"/>
      <c r="NMI3" s="17"/>
      <c r="NMJ3" s="17"/>
      <c r="NMK3" s="17"/>
      <c r="NML3" s="17"/>
      <c r="NMM3" s="17"/>
      <c r="NMN3" s="17"/>
      <c r="NMO3" s="17"/>
      <c r="NMP3" s="17"/>
      <c r="NMQ3" s="17"/>
      <c r="NMR3" s="17"/>
      <c r="NMS3" s="17"/>
      <c r="NMT3" s="17"/>
      <c r="NMU3" s="17"/>
      <c r="NMV3" s="17"/>
      <c r="NMW3" s="17"/>
      <c r="NMX3" s="17"/>
      <c r="NMY3" s="17"/>
      <c r="NMZ3" s="17"/>
      <c r="NNA3" s="17"/>
      <c r="NNB3" s="17"/>
      <c r="NNC3" s="17"/>
      <c r="NND3" s="17"/>
      <c r="NNE3" s="17"/>
      <c r="NNF3" s="17"/>
      <c r="NNG3" s="17"/>
      <c r="NNH3" s="17"/>
      <c r="NNI3" s="17"/>
      <c r="NNJ3" s="17"/>
      <c r="NNK3" s="17"/>
      <c r="NNL3" s="17"/>
      <c r="NNM3" s="17"/>
      <c r="NNN3" s="17"/>
      <c r="NNO3" s="17"/>
      <c r="NNP3" s="17"/>
      <c r="NNQ3" s="17"/>
      <c r="NNR3" s="17"/>
      <c r="NNS3" s="17"/>
      <c r="NNT3" s="17"/>
      <c r="NNU3" s="17"/>
      <c r="NNV3" s="17"/>
      <c r="NNW3" s="17"/>
      <c r="NNX3" s="17"/>
      <c r="NNY3" s="17"/>
      <c r="NNZ3" s="17"/>
      <c r="NOA3" s="17"/>
      <c r="NOB3" s="17"/>
      <c r="NOC3" s="17"/>
      <c r="NOD3" s="17"/>
      <c r="NOE3" s="17"/>
      <c r="NOF3" s="17"/>
      <c r="NOG3" s="17"/>
      <c r="NOH3" s="17"/>
      <c r="NOI3" s="17"/>
      <c r="NOJ3" s="17"/>
      <c r="NOK3" s="17"/>
      <c r="NOL3" s="17"/>
      <c r="NOM3" s="17"/>
      <c r="NON3" s="17"/>
      <c r="NOO3" s="17"/>
      <c r="NOP3" s="17"/>
      <c r="NOQ3" s="17"/>
      <c r="NOR3" s="17"/>
      <c r="NOS3" s="17"/>
      <c r="NOT3" s="17"/>
      <c r="NOU3" s="17"/>
      <c r="NOV3" s="17"/>
      <c r="NOW3" s="17"/>
      <c r="NOX3" s="17"/>
      <c r="NOY3" s="17"/>
      <c r="NOZ3" s="17"/>
      <c r="NPA3" s="17"/>
      <c r="NPB3" s="17"/>
      <c r="NPC3" s="17"/>
      <c r="NPD3" s="17"/>
      <c r="NPE3" s="17"/>
      <c r="NPF3" s="17"/>
      <c r="NPG3" s="17"/>
      <c r="NPH3" s="17"/>
      <c r="NPI3" s="17"/>
      <c r="NPJ3" s="17"/>
      <c r="NPK3" s="17"/>
      <c r="NPL3" s="17"/>
      <c r="NPM3" s="17"/>
      <c r="NPN3" s="17"/>
      <c r="NPO3" s="17"/>
      <c r="NPP3" s="17"/>
      <c r="NPQ3" s="17"/>
      <c r="NPR3" s="17"/>
      <c r="NPS3" s="17"/>
      <c r="NPT3" s="17"/>
      <c r="NPU3" s="17"/>
      <c r="NPV3" s="17"/>
      <c r="NPW3" s="17"/>
      <c r="NPX3" s="17"/>
      <c r="NPY3" s="17"/>
      <c r="NPZ3" s="17"/>
      <c r="NQA3" s="17"/>
      <c r="NQB3" s="17"/>
      <c r="NQC3" s="17"/>
      <c r="NQD3" s="17"/>
      <c r="NQE3" s="17"/>
      <c r="NQF3" s="17"/>
      <c r="NQG3" s="17"/>
      <c r="NQH3" s="17"/>
      <c r="NQI3" s="17"/>
      <c r="NQJ3" s="17"/>
      <c r="NQK3" s="17"/>
      <c r="NQL3" s="17"/>
      <c r="NQM3" s="17"/>
      <c r="NQN3" s="17"/>
      <c r="NQO3" s="17"/>
      <c r="NQP3" s="17"/>
      <c r="NQQ3" s="17"/>
      <c r="NQR3" s="17"/>
      <c r="NQS3" s="17"/>
      <c r="NQT3" s="17"/>
      <c r="NQU3" s="17"/>
      <c r="NQV3" s="17"/>
      <c r="NQW3" s="17"/>
      <c r="NQX3" s="17"/>
      <c r="NQY3" s="17"/>
      <c r="NQZ3" s="17"/>
      <c r="NRA3" s="17"/>
      <c r="NRB3" s="17"/>
      <c r="NRC3" s="17"/>
      <c r="NRD3" s="17"/>
      <c r="NRE3" s="17"/>
      <c r="NRF3" s="17"/>
      <c r="NRG3" s="17"/>
      <c r="NRH3" s="17"/>
      <c r="NRI3" s="17"/>
      <c r="NRJ3" s="17"/>
      <c r="NRK3" s="17"/>
      <c r="NRL3" s="17"/>
      <c r="NRM3" s="17"/>
      <c r="NRN3" s="17"/>
      <c r="NRO3" s="17"/>
      <c r="NRP3" s="17"/>
      <c r="NRQ3" s="17"/>
      <c r="NRR3" s="17"/>
      <c r="NRS3" s="17"/>
      <c r="NRT3" s="17"/>
      <c r="NRU3" s="17"/>
      <c r="NRV3" s="17"/>
      <c r="NRW3" s="17"/>
      <c r="NRX3" s="17"/>
      <c r="NRY3" s="17"/>
      <c r="NRZ3" s="17"/>
      <c r="NSA3" s="17"/>
      <c r="NSB3" s="17"/>
      <c r="NSC3" s="17"/>
      <c r="NSD3" s="17"/>
      <c r="NSE3" s="17"/>
      <c r="NSF3" s="17"/>
      <c r="NSG3" s="17"/>
      <c r="NSH3" s="17"/>
      <c r="NSI3" s="17"/>
      <c r="NSJ3" s="17"/>
      <c r="NSK3" s="17"/>
      <c r="NSL3" s="17"/>
      <c r="NSM3" s="17"/>
      <c r="NSN3" s="17"/>
      <c r="NSO3" s="17"/>
      <c r="NSP3" s="17"/>
      <c r="NSQ3" s="17"/>
      <c r="NSR3" s="17"/>
      <c r="NSS3" s="17"/>
      <c r="NST3" s="17"/>
      <c r="NSU3" s="17"/>
      <c r="NSV3" s="17"/>
      <c r="NSW3" s="17"/>
      <c r="NSX3" s="17"/>
      <c r="NSY3" s="17"/>
      <c r="NSZ3" s="17"/>
      <c r="NTA3" s="17"/>
      <c r="NTB3" s="17"/>
      <c r="NTC3" s="17"/>
      <c r="NTD3" s="17"/>
      <c r="NTE3" s="17"/>
      <c r="NTF3" s="17"/>
      <c r="NTG3" s="17"/>
      <c r="NTH3" s="17"/>
      <c r="NTI3" s="17"/>
      <c r="NTJ3" s="17"/>
      <c r="NTK3" s="17"/>
      <c r="NTL3" s="17"/>
      <c r="NTM3" s="17"/>
      <c r="NTN3" s="17"/>
      <c r="NTO3" s="17"/>
      <c r="NTP3" s="17"/>
      <c r="NTQ3" s="17"/>
      <c r="NTR3" s="17"/>
      <c r="NTS3" s="17"/>
      <c r="NTT3" s="17"/>
      <c r="NTU3" s="17"/>
      <c r="NTV3" s="17"/>
      <c r="NTW3" s="17"/>
      <c r="NTX3" s="17"/>
      <c r="NTY3" s="17"/>
      <c r="NTZ3" s="17"/>
      <c r="NUA3" s="17"/>
      <c r="NUB3" s="17"/>
      <c r="NUC3" s="17"/>
      <c r="NUD3" s="17"/>
      <c r="NUE3" s="17"/>
      <c r="NUF3" s="17"/>
      <c r="NUG3" s="17"/>
      <c r="NUH3" s="17"/>
      <c r="NUI3" s="17"/>
      <c r="NUJ3" s="17"/>
      <c r="NUK3" s="17"/>
      <c r="NUL3" s="17"/>
      <c r="NUM3" s="17"/>
      <c r="NUN3" s="17"/>
      <c r="NUO3" s="17"/>
      <c r="NUP3" s="17"/>
      <c r="NUQ3" s="17"/>
      <c r="NUR3" s="17"/>
      <c r="NUS3" s="17"/>
      <c r="NUT3" s="17"/>
      <c r="NUU3" s="17"/>
      <c r="NUV3" s="17"/>
      <c r="NUW3" s="17"/>
      <c r="NUX3" s="17"/>
      <c r="NUY3" s="17"/>
      <c r="NUZ3" s="17"/>
      <c r="NVA3" s="17"/>
      <c r="NVB3" s="17"/>
      <c r="NVC3" s="17"/>
      <c r="NVD3" s="17"/>
      <c r="NVE3" s="17"/>
      <c r="NVF3" s="17"/>
      <c r="NVG3" s="17"/>
      <c r="NVH3" s="17"/>
      <c r="NVI3" s="17"/>
      <c r="NVJ3" s="17"/>
      <c r="NVK3" s="17"/>
      <c r="NVL3" s="17"/>
      <c r="NVM3" s="17"/>
      <c r="NVN3" s="17"/>
      <c r="NVO3" s="17"/>
      <c r="NVP3" s="17"/>
      <c r="NVQ3" s="17"/>
      <c r="NVR3" s="17"/>
      <c r="NVS3" s="17"/>
      <c r="NVT3" s="17"/>
      <c r="NVU3" s="17"/>
      <c r="NVV3" s="17"/>
      <c r="NVW3" s="17"/>
      <c r="NVX3" s="17"/>
      <c r="NVY3" s="17"/>
      <c r="NVZ3" s="17"/>
      <c r="NWA3" s="17"/>
      <c r="NWB3" s="17"/>
      <c r="NWC3" s="17"/>
      <c r="NWD3" s="17"/>
      <c r="NWE3" s="17"/>
      <c r="NWF3" s="17"/>
      <c r="NWG3" s="17"/>
      <c r="NWH3" s="17"/>
      <c r="NWI3" s="17"/>
      <c r="NWJ3" s="17"/>
      <c r="NWK3" s="17"/>
      <c r="NWL3" s="17"/>
      <c r="NWM3" s="17"/>
      <c r="NWN3" s="17"/>
      <c r="NWO3" s="17"/>
      <c r="NWP3" s="17"/>
      <c r="NWQ3" s="17"/>
      <c r="NWR3" s="17"/>
      <c r="NWS3" s="17"/>
      <c r="NWT3" s="17"/>
      <c r="NWU3" s="17"/>
      <c r="NWV3" s="17"/>
      <c r="NWW3" s="17"/>
      <c r="NWX3" s="17"/>
      <c r="NWY3" s="17"/>
      <c r="NWZ3" s="17"/>
      <c r="NXA3" s="17"/>
      <c r="NXB3" s="17"/>
      <c r="NXC3" s="17"/>
      <c r="NXD3" s="17"/>
      <c r="NXE3" s="17"/>
      <c r="NXF3" s="17"/>
      <c r="NXG3" s="17"/>
      <c r="NXH3" s="17"/>
      <c r="NXI3" s="17"/>
      <c r="NXJ3" s="17"/>
      <c r="NXK3" s="17"/>
      <c r="NXL3" s="17"/>
      <c r="NXM3" s="17"/>
      <c r="NXN3" s="17"/>
      <c r="NXO3" s="17"/>
      <c r="NXP3" s="17"/>
      <c r="NXQ3" s="17"/>
      <c r="NXR3" s="17"/>
      <c r="NXS3" s="17"/>
      <c r="NXT3" s="17"/>
      <c r="NXU3" s="17"/>
      <c r="NXV3" s="17"/>
      <c r="NXW3" s="17"/>
      <c r="NXX3" s="17"/>
      <c r="NXY3" s="17"/>
      <c r="NXZ3" s="17"/>
      <c r="NYA3" s="17"/>
      <c r="NYB3" s="17"/>
      <c r="NYC3" s="17"/>
      <c r="NYD3" s="17"/>
      <c r="NYE3" s="17"/>
      <c r="NYF3" s="17"/>
      <c r="NYG3" s="17"/>
      <c r="NYH3" s="17"/>
      <c r="NYI3" s="17"/>
      <c r="NYJ3" s="17"/>
      <c r="NYK3" s="17"/>
      <c r="NYL3" s="17"/>
      <c r="NYM3" s="17"/>
      <c r="NYN3" s="17"/>
      <c r="NYO3" s="17"/>
      <c r="NYP3" s="17"/>
      <c r="NYQ3" s="17"/>
      <c r="NYR3" s="17"/>
      <c r="NYS3" s="17"/>
      <c r="NYT3" s="17"/>
      <c r="NYU3" s="17"/>
      <c r="NYV3" s="17"/>
      <c r="NYW3" s="17"/>
      <c r="NYX3" s="17"/>
      <c r="NYY3" s="17"/>
      <c r="NYZ3" s="17"/>
      <c r="NZA3" s="17"/>
      <c r="NZB3" s="17"/>
      <c r="NZC3" s="17"/>
      <c r="NZD3" s="17"/>
      <c r="NZE3" s="17"/>
      <c r="NZF3" s="17"/>
      <c r="NZG3" s="17"/>
      <c r="NZH3" s="17"/>
      <c r="NZI3" s="17"/>
      <c r="NZJ3" s="17"/>
      <c r="NZK3" s="17"/>
      <c r="NZL3" s="17"/>
      <c r="NZM3" s="17"/>
      <c r="NZN3" s="17"/>
      <c r="NZO3" s="17"/>
      <c r="NZP3" s="17"/>
      <c r="NZQ3" s="17"/>
      <c r="NZR3" s="17"/>
      <c r="NZS3" s="17"/>
      <c r="NZT3" s="17"/>
      <c r="NZU3" s="17"/>
      <c r="NZV3" s="17"/>
      <c r="NZW3" s="17"/>
      <c r="NZX3" s="17"/>
      <c r="NZY3" s="17"/>
      <c r="NZZ3" s="17"/>
      <c r="OAA3" s="17"/>
      <c r="OAB3" s="17"/>
      <c r="OAC3" s="17"/>
      <c r="OAD3" s="17"/>
      <c r="OAE3" s="17"/>
      <c r="OAF3" s="17"/>
      <c r="OAG3" s="17"/>
      <c r="OAH3" s="17"/>
      <c r="OAI3" s="17"/>
      <c r="OAJ3" s="17"/>
      <c r="OAK3" s="17"/>
      <c r="OAL3" s="17"/>
      <c r="OAM3" s="17"/>
      <c r="OAN3" s="17"/>
      <c r="OAO3" s="17"/>
      <c r="OAP3" s="17"/>
      <c r="OAQ3" s="17"/>
      <c r="OAR3" s="17"/>
      <c r="OAS3" s="17"/>
      <c r="OAT3" s="17"/>
      <c r="OAU3" s="17"/>
      <c r="OAV3" s="17"/>
      <c r="OAW3" s="17"/>
      <c r="OAX3" s="17"/>
      <c r="OAY3" s="17"/>
      <c r="OAZ3" s="17"/>
      <c r="OBA3" s="17"/>
      <c r="OBB3" s="17"/>
      <c r="OBC3" s="17"/>
      <c r="OBD3" s="17"/>
      <c r="OBE3" s="17"/>
      <c r="OBF3" s="17"/>
      <c r="OBG3" s="17"/>
      <c r="OBH3" s="17"/>
      <c r="OBI3" s="17"/>
      <c r="OBJ3" s="17"/>
      <c r="OBK3" s="17"/>
      <c r="OBL3" s="17"/>
      <c r="OBM3" s="17"/>
      <c r="OBN3" s="17"/>
      <c r="OBO3" s="17"/>
      <c r="OBP3" s="17"/>
      <c r="OBQ3" s="17"/>
      <c r="OBR3" s="17"/>
      <c r="OBS3" s="17"/>
      <c r="OBT3" s="17"/>
      <c r="OBU3" s="17"/>
      <c r="OBV3" s="17"/>
      <c r="OBW3" s="17"/>
      <c r="OBX3" s="17"/>
      <c r="OBY3" s="17"/>
      <c r="OBZ3" s="17"/>
      <c r="OCA3" s="17"/>
      <c r="OCB3" s="17"/>
      <c r="OCC3" s="17"/>
      <c r="OCD3" s="17"/>
      <c r="OCE3" s="17"/>
      <c r="OCF3" s="17"/>
      <c r="OCG3" s="17"/>
      <c r="OCH3" s="17"/>
      <c r="OCI3" s="17"/>
      <c r="OCJ3" s="17"/>
      <c r="OCK3" s="17"/>
      <c r="OCL3" s="17"/>
      <c r="OCM3" s="17"/>
      <c r="OCN3" s="17"/>
      <c r="OCO3" s="17"/>
      <c r="OCP3" s="17"/>
      <c r="OCQ3" s="17"/>
      <c r="OCR3" s="17"/>
      <c r="OCS3" s="17"/>
      <c r="OCT3" s="17"/>
      <c r="OCU3" s="17"/>
      <c r="OCV3" s="17"/>
      <c r="OCW3" s="17"/>
      <c r="OCX3" s="17"/>
      <c r="OCY3" s="17"/>
      <c r="OCZ3" s="17"/>
      <c r="ODA3" s="17"/>
      <c r="ODB3" s="17"/>
      <c r="ODC3" s="17"/>
      <c r="ODD3" s="17"/>
      <c r="ODE3" s="17"/>
      <c r="ODF3" s="17"/>
      <c r="ODG3" s="17"/>
      <c r="ODH3" s="17"/>
      <c r="ODI3" s="17"/>
      <c r="ODJ3" s="17"/>
      <c r="ODK3" s="17"/>
      <c r="ODL3" s="17"/>
      <c r="ODM3" s="17"/>
      <c r="ODN3" s="17"/>
      <c r="ODO3" s="17"/>
      <c r="ODP3" s="17"/>
      <c r="ODQ3" s="17"/>
      <c r="ODR3" s="17"/>
      <c r="ODS3" s="17"/>
      <c r="ODT3" s="17"/>
      <c r="ODU3" s="17"/>
      <c r="ODV3" s="17"/>
      <c r="ODW3" s="17"/>
      <c r="ODX3" s="17"/>
      <c r="ODY3" s="17"/>
      <c r="ODZ3" s="17"/>
      <c r="OEA3" s="17"/>
      <c r="OEB3" s="17"/>
      <c r="OEC3" s="17"/>
      <c r="OED3" s="17"/>
      <c r="OEE3" s="17"/>
      <c r="OEF3" s="17"/>
      <c r="OEG3" s="17"/>
      <c r="OEH3" s="17"/>
      <c r="OEI3" s="17"/>
      <c r="OEJ3" s="17"/>
      <c r="OEK3" s="17"/>
      <c r="OEL3" s="17"/>
      <c r="OEM3" s="17"/>
      <c r="OEN3" s="17"/>
      <c r="OEO3" s="17"/>
      <c r="OEP3" s="17"/>
      <c r="OEQ3" s="17"/>
      <c r="OER3" s="17"/>
      <c r="OES3" s="17"/>
      <c r="OET3" s="17"/>
      <c r="OEU3" s="17"/>
      <c r="OEV3" s="17"/>
      <c r="OEW3" s="17"/>
      <c r="OEX3" s="17"/>
      <c r="OEY3" s="17"/>
      <c r="OEZ3" s="17"/>
      <c r="OFA3" s="17"/>
      <c r="OFB3" s="17"/>
      <c r="OFC3" s="17"/>
      <c r="OFD3" s="17"/>
      <c r="OFE3" s="17"/>
      <c r="OFF3" s="17"/>
      <c r="OFG3" s="17"/>
      <c r="OFH3" s="17"/>
      <c r="OFI3" s="17"/>
      <c r="OFJ3" s="17"/>
      <c r="OFK3" s="17"/>
      <c r="OFL3" s="17"/>
      <c r="OFM3" s="17"/>
      <c r="OFN3" s="17"/>
      <c r="OFO3" s="17"/>
      <c r="OFP3" s="17"/>
      <c r="OFQ3" s="17"/>
      <c r="OFR3" s="17"/>
      <c r="OFS3" s="17"/>
      <c r="OFT3" s="17"/>
      <c r="OFU3" s="17"/>
      <c r="OFV3" s="17"/>
      <c r="OFW3" s="17"/>
      <c r="OFX3" s="17"/>
      <c r="OFY3" s="17"/>
      <c r="OFZ3" s="17"/>
      <c r="OGA3" s="17"/>
      <c r="OGB3" s="17"/>
      <c r="OGC3" s="17"/>
      <c r="OGD3" s="17"/>
      <c r="OGE3" s="17"/>
      <c r="OGF3" s="17"/>
      <c r="OGG3" s="17"/>
      <c r="OGH3" s="17"/>
      <c r="OGI3" s="17"/>
      <c r="OGJ3" s="17"/>
      <c r="OGK3" s="17"/>
      <c r="OGL3" s="17"/>
      <c r="OGM3" s="17"/>
      <c r="OGN3" s="17"/>
      <c r="OGO3" s="17"/>
      <c r="OGP3" s="17"/>
      <c r="OGQ3" s="17"/>
      <c r="OGR3" s="17"/>
      <c r="OGS3" s="17"/>
      <c r="OGT3" s="17"/>
      <c r="OGU3" s="17"/>
      <c r="OGV3" s="17"/>
      <c r="OGW3" s="17"/>
      <c r="OGX3" s="17"/>
      <c r="OGY3" s="17"/>
      <c r="OGZ3" s="17"/>
      <c r="OHA3" s="17"/>
      <c r="OHB3" s="17"/>
      <c r="OHC3" s="17"/>
      <c r="OHD3" s="17"/>
      <c r="OHE3" s="17"/>
      <c r="OHF3" s="17"/>
      <c r="OHG3" s="17"/>
      <c r="OHH3" s="17"/>
      <c r="OHI3" s="17"/>
      <c r="OHJ3" s="17"/>
      <c r="OHK3" s="17"/>
      <c r="OHL3" s="17"/>
      <c r="OHM3" s="17"/>
      <c r="OHN3" s="17"/>
      <c r="OHO3" s="17"/>
      <c r="OHP3" s="17"/>
      <c r="OHQ3" s="17"/>
      <c r="OHR3" s="17"/>
      <c r="OHS3" s="17"/>
      <c r="OHT3" s="17"/>
      <c r="OHU3" s="17"/>
      <c r="OHV3" s="17"/>
      <c r="OHW3" s="17"/>
      <c r="OHX3" s="17"/>
      <c r="OHY3" s="17"/>
      <c r="OHZ3" s="17"/>
      <c r="OIA3" s="17"/>
      <c r="OIB3" s="17"/>
      <c r="OIC3" s="17"/>
      <c r="OID3" s="17"/>
      <c r="OIE3" s="17"/>
      <c r="OIF3" s="17"/>
      <c r="OIG3" s="17"/>
      <c r="OIH3" s="17"/>
      <c r="OII3" s="17"/>
      <c r="OIJ3" s="17"/>
      <c r="OIK3" s="17"/>
      <c r="OIL3" s="17"/>
      <c r="OIM3" s="17"/>
      <c r="OIN3" s="17"/>
      <c r="OIO3" s="17"/>
      <c r="OIP3" s="17"/>
      <c r="OIQ3" s="17"/>
      <c r="OIR3" s="17"/>
      <c r="OIS3" s="17"/>
      <c r="OIT3" s="17"/>
      <c r="OIU3" s="17"/>
      <c r="OIV3" s="17"/>
      <c r="OIW3" s="17"/>
      <c r="OIX3" s="17"/>
      <c r="OIY3" s="17"/>
      <c r="OIZ3" s="17"/>
      <c r="OJA3" s="17"/>
      <c r="OJB3" s="17"/>
      <c r="OJC3" s="17"/>
      <c r="OJD3" s="17"/>
      <c r="OJE3" s="17"/>
      <c r="OJF3" s="17"/>
      <c r="OJG3" s="17"/>
      <c r="OJH3" s="17"/>
      <c r="OJI3" s="17"/>
      <c r="OJJ3" s="17"/>
      <c r="OJK3" s="17"/>
      <c r="OJL3" s="17"/>
      <c r="OJM3" s="17"/>
      <c r="OJN3" s="17"/>
      <c r="OJO3" s="17"/>
      <c r="OJP3" s="17"/>
      <c r="OJQ3" s="17"/>
      <c r="OJR3" s="17"/>
      <c r="OJS3" s="17"/>
      <c r="OJT3" s="17"/>
      <c r="OJU3" s="17"/>
      <c r="OJV3" s="17"/>
      <c r="OJW3" s="17"/>
      <c r="OJX3" s="17"/>
      <c r="OJY3" s="17"/>
      <c r="OJZ3" s="17"/>
      <c r="OKA3" s="17"/>
      <c r="OKB3" s="17"/>
      <c r="OKC3" s="17"/>
      <c r="OKD3" s="17"/>
      <c r="OKE3" s="17"/>
      <c r="OKF3" s="17"/>
      <c r="OKG3" s="17"/>
      <c r="OKH3" s="17"/>
      <c r="OKI3" s="17"/>
      <c r="OKJ3" s="17"/>
      <c r="OKK3" s="17"/>
      <c r="OKL3" s="17"/>
      <c r="OKM3" s="17"/>
      <c r="OKN3" s="17"/>
      <c r="OKO3" s="17"/>
      <c r="OKP3" s="17"/>
      <c r="OKQ3" s="17"/>
      <c r="OKR3" s="17"/>
      <c r="OKS3" s="17"/>
      <c r="OKT3" s="17"/>
      <c r="OKU3" s="17"/>
      <c r="OKV3" s="17"/>
      <c r="OKW3" s="17"/>
      <c r="OKX3" s="17"/>
      <c r="OKY3" s="17"/>
      <c r="OKZ3" s="17"/>
      <c r="OLA3" s="17"/>
      <c r="OLB3" s="17"/>
      <c r="OLC3" s="17"/>
      <c r="OLD3" s="17"/>
      <c r="OLE3" s="17"/>
      <c r="OLF3" s="17"/>
      <c r="OLG3" s="17"/>
      <c r="OLH3" s="17"/>
      <c r="OLI3" s="17"/>
      <c r="OLJ3" s="17"/>
      <c r="OLK3" s="17"/>
      <c r="OLL3" s="17"/>
      <c r="OLM3" s="17"/>
      <c r="OLN3" s="17"/>
      <c r="OLO3" s="17"/>
      <c r="OLP3" s="17"/>
      <c r="OLQ3" s="17"/>
      <c r="OLR3" s="17"/>
      <c r="OLS3" s="17"/>
      <c r="OLT3" s="17"/>
      <c r="OLU3" s="17"/>
      <c r="OLV3" s="17"/>
      <c r="OLW3" s="17"/>
      <c r="OLX3" s="17"/>
      <c r="OLY3" s="17"/>
      <c r="OLZ3" s="17"/>
      <c r="OMA3" s="17"/>
      <c r="OMB3" s="17"/>
      <c r="OMC3" s="17"/>
      <c r="OMD3" s="17"/>
      <c r="OME3" s="17"/>
      <c r="OMF3" s="17"/>
      <c r="OMG3" s="17"/>
      <c r="OMH3" s="17"/>
      <c r="OMI3" s="17"/>
      <c r="OMJ3" s="17"/>
      <c r="OMK3" s="17"/>
      <c r="OML3" s="17"/>
      <c r="OMM3" s="17"/>
      <c r="OMN3" s="17"/>
      <c r="OMO3" s="17"/>
      <c r="OMP3" s="17"/>
      <c r="OMQ3" s="17"/>
      <c r="OMR3" s="17"/>
      <c r="OMS3" s="17"/>
      <c r="OMT3" s="17"/>
      <c r="OMU3" s="17"/>
      <c r="OMV3" s="17"/>
      <c r="OMW3" s="17"/>
      <c r="OMX3" s="17"/>
      <c r="OMY3" s="17"/>
      <c r="OMZ3" s="17"/>
      <c r="ONA3" s="17"/>
      <c r="ONB3" s="17"/>
      <c r="ONC3" s="17"/>
      <c r="OND3" s="17"/>
      <c r="ONE3" s="17"/>
      <c r="ONF3" s="17"/>
      <c r="ONG3" s="17"/>
      <c r="ONH3" s="17"/>
      <c r="ONI3" s="17"/>
      <c r="ONJ3" s="17"/>
      <c r="ONK3" s="17"/>
      <c r="ONL3" s="17"/>
      <c r="ONM3" s="17"/>
      <c r="ONN3" s="17"/>
      <c r="ONO3" s="17"/>
      <c r="ONP3" s="17"/>
      <c r="ONQ3" s="17"/>
      <c r="ONR3" s="17"/>
      <c r="ONS3" s="17"/>
      <c r="ONT3" s="17"/>
      <c r="ONU3" s="17"/>
      <c r="ONV3" s="17"/>
      <c r="ONW3" s="17"/>
      <c r="ONX3" s="17"/>
      <c r="ONY3" s="17"/>
      <c r="ONZ3" s="17"/>
      <c r="OOA3" s="17"/>
      <c r="OOB3" s="17"/>
      <c r="OOC3" s="17"/>
      <c r="OOD3" s="17"/>
      <c r="OOE3" s="17"/>
      <c r="OOF3" s="17"/>
      <c r="OOG3" s="17"/>
      <c r="OOH3" s="17"/>
      <c r="OOI3" s="17"/>
      <c r="OOJ3" s="17"/>
      <c r="OOK3" s="17"/>
      <c r="OOL3" s="17"/>
      <c r="OOM3" s="17"/>
      <c r="OON3" s="17"/>
      <c r="OOO3" s="17"/>
      <c r="OOP3" s="17"/>
      <c r="OOQ3" s="17"/>
      <c r="OOR3" s="17"/>
      <c r="OOS3" s="17"/>
      <c r="OOT3" s="17"/>
      <c r="OOU3" s="17"/>
      <c r="OOV3" s="17"/>
      <c r="OOW3" s="17"/>
      <c r="OOX3" s="17"/>
      <c r="OOY3" s="17"/>
      <c r="OOZ3" s="17"/>
      <c r="OPA3" s="17"/>
      <c r="OPB3" s="17"/>
      <c r="OPC3" s="17"/>
      <c r="OPD3" s="17"/>
      <c r="OPE3" s="17"/>
      <c r="OPF3" s="17"/>
      <c r="OPG3" s="17"/>
      <c r="OPH3" s="17"/>
      <c r="OPI3" s="17"/>
      <c r="OPJ3" s="17"/>
      <c r="OPK3" s="17"/>
      <c r="OPL3" s="17"/>
      <c r="OPM3" s="17"/>
      <c r="OPN3" s="17"/>
      <c r="OPO3" s="17"/>
      <c r="OPP3" s="17"/>
      <c r="OPQ3" s="17"/>
      <c r="OPR3" s="17"/>
      <c r="OPS3" s="17"/>
      <c r="OPT3" s="17"/>
      <c r="OPU3" s="17"/>
      <c r="OPV3" s="17"/>
      <c r="OPW3" s="17"/>
      <c r="OPX3" s="17"/>
      <c r="OPY3" s="17"/>
      <c r="OPZ3" s="17"/>
      <c r="OQA3" s="17"/>
      <c r="OQB3" s="17"/>
      <c r="OQC3" s="17"/>
      <c r="OQD3" s="17"/>
      <c r="OQE3" s="17"/>
      <c r="OQF3" s="17"/>
      <c r="OQG3" s="17"/>
      <c r="OQH3" s="17"/>
      <c r="OQI3" s="17"/>
      <c r="OQJ3" s="17"/>
      <c r="OQK3" s="17"/>
      <c r="OQL3" s="17"/>
      <c r="OQM3" s="17"/>
      <c r="OQN3" s="17"/>
      <c r="OQO3" s="17"/>
      <c r="OQP3" s="17"/>
      <c r="OQQ3" s="17"/>
      <c r="OQR3" s="17"/>
      <c r="OQS3" s="17"/>
      <c r="OQT3" s="17"/>
      <c r="OQU3" s="17"/>
      <c r="OQV3" s="17"/>
      <c r="OQW3" s="17"/>
      <c r="OQX3" s="17"/>
      <c r="OQY3" s="17"/>
      <c r="OQZ3" s="17"/>
      <c r="ORA3" s="17"/>
      <c r="ORB3" s="17"/>
      <c r="ORC3" s="17"/>
      <c r="ORD3" s="17"/>
      <c r="ORE3" s="17"/>
      <c r="ORF3" s="17"/>
      <c r="ORG3" s="17"/>
      <c r="ORH3" s="17"/>
      <c r="ORI3" s="17"/>
      <c r="ORJ3" s="17"/>
      <c r="ORK3" s="17"/>
      <c r="ORL3" s="17"/>
      <c r="ORM3" s="17"/>
      <c r="ORN3" s="17"/>
      <c r="ORO3" s="17"/>
      <c r="ORP3" s="17"/>
      <c r="ORQ3" s="17"/>
      <c r="ORR3" s="17"/>
      <c r="ORS3" s="17"/>
      <c r="ORT3" s="17"/>
      <c r="ORU3" s="17"/>
      <c r="ORV3" s="17"/>
      <c r="ORW3" s="17"/>
      <c r="ORX3" s="17"/>
      <c r="ORY3" s="17"/>
      <c r="ORZ3" s="17"/>
      <c r="OSA3" s="17"/>
      <c r="OSB3" s="17"/>
      <c r="OSC3" s="17"/>
      <c r="OSD3" s="17"/>
      <c r="OSE3" s="17"/>
      <c r="OSF3" s="17"/>
      <c r="OSG3" s="17"/>
      <c r="OSH3" s="17"/>
      <c r="OSI3" s="17"/>
      <c r="OSJ3" s="17"/>
      <c r="OSK3" s="17"/>
      <c r="OSL3" s="17"/>
      <c r="OSM3" s="17"/>
      <c r="OSN3" s="17"/>
      <c r="OSO3" s="17"/>
      <c r="OSP3" s="17"/>
      <c r="OSQ3" s="17"/>
      <c r="OSR3" s="17"/>
      <c r="OSS3" s="17"/>
      <c r="OST3" s="17"/>
      <c r="OSU3" s="17"/>
      <c r="OSV3" s="17"/>
      <c r="OSW3" s="17"/>
      <c r="OSX3" s="17"/>
      <c r="OSY3" s="17"/>
      <c r="OSZ3" s="17"/>
      <c r="OTA3" s="17"/>
      <c r="OTB3" s="17"/>
      <c r="OTC3" s="17"/>
      <c r="OTD3" s="17"/>
      <c r="OTE3" s="17"/>
      <c r="OTF3" s="17"/>
      <c r="OTG3" s="17"/>
      <c r="OTH3" s="17"/>
      <c r="OTI3" s="17"/>
      <c r="OTJ3" s="17"/>
      <c r="OTK3" s="17"/>
      <c r="OTL3" s="17"/>
      <c r="OTM3" s="17"/>
      <c r="OTN3" s="17"/>
      <c r="OTO3" s="17"/>
      <c r="OTP3" s="17"/>
      <c r="OTQ3" s="17"/>
      <c r="OTR3" s="17"/>
      <c r="OTS3" s="17"/>
      <c r="OTT3" s="17"/>
      <c r="OTU3" s="17"/>
      <c r="OTV3" s="17"/>
      <c r="OTW3" s="17"/>
      <c r="OTX3" s="17"/>
      <c r="OTY3" s="17"/>
      <c r="OTZ3" s="17"/>
      <c r="OUA3" s="17"/>
      <c r="OUB3" s="17"/>
      <c r="OUC3" s="17"/>
      <c r="OUD3" s="17"/>
      <c r="OUE3" s="17"/>
      <c r="OUF3" s="17"/>
      <c r="OUG3" s="17"/>
      <c r="OUH3" s="17"/>
      <c r="OUI3" s="17"/>
      <c r="OUJ3" s="17"/>
      <c r="OUK3" s="17"/>
      <c r="OUL3" s="17"/>
      <c r="OUM3" s="17"/>
      <c r="OUN3" s="17"/>
      <c r="OUO3" s="17"/>
      <c r="OUP3" s="17"/>
      <c r="OUQ3" s="17"/>
      <c r="OUR3" s="17"/>
      <c r="OUS3" s="17"/>
      <c r="OUT3" s="17"/>
      <c r="OUU3" s="17"/>
      <c r="OUV3" s="17"/>
      <c r="OUW3" s="17"/>
      <c r="OUX3" s="17"/>
      <c r="OUY3" s="17"/>
      <c r="OUZ3" s="17"/>
      <c r="OVA3" s="17"/>
      <c r="OVB3" s="17"/>
      <c r="OVC3" s="17"/>
      <c r="OVD3" s="17"/>
      <c r="OVE3" s="17"/>
      <c r="OVF3" s="17"/>
      <c r="OVG3" s="17"/>
      <c r="OVH3" s="17"/>
      <c r="OVI3" s="17"/>
      <c r="OVJ3" s="17"/>
      <c r="OVK3" s="17"/>
      <c r="OVL3" s="17"/>
      <c r="OVM3" s="17"/>
      <c r="OVN3" s="17"/>
      <c r="OVO3" s="17"/>
      <c r="OVP3" s="17"/>
      <c r="OVQ3" s="17"/>
      <c r="OVR3" s="17"/>
      <c r="OVS3" s="17"/>
      <c r="OVT3" s="17"/>
      <c r="OVU3" s="17"/>
      <c r="OVV3" s="17"/>
      <c r="OVW3" s="17"/>
      <c r="OVX3" s="17"/>
      <c r="OVY3" s="17"/>
      <c r="OVZ3" s="17"/>
      <c r="OWA3" s="17"/>
      <c r="OWB3" s="17"/>
      <c r="OWC3" s="17"/>
      <c r="OWD3" s="17"/>
      <c r="OWE3" s="17"/>
      <c r="OWF3" s="17"/>
      <c r="OWG3" s="17"/>
      <c r="OWH3" s="17"/>
      <c r="OWI3" s="17"/>
      <c r="OWJ3" s="17"/>
      <c r="OWK3" s="17"/>
      <c r="OWL3" s="17"/>
      <c r="OWM3" s="17"/>
      <c r="OWN3" s="17"/>
      <c r="OWO3" s="17"/>
      <c r="OWP3" s="17"/>
      <c r="OWQ3" s="17"/>
      <c r="OWR3" s="17"/>
      <c r="OWS3" s="17"/>
      <c r="OWT3" s="17"/>
      <c r="OWU3" s="17"/>
      <c r="OWV3" s="17"/>
      <c r="OWW3" s="17"/>
      <c r="OWX3" s="17"/>
      <c r="OWY3" s="17"/>
      <c r="OWZ3" s="17"/>
      <c r="OXA3" s="17"/>
      <c r="OXB3" s="17"/>
      <c r="OXC3" s="17"/>
      <c r="OXD3" s="17"/>
      <c r="OXE3" s="17"/>
      <c r="OXF3" s="17"/>
      <c r="OXG3" s="17"/>
      <c r="OXH3" s="17"/>
      <c r="OXI3" s="17"/>
      <c r="OXJ3" s="17"/>
      <c r="OXK3" s="17"/>
      <c r="OXL3" s="17"/>
      <c r="OXM3" s="17"/>
      <c r="OXN3" s="17"/>
      <c r="OXO3" s="17"/>
      <c r="OXP3" s="17"/>
      <c r="OXQ3" s="17"/>
      <c r="OXR3" s="17"/>
      <c r="OXS3" s="17"/>
      <c r="OXT3" s="17"/>
      <c r="OXU3" s="17"/>
      <c r="OXV3" s="17"/>
      <c r="OXW3" s="17"/>
      <c r="OXX3" s="17"/>
      <c r="OXY3" s="17"/>
      <c r="OXZ3" s="17"/>
      <c r="OYA3" s="17"/>
      <c r="OYB3" s="17"/>
      <c r="OYC3" s="17"/>
      <c r="OYD3" s="17"/>
      <c r="OYE3" s="17"/>
      <c r="OYF3" s="17"/>
      <c r="OYG3" s="17"/>
      <c r="OYH3" s="17"/>
      <c r="OYI3" s="17"/>
      <c r="OYJ3" s="17"/>
      <c r="OYK3" s="17"/>
      <c r="OYL3" s="17"/>
      <c r="OYM3" s="17"/>
      <c r="OYN3" s="17"/>
      <c r="OYO3" s="17"/>
      <c r="OYP3" s="17"/>
      <c r="OYQ3" s="17"/>
      <c r="OYR3" s="17"/>
      <c r="OYS3" s="17"/>
      <c r="OYT3" s="17"/>
      <c r="OYU3" s="17"/>
      <c r="OYV3" s="17"/>
      <c r="OYW3" s="17"/>
      <c r="OYX3" s="17"/>
      <c r="OYY3" s="17"/>
      <c r="OYZ3" s="17"/>
      <c r="OZA3" s="17"/>
      <c r="OZB3" s="17"/>
      <c r="OZC3" s="17"/>
      <c r="OZD3" s="17"/>
      <c r="OZE3" s="17"/>
      <c r="OZF3" s="17"/>
      <c r="OZG3" s="17"/>
      <c r="OZH3" s="17"/>
      <c r="OZI3" s="17"/>
      <c r="OZJ3" s="17"/>
      <c r="OZK3" s="17"/>
      <c r="OZL3" s="17"/>
      <c r="OZM3" s="17"/>
      <c r="OZN3" s="17"/>
      <c r="OZO3" s="17"/>
      <c r="OZP3" s="17"/>
      <c r="OZQ3" s="17"/>
      <c r="OZR3" s="17"/>
      <c r="OZS3" s="17"/>
      <c r="OZT3" s="17"/>
      <c r="OZU3" s="17"/>
      <c r="OZV3" s="17"/>
      <c r="OZW3" s="17"/>
      <c r="OZX3" s="17"/>
      <c r="OZY3" s="17"/>
      <c r="OZZ3" s="17"/>
      <c r="PAA3" s="17"/>
      <c r="PAB3" s="17"/>
      <c r="PAC3" s="17"/>
      <c r="PAD3" s="17"/>
      <c r="PAE3" s="17"/>
      <c r="PAF3" s="17"/>
      <c r="PAG3" s="17"/>
      <c r="PAH3" s="17"/>
      <c r="PAI3" s="17"/>
      <c r="PAJ3" s="17"/>
      <c r="PAK3" s="17"/>
      <c r="PAL3" s="17"/>
      <c r="PAM3" s="17"/>
      <c r="PAN3" s="17"/>
      <c r="PAO3" s="17"/>
      <c r="PAP3" s="17"/>
      <c r="PAQ3" s="17"/>
      <c r="PAR3" s="17"/>
      <c r="PAS3" s="17"/>
      <c r="PAT3" s="17"/>
      <c r="PAU3" s="17"/>
      <c r="PAV3" s="17"/>
      <c r="PAW3" s="17"/>
      <c r="PAX3" s="17"/>
      <c r="PAY3" s="17"/>
      <c r="PAZ3" s="17"/>
      <c r="PBA3" s="17"/>
      <c r="PBB3" s="17"/>
      <c r="PBC3" s="17"/>
      <c r="PBD3" s="17"/>
      <c r="PBE3" s="17"/>
      <c r="PBF3" s="17"/>
      <c r="PBG3" s="17"/>
      <c r="PBH3" s="17"/>
      <c r="PBI3" s="17"/>
      <c r="PBJ3" s="17"/>
      <c r="PBK3" s="17"/>
      <c r="PBL3" s="17"/>
      <c r="PBM3" s="17"/>
      <c r="PBN3" s="17"/>
      <c r="PBO3" s="17"/>
      <c r="PBP3" s="17"/>
      <c r="PBQ3" s="17"/>
      <c r="PBR3" s="17"/>
      <c r="PBS3" s="17"/>
      <c r="PBT3" s="17"/>
      <c r="PBU3" s="17"/>
      <c r="PBV3" s="17"/>
      <c r="PBW3" s="17"/>
      <c r="PBX3" s="17"/>
      <c r="PBY3" s="17"/>
      <c r="PBZ3" s="17"/>
      <c r="PCA3" s="17"/>
      <c r="PCB3" s="17"/>
      <c r="PCC3" s="17"/>
      <c r="PCD3" s="17"/>
      <c r="PCE3" s="17"/>
      <c r="PCF3" s="17"/>
      <c r="PCG3" s="17"/>
      <c r="PCH3" s="17"/>
      <c r="PCI3" s="17"/>
      <c r="PCJ3" s="17"/>
      <c r="PCK3" s="17"/>
      <c r="PCL3" s="17"/>
      <c r="PCM3" s="17"/>
      <c r="PCN3" s="17"/>
      <c r="PCO3" s="17"/>
      <c r="PCP3" s="17"/>
      <c r="PCQ3" s="17"/>
      <c r="PCR3" s="17"/>
      <c r="PCS3" s="17"/>
      <c r="PCT3" s="17"/>
      <c r="PCU3" s="17"/>
      <c r="PCV3" s="17"/>
      <c r="PCW3" s="17"/>
      <c r="PCX3" s="17"/>
      <c r="PCY3" s="17"/>
      <c r="PCZ3" s="17"/>
      <c r="PDA3" s="17"/>
      <c r="PDB3" s="17"/>
      <c r="PDC3" s="17"/>
      <c r="PDD3" s="17"/>
      <c r="PDE3" s="17"/>
      <c r="PDF3" s="17"/>
      <c r="PDG3" s="17"/>
      <c r="PDH3" s="17"/>
      <c r="PDI3" s="17"/>
      <c r="PDJ3" s="17"/>
      <c r="PDK3" s="17"/>
      <c r="PDL3" s="17"/>
      <c r="PDM3" s="17"/>
      <c r="PDN3" s="17"/>
      <c r="PDO3" s="17"/>
      <c r="PDP3" s="17"/>
      <c r="PDQ3" s="17"/>
      <c r="PDR3" s="17"/>
      <c r="PDS3" s="17"/>
      <c r="PDT3" s="17"/>
      <c r="PDU3" s="17"/>
      <c r="PDV3" s="17"/>
      <c r="PDW3" s="17"/>
      <c r="PDX3" s="17"/>
      <c r="PDY3" s="17"/>
      <c r="PDZ3" s="17"/>
      <c r="PEA3" s="17"/>
      <c r="PEB3" s="17"/>
      <c r="PEC3" s="17"/>
      <c r="PED3" s="17"/>
      <c r="PEE3" s="17"/>
      <c r="PEF3" s="17"/>
      <c r="PEG3" s="17"/>
      <c r="PEH3" s="17"/>
      <c r="PEI3" s="17"/>
      <c r="PEJ3" s="17"/>
      <c r="PEK3" s="17"/>
      <c r="PEL3" s="17"/>
      <c r="PEM3" s="17"/>
      <c r="PEN3" s="17"/>
      <c r="PEO3" s="17"/>
      <c r="PEP3" s="17"/>
      <c r="PEQ3" s="17"/>
      <c r="PER3" s="17"/>
      <c r="PES3" s="17"/>
      <c r="PET3" s="17"/>
      <c r="PEU3" s="17"/>
      <c r="PEV3" s="17"/>
      <c r="PEW3" s="17"/>
      <c r="PEX3" s="17"/>
      <c r="PEY3" s="17"/>
      <c r="PEZ3" s="17"/>
      <c r="PFA3" s="17"/>
      <c r="PFB3" s="17"/>
      <c r="PFC3" s="17"/>
      <c r="PFD3" s="17"/>
      <c r="PFE3" s="17"/>
      <c r="PFF3" s="17"/>
      <c r="PFG3" s="17"/>
      <c r="PFH3" s="17"/>
      <c r="PFI3" s="17"/>
      <c r="PFJ3" s="17"/>
      <c r="PFK3" s="17"/>
      <c r="PFL3" s="17"/>
      <c r="PFM3" s="17"/>
      <c r="PFN3" s="17"/>
      <c r="PFO3" s="17"/>
      <c r="PFP3" s="17"/>
      <c r="PFQ3" s="17"/>
      <c r="PFR3" s="17"/>
      <c r="PFS3" s="17"/>
      <c r="PFT3" s="17"/>
      <c r="PFU3" s="17"/>
      <c r="PFV3" s="17"/>
      <c r="PFW3" s="17"/>
      <c r="PFX3" s="17"/>
      <c r="PFY3" s="17"/>
      <c r="PFZ3" s="17"/>
      <c r="PGA3" s="17"/>
      <c r="PGB3" s="17"/>
      <c r="PGC3" s="17"/>
      <c r="PGD3" s="17"/>
      <c r="PGE3" s="17"/>
      <c r="PGF3" s="17"/>
      <c r="PGG3" s="17"/>
      <c r="PGH3" s="17"/>
      <c r="PGI3" s="17"/>
      <c r="PGJ3" s="17"/>
      <c r="PGK3" s="17"/>
      <c r="PGL3" s="17"/>
      <c r="PGM3" s="17"/>
      <c r="PGN3" s="17"/>
      <c r="PGO3" s="17"/>
      <c r="PGP3" s="17"/>
      <c r="PGQ3" s="17"/>
      <c r="PGR3" s="17"/>
      <c r="PGS3" s="17"/>
      <c r="PGT3" s="17"/>
      <c r="PGU3" s="17"/>
      <c r="PGV3" s="17"/>
      <c r="PGW3" s="17"/>
      <c r="PGX3" s="17"/>
      <c r="PGY3" s="17"/>
      <c r="PGZ3" s="17"/>
      <c r="PHA3" s="17"/>
      <c r="PHB3" s="17"/>
      <c r="PHC3" s="17"/>
      <c r="PHD3" s="17"/>
      <c r="PHE3" s="17"/>
      <c r="PHF3" s="17"/>
      <c r="PHG3" s="17"/>
      <c r="PHH3" s="17"/>
      <c r="PHI3" s="17"/>
      <c r="PHJ3" s="17"/>
      <c r="PHK3" s="17"/>
      <c r="PHL3" s="17"/>
      <c r="PHM3" s="17"/>
      <c r="PHN3" s="17"/>
      <c r="PHO3" s="17"/>
      <c r="PHP3" s="17"/>
      <c r="PHQ3" s="17"/>
      <c r="PHR3" s="17"/>
      <c r="PHS3" s="17"/>
      <c r="PHT3" s="17"/>
      <c r="PHU3" s="17"/>
      <c r="PHV3" s="17"/>
      <c r="PHW3" s="17"/>
      <c r="PHX3" s="17"/>
      <c r="PHY3" s="17"/>
      <c r="PHZ3" s="17"/>
      <c r="PIA3" s="17"/>
      <c r="PIB3" s="17"/>
      <c r="PIC3" s="17"/>
      <c r="PID3" s="17"/>
      <c r="PIE3" s="17"/>
      <c r="PIF3" s="17"/>
      <c r="PIG3" s="17"/>
      <c r="PIH3" s="17"/>
      <c r="PII3" s="17"/>
      <c r="PIJ3" s="17"/>
      <c r="PIK3" s="17"/>
      <c r="PIL3" s="17"/>
      <c r="PIM3" s="17"/>
      <c r="PIN3" s="17"/>
      <c r="PIO3" s="17"/>
      <c r="PIP3" s="17"/>
      <c r="PIQ3" s="17"/>
      <c r="PIR3" s="17"/>
      <c r="PIS3" s="17"/>
      <c r="PIT3" s="17"/>
      <c r="PIU3" s="17"/>
      <c r="PIV3" s="17"/>
      <c r="PIW3" s="17"/>
      <c r="PIX3" s="17"/>
      <c r="PIY3" s="17"/>
      <c r="PIZ3" s="17"/>
      <c r="PJA3" s="17"/>
      <c r="PJB3" s="17"/>
      <c r="PJC3" s="17"/>
      <c r="PJD3" s="17"/>
      <c r="PJE3" s="17"/>
      <c r="PJF3" s="17"/>
      <c r="PJG3" s="17"/>
      <c r="PJH3" s="17"/>
      <c r="PJI3" s="17"/>
      <c r="PJJ3" s="17"/>
      <c r="PJK3" s="17"/>
      <c r="PJL3" s="17"/>
      <c r="PJM3" s="17"/>
      <c r="PJN3" s="17"/>
      <c r="PJO3" s="17"/>
      <c r="PJP3" s="17"/>
      <c r="PJQ3" s="17"/>
      <c r="PJR3" s="17"/>
      <c r="PJS3" s="17"/>
      <c r="PJT3" s="17"/>
      <c r="PJU3" s="17"/>
      <c r="PJV3" s="17"/>
      <c r="PJW3" s="17"/>
      <c r="PJX3" s="17"/>
      <c r="PJY3" s="17"/>
      <c r="PJZ3" s="17"/>
      <c r="PKA3" s="17"/>
      <c r="PKB3" s="17"/>
      <c r="PKC3" s="17"/>
      <c r="PKD3" s="17"/>
      <c r="PKE3" s="17"/>
      <c r="PKF3" s="17"/>
      <c r="PKG3" s="17"/>
      <c r="PKH3" s="17"/>
      <c r="PKI3" s="17"/>
      <c r="PKJ3" s="17"/>
      <c r="PKK3" s="17"/>
      <c r="PKL3" s="17"/>
      <c r="PKM3" s="17"/>
      <c r="PKN3" s="17"/>
      <c r="PKO3" s="17"/>
      <c r="PKP3" s="17"/>
      <c r="PKQ3" s="17"/>
      <c r="PKR3" s="17"/>
      <c r="PKS3" s="17"/>
      <c r="PKT3" s="17"/>
      <c r="PKU3" s="17"/>
      <c r="PKV3" s="17"/>
      <c r="PKW3" s="17"/>
      <c r="PKX3" s="17"/>
      <c r="PKY3" s="17"/>
      <c r="PKZ3" s="17"/>
      <c r="PLA3" s="17"/>
      <c r="PLB3" s="17"/>
      <c r="PLC3" s="17"/>
      <c r="PLD3" s="17"/>
      <c r="PLE3" s="17"/>
      <c r="PLF3" s="17"/>
      <c r="PLG3" s="17"/>
      <c r="PLH3" s="17"/>
      <c r="PLI3" s="17"/>
      <c r="PLJ3" s="17"/>
      <c r="PLK3" s="17"/>
      <c r="PLL3" s="17"/>
      <c r="PLM3" s="17"/>
      <c r="PLN3" s="17"/>
      <c r="PLO3" s="17"/>
      <c r="PLP3" s="17"/>
      <c r="PLQ3" s="17"/>
      <c r="PLR3" s="17"/>
      <c r="PLS3" s="17"/>
      <c r="PLT3" s="17"/>
      <c r="PLU3" s="17"/>
      <c r="PLV3" s="17"/>
      <c r="PLW3" s="17"/>
      <c r="PLX3" s="17"/>
      <c r="PLY3" s="17"/>
      <c r="PLZ3" s="17"/>
      <c r="PMA3" s="17"/>
      <c r="PMB3" s="17"/>
      <c r="PMC3" s="17"/>
      <c r="PMD3" s="17"/>
      <c r="PME3" s="17"/>
      <c r="PMF3" s="17"/>
      <c r="PMG3" s="17"/>
      <c r="PMH3" s="17"/>
      <c r="PMI3" s="17"/>
      <c r="PMJ3" s="17"/>
      <c r="PMK3" s="17"/>
      <c r="PML3" s="17"/>
      <c r="PMM3" s="17"/>
      <c r="PMN3" s="17"/>
      <c r="PMO3" s="17"/>
      <c r="PMP3" s="17"/>
      <c r="PMQ3" s="17"/>
      <c r="PMR3" s="17"/>
      <c r="PMS3" s="17"/>
      <c r="PMT3" s="17"/>
      <c r="PMU3" s="17"/>
      <c r="PMV3" s="17"/>
      <c r="PMW3" s="17"/>
      <c r="PMX3" s="17"/>
      <c r="PMY3" s="17"/>
      <c r="PMZ3" s="17"/>
      <c r="PNA3" s="17"/>
      <c r="PNB3" s="17"/>
      <c r="PNC3" s="17"/>
      <c r="PND3" s="17"/>
      <c r="PNE3" s="17"/>
      <c r="PNF3" s="17"/>
      <c r="PNG3" s="17"/>
      <c r="PNH3" s="17"/>
      <c r="PNI3" s="17"/>
      <c r="PNJ3" s="17"/>
      <c r="PNK3" s="17"/>
      <c r="PNL3" s="17"/>
      <c r="PNM3" s="17"/>
      <c r="PNN3" s="17"/>
      <c r="PNO3" s="17"/>
      <c r="PNP3" s="17"/>
      <c r="PNQ3" s="17"/>
      <c r="PNR3" s="17"/>
      <c r="PNS3" s="17"/>
      <c r="PNT3" s="17"/>
      <c r="PNU3" s="17"/>
      <c r="PNV3" s="17"/>
      <c r="PNW3" s="17"/>
      <c r="PNX3" s="17"/>
      <c r="PNY3" s="17"/>
      <c r="PNZ3" s="17"/>
      <c r="POA3" s="17"/>
      <c r="POB3" s="17"/>
      <c r="POC3" s="17"/>
      <c r="POD3" s="17"/>
      <c r="POE3" s="17"/>
      <c r="POF3" s="17"/>
      <c r="POG3" s="17"/>
      <c r="POH3" s="17"/>
      <c r="POI3" s="17"/>
      <c r="POJ3" s="17"/>
      <c r="POK3" s="17"/>
      <c r="POL3" s="17"/>
      <c r="POM3" s="17"/>
      <c r="PON3" s="17"/>
      <c r="POO3" s="17"/>
      <c r="POP3" s="17"/>
      <c r="POQ3" s="17"/>
      <c r="POR3" s="17"/>
      <c r="POS3" s="17"/>
      <c r="POT3" s="17"/>
      <c r="POU3" s="17"/>
      <c r="POV3" s="17"/>
      <c r="POW3" s="17"/>
      <c r="POX3" s="17"/>
      <c r="POY3" s="17"/>
      <c r="POZ3" s="17"/>
      <c r="PPA3" s="17"/>
      <c r="PPB3" s="17"/>
      <c r="PPC3" s="17"/>
      <c r="PPD3" s="17"/>
      <c r="PPE3" s="17"/>
      <c r="PPF3" s="17"/>
      <c r="PPG3" s="17"/>
      <c r="PPH3" s="17"/>
      <c r="PPI3" s="17"/>
      <c r="PPJ3" s="17"/>
      <c r="PPK3" s="17"/>
      <c r="PPL3" s="17"/>
      <c r="PPM3" s="17"/>
      <c r="PPN3" s="17"/>
      <c r="PPO3" s="17"/>
      <c r="PPP3" s="17"/>
      <c r="PPQ3" s="17"/>
      <c r="PPR3" s="17"/>
      <c r="PPS3" s="17"/>
      <c r="PPT3" s="17"/>
      <c r="PPU3" s="17"/>
      <c r="PPV3" s="17"/>
      <c r="PPW3" s="17"/>
      <c r="PPX3" s="17"/>
      <c r="PPY3" s="17"/>
      <c r="PPZ3" s="17"/>
      <c r="PQA3" s="17"/>
      <c r="PQB3" s="17"/>
      <c r="PQC3" s="17"/>
      <c r="PQD3" s="17"/>
      <c r="PQE3" s="17"/>
      <c r="PQF3" s="17"/>
      <c r="PQG3" s="17"/>
      <c r="PQH3" s="17"/>
      <c r="PQI3" s="17"/>
      <c r="PQJ3" s="17"/>
      <c r="PQK3" s="17"/>
      <c r="PQL3" s="17"/>
      <c r="PQM3" s="17"/>
      <c r="PQN3" s="17"/>
      <c r="PQO3" s="17"/>
      <c r="PQP3" s="17"/>
      <c r="PQQ3" s="17"/>
      <c r="PQR3" s="17"/>
      <c r="PQS3" s="17"/>
      <c r="PQT3" s="17"/>
      <c r="PQU3" s="17"/>
      <c r="PQV3" s="17"/>
      <c r="PQW3" s="17"/>
      <c r="PQX3" s="17"/>
      <c r="PQY3" s="17"/>
      <c r="PQZ3" s="17"/>
      <c r="PRA3" s="17"/>
      <c r="PRB3" s="17"/>
      <c r="PRC3" s="17"/>
      <c r="PRD3" s="17"/>
      <c r="PRE3" s="17"/>
      <c r="PRF3" s="17"/>
      <c r="PRG3" s="17"/>
      <c r="PRH3" s="17"/>
      <c r="PRI3" s="17"/>
      <c r="PRJ3" s="17"/>
      <c r="PRK3" s="17"/>
      <c r="PRL3" s="17"/>
      <c r="PRM3" s="17"/>
      <c r="PRN3" s="17"/>
      <c r="PRO3" s="17"/>
      <c r="PRP3" s="17"/>
      <c r="PRQ3" s="17"/>
      <c r="PRR3" s="17"/>
      <c r="PRS3" s="17"/>
      <c r="PRT3" s="17"/>
      <c r="PRU3" s="17"/>
      <c r="PRV3" s="17"/>
      <c r="PRW3" s="17"/>
      <c r="PRX3" s="17"/>
      <c r="PRY3" s="17"/>
      <c r="PRZ3" s="17"/>
      <c r="PSA3" s="17"/>
      <c r="PSB3" s="17"/>
      <c r="PSC3" s="17"/>
      <c r="PSD3" s="17"/>
      <c r="PSE3" s="17"/>
      <c r="PSF3" s="17"/>
      <c r="PSG3" s="17"/>
      <c r="PSH3" s="17"/>
      <c r="PSI3" s="17"/>
      <c r="PSJ3" s="17"/>
      <c r="PSK3" s="17"/>
      <c r="PSL3" s="17"/>
      <c r="PSM3" s="17"/>
      <c r="PSN3" s="17"/>
      <c r="PSO3" s="17"/>
      <c r="PSP3" s="17"/>
      <c r="PSQ3" s="17"/>
      <c r="PSR3" s="17"/>
      <c r="PSS3" s="17"/>
      <c r="PST3" s="17"/>
      <c r="PSU3" s="17"/>
      <c r="PSV3" s="17"/>
      <c r="PSW3" s="17"/>
      <c r="PSX3" s="17"/>
      <c r="PSY3" s="17"/>
      <c r="PSZ3" s="17"/>
      <c r="PTA3" s="17"/>
      <c r="PTB3" s="17"/>
      <c r="PTC3" s="17"/>
      <c r="PTD3" s="17"/>
      <c r="PTE3" s="17"/>
      <c r="PTF3" s="17"/>
      <c r="PTG3" s="17"/>
      <c r="PTH3" s="17"/>
      <c r="PTI3" s="17"/>
      <c r="PTJ3" s="17"/>
      <c r="PTK3" s="17"/>
      <c r="PTL3" s="17"/>
      <c r="PTM3" s="17"/>
      <c r="PTN3" s="17"/>
      <c r="PTO3" s="17"/>
      <c r="PTP3" s="17"/>
      <c r="PTQ3" s="17"/>
      <c r="PTR3" s="17"/>
      <c r="PTS3" s="17"/>
      <c r="PTT3" s="17"/>
      <c r="PTU3" s="17"/>
      <c r="PTV3" s="17"/>
      <c r="PTW3" s="17"/>
      <c r="PTX3" s="17"/>
      <c r="PTY3" s="17"/>
      <c r="PTZ3" s="17"/>
      <c r="PUA3" s="17"/>
      <c r="PUB3" s="17"/>
      <c r="PUC3" s="17"/>
      <c r="PUD3" s="17"/>
      <c r="PUE3" s="17"/>
      <c r="PUF3" s="17"/>
      <c r="PUG3" s="17"/>
      <c r="PUH3" s="17"/>
      <c r="PUI3" s="17"/>
      <c r="PUJ3" s="17"/>
      <c r="PUK3" s="17"/>
      <c r="PUL3" s="17"/>
      <c r="PUM3" s="17"/>
      <c r="PUN3" s="17"/>
      <c r="PUO3" s="17"/>
      <c r="PUP3" s="17"/>
      <c r="PUQ3" s="17"/>
      <c r="PUR3" s="17"/>
      <c r="PUS3" s="17"/>
      <c r="PUT3" s="17"/>
      <c r="PUU3" s="17"/>
      <c r="PUV3" s="17"/>
      <c r="PUW3" s="17"/>
      <c r="PUX3" s="17"/>
      <c r="PUY3" s="17"/>
      <c r="PUZ3" s="17"/>
      <c r="PVA3" s="17"/>
      <c r="PVB3" s="17"/>
      <c r="PVC3" s="17"/>
      <c r="PVD3" s="17"/>
      <c r="PVE3" s="17"/>
      <c r="PVF3" s="17"/>
      <c r="PVG3" s="17"/>
      <c r="PVH3" s="17"/>
      <c r="PVI3" s="17"/>
      <c r="PVJ3" s="17"/>
      <c r="PVK3" s="17"/>
      <c r="PVL3" s="17"/>
      <c r="PVM3" s="17"/>
      <c r="PVN3" s="17"/>
      <c r="PVO3" s="17"/>
      <c r="PVP3" s="17"/>
      <c r="PVQ3" s="17"/>
      <c r="PVR3" s="17"/>
      <c r="PVS3" s="17"/>
      <c r="PVT3" s="17"/>
      <c r="PVU3" s="17"/>
      <c r="PVV3" s="17"/>
      <c r="PVW3" s="17"/>
      <c r="PVX3" s="17"/>
      <c r="PVY3" s="17"/>
      <c r="PVZ3" s="17"/>
      <c r="PWA3" s="17"/>
      <c r="PWB3" s="17"/>
      <c r="PWC3" s="17"/>
      <c r="PWD3" s="17"/>
      <c r="PWE3" s="17"/>
      <c r="PWF3" s="17"/>
      <c r="PWG3" s="17"/>
      <c r="PWH3" s="17"/>
      <c r="PWI3" s="17"/>
      <c r="PWJ3" s="17"/>
      <c r="PWK3" s="17"/>
      <c r="PWL3" s="17"/>
      <c r="PWM3" s="17"/>
      <c r="PWN3" s="17"/>
      <c r="PWO3" s="17"/>
      <c r="PWP3" s="17"/>
      <c r="PWQ3" s="17"/>
      <c r="PWR3" s="17"/>
      <c r="PWS3" s="17"/>
      <c r="PWT3" s="17"/>
      <c r="PWU3" s="17"/>
      <c r="PWV3" s="17"/>
      <c r="PWW3" s="17"/>
      <c r="PWX3" s="17"/>
      <c r="PWY3" s="17"/>
      <c r="PWZ3" s="17"/>
      <c r="PXA3" s="17"/>
      <c r="PXB3" s="17"/>
      <c r="PXC3" s="17"/>
      <c r="PXD3" s="17"/>
      <c r="PXE3" s="17"/>
      <c r="PXF3" s="17"/>
      <c r="PXG3" s="17"/>
      <c r="PXH3" s="17"/>
      <c r="PXI3" s="17"/>
      <c r="PXJ3" s="17"/>
      <c r="PXK3" s="17"/>
      <c r="PXL3" s="17"/>
      <c r="PXM3" s="17"/>
      <c r="PXN3" s="17"/>
      <c r="PXO3" s="17"/>
      <c r="PXP3" s="17"/>
      <c r="PXQ3" s="17"/>
      <c r="PXR3" s="17"/>
      <c r="PXS3" s="17"/>
      <c r="PXT3" s="17"/>
      <c r="PXU3" s="17"/>
      <c r="PXV3" s="17"/>
      <c r="PXW3" s="17"/>
      <c r="PXX3" s="17"/>
      <c r="PXY3" s="17"/>
      <c r="PXZ3" s="17"/>
      <c r="PYA3" s="17"/>
      <c r="PYB3" s="17"/>
      <c r="PYC3" s="17"/>
      <c r="PYD3" s="17"/>
      <c r="PYE3" s="17"/>
      <c r="PYF3" s="17"/>
      <c r="PYG3" s="17"/>
      <c r="PYH3" s="17"/>
      <c r="PYI3" s="17"/>
      <c r="PYJ3" s="17"/>
      <c r="PYK3" s="17"/>
      <c r="PYL3" s="17"/>
      <c r="PYM3" s="17"/>
      <c r="PYN3" s="17"/>
      <c r="PYO3" s="17"/>
      <c r="PYP3" s="17"/>
      <c r="PYQ3" s="17"/>
      <c r="PYR3" s="17"/>
      <c r="PYS3" s="17"/>
      <c r="PYT3" s="17"/>
      <c r="PYU3" s="17"/>
      <c r="PYV3" s="17"/>
      <c r="PYW3" s="17"/>
      <c r="PYX3" s="17"/>
      <c r="PYY3" s="17"/>
      <c r="PYZ3" s="17"/>
      <c r="PZA3" s="17"/>
      <c r="PZB3" s="17"/>
      <c r="PZC3" s="17"/>
      <c r="PZD3" s="17"/>
      <c r="PZE3" s="17"/>
      <c r="PZF3" s="17"/>
      <c r="PZG3" s="17"/>
      <c r="PZH3" s="17"/>
      <c r="PZI3" s="17"/>
      <c r="PZJ3" s="17"/>
      <c r="PZK3" s="17"/>
      <c r="PZL3" s="17"/>
      <c r="PZM3" s="17"/>
      <c r="PZN3" s="17"/>
      <c r="PZO3" s="17"/>
      <c r="PZP3" s="17"/>
      <c r="PZQ3" s="17"/>
      <c r="PZR3" s="17"/>
      <c r="PZS3" s="17"/>
      <c r="PZT3" s="17"/>
      <c r="PZU3" s="17"/>
      <c r="PZV3" s="17"/>
      <c r="PZW3" s="17"/>
      <c r="PZX3" s="17"/>
      <c r="PZY3" s="17"/>
      <c r="PZZ3" s="17"/>
      <c r="QAA3" s="17"/>
      <c r="QAB3" s="17"/>
      <c r="QAC3" s="17"/>
      <c r="QAD3" s="17"/>
      <c r="QAE3" s="17"/>
      <c r="QAF3" s="17"/>
      <c r="QAG3" s="17"/>
      <c r="QAH3" s="17"/>
      <c r="QAI3" s="17"/>
      <c r="QAJ3" s="17"/>
      <c r="QAK3" s="17"/>
      <c r="QAL3" s="17"/>
      <c r="QAM3" s="17"/>
      <c r="QAN3" s="17"/>
      <c r="QAO3" s="17"/>
      <c r="QAP3" s="17"/>
      <c r="QAQ3" s="17"/>
      <c r="QAR3" s="17"/>
      <c r="QAS3" s="17"/>
      <c r="QAT3" s="17"/>
      <c r="QAU3" s="17"/>
      <c r="QAV3" s="17"/>
      <c r="QAW3" s="17"/>
      <c r="QAX3" s="17"/>
      <c r="QAY3" s="17"/>
      <c r="QAZ3" s="17"/>
      <c r="QBA3" s="17"/>
      <c r="QBB3" s="17"/>
      <c r="QBC3" s="17"/>
      <c r="QBD3" s="17"/>
      <c r="QBE3" s="17"/>
      <c r="QBF3" s="17"/>
      <c r="QBG3" s="17"/>
      <c r="QBH3" s="17"/>
      <c r="QBI3" s="17"/>
      <c r="QBJ3" s="17"/>
      <c r="QBK3" s="17"/>
      <c r="QBL3" s="17"/>
      <c r="QBM3" s="17"/>
      <c r="QBN3" s="17"/>
      <c r="QBO3" s="17"/>
      <c r="QBP3" s="17"/>
      <c r="QBQ3" s="17"/>
      <c r="QBR3" s="17"/>
      <c r="QBS3" s="17"/>
      <c r="QBT3" s="17"/>
      <c r="QBU3" s="17"/>
      <c r="QBV3" s="17"/>
      <c r="QBW3" s="17"/>
      <c r="QBX3" s="17"/>
      <c r="QBY3" s="17"/>
      <c r="QBZ3" s="17"/>
      <c r="QCA3" s="17"/>
      <c r="QCB3" s="17"/>
      <c r="QCC3" s="17"/>
      <c r="QCD3" s="17"/>
      <c r="QCE3" s="17"/>
      <c r="QCF3" s="17"/>
      <c r="QCG3" s="17"/>
      <c r="QCH3" s="17"/>
      <c r="QCI3" s="17"/>
      <c r="QCJ3" s="17"/>
      <c r="QCK3" s="17"/>
      <c r="QCL3" s="17"/>
      <c r="QCM3" s="17"/>
      <c r="QCN3" s="17"/>
      <c r="QCO3" s="17"/>
      <c r="QCP3" s="17"/>
      <c r="QCQ3" s="17"/>
      <c r="QCR3" s="17"/>
      <c r="QCS3" s="17"/>
      <c r="QCT3" s="17"/>
      <c r="QCU3" s="17"/>
      <c r="QCV3" s="17"/>
      <c r="QCW3" s="17"/>
      <c r="QCX3" s="17"/>
      <c r="QCY3" s="17"/>
      <c r="QCZ3" s="17"/>
      <c r="QDA3" s="17"/>
      <c r="QDB3" s="17"/>
      <c r="QDC3" s="17"/>
      <c r="QDD3" s="17"/>
      <c r="QDE3" s="17"/>
      <c r="QDF3" s="17"/>
      <c r="QDG3" s="17"/>
      <c r="QDH3" s="17"/>
      <c r="QDI3" s="17"/>
      <c r="QDJ3" s="17"/>
      <c r="QDK3" s="17"/>
      <c r="QDL3" s="17"/>
      <c r="QDM3" s="17"/>
      <c r="QDN3" s="17"/>
      <c r="QDO3" s="17"/>
      <c r="QDP3" s="17"/>
      <c r="QDQ3" s="17"/>
      <c r="QDR3" s="17"/>
      <c r="QDS3" s="17"/>
      <c r="QDT3" s="17"/>
      <c r="QDU3" s="17"/>
      <c r="QDV3" s="17"/>
      <c r="QDW3" s="17"/>
      <c r="QDX3" s="17"/>
      <c r="QDY3" s="17"/>
      <c r="QDZ3" s="17"/>
      <c r="QEA3" s="17"/>
      <c r="QEB3" s="17"/>
      <c r="QEC3" s="17"/>
      <c r="QED3" s="17"/>
      <c r="QEE3" s="17"/>
      <c r="QEF3" s="17"/>
      <c r="QEG3" s="17"/>
      <c r="QEH3" s="17"/>
      <c r="QEI3" s="17"/>
      <c r="QEJ3" s="17"/>
      <c r="QEK3" s="17"/>
      <c r="QEL3" s="17"/>
      <c r="QEM3" s="17"/>
      <c r="QEN3" s="17"/>
      <c r="QEO3" s="17"/>
      <c r="QEP3" s="17"/>
      <c r="QEQ3" s="17"/>
      <c r="QER3" s="17"/>
      <c r="QES3" s="17"/>
      <c r="QET3" s="17"/>
      <c r="QEU3" s="17"/>
      <c r="QEV3" s="17"/>
      <c r="QEW3" s="17"/>
      <c r="QEX3" s="17"/>
      <c r="QEY3" s="17"/>
      <c r="QEZ3" s="17"/>
      <c r="QFA3" s="17"/>
      <c r="QFB3" s="17"/>
      <c r="QFC3" s="17"/>
      <c r="QFD3" s="17"/>
      <c r="QFE3" s="17"/>
      <c r="QFF3" s="17"/>
      <c r="QFG3" s="17"/>
      <c r="QFH3" s="17"/>
      <c r="QFI3" s="17"/>
      <c r="QFJ3" s="17"/>
      <c r="QFK3" s="17"/>
      <c r="QFL3" s="17"/>
      <c r="QFM3" s="17"/>
      <c r="QFN3" s="17"/>
      <c r="QFO3" s="17"/>
      <c r="QFP3" s="17"/>
      <c r="QFQ3" s="17"/>
      <c r="QFR3" s="17"/>
      <c r="QFS3" s="17"/>
      <c r="QFT3" s="17"/>
      <c r="QFU3" s="17"/>
      <c r="QFV3" s="17"/>
      <c r="QFW3" s="17"/>
      <c r="QFX3" s="17"/>
      <c r="QFY3" s="17"/>
      <c r="QFZ3" s="17"/>
      <c r="QGA3" s="17"/>
      <c r="QGB3" s="17"/>
      <c r="QGC3" s="17"/>
      <c r="QGD3" s="17"/>
      <c r="QGE3" s="17"/>
      <c r="QGF3" s="17"/>
      <c r="QGG3" s="17"/>
      <c r="QGH3" s="17"/>
      <c r="QGI3" s="17"/>
      <c r="QGJ3" s="17"/>
      <c r="QGK3" s="17"/>
      <c r="QGL3" s="17"/>
      <c r="QGM3" s="17"/>
      <c r="QGN3" s="17"/>
      <c r="QGO3" s="17"/>
      <c r="QGP3" s="17"/>
      <c r="QGQ3" s="17"/>
      <c r="QGR3" s="17"/>
      <c r="QGS3" s="17"/>
      <c r="QGT3" s="17"/>
      <c r="QGU3" s="17"/>
      <c r="QGV3" s="17"/>
      <c r="QGW3" s="17"/>
      <c r="QGX3" s="17"/>
      <c r="QGY3" s="17"/>
      <c r="QGZ3" s="17"/>
      <c r="QHA3" s="17"/>
      <c r="QHB3" s="17"/>
      <c r="QHC3" s="17"/>
      <c r="QHD3" s="17"/>
      <c r="QHE3" s="17"/>
      <c r="QHF3" s="17"/>
      <c r="QHG3" s="17"/>
      <c r="QHH3" s="17"/>
      <c r="QHI3" s="17"/>
      <c r="QHJ3" s="17"/>
      <c r="QHK3" s="17"/>
      <c r="QHL3" s="17"/>
      <c r="QHM3" s="17"/>
      <c r="QHN3" s="17"/>
      <c r="QHO3" s="17"/>
      <c r="QHP3" s="17"/>
      <c r="QHQ3" s="17"/>
      <c r="QHR3" s="17"/>
      <c r="QHS3" s="17"/>
      <c r="QHT3" s="17"/>
      <c r="QHU3" s="17"/>
      <c r="QHV3" s="17"/>
      <c r="QHW3" s="17"/>
      <c r="QHX3" s="17"/>
      <c r="QHY3" s="17"/>
      <c r="QHZ3" s="17"/>
      <c r="QIA3" s="17"/>
      <c r="QIB3" s="17"/>
      <c r="QIC3" s="17"/>
      <c r="QID3" s="17"/>
      <c r="QIE3" s="17"/>
      <c r="QIF3" s="17"/>
      <c r="QIG3" s="17"/>
      <c r="QIH3" s="17"/>
      <c r="QII3" s="17"/>
      <c r="QIJ3" s="17"/>
      <c r="QIK3" s="17"/>
      <c r="QIL3" s="17"/>
      <c r="QIM3" s="17"/>
      <c r="QIN3" s="17"/>
      <c r="QIO3" s="17"/>
      <c r="QIP3" s="17"/>
      <c r="QIQ3" s="17"/>
      <c r="QIR3" s="17"/>
      <c r="QIS3" s="17"/>
      <c r="QIT3" s="17"/>
      <c r="QIU3" s="17"/>
      <c r="QIV3" s="17"/>
      <c r="QIW3" s="17"/>
      <c r="QIX3" s="17"/>
      <c r="QIY3" s="17"/>
      <c r="QIZ3" s="17"/>
      <c r="QJA3" s="17"/>
      <c r="QJB3" s="17"/>
      <c r="QJC3" s="17"/>
      <c r="QJD3" s="17"/>
      <c r="QJE3" s="17"/>
      <c r="QJF3" s="17"/>
      <c r="QJG3" s="17"/>
      <c r="QJH3" s="17"/>
      <c r="QJI3" s="17"/>
      <c r="QJJ3" s="17"/>
      <c r="QJK3" s="17"/>
      <c r="QJL3" s="17"/>
      <c r="QJM3" s="17"/>
      <c r="QJN3" s="17"/>
      <c r="QJO3" s="17"/>
      <c r="QJP3" s="17"/>
      <c r="QJQ3" s="17"/>
      <c r="QJR3" s="17"/>
      <c r="QJS3" s="17"/>
      <c r="QJT3" s="17"/>
      <c r="QJU3" s="17"/>
      <c r="QJV3" s="17"/>
      <c r="QJW3" s="17"/>
      <c r="QJX3" s="17"/>
      <c r="QJY3" s="17"/>
      <c r="QJZ3" s="17"/>
      <c r="QKA3" s="17"/>
      <c r="QKB3" s="17"/>
      <c r="QKC3" s="17"/>
      <c r="QKD3" s="17"/>
      <c r="QKE3" s="17"/>
      <c r="QKF3" s="17"/>
      <c r="QKG3" s="17"/>
      <c r="QKH3" s="17"/>
      <c r="QKI3" s="17"/>
      <c r="QKJ3" s="17"/>
      <c r="QKK3" s="17"/>
      <c r="QKL3" s="17"/>
      <c r="QKM3" s="17"/>
      <c r="QKN3" s="17"/>
      <c r="QKO3" s="17"/>
      <c r="QKP3" s="17"/>
      <c r="QKQ3" s="17"/>
      <c r="QKR3" s="17"/>
      <c r="QKS3" s="17"/>
      <c r="QKT3" s="17"/>
      <c r="QKU3" s="17"/>
      <c r="QKV3" s="17"/>
      <c r="QKW3" s="17"/>
      <c r="QKX3" s="17"/>
      <c r="QKY3" s="17"/>
      <c r="QKZ3" s="17"/>
      <c r="QLA3" s="17"/>
      <c r="QLB3" s="17"/>
      <c r="QLC3" s="17"/>
      <c r="QLD3" s="17"/>
      <c r="QLE3" s="17"/>
      <c r="QLF3" s="17"/>
      <c r="QLG3" s="17"/>
      <c r="QLH3" s="17"/>
      <c r="QLI3" s="17"/>
      <c r="QLJ3" s="17"/>
      <c r="QLK3" s="17"/>
      <c r="QLL3" s="17"/>
      <c r="QLM3" s="17"/>
      <c r="QLN3" s="17"/>
      <c r="QLO3" s="17"/>
      <c r="QLP3" s="17"/>
      <c r="QLQ3" s="17"/>
      <c r="QLR3" s="17"/>
      <c r="QLS3" s="17"/>
      <c r="QLT3" s="17"/>
      <c r="QLU3" s="17"/>
      <c r="QLV3" s="17"/>
      <c r="QLW3" s="17"/>
      <c r="QLX3" s="17"/>
      <c r="QLY3" s="17"/>
      <c r="QLZ3" s="17"/>
      <c r="QMA3" s="17"/>
      <c r="QMB3" s="17"/>
      <c r="QMC3" s="17"/>
      <c r="QMD3" s="17"/>
      <c r="QME3" s="17"/>
      <c r="QMF3" s="17"/>
      <c r="QMG3" s="17"/>
      <c r="QMH3" s="17"/>
      <c r="QMI3" s="17"/>
      <c r="QMJ3" s="17"/>
      <c r="QMK3" s="17"/>
      <c r="QML3" s="17"/>
      <c r="QMM3" s="17"/>
      <c r="QMN3" s="17"/>
      <c r="QMO3" s="17"/>
      <c r="QMP3" s="17"/>
      <c r="QMQ3" s="17"/>
      <c r="QMR3" s="17"/>
      <c r="QMS3" s="17"/>
      <c r="QMT3" s="17"/>
      <c r="QMU3" s="17"/>
      <c r="QMV3" s="17"/>
      <c r="QMW3" s="17"/>
      <c r="QMX3" s="17"/>
      <c r="QMY3" s="17"/>
      <c r="QMZ3" s="17"/>
      <c r="QNA3" s="17"/>
      <c r="QNB3" s="17"/>
      <c r="QNC3" s="17"/>
      <c r="QND3" s="17"/>
      <c r="QNE3" s="17"/>
      <c r="QNF3" s="17"/>
      <c r="QNG3" s="17"/>
      <c r="QNH3" s="17"/>
      <c r="QNI3" s="17"/>
      <c r="QNJ3" s="17"/>
      <c r="QNK3" s="17"/>
      <c r="QNL3" s="17"/>
      <c r="QNM3" s="17"/>
      <c r="QNN3" s="17"/>
      <c r="QNO3" s="17"/>
      <c r="QNP3" s="17"/>
      <c r="QNQ3" s="17"/>
      <c r="QNR3" s="17"/>
      <c r="QNS3" s="17"/>
      <c r="QNT3" s="17"/>
      <c r="QNU3" s="17"/>
      <c r="QNV3" s="17"/>
      <c r="QNW3" s="17"/>
      <c r="QNX3" s="17"/>
      <c r="QNY3" s="17"/>
      <c r="QNZ3" s="17"/>
      <c r="QOA3" s="17"/>
      <c r="QOB3" s="17"/>
      <c r="QOC3" s="17"/>
      <c r="QOD3" s="17"/>
      <c r="QOE3" s="17"/>
      <c r="QOF3" s="17"/>
      <c r="QOG3" s="17"/>
      <c r="QOH3" s="17"/>
      <c r="QOI3" s="17"/>
      <c r="QOJ3" s="17"/>
      <c r="QOK3" s="17"/>
      <c r="QOL3" s="17"/>
      <c r="QOM3" s="17"/>
      <c r="QON3" s="17"/>
      <c r="QOO3" s="17"/>
      <c r="QOP3" s="17"/>
      <c r="QOQ3" s="17"/>
      <c r="QOR3" s="17"/>
      <c r="QOS3" s="17"/>
      <c r="QOT3" s="17"/>
      <c r="QOU3" s="17"/>
      <c r="QOV3" s="17"/>
      <c r="QOW3" s="17"/>
      <c r="QOX3" s="17"/>
      <c r="QOY3" s="17"/>
      <c r="QOZ3" s="17"/>
      <c r="QPA3" s="17"/>
      <c r="QPB3" s="17"/>
      <c r="QPC3" s="17"/>
      <c r="QPD3" s="17"/>
      <c r="QPE3" s="17"/>
      <c r="QPF3" s="17"/>
      <c r="QPG3" s="17"/>
      <c r="QPH3" s="17"/>
      <c r="QPI3" s="17"/>
      <c r="QPJ3" s="17"/>
      <c r="QPK3" s="17"/>
      <c r="QPL3" s="17"/>
      <c r="QPM3" s="17"/>
      <c r="QPN3" s="17"/>
      <c r="QPO3" s="17"/>
      <c r="QPP3" s="17"/>
      <c r="QPQ3" s="17"/>
      <c r="QPR3" s="17"/>
      <c r="QPS3" s="17"/>
      <c r="QPT3" s="17"/>
      <c r="QPU3" s="17"/>
      <c r="QPV3" s="17"/>
      <c r="QPW3" s="17"/>
      <c r="QPX3" s="17"/>
      <c r="QPY3" s="17"/>
      <c r="QPZ3" s="17"/>
      <c r="QQA3" s="17"/>
      <c r="QQB3" s="17"/>
      <c r="QQC3" s="17"/>
      <c r="QQD3" s="17"/>
      <c r="QQE3" s="17"/>
      <c r="QQF3" s="17"/>
      <c r="QQG3" s="17"/>
      <c r="QQH3" s="17"/>
      <c r="QQI3" s="17"/>
      <c r="QQJ3" s="17"/>
      <c r="QQK3" s="17"/>
      <c r="QQL3" s="17"/>
      <c r="QQM3" s="17"/>
      <c r="QQN3" s="17"/>
      <c r="QQO3" s="17"/>
      <c r="QQP3" s="17"/>
      <c r="QQQ3" s="17"/>
      <c r="QQR3" s="17"/>
      <c r="QQS3" s="17"/>
      <c r="QQT3" s="17"/>
      <c r="QQU3" s="17"/>
      <c r="QQV3" s="17"/>
      <c r="QQW3" s="17"/>
      <c r="QQX3" s="17"/>
      <c r="QQY3" s="17"/>
      <c r="QQZ3" s="17"/>
      <c r="QRA3" s="17"/>
      <c r="QRB3" s="17"/>
      <c r="QRC3" s="17"/>
      <c r="QRD3" s="17"/>
      <c r="QRE3" s="17"/>
      <c r="QRF3" s="17"/>
      <c r="QRG3" s="17"/>
      <c r="QRH3" s="17"/>
      <c r="QRI3" s="17"/>
      <c r="QRJ3" s="17"/>
      <c r="QRK3" s="17"/>
      <c r="QRL3" s="17"/>
      <c r="QRM3" s="17"/>
      <c r="QRN3" s="17"/>
      <c r="QRO3" s="17"/>
      <c r="QRP3" s="17"/>
      <c r="QRQ3" s="17"/>
      <c r="QRR3" s="17"/>
      <c r="QRS3" s="17"/>
      <c r="QRT3" s="17"/>
      <c r="QRU3" s="17"/>
      <c r="QRV3" s="17"/>
      <c r="QRW3" s="17"/>
      <c r="QRX3" s="17"/>
      <c r="QRY3" s="17"/>
      <c r="QRZ3" s="17"/>
      <c r="QSA3" s="17"/>
      <c r="QSB3" s="17"/>
      <c r="QSC3" s="17"/>
      <c r="QSD3" s="17"/>
      <c r="QSE3" s="17"/>
      <c r="QSF3" s="17"/>
      <c r="QSG3" s="17"/>
      <c r="QSH3" s="17"/>
      <c r="QSI3" s="17"/>
      <c r="QSJ3" s="17"/>
      <c r="QSK3" s="17"/>
      <c r="QSL3" s="17"/>
      <c r="QSM3" s="17"/>
      <c r="QSN3" s="17"/>
      <c r="QSO3" s="17"/>
      <c r="QSP3" s="17"/>
      <c r="QSQ3" s="17"/>
      <c r="QSR3" s="17"/>
      <c r="QSS3" s="17"/>
      <c r="QST3" s="17"/>
      <c r="QSU3" s="17"/>
      <c r="QSV3" s="17"/>
      <c r="QSW3" s="17"/>
      <c r="QSX3" s="17"/>
      <c r="QSY3" s="17"/>
      <c r="QSZ3" s="17"/>
      <c r="QTA3" s="17"/>
      <c r="QTB3" s="17"/>
      <c r="QTC3" s="17"/>
      <c r="QTD3" s="17"/>
      <c r="QTE3" s="17"/>
      <c r="QTF3" s="17"/>
      <c r="QTG3" s="17"/>
      <c r="QTH3" s="17"/>
      <c r="QTI3" s="17"/>
      <c r="QTJ3" s="17"/>
      <c r="QTK3" s="17"/>
      <c r="QTL3" s="17"/>
      <c r="QTM3" s="17"/>
      <c r="QTN3" s="17"/>
      <c r="QTO3" s="17"/>
      <c r="QTP3" s="17"/>
      <c r="QTQ3" s="17"/>
      <c r="QTR3" s="17"/>
      <c r="QTS3" s="17"/>
      <c r="QTT3" s="17"/>
      <c r="QTU3" s="17"/>
      <c r="QTV3" s="17"/>
      <c r="QTW3" s="17"/>
      <c r="QTX3" s="17"/>
      <c r="QTY3" s="17"/>
      <c r="QTZ3" s="17"/>
      <c r="QUA3" s="17"/>
      <c r="QUB3" s="17"/>
      <c r="QUC3" s="17"/>
      <c r="QUD3" s="17"/>
      <c r="QUE3" s="17"/>
      <c r="QUF3" s="17"/>
      <c r="QUG3" s="17"/>
      <c r="QUH3" s="17"/>
      <c r="QUI3" s="17"/>
      <c r="QUJ3" s="17"/>
      <c r="QUK3" s="17"/>
      <c r="QUL3" s="17"/>
      <c r="QUM3" s="17"/>
      <c r="QUN3" s="17"/>
      <c r="QUO3" s="17"/>
      <c r="QUP3" s="17"/>
      <c r="QUQ3" s="17"/>
      <c r="QUR3" s="17"/>
      <c r="QUS3" s="17"/>
      <c r="QUT3" s="17"/>
      <c r="QUU3" s="17"/>
      <c r="QUV3" s="17"/>
      <c r="QUW3" s="17"/>
      <c r="QUX3" s="17"/>
      <c r="QUY3" s="17"/>
      <c r="QUZ3" s="17"/>
      <c r="QVA3" s="17"/>
      <c r="QVB3" s="17"/>
      <c r="QVC3" s="17"/>
      <c r="QVD3" s="17"/>
      <c r="QVE3" s="17"/>
      <c r="QVF3" s="17"/>
      <c r="QVG3" s="17"/>
      <c r="QVH3" s="17"/>
      <c r="QVI3" s="17"/>
      <c r="QVJ3" s="17"/>
      <c r="QVK3" s="17"/>
      <c r="QVL3" s="17"/>
      <c r="QVM3" s="17"/>
      <c r="QVN3" s="17"/>
      <c r="QVO3" s="17"/>
      <c r="QVP3" s="17"/>
      <c r="QVQ3" s="17"/>
      <c r="QVR3" s="17"/>
      <c r="QVS3" s="17"/>
      <c r="QVT3" s="17"/>
      <c r="QVU3" s="17"/>
      <c r="QVV3" s="17"/>
      <c r="QVW3" s="17"/>
      <c r="QVX3" s="17"/>
      <c r="QVY3" s="17"/>
      <c r="QVZ3" s="17"/>
      <c r="QWA3" s="17"/>
      <c r="QWB3" s="17"/>
      <c r="QWC3" s="17"/>
      <c r="QWD3" s="17"/>
      <c r="QWE3" s="17"/>
      <c r="QWF3" s="17"/>
      <c r="QWG3" s="17"/>
      <c r="QWH3" s="17"/>
      <c r="QWI3" s="17"/>
      <c r="QWJ3" s="17"/>
      <c r="QWK3" s="17"/>
      <c r="QWL3" s="17"/>
      <c r="QWM3" s="17"/>
      <c r="QWN3" s="17"/>
      <c r="QWO3" s="17"/>
      <c r="QWP3" s="17"/>
      <c r="QWQ3" s="17"/>
      <c r="QWR3" s="17"/>
      <c r="QWS3" s="17"/>
      <c r="QWT3" s="17"/>
      <c r="QWU3" s="17"/>
      <c r="QWV3" s="17"/>
      <c r="QWW3" s="17"/>
      <c r="QWX3" s="17"/>
      <c r="QWY3" s="17"/>
      <c r="QWZ3" s="17"/>
      <c r="QXA3" s="17"/>
      <c r="QXB3" s="17"/>
      <c r="QXC3" s="17"/>
      <c r="QXD3" s="17"/>
      <c r="QXE3" s="17"/>
      <c r="QXF3" s="17"/>
      <c r="QXG3" s="17"/>
      <c r="QXH3" s="17"/>
      <c r="QXI3" s="17"/>
      <c r="QXJ3" s="17"/>
      <c r="QXK3" s="17"/>
      <c r="QXL3" s="17"/>
      <c r="QXM3" s="17"/>
      <c r="QXN3" s="17"/>
      <c r="QXO3" s="17"/>
      <c r="QXP3" s="17"/>
      <c r="QXQ3" s="17"/>
      <c r="QXR3" s="17"/>
      <c r="QXS3" s="17"/>
      <c r="QXT3" s="17"/>
      <c r="QXU3" s="17"/>
      <c r="QXV3" s="17"/>
      <c r="QXW3" s="17"/>
      <c r="QXX3" s="17"/>
      <c r="QXY3" s="17"/>
      <c r="QXZ3" s="17"/>
      <c r="QYA3" s="17"/>
      <c r="QYB3" s="17"/>
      <c r="QYC3" s="17"/>
      <c r="QYD3" s="17"/>
      <c r="QYE3" s="17"/>
      <c r="QYF3" s="17"/>
      <c r="QYG3" s="17"/>
      <c r="QYH3" s="17"/>
      <c r="QYI3" s="17"/>
      <c r="QYJ3" s="17"/>
      <c r="QYK3" s="17"/>
      <c r="QYL3" s="17"/>
      <c r="QYM3" s="17"/>
      <c r="QYN3" s="17"/>
      <c r="QYO3" s="17"/>
      <c r="QYP3" s="17"/>
      <c r="QYQ3" s="17"/>
      <c r="QYR3" s="17"/>
      <c r="QYS3" s="17"/>
      <c r="QYT3" s="17"/>
      <c r="QYU3" s="17"/>
      <c r="QYV3" s="17"/>
      <c r="QYW3" s="17"/>
      <c r="QYX3" s="17"/>
      <c r="QYY3" s="17"/>
      <c r="QYZ3" s="17"/>
      <c r="QZA3" s="17"/>
      <c r="QZB3" s="17"/>
      <c r="QZC3" s="17"/>
      <c r="QZD3" s="17"/>
      <c r="QZE3" s="17"/>
      <c r="QZF3" s="17"/>
      <c r="QZG3" s="17"/>
      <c r="QZH3" s="17"/>
      <c r="QZI3" s="17"/>
      <c r="QZJ3" s="17"/>
      <c r="QZK3" s="17"/>
      <c r="QZL3" s="17"/>
      <c r="QZM3" s="17"/>
      <c r="QZN3" s="17"/>
      <c r="QZO3" s="17"/>
      <c r="QZP3" s="17"/>
      <c r="QZQ3" s="17"/>
      <c r="QZR3" s="17"/>
      <c r="QZS3" s="17"/>
      <c r="QZT3" s="17"/>
      <c r="QZU3" s="17"/>
      <c r="QZV3" s="17"/>
      <c r="QZW3" s="17"/>
      <c r="QZX3" s="17"/>
      <c r="QZY3" s="17"/>
      <c r="QZZ3" s="17"/>
      <c r="RAA3" s="17"/>
      <c r="RAB3" s="17"/>
      <c r="RAC3" s="17"/>
      <c r="RAD3" s="17"/>
      <c r="RAE3" s="17"/>
      <c r="RAF3" s="17"/>
      <c r="RAG3" s="17"/>
      <c r="RAH3" s="17"/>
      <c r="RAI3" s="17"/>
      <c r="RAJ3" s="17"/>
      <c r="RAK3" s="17"/>
      <c r="RAL3" s="17"/>
      <c r="RAM3" s="17"/>
      <c r="RAN3" s="17"/>
      <c r="RAO3" s="17"/>
      <c r="RAP3" s="17"/>
      <c r="RAQ3" s="17"/>
      <c r="RAR3" s="17"/>
      <c r="RAS3" s="17"/>
      <c r="RAT3" s="17"/>
      <c r="RAU3" s="17"/>
      <c r="RAV3" s="17"/>
      <c r="RAW3" s="17"/>
      <c r="RAX3" s="17"/>
      <c r="RAY3" s="17"/>
      <c r="RAZ3" s="17"/>
      <c r="RBA3" s="17"/>
      <c r="RBB3" s="17"/>
      <c r="RBC3" s="17"/>
      <c r="RBD3" s="17"/>
      <c r="RBE3" s="17"/>
      <c r="RBF3" s="17"/>
      <c r="RBG3" s="17"/>
      <c r="RBH3" s="17"/>
      <c r="RBI3" s="17"/>
      <c r="RBJ3" s="17"/>
      <c r="RBK3" s="17"/>
      <c r="RBL3" s="17"/>
      <c r="RBM3" s="17"/>
      <c r="RBN3" s="17"/>
      <c r="RBO3" s="17"/>
      <c r="RBP3" s="17"/>
      <c r="RBQ3" s="17"/>
      <c r="RBR3" s="17"/>
      <c r="RBS3" s="17"/>
      <c r="RBT3" s="17"/>
      <c r="RBU3" s="17"/>
      <c r="RBV3" s="17"/>
      <c r="RBW3" s="17"/>
      <c r="RBX3" s="17"/>
      <c r="RBY3" s="17"/>
      <c r="RBZ3" s="17"/>
      <c r="RCA3" s="17"/>
      <c r="RCB3" s="17"/>
      <c r="RCC3" s="17"/>
      <c r="RCD3" s="17"/>
      <c r="RCE3" s="17"/>
      <c r="RCF3" s="17"/>
      <c r="RCG3" s="17"/>
      <c r="RCH3" s="17"/>
      <c r="RCI3" s="17"/>
      <c r="RCJ3" s="17"/>
      <c r="RCK3" s="17"/>
      <c r="RCL3" s="17"/>
      <c r="RCM3" s="17"/>
      <c r="RCN3" s="17"/>
      <c r="RCO3" s="17"/>
      <c r="RCP3" s="17"/>
      <c r="RCQ3" s="17"/>
      <c r="RCR3" s="17"/>
      <c r="RCS3" s="17"/>
      <c r="RCT3" s="17"/>
      <c r="RCU3" s="17"/>
      <c r="RCV3" s="17"/>
      <c r="RCW3" s="17"/>
      <c r="RCX3" s="17"/>
      <c r="RCY3" s="17"/>
      <c r="RCZ3" s="17"/>
      <c r="RDA3" s="17"/>
      <c r="RDB3" s="17"/>
      <c r="RDC3" s="17"/>
      <c r="RDD3" s="17"/>
      <c r="RDE3" s="17"/>
      <c r="RDF3" s="17"/>
      <c r="RDG3" s="17"/>
      <c r="RDH3" s="17"/>
      <c r="RDI3" s="17"/>
      <c r="RDJ3" s="17"/>
      <c r="RDK3" s="17"/>
      <c r="RDL3" s="17"/>
      <c r="RDM3" s="17"/>
      <c r="RDN3" s="17"/>
      <c r="RDO3" s="17"/>
      <c r="RDP3" s="17"/>
      <c r="RDQ3" s="17"/>
      <c r="RDR3" s="17"/>
      <c r="RDS3" s="17"/>
      <c r="RDT3" s="17"/>
      <c r="RDU3" s="17"/>
      <c r="RDV3" s="17"/>
      <c r="RDW3" s="17"/>
      <c r="RDX3" s="17"/>
      <c r="RDY3" s="17"/>
      <c r="RDZ3" s="17"/>
      <c r="REA3" s="17"/>
      <c r="REB3" s="17"/>
      <c r="REC3" s="17"/>
      <c r="RED3" s="17"/>
      <c r="REE3" s="17"/>
      <c r="REF3" s="17"/>
      <c r="REG3" s="17"/>
      <c r="REH3" s="17"/>
      <c r="REI3" s="17"/>
      <c r="REJ3" s="17"/>
      <c r="REK3" s="17"/>
      <c r="REL3" s="17"/>
      <c r="REM3" s="17"/>
      <c r="REN3" s="17"/>
      <c r="REO3" s="17"/>
      <c r="REP3" s="17"/>
      <c r="REQ3" s="17"/>
      <c r="RER3" s="17"/>
      <c r="RES3" s="17"/>
      <c r="RET3" s="17"/>
      <c r="REU3" s="17"/>
      <c r="REV3" s="17"/>
      <c r="REW3" s="17"/>
      <c r="REX3" s="17"/>
      <c r="REY3" s="17"/>
      <c r="REZ3" s="17"/>
      <c r="RFA3" s="17"/>
      <c r="RFB3" s="17"/>
      <c r="RFC3" s="17"/>
      <c r="RFD3" s="17"/>
      <c r="RFE3" s="17"/>
      <c r="RFF3" s="17"/>
      <c r="RFG3" s="17"/>
      <c r="RFH3" s="17"/>
      <c r="RFI3" s="17"/>
      <c r="RFJ3" s="17"/>
      <c r="RFK3" s="17"/>
      <c r="RFL3" s="17"/>
      <c r="RFM3" s="17"/>
      <c r="RFN3" s="17"/>
      <c r="RFO3" s="17"/>
      <c r="RFP3" s="17"/>
      <c r="RFQ3" s="17"/>
      <c r="RFR3" s="17"/>
      <c r="RFS3" s="17"/>
      <c r="RFT3" s="17"/>
      <c r="RFU3" s="17"/>
      <c r="RFV3" s="17"/>
      <c r="RFW3" s="17"/>
      <c r="RFX3" s="17"/>
      <c r="RFY3" s="17"/>
      <c r="RFZ3" s="17"/>
      <c r="RGA3" s="17"/>
      <c r="RGB3" s="17"/>
      <c r="RGC3" s="17"/>
      <c r="RGD3" s="17"/>
      <c r="RGE3" s="17"/>
      <c r="RGF3" s="17"/>
      <c r="RGG3" s="17"/>
      <c r="RGH3" s="17"/>
      <c r="RGI3" s="17"/>
      <c r="RGJ3" s="17"/>
      <c r="RGK3" s="17"/>
      <c r="RGL3" s="17"/>
      <c r="RGM3" s="17"/>
      <c r="RGN3" s="17"/>
      <c r="RGO3" s="17"/>
      <c r="RGP3" s="17"/>
      <c r="RGQ3" s="17"/>
      <c r="RGR3" s="17"/>
      <c r="RGS3" s="17"/>
      <c r="RGT3" s="17"/>
      <c r="RGU3" s="17"/>
      <c r="RGV3" s="17"/>
      <c r="RGW3" s="17"/>
      <c r="RGX3" s="17"/>
      <c r="RGY3" s="17"/>
      <c r="RGZ3" s="17"/>
      <c r="RHA3" s="17"/>
      <c r="RHB3" s="17"/>
      <c r="RHC3" s="17"/>
      <c r="RHD3" s="17"/>
      <c r="RHE3" s="17"/>
      <c r="RHF3" s="17"/>
      <c r="RHG3" s="17"/>
      <c r="RHH3" s="17"/>
      <c r="RHI3" s="17"/>
      <c r="RHJ3" s="17"/>
      <c r="RHK3" s="17"/>
      <c r="RHL3" s="17"/>
      <c r="RHM3" s="17"/>
      <c r="RHN3" s="17"/>
      <c r="RHO3" s="17"/>
      <c r="RHP3" s="17"/>
      <c r="RHQ3" s="17"/>
      <c r="RHR3" s="17"/>
      <c r="RHS3" s="17"/>
      <c r="RHT3" s="17"/>
      <c r="RHU3" s="17"/>
      <c r="RHV3" s="17"/>
      <c r="RHW3" s="17"/>
      <c r="RHX3" s="17"/>
      <c r="RHY3" s="17"/>
      <c r="RHZ3" s="17"/>
      <c r="RIA3" s="17"/>
      <c r="RIB3" s="17"/>
      <c r="RIC3" s="17"/>
      <c r="RID3" s="17"/>
      <c r="RIE3" s="17"/>
      <c r="RIF3" s="17"/>
      <c r="RIG3" s="17"/>
      <c r="RIH3" s="17"/>
      <c r="RII3" s="17"/>
      <c r="RIJ3" s="17"/>
      <c r="RIK3" s="17"/>
      <c r="RIL3" s="17"/>
      <c r="RIM3" s="17"/>
      <c r="RIN3" s="17"/>
      <c r="RIO3" s="17"/>
      <c r="RIP3" s="17"/>
      <c r="RIQ3" s="17"/>
      <c r="RIR3" s="17"/>
      <c r="RIS3" s="17"/>
      <c r="RIT3" s="17"/>
      <c r="RIU3" s="17"/>
      <c r="RIV3" s="17"/>
      <c r="RIW3" s="17"/>
      <c r="RIX3" s="17"/>
      <c r="RIY3" s="17"/>
      <c r="RIZ3" s="17"/>
      <c r="RJA3" s="17"/>
      <c r="RJB3" s="17"/>
      <c r="RJC3" s="17"/>
      <c r="RJD3" s="17"/>
      <c r="RJE3" s="17"/>
      <c r="RJF3" s="17"/>
      <c r="RJG3" s="17"/>
      <c r="RJH3" s="17"/>
      <c r="RJI3" s="17"/>
      <c r="RJJ3" s="17"/>
      <c r="RJK3" s="17"/>
      <c r="RJL3" s="17"/>
      <c r="RJM3" s="17"/>
      <c r="RJN3" s="17"/>
      <c r="RJO3" s="17"/>
      <c r="RJP3" s="17"/>
      <c r="RJQ3" s="17"/>
      <c r="RJR3" s="17"/>
      <c r="RJS3" s="17"/>
      <c r="RJT3" s="17"/>
      <c r="RJU3" s="17"/>
      <c r="RJV3" s="17"/>
      <c r="RJW3" s="17"/>
      <c r="RJX3" s="17"/>
      <c r="RJY3" s="17"/>
      <c r="RJZ3" s="17"/>
      <c r="RKA3" s="17"/>
      <c r="RKB3" s="17"/>
      <c r="RKC3" s="17"/>
      <c r="RKD3" s="17"/>
      <c r="RKE3" s="17"/>
      <c r="RKF3" s="17"/>
      <c r="RKG3" s="17"/>
      <c r="RKH3" s="17"/>
      <c r="RKI3" s="17"/>
      <c r="RKJ3" s="17"/>
      <c r="RKK3" s="17"/>
      <c r="RKL3" s="17"/>
      <c r="RKM3" s="17"/>
      <c r="RKN3" s="17"/>
      <c r="RKO3" s="17"/>
      <c r="RKP3" s="17"/>
      <c r="RKQ3" s="17"/>
      <c r="RKR3" s="17"/>
      <c r="RKS3" s="17"/>
      <c r="RKT3" s="17"/>
      <c r="RKU3" s="17"/>
      <c r="RKV3" s="17"/>
      <c r="RKW3" s="17"/>
      <c r="RKX3" s="17"/>
      <c r="RKY3" s="17"/>
      <c r="RKZ3" s="17"/>
      <c r="RLA3" s="17"/>
      <c r="RLB3" s="17"/>
      <c r="RLC3" s="17"/>
      <c r="RLD3" s="17"/>
      <c r="RLE3" s="17"/>
      <c r="RLF3" s="17"/>
      <c r="RLG3" s="17"/>
      <c r="RLH3" s="17"/>
      <c r="RLI3" s="17"/>
      <c r="RLJ3" s="17"/>
      <c r="RLK3" s="17"/>
      <c r="RLL3" s="17"/>
      <c r="RLM3" s="17"/>
      <c r="RLN3" s="17"/>
      <c r="RLO3" s="17"/>
      <c r="RLP3" s="17"/>
      <c r="RLQ3" s="17"/>
      <c r="RLR3" s="17"/>
      <c r="RLS3" s="17"/>
      <c r="RLT3" s="17"/>
      <c r="RLU3" s="17"/>
      <c r="RLV3" s="17"/>
      <c r="RLW3" s="17"/>
      <c r="RLX3" s="17"/>
      <c r="RLY3" s="17"/>
      <c r="RLZ3" s="17"/>
      <c r="RMA3" s="17"/>
      <c r="RMB3" s="17"/>
      <c r="RMC3" s="17"/>
      <c r="RMD3" s="17"/>
      <c r="RME3" s="17"/>
      <c r="RMF3" s="17"/>
      <c r="RMG3" s="17"/>
      <c r="RMH3" s="17"/>
      <c r="RMI3" s="17"/>
      <c r="RMJ3" s="17"/>
      <c r="RMK3" s="17"/>
      <c r="RML3" s="17"/>
      <c r="RMM3" s="17"/>
      <c r="RMN3" s="17"/>
      <c r="RMO3" s="17"/>
      <c r="RMP3" s="17"/>
      <c r="RMQ3" s="17"/>
      <c r="RMR3" s="17"/>
      <c r="RMS3" s="17"/>
      <c r="RMT3" s="17"/>
      <c r="RMU3" s="17"/>
      <c r="RMV3" s="17"/>
      <c r="RMW3" s="17"/>
      <c r="RMX3" s="17"/>
      <c r="RMY3" s="17"/>
      <c r="RMZ3" s="17"/>
      <c r="RNA3" s="17"/>
      <c r="RNB3" s="17"/>
      <c r="RNC3" s="17"/>
      <c r="RND3" s="17"/>
      <c r="RNE3" s="17"/>
      <c r="RNF3" s="17"/>
      <c r="RNG3" s="17"/>
      <c r="RNH3" s="17"/>
      <c r="RNI3" s="17"/>
      <c r="RNJ3" s="17"/>
      <c r="RNK3" s="17"/>
      <c r="RNL3" s="17"/>
      <c r="RNM3" s="17"/>
      <c r="RNN3" s="17"/>
      <c r="RNO3" s="17"/>
      <c r="RNP3" s="17"/>
      <c r="RNQ3" s="17"/>
      <c r="RNR3" s="17"/>
      <c r="RNS3" s="17"/>
      <c r="RNT3" s="17"/>
      <c r="RNU3" s="17"/>
      <c r="RNV3" s="17"/>
      <c r="RNW3" s="17"/>
      <c r="RNX3" s="17"/>
      <c r="RNY3" s="17"/>
      <c r="RNZ3" s="17"/>
      <c r="ROA3" s="17"/>
      <c r="ROB3" s="17"/>
      <c r="ROC3" s="17"/>
      <c r="ROD3" s="17"/>
      <c r="ROE3" s="17"/>
      <c r="ROF3" s="17"/>
      <c r="ROG3" s="17"/>
      <c r="ROH3" s="17"/>
      <c r="ROI3" s="17"/>
      <c r="ROJ3" s="17"/>
      <c r="ROK3" s="17"/>
      <c r="ROL3" s="17"/>
      <c r="ROM3" s="17"/>
      <c r="RON3" s="17"/>
      <c r="ROO3" s="17"/>
      <c r="ROP3" s="17"/>
      <c r="ROQ3" s="17"/>
      <c r="ROR3" s="17"/>
      <c r="ROS3" s="17"/>
      <c r="ROT3" s="17"/>
      <c r="ROU3" s="17"/>
      <c r="ROV3" s="17"/>
      <c r="ROW3" s="17"/>
      <c r="ROX3" s="17"/>
      <c r="ROY3" s="17"/>
      <c r="ROZ3" s="17"/>
      <c r="RPA3" s="17"/>
      <c r="RPB3" s="17"/>
      <c r="RPC3" s="17"/>
      <c r="RPD3" s="17"/>
      <c r="RPE3" s="17"/>
      <c r="RPF3" s="17"/>
      <c r="RPG3" s="17"/>
      <c r="RPH3" s="17"/>
      <c r="RPI3" s="17"/>
      <c r="RPJ3" s="17"/>
      <c r="RPK3" s="17"/>
      <c r="RPL3" s="17"/>
      <c r="RPM3" s="17"/>
      <c r="RPN3" s="17"/>
      <c r="RPO3" s="17"/>
      <c r="RPP3" s="17"/>
      <c r="RPQ3" s="17"/>
      <c r="RPR3" s="17"/>
      <c r="RPS3" s="17"/>
      <c r="RPT3" s="17"/>
      <c r="RPU3" s="17"/>
      <c r="RPV3" s="17"/>
      <c r="RPW3" s="17"/>
      <c r="RPX3" s="17"/>
      <c r="RPY3" s="17"/>
      <c r="RPZ3" s="17"/>
      <c r="RQA3" s="17"/>
      <c r="RQB3" s="17"/>
      <c r="RQC3" s="17"/>
      <c r="RQD3" s="17"/>
      <c r="RQE3" s="17"/>
      <c r="RQF3" s="17"/>
      <c r="RQG3" s="17"/>
      <c r="RQH3" s="17"/>
      <c r="RQI3" s="17"/>
      <c r="RQJ3" s="17"/>
      <c r="RQK3" s="17"/>
      <c r="RQL3" s="17"/>
      <c r="RQM3" s="17"/>
      <c r="RQN3" s="17"/>
      <c r="RQO3" s="17"/>
      <c r="RQP3" s="17"/>
      <c r="RQQ3" s="17"/>
      <c r="RQR3" s="17"/>
      <c r="RQS3" s="17"/>
      <c r="RQT3" s="17"/>
      <c r="RQU3" s="17"/>
      <c r="RQV3" s="17"/>
      <c r="RQW3" s="17"/>
      <c r="RQX3" s="17"/>
      <c r="RQY3" s="17"/>
      <c r="RQZ3" s="17"/>
      <c r="RRA3" s="17"/>
      <c r="RRB3" s="17"/>
      <c r="RRC3" s="17"/>
      <c r="RRD3" s="17"/>
      <c r="RRE3" s="17"/>
      <c r="RRF3" s="17"/>
      <c r="RRG3" s="17"/>
      <c r="RRH3" s="17"/>
      <c r="RRI3" s="17"/>
      <c r="RRJ3" s="17"/>
      <c r="RRK3" s="17"/>
      <c r="RRL3" s="17"/>
      <c r="RRM3" s="17"/>
      <c r="RRN3" s="17"/>
      <c r="RRO3" s="17"/>
      <c r="RRP3" s="17"/>
      <c r="RRQ3" s="17"/>
      <c r="RRR3" s="17"/>
      <c r="RRS3" s="17"/>
      <c r="RRT3" s="17"/>
      <c r="RRU3" s="17"/>
      <c r="RRV3" s="17"/>
      <c r="RRW3" s="17"/>
      <c r="RRX3" s="17"/>
      <c r="RRY3" s="17"/>
      <c r="RRZ3" s="17"/>
      <c r="RSA3" s="17"/>
      <c r="RSB3" s="17"/>
      <c r="RSC3" s="17"/>
      <c r="RSD3" s="17"/>
      <c r="RSE3" s="17"/>
      <c r="RSF3" s="17"/>
      <c r="RSG3" s="17"/>
      <c r="RSH3" s="17"/>
      <c r="RSI3" s="17"/>
      <c r="RSJ3" s="17"/>
      <c r="RSK3" s="17"/>
      <c r="RSL3" s="17"/>
      <c r="RSM3" s="17"/>
      <c r="RSN3" s="17"/>
      <c r="RSO3" s="17"/>
      <c r="RSP3" s="17"/>
      <c r="RSQ3" s="17"/>
      <c r="RSR3" s="17"/>
      <c r="RSS3" s="17"/>
      <c r="RST3" s="17"/>
      <c r="RSU3" s="17"/>
      <c r="RSV3" s="17"/>
      <c r="RSW3" s="17"/>
      <c r="RSX3" s="17"/>
      <c r="RSY3" s="17"/>
      <c r="RSZ3" s="17"/>
      <c r="RTA3" s="17"/>
      <c r="RTB3" s="17"/>
      <c r="RTC3" s="17"/>
      <c r="RTD3" s="17"/>
      <c r="RTE3" s="17"/>
      <c r="RTF3" s="17"/>
      <c r="RTG3" s="17"/>
      <c r="RTH3" s="17"/>
      <c r="RTI3" s="17"/>
      <c r="RTJ3" s="17"/>
      <c r="RTK3" s="17"/>
      <c r="RTL3" s="17"/>
      <c r="RTM3" s="17"/>
      <c r="RTN3" s="17"/>
      <c r="RTO3" s="17"/>
      <c r="RTP3" s="17"/>
      <c r="RTQ3" s="17"/>
      <c r="RTR3" s="17"/>
      <c r="RTS3" s="17"/>
      <c r="RTT3" s="17"/>
      <c r="RTU3" s="17"/>
      <c r="RTV3" s="17"/>
      <c r="RTW3" s="17"/>
      <c r="RTX3" s="17"/>
      <c r="RTY3" s="17"/>
      <c r="RTZ3" s="17"/>
      <c r="RUA3" s="17"/>
      <c r="RUB3" s="17"/>
      <c r="RUC3" s="17"/>
      <c r="RUD3" s="17"/>
      <c r="RUE3" s="17"/>
      <c r="RUF3" s="17"/>
      <c r="RUG3" s="17"/>
      <c r="RUH3" s="17"/>
      <c r="RUI3" s="17"/>
      <c r="RUJ3" s="17"/>
      <c r="RUK3" s="17"/>
      <c r="RUL3" s="17"/>
      <c r="RUM3" s="17"/>
      <c r="RUN3" s="17"/>
      <c r="RUO3" s="17"/>
      <c r="RUP3" s="17"/>
      <c r="RUQ3" s="17"/>
      <c r="RUR3" s="17"/>
      <c r="RUS3" s="17"/>
      <c r="RUT3" s="17"/>
      <c r="RUU3" s="17"/>
      <c r="RUV3" s="17"/>
      <c r="RUW3" s="17"/>
      <c r="RUX3" s="17"/>
      <c r="RUY3" s="17"/>
      <c r="RUZ3" s="17"/>
      <c r="RVA3" s="17"/>
      <c r="RVB3" s="17"/>
      <c r="RVC3" s="17"/>
      <c r="RVD3" s="17"/>
      <c r="RVE3" s="17"/>
      <c r="RVF3" s="17"/>
      <c r="RVG3" s="17"/>
      <c r="RVH3" s="17"/>
      <c r="RVI3" s="17"/>
      <c r="RVJ3" s="17"/>
      <c r="RVK3" s="17"/>
      <c r="RVL3" s="17"/>
      <c r="RVM3" s="17"/>
      <c r="RVN3" s="17"/>
      <c r="RVO3" s="17"/>
      <c r="RVP3" s="17"/>
      <c r="RVQ3" s="17"/>
      <c r="RVR3" s="17"/>
      <c r="RVS3" s="17"/>
      <c r="RVT3" s="17"/>
      <c r="RVU3" s="17"/>
      <c r="RVV3" s="17"/>
      <c r="RVW3" s="17"/>
      <c r="RVX3" s="17"/>
      <c r="RVY3" s="17"/>
      <c r="RVZ3" s="17"/>
      <c r="RWA3" s="17"/>
      <c r="RWB3" s="17"/>
      <c r="RWC3" s="17"/>
      <c r="RWD3" s="17"/>
      <c r="RWE3" s="17"/>
      <c r="RWF3" s="17"/>
      <c r="RWG3" s="17"/>
      <c r="RWH3" s="17"/>
      <c r="RWI3" s="17"/>
      <c r="RWJ3" s="17"/>
      <c r="RWK3" s="17"/>
      <c r="RWL3" s="17"/>
      <c r="RWM3" s="17"/>
      <c r="RWN3" s="17"/>
      <c r="RWO3" s="17"/>
      <c r="RWP3" s="17"/>
      <c r="RWQ3" s="17"/>
      <c r="RWR3" s="17"/>
      <c r="RWS3" s="17"/>
      <c r="RWT3" s="17"/>
      <c r="RWU3" s="17"/>
      <c r="RWV3" s="17"/>
      <c r="RWW3" s="17"/>
      <c r="RWX3" s="17"/>
      <c r="RWY3" s="17"/>
      <c r="RWZ3" s="17"/>
      <c r="RXA3" s="17"/>
      <c r="RXB3" s="17"/>
      <c r="RXC3" s="17"/>
      <c r="RXD3" s="17"/>
      <c r="RXE3" s="17"/>
      <c r="RXF3" s="17"/>
      <c r="RXG3" s="17"/>
      <c r="RXH3" s="17"/>
      <c r="RXI3" s="17"/>
      <c r="RXJ3" s="17"/>
      <c r="RXK3" s="17"/>
      <c r="RXL3" s="17"/>
      <c r="RXM3" s="17"/>
      <c r="RXN3" s="17"/>
      <c r="RXO3" s="17"/>
      <c r="RXP3" s="17"/>
      <c r="RXQ3" s="17"/>
      <c r="RXR3" s="17"/>
      <c r="RXS3" s="17"/>
      <c r="RXT3" s="17"/>
      <c r="RXU3" s="17"/>
      <c r="RXV3" s="17"/>
      <c r="RXW3" s="17"/>
      <c r="RXX3" s="17"/>
      <c r="RXY3" s="17"/>
      <c r="RXZ3" s="17"/>
      <c r="RYA3" s="17"/>
      <c r="RYB3" s="17"/>
      <c r="RYC3" s="17"/>
      <c r="RYD3" s="17"/>
      <c r="RYE3" s="17"/>
      <c r="RYF3" s="17"/>
      <c r="RYG3" s="17"/>
      <c r="RYH3" s="17"/>
      <c r="RYI3" s="17"/>
      <c r="RYJ3" s="17"/>
      <c r="RYK3" s="17"/>
      <c r="RYL3" s="17"/>
      <c r="RYM3" s="17"/>
      <c r="RYN3" s="17"/>
      <c r="RYO3" s="17"/>
      <c r="RYP3" s="17"/>
      <c r="RYQ3" s="17"/>
      <c r="RYR3" s="17"/>
      <c r="RYS3" s="17"/>
      <c r="RYT3" s="17"/>
      <c r="RYU3" s="17"/>
      <c r="RYV3" s="17"/>
      <c r="RYW3" s="17"/>
      <c r="RYX3" s="17"/>
      <c r="RYY3" s="17"/>
      <c r="RYZ3" s="17"/>
      <c r="RZA3" s="17"/>
      <c r="RZB3" s="17"/>
      <c r="RZC3" s="17"/>
      <c r="RZD3" s="17"/>
      <c r="RZE3" s="17"/>
      <c r="RZF3" s="17"/>
      <c r="RZG3" s="17"/>
      <c r="RZH3" s="17"/>
      <c r="RZI3" s="17"/>
      <c r="RZJ3" s="17"/>
      <c r="RZK3" s="17"/>
      <c r="RZL3" s="17"/>
      <c r="RZM3" s="17"/>
      <c r="RZN3" s="17"/>
      <c r="RZO3" s="17"/>
      <c r="RZP3" s="17"/>
      <c r="RZQ3" s="17"/>
      <c r="RZR3" s="17"/>
      <c r="RZS3" s="17"/>
      <c r="RZT3" s="17"/>
      <c r="RZU3" s="17"/>
      <c r="RZV3" s="17"/>
      <c r="RZW3" s="17"/>
      <c r="RZX3" s="17"/>
      <c r="RZY3" s="17"/>
      <c r="RZZ3" s="17"/>
      <c r="SAA3" s="17"/>
      <c r="SAB3" s="17"/>
      <c r="SAC3" s="17"/>
      <c r="SAD3" s="17"/>
      <c r="SAE3" s="17"/>
      <c r="SAF3" s="17"/>
      <c r="SAG3" s="17"/>
      <c r="SAH3" s="17"/>
      <c r="SAI3" s="17"/>
      <c r="SAJ3" s="17"/>
      <c r="SAK3" s="17"/>
      <c r="SAL3" s="17"/>
      <c r="SAM3" s="17"/>
      <c r="SAN3" s="17"/>
      <c r="SAO3" s="17"/>
      <c r="SAP3" s="17"/>
      <c r="SAQ3" s="17"/>
      <c r="SAR3" s="17"/>
      <c r="SAS3" s="17"/>
      <c r="SAT3" s="17"/>
      <c r="SAU3" s="17"/>
      <c r="SAV3" s="17"/>
      <c r="SAW3" s="17"/>
      <c r="SAX3" s="17"/>
      <c r="SAY3" s="17"/>
      <c r="SAZ3" s="17"/>
      <c r="SBA3" s="17"/>
      <c r="SBB3" s="17"/>
      <c r="SBC3" s="17"/>
      <c r="SBD3" s="17"/>
      <c r="SBE3" s="17"/>
      <c r="SBF3" s="17"/>
      <c r="SBG3" s="17"/>
      <c r="SBH3" s="17"/>
      <c r="SBI3" s="17"/>
      <c r="SBJ3" s="17"/>
      <c r="SBK3" s="17"/>
      <c r="SBL3" s="17"/>
      <c r="SBM3" s="17"/>
      <c r="SBN3" s="17"/>
      <c r="SBO3" s="17"/>
      <c r="SBP3" s="17"/>
      <c r="SBQ3" s="17"/>
      <c r="SBR3" s="17"/>
      <c r="SBS3" s="17"/>
      <c r="SBT3" s="17"/>
      <c r="SBU3" s="17"/>
      <c r="SBV3" s="17"/>
      <c r="SBW3" s="17"/>
      <c r="SBX3" s="17"/>
      <c r="SBY3" s="17"/>
      <c r="SBZ3" s="17"/>
      <c r="SCA3" s="17"/>
      <c r="SCB3" s="17"/>
      <c r="SCC3" s="17"/>
      <c r="SCD3" s="17"/>
      <c r="SCE3" s="17"/>
      <c r="SCF3" s="17"/>
      <c r="SCG3" s="17"/>
      <c r="SCH3" s="17"/>
      <c r="SCI3" s="17"/>
      <c r="SCJ3" s="17"/>
      <c r="SCK3" s="17"/>
      <c r="SCL3" s="17"/>
      <c r="SCM3" s="17"/>
      <c r="SCN3" s="17"/>
      <c r="SCO3" s="17"/>
      <c r="SCP3" s="17"/>
      <c r="SCQ3" s="17"/>
      <c r="SCR3" s="17"/>
      <c r="SCS3" s="17"/>
      <c r="SCT3" s="17"/>
      <c r="SCU3" s="17"/>
      <c r="SCV3" s="17"/>
      <c r="SCW3" s="17"/>
      <c r="SCX3" s="17"/>
      <c r="SCY3" s="17"/>
      <c r="SCZ3" s="17"/>
      <c r="SDA3" s="17"/>
      <c r="SDB3" s="17"/>
      <c r="SDC3" s="17"/>
      <c r="SDD3" s="17"/>
      <c r="SDE3" s="17"/>
      <c r="SDF3" s="17"/>
      <c r="SDG3" s="17"/>
      <c r="SDH3" s="17"/>
      <c r="SDI3" s="17"/>
      <c r="SDJ3" s="17"/>
      <c r="SDK3" s="17"/>
      <c r="SDL3" s="17"/>
      <c r="SDM3" s="17"/>
      <c r="SDN3" s="17"/>
      <c r="SDO3" s="17"/>
      <c r="SDP3" s="17"/>
      <c r="SDQ3" s="17"/>
      <c r="SDR3" s="17"/>
      <c r="SDS3" s="17"/>
      <c r="SDT3" s="17"/>
      <c r="SDU3" s="17"/>
      <c r="SDV3" s="17"/>
      <c r="SDW3" s="17"/>
      <c r="SDX3" s="17"/>
      <c r="SDY3" s="17"/>
      <c r="SDZ3" s="17"/>
      <c r="SEA3" s="17"/>
      <c r="SEB3" s="17"/>
      <c r="SEC3" s="17"/>
      <c r="SED3" s="17"/>
      <c r="SEE3" s="17"/>
      <c r="SEF3" s="17"/>
      <c r="SEG3" s="17"/>
      <c r="SEH3" s="17"/>
      <c r="SEI3" s="17"/>
      <c r="SEJ3" s="17"/>
      <c r="SEK3" s="17"/>
      <c r="SEL3" s="17"/>
      <c r="SEM3" s="17"/>
      <c r="SEN3" s="17"/>
      <c r="SEO3" s="17"/>
      <c r="SEP3" s="17"/>
      <c r="SEQ3" s="17"/>
      <c r="SER3" s="17"/>
      <c r="SES3" s="17"/>
      <c r="SET3" s="17"/>
      <c r="SEU3" s="17"/>
      <c r="SEV3" s="17"/>
      <c r="SEW3" s="17"/>
      <c r="SEX3" s="17"/>
      <c r="SEY3" s="17"/>
      <c r="SEZ3" s="17"/>
      <c r="SFA3" s="17"/>
      <c r="SFB3" s="17"/>
      <c r="SFC3" s="17"/>
      <c r="SFD3" s="17"/>
      <c r="SFE3" s="17"/>
      <c r="SFF3" s="17"/>
      <c r="SFG3" s="17"/>
      <c r="SFH3" s="17"/>
      <c r="SFI3" s="17"/>
      <c r="SFJ3" s="17"/>
      <c r="SFK3" s="17"/>
      <c r="SFL3" s="17"/>
      <c r="SFM3" s="17"/>
      <c r="SFN3" s="17"/>
      <c r="SFO3" s="17"/>
      <c r="SFP3" s="17"/>
      <c r="SFQ3" s="17"/>
      <c r="SFR3" s="17"/>
      <c r="SFS3" s="17"/>
      <c r="SFT3" s="17"/>
      <c r="SFU3" s="17"/>
      <c r="SFV3" s="17"/>
      <c r="SFW3" s="17"/>
      <c r="SFX3" s="17"/>
      <c r="SFY3" s="17"/>
      <c r="SFZ3" s="17"/>
      <c r="SGA3" s="17"/>
      <c r="SGB3" s="17"/>
      <c r="SGC3" s="17"/>
      <c r="SGD3" s="17"/>
      <c r="SGE3" s="17"/>
      <c r="SGF3" s="17"/>
      <c r="SGG3" s="17"/>
      <c r="SGH3" s="17"/>
      <c r="SGI3" s="17"/>
      <c r="SGJ3" s="17"/>
      <c r="SGK3" s="17"/>
      <c r="SGL3" s="17"/>
      <c r="SGM3" s="17"/>
      <c r="SGN3" s="17"/>
      <c r="SGO3" s="17"/>
      <c r="SGP3" s="17"/>
      <c r="SGQ3" s="17"/>
      <c r="SGR3" s="17"/>
      <c r="SGS3" s="17"/>
      <c r="SGT3" s="17"/>
      <c r="SGU3" s="17"/>
      <c r="SGV3" s="17"/>
      <c r="SGW3" s="17"/>
      <c r="SGX3" s="17"/>
      <c r="SGY3" s="17"/>
      <c r="SGZ3" s="17"/>
      <c r="SHA3" s="17"/>
      <c r="SHB3" s="17"/>
      <c r="SHC3" s="17"/>
      <c r="SHD3" s="17"/>
      <c r="SHE3" s="17"/>
      <c r="SHF3" s="17"/>
      <c r="SHG3" s="17"/>
      <c r="SHH3" s="17"/>
      <c r="SHI3" s="17"/>
      <c r="SHJ3" s="17"/>
      <c r="SHK3" s="17"/>
      <c r="SHL3" s="17"/>
      <c r="SHM3" s="17"/>
      <c r="SHN3" s="17"/>
      <c r="SHO3" s="17"/>
      <c r="SHP3" s="17"/>
      <c r="SHQ3" s="17"/>
      <c r="SHR3" s="17"/>
      <c r="SHS3" s="17"/>
      <c r="SHT3" s="17"/>
      <c r="SHU3" s="17"/>
      <c r="SHV3" s="17"/>
      <c r="SHW3" s="17"/>
      <c r="SHX3" s="17"/>
      <c r="SHY3" s="17"/>
      <c r="SHZ3" s="17"/>
      <c r="SIA3" s="17"/>
      <c r="SIB3" s="17"/>
      <c r="SIC3" s="17"/>
      <c r="SID3" s="17"/>
      <c r="SIE3" s="17"/>
      <c r="SIF3" s="17"/>
      <c r="SIG3" s="17"/>
      <c r="SIH3" s="17"/>
      <c r="SII3" s="17"/>
      <c r="SIJ3" s="17"/>
      <c r="SIK3" s="17"/>
      <c r="SIL3" s="17"/>
      <c r="SIM3" s="17"/>
      <c r="SIN3" s="17"/>
      <c r="SIO3" s="17"/>
      <c r="SIP3" s="17"/>
      <c r="SIQ3" s="17"/>
      <c r="SIR3" s="17"/>
      <c r="SIS3" s="17"/>
      <c r="SIT3" s="17"/>
      <c r="SIU3" s="17"/>
      <c r="SIV3" s="17"/>
      <c r="SIW3" s="17"/>
      <c r="SIX3" s="17"/>
      <c r="SIY3" s="17"/>
      <c r="SIZ3" s="17"/>
      <c r="SJA3" s="17"/>
      <c r="SJB3" s="17"/>
      <c r="SJC3" s="17"/>
      <c r="SJD3" s="17"/>
      <c r="SJE3" s="17"/>
      <c r="SJF3" s="17"/>
      <c r="SJG3" s="17"/>
      <c r="SJH3" s="17"/>
      <c r="SJI3" s="17"/>
      <c r="SJJ3" s="17"/>
      <c r="SJK3" s="17"/>
      <c r="SJL3" s="17"/>
      <c r="SJM3" s="17"/>
      <c r="SJN3" s="17"/>
      <c r="SJO3" s="17"/>
      <c r="SJP3" s="17"/>
      <c r="SJQ3" s="17"/>
      <c r="SJR3" s="17"/>
      <c r="SJS3" s="17"/>
      <c r="SJT3" s="17"/>
      <c r="SJU3" s="17"/>
      <c r="SJV3" s="17"/>
      <c r="SJW3" s="17"/>
      <c r="SJX3" s="17"/>
      <c r="SJY3" s="17"/>
      <c r="SJZ3" s="17"/>
      <c r="SKA3" s="17"/>
      <c r="SKB3" s="17"/>
      <c r="SKC3" s="17"/>
      <c r="SKD3" s="17"/>
      <c r="SKE3" s="17"/>
      <c r="SKF3" s="17"/>
      <c r="SKG3" s="17"/>
      <c r="SKH3" s="17"/>
      <c r="SKI3" s="17"/>
      <c r="SKJ3" s="17"/>
      <c r="SKK3" s="17"/>
      <c r="SKL3" s="17"/>
      <c r="SKM3" s="17"/>
      <c r="SKN3" s="17"/>
      <c r="SKO3" s="17"/>
      <c r="SKP3" s="17"/>
      <c r="SKQ3" s="17"/>
      <c r="SKR3" s="17"/>
      <c r="SKS3" s="17"/>
      <c r="SKT3" s="17"/>
      <c r="SKU3" s="17"/>
      <c r="SKV3" s="17"/>
      <c r="SKW3" s="17"/>
      <c r="SKX3" s="17"/>
      <c r="SKY3" s="17"/>
      <c r="SKZ3" s="17"/>
      <c r="SLA3" s="17"/>
      <c r="SLB3" s="17"/>
      <c r="SLC3" s="17"/>
      <c r="SLD3" s="17"/>
      <c r="SLE3" s="17"/>
      <c r="SLF3" s="17"/>
      <c r="SLG3" s="17"/>
      <c r="SLH3" s="17"/>
      <c r="SLI3" s="17"/>
      <c r="SLJ3" s="17"/>
      <c r="SLK3" s="17"/>
      <c r="SLL3" s="17"/>
      <c r="SLM3" s="17"/>
      <c r="SLN3" s="17"/>
      <c r="SLO3" s="17"/>
      <c r="SLP3" s="17"/>
      <c r="SLQ3" s="17"/>
      <c r="SLR3" s="17"/>
      <c r="SLS3" s="17"/>
      <c r="SLT3" s="17"/>
      <c r="SLU3" s="17"/>
      <c r="SLV3" s="17"/>
      <c r="SLW3" s="17"/>
      <c r="SLX3" s="17"/>
      <c r="SLY3" s="17"/>
      <c r="SLZ3" s="17"/>
      <c r="SMA3" s="17"/>
      <c r="SMB3" s="17"/>
      <c r="SMC3" s="17"/>
      <c r="SMD3" s="17"/>
      <c r="SME3" s="17"/>
      <c r="SMF3" s="17"/>
      <c r="SMG3" s="17"/>
      <c r="SMH3" s="17"/>
      <c r="SMI3" s="17"/>
      <c r="SMJ3" s="17"/>
      <c r="SMK3" s="17"/>
      <c r="SML3" s="17"/>
      <c r="SMM3" s="17"/>
      <c r="SMN3" s="17"/>
      <c r="SMO3" s="17"/>
      <c r="SMP3" s="17"/>
      <c r="SMQ3" s="17"/>
      <c r="SMR3" s="17"/>
      <c r="SMS3" s="17"/>
      <c r="SMT3" s="17"/>
      <c r="SMU3" s="17"/>
      <c r="SMV3" s="17"/>
      <c r="SMW3" s="17"/>
      <c r="SMX3" s="17"/>
      <c r="SMY3" s="17"/>
      <c r="SMZ3" s="17"/>
      <c r="SNA3" s="17"/>
      <c r="SNB3" s="17"/>
      <c r="SNC3" s="17"/>
      <c r="SND3" s="17"/>
      <c r="SNE3" s="17"/>
      <c r="SNF3" s="17"/>
      <c r="SNG3" s="17"/>
      <c r="SNH3" s="17"/>
      <c r="SNI3" s="17"/>
      <c r="SNJ3" s="17"/>
      <c r="SNK3" s="17"/>
      <c r="SNL3" s="17"/>
      <c r="SNM3" s="17"/>
      <c r="SNN3" s="17"/>
      <c r="SNO3" s="17"/>
      <c r="SNP3" s="17"/>
      <c r="SNQ3" s="17"/>
      <c r="SNR3" s="17"/>
      <c r="SNS3" s="17"/>
      <c r="SNT3" s="17"/>
      <c r="SNU3" s="17"/>
      <c r="SNV3" s="17"/>
      <c r="SNW3" s="17"/>
      <c r="SNX3" s="17"/>
      <c r="SNY3" s="17"/>
      <c r="SNZ3" s="17"/>
      <c r="SOA3" s="17"/>
      <c r="SOB3" s="17"/>
      <c r="SOC3" s="17"/>
      <c r="SOD3" s="17"/>
      <c r="SOE3" s="17"/>
      <c r="SOF3" s="17"/>
      <c r="SOG3" s="17"/>
      <c r="SOH3" s="17"/>
      <c r="SOI3" s="17"/>
      <c r="SOJ3" s="17"/>
      <c r="SOK3" s="17"/>
      <c r="SOL3" s="17"/>
      <c r="SOM3" s="17"/>
      <c r="SON3" s="17"/>
      <c r="SOO3" s="17"/>
      <c r="SOP3" s="17"/>
      <c r="SOQ3" s="17"/>
      <c r="SOR3" s="17"/>
      <c r="SOS3" s="17"/>
      <c r="SOT3" s="17"/>
      <c r="SOU3" s="17"/>
      <c r="SOV3" s="17"/>
      <c r="SOW3" s="17"/>
      <c r="SOX3" s="17"/>
      <c r="SOY3" s="17"/>
      <c r="SOZ3" s="17"/>
      <c r="SPA3" s="17"/>
      <c r="SPB3" s="17"/>
      <c r="SPC3" s="17"/>
      <c r="SPD3" s="17"/>
      <c r="SPE3" s="17"/>
      <c r="SPF3" s="17"/>
      <c r="SPG3" s="17"/>
      <c r="SPH3" s="17"/>
      <c r="SPI3" s="17"/>
      <c r="SPJ3" s="17"/>
      <c r="SPK3" s="17"/>
      <c r="SPL3" s="17"/>
      <c r="SPM3" s="17"/>
      <c r="SPN3" s="17"/>
      <c r="SPO3" s="17"/>
      <c r="SPP3" s="17"/>
      <c r="SPQ3" s="17"/>
      <c r="SPR3" s="17"/>
      <c r="SPS3" s="17"/>
      <c r="SPT3" s="17"/>
      <c r="SPU3" s="17"/>
      <c r="SPV3" s="17"/>
      <c r="SPW3" s="17"/>
      <c r="SPX3" s="17"/>
      <c r="SPY3" s="17"/>
      <c r="SPZ3" s="17"/>
      <c r="SQA3" s="17"/>
      <c r="SQB3" s="17"/>
      <c r="SQC3" s="17"/>
      <c r="SQD3" s="17"/>
      <c r="SQE3" s="17"/>
      <c r="SQF3" s="17"/>
      <c r="SQG3" s="17"/>
      <c r="SQH3" s="17"/>
      <c r="SQI3" s="17"/>
      <c r="SQJ3" s="17"/>
      <c r="SQK3" s="17"/>
      <c r="SQL3" s="17"/>
      <c r="SQM3" s="17"/>
      <c r="SQN3" s="17"/>
      <c r="SQO3" s="17"/>
      <c r="SQP3" s="17"/>
      <c r="SQQ3" s="17"/>
      <c r="SQR3" s="17"/>
      <c r="SQS3" s="17"/>
      <c r="SQT3" s="17"/>
      <c r="SQU3" s="17"/>
      <c r="SQV3" s="17"/>
      <c r="SQW3" s="17"/>
      <c r="SQX3" s="17"/>
      <c r="SQY3" s="17"/>
      <c r="SQZ3" s="17"/>
      <c r="SRA3" s="17"/>
      <c r="SRB3" s="17"/>
      <c r="SRC3" s="17"/>
      <c r="SRD3" s="17"/>
      <c r="SRE3" s="17"/>
      <c r="SRF3" s="17"/>
      <c r="SRG3" s="17"/>
      <c r="SRH3" s="17"/>
      <c r="SRI3" s="17"/>
      <c r="SRJ3" s="17"/>
      <c r="SRK3" s="17"/>
      <c r="SRL3" s="17"/>
      <c r="SRM3" s="17"/>
      <c r="SRN3" s="17"/>
      <c r="SRO3" s="17"/>
      <c r="SRP3" s="17"/>
      <c r="SRQ3" s="17"/>
      <c r="SRR3" s="17"/>
      <c r="SRS3" s="17"/>
      <c r="SRT3" s="17"/>
      <c r="SRU3" s="17"/>
      <c r="SRV3" s="17"/>
      <c r="SRW3" s="17"/>
      <c r="SRX3" s="17"/>
      <c r="SRY3" s="17"/>
      <c r="SRZ3" s="17"/>
      <c r="SSA3" s="17"/>
      <c r="SSB3" s="17"/>
      <c r="SSC3" s="17"/>
      <c r="SSD3" s="17"/>
      <c r="SSE3" s="17"/>
      <c r="SSF3" s="17"/>
      <c r="SSG3" s="17"/>
      <c r="SSH3" s="17"/>
      <c r="SSI3" s="17"/>
      <c r="SSJ3" s="17"/>
      <c r="SSK3" s="17"/>
      <c r="SSL3" s="17"/>
      <c r="SSM3" s="17"/>
      <c r="SSN3" s="17"/>
      <c r="SSO3" s="17"/>
      <c r="SSP3" s="17"/>
      <c r="SSQ3" s="17"/>
      <c r="SSR3" s="17"/>
      <c r="SSS3" s="17"/>
      <c r="SST3" s="17"/>
      <c r="SSU3" s="17"/>
      <c r="SSV3" s="17"/>
      <c r="SSW3" s="17"/>
      <c r="SSX3" s="17"/>
      <c r="SSY3" s="17"/>
      <c r="SSZ3" s="17"/>
      <c r="STA3" s="17"/>
      <c r="STB3" s="17"/>
      <c r="STC3" s="17"/>
      <c r="STD3" s="17"/>
      <c r="STE3" s="17"/>
      <c r="STF3" s="17"/>
      <c r="STG3" s="17"/>
      <c r="STH3" s="17"/>
      <c r="STI3" s="17"/>
      <c r="STJ3" s="17"/>
      <c r="STK3" s="17"/>
      <c r="STL3" s="17"/>
      <c r="STM3" s="17"/>
      <c r="STN3" s="17"/>
      <c r="STO3" s="17"/>
      <c r="STP3" s="17"/>
      <c r="STQ3" s="17"/>
      <c r="STR3" s="17"/>
      <c r="STS3" s="17"/>
      <c r="STT3" s="17"/>
      <c r="STU3" s="17"/>
      <c r="STV3" s="17"/>
      <c r="STW3" s="17"/>
      <c r="STX3" s="17"/>
      <c r="STY3" s="17"/>
      <c r="STZ3" s="17"/>
      <c r="SUA3" s="17"/>
      <c r="SUB3" s="17"/>
      <c r="SUC3" s="17"/>
      <c r="SUD3" s="17"/>
      <c r="SUE3" s="17"/>
      <c r="SUF3" s="17"/>
      <c r="SUG3" s="17"/>
      <c r="SUH3" s="17"/>
      <c r="SUI3" s="17"/>
      <c r="SUJ3" s="17"/>
      <c r="SUK3" s="17"/>
      <c r="SUL3" s="17"/>
      <c r="SUM3" s="17"/>
      <c r="SUN3" s="17"/>
      <c r="SUO3" s="17"/>
      <c r="SUP3" s="17"/>
      <c r="SUQ3" s="17"/>
      <c r="SUR3" s="17"/>
      <c r="SUS3" s="17"/>
      <c r="SUT3" s="17"/>
      <c r="SUU3" s="17"/>
      <c r="SUV3" s="17"/>
      <c r="SUW3" s="17"/>
      <c r="SUX3" s="17"/>
      <c r="SUY3" s="17"/>
      <c r="SUZ3" s="17"/>
      <c r="SVA3" s="17"/>
      <c r="SVB3" s="17"/>
      <c r="SVC3" s="17"/>
      <c r="SVD3" s="17"/>
      <c r="SVE3" s="17"/>
      <c r="SVF3" s="17"/>
      <c r="SVG3" s="17"/>
      <c r="SVH3" s="17"/>
      <c r="SVI3" s="17"/>
      <c r="SVJ3" s="17"/>
      <c r="SVK3" s="17"/>
      <c r="SVL3" s="17"/>
      <c r="SVM3" s="17"/>
      <c r="SVN3" s="17"/>
      <c r="SVO3" s="17"/>
      <c r="SVP3" s="17"/>
      <c r="SVQ3" s="17"/>
      <c r="SVR3" s="17"/>
      <c r="SVS3" s="17"/>
      <c r="SVT3" s="17"/>
      <c r="SVU3" s="17"/>
      <c r="SVV3" s="17"/>
      <c r="SVW3" s="17"/>
      <c r="SVX3" s="17"/>
      <c r="SVY3" s="17"/>
      <c r="SVZ3" s="17"/>
      <c r="SWA3" s="17"/>
      <c r="SWB3" s="17"/>
      <c r="SWC3" s="17"/>
      <c r="SWD3" s="17"/>
      <c r="SWE3" s="17"/>
      <c r="SWF3" s="17"/>
      <c r="SWG3" s="17"/>
      <c r="SWH3" s="17"/>
      <c r="SWI3" s="17"/>
      <c r="SWJ3" s="17"/>
      <c r="SWK3" s="17"/>
      <c r="SWL3" s="17"/>
      <c r="SWM3" s="17"/>
      <c r="SWN3" s="17"/>
      <c r="SWO3" s="17"/>
      <c r="SWP3" s="17"/>
      <c r="SWQ3" s="17"/>
      <c r="SWR3" s="17"/>
      <c r="SWS3" s="17"/>
      <c r="SWT3" s="17"/>
      <c r="SWU3" s="17"/>
      <c r="SWV3" s="17"/>
      <c r="SWW3" s="17"/>
      <c r="SWX3" s="17"/>
      <c r="SWY3" s="17"/>
      <c r="SWZ3" s="17"/>
      <c r="SXA3" s="17"/>
      <c r="SXB3" s="17"/>
      <c r="SXC3" s="17"/>
      <c r="SXD3" s="17"/>
      <c r="SXE3" s="17"/>
      <c r="SXF3" s="17"/>
      <c r="SXG3" s="17"/>
      <c r="SXH3" s="17"/>
      <c r="SXI3" s="17"/>
      <c r="SXJ3" s="17"/>
      <c r="SXK3" s="17"/>
      <c r="SXL3" s="17"/>
      <c r="SXM3" s="17"/>
      <c r="SXN3" s="17"/>
      <c r="SXO3" s="17"/>
      <c r="SXP3" s="17"/>
      <c r="SXQ3" s="17"/>
      <c r="SXR3" s="17"/>
      <c r="SXS3" s="17"/>
      <c r="SXT3" s="17"/>
      <c r="SXU3" s="17"/>
      <c r="SXV3" s="17"/>
      <c r="SXW3" s="17"/>
      <c r="SXX3" s="17"/>
      <c r="SXY3" s="17"/>
      <c r="SXZ3" s="17"/>
      <c r="SYA3" s="17"/>
      <c r="SYB3" s="17"/>
      <c r="SYC3" s="17"/>
      <c r="SYD3" s="17"/>
      <c r="SYE3" s="17"/>
      <c r="SYF3" s="17"/>
      <c r="SYG3" s="17"/>
      <c r="SYH3" s="17"/>
      <c r="SYI3" s="17"/>
      <c r="SYJ3" s="17"/>
      <c r="SYK3" s="17"/>
      <c r="SYL3" s="17"/>
      <c r="SYM3" s="17"/>
      <c r="SYN3" s="17"/>
      <c r="SYO3" s="17"/>
      <c r="SYP3" s="17"/>
      <c r="SYQ3" s="17"/>
      <c r="SYR3" s="17"/>
      <c r="SYS3" s="17"/>
      <c r="SYT3" s="17"/>
      <c r="SYU3" s="17"/>
      <c r="SYV3" s="17"/>
      <c r="SYW3" s="17"/>
      <c r="SYX3" s="17"/>
      <c r="SYY3" s="17"/>
      <c r="SYZ3" s="17"/>
      <c r="SZA3" s="17"/>
      <c r="SZB3" s="17"/>
      <c r="SZC3" s="17"/>
      <c r="SZD3" s="17"/>
      <c r="SZE3" s="17"/>
      <c r="SZF3" s="17"/>
      <c r="SZG3" s="17"/>
      <c r="SZH3" s="17"/>
      <c r="SZI3" s="17"/>
      <c r="SZJ3" s="17"/>
      <c r="SZK3" s="17"/>
      <c r="SZL3" s="17"/>
      <c r="SZM3" s="17"/>
      <c r="SZN3" s="17"/>
      <c r="SZO3" s="17"/>
      <c r="SZP3" s="17"/>
      <c r="SZQ3" s="17"/>
      <c r="SZR3" s="17"/>
      <c r="SZS3" s="17"/>
      <c r="SZT3" s="17"/>
      <c r="SZU3" s="17"/>
      <c r="SZV3" s="17"/>
      <c r="SZW3" s="17"/>
      <c r="SZX3" s="17"/>
      <c r="SZY3" s="17"/>
      <c r="SZZ3" s="17"/>
      <c r="TAA3" s="17"/>
      <c r="TAB3" s="17"/>
      <c r="TAC3" s="17"/>
      <c r="TAD3" s="17"/>
      <c r="TAE3" s="17"/>
      <c r="TAF3" s="17"/>
      <c r="TAG3" s="17"/>
      <c r="TAH3" s="17"/>
      <c r="TAI3" s="17"/>
      <c r="TAJ3" s="17"/>
      <c r="TAK3" s="17"/>
      <c r="TAL3" s="17"/>
      <c r="TAM3" s="17"/>
      <c r="TAN3" s="17"/>
      <c r="TAO3" s="17"/>
      <c r="TAP3" s="17"/>
      <c r="TAQ3" s="17"/>
      <c r="TAR3" s="17"/>
      <c r="TAS3" s="17"/>
      <c r="TAT3" s="17"/>
      <c r="TAU3" s="17"/>
      <c r="TAV3" s="17"/>
      <c r="TAW3" s="17"/>
      <c r="TAX3" s="17"/>
      <c r="TAY3" s="17"/>
      <c r="TAZ3" s="17"/>
      <c r="TBA3" s="17"/>
      <c r="TBB3" s="17"/>
      <c r="TBC3" s="17"/>
      <c r="TBD3" s="17"/>
      <c r="TBE3" s="17"/>
      <c r="TBF3" s="17"/>
      <c r="TBG3" s="17"/>
      <c r="TBH3" s="17"/>
      <c r="TBI3" s="17"/>
      <c r="TBJ3" s="17"/>
      <c r="TBK3" s="17"/>
      <c r="TBL3" s="17"/>
      <c r="TBM3" s="17"/>
      <c r="TBN3" s="17"/>
      <c r="TBO3" s="17"/>
      <c r="TBP3" s="17"/>
      <c r="TBQ3" s="17"/>
      <c r="TBR3" s="17"/>
      <c r="TBS3" s="17"/>
      <c r="TBT3" s="17"/>
      <c r="TBU3" s="17"/>
      <c r="TBV3" s="17"/>
      <c r="TBW3" s="17"/>
      <c r="TBX3" s="17"/>
      <c r="TBY3" s="17"/>
      <c r="TBZ3" s="17"/>
      <c r="TCA3" s="17"/>
      <c r="TCB3" s="17"/>
      <c r="TCC3" s="17"/>
      <c r="TCD3" s="17"/>
      <c r="TCE3" s="17"/>
      <c r="TCF3" s="17"/>
      <c r="TCG3" s="17"/>
      <c r="TCH3" s="17"/>
      <c r="TCI3" s="17"/>
      <c r="TCJ3" s="17"/>
      <c r="TCK3" s="17"/>
      <c r="TCL3" s="17"/>
      <c r="TCM3" s="17"/>
      <c r="TCN3" s="17"/>
      <c r="TCO3" s="17"/>
      <c r="TCP3" s="17"/>
      <c r="TCQ3" s="17"/>
      <c r="TCR3" s="17"/>
      <c r="TCS3" s="17"/>
      <c r="TCT3" s="17"/>
      <c r="TCU3" s="17"/>
      <c r="TCV3" s="17"/>
      <c r="TCW3" s="17"/>
      <c r="TCX3" s="17"/>
      <c r="TCY3" s="17"/>
      <c r="TCZ3" s="17"/>
      <c r="TDA3" s="17"/>
      <c r="TDB3" s="17"/>
      <c r="TDC3" s="17"/>
      <c r="TDD3" s="17"/>
      <c r="TDE3" s="17"/>
      <c r="TDF3" s="17"/>
      <c r="TDG3" s="17"/>
      <c r="TDH3" s="17"/>
      <c r="TDI3" s="17"/>
      <c r="TDJ3" s="17"/>
      <c r="TDK3" s="17"/>
      <c r="TDL3" s="17"/>
      <c r="TDM3" s="17"/>
      <c r="TDN3" s="17"/>
      <c r="TDO3" s="17"/>
      <c r="TDP3" s="17"/>
      <c r="TDQ3" s="17"/>
      <c r="TDR3" s="17"/>
      <c r="TDS3" s="17"/>
      <c r="TDT3" s="17"/>
      <c r="TDU3" s="17"/>
      <c r="TDV3" s="17"/>
      <c r="TDW3" s="17"/>
      <c r="TDX3" s="17"/>
      <c r="TDY3" s="17"/>
      <c r="TDZ3" s="17"/>
      <c r="TEA3" s="17"/>
      <c r="TEB3" s="17"/>
      <c r="TEC3" s="17"/>
      <c r="TED3" s="17"/>
      <c r="TEE3" s="17"/>
      <c r="TEF3" s="17"/>
      <c r="TEG3" s="17"/>
      <c r="TEH3" s="17"/>
      <c r="TEI3" s="17"/>
      <c r="TEJ3" s="17"/>
      <c r="TEK3" s="17"/>
      <c r="TEL3" s="17"/>
      <c r="TEM3" s="17"/>
      <c r="TEN3" s="17"/>
      <c r="TEO3" s="17"/>
      <c r="TEP3" s="17"/>
      <c r="TEQ3" s="17"/>
      <c r="TER3" s="17"/>
      <c r="TES3" s="17"/>
      <c r="TET3" s="17"/>
      <c r="TEU3" s="17"/>
      <c r="TEV3" s="17"/>
      <c r="TEW3" s="17"/>
      <c r="TEX3" s="17"/>
      <c r="TEY3" s="17"/>
      <c r="TEZ3" s="17"/>
      <c r="TFA3" s="17"/>
      <c r="TFB3" s="17"/>
      <c r="TFC3" s="17"/>
      <c r="TFD3" s="17"/>
      <c r="TFE3" s="17"/>
      <c r="TFF3" s="17"/>
      <c r="TFG3" s="17"/>
      <c r="TFH3" s="17"/>
      <c r="TFI3" s="17"/>
      <c r="TFJ3" s="17"/>
      <c r="TFK3" s="17"/>
      <c r="TFL3" s="17"/>
      <c r="TFM3" s="17"/>
      <c r="TFN3" s="17"/>
      <c r="TFO3" s="17"/>
      <c r="TFP3" s="17"/>
      <c r="TFQ3" s="17"/>
      <c r="TFR3" s="17"/>
      <c r="TFS3" s="17"/>
      <c r="TFT3" s="17"/>
      <c r="TFU3" s="17"/>
      <c r="TFV3" s="17"/>
      <c r="TFW3" s="17"/>
      <c r="TFX3" s="17"/>
      <c r="TFY3" s="17"/>
      <c r="TFZ3" s="17"/>
      <c r="TGA3" s="17"/>
      <c r="TGB3" s="17"/>
      <c r="TGC3" s="17"/>
      <c r="TGD3" s="17"/>
      <c r="TGE3" s="17"/>
      <c r="TGF3" s="17"/>
      <c r="TGG3" s="17"/>
      <c r="TGH3" s="17"/>
      <c r="TGI3" s="17"/>
      <c r="TGJ3" s="17"/>
      <c r="TGK3" s="17"/>
      <c r="TGL3" s="17"/>
      <c r="TGM3" s="17"/>
      <c r="TGN3" s="17"/>
      <c r="TGO3" s="17"/>
      <c r="TGP3" s="17"/>
      <c r="TGQ3" s="17"/>
      <c r="TGR3" s="17"/>
      <c r="TGS3" s="17"/>
      <c r="TGT3" s="17"/>
      <c r="TGU3" s="17"/>
      <c r="TGV3" s="17"/>
      <c r="TGW3" s="17"/>
      <c r="TGX3" s="17"/>
      <c r="TGY3" s="17"/>
      <c r="TGZ3" s="17"/>
      <c r="THA3" s="17"/>
      <c r="THB3" s="17"/>
      <c r="THC3" s="17"/>
      <c r="THD3" s="17"/>
      <c r="THE3" s="17"/>
      <c r="THF3" s="17"/>
      <c r="THG3" s="17"/>
      <c r="THH3" s="17"/>
      <c r="THI3" s="17"/>
      <c r="THJ3" s="17"/>
      <c r="THK3" s="17"/>
      <c r="THL3" s="17"/>
      <c r="THM3" s="17"/>
      <c r="THN3" s="17"/>
      <c r="THO3" s="17"/>
      <c r="THP3" s="17"/>
      <c r="THQ3" s="17"/>
      <c r="THR3" s="17"/>
      <c r="THS3" s="17"/>
      <c r="THT3" s="17"/>
      <c r="THU3" s="17"/>
      <c r="THV3" s="17"/>
      <c r="THW3" s="17"/>
      <c r="THX3" s="17"/>
      <c r="THY3" s="17"/>
      <c r="THZ3" s="17"/>
      <c r="TIA3" s="17"/>
      <c r="TIB3" s="17"/>
      <c r="TIC3" s="17"/>
      <c r="TID3" s="17"/>
      <c r="TIE3" s="17"/>
      <c r="TIF3" s="17"/>
      <c r="TIG3" s="17"/>
      <c r="TIH3" s="17"/>
      <c r="TII3" s="17"/>
      <c r="TIJ3" s="17"/>
      <c r="TIK3" s="17"/>
      <c r="TIL3" s="17"/>
      <c r="TIM3" s="17"/>
      <c r="TIN3" s="17"/>
      <c r="TIO3" s="17"/>
      <c r="TIP3" s="17"/>
      <c r="TIQ3" s="17"/>
      <c r="TIR3" s="17"/>
      <c r="TIS3" s="17"/>
      <c r="TIT3" s="17"/>
      <c r="TIU3" s="17"/>
      <c r="TIV3" s="17"/>
      <c r="TIW3" s="17"/>
      <c r="TIX3" s="17"/>
      <c r="TIY3" s="17"/>
      <c r="TIZ3" s="17"/>
      <c r="TJA3" s="17"/>
      <c r="TJB3" s="17"/>
      <c r="TJC3" s="17"/>
      <c r="TJD3" s="17"/>
      <c r="TJE3" s="17"/>
      <c r="TJF3" s="17"/>
      <c r="TJG3" s="17"/>
      <c r="TJH3" s="17"/>
      <c r="TJI3" s="17"/>
      <c r="TJJ3" s="17"/>
      <c r="TJK3" s="17"/>
      <c r="TJL3" s="17"/>
      <c r="TJM3" s="17"/>
      <c r="TJN3" s="17"/>
      <c r="TJO3" s="17"/>
      <c r="TJP3" s="17"/>
      <c r="TJQ3" s="17"/>
      <c r="TJR3" s="17"/>
      <c r="TJS3" s="17"/>
      <c r="TJT3" s="17"/>
      <c r="TJU3" s="17"/>
      <c r="TJV3" s="17"/>
      <c r="TJW3" s="17"/>
      <c r="TJX3" s="17"/>
      <c r="TJY3" s="17"/>
      <c r="TJZ3" s="17"/>
      <c r="TKA3" s="17"/>
      <c r="TKB3" s="17"/>
      <c r="TKC3" s="17"/>
      <c r="TKD3" s="17"/>
      <c r="TKE3" s="17"/>
      <c r="TKF3" s="17"/>
      <c r="TKG3" s="17"/>
      <c r="TKH3" s="17"/>
      <c r="TKI3" s="17"/>
      <c r="TKJ3" s="17"/>
      <c r="TKK3" s="17"/>
      <c r="TKL3" s="17"/>
      <c r="TKM3" s="17"/>
      <c r="TKN3" s="17"/>
      <c r="TKO3" s="17"/>
      <c r="TKP3" s="17"/>
      <c r="TKQ3" s="17"/>
      <c r="TKR3" s="17"/>
      <c r="TKS3" s="17"/>
      <c r="TKT3" s="17"/>
      <c r="TKU3" s="17"/>
      <c r="TKV3" s="17"/>
      <c r="TKW3" s="17"/>
      <c r="TKX3" s="17"/>
      <c r="TKY3" s="17"/>
      <c r="TKZ3" s="17"/>
      <c r="TLA3" s="17"/>
      <c r="TLB3" s="17"/>
      <c r="TLC3" s="17"/>
      <c r="TLD3" s="17"/>
      <c r="TLE3" s="17"/>
      <c r="TLF3" s="17"/>
      <c r="TLG3" s="17"/>
      <c r="TLH3" s="17"/>
      <c r="TLI3" s="17"/>
      <c r="TLJ3" s="17"/>
      <c r="TLK3" s="17"/>
      <c r="TLL3" s="17"/>
      <c r="TLM3" s="17"/>
      <c r="TLN3" s="17"/>
      <c r="TLO3" s="17"/>
      <c r="TLP3" s="17"/>
      <c r="TLQ3" s="17"/>
      <c r="TLR3" s="17"/>
      <c r="TLS3" s="17"/>
      <c r="TLT3" s="17"/>
      <c r="TLU3" s="17"/>
      <c r="TLV3" s="17"/>
      <c r="TLW3" s="17"/>
      <c r="TLX3" s="17"/>
      <c r="TLY3" s="17"/>
      <c r="TLZ3" s="17"/>
      <c r="TMA3" s="17"/>
      <c r="TMB3" s="17"/>
      <c r="TMC3" s="17"/>
      <c r="TMD3" s="17"/>
      <c r="TME3" s="17"/>
      <c r="TMF3" s="17"/>
      <c r="TMG3" s="17"/>
      <c r="TMH3" s="17"/>
      <c r="TMI3" s="17"/>
      <c r="TMJ3" s="17"/>
      <c r="TMK3" s="17"/>
      <c r="TML3" s="17"/>
      <c r="TMM3" s="17"/>
      <c r="TMN3" s="17"/>
      <c r="TMO3" s="17"/>
      <c r="TMP3" s="17"/>
      <c r="TMQ3" s="17"/>
      <c r="TMR3" s="17"/>
      <c r="TMS3" s="17"/>
      <c r="TMT3" s="17"/>
      <c r="TMU3" s="17"/>
      <c r="TMV3" s="17"/>
      <c r="TMW3" s="17"/>
      <c r="TMX3" s="17"/>
      <c r="TMY3" s="17"/>
      <c r="TMZ3" s="17"/>
      <c r="TNA3" s="17"/>
      <c r="TNB3" s="17"/>
      <c r="TNC3" s="17"/>
      <c r="TND3" s="17"/>
      <c r="TNE3" s="17"/>
      <c r="TNF3" s="17"/>
      <c r="TNG3" s="17"/>
      <c r="TNH3" s="17"/>
      <c r="TNI3" s="17"/>
      <c r="TNJ3" s="17"/>
      <c r="TNK3" s="17"/>
      <c r="TNL3" s="17"/>
      <c r="TNM3" s="17"/>
      <c r="TNN3" s="17"/>
      <c r="TNO3" s="17"/>
      <c r="TNP3" s="17"/>
      <c r="TNQ3" s="17"/>
      <c r="TNR3" s="17"/>
      <c r="TNS3" s="17"/>
      <c r="TNT3" s="17"/>
      <c r="TNU3" s="17"/>
      <c r="TNV3" s="17"/>
      <c r="TNW3" s="17"/>
      <c r="TNX3" s="17"/>
      <c r="TNY3" s="17"/>
      <c r="TNZ3" s="17"/>
      <c r="TOA3" s="17"/>
      <c r="TOB3" s="17"/>
      <c r="TOC3" s="17"/>
      <c r="TOD3" s="17"/>
      <c r="TOE3" s="17"/>
      <c r="TOF3" s="17"/>
      <c r="TOG3" s="17"/>
      <c r="TOH3" s="17"/>
      <c r="TOI3" s="17"/>
      <c r="TOJ3" s="17"/>
      <c r="TOK3" s="17"/>
      <c r="TOL3" s="17"/>
      <c r="TOM3" s="17"/>
      <c r="TON3" s="17"/>
      <c r="TOO3" s="17"/>
      <c r="TOP3" s="17"/>
      <c r="TOQ3" s="17"/>
      <c r="TOR3" s="17"/>
      <c r="TOS3" s="17"/>
      <c r="TOT3" s="17"/>
      <c r="TOU3" s="17"/>
      <c r="TOV3" s="17"/>
      <c r="TOW3" s="17"/>
      <c r="TOX3" s="17"/>
      <c r="TOY3" s="17"/>
      <c r="TOZ3" s="17"/>
      <c r="TPA3" s="17"/>
      <c r="TPB3" s="17"/>
      <c r="TPC3" s="17"/>
      <c r="TPD3" s="17"/>
      <c r="TPE3" s="17"/>
      <c r="TPF3" s="17"/>
      <c r="TPG3" s="17"/>
      <c r="TPH3" s="17"/>
      <c r="TPI3" s="17"/>
      <c r="TPJ3" s="17"/>
      <c r="TPK3" s="17"/>
      <c r="TPL3" s="17"/>
      <c r="TPM3" s="17"/>
      <c r="TPN3" s="17"/>
      <c r="TPO3" s="17"/>
      <c r="TPP3" s="17"/>
      <c r="TPQ3" s="17"/>
      <c r="TPR3" s="17"/>
      <c r="TPS3" s="17"/>
      <c r="TPT3" s="17"/>
      <c r="TPU3" s="17"/>
      <c r="TPV3" s="17"/>
      <c r="TPW3" s="17"/>
      <c r="TPX3" s="17"/>
      <c r="TPY3" s="17"/>
      <c r="TPZ3" s="17"/>
      <c r="TQA3" s="17"/>
      <c r="TQB3" s="17"/>
      <c r="TQC3" s="17"/>
      <c r="TQD3" s="17"/>
      <c r="TQE3" s="17"/>
      <c r="TQF3" s="17"/>
      <c r="TQG3" s="17"/>
      <c r="TQH3" s="17"/>
      <c r="TQI3" s="17"/>
      <c r="TQJ3" s="17"/>
      <c r="TQK3" s="17"/>
      <c r="TQL3" s="17"/>
      <c r="TQM3" s="17"/>
      <c r="TQN3" s="17"/>
      <c r="TQO3" s="17"/>
      <c r="TQP3" s="17"/>
      <c r="TQQ3" s="17"/>
      <c r="TQR3" s="17"/>
      <c r="TQS3" s="17"/>
      <c r="TQT3" s="17"/>
      <c r="TQU3" s="17"/>
      <c r="TQV3" s="17"/>
      <c r="TQW3" s="17"/>
      <c r="TQX3" s="17"/>
      <c r="TQY3" s="17"/>
      <c r="TQZ3" s="17"/>
      <c r="TRA3" s="17"/>
      <c r="TRB3" s="17"/>
      <c r="TRC3" s="17"/>
      <c r="TRD3" s="17"/>
      <c r="TRE3" s="17"/>
      <c r="TRF3" s="17"/>
      <c r="TRG3" s="17"/>
      <c r="TRH3" s="17"/>
      <c r="TRI3" s="17"/>
      <c r="TRJ3" s="17"/>
      <c r="TRK3" s="17"/>
      <c r="TRL3" s="17"/>
      <c r="TRM3" s="17"/>
      <c r="TRN3" s="17"/>
      <c r="TRO3" s="17"/>
      <c r="TRP3" s="17"/>
      <c r="TRQ3" s="17"/>
      <c r="TRR3" s="17"/>
      <c r="TRS3" s="17"/>
      <c r="TRT3" s="17"/>
      <c r="TRU3" s="17"/>
      <c r="TRV3" s="17"/>
      <c r="TRW3" s="17"/>
      <c r="TRX3" s="17"/>
      <c r="TRY3" s="17"/>
      <c r="TRZ3" s="17"/>
      <c r="TSA3" s="17"/>
      <c r="TSB3" s="17"/>
      <c r="TSC3" s="17"/>
      <c r="TSD3" s="17"/>
      <c r="TSE3" s="17"/>
      <c r="TSF3" s="17"/>
      <c r="TSG3" s="17"/>
      <c r="TSH3" s="17"/>
      <c r="TSI3" s="17"/>
      <c r="TSJ3" s="17"/>
      <c r="TSK3" s="17"/>
      <c r="TSL3" s="17"/>
      <c r="TSM3" s="17"/>
      <c r="TSN3" s="17"/>
      <c r="TSO3" s="17"/>
      <c r="TSP3" s="17"/>
      <c r="TSQ3" s="17"/>
      <c r="TSR3" s="17"/>
      <c r="TSS3" s="17"/>
      <c r="TST3" s="17"/>
      <c r="TSU3" s="17"/>
      <c r="TSV3" s="17"/>
      <c r="TSW3" s="17"/>
      <c r="TSX3" s="17"/>
      <c r="TSY3" s="17"/>
      <c r="TSZ3" s="17"/>
      <c r="TTA3" s="17"/>
      <c r="TTB3" s="17"/>
      <c r="TTC3" s="17"/>
      <c r="TTD3" s="17"/>
      <c r="TTE3" s="17"/>
      <c r="TTF3" s="17"/>
      <c r="TTG3" s="17"/>
      <c r="TTH3" s="17"/>
      <c r="TTI3" s="17"/>
      <c r="TTJ3" s="17"/>
      <c r="TTK3" s="17"/>
      <c r="TTL3" s="17"/>
      <c r="TTM3" s="17"/>
      <c r="TTN3" s="17"/>
      <c r="TTO3" s="17"/>
      <c r="TTP3" s="17"/>
      <c r="TTQ3" s="17"/>
      <c r="TTR3" s="17"/>
      <c r="TTS3" s="17"/>
      <c r="TTT3" s="17"/>
      <c r="TTU3" s="17"/>
      <c r="TTV3" s="17"/>
      <c r="TTW3" s="17"/>
      <c r="TTX3" s="17"/>
      <c r="TTY3" s="17"/>
      <c r="TTZ3" s="17"/>
      <c r="TUA3" s="17"/>
      <c r="TUB3" s="17"/>
      <c r="TUC3" s="17"/>
      <c r="TUD3" s="17"/>
      <c r="TUE3" s="17"/>
      <c r="TUF3" s="17"/>
      <c r="TUG3" s="17"/>
      <c r="TUH3" s="17"/>
      <c r="TUI3" s="17"/>
      <c r="TUJ3" s="17"/>
      <c r="TUK3" s="17"/>
      <c r="TUL3" s="17"/>
      <c r="TUM3" s="17"/>
      <c r="TUN3" s="17"/>
      <c r="TUO3" s="17"/>
      <c r="TUP3" s="17"/>
      <c r="TUQ3" s="17"/>
      <c r="TUR3" s="17"/>
      <c r="TUS3" s="17"/>
      <c r="TUT3" s="17"/>
      <c r="TUU3" s="17"/>
      <c r="TUV3" s="17"/>
      <c r="TUW3" s="17"/>
      <c r="TUX3" s="17"/>
      <c r="TUY3" s="17"/>
      <c r="TUZ3" s="17"/>
      <c r="TVA3" s="17"/>
      <c r="TVB3" s="17"/>
      <c r="TVC3" s="17"/>
      <c r="TVD3" s="17"/>
      <c r="TVE3" s="17"/>
      <c r="TVF3" s="17"/>
      <c r="TVG3" s="17"/>
      <c r="TVH3" s="17"/>
      <c r="TVI3" s="17"/>
      <c r="TVJ3" s="17"/>
      <c r="TVK3" s="17"/>
      <c r="TVL3" s="17"/>
      <c r="TVM3" s="17"/>
      <c r="TVN3" s="17"/>
      <c r="TVO3" s="17"/>
      <c r="TVP3" s="17"/>
      <c r="TVQ3" s="17"/>
      <c r="TVR3" s="17"/>
      <c r="TVS3" s="17"/>
      <c r="TVT3" s="17"/>
      <c r="TVU3" s="17"/>
      <c r="TVV3" s="17"/>
      <c r="TVW3" s="17"/>
      <c r="TVX3" s="17"/>
      <c r="TVY3" s="17"/>
      <c r="TVZ3" s="17"/>
      <c r="TWA3" s="17"/>
      <c r="TWB3" s="17"/>
      <c r="TWC3" s="17"/>
      <c r="TWD3" s="17"/>
      <c r="TWE3" s="17"/>
      <c r="TWF3" s="17"/>
      <c r="TWG3" s="17"/>
      <c r="TWH3" s="17"/>
      <c r="TWI3" s="17"/>
      <c r="TWJ3" s="17"/>
      <c r="TWK3" s="17"/>
      <c r="TWL3" s="17"/>
      <c r="TWM3" s="17"/>
      <c r="TWN3" s="17"/>
      <c r="TWO3" s="17"/>
      <c r="TWP3" s="17"/>
      <c r="TWQ3" s="17"/>
      <c r="TWR3" s="17"/>
      <c r="TWS3" s="17"/>
      <c r="TWT3" s="17"/>
      <c r="TWU3" s="17"/>
      <c r="TWV3" s="17"/>
      <c r="TWW3" s="17"/>
      <c r="TWX3" s="17"/>
      <c r="TWY3" s="17"/>
      <c r="TWZ3" s="17"/>
      <c r="TXA3" s="17"/>
      <c r="TXB3" s="17"/>
      <c r="TXC3" s="17"/>
      <c r="TXD3" s="17"/>
      <c r="TXE3" s="17"/>
      <c r="TXF3" s="17"/>
      <c r="TXG3" s="17"/>
      <c r="TXH3" s="17"/>
      <c r="TXI3" s="17"/>
      <c r="TXJ3" s="17"/>
      <c r="TXK3" s="17"/>
      <c r="TXL3" s="17"/>
      <c r="TXM3" s="17"/>
      <c r="TXN3" s="17"/>
      <c r="TXO3" s="17"/>
      <c r="TXP3" s="17"/>
      <c r="TXQ3" s="17"/>
      <c r="TXR3" s="17"/>
      <c r="TXS3" s="17"/>
      <c r="TXT3" s="17"/>
      <c r="TXU3" s="17"/>
      <c r="TXV3" s="17"/>
      <c r="TXW3" s="17"/>
      <c r="TXX3" s="17"/>
      <c r="TXY3" s="17"/>
      <c r="TXZ3" s="17"/>
      <c r="TYA3" s="17"/>
      <c r="TYB3" s="17"/>
      <c r="TYC3" s="17"/>
      <c r="TYD3" s="17"/>
      <c r="TYE3" s="17"/>
      <c r="TYF3" s="17"/>
      <c r="TYG3" s="17"/>
      <c r="TYH3" s="17"/>
      <c r="TYI3" s="17"/>
      <c r="TYJ3" s="17"/>
      <c r="TYK3" s="17"/>
      <c r="TYL3" s="17"/>
      <c r="TYM3" s="17"/>
      <c r="TYN3" s="17"/>
      <c r="TYO3" s="17"/>
      <c r="TYP3" s="17"/>
      <c r="TYQ3" s="17"/>
      <c r="TYR3" s="17"/>
      <c r="TYS3" s="17"/>
      <c r="TYT3" s="17"/>
      <c r="TYU3" s="17"/>
      <c r="TYV3" s="17"/>
      <c r="TYW3" s="17"/>
      <c r="TYX3" s="17"/>
      <c r="TYY3" s="17"/>
      <c r="TYZ3" s="17"/>
      <c r="TZA3" s="17"/>
      <c r="TZB3" s="17"/>
      <c r="TZC3" s="17"/>
      <c r="TZD3" s="17"/>
      <c r="TZE3" s="17"/>
      <c r="TZF3" s="17"/>
      <c r="TZG3" s="17"/>
      <c r="TZH3" s="17"/>
      <c r="TZI3" s="17"/>
      <c r="TZJ3" s="17"/>
      <c r="TZK3" s="17"/>
      <c r="TZL3" s="17"/>
      <c r="TZM3" s="17"/>
      <c r="TZN3" s="17"/>
      <c r="TZO3" s="17"/>
      <c r="TZP3" s="17"/>
      <c r="TZQ3" s="17"/>
      <c r="TZR3" s="17"/>
      <c r="TZS3" s="17"/>
      <c r="TZT3" s="17"/>
      <c r="TZU3" s="17"/>
      <c r="TZV3" s="17"/>
      <c r="TZW3" s="17"/>
      <c r="TZX3" s="17"/>
      <c r="TZY3" s="17"/>
      <c r="TZZ3" s="17"/>
      <c r="UAA3" s="17"/>
      <c r="UAB3" s="17"/>
      <c r="UAC3" s="17"/>
      <c r="UAD3" s="17"/>
      <c r="UAE3" s="17"/>
      <c r="UAF3" s="17"/>
      <c r="UAG3" s="17"/>
      <c r="UAH3" s="17"/>
      <c r="UAI3" s="17"/>
      <c r="UAJ3" s="17"/>
      <c r="UAK3" s="17"/>
      <c r="UAL3" s="17"/>
      <c r="UAM3" s="17"/>
      <c r="UAN3" s="17"/>
      <c r="UAO3" s="17"/>
      <c r="UAP3" s="17"/>
      <c r="UAQ3" s="17"/>
      <c r="UAR3" s="17"/>
      <c r="UAS3" s="17"/>
      <c r="UAT3" s="17"/>
      <c r="UAU3" s="17"/>
      <c r="UAV3" s="17"/>
      <c r="UAW3" s="17"/>
      <c r="UAX3" s="17"/>
      <c r="UAY3" s="17"/>
      <c r="UAZ3" s="17"/>
      <c r="UBA3" s="17"/>
      <c r="UBB3" s="17"/>
      <c r="UBC3" s="17"/>
      <c r="UBD3" s="17"/>
      <c r="UBE3" s="17"/>
      <c r="UBF3" s="17"/>
      <c r="UBG3" s="17"/>
      <c r="UBH3" s="17"/>
      <c r="UBI3" s="17"/>
      <c r="UBJ3" s="17"/>
      <c r="UBK3" s="17"/>
      <c r="UBL3" s="17"/>
      <c r="UBM3" s="17"/>
      <c r="UBN3" s="17"/>
      <c r="UBO3" s="17"/>
      <c r="UBP3" s="17"/>
      <c r="UBQ3" s="17"/>
      <c r="UBR3" s="17"/>
      <c r="UBS3" s="17"/>
      <c r="UBT3" s="17"/>
      <c r="UBU3" s="17"/>
      <c r="UBV3" s="17"/>
      <c r="UBW3" s="17"/>
      <c r="UBX3" s="17"/>
      <c r="UBY3" s="17"/>
      <c r="UBZ3" s="17"/>
      <c r="UCA3" s="17"/>
      <c r="UCB3" s="17"/>
      <c r="UCC3" s="17"/>
      <c r="UCD3" s="17"/>
      <c r="UCE3" s="17"/>
      <c r="UCF3" s="17"/>
      <c r="UCG3" s="17"/>
      <c r="UCH3" s="17"/>
      <c r="UCI3" s="17"/>
      <c r="UCJ3" s="17"/>
      <c r="UCK3" s="17"/>
      <c r="UCL3" s="17"/>
      <c r="UCM3" s="17"/>
      <c r="UCN3" s="17"/>
      <c r="UCO3" s="17"/>
      <c r="UCP3" s="17"/>
      <c r="UCQ3" s="17"/>
      <c r="UCR3" s="17"/>
      <c r="UCS3" s="17"/>
      <c r="UCT3" s="17"/>
      <c r="UCU3" s="17"/>
      <c r="UCV3" s="17"/>
      <c r="UCW3" s="17"/>
      <c r="UCX3" s="17"/>
      <c r="UCY3" s="17"/>
      <c r="UCZ3" s="17"/>
      <c r="UDA3" s="17"/>
      <c r="UDB3" s="17"/>
      <c r="UDC3" s="17"/>
      <c r="UDD3" s="17"/>
      <c r="UDE3" s="17"/>
      <c r="UDF3" s="17"/>
      <c r="UDG3" s="17"/>
      <c r="UDH3" s="17"/>
      <c r="UDI3" s="17"/>
      <c r="UDJ3" s="17"/>
      <c r="UDK3" s="17"/>
      <c r="UDL3" s="17"/>
      <c r="UDM3" s="17"/>
      <c r="UDN3" s="17"/>
      <c r="UDO3" s="17"/>
      <c r="UDP3" s="17"/>
      <c r="UDQ3" s="17"/>
      <c r="UDR3" s="17"/>
      <c r="UDS3" s="17"/>
      <c r="UDT3" s="17"/>
      <c r="UDU3" s="17"/>
      <c r="UDV3" s="17"/>
      <c r="UDW3" s="17"/>
      <c r="UDX3" s="17"/>
      <c r="UDY3" s="17"/>
      <c r="UDZ3" s="17"/>
      <c r="UEA3" s="17"/>
      <c r="UEB3" s="17"/>
      <c r="UEC3" s="17"/>
      <c r="UED3" s="17"/>
      <c r="UEE3" s="17"/>
      <c r="UEF3" s="17"/>
      <c r="UEG3" s="17"/>
      <c r="UEH3" s="17"/>
      <c r="UEI3" s="17"/>
      <c r="UEJ3" s="17"/>
      <c r="UEK3" s="17"/>
      <c r="UEL3" s="17"/>
      <c r="UEM3" s="17"/>
      <c r="UEN3" s="17"/>
      <c r="UEO3" s="17"/>
      <c r="UEP3" s="17"/>
      <c r="UEQ3" s="17"/>
      <c r="UER3" s="17"/>
      <c r="UES3" s="17"/>
      <c r="UET3" s="17"/>
      <c r="UEU3" s="17"/>
      <c r="UEV3" s="17"/>
      <c r="UEW3" s="17"/>
      <c r="UEX3" s="17"/>
      <c r="UEY3" s="17"/>
      <c r="UEZ3" s="17"/>
      <c r="UFA3" s="17"/>
      <c r="UFB3" s="17"/>
      <c r="UFC3" s="17"/>
      <c r="UFD3" s="17"/>
      <c r="UFE3" s="17"/>
      <c r="UFF3" s="17"/>
      <c r="UFG3" s="17"/>
      <c r="UFH3" s="17"/>
      <c r="UFI3" s="17"/>
      <c r="UFJ3" s="17"/>
      <c r="UFK3" s="17"/>
      <c r="UFL3" s="17"/>
      <c r="UFM3" s="17"/>
      <c r="UFN3" s="17"/>
      <c r="UFO3" s="17"/>
      <c r="UFP3" s="17"/>
      <c r="UFQ3" s="17"/>
      <c r="UFR3" s="17"/>
      <c r="UFS3" s="17"/>
      <c r="UFT3" s="17"/>
      <c r="UFU3" s="17"/>
      <c r="UFV3" s="17"/>
      <c r="UFW3" s="17"/>
      <c r="UFX3" s="17"/>
      <c r="UFY3" s="17"/>
      <c r="UFZ3" s="17"/>
      <c r="UGA3" s="17"/>
      <c r="UGB3" s="17"/>
      <c r="UGC3" s="17"/>
      <c r="UGD3" s="17"/>
      <c r="UGE3" s="17"/>
      <c r="UGF3" s="17"/>
      <c r="UGG3" s="17"/>
      <c r="UGH3" s="17"/>
      <c r="UGI3" s="17"/>
      <c r="UGJ3" s="17"/>
      <c r="UGK3" s="17"/>
      <c r="UGL3" s="17"/>
      <c r="UGM3" s="17"/>
      <c r="UGN3" s="17"/>
      <c r="UGO3" s="17"/>
      <c r="UGP3" s="17"/>
      <c r="UGQ3" s="17"/>
      <c r="UGR3" s="17"/>
      <c r="UGS3" s="17"/>
      <c r="UGT3" s="17"/>
      <c r="UGU3" s="17"/>
      <c r="UGV3" s="17"/>
      <c r="UGW3" s="17"/>
      <c r="UGX3" s="17"/>
      <c r="UGY3" s="17"/>
      <c r="UGZ3" s="17"/>
      <c r="UHA3" s="17"/>
      <c r="UHB3" s="17"/>
      <c r="UHC3" s="17"/>
      <c r="UHD3" s="17"/>
      <c r="UHE3" s="17"/>
      <c r="UHF3" s="17"/>
      <c r="UHG3" s="17"/>
      <c r="UHH3" s="17"/>
      <c r="UHI3" s="17"/>
      <c r="UHJ3" s="17"/>
      <c r="UHK3" s="17"/>
      <c r="UHL3" s="17"/>
      <c r="UHM3" s="17"/>
      <c r="UHN3" s="17"/>
      <c r="UHO3" s="17"/>
      <c r="UHP3" s="17"/>
      <c r="UHQ3" s="17"/>
      <c r="UHR3" s="17"/>
      <c r="UHS3" s="17"/>
      <c r="UHT3" s="17"/>
      <c r="UHU3" s="17"/>
      <c r="UHV3" s="17"/>
      <c r="UHW3" s="17"/>
      <c r="UHX3" s="17"/>
      <c r="UHY3" s="17"/>
      <c r="UHZ3" s="17"/>
      <c r="UIA3" s="17"/>
      <c r="UIB3" s="17"/>
      <c r="UIC3" s="17"/>
      <c r="UID3" s="17"/>
      <c r="UIE3" s="17"/>
      <c r="UIF3" s="17"/>
      <c r="UIG3" s="17"/>
      <c r="UIH3" s="17"/>
      <c r="UII3" s="17"/>
      <c r="UIJ3" s="17"/>
      <c r="UIK3" s="17"/>
      <c r="UIL3" s="17"/>
      <c r="UIM3" s="17"/>
      <c r="UIN3" s="17"/>
      <c r="UIO3" s="17"/>
      <c r="UIP3" s="17"/>
      <c r="UIQ3" s="17"/>
      <c r="UIR3" s="17"/>
      <c r="UIS3" s="17"/>
      <c r="UIT3" s="17"/>
      <c r="UIU3" s="17"/>
      <c r="UIV3" s="17"/>
      <c r="UIW3" s="17"/>
      <c r="UIX3" s="17"/>
      <c r="UIY3" s="17"/>
      <c r="UIZ3" s="17"/>
      <c r="UJA3" s="17"/>
      <c r="UJB3" s="17"/>
      <c r="UJC3" s="17"/>
      <c r="UJD3" s="17"/>
      <c r="UJE3" s="17"/>
      <c r="UJF3" s="17"/>
      <c r="UJG3" s="17"/>
      <c r="UJH3" s="17"/>
      <c r="UJI3" s="17"/>
      <c r="UJJ3" s="17"/>
      <c r="UJK3" s="17"/>
      <c r="UJL3" s="17"/>
      <c r="UJM3" s="17"/>
      <c r="UJN3" s="17"/>
      <c r="UJO3" s="17"/>
      <c r="UJP3" s="17"/>
      <c r="UJQ3" s="17"/>
      <c r="UJR3" s="17"/>
      <c r="UJS3" s="17"/>
      <c r="UJT3" s="17"/>
      <c r="UJU3" s="17"/>
      <c r="UJV3" s="17"/>
      <c r="UJW3" s="17"/>
      <c r="UJX3" s="17"/>
      <c r="UJY3" s="17"/>
      <c r="UJZ3" s="17"/>
      <c r="UKA3" s="17"/>
      <c r="UKB3" s="17"/>
      <c r="UKC3" s="17"/>
      <c r="UKD3" s="17"/>
      <c r="UKE3" s="17"/>
      <c r="UKF3" s="17"/>
      <c r="UKG3" s="17"/>
      <c r="UKH3" s="17"/>
      <c r="UKI3" s="17"/>
      <c r="UKJ3" s="17"/>
      <c r="UKK3" s="17"/>
      <c r="UKL3" s="17"/>
      <c r="UKM3" s="17"/>
      <c r="UKN3" s="17"/>
      <c r="UKO3" s="17"/>
      <c r="UKP3" s="17"/>
      <c r="UKQ3" s="17"/>
      <c r="UKR3" s="17"/>
      <c r="UKS3" s="17"/>
      <c r="UKT3" s="17"/>
      <c r="UKU3" s="17"/>
      <c r="UKV3" s="17"/>
      <c r="UKW3" s="17"/>
      <c r="UKX3" s="17"/>
      <c r="UKY3" s="17"/>
      <c r="UKZ3" s="17"/>
      <c r="ULA3" s="17"/>
      <c r="ULB3" s="17"/>
      <c r="ULC3" s="17"/>
      <c r="ULD3" s="17"/>
      <c r="ULE3" s="17"/>
      <c r="ULF3" s="17"/>
      <c r="ULG3" s="17"/>
      <c r="ULH3" s="17"/>
      <c r="ULI3" s="17"/>
      <c r="ULJ3" s="17"/>
      <c r="ULK3" s="17"/>
      <c r="ULL3" s="17"/>
      <c r="ULM3" s="17"/>
      <c r="ULN3" s="17"/>
      <c r="ULO3" s="17"/>
      <c r="ULP3" s="17"/>
      <c r="ULQ3" s="17"/>
      <c r="ULR3" s="17"/>
      <c r="ULS3" s="17"/>
      <c r="ULT3" s="17"/>
      <c r="ULU3" s="17"/>
      <c r="ULV3" s="17"/>
      <c r="ULW3" s="17"/>
      <c r="ULX3" s="17"/>
      <c r="ULY3" s="17"/>
      <c r="ULZ3" s="17"/>
      <c r="UMA3" s="17"/>
      <c r="UMB3" s="17"/>
      <c r="UMC3" s="17"/>
      <c r="UMD3" s="17"/>
      <c r="UME3" s="17"/>
      <c r="UMF3" s="17"/>
      <c r="UMG3" s="17"/>
      <c r="UMH3" s="17"/>
      <c r="UMI3" s="17"/>
      <c r="UMJ3" s="17"/>
      <c r="UMK3" s="17"/>
      <c r="UML3" s="17"/>
      <c r="UMM3" s="17"/>
      <c r="UMN3" s="17"/>
      <c r="UMO3" s="17"/>
      <c r="UMP3" s="17"/>
      <c r="UMQ3" s="17"/>
      <c r="UMR3" s="17"/>
      <c r="UMS3" s="17"/>
      <c r="UMT3" s="17"/>
      <c r="UMU3" s="17"/>
      <c r="UMV3" s="17"/>
      <c r="UMW3" s="17"/>
      <c r="UMX3" s="17"/>
      <c r="UMY3" s="17"/>
      <c r="UMZ3" s="17"/>
      <c r="UNA3" s="17"/>
      <c r="UNB3" s="17"/>
      <c r="UNC3" s="17"/>
      <c r="UND3" s="17"/>
      <c r="UNE3" s="17"/>
      <c r="UNF3" s="17"/>
      <c r="UNG3" s="17"/>
      <c r="UNH3" s="17"/>
      <c r="UNI3" s="17"/>
      <c r="UNJ3" s="17"/>
      <c r="UNK3" s="17"/>
      <c r="UNL3" s="17"/>
      <c r="UNM3" s="17"/>
      <c r="UNN3" s="17"/>
      <c r="UNO3" s="17"/>
      <c r="UNP3" s="17"/>
      <c r="UNQ3" s="17"/>
      <c r="UNR3" s="17"/>
      <c r="UNS3" s="17"/>
      <c r="UNT3" s="17"/>
      <c r="UNU3" s="17"/>
      <c r="UNV3" s="17"/>
      <c r="UNW3" s="17"/>
      <c r="UNX3" s="17"/>
      <c r="UNY3" s="17"/>
      <c r="UNZ3" s="17"/>
      <c r="UOA3" s="17"/>
      <c r="UOB3" s="17"/>
      <c r="UOC3" s="17"/>
      <c r="UOD3" s="17"/>
      <c r="UOE3" s="17"/>
      <c r="UOF3" s="17"/>
      <c r="UOG3" s="17"/>
      <c r="UOH3" s="17"/>
      <c r="UOI3" s="17"/>
      <c r="UOJ3" s="17"/>
      <c r="UOK3" s="17"/>
      <c r="UOL3" s="17"/>
      <c r="UOM3" s="17"/>
      <c r="UON3" s="17"/>
      <c r="UOO3" s="17"/>
      <c r="UOP3" s="17"/>
      <c r="UOQ3" s="17"/>
      <c r="UOR3" s="17"/>
      <c r="UOS3" s="17"/>
      <c r="UOT3" s="17"/>
      <c r="UOU3" s="17"/>
      <c r="UOV3" s="17"/>
      <c r="UOW3" s="17"/>
      <c r="UOX3" s="17"/>
      <c r="UOY3" s="17"/>
      <c r="UOZ3" s="17"/>
      <c r="UPA3" s="17"/>
      <c r="UPB3" s="17"/>
      <c r="UPC3" s="17"/>
      <c r="UPD3" s="17"/>
      <c r="UPE3" s="17"/>
      <c r="UPF3" s="17"/>
      <c r="UPG3" s="17"/>
      <c r="UPH3" s="17"/>
      <c r="UPI3" s="17"/>
      <c r="UPJ3" s="17"/>
      <c r="UPK3" s="17"/>
      <c r="UPL3" s="17"/>
      <c r="UPM3" s="17"/>
      <c r="UPN3" s="17"/>
      <c r="UPO3" s="17"/>
      <c r="UPP3" s="17"/>
      <c r="UPQ3" s="17"/>
      <c r="UPR3" s="17"/>
      <c r="UPS3" s="17"/>
      <c r="UPT3" s="17"/>
      <c r="UPU3" s="17"/>
      <c r="UPV3" s="17"/>
      <c r="UPW3" s="17"/>
      <c r="UPX3" s="17"/>
      <c r="UPY3" s="17"/>
      <c r="UPZ3" s="17"/>
      <c r="UQA3" s="17"/>
      <c r="UQB3" s="17"/>
      <c r="UQC3" s="17"/>
      <c r="UQD3" s="17"/>
      <c r="UQE3" s="17"/>
      <c r="UQF3" s="17"/>
      <c r="UQG3" s="17"/>
      <c r="UQH3" s="17"/>
      <c r="UQI3" s="17"/>
      <c r="UQJ3" s="17"/>
      <c r="UQK3" s="17"/>
      <c r="UQL3" s="17"/>
      <c r="UQM3" s="17"/>
      <c r="UQN3" s="17"/>
      <c r="UQO3" s="17"/>
      <c r="UQP3" s="17"/>
      <c r="UQQ3" s="17"/>
      <c r="UQR3" s="17"/>
      <c r="UQS3" s="17"/>
      <c r="UQT3" s="17"/>
      <c r="UQU3" s="17"/>
      <c r="UQV3" s="17"/>
      <c r="UQW3" s="17"/>
      <c r="UQX3" s="17"/>
      <c r="UQY3" s="17"/>
      <c r="UQZ3" s="17"/>
      <c r="URA3" s="17"/>
      <c r="URB3" s="17"/>
      <c r="URC3" s="17"/>
      <c r="URD3" s="17"/>
      <c r="URE3" s="17"/>
      <c r="URF3" s="17"/>
      <c r="URG3" s="17"/>
      <c r="URH3" s="17"/>
      <c r="URI3" s="17"/>
      <c r="URJ3" s="17"/>
      <c r="URK3" s="17"/>
      <c r="URL3" s="17"/>
      <c r="URM3" s="17"/>
      <c r="URN3" s="17"/>
      <c r="URO3" s="17"/>
      <c r="URP3" s="17"/>
      <c r="URQ3" s="17"/>
      <c r="URR3" s="17"/>
      <c r="URS3" s="17"/>
      <c r="URT3" s="17"/>
      <c r="URU3" s="17"/>
      <c r="URV3" s="17"/>
      <c r="URW3" s="17"/>
      <c r="URX3" s="17"/>
      <c r="URY3" s="17"/>
      <c r="URZ3" s="17"/>
      <c r="USA3" s="17"/>
      <c r="USB3" s="17"/>
      <c r="USC3" s="17"/>
      <c r="USD3" s="17"/>
      <c r="USE3" s="17"/>
      <c r="USF3" s="17"/>
      <c r="USG3" s="17"/>
      <c r="USH3" s="17"/>
      <c r="USI3" s="17"/>
      <c r="USJ3" s="17"/>
      <c r="USK3" s="17"/>
      <c r="USL3" s="17"/>
      <c r="USM3" s="17"/>
      <c r="USN3" s="17"/>
      <c r="USO3" s="17"/>
      <c r="USP3" s="17"/>
      <c r="USQ3" s="17"/>
      <c r="USR3" s="17"/>
      <c r="USS3" s="17"/>
      <c r="UST3" s="17"/>
      <c r="USU3" s="17"/>
      <c r="USV3" s="17"/>
      <c r="USW3" s="17"/>
      <c r="USX3" s="17"/>
      <c r="USY3" s="17"/>
      <c r="USZ3" s="17"/>
      <c r="UTA3" s="17"/>
      <c r="UTB3" s="17"/>
      <c r="UTC3" s="17"/>
      <c r="UTD3" s="17"/>
      <c r="UTE3" s="17"/>
      <c r="UTF3" s="17"/>
      <c r="UTG3" s="17"/>
      <c r="UTH3" s="17"/>
      <c r="UTI3" s="17"/>
      <c r="UTJ3" s="17"/>
      <c r="UTK3" s="17"/>
      <c r="UTL3" s="17"/>
      <c r="UTM3" s="17"/>
      <c r="UTN3" s="17"/>
      <c r="UTO3" s="17"/>
      <c r="UTP3" s="17"/>
      <c r="UTQ3" s="17"/>
      <c r="UTR3" s="17"/>
      <c r="UTS3" s="17"/>
      <c r="UTT3" s="17"/>
      <c r="UTU3" s="17"/>
      <c r="UTV3" s="17"/>
      <c r="UTW3" s="17"/>
      <c r="UTX3" s="17"/>
      <c r="UTY3" s="17"/>
      <c r="UTZ3" s="17"/>
      <c r="UUA3" s="17"/>
      <c r="UUB3" s="17"/>
      <c r="UUC3" s="17"/>
      <c r="UUD3" s="17"/>
      <c r="UUE3" s="17"/>
      <c r="UUF3" s="17"/>
      <c r="UUG3" s="17"/>
      <c r="UUH3" s="17"/>
      <c r="UUI3" s="17"/>
      <c r="UUJ3" s="17"/>
      <c r="UUK3" s="17"/>
      <c r="UUL3" s="17"/>
      <c r="UUM3" s="17"/>
      <c r="UUN3" s="17"/>
      <c r="UUO3" s="17"/>
      <c r="UUP3" s="17"/>
      <c r="UUQ3" s="17"/>
      <c r="UUR3" s="17"/>
      <c r="UUS3" s="17"/>
      <c r="UUT3" s="17"/>
      <c r="UUU3" s="17"/>
      <c r="UUV3" s="17"/>
      <c r="UUW3" s="17"/>
      <c r="UUX3" s="17"/>
      <c r="UUY3" s="17"/>
      <c r="UUZ3" s="17"/>
      <c r="UVA3" s="17"/>
      <c r="UVB3" s="17"/>
      <c r="UVC3" s="17"/>
      <c r="UVD3" s="17"/>
      <c r="UVE3" s="17"/>
      <c r="UVF3" s="17"/>
      <c r="UVG3" s="17"/>
      <c r="UVH3" s="17"/>
      <c r="UVI3" s="17"/>
      <c r="UVJ3" s="17"/>
      <c r="UVK3" s="17"/>
      <c r="UVL3" s="17"/>
      <c r="UVM3" s="17"/>
      <c r="UVN3" s="17"/>
      <c r="UVO3" s="17"/>
      <c r="UVP3" s="17"/>
      <c r="UVQ3" s="17"/>
      <c r="UVR3" s="17"/>
      <c r="UVS3" s="17"/>
      <c r="UVT3" s="17"/>
      <c r="UVU3" s="17"/>
      <c r="UVV3" s="17"/>
      <c r="UVW3" s="17"/>
      <c r="UVX3" s="17"/>
      <c r="UVY3" s="17"/>
      <c r="UVZ3" s="17"/>
      <c r="UWA3" s="17"/>
      <c r="UWB3" s="17"/>
      <c r="UWC3" s="17"/>
      <c r="UWD3" s="17"/>
      <c r="UWE3" s="17"/>
      <c r="UWF3" s="17"/>
      <c r="UWG3" s="17"/>
      <c r="UWH3" s="17"/>
      <c r="UWI3" s="17"/>
      <c r="UWJ3" s="17"/>
      <c r="UWK3" s="17"/>
      <c r="UWL3" s="17"/>
      <c r="UWM3" s="17"/>
      <c r="UWN3" s="17"/>
      <c r="UWO3" s="17"/>
      <c r="UWP3" s="17"/>
      <c r="UWQ3" s="17"/>
      <c r="UWR3" s="17"/>
      <c r="UWS3" s="17"/>
      <c r="UWT3" s="17"/>
      <c r="UWU3" s="17"/>
      <c r="UWV3" s="17"/>
      <c r="UWW3" s="17"/>
      <c r="UWX3" s="17"/>
      <c r="UWY3" s="17"/>
      <c r="UWZ3" s="17"/>
      <c r="UXA3" s="17"/>
      <c r="UXB3" s="17"/>
      <c r="UXC3" s="17"/>
      <c r="UXD3" s="17"/>
      <c r="UXE3" s="17"/>
      <c r="UXF3" s="17"/>
      <c r="UXG3" s="17"/>
      <c r="UXH3" s="17"/>
      <c r="UXI3" s="17"/>
      <c r="UXJ3" s="17"/>
      <c r="UXK3" s="17"/>
      <c r="UXL3" s="17"/>
      <c r="UXM3" s="17"/>
      <c r="UXN3" s="17"/>
      <c r="UXO3" s="17"/>
      <c r="UXP3" s="17"/>
      <c r="UXQ3" s="17"/>
      <c r="UXR3" s="17"/>
      <c r="UXS3" s="17"/>
      <c r="UXT3" s="17"/>
      <c r="UXU3" s="17"/>
      <c r="UXV3" s="17"/>
      <c r="UXW3" s="17"/>
      <c r="UXX3" s="17"/>
      <c r="UXY3" s="17"/>
      <c r="UXZ3" s="17"/>
      <c r="UYA3" s="17"/>
      <c r="UYB3" s="17"/>
      <c r="UYC3" s="17"/>
      <c r="UYD3" s="17"/>
      <c r="UYE3" s="17"/>
      <c r="UYF3" s="17"/>
      <c r="UYG3" s="17"/>
      <c r="UYH3" s="17"/>
      <c r="UYI3" s="17"/>
      <c r="UYJ3" s="17"/>
      <c r="UYK3" s="17"/>
      <c r="UYL3" s="17"/>
      <c r="UYM3" s="17"/>
      <c r="UYN3" s="17"/>
      <c r="UYO3" s="17"/>
      <c r="UYP3" s="17"/>
      <c r="UYQ3" s="17"/>
      <c r="UYR3" s="17"/>
      <c r="UYS3" s="17"/>
      <c r="UYT3" s="17"/>
      <c r="UYU3" s="17"/>
      <c r="UYV3" s="17"/>
      <c r="UYW3" s="17"/>
      <c r="UYX3" s="17"/>
      <c r="UYY3" s="17"/>
      <c r="UYZ3" s="17"/>
      <c r="UZA3" s="17"/>
      <c r="UZB3" s="17"/>
      <c r="UZC3" s="17"/>
      <c r="UZD3" s="17"/>
      <c r="UZE3" s="17"/>
      <c r="UZF3" s="17"/>
      <c r="UZG3" s="17"/>
      <c r="UZH3" s="17"/>
      <c r="UZI3" s="17"/>
      <c r="UZJ3" s="17"/>
      <c r="UZK3" s="17"/>
      <c r="UZL3" s="17"/>
      <c r="UZM3" s="17"/>
      <c r="UZN3" s="17"/>
      <c r="UZO3" s="17"/>
      <c r="UZP3" s="17"/>
      <c r="UZQ3" s="17"/>
      <c r="UZR3" s="17"/>
      <c r="UZS3" s="17"/>
      <c r="UZT3" s="17"/>
      <c r="UZU3" s="17"/>
      <c r="UZV3" s="17"/>
      <c r="UZW3" s="17"/>
      <c r="UZX3" s="17"/>
      <c r="UZY3" s="17"/>
      <c r="UZZ3" s="17"/>
      <c r="VAA3" s="17"/>
      <c r="VAB3" s="17"/>
      <c r="VAC3" s="17"/>
      <c r="VAD3" s="17"/>
      <c r="VAE3" s="17"/>
      <c r="VAF3" s="17"/>
      <c r="VAG3" s="17"/>
      <c r="VAH3" s="17"/>
      <c r="VAI3" s="17"/>
      <c r="VAJ3" s="17"/>
      <c r="VAK3" s="17"/>
      <c r="VAL3" s="17"/>
      <c r="VAM3" s="17"/>
      <c r="VAN3" s="17"/>
      <c r="VAO3" s="17"/>
      <c r="VAP3" s="17"/>
      <c r="VAQ3" s="17"/>
      <c r="VAR3" s="17"/>
      <c r="VAS3" s="17"/>
      <c r="VAT3" s="17"/>
      <c r="VAU3" s="17"/>
      <c r="VAV3" s="17"/>
      <c r="VAW3" s="17"/>
      <c r="VAX3" s="17"/>
      <c r="VAY3" s="17"/>
      <c r="VAZ3" s="17"/>
      <c r="VBA3" s="17"/>
      <c r="VBB3" s="17"/>
      <c r="VBC3" s="17"/>
      <c r="VBD3" s="17"/>
      <c r="VBE3" s="17"/>
      <c r="VBF3" s="17"/>
      <c r="VBG3" s="17"/>
      <c r="VBH3" s="17"/>
      <c r="VBI3" s="17"/>
      <c r="VBJ3" s="17"/>
      <c r="VBK3" s="17"/>
      <c r="VBL3" s="17"/>
      <c r="VBM3" s="17"/>
      <c r="VBN3" s="17"/>
      <c r="VBO3" s="17"/>
      <c r="VBP3" s="17"/>
      <c r="VBQ3" s="17"/>
      <c r="VBR3" s="17"/>
      <c r="VBS3" s="17"/>
      <c r="VBT3" s="17"/>
      <c r="VBU3" s="17"/>
      <c r="VBV3" s="17"/>
      <c r="VBW3" s="17"/>
      <c r="VBX3" s="17"/>
      <c r="VBY3" s="17"/>
      <c r="VBZ3" s="17"/>
      <c r="VCA3" s="17"/>
      <c r="VCB3" s="17"/>
      <c r="VCC3" s="17"/>
      <c r="VCD3" s="17"/>
      <c r="VCE3" s="17"/>
      <c r="VCF3" s="17"/>
      <c r="VCG3" s="17"/>
      <c r="VCH3" s="17"/>
      <c r="VCI3" s="17"/>
      <c r="VCJ3" s="17"/>
      <c r="VCK3" s="17"/>
      <c r="VCL3" s="17"/>
      <c r="VCM3" s="17"/>
      <c r="VCN3" s="17"/>
      <c r="VCO3" s="17"/>
      <c r="VCP3" s="17"/>
      <c r="VCQ3" s="17"/>
      <c r="VCR3" s="17"/>
      <c r="VCS3" s="17"/>
      <c r="VCT3" s="17"/>
      <c r="VCU3" s="17"/>
      <c r="VCV3" s="17"/>
      <c r="VCW3" s="17"/>
      <c r="VCX3" s="17"/>
      <c r="VCY3" s="17"/>
      <c r="VCZ3" s="17"/>
      <c r="VDA3" s="17"/>
      <c r="VDB3" s="17"/>
      <c r="VDC3" s="17"/>
      <c r="VDD3" s="17"/>
      <c r="VDE3" s="17"/>
      <c r="VDF3" s="17"/>
      <c r="VDG3" s="17"/>
      <c r="VDH3" s="17"/>
      <c r="VDI3" s="17"/>
      <c r="VDJ3" s="17"/>
      <c r="VDK3" s="17"/>
      <c r="VDL3" s="17"/>
      <c r="VDM3" s="17"/>
      <c r="VDN3" s="17"/>
      <c r="VDO3" s="17"/>
      <c r="VDP3" s="17"/>
      <c r="VDQ3" s="17"/>
      <c r="VDR3" s="17"/>
      <c r="VDS3" s="17"/>
      <c r="VDT3" s="17"/>
      <c r="VDU3" s="17"/>
      <c r="VDV3" s="17"/>
      <c r="VDW3" s="17"/>
      <c r="VDX3" s="17"/>
      <c r="VDY3" s="17"/>
      <c r="VDZ3" s="17"/>
      <c r="VEA3" s="17"/>
      <c r="VEB3" s="17"/>
      <c r="VEC3" s="17"/>
      <c r="VED3" s="17"/>
      <c r="VEE3" s="17"/>
      <c r="VEF3" s="17"/>
      <c r="VEG3" s="17"/>
      <c r="VEH3" s="17"/>
      <c r="VEI3" s="17"/>
      <c r="VEJ3" s="17"/>
      <c r="VEK3" s="17"/>
      <c r="VEL3" s="17"/>
      <c r="VEM3" s="17"/>
      <c r="VEN3" s="17"/>
      <c r="VEO3" s="17"/>
      <c r="VEP3" s="17"/>
      <c r="VEQ3" s="17"/>
      <c r="VER3" s="17"/>
      <c r="VES3" s="17"/>
      <c r="VET3" s="17"/>
      <c r="VEU3" s="17"/>
      <c r="VEV3" s="17"/>
      <c r="VEW3" s="17"/>
      <c r="VEX3" s="17"/>
      <c r="VEY3" s="17"/>
      <c r="VEZ3" s="17"/>
      <c r="VFA3" s="17"/>
      <c r="VFB3" s="17"/>
      <c r="VFC3" s="17"/>
      <c r="VFD3" s="17"/>
      <c r="VFE3" s="17"/>
      <c r="VFF3" s="17"/>
      <c r="VFG3" s="17"/>
      <c r="VFH3" s="17"/>
      <c r="VFI3" s="17"/>
      <c r="VFJ3" s="17"/>
      <c r="VFK3" s="17"/>
      <c r="VFL3" s="17"/>
      <c r="VFM3" s="17"/>
      <c r="VFN3" s="17"/>
      <c r="VFO3" s="17"/>
      <c r="VFP3" s="17"/>
      <c r="VFQ3" s="17"/>
      <c r="VFR3" s="17"/>
      <c r="VFS3" s="17"/>
      <c r="VFT3" s="17"/>
      <c r="VFU3" s="17"/>
      <c r="VFV3" s="17"/>
      <c r="VFW3" s="17"/>
      <c r="VFX3" s="17"/>
      <c r="VFY3" s="17"/>
      <c r="VFZ3" s="17"/>
      <c r="VGA3" s="17"/>
      <c r="VGB3" s="17"/>
      <c r="VGC3" s="17"/>
      <c r="VGD3" s="17"/>
      <c r="VGE3" s="17"/>
      <c r="VGF3" s="17"/>
      <c r="VGG3" s="17"/>
      <c r="VGH3" s="17"/>
      <c r="VGI3" s="17"/>
      <c r="VGJ3" s="17"/>
      <c r="VGK3" s="17"/>
      <c r="VGL3" s="17"/>
      <c r="VGM3" s="17"/>
      <c r="VGN3" s="17"/>
      <c r="VGO3" s="17"/>
      <c r="VGP3" s="17"/>
      <c r="VGQ3" s="17"/>
      <c r="VGR3" s="17"/>
      <c r="VGS3" s="17"/>
      <c r="VGT3" s="17"/>
      <c r="VGU3" s="17"/>
      <c r="VGV3" s="17"/>
      <c r="VGW3" s="17"/>
      <c r="VGX3" s="17"/>
      <c r="VGY3" s="17"/>
      <c r="VGZ3" s="17"/>
      <c r="VHA3" s="17"/>
      <c r="VHB3" s="17"/>
      <c r="VHC3" s="17"/>
      <c r="VHD3" s="17"/>
      <c r="VHE3" s="17"/>
      <c r="VHF3" s="17"/>
      <c r="VHG3" s="17"/>
      <c r="VHH3" s="17"/>
      <c r="VHI3" s="17"/>
      <c r="VHJ3" s="17"/>
      <c r="VHK3" s="17"/>
      <c r="VHL3" s="17"/>
      <c r="VHM3" s="17"/>
      <c r="VHN3" s="17"/>
      <c r="VHO3" s="17"/>
      <c r="VHP3" s="17"/>
      <c r="VHQ3" s="17"/>
      <c r="VHR3" s="17"/>
      <c r="VHS3" s="17"/>
      <c r="VHT3" s="17"/>
      <c r="VHU3" s="17"/>
      <c r="VHV3" s="17"/>
      <c r="VHW3" s="17"/>
      <c r="VHX3" s="17"/>
      <c r="VHY3" s="17"/>
      <c r="VHZ3" s="17"/>
      <c r="VIA3" s="17"/>
      <c r="VIB3" s="17"/>
      <c r="VIC3" s="17"/>
      <c r="VID3" s="17"/>
      <c r="VIE3" s="17"/>
      <c r="VIF3" s="17"/>
      <c r="VIG3" s="17"/>
      <c r="VIH3" s="17"/>
      <c r="VII3" s="17"/>
      <c r="VIJ3" s="17"/>
      <c r="VIK3" s="17"/>
      <c r="VIL3" s="17"/>
      <c r="VIM3" s="17"/>
      <c r="VIN3" s="17"/>
      <c r="VIO3" s="17"/>
      <c r="VIP3" s="17"/>
      <c r="VIQ3" s="17"/>
      <c r="VIR3" s="17"/>
      <c r="VIS3" s="17"/>
      <c r="VIT3" s="17"/>
      <c r="VIU3" s="17"/>
      <c r="VIV3" s="17"/>
      <c r="VIW3" s="17"/>
      <c r="VIX3" s="17"/>
      <c r="VIY3" s="17"/>
      <c r="VIZ3" s="17"/>
      <c r="VJA3" s="17"/>
      <c r="VJB3" s="17"/>
      <c r="VJC3" s="17"/>
      <c r="VJD3" s="17"/>
      <c r="VJE3" s="17"/>
      <c r="VJF3" s="17"/>
      <c r="VJG3" s="17"/>
      <c r="VJH3" s="17"/>
      <c r="VJI3" s="17"/>
      <c r="VJJ3" s="17"/>
      <c r="VJK3" s="17"/>
      <c r="VJL3" s="17"/>
      <c r="VJM3" s="17"/>
      <c r="VJN3" s="17"/>
      <c r="VJO3" s="17"/>
      <c r="VJP3" s="17"/>
      <c r="VJQ3" s="17"/>
      <c r="VJR3" s="17"/>
      <c r="VJS3" s="17"/>
      <c r="VJT3" s="17"/>
      <c r="VJU3" s="17"/>
      <c r="VJV3" s="17"/>
      <c r="VJW3" s="17"/>
      <c r="VJX3" s="17"/>
      <c r="VJY3" s="17"/>
      <c r="VJZ3" s="17"/>
      <c r="VKA3" s="17"/>
      <c r="VKB3" s="17"/>
      <c r="VKC3" s="17"/>
      <c r="VKD3" s="17"/>
      <c r="VKE3" s="17"/>
      <c r="VKF3" s="17"/>
      <c r="VKG3" s="17"/>
      <c r="VKH3" s="17"/>
      <c r="VKI3" s="17"/>
      <c r="VKJ3" s="17"/>
      <c r="VKK3" s="17"/>
      <c r="VKL3" s="17"/>
      <c r="VKM3" s="17"/>
      <c r="VKN3" s="17"/>
      <c r="VKO3" s="17"/>
      <c r="VKP3" s="17"/>
      <c r="VKQ3" s="17"/>
      <c r="VKR3" s="17"/>
      <c r="VKS3" s="17"/>
      <c r="VKT3" s="17"/>
      <c r="VKU3" s="17"/>
      <c r="VKV3" s="17"/>
      <c r="VKW3" s="17"/>
      <c r="VKX3" s="17"/>
      <c r="VKY3" s="17"/>
      <c r="VKZ3" s="17"/>
      <c r="VLA3" s="17"/>
      <c r="VLB3" s="17"/>
      <c r="VLC3" s="17"/>
      <c r="VLD3" s="17"/>
      <c r="VLE3" s="17"/>
      <c r="VLF3" s="17"/>
      <c r="VLG3" s="17"/>
      <c r="VLH3" s="17"/>
      <c r="VLI3" s="17"/>
      <c r="VLJ3" s="17"/>
      <c r="VLK3" s="17"/>
      <c r="VLL3" s="17"/>
      <c r="VLM3" s="17"/>
      <c r="VLN3" s="17"/>
      <c r="VLO3" s="17"/>
      <c r="VLP3" s="17"/>
      <c r="VLQ3" s="17"/>
      <c r="VLR3" s="17"/>
      <c r="VLS3" s="17"/>
      <c r="VLT3" s="17"/>
      <c r="VLU3" s="17"/>
      <c r="VLV3" s="17"/>
      <c r="VLW3" s="17"/>
      <c r="VLX3" s="17"/>
      <c r="VLY3" s="17"/>
      <c r="VLZ3" s="17"/>
      <c r="VMA3" s="17"/>
      <c r="VMB3" s="17"/>
      <c r="VMC3" s="17"/>
      <c r="VMD3" s="17"/>
      <c r="VME3" s="17"/>
      <c r="VMF3" s="17"/>
      <c r="VMG3" s="17"/>
      <c r="VMH3" s="17"/>
      <c r="VMI3" s="17"/>
      <c r="VMJ3" s="17"/>
      <c r="VMK3" s="17"/>
      <c r="VML3" s="17"/>
      <c r="VMM3" s="17"/>
      <c r="VMN3" s="17"/>
      <c r="VMO3" s="17"/>
      <c r="VMP3" s="17"/>
      <c r="VMQ3" s="17"/>
      <c r="VMR3" s="17"/>
      <c r="VMS3" s="17"/>
      <c r="VMT3" s="17"/>
      <c r="VMU3" s="17"/>
      <c r="VMV3" s="17"/>
      <c r="VMW3" s="17"/>
      <c r="VMX3" s="17"/>
      <c r="VMY3" s="17"/>
      <c r="VMZ3" s="17"/>
      <c r="VNA3" s="17"/>
      <c r="VNB3" s="17"/>
      <c r="VNC3" s="17"/>
      <c r="VND3" s="17"/>
      <c r="VNE3" s="17"/>
      <c r="VNF3" s="17"/>
      <c r="VNG3" s="17"/>
      <c r="VNH3" s="17"/>
      <c r="VNI3" s="17"/>
      <c r="VNJ3" s="17"/>
      <c r="VNK3" s="17"/>
      <c r="VNL3" s="17"/>
      <c r="VNM3" s="17"/>
      <c r="VNN3" s="17"/>
      <c r="VNO3" s="17"/>
      <c r="VNP3" s="17"/>
      <c r="VNQ3" s="17"/>
      <c r="VNR3" s="17"/>
      <c r="VNS3" s="17"/>
      <c r="VNT3" s="17"/>
      <c r="VNU3" s="17"/>
      <c r="VNV3" s="17"/>
      <c r="VNW3" s="17"/>
      <c r="VNX3" s="17"/>
      <c r="VNY3" s="17"/>
      <c r="VNZ3" s="17"/>
      <c r="VOA3" s="17"/>
      <c r="VOB3" s="17"/>
      <c r="VOC3" s="17"/>
      <c r="VOD3" s="17"/>
      <c r="VOE3" s="17"/>
      <c r="VOF3" s="17"/>
      <c r="VOG3" s="17"/>
      <c r="VOH3" s="17"/>
      <c r="VOI3" s="17"/>
      <c r="VOJ3" s="17"/>
      <c r="VOK3" s="17"/>
      <c r="VOL3" s="17"/>
      <c r="VOM3" s="17"/>
      <c r="VON3" s="17"/>
      <c r="VOO3" s="17"/>
      <c r="VOP3" s="17"/>
      <c r="VOQ3" s="17"/>
      <c r="VOR3" s="17"/>
      <c r="VOS3" s="17"/>
      <c r="VOT3" s="17"/>
      <c r="VOU3" s="17"/>
      <c r="VOV3" s="17"/>
      <c r="VOW3" s="17"/>
      <c r="VOX3" s="17"/>
      <c r="VOY3" s="17"/>
      <c r="VOZ3" s="17"/>
      <c r="VPA3" s="17"/>
      <c r="VPB3" s="17"/>
      <c r="VPC3" s="17"/>
      <c r="VPD3" s="17"/>
      <c r="VPE3" s="17"/>
      <c r="VPF3" s="17"/>
      <c r="VPG3" s="17"/>
      <c r="VPH3" s="17"/>
      <c r="VPI3" s="17"/>
      <c r="VPJ3" s="17"/>
      <c r="VPK3" s="17"/>
      <c r="VPL3" s="17"/>
      <c r="VPM3" s="17"/>
      <c r="VPN3" s="17"/>
      <c r="VPO3" s="17"/>
      <c r="VPP3" s="17"/>
      <c r="VPQ3" s="17"/>
      <c r="VPR3" s="17"/>
      <c r="VPS3" s="17"/>
      <c r="VPT3" s="17"/>
      <c r="VPU3" s="17"/>
      <c r="VPV3" s="17"/>
      <c r="VPW3" s="17"/>
      <c r="VPX3" s="17"/>
      <c r="VPY3" s="17"/>
      <c r="VPZ3" s="17"/>
      <c r="VQA3" s="17"/>
      <c r="VQB3" s="17"/>
      <c r="VQC3" s="17"/>
      <c r="VQD3" s="17"/>
      <c r="VQE3" s="17"/>
      <c r="VQF3" s="17"/>
      <c r="VQG3" s="17"/>
      <c r="VQH3" s="17"/>
      <c r="VQI3" s="17"/>
      <c r="VQJ3" s="17"/>
      <c r="VQK3" s="17"/>
      <c r="VQL3" s="17"/>
      <c r="VQM3" s="17"/>
      <c r="VQN3" s="17"/>
      <c r="VQO3" s="17"/>
      <c r="VQP3" s="17"/>
      <c r="VQQ3" s="17"/>
      <c r="VQR3" s="17"/>
      <c r="VQS3" s="17"/>
      <c r="VQT3" s="17"/>
      <c r="VQU3" s="17"/>
      <c r="VQV3" s="17"/>
      <c r="VQW3" s="17"/>
      <c r="VQX3" s="17"/>
      <c r="VQY3" s="17"/>
      <c r="VQZ3" s="17"/>
      <c r="VRA3" s="17"/>
      <c r="VRB3" s="17"/>
      <c r="VRC3" s="17"/>
      <c r="VRD3" s="17"/>
      <c r="VRE3" s="17"/>
      <c r="VRF3" s="17"/>
      <c r="VRG3" s="17"/>
      <c r="VRH3" s="17"/>
      <c r="VRI3" s="17"/>
      <c r="VRJ3" s="17"/>
      <c r="VRK3" s="17"/>
      <c r="VRL3" s="17"/>
      <c r="VRM3" s="17"/>
      <c r="VRN3" s="17"/>
      <c r="VRO3" s="17"/>
      <c r="VRP3" s="17"/>
      <c r="VRQ3" s="17"/>
      <c r="VRR3" s="17"/>
      <c r="VRS3" s="17"/>
      <c r="VRT3" s="17"/>
      <c r="VRU3" s="17"/>
      <c r="VRV3" s="17"/>
      <c r="VRW3" s="17"/>
      <c r="VRX3" s="17"/>
      <c r="VRY3" s="17"/>
      <c r="VRZ3" s="17"/>
      <c r="VSA3" s="17"/>
      <c r="VSB3" s="17"/>
      <c r="VSC3" s="17"/>
      <c r="VSD3" s="17"/>
      <c r="VSE3" s="17"/>
      <c r="VSF3" s="17"/>
      <c r="VSG3" s="17"/>
      <c r="VSH3" s="17"/>
      <c r="VSI3" s="17"/>
      <c r="VSJ3" s="17"/>
      <c r="VSK3" s="17"/>
      <c r="VSL3" s="17"/>
      <c r="VSM3" s="17"/>
      <c r="VSN3" s="17"/>
      <c r="VSO3" s="17"/>
      <c r="VSP3" s="17"/>
      <c r="VSQ3" s="17"/>
      <c r="VSR3" s="17"/>
      <c r="VSS3" s="17"/>
      <c r="VST3" s="17"/>
      <c r="VSU3" s="17"/>
      <c r="VSV3" s="17"/>
      <c r="VSW3" s="17"/>
      <c r="VSX3" s="17"/>
      <c r="VSY3" s="17"/>
      <c r="VSZ3" s="17"/>
      <c r="VTA3" s="17"/>
      <c r="VTB3" s="17"/>
      <c r="VTC3" s="17"/>
      <c r="VTD3" s="17"/>
      <c r="VTE3" s="17"/>
      <c r="VTF3" s="17"/>
      <c r="VTG3" s="17"/>
      <c r="VTH3" s="17"/>
      <c r="VTI3" s="17"/>
      <c r="VTJ3" s="17"/>
      <c r="VTK3" s="17"/>
      <c r="VTL3" s="17"/>
      <c r="VTM3" s="17"/>
      <c r="VTN3" s="17"/>
      <c r="VTO3" s="17"/>
      <c r="VTP3" s="17"/>
      <c r="VTQ3" s="17"/>
      <c r="VTR3" s="17"/>
      <c r="VTS3" s="17"/>
      <c r="VTT3" s="17"/>
      <c r="VTU3" s="17"/>
      <c r="VTV3" s="17"/>
      <c r="VTW3" s="17"/>
      <c r="VTX3" s="17"/>
      <c r="VTY3" s="17"/>
      <c r="VTZ3" s="17"/>
      <c r="VUA3" s="17"/>
      <c r="VUB3" s="17"/>
      <c r="VUC3" s="17"/>
      <c r="VUD3" s="17"/>
      <c r="VUE3" s="17"/>
      <c r="VUF3" s="17"/>
      <c r="VUG3" s="17"/>
      <c r="VUH3" s="17"/>
      <c r="VUI3" s="17"/>
      <c r="VUJ3" s="17"/>
      <c r="VUK3" s="17"/>
      <c r="VUL3" s="17"/>
      <c r="VUM3" s="17"/>
      <c r="VUN3" s="17"/>
      <c r="VUO3" s="17"/>
      <c r="VUP3" s="17"/>
      <c r="VUQ3" s="17"/>
      <c r="VUR3" s="17"/>
      <c r="VUS3" s="17"/>
      <c r="VUT3" s="17"/>
      <c r="VUU3" s="17"/>
      <c r="VUV3" s="17"/>
      <c r="VUW3" s="17"/>
      <c r="VUX3" s="17"/>
      <c r="VUY3" s="17"/>
      <c r="VUZ3" s="17"/>
      <c r="VVA3" s="17"/>
      <c r="VVB3" s="17"/>
      <c r="VVC3" s="17"/>
      <c r="VVD3" s="17"/>
      <c r="VVE3" s="17"/>
      <c r="VVF3" s="17"/>
      <c r="VVG3" s="17"/>
      <c r="VVH3" s="17"/>
      <c r="VVI3" s="17"/>
      <c r="VVJ3" s="17"/>
      <c r="VVK3" s="17"/>
      <c r="VVL3" s="17"/>
      <c r="VVM3" s="17"/>
      <c r="VVN3" s="17"/>
      <c r="VVO3" s="17"/>
      <c r="VVP3" s="17"/>
      <c r="VVQ3" s="17"/>
      <c r="VVR3" s="17"/>
      <c r="VVS3" s="17"/>
      <c r="VVT3" s="17"/>
      <c r="VVU3" s="17"/>
      <c r="VVV3" s="17"/>
      <c r="VVW3" s="17"/>
      <c r="VVX3" s="17"/>
      <c r="VVY3" s="17"/>
      <c r="VVZ3" s="17"/>
      <c r="VWA3" s="17"/>
      <c r="VWB3" s="17"/>
      <c r="VWC3" s="17"/>
      <c r="VWD3" s="17"/>
      <c r="VWE3" s="17"/>
      <c r="VWF3" s="17"/>
      <c r="VWG3" s="17"/>
      <c r="VWH3" s="17"/>
      <c r="VWI3" s="17"/>
      <c r="VWJ3" s="17"/>
      <c r="VWK3" s="17"/>
      <c r="VWL3" s="17"/>
      <c r="VWM3" s="17"/>
      <c r="VWN3" s="17"/>
      <c r="VWO3" s="17"/>
      <c r="VWP3" s="17"/>
      <c r="VWQ3" s="17"/>
      <c r="VWR3" s="17"/>
      <c r="VWS3" s="17"/>
      <c r="VWT3" s="17"/>
      <c r="VWU3" s="17"/>
      <c r="VWV3" s="17"/>
      <c r="VWW3" s="17"/>
      <c r="VWX3" s="17"/>
      <c r="VWY3" s="17"/>
      <c r="VWZ3" s="17"/>
      <c r="VXA3" s="17"/>
      <c r="VXB3" s="17"/>
      <c r="VXC3" s="17"/>
      <c r="VXD3" s="17"/>
      <c r="VXE3" s="17"/>
      <c r="VXF3" s="17"/>
      <c r="VXG3" s="17"/>
      <c r="VXH3" s="17"/>
      <c r="VXI3" s="17"/>
      <c r="VXJ3" s="17"/>
      <c r="VXK3" s="17"/>
      <c r="VXL3" s="17"/>
      <c r="VXM3" s="17"/>
      <c r="VXN3" s="17"/>
      <c r="VXO3" s="17"/>
      <c r="VXP3" s="17"/>
      <c r="VXQ3" s="17"/>
      <c r="VXR3" s="17"/>
      <c r="VXS3" s="17"/>
      <c r="VXT3" s="17"/>
      <c r="VXU3" s="17"/>
      <c r="VXV3" s="17"/>
      <c r="VXW3" s="17"/>
      <c r="VXX3" s="17"/>
      <c r="VXY3" s="17"/>
      <c r="VXZ3" s="17"/>
      <c r="VYA3" s="17"/>
      <c r="VYB3" s="17"/>
      <c r="VYC3" s="17"/>
      <c r="VYD3" s="17"/>
      <c r="VYE3" s="17"/>
      <c r="VYF3" s="17"/>
      <c r="VYG3" s="17"/>
      <c r="VYH3" s="17"/>
      <c r="VYI3" s="17"/>
      <c r="VYJ3" s="17"/>
      <c r="VYK3" s="17"/>
      <c r="VYL3" s="17"/>
      <c r="VYM3" s="17"/>
      <c r="VYN3" s="17"/>
      <c r="VYO3" s="17"/>
      <c r="VYP3" s="17"/>
      <c r="VYQ3" s="17"/>
      <c r="VYR3" s="17"/>
      <c r="VYS3" s="17"/>
      <c r="VYT3" s="17"/>
      <c r="VYU3" s="17"/>
      <c r="VYV3" s="17"/>
      <c r="VYW3" s="17"/>
      <c r="VYX3" s="17"/>
      <c r="VYY3" s="17"/>
      <c r="VYZ3" s="17"/>
      <c r="VZA3" s="17"/>
      <c r="VZB3" s="17"/>
      <c r="VZC3" s="17"/>
      <c r="VZD3" s="17"/>
      <c r="VZE3" s="17"/>
      <c r="VZF3" s="17"/>
      <c r="VZG3" s="17"/>
      <c r="VZH3" s="17"/>
      <c r="VZI3" s="17"/>
      <c r="VZJ3" s="17"/>
      <c r="VZK3" s="17"/>
      <c r="VZL3" s="17"/>
      <c r="VZM3" s="17"/>
      <c r="VZN3" s="17"/>
      <c r="VZO3" s="17"/>
      <c r="VZP3" s="17"/>
      <c r="VZQ3" s="17"/>
      <c r="VZR3" s="17"/>
      <c r="VZS3" s="17"/>
      <c r="VZT3" s="17"/>
      <c r="VZU3" s="17"/>
      <c r="VZV3" s="17"/>
      <c r="VZW3" s="17"/>
      <c r="VZX3" s="17"/>
      <c r="VZY3" s="17"/>
      <c r="VZZ3" s="17"/>
      <c r="WAA3" s="17"/>
      <c r="WAB3" s="17"/>
      <c r="WAC3" s="17"/>
      <c r="WAD3" s="17"/>
      <c r="WAE3" s="17"/>
      <c r="WAF3" s="17"/>
      <c r="WAG3" s="17"/>
      <c r="WAH3" s="17"/>
      <c r="WAI3" s="17"/>
      <c r="WAJ3" s="17"/>
      <c r="WAK3" s="17"/>
      <c r="WAL3" s="17"/>
      <c r="WAM3" s="17"/>
      <c r="WAN3" s="17"/>
      <c r="WAO3" s="17"/>
      <c r="WAP3" s="17"/>
      <c r="WAQ3" s="17"/>
      <c r="WAR3" s="17"/>
      <c r="WAS3" s="17"/>
      <c r="WAT3" s="17"/>
      <c r="WAU3" s="17"/>
      <c r="WAV3" s="17"/>
      <c r="WAW3" s="17"/>
      <c r="WAX3" s="17"/>
      <c r="WAY3" s="17"/>
      <c r="WAZ3" s="17"/>
      <c r="WBA3" s="17"/>
      <c r="WBB3" s="17"/>
      <c r="WBC3" s="17"/>
      <c r="WBD3" s="17"/>
      <c r="WBE3" s="17"/>
      <c r="WBF3" s="17"/>
      <c r="WBG3" s="17"/>
      <c r="WBH3" s="17"/>
      <c r="WBI3" s="17"/>
      <c r="WBJ3" s="17"/>
      <c r="WBK3" s="17"/>
      <c r="WBL3" s="17"/>
      <c r="WBM3" s="17"/>
      <c r="WBN3" s="17"/>
      <c r="WBO3" s="17"/>
      <c r="WBP3" s="17"/>
      <c r="WBQ3" s="17"/>
      <c r="WBR3" s="17"/>
      <c r="WBS3" s="17"/>
      <c r="WBT3" s="17"/>
      <c r="WBU3" s="17"/>
      <c r="WBV3" s="17"/>
      <c r="WBW3" s="17"/>
      <c r="WBX3" s="17"/>
      <c r="WBY3" s="17"/>
      <c r="WBZ3" s="17"/>
      <c r="WCA3" s="17"/>
      <c r="WCB3" s="17"/>
      <c r="WCC3" s="17"/>
      <c r="WCD3" s="17"/>
      <c r="WCE3" s="17"/>
      <c r="WCF3" s="17"/>
      <c r="WCG3" s="17"/>
      <c r="WCH3" s="17"/>
      <c r="WCI3" s="17"/>
      <c r="WCJ3" s="17"/>
      <c r="WCK3" s="17"/>
      <c r="WCL3" s="17"/>
      <c r="WCM3" s="17"/>
      <c r="WCN3" s="17"/>
      <c r="WCO3" s="17"/>
      <c r="WCP3" s="17"/>
      <c r="WCQ3" s="17"/>
      <c r="WCR3" s="17"/>
      <c r="WCS3" s="17"/>
      <c r="WCT3" s="17"/>
      <c r="WCU3" s="17"/>
      <c r="WCV3" s="17"/>
      <c r="WCW3" s="17"/>
      <c r="WCX3" s="17"/>
      <c r="WCY3" s="17"/>
      <c r="WCZ3" s="17"/>
      <c r="WDA3" s="17"/>
      <c r="WDB3" s="17"/>
      <c r="WDC3" s="17"/>
      <c r="WDD3" s="17"/>
      <c r="WDE3" s="17"/>
      <c r="WDF3" s="17"/>
      <c r="WDG3" s="17"/>
      <c r="WDH3" s="17"/>
      <c r="WDI3" s="17"/>
      <c r="WDJ3" s="17"/>
      <c r="WDK3" s="17"/>
      <c r="WDL3" s="17"/>
      <c r="WDM3" s="17"/>
      <c r="WDN3" s="17"/>
      <c r="WDO3" s="17"/>
      <c r="WDP3" s="17"/>
      <c r="WDQ3" s="17"/>
      <c r="WDR3" s="17"/>
      <c r="WDS3" s="17"/>
      <c r="WDT3" s="17"/>
      <c r="WDU3" s="17"/>
      <c r="WDV3" s="17"/>
      <c r="WDW3" s="17"/>
      <c r="WDX3" s="17"/>
      <c r="WDY3" s="17"/>
      <c r="WDZ3" s="17"/>
      <c r="WEA3" s="17"/>
      <c r="WEB3" s="17"/>
      <c r="WEC3" s="17"/>
      <c r="WED3" s="17"/>
      <c r="WEE3" s="17"/>
      <c r="WEF3" s="17"/>
      <c r="WEG3" s="17"/>
      <c r="WEH3" s="17"/>
      <c r="WEI3" s="17"/>
      <c r="WEJ3" s="17"/>
      <c r="WEK3" s="17"/>
      <c r="WEL3" s="17"/>
      <c r="WEM3" s="17"/>
      <c r="WEN3" s="17"/>
      <c r="WEO3" s="17"/>
      <c r="WEP3" s="17"/>
      <c r="WEQ3" s="17"/>
      <c r="WER3" s="17"/>
      <c r="WES3" s="17"/>
      <c r="WET3" s="17"/>
      <c r="WEU3" s="17"/>
      <c r="WEV3" s="17"/>
      <c r="WEW3" s="17"/>
      <c r="WEX3" s="17"/>
      <c r="WEY3" s="17"/>
      <c r="WEZ3" s="17"/>
      <c r="WFA3" s="17"/>
      <c r="WFB3" s="17"/>
      <c r="WFC3" s="17"/>
      <c r="WFD3" s="17"/>
      <c r="WFE3" s="17"/>
      <c r="WFF3" s="17"/>
      <c r="WFG3" s="17"/>
      <c r="WFH3" s="17"/>
      <c r="WFI3" s="17"/>
      <c r="WFJ3" s="17"/>
      <c r="WFK3" s="17"/>
      <c r="WFL3" s="17"/>
      <c r="WFM3" s="17"/>
      <c r="WFN3" s="17"/>
      <c r="WFO3" s="17"/>
      <c r="WFP3" s="17"/>
      <c r="WFQ3" s="17"/>
      <c r="WFR3" s="17"/>
      <c r="WFS3" s="17"/>
      <c r="WFT3" s="17"/>
      <c r="WFU3" s="17"/>
      <c r="WFV3" s="17"/>
      <c r="WFW3" s="17"/>
      <c r="WFX3" s="17"/>
      <c r="WFY3" s="17"/>
      <c r="WFZ3" s="17"/>
      <c r="WGA3" s="17"/>
      <c r="WGB3" s="17"/>
      <c r="WGC3" s="17"/>
      <c r="WGD3" s="17"/>
      <c r="WGE3" s="17"/>
      <c r="WGF3" s="17"/>
      <c r="WGG3" s="17"/>
      <c r="WGH3" s="17"/>
      <c r="WGI3" s="17"/>
      <c r="WGJ3" s="17"/>
      <c r="WGK3" s="17"/>
      <c r="WGL3" s="17"/>
      <c r="WGM3" s="17"/>
      <c r="WGN3" s="17"/>
      <c r="WGO3" s="17"/>
      <c r="WGP3" s="17"/>
      <c r="WGQ3" s="17"/>
      <c r="WGR3" s="17"/>
      <c r="WGS3" s="17"/>
      <c r="WGT3" s="17"/>
      <c r="WGU3" s="17"/>
      <c r="WGV3" s="17"/>
      <c r="WGW3" s="17"/>
      <c r="WGX3" s="17"/>
      <c r="WGY3" s="17"/>
      <c r="WGZ3" s="17"/>
      <c r="WHA3" s="17"/>
      <c r="WHB3" s="17"/>
      <c r="WHC3" s="17"/>
      <c r="WHD3" s="17"/>
      <c r="WHE3" s="17"/>
      <c r="WHF3" s="17"/>
      <c r="WHG3" s="17"/>
      <c r="WHH3" s="17"/>
      <c r="WHI3" s="17"/>
      <c r="WHJ3" s="17"/>
      <c r="WHK3" s="17"/>
      <c r="WHL3" s="17"/>
      <c r="WHM3" s="17"/>
      <c r="WHN3" s="17"/>
      <c r="WHO3" s="17"/>
      <c r="WHP3" s="17"/>
      <c r="WHQ3" s="17"/>
      <c r="WHR3" s="17"/>
      <c r="WHS3" s="17"/>
      <c r="WHT3" s="17"/>
      <c r="WHU3" s="17"/>
      <c r="WHV3" s="17"/>
      <c r="WHW3" s="17"/>
      <c r="WHX3" s="17"/>
      <c r="WHY3" s="17"/>
      <c r="WHZ3" s="17"/>
      <c r="WIA3" s="17"/>
      <c r="WIB3" s="17"/>
      <c r="WIC3" s="17"/>
      <c r="WID3" s="17"/>
      <c r="WIE3" s="17"/>
      <c r="WIF3" s="17"/>
      <c r="WIG3" s="17"/>
      <c r="WIH3" s="17"/>
      <c r="WII3" s="17"/>
      <c r="WIJ3" s="17"/>
      <c r="WIK3" s="17"/>
      <c r="WIL3" s="17"/>
      <c r="WIM3" s="17"/>
      <c r="WIN3" s="17"/>
      <c r="WIO3" s="17"/>
      <c r="WIP3" s="17"/>
      <c r="WIQ3" s="17"/>
      <c r="WIR3" s="17"/>
      <c r="WIS3" s="17"/>
      <c r="WIT3" s="17"/>
      <c r="WIU3" s="17"/>
      <c r="WIV3" s="17"/>
      <c r="WIW3" s="17"/>
      <c r="WIX3" s="17"/>
      <c r="WIY3" s="17"/>
      <c r="WIZ3" s="17"/>
      <c r="WJA3" s="17"/>
      <c r="WJB3" s="17"/>
      <c r="WJC3" s="17"/>
      <c r="WJD3" s="17"/>
      <c r="WJE3" s="17"/>
      <c r="WJF3" s="17"/>
      <c r="WJG3" s="17"/>
      <c r="WJH3" s="17"/>
      <c r="WJI3" s="17"/>
      <c r="WJJ3" s="17"/>
      <c r="WJK3" s="17"/>
      <c r="WJL3" s="17"/>
      <c r="WJM3" s="17"/>
      <c r="WJN3" s="17"/>
      <c r="WJO3" s="17"/>
      <c r="WJP3" s="17"/>
      <c r="WJQ3" s="17"/>
      <c r="WJR3" s="17"/>
      <c r="WJS3" s="17"/>
      <c r="WJT3" s="17"/>
      <c r="WJU3" s="17"/>
      <c r="WJV3" s="17"/>
      <c r="WJW3" s="17"/>
      <c r="WJX3" s="17"/>
      <c r="WJY3" s="17"/>
      <c r="WJZ3" s="17"/>
      <c r="WKA3" s="17"/>
      <c r="WKB3" s="17"/>
      <c r="WKC3" s="17"/>
      <c r="WKD3" s="17"/>
      <c r="WKE3" s="17"/>
      <c r="WKF3" s="17"/>
      <c r="WKG3" s="17"/>
      <c r="WKH3" s="17"/>
      <c r="WKI3" s="17"/>
      <c r="WKJ3" s="17"/>
      <c r="WKK3" s="17"/>
      <c r="WKL3" s="17"/>
      <c r="WKM3" s="17"/>
      <c r="WKN3" s="17"/>
      <c r="WKO3" s="17"/>
      <c r="WKP3" s="17"/>
      <c r="WKQ3" s="17"/>
      <c r="WKR3" s="17"/>
      <c r="WKS3" s="17"/>
      <c r="WKT3" s="17"/>
      <c r="WKU3" s="17"/>
      <c r="WKV3" s="17"/>
      <c r="WKW3" s="17"/>
      <c r="WKX3" s="17"/>
      <c r="WKY3" s="17"/>
      <c r="WKZ3" s="17"/>
      <c r="WLA3" s="17"/>
      <c r="WLB3" s="17"/>
      <c r="WLC3" s="17"/>
      <c r="WLD3" s="17"/>
      <c r="WLE3" s="17"/>
      <c r="WLF3" s="17"/>
      <c r="WLG3" s="17"/>
      <c r="WLH3" s="17"/>
      <c r="WLI3" s="17"/>
      <c r="WLJ3" s="17"/>
      <c r="WLK3" s="17"/>
      <c r="WLL3" s="17"/>
      <c r="WLM3" s="17"/>
      <c r="WLN3" s="17"/>
      <c r="WLO3" s="17"/>
      <c r="WLP3" s="17"/>
      <c r="WLQ3" s="17"/>
      <c r="WLR3" s="17"/>
      <c r="WLS3" s="17"/>
      <c r="WLT3" s="17"/>
      <c r="WLU3" s="17"/>
      <c r="WLV3" s="17"/>
      <c r="WLW3" s="17"/>
      <c r="WLX3" s="17"/>
      <c r="WLY3" s="17"/>
      <c r="WLZ3" s="17"/>
      <c r="WMA3" s="17"/>
      <c r="WMB3" s="17"/>
      <c r="WMC3" s="17"/>
      <c r="WMD3" s="17"/>
      <c r="WME3" s="17"/>
      <c r="WMF3" s="17"/>
      <c r="WMG3" s="17"/>
      <c r="WMH3" s="17"/>
      <c r="WMI3" s="17"/>
      <c r="WMJ3" s="17"/>
      <c r="WMK3" s="17"/>
      <c r="WML3" s="17"/>
      <c r="WMM3" s="17"/>
      <c r="WMN3" s="17"/>
      <c r="WMO3" s="17"/>
      <c r="WMP3" s="17"/>
      <c r="WMQ3" s="17"/>
      <c r="WMR3" s="17"/>
      <c r="WMS3" s="17"/>
      <c r="WMT3" s="17"/>
      <c r="WMU3" s="17"/>
      <c r="WMV3" s="17"/>
      <c r="WMW3" s="17"/>
      <c r="WMX3" s="17"/>
      <c r="WMY3" s="17"/>
      <c r="WMZ3" s="17"/>
      <c r="WNA3" s="17"/>
      <c r="WNB3" s="17"/>
      <c r="WNC3" s="17"/>
      <c r="WND3" s="17"/>
      <c r="WNE3" s="17"/>
      <c r="WNF3" s="17"/>
      <c r="WNG3" s="17"/>
      <c r="WNH3" s="17"/>
      <c r="WNI3" s="17"/>
      <c r="WNJ3" s="17"/>
      <c r="WNK3" s="17"/>
      <c r="WNL3" s="17"/>
      <c r="WNM3" s="17"/>
      <c r="WNN3" s="17"/>
      <c r="WNO3" s="17"/>
      <c r="WNP3" s="17"/>
      <c r="WNQ3" s="17"/>
      <c r="WNR3" s="17"/>
      <c r="WNS3" s="17"/>
      <c r="WNT3" s="17"/>
      <c r="WNU3" s="17"/>
      <c r="WNV3" s="17"/>
      <c r="WNW3" s="17"/>
      <c r="WNX3" s="17"/>
      <c r="WNY3" s="17"/>
      <c r="WNZ3" s="17"/>
      <c r="WOA3" s="17"/>
      <c r="WOB3" s="17"/>
      <c r="WOC3" s="17"/>
      <c r="WOD3" s="17"/>
      <c r="WOE3" s="17"/>
      <c r="WOF3" s="17"/>
      <c r="WOG3" s="17"/>
      <c r="WOH3" s="17"/>
      <c r="WOI3" s="17"/>
      <c r="WOJ3" s="17"/>
      <c r="WOK3" s="17"/>
      <c r="WOL3" s="17"/>
      <c r="WOM3" s="17"/>
      <c r="WON3" s="17"/>
      <c r="WOO3" s="17"/>
      <c r="WOP3" s="17"/>
      <c r="WOQ3" s="17"/>
      <c r="WOR3" s="17"/>
      <c r="WOS3" s="17"/>
      <c r="WOT3" s="17"/>
      <c r="WOU3" s="17"/>
      <c r="WOV3" s="17"/>
      <c r="WOW3" s="17"/>
      <c r="WOX3" s="17"/>
      <c r="WOY3" s="17"/>
      <c r="WOZ3" s="17"/>
      <c r="WPA3" s="17"/>
      <c r="WPB3" s="17"/>
      <c r="WPC3" s="17"/>
      <c r="WPD3" s="17"/>
      <c r="WPE3" s="17"/>
      <c r="WPF3" s="17"/>
      <c r="WPG3" s="17"/>
      <c r="WPH3" s="17"/>
      <c r="WPI3" s="17"/>
      <c r="WPJ3" s="17"/>
      <c r="WPK3" s="17"/>
      <c r="WPL3" s="17"/>
      <c r="WPM3" s="17"/>
      <c r="WPN3" s="17"/>
      <c r="WPO3" s="17"/>
      <c r="WPP3" s="17"/>
      <c r="WPQ3" s="17"/>
      <c r="WPR3" s="17"/>
      <c r="WPS3" s="17"/>
      <c r="WPT3" s="17"/>
      <c r="WPU3" s="17"/>
      <c r="WPV3" s="17"/>
      <c r="WPW3" s="17"/>
      <c r="WPX3" s="17"/>
      <c r="WPY3" s="17"/>
      <c r="WPZ3" s="17"/>
      <c r="WQA3" s="17"/>
      <c r="WQB3" s="17"/>
      <c r="WQC3" s="17"/>
      <c r="WQD3" s="17"/>
      <c r="WQE3" s="17"/>
      <c r="WQF3" s="17"/>
      <c r="WQG3" s="17"/>
      <c r="WQH3" s="17"/>
      <c r="WQI3" s="17"/>
      <c r="WQJ3" s="17"/>
      <c r="WQK3" s="17"/>
      <c r="WQL3" s="17"/>
      <c r="WQM3" s="17"/>
      <c r="WQN3" s="17"/>
      <c r="WQO3" s="17"/>
      <c r="WQP3" s="17"/>
      <c r="WQQ3" s="17"/>
      <c r="WQR3" s="17"/>
      <c r="WQS3" s="17"/>
      <c r="WQT3" s="17"/>
      <c r="WQU3" s="17"/>
      <c r="WQV3" s="17"/>
      <c r="WQW3" s="17"/>
      <c r="WQX3" s="17"/>
      <c r="WQY3" s="17"/>
      <c r="WQZ3" s="17"/>
      <c r="WRA3" s="17"/>
      <c r="WRB3" s="17"/>
      <c r="WRC3" s="17"/>
      <c r="WRD3" s="17"/>
      <c r="WRE3" s="17"/>
      <c r="WRF3" s="17"/>
      <c r="WRG3" s="17"/>
      <c r="WRH3" s="17"/>
      <c r="WRI3" s="17"/>
      <c r="WRJ3" s="17"/>
      <c r="WRK3" s="17"/>
      <c r="WRL3" s="17"/>
      <c r="WRM3" s="17"/>
      <c r="WRN3" s="17"/>
      <c r="WRO3" s="17"/>
      <c r="WRP3" s="17"/>
      <c r="WRQ3" s="17"/>
      <c r="WRR3" s="17"/>
      <c r="WRS3" s="17"/>
      <c r="WRT3" s="17"/>
      <c r="WRU3" s="17"/>
      <c r="WRV3" s="17"/>
      <c r="WRW3" s="17"/>
      <c r="WRX3" s="17"/>
      <c r="WRY3" s="17"/>
      <c r="WRZ3" s="17"/>
      <c r="WSA3" s="17"/>
      <c r="WSB3" s="17"/>
      <c r="WSC3" s="17"/>
      <c r="WSD3" s="17"/>
      <c r="WSE3" s="17"/>
      <c r="WSF3" s="17"/>
      <c r="WSG3" s="17"/>
      <c r="WSH3" s="17"/>
      <c r="WSI3" s="17"/>
      <c r="WSJ3" s="17"/>
      <c r="WSK3" s="17"/>
      <c r="WSL3" s="17"/>
      <c r="WSM3" s="17"/>
      <c r="WSN3" s="17"/>
      <c r="WSO3" s="17"/>
      <c r="WSP3" s="17"/>
      <c r="WSQ3" s="17"/>
      <c r="WSR3" s="17"/>
      <c r="WSS3" s="17"/>
      <c r="WST3" s="17"/>
      <c r="WSU3" s="17"/>
      <c r="WSV3" s="17"/>
      <c r="WSW3" s="17"/>
      <c r="WSX3" s="17"/>
      <c r="WSY3" s="17"/>
      <c r="WSZ3" s="17"/>
      <c r="WTA3" s="17"/>
      <c r="WTB3" s="17"/>
      <c r="WTC3" s="17"/>
      <c r="WTD3" s="17"/>
      <c r="WTE3" s="17"/>
      <c r="WTF3" s="17"/>
      <c r="WTG3" s="17"/>
      <c r="WTH3" s="17"/>
      <c r="WTI3" s="17"/>
      <c r="WTJ3" s="17"/>
      <c r="WTK3" s="17"/>
      <c r="WTL3" s="17"/>
      <c r="WTM3" s="17"/>
      <c r="WTN3" s="17"/>
      <c r="WTO3" s="17"/>
      <c r="WTP3" s="17"/>
      <c r="WTQ3" s="17"/>
      <c r="WTR3" s="17"/>
      <c r="WTS3" s="17"/>
      <c r="WTT3" s="17"/>
      <c r="WTU3" s="17"/>
      <c r="WTV3" s="17"/>
      <c r="WTW3" s="17"/>
      <c r="WTX3" s="17"/>
      <c r="WTY3" s="17"/>
      <c r="WTZ3" s="17"/>
      <c r="WUA3" s="17"/>
      <c r="WUB3" s="17"/>
      <c r="WUC3" s="17"/>
      <c r="WUD3" s="17"/>
      <c r="WUE3" s="17"/>
      <c r="WUF3" s="17"/>
      <c r="WUG3" s="17"/>
      <c r="WUH3" s="17"/>
      <c r="WUI3" s="17"/>
      <c r="WUJ3" s="17"/>
      <c r="WUK3" s="17"/>
      <c r="WUL3" s="17"/>
      <c r="WUM3" s="17"/>
      <c r="WUN3" s="17"/>
      <c r="WUO3" s="17"/>
      <c r="WUP3" s="17"/>
      <c r="WUQ3" s="17"/>
      <c r="WUR3" s="17"/>
      <c r="WUS3" s="17"/>
      <c r="WUT3" s="17"/>
      <c r="WUU3" s="17"/>
      <c r="WUV3" s="17"/>
      <c r="WUW3" s="17"/>
      <c r="WUX3" s="17"/>
      <c r="WUY3" s="17"/>
      <c r="WUZ3" s="17"/>
      <c r="WVA3" s="17"/>
      <c r="WVB3" s="17"/>
      <c r="WVC3" s="17"/>
      <c r="WVD3" s="17"/>
      <c r="WVE3" s="17"/>
      <c r="WVF3" s="17"/>
      <c r="WVG3" s="17"/>
      <c r="WVH3" s="17"/>
      <c r="WVI3" s="17"/>
      <c r="WVJ3" s="17"/>
      <c r="WVK3" s="17"/>
      <c r="WVL3" s="17"/>
      <c r="WVM3" s="17"/>
      <c r="WVN3" s="17"/>
      <c r="WVO3" s="17"/>
      <c r="WVP3" s="17"/>
      <c r="WVQ3" s="17"/>
      <c r="WVR3" s="17"/>
      <c r="WVS3" s="17"/>
      <c r="WVT3" s="17"/>
      <c r="WVU3" s="17"/>
      <c r="WVV3" s="17"/>
      <c r="WVW3" s="17"/>
      <c r="WVX3" s="17"/>
      <c r="WVY3" s="17"/>
      <c r="WVZ3" s="17"/>
      <c r="WWA3" s="17"/>
      <c r="WWB3" s="17"/>
      <c r="WWC3" s="17"/>
      <c r="WWD3" s="17"/>
      <c r="WWE3" s="17"/>
      <c r="WWF3" s="17"/>
      <c r="WWG3" s="17"/>
      <c r="WWH3" s="17"/>
      <c r="WWI3" s="17"/>
      <c r="WWJ3" s="17"/>
      <c r="WWK3" s="17"/>
      <c r="WWL3" s="17"/>
      <c r="WWM3" s="17"/>
      <c r="WWN3" s="17"/>
      <c r="WWO3" s="17"/>
      <c r="WWP3" s="17"/>
      <c r="WWQ3" s="17"/>
      <c r="WWR3" s="17"/>
      <c r="WWS3" s="17"/>
      <c r="WWT3" s="17"/>
      <c r="WWU3" s="17"/>
      <c r="WWV3" s="17"/>
      <c r="WWW3" s="17"/>
      <c r="WWX3" s="17"/>
      <c r="WWY3" s="17"/>
      <c r="WWZ3" s="17"/>
      <c r="WXA3" s="17"/>
      <c r="WXB3" s="17"/>
      <c r="WXC3" s="17"/>
      <c r="WXD3" s="17"/>
      <c r="WXE3" s="17"/>
      <c r="WXF3" s="17"/>
      <c r="WXG3" s="17"/>
      <c r="WXH3" s="17"/>
      <c r="WXI3" s="17"/>
      <c r="WXJ3" s="17"/>
      <c r="WXK3" s="17"/>
      <c r="WXL3" s="17"/>
      <c r="WXM3" s="17"/>
      <c r="WXN3" s="17"/>
      <c r="WXO3" s="17"/>
      <c r="WXP3" s="17"/>
      <c r="WXQ3" s="17"/>
      <c r="WXR3" s="17"/>
      <c r="WXS3" s="17"/>
      <c r="WXT3" s="17"/>
      <c r="WXU3" s="17"/>
      <c r="WXV3" s="17"/>
      <c r="WXW3" s="17"/>
      <c r="WXX3" s="17"/>
      <c r="WXY3" s="17"/>
      <c r="WXZ3" s="17"/>
      <c r="WYA3" s="17"/>
      <c r="WYB3" s="17"/>
      <c r="WYC3" s="17"/>
      <c r="WYD3" s="17"/>
      <c r="WYE3" s="17"/>
      <c r="WYF3" s="17"/>
      <c r="WYG3" s="17"/>
      <c r="WYH3" s="17"/>
      <c r="WYI3" s="17"/>
      <c r="WYJ3" s="17"/>
      <c r="WYK3" s="17"/>
      <c r="WYL3" s="17"/>
      <c r="WYM3" s="17"/>
      <c r="WYN3" s="17"/>
      <c r="WYO3" s="17"/>
      <c r="WYP3" s="17"/>
      <c r="WYQ3" s="17"/>
      <c r="WYR3" s="17"/>
      <c r="WYS3" s="17"/>
      <c r="WYT3" s="17"/>
      <c r="WYU3" s="17"/>
      <c r="WYV3" s="17"/>
      <c r="WYW3" s="17"/>
      <c r="WYX3" s="17"/>
      <c r="WYY3" s="17"/>
      <c r="WYZ3" s="17"/>
      <c r="WZA3" s="17"/>
      <c r="WZB3" s="17"/>
      <c r="WZC3" s="17"/>
      <c r="WZD3" s="17"/>
      <c r="WZE3" s="17"/>
      <c r="WZF3" s="17"/>
      <c r="WZG3" s="17"/>
      <c r="WZH3" s="17"/>
      <c r="WZI3" s="17"/>
      <c r="WZJ3" s="17"/>
      <c r="WZK3" s="17"/>
      <c r="WZL3" s="17"/>
      <c r="WZM3" s="17"/>
      <c r="WZN3" s="17"/>
      <c r="WZO3" s="17"/>
      <c r="WZP3" s="17"/>
      <c r="WZQ3" s="17"/>
      <c r="WZR3" s="17"/>
      <c r="WZS3" s="17"/>
      <c r="WZT3" s="17"/>
      <c r="WZU3" s="17"/>
      <c r="WZV3" s="17"/>
      <c r="WZW3" s="17"/>
      <c r="WZX3" s="17"/>
      <c r="WZY3" s="17"/>
      <c r="WZZ3" s="17"/>
      <c r="XAA3" s="17"/>
      <c r="XAB3" s="17"/>
      <c r="XAC3" s="17"/>
      <c r="XAD3" s="17"/>
      <c r="XAE3" s="17"/>
      <c r="XAF3" s="17"/>
      <c r="XAG3" s="17"/>
      <c r="XAH3" s="17"/>
      <c r="XAI3" s="17"/>
      <c r="XAJ3" s="17"/>
      <c r="XAK3" s="17"/>
      <c r="XAL3" s="17"/>
      <c r="XAM3" s="17"/>
      <c r="XAN3" s="17"/>
      <c r="XAO3" s="17"/>
      <c r="XAP3" s="17"/>
      <c r="XAQ3" s="17"/>
      <c r="XAR3" s="17"/>
      <c r="XAS3" s="17"/>
      <c r="XAT3" s="17"/>
      <c r="XAU3" s="17"/>
      <c r="XAV3" s="17"/>
      <c r="XAW3" s="17"/>
      <c r="XAX3" s="17"/>
      <c r="XAY3" s="17"/>
      <c r="XAZ3" s="17"/>
      <c r="XBA3" s="17"/>
      <c r="XBB3" s="17"/>
      <c r="XBC3" s="17"/>
      <c r="XBD3" s="17"/>
      <c r="XBE3" s="17"/>
      <c r="XBF3" s="17"/>
      <c r="XBG3" s="17"/>
      <c r="XBH3" s="17"/>
      <c r="XBI3" s="17"/>
      <c r="XBJ3" s="17"/>
      <c r="XBK3" s="17"/>
      <c r="XBL3" s="17"/>
      <c r="XBM3" s="17"/>
      <c r="XBN3" s="17"/>
      <c r="XBO3" s="17"/>
      <c r="XBP3" s="17"/>
      <c r="XBQ3" s="17"/>
      <c r="XBR3" s="17"/>
      <c r="XBS3" s="17"/>
      <c r="XBT3" s="17"/>
      <c r="XBU3" s="17"/>
      <c r="XBV3" s="17"/>
      <c r="XBW3" s="17"/>
      <c r="XBX3" s="17"/>
      <c r="XBY3" s="17"/>
      <c r="XBZ3" s="17"/>
      <c r="XCA3" s="17"/>
      <c r="XCB3" s="17"/>
      <c r="XCC3" s="17"/>
      <c r="XCD3" s="17"/>
      <c r="XCE3" s="17"/>
      <c r="XCF3" s="17"/>
      <c r="XCG3" s="17"/>
      <c r="XCH3" s="17"/>
      <c r="XCI3" s="17"/>
      <c r="XCJ3" s="17"/>
      <c r="XCK3" s="17"/>
      <c r="XCL3" s="17"/>
      <c r="XCM3" s="17"/>
      <c r="XCN3" s="17"/>
      <c r="XCO3" s="17"/>
      <c r="XCP3" s="17"/>
    </row>
    <row r="4" spans="1:16318" s="18" customFormat="1" ht="30" customHeight="1" x14ac:dyDescent="0.25">
      <c r="A4" s="687"/>
      <c r="B4" s="16"/>
      <c r="C4" s="19" t="s">
        <v>24</v>
      </c>
      <c r="D4" s="19" t="s">
        <v>25</v>
      </c>
      <c r="E4" s="19" t="s">
        <v>26</v>
      </c>
      <c r="F4" s="19" t="s">
        <v>24</v>
      </c>
      <c r="G4" s="19" t="s">
        <v>25</v>
      </c>
      <c r="H4" s="19" t="s">
        <v>26</v>
      </c>
      <c r="I4" s="19" t="s">
        <v>24</v>
      </c>
      <c r="J4" s="19" t="s">
        <v>25</v>
      </c>
      <c r="K4" s="19" t="s">
        <v>26</v>
      </c>
      <c r="L4" s="19" t="s">
        <v>24</v>
      </c>
      <c r="M4" s="19" t="s">
        <v>25</v>
      </c>
      <c r="N4" s="19" t="s">
        <v>26</v>
      </c>
      <c r="O4" s="19" t="s">
        <v>24</v>
      </c>
      <c r="P4" s="19" t="s">
        <v>25</v>
      </c>
      <c r="Q4" s="19" t="s">
        <v>26</v>
      </c>
      <c r="R4" s="19" t="s">
        <v>24</v>
      </c>
      <c r="S4" s="19" t="s">
        <v>25</v>
      </c>
      <c r="T4" s="19" t="s">
        <v>26</v>
      </c>
      <c r="U4" s="19" t="s">
        <v>24</v>
      </c>
      <c r="V4" s="19" t="s">
        <v>25</v>
      </c>
      <c r="W4" s="19" t="s">
        <v>26</v>
      </c>
      <c r="X4" s="19" t="s">
        <v>24</v>
      </c>
      <c r="Y4" s="19" t="s">
        <v>25</v>
      </c>
      <c r="Z4" s="19" t="s">
        <v>26</v>
      </c>
      <c r="AA4" s="19" t="s">
        <v>24</v>
      </c>
      <c r="AB4" s="19" t="s">
        <v>25</v>
      </c>
      <c r="AC4" s="19" t="s">
        <v>26</v>
      </c>
      <c r="AD4" s="19" t="s">
        <v>24</v>
      </c>
      <c r="AE4" s="19" t="s">
        <v>25</v>
      </c>
      <c r="AF4" s="19" t="s">
        <v>26</v>
      </c>
      <c r="AG4" s="19" t="s">
        <v>24</v>
      </c>
      <c r="AH4" s="19" t="s">
        <v>25</v>
      </c>
      <c r="AI4" s="19" t="s">
        <v>26</v>
      </c>
      <c r="AJ4" s="19" t="s">
        <v>24</v>
      </c>
      <c r="AK4" s="19" t="s">
        <v>25</v>
      </c>
      <c r="AL4" s="19" t="s">
        <v>26</v>
      </c>
      <c r="AM4" s="19" t="s">
        <v>24</v>
      </c>
      <c r="AN4" s="19" t="s">
        <v>25</v>
      </c>
      <c r="AO4" s="19" t="s">
        <v>26</v>
      </c>
      <c r="AP4" s="19" t="s">
        <v>24</v>
      </c>
      <c r="AQ4" s="19" t="s">
        <v>25</v>
      </c>
      <c r="AR4" s="19" t="s">
        <v>26</v>
      </c>
      <c r="AS4" s="19" t="s">
        <v>24</v>
      </c>
      <c r="AT4" s="19" t="s">
        <v>25</v>
      </c>
      <c r="AU4" s="19" t="s">
        <v>26</v>
      </c>
      <c r="AV4" s="34"/>
      <c r="AW4" s="34"/>
      <c r="BD4" s="30"/>
    </row>
    <row r="5" spans="1:16318" s="18" customFormat="1" ht="22.5" customHeight="1" x14ac:dyDescent="0.25">
      <c r="A5" s="687"/>
      <c r="B5" s="17" t="s">
        <v>27</v>
      </c>
      <c r="C5" s="19" t="s">
        <v>4</v>
      </c>
      <c r="D5" s="19" t="s">
        <v>4</v>
      </c>
      <c r="E5" s="19" t="s">
        <v>4</v>
      </c>
      <c r="F5" s="19" t="s">
        <v>4</v>
      </c>
      <c r="G5" s="19" t="s">
        <v>4</v>
      </c>
      <c r="H5" s="19" t="s">
        <v>4</v>
      </c>
      <c r="I5" s="19" t="s">
        <v>4</v>
      </c>
      <c r="J5" s="19" t="s">
        <v>4</v>
      </c>
      <c r="K5" s="19" t="s">
        <v>4</v>
      </c>
      <c r="L5" s="19" t="s">
        <v>4</v>
      </c>
      <c r="M5" s="19" t="s">
        <v>4</v>
      </c>
      <c r="N5" s="19" t="s">
        <v>4</v>
      </c>
      <c r="O5" s="19" t="s">
        <v>4</v>
      </c>
      <c r="P5" s="19" t="s">
        <v>4</v>
      </c>
      <c r="Q5" s="19" t="s">
        <v>4</v>
      </c>
      <c r="R5" s="19" t="s">
        <v>4</v>
      </c>
      <c r="S5" s="19" t="s">
        <v>4</v>
      </c>
      <c r="T5" s="19" t="s">
        <v>4</v>
      </c>
      <c r="U5" s="19" t="s">
        <v>4</v>
      </c>
      <c r="V5" s="19" t="s">
        <v>4</v>
      </c>
      <c r="W5" s="19" t="s">
        <v>4</v>
      </c>
      <c r="X5" s="19" t="s">
        <v>4</v>
      </c>
      <c r="Y5" s="19" t="s">
        <v>4</v>
      </c>
      <c r="Z5" s="19" t="s">
        <v>4</v>
      </c>
      <c r="AA5" s="19" t="s">
        <v>4</v>
      </c>
      <c r="AB5" s="19" t="s">
        <v>4</v>
      </c>
      <c r="AC5" s="19" t="s">
        <v>4</v>
      </c>
      <c r="AD5" s="19" t="s">
        <v>4</v>
      </c>
      <c r="AE5" s="19" t="s">
        <v>4</v>
      </c>
      <c r="AF5" s="19" t="s">
        <v>4</v>
      </c>
      <c r="AG5" s="19" t="s">
        <v>4</v>
      </c>
      <c r="AH5" s="19" t="s">
        <v>4</v>
      </c>
      <c r="AI5" s="19" t="s">
        <v>4</v>
      </c>
      <c r="AJ5" s="19" t="s">
        <v>4</v>
      </c>
      <c r="AK5" s="19" t="s">
        <v>4</v>
      </c>
      <c r="AL5" s="19" t="s">
        <v>4</v>
      </c>
      <c r="AM5" s="19" t="s">
        <v>4</v>
      </c>
      <c r="AN5" s="19" t="s">
        <v>4</v>
      </c>
      <c r="AO5" s="19" t="s">
        <v>4</v>
      </c>
      <c r="AP5" s="19" t="s">
        <v>4</v>
      </c>
      <c r="AQ5" s="19" t="s">
        <v>4</v>
      </c>
      <c r="AR5" s="19" t="s">
        <v>4</v>
      </c>
      <c r="AS5" s="19" t="s">
        <v>4</v>
      </c>
      <c r="AT5" s="19" t="s">
        <v>4</v>
      </c>
      <c r="AU5" s="19" t="s">
        <v>4</v>
      </c>
      <c r="AV5" s="34"/>
      <c r="AW5" s="34"/>
      <c r="BD5" s="30"/>
    </row>
    <row r="6" spans="1:16318" ht="17.45" customHeight="1" x14ac:dyDescent="0.2">
      <c r="A6" s="1135" t="s">
        <v>28</v>
      </c>
      <c r="B6" s="1135"/>
      <c r="C6" s="36"/>
      <c r="D6" s="36"/>
      <c r="E6" s="36"/>
      <c r="F6" s="36"/>
      <c r="G6" s="36"/>
      <c r="H6" s="36"/>
      <c r="I6" s="36"/>
      <c r="J6" s="36"/>
      <c r="K6" s="36"/>
    </row>
    <row r="7" spans="1:16318" ht="9.75" customHeight="1" x14ac:dyDescent="0.2">
      <c r="B7" s="16"/>
      <c r="C7" s="16"/>
      <c r="D7" s="16"/>
      <c r="E7" s="16"/>
      <c r="F7" s="16"/>
      <c r="G7" s="16"/>
      <c r="H7" s="16"/>
      <c r="I7" s="16"/>
      <c r="J7" s="16"/>
      <c r="K7" s="16"/>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row>
    <row r="8" spans="1:16318" ht="17.45" customHeight="1" x14ac:dyDescent="0.2">
      <c r="A8" s="688" t="s">
        <v>29</v>
      </c>
      <c r="B8" s="16">
        <v>13</v>
      </c>
      <c r="C8" s="21">
        <v>3093</v>
      </c>
      <c r="D8" s="21">
        <v>0</v>
      </c>
      <c r="E8" s="21">
        <v>194</v>
      </c>
      <c r="F8" s="21">
        <v>3093</v>
      </c>
      <c r="G8" s="21">
        <v>0</v>
      </c>
      <c r="H8" s="21">
        <v>194</v>
      </c>
      <c r="I8" s="21">
        <v>3093</v>
      </c>
      <c r="J8" s="21">
        <v>50</v>
      </c>
      <c r="K8" s="21">
        <v>194</v>
      </c>
      <c r="L8" s="21">
        <v>3093</v>
      </c>
      <c r="M8" s="21">
        <v>50</v>
      </c>
      <c r="N8" s="21">
        <v>194</v>
      </c>
      <c r="O8" s="21">
        <v>3093</v>
      </c>
      <c r="P8" s="21">
        <v>56</v>
      </c>
      <c r="Q8" s="21">
        <v>194</v>
      </c>
      <c r="R8" s="21">
        <v>3093</v>
      </c>
      <c r="S8" s="21">
        <v>0</v>
      </c>
      <c r="T8" s="21">
        <v>194</v>
      </c>
      <c r="U8" s="21">
        <v>3093</v>
      </c>
      <c r="V8" s="21">
        <v>0</v>
      </c>
      <c r="W8" s="21">
        <v>194</v>
      </c>
      <c r="X8" s="21">
        <v>3093</v>
      </c>
      <c r="Y8" s="21">
        <v>0</v>
      </c>
      <c r="Z8" s="21">
        <v>194</v>
      </c>
      <c r="AA8" s="21">
        <v>3093</v>
      </c>
      <c r="AB8" s="21">
        <v>0</v>
      </c>
      <c r="AC8" s="21">
        <v>194</v>
      </c>
      <c r="AD8" s="21">
        <v>3093</v>
      </c>
      <c r="AE8" s="21">
        <v>0</v>
      </c>
      <c r="AF8" s="21">
        <v>194</v>
      </c>
      <c r="AG8" s="21">
        <v>3093</v>
      </c>
      <c r="AH8" s="21">
        <v>0</v>
      </c>
      <c r="AI8" s="21">
        <v>194</v>
      </c>
      <c r="AJ8" s="21">
        <v>3093</v>
      </c>
      <c r="AK8" s="21">
        <v>0</v>
      </c>
      <c r="AL8" s="21">
        <v>194</v>
      </c>
      <c r="AM8" s="21">
        <f>C8+F8+I8+L8+O8+R8+U8+X8+AA8+AD8+AG8+AJ8</f>
        <v>37116</v>
      </c>
      <c r="AN8" s="21">
        <f>D8+G8+J8+M8+P8+S8+V8+Y8+AB8+AE8+AH8+AK8</f>
        <v>156</v>
      </c>
      <c r="AO8" s="21">
        <f>E8+H8+K8+N8+Q8+T8+W8+Z8+AC8+AF8+AI8+AL8</f>
        <v>2328</v>
      </c>
      <c r="AP8" s="21">
        <v>39921</v>
      </c>
      <c r="AQ8" s="21">
        <v>0</v>
      </c>
      <c r="AR8" s="21">
        <v>2330</v>
      </c>
      <c r="AS8" s="21">
        <v>42362</v>
      </c>
      <c r="AT8" s="21">
        <v>20</v>
      </c>
      <c r="AU8" s="21">
        <v>2332</v>
      </c>
      <c r="BB8" s="21"/>
      <c r="BC8" s="22"/>
      <c r="BE8" s="31"/>
    </row>
    <row r="9" spans="1:16318" ht="17.45" customHeight="1" x14ac:dyDescent="0.2">
      <c r="A9" s="688" t="s">
        <v>30</v>
      </c>
      <c r="B9" s="16">
        <v>28</v>
      </c>
      <c r="C9" s="21">
        <v>543</v>
      </c>
      <c r="D9" s="21">
        <v>0</v>
      </c>
      <c r="E9" s="21">
        <v>85</v>
      </c>
      <c r="F9" s="21">
        <v>543</v>
      </c>
      <c r="G9" s="21">
        <v>0</v>
      </c>
      <c r="H9" s="21">
        <v>85</v>
      </c>
      <c r="I9" s="21">
        <v>543</v>
      </c>
      <c r="J9" s="21">
        <v>0</v>
      </c>
      <c r="K9" s="21">
        <v>85</v>
      </c>
      <c r="L9" s="21">
        <v>543</v>
      </c>
      <c r="M9" s="21">
        <v>0</v>
      </c>
      <c r="N9" s="21">
        <v>85</v>
      </c>
      <c r="O9" s="21">
        <v>543</v>
      </c>
      <c r="P9" s="21">
        <v>0</v>
      </c>
      <c r="Q9" s="21">
        <v>85</v>
      </c>
      <c r="R9" s="21">
        <v>543</v>
      </c>
      <c r="S9" s="21">
        <v>0</v>
      </c>
      <c r="T9" s="21">
        <v>85</v>
      </c>
      <c r="U9" s="21">
        <v>543</v>
      </c>
      <c r="V9" s="21">
        <v>0</v>
      </c>
      <c r="W9" s="21">
        <v>85</v>
      </c>
      <c r="X9" s="21">
        <v>543</v>
      </c>
      <c r="Y9" s="21">
        <v>0</v>
      </c>
      <c r="Z9" s="21">
        <v>85</v>
      </c>
      <c r="AA9" s="21">
        <v>543</v>
      </c>
      <c r="AB9" s="21">
        <v>0</v>
      </c>
      <c r="AC9" s="21">
        <v>85</v>
      </c>
      <c r="AD9" s="21">
        <v>543</v>
      </c>
      <c r="AE9" s="21">
        <v>0</v>
      </c>
      <c r="AF9" s="21">
        <v>85</v>
      </c>
      <c r="AG9" s="21">
        <v>543</v>
      </c>
      <c r="AH9" s="21">
        <v>0</v>
      </c>
      <c r="AI9" s="21">
        <v>85</v>
      </c>
      <c r="AJ9" s="21">
        <v>543</v>
      </c>
      <c r="AK9" s="21">
        <v>0</v>
      </c>
      <c r="AL9" s="21">
        <v>85</v>
      </c>
      <c r="AM9" s="21">
        <f t="shared" ref="AM9:AM72" si="0">C9+F9+I9+L9+O9+R9+U9+X9+AA9+AD9+AG9+AJ9</f>
        <v>6516</v>
      </c>
      <c r="AN9" s="21">
        <f t="shared" ref="AN9:AN72" si="1">D9+G9+J9+M9+P9+S9+V9+Y9+AB9+AE9+AH9+AK9</f>
        <v>0</v>
      </c>
      <c r="AO9" s="21">
        <f t="shared" ref="AO9:AO72" si="2">E9+H9+K9+N9+Q9+T9+W9+Z9+AC9+AF9+AI9+AL9</f>
        <v>1020</v>
      </c>
      <c r="AP9" s="21">
        <v>6934</v>
      </c>
      <c r="AQ9" s="21">
        <v>0</v>
      </c>
      <c r="AR9" s="21">
        <v>1070</v>
      </c>
      <c r="AS9" s="21">
        <v>7398</v>
      </c>
      <c r="AT9" s="21">
        <v>0</v>
      </c>
      <c r="AU9" s="21">
        <v>1123</v>
      </c>
      <c r="BB9" s="21"/>
      <c r="BC9" s="22"/>
      <c r="BE9" s="31"/>
    </row>
    <row r="10" spans="1:16318" ht="17.45" customHeight="1" x14ac:dyDescent="0.2">
      <c r="A10" s="688" t="s">
        <v>31</v>
      </c>
      <c r="B10" s="16">
        <v>45</v>
      </c>
      <c r="C10" s="21">
        <v>274</v>
      </c>
      <c r="D10" s="21">
        <v>0</v>
      </c>
      <c r="E10" s="21">
        <v>245</v>
      </c>
      <c r="F10" s="21">
        <v>274</v>
      </c>
      <c r="G10" s="21">
        <v>0</v>
      </c>
      <c r="H10" s="21">
        <v>245</v>
      </c>
      <c r="I10" s="21">
        <v>274</v>
      </c>
      <c r="J10" s="21">
        <v>50</v>
      </c>
      <c r="K10" s="21">
        <v>245</v>
      </c>
      <c r="L10" s="21">
        <v>274</v>
      </c>
      <c r="M10" s="21">
        <v>451</v>
      </c>
      <c r="N10" s="21">
        <v>245</v>
      </c>
      <c r="O10" s="21">
        <v>274</v>
      </c>
      <c r="P10" s="21">
        <v>141</v>
      </c>
      <c r="Q10" s="21">
        <v>245</v>
      </c>
      <c r="R10" s="21">
        <v>274</v>
      </c>
      <c r="S10" s="21">
        <v>100</v>
      </c>
      <c r="T10" s="21">
        <v>245</v>
      </c>
      <c r="U10" s="21">
        <v>274</v>
      </c>
      <c r="V10" s="21">
        <v>150</v>
      </c>
      <c r="W10" s="21">
        <v>245</v>
      </c>
      <c r="X10" s="21">
        <v>274</v>
      </c>
      <c r="Y10" s="21">
        <v>150</v>
      </c>
      <c r="Z10" s="21">
        <v>245</v>
      </c>
      <c r="AA10" s="21">
        <v>274</v>
      </c>
      <c r="AB10" s="21">
        <v>200</v>
      </c>
      <c r="AC10" s="21">
        <v>245</v>
      </c>
      <c r="AD10" s="21">
        <v>274</v>
      </c>
      <c r="AE10" s="21">
        <v>0</v>
      </c>
      <c r="AF10" s="21">
        <v>245</v>
      </c>
      <c r="AG10" s="21">
        <v>274</v>
      </c>
      <c r="AH10" s="21">
        <v>0</v>
      </c>
      <c r="AI10" s="21">
        <v>245</v>
      </c>
      <c r="AJ10" s="21">
        <v>274</v>
      </c>
      <c r="AK10" s="21">
        <v>0</v>
      </c>
      <c r="AL10" s="21">
        <v>245</v>
      </c>
      <c r="AM10" s="21">
        <f t="shared" si="0"/>
        <v>3288</v>
      </c>
      <c r="AN10" s="21">
        <f t="shared" si="1"/>
        <v>1242</v>
      </c>
      <c r="AO10" s="21">
        <f t="shared" si="2"/>
        <v>2940</v>
      </c>
      <c r="AP10" s="21">
        <v>3484</v>
      </c>
      <c r="AQ10" s="21">
        <v>208</v>
      </c>
      <c r="AR10" s="21">
        <v>3119</v>
      </c>
      <c r="AS10" s="21">
        <v>3595</v>
      </c>
      <c r="AT10" s="21">
        <v>138</v>
      </c>
      <c r="AU10" s="21">
        <v>3280</v>
      </c>
      <c r="BB10" s="21"/>
      <c r="BC10" s="22"/>
      <c r="BE10" s="31"/>
    </row>
    <row r="11" spans="1:16318" ht="13.5" customHeight="1" x14ac:dyDescent="0.2">
      <c r="B11" s="16"/>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Q11" s="21"/>
      <c r="AR11" s="21"/>
      <c r="AS11" s="21"/>
      <c r="AT11" s="21"/>
      <c r="AU11" s="21"/>
      <c r="BB11" s="21"/>
      <c r="BC11" s="22"/>
      <c r="BE11" s="31"/>
    </row>
    <row r="12" spans="1:16318" ht="24.75" customHeight="1" x14ac:dyDescent="0.2">
      <c r="A12" s="1136" t="s">
        <v>32</v>
      </c>
      <c r="B12" s="1136"/>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BB12" s="21"/>
      <c r="BC12" s="22"/>
      <c r="BE12" s="31"/>
    </row>
    <row r="13" spans="1:16318" ht="29.25" customHeight="1" x14ac:dyDescent="0.2">
      <c r="A13" s="689" t="s">
        <v>33</v>
      </c>
      <c r="B13" s="23"/>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BB13" s="21"/>
      <c r="BC13" s="22"/>
      <c r="BE13" s="31"/>
    </row>
    <row r="14" spans="1:16318" ht="17.45" customHeight="1" x14ac:dyDescent="0.2">
      <c r="A14" s="688" t="s">
        <v>34</v>
      </c>
      <c r="B14" s="16">
        <v>5</v>
      </c>
      <c r="C14" s="21">
        <v>3658</v>
      </c>
      <c r="D14" s="21">
        <v>0</v>
      </c>
      <c r="E14" s="21">
        <v>73</v>
      </c>
      <c r="F14" s="21">
        <v>3658</v>
      </c>
      <c r="G14" s="21">
        <v>758</v>
      </c>
      <c r="H14" s="21">
        <v>73</v>
      </c>
      <c r="I14" s="21">
        <v>3658</v>
      </c>
      <c r="J14" s="21">
        <v>857</v>
      </c>
      <c r="K14" s="21">
        <v>73</v>
      </c>
      <c r="L14" s="21">
        <v>3658</v>
      </c>
      <c r="M14" s="21">
        <v>958</v>
      </c>
      <c r="N14" s="21">
        <v>73</v>
      </c>
      <c r="O14" s="21">
        <v>3658</v>
      </c>
      <c r="P14" s="21">
        <v>858</v>
      </c>
      <c r="Q14" s="21">
        <v>73</v>
      </c>
      <c r="R14" s="21">
        <v>3658</v>
      </c>
      <c r="S14" s="21">
        <v>948</v>
      </c>
      <c r="T14" s="21">
        <v>73</v>
      </c>
      <c r="U14" s="21">
        <v>3658</v>
      </c>
      <c r="V14" s="21">
        <v>809</v>
      </c>
      <c r="W14" s="21">
        <v>73</v>
      </c>
      <c r="X14" s="21">
        <v>3658</v>
      </c>
      <c r="Y14" s="21">
        <v>51</v>
      </c>
      <c r="Z14" s="21">
        <v>73</v>
      </c>
      <c r="AA14" s="21">
        <v>3658</v>
      </c>
      <c r="AB14" s="21">
        <v>50</v>
      </c>
      <c r="AC14" s="21">
        <v>73</v>
      </c>
      <c r="AD14" s="21">
        <v>3658</v>
      </c>
      <c r="AE14" s="21">
        <v>130</v>
      </c>
      <c r="AF14" s="21">
        <v>73</v>
      </c>
      <c r="AG14" s="21">
        <v>3658</v>
      </c>
      <c r="AH14" s="21">
        <v>0</v>
      </c>
      <c r="AI14" s="21">
        <v>73</v>
      </c>
      <c r="AJ14" s="21">
        <v>3658</v>
      </c>
      <c r="AK14" s="21">
        <v>0</v>
      </c>
      <c r="AL14" s="21">
        <v>73</v>
      </c>
      <c r="AM14" s="21">
        <f t="shared" si="0"/>
        <v>43896</v>
      </c>
      <c r="AN14" s="21">
        <f t="shared" si="1"/>
        <v>5419</v>
      </c>
      <c r="AO14" s="21">
        <f t="shared" si="2"/>
        <v>876</v>
      </c>
      <c r="AP14" s="21">
        <v>47825</v>
      </c>
      <c r="AQ14" s="21">
        <v>4000</v>
      </c>
      <c r="AR14" s="21">
        <v>896</v>
      </c>
      <c r="AS14" s="21">
        <v>51499</v>
      </c>
      <c r="AT14" s="21">
        <v>5150</v>
      </c>
      <c r="AU14" s="21">
        <v>915</v>
      </c>
      <c r="BB14" s="21"/>
      <c r="BC14" s="22"/>
      <c r="BE14" s="31"/>
    </row>
    <row r="15" spans="1:16318" ht="17.45" customHeight="1" x14ac:dyDescent="0.2">
      <c r="A15" s="688" t="s">
        <v>35</v>
      </c>
      <c r="B15" s="16">
        <v>6</v>
      </c>
      <c r="C15" s="21">
        <v>2877</v>
      </c>
      <c r="D15" s="21">
        <v>0</v>
      </c>
      <c r="E15" s="21">
        <v>894</v>
      </c>
      <c r="F15" s="21">
        <v>2877</v>
      </c>
      <c r="G15" s="21">
        <v>0</v>
      </c>
      <c r="H15" s="21">
        <v>894</v>
      </c>
      <c r="I15" s="21">
        <v>2877</v>
      </c>
      <c r="J15" s="21">
        <v>200</v>
      </c>
      <c r="K15" s="21">
        <v>894</v>
      </c>
      <c r="L15" s="21">
        <v>2877</v>
      </c>
      <c r="M15" s="21">
        <v>200</v>
      </c>
      <c r="N15" s="21">
        <v>894</v>
      </c>
      <c r="O15" s="21">
        <v>2877</v>
      </c>
      <c r="P15" s="21">
        <v>150</v>
      </c>
      <c r="Q15" s="21">
        <v>894</v>
      </c>
      <c r="R15" s="21">
        <v>2877</v>
      </c>
      <c r="S15" s="21">
        <v>5</v>
      </c>
      <c r="T15" s="21">
        <v>894</v>
      </c>
      <c r="U15" s="21">
        <v>2877</v>
      </c>
      <c r="V15" s="21">
        <v>0</v>
      </c>
      <c r="W15" s="21">
        <v>894</v>
      </c>
      <c r="X15" s="21">
        <v>2877</v>
      </c>
      <c r="Y15" s="21">
        <v>542</v>
      </c>
      <c r="Z15" s="21">
        <v>894</v>
      </c>
      <c r="AA15" s="21">
        <v>2877</v>
      </c>
      <c r="AB15" s="21">
        <v>200</v>
      </c>
      <c r="AC15" s="21">
        <v>894</v>
      </c>
      <c r="AD15" s="21">
        <v>2877</v>
      </c>
      <c r="AE15" s="21">
        <v>200</v>
      </c>
      <c r="AF15" s="21">
        <v>894</v>
      </c>
      <c r="AG15" s="21">
        <v>2877</v>
      </c>
      <c r="AH15" s="21">
        <v>200</v>
      </c>
      <c r="AI15" s="21">
        <v>894</v>
      </c>
      <c r="AJ15" s="21">
        <v>2877</v>
      </c>
      <c r="AK15" s="21">
        <v>13</v>
      </c>
      <c r="AL15" s="21">
        <v>894</v>
      </c>
      <c r="AM15" s="21">
        <f t="shared" si="0"/>
        <v>34524</v>
      </c>
      <c r="AN15" s="21">
        <f t="shared" si="1"/>
        <v>1710</v>
      </c>
      <c r="AO15" s="21">
        <f t="shared" si="2"/>
        <v>10728</v>
      </c>
      <c r="AP15" s="21">
        <v>37003</v>
      </c>
      <c r="AQ15" s="21">
        <v>2000</v>
      </c>
      <c r="AR15" s="21">
        <v>11239</v>
      </c>
      <c r="AS15" s="21">
        <v>39652</v>
      </c>
      <c r="AT15" s="21">
        <v>2000</v>
      </c>
      <c r="AU15" s="21">
        <v>11499</v>
      </c>
      <c r="BB15" s="21"/>
      <c r="BC15" s="22"/>
      <c r="BE15" s="31"/>
    </row>
    <row r="16" spans="1:16318" ht="17.45" customHeight="1" x14ac:dyDescent="0.2">
      <c r="A16" s="688" t="s">
        <v>36</v>
      </c>
      <c r="B16" s="16">
        <v>7</v>
      </c>
      <c r="C16" s="21">
        <v>73</v>
      </c>
      <c r="D16" s="21">
        <v>0</v>
      </c>
      <c r="E16" s="21">
        <v>0</v>
      </c>
      <c r="F16" s="21">
        <v>73</v>
      </c>
      <c r="G16" s="21">
        <v>0</v>
      </c>
      <c r="H16" s="21">
        <v>0</v>
      </c>
      <c r="I16" s="21">
        <v>73</v>
      </c>
      <c r="J16" s="21">
        <v>0</v>
      </c>
      <c r="K16" s="21">
        <v>0</v>
      </c>
      <c r="L16" s="21">
        <v>73</v>
      </c>
      <c r="M16" s="21">
        <v>0</v>
      </c>
      <c r="N16" s="21">
        <v>0</v>
      </c>
      <c r="O16" s="21">
        <v>73</v>
      </c>
      <c r="P16" s="21">
        <v>0</v>
      </c>
      <c r="Q16" s="21">
        <v>0</v>
      </c>
      <c r="R16" s="21">
        <v>73</v>
      </c>
      <c r="S16" s="21">
        <v>0</v>
      </c>
      <c r="T16" s="21">
        <v>0</v>
      </c>
      <c r="U16" s="21">
        <v>73</v>
      </c>
      <c r="V16" s="21">
        <v>0</v>
      </c>
      <c r="W16" s="21">
        <v>0</v>
      </c>
      <c r="X16" s="21">
        <v>73</v>
      </c>
      <c r="Y16" s="21">
        <v>0</v>
      </c>
      <c r="Z16" s="21">
        <v>0</v>
      </c>
      <c r="AA16" s="21">
        <v>73</v>
      </c>
      <c r="AB16" s="21">
        <v>0</v>
      </c>
      <c r="AC16" s="21">
        <v>0</v>
      </c>
      <c r="AD16" s="21">
        <v>73</v>
      </c>
      <c r="AE16" s="21">
        <v>0</v>
      </c>
      <c r="AF16" s="21">
        <v>0</v>
      </c>
      <c r="AG16" s="21">
        <v>73</v>
      </c>
      <c r="AH16" s="21">
        <v>0</v>
      </c>
      <c r="AI16" s="21">
        <v>0</v>
      </c>
      <c r="AJ16" s="21">
        <v>73</v>
      </c>
      <c r="AK16" s="21">
        <v>0</v>
      </c>
      <c r="AL16" s="21">
        <v>0</v>
      </c>
      <c r="AM16" s="21">
        <f t="shared" si="0"/>
        <v>876</v>
      </c>
      <c r="AN16" s="21">
        <f t="shared" si="1"/>
        <v>0</v>
      </c>
      <c r="AO16" s="21">
        <f t="shared" si="2"/>
        <v>0</v>
      </c>
      <c r="AP16" s="21">
        <v>945</v>
      </c>
      <c r="AQ16" s="21">
        <v>0</v>
      </c>
      <c r="AR16" s="21">
        <v>0</v>
      </c>
      <c r="AS16" s="21">
        <v>1015</v>
      </c>
      <c r="AT16" s="21">
        <v>0</v>
      </c>
      <c r="AU16" s="21">
        <v>0</v>
      </c>
      <c r="BB16" s="21"/>
      <c r="BC16" s="22"/>
      <c r="BE16" s="31"/>
    </row>
    <row r="17" spans="1:57 16307:16307" ht="17.45" customHeight="1" x14ac:dyDescent="0.2">
      <c r="A17" s="688" t="s">
        <v>37</v>
      </c>
      <c r="B17" s="16">
        <v>8</v>
      </c>
      <c r="C17" s="21">
        <v>887</v>
      </c>
      <c r="D17" s="21">
        <v>0</v>
      </c>
      <c r="E17" s="21">
        <v>405</v>
      </c>
      <c r="F17" s="21">
        <v>887</v>
      </c>
      <c r="G17" s="21">
        <v>0</v>
      </c>
      <c r="H17" s="21">
        <v>405</v>
      </c>
      <c r="I17" s="21">
        <v>887</v>
      </c>
      <c r="J17" s="21">
        <v>500</v>
      </c>
      <c r="K17" s="21">
        <v>405</v>
      </c>
      <c r="L17" s="21">
        <v>887</v>
      </c>
      <c r="M17" s="21">
        <v>545</v>
      </c>
      <c r="N17" s="21">
        <v>405</v>
      </c>
      <c r="O17" s="21">
        <v>887</v>
      </c>
      <c r="P17" s="21">
        <v>587</v>
      </c>
      <c r="Q17" s="21">
        <v>405</v>
      </c>
      <c r="R17" s="21">
        <v>887</v>
      </c>
      <c r="S17" s="21">
        <v>527</v>
      </c>
      <c r="T17" s="21">
        <v>405</v>
      </c>
      <c r="U17" s="21">
        <v>887</v>
      </c>
      <c r="V17" s="21">
        <v>500</v>
      </c>
      <c r="W17" s="21">
        <v>405</v>
      </c>
      <c r="X17" s="21">
        <v>887</v>
      </c>
      <c r="Y17" s="21">
        <v>500</v>
      </c>
      <c r="Z17" s="21">
        <v>405</v>
      </c>
      <c r="AA17" s="21">
        <v>887</v>
      </c>
      <c r="AB17" s="21">
        <v>500</v>
      </c>
      <c r="AC17" s="21">
        <v>405</v>
      </c>
      <c r="AD17" s="21">
        <v>887</v>
      </c>
      <c r="AE17" s="21">
        <v>500</v>
      </c>
      <c r="AF17" s="21">
        <v>405</v>
      </c>
      <c r="AG17" s="21">
        <v>887</v>
      </c>
      <c r="AH17" s="21">
        <v>500</v>
      </c>
      <c r="AI17" s="21">
        <v>405</v>
      </c>
      <c r="AJ17" s="21">
        <v>887</v>
      </c>
      <c r="AK17" s="21">
        <v>0</v>
      </c>
      <c r="AL17" s="21">
        <v>405</v>
      </c>
      <c r="AM17" s="21">
        <f t="shared" si="0"/>
        <v>10644</v>
      </c>
      <c r="AN17" s="21">
        <f t="shared" si="1"/>
        <v>4659</v>
      </c>
      <c r="AO17" s="21">
        <f t="shared" si="2"/>
        <v>4860</v>
      </c>
      <c r="AP17" s="21">
        <v>11489</v>
      </c>
      <c r="AQ17" s="21">
        <v>59</v>
      </c>
      <c r="AR17" s="21">
        <v>6</v>
      </c>
      <c r="AS17" s="21">
        <v>12322</v>
      </c>
      <c r="AT17" s="21">
        <v>59</v>
      </c>
      <c r="AU17" s="21">
        <v>7</v>
      </c>
      <c r="BB17" s="21"/>
      <c r="BC17" s="22"/>
      <c r="BE17" s="31"/>
    </row>
    <row r="18" spans="1:57 16307:16307" ht="17.45" customHeight="1" x14ac:dyDescent="0.2">
      <c r="A18" s="688" t="s">
        <v>38</v>
      </c>
      <c r="B18" s="16">
        <v>9</v>
      </c>
      <c r="C18" s="21">
        <v>1703</v>
      </c>
      <c r="D18" s="21">
        <v>0</v>
      </c>
      <c r="E18" s="21">
        <v>1</v>
      </c>
      <c r="F18" s="21">
        <v>1703</v>
      </c>
      <c r="G18" s="21">
        <v>0</v>
      </c>
      <c r="H18" s="21">
        <v>1</v>
      </c>
      <c r="I18" s="21">
        <v>1703</v>
      </c>
      <c r="J18" s="21">
        <v>0</v>
      </c>
      <c r="K18" s="21">
        <v>1</v>
      </c>
      <c r="L18" s="21">
        <v>1703</v>
      </c>
      <c r="M18" s="21">
        <v>70</v>
      </c>
      <c r="N18" s="21">
        <v>1</v>
      </c>
      <c r="O18" s="21">
        <v>1703</v>
      </c>
      <c r="P18" s="21">
        <v>194</v>
      </c>
      <c r="Q18" s="21">
        <v>1</v>
      </c>
      <c r="R18" s="21">
        <v>1703</v>
      </c>
      <c r="S18" s="21">
        <v>107</v>
      </c>
      <c r="T18" s="21">
        <v>1</v>
      </c>
      <c r="U18" s="21">
        <v>1703</v>
      </c>
      <c r="V18" s="21">
        <v>303</v>
      </c>
      <c r="W18" s="21">
        <v>1</v>
      </c>
      <c r="X18" s="21">
        <v>1703</v>
      </c>
      <c r="Y18" s="21">
        <v>0</v>
      </c>
      <c r="Z18" s="21">
        <v>1</v>
      </c>
      <c r="AA18" s="21">
        <v>1703</v>
      </c>
      <c r="AB18" s="21">
        <v>610</v>
      </c>
      <c r="AC18" s="21">
        <v>1</v>
      </c>
      <c r="AD18" s="21">
        <v>1703</v>
      </c>
      <c r="AE18" s="21">
        <v>250</v>
      </c>
      <c r="AF18" s="21">
        <v>1</v>
      </c>
      <c r="AG18" s="21">
        <v>1703</v>
      </c>
      <c r="AH18" s="21">
        <v>0</v>
      </c>
      <c r="AI18" s="21">
        <v>1</v>
      </c>
      <c r="AJ18" s="21">
        <v>1703</v>
      </c>
      <c r="AK18" s="21">
        <v>0</v>
      </c>
      <c r="AL18" s="21">
        <v>1</v>
      </c>
      <c r="AM18" s="21">
        <f t="shared" si="0"/>
        <v>20436</v>
      </c>
      <c r="AN18" s="21">
        <f t="shared" si="1"/>
        <v>1534</v>
      </c>
      <c r="AO18" s="21">
        <f t="shared" si="2"/>
        <v>12</v>
      </c>
      <c r="AP18" s="21">
        <v>21881</v>
      </c>
      <c r="AQ18" s="21">
        <v>1626</v>
      </c>
      <c r="AR18" s="21">
        <v>5</v>
      </c>
      <c r="AS18" s="21">
        <v>23482</v>
      </c>
      <c r="AT18" s="21">
        <v>1717</v>
      </c>
      <c r="AU18" s="21">
        <v>6</v>
      </c>
      <c r="BB18" s="21"/>
      <c r="BC18" s="22"/>
      <c r="BE18" s="31"/>
    </row>
    <row r="19" spans="1:57 16307:16307" ht="17.45" customHeight="1" x14ac:dyDescent="0.2">
      <c r="A19" s="688" t="s">
        <v>39</v>
      </c>
      <c r="B19" s="16">
        <v>10</v>
      </c>
      <c r="C19" s="21">
        <v>91</v>
      </c>
      <c r="D19" s="21">
        <v>0</v>
      </c>
      <c r="E19" s="21">
        <v>0</v>
      </c>
      <c r="F19" s="21">
        <v>91</v>
      </c>
      <c r="G19" s="21">
        <v>0</v>
      </c>
      <c r="H19" s="21">
        <v>0</v>
      </c>
      <c r="I19" s="21">
        <v>91</v>
      </c>
      <c r="J19" s="21">
        <v>0</v>
      </c>
      <c r="K19" s="21">
        <v>0</v>
      </c>
      <c r="L19" s="21">
        <v>91</v>
      </c>
      <c r="M19" s="21">
        <v>0</v>
      </c>
      <c r="N19" s="21">
        <v>0</v>
      </c>
      <c r="O19" s="21">
        <v>91</v>
      </c>
      <c r="P19" s="21">
        <v>0</v>
      </c>
      <c r="Q19" s="21">
        <v>0</v>
      </c>
      <c r="R19" s="21">
        <v>91</v>
      </c>
      <c r="S19" s="21">
        <v>0</v>
      </c>
      <c r="T19" s="21">
        <v>0</v>
      </c>
      <c r="U19" s="21">
        <v>91</v>
      </c>
      <c r="V19" s="21">
        <v>0</v>
      </c>
      <c r="W19" s="21">
        <v>0</v>
      </c>
      <c r="X19" s="21">
        <v>91</v>
      </c>
      <c r="Y19" s="21">
        <v>0</v>
      </c>
      <c r="Z19" s="21">
        <v>0</v>
      </c>
      <c r="AA19" s="21">
        <v>91</v>
      </c>
      <c r="AB19" s="21">
        <v>0</v>
      </c>
      <c r="AC19" s="21">
        <v>0</v>
      </c>
      <c r="AD19" s="21">
        <v>91</v>
      </c>
      <c r="AE19" s="21">
        <v>0</v>
      </c>
      <c r="AF19" s="21">
        <v>0</v>
      </c>
      <c r="AG19" s="21">
        <v>91</v>
      </c>
      <c r="AH19" s="21">
        <v>0</v>
      </c>
      <c r="AI19" s="21">
        <v>0</v>
      </c>
      <c r="AJ19" s="21">
        <v>91</v>
      </c>
      <c r="AK19" s="21">
        <v>0</v>
      </c>
      <c r="AL19" s="21">
        <v>0</v>
      </c>
      <c r="AM19" s="21">
        <f t="shared" si="0"/>
        <v>1092</v>
      </c>
      <c r="AN19" s="21">
        <f t="shared" si="1"/>
        <v>0</v>
      </c>
      <c r="AO19" s="21">
        <f t="shared" si="2"/>
        <v>0</v>
      </c>
      <c r="AP19" s="21">
        <v>1428</v>
      </c>
      <c r="AQ19" s="21">
        <v>0</v>
      </c>
      <c r="AR19" s="21">
        <v>0</v>
      </c>
      <c r="AS19" s="21">
        <v>1498</v>
      </c>
      <c r="AT19" s="21">
        <v>0</v>
      </c>
      <c r="AU19" s="21">
        <v>0</v>
      </c>
      <c r="BB19" s="21"/>
      <c r="BC19" s="22"/>
      <c r="BE19" s="31"/>
    </row>
    <row r="20" spans="1:57 16307:16307" ht="17.45" customHeight="1" x14ac:dyDescent="0.2">
      <c r="A20" s="688" t="s">
        <v>40</v>
      </c>
      <c r="B20" s="16">
        <v>12</v>
      </c>
      <c r="C20" s="21">
        <v>766</v>
      </c>
      <c r="D20" s="21">
        <v>0</v>
      </c>
      <c r="E20" s="21">
        <v>776</v>
      </c>
      <c r="F20" s="21">
        <v>766</v>
      </c>
      <c r="G20" s="21">
        <v>0</v>
      </c>
      <c r="H20" s="21">
        <v>776</v>
      </c>
      <c r="I20" s="21">
        <v>766</v>
      </c>
      <c r="J20" s="21">
        <v>140</v>
      </c>
      <c r="K20" s="21">
        <v>776</v>
      </c>
      <c r="L20" s="21">
        <v>766</v>
      </c>
      <c r="M20" s="21">
        <v>103</v>
      </c>
      <c r="N20" s="21">
        <v>776</v>
      </c>
      <c r="O20" s="21">
        <v>766</v>
      </c>
      <c r="P20" s="21">
        <v>24</v>
      </c>
      <c r="Q20" s="21">
        <v>776</v>
      </c>
      <c r="R20" s="21">
        <v>766</v>
      </c>
      <c r="S20" s="21">
        <v>30</v>
      </c>
      <c r="T20" s="21">
        <v>776</v>
      </c>
      <c r="U20" s="21">
        <v>766</v>
      </c>
      <c r="V20" s="21">
        <v>0</v>
      </c>
      <c r="W20" s="21">
        <v>776</v>
      </c>
      <c r="X20" s="21">
        <v>766</v>
      </c>
      <c r="Y20" s="21">
        <v>25</v>
      </c>
      <c r="Z20" s="21">
        <v>776</v>
      </c>
      <c r="AA20" s="21">
        <v>766</v>
      </c>
      <c r="AB20" s="21">
        <v>33</v>
      </c>
      <c r="AC20" s="21">
        <v>776</v>
      </c>
      <c r="AD20" s="21">
        <v>766</v>
      </c>
      <c r="AE20" s="21">
        <v>0</v>
      </c>
      <c r="AF20" s="21">
        <v>776</v>
      </c>
      <c r="AG20" s="21">
        <v>766</v>
      </c>
      <c r="AH20" s="21">
        <v>0</v>
      </c>
      <c r="AI20" s="21">
        <v>776</v>
      </c>
      <c r="AJ20" s="21">
        <v>766</v>
      </c>
      <c r="AK20" s="21">
        <v>0</v>
      </c>
      <c r="AL20" s="21">
        <v>776</v>
      </c>
      <c r="AM20" s="21">
        <f t="shared" si="0"/>
        <v>9192</v>
      </c>
      <c r="AN20" s="21">
        <f t="shared" si="1"/>
        <v>355</v>
      </c>
      <c r="AO20" s="21">
        <f t="shared" si="2"/>
        <v>9312</v>
      </c>
      <c r="AP20" s="21">
        <v>9821</v>
      </c>
      <c r="AQ20" s="21">
        <v>0</v>
      </c>
      <c r="AR20" s="21">
        <v>9909</v>
      </c>
      <c r="AS20" s="21">
        <v>10526</v>
      </c>
      <c r="AT20" s="21">
        <v>0</v>
      </c>
      <c r="AU20" s="21">
        <v>10239</v>
      </c>
      <c r="BB20" s="21"/>
      <c r="BC20" s="22"/>
      <c r="BE20" s="31"/>
      <c r="XCE20" s="21">
        <v>0</v>
      </c>
    </row>
    <row r="21" spans="1:57 16307:16307" ht="17.45" customHeight="1" x14ac:dyDescent="0.2">
      <c r="A21" s="688" t="s">
        <v>41</v>
      </c>
      <c r="B21" s="16">
        <v>29</v>
      </c>
      <c r="C21" s="21">
        <v>141</v>
      </c>
      <c r="D21" s="21">
        <v>0</v>
      </c>
      <c r="E21" s="21">
        <v>250</v>
      </c>
      <c r="F21" s="21">
        <v>141</v>
      </c>
      <c r="G21" s="21">
        <v>0</v>
      </c>
      <c r="H21" s="21">
        <v>250</v>
      </c>
      <c r="I21" s="21">
        <v>141</v>
      </c>
      <c r="J21" s="21">
        <v>0</v>
      </c>
      <c r="K21" s="21">
        <v>250</v>
      </c>
      <c r="L21" s="21">
        <v>141</v>
      </c>
      <c r="M21" s="21">
        <v>0</v>
      </c>
      <c r="N21" s="21">
        <v>250</v>
      </c>
      <c r="O21" s="21">
        <v>141</v>
      </c>
      <c r="P21" s="21">
        <v>0</v>
      </c>
      <c r="Q21" s="21">
        <v>250</v>
      </c>
      <c r="R21" s="21">
        <v>141</v>
      </c>
      <c r="S21" s="21">
        <v>0</v>
      </c>
      <c r="T21" s="21">
        <v>250</v>
      </c>
      <c r="U21" s="21">
        <v>141</v>
      </c>
      <c r="V21" s="21">
        <v>0</v>
      </c>
      <c r="W21" s="21">
        <v>250</v>
      </c>
      <c r="X21" s="21">
        <v>141</v>
      </c>
      <c r="Y21" s="21">
        <v>0</v>
      </c>
      <c r="Z21" s="21">
        <v>250</v>
      </c>
      <c r="AA21" s="21">
        <v>141</v>
      </c>
      <c r="AB21" s="21">
        <v>0</v>
      </c>
      <c r="AC21" s="21">
        <v>250</v>
      </c>
      <c r="AD21" s="21">
        <v>141</v>
      </c>
      <c r="AE21" s="21">
        <v>1500</v>
      </c>
      <c r="AF21" s="21">
        <v>250</v>
      </c>
      <c r="AG21" s="21">
        <v>141</v>
      </c>
      <c r="AH21" s="21">
        <v>1500</v>
      </c>
      <c r="AI21" s="21">
        <v>250</v>
      </c>
      <c r="AJ21" s="21">
        <v>141</v>
      </c>
      <c r="AK21" s="21">
        <v>0</v>
      </c>
      <c r="AL21" s="21">
        <v>250</v>
      </c>
      <c r="AM21" s="21">
        <f t="shared" si="0"/>
        <v>1692</v>
      </c>
      <c r="AN21" s="21">
        <f t="shared" si="1"/>
        <v>3000</v>
      </c>
      <c r="AO21" s="21">
        <f t="shared" si="2"/>
        <v>3000</v>
      </c>
      <c r="AP21" s="21">
        <v>1745</v>
      </c>
      <c r="AQ21" s="21">
        <v>0</v>
      </c>
      <c r="AR21" s="21">
        <v>5</v>
      </c>
      <c r="AS21" s="21">
        <v>1693</v>
      </c>
      <c r="AT21" s="21">
        <v>0</v>
      </c>
      <c r="AU21" s="21">
        <v>6</v>
      </c>
      <c r="BB21" s="21"/>
      <c r="BC21" s="22"/>
      <c r="BE21" s="31"/>
    </row>
    <row r="22" spans="1:57 16307:16307" ht="17.45" customHeight="1" x14ac:dyDescent="0.2">
      <c r="A22" s="688" t="s">
        <v>42</v>
      </c>
      <c r="B22" s="16">
        <v>32</v>
      </c>
      <c r="C22" s="21">
        <v>2230</v>
      </c>
      <c r="D22" s="21">
        <v>0</v>
      </c>
      <c r="E22" s="21">
        <v>1</v>
      </c>
      <c r="F22" s="21">
        <v>2230</v>
      </c>
      <c r="G22" s="21">
        <v>0</v>
      </c>
      <c r="H22" s="21">
        <v>1</v>
      </c>
      <c r="I22" s="21">
        <v>2230</v>
      </c>
      <c r="J22" s="21">
        <v>0</v>
      </c>
      <c r="K22" s="21">
        <v>1</v>
      </c>
      <c r="L22" s="21">
        <v>2230</v>
      </c>
      <c r="M22" s="21">
        <v>0</v>
      </c>
      <c r="N22" s="21">
        <v>1</v>
      </c>
      <c r="O22" s="21">
        <v>2230</v>
      </c>
      <c r="P22" s="21">
        <v>0</v>
      </c>
      <c r="Q22" s="21">
        <v>1</v>
      </c>
      <c r="R22" s="21">
        <v>2230</v>
      </c>
      <c r="S22" s="21">
        <v>0</v>
      </c>
      <c r="T22" s="21">
        <v>1</v>
      </c>
      <c r="U22" s="21">
        <v>2230</v>
      </c>
      <c r="V22" s="21">
        <v>0</v>
      </c>
      <c r="W22" s="21">
        <v>1</v>
      </c>
      <c r="X22" s="21">
        <v>2230</v>
      </c>
      <c r="Y22" s="21">
        <v>0</v>
      </c>
      <c r="Z22" s="21">
        <v>1</v>
      </c>
      <c r="AA22" s="21">
        <v>2230</v>
      </c>
      <c r="AB22" s="21">
        <v>0</v>
      </c>
      <c r="AC22" s="21">
        <v>1</v>
      </c>
      <c r="AD22" s="21">
        <v>2230</v>
      </c>
      <c r="AE22" s="21">
        <v>0</v>
      </c>
      <c r="AF22" s="21">
        <v>1</v>
      </c>
      <c r="AG22" s="21">
        <v>2230</v>
      </c>
      <c r="AH22" s="21">
        <v>0</v>
      </c>
      <c r="AI22" s="21">
        <v>1</v>
      </c>
      <c r="AJ22" s="21">
        <v>2230</v>
      </c>
      <c r="AK22" s="21">
        <v>0</v>
      </c>
      <c r="AL22" s="21">
        <v>1</v>
      </c>
      <c r="AM22" s="21">
        <f t="shared" si="0"/>
        <v>26760</v>
      </c>
      <c r="AN22" s="21">
        <f t="shared" si="1"/>
        <v>0</v>
      </c>
      <c r="AO22" s="21">
        <f t="shared" si="2"/>
        <v>12</v>
      </c>
      <c r="AP22" s="21">
        <v>28960</v>
      </c>
      <c r="AQ22" s="21">
        <v>0</v>
      </c>
      <c r="AR22" s="21">
        <v>5</v>
      </c>
      <c r="AS22" s="21">
        <v>31249</v>
      </c>
      <c r="AT22" s="21">
        <v>0</v>
      </c>
      <c r="AU22" s="21">
        <v>6</v>
      </c>
      <c r="BB22" s="21"/>
      <c r="BC22" s="22"/>
      <c r="BE22" s="31"/>
    </row>
    <row r="23" spans="1:57 16307:16307" ht="17.45" customHeight="1" x14ac:dyDescent="0.2">
      <c r="A23" s="688" t="s">
        <v>43</v>
      </c>
      <c r="B23" s="16">
        <v>33</v>
      </c>
      <c r="C23" s="21">
        <v>4753</v>
      </c>
      <c r="D23" s="21">
        <v>0</v>
      </c>
      <c r="E23" s="21">
        <v>7208</v>
      </c>
      <c r="F23" s="21">
        <v>4753</v>
      </c>
      <c r="G23" s="21">
        <v>0</v>
      </c>
      <c r="H23" s="21">
        <v>7208</v>
      </c>
      <c r="I23" s="21">
        <v>4753</v>
      </c>
      <c r="J23" s="21">
        <v>1087</v>
      </c>
      <c r="K23" s="21">
        <v>7208</v>
      </c>
      <c r="L23" s="21">
        <v>4753</v>
      </c>
      <c r="M23" s="21">
        <v>1014</v>
      </c>
      <c r="N23" s="21">
        <v>7208</v>
      </c>
      <c r="O23" s="21">
        <v>4753</v>
      </c>
      <c r="P23" s="21">
        <v>1920</v>
      </c>
      <c r="Q23" s="21">
        <v>7208</v>
      </c>
      <c r="R23" s="21">
        <v>4753</v>
      </c>
      <c r="S23" s="21">
        <v>2200</v>
      </c>
      <c r="T23" s="21">
        <v>7208</v>
      </c>
      <c r="U23" s="21">
        <v>4753</v>
      </c>
      <c r="V23" s="21">
        <v>2800</v>
      </c>
      <c r="W23" s="21">
        <v>7208</v>
      </c>
      <c r="X23" s="21">
        <v>4753</v>
      </c>
      <c r="Y23" s="21">
        <v>500</v>
      </c>
      <c r="Z23" s="21">
        <v>7208</v>
      </c>
      <c r="AA23" s="21">
        <v>4753</v>
      </c>
      <c r="AB23" s="21">
        <v>500</v>
      </c>
      <c r="AC23" s="21">
        <v>7208</v>
      </c>
      <c r="AD23" s="21">
        <v>4753</v>
      </c>
      <c r="AE23" s="21">
        <v>500</v>
      </c>
      <c r="AF23" s="21">
        <v>7208</v>
      </c>
      <c r="AG23" s="21">
        <v>4753</v>
      </c>
      <c r="AH23" s="21">
        <v>500</v>
      </c>
      <c r="AI23" s="21">
        <v>7208</v>
      </c>
      <c r="AJ23" s="21">
        <v>4753</v>
      </c>
      <c r="AK23" s="21">
        <v>0</v>
      </c>
      <c r="AL23" s="21">
        <v>7208</v>
      </c>
      <c r="AM23" s="21">
        <f t="shared" si="0"/>
        <v>57036</v>
      </c>
      <c r="AN23" s="21">
        <f t="shared" si="1"/>
        <v>11021</v>
      </c>
      <c r="AO23" s="21">
        <f t="shared" si="2"/>
        <v>86496</v>
      </c>
      <c r="AP23" s="21">
        <v>60793</v>
      </c>
      <c r="AQ23" s="21">
        <v>6200</v>
      </c>
      <c r="AR23" s="21">
        <v>96877</v>
      </c>
      <c r="AS23" s="21">
        <v>64541</v>
      </c>
      <c r="AT23" s="21">
        <v>4564</v>
      </c>
      <c r="AU23" s="21">
        <v>99154</v>
      </c>
      <c r="AX23" s="32"/>
      <c r="BB23" s="21"/>
      <c r="BC23" s="22"/>
      <c r="BE23" s="31"/>
    </row>
    <row r="24" spans="1:57 16307:16307" ht="17.45" customHeight="1" x14ac:dyDescent="0.2">
      <c r="A24" s="688" t="s">
        <v>44</v>
      </c>
      <c r="B24" s="16">
        <v>36</v>
      </c>
      <c r="C24" s="21">
        <f>22+3</f>
        <v>25</v>
      </c>
      <c r="D24" s="21">
        <v>0</v>
      </c>
      <c r="E24" s="21">
        <v>2</v>
      </c>
      <c r="F24" s="21">
        <f>22+3</f>
        <v>25</v>
      </c>
      <c r="G24" s="21">
        <v>0</v>
      </c>
      <c r="H24" s="21">
        <v>2</v>
      </c>
      <c r="I24" s="21">
        <f>22+3</f>
        <v>25</v>
      </c>
      <c r="J24" s="21">
        <v>0</v>
      </c>
      <c r="K24" s="21">
        <v>2</v>
      </c>
      <c r="L24" s="21">
        <f>22+3</f>
        <v>25</v>
      </c>
      <c r="M24" s="21">
        <v>0</v>
      </c>
      <c r="N24" s="21">
        <v>2</v>
      </c>
      <c r="O24" s="21">
        <f>22+3</f>
        <v>25</v>
      </c>
      <c r="P24" s="21">
        <v>0</v>
      </c>
      <c r="Q24" s="21">
        <v>2</v>
      </c>
      <c r="R24" s="21">
        <f>22+3</f>
        <v>25</v>
      </c>
      <c r="S24" s="21">
        <v>0</v>
      </c>
      <c r="T24" s="21">
        <v>2</v>
      </c>
      <c r="U24" s="21">
        <f>22+3</f>
        <v>25</v>
      </c>
      <c r="V24" s="21">
        <v>0</v>
      </c>
      <c r="W24" s="21">
        <v>2</v>
      </c>
      <c r="X24" s="21">
        <f>22+3</f>
        <v>25</v>
      </c>
      <c r="Y24" s="21">
        <v>0</v>
      </c>
      <c r="Z24" s="21">
        <v>2</v>
      </c>
      <c r="AA24" s="21">
        <f>22+3</f>
        <v>25</v>
      </c>
      <c r="AB24" s="21">
        <v>0</v>
      </c>
      <c r="AC24" s="21">
        <v>2</v>
      </c>
      <c r="AD24" s="21">
        <f>22+3</f>
        <v>25</v>
      </c>
      <c r="AE24" s="21">
        <v>0</v>
      </c>
      <c r="AF24" s="21">
        <v>2</v>
      </c>
      <c r="AG24" s="21">
        <f>22+3</f>
        <v>25</v>
      </c>
      <c r="AH24" s="21">
        <v>0</v>
      </c>
      <c r="AI24" s="21">
        <v>2</v>
      </c>
      <c r="AJ24" s="21">
        <f>22+3</f>
        <v>25</v>
      </c>
      <c r="AK24" s="21">
        <v>0</v>
      </c>
      <c r="AL24" s="21">
        <v>2</v>
      </c>
      <c r="AM24" s="21">
        <f t="shared" si="0"/>
        <v>300</v>
      </c>
      <c r="AN24" s="21">
        <f t="shared" si="1"/>
        <v>0</v>
      </c>
      <c r="AO24" s="21">
        <f t="shared" si="2"/>
        <v>24</v>
      </c>
      <c r="AP24" s="21">
        <v>322</v>
      </c>
      <c r="AQ24" s="21">
        <v>0</v>
      </c>
      <c r="AR24" s="21">
        <v>21</v>
      </c>
      <c r="AS24" s="21">
        <v>348</v>
      </c>
      <c r="AT24" s="21">
        <v>0</v>
      </c>
      <c r="AU24" s="21">
        <v>22</v>
      </c>
      <c r="BB24" s="21"/>
      <c r="BC24" s="22"/>
      <c r="BE24" s="31"/>
    </row>
    <row r="25" spans="1:57 16307:16307" ht="17.45" customHeight="1" x14ac:dyDescent="0.2">
      <c r="A25" s="688" t="s">
        <v>45</v>
      </c>
      <c r="B25" s="16">
        <v>37</v>
      </c>
      <c r="C25" s="21">
        <v>138</v>
      </c>
      <c r="D25" s="21">
        <v>0</v>
      </c>
      <c r="E25" s="21">
        <v>0</v>
      </c>
      <c r="F25" s="21">
        <v>138</v>
      </c>
      <c r="G25" s="21">
        <v>0</v>
      </c>
      <c r="H25" s="21">
        <v>0</v>
      </c>
      <c r="I25" s="21">
        <v>138</v>
      </c>
      <c r="J25" s="21">
        <v>0</v>
      </c>
      <c r="K25" s="21">
        <v>0</v>
      </c>
      <c r="L25" s="21">
        <v>138</v>
      </c>
      <c r="M25" s="21">
        <v>0</v>
      </c>
      <c r="N25" s="21">
        <v>0</v>
      </c>
      <c r="O25" s="21">
        <v>138</v>
      </c>
      <c r="P25" s="21">
        <v>0</v>
      </c>
      <c r="Q25" s="21">
        <v>0</v>
      </c>
      <c r="R25" s="21">
        <v>138</v>
      </c>
      <c r="S25" s="21">
        <v>0</v>
      </c>
      <c r="T25" s="21">
        <v>0</v>
      </c>
      <c r="U25" s="21">
        <v>138</v>
      </c>
      <c r="V25" s="21">
        <v>0</v>
      </c>
      <c r="W25" s="21">
        <v>0</v>
      </c>
      <c r="X25" s="21">
        <v>138</v>
      </c>
      <c r="Y25" s="21">
        <v>0</v>
      </c>
      <c r="Z25" s="21">
        <v>0</v>
      </c>
      <c r="AA25" s="21">
        <v>138</v>
      </c>
      <c r="AB25" s="21">
        <v>0</v>
      </c>
      <c r="AC25" s="21">
        <v>0</v>
      </c>
      <c r="AD25" s="21">
        <v>138</v>
      </c>
      <c r="AE25" s="21">
        <v>0</v>
      </c>
      <c r="AF25" s="21">
        <v>0</v>
      </c>
      <c r="AG25" s="21">
        <v>138</v>
      </c>
      <c r="AH25" s="21">
        <v>0</v>
      </c>
      <c r="AI25" s="21">
        <v>0</v>
      </c>
      <c r="AJ25" s="21">
        <v>138</v>
      </c>
      <c r="AK25" s="21">
        <v>0</v>
      </c>
      <c r="AL25" s="21">
        <v>0</v>
      </c>
      <c r="AM25" s="21">
        <f t="shared" si="0"/>
        <v>1656</v>
      </c>
      <c r="AN25" s="21">
        <f t="shared" si="1"/>
        <v>0</v>
      </c>
      <c r="AO25" s="21">
        <f t="shared" si="2"/>
        <v>0</v>
      </c>
      <c r="AP25" s="21">
        <v>1750</v>
      </c>
      <c r="AQ25" s="21">
        <v>0</v>
      </c>
      <c r="AR25" s="21">
        <v>0</v>
      </c>
      <c r="AS25" s="21">
        <v>1845</v>
      </c>
      <c r="AT25" s="21">
        <v>0</v>
      </c>
      <c r="AU25" s="21">
        <v>0</v>
      </c>
      <c r="BB25" s="21"/>
      <c r="BC25" s="22"/>
      <c r="BE25" s="31"/>
    </row>
    <row r="26" spans="1:57 16307:16307" ht="17.45" customHeight="1" x14ac:dyDescent="0.2">
      <c r="B26" s="16"/>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BB26" s="21"/>
      <c r="BC26" s="22"/>
      <c r="BE26" s="31"/>
    </row>
    <row r="27" spans="1:57 16307:16307" ht="17.45" customHeight="1" x14ac:dyDescent="0.2">
      <c r="A27" s="1135" t="s">
        <v>46</v>
      </c>
      <c r="B27" s="1135"/>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BB27" s="21"/>
      <c r="BC27" s="22"/>
      <c r="BE27" s="31"/>
    </row>
    <row r="28" spans="1:57 16307:16307" ht="17.45" customHeight="1" x14ac:dyDescent="0.2">
      <c r="A28" s="688" t="s">
        <v>47</v>
      </c>
      <c r="B28" s="16">
        <v>2</v>
      </c>
      <c r="C28" s="21">
        <v>699</v>
      </c>
      <c r="D28" s="21">
        <v>0</v>
      </c>
      <c r="E28" s="21">
        <v>43</v>
      </c>
      <c r="F28" s="21">
        <v>699</v>
      </c>
      <c r="G28" s="21">
        <v>0</v>
      </c>
      <c r="H28" s="21">
        <v>43</v>
      </c>
      <c r="I28" s="21">
        <v>699</v>
      </c>
      <c r="J28" s="21">
        <v>0</v>
      </c>
      <c r="K28" s="21">
        <v>43</v>
      </c>
      <c r="L28" s="21">
        <v>699</v>
      </c>
      <c r="M28" s="21">
        <v>600</v>
      </c>
      <c r="N28" s="21">
        <v>43</v>
      </c>
      <c r="O28" s="21">
        <v>699</v>
      </c>
      <c r="P28" s="21">
        <v>600</v>
      </c>
      <c r="Q28" s="21">
        <v>43</v>
      </c>
      <c r="R28" s="21">
        <v>699</v>
      </c>
      <c r="S28" s="21">
        <v>221</v>
      </c>
      <c r="T28" s="21">
        <v>43</v>
      </c>
      <c r="U28" s="21">
        <v>699</v>
      </c>
      <c r="V28" s="21">
        <v>0</v>
      </c>
      <c r="W28" s="21">
        <v>43</v>
      </c>
      <c r="X28" s="21">
        <v>699</v>
      </c>
      <c r="Y28" s="21">
        <v>0</v>
      </c>
      <c r="Z28" s="21">
        <v>43</v>
      </c>
      <c r="AA28" s="21">
        <v>699</v>
      </c>
      <c r="AB28" s="21">
        <v>0</v>
      </c>
      <c r="AC28" s="21">
        <v>43</v>
      </c>
      <c r="AD28" s="21">
        <v>699</v>
      </c>
      <c r="AE28" s="21">
        <v>0</v>
      </c>
      <c r="AF28" s="21">
        <v>43</v>
      </c>
      <c r="AG28" s="21">
        <v>699</v>
      </c>
      <c r="AH28" s="21">
        <v>0</v>
      </c>
      <c r="AI28" s="21">
        <v>43</v>
      </c>
      <c r="AJ28" s="21">
        <v>699</v>
      </c>
      <c r="AK28" s="21">
        <v>0</v>
      </c>
      <c r="AL28" s="21">
        <v>43</v>
      </c>
      <c r="AM28" s="21">
        <f t="shared" si="0"/>
        <v>8388</v>
      </c>
      <c r="AN28" s="21">
        <f t="shared" si="1"/>
        <v>1421</v>
      </c>
      <c r="AO28" s="21">
        <f t="shared" si="2"/>
        <v>516</v>
      </c>
      <c r="AP28" s="21">
        <v>8936</v>
      </c>
      <c r="AQ28" s="21">
        <v>2000</v>
      </c>
      <c r="AR28" s="21">
        <v>513</v>
      </c>
      <c r="AS28" s="21">
        <v>9482</v>
      </c>
      <c r="AT28" s="21">
        <v>2000</v>
      </c>
      <c r="AU28" s="21">
        <v>513</v>
      </c>
      <c r="BB28" s="21"/>
      <c r="BC28" s="22"/>
      <c r="BE28" s="31"/>
    </row>
    <row r="29" spans="1:57 16307:16307" ht="17.45" customHeight="1" x14ac:dyDescent="0.2">
      <c r="A29" s="688" t="s">
        <v>48</v>
      </c>
      <c r="B29" s="16">
        <v>4</v>
      </c>
      <c r="C29" s="21">
        <v>1428</v>
      </c>
      <c r="D29" s="21">
        <v>0</v>
      </c>
      <c r="E29" s="21">
        <v>572</v>
      </c>
      <c r="F29" s="21">
        <v>1428</v>
      </c>
      <c r="G29" s="21">
        <v>250</v>
      </c>
      <c r="H29" s="21">
        <v>572</v>
      </c>
      <c r="I29" s="21">
        <v>1428</v>
      </c>
      <c r="J29" s="21">
        <v>873</v>
      </c>
      <c r="K29" s="21">
        <v>572</v>
      </c>
      <c r="L29" s="21">
        <v>1428</v>
      </c>
      <c r="M29" s="21">
        <v>852</v>
      </c>
      <c r="N29" s="21">
        <v>572</v>
      </c>
      <c r="O29" s="21">
        <v>1428</v>
      </c>
      <c r="P29" s="21">
        <v>830</v>
      </c>
      <c r="Q29" s="21">
        <v>572</v>
      </c>
      <c r="R29" s="21">
        <v>1428</v>
      </c>
      <c r="S29" s="21">
        <v>150</v>
      </c>
      <c r="T29" s="21">
        <v>572</v>
      </c>
      <c r="U29" s="21">
        <v>1428</v>
      </c>
      <c r="V29" s="21">
        <v>150</v>
      </c>
      <c r="W29" s="21">
        <v>572</v>
      </c>
      <c r="X29" s="21">
        <v>1428</v>
      </c>
      <c r="Y29" s="21">
        <v>150</v>
      </c>
      <c r="Z29" s="21">
        <v>572</v>
      </c>
      <c r="AA29" s="21">
        <v>1428</v>
      </c>
      <c r="AB29" s="21">
        <v>200</v>
      </c>
      <c r="AC29" s="21">
        <v>572</v>
      </c>
      <c r="AD29" s="21">
        <v>1428</v>
      </c>
      <c r="AE29" s="21">
        <v>150</v>
      </c>
      <c r="AF29" s="21">
        <v>572</v>
      </c>
      <c r="AG29" s="21">
        <v>1428</v>
      </c>
      <c r="AH29" s="21">
        <v>200</v>
      </c>
      <c r="AI29" s="21">
        <v>572</v>
      </c>
      <c r="AJ29" s="21">
        <v>1428</v>
      </c>
      <c r="AK29" s="21">
        <v>0</v>
      </c>
      <c r="AL29" s="21">
        <v>572</v>
      </c>
      <c r="AM29" s="21">
        <f t="shared" si="0"/>
        <v>17136</v>
      </c>
      <c r="AN29" s="21">
        <f t="shared" si="1"/>
        <v>3805</v>
      </c>
      <c r="AO29" s="21">
        <f t="shared" si="2"/>
        <v>6864</v>
      </c>
      <c r="AP29" s="21">
        <v>18224</v>
      </c>
      <c r="AQ29" s="21">
        <v>2900</v>
      </c>
      <c r="AR29" s="21">
        <v>7224</v>
      </c>
      <c r="AS29" s="21">
        <v>19575</v>
      </c>
      <c r="AT29" s="21">
        <v>1300</v>
      </c>
      <c r="AU29" s="21">
        <v>7548</v>
      </c>
      <c r="BB29" s="21"/>
      <c r="BC29" s="22"/>
      <c r="BE29" s="31"/>
    </row>
    <row r="30" spans="1:57 16307:16307" ht="17.45" customHeight="1" x14ac:dyDescent="0.2">
      <c r="A30" s="688" t="s">
        <v>49</v>
      </c>
      <c r="B30" s="16">
        <v>16</v>
      </c>
      <c r="C30" s="21">
        <v>1051</v>
      </c>
      <c r="D30" s="21">
        <v>10</v>
      </c>
      <c r="E30" s="21">
        <v>40</v>
      </c>
      <c r="F30" s="21">
        <v>1051</v>
      </c>
      <c r="G30" s="21">
        <v>136</v>
      </c>
      <c r="H30" s="21">
        <v>40</v>
      </c>
      <c r="I30" s="21">
        <v>1051</v>
      </c>
      <c r="J30" s="21">
        <v>385</v>
      </c>
      <c r="K30" s="21">
        <v>40</v>
      </c>
      <c r="L30" s="21">
        <v>1051</v>
      </c>
      <c r="M30" s="21">
        <v>1108</v>
      </c>
      <c r="N30" s="21">
        <v>40</v>
      </c>
      <c r="O30" s="21">
        <v>1051</v>
      </c>
      <c r="P30" s="21">
        <v>1561</v>
      </c>
      <c r="Q30" s="21">
        <v>40</v>
      </c>
      <c r="R30" s="21">
        <v>1051</v>
      </c>
      <c r="S30" s="21">
        <v>536</v>
      </c>
      <c r="T30" s="21">
        <v>40</v>
      </c>
      <c r="U30" s="21">
        <v>1051</v>
      </c>
      <c r="V30" s="21">
        <v>510</v>
      </c>
      <c r="W30" s="21">
        <v>40</v>
      </c>
      <c r="X30" s="21">
        <v>1051</v>
      </c>
      <c r="Y30" s="21">
        <v>355</v>
      </c>
      <c r="Z30" s="21">
        <v>40</v>
      </c>
      <c r="AA30" s="21">
        <v>1051</v>
      </c>
      <c r="AB30" s="21">
        <v>0</v>
      </c>
      <c r="AC30" s="21">
        <v>40</v>
      </c>
      <c r="AD30" s="21">
        <v>1051</v>
      </c>
      <c r="AE30" s="21">
        <v>0</v>
      </c>
      <c r="AF30" s="21">
        <v>40</v>
      </c>
      <c r="AG30" s="21">
        <v>1051</v>
      </c>
      <c r="AH30" s="21">
        <v>0</v>
      </c>
      <c r="AI30" s="21">
        <v>40</v>
      </c>
      <c r="AJ30" s="21">
        <v>1051</v>
      </c>
      <c r="AK30" s="21">
        <v>0</v>
      </c>
      <c r="AL30" s="21">
        <v>40</v>
      </c>
      <c r="AM30" s="21">
        <f t="shared" si="0"/>
        <v>12612</v>
      </c>
      <c r="AN30" s="21">
        <f t="shared" si="1"/>
        <v>4601</v>
      </c>
      <c r="AO30" s="21">
        <f t="shared" si="2"/>
        <v>480</v>
      </c>
      <c r="AP30" s="21">
        <v>13455</v>
      </c>
      <c r="AQ30" s="21">
        <v>3200</v>
      </c>
      <c r="AR30" s="21">
        <v>493</v>
      </c>
      <c r="AS30" s="21">
        <v>14277</v>
      </c>
      <c r="AT30" s="21">
        <v>2900</v>
      </c>
      <c r="AU30" s="21">
        <v>500</v>
      </c>
      <c r="BB30" s="21"/>
      <c r="BC30" s="22"/>
      <c r="BE30" s="31"/>
    </row>
    <row r="31" spans="1:57 16307:16307" ht="17.45" customHeight="1" x14ac:dyDescent="0.2">
      <c r="A31" s="688" t="s">
        <v>50</v>
      </c>
      <c r="B31" s="16">
        <v>18</v>
      </c>
      <c r="C31" s="21">
        <v>628</v>
      </c>
      <c r="D31" s="21">
        <v>0</v>
      </c>
      <c r="E31" s="21">
        <v>0</v>
      </c>
      <c r="F31" s="21">
        <v>628</v>
      </c>
      <c r="G31" s="21">
        <v>0</v>
      </c>
      <c r="H31" s="21">
        <v>0</v>
      </c>
      <c r="I31" s="21">
        <v>628</v>
      </c>
      <c r="J31" s="21">
        <v>0</v>
      </c>
      <c r="K31" s="21">
        <v>0</v>
      </c>
      <c r="L31" s="21">
        <v>628</v>
      </c>
      <c r="M31" s="21">
        <v>0</v>
      </c>
      <c r="N31" s="21">
        <v>0</v>
      </c>
      <c r="O31" s="21">
        <v>628</v>
      </c>
      <c r="P31" s="21">
        <v>0</v>
      </c>
      <c r="Q31" s="21">
        <v>0</v>
      </c>
      <c r="R31" s="21">
        <v>628</v>
      </c>
      <c r="S31" s="21">
        <v>0</v>
      </c>
      <c r="T31" s="21">
        <v>0</v>
      </c>
      <c r="U31" s="21">
        <v>628</v>
      </c>
      <c r="V31" s="21">
        <v>0</v>
      </c>
      <c r="W31" s="21">
        <v>0</v>
      </c>
      <c r="X31" s="21">
        <v>628</v>
      </c>
      <c r="Y31" s="21">
        <v>0</v>
      </c>
      <c r="Z31" s="21">
        <v>0</v>
      </c>
      <c r="AA31" s="21">
        <v>628</v>
      </c>
      <c r="AB31" s="21">
        <v>0</v>
      </c>
      <c r="AC31" s="21">
        <v>0</v>
      </c>
      <c r="AD31" s="21">
        <v>628</v>
      </c>
      <c r="AE31" s="21">
        <v>0</v>
      </c>
      <c r="AF31" s="21">
        <v>0</v>
      </c>
      <c r="AG31" s="21">
        <v>628</v>
      </c>
      <c r="AH31" s="21">
        <v>0</v>
      </c>
      <c r="AI31" s="21">
        <v>0</v>
      </c>
      <c r="AJ31" s="21">
        <v>628</v>
      </c>
      <c r="AK31" s="21">
        <v>0</v>
      </c>
      <c r="AL31" s="21">
        <v>0</v>
      </c>
      <c r="AM31" s="21">
        <f t="shared" si="0"/>
        <v>7536</v>
      </c>
      <c r="AN31" s="21">
        <f t="shared" si="1"/>
        <v>0</v>
      </c>
      <c r="AO31" s="21">
        <f t="shared" si="2"/>
        <v>0</v>
      </c>
      <c r="AP31" s="21">
        <v>8105</v>
      </c>
      <c r="AQ31" s="21">
        <v>0</v>
      </c>
      <c r="AR31" s="21">
        <v>0</v>
      </c>
      <c r="AS31" s="21">
        <v>8704</v>
      </c>
      <c r="AT31" s="21">
        <v>0</v>
      </c>
      <c r="AU31" s="21">
        <v>0</v>
      </c>
      <c r="BB31" s="21"/>
      <c r="BC31" s="22"/>
      <c r="BE31" s="31"/>
    </row>
    <row r="32" spans="1:57 16307:16307" ht="17.45" customHeight="1" x14ac:dyDescent="0.2">
      <c r="A32" s="688" t="s">
        <v>51</v>
      </c>
      <c r="B32" s="16">
        <v>23</v>
      </c>
      <c r="C32" s="21">
        <v>3837</v>
      </c>
      <c r="D32" s="21">
        <v>0</v>
      </c>
      <c r="E32" s="21">
        <v>162</v>
      </c>
      <c r="F32" s="21">
        <v>3837</v>
      </c>
      <c r="G32" s="21">
        <v>0</v>
      </c>
      <c r="H32" s="21">
        <v>162</v>
      </c>
      <c r="I32" s="21">
        <v>3837</v>
      </c>
      <c r="J32" s="21">
        <v>0</v>
      </c>
      <c r="K32" s="21">
        <v>162</v>
      </c>
      <c r="L32" s="21">
        <v>3837</v>
      </c>
      <c r="M32" s="21">
        <v>200</v>
      </c>
      <c r="N32" s="21">
        <v>162</v>
      </c>
      <c r="O32" s="21">
        <v>3837</v>
      </c>
      <c r="P32" s="21">
        <v>200</v>
      </c>
      <c r="Q32" s="21">
        <v>162</v>
      </c>
      <c r="R32" s="21">
        <v>3837</v>
      </c>
      <c r="S32" s="21">
        <v>0</v>
      </c>
      <c r="T32" s="21">
        <v>162</v>
      </c>
      <c r="U32" s="21">
        <v>3837</v>
      </c>
      <c r="V32" s="21">
        <v>0</v>
      </c>
      <c r="W32" s="21">
        <v>162</v>
      </c>
      <c r="X32" s="21">
        <v>3837</v>
      </c>
      <c r="Y32" s="21">
        <v>500</v>
      </c>
      <c r="Z32" s="21">
        <v>162</v>
      </c>
      <c r="AA32" s="21">
        <v>3837</v>
      </c>
      <c r="AB32" s="21">
        <v>300</v>
      </c>
      <c r="AC32" s="21">
        <v>162</v>
      </c>
      <c r="AD32" s="21">
        <v>3837</v>
      </c>
      <c r="AE32" s="21">
        <v>100</v>
      </c>
      <c r="AF32" s="21">
        <v>162</v>
      </c>
      <c r="AG32" s="21">
        <v>3837</v>
      </c>
      <c r="AH32" s="21">
        <v>0</v>
      </c>
      <c r="AI32" s="21">
        <v>162</v>
      </c>
      <c r="AJ32" s="21">
        <v>3837</v>
      </c>
      <c r="AK32" s="21">
        <v>0</v>
      </c>
      <c r="AL32" s="21">
        <v>162</v>
      </c>
      <c r="AM32" s="21">
        <f t="shared" si="0"/>
        <v>46044</v>
      </c>
      <c r="AN32" s="21">
        <f t="shared" si="1"/>
        <v>1300</v>
      </c>
      <c r="AO32" s="21">
        <f t="shared" si="2"/>
        <v>1944</v>
      </c>
      <c r="AP32" s="21">
        <v>48972</v>
      </c>
      <c r="AQ32" s="21">
        <v>1500</v>
      </c>
      <c r="AR32" s="21">
        <v>2044</v>
      </c>
      <c r="AS32" s="21">
        <v>52343</v>
      </c>
      <c r="AT32" s="21">
        <v>2000</v>
      </c>
      <c r="AU32" s="21">
        <v>2146</v>
      </c>
      <c r="BB32" s="21"/>
      <c r="BC32" s="22"/>
      <c r="BE32" s="31"/>
    </row>
    <row r="33" spans="1:57" ht="17.45" customHeight="1" x14ac:dyDescent="0.2">
      <c r="A33" s="688" t="s">
        <v>52</v>
      </c>
      <c r="B33" s="16">
        <v>24</v>
      </c>
      <c r="C33" s="21">
        <v>1682</v>
      </c>
      <c r="D33" s="21">
        <v>0</v>
      </c>
      <c r="E33" s="21">
        <v>8</v>
      </c>
      <c r="F33" s="21">
        <v>1682</v>
      </c>
      <c r="G33" s="21">
        <v>1111</v>
      </c>
      <c r="H33" s="21">
        <v>8</v>
      </c>
      <c r="I33" s="21">
        <v>1682</v>
      </c>
      <c r="J33" s="21">
        <v>1275</v>
      </c>
      <c r="K33" s="21">
        <v>8</v>
      </c>
      <c r="L33" s="21">
        <v>1682</v>
      </c>
      <c r="M33" s="21">
        <v>1295</v>
      </c>
      <c r="N33" s="21">
        <v>8</v>
      </c>
      <c r="O33" s="21">
        <v>1682</v>
      </c>
      <c r="P33" s="21">
        <v>1219</v>
      </c>
      <c r="Q33" s="21">
        <v>8</v>
      </c>
      <c r="R33" s="21">
        <v>1682</v>
      </c>
      <c r="S33" s="21">
        <v>1350</v>
      </c>
      <c r="T33" s="21">
        <v>8</v>
      </c>
      <c r="U33" s="21">
        <v>1682</v>
      </c>
      <c r="V33" s="21">
        <v>1700</v>
      </c>
      <c r="W33" s="21">
        <v>8</v>
      </c>
      <c r="X33" s="21">
        <v>1682</v>
      </c>
      <c r="Y33" s="21">
        <v>1337</v>
      </c>
      <c r="Z33" s="21">
        <v>8</v>
      </c>
      <c r="AA33" s="21">
        <v>1682</v>
      </c>
      <c r="AB33" s="21">
        <v>1035</v>
      </c>
      <c r="AC33" s="21">
        <v>8</v>
      </c>
      <c r="AD33" s="21">
        <v>1682</v>
      </c>
      <c r="AE33" s="21">
        <v>350</v>
      </c>
      <c r="AF33" s="21">
        <v>8</v>
      </c>
      <c r="AG33" s="21">
        <v>1682</v>
      </c>
      <c r="AH33" s="21">
        <v>250</v>
      </c>
      <c r="AI33" s="21">
        <v>8</v>
      </c>
      <c r="AJ33" s="21">
        <v>1682</v>
      </c>
      <c r="AK33" s="21">
        <v>361</v>
      </c>
      <c r="AL33" s="21">
        <v>8</v>
      </c>
      <c r="AM33" s="21">
        <f t="shared" si="0"/>
        <v>20184</v>
      </c>
      <c r="AN33" s="21">
        <f t="shared" si="1"/>
        <v>11283</v>
      </c>
      <c r="AO33" s="21">
        <f t="shared" si="2"/>
        <v>96</v>
      </c>
      <c r="AP33" s="21">
        <v>21191</v>
      </c>
      <c r="AQ33" s="21">
        <v>4077</v>
      </c>
      <c r="AR33" s="21">
        <v>90</v>
      </c>
      <c r="AS33" s="21">
        <v>22165</v>
      </c>
      <c r="AT33" s="21">
        <v>2695</v>
      </c>
      <c r="AU33" s="21">
        <v>91</v>
      </c>
      <c r="BB33" s="21"/>
      <c r="BC33" s="22"/>
      <c r="BE33" s="31"/>
    </row>
    <row r="34" spans="1:57" ht="17.45" customHeight="1" x14ac:dyDescent="0.2">
      <c r="A34" s="688" t="s">
        <v>53</v>
      </c>
      <c r="B34" s="16">
        <v>25</v>
      </c>
      <c r="C34" s="21">
        <v>13</v>
      </c>
      <c r="D34" s="21">
        <v>0</v>
      </c>
      <c r="E34" s="21">
        <v>0</v>
      </c>
      <c r="F34" s="21">
        <v>13</v>
      </c>
      <c r="G34" s="21">
        <v>0</v>
      </c>
      <c r="H34" s="21">
        <v>0</v>
      </c>
      <c r="I34" s="21">
        <v>13</v>
      </c>
      <c r="J34" s="21">
        <v>0</v>
      </c>
      <c r="K34" s="21">
        <v>0</v>
      </c>
      <c r="L34" s="21">
        <v>13</v>
      </c>
      <c r="M34" s="21">
        <v>0</v>
      </c>
      <c r="N34" s="21">
        <v>0</v>
      </c>
      <c r="O34" s="21">
        <v>13</v>
      </c>
      <c r="P34" s="21">
        <v>0</v>
      </c>
      <c r="Q34" s="21">
        <v>0</v>
      </c>
      <c r="R34" s="21">
        <v>13</v>
      </c>
      <c r="S34" s="21">
        <v>0</v>
      </c>
      <c r="T34" s="21">
        <v>0</v>
      </c>
      <c r="U34" s="21">
        <v>13</v>
      </c>
      <c r="V34" s="21">
        <v>0</v>
      </c>
      <c r="W34" s="21">
        <v>0</v>
      </c>
      <c r="X34" s="21">
        <v>13</v>
      </c>
      <c r="Y34" s="21">
        <v>0</v>
      </c>
      <c r="Z34" s="21">
        <v>0</v>
      </c>
      <c r="AA34" s="21">
        <v>13</v>
      </c>
      <c r="AB34" s="21">
        <v>0</v>
      </c>
      <c r="AC34" s="21">
        <v>0</v>
      </c>
      <c r="AD34" s="21">
        <v>13</v>
      </c>
      <c r="AE34" s="21">
        <v>0</v>
      </c>
      <c r="AF34" s="21">
        <v>0</v>
      </c>
      <c r="AG34" s="21">
        <v>13</v>
      </c>
      <c r="AH34" s="21">
        <v>0</v>
      </c>
      <c r="AI34" s="21">
        <v>0</v>
      </c>
      <c r="AJ34" s="21">
        <v>13</v>
      </c>
      <c r="AK34" s="21">
        <v>0</v>
      </c>
      <c r="AL34" s="21">
        <v>0</v>
      </c>
      <c r="AM34" s="21">
        <f t="shared" si="0"/>
        <v>156</v>
      </c>
      <c r="AN34" s="21">
        <f t="shared" si="1"/>
        <v>0</v>
      </c>
      <c r="AO34" s="21">
        <f t="shared" si="2"/>
        <v>0</v>
      </c>
      <c r="AP34" s="21">
        <v>165</v>
      </c>
      <c r="AQ34" s="21">
        <v>0</v>
      </c>
      <c r="AR34" s="21">
        <v>0</v>
      </c>
      <c r="AS34" s="21">
        <v>174</v>
      </c>
      <c r="AT34" s="21">
        <v>0</v>
      </c>
      <c r="AU34" s="21">
        <v>0</v>
      </c>
      <c r="BB34" s="21"/>
      <c r="BC34" s="22"/>
      <c r="BE34" s="31"/>
    </row>
    <row r="35" spans="1:57" ht="17.45" customHeight="1" x14ac:dyDescent="0.2">
      <c r="A35" s="688" t="s">
        <v>54</v>
      </c>
      <c r="B35" s="16">
        <v>26</v>
      </c>
      <c r="C35" s="21">
        <v>0</v>
      </c>
      <c r="D35" s="21">
        <v>0</v>
      </c>
      <c r="E35" s="21">
        <v>43</v>
      </c>
      <c r="F35" s="21">
        <v>0</v>
      </c>
      <c r="G35" s="21">
        <v>0</v>
      </c>
      <c r="H35" s="21">
        <v>43</v>
      </c>
      <c r="I35" s="21">
        <v>0</v>
      </c>
      <c r="J35" s="21">
        <v>0</v>
      </c>
      <c r="K35" s="21">
        <v>43</v>
      </c>
      <c r="L35" s="21">
        <v>0</v>
      </c>
      <c r="M35" s="21">
        <v>0</v>
      </c>
      <c r="N35" s="21">
        <v>43</v>
      </c>
      <c r="O35" s="21">
        <v>0</v>
      </c>
      <c r="P35" s="21">
        <v>0</v>
      </c>
      <c r="Q35" s="21">
        <v>43</v>
      </c>
      <c r="R35" s="21">
        <v>0</v>
      </c>
      <c r="S35" s="21">
        <v>0</v>
      </c>
      <c r="T35" s="21">
        <v>43</v>
      </c>
      <c r="U35" s="21">
        <v>0</v>
      </c>
      <c r="V35" s="21">
        <v>0</v>
      </c>
      <c r="W35" s="21">
        <v>43</v>
      </c>
      <c r="X35" s="21">
        <v>0</v>
      </c>
      <c r="Y35" s="21">
        <v>0</v>
      </c>
      <c r="Z35" s="21">
        <v>43</v>
      </c>
      <c r="AA35" s="21">
        <v>0</v>
      </c>
      <c r="AB35" s="21">
        <v>0</v>
      </c>
      <c r="AC35" s="21">
        <v>43</v>
      </c>
      <c r="AD35" s="21">
        <v>0</v>
      </c>
      <c r="AE35" s="21">
        <v>0</v>
      </c>
      <c r="AF35" s="21">
        <v>43</v>
      </c>
      <c r="AG35" s="21">
        <v>0</v>
      </c>
      <c r="AH35" s="21">
        <v>0</v>
      </c>
      <c r="AI35" s="21">
        <v>43</v>
      </c>
      <c r="AJ35" s="21">
        <v>0</v>
      </c>
      <c r="AK35" s="21">
        <v>0</v>
      </c>
      <c r="AL35" s="21">
        <v>43</v>
      </c>
      <c r="AM35" s="21">
        <f t="shared" si="0"/>
        <v>0</v>
      </c>
      <c r="AN35" s="21">
        <f t="shared" si="1"/>
        <v>0</v>
      </c>
      <c r="AO35" s="21">
        <f t="shared" si="2"/>
        <v>516</v>
      </c>
      <c r="AP35" s="21">
        <v>0</v>
      </c>
      <c r="AQ35" s="21">
        <v>0</v>
      </c>
      <c r="AR35" s="21">
        <v>536</v>
      </c>
      <c r="AS35" s="21">
        <v>0</v>
      </c>
      <c r="AT35" s="21">
        <v>0</v>
      </c>
      <c r="AU35" s="21">
        <v>562</v>
      </c>
      <c r="BB35" s="21"/>
      <c r="BC35" s="22"/>
      <c r="BE35" s="31"/>
    </row>
    <row r="36" spans="1:57" ht="17.45" customHeight="1" x14ac:dyDescent="0.2">
      <c r="A36" s="688" t="s">
        <v>55</v>
      </c>
      <c r="B36" s="16">
        <v>27</v>
      </c>
      <c r="C36" s="21">
        <v>1164</v>
      </c>
      <c r="D36" s="21">
        <v>0</v>
      </c>
      <c r="E36" s="21">
        <v>585</v>
      </c>
      <c r="F36" s="21">
        <v>1164</v>
      </c>
      <c r="G36" s="21">
        <v>1000</v>
      </c>
      <c r="H36" s="21">
        <v>585</v>
      </c>
      <c r="I36" s="21">
        <v>1164</v>
      </c>
      <c r="J36" s="21">
        <v>1030</v>
      </c>
      <c r="K36" s="21">
        <v>585</v>
      </c>
      <c r="L36" s="21">
        <v>1164</v>
      </c>
      <c r="M36" s="21">
        <v>1046</v>
      </c>
      <c r="N36" s="21">
        <v>585</v>
      </c>
      <c r="O36" s="21">
        <v>1164</v>
      </c>
      <c r="P36" s="21">
        <v>1150</v>
      </c>
      <c r="Q36" s="21">
        <v>585</v>
      </c>
      <c r="R36" s="21">
        <v>1164</v>
      </c>
      <c r="S36" s="21">
        <v>1375</v>
      </c>
      <c r="T36" s="21">
        <v>585</v>
      </c>
      <c r="U36" s="21">
        <v>1164</v>
      </c>
      <c r="V36" s="21">
        <v>1015</v>
      </c>
      <c r="W36" s="21">
        <v>585</v>
      </c>
      <c r="X36" s="21">
        <v>1164</v>
      </c>
      <c r="Y36" s="21">
        <v>1000</v>
      </c>
      <c r="Z36" s="21">
        <v>585</v>
      </c>
      <c r="AA36" s="21">
        <v>1164</v>
      </c>
      <c r="AB36" s="21">
        <v>0</v>
      </c>
      <c r="AC36" s="21">
        <v>585</v>
      </c>
      <c r="AD36" s="21">
        <v>1164</v>
      </c>
      <c r="AE36" s="21">
        <v>0</v>
      </c>
      <c r="AF36" s="21">
        <v>585</v>
      </c>
      <c r="AG36" s="21">
        <v>1164</v>
      </c>
      <c r="AH36" s="21">
        <v>0</v>
      </c>
      <c r="AI36" s="21">
        <v>585</v>
      </c>
      <c r="AJ36" s="21">
        <v>1164</v>
      </c>
      <c r="AK36" s="21">
        <v>0</v>
      </c>
      <c r="AL36" s="21">
        <v>585</v>
      </c>
      <c r="AM36" s="21">
        <f t="shared" si="0"/>
        <v>13968</v>
      </c>
      <c r="AN36" s="21">
        <f t="shared" si="1"/>
        <v>7616</v>
      </c>
      <c r="AO36" s="21">
        <f t="shared" si="2"/>
        <v>7020</v>
      </c>
      <c r="AP36" s="21">
        <v>14791</v>
      </c>
      <c r="AQ36" s="21">
        <v>538</v>
      </c>
      <c r="AR36" s="21">
        <v>26</v>
      </c>
      <c r="AS36" s="21">
        <v>15706</v>
      </c>
      <c r="AT36" s="21">
        <v>585</v>
      </c>
      <c r="AU36" s="21">
        <v>28</v>
      </c>
      <c r="BB36" s="21"/>
      <c r="BC36" s="22"/>
      <c r="BE36" s="31"/>
    </row>
    <row r="37" spans="1:57" ht="17.45" customHeight="1" x14ac:dyDescent="0.2">
      <c r="A37" s="688" t="s">
        <v>56</v>
      </c>
      <c r="B37" s="16">
        <v>42</v>
      </c>
      <c r="C37" s="21">
        <v>1415</v>
      </c>
      <c r="D37" s="21">
        <v>0</v>
      </c>
      <c r="E37" s="21">
        <v>22</v>
      </c>
      <c r="F37" s="21">
        <v>1415</v>
      </c>
      <c r="G37" s="21">
        <v>0</v>
      </c>
      <c r="H37" s="21">
        <v>22</v>
      </c>
      <c r="I37" s="21">
        <v>1415</v>
      </c>
      <c r="J37" s="21">
        <v>250</v>
      </c>
      <c r="K37" s="21">
        <v>22</v>
      </c>
      <c r="L37" s="21">
        <v>1415</v>
      </c>
      <c r="M37" s="21">
        <v>368</v>
      </c>
      <c r="N37" s="21">
        <v>22</v>
      </c>
      <c r="O37" s="21">
        <v>1415</v>
      </c>
      <c r="P37" s="21">
        <v>201</v>
      </c>
      <c r="Q37" s="21">
        <v>22</v>
      </c>
      <c r="R37" s="21">
        <v>1415</v>
      </c>
      <c r="S37" s="21">
        <v>480</v>
      </c>
      <c r="T37" s="21">
        <v>22</v>
      </c>
      <c r="U37" s="21">
        <v>1415</v>
      </c>
      <c r="V37" s="21">
        <v>348</v>
      </c>
      <c r="W37" s="21">
        <v>22</v>
      </c>
      <c r="X37" s="21">
        <v>1415</v>
      </c>
      <c r="Y37" s="21">
        <v>50</v>
      </c>
      <c r="Z37" s="21">
        <v>22</v>
      </c>
      <c r="AA37" s="21">
        <v>1415</v>
      </c>
      <c r="AB37" s="21">
        <v>0</v>
      </c>
      <c r="AC37" s="21">
        <v>22</v>
      </c>
      <c r="AD37" s="21">
        <v>1415</v>
      </c>
      <c r="AE37" s="21">
        <v>50</v>
      </c>
      <c r="AF37" s="21">
        <v>22</v>
      </c>
      <c r="AG37" s="21">
        <v>1415</v>
      </c>
      <c r="AH37" s="21">
        <v>0</v>
      </c>
      <c r="AI37" s="21">
        <v>22</v>
      </c>
      <c r="AJ37" s="21">
        <v>1415</v>
      </c>
      <c r="AK37" s="21">
        <v>50</v>
      </c>
      <c r="AL37" s="21">
        <v>22</v>
      </c>
      <c r="AM37" s="21">
        <f t="shared" si="0"/>
        <v>16980</v>
      </c>
      <c r="AN37" s="21">
        <f t="shared" si="1"/>
        <v>1797</v>
      </c>
      <c r="AO37" s="21">
        <f t="shared" si="2"/>
        <v>264</v>
      </c>
      <c r="AP37" s="21">
        <v>18145</v>
      </c>
      <c r="AQ37" s="21">
        <v>1018</v>
      </c>
      <c r="AR37" s="21">
        <v>276</v>
      </c>
      <c r="AS37" s="21">
        <v>19378</v>
      </c>
      <c r="AT37" s="21">
        <v>1073</v>
      </c>
      <c r="AU37" s="21">
        <v>281</v>
      </c>
      <c r="BB37" s="21"/>
      <c r="BC37" s="22"/>
      <c r="BE37" s="31"/>
    </row>
    <row r="38" spans="1:57" ht="17.45" customHeight="1" x14ac:dyDescent="0.2">
      <c r="A38" s="688" t="s">
        <v>57</v>
      </c>
      <c r="B38" s="16">
        <v>64</v>
      </c>
      <c r="C38" s="21">
        <v>126</v>
      </c>
      <c r="D38" s="21">
        <v>0</v>
      </c>
      <c r="E38" s="21">
        <v>12</v>
      </c>
      <c r="F38" s="21">
        <v>126</v>
      </c>
      <c r="G38" s="21">
        <v>0</v>
      </c>
      <c r="H38" s="21">
        <v>12</v>
      </c>
      <c r="I38" s="21">
        <v>126</v>
      </c>
      <c r="J38" s="21">
        <v>0</v>
      </c>
      <c r="K38" s="21">
        <v>12</v>
      </c>
      <c r="L38" s="21">
        <v>126</v>
      </c>
      <c r="M38" s="21">
        <v>0</v>
      </c>
      <c r="N38" s="21">
        <v>12</v>
      </c>
      <c r="O38" s="21">
        <v>126</v>
      </c>
      <c r="P38" s="21">
        <v>0</v>
      </c>
      <c r="Q38" s="21">
        <v>12</v>
      </c>
      <c r="R38" s="21">
        <v>126</v>
      </c>
      <c r="S38" s="21">
        <v>0</v>
      </c>
      <c r="T38" s="21">
        <v>12</v>
      </c>
      <c r="U38" s="21">
        <v>126</v>
      </c>
      <c r="V38" s="21">
        <v>0</v>
      </c>
      <c r="W38" s="21">
        <v>12</v>
      </c>
      <c r="X38" s="21">
        <v>126</v>
      </c>
      <c r="Y38" s="21">
        <v>0</v>
      </c>
      <c r="Z38" s="21">
        <v>12</v>
      </c>
      <c r="AA38" s="21">
        <v>126</v>
      </c>
      <c r="AB38" s="21">
        <v>0</v>
      </c>
      <c r="AC38" s="21">
        <v>12</v>
      </c>
      <c r="AD38" s="21">
        <v>126</v>
      </c>
      <c r="AE38" s="21">
        <v>0</v>
      </c>
      <c r="AF38" s="21">
        <v>12</v>
      </c>
      <c r="AG38" s="21">
        <v>126</v>
      </c>
      <c r="AH38" s="21">
        <v>0</v>
      </c>
      <c r="AI38" s="21">
        <v>12</v>
      </c>
      <c r="AJ38" s="21">
        <v>126</v>
      </c>
      <c r="AK38" s="21">
        <v>0</v>
      </c>
      <c r="AL38" s="21">
        <v>12</v>
      </c>
      <c r="AM38" s="21">
        <f t="shared" si="0"/>
        <v>1512</v>
      </c>
      <c r="AN38" s="21">
        <f t="shared" si="1"/>
        <v>0</v>
      </c>
      <c r="AO38" s="21">
        <f t="shared" si="2"/>
        <v>144</v>
      </c>
      <c r="AP38" s="21">
        <v>1605</v>
      </c>
      <c r="AQ38" s="21">
        <v>0</v>
      </c>
      <c r="AR38" s="21">
        <v>159</v>
      </c>
      <c r="AS38" s="21">
        <v>1703</v>
      </c>
      <c r="AT38" s="21">
        <v>0</v>
      </c>
      <c r="AU38" s="21">
        <f>159-151+166</f>
        <v>174</v>
      </c>
      <c r="BB38" s="21"/>
      <c r="BC38" s="22"/>
      <c r="BE38" s="31"/>
    </row>
    <row r="39" spans="1:57" ht="17.45" customHeight="1" x14ac:dyDescent="0.2">
      <c r="A39" s="688" t="s">
        <v>58</v>
      </c>
      <c r="B39" s="16">
        <v>73</v>
      </c>
      <c r="C39" s="21">
        <v>0</v>
      </c>
      <c r="D39" s="21">
        <v>0</v>
      </c>
      <c r="E39" s="21">
        <v>0</v>
      </c>
      <c r="F39" s="21">
        <v>0</v>
      </c>
      <c r="G39" s="21">
        <v>0</v>
      </c>
      <c r="H39" s="21">
        <v>0</v>
      </c>
      <c r="I39" s="21">
        <v>0</v>
      </c>
      <c r="J39" s="21">
        <v>61</v>
      </c>
      <c r="K39" s="21">
        <v>0</v>
      </c>
      <c r="L39" s="21">
        <v>0</v>
      </c>
      <c r="M39" s="21">
        <v>711</v>
      </c>
      <c r="N39" s="21">
        <v>0</v>
      </c>
      <c r="O39" s="21">
        <v>0</v>
      </c>
      <c r="P39" s="21">
        <v>422</v>
      </c>
      <c r="Q39" s="21">
        <v>0</v>
      </c>
      <c r="R39" s="21">
        <v>0</v>
      </c>
      <c r="S39" s="21">
        <v>200</v>
      </c>
      <c r="T39" s="21">
        <v>0</v>
      </c>
      <c r="U39" s="21">
        <v>0</v>
      </c>
      <c r="V39" s="21">
        <v>500</v>
      </c>
      <c r="W39" s="21">
        <v>0</v>
      </c>
      <c r="X39" s="21">
        <v>0</v>
      </c>
      <c r="Y39" s="21">
        <v>105</v>
      </c>
      <c r="Z39" s="21">
        <v>0</v>
      </c>
      <c r="AA39" s="21">
        <v>0</v>
      </c>
      <c r="AB39" s="21">
        <v>200</v>
      </c>
      <c r="AC39" s="21">
        <v>0</v>
      </c>
      <c r="AD39" s="21">
        <v>0</v>
      </c>
      <c r="AE39" s="21">
        <v>250</v>
      </c>
      <c r="AF39" s="21">
        <v>0</v>
      </c>
      <c r="AG39" s="21">
        <v>0</v>
      </c>
      <c r="AH39" s="21">
        <v>250</v>
      </c>
      <c r="AI39" s="21">
        <v>0</v>
      </c>
      <c r="AJ39" s="21">
        <v>0</v>
      </c>
      <c r="AK39" s="21">
        <v>0</v>
      </c>
      <c r="AL39" s="21">
        <v>0</v>
      </c>
      <c r="AM39" s="21">
        <f t="shared" si="0"/>
        <v>0</v>
      </c>
      <c r="AN39" s="21">
        <f t="shared" si="1"/>
        <v>2699</v>
      </c>
      <c r="AO39" s="21">
        <f t="shared" si="2"/>
        <v>0</v>
      </c>
      <c r="AP39" s="21">
        <v>0</v>
      </c>
      <c r="AQ39" s="21">
        <v>2280</v>
      </c>
      <c r="AR39" s="21">
        <v>0</v>
      </c>
      <c r="AS39" s="21">
        <v>0</v>
      </c>
      <c r="AT39" s="21">
        <v>2400</v>
      </c>
      <c r="AU39" s="21">
        <v>0</v>
      </c>
      <c r="BB39" s="21"/>
      <c r="BC39" s="22"/>
      <c r="BE39" s="31"/>
    </row>
    <row r="40" spans="1:57" ht="17.25" hidden="1" customHeight="1" x14ac:dyDescent="0.2">
      <c r="B40" s="16"/>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BB40" s="21"/>
      <c r="BC40" s="22"/>
      <c r="BE40" s="31"/>
    </row>
    <row r="41" spans="1:57" ht="17.45" customHeight="1" x14ac:dyDescent="0.2">
      <c r="A41" s="1135" t="s">
        <v>59</v>
      </c>
      <c r="B41" s="1135"/>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BB41" s="21"/>
      <c r="BC41" s="22"/>
      <c r="BE41" s="31"/>
    </row>
    <row r="42" spans="1:57" ht="17.45" customHeight="1" x14ac:dyDescent="0.2">
      <c r="A42" s="1135" t="s">
        <v>60</v>
      </c>
      <c r="B42" s="1135"/>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BB42" s="21"/>
      <c r="BC42" s="22"/>
      <c r="BE42" s="31"/>
    </row>
    <row r="43" spans="1:57" ht="17.45" customHeight="1" x14ac:dyDescent="0.2">
      <c r="A43" s="690" t="s">
        <v>60</v>
      </c>
      <c r="B43" s="23">
        <v>1</v>
      </c>
      <c r="C43" s="21">
        <v>102</v>
      </c>
      <c r="D43" s="21">
        <v>0</v>
      </c>
      <c r="E43" s="21">
        <v>0</v>
      </c>
      <c r="F43" s="21">
        <v>102</v>
      </c>
      <c r="G43" s="21">
        <v>0</v>
      </c>
      <c r="H43" s="21">
        <v>0</v>
      </c>
      <c r="I43" s="21">
        <v>102</v>
      </c>
      <c r="J43" s="21">
        <v>18</v>
      </c>
      <c r="K43" s="21">
        <v>0</v>
      </c>
      <c r="L43" s="21">
        <v>102</v>
      </c>
      <c r="M43" s="21">
        <v>25</v>
      </c>
      <c r="N43" s="21">
        <v>0</v>
      </c>
      <c r="O43" s="21">
        <v>102</v>
      </c>
      <c r="P43" s="21">
        <v>25</v>
      </c>
      <c r="Q43" s="21">
        <v>0</v>
      </c>
      <c r="R43" s="21">
        <v>102</v>
      </c>
      <c r="S43" s="21">
        <v>18</v>
      </c>
      <c r="T43" s="21">
        <v>0</v>
      </c>
      <c r="U43" s="21">
        <v>102</v>
      </c>
      <c r="V43" s="21">
        <v>25</v>
      </c>
      <c r="W43" s="21">
        <v>0</v>
      </c>
      <c r="X43" s="21">
        <v>102</v>
      </c>
      <c r="Y43" s="21">
        <v>25</v>
      </c>
      <c r="Z43" s="21">
        <v>0</v>
      </c>
      <c r="AA43" s="21">
        <v>102</v>
      </c>
      <c r="AB43" s="21">
        <v>0</v>
      </c>
      <c r="AC43" s="21">
        <v>0</v>
      </c>
      <c r="AD43" s="21">
        <v>102</v>
      </c>
      <c r="AE43" s="21">
        <v>0</v>
      </c>
      <c r="AF43" s="21">
        <v>0</v>
      </c>
      <c r="AG43" s="21">
        <v>102</v>
      </c>
      <c r="AH43" s="21">
        <v>0</v>
      </c>
      <c r="AI43" s="21">
        <v>0</v>
      </c>
      <c r="AJ43" s="21">
        <v>102</v>
      </c>
      <c r="AK43" s="21">
        <v>0</v>
      </c>
      <c r="AL43" s="21">
        <v>0</v>
      </c>
      <c r="AM43" s="21">
        <f t="shared" si="0"/>
        <v>1224</v>
      </c>
      <c r="AN43" s="21">
        <f t="shared" si="1"/>
        <v>136</v>
      </c>
      <c r="AO43" s="21">
        <f t="shared" si="2"/>
        <v>0</v>
      </c>
      <c r="AP43" s="21">
        <v>1305</v>
      </c>
      <c r="AQ43" s="21">
        <v>0</v>
      </c>
      <c r="AR43" s="21">
        <v>0</v>
      </c>
      <c r="AS43" s="21">
        <v>1395</v>
      </c>
      <c r="AT43" s="21">
        <v>0</v>
      </c>
      <c r="AU43" s="21">
        <v>0</v>
      </c>
      <c r="BB43" s="21"/>
      <c r="BC43" s="22"/>
      <c r="BE43" s="31"/>
    </row>
    <row r="44" spans="1:57" ht="17.45" customHeight="1" x14ac:dyDescent="0.2">
      <c r="A44" s="690" t="s">
        <v>61</v>
      </c>
      <c r="B44" s="23">
        <v>3</v>
      </c>
      <c r="C44" s="21">
        <v>285</v>
      </c>
      <c r="D44" s="21">
        <v>0</v>
      </c>
      <c r="E44" s="21">
        <v>146</v>
      </c>
      <c r="F44" s="21">
        <v>285</v>
      </c>
      <c r="G44" s="21">
        <v>0</v>
      </c>
      <c r="H44" s="21">
        <v>146</v>
      </c>
      <c r="I44" s="21">
        <v>285</v>
      </c>
      <c r="J44" s="21">
        <v>0</v>
      </c>
      <c r="K44" s="21">
        <v>146</v>
      </c>
      <c r="L44" s="21">
        <v>285</v>
      </c>
      <c r="M44" s="21">
        <v>0</v>
      </c>
      <c r="N44" s="21">
        <v>146</v>
      </c>
      <c r="O44" s="21">
        <v>285</v>
      </c>
      <c r="P44" s="21">
        <v>0</v>
      </c>
      <c r="Q44" s="21">
        <v>146</v>
      </c>
      <c r="R44" s="21">
        <v>285</v>
      </c>
      <c r="S44" s="21">
        <v>0</v>
      </c>
      <c r="T44" s="21">
        <v>146</v>
      </c>
      <c r="U44" s="21">
        <v>285</v>
      </c>
      <c r="V44" s="21">
        <v>0</v>
      </c>
      <c r="W44" s="21">
        <v>146</v>
      </c>
      <c r="X44" s="21">
        <v>285</v>
      </c>
      <c r="Y44" s="21">
        <v>0</v>
      </c>
      <c r="Z44" s="21">
        <v>146</v>
      </c>
      <c r="AA44" s="21">
        <v>285</v>
      </c>
      <c r="AB44" s="21">
        <v>0</v>
      </c>
      <c r="AC44" s="21">
        <v>146</v>
      </c>
      <c r="AD44" s="21">
        <v>285</v>
      </c>
      <c r="AE44" s="21">
        <v>0</v>
      </c>
      <c r="AF44" s="21">
        <v>146</v>
      </c>
      <c r="AG44" s="21">
        <v>285</v>
      </c>
      <c r="AH44" s="21">
        <v>0</v>
      </c>
      <c r="AI44" s="21">
        <v>146</v>
      </c>
      <c r="AJ44" s="21">
        <v>285</v>
      </c>
      <c r="AK44" s="21">
        <v>0</v>
      </c>
      <c r="AL44" s="21">
        <v>146</v>
      </c>
      <c r="AM44" s="21">
        <f t="shared" si="0"/>
        <v>3420</v>
      </c>
      <c r="AN44" s="21">
        <f t="shared" si="1"/>
        <v>0</v>
      </c>
      <c r="AO44" s="21">
        <f t="shared" si="2"/>
        <v>1752</v>
      </c>
      <c r="AP44" s="21">
        <v>3654</v>
      </c>
      <c r="AQ44" s="21">
        <v>0</v>
      </c>
      <c r="AR44" s="21">
        <v>1768</v>
      </c>
      <c r="AS44" s="21">
        <v>3902</v>
      </c>
      <c r="AT44" s="21">
        <v>0</v>
      </c>
      <c r="AU44" s="21">
        <v>1778</v>
      </c>
      <c r="BB44" s="21"/>
      <c r="BC44" s="22"/>
      <c r="BE44" s="31"/>
    </row>
    <row r="45" spans="1:57" ht="17.45" customHeight="1" x14ac:dyDescent="0.2">
      <c r="A45" s="690" t="s">
        <v>62</v>
      </c>
      <c r="B45" s="23">
        <v>19</v>
      </c>
      <c r="C45" s="21">
        <v>530</v>
      </c>
      <c r="D45" s="21">
        <v>0</v>
      </c>
      <c r="E45" s="21">
        <v>70</v>
      </c>
      <c r="F45" s="21">
        <v>530</v>
      </c>
      <c r="G45" s="21">
        <v>66</v>
      </c>
      <c r="H45" s="21">
        <v>70</v>
      </c>
      <c r="I45" s="21">
        <v>530</v>
      </c>
      <c r="J45" s="21">
        <v>692</v>
      </c>
      <c r="K45" s="21">
        <v>70</v>
      </c>
      <c r="L45" s="21">
        <v>530</v>
      </c>
      <c r="M45" s="21">
        <v>862</v>
      </c>
      <c r="N45" s="21">
        <v>70</v>
      </c>
      <c r="O45" s="21">
        <v>530</v>
      </c>
      <c r="P45" s="21">
        <v>641</v>
      </c>
      <c r="Q45" s="21">
        <v>70</v>
      </c>
      <c r="R45" s="21">
        <v>530</v>
      </c>
      <c r="S45" s="21">
        <v>465</v>
      </c>
      <c r="T45" s="21">
        <v>70</v>
      </c>
      <c r="U45" s="21">
        <v>530</v>
      </c>
      <c r="V45" s="21">
        <v>396</v>
      </c>
      <c r="W45" s="21">
        <v>70</v>
      </c>
      <c r="X45" s="21">
        <v>530</v>
      </c>
      <c r="Y45" s="21">
        <v>200</v>
      </c>
      <c r="Z45" s="21">
        <v>70</v>
      </c>
      <c r="AA45" s="21">
        <v>530</v>
      </c>
      <c r="AB45" s="21">
        <v>150</v>
      </c>
      <c r="AC45" s="21">
        <v>70</v>
      </c>
      <c r="AD45" s="21">
        <v>530</v>
      </c>
      <c r="AE45" s="21">
        <v>73</v>
      </c>
      <c r="AF45" s="21">
        <v>70</v>
      </c>
      <c r="AG45" s="21">
        <v>530</v>
      </c>
      <c r="AH45" s="21">
        <v>50</v>
      </c>
      <c r="AI45" s="21">
        <v>70</v>
      </c>
      <c r="AJ45" s="21">
        <v>530</v>
      </c>
      <c r="AK45" s="21">
        <v>150</v>
      </c>
      <c r="AL45" s="21">
        <v>70</v>
      </c>
      <c r="AM45" s="21">
        <f t="shared" si="0"/>
        <v>6360</v>
      </c>
      <c r="AN45" s="21">
        <f t="shared" si="1"/>
        <v>3745</v>
      </c>
      <c r="AO45" s="21">
        <f t="shared" si="2"/>
        <v>840</v>
      </c>
      <c r="AP45" s="21">
        <v>7319</v>
      </c>
      <c r="AQ45" s="21">
        <v>429</v>
      </c>
      <c r="AR45" s="21">
        <v>880</v>
      </c>
      <c r="AS45" s="21">
        <v>7792</v>
      </c>
      <c r="AT45" s="21">
        <v>304</v>
      </c>
      <c r="AU45" s="21">
        <v>923</v>
      </c>
      <c r="BB45" s="21"/>
      <c r="BC45" s="22"/>
      <c r="BE45" s="31"/>
    </row>
    <row r="46" spans="1:57" ht="17.45" customHeight="1" x14ac:dyDescent="0.2">
      <c r="A46" s="690" t="s">
        <v>63</v>
      </c>
      <c r="B46" s="23">
        <v>30</v>
      </c>
      <c r="C46" s="21">
        <v>103</v>
      </c>
      <c r="D46" s="21">
        <v>0</v>
      </c>
      <c r="E46" s="21">
        <v>9</v>
      </c>
      <c r="F46" s="21">
        <v>103</v>
      </c>
      <c r="G46" s="21">
        <v>0</v>
      </c>
      <c r="H46" s="21">
        <v>9</v>
      </c>
      <c r="I46" s="21">
        <v>103</v>
      </c>
      <c r="J46" s="21">
        <v>13</v>
      </c>
      <c r="K46" s="21">
        <v>9</v>
      </c>
      <c r="L46" s="21">
        <v>103</v>
      </c>
      <c r="M46" s="21">
        <v>40</v>
      </c>
      <c r="N46" s="21">
        <v>9</v>
      </c>
      <c r="O46" s="21">
        <v>103</v>
      </c>
      <c r="P46" s="21">
        <v>52</v>
      </c>
      <c r="Q46" s="21">
        <v>9</v>
      </c>
      <c r="R46" s="21">
        <v>103</v>
      </c>
      <c r="S46" s="21">
        <v>20</v>
      </c>
      <c r="T46" s="21">
        <v>9</v>
      </c>
      <c r="U46" s="21">
        <v>103</v>
      </c>
      <c r="V46" s="21">
        <v>25</v>
      </c>
      <c r="W46" s="21">
        <v>9</v>
      </c>
      <c r="X46" s="21">
        <v>103</v>
      </c>
      <c r="Y46" s="21">
        <v>25</v>
      </c>
      <c r="Z46" s="21">
        <v>9</v>
      </c>
      <c r="AA46" s="21">
        <v>103</v>
      </c>
      <c r="AB46" s="21">
        <v>25</v>
      </c>
      <c r="AC46" s="21">
        <v>9</v>
      </c>
      <c r="AD46" s="21">
        <v>103</v>
      </c>
      <c r="AE46" s="21">
        <v>25</v>
      </c>
      <c r="AF46" s="21">
        <v>9</v>
      </c>
      <c r="AG46" s="21">
        <v>103</v>
      </c>
      <c r="AH46" s="21">
        <v>0</v>
      </c>
      <c r="AI46" s="21">
        <v>9</v>
      </c>
      <c r="AJ46" s="21">
        <v>103</v>
      </c>
      <c r="AK46" s="21">
        <v>0</v>
      </c>
      <c r="AL46" s="21">
        <v>9</v>
      </c>
      <c r="AM46" s="21">
        <f t="shared" si="0"/>
        <v>1236</v>
      </c>
      <c r="AN46" s="21">
        <f t="shared" si="1"/>
        <v>225</v>
      </c>
      <c r="AO46" s="21">
        <f t="shared" si="2"/>
        <v>108</v>
      </c>
      <c r="AP46" s="21">
        <v>837</v>
      </c>
      <c r="AQ46" s="21">
        <v>0</v>
      </c>
      <c r="AR46" s="21">
        <v>105</v>
      </c>
      <c r="AS46" s="21">
        <v>895</v>
      </c>
      <c r="AT46" s="21">
        <v>0</v>
      </c>
      <c r="AU46" s="21">
        <v>106</v>
      </c>
      <c r="BB46" s="21"/>
      <c r="BC46" s="22"/>
      <c r="BE46" s="31"/>
    </row>
    <row r="47" spans="1:57" ht="17.45" customHeight="1" x14ac:dyDescent="0.2">
      <c r="A47" s="690" t="s">
        <v>64</v>
      </c>
      <c r="B47" s="23">
        <v>58</v>
      </c>
      <c r="C47" s="21">
        <v>28</v>
      </c>
      <c r="D47" s="21">
        <v>0</v>
      </c>
      <c r="E47" s="21">
        <v>38</v>
      </c>
      <c r="F47" s="21">
        <v>28</v>
      </c>
      <c r="G47" s="21">
        <v>0</v>
      </c>
      <c r="H47" s="21">
        <v>38</v>
      </c>
      <c r="I47" s="21">
        <v>28</v>
      </c>
      <c r="J47" s="21">
        <v>0</v>
      </c>
      <c r="K47" s="21">
        <v>38</v>
      </c>
      <c r="L47" s="21">
        <v>28</v>
      </c>
      <c r="M47" s="21">
        <v>0</v>
      </c>
      <c r="N47" s="21">
        <v>38</v>
      </c>
      <c r="O47" s="21">
        <v>28</v>
      </c>
      <c r="P47" s="21">
        <v>0</v>
      </c>
      <c r="Q47" s="21">
        <v>38</v>
      </c>
      <c r="R47" s="21">
        <v>28</v>
      </c>
      <c r="S47" s="21">
        <v>0</v>
      </c>
      <c r="T47" s="21">
        <v>38</v>
      </c>
      <c r="U47" s="21">
        <v>28</v>
      </c>
      <c r="V47" s="21">
        <v>0</v>
      </c>
      <c r="W47" s="21">
        <v>38</v>
      </c>
      <c r="X47" s="21">
        <v>28</v>
      </c>
      <c r="Y47" s="21">
        <v>0</v>
      </c>
      <c r="Z47" s="21">
        <v>38</v>
      </c>
      <c r="AA47" s="21">
        <v>28</v>
      </c>
      <c r="AB47" s="21">
        <v>0</v>
      </c>
      <c r="AC47" s="21">
        <v>38</v>
      </c>
      <c r="AD47" s="21">
        <v>28</v>
      </c>
      <c r="AE47" s="21">
        <v>0</v>
      </c>
      <c r="AF47" s="21">
        <v>38</v>
      </c>
      <c r="AG47" s="21">
        <v>28</v>
      </c>
      <c r="AH47" s="21">
        <v>0</v>
      </c>
      <c r="AI47" s="21">
        <v>38</v>
      </c>
      <c r="AJ47" s="21">
        <v>28</v>
      </c>
      <c r="AK47" s="21">
        <v>0</v>
      </c>
      <c r="AL47" s="21">
        <v>38</v>
      </c>
      <c r="AM47" s="21">
        <f t="shared" si="0"/>
        <v>336</v>
      </c>
      <c r="AN47" s="21">
        <f t="shared" si="1"/>
        <v>0</v>
      </c>
      <c r="AO47" s="21">
        <f t="shared" si="2"/>
        <v>456</v>
      </c>
      <c r="AP47" s="21">
        <v>364</v>
      </c>
      <c r="AQ47" s="21">
        <v>0</v>
      </c>
      <c r="AR47" s="21">
        <v>453</v>
      </c>
      <c r="AS47" s="21">
        <v>390</v>
      </c>
      <c r="AT47" s="21">
        <v>0</v>
      </c>
      <c r="AU47" s="21">
        <v>455</v>
      </c>
      <c r="BB47" s="21"/>
      <c r="BC47" s="22"/>
      <c r="BE47" s="31"/>
    </row>
    <row r="48" spans="1:57" ht="17.45" customHeight="1" x14ac:dyDescent="0.2">
      <c r="A48" s="690" t="s">
        <v>65</v>
      </c>
      <c r="B48" s="23">
        <v>78</v>
      </c>
      <c r="C48" s="21">
        <v>0</v>
      </c>
      <c r="D48" s="21">
        <v>0</v>
      </c>
      <c r="E48" s="21">
        <v>0</v>
      </c>
      <c r="F48" s="21">
        <v>0</v>
      </c>
      <c r="G48" s="21">
        <v>0</v>
      </c>
      <c r="H48" s="21">
        <v>0</v>
      </c>
      <c r="I48" s="21">
        <v>0</v>
      </c>
      <c r="J48" s="21">
        <v>0</v>
      </c>
      <c r="K48" s="21">
        <v>0</v>
      </c>
      <c r="L48" s="21">
        <v>0</v>
      </c>
      <c r="M48" s="21">
        <v>0</v>
      </c>
      <c r="N48" s="21">
        <v>0</v>
      </c>
      <c r="O48" s="21">
        <v>0</v>
      </c>
      <c r="P48" s="21">
        <v>0</v>
      </c>
      <c r="Q48" s="21">
        <v>0</v>
      </c>
      <c r="R48" s="21">
        <v>0</v>
      </c>
      <c r="S48" s="21">
        <v>0</v>
      </c>
      <c r="T48" s="21">
        <v>0</v>
      </c>
      <c r="U48" s="21">
        <v>0</v>
      </c>
      <c r="V48" s="21">
        <v>0</v>
      </c>
      <c r="W48" s="21">
        <v>0</v>
      </c>
      <c r="X48" s="21">
        <v>0</v>
      </c>
      <c r="Y48" s="21">
        <v>0</v>
      </c>
      <c r="Z48" s="21">
        <v>0</v>
      </c>
      <c r="AA48" s="21">
        <v>0</v>
      </c>
      <c r="AB48" s="21">
        <v>0</v>
      </c>
      <c r="AC48" s="21">
        <v>0</v>
      </c>
      <c r="AD48" s="21">
        <v>0</v>
      </c>
      <c r="AE48" s="21">
        <v>0</v>
      </c>
      <c r="AF48" s="21">
        <v>0</v>
      </c>
      <c r="AG48" s="21">
        <v>0</v>
      </c>
      <c r="AH48" s="21">
        <v>0</v>
      </c>
      <c r="AI48" s="21">
        <v>0</v>
      </c>
      <c r="AJ48" s="21">
        <v>0</v>
      </c>
      <c r="AK48" s="21">
        <v>0</v>
      </c>
      <c r="AL48" s="21">
        <v>0</v>
      </c>
      <c r="AM48" s="21">
        <f t="shared" si="0"/>
        <v>0</v>
      </c>
      <c r="AN48" s="21">
        <f t="shared" si="1"/>
        <v>0</v>
      </c>
      <c r="AO48" s="21">
        <f t="shared" si="2"/>
        <v>0</v>
      </c>
      <c r="AP48" s="21">
        <v>0</v>
      </c>
      <c r="AQ48" s="21">
        <v>0</v>
      </c>
      <c r="AR48" s="21">
        <v>0</v>
      </c>
      <c r="AS48" s="21">
        <v>0</v>
      </c>
      <c r="AT48" s="21">
        <v>0</v>
      </c>
      <c r="AU48" s="21">
        <v>0</v>
      </c>
      <c r="BB48" s="21"/>
      <c r="BC48" s="22"/>
      <c r="BE48" s="31"/>
    </row>
    <row r="49" spans="1:57" ht="17.45" customHeight="1" x14ac:dyDescent="0.2">
      <c r="A49" s="690" t="s">
        <v>66</v>
      </c>
      <c r="B49" s="23">
        <v>82</v>
      </c>
      <c r="C49" s="21">
        <v>294</v>
      </c>
      <c r="D49" s="21">
        <v>3595</v>
      </c>
      <c r="E49" s="21">
        <v>61</v>
      </c>
      <c r="F49" s="21">
        <v>294</v>
      </c>
      <c r="G49" s="21">
        <v>260</v>
      </c>
      <c r="H49" s="21">
        <v>61</v>
      </c>
      <c r="I49" s="21">
        <v>294</v>
      </c>
      <c r="J49" s="21">
        <v>992</v>
      </c>
      <c r="K49" s="21">
        <v>61</v>
      </c>
      <c r="L49" s="21">
        <v>294</v>
      </c>
      <c r="M49" s="21">
        <v>1007</v>
      </c>
      <c r="N49" s="21">
        <v>61</v>
      </c>
      <c r="O49" s="21">
        <v>294</v>
      </c>
      <c r="P49" s="21">
        <v>1709</v>
      </c>
      <c r="Q49" s="21">
        <v>61</v>
      </c>
      <c r="R49" s="21">
        <v>294</v>
      </c>
      <c r="S49" s="21">
        <v>5066</v>
      </c>
      <c r="T49" s="21">
        <v>61</v>
      </c>
      <c r="U49" s="21">
        <v>294</v>
      </c>
      <c r="V49" s="21">
        <v>636</v>
      </c>
      <c r="W49" s="21">
        <v>61</v>
      </c>
      <c r="X49" s="21">
        <v>294</v>
      </c>
      <c r="Y49" s="21">
        <v>94</v>
      </c>
      <c r="Z49" s="21">
        <v>61</v>
      </c>
      <c r="AA49" s="21">
        <v>294</v>
      </c>
      <c r="AB49" s="21">
        <v>0</v>
      </c>
      <c r="AC49" s="21">
        <v>61</v>
      </c>
      <c r="AD49" s="21">
        <v>294</v>
      </c>
      <c r="AE49" s="21">
        <v>211</v>
      </c>
      <c r="AF49" s="21">
        <v>61</v>
      </c>
      <c r="AG49" s="21">
        <v>294</v>
      </c>
      <c r="AH49" s="21">
        <v>0</v>
      </c>
      <c r="AI49" s="21">
        <v>61</v>
      </c>
      <c r="AJ49" s="21">
        <v>294</v>
      </c>
      <c r="AK49" s="21">
        <v>0</v>
      </c>
      <c r="AL49" s="21">
        <v>61</v>
      </c>
      <c r="AM49" s="21">
        <f t="shared" si="0"/>
        <v>3528</v>
      </c>
      <c r="AN49" s="21">
        <f t="shared" si="1"/>
        <v>13570</v>
      </c>
      <c r="AO49" s="21">
        <f t="shared" si="2"/>
        <v>732</v>
      </c>
      <c r="AP49" s="21">
        <v>3934</v>
      </c>
      <c r="AQ49" s="21">
        <v>22077</v>
      </c>
      <c r="AR49" s="21">
        <v>797</v>
      </c>
      <c r="AS49" s="21">
        <v>4368</v>
      </c>
      <c r="AT49" s="21">
        <v>31748</v>
      </c>
      <c r="AU49" s="21">
        <v>842</v>
      </c>
      <c r="BB49" s="21"/>
      <c r="BC49" s="22"/>
      <c r="BE49" s="31"/>
    </row>
    <row r="50" spans="1:57" ht="17.45" customHeight="1" x14ac:dyDescent="0.2">
      <c r="A50" s="690"/>
      <c r="B50" s="23"/>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BB50" s="21"/>
      <c r="BC50" s="22"/>
      <c r="BE50" s="31"/>
    </row>
    <row r="51" spans="1:57" ht="17.45" customHeight="1" x14ac:dyDescent="0.2">
      <c r="A51" s="1135" t="s">
        <v>67</v>
      </c>
      <c r="B51" s="113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BB51" s="21"/>
      <c r="BC51" s="22"/>
      <c r="BE51" s="31"/>
    </row>
    <row r="52" spans="1:57" ht="17.45" customHeight="1" x14ac:dyDescent="0.2">
      <c r="A52" s="690" t="s">
        <v>68</v>
      </c>
      <c r="B52" s="23">
        <v>14</v>
      </c>
      <c r="C52" s="21">
        <v>144</v>
      </c>
      <c r="D52" s="21">
        <v>0</v>
      </c>
      <c r="E52" s="21">
        <v>0</v>
      </c>
      <c r="F52" s="21">
        <v>144</v>
      </c>
      <c r="G52" s="21">
        <v>0</v>
      </c>
      <c r="H52" s="21">
        <v>0</v>
      </c>
      <c r="I52" s="21">
        <v>144</v>
      </c>
      <c r="J52" s="21">
        <v>0</v>
      </c>
      <c r="K52" s="21">
        <v>0</v>
      </c>
      <c r="L52" s="21">
        <v>144</v>
      </c>
      <c r="M52" s="21">
        <v>0</v>
      </c>
      <c r="N52" s="21">
        <v>0</v>
      </c>
      <c r="O52" s="21">
        <v>144</v>
      </c>
      <c r="P52" s="21">
        <v>15</v>
      </c>
      <c r="Q52" s="21">
        <v>0</v>
      </c>
      <c r="R52" s="21">
        <v>144</v>
      </c>
      <c r="S52" s="21">
        <v>0</v>
      </c>
      <c r="T52" s="21">
        <v>0</v>
      </c>
      <c r="U52" s="21">
        <v>144</v>
      </c>
      <c r="V52" s="21">
        <v>0</v>
      </c>
      <c r="W52" s="21">
        <v>0</v>
      </c>
      <c r="X52" s="21">
        <v>144</v>
      </c>
      <c r="Y52" s="21">
        <v>0</v>
      </c>
      <c r="Z52" s="21">
        <v>0</v>
      </c>
      <c r="AA52" s="21">
        <v>144</v>
      </c>
      <c r="AB52" s="21">
        <v>0</v>
      </c>
      <c r="AC52" s="21">
        <v>0</v>
      </c>
      <c r="AD52" s="21">
        <v>144</v>
      </c>
      <c r="AE52" s="21">
        <v>0</v>
      </c>
      <c r="AF52" s="21">
        <v>0</v>
      </c>
      <c r="AG52" s="21">
        <v>144</v>
      </c>
      <c r="AH52" s="21">
        <v>0</v>
      </c>
      <c r="AI52" s="21">
        <v>0</v>
      </c>
      <c r="AJ52" s="21">
        <v>144</v>
      </c>
      <c r="AK52" s="21">
        <v>0</v>
      </c>
      <c r="AL52" s="21">
        <v>0</v>
      </c>
      <c r="AM52" s="21">
        <f t="shared" si="0"/>
        <v>1728</v>
      </c>
      <c r="AN52" s="21">
        <f t="shared" si="1"/>
        <v>15</v>
      </c>
      <c r="AO52" s="21">
        <f t="shared" si="2"/>
        <v>0</v>
      </c>
      <c r="AP52" s="21">
        <v>1835</v>
      </c>
      <c r="AQ52" s="21">
        <v>109</v>
      </c>
      <c r="AR52" s="21">
        <v>0</v>
      </c>
      <c r="AS52" s="21">
        <v>1964</v>
      </c>
      <c r="AT52" s="21">
        <v>99</v>
      </c>
      <c r="AU52" s="21">
        <v>0</v>
      </c>
      <c r="BB52" s="21"/>
      <c r="BC52" s="22"/>
      <c r="BE52" s="31"/>
    </row>
    <row r="53" spans="1:57" ht="17.45" customHeight="1" x14ac:dyDescent="0.2">
      <c r="A53" s="690" t="s">
        <v>69</v>
      </c>
      <c r="B53" s="23">
        <v>21</v>
      </c>
      <c r="C53" s="21">
        <v>74</v>
      </c>
      <c r="D53" s="21">
        <v>0</v>
      </c>
      <c r="E53" s="21">
        <v>0</v>
      </c>
      <c r="F53" s="21">
        <v>74</v>
      </c>
      <c r="G53" s="21">
        <v>0</v>
      </c>
      <c r="H53" s="21">
        <v>0</v>
      </c>
      <c r="I53" s="21">
        <v>74</v>
      </c>
      <c r="J53" s="21">
        <v>0</v>
      </c>
      <c r="K53" s="21">
        <v>0</v>
      </c>
      <c r="L53" s="21">
        <v>74</v>
      </c>
      <c r="M53" s="21">
        <v>0</v>
      </c>
      <c r="N53" s="21">
        <v>0</v>
      </c>
      <c r="O53" s="21">
        <v>74</v>
      </c>
      <c r="P53" s="21">
        <v>0</v>
      </c>
      <c r="Q53" s="21">
        <v>0</v>
      </c>
      <c r="R53" s="21">
        <v>74</v>
      </c>
      <c r="S53" s="21">
        <v>0</v>
      </c>
      <c r="T53" s="21">
        <v>0</v>
      </c>
      <c r="U53" s="21">
        <v>74</v>
      </c>
      <c r="V53" s="21">
        <v>0</v>
      </c>
      <c r="W53" s="21">
        <v>0</v>
      </c>
      <c r="X53" s="21">
        <v>74</v>
      </c>
      <c r="Y53" s="21">
        <v>0</v>
      </c>
      <c r="Z53" s="21">
        <v>0</v>
      </c>
      <c r="AA53" s="21">
        <v>74</v>
      </c>
      <c r="AB53" s="21">
        <v>0</v>
      </c>
      <c r="AC53" s="21">
        <v>0</v>
      </c>
      <c r="AD53" s="21">
        <v>74</v>
      </c>
      <c r="AE53" s="21">
        <v>0</v>
      </c>
      <c r="AF53" s="21">
        <v>0</v>
      </c>
      <c r="AG53" s="21">
        <v>74</v>
      </c>
      <c r="AH53" s="21">
        <v>0</v>
      </c>
      <c r="AI53" s="21">
        <v>0</v>
      </c>
      <c r="AJ53" s="21">
        <v>74</v>
      </c>
      <c r="AK53" s="21">
        <v>0</v>
      </c>
      <c r="AL53" s="21">
        <v>0</v>
      </c>
      <c r="AM53" s="21">
        <f t="shared" si="0"/>
        <v>888</v>
      </c>
      <c r="AN53" s="21">
        <f t="shared" si="1"/>
        <v>0</v>
      </c>
      <c r="AO53" s="21">
        <f t="shared" si="2"/>
        <v>0</v>
      </c>
      <c r="AP53" s="21">
        <v>993</v>
      </c>
      <c r="AQ53" s="21">
        <v>0</v>
      </c>
      <c r="AR53" s="21">
        <v>0</v>
      </c>
      <c r="AS53" s="21">
        <v>1105</v>
      </c>
      <c r="AT53" s="21">
        <v>0</v>
      </c>
      <c r="AU53" s="21">
        <v>0</v>
      </c>
      <c r="BB53" s="21"/>
      <c r="BC53" s="22"/>
      <c r="BE53" s="31"/>
    </row>
    <row r="54" spans="1:57" ht="17.45" customHeight="1" x14ac:dyDescent="0.2">
      <c r="A54" s="688" t="s">
        <v>70</v>
      </c>
      <c r="B54" s="16">
        <v>77</v>
      </c>
      <c r="C54" s="21">
        <v>160</v>
      </c>
      <c r="D54" s="21">
        <v>0</v>
      </c>
      <c r="E54" s="21">
        <v>84</v>
      </c>
      <c r="F54" s="21">
        <v>160</v>
      </c>
      <c r="G54" s="21">
        <v>0</v>
      </c>
      <c r="H54" s="21">
        <v>84</v>
      </c>
      <c r="I54" s="21">
        <v>160</v>
      </c>
      <c r="J54" s="21">
        <v>21</v>
      </c>
      <c r="K54" s="21">
        <v>84</v>
      </c>
      <c r="L54" s="21">
        <v>160</v>
      </c>
      <c r="M54" s="21">
        <v>0</v>
      </c>
      <c r="N54" s="21">
        <v>84</v>
      </c>
      <c r="O54" s="21">
        <v>160</v>
      </c>
      <c r="P54" s="21">
        <v>0</v>
      </c>
      <c r="Q54" s="21">
        <v>84</v>
      </c>
      <c r="R54" s="21">
        <v>160</v>
      </c>
      <c r="S54" s="21">
        <v>0</v>
      </c>
      <c r="T54" s="21">
        <v>84</v>
      </c>
      <c r="U54" s="21">
        <v>160</v>
      </c>
      <c r="V54" s="21">
        <v>0</v>
      </c>
      <c r="W54" s="21">
        <v>84</v>
      </c>
      <c r="X54" s="21">
        <v>160</v>
      </c>
      <c r="Y54" s="21">
        <v>0</v>
      </c>
      <c r="Z54" s="21">
        <v>84</v>
      </c>
      <c r="AA54" s="21">
        <v>160</v>
      </c>
      <c r="AB54" s="21">
        <v>0</v>
      </c>
      <c r="AC54" s="21">
        <v>84</v>
      </c>
      <c r="AD54" s="21">
        <v>160</v>
      </c>
      <c r="AE54" s="21">
        <v>0</v>
      </c>
      <c r="AF54" s="21">
        <v>84</v>
      </c>
      <c r="AG54" s="21">
        <v>160</v>
      </c>
      <c r="AH54" s="21">
        <v>0</v>
      </c>
      <c r="AI54" s="21">
        <v>84</v>
      </c>
      <c r="AJ54" s="21">
        <v>160</v>
      </c>
      <c r="AK54" s="21">
        <v>0</v>
      </c>
      <c r="AL54" s="21">
        <v>84</v>
      </c>
      <c r="AM54" s="21">
        <f t="shared" si="0"/>
        <v>1920</v>
      </c>
      <c r="AN54" s="21">
        <f t="shared" si="1"/>
        <v>21</v>
      </c>
      <c r="AO54" s="21">
        <f t="shared" si="2"/>
        <v>1008</v>
      </c>
      <c r="AP54" s="21">
        <v>2150</v>
      </c>
      <c r="AQ54" s="21">
        <v>0</v>
      </c>
      <c r="AR54" s="21">
        <v>1006</v>
      </c>
      <c r="AS54" s="21">
        <v>2391</v>
      </c>
      <c r="AT54" s="21">
        <v>0</v>
      </c>
      <c r="AU54" s="21">
        <v>1007</v>
      </c>
      <c r="BB54" s="21"/>
      <c r="BC54" s="22"/>
      <c r="BE54" s="31"/>
    </row>
    <row r="55" spans="1:57" ht="17.45" customHeight="1" x14ac:dyDescent="0.2">
      <c r="B55" s="16"/>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BB55" s="21"/>
      <c r="BC55" s="22"/>
      <c r="BE55" s="31"/>
    </row>
    <row r="56" spans="1:57" ht="17.45" customHeight="1" x14ac:dyDescent="0.2">
      <c r="A56" s="1135" t="s">
        <v>71</v>
      </c>
      <c r="B56" s="113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BB56" s="21"/>
      <c r="BC56" s="22"/>
      <c r="BE56" s="31"/>
    </row>
    <row r="57" spans="1:57" ht="17.45" customHeight="1" x14ac:dyDescent="0.2">
      <c r="A57" s="688" t="s">
        <v>72</v>
      </c>
      <c r="B57" s="16">
        <v>20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f t="shared" si="0"/>
        <v>0</v>
      </c>
      <c r="AN57" s="21">
        <f t="shared" si="1"/>
        <v>0</v>
      </c>
      <c r="AO57" s="21">
        <f t="shared" si="2"/>
        <v>0</v>
      </c>
      <c r="AP57" s="21">
        <v>34000</v>
      </c>
      <c r="AQ57" s="21">
        <v>0</v>
      </c>
      <c r="AR57" s="21">
        <v>0</v>
      </c>
      <c r="AS57" s="21">
        <v>39450</v>
      </c>
      <c r="AT57" s="21">
        <v>0</v>
      </c>
      <c r="AU57" s="21">
        <v>0</v>
      </c>
      <c r="BB57" s="21"/>
      <c r="BC57" s="22"/>
      <c r="BE57" s="31"/>
    </row>
    <row r="58" spans="1:57" ht="17.45" customHeight="1" x14ac:dyDescent="0.2">
      <c r="A58" s="688" t="s">
        <v>73</v>
      </c>
      <c r="B58" s="16">
        <v>40</v>
      </c>
      <c r="C58" s="21">
        <v>375</v>
      </c>
      <c r="D58" s="21">
        <v>0</v>
      </c>
      <c r="E58" s="21">
        <v>24109</v>
      </c>
      <c r="F58" s="21">
        <v>375</v>
      </c>
      <c r="G58" s="21">
        <v>400</v>
      </c>
      <c r="H58" s="21">
        <v>24109</v>
      </c>
      <c r="I58" s="21">
        <v>375</v>
      </c>
      <c r="J58" s="21">
        <v>400</v>
      </c>
      <c r="K58" s="21">
        <v>24109</v>
      </c>
      <c r="L58" s="21">
        <v>375</v>
      </c>
      <c r="M58" s="21">
        <v>410</v>
      </c>
      <c r="N58" s="21">
        <v>24109</v>
      </c>
      <c r="O58" s="21">
        <v>375</v>
      </c>
      <c r="P58" s="21">
        <v>410</v>
      </c>
      <c r="Q58" s="21">
        <v>24109</v>
      </c>
      <c r="R58" s="21">
        <v>375</v>
      </c>
      <c r="S58" s="21">
        <v>390</v>
      </c>
      <c r="T58" s="21">
        <v>24109</v>
      </c>
      <c r="U58" s="21">
        <v>375</v>
      </c>
      <c r="V58" s="21">
        <v>390</v>
      </c>
      <c r="W58" s="21">
        <v>24109</v>
      </c>
      <c r="X58" s="21">
        <v>375</v>
      </c>
      <c r="Y58" s="21">
        <v>390</v>
      </c>
      <c r="Z58" s="21">
        <v>24109</v>
      </c>
      <c r="AA58" s="21">
        <v>375</v>
      </c>
      <c r="AB58" s="21">
        <v>390</v>
      </c>
      <c r="AC58" s="21">
        <v>24109</v>
      </c>
      <c r="AD58" s="21">
        <v>375</v>
      </c>
      <c r="AE58" s="21">
        <v>390</v>
      </c>
      <c r="AF58" s="21">
        <v>24109</v>
      </c>
      <c r="AG58" s="21">
        <v>375</v>
      </c>
      <c r="AH58" s="21">
        <v>392</v>
      </c>
      <c r="AI58" s="21">
        <v>24109</v>
      </c>
      <c r="AJ58" s="21">
        <v>375</v>
      </c>
      <c r="AK58" s="21">
        <v>789</v>
      </c>
      <c r="AL58" s="21">
        <v>24109</v>
      </c>
      <c r="AM58" s="21">
        <f t="shared" si="0"/>
        <v>4500</v>
      </c>
      <c r="AN58" s="21">
        <f t="shared" si="1"/>
        <v>4751</v>
      </c>
      <c r="AO58" s="21">
        <f t="shared" si="2"/>
        <v>289308</v>
      </c>
      <c r="AP58" s="21">
        <v>4808</v>
      </c>
      <c r="AQ58" s="21">
        <v>605</v>
      </c>
      <c r="AR58" s="21">
        <v>325329</v>
      </c>
      <c r="AS58" s="21">
        <v>5146</v>
      </c>
      <c r="AT58" s="21">
        <v>552</v>
      </c>
      <c r="AU58" s="21">
        <v>335739</v>
      </c>
      <c r="BB58" s="21"/>
      <c r="BC58" s="22"/>
      <c r="BE58" s="31"/>
    </row>
    <row r="59" spans="1:57" ht="17.45" customHeight="1" x14ac:dyDescent="0.2">
      <c r="A59" s="688" t="s">
        <v>74</v>
      </c>
      <c r="B59" s="16">
        <v>66</v>
      </c>
      <c r="C59" s="21">
        <v>68</v>
      </c>
      <c r="D59" s="21">
        <v>0</v>
      </c>
      <c r="E59" s="21">
        <v>35</v>
      </c>
      <c r="F59" s="21">
        <v>68</v>
      </c>
      <c r="G59" s="21">
        <v>0</v>
      </c>
      <c r="H59" s="21">
        <v>35</v>
      </c>
      <c r="I59" s="21">
        <v>68</v>
      </c>
      <c r="J59" s="21">
        <v>0</v>
      </c>
      <c r="K59" s="21">
        <v>35</v>
      </c>
      <c r="L59" s="21">
        <v>68</v>
      </c>
      <c r="M59" s="21">
        <v>0</v>
      </c>
      <c r="N59" s="21">
        <v>35</v>
      </c>
      <c r="O59" s="21">
        <v>68</v>
      </c>
      <c r="P59" s="21">
        <v>0</v>
      </c>
      <c r="Q59" s="21">
        <v>35</v>
      </c>
      <c r="R59" s="21">
        <v>68</v>
      </c>
      <c r="S59" s="21">
        <v>0</v>
      </c>
      <c r="T59" s="21">
        <v>35</v>
      </c>
      <c r="U59" s="21">
        <v>68</v>
      </c>
      <c r="V59" s="21">
        <v>0</v>
      </c>
      <c r="W59" s="21">
        <v>35</v>
      </c>
      <c r="X59" s="21">
        <v>68</v>
      </c>
      <c r="Y59" s="21">
        <v>0</v>
      </c>
      <c r="Z59" s="21">
        <v>35</v>
      </c>
      <c r="AA59" s="21">
        <v>68</v>
      </c>
      <c r="AB59" s="21">
        <v>0</v>
      </c>
      <c r="AC59" s="21">
        <v>35</v>
      </c>
      <c r="AD59" s="21">
        <v>68</v>
      </c>
      <c r="AE59" s="21">
        <v>0</v>
      </c>
      <c r="AF59" s="21">
        <v>35</v>
      </c>
      <c r="AG59" s="21">
        <v>68</v>
      </c>
      <c r="AH59" s="21">
        <v>0</v>
      </c>
      <c r="AI59" s="21">
        <v>35</v>
      </c>
      <c r="AJ59" s="21">
        <v>68</v>
      </c>
      <c r="AK59" s="21">
        <v>0</v>
      </c>
      <c r="AL59" s="21">
        <v>35</v>
      </c>
      <c r="AM59" s="21">
        <f t="shared" si="0"/>
        <v>816</v>
      </c>
      <c r="AN59" s="21">
        <f t="shared" si="1"/>
        <v>0</v>
      </c>
      <c r="AO59" s="21">
        <f t="shared" si="2"/>
        <v>420</v>
      </c>
      <c r="AP59" s="21">
        <v>870</v>
      </c>
      <c r="AQ59" s="21">
        <v>0</v>
      </c>
      <c r="AR59" s="21">
        <v>435</v>
      </c>
      <c r="AS59" s="21">
        <v>931</v>
      </c>
      <c r="AT59" s="21">
        <v>0</v>
      </c>
      <c r="AU59" s="21">
        <v>446</v>
      </c>
      <c r="BB59" s="21"/>
      <c r="BC59" s="22"/>
      <c r="BE59" s="31"/>
    </row>
    <row r="60" spans="1:57" ht="17.45" customHeight="1" x14ac:dyDescent="0.2">
      <c r="B60" s="16"/>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BB60" s="21"/>
      <c r="BC60" s="22"/>
      <c r="BE60" s="31"/>
    </row>
    <row r="61" spans="1:57" ht="24.75" customHeight="1" x14ac:dyDescent="0.2">
      <c r="A61" s="1136" t="s">
        <v>75</v>
      </c>
      <c r="B61" s="1136"/>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BB61" s="21"/>
      <c r="BC61" s="22"/>
      <c r="BE61" s="31"/>
    </row>
    <row r="62" spans="1:57" ht="17.45" customHeight="1" x14ac:dyDescent="0.2">
      <c r="A62" s="1135" t="s">
        <v>76</v>
      </c>
      <c r="B62" s="1135"/>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BB62" s="21"/>
      <c r="BC62" s="22"/>
      <c r="BE62" s="31"/>
    </row>
    <row r="63" spans="1:57" ht="17.45" customHeight="1" x14ac:dyDescent="0.2">
      <c r="A63" s="688" t="s">
        <v>77</v>
      </c>
      <c r="B63" s="16">
        <v>41</v>
      </c>
      <c r="C63" s="21">
        <f>51+1735</f>
        <v>1786</v>
      </c>
      <c r="D63" s="21">
        <v>360</v>
      </c>
      <c r="E63" s="21">
        <v>0</v>
      </c>
      <c r="F63" s="21">
        <f>51+1735</f>
        <v>1786</v>
      </c>
      <c r="G63" s="21">
        <v>308</v>
      </c>
      <c r="H63" s="21">
        <v>0</v>
      </c>
      <c r="I63" s="21">
        <f>51+1735</f>
        <v>1786</v>
      </c>
      <c r="J63" s="21">
        <v>564</v>
      </c>
      <c r="K63" s="21">
        <v>0</v>
      </c>
      <c r="L63" s="21">
        <f>51+1735</f>
        <v>1786</v>
      </c>
      <c r="M63" s="21">
        <v>993</v>
      </c>
      <c r="N63" s="21">
        <v>0</v>
      </c>
      <c r="O63" s="21">
        <f>51+1735</f>
        <v>1786</v>
      </c>
      <c r="P63" s="21">
        <v>744</v>
      </c>
      <c r="Q63" s="21">
        <v>0</v>
      </c>
      <c r="R63" s="21">
        <f>51+1735</f>
        <v>1786</v>
      </c>
      <c r="S63" s="21">
        <v>837</v>
      </c>
      <c r="T63" s="21">
        <v>0</v>
      </c>
      <c r="U63" s="21">
        <f>51+1735</f>
        <v>1786</v>
      </c>
      <c r="V63" s="21">
        <v>529</v>
      </c>
      <c r="W63" s="21">
        <v>0</v>
      </c>
      <c r="X63" s="21">
        <f>51+1735</f>
        <v>1786</v>
      </c>
      <c r="Y63" s="21">
        <v>529</v>
      </c>
      <c r="Z63" s="21">
        <v>0</v>
      </c>
      <c r="AA63" s="21">
        <f>51+1735</f>
        <v>1786</v>
      </c>
      <c r="AB63" s="21">
        <v>529</v>
      </c>
      <c r="AC63" s="21">
        <v>0</v>
      </c>
      <c r="AD63" s="21">
        <f>51+1735</f>
        <v>1786</v>
      </c>
      <c r="AE63" s="21">
        <v>464</v>
      </c>
      <c r="AF63" s="21">
        <v>0</v>
      </c>
      <c r="AG63" s="21">
        <f>51+1735</f>
        <v>1786</v>
      </c>
      <c r="AH63" s="21">
        <v>377</v>
      </c>
      <c r="AI63" s="21">
        <v>0</v>
      </c>
      <c r="AJ63" s="21">
        <f>51+1735</f>
        <v>1786</v>
      </c>
      <c r="AK63" s="21">
        <v>334</v>
      </c>
      <c r="AL63" s="21">
        <v>0</v>
      </c>
      <c r="AM63" s="21">
        <f t="shared" si="0"/>
        <v>21432</v>
      </c>
      <c r="AN63" s="21">
        <f t="shared" si="1"/>
        <v>6568</v>
      </c>
      <c r="AO63" s="21">
        <f t="shared" si="2"/>
        <v>0</v>
      </c>
      <c r="AP63" s="21">
        <v>22849</v>
      </c>
      <c r="AQ63" s="21">
        <v>1700</v>
      </c>
      <c r="AR63" s="21">
        <v>0</v>
      </c>
      <c r="AS63" s="21">
        <v>24404</v>
      </c>
      <c r="AT63" s="21">
        <v>4000</v>
      </c>
      <c r="AU63" s="21">
        <v>0</v>
      </c>
      <c r="BB63" s="21"/>
      <c r="BC63" s="22"/>
      <c r="BE63" s="31"/>
    </row>
    <row r="64" spans="1:57" ht="17.45" customHeight="1" x14ac:dyDescent="0.2">
      <c r="A64" s="688" t="s">
        <v>78</v>
      </c>
      <c r="B64" s="16">
        <v>54</v>
      </c>
      <c r="C64" s="21">
        <v>68758</v>
      </c>
      <c r="D64" s="21">
        <v>0</v>
      </c>
      <c r="E64" s="21">
        <v>0</v>
      </c>
      <c r="F64" s="21">
        <v>68758</v>
      </c>
      <c r="G64" s="21">
        <v>0</v>
      </c>
      <c r="H64" s="21">
        <v>0</v>
      </c>
      <c r="I64" s="21">
        <v>68758</v>
      </c>
      <c r="J64" s="21">
        <v>2</v>
      </c>
      <c r="K64" s="21">
        <v>0</v>
      </c>
      <c r="L64" s="21">
        <v>68758</v>
      </c>
      <c r="M64" s="21">
        <v>0</v>
      </c>
      <c r="N64" s="21">
        <v>0</v>
      </c>
      <c r="O64" s="21">
        <v>68758</v>
      </c>
      <c r="P64" s="21">
        <v>0</v>
      </c>
      <c r="Q64" s="21">
        <v>0</v>
      </c>
      <c r="R64" s="21">
        <v>68758</v>
      </c>
      <c r="S64" s="21">
        <v>0</v>
      </c>
      <c r="T64" s="21">
        <v>0</v>
      </c>
      <c r="U64" s="21">
        <v>68758</v>
      </c>
      <c r="V64" s="21">
        <v>0</v>
      </c>
      <c r="W64" s="21">
        <v>0</v>
      </c>
      <c r="X64" s="21">
        <v>68758</v>
      </c>
      <c r="Y64" s="21">
        <v>0</v>
      </c>
      <c r="Z64" s="21">
        <v>0</v>
      </c>
      <c r="AA64" s="21">
        <v>68758</v>
      </c>
      <c r="AB64" s="21">
        <v>0</v>
      </c>
      <c r="AC64" s="21">
        <v>0</v>
      </c>
      <c r="AD64" s="21">
        <v>68758</v>
      </c>
      <c r="AE64" s="21">
        <v>0</v>
      </c>
      <c r="AF64" s="21">
        <v>0</v>
      </c>
      <c r="AG64" s="21">
        <v>68758</v>
      </c>
      <c r="AH64" s="21">
        <v>0</v>
      </c>
      <c r="AI64" s="21">
        <v>0</v>
      </c>
      <c r="AJ64" s="21">
        <v>68758</v>
      </c>
      <c r="AK64" s="21">
        <v>0</v>
      </c>
      <c r="AL64" s="21">
        <v>0</v>
      </c>
      <c r="AM64" s="21">
        <f t="shared" si="0"/>
        <v>825096</v>
      </c>
      <c r="AN64" s="21">
        <f t="shared" si="1"/>
        <v>2</v>
      </c>
      <c r="AO64" s="21">
        <f t="shared" si="2"/>
        <v>0</v>
      </c>
      <c r="AP64" s="21">
        <v>891097</v>
      </c>
      <c r="AQ64" s="21">
        <v>0</v>
      </c>
      <c r="AR64" s="21">
        <v>0</v>
      </c>
      <c r="AS64" s="21">
        <v>962383</v>
      </c>
      <c r="AT64" s="21">
        <v>0</v>
      </c>
      <c r="AU64" s="21">
        <v>0</v>
      </c>
      <c r="BB64" s="21"/>
      <c r="BC64" s="22"/>
      <c r="BE64" s="31"/>
    </row>
    <row r="65" spans="1:57" ht="17.45" customHeight="1" x14ac:dyDescent="0.2">
      <c r="A65" s="688" t="s">
        <v>79</v>
      </c>
      <c r="B65" s="16">
        <v>55</v>
      </c>
      <c r="C65" s="21">
        <v>8413</v>
      </c>
      <c r="D65" s="21">
        <v>1780</v>
      </c>
      <c r="E65" s="21">
        <v>95718</v>
      </c>
      <c r="F65" s="21">
        <v>8413</v>
      </c>
      <c r="G65" s="21">
        <v>3177</v>
      </c>
      <c r="H65" s="21">
        <v>95718</v>
      </c>
      <c r="I65" s="21">
        <v>8413</v>
      </c>
      <c r="J65" s="21">
        <v>5196</v>
      </c>
      <c r="K65" s="21">
        <v>95718</v>
      </c>
      <c r="L65" s="21">
        <v>8413</v>
      </c>
      <c r="M65" s="21">
        <v>8615</v>
      </c>
      <c r="N65" s="21">
        <v>95718</v>
      </c>
      <c r="O65" s="21">
        <v>8413</v>
      </c>
      <c r="P65" s="21">
        <v>12783</v>
      </c>
      <c r="Q65" s="21">
        <v>95718</v>
      </c>
      <c r="R65" s="21">
        <v>8413</v>
      </c>
      <c r="S65" s="21">
        <v>12714</v>
      </c>
      <c r="T65" s="21">
        <v>95718</v>
      </c>
      <c r="U65" s="21">
        <v>8413</v>
      </c>
      <c r="V65" s="21">
        <v>5979</v>
      </c>
      <c r="W65" s="21">
        <v>95718</v>
      </c>
      <c r="X65" s="21">
        <v>8413</v>
      </c>
      <c r="Y65" s="21">
        <v>2160</v>
      </c>
      <c r="Z65" s="21">
        <v>95718</v>
      </c>
      <c r="AA65" s="21">
        <v>8413</v>
      </c>
      <c r="AB65" s="21">
        <v>1780</v>
      </c>
      <c r="AC65" s="21">
        <v>95718</v>
      </c>
      <c r="AD65" s="21">
        <v>8413</v>
      </c>
      <c r="AE65" s="21">
        <v>1780</v>
      </c>
      <c r="AF65" s="21">
        <v>95718</v>
      </c>
      <c r="AG65" s="21">
        <v>8413</v>
      </c>
      <c r="AH65" s="21">
        <v>1850</v>
      </c>
      <c r="AI65" s="21">
        <v>95718</v>
      </c>
      <c r="AJ65" s="21">
        <v>8413</v>
      </c>
      <c r="AK65" s="21">
        <v>877</v>
      </c>
      <c r="AL65" s="21">
        <v>95718</v>
      </c>
      <c r="AM65" s="21">
        <f t="shared" si="0"/>
        <v>100956</v>
      </c>
      <c r="AN65" s="21">
        <f t="shared" si="1"/>
        <v>58691</v>
      </c>
      <c r="AO65" s="21">
        <f t="shared" si="2"/>
        <v>1148616</v>
      </c>
      <c r="AP65" s="21">
        <v>106241</v>
      </c>
      <c r="AQ65" s="21">
        <v>22300</v>
      </c>
      <c r="AR65" s="21">
        <v>1261831</v>
      </c>
      <c r="AS65" s="21">
        <v>110204</v>
      </c>
      <c r="AT65" s="21">
        <v>17250</v>
      </c>
      <c r="AU65" s="21">
        <v>1339838</v>
      </c>
      <c r="BB65" s="21"/>
      <c r="BC65" s="22"/>
      <c r="BE65" s="31"/>
    </row>
    <row r="66" spans="1:57" ht="17.45" customHeight="1" x14ac:dyDescent="0.2">
      <c r="A66" s="688" t="s">
        <v>80</v>
      </c>
      <c r="B66" s="16">
        <v>57</v>
      </c>
      <c r="C66" s="21">
        <v>724</v>
      </c>
      <c r="D66" s="21">
        <v>0</v>
      </c>
      <c r="E66" s="21">
        <v>0</v>
      </c>
      <c r="F66" s="21">
        <v>724</v>
      </c>
      <c r="G66" s="21">
        <v>0</v>
      </c>
      <c r="H66" s="21">
        <v>0</v>
      </c>
      <c r="I66" s="21">
        <v>724</v>
      </c>
      <c r="J66" s="21">
        <v>0</v>
      </c>
      <c r="K66" s="21">
        <v>0</v>
      </c>
      <c r="L66" s="21">
        <v>724</v>
      </c>
      <c r="M66" s="21">
        <v>30</v>
      </c>
      <c r="N66" s="21">
        <v>0</v>
      </c>
      <c r="O66" s="21">
        <v>724</v>
      </c>
      <c r="P66" s="21">
        <v>30</v>
      </c>
      <c r="Q66" s="21">
        <v>0</v>
      </c>
      <c r="R66" s="21">
        <v>724</v>
      </c>
      <c r="S66" s="21">
        <v>0</v>
      </c>
      <c r="T66" s="21">
        <v>0</v>
      </c>
      <c r="U66" s="21">
        <v>724</v>
      </c>
      <c r="V66" s="21">
        <v>0</v>
      </c>
      <c r="W66" s="21">
        <v>0</v>
      </c>
      <c r="X66" s="21">
        <v>724</v>
      </c>
      <c r="Y66" s="21">
        <v>0</v>
      </c>
      <c r="Z66" s="21">
        <v>0</v>
      </c>
      <c r="AA66" s="21">
        <v>724</v>
      </c>
      <c r="AB66" s="21">
        <v>0</v>
      </c>
      <c r="AC66" s="21">
        <v>0</v>
      </c>
      <c r="AD66" s="21">
        <v>724</v>
      </c>
      <c r="AE66" s="21">
        <v>0</v>
      </c>
      <c r="AF66" s="21">
        <v>0</v>
      </c>
      <c r="AG66" s="21">
        <v>724</v>
      </c>
      <c r="AH66" s="21">
        <v>0</v>
      </c>
      <c r="AI66" s="21">
        <v>0</v>
      </c>
      <c r="AJ66" s="21">
        <v>724</v>
      </c>
      <c r="AK66" s="21">
        <v>0</v>
      </c>
      <c r="AL66" s="21">
        <v>0</v>
      </c>
      <c r="AM66" s="21">
        <f t="shared" si="0"/>
        <v>8688</v>
      </c>
      <c r="AN66" s="21">
        <f t="shared" si="1"/>
        <v>60</v>
      </c>
      <c r="AO66" s="21">
        <f t="shared" si="2"/>
        <v>0</v>
      </c>
      <c r="AP66" s="21">
        <v>9369</v>
      </c>
      <c r="AQ66" s="21">
        <v>60</v>
      </c>
      <c r="AR66" s="21">
        <v>0</v>
      </c>
      <c r="AS66" s="21">
        <v>10048</v>
      </c>
      <c r="AT66" s="21">
        <v>0</v>
      </c>
      <c r="AU66" s="21">
        <v>0</v>
      </c>
      <c r="BB66" s="21"/>
      <c r="BC66" s="22"/>
      <c r="BE66" s="31"/>
    </row>
    <row r="67" spans="1:57" ht="17.45" customHeight="1" x14ac:dyDescent="0.2">
      <c r="A67" s="688" t="s">
        <v>81</v>
      </c>
      <c r="B67" s="16">
        <v>72</v>
      </c>
      <c r="C67" s="21">
        <v>0</v>
      </c>
      <c r="D67" s="21">
        <v>0</v>
      </c>
      <c r="E67" s="21">
        <v>0</v>
      </c>
      <c r="F67" s="21">
        <v>0</v>
      </c>
      <c r="G67" s="21">
        <v>0</v>
      </c>
      <c r="H67" s="21">
        <v>0</v>
      </c>
      <c r="I67" s="21">
        <v>0</v>
      </c>
      <c r="J67" s="21">
        <v>3</v>
      </c>
      <c r="K67" s="21">
        <v>0</v>
      </c>
      <c r="L67" s="21">
        <v>0</v>
      </c>
      <c r="M67" s="21">
        <v>0</v>
      </c>
      <c r="N67" s="21">
        <v>0</v>
      </c>
      <c r="O67" s="21">
        <v>0</v>
      </c>
      <c r="P67" s="21">
        <v>0</v>
      </c>
      <c r="Q67" s="21">
        <v>0</v>
      </c>
      <c r="R67" s="21">
        <v>0</v>
      </c>
      <c r="S67" s="21">
        <v>0</v>
      </c>
      <c r="T67" s="21">
        <v>0</v>
      </c>
      <c r="U67" s="21">
        <v>0</v>
      </c>
      <c r="V67" s="21">
        <v>0</v>
      </c>
      <c r="W67" s="21">
        <v>0</v>
      </c>
      <c r="X67" s="21">
        <v>0</v>
      </c>
      <c r="Y67" s="21">
        <v>0</v>
      </c>
      <c r="Z67" s="21">
        <v>0</v>
      </c>
      <c r="AA67" s="21">
        <v>0</v>
      </c>
      <c r="AB67" s="21">
        <v>0</v>
      </c>
      <c r="AC67" s="21">
        <v>0</v>
      </c>
      <c r="AD67" s="21">
        <v>0</v>
      </c>
      <c r="AE67" s="21">
        <v>0</v>
      </c>
      <c r="AF67" s="21">
        <v>0</v>
      </c>
      <c r="AG67" s="21">
        <v>0</v>
      </c>
      <c r="AH67" s="21">
        <v>0</v>
      </c>
      <c r="AI67" s="21">
        <v>0</v>
      </c>
      <c r="AJ67" s="21">
        <v>0</v>
      </c>
      <c r="AK67" s="21">
        <v>0</v>
      </c>
      <c r="AL67" s="21">
        <v>0</v>
      </c>
      <c r="AM67" s="21">
        <f t="shared" si="0"/>
        <v>0</v>
      </c>
      <c r="AN67" s="21">
        <f t="shared" si="1"/>
        <v>3</v>
      </c>
      <c r="AO67" s="21">
        <f t="shared" si="2"/>
        <v>0</v>
      </c>
      <c r="AP67" s="21">
        <v>0</v>
      </c>
      <c r="AQ67" s="21">
        <v>0</v>
      </c>
      <c r="AR67" s="21">
        <v>0</v>
      </c>
      <c r="AS67" s="21">
        <v>0</v>
      </c>
      <c r="AT67" s="21">
        <v>0</v>
      </c>
      <c r="AU67" s="21">
        <v>0</v>
      </c>
      <c r="BB67" s="21"/>
      <c r="BC67" s="22"/>
      <c r="BE67" s="31"/>
    </row>
    <row r="68" spans="1:57" ht="17.45" customHeight="1" x14ac:dyDescent="0.2">
      <c r="A68" s="688" t="s">
        <v>82</v>
      </c>
      <c r="B68" s="16">
        <v>81</v>
      </c>
      <c r="C68" s="21">
        <v>0</v>
      </c>
      <c r="D68" s="21">
        <v>0</v>
      </c>
      <c r="E68" s="21">
        <v>0</v>
      </c>
      <c r="F68" s="21">
        <v>0</v>
      </c>
      <c r="G68" s="21">
        <v>0</v>
      </c>
      <c r="H68" s="21">
        <v>0</v>
      </c>
      <c r="I68" s="21">
        <v>0</v>
      </c>
      <c r="J68" s="21">
        <v>0</v>
      </c>
      <c r="K68" s="21">
        <v>0</v>
      </c>
      <c r="L68" s="21">
        <v>0</v>
      </c>
      <c r="M68" s="21">
        <v>0</v>
      </c>
      <c r="N68" s="21">
        <v>0</v>
      </c>
      <c r="O68" s="21">
        <v>0</v>
      </c>
      <c r="P68" s="21">
        <v>62</v>
      </c>
      <c r="Q68" s="21">
        <v>0</v>
      </c>
      <c r="R68" s="21">
        <v>0</v>
      </c>
      <c r="S68" s="21">
        <v>0</v>
      </c>
      <c r="T68" s="21">
        <v>0</v>
      </c>
      <c r="U68" s="21">
        <v>0</v>
      </c>
      <c r="V68" s="21">
        <v>0</v>
      </c>
      <c r="W68" s="21">
        <v>0</v>
      </c>
      <c r="X68" s="21">
        <v>0</v>
      </c>
      <c r="Y68" s="21">
        <v>0</v>
      </c>
      <c r="Z68" s="21">
        <v>0</v>
      </c>
      <c r="AA68" s="21">
        <v>0</v>
      </c>
      <c r="AB68" s="21">
        <v>0</v>
      </c>
      <c r="AC68" s="21">
        <v>0</v>
      </c>
      <c r="AD68" s="21">
        <v>0</v>
      </c>
      <c r="AE68" s="21">
        <v>0</v>
      </c>
      <c r="AF68" s="21">
        <v>0</v>
      </c>
      <c r="AG68" s="21">
        <v>0</v>
      </c>
      <c r="AH68" s="21">
        <v>0</v>
      </c>
      <c r="AI68" s="21">
        <v>0</v>
      </c>
      <c r="AJ68" s="21">
        <v>0</v>
      </c>
      <c r="AK68" s="21">
        <v>0</v>
      </c>
      <c r="AL68" s="21">
        <v>0</v>
      </c>
      <c r="AM68" s="21">
        <f t="shared" si="0"/>
        <v>0</v>
      </c>
      <c r="AN68" s="21">
        <f t="shared" si="1"/>
        <v>62</v>
      </c>
      <c r="AO68" s="21">
        <f t="shared" si="2"/>
        <v>0</v>
      </c>
      <c r="AP68" s="21">
        <v>0</v>
      </c>
      <c r="AQ68" s="21">
        <v>0</v>
      </c>
      <c r="AR68" s="21">
        <v>0</v>
      </c>
      <c r="AS68" s="21">
        <v>0</v>
      </c>
      <c r="AT68" s="21">
        <v>10000</v>
      </c>
      <c r="AU68" s="21">
        <v>10000</v>
      </c>
      <c r="BB68" s="21"/>
      <c r="BC68" s="22"/>
      <c r="BE68" s="31"/>
    </row>
    <row r="69" spans="1:57" ht="17.45" customHeight="1" x14ac:dyDescent="0.2">
      <c r="A69" s="688" t="s">
        <v>83</v>
      </c>
      <c r="B69" s="16">
        <v>83</v>
      </c>
      <c r="C69" s="21">
        <v>0</v>
      </c>
      <c r="D69" s="21">
        <v>0</v>
      </c>
      <c r="E69" s="21">
        <v>0</v>
      </c>
      <c r="F69" s="21">
        <v>0</v>
      </c>
      <c r="G69" s="21">
        <v>0</v>
      </c>
      <c r="H69" s="21">
        <v>0</v>
      </c>
      <c r="I69" s="21">
        <v>0</v>
      </c>
      <c r="J69" s="21">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1">
        <v>0</v>
      </c>
      <c r="AI69" s="21">
        <v>0</v>
      </c>
      <c r="AJ69" s="21">
        <v>0</v>
      </c>
      <c r="AK69" s="21">
        <v>0</v>
      </c>
      <c r="AL69" s="21">
        <v>0</v>
      </c>
      <c r="AM69" s="21">
        <f t="shared" si="0"/>
        <v>0</v>
      </c>
      <c r="AN69" s="21">
        <f t="shared" si="1"/>
        <v>0</v>
      </c>
      <c r="AO69" s="21">
        <f t="shared" si="2"/>
        <v>0</v>
      </c>
      <c r="AP69" s="21">
        <v>0</v>
      </c>
      <c r="AQ69" s="21">
        <v>0</v>
      </c>
      <c r="AR69" s="21">
        <v>0</v>
      </c>
      <c r="AS69" s="21">
        <v>0</v>
      </c>
      <c r="AT69" s="21">
        <v>0</v>
      </c>
      <c r="AU69" s="21">
        <v>0</v>
      </c>
      <c r="BB69" s="21"/>
      <c r="BC69" s="22"/>
      <c r="BE69" s="31"/>
    </row>
    <row r="70" spans="1:57" ht="17.45" customHeight="1" x14ac:dyDescent="0.2">
      <c r="B70" s="16"/>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BB70" s="21"/>
      <c r="BC70" s="22"/>
      <c r="BE70" s="31"/>
    </row>
    <row r="71" spans="1:57" ht="17.45" customHeight="1" x14ac:dyDescent="0.2">
      <c r="A71" s="1135" t="s">
        <v>84</v>
      </c>
      <c r="B71" s="1135"/>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BB71" s="21"/>
      <c r="BC71" s="22"/>
      <c r="BE71" s="31"/>
    </row>
    <row r="72" spans="1:57" ht="17.45" customHeight="1" x14ac:dyDescent="0.2">
      <c r="A72" s="690" t="s">
        <v>85</v>
      </c>
      <c r="B72" s="23">
        <v>38</v>
      </c>
      <c r="C72" s="21">
        <v>984</v>
      </c>
      <c r="D72" s="21">
        <v>0</v>
      </c>
      <c r="E72" s="21">
        <v>6</v>
      </c>
      <c r="F72" s="21">
        <v>984</v>
      </c>
      <c r="G72" s="21">
        <v>0</v>
      </c>
      <c r="H72" s="21">
        <v>6</v>
      </c>
      <c r="I72" s="21">
        <v>984</v>
      </c>
      <c r="J72" s="21">
        <v>1</v>
      </c>
      <c r="K72" s="21">
        <v>6</v>
      </c>
      <c r="L72" s="21">
        <v>984</v>
      </c>
      <c r="M72" s="21">
        <v>0</v>
      </c>
      <c r="N72" s="21">
        <v>6</v>
      </c>
      <c r="O72" s="21">
        <v>984</v>
      </c>
      <c r="P72" s="21">
        <v>0</v>
      </c>
      <c r="Q72" s="21">
        <v>6</v>
      </c>
      <c r="R72" s="21">
        <v>984</v>
      </c>
      <c r="S72" s="21">
        <v>0</v>
      </c>
      <c r="T72" s="21">
        <v>6</v>
      </c>
      <c r="U72" s="21">
        <v>984</v>
      </c>
      <c r="V72" s="21">
        <v>0</v>
      </c>
      <c r="W72" s="21">
        <v>6</v>
      </c>
      <c r="X72" s="21">
        <v>984</v>
      </c>
      <c r="Y72" s="21">
        <v>0</v>
      </c>
      <c r="Z72" s="21">
        <v>6</v>
      </c>
      <c r="AA72" s="21">
        <v>984</v>
      </c>
      <c r="AB72" s="21">
        <v>0</v>
      </c>
      <c r="AC72" s="21">
        <v>6</v>
      </c>
      <c r="AD72" s="21">
        <v>984</v>
      </c>
      <c r="AE72" s="21">
        <v>0</v>
      </c>
      <c r="AF72" s="21">
        <v>6</v>
      </c>
      <c r="AG72" s="21">
        <v>984</v>
      </c>
      <c r="AH72" s="21">
        <v>0</v>
      </c>
      <c r="AI72" s="21">
        <v>6</v>
      </c>
      <c r="AJ72" s="21">
        <v>984</v>
      </c>
      <c r="AK72" s="21">
        <v>0</v>
      </c>
      <c r="AL72" s="21">
        <v>6</v>
      </c>
      <c r="AM72" s="21">
        <f t="shared" si="0"/>
        <v>11808</v>
      </c>
      <c r="AN72" s="21">
        <f t="shared" si="1"/>
        <v>1</v>
      </c>
      <c r="AO72" s="21">
        <f t="shared" si="2"/>
        <v>72</v>
      </c>
      <c r="AP72" s="21">
        <v>12768</v>
      </c>
      <c r="AQ72" s="21">
        <v>0</v>
      </c>
      <c r="AR72" s="21">
        <v>73</v>
      </c>
      <c r="AS72" s="21">
        <v>13724</v>
      </c>
      <c r="AT72" s="21">
        <v>0</v>
      </c>
      <c r="AU72" s="21">
        <v>76</v>
      </c>
      <c r="BB72" s="21"/>
      <c r="BC72" s="22"/>
      <c r="BE72" s="31"/>
    </row>
    <row r="73" spans="1:57" ht="17.45" customHeight="1" x14ac:dyDescent="0.2">
      <c r="A73" s="690" t="s">
        <v>86</v>
      </c>
      <c r="B73" s="23">
        <v>50</v>
      </c>
      <c r="C73" s="21">
        <v>580</v>
      </c>
      <c r="D73" s="21">
        <v>83</v>
      </c>
      <c r="E73" s="21">
        <v>0</v>
      </c>
      <c r="F73" s="21">
        <v>580</v>
      </c>
      <c r="G73" s="21">
        <v>538</v>
      </c>
      <c r="H73" s="21">
        <v>0</v>
      </c>
      <c r="I73" s="21">
        <v>580</v>
      </c>
      <c r="J73" s="21">
        <v>538</v>
      </c>
      <c r="K73" s="21">
        <v>0</v>
      </c>
      <c r="L73" s="21">
        <v>580</v>
      </c>
      <c r="M73" s="21">
        <v>538</v>
      </c>
      <c r="N73" s="21">
        <v>0</v>
      </c>
      <c r="O73" s="21">
        <v>580</v>
      </c>
      <c r="P73" s="21">
        <v>830</v>
      </c>
      <c r="Q73" s="21">
        <v>0</v>
      </c>
      <c r="R73" s="21">
        <v>580</v>
      </c>
      <c r="S73" s="21">
        <v>538</v>
      </c>
      <c r="T73" s="21">
        <v>0</v>
      </c>
      <c r="U73" s="21">
        <v>580</v>
      </c>
      <c r="V73" s="21">
        <v>339</v>
      </c>
      <c r="W73" s="21">
        <v>0</v>
      </c>
      <c r="X73" s="21">
        <v>580</v>
      </c>
      <c r="Y73" s="21">
        <v>339</v>
      </c>
      <c r="Z73" s="21">
        <v>0</v>
      </c>
      <c r="AA73" s="21">
        <v>580</v>
      </c>
      <c r="AB73" s="21">
        <v>338</v>
      </c>
      <c r="AC73" s="21">
        <v>0</v>
      </c>
      <c r="AD73" s="21">
        <v>580</v>
      </c>
      <c r="AE73" s="21">
        <v>505</v>
      </c>
      <c r="AF73" s="21">
        <v>0</v>
      </c>
      <c r="AG73" s="21">
        <v>580</v>
      </c>
      <c r="AH73" s="21">
        <v>422</v>
      </c>
      <c r="AI73" s="21">
        <v>0</v>
      </c>
      <c r="AJ73" s="21">
        <v>580</v>
      </c>
      <c r="AK73" s="21">
        <v>257</v>
      </c>
      <c r="AL73" s="21">
        <v>0</v>
      </c>
      <c r="AM73" s="21">
        <f t="shared" ref="AM73:AM104" si="3">C73+F73+I73+L73+O73+R73+U73+X73+AA73+AD73+AG73+AJ73</f>
        <v>6960</v>
      </c>
      <c r="AN73" s="21">
        <f t="shared" ref="AN73:AN103" si="4">D73+G73+J73+M73+P73+S73+V73+Y73+AB73+AE73+AH73+AK73</f>
        <v>5265</v>
      </c>
      <c r="AO73" s="21">
        <f t="shared" ref="AO73:AO104" si="5">E73+H73+K73+N73+Q73+T73+W73+Z73+AC73+AF73+AI73+AL73</f>
        <v>0</v>
      </c>
      <c r="AP73" s="21">
        <v>7425</v>
      </c>
      <c r="AQ73" s="21">
        <v>0</v>
      </c>
      <c r="AR73" s="21">
        <v>0</v>
      </c>
      <c r="AS73" s="21">
        <v>7950</v>
      </c>
      <c r="AT73" s="21">
        <v>0</v>
      </c>
      <c r="AU73" s="21">
        <v>0</v>
      </c>
      <c r="BB73" s="21"/>
      <c r="BC73" s="22"/>
      <c r="BE73" s="31"/>
    </row>
    <row r="74" spans="1:57" ht="17.45" customHeight="1" x14ac:dyDescent="0.2">
      <c r="A74" s="690" t="s">
        <v>87</v>
      </c>
      <c r="B74" s="23">
        <v>65</v>
      </c>
      <c r="C74" s="21">
        <v>807</v>
      </c>
      <c r="D74" s="21">
        <v>0</v>
      </c>
      <c r="E74" s="21">
        <v>351</v>
      </c>
      <c r="F74" s="21">
        <v>807</v>
      </c>
      <c r="G74" s="21">
        <v>18</v>
      </c>
      <c r="H74" s="21">
        <v>351</v>
      </c>
      <c r="I74" s="21">
        <v>807</v>
      </c>
      <c r="J74" s="21">
        <v>0</v>
      </c>
      <c r="K74" s="21">
        <v>351</v>
      </c>
      <c r="L74" s="21">
        <v>807</v>
      </c>
      <c r="M74" s="21">
        <v>0</v>
      </c>
      <c r="N74" s="21">
        <v>351</v>
      </c>
      <c r="O74" s="21">
        <v>807</v>
      </c>
      <c r="P74" s="21">
        <v>0</v>
      </c>
      <c r="Q74" s="21">
        <v>351</v>
      </c>
      <c r="R74" s="21">
        <v>807</v>
      </c>
      <c r="S74" s="21">
        <v>0</v>
      </c>
      <c r="T74" s="21">
        <v>351</v>
      </c>
      <c r="U74" s="21">
        <v>807</v>
      </c>
      <c r="V74" s="21">
        <v>0</v>
      </c>
      <c r="W74" s="21">
        <v>351</v>
      </c>
      <c r="X74" s="21">
        <v>807</v>
      </c>
      <c r="Y74" s="21">
        <v>0</v>
      </c>
      <c r="Z74" s="21">
        <v>351</v>
      </c>
      <c r="AA74" s="21">
        <v>807</v>
      </c>
      <c r="AB74" s="21">
        <v>0</v>
      </c>
      <c r="AC74" s="21">
        <v>351</v>
      </c>
      <c r="AD74" s="21">
        <v>807</v>
      </c>
      <c r="AE74" s="21">
        <v>0</v>
      </c>
      <c r="AF74" s="21">
        <v>351</v>
      </c>
      <c r="AG74" s="21">
        <v>807</v>
      </c>
      <c r="AH74" s="21">
        <v>0</v>
      </c>
      <c r="AI74" s="21">
        <v>351</v>
      </c>
      <c r="AJ74" s="21">
        <v>807</v>
      </c>
      <c r="AK74" s="21">
        <v>0</v>
      </c>
      <c r="AL74" s="21">
        <v>351</v>
      </c>
      <c r="AM74" s="21">
        <f t="shared" si="3"/>
        <v>9684</v>
      </c>
      <c r="AN74" s="21">
        <f t="shared" si="4"/>
        <v>18</v>
      </c>
      <c r="AO74" s="21">
        <f t="shared" si="5"/>
        <v>4212</v>
      </c>
      <c r="AP74" s="21">
        <v>10129</v>
      </c>
      <c r="AQ74" s="21">
        <v>0</v>
      </c>
      <c r="AR74" s="21">
        <v>4043</v>
      </c>
      <c r="AS74" s="21">
        <v>10849</v>
      </c>
      <c r="AT74" s="21">
        <v>0</v>
      </c>
      <c r="AU74" s="21">
        <v>4311</v>
      </c>
      <c r="BB74" s="21"/>
      <c r="BC74" s="22"/>
      <c r="BE74" s="31"/>
    </row>
    <row r="75" spans="1:57" ht="17.45" customHeight="1" x14ac:dyDescent="0.2">
      <c r="A75" s="690" t="s">
        <v>88</v>
      </c>
      <c r="B75" s="23">
        <v>67</v>
      </c>
      <c r="C75" s="21">
        <v>0</v>
      </c>
      <c r="D75" s="21">
        <v>0</v>
      </c>
      <c r="E75" s="21">
        <v>0</v>
      </c>
      <c r="F75" s="21">
        <v>0</v>
      </c>
      <c r="G75" s="21">
        <v>7</v>
      </c>
      <c r="H75" s="21">
        <v>0</v>
      </c>
      <c r="I75" s="21">
        <v>0</v>
      </c>
      <c r="J75" s="21">
        <v>0</v>
      </c>
      <c r="K75" s="21">
        <v>0</v>
      </c>
      <c r="L75" s="21">
        <v>0</v>
      </c>
      <c r="M75" s="21">
        <v>0</v>
      </c>
      <c r="N75" s="21">
        <v>0</v>
      </c>
      <c r="O75" s="21">
        <v>0</v>
      </c>
      <c r="P75" s="21">
        <v>0</v>
      </c>
      <c r="Q75" s="21">
        <v>0</v>
      </c>
      <c r="R75" s="21">
        <v>0</v>
      </c>
      <c r="S75" s="21">
        <v>0</v>
      </c>
      <c r="T75" s="21">
        <v>0</v>
      </c>
      <c r="U75" s="21">
        <v>0</v>
      </c>
      <c r="V75" s="21">
        <v>0</v>
      </c>
      <c r="W75" s="21">
        <v>0</v>
      </c>
      <c r="X75" s="21">
        <v>0</v>
      </c>
      <c r="Y75" s="21">
        <v>0</v>
      </c>
      <c r="Z75" s="21">
        <v>0</v>
      </c>
      <c r="AA75" s="21">
        <v>0</v>
      </c>
      <c r="AB75" s="21">
        <v>0</v>
      </c>
      <c r="AC75" s="21">
        <v>0</v>
      </c>
      <c r="AD75" s="21">
        <v>0</v>
      </c>
      <c r="AE75" s="21">
        <v>0</v>
      </c>
      <c r="AF75" s="21">
        <v>0</v>
      </c>
      <c r="AG75" s="21">
        <v>0</v>
      </c>
      <c r="AH75" s="21">
        <v>0</v>
      </c>
      <c r="AI75" s="21">
        <v>0</v>
      </c>
      <c r="AJ75" s="21">
        <v>0</v>
      </c>
      <c r="AK75" s="21">
        <v>0</v>
      </c>
      <c r="AL75" s="21">
        <v>0</v>
      </c>
      <c r="AM75" s="21">
        <f t="shared" si="3"/>
        <v>0</v>
      </c>
      <c r="AN75" s="21">
        <f t="shared" si="4"/>
        <v>7</v>
      </c>
      <c r="AO75" s="21">
        <f t="shared" si="5"/>
        <v>0</v>
      </c>
      <c r="AP75" s="21">
        <v>0</v>
      </c>
      <c r="AQ75" s="21">
        <v>0</v>
      </c>
      <c r="AR75" s="21">
        <v>0</v>
      </c>
      <c r="AS75" s="21">
        <v>0</v>
      </c>
      <c r="AT75" s="21">
        <v>0</v>
      </c>
      <c r="AU75" s="21">
        <v>0</v>
      </c>
      <c r="BB75" s="21"/>
      <c r="BC75" s="22"/>
      <c r="BE75" s="31"/>
    </row>
    <row r="76" spans="1:57" ht="17.45" customHeight="1" x14ac:dyDescent="0.2">
      <c r="A76" s="688" t="s">
        <v>89</v>
      </c>
      <c r="B76" s="16">
        <v>70</v>
      </c>
      <c r="C76" s="21">
        <f>-219+271</f>
        <v>52</v>
      </c>
      <c r="D76" s="21">
        <v>0</v>
      </c>
      <c r="E76" s="21">
        <v>1</v>
      </c>
      <c r="F76" s="21">
        <f>-219+271</f>
        <v>52</v>
      </c>
      <c r="G76" s="21">
        <v>0</v>
      </c>
      <c r="H76" s="21">
        <v>1</v>
      </c>
      <c r="I76" s="21">
        <f>-219+271</f>
        <v>52</v>
      </c>
      <c r="J76" s="21">
        <v>0</v>
      </c>
      <c r="K76" s="21">
        <v>1</v>
      </c>
      <c r="L76" s="21">
        <f>-219+271</f>
        <v>52</v>
      </c>
      <c r="M76" s="21">
        <v>105</v>
      </c>
      <c r="N76" s="21">
        <v>1</v>
      </c>
      <c r="O76" s="21">
        <f>-219+271</f>
        <v>52</v>
      </c>
      <c r="P76" s="21">
        <v>5222</v>
      </c>
      <c r="Q76" s="21">
        <v>1</v>
      </c>
      <c r="R76" s="21">
        <f>-219+271</f>
        <v>52</v>
      </c>
      <c r="S76" s="21">
        <v>1581</v>
      </c>
      <c r="T76" s="21">
        <v>1</v>
      </c>
      <c r="U76" s="21">
        <f>-219+271</f>
        <v>52</v>
      </c>
      <c r="V76" s="21">
        <v>100</v>
      </c>
      <c r="W76" s="21">
        <v>1</v>
      </c>
      <c r="X76" s="21">
        <f>-219+271</f>
        <v>52</v>
      </c>
      <c r="Y76" s="21">
        <v>50</v>
      </c>
      <c r="Z76" s="21">
        <v>1</v>
      </c>
      <c r="AA76" s="21">
        <f>-219+271</f>
        <v>52</v>
      </c>
      <c r="AB76" s="21">
        <v>0</v>
      </c>
      <c r="AC76" s="21">
        <v>1</v>
      </c>
      <c r="AD76" s="21">
        <f>-219+271</f>
        <v>52</v>
      </c>
      <c r="AE76" s="21">
        <v>0</v>
      </c>
      <c r="AF76" s="21">
        <v>1</v>
      </c>
      <c r="AG76" s="21">
        <f>-219+271</f>
        <v>52</v>
      </c>
      <c r="AH76" s="21">
        <v>0</v>
      </c>
      <c r="AI76" s="21">
        <v>1</v>
      </c>
      <c r="AJ76" s="21">
        <f>-219+271</f>
        <v>52</v>
      </c>
      <c r="AK76" s="21">
        <v>0</v>
      </c>
      <c r="AL76" s="21">
        <v>1</v>
      </c>
      <c r="AM76" s="21">
        <f t="shared" si="3"/>
        <v>624</v>
      </c>
      <c r="AN76" s="21">
        <f t="shared" si="4"/>
        <v>7058</v>
      </c>
      <c r="AO76" s="21">
        <f t="shared" si="5"/>
        <v>12</v>
      </c>
      <c r="AP76" s="21">
        <f>-3095+3496</f>
        <v>401</v>
      </c>
      <c r="AQ76" s="21">
        <v>0</v>
      </c>
      <c r="AR76" s="21">
        <v>10</v>
      </c>
      <c r="AS76" s="21">
        <f>-3451+3780</f>
        <v>329</v>
      </c>
      <c r="AT76" s="21">
        <v>0</v>
      </c>
      <c r="AU76" s="21">
        <v>10</v>
      </c>
      <c r="BB76" s="21"/>
      <c r="BC76" s="22"/>
      <c r="BE76" s="31"/>
    </row>
    <row r="77" spans="1:57" ht="17.45" customHeight="1" x14ac:dyDescent="0.2">
      <c r="A77" s="688" t="s">
        <v>90</v>
      </c>
      <c r="B77" s="16">
        <v>71</v>
      </c>
      <c r="C77" s="21">
        <v>1745</v>
      </c>
      <c r="D77" s="21">
        <v>16</v>
      </c>
      <c r="E77" s="21">
        <v>18</v>
      </c>
      <c r="F77" s="21">
        <v>1745</v>
      </c>
      <c r="G77" s="21">
        <v>3388</v>
      </c>
      <c r="H77" s="21">
        <v>18</v>
      </c>
      <c r="I77" s="21">
        <v>1745</v>
      </c>
      <c r="J77" s="21">
        <v>0</v>
      </c>
      <c r="K77" s="21">
        <v>18</v>
      </c>
      <c r="L77" s="21">
        <v>1745</v>
      </c>
      <c r="M77" s="21">
        <v>0</v>
      </c>
      <c r="N77" s="21">
        <v>18</v>
      </c>
      <c r="O77" s="21">
        <v>1745</v>
      </c>
      <c r="P77" s="21">
        <v>3404</v>
      </c>
      <c r="Q77" s="21">
        <v>18</v>
      </c>
      <c r="R77" s="21">
        <v>1745</v>
      </c>
      <c r="S77" s="21">
        <v>500</v>
      </c>
      <c r="T77" s="21">
        <v>18</v>
      </c>
      <c r="U77" s="21">
        <v>1745</v>
      </c>
      <c r="V77" s="21">
        <v>750</v>
      </c>
      <c r="W77" s="21">
        <v>18</v>
      </c>
      <c r="X77" s="21">
        <v>1745</v>
      </c>
      <c r="Y77" s="21">
        <v>650</v>
      </c>
      <c r="Z77" s="21">
        <v>18</v>
      </c>
      <c r="AA77" s="21">
        <v>1745</v>
      </c>
      <c r="AB77" s="21">
        <v>400</v>
      </c>
      <c r="AC77" s="21">
        <v>18</v>
      </c>
      <c r="AD77" s="21">
        <v>1745</v>
      </c>
      <c r="AE77" s="21">
        <v>400</v>
      </c>
      <c r="AF77" s="21">
        <v>18</v>
      </c>
      <c r="AG77" s="21">
        <v>1745</v>
      </c>
      <c r="AH77" s="21">
        <v>200</v>
      </c>
      <c r="AI77" s="21">
        <v>18</v>
      </c>
      <c r="AJ77" s="21">
        <v>1745</v>
      </c>
      <c r="AK77" s="21">
        <v>0</v>
      </c>
      <c r="AL77" s="21">
        <v>18</v>
      </c>
      <c r="AM77" s="21">
        <f t="shared" si="3"/>
        <v>20940</v>
      </c>
      <c r="AN77" s="21">
        <f t="shared" si="4"/>
        <v>9708</v>
      </c>
      <c r="AO77" s="21">
        <f t="shared" si="5"/>
        <v>216</v>
      </c>
      <c r="AP77" s="21">
        <v>14772</v>
      </c>
      <c r="AQ77" s="21">
        <v>8209</v>
      </c>
      <c r="AR77" s="21">
        <v>224</v>
      </c>
      <c r="AS77" s="21">
        <v>13850</v>
      </c>
      <c r="AT77" s="21">
        <v>8274</v>
      </c>
      <c r="AU77" s="21">
        <v>234</v>
      </c>
      <c r="BB77" s="21"/>
      <c r="BC77" s="22"/>
      <c r="BE77" s="31"/>
    </row>
    <row r="78" spans="1:57" ht="17.45" customHeight="1" x14ac:dyDescent="0.2">
      <c r="A78" s="688" t="s">
        <v>91</v>
      </c>
      <c r="B78" s="16">
        <v>75</v>
      </c>
      <c r="C78" s="21">
        <v>0</v>
      </c>
      <c r="D78" s="21">
        <v>0</v>
      </c>
      <c r="E78" s="21">
        <v>0</v>
      </c>
      <c r="F78" s="21">
        <v>0</v>
      </c>
      <c r="G78" s="21">
        <v>0</v>
      </c>
      <c r="H78" s="21">
        <v>0</v>
      </c>
      <c r="I78" s="21">
        <v>0</v>
      </c>
      <c r="J78" s="21">
        <v>0</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f t="shared" si="3"/>
        <v>0</v>
      </c>
      <c r="AN78" s="21">
        <f t="shared" si="4"/>
        <v>0</v>
      </c>
      <c r="AO78" s="21">
        <f t="shared" si="5"/>
        <v>0</v>
      </c>
      <c r="AP78" s="21">
        <v>0</v>
      </c>
      <c r="AQ78" s="21">
        <v>0</v>
      </c>
      <c r="AR78" s="21">
        <v>0</v>
      </c>
      <c r="AS78" s="21">
        <v>0</v>
      </c>
      <c r="AT78" s="21">
        <v>0</v>
      </c>
      <c r="AU78" s="21">
        <v>0</v>
      </c>
      <c r="BB78" s="21"/>
      <c r="BC78" s="22"/>
      <c r="BE78" s="31"/>
    </row>
    <row r="79" spans="1:57" ht="17.45" customHeight="1" x14ac:dyDescent="0.2">
      <c r="A79" s="688" t="s">
        <v>92</v>
      </c>
      <c r="B79" s="16">
        <v>76</v>
      </c>
      <c r="C79" s="21">
        <v>2</v>
      </c>
      <c r="D79" s="21">
        <v>0</v>
      </c>
      <c r="E79" s="21">
        <v>1</v>
      </c>
      <c r="F79" s="21">
        <v>2</v>
      </c>
      <c r="G79" s="21">
        <v>0</v>
      </c>
      <c r="H79" s="21">
        <v>1</v>
      </c>
      <c r="I79" s="21">
        <v>2</v>
      </c>
      <c r="J79" s="21">
        <v>0</v>
      </c>
      <c r="K79" s="21">
        <v>1</v>
      </c>
      <c r="L79" s="21">
        <v>2</v>
      </c>
      <c r="M79" s="21">
        <v>0</v>
      </c>
      <c r="N79" s="21">
        <v>1</v>
      </c>
      <c r="O79" s="21">
        <v>2</v>
      </c>
      <c r="P79" s="21">
        <v>0</v>
      </c>
      <c r="Q79" s="21">
        <v>1</v>
      </c>
      <c r="R79" s="21">
        <v>2</v>
      </c>
      <c r="S79" s="21">
        <v>0</v>
      </c>
      <c r="T79" s="21">
        <v>1</v>
      </c>
      <c r="U79" s="21">
        <v>2</v>
      </c>
      <c r="V79" s="21">
        <v>0</v>
      </c>
      <c r="W79" s="21">
        <v>1</v>
      </c>
      <c r="X79" s="21">
        <v>2</v>
      </c>
      <c r="Y79" s="21">
        <v>0</v>
      </c>
      <c r="Z79" s="21">
        <v>1</v>
      </c>
      <c r="AA79" s="21">
        <v>2</v>
      </c>
      <c r="AB79" s="21">
        <v>0</v>
      </c>
      <c r="AC79" s="21">
        <v>1</v>
      </c>
      <c r="AD79" s="21">
        <v>2</v>
      </c>
      <c r="AE79" s="21">
        <v>0</v>
      </c>
      <c r="AF79" s="21">
        <v>1</v>
      </c>
      <c r="AG79" s="21">
        <v>2</v>
      </c>
      <c r="AH79" s="21">
        <v>0</v>
      </c>
      <c r="AI79" s="21">
        <v>1</v>
      </c>
      <c r="AJ79" s="21">
        <v>2</v>
      </c>
      <c r="AK79" s="21">
        <v>0</v>
      </c>
      <c r="AL79" s="21">
        <v>1</v>
      </c>
      <c r="AM79" s="21">
        <f t="shared" si="3"/>
        <v>24</v>
      </c>
      <c r="AN79" s="21">
        <f t="shared" si="4"/>
        <v>0</v>
      </c>
      <c r="AO79" s="21">
        <f t="shared" si="5"/>
        <v>12</v>
      </c>
      <c r="AP79" s="21">
        <v>28</v>
      </c>
      <c r="AQ79" s="21">
        <v>0</v>
      </c>
      <c r="AR79" s="21">
        <v>11</v>
      </c>
      <c r="AS79" s="21">
        <v>32</v>
      </c>
      <c r="AT79" s="21">
        <v>0</v>
      </c>
      <c r="AU79" s="21">
        <v>12</v>
      </c>
      <c r="BB79" s="21"/>
      <c r="BC79" s="22"/>
      <c r="BE79" s="31"/>
    </row>
    <row r="80" spans="1:57" ht="11.25" customHeight="1" x14ac:dyDescent="0.2">
      <c r="B80" s="16"/>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BB80" s="21"/>
      <c r="BC80" s="22"/>
      <c r="BE80" s="31"/>
    </row>
    <row r="81" spans="1:57 16307:16307" ht="17.45" customHeight="1" x14ac:dyDescent="0.2">
      <c r="A81" s="1135" t="s">
        <v>93</v>
      </c>
      <c r="B81" s="1135"/>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BB81" s="21"/>
      <c r="BC81" s="22"/>
      <c r="BE81" s="31"/>
    </row>
    <row r="82" spans="1:57 16307:16307" ht="20.25" customHeight="1" x14ac:dyDescent="0.2">
      <c r="A82" s="688" t="s">
        <v>94</v>
      </c>
      <c r="B82" s="16">
        <v>22</v>
      </c>
      <c r="C82" s="21">
        <v>9054</v>
      </c>
      <c r="D82" s="21">
        <v>2825</v>
      </c>
      <c r="E82" s="21">
        <v>55</v>
      </c>
      <c r="F82" s="21">
        <v>9054</v>
      </c>
      <c r="G82" s="21">
        <v>2975</v>
      </c>
      <c r="H82" s="21">
        <v>55</v>
      </c>
      <c r="I82" s="21">
        <v>9054</v>
      </c>
      <c r="J82" s="21">
        <v>3091</v>
      </c>
      <c r="K82" s="21">
        <v>55</v>
      </c>
      <c r="L82" s="21">
        <v>9054</v>
      </c>
      <c r="M82" s="21">
        <v>3048</v>
      </c>
      <c r="N82" s="21">
        <v>55</v>
      </c>
      <c r="O82" s="21">
        <v>9054</v>
      </c>
      <c r="P82" s="21">
        <v>3082</v>
      </c>
      <c r="Q82" s="21">
        <v>55</v>
      </c>
      <c r="R82" s="21">
        <v>9054</v>
      </c>
      <c r="S82" s="21">
        <v>3499</v>
      </c>
      <c r="T82" s="21">
        <v>55</v>
      </c>
      <c r="U82" s="21">
        <v>9054</v>
      </c>
      <c r="V82" s="21">
        <v>2935</v>
      </c>
      <c r="W82" s="21">
        <v>55</v>
      </c>
      <c r="X82" s="21">
        <v>9054</v>
      </c>
      <c r="Y82" s="21">
        <v>2619</v>
      </c>
      <c r="Z82" s="21">
        <v>55</v>
      </c>
      <c r="AA82" s="21">
        <v>9054</v>
      </c>
      <c r="AB82" s="21">
        <v>2500</v>
      </c>
      <c r="AC82" s="21">
        <v>55</v>
      </c>
      <c r="AD82" s="21">
        <v>9054</v>
      </c>
      <c r="AE82" s="21">
        <v>2501</v>
      </c>
      <c r="AF82" s="21">
        <v>55</v>
      </c>
      <c r="AG82" s="21">
        <v>9054</v>
      </c>
      <c r="AH82" s="21">
        <v>5947</v>
      </c>
      <c r="AI82" s="21">
        <v>55</v>
      </c>
      <c r="AJ82" s="21">
        <v>9054</v>
      </c>
      <c r="AK82" s="21">
        <v>2402</v>
      </c>
      <c r="AL82" s="21">
        <v>55</v>
      </c>
      <c r="AM82" s="21">
        <f t="shared" si="3"/>
        <v>108648</v>
      </c>
      <c r="AN82" s="21">
        <f t="shared" si="4"/>
        <v>37424</v>
      </c>
      <c r="AO82" s="21">
        <f t="shared" si="5"/>
        <v>660</v>
      </c>
      <c r="AP82" s="21">
        <v>112735</v>
      </c>
      <c r="AQ82" s="21">
        <v>11854</v>
      </c>
      <c r="AR82" s="21">
        <v>68</v>
      </c>
      <c r="AS82" s="21">
        <v>116569</v>
      </c>
      <c r="AT82" s="21">
        <v>10823</v>
      </c>
      <c r="AU82" s="21">
        <v>71</v>
      </c>
      <c r="BB82" s="21"/>
      <c r="BC82" s="22"/>
      <c r="BE82" s="31"/>
    </row>
    <row r="83" spans="1:57 16307:16307" ht="17.45" customHeight="1" x14ac:dyDescent="0.2">
      <c r="A83" s="688" t="s">
        <v>95</v>
      </c>
      <c r="B83" s="16">
        <v>56</v>
      </c>
      <c r="C83" s="21">
        <v>1826</v>
      </c>
      <c r="D83" s="21">
        <v>0</v>
      </c>
      <c r="E83" s="21">
        <v>0</v>
      </c>
      <c r="F83" s="21">
        <v>1826</v>
      </c>
      <c r="G83" s="21">
        <v>0</v>
      </c>
      <c r="H83" s="21">
        <v>0</v>
      </c>
      <c r="I83" s="21">
        <v>1826</v>
      </c>
      <c r="J83" s="21">
        <v>0</v>
      </c>
      <c r="K83" s="21">
        <v>0</v>
      </c>
      <c r="L83" s="21">
        <v>1826</v>
      </c>
      <c r="M83" s="21">
        <v>0</v>
      </c>
      <c r="N83" s="21">
        <v>0</v>
      </c>
      <c r="O83" s="21">
        <v>1826</v>
      </c>
      <c r="P83" s="21">
        <v>0</v>
      </c>
      <c r="Q83" s="21">
        <v>0</v>
      </c>
      <c r="R83" s="21">
        <v>1826</v>
      </c>
      <c r="S83" s="21">
        <v>0</v>
      </c>
      <c r="T83" s="21">
        <v>0</v>
      </c>
      <c r="U83" s="21">
        <v>1826</v>
      </c>
      <c r="V83" s="21">
        <v>0</v>
      </c>
      <c r="W83" s="21">
        <v>0</v>
      </c>
      <c r="X83" s="21">
        <v>1826</v>
      </c>
      <c r="Y83" s="21">
        <v>0</v>
      </c>
      <c r="Z83" s="21">
        <v>0</v>
      </c>
      <c r="AA83" s="21">
        <v>1826</v>
      </c>
      <c r="AB83" s="21">
        <v>0</v>
      </c>
      <c r="AC83" s="21">
        <v>0</v>
      </c>
      <c r="AD83" s="21">
        <v>1826</v>
      </c>
      <c r="AE83" s="21">
        <v>0</v>
      </c>
      <c r="AF83" s="21">
        <v>0</v>
      </c>
      <c r="AG83" s="21">
        <v>1826</v>
      </c>
      <c r="AH83" s="21">
        <v>0</v>
      </c>
      <c r="AI83" s="21">
        <v>0</v>
      </c>
      <c r="AJ83" s="21">
        <v>1826</v>
      </c>
      <c r="AK83" s="21">
        <v>0</v>
      </c>
      <c r="AL83" s="21">
        <v>0</v>
      </c>
      <c r="AM83" s="21">
        <f t="shared" si="3"/>
        <v>21912</v>
      </c>
      <c r="AN83" s="21">
        <f t="shared" si="4"/>
        <v>0</v>
      </c>
      <c r="AO83" s="21">
        <f t="shared" si="5"/>
        <v>0</v>
      </c>
      <c r="AP83" s="21">
        <v>23399</v>
      </c>
      <c r="AQ83" s="21">
        <v>0</v>
      </c>
      <c r="AR83" s="21">
        <v>0</v>
      </c>
      <c r="AS83" s="21">
        <v>25085</v>
      </c>
      <c r="AT83" s="21">
        <v>0</v>
      </c>
      <c r="AU83" s="21">
        <v>0</v>
      </c>
      <c r="BB83" s="21"/>
      <c r="BC83" s="22"/>
      <c r="BE83" s="31"/>
    </row>
    <row r="84" spans="1:57 16307:16307" ht="17.45" customHeight="1" x14ac:dyDescent="0.2">
      <c r="A84" s="688" t="s">
        <v>96</v>
      </c>
      <c r="B84" s="16">
        <v>68</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0</v>
      </c>
      <c r="AI84" s="21">
        <v>0</v>
      </c>
      <c r="AJ84" s="21">
        <v>0</v>
      </c>
      <c r="AK84" s="21">
        <v>0</v>
      </c>
      <c r="AL84" s="21">
        <v>0</v>
      </c>
      <c r="AM84" s="21">
        <f t="shared" si="3"/>
        <v>0</v>
      </c>
      <c r="AN84" s="21">
        <f t="shared" si="4"/>
        <v>0</v>
      </c>
      <c r="AO84" s="21">
        <f t="shared" si="5"/>
        <v>0</v>
      </c>
      <c r="AP84" s="21">
        <v>0</v>
      </c>
      <c r="AQ84" s="21">
        <v>0</v>
      </c>
      <c r="AR84" s="21">
        <v>0</v>
      </c>
      <c r="AS84" s="21">
        <v>0</v>
      </c>
      <c r="AT84" s="21">
        <v>0</v>
      </c>
      <c r="AU84" s="21">
        <v>0</v>
      </c>
      <c r="BB84" s="21"/>
      <c r="BC84" s="22"/>
      <c r="BE84" s="31"/>
      <c r="XCE84" s="21"/>
    </row>
    <row r="85" spans="1:57 16307:16307" ht="17.45" customHeight="1" x14ac:dyDescent="0.2">
      <c r="A85" s="688" t="s">
        <v>97</v>
      </c>
      <c r="B85" s="16">
        <v>69</v>
      </c>
      <c r="C85" s="21">
        <v>87</v>
      </c>
      <c r="D85" s="21">
        <v>0</v>
      </c>
      <c r="E85" s="21">
        <v>73</v>
      </c>
      <c r="F85" s="21">
        <v>87</v>
      </c>
      <c r="G85" s="21">
        <v>0</v>
      </c>
      <c r="H85" s="21">
        <v>73</v>
      </c>
      <c r="I85" s="21">
        <v>87</v>
      </c>
      <c r="J85" s="21">
        <v>0</v>
      </c>
      <c r="K85" s="21">
        <v>73</v>
      </c>
      <c r="L85" s="21">
        <v>87</v>
      </c>
      <c r="M85" s="21">
        <v>0</v>
      </c>
      <c r="N85" s="21">
        <v>73</v>
      </c>
      <c r="O85" s="21">
        <v>87</v>
      </c>
      <c r="P85" s="21">
        <v>0</v>
      </c>
      <c r="Q85" s="21">
        <v>73</v>
      </c>
      <c r="R85" s="21">
        <v>87</v>
      </c>
      <c r="S85" s="21">
        <v>0</v>
      </c>
      <c r="T85" s="21">
        <v>73</v>
      </c>
      <c r="U85" s="21">
        <v>87</v>
      </c>
      <c r="V85" s="21">
        <v>0</v>
      </c>
      <c r="W85" s="21">
        <v>73</v>
      </c>
      <c r="X85" s="21">
        <v>87</v>
      </c>
      <c r="Y85" s="21">
        <v>0</v>
      </c>
      <c r="Z85" s="21">
        <v>73</v>
      </c>
      <c r="AA85" s="21">
        <v>87</v>
      </c>
      <c r="AB85" s="21">
        <v>0</v>
      </c>
      <c r="AC85" s="21">
        <v>73</v>
      </c>
      <c r="AD85" s="21">
        <v>87</v>
      </c>
      <c r="AE85" s="21">
        <v>0</v>
      </c>
      <c r="AF85" s="21">
        <v>73</v>
      </c>
      <c r="AG85" s="21">
        <v>87</v>
      </c>
      <c r="AH85" s="21">
        <v>0</v>
      </c>
      <c r="AI85" s="21">
        <v>73</v>
      </c>
      <c r="AJ85" s="21">
        <v>87</v>
      </c>
      <c r="AK85" s="21">
        <v>0</v>
      </c>
      <c r="AL85" s="21">
        <v>73</v>
      </c>
      <c r="AM85" s="21">
        <f t="shared" si="3"/>
        <v>1044</v>
      </c>
      <c r="AN85" s="21">
        <f t="shared" si="4"/>
        <v>0</v>
      </c>
      <c r="AO85" s="21">
        <f t="shared" si="5"/>
        <v>876</v>
      </c>
      <c r="AP85" s="21">
        <v>1105</v>
      </c>
      <c r="AQ85" s="21">
        <v>0</v>
      </c>
      <c r="AR85" s="21">
        <v>880</v>
      </c>
      <c r="AS85" s="21">
        <v>1152</v>
      </c>
      <c r="AT85" s="21">
        <v>0</v>
      </c>
      <c r="AU85" s="21">
        <v>880</v>
      </c>
      <c r="BB85" s="21"/>
      <c r="BC85" s="22"/>
      <c r="BE85" s="31"/>
    </row>
    <row r="86" spans="1:57 16307:16307" ht="9.75" customHeight="1" x14ac:dyDescent="0.2">
      <c r="B86" s="16"/>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BB86" s="21"/>
      <c r="BC86" s="22"/>
      <c r="BE86" s="31"/>
    </row>
    <row r="87" spans="1:57 16307:16307" ht="17.45" customHeight="1" x14ac:dyDescent="0.2">
      <c r="A87" s="1135" t="s">
        <v>98</v>
      </c>
      <c r="B87" s="1135"/>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BB87" s="21"/>
      <c r="BC87" s="22"/>
      <c r="BE87" s="31"/>
    </row>
    <row r="88" spans="1:57 16307:16307" ht="17.45" customHeight="1" x14ac:dyDescent="0.2">
      <c r="A88" s="690" t="s">
        <v>99</v>
      </c>
      <c r="B88" s="23">
        <v>34</v>
      </c>
      <c r="C88" s="21">
        <v>2905</v>
      </c>
      <c r="D88" s="21">
        <v>4822</v>
      </c>
      <c r="E88" s="21">
        <v>12907</v>
      </c>
      <c r="F88" s="21">
        <v>2905</v>
      </c>
      <c r="G88" s="21">
        <v>4942</v>
      </c>
      <c r="H88" s="21">
        <v>12907</v>
      </c>
      <c r="I88" s="21">
        <v>2905</v>
      </c>
      <c r="J88" s="21">
        <v>5388</v>
      </c>
      <c r="K88" s="21">
        <v>12907</v>
      </c>
      <c r="L88" s="21">
        <v>2905</v>
      </c>
      <c r="M88" s="21">
        <v>7258</v>
      </c>
      <c r="N88" s="21">
        <v>12907</v>
      </c>
      <c r="O88" s="21">
        <v>2905</v>
      </c>
      <c r="P88" s="21">
        <v>7871</v>
      </c>
      <c r="Q88" s="21">
        <v>12907</v>
      </c>
      <c r="R88" s="21">
        <v>2905</v>
      </c>
      <c r="S88" s="21">
        <v>8528</v>
      </c>
      <c r="T88" s="21">
        <v>12907</v>
      </c>
      <c r="U88" s="21">
        <v>2905</v>
      </c>
      <c r="V88" s="21">
        <v>6730</v>
      </c>
      <c r="W88" s="21">
        <v>12907</v>
      </c>
      <c r="X88" s="21">
        <v>2905</v>
      </c>
      <c r="Y88" s="21">
        <v>5661</v>
      </c>
      <c r="Z88" s="21">
        <v>12907</v>
      </c>
      <c r="AA88" s="21">
        <v>2905</v>
      </c>
      <c r="AB88" s="21">
        <v>5161</v>
      </c>
      <c r="AC88" s="21">
        <v>12907</v>
      </c>
      <c r="AD88" s="21">
        <v>2905</v>
      </c>
      <c r="AE88" s="21">
        <v>5161</v>
      </c>
      <c r="AF88" s="21">
        <v>12907</v>
      </c>
      <c r="AG88" s="21">
        <v>2905</v>
      </c>
      <c r="AH88" s="21">
        <v>3411</v>
      </c>
      <c r="AI88" s="21">
        <v>12907</v>
      </c>
      <c r="AJ88" s="21">
        <v>2905</v>
      </c>
      <c r="AK88" s="21">
        <v>576</v>
      </c>
      <c r="AL88" s="21">
        <v>12907</v>
      </c>
      <c r="AM88" s="21">
        <f t="shared" si="3"/>
        <v>34860</v>
      </c>
      <c r="AN88" s="21">
        <f t="shared" si="4"/>
        <v>65509</v>
      </c>
      <c r="AO88" s="21">
        <f t="shared" si="5"/>
        <v>154884</v>
      </c>
      <c r="AP88" s="21">
        <v>37873</v>
      </c>
      <c r="AQ88" s="21">
        <v>51925</v>
      </c>
      <c r="AR88" s="21">
        <v>150784</v>
      </c>
      <c r="AS88" s="21">
        <v>41914</v>
      </c>
      <c r="AT88" s="21">
        <v>53156</v>
      </c>
      <c r="AU88" s="21">
        <v>166117</v>
      </c>
      <c r="BB88" s="21"/>
      <c r="BC88" s="22"/>
      <c r="BE88" s="31"/>
    </row>
    <row r="89" spans="1:57 16307:16307" ht="17.45" customHeight="1" x14ac:dyDescent="0.2">
      <c r="A89" s="690" t="s">
        <v>100</v>
      </c>
      <c r="B89" s="23">
        <v>35</v>
      </c>
      <c r="C89" s="21">
        <v>3917</v>
      </c>
      <c r="D89" s="21">
        <v>0</v>
      </c>
      <c r="E89" s="21">
        <v>0</v>
      </c>
      <c r="F89" s="21">
        <v>3917</v>
      </c>
      <c r="G89" s="21">
        <v>0</v>
      </c>
      <c r="H89" s="21">
        <v>0</v>
      </c>
      <c r="I89" s="21">
        <v>3917</v>
      </c>
      <c r="J89" s="21">
        <v>0</v>
      </c>
      <c r="K89" s="21">
        <v>0</v>
      </c>
      <c r="L89" s="21">
        <v>3917</v>
      </c>
      <c r="M89" s="21">
        <v>0</v>
      </c>
      <c r="N89" s="21">
        <v>0</v>
      </c>
      <c r="O89" s="21">
        <v>3917</v>
      </c>
      <c r="P89" s="21">
        <v>0</v>
      </c>
      <c r="Q89" s="21">
        <v>0</v>
      </c>
      <c r="R89" s="21">
        <v>3917</v>
      </c>
      <c r="S89" s="21">
        <v>0</v>
      </c>
      <c r="T89" s="21">
        <v>0</v>
      </c>
      <c r="U89" s="21">
        <v>3917</v>
      </c>
      <c r="V89" s="21">
        <v>0</v>
      </c>
      <c r="W89" s="21">
        <v>0</v>
      </c>
      <c r="X89" s="21">
        <v>3917</v>
      </c>
      <c r="Y89" s="21">
        <v>0</v>
      </c>
      <c r="Z89" s="21">
        <v>0</v>
      </c>
      <c r="AA89" s="21">
        <v>3917</v>
      </c>
      <c r="AB89" s="21">
        <v>0</v>
      </c>
      <c r="AC89" s="21">
        <v>0</v>
      </c>
      <c r="AD89" s="21">
        <v>3917</v>
      </c>
      <c r="AE89" s="21">
        <v>0</v>
      </c>
      <c r="AF89" s="21">
        <v>0</v>
      </c>
      <c r="AG89" s="21">
        <v>3917</v>
      </c>
      <c r="AH89" s="21">
        <v>0</v>
      </c>
      <c r="AI89" s="21">
        <v>0</v>
      </c>
      <c r="AJ89" s="21">
        <v>3917</v>
      </c>
      <c r="AK89" s="21">
        <v>0</v>
      </c>
      <c r="AL89" s="21">
        <v>0</v>
      </c>
      <c r="AM89" s="21">
        <f t="shared" si="3"/>
        <v>47004</v>
      </c>
      <c r="AN89" s="21">
        <f t="shared" si="4"/>
        <v>0</v>
      </c>
      <c r="AO89" s="21">
        <f t="shared" si="5"/>
        <v>0</v>
      </c>
      <c r="AP89" s="21">
        <v>51154</v>
      </c>
      <c r="AQ89" s="21">
        <v>0</v>
      </c>
      <c r="AR89" s="21">
        <v>0</v>
      </c>
      <c r="AS89" s="21">
        <v>55660</v>
      </c>
      <c r="AT89" s="21">
        <v>0</v>
      </c>
      <c r="AU89" s="21">
        <v>0</v>
      </c>
      <c r="BB89" s="21"/>
      <c r="BC89" s="22"/>
      <c r="BE89" s="31"/>
    </row>
    <row r="90" spans="1:57 16307:16307" ht="17.45" customHeight="1" x14ac:dyDescent="0.2">
      <c r="A90" s="690" t="s">
        <v>101</v>
      </c>
      <c r="B90" s="23">
        <v>43</v>
      </c>
      <c r="C90" s="21">
        <v>1908</v>
      </c>
      <c r="D90" s="21">
        <v>0</v>
      </c>
      <c r="E90" s="21">
        <v>2</v>
      </c>
      <c r="F90" s="21">
        <v>1908</v>
      </c>
      <c r="G90" s="21">
        <v>40</v>
      </c>
      <c r="H90" s="21">
        <v>2</v>
      </c>
      <c r="I90" s="21">
        <v>1908</v>
      </c>
      <c r="J90" s="21">
        <v>43</v>
      </c>
      <c r="K90" s="21">
        <v>2</v>
      </c>
      <c r="L90" s="21">
        <v>1908</v>
      </c>
      <c r="M90" s="21">
        <v>5</v>
      </c>
      <c r="N90" s="21">
        <v>2</v>
      </c>
      <c r="O90" s="21">
        <v>1908</v>
      </c>
      <c r="P90" s="21">
        <v>7</v>
      </c>
      <c r="Q90" s="21">
        <v>2</v>
      </c>
      <c r="R90" s="21">
        <v>1908</v>
      </c>
      <c r="S90" s="21">
        <v>12</v>
      </c>
      <c r="T90" s="21">
        <v>2</v>
      </c>
      <c r="U90" s="21">
        <v>1908</v>
      </c>
      <c r="V90" s="21">
        <v>0</v>
      </c>
      <c r="W90" s="21">
        <v>2</v>
      </c>
      <c r="X90" s="21">
        <v>1908</v>
      </c>
      <c r="Y90" s="21">
        <v>0</v>
      </c>
      <c r="Z90" s="21">
        <v>2</v>
      </c>
      <c r="AA90" s="21">
        <v>1908</v>
      </c>
      <c r="AB90" s="21">
        <v>0</v>
      </c>
      <c r="AC90" s="21">
        <v>2</v>
      </c>
      <c r="AD90" s="21">
        <v>1908</v>
      </c>
      <c r="AE90" s="21">
        <v>36</v>
      </c>
      <c r="AF90" s="21">
        <v>2</v>
      </c>
      <c r="AG90" s="21">
        <v>1908</v>
      </c>
      <c r="AH90" s="21">
        <v>0</v>
      </c>
      <c r="AI90" s="21">
        <v>2</v>
      </c>
      <c r="AJ90" s="21">
        <v>1908</v>
      </c>
      <c r="AK90" s="21">
        <v>0</v>
      </c>
      <c r="AL90" s="21">
        <v>2</v>
      </c>
      <c r="AM90" s="21">
        <f t="shared" si="3"/>
        <v>22896</v>
      </c>
      <c r="AN90" s="21">
        <f t="shared" si="4"/>
        <v>143</v>
      </c>
      <c r="AO90" s="21">
        <f t="shared" si="5"/>
        <v>24</v>
      </c>
      <c r="AP90" s="21">
        <v>24169</v>
      </c>
      <c r="AQ90" s="21">
        <v>0</v>
      </c>
      <c r="AR90" s="21">
        <v>27</v>
      </c>
      <c r="AS90" s="21">
        <v>25673</v>
      </c>
      <c r="AT90" s="21">
        <v>0</v>
      </c>
      <c r="AU90" s="21">
        <v>27</v>
      </c>
      <c r="BB90" s="21"/>
      <c r="BC90" s="22"/>
      <c r="BE90" s="31"/>
    </row>
    <row r="91" spans="1:57 16307:16307" ht="17.45" customHeight="1" x14ac:dyDescent="0.2">
      <c r="A91" s="690" t="s">
        <v>102</v>
      </c>
      <c r="B91" s="23">
        <v>46</v>
      </c>
      <c r="C91" s="21">
        <v>3126</v>
      </c>
      <c r="D91" s="21">
        <v>2644</v>
      </c>
      <c r="E91" s="21">
        <v>2944</v>
      </c>
      <c r="F91" s="21">
        <v>3126</v>
      </c>
      <c r="G91" s="21">
        <v>2644</v>
      </c>
      <c r="H91" s="21">
        <v>2944</v>
      </c>
      <c r="I91" s="21">
        <v>3126</v>
      </c>
      <c r="J91" s="21">
        <v>4144</v>
      </c>
      <c r="K91" s="21">
        <v>2944</v>
      </c>
      <c r="L91" s="21">
        <v>3126</v>
      </c>
      <c r="M91" s="21">
        <v>4444</v>
      </c>
      <c r="N91" s="21">
        <v>2944</v>
      </c>
      <c r="O91" s="21">
        <v>3126</v>
      </c>
      <c r="P91" s="21">
        <v>4444</v>
      </c>
      <c r="Q91" s="21">
        <v>2944</v>
      </c>
      <c r="R91" s="21">
        <v>3126</v>
      </c>
      <c r="S91" s="21">
        <v>4944</v>
      </c>
      <c r="T91" s="21">
        <v>2944</v>
      </c>
      <c r="U91" s="21">
        <v>3126</v>
      </c>
      <c r="V91" s="21">
        <v>3244</v>
      </c>
      <c r="W91" s="21">
        <v>2944</v>
      </c>
      <c r="X91" s="21">
        <v>3126</v>
      </c>
      <c r="Y91" s="21">
        <v>3143</v>
      </c>
      <c r="Z91" s="21">
        <v>2944</v>
      </c>
      <c r="AA91" s="21">
        <v>3126</v>
      </c>
      <c r="AB91" s="21">
        <v>3143</v>
      </c>
      <c r="AC91" s="21">
        <v>2944</v>
      </c>
      <c r="AD91" s="21">
        <v>3126</v>
      </c>
      <c r="AE91" s="21">
        <v>2643</v>
      </c>
      <c r="AF91" s="21">
        <v>2944</v>
      </c>
      <c r="AG91" s="21">
        <v>3126</v>
      </c>
      <c r="AH91" s="21">
        <v>2643</v>
      </c>
      <c r="AI91" s="21">
        <v>2944</v>
      </c>
      <c r="AJ91" s="21">
        <v>3126</v>
      </c>
      <c r="AK91" s="21">
        <v>2644</v>
      </c>
      <c r="AL91" s="21">
        <v>2944</v>
      </c>
      <c r="AM91" s="21">
        <f t="shared" si="3"/>
        <v>37512</v>
      </c>
      <c r="AN91" s="21">
        <f t="shared" si="4"/>
        <v>40724</v>
      </c>
      <c r="AO91" s="21">
        <f t="shared" si="5"/>
        <v>35328</v>
      </c>
      <c r="AP91" s="21">
        <v>39232</v>
      </c>
      <c r="AQ91" s="21">
        <v>51788</v>
      </c>
      <c r="AR91" s="21">
        <v>51188</v>
      </c>
      <c r="AS91" s="21">
        <v>39849</v>
      </c>
      <c r="AT91" s="21">
        <v>52906</v>
      </c>
      <c r="AU91" s="21">
        <v>53555</v>
      </c>
      <c r="BB91" s="21"/>
      <c r="BC91" s="22"/>
      <c r="BE91" s="31"/>
    </row>
    <row r="92" spans="1:57 16307:16307" ht="17.45" customHeight="1" x14ac:dyDescent="0.2">
      <c r="A92" s="690" t="s">
        <v>103</v>
      </c>
      <c r="B92" s="23">
        <v>49</v>
      </c>
      <c r="C92" s="21">
        <v>348</v>
      </c>
      <c r="D92" s="21">
        <v>0</v>
      </c>
      <c r="E92" s="21">
        <v>0</v>
      </c>
      <c r="F92" s="21">
        <v>348</v>
      </c>
      <c r="G92" s="21">
        <v>0</v>
      </c>
      <c r="H92" s="21">
        <v>0</v>
      </c>
      <c r="I92" s="21">
        <v>348</v>
      </c>
      <c r="J92" s="21">
        <v>500</v>
      </c>
      <c r="K92" s="21">
        <v>0</v>
      </c>
      <c r="L92" s="21">
        <v>348</v>
      </c>
      <c r="M92" s="21">
        <v>750</v>
      </c>
      <c r="N92" s="21">
        <v>0</v>
      </c>
      <c r="O92" s="21">
        <v>348</v>
      </c>
      <c r="P92" s="21">
        <v>700</v>
      </c>
      <c r="Q92" s="21">
        <v>0</v>
      </c>
      <c r="R92" s="21">
        <v>348</v>
      </c>
      <c r="S92" s="21">
        <v>500</v>
      </c>
      <c r="T92" s="21">
        <v>0</v>
      </c>
      <c r="U92" s="21">
        <v>348</v>
      </c>
      <c r="V92" s="21">
        <v>463</v>
      </c>
      <c r="W92" s="21">
        <v>0</v>
      </c>
      <c r="X92" s="21">
        <v>348</v>
      </c>
      <c r="Y92" s="21">
        <v>10</v>
      </c>
      <c r="Z92" s="21">
        <v>0</v>
      </c>
      <c r="AA92" s="21">
        <v>348</v>
      </c>
      <c r="AB92" s="21">
        <v>0</v>
      </c>
      <c r="AC92" s="21">
        <v>0</v>
      </c>
      <c r="AD92" s="21">
        <v>348</v>
      </c>
      <c r="AE92" s="21">
        <v>0</v>
      </c>
      <c r="AF92" s="21">
        <v>0</v>
      </c>
      <c r="AG92" s="21">
        <v>348</v>
      </c>
      <c r="AH92" s="21">
        <v>0</v>
      </c>
      <c r="AI92" s="21">
        <v>0</v>
      </c>
      <c r="AJ92" s="21">
        <v>348</v>
      </c>
      <c r="AK92" s="21">
        <v>0</v>
      </c>
      <c r="AL92" s="21">
        <v>0</v>
      </c>
      <c r="AM92" s="21">
        <f t="shared" si="3"/>
        <v>4176</v>
      </c>
      <c r="AN92" s="21">
        <f t="shared" si="4"/>
        <v>2923</v>
      </c>
      <c r="AO92" s="21">
        <f t="shared" si="5"/>
        <v>0</v>
      </c>
      <c r="AP92" s="21">
        <v>4466</v>
      </c>
      <c r="AQ92" s="21">
        <v>1000</v>
      </c>
      <c r="AR92" s="21">
        <v>0</v>
      </c>
      <c r="AS92" s="21">
        <v>4793</v>
      </c>
      <c r="AT92" s="21">
        <v>0</v>
      </c>
      <c r="AU92" s="21">
        <v>0</v>
      </c>
      <c r="BB92" s="21"/>
      <c r="BC92" s="22"/>
      <c r="BE92" s="31"/>
    </row>
    <row r="93" spans="1:57 16307:16307" ht="17.45" customHeight="1" x14ac:dyDescent="0.2">
      <c r="A93" s="690" t="s">
        <v>104</v>
      </c>
      <c r="B93" s="23">
        <v>59</v>
      </c>
      <c r="C93" s="21">
        <v>12135</v>
      </c>
      <c r="D93" s="21">
        <v>0</v>
      </c>
      <c r="E93" s="21">
        <v>1</v>
      </c>
      <c r="F93" s="21">
        <v>12135</v>
      </c>
      <c r="G93" s="21">
        <v>0</v>
      </c>
      <c r="H93" s="21">
        <v>1</v>
      </c>
      <c r="I93" s="21">
        <v>12135</v>
      </c>
      <c r="J93" s="21">
        <v>0</v>
      </c>
      <c r="K93" s="21">
        <v>1</v>
      </c>
      <c r="L93" s="21">
        <v>12135</v>
      </c>
      <c r="M93" s="21">
        <v>0</v>
      </c>
      <c r="N93" s="21">
        <v>1</v>
      </c>
      <c r="O93" s="21">
        <v>12135</v>
      </c>
      <c r="P93" s="21">
        <v>0</v>
      </c>
      <c r="Q93" s="21">
        <v>1</v>
      </c>
      <c r="R93" s="21">
        <v>12135</v>
      </c>
      <c r="S93" s="21">
        <v>0</v>
      </c>
      <c r="T93" s="21">
        <v>1</v>
      </c>
      <c r="U93" s="21">
        <v>12135</v>
      </c>
      <c r="V93" s="21">
        <v>0</v>
      </c>
      <c r="W93" s="21">
        <v>1</v>
      </c>
      <c r="X93" s="21">
        <v>12135</v>
      </c>
      <c r="Y93" s="21">
        <v>0</v>
      </c>
      <c r="Z93" s="21">
        <v>1</v>
      </c>
      <c r="AA93" s="21">
        <v>12135</v>
      </c>
      <c r="AB93" s="21">
        <v>0</v>
      </c>
      <c r="AC93" s="21">
        <v>1</v>
      </c>
      <c r="AD93" s="21">
        <v>12135</v>
      </c>
      <c r="AE93" s="21">
        <v>0</v>
      </c>
      <c r="AF93" s="21">
        <v>1</v>
      </c>
      <c r="AG93" s="21">
        <v>12135</v>
      </c>
      <c r="AH93" s="21">
        <v>0</v>
      </c>
      <c r="AI93" s="21">
        <v>1</v>
      </c>
      <c r="AJ93" s="21">
        <v>12135</v>
      </c>
      <c r="AK93" s="21">
        <v>0</v>
      </c>
      <c r="AL93" s="21">
        <v>1</v>
      </c>
      <c r="AM93" s="21">
        <f t="shared" si="3"/>
        <v>145620</v>
      </c>
      <c r="AN93" s="21">
        <f t="shared" si="4"/>
        <v>0</v>
      </c>
      <c r="AO93" s="21">
        <f t="shared" si="5"/>
        <v>12</v>
      </c>
      <c r="AP93" s="21">
        <v>159293</v>
      </c>
      <c r="AQ93" s="21">
        <v>0</v>
      </c>
      <c r="AR93" s="21">
        <v>5</v>
      </c>
      <c r="AS93" s="21">
        <v>174155</v>
      </c>
      <c r="AT93" s="21">
        <v>0</v>
      </c>
      <c r="AU93" s="21">
        <v>5</v>
      </c>
      <c r="BB93" s="21"/>
      <c r="BC93" s="22"/>
      <c r="BE93" s="31"/>
    </row>
    <row r="94" spans="1:57 16307:16307" ht="17.45" customHeight="1" x14ac:dyDescent="0.2">
      <c r="A94" s="690" t="s">
        <v>105</v>
      </c>
      <c r="B94" s="23">
        <v>60</v>
      </c>
      <c r="C94" s="21">
        <v>7805</v>
      </c>
      <c r="D94" s="21">
        <v>0</v>
      </c>
      <c r="E94" s="21">
        <v>23971</v>
      </c>
      <c r="F94" s="21">
        <v>7805</v>
      </c>
      <c r="G94" s="21">
        <v>130</v>
      </c>
      <c r="H94" s="21">
        <v>23971</v>
      </c>
      <c r="I94" s="21">
        <v>7805</v>
      </c>
      <c r="J94" s="21">
        <v>1677</v>
      </c>
      <c r="K94" s="21">
        <v>23971</v>
      </c>
      <c r="L94" s="21">
        <v>7805</v>
      </c>
      <c r="M94" s="21">
        <v>1680</v>
      </c>
      <c r="N94" s="21">
        <v>23971</v>
      </c>
      <c r="O94" s="21">
        <v>7805</v>
      </c>
      <c r="P94" s="21">
        <v>1680</v>
      </c>
      <c r="Q94" s="21">
        <v>23971</v>
      </c>
      <c r="R94" s="21">
        <v>7805</v>
      </c>
      <c r="S94" s="21">
        <v>1631</v>
      </c>
      <c r="T94" s="21">
        <v>23971</v>
      </c>
      <c r="U94" s="21">
        <v>7806</v>
      </c>
      <c r="V94" s="21">
        <v>130</v>
      </c>
      <c r="W94" s="21">
        <v>23971</v>
      </c>
      <c r="X94" s="21">
        <v>7806</v>
      </c>
      <c r="Y94" s="21">
        <v>130</v>
      </c>
      <c r="Z94" s="21">
        <v>23971</v>
      </c>
      <c r="AA94" s="21">
        <v>7806</v>
      </c>
      <c r="AB94" s="21">
        <v>631</v>
      </c>
      <c r="AC94" s="21">
        <v>23971</v>
      </c>
      <c r="AD94" s="21">
        <v>7806</v>
      </c>
      <c r="AE94" s="21">
        <v>630</v>
      </c>
      <c r="AF94" s="21">
        <v>23971</v>
      </c>
      <c r="AG94" s="21">
        <v>7806</v>
      </c>
      <c r="AH94" s="21">
        <v>1027</v>
      </c>
      <c r="AI94" s="21">
        <v>23971</v>
      </c>
      <c r="AJ94" s="21">
        <v>7806</v>
      </c>
      <c r="AK94" s="21">
        <v>1000</v>
      </c>
      <c r="AL94" s="21">
        <v>23971</v>
      </c>
      <c r="AM94" s="21">
        <f>C94+F94+I94+L94+O94+R94+U94+X94+AA94+AD94+AG94+AJ94</f>
        <v>93666</v>
      </c>
      <c r="AN94" s="21">
        <f t="shared" si="4"/>
        <v>10346</v>
      </c>
      <c r="AO94" s="21">
        <f>E94+H94+K94+N94+Q94+T94+W94+Z94+AC94+AF94+AI94+AL94</f>
        <v>287652</v>
      </c>
      <c r="AP94" s="21">
        <v>99043</v>
      </c>
      <c r="AQ94" s="21">
        <v>13050</v>
      </c>
      <c r="AR94" s="21">
        <v>313722</v>
      </c>
      <c r="AS94" s="21">
        <v>102405</v>
      </c>
      <c r="AT94" s="21">
        <v>16000</v>
      </c>
      <c r="AU94" s="21">
        <v>356711</v>
      </c>
      <c r="BB94" s="21"/>
      <c r="BC94" s="22"/>
      <c r="BE94" s="31"/>
    </row>
    <row r="95" spans="1:57 16307:16307" ht="17.45" customHeight="1" x14ac:dyDescent="0.2">
      <c r="A95" s="690" t="s">
        <v>106</v>
      </c>
      <c r="B95" s="23">
        <v>61</v>
      </c>
      <c r="C95" s="21">
        <v>1251</v>
      </c>
      <c r="D95" s="21">
        <v>0</v>
      </c>
      <c r="E95" s="21">
        <v>1201</v>
      </c>
      <c r="F95" s="21">
        <v>1251</v>
      </c>
      <c r="G95" s="21">
        <v>0</v>
      </c>
      <c r="H95" s="21">
        <v>1201</v>
      </c>
      <c r="I95" s="21">
        <v>1251</v>
      </c>
      <c r="J95" s="21">
        <v>0</v>
      </c>
      <c r="K95" s="21">
        <v>1201</v>
      </c>
      <c r="L95" s="21">
        <v>1251</v>
      </c>
      <c r="M95" s="21">
        <v>0</v>
      </c>
      <c r="N95" s="21">
        <v>1201</v>
      </c>
      <c r="O95" s="21">
        <v>1251</v>
      </c>
      <c r="P95" s="21">
        <v>0</v>
      </c>
      <c r="Q95" s="21">
        <v>1201</v>
      </c>
      <c r="R95" s="21">
        <v>1251</v>
      </c>
      <c r="S95" s="21">
        <v>0</v>
      </c>
      <c r="T95" s="21">
        <v>1201</v>
      </c>
      <c r="U95" s="21">
        <v>1251</v>
      </c>
      <c r="V95" s="21">
        <v>0</v>
      </c>
      <c r="W95" s="21">
        <v>1201</v>
      </c>
      <c r="X95" s="21">
        <v>1251</v>
      </c>
      <c r="Y95" s="21">
        <v>0</v>
      </c>
      <c r="Z95" s="21">
        <v>1201</v>
      </c>
      <c r="AA95" s="21">
        <v>1251</v>
      </c>
      <c r="AB95" s="21">
        <v>0</v>
      </c>
      <c r="AC95" s="21">
        <v>1201</v>
      </c>
      <c r="AD95" s="21">
        <v>1251</v>
      </c>
      <c r="AE95" s="21">
        <v>0</v>
      </c>
      <c r="AF95" s="21">
        <v>1201</v>
      </c>
      <c r="AG95" s="21">
        <v>1251</v>
      </c>
      <c r="AH95" s="21">
        <v>0</v>
      </c>
      <c r="AI95" s="21">
        <v>1201</v>
      </c>
      <c r="AJ95" s="21">
        <v>1251</v>
      </c>
      <c r="AK95" s="21">
        <v>0</v>
      </c>
      <c r="AL95" s="21">
        <v>1201</v>
      </c>
      <c r="AM95" s="21">
        <f t="shared" si="3"/>
        <v>15012</v>
      </c>
      <c r="AN95" s="21">
        <f t="shared" si="4"/>
        <v>0</v>
      </c>
      <c r="AO95" s="21">
        <f t="shared" si="5"/>
        <v>14412</v>
      </c>
      <c r="AP95" s="21">
        <v>15739</v>
      </c>
      <c r="AQ95" s="21">
        <v>0</v>
      </c>
      <c r="AR95" s="21">
        <v>15249</v>
      </c>
      <c r="AS95" s="21">
        <v>16406</v>
      </c>
      <c r="AT95" s="21">
        <v>0</v>
      </c>
      <c r="AU95" s="21">
        <v>16214</v>
      </c>
      <c r="BB95" s="21"/>
      <c r="BC95" s="22"/>
      <c r="BE95" s="31"/>
    </row>
    <row r="96" spans="1:57 16307:16307" ht="17.45" customHeight="1" x14ac:dyDescent="0.2">
      <c r="A96" s="690" t="s">
        <v>107</v>
      </c>
      <c r="B96" s="23">
        <v>62</v>
      </c>
      <c r="C96" s="21">
        <v>1021</v>
      </c>
      <c r="D96" s="21">
        <v>0</v>
      </c>
      <c r="E96" s="21">
        <v>552</v>
      </c>
      <c r="F96" s="21">
        <v>1021</v>
      </c>
      <c r="G96" s="21">
        <v>180</v>
      </c>
      <c r="H96" s="21">
        <v>552</v>
      </c>
      <c r="I96" s="21">
        <v>1021</v>
      </c>
      <c r="J96" s="21">
        <v>217</v>
      </c>
      <c r="K96" s="21">
        <v>552</v>
      </c>
      <c r="L96" s="21">
        <v>1021</v>
      </c>
      <c r="M96" s="21">
        <v>248</v>
      </c>
      <c r="N96" s="21">
        <v>552</v>
      </c>
      <c r="O96" s="21">
        <v>1021</v>
      </c>
      <c r="P96" s="21">
        <v>223</v>
      </c>
      <c r="Q96" s="21">
        <v>552</v>
      </c>
      <c r="R96" s="21">
        <v>1021</v>
      </c>
      <c r="S96" s="21">
        <v>229</v>
      </c>
      <c r="T96" s="21">
        <v>552</v>
      </c>
      <c r="U96" s="21">
        <v>1021</v>
      </c>
      <c r="V96" s="21">
        <v>218</v>
      </c>
      <c r="W96" s="21">
        <v>552</v>
      </c>
      <c r="X96" s="21">
        <v>1021</v>
      </c>
      <c r="Y96" s="21">
        <v>218</v>
      </c>
      <c r="Z96" s="21">
        <v>552</v>
      </c>
      <c r="AA96" s="21">
        <v>1021</v>
      </c>
      <c r="AB96" s="21">
        <v>218</v>
      </c>
      <c r="AC96" s="21">
        <v>552</v>
      </c>
      <c r="AD96" s="21">
        <v>1021</v>
      </c>
      <c r="AE96" s="21">
        <v>176</v>
      </c>
      <c r="AF96" s="21">
        <v>552</v>
      </c>
      <c r="AG96" s="21">
        <v>1021</v>
      </c>
      <c r="AH96" s="21">
        <v>80</v>
      </c>
      <c r="AI96" s="21">
        <v>552</v>
      </c>
      <c r="AJ96" s="21">
        <v>1021</v>
      </c>
      <c r="AK96" s="21">
        <v>38</v>
      </c>
      <c r="AL96" s="21">
        <v>552</v>
      </c>
      <c r="AM96" s="21">
        <f t="shared" si="3"/>
        <v>12252</v>
      </c>
      <c r="AN96" s="21">
        <f t="shared" si="4"/>
        <v>2045</v>
      </c>
      <c r="AO96" s="21">
        <f t="shared" si="5"/>
        <v>6624</v>
      </c>
      <c r="AP96" s="21">
        <v>13180</v>
      </c>
      <c r="AQ96" s="21">
        <v>0</v>
      </c>
      <c r="AR96" s="21">
        <v>7027</v>
      </c>
      <c r="AS96" s="21">
        <v>14036</v>
      </c>
      <c r="AT96" s="21">
        <v>0</v>
      </c>
      <c r="AU96" s="21">
        <v>7258</v>
      </c>
      <c r="BB96" s="21"/>
      <c r="BC96" s="22"/>
      <c r="BE96" s="31"/>
    </row>
    <row r="97" spans="1:16318" ht="17.45" customHeight="1" x14ac:dyDescent="0.2">
      <c r="A97" s="690" t="s">
        <v>108</v>
      </c>
      <c r="B97" s="23">
        <v>63</v>
      </c>
      <c r="C97" s="21">
        <v>187</v>
      </c>
      <c r="D97" s="21">
        <v>0</v>
      </c>
      <c r="E97" s="21">
        <v>158</v>
      </c>
      <c r="F97" s="21">
        <v>187</v>
      </c>
      <c r="G97" s="21">
        <v>0</v>
      </c>
      <c r="H97" s="21">
        <v>158</v>
      </c>
      <c r="I97" s="21">
        <v>187</v>
      </c>
      <c r="J97" s="21">
        <v>0</v>
      </c>
      <c r="K97" s="21">
        <v>158</v>
      </c>
      <c r="L97" s="21">
        <v>187</v>
      </c>
      <c r="M97" s="21">
        <v>0</v>
      </c>
      <c r="N97" s="21">
        <v>158</v>
      </c>
      <c r="O97" s="21">
        <v>187</v>
      </c>
      <c r="P97" s="21">
        <v>0</v>
      </c>
      <c r="Q97" s="21">
        <v>158</v>
      </c>
      <c r="R97" s="21">
        <v>187</v>
      </c>
      <c r="S97" s="21">
        <v>0</v>
      </c>
      <c r="T97" s="21">
        <v>158</v>
      </c>
      <c r="U97" s="21">
        <v>187</v>
      </c>
      <c r="V97" s="21">
        <v>0</v>
      </c>
      <c r="W97" s="21">
        <v>158</v>
      </c>
      <c r="X97" s="21">
        <v>187</v>
      </c>
      <c r="Y97" s="21">
        <v>0</v>
      </c>
      <c r="Z97" s="21">
        <v>158</v>
      </c>
      <c r="AA97" s="21">
        <v>187</v>
      </c>
      <c r="AB97" s="21">
        <v>0</v>
      </c>
      <c r="AC97" s="21">
        <v>158</v>
      </c>
      <c r="AD97" s="21">
        <v>187</v>
      </c>
      <c r="AE97" s="21">
        <v>0</v>
      </c>
      <c r="AF97" s="21">
        <v>158</v>
      </c>
      <c r="AG97" s="21">
        <v>187</v>
      </c>
      <c r="AH97" s="21">
        <v>0</v>
      </c>
      <c r="AI97" s="21">
        <v>158</v>
      </c>
      <c r="AJ97" s="21">
        <v>187</v>
      </c>
      <c r="AK97" s="21">
        <v>0</v>
      </c>
      <c r="AL97" s="21">
        <v>158</v>
      </c>
      <c r="AM97" s="21">
        <f t="shared" si="3"/>
        <v>2244</v>
      </c>
      <c r="AN97" s="21">
        <f t="shared" si="4"/>
        <v>0</v>
      </c>
      <c r="AO97" s="21">
        <f t="shared" si="5"/>
        <v>1896</v>
      </c>
      <c r="AP97" s="21">
        <v>2370</v>
      </c>
      <c r="AQ97" s="21">
        <v>0</v>
      </c>
      <c r="AR97" s="21">
        <v>1900</v>
      </c>
      <c r="AS97" s="21">
        <v>2371</v>
      </c>
      <c r="AT97" s="21">
        <v>0</v>
      </c>
      <c r="AU97" s="21">
        <v>1900</v>
      </c>
      <c r="BB97" s="21"/>
      <c r="BC97" s="22"/>
      <c r="BE97" s="31"/>
    </row>
    <row r="98" spans="1:16318" ht="22.5" x14ac:dyDescent="0.2">
      <c r="A98" s="690" t="s">
        <v>109</v>
      </c>
      <c r="B98" s="23">
        <v>74</v>
      </c>
      <c r="C98" s="21">
        <v>0</v>
      </c>
      <c r="D98" s="21">
        <v>0</v>
      </c>
      <c r="E98" s="21">
        <v>0</v>
      </c>
      <c r="F98" s="21">
        <v>0</v>
      </c>
      <c r="G98" s="21">
        <v>0</v>
      </c>
      <c r="H98" s="21">
        <v>0</v>
      </c>
      <c r="I98" s="21">
        <v>0</v>
      </c>
      <c r="J98" s="21">
        <v>0</v>
      </c>
      <c r="K98" s="21">
        <v>0</v>
      </c>
      <c r="L98" s="21">
        <v>0</v>
      </c>
      <c r="M98" s="21">
        <v>0</v>
      </c>
      <c r="N98" s="21">
        <v>0</v>
      </c>
      <c r="O98" s="21">
        <v>0</v>
      </c>
      <c r="P98" s="21">
        <v>350</v>
      </c>
      <c r="Q98" s="21">
        <v>0</v>
      </c>
      <c r="R98" s="21">
        <v>0</v>
      </c>
      <c r="S98" s="21">
        <v>53</v>
      </c>
      <c r="T98" s="21">
        <v>0</v>
      </c>
      <c r="U98" s="21">
        <v>0</v>
      </c>
      <c r="V98" s="21">
        <v>79</v>
      </c>
      <c r="W98" s="21">
        <v>0</v>
      </c>
      <c r="X98" s="21">
        <v>0</v>
      </c>
      <c r="Y98" s="21">
        <v>211</v>
      </c>
      <c r="Z98" s="21">
        <v>0</v>
      </c>
      <c r="AA98" s="21">
        <v>0</v>
      </c>
      <c r="AB98" s="21">
        <v>0</v>
      </c>
      <c r="AC98" s="21">
        <v>0</v>
      </c>
      <c r="AD98" s="21">
        <v>0</v>
      </c>
      <c r="AE98" s="21">
        <v>0</v>
      </c>
      <c r="AF98" s="21">
        <v>0</v>
      </c>
      <c r="AG98" s="21">
        <v>0</v>
      </c>
      <c r="AH98" s="21">
        <v>0</v>
      </c>
      <c r="AI98" s="21">
        <v>0</v>
      </c>
      <c r="AJ98" s="21">
        <v>0</v>
      </c>
      <c r="AK98" s="21">
        <v>0</v>
      </c>
      <c r="AL98" s="21">
        <v>0</v>
      </c>
      <c r="AM98" s="21">
        <f t="shared" si="3"/>
        <v>0</v>
      </c>
      <c r="AN98" s="21">
        <f t="shared" si="4"/>
        <v>693</v>
      </c>
      <c r="AO98" s="21">
        <f t="shared" si="5"/>
        <v>0</v>
      </c>
      <c r="AP98" s="21">
        <v>0</v>
      </c>
      <c r="AQ98" s="21">
        <v>1000</v>
      </c>
      <c r="AR98" s="21">
        <v>0</v>
      </c>
      <c r="AS98" s="21">
        <v>0</v>
      </c>
      <c r="AT98" s="21">
        <v>0</v>
      </c>
      <c r="AU98" s="21">
        <v>0</v>
      </c>
      <c r="BB98" s="21"/>
      <c r="BC98" s="22"/>
      <c r="BE98" s="31"/>
    </row>
    <row r="99" spans="1:16318" ht="22.5" x14ac:dyDescent="0.2">
      <c r="A99" s="690" t="s">
        <v>110</v>
      </c>
      <c r="B99" s="23">
        <v>87</v>
      </c>
      <c r="C99" s="21">
        <v>0</v>
      </c>
      <c r="D99" s="21">
        <v>0</v>
      </c>
      <c r="E99" s="21">
        <v>0</v>
      </c>
      <c r="F99" s="21">
        <v>0</v>
      </c>
      <c r="G99" s="21">
        <v>120</v>
      </c>
      <c r="H99" s="21">
        <v>0</v>
      </c>
      <c r="I99" s="21">
        <v>0</v>
      </c>
      <c r="J99" s="21">
        <v>320</v>
      </c>
      <c r="K99" s="21">
        <v>0</v>
      </c>
      <c r="L99" s="21">
        <v>0</v>
      </c>
      <c r="M99" s="21">
        <v>600</v>
      </c>
      <c r="N99" s="21">
        <v>0</v>
      </c>
      <c r="O99" s="21">
        <v>0</v>
      </c>
      <c r="P99" s="21">
        <v>1120</v>
      </c>
      <c r="Q99" s="21">
        <v>0</v>
      </c>
      <c r="R99" s="21">
        <v>0</v>
      </c>
      <c r="S99" s="21">
        <v>1470</v>
      </c>
      <c r="T99" s="21">
        <v>0</v>
      </c>
      <c r="U99" s="21">
        <v>0</v>
      </c>
      <c r="V99" s="21">
        <v>120</v>
      </c>
      <c r="W99" s="21">
        <v>0</v>
      </c>
      <c r="X99" s="21">
        <v>0</v>
      </c>
      <c r="Y99" s="21">
        <v>120</v>
      </c>
      <c r="Z99" s="21">
        <v>0</v>
      </c>
      <c r="AA99" s="21">
        <v>0</v>
      </c>
      <c r="AB99" s="21">
        <v>620</v>
      </c>
      <c r="AC99" s="21">
        <v>0</v>
      </c>
      <c r="AD99" s="21">
        <v>0</v>
      </c>
      <c r="AE99" s="21">
        <v>620</v>
      </c>
      <c r="AF99" s="21">
        <v>0</v>
      </c>
      <c r="AG99" s="21">
        <v>0</v>
      </c>
      <c r="AH99" s="21">
        <v>120</v>
      </c>
      <c r="AI99" s="21">
        <v>0</v>
      </c>
      <c r="AJ99" s="21">
        <v>0</v>
      </c>
      <c r="AK99" s="21">
        <v>0</v>
      </c>
      <c r="AL99" s="21">
        <v>0</v>
      </c>
      <c r="AM99" s="21">
        <f t="shared" si="3"/>
        <v>0</v>
      </c>
      <c r="AN99" s="21">
        <f t="shared" si="4"/>
        <v>5230</v>
      </c>
      <c r="AO99" s="21">
        <f t="shared" si="5"/>
        <v>0</v>
      </c>
      <c r="AP99" s="21">
        <v>0</v>
      </c>
      <c r="AQ99" s="21">
        <v>0</v>
      </c>
      <c r="AR99" s="21">
        <v>0</v>
      </c>
      <c r="AS99" s="21">
        <v>0</v>
      </c>
      <c r="AT99" s="21">
        <v>0</v>
      </c>
      <c r="AU99" s="21">
        <v>0</v>
      </c>
      <c r="BB99" s="21"/>
      <c r="BC99" s="22"/>
      <c r="BE99" s="31"/>
    </row>
    <row r="100" spans="1:16318" ht="8.25" customHeight="1" x14ac:dyDescent="0.2">
      <c r="A100" s="689"/>
      <c r="B100" s="18"/>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BB100" s="21"/>
      <c r="BC100" s="22"/>
      <c r="BE100" s="31"/>
    </row>
    <row r="101" spans="1:16318" ht="22.5" x14ac:dyDescent="0.2">
      <c r="A101" s="689" t="s">
        <v>111</v>
      </c>
      <c r="B101" s="18"/>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BB101" s="21"/>
      <c r="BC101" s="22"/>
      <c r="BE101" s="31"/>
    </row>
    <row r="102" spans="1:16318" ht="17.45" customHeight="1" x14ac:dyDescent="0.2">
      <c r="A102" s="690" t="s">
        <v>112</v>
      </c>
      <c r="B102" s="23">
        <v>11</v>
      </c>
      <c r="C102" s="21">
        <v>904</v>
      </c>
      <c r="D102" s="21">
        <v>0</v>
      </c>
      <c r="E102" s="21">
        <v>156</v>
      </c>
      <c r="F102" s="21">
        <v>904</v>
      </c>
      <c r="G102" s="21">
        <v>0</v>
      </c>
      <c r="H102" s="21">
        <v>156</v>
      </c>
      <c r="I102" s="21">
        <v>904</v>
      </c>
      <c r="J102" s="21">
        <v>0</v>
      </c>
      <c r="K102" s="21">
        <v>156</v>
      </c>
      <c r="L102" s="21">
        <v>904</v>
      </c>
      <c r="M102" s="21">
        <v>0</v>
      </c>
      <c r="N102" s="21">
        <v>156</v>
      </c>
      <c r="O102" s="21">
        <v>904</v>
      </c>
      <c r="P102" s="21">
        <v>4</v>
      </c>
      <c r="Q102" s="21">
        <v>156</v>
      </c>
      <c r="R102" s="21">
        <v>904</v>
      </c>
      <c r="S102" s="21">
        <v>0</v>
      </c>
      <c r="T102" s="21">
        <v>156</v>
      </c>
      <c r="U102" s="21">
        <v>904</v>
      </c>
      <c r="V102" s="21">
        <v>0</v>
      </c>
      <c r="W102" s="21">
        <v>156</v>
      </c>
      <c r="X102" s="21">
        <v>904</v>
      </c>
      <c r="Y102" s="21">
        <v>0</v>
      </c>
      <c r="Z102" s="21">
        <v>156</v>
      </c>
      <c r="AA102" s="21">
        <v>904</v>
      </c>
      <c r="AB102" s="21">
        <v>0</v>
      </c>
      <c r="AC102" s="21">
        <v>156</v>
      </c>
      <c r="AD102" s="21">
        <v>904</v>
      </c>
      <c r="AE102" s="21">
        <v>0</v>
      </c>
      <c r="AF102" s="21">
        <v>156</v>
      </c>
      <c r="AG102" s="21">
        <v>904</v>
      </c>
      <c r="AH102" s="21">
        <v>0</v>
      </c>
      <c r="AI102" s="21">
        <v>155</v>
      </c>
      <c r="AJ102" s="21">
        <v>904</v>
      </c>
      <c r="AK102" s="21">
        <v>0</v>
      </c>
      <c r="AL102" s="21">
        <v>155</v>
      </c>
      <c r="AM102" s="21">
        <f t="shared" si="3"/>
        <v>10848</v>
      </c>
      <c r="AN102" s="21">
        <f t="shared" si="4"/>
        <v>4</v>
      </c>
      <c r="AO102" s="21">
        <f t="shared" si="5"/>
        <v>1870</v>
      </c>
      <c r="AP102" s="21">
        <v>12250</v>
      </c>
      <c r="AQ102" s="21">
        <v>0</v>
      </c>
      <c r="AR102" s="21">
        <v>1958</v>
      </c>
      <c r="AS102" s="21">
        <v>12746</v>
      </c>
      <c r="AT102" s="21">
        <v>0</v>
      </c>
      <c r="AU102" s="21">
        <v>2049</v>
      </c>
      <c r="BB102" s="21"/>
      <c r="BC102" s="22"/>
      <c r="BE102" s="31"/>
    </row>
    <row r="103" spans="1:16318" ht="17.45" customHeight="1" x14ac:dyDescent="0.2">
      <c r="A103" s="690" t="s">
        <v>113</v>
      </c>
      <c r="B103" s="23">
        <v>39</v>
      </c>
      <c r="C103" s="21">
        <v>0</v>
      </c>
      <c r="D103" s="21">
        <v>0</v>
      </c>
      <c r="E103" s="21">
        <v>0</v>
      </c>
      <c r="F103" s="21">
        <v>0</v>
      </c>
      <c r="G103" s="21">
        <v>0</v>
      </c>
      <c r="H103" s="21">
        <v>0</v>
      </c>
      <c r="I103" s="21">
        <v>0</v>
      </c>
      <c r="J103" s="21">
        <v>75</v>
      </c>
      <c r="K103" s="21">
        <v>0</v>
      </c>
      <c r="L103" s="21">
        <v>0</v>
      </c>
      <c r="M103" s="21">
        <v>75</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f t="shared" si="3"/>
        <v>0</v>
      </c>
      <c r="AN103" s="21">
        <f t="shared" si="4"/>
        <v>150</v>
      </c>
      <c r="AO103" s="21">
        <f t="shared" si="5"/>
        <v>0</v>
      </c>
      <c r="AP103" s="21">
        <v>0</v>
      </c>
      <c r="AQ103" s="21">
        <v>0</v>
      </c>
      <c r="AR103" s="21">
        <v>0</v>
      </c>
      <c r="AS103" s="21">
        <v>0</v>
      </c>
      <c r="AT103" s="21">
        <v>0</v>
      </c>
      <c r="AU103" s="21">
        <v>0</v>
      </c>
      <c r="BB103" s="21"/>
      <c r="BC103" s="22"/>
      <c r="BE103" s="31"/>
    </row>
    <row r="104" spans="1:16318" ht="17.45" customHeight="1" thickBot="1" x14ac:dyDescent="0.25">
      <c r="A104" s="690" t="s">
        <v>114</v>
      </c>
      <c r="B104" s="23">
        <v>80</v>
      </c>
      <c r="C104" s="21">
        <v>1</v>
      </c>
      <c r="D104" s="21">
        <v>0</v>
      </c>
      <c r="E104" s="21">
        <v>0</v>
      </c>
      <c r="F104" s="21">
        <v>1</v>
      </c>
      <c r="G104" s="21">
        <v>0</v>
      </c>
      <c r="H104" s="21">
        <v>0</v>
      </c>
      <c r="I104" s="21">
        <v>1</v>
      </c>
      <c r="J104" s="21">
        <v>0</v>
      </c>
      <c r="K104" s="21">
        <v>0</v>
      </c>
      <c r="L104" s="21">
        <v>1</v>
      </c>
      <c r="M104" s="21">
        <v>0</v>
      </c>
      <c r="N104" s="21">
        <v>0</v>
      </c>
      <c r="O104" s="21">
        <v>1</v>
      </c>
      <c r="P104" s="21">
        <v>0</v>
      </c>
      <c r="Q104" s="21">
        <v>0</v>
      </c>
      <c r="R104" s="21">
        <v>1</v>
      </c>
      <c r="S104" s="21">
        <v>0</v>
      </c>
      <c r="T104" s="21">
        <v>0</v>
      </c>
      <c r="U104" s="21">
        <v>1</v>
      </c>
      <c r="V104" s="21">
        <v>0</v>
      </c>
      <c r="W104" s="21">
        <v>0</v>
      </c>
      <c r="X104" s="21">
        <v>1</v>
      </c>
      <c r="Y104" s="21">
        <v>0</v>
      </c>
      <c r="Z104" s="21">
        <v>0</v>
      </c>
      <c r="AA104" s="21">
        <v>1</v>
      </c>
      <c r="AB104" s="21">
        <v>0</v>
      </c>
      <c r="AC104" s="21">
        <v>0</v>
      </c>
      <c r="AD104" s="21">
        <v>1</v>
      </c>
      <c r="AE104" s="21">
        <v>0</v>
      </c>
      <c r="AF104" s="21">
        <v>0</v>
      </c>
      <c r="AG104" s="21">
        <v>1</v>
      </c>
      <c r="AH104" s="21">
        <v>0</v>
      </c>
      <c r="AI104" s="21">
        <v>0</v>
      </c>
      <c r="AJ104" s="21">
        <v>1</v>
      </c>
      <c r="AK104" s="21">
        <v>0</v>
      </c>
      <c r="AL104" s="21">
        <v>0</v>
      </c>
      <c r="AM104" s="21">
        <f t="shared" si="3"/>
        <v>12</v>
      </c>
      <c r="AN104" s="21">
        <v>0</v>
      </c>
      <c r="AO104" s="21">
        <f t="shared" si="5"/>
        <v>0</v>
      </c>
      <c r="AP104" s="21">
        <v>10</v>
      </c>
      <c r="AQ104" s="21">
        <v>0</v>
      </c>
      <c r="AR104" s="21">
        <v>0</v>
      </c>
      <c r="AS104" s="21">
        <v>10</v>
      </c>
      <c r="AT104" s="21">
        <v>0</v>
      </c>
      <c r="AU104" s="21">
        <v>0</v>
      </c>
      <c r="BB104" s="21"/>
      <c r="BC104" s="22"/>
      <c r="BE104" s="31"/>
    </row>
    <row r="105" spans="1:16318" s="24" customFormat="1" ht="21.75" customHeight="1" thickBot="1" x14ac:dyDescent="0.3">
      <c r="A105" s="686"/>
      <c r="B105" s="16"/>
      <c r="C105" s="25">
        <f t="shared" ref="C105:AU105" si="6">SUM(C6:C104)</f>
        <v>165784</v>
      </c>
      <c r="D105" s="25">
        <f t="shared" si="6"/>
        <v>16135</v>
      </c>
      <c r="E105" s="25">
        <f t="shared" si="6"/>
        <v>174288</v>
      </c>
      <c r="F105" s="25">
        <f t="shared" ref="F105" si="7">SUM(F6:F104)</f>
        <v>165784</v>
      </c>
      <c r="G105" s="25">
        <f t="shared" si="6"/>
        <v>22448</v>
      </c>
      <c r="H105" s="25">
        <f t="shared" si="6"/>
        <v>174288</v>
      </c>
      <c r="I105" s="25">
        <f t="shared" ref="I105" si="8">SUM(I6:I104)</f>
        <v>165784</v>
      </c>
      <c r="J105" s="25">
        <f t="shared" si="6"/>
        <v>30653</v>
      </c>
      <c r="K105" s="25">
        <f t="shared" si="6"/>
        <v>174288</v>
      </c>
      <c r="L105" s="25">
        <f t="shared" ref="L105" si="9">SUM(L6:L104)</f>
        <v>165784</v>
      </c>
      <c r="M105" s="25">
        <f t="shared" si="6"/>
        <v>40304</v>
      </c>
      <c r="N105" s="25">
        <f t="shared" si="6"/>
        <v>174288</v>
      </c>
      <c r="O105" s="25">
        <f t="shared" ref="O105" si="10">SUM(O6:O104)</f>
        <v>165784</v>
      </c>
      <c r="P105" s="25">
        <f t="shared" si="6"/>
        <v>55521</v>
      </c>
      <c r="Q105" s="25">
        <f t="shared" si="6"/>
        <v>174288</v>
      </c>
      <c r="R105" s="25">
        <f t="shared" ref="R105" si="11">SUM(R6:R104)</f>
        <v>165784</v>
      </c>
      <c r="S105" s="25">
        <f t="shared" si="6"/>
        <v>51224</v>
      </c>
      <c r="T105" s="25">
        <f t="shared" si="6"/>
        <v>174288</v>
      </c>
      <c r="U105" s="25">
        <f t="shared" ref="U105" si="12">SUM(U6:U104)</f>
        <v>165785</v>
      </c>
      <c r="V105" s="25">
        <f t="shared" si="6"/>
        <v>31873</v>
      </c>
      <c r="W105" s="25">
        <f t="shared" si="6"/>
        <v>174288</v>
      </c>
      <c r="X105" s="25">
        <f t="shared" ref="X105" si="13">SUM(X6:X104)</f>
        <v>165785</v>
      </c>
      <c r="Y105" s="25">
        <f t="shared" si="6"/>
        <v>21839</v>
      </c>
      <c r="Z105" s="25">
        <f t="shared" si="6"/>
        <v>174288</v>
      </c>
      <c r="AA105" s="25">
        <f t="shared" ref="AA105" si="14">SUM(AA6:AA104)</f>
        <v>165785</v>
      </c>
      <c r="AB105" s="25">
        <f t="shared" si="6"/>
        <v>19713</v>
      </c>
      <c r="AC105" s="25">
        <f t="shared" si="6"/>
        <v>174288</v>
      </c>
      <c r="AD105" s="25">
        <f t="shared" ref="AD105" si="15">SUM(AD6:AD104)</f>
        <v>165785</v>
      </c>
      <c r="AE105" s="25">
        <f t="shared" si="6"/>
        <v>19595</v>
      </c>
      <c r="AF105" s="25">
        <f t="shared" si="6"/>
        <v>174288</v>
      </c>
      <c r="AG105" s="25">
        <f t="shared" ref="AG105" si="16">SUM(AG6:AG104)</f>
        <v>165785</v>
      </c>
      <c r="AH105" s="25">
        <f t="shared" si="6"/>
        <v>19919</v>
      </c>
      <c r="AI105" s="25">
        <f t="shared" si="6"/>
        <v>174287</v>
      </c>
      <c r="AJ105" s="25">
        <f t="shared" ref="AJ105" si="17">SUM(AJ6:AJ104)</f>
        <v>165785</v>
      </c>
      <c r="AK105" s="25">
        <f t="shared" si="6"/>
        <v>9491</v>
      </c>
      <c r="AL105" s="25">
        <f t="shared" si="6"/>
        <v>174287</v>
      </c>
      <c r="AM105" s="25">
        <f t="shared" si="6"/>
        <v>1989414</v>
      </c>
      <c r="AN105" s="25">
        <f t="shared" si="6"/>
        <v>338715</v>
      </c>
      <c r="AO105" s="25">
        <f t="shared" si="6"/>
        <v>2091454</v>
      </c>
      <c r="AP105" s="25">
        <f t="shared" si="6"/>
        <v>2161056</v>
      </c>
      <c r="AQ105" s="25">
        <f t="shared" si="6"/>
        <v>217712</v>
      </c>
      <c r="AR105" s="25">
        <f t="shared" si="6"/>
        <v>2276616</v>
      </c>
      <c r="AS105" s="25">
        <f t="shared" si="6"/>
        <v>2312858</v>
      </c>
      <c r="AT105" s="25">
        <f t="shared" si="6"/>
        <v>233713</v>
      </c>
      <c r="AU105" s="25">
        <f t="shared" si="6"/>
        <v>2440996</v>
      </c>
      <c r="AV105" s="34"/>
      <c r="AW105" s="34"/>
      <c r="AX105" s="18"/>
      <c r="AY105" s="18"/>
      <c r="AZ105" s="18"/>
      <c r="BA105" s="18"/>
      <c r="BB105" s="27"/>
      <c r="BC105" s="27"/>
      <c r="BD105" s="30"/>
      <c r="BE105" s="30"/>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c r="JA105" s="18"/>
      <c r="JB105" s="18"/>
      <c r="JC105" s="18"/>
      <c r="JD105" s="18"/>
      <c r="JE105" s="18"/>
      <c r="JF105" s="18"/>
      <c r="JG105" s="18"/>
      <c r="JH105" s="18"/>
      <c r="JI105" s="18"/>
      <c r="JJ105" s="18"/>
      <c r="JK105" s="18"/>
      <c r="JL105" s="18"/>
      <c r="JM105" s="18"/>
      <c r="JN105" s="18"/>
      <c r="JO105" s="18"/>
      <c r="JP105" s="18"/>
      <c r="JQ105" s="18"/>
      <c r="JR105" s="18"/>
      <c r="JS105" s="18"/>
      <c r="JT105" s="18"/>
      <c r="JU105" s="18"/>
      <c r="JV105" s="18"/>
      <c r="JW105" s="18"/>
      <c r="JX105" s="18"/>
      <c r="JY105" s="18"/>
      <c r="JZ105" s="18"/>
      <c r="KA105" s="18"/>
      <c r="KB105" s="18"/>
      <c r="KC105" s="18"/>
      <c r="KD105" s="18"/>
      <c r="KE105" s="18"/>
      <c r="KF105" s="18"/>
      <c r="KG105" s="18"/>
      <c r="KH105" s="18"/>
      <c r="KI105" s="18"/>
      <c r="KJ105" s="18"/>
      <c r="KK105" s="18"/>
      <c r="KL105" s="18"/>
      <c r="KM105" s="18"/>
      <c r="KN105" s="18"/>
      <c r="KO105" s="18"/>
      <c r="KP105" s="18"/>
      <c r="KQ105" s="18"/>
      <c r="KR105" s="18"/>
      <c r="KS105" s="18"/>
      <c r="KT105" s="18"/>
      <c r="KU105" s="18"/>
      <c r="KV105" s="18"/>
      <c r="KW105" s="18"/>
      <c r="KX105" s="18"/>
      <c r="KY105" s="18"/>
      <c r="KZ105" s="18"/>
      <c r="LA105" s="18"/>
      <c r="LB105" s="18"/>
      <c r="LC105" s="18"/>
      <c r="LD105" s="18"/>
      <c r="LE105" s="18"/>
      <c r="LF105" s="18"/>
      <c r="LG105" s="18"/>
      <c r="LH105" s="18"/>
      <c r="LI105" s="18"/>
      <c r="LJ105" s="18"/>
      <c r="LK105" s="18"/>
      <c r="LL105" s="18"/>
      <c r="LM105" s="18"/>
      <c r="LN105" s="18"/>
      <c r="LO105" s="18"/>
      <c r="LP105" s="18"/>
      <c r="LQ105" s="18"/>
      <c r="LR105" s="18"/>
      <c r="LS105" s="18"/>
      <c r="LT105" s="18"/>
      <c r="LU105" s="18"/>
      <c r="LV105" s="18"/>
      <c r="LW105" s="18"/>
      <c r="LX105" s="18"/>
      <c r="LY105" s="18"/>
      <c r="LZ105" s="18"/>
      <c r="MA105" s="18"/>
      <c r="MB105" s="18"/>
      <c r="MC105" s="18"/>
      <c r="MD105" s="18"/>
      <c r="ME105" s="18"/>
      <c r="MF105" s="18"/>
      <c r="MG105" s="18"/>
      <c r="MH105" s="18"/>
      <c r="MI105" s="18"/>
      <c r="MJ105" s="18"/>
      <c r="MK105" s="18"/>
      <c r="ML105" s="18"/>
      <c r="MM105" s="18"/>
      <c r="MN105" s="18"/>
      <c r="MO105" s="18"/>
      <c r="MP105" s="18"/>
      <c r="MQ105" s="18"/>
      <c r="MR105" s="18"/>
      <c r="MS105" s="18"/>
      <c r="MT105" s="18"/>
      <c r="MU105" s="18"/>
      <c r="MV105" s="18"/>
      <c r="MW105" s="18"/>
      <c r="MX105" s="18"/>
      <c r="MY105" s="18"/>
      <c r="MZ105" s="18"/>
      <c r="NA105" s="18"/>
      <c r="NB105" s="18"/>
      <c r="NC105" s="18"/>
      <c r="ND105" s="18"/>
      <c r="NE105" s="18"/>
      <c r="NF105" s="18"/>
      <c r="NG105" s="18"/>
      <c r="NH105" s="18"/>
      <c r="NI105" s="18"/>
      <c r="NJ105" s="18"/>
      <c r="NK105" s="18"/>
      <c r="NL105" s="18"/>
      <c r="NM105" s="18"/>
      <c r="NN105" s="18"/>
      <c r="NO105" s="18"/>
      <c r="NP105" s="18"/>
      <c r="NQ105" s="18"/>
      <c r="NR105" s="18"/>
      <c r="NS105" s="18"/>
      <c r="NT105" s="18"/>
      <c r="NU105" s="18"/>
      <c r="NV105" s="18"/>
      <c r="NW105" s="18"/>
      <c r="NX105" s="18"/>
      <c r="NY105" s="18"/>
      <c r="NZ105" s="18"/>
      <c r="OA105" s="18"/>
      <c r="OB105" s="18"/>
      <c r="OC105" s="18"/>
      <c r="OD105" s="18"/>
      <c r="OE105" s="18"/>
      <c r="OF105" s="18"/>
      <c r="OG105" s="18"/>
      <c r="OH105" s="18"/>
      <c r="OI105" s="18"/>
      <c r="OJ105" s="18"/>
      <c r="OK105" s="18"/>
      <c r="OL105" s="18"/>
      <c r="OM105" s="18"/>
      <c r="ON105" s="18"/>
      <c r="OO105" s="18"/>
      <c r="OP105" s="18"/>
      <c r="OQ105" s="18"/>
      <c r="OR105" s="18"/>
      <c r="OS105" s="18"/>
      <c r="OT105" s="18"/>
      <c r="OU105" s="18"/>
      <c r="OV105" s="18"/>
      <c r="OW105" s="18"/>
      <c r="OX105" s="18"/>
      <c r="OY105" s="18"/>
      <c r="OZ105" s="18"/>
      <c r="PA105" s="18"/>
      <c r="PB105" s="18"/>
      <c r="PC105" s="18"/>
      <c r="PD105" s="18"/>
      <c r="PE105" s="18"/>
      <c r="PF105" s="18"/>
      <c r="PG105" s="18"/>
      <c r="PH105" s="18"/>
      <c r="PI105" s="18"/>
      <c r="PJ105" s="18"/>
      <c r="PK105" s="18"/>
      <c r="PL105" s="18"/>
      <c r="PM105" s="18"/>
      <c r="PN105" s="18"/>
      <c r="PO105" s="18"/>
      <c r="PP105" s="18"/>
      <c r="PQ105" s="18"/>
      <c r="PR105" s="18"/>
      <c r="PS105" s="18"/>
      <c r="PT105" s="18"/>
      <c r="PU105" s="18"/>
      <c r="PV105" s="18"/>
      <c r="PW105" s="18"/>
      <c r="PX105" s="18"/>
      <c r="PY105" s="18"/>
      <c r="PZ105" s="18"/>
      <c r="QA105" s="18"/>
      <c r="QB105" s="18"/>
      <c r="QC105" s="18"/>
      <c r="QD105" s="18"/>
      <c r="QE105" s="18"/>
      <c r="QF105" s="18"/>
      <c r="QG105" s="18"/>
      <c r="QH105" s="18"/>
      <c r="QI105" s="18"/>
      <c r="QJ105" s="18"/>
      <c r="QK105" s="18"/>
      <c r="QL105" s="18"/>
      <c r="QM105" s="18"/>
      <c r="QN105" s="18"/>
      <c r="QO105" s="18"/>
      <c r="QP105" s="18"/>
      <c r="QQ105" s="18"/>
      <c r="QR105" s="18"/>
      <c r="QS105" s="18"/>
      <c r="QT105" s="18"/>
      <c r="QU105" s="18"/>
      <c r="QV105" s="18"/>
      <c r="QW105" s="18"/>
      <c r="QX105" s="18"/>
      <c r="QY105" s="18"/>
      <c r="QZ105" s="18"/>
      <c r="RA105" s="18"/>
      <c r="RB105" s="18"/>
      <c r="RC105" s="18"/>
      <c r="RD105" s="18"/>
      <c r="RE105" s="18"/>
      <c r="RF105" s="18"/>
      <c r="RG105" s="18"/>
      <c r="RH105" s="18"/>
      <c r="RI105" s="18"/>
      <c r="RJ105" s="18"/>
      <c r="RK105" s="18"/>
      <c r="RL105" s="18"/>
      <c r="RM105" s="18"/>
      <c r="RN105" s="18"/>
      <c r="RO105" s="18"/>
      <c r="RP105" s="18"/>
      <c r="RQ105" s="18"/>
      <c r="RR105" s="18"/>
      <c r="RS105" s="18"/>
      <c r="RT105" s="18"/>
      <c r="RU105" s="18"/>
      <c r="RV105" s="18"/>
      <c r="RW105" s="18"/>
      <c r="RX105" s="18"/>
      <c r="RY105" s="18"/>
      <c r="RZ105" s="18"/>
      <c r="SA105" s="18"/>
      <c r="SB105" s="18"/>
      <c r="SC105" s="18"/>
      <c r="SD105" s="18"/>
      <c r="SE105" s="18"/>
      <c r="SF105" s="18"/>
      <c r="SG105" s="18"/>
      <c r="SH105" s="18"/>
      <c r="SI105" s="18"/>
      <c r="SJ105" s="18"/>
      <c r="SK105" s="18"/>
      <c r="SL105" s="18"/>
      <c r="SM105" s="18"/>
      <c r="SN105" s="18"/>
      <c r="SO105" s="18"/>
      <c r="SP105" s="18"/>
      <c r="SQ105" s="18"/>
      <c r="SR105" s="18"/>
      <c r="SS105" s="18"/>
      <c r="ST105" s="18"/>
      <c r="SU105" s="18"/>
      <c r="SV105" s="18"/>
      <c r="SW105" s="18"/>
      <c r="SX105" s="18"/>
      <c r="SY105" s="18"/>
      <c r="SZ105" s="18"/>
      <c r="TA105" s="18"/>
      <c r="TB105" s="18"/>
      <c r="TC105" s="18"/>
      <c r="TD105" s="18"/>
      <c r="TE105" s="18"/>
      <c r="TF105" s="18"/>
      <c r="TG105" s="18"/>
      <c r="TH105" s="18"/>
      <c r="TI105" s="18"/>
      <c r="TJ105" s="18"/>
      <c r="TK105" s="18"/>
      <c r="TL105" s="18"/>
      <c r="TM105" s="18"/>
      <c r="TN105" s="18"/>
      <c r="TO105" s="18"/>
      <c r="TP105" s="18"/>
      <c r="TQ105" s="18"/>
      <c r="TR105" s="18"/>
      <c r="TS105" s="18"/>
      <c r="TT105" s="18"/>
      <c r="TU105" s="18"/>
      <c r="TV105" s="18"/>
      <c r="TW105" s="18"/>
      <c r="TX105" s="18"/>
      <c r="TY105" s="18"/>
      <c r="TZ105" s="18"/>
      <c r="UA105" s="18"/>
      <c r="UB105" s="18"/>
      <c r="UC105" s="18"/>
      <c r="UD105" s="18"/>
      <c r="UE105" s="18"/>
      <c r="UF105" s="18"/>
      <c r="UG105" s="18"/>
      <c r="UH105" s="18"/>
      <c r="UI105" s="18"/>
      <c r="UJ105" s="18"/>
      <c r="UK105" s="18"/>
      <c r="UL105" s="18"/>
      <c r="UM105" s="18"/>
      <c r="UN105" s="18"/>
      <c r="UO105" s="18"/>
      <c r="UP105" s="18"/>
      <c r="UQ105" s="18"/>
      <c r="UR105" s="18"/>
      <c r="US105" s="18"/>
      <c r="UT105" s="18"/>
      <c r="UU105" s="18"/>
      <c r="UV105" s="18"/>
      <c r="UW105" s="18"/>
      <c r="UX105" s="18"/>
      <c r="UY105" s="18"/>
      <c r="UZ105" s="18"/>
      <c r="VA105" s="18"/>
      <c r="VB105" s="18"/>
      <c r="VC105" s="18"/>
      <c r="VD105" s="18"/>
      <c r="VE105" s="18"/>
      <c r="VF105" s="18"/>
      <c r="VG105" s="18"/>
      <c r="VH105" s="18"/>
      <c r="VI105" s="18"/>
      <c r="VJ105" s="18"/>
      <c r="VK105" s="18"/>
      <c r="VL105" s="18"/>
      <c r="VM105" s="18"/>
      <c r="VN105" s="18"/>
      <c r="VO105" s="18"/>
      <c r="VP105" s="18"/>
      <c r="VQ105" s="18"/>
      <c r="VR105" s="18"/>
      <c r="VS105" s="18"/>
      <c r="VT105" s="18"/>
      <c r="VU105" s="18"/>
      <c r="VV105" s="18"/>
      <c r="VW105" s="18"/>
      <c r="VX105" s="18"/>
      <c r="VY105" s="18"/>
      <c r="VZ105" s="18"/>
      <c r="WA105" s="18"/>
      <c r="WB105" s="18"/>
      <c r="WC105" s="18"/>
      <c r="WD105" s="18"/>
      <c r="WE105" s="18"/>
      <c r="WF105" s="18"/>
      <c r="WG105" s="18"/>
      <c r="WH105" s="18"/>
      <c r="WI105" s="18"/>
      <c r="WJ105" s="18"/>
      <c r="WK105" s="18"/>
      <c r="WL105" s="18"/>
      <c r="WM105" s="18"/>
      <c r="WN105" s="18"/>
      <c r="WO105" s="18"/>
      <c r="WP105" s="18"/>
      <c r="WQ105" s="18"/>
      <c r="WR105" s="18"/>
      <c r="WS105" s="18"/>
      <c r="WT105" s="18"/>
      <c r="WU105" s="18"/>
      <c r="WV105" s="18"/>
      <c r="WW105" s="18"/>
      <c r="WX105" s="18"/>
      <c r="WY105" s="18"/>
      <c r="WZ105" s="18"/>
      <c r="XA105" s="18"/>
      <c r="XB105" s="18"/>
      <c r="XC105" s="18"/>
      <c r="XD105" s="18"/>
      <c r="XE105" s="18"/>
      <c r="XF105" s="18"/>
      <c r="XG105" s="18"/>
      <c r="XH105" s="18"/>
      <c r="XI105" s="18"/>
      <c r="XJ105" s="18"/>
      <c r="XK105" s="18"/>
      <c r="XL105" s="18"/>
      <c r="XM105" s="18"/>
      <c r="XN105" s="18"/>
      <c r="XO105" s="18"/>
      <c r="XP105" s="18"/>
      <c r="XQ105" s="18"/>
      <c r="XR105" s="18"/>
      <c r="XS105" s="18"/>
      <c r="XT105" s="18"/>
      <c r="XU105" s="18"/>
      <c r="XV105" s="18"/>
      <c r="XW105" s="18"/>
      <c r="XX105" s="18"/>
      <c r="XY105" s="18"/>
      <c r="XZ105" s="18"/>
      <c r="YA105" s="18"/>
      <c r="YB105" s="18"/>
      <c r="YC105" s="18"/>
      <c r="YD105" s="18"/>
      <c r="YE105" s="18"/>
      <c r="YF105" s="18"/>
      <c r="YG105" s="18"/>
      <c r="YH105" s="18"/>
      <c r="YI105" s="18"/>
      <c r="YJ105" s="18"/>
      <c r="YK105" s="18"/>
      <c r="YL105" s="18"/>
      <c r="YM105" s="18"/>
      <c r="YN105" s="18"/>
      <c r="YO105" s="18"/>
      <c r="YP105" s="18"/>
      <c r="YQ105" s="18"/>
      <c r="YR105" s="18"/>
      <c r="YS105" s="18"/>
      <c r="YT105" s="18"/>
      <c r="YU105" s="18"/>
      <c r="YV105" s="18"/>
      <c r="YW105" s="18"/>
      <c r="YX105" s="18"/>
      <c r="YY105" s="18"/>
      <c r="YZ105" s="18"/>
      <c r="ZA105" s="18"/>
      <c r="ZB105" s="18"/>
      <c r="ZC105" s="18"/>
      <c r="ZD105" s="18"/>
      <c r="ZE105" s="18"/>
      <c r="ZF105" s="18"/>
      <c r="ZG105" s="18"/>
      <c r="ZH105" s="18"/>
      <c r="ZI105" s="18"/>
      <c r="ZJ105" s="18"/>
      <c r="ZK105" s="18"/>
      <c r="ZL105" s="18"/>
      <c r="ZM105" s="18"/>
      <c r="ZN105" s="18"/>
      <c r="ZO105" s="18"/>
      <c r="ZP105" s="18"/>
      <c r="ZQ105" s="18"/>
      <c r="ZR105" s="18"/>
      <c r="ZS105" s="18"/>
      <c r="ZT105" s="18"/>
      <c r="ZU105" s="18"/>
      <c r="ZV105" s="18"/>
      <c r="ZW105" s="18"/>
      <c r="ZX105" s="18"/>
      <c r="ZY105" s="18"/>
      <c r="ZZ105" s="18"/>
      <c r="AAA105" s="18"/>
      <c r="AAB105" s="18"/>
      <c r="AAC105" s="18"/>
      <c r="AAD105" s="18"/>
      <c r="AAE105" s="18"/>
      <c r="AAF105" s="18"/>
      <c r="AAG105" s="18"/>
      <c r="AAH105" s="18"/>
      <c r="AAI105" s="18"/>
      <c r="AAJ105" s="18"/>
      <c r="AAK105" s="18"/>
      <c r="AAL105" s="18"/>
      <c r="AAM105" s="18"/>
      <c r="AAN105" s="18"/>
      <c r="AAO105" s="18"/>
      <c r="AAP105" s="18"/>
      <c r="AAQ105" s="18"/>
      <c r="AAR105" s="18"/>
      <c r="AAS105" s="18"/>
      <c r="AAT105" s="18"/>
      <c r="AAU105" s="18"/>
      <c r="AAV105" s="18"/>
      <c r="AAW105" s="18"/>
      <c r="AAX105" s="18"/>
      <c r="AAY105" s="18"/>
      <c r="AAZ105" s="18"/>
      <c r="ABA105" s="18"/>
      <c r="ABB105" s="18"/>
      <c r="ABC105" s="18"/>
      <c r="ABD105" s="18"/>
      <c r="ABE105" s="18"/>
      <c r="ABF105" s="18"/>
      <c r="ABG105" s="18"/>
      <c r="ABH105" s="18"/>
      <c r="ABI105" s="18"/>
      <c r="ABJ105" s="18"/>
      <c r="ABK105" s="18"/>
      <c r="ABL105" s="18"/>
      <c r="ABM105" s="18"/>
      <c r="ABN105" s="18"/>
      <c r="ABO105" s="18"/>
      <c r="ABP105" s="18"/>
      <c r="ABQ105" s="18"/>
      <c r="ABR105" s="18"/>
      <c r="ABS105" s="18"/>
      <c r="ABT105" s="18"/>
      <c r="ABU105" s="18"/>
      <c r="ABV105" s="18"/>
      <c r="ABW105" s="18"/>
      <c r="ABX105" s="18"/>
      <c r="ABY105" s="18"/>
      <c r="ABZ105" s="18"/>
      <c r="ACA105" s="18"/>
      <c r="ACB105" s="18"/>
      <c r="ACC105" s="18"/>
      <c r="ACD105" s="18"/>
      <c r="ACE105" s="18"/>
      <c r="ACF105" s="18"/>
      <c r="ACG105" s="18"/>
      <c r="ACH105" s="18"/>
      <c r="ACI105" s="18"/>
      <c r="ACJ105" s="18"/>
      <c r="ACK105" s="18"/>
      <c r="ACL105" s="18"/>
      <c r="ACM105" s="18"/>
      <c r="ACN105" s="18"/>
      <c r="ACO105" s="18"/>
      <c r="ACP105" s="18"/>
      <c r="ACQ105" s="18"/>
      <c r="ACR105" s="18"/>
      <c r="ACS105" s="18"/>
      <c r="ACT105" s="18"/>
      <c r="ACU105" s="18"/>
      <c r="ACV105" s="18"/>
      <c r="ACW105" s="18"/>
      <c r="ACX105" s="18"/>
      <c r="ACY105" s="18"/>
      <c r="ACZ105" s="18"/>
      <c r="ADA105" s="18"/>
      <c r="ADB105" s="18"/>
      <c r="ADC105" s="18"/>
      <c r="ADD105" s="18"/>
      <c r="ADE105" s="18"/>
      <c r="ADF105" s="18"/>
      <c r="ADG105" s="18"/>
      <c r="ADH105" s="18"/>
      <c r="ADI105" s="18"/>
      <c r="ADJ105" s="18"/>
      <c r="ADK105" s="18"/>
      <c r="ADL105" s="18"/>
      <c r="ADM105" s="18"/>
      <c r="ADN105" s="18"/>
      <c r="ADO105" s="18"/>
      <c r="ADP105" s="18"/>
      <c r="ADQ105" s="18"/>
      <c r="ADR105" s="18"/>
      <c r="ADS105" s="18"/>
      <c r="ADT105" s="18"/>
      <c r="ADU105" s="18"/>
      <c r="ADV105" s="18"/>
      <c r="ADW105" s="18"/>
      <c r="ADX105" s="18"/>
      <c r="ADY105" s="18"/>
      <c r="ADZ105" s="18"/>
      <c r="AEA105" s="18"/>
      <c r="AEB105" s="18"/>
      <c r="AEC105" s="18"/>
      <c r="AED105" s="18"/>
      <c r="AEE105" s="18"/>
      <c r="AEF105" s="18"/>
      <c r="AEG105" s="18"/>
      <c r="AEH105" s="18"/>
      <c r="AEI105" s="18"/>
      <c r="AEJ105" s="18"/>
      <c r="AEK105" s="18"/>
      <c r="AEL105" s="18"/>
      <c r="AEM105" s="18"/>
      <c r="AEN105" s="18"/>
      <c r="AEO105" s="18"/>
      <c r="AEP105" s="18"/>
      <c r="AEQ105" s="18"/>
      <c r="AER105" s="18"/>
      <c r="AES105" s="18"/>
      <c r="AET105" s="18"/>
      <c r="AEU105" s="18"/>
      <c r="AEV105" s="18"/>
      <c r="AEW105" s="18"/>
      <c r="AEX105" s="18"/>
      <c r="AEY105" s="18"/>
      <c r="AEZ105" s="18"/>
      <c r="AFA105" s="18"/>
      <c r="AFB105" s="18"/>
      <c r="AFC105" s="18"/>
      <c r="AFD105" s="18"/>
      <c r="AFE105" s="18"/>
      <c r="AFF105" s="18"/>
      <c r="AFG105" s="18"/>
      <c r="AFH105" s="18"/>
      <c r="AFI105" s="18"/>
      <c r="AFJ105" s="18"/>
      <c r="AFK105" s="18"/>
      <c r="AFL105" s="18"/>
      <c r="AFM105" s="18"/>
      <c r="AFN105" s="18"/>
      <c r="AFO105" s="18"/>
      <c r="AFP105" s="18"/>
      <c r="AFQ105" s="18"/>
      <c r="AFR105" s="18"/>
      <c r="AFS105" s="18"/>
      <c r="AFT105" s="18"/>
      <c r="AFU105" s="18"/>
      <c r="AFV105" s="18"/>
      <c r="AFW105" s="18"/>
      <c r="AFX105" s="18"/>
      <c r="AFY105" s="18"/>
      <c r="AFZ105" s="18"/>
      <c r="AGA105" s="18"/>
      <c r="AGB105" s="18"/>
      <c r="AGC105" s="18"/>
      <c r="AGD105" s="18"/>
      <c r="AGE105" s="18"/>
      <c r="AGF105" s="18"/>
      <c r="AGG105" s="18"/>
      <c r="AGH105" s="18"/>
      <c r="AGI105" s="18"/>
      <c r="AGJ105" s="18"/>
      <c r="AGK105" s="18"/>
      <c r="AGL105" s="18"/>
      <c r="AGM105" s="18"/>
      <c r="AGN105" s="18"/>
      <c r="AGO105" s="18"/>
      <c r="AGP105" s="18"/>
      <c r="AGQ105" s="18"/>
      <c r="AGR105" s="18"/>
      <c r="AGS105" s="18"/>
      <c r="AGT105" s="18"/>
      <c r="AGU105" s="18"/>
      <c r="AGV105" s="18"/>
      <c r="AGW105" s="18"/>
      <c r="AGX105" s="18"/>
      <c r="AGY105" s="18"/>
      <c r="AGZ105" s="18"/>
      <c r="AHA105" s="18"/>
      <c r="AHB105" s="18"/>
      <c r="AHC105" s="18"/>
      <c r="AHD105" s="18"/>
      <c r="AHE105" s="18"/>
      <c r="AHF105" s="18"/>
      <c r="AHG105" s="18"/>
      <c r="AHH105" s="18"/>
      <c r="AHI105" s="18"/>
      <c r="AHJ105" s="18"/>
      <c r="AHK105" s="18"/>
      <c r="AHL105" s="18"/>
      <c r="AHM105" s="18"/>
      <c r="AHN105" s="18"/>
      <c r="AHO105" s="18"/>
      <c r="AHP105" s="18"/>
      <c r="AHQ105" s="18"/>
      <c r="AHR105" s="18"/>
      <c r="AHS105" s="18"/>
      <c r="AHT105" s="18"/>
      <c r="AHU105" s="18"/>
      <c r="AHV105" s="18"/>
      <c r="AHW105" s="18"/>
      <c r="AHX105" s="18"/>
      <c r="AHY105" s="18"/>
      <c r="AHZ105" s="18"/>
      <c r="AIA105" s="18"/>
      <c r="AIB105" s="18"/>
      <c r="AIC105" s="18"/>
      <c r="AID105" s="18"/>
      <c r="AIE105" s="18"/>
      <c r="AIF105" s="18"/>
      <c r="AIG105" s="18"/>
      <c r="AIH105" s="18"/>
      <c r="AII105" s="18"/>
      <c r="AIJ105" s="18"/>
      <c r="AIK105" s="18"/>
      <c r="AIL105" s="18"/>
      <c r="AIM105" s="18"/>
      <c r="AIN105" s="18"/>
      <c r="AIO105" s="18"/>
      <c r="AIP105" s="18"/>
      <c r="AIQ105" s="18"/>
      <c r="AIR105" s="18"/>
      <c r="AIS105" s="18"/>
      <c r="AIT105" s="18"/>
      <c r="AIU105" s="18"/>
      <c r="AIV105" s="18"/>
      <c r="AIW105" s="18"/>
      <c r="AIX105" s="18"/>
      <c r="AIY105" s="18"/>
      <c r="AIZ105" s="18"/>
      <c r="AJA105" s="18"/>
      <c r="AJB105" s="18"/>
      <c r="AJC105" s="18"/>
      <c r="AJD105" s="18"/>
      <c r="AJE105" s="18"/>
      <c r="AJF105" s="18"/>
      <c r="AJG105" s="18"/>
      <c r="AJH105" s="18"/>
      <c r="AJI105" s="18"/>
      <c r="AJJ105" s="18"/>
      <c r="AJK105" s="18"/>
      <c r="AJL105" s="18"/>
      <c r="AJM105" s="18"/>
      <c r="AJN105" s="18"/>
      <c r="AJO105" s="18"/>
      <c r="AJP105" s="18"/>
      <c r="AJQ105" s="18"/>
      <c r="AJR105" s="18"/>
      <c r="AJS105" s="18"/>
      <c r="AJT105" s="18"/>
      <c r="AJU105" s="18"/>
      <c r="AJV105" s="18"/>
      <c r="AJW105" s="18"/>
      <c r="AJX105" s="18"/>
      <c r="AJY105" s="18"/>
      <c r="AJZ105" s="18"/>
      <c r="AKA105" s="18"/>
      <c r="AKB105" s="18"/>
      <c r="AKC105" s="18"/>
      <c r="AKD105" s="18"/>
      <c r="AKE105" s="18"/>
      <c r="AKF105" s="18"/>
      <c r="AKG105" s="18"/>
      <c r="AKH105" s="18"/>
      <c r="AKI105" s="18"/>
      <c r="AKJ105" s="18"/>
      <c r="AKK105" s="18"/>
      <c r="AKL105" s="18"/>
      <c r="AKM105" s="18"/>
      <c r="AKN105" s="18"/>
      <c r="AKO105" s="18"/>
      <c r="AKP105" s="18"/>
      <c r="AKQ105" s="18"/>
      <c r="AKR105" s="18"/>
      <c r="AKS105" s="18"/>
      <c r="AKT105" s="18"/>
      <c r="AKU105" s="18"/>
      <c r="AKV105" s="18"/>
      <c r="AKW105" s="18"/>
      <c r="AKX105" s="18"/>
      <c r="AKY105" s="18"/>
      <c r="AKZ105" s="18"/>
      <c r="ALA105" s="18"/>
      <c r="ALB105" s="18"/>
      <c r="ALC105" s="18"/>
      <c r="ALD105" s="18"/>
      <c r="ALE105" s="18"/>
      <c r="ALF105" s="18"/>
      <c r="ALG105" s="18"/>
      <c r="ALH105" s="18"/>
      <c r="ALI105" s="18"/>
      <c r="ALJ105" s="18"/>
      <c r="ALK105" s="18"/>
      <c r="ALL105" s="18"/>
      <c r="ALM105" s="18"/>
      <c r="ALN105" s="18"/>
      <c r="ALO105" s="18"/>
      <c r="ALP105" s="18"/>
      <c r="ALQ105" s="18"/>
      <c r="ALR105" s="18"/>
      <c r="ALS105" s="18"/>
      <c r="ALT105" s="18"/>
      <c r="ALU105" s="18"/>
      <c r="ALV105" s="18"/>
      <c r="ALW105" s="18"/>
      <c r="ALX105" s="18"/>
      <c r="ALY105" s="18"/>
      <c r="ALZ105" s="18"/>
      <c r="AMA105" s="18"/>
      <c r="AMB105" s="18"/>
      <c r="AMC105" s="18"/>
      <c r="AMD105" s="18"/>
      <c r="AME105" s="18"/>
      <c r="AMF105" s="18"/>
      <c r="AMG105" s="18"/>
      <c r="AMH105" s="18"/>
      <c r="AMI105" s="18"/>
      <c r="AMJ105" s="18"/>
      <c r="AMK105" s="18"/>
      <c r="AML105" s="18"/>
      <c r="AMM105" s="18"/>
      <c r="AMN105" s="18"/>
      <c r="AMO105" s="18"/>
      <c r="AMP105" s="18"/>
      <c r="AMQ105" s="18"/>
      <c r="AMR105" s="18"/>
      <c r="AMS105" s="18"/>
      <c r="AMT105" s="18"/>
      <c r="AMU105" s="18"/>
      <c r="AMV105" s="18"/>
      <c r="AMW105" s="18"/>
      <c r="AMX105" s="18"/>
      <c r="AMY105" s="18"/>
      <c r="AMZ105" s="18"/>
      <c r="ANA105" s="18"/>
      <c r="ANB105" s="18"/>
      <c r="ANC105" s="18"/>
      <c r="AND105" s="18"/>
      <c r="ANE105" s="18"/>
      <c r="ANF105" s="18"/>
      <c r="ANG105" s="18"/>
      <c r="ANH105" s="18"/>
      <c r="ANI105" s="18"/>
      <c r="ANJ105" s="18"/>
      <c r="ANK105" s="18"/>
      <c r="ANL105" s="18"/>
      <c r="ANM105" s="18"/>
      <c r="ANN105" s="18"/>
      <c r="ANO105" s="18"/>
      <c r="ANP105" s="18"/>
      <c r="ANQ105" s="18"/>
      <c r="ANR105" s="18"/>
      <c r="ANS105" s="18"/>
      <c r="ANT105" s="18"/>
      <c r="ANU105" s="18"/>
      <c r="ANV105" s="18"/>
      <c r="ANW105" s="18"/>
      <c r="ANX105" s="18"/>
      <c r="ANY105" s="18"/>
      <c r="ANZ105" s="18"/>
      <c r="AOA105" s="18"/>
      <c r="AOB105" s="18"/>
      <c r="AOC105" s="18"/>
      <c r="AOD105" s="18"/>
      <c r="AOE105" s="18"/>
      <c r="AOF105" s="18"/>
      <c r="AOG105" s="18"/>
      <c r="AOH105" s="18"/>
      <c r="AOI105" s="18"/>
      <c r="AOJ105" s="18"/>
      <c r="AOK105" s="18"/>
      <c r="AOL105" s="18"/>
      <c r="AOM105" s="18"/>
      <c r="AON105" s="18"/>
      <c r="AOO105" s="18"/>
      <c r="AOP105" s="18"/>
      <c r="AOQ105" s="18"/>
      <c r="AOR105" s="18"/>
      <c r="AOS105" s="18"/>
      <c r="AOT105" s="18"/>
      <c r="AOU105" s="18"/>
      <c r="AOV105" s="18"/>
      <c r="AOW105" s="18"/>
      <c r="AOX105" s="18"/>
      <c r="AOY105" s="18"/>
      <c r="AOZ105" s="18"/>
      <c r="APA105" s="18"/>
      <c r="APB105" s="18"/>
      <c r="APC105" s="18"/>
      <c r="APD105" s="18"/>
      <c r="APE105" s="18"/>
      <c r="APF105" s="18"/>
      <c r="APG105" s="18"/>
      <c r="APH105" s="18"/>
      <c r="API105" s="18"/>
      <c r="APJ105" s="18"/>
      <c r="APK105" s="18"/>
      <c r="APL105" s="18"/>
      <c r="APM105" s="18"/>
      <c r="APN105" s="18"/>
      <c r="APO105" s="18"/>
      <c r="APP105" s="18"/>
      <c r="APQ105" s="18"/>
      <c r="APR105" s="18"/>
      <c r="APS105" s="18"/>
      <c r="APT105" s="18"/>
      <c r="APU105" s="18"/>
      <c r="APV105" s="18"/>
      <c r="APW105" s="18"/>
      <c r="APX105" s="18"/>
      <c r="APY105" s="18"/>
      <c r="APZ105" s="18"/>
      <c r="AQA105" s="18"/>
      <c r="AQB105" s="18"/>
      <c r="AQC105" s="18"/>
      <c r="AQD105" s="18"/>
      <c r="AQE105" s="18"/>
      <c r="AQF105" s="18"/>
      <c r="AQG105" s="18"/>
      <c r="AQH105" s="18"/>
      <c r="AQI105" s="18"/>
      <c r="AQJ105" s="18"/>
      <c r="AQK105" s="18"/>
      <c r="AQL105" s="18"/>
      <c r="AQM105" s="18"/>
      <c r="AQN105" s="18"/>
      <c r="AQO105" s="18"/>
      <c r="AQP105" s="18"/>
      <c r="AQQ105" s="18"/>
      <c r="AQR105" s="18"/>
      <c r="AQS105" s="18"/>
      <c r="AQT105" s="18"/>
      <c r="AQU105" s="18"/>
      <c r="AQV105" s="18"/>
      <c r="AQW105" s="18"/>
      <c r="AQX105" s="18"/>
      <c r="AQY105" s="18"/>
      <c r="AQZ105" s="18"/>
      <c r="ARA105" s="18"/>
      <c r="ARB105" s="18"/>
      <c r="ARC105" s="18"/>
      <c r="ARD105" s="18"/>
      <c r="ARE105" s="18"/>
      <c r="ARF105" s="18"/>
      <c r="ARG105" s="18"/>
      <c r="ARH105" s="18"/>
      <c r="ARI105" s="18"/>
      <c r="ARJ105" s="18"/>
      <c r="ARK105" s="18"/>
      <c r="ARL105" s="18"/>
      <c r="ARM105" s="18"/>
      <c r="ARN105" s="18"/>
      <c r="ARO105" s="18"/>
      <c r="ARP105" s="18"/>
      <c r="ARQ105" s="18"/>
      <c r="ARR105" s="18"/>
      <c r="ARS105" s="18"/>
      <c r="ART105" s="18"/>
      <c r="ARU105" s="18"/>
      <c r="ARV105" s="18"/>
      <c r="ARW105" s="18"/>
      <c r="ARX105" s="18"/>
      <c r="ARY105" s="18"/>
      <c r="ARZ105" s="18"/>
      <c r="ASA105" s="18"/>
      <c r="ASB105" s="18"/>
      <c r="ASC105" s="18"/>
      <c r="ASD105" s="18"/>
      <c r="ASE105" s="18"/>
      <c r="ASF105" s="18"/>
      <c r="ASG105" s="18"/>
      <c r="ASH105" s="18"/>
      <c r="ASI105" s="18"/>
      <c r="ASJ105" s="18"/>
      <c r="ASK105" s="18"/>
      <c r="ASL105" s="18"/>
      <c r="ASM105" s="18"/>
      <c r="ASN105" s="18"/>
      <c r="ASO105" s="18"/>
      <c r="ASP105" s="18"/>
      <c r="ASQ105" s="18"/>
      <c r="ASR105" s="18"/>
      <c r="ASS105" s="18"/>
      <c r="AST105" s="18"/>
      <c r="ASU105" s="18"/>
      <c r="ASV105" s="18"/>
      <c r="ASW105" s="18"/>
      <c r="ASX105" s="18"/>
      <c r="ASY105" s="18"/>
      <c r="ASZ105" s="18"/>
      <c r="ATA105" s="18"/>
      <c r="ATB105" s="18"/>
      <c r="ATC105" s="18"/>
      <c r="ATD105" s="18"/>
      <c r="ATE105" s="18"/>
      <c r="ATF105" s="18"/>
      <c r="ATG105" s="18"/>
      <c r="ATH105" s="18"/>
      <c r="ATI105" s="18"/>
      <c r="ATJ105" s="18"/>
      <c r="ATK105" s="18"/>
      <c r="ATL105" s="18"/>
      <c r="ATM105" s="18"/>
      <c r="ATN105" s="18"/>
      <c r="ATO105" s="18"/>
      <c r="ATP105" s="18"/>
      <c r="ATQ105" s="18"/>
      <c r="ATR105" s="18"/>
      <c r="ATS105" s="18"/>
      <c r="ATT105" s="18"/>
      <c r="ATU105" s="18"/>
      <c r="ATV105" s="18"/>
      <c r="ATW105" s="18"/>
      <c r="ATX105" s="18"/>
      <c r="ATY105" s="18"/>
      <c r="ATZ105" s="18"/>
      <c r="AUA105" s="18"/>
      <c r="AUB105" s="18"/>
      <c r="AUC105" s="18"/>
      <c r="AUD105" s="18"/>
      <c r="AUE105" s="18"/>
      <c r="AUF105" s="18"/>
      <c r="AUG105" s="18"/>
      <c r="AUH105" s="18"/>
      <c r="AUI105" s="18"/>
      <c r="AUJ105" s="18"/>
      <c r="AUK105" s="18"/>
      <c r="AUL105" s="18"/>
      <c r="AUM105" s="18"/>
      <c r="AUN105" s="18"/>
      <c r="AUO105" s="18"/>
      <c r="AUP105" s="18"/>
      <c r="AUQ105" s="18"/>
      <c r="AUR105" s="18"/>
      <c r="AUS105" s="18"/>
      <c r="AUT105" s="18"/>
      <c r="AUU105" s="18"/>
      <c r="AUV105" s="18"/>
      <c r="AUW105" s="18"/>
      <c r="AUX105" s="18"/>
      <c r="AUY105" s="18"/>
      <c r="AUZ105" s="18"/>
      <c r="AVA105" s="18"/>
      <c r="AVB105" s="18"/>
      <c r="AVC105" s="18"/>
      <c r="AVD105" s="18"/>
      <c r="AVE105" s="18"/>
      <c r="AVF105" s="18"/>
      <c r="AVG105" s="18"/>
      <c r="AVH105" s="18"/>
      <c r="AVI105" s="18"/>
      <c r="AVJ105" s="18"/>
      <c r="AVK105" s="18"/>
      <c r="AVL105" s="18"/>
      <c r="AVM105" s="18"/>
      <c r="AVN105" s="18"/>
      <c r="AVO105" s="18"/>
      <c r="AVP105" s="18"/>
      <c r="AVQ105" s="18"/>
      <c r="AVR105" s="18"/>
      <c r="AVS105" s="18"/>
      <c r="AVT105" s="18"/>
      <c r="AVU105" s="18"/>
      <c r="AVV105" s="18"/>
      <c r="AVW105" s="18"/>
      <c r="AVX105" s="18"/>
      <c r="AVY105" s="18"/>
      <c r="AVZ105" s="18"/>
      <c r="AWA105" s="18"/>
      <c r="AWB105" s="18"/>
      <c r="AWC105" s="18"/>
      <c r="AWD105" s="18"/>
      <c r="AWE105" s="18"/>
      <c r="AWF105" s="18"/>
      <c r="AWG105" s="18"/>
      <c r="AWH105" s="18"/>
      <c r="AWI105" s="18"/>
      <c r="AWJ105" s="18"/>
      <c r="AWK105" s="18"/>
      <c r="AWL105" s="18"/>
      <c r="AWM105" s="18"/>
      <c r="AWN105" s="18"/>
      <c r="AWO105" s="18"/>
      <c r="AWP105" s="18"/>
      <c r="AWQ105" s="18"/>
      <c r="AWR105" s="18"/>
      <c r="AWS105" s="18"/>
      <c r="AWT105" s="18"/>
      <c r="AWU105" s="18"/>
      <c r="AWV105" s="18"/>
      <c r="AWW105" s="18"/>
      <c r="AWX105" s="18"/>
      <c r="AWY105" s="18"/>
      <c r="AWZ105" s="18"/>
      <c r="AXA105" s="18"/>
      <c r="AXB105" s="18"/>
      <c r="AXC105" s="18"/>
      <c r="AXD105" s="18"/>
      <c r="AXE105" s="18"/>
      <c r="AXF105" s="18"/>
      <c r="AXG105" s="18"/>
      <c r="AXH105" s="18"/>
      <c r="AXI105" s="18"/>
      <c r="AXJ105" s="18"/>
      <c r="AXK105" s="18"/>
      <c r="AXL105" s="18"/>
      <c r="AXM105" s="18"/>
      <c r="AXN105" s="18"/>
      <c r="AXO105" s="18"/>
      <c r="AXP105" s="18"/>
      <c r="AXQ105" s="18"/>
      <c r="AXR105" s="18"/>
      <c r="AXS105" s="18"/>
      <c r="AXT105" s="18"/>
      <c r="AXU105" s="18"/>
      <c r="AXV105" s="18"/>
      <c r="AXW105" s="18"/>
      <c r="AXX105" s="18"/>
      <c r="AXY105" s="18"/>
      <c r="AXZ105" s="18"/>
      <c r="AYA105" s="18"/>
      <c r="AYB105" s="18"/>
      <c r="AYC105" s="18"/>
      <c r="AYD105" s="18"/>
      <c r="AYE105" s="18"/>
      <c r="AYF105" s="18"/>
      <c r="AYG105" s="18"/>
      <c r="AYH105" s="18"/>
      <c r="AYI105" s="18"/>
      <c r="AYJ105" s="18"/>
      <c r="AYK105" s="18"/>
      <c r="AYL105" s="18"/>
      <c r="AYM105" s="18"/>
      <c r="AYN105" s="18"/>
      <c r="AYO105" s="18"/>
      <c r="AYP105" s="18"/>
      <c r="AYQ105" s="18"/>
      <c r="AYR105" s="18"/>
      <c r="AYS105" s="18"/>
      <c r="AYT105" s="18"/>
      <c r="AYU105" s="18"/>
      <c r="AYV105" s="18"/>
      <c r="AYW105" s="18"/>
      <c r="AYX105" s="18"/>
      <c r="AYY105" s="18"/>
      <c r="AYZ105" s="18"/>
      <c r="AZA105" s="18"/>
      <c r="AZB105" s="18"/>
      <c r="AZC105" s="18"/>
      <c r="AZD105" s="18"/>
      <c r="AZE105" s="18"/>
      <c r="AZF105" s="18"/>
      <c r="AZG105" s="18"/>
      <c r="AZH105" s="18"/>
      <c r="AZI105" s="18"/>
      <c r="AZJ105" s="18"/>
      <c r="AZK105" s="18"/>
      <c r="AZL105" s="18"/>
      <c r="AZM105" s="18"/>
      <c r="AZN105" s="18"/>
      <c r="AZO105" s="18"/>
      <c r="AZP105" s="18"/>
      <c r="AZQ105" s="18"/>
      <c r="AZR105" s="18"/>
      <c r="AZS105" s="18"/>
      <c r="AZT105" s="18"/>
      <c r="AZU105" s="18"/>
      <c r="AZV105" s="18"/>
      <c r="AZW105" s="18"/>
      <c r="AZX105" s="18"/>
      <c r="AZY105" s="18"/>
      <c r="AZZ105" s="18"/>
      <c r="BAA105" s="18"/>
      <c r="BAB105" s="18"/>
      <c r="BAC105" s="18"/>
      <c r="BAD105" s="18"/>
      <c r="BAE105" s="18"/>
      <c r="BAF105" s="18"/>
      <c r="BAG105" s="18"/>
      <c r="BAH105" s="18"/>
      <c r="BAI105" s="18"/>
      <c r="BAJ105" s="18"/>
      <c r="BAK105" s="18"/>
      <c r="BAL105" s="18"/>
      <c r="BAM105" s="18"/>
      <c r="BAN105" s="18"/>
      <c r="BAO105" s="18"/>
      <c r="BAP105" s="18"/>
      <c r="BAQ105" s="18"/>
      <c r="BAR105" s="18"/>
      <c r="BAS105" s="18"/>
      <c r="BAT105" s="18"/>
      <c r="BAU105" s="18"/>
      <c r="BAV105" s="18"/>
      <c r="BAW105" s="18"/>
      <c r="BAX105" s="18"/>
      <c r="BAY105" s="18"/>
      <c r="BAZ105" s="18"/>
      <c r="BBA105" s="18"/>
      <c r="BBB105" s="18"/>
      <c r="BBC105" s="18"/>
      <c r="BBD105" s="18"/>
      <c r="BBE105" s="18"/>
      <c r="BBF105" s="18"/>
      <c r="BBG105" s="18"/>
      <c r="BBH105" s="18"/>
      <c r="BBI105" s="18"/>
      <c r="BBJ105" s="18"/>
      <c r="BBK105" s="18"/>
      <c r="BBL105" s="18"/>
      <c r="BBM105" s="18"/>
      <c r="BBN105" s="18"/>
      <c r="BBO105" s="18"/>
      <c r="BBP105" s="18"/>
      <c r="BBQ105" s="18"/>
      <c r="BBR105" s="18"/>
      <c r="BBS105" s="18"/>
      <c r="BBT105" s="18"/>
      <c r="BBU105" s="18"/>
      <c r="BBV105" s="18"/>
      <c r="BBW105" s="18"/>
      <c r="BBX105" s="18"/>
      <c r="BBY105" s="18"/>
      <c r="BBZ105" s="18"/>
      <c r="BCA105" s="18"/>
      <c r="BCB105" s="18"/>
      <c r="BCC105" s="18"/>
      <c r="BCD105" s="18"/>
      <c r="BCE105" s="18"/>
      <c r="BCF105" s="18"/>
      <c r="BCG105" s="18"/>
      <c r="BCH105" s="18"/>
      <c r="BCI105" s="18"/>
      <c r="BCJ105" s="18"/>
      <c r="BCK105" s="18"/>
      <c r="BCL105" s="18"/>
      <c r="BCM105" s="18"/>
      <c r="BCN105" s="18"/>
      <c r="BCO105" s="18"/>
      <c r="BCP105" s="18"/>
      <c r="BCQ105" s="18"/>
      <c r="BCR105" s="18"/>
      <c r="BCS105" s="18"/>
      <c r="BCT105" s="18"/>
      <c r="BCU105" s="18"/>
      <c r="BCV105" s="18"/>
      <c r="BCW105" s="18"/>
      <c r="BCX105" s="18"/>
      <c r="BCY105" s="18"/>
      <c r="BCZ105" s="18"/>
      <c r="BDA105" s="18"/>
      <c r="BDB105" s="18"/>
      <c r="BDC105" s="18"/>
      <c r="BDD105" s="18"/>
      <c r="BDE105" s="18"/>
      <c r="BDF105" s="18"/>
      <c r="BDG105" s="18"/>
      <c r="BDH105" s="18"/>
      <c r="BDI105" s="18"/>
      <c r="BDJ105" s="18"/>
      <c r="BDK105" s="18"/>
      <c r="BDL105" s="18"/>
      <c r="BDM105" s="18"/>
      <c r="BDN105" s="18"/>
      <c r="BDO105" s="18"/>
      <c r="BDP105" s="18"/>
      <c r="BDQ105" s="18"/>
      <c r="BDR105" s="18"/>
      <c r="BDS105" s="18"/>
      <c r="BDT105" s="18"/>
      <c r="BDU105" s="18"/>
      <c r="BDV105" s="18"/>
      <c r="BDW105" s="18"/>
      <c r="BDX105" s="18"/>
      <c r="BDY105" s="18"/>
      <c r="BDZ105" s="18"/>
      <c r="BEA105" s="18"/>
      <c r="BEB105" s="18"/>
      <c r="BEC105" s="18"/>
      <c r="BED105" s="18"/>
      <c r="BEE105" s="18"/>
      <c r="BEF105" s="18"/>
      <c r="BEG105" s="18"/>
      <c r="BEH105" s="18"/>
      <c r="BEI105" s="18"/>
      <c r="BEJ105" s="18"/>
      <c r="BEK105" s="18"/>
      <c r="BEL105" s="18"/>
      <c r="BEM105" s="18"/>
      <c r="BEN105" s="18"/>
      <c r="BEO105" s="18"/>
      <c r="BEP105" s="18"/>
      <c r="BEQ105" s="18"/>
      <c r="BER105" s="18"/>
      <c r="BES105" s="18"/>
      <c r="BET105" s="18"/>
      <c r="BEU105" s="18"/>
      <c r="BEV105" s="18"/>
      <c r="BEW105" s="18"/>
      <c r="BEX105" s="18"/>
      <c r="BEY105" s="18"/>
      <c r="BEZ105" s="18"/>
      <c r="BFA105" s="18"/>
      <c r="BFB105" s="18"/>
      <c r="BFC105" s="18"/>
      <c r="BFD105" s="18"/>
      <c r="BFE105" s="18"/>
      <c r="BFF105" s="18"/>
      <c r="BFG105" s="18"/>
      <c r="BFH105" s="18"/>
      <c r="BFI105" s="18"/>
      <c r="BFJ105" s="18"/>
      <c r="BFK105" s="18"/>
      <c r="BFL105" s="18"/>
      <c r="BFM105" s="18"/>
      <c r="BFN105" s="18"/>
      <c r="BFO105" s="18"/>
      <c r="BFP105" s="18"/>
      <c r="BFQ105" s="18"/>
      <c r="BFR105" s="18"/>
      <c r="BFS105" s="18"/>
      <c r="BFT105" s="18"/>
      <c r="BFU105" s="18"/>
      <c r="BFV105" s="18"/>
      <c r="BFW105" s="18"/>
      <c r="BFX105" s="18"/>
      <c r="BFY105" s="18"/>
      <c r="BFZ105" s="18"/>
      <c r="BGA105" s="18"/>
      <c r="BGB105" s="18"/>
      <c r="BGC105" s="18"/>
      <c r="BGD105" s="18"/>
      <c r="BGE105" s="18"/>
      <c r="BGF105" s="18"/>
      <c r="BGG105" s="18"/>
      <c r="BGH105" s="18"/>
      <c r="BGI105" s="18"/>
      <c r="BGJ105" s="18"/>
      <c r="BGK105" s="18"/>
      <c r="BGL105" s="18"/>
      <c r="BGM105" s="18"/>
      <c r="BGN105" s="18"/>
      <c r="BGO105" s="18"/>
      <c r="BGP105" s="18"/>
      <c r="BGQ105" s="18"/>
      <c r="BGR105" s="18"/>
      <c r="BGS105" s="18"/>
      <c r="BGT105" s="18"/>
      <c r="BGU105" s="18"/>
      <c r="BGV105" s="18"/>
      <c r="BGW105" s="18"/>
      <c r="BGX105" s="18"/>
      <c r="BGY105" s="18"/>
      <c r="BGZ105" s="18"/>
      <c r="BHA105" s="18"/>
      <c r="BHB105" s="18"/>
      <c r="BHC105" s="18"/>
      <c r="BHD105" s="18"/>
      <c r="BHE105" s="18"/>
      <c r="BHF105" s="18"/>
      <c r="BHG105" s="18"/>
      <c r="BHH105" s="18"/>
      <c r="BHI105" s="18"/>
      <c r="BHJ105" s="18"/>
      <c r="BHK105" s="18"/>
      <c r="BHL105" s="18"/>
      <c r="BHM105" s="18"/>
      <c r="BHN105" s="18"/>
      <c r="BHO105" s="18"/>
      <c r="BHP105" s="18"/>
      <c r="BHQ105" s="18"/>
      <c r="BHR105" s="18"/>
      <c r="BHS105" s="18"/>
      <c r="BHT105" s="18"/>
      <c r="BHU105" s="18"/>
      <c r="BHV105" s="18"/>
      <c r="BHW105" s="18"/>
      <c r="BHX105" s="18"/>
      <c r="BHY105" s="18"/>
      <c r="BHZ105" s="18"/>
      <c r="BIA105" s="18"/>
      <c r="BIB105" s="18"/>
      <c r="BIC105" s="18"/>
      <c r="BID105" s="18"/>
      <c r="BIE105" s="18"/>
      <c r="BIF105" s="18"/>
      <c r="BIG105" s="18"/>
      <c r="BIH105" s="18"/>
      <c r="BII105" s="18"/>
      <c r="BIJ105" s="18"/>
      <c r="BIK105" s="18"/>
      <c r="BIL105" s="18"/>
      <c r="BIM105" s="18"/>
      <c r="BIN105" s="18"/>
      <c r="BIO105" s="18"/>
      <c r="BIP105" s="18"/>
      <c r="BIQ105" s="18"/>
      <c r="BIR105" s="18"/>
      <c r="BIS105" s="18"/>
      <c r="BIT105" s="18"/>
      <c r="BIU105" s="18"/>
      <c r="BIV105" s="18"/>
      <c r="BIW105" s="18"/>
      <c r="BIX105" s="18"/>
      <c r="BIY105" s="18"/>
      <c r="BIZ105" s="18"/>
      <c r="BJA105" s="18"/>
      <c r="BJB105" s="18"/>
      <c r="BJC105" s="18"/>
      <c r="BJD105" s="18"/>
      <c r="BJE105" s="18"/>
      <c r="BJF105" s="18"/>
      <c r="BJG105" s="18"/>
      <c r="BJH105" s="18"/>
      <c r="BJI105" s="18"/>
      <c r="BJJ105" s="18"/>
      <c r="BJK105" s="18"/>
      <c r="BJL105" s="18"/>
      <c r="BJM105" s="18"/>
      <c r="BJN105" s="18"/>
      <c r="BJO105" s="18"/>
      <c r="BJP105" s="18"/>
      <c r="BJQ105" s="18"/>
      <c r="BJR105" s="18"/>
      <c r="BJS105" s="18"/>
      <c r="BJT105" s="18"/>
      <c r="BJU105" s="18"/>
      <c r="BJV105" s="18"/>
      <c r="BJW105" s="18"/>
      <c r="BJX105" s="18"/>
      <c r="BJY105" s="18"/>
      <c r="BJZ105" s="18"/>
      <c r="BKA105" s="18"/>
      <c r="BKB105" s="18"/>
      <c r="BKC105" s="18"/>
      <c r="BKD105" s="18"/>
      <c r="BKE105" s="18"/>
      <c r="BKF105" s="18"/>
      <c r="BKG105" s="18"/>
      <c r="BKH105" s="18"/>
      <c r="BKI105" s="18"/>
      <c r="BKJ105" s="18"/>
      <c r="BKK105" s="18"/>
      <c r="BKL105" s="18"/>
      <c r="BKM105" s="18"/>
      <c r="BKN105" s="18"/>
      <c r="BKO105" s="18"/>
      <c r="BKP105" s="18"/>
      <c r="BKQ105" s="18"/>
      <c r="BKR105" s="18"/>
      <c r="BKS105" s="18"/>
      <c r="BKT105" s="18"/>
      <c r="BKU105" s="18"/>
      <c r="BKV105" s="18"/>
      <c r="BKW105" s="18"/>
      <c r="BKX105" s="18"/>
      <c r="BKY105" s="18"/>
      <c r="BKZ105" s="18"/>
      <c r="BLA105" s="18"/>
      <c r="BLB105" s="18"/>
      <c r="BLC105" s="18"/>
      <c r="BLD105" s="18"/>
      <c r="BLE105" s="18"/>
      <c r="BLF105" s="18"/>
      <c r="BLG105" s="18"/>
      <c r="BLH105" s="18"/>
      <c r="BLI105" s="18"/>
      <c r="BLJ105" s="18"/>
      <c r="BLK105" s="18"/>
      <c r="BLL105" s="18"/>
      <c r="BLM105" s="18"/>
      <c r="BLN105" s="18"/>
      <c r="BLO105" s="18"/>
      <c r="BLP105" s="18"/>
      <c r="BLQ105" s="18"/>
      <c r="BLR105" s="18"/>
      <c r="BLS105" s="18"/>
      <c r="BLT105" s="18"/>
      <c r="BLU105" s="18"/>
      <c r="BLV105" s="18"/>
      <c r="BLW105" s="18"/>
      <c r="BLX105" s="18"/>
      <c r="BLY105" s="18"/>
      <c r="BLZ105" s="18"/>
      <c r="BMA105" s="18"/>
      <c r="BMB105" s="18"/>
      <c r="BMC105" s="18"/>
      <c r="BMD105" s="18"/>
      <c r="BME105" s="18"/>
      <c r="BMF105" s="18"/>
      <c r="BMG105" s="18"/>
      <c r="BMH105" s="18"/>
      <c r="BMI105" s="18"/>
      <c r="BMJ105" s="18"/>
      <c r="BMK105" s="18"/>
      <c r="BML105" s="18"/>
      <c r="BMM105" s="18"/>
      <c r="BMN105" s="18"/>
      <c r="BMO105" s="18"/>
      <c r="BMP105" s="18"/>
      <c r="BMQ105" s="18"/>
      <c r="BMR105" s="18"/>
      <c r="BMS105" s="18"/>
      <c r="BMT105" s="18"/>
      <c r="BMU105" s="18"/>
      <c r="BMV105" s="18"/>
      <c r="BMW105" s="18"/>
      <c r="BMX105" s="18"/>
      <c r="BMY105" s="18"/>
      <c r="BMZ105" s="18"/>
      <c r="BNA105" s="18"/>
      <c r="BNB105" s="18"/>
      <c r="BNC105" s="18"/>
      <c r="BND105" s="18"/>
      <c r="BNE105" s="18"/>
      <c r="BNF105" s="18"/>
      <c r="BNG105" s="18"/>
      <c r="BNH105" s="18"/>
      <c r="BNI105" s="18"/>
      <c r="BNJ105" s="18"/>
      <c r="BNK105" s="18"/>
      <c r="BNL105" s="18"/>
      <c r="BNM105" s="18"/>
      <c r="BNN105" s="18"/>
      <c r="BNO105" s="18"/>
      <c r="BNP105" s="18"/>
      <c r="BNQ105" s="18"/>
      <c r="BNR105" s="18"/>
      <c r="BNS105" s="18"/>
      <c r="BNT105" s="18"/>
      <c r="BNU105" s="18"/>
      <c r="BNV105" s="18"/>
      <c r="BNW105" s="18"/>
      <c r="BNX105" s="18"/>
      <c r="BNY105" s="18"/>
      <c r="BNZ105" s="18"/>
      <c r="BOA105" s="18"/>
      <c r="BOB105" s="18"/>
      <c r="BOC105" s="18"/>
      <c r="BOD105" s="18"/>
      <c r="BOE105" s="18"/>
      <c r="BOF105" s="18"/>
      <c r="BOG105" s="18"/>
      <c r="BOH105" s="18"/>
      <c r="BOI105" s="18"/>
      <c r="BOJ105" s="18"/>
      <c r="BOK105" s="18"/>
      <c r="BOL105" s="18"/>
      <c r="BOM105" s="18"/>
      <c r="BON105" s="18"/>
      <c r="BOO105" s="18"/>
      <c r="BOP105" s="18"/>
      <c r="BOQ105" s="18"/>
      <c r="BOR105" s="18"/>
      <c r="BOS105" s="18"/>
      <c r="BOT105" s="18"/>
      <c r="BOU105" s="18"/>
      <c r="BOV105" s="18"/>
      <c r="BOW105" s="18"/>
      <c r="BOX105" s="18"/>
      <c r="BOY105" s="18"/>
      <c r="BOZ105" s="18"/>
      <c r="BPA105" s="18"/>
      <c r="BPB105" s="18"/>
      <c r="BPC105" s="18"/>
      <c r="BPD105" s="18"/>
      <c r="BPE105" s="18"/>
      <c r="BPF105" s="18"/>
      <c r="BPG105" s="18"/>
      <c r="BPH105" s="18"/>
      <c r="BPI105" s="18"/>
      <c r="BPJ105" s="18"/>
      <c r="BPK105" s="18"/>
      <c r="BPL105" s="18"/>
      <c r="BPM105" s="18"/>
      <c r="BPN105" s="18"/>
      <c r="BPO105" s="18"/>
      <c r="BPP105" s="18"/>
      <c r="BPQ105" s="18"/>
      <c r="BPR105" s="18"/>
      <c r="BPS105" s="18"/>
      <c r="BPT105" s="18"/>
      <c r="BPU105" s="18"/>
      <c r="BPV105" s="18"/>
      <c r="BPW105" s="18"/>
      <c r="BPX105" s="18"/>
      <c r="BPY105" s="18"/>
      <c r="BPZ105" s="18"/>
      <c r="BQA105" s="18"/>
      <c r="BQB105" s="18"/>
      <c r="BQC105" s="18"/>
      <c r="BQD105" s="18"/>
      <c r="BQE105" s="18"/>
      <c r="BQF105" s="18"/>
      <c r="BQG105" s="18"/>
      <c r="BQH105" s="18"/>
      <c r="BQI105" s="18"/>
      <c r="BQJ105" s="18"/>
      <c r="BQK105" s="18"/>
      <c r="BQL105" s="18"/>
      <c r="BQM105" s="18"/>
      <c r="BQN105" s="18"/>
      <c r="BQO105" s="18"/>
      <c r="BQP105" s="18"/>
      <c r="BQQ105" s="18"/>
      <c r="BQR105" s="18"/>
      <c r="BQS105" s="18"/>
      <c r="BQT105" s="18"/>
      <c r="BQU105" s="18"/>
      <c r="BQV105" s="18"/>
      <c r="BQW105" s="18"/>
      <c r="BQX105" s="18"/>
      <c r="BQY105" s="18"/>
      <c r="BQZ105" s="18"/>
      <c r="BRA105" s="18"/>
      <c r="BRB105" s="18"/>
      <c r="BRC105" s="18"/>
      <c r="BRD105" s="18"/>
      <c r="BRE105" s="18"/>
      <c r="BRF105" s="18"/>
      <c r="BRG105" s="18"/>
      <c r="BRH105" s="18"/>
      <c r="BRI105" s="18"/>
      <c r="BRJ105" s="18"/>
      <c r="BRK105" s="18"/>
      <c r="BRL105" s="18"/>
      <c r="BRM105" s="18"/>
      <c r="BRN105" s="18"/>
      <c r="BRO105" s="18"/>
      <c r="BRP105" s="18"/>
      <c r="BRQ105" s="18"/>
      <c r="BRR105" s="18"/>
      <c r="BRS105" s="18"/>
      <c r="BRT105" s="18"/>
      <c r="BRU105" s="18"/>
      <c r="BRV105" s="18"/>
      <c r="BRW105" s="18"/>
      <c r="BRX105" s="18"/>
      <c r="BRY105" s="18"/>
      <c r="BRZ105" s="18"/>
      <c r="BSA105" s="18"/>
      <c r="BSB105" s="18"/>
      <c r="BSC105" s="18"/>
      <c r="BSD105" s="18"/>
      <c r="BSE105" s="18"/>
      <c r="BSF105" s="18"/>
      <c r="BSG105" s="18"/>
      <c r="BSH105" s="18"/>
      <c r="BSI105" s="18"/>
      <c r="BSJ105" s="18"/>
      <c r="BSK105" s="18"/>
      <c r="BSL105" s="18"/>
      <c r="BSM105" s="18"/>
      <c r="BSN105" s="18"/>
      <c r="BSO105" s="18"/>
      <c r="BSP105" s="18"/>
      <c r="BSQ105" s="18"/>
      <c r="BSR105" s="18"/>
      <c r="BSS105" s="18"/>
      <c r="BST105" s="18"/>
      <c r="BSU105" s="18"/>
      <c r="BSV105" s="18"/>
      <c r="BSW105" s="18"/>
      <c r="BSX105" s="18"/>
      <c r="BSY105" s="18"/>
      <c r="BSZ105" s="18"/>
      <c r="BTA105" s="18"/>
      <c r="BTB105" s="18"/>
      <c r="BTC105" s="18"/>
      <c r="BTD105" s="18"/>
      <c r="BTE105" s="18"/>
      <c r="BTF105" s="18"/>
      <c r="BTG105" s="18"/>
      <c r="BTH105" s="18"/>
      <c r="BTI105" s="18"/>
      <c r="BTJ105" s="18"/>
      <c r="BTK105" s="18"/>
      <c r="BTL105" s="18"/>
      <c r="BTM105" s="18"/>
      <c r="BTN105" s="18"/>
      <c r="BTO105" s="18"/>
      <c r="BTP105" s="18"/>
      <c r="BTQ105" s="18"/>
      <c r="BTR105" s="18"/>
      <c r="BTS105" s="18"/>
      <c r="BTT105" s="18"/>
      <c r="BTU105" s="18"/>
      <c r="BTV105" s="18"/>
      <c r="BTW105" s="18"/>
      <c r="BTX105" s="18"/>
      <c r="BTY105" s="18"/>
      <c r="BTZ105" s="18"/>
      <c r="BUA105" s="18"/>
      <c r="BUB105" s="18"/>
      <c r="BUC105" s="18"/>
      <c r="BUD105" s="18"/>
      <c r="BUE105" s="18"/>
      <c r="BUF105" s="18"/>
      <c r="BUG105" s="18"/>
      <c r="BUH105" s="18"/>
      <c r="BUI105" s="18"/>
      <c r="BUJ105" s="18"/>
      <c r="BUK105" s="18"/>
      <c r="BUL105" s="18"/>
      <c r="BUM105" s="18"/>
      <c r="BUN105" s="18"/>
      <c r="BUO105" s="18"/>
      <c r="BUP105" s="18"/>
      <c r="BUQ105" s="18"/>
      <c r="BUR105" s="18"/>
      <c r="BUS105" s="18"/>
      <c r="BUT105" s="18"/>
      <c r="BUU105" s="18"/>
      <c r="BUV105" s="18"/>
      <c r="BUW105" s="18"/>
      <c r="BUX105" s="18"/>
      <c r="BUY105" s="18"/>
      <c r="BUZ105" s="18"/>
      <c r="BVA105" s="18"/>
      <c r="BVB105" s="18"/>
      <c r="BVC105" s="18"/>
      <c r="BVD105" s="18"/>
      <c r="BVE105" s="18"/>
      <c r="BVF105" s="18"/>
      <c r="BVG105" s="18"/>
      <c r="BVH105" s="18"/>
      <c r="BVI105" s="18"/>
      <c r="BVJ105" s="18"/>
      <c r="BVK105" s="18"/>
      <c r="BVL105" s="18"/>
      <c r="BVM105" s="18"/>
      <c r="BVN105" s="18"/>
      <c r="BVO105" s="18"/>
      <c r="BVP105" s="18"/>
      <c r="BVQ105" s="18"/>
      <c r="BVR105" s="18"/>
      <c r="BVS105" s="18"/>
      <c r="BVT105" s="18"/>
      <c r="BVU105" s="18"/>
      <c r="BVV105" s="18"/>
      <c r="BVW105" s="18"/>
      <c r="BVX105" s="18"/>
      <c r="BVY105" s="18"/>
      <c r="BVZ105" s="18"/>
      <c r="BWA105" s="18"/>
      <c r="BWB105" s="18"/>
      <c r="BWC105" s="18"/>
      <c r="BWD105" s="18"/>
      <c r="BWE105" s="18"/>
      <c r="BWF105" s="18"/>
      <c r="BWG105" s="18"/>
      <c r="BWH105" s="18"/>
      <c r="BWI105" s="18"/>
      <c r="BWJ105" s="18"/>
      <c r="BWK105" s="18"/>
      <c r="BWL105" s="18"/>
      <c r="BWM105" s="18"/>
      <c r="BWN105" s="18"/>
      <c r="BWO105" s="18"/>
      <c r="BWP105" s="18"/>
      <c r="BWQ105" s="18"/>
      <c r="BWR105" s="18"/>
      <c r="BWS105" s="18"/>
      <c r="BWT105" s="18"/>
      <c r="BWU105" s="18"/>
      <c r="BWV105" s="18"/>
      <c r="BWW105" s="18"/>
      <c r="BWX105" s="18"/>
      <c r="BWY105" s="18"/>
      <c r="BWZ105" s="18"/>
      <c r="BXA105" s="18"/>
      <c r="BXB105" s="18"/>
      <c r="BXC105" s="18"/>
      <c r="BXD105" s="18"/>
      <c r="BXE105" s="18"/>
      <c r="BXF105" s="18"/>
      <c r="BXG105" s="18"/>
      <c r="BXH105" s="18"/>
      <c r="BXI105" s="18"/>
      <c r="BXJ105" s="18"/>
      <c r="BXK105" s="18"/>
      <c r="BXL105" s="18"/>
      <c r="BXM105" s="18"/>
      <c r="BXN105" s="18"/>
      <c r="BXO105" s="18"/>
      <c r="BXP105" s="18"/>
      <c r="BXQ105" s="18"/>
      <c r="BXR105" s="18"/>
      <c r="BXS105" s="18"/>
      <c r="BXT105" s="18"/>
      <c r="BXU105" s="18"/>
      <c r="BXV105" s="18"/>
      <c r="BXW105" s="18"/>
      <c r="BXX105" s="18"/>
      <c r="BXY105" s="18"/>
      <c r="BXZ105" s="18"/>
      <c r="BYA105" s="18"/>
      <c r="BYB105" s="18"/>
      <c r="BYC105" s="18"/>
      <c r="BYD105" s="18"/>
      <c r="BYE105" s="18"/>
      <c r="BYF105" s="18"/>
      <c r="BYG105" s="18"/>
      <c r="BYH105" s="18"/>
      <c r="BYI105" s="18"/>
      <c r="BYJ105" s="18"/>
      <c r="BYK105" s="18"/>
      <c r="BYL105" s="18"/>
      <c r="BYM105" s="18"/>
      <c r="BYN105" s="18"/>
      <c r="BYO105" s="18"/>
      <c r="BYP105" s="18"/>
      <c r="BYQ105" s="18"/>
      <c r="BYR105" s="18"/>
      <c r="BYS105" s="18"/>
      <c r="BYT105" s="18"/>
      <c r="BYU105" s="18"/>
      <c r="BYV105" s="18"/>
      <c r="BYW105" s="18"/>
      <c r="BYX105" s="18"/>
      <c r="BYY105" s="18"/>
      <c r="BYZ105" s="18"/>
      <c r="BZA105" s="18"/>
      <c r="BZB105" s="18"/>
      <c r="BZC105" s="18"/>
      <c r="BZD105" s="18"/>
      <c r="BZE105" s="18"/>
      <c r="BZF105" s="18"/>
      <c r="BZG105" s="18"/>
      <c r="BZH105" s="18"/>
      <c r="BZI105" s="18"/>
      <c r="BZJ105" s="18"/>
      <c r="BZK105" s="18"/>
      <c r="BZL105" s="18"/>
      <c r="BZM105" s="18"/>
      <c r="BZN105" s="18"/>
      <c r="BZO105" s="18"/>
      <c r="BZP105" s="18"/>
      <c r="BZQ105" s="18"/>
      <c r="BZR105" s="18"/>
      <c r="BZS105" s="18"/>
      <c r="BZT105" s="18"/>
      <c r="BZU105" s="18"/>
      <c r="BZV105" s="18"/>
      <c r="BZW105" s="18"/>
      <c r="BZX105" s="18"/>
      <c r="BZY105" s="18"/>
      <c r="BZZ105" s="18"/>
      <c r="CAA105" s="18"/>
      <c r="CAB105" s="18"/>
      <c r="CAC105" s="18"/>
      <c r="CAD105" s="18"/>
      <c r="CAE105" s="18"/>
      <c r="CAF105" s="18"/>
      <c r="CAG105" s="18"/>
      <c r="CAH105" s="18"/>
      <c r="CAI105" s="18"/>
      <c r="CAJ105" s="18"/>
      <c r="CAK105" s="18"/>
      <c r="CAL105" s="18"/>
      <c r="CAM105" s="18"/>
      <c r="CAN105" s="18"/>
      <c r="CAO105" s="18"/>
      <c r="CAP105" s="18"/>
      <c r="CAQ105" s="18"/>
      <c r="CAR105" s="18"/>
      <c r="CAS105" s="18"/>
      <c r="CAT105" s="18"/>
      <c r="CAU105" s="18"/>
      <c r="CAV105" s="18"/>
      <c r="CAW105" s="18"/>
      <c r="CAX105" s="18"/>
      <c r="CAY105" s="18"/>
      <c r="CAZ105" s="18"/>
      <c r="CBA105" s="18"/>
      <c r="CBB105" s="18"/>
      <c r="CBC105" s="18"/>
      <c r="CBD105" s="18"/>
      <c r="CBE105" s="18"/>
      <c r="CBF105" s="18"/>
      <c r="CBG105" s="18"/>
      <c r="CBH105" s="18"/>
      <c r="CBI105" s="18"/>
      <c r="CBJ105" s="18"/>
      <c r="CBK105" s="18"/>
      <c r="CBL105" s="18"/>
      <c r="CBM105" s="18"/>
      <c r="CBN105" s="18"/>
      <c r="CBO105" s="18"/>
      <c r="CBP105" s="18"/>
      <c r="CBQ105" s="18"/>
      <c r="CBR105" s="18"/>
      <c r="CBS105" s="18"/>
      <c r="CBT105" s="18"/>
      <c r="CBU105" s="18"/>
      <c r="CBV105" s="18"/>
      <c r="CBW105" s="18"/>
      <c r="CBX105" s="18"/>
      <c r="CBY105" s="18"/>
      <c r="CBZ105" s="18"/>
      <c r="CCA105" s="18"/>
      <c r="CCB105" s="18"/>
      <c r="CCC105" s="18"/>
      <c r="CCD105" s="18"/>
      <c r="CCE105" s="18"/>
      <c r="CCF105" s="18"/>
      <c r="CCG105" s="18"/>
      <c r="CCH105" s="18"/>
      <c r="CCI105" s="18"/>
      <c r="CCJ105" s="18"/>
      <c r="CCK105" s="18"/>
      <c r="CCL105" s="18"/>
      <c r="CCM105" s="18"/>
      <c r="CCN105" s="18"/>
      <c r="CCO105" s="18"/>
      <c r="CCP105" s="18"/>
      <c r="CCQ105" s="18"/>
      <c r="CCR105" s="18"/>
      <c r="CCS105" s="18"/>
      <c r="CCT105" s="18"/>
      <c r="CCU105" s="18"/>
      <c r="CCV105" s="18"/>
      <c r="CCW105" s="18"/>
      <c r="CCX105" s="18"/>
      <c r="CCY105" s="18"/>
      <c r="CCZ105" s="18"/>
      <c r="CDA105" s="18"/>
      <c r="CDB105" s="18"/>
      <c r="CDC105" s="18"/>
      <c r="CDD105" s="18"/>
      <c r="CDE105" s="18"/>
      <c r="CDF105" s="18"/>
      <c r="CDG105" s="18"/>
      <c r="CDH105" s="18"/>
      <c r="CDI105" s="18"/>
      <c r="CDJ105" s="18"/>
      <c r="CDK105" s="18"/>
      <c r="CDL105" s="18"/>
      <c r="CDM105" s="18"/>
      <c r="CDN105" s="18"/>
      <c r="CDO105" s="18"/>
      <c r="CDP105" s="18"/>
      <c r="CDQ105" s="18"/>
      <c r="CDR105" s="18"/>
      <c r="CDS105" s="18"/>
      <c r="CDT105" s="18"/>
      <c r="CDU105" s="18"/>
      <c r="CDV105" s="18"/>
      <c r="CDW105" s="18"/>
      <c r="CDX105" s="18"/>
      <c r="CDY105" s="18"/>
      <c r="CDZ105" s="18"/>
      <c r="CEA105" s="18"/>
      <c r="CEB105" s="18"/>
      <c r="CEC105" s="18"/>
      <c r="CED105" s="18"/>
      <c r="CEE105" s="18"/>
      <c r="CEF105" s="18"/>
      <c r="CEG105" s="18"/>
      <c r="CEH105" s="18"/>
      <c r="CEI105" s="18"/>
      <c r="CEJ105" s="18"/>
      <c r="CEK105" s="18"/>
      <c r="CEL105" s="18"/>
      <c r="CEM105" s="18"/>
      <c r="CEN105" s="18"/>
      <c r="CEO105" s="18"/>
      <c r="CEP105" s="18"/>
      <c r="CEQ105" s="18"/>
      <c r="CER105" s="18"/>
      <c r="CES105" s="18"/>
      <c r="CET105" s="18"/>
      <c r="CEU105" s="18"/>
      <c r="CEV105" s="18"/>
      <c r="CEW105" s="18"/>
      <c r="CEX105" s="18"/>
      <c r="CEY105" s="18"/>
      <c r="CEZ105" s="18"/>
      <c r="CFA105" s="18"/>
      <c r="CFB105" s="18"/>
      <c r="CFC105" s="18"/>
      <c r="CFD105" s="18"/>
      <c r="CFE105" s="18"/>
      <c r="CFF105" s="18"/>
      <c r="CFG105" s="18"/>
      <c r="CFH105" s="18"/>
      <c r="CFI105" s="18"/>
      <c r="CFJ105" s="18"/>
      <c r="CFK105" s="18"/>
      <c r="CFL105" s="18"/>
      <c r="CFM105" s="18"/>
      <c r="CFN105" s="18"/>
      <c r="CFO105" s="18"/>
      <c r="CFP105" s="18"/>
      <c r="CFQ105" s="18"/>
      <c r="CFR105" s="18"/>
      <c r="CFS105" s="18"/>
      <c r="CFT105" s="18"/>
      <c r="CFU105" s="18"/>
      <c r="CFV105" s="18"/>
      <c r="CFW105" s="18"/>
      <c r="CFX105" s="18"/>
      <c r="CFY105" s="18"/>
      <c r="CFZ105" s="18"/>
      <c r="CGA105" s="18"/>
      <c r="CGB105" s="18"/>
      <c r="CGC105" s="18"/>
      <c r="CGD105" s="18"/>
      <c r="CGE105" s="18"/>
      <c r="CGF105" s="18"/>
      <c r="CGG105" s="18"/>
      <c r="CGH105" s="18"/>
      <c r="CGI105" s="18"/>
      <c r="CGJ105" s="18"/>
      <c r="CGK105" s="18"/>
      <c r="CGL105" s="18"/>
      <c r="CGM105" s="18"/>
      <c r="CGN105" s="18"/>
      <c r="CGO105" s="18"/>
      <c r="CGP105" s="18"/>
      <c r="CGQ105" s="18"/>
      <c r="CGR105" s="18"/>
      <c r="CGS105" s="18"/>
      <c r="CGT105" s="18"/>
      <c r="CGU105" s="18"/>
      <c r="CGV105" s="18"/>
      <c r="CGW105" s="18"/>
      <c r="CGX105" s="18"/>
      <c r="CGY105" s="18"/>
      <c r="CGZ105" s="18"/>
      <c r="CHA105" s="18"/>
      <c r="CHB105" s="18"/>
      <c r="CHC105" s="18"/>
      <c r="CHD105" s="18"/>
      <c r="CHE105" s="18"/>
      <c r="CHF105" s="18"/>
      <c r="CHG105" s="18"/>
      <c r="CHH105" s="18"/>
      <c r="CHI105" s="18"/>
      <c r="CHJ105" s="18"/>
      <c r="CHK105" s="18"/>
      <c r="CHL105" s="18"/>
      <c r="CHM105" s="18"/>
      <c r="CHN105" s="18"/>
      <c r="CHO105" s="18"/>
      <c r="CHP105" s="18"/>
      <c r="CHQ105" s="18"/>
      <c r="CHR105" s="18"/>
      <c r="CHS105" s="18"/>
      <c r="CHT105" s="18"/>
      <c r="CHU105" s="18"/>
      <c r="CHV105" s="18"/>
      <c r="CHW105" s="18"/>
      <c r="CHX105" s="18"/>
      <c r="CHY105" s="18"/>
      <c r="CHZ105" s="18"/>
      <c r="CIA105" s="18"/>
      <c r="CIB105" s="18"/>
      <c r="CIC105" s="18"/>
      <c r="CID105" s="18"/>
      <c r="CIE105" s="18"/>
      <c r="CIF105" s="18"/>
      <c r="CIG105" s="18"/>
      <c r="CIH105" s="18"/>
      <c r="CII105" s="18"/>
      <c r="CIJ105" s="18"/>
      <c r="CIK105" s="18"/>
      <c r="CIL105" s="18"/>
      <c r="CIM105" s="18"/>
      <c r="CIN105" s="18"/>
      <c r="CIO105" s="18"/>
      <c r="CIP105" s="18"/>
      <c r="CIQ105" s="18"/>
      <c r="CIR105" s="18"/>
      <c r="CIS105" s="18"/>
      <c r="CIT105" s="18"/>
      <c r="CIU105" s="18"/>
      <c r="CIV105" s="18"/>
      <c r="CIW105" s="18"/>
      <c r="CIX105" s="18"/>
      <c r="CIY105" s="18"/>
      <c r="CIZ105" s="18"/>
      <c r="CJA105" s="18"/>
      <c r="CJB105" s="18"/>
      <c r="CJC105" s="18"/>
      <c r="CJD105" s="18"/>
      <c r="CJE105" s="18"/>
      <c r="CJF105" s="18"/>
      <c r="CJG105" s="18"/>
      <c r="CJH105" s="18"/>
      <c r="CJI105" s="18"/>
      <c r="CJJ105" s="18"/>
      <c r="CJK105" s="18"/>
      <c r="CJL105" s="18"/>
      <c r="CJM105" s="18"/>
      <c r="CJN105" s="18"/>
      <c r="CJO105" s="18"/>
      <c r="CJP105" s="18"/>
      <c r="CJQ105" s="18"/>
      <c r="CJR105" s="18"/>
      <c r="CJS105" s="18"/>
      <c r="CJT105" s="18"/>
      <c r="CJU105" s="18"/>
      <c r="CJV105" s="18"/>
      <c r="CJW105" s="18"/>
      <c r="CJX105" s="18"/>
      <c r="CJY105" s="18"/>
      <c r="CJZ105" s="18"/>
      <c r="CKA105" s="18"/>
      <c r="CKB105" s="18"/>
      <c r="CKC105" s="18"/>
      <c r="CKD105" s="18"/>
      <c r="CKE105" s="18"/>
      <c r="CKF105" s="18"/>
      <c r="CKG105" s="18"/>
      <c r="CKH105" s="18"/>
      <c r="CKI105" s="18"/>
      <c r="CKJ105" s="18"/>
      <c r="CKK105" s="18"/>
      <c r="CKL105" s="18"/>
      <c r="CKM105" s="18"/>
      <c r="CKN105" s="18"/>
      <c r="CKO105" s="18"/>
      <c r="CKP105" s="18"/>
      <c r="CKQ105" s="18"/>
      <c r="CKR105" s="18"/>
      <c r="CKS105" s="18"/>
      <c r="CKT105" s="18"/>
      <c r="CKU105" s="18"/>
      <c r="CKV105" s="18"/>
      <c r="CKW105" s="18"/>
      <c r="CKX105" s="18"/>
      <c r="CKY105" s="18"/>
      <c r="CKZ105" s="18"/>
      <c r="CLA105" s="18"/>
      <c r="CLB105" s="18"/>
      <c r="CLC105" s="18"/>
      <c r="CLD105" s="18"/>
      <c r="CLE105" s="18"/>
      <c r="CLF105" s="18"/>
      <c r="CLG105" s="18"/>
      <c r="CLH105" s="18"/>
      <c r="CLI105" s="18"/>
      <c r="CLJ105" s="18"/>
      <c r="CLK105" s="18"/>
      <c r="CLL105" s="18"/>
      <c r="CLM105" s="18"/>
      <c r="CLN105" s="18"/>
      <c r="CLO105" s="18"/>
      <c r="CLP105" s="18"/>
      <c r="CLQ105" s="18"/>
      <c r="CLR105" s="18"/>
      <c r="CLS105" s="18"/>
      <c r="CLT105" s="18"/>
      <c r="CLU105" s="18"/>
      <c r="CLV105" s="18"/>
      <c r="CLW105" s="18"/>
      <c r="CLX105" s="18"/>
      <c r="CLY105" s="18"/>
      <c r="CLZ105" s="18"/>
      <c r="CMA105" s="18"/>
      <c r="CMB105" s="18"/>
      <c r="CMC105" s="18"/>
      <c r="CMD105" s="18"/>
      <c r="CME105" s="18"/>
      <c r="CMF105" s="18"/>
      <c r="CMG105" s="18"/>
      <c r="CMH105" s="18"/>
      <c r="CMI105" s="18"/>
      <c r="CMJ105" s="18"/>
      <c r="CMK105" s="18"/>
      <c r="CML105" s="18"/>
      <c r="CMM105" s="18"/>
      <c r="CMN105" s="18"/>
      <c r="CMO105" s="18"/>
      <c r="CMP105" s="18"/>
      <c r="CMQ105" s="18"/>
      <c r="CMR105" s="18"/>
      <c r="CMS105" s="18"/>
      <c r="CMT105" s="18"/>
      <c r="CMU105" s="18"/>
      <c r="CMV105" s="18"/>
      <c r="CMW105" s="18"/>
      <c r="CMX105" s="18"/>
      <c r="CMY105" s="18"/>
      <c r="CMZ105" s="18"/>
      <c r="CNA105" s="18"/>
      <c r="CNB105" s="18"/>
      <c r="CNC105" s="18"/>
      <c r="CND105" s="18"/>
      <c r="CNE105" s="18"/>
      <c r="CNF105" s="18"/>
      <c r="CNG105" s="18"/>
      <c r="CNH105" s="18"/>
      <c r="CNI105" s="18"/>
      <c r="CNJ105" s="18"/>
      <c r="CNK105" s="18"/>
      <c r="CNL105" s="18"/>
      <c r="CNM105" s="18"/>
      <c r="CNN105" s="18"/>
      <c r="CNO105" s="18"/>
      <c r="CNP105" s="18"/>
      <c r="CNQ105" s="18"/>
      <c r="CNR105" s="18"/>
      <c r="CNS105" s="18"/>
      <c r="CNT105" s="18"/>
      <c r="CNU105" s="18"/>
      <c r="CNV105" s="18"/>
      <c r="CNW105" s="18"/>
      <c r="CNX105" s="18"/>
      <c r="CNY105" s="18"/>
      <c r="CNZ105" s="18"/>
      <c r="COA105" s="18"/>
      <c r="COB105" s="18"/>
      <c r="COC105" s="18"/>
      <c r="COD105" s="18"/>
      <c r="COE105" s="18"/>
      <c r="COF105" s="18"/>
      <c r="COG105" s="18"/>
      <c r="COH105" s="18"/>
      <c r="COI105" s="18"/>
      <c r="COJ105" s="18"/>
      <c r="COK105" s="18"/>
      <c r="COL105" s="18"/>
      <c r="COM105" s="18"/>
      <c r="CON105" s="18"/>
      <c r="COO105" s="18"/>
      <c r="COP105" s="18"/>
      <c r="COQ105" s="18"/>
      <c r="COR105" s="18"/>
      <c r="COS105" s="18"/>
      <c r="COT105" s="18"/>
      <c r="COU105" s="18"/>
      <c r="COV105" s="18"/>
      <c r="COW105" s="18"/>
      <c r="COX105" s="18"/>
      <c r="COY105" s="18"/>
      <c r="COZ105" s="18"/>
      <c r="CPA105" s="18"/>
      <c r="CPB105" s="18"/>
      <c r="CPC105" s="18"/>
      <c r="CPD105" s="18"/>
      <c r="CPE105" s="18"/>
      <c r="CPF105" s="18"/>
      <c r="CPG105" s="18"/>
      <c r="CPH105" s="18"/>
      <c r="CPI105" s="18"/>
      <c r="CPJ105" s="18"/>
      <c r="CPK105" s="18"/>
      <c r="CPL105" s="18"/>
      <c r="CPM105" s="18"/>
      <c r="CPN105" s="18"/>
      <c r="CPO105" s="18"/>
      <c r="CPP105" s="18"/>
      <c r="CPQ105" s="18"/>
      <c r="CPR105" s="18"/>
      <c r="CPS105" s="18"/>
      <c r="CPT105" s="18"/>
      <c r="CPU105" s="18"/>
      <c r="CPV105" s="18"/>
      <c r="CPW105" s="18"/>
      <c r="CPX105" s="18"/>
      <c r="CPY105" s="18"/>
      <c r="CPZ105" s="18"/>
      <c r="CQA105" s="18"/>
      <c r="CQB105" s="18"/>
      <c r="CQC105" s="18"/>
      <c r="CQD105" s="18"/>
      <c r="CQE105" s="18"/>
      <c r="CQF105" s="18"/>
      <c r="CQG105" s="18"/>
      <c r="CQH105" s="18"/>
      <c r="CQI105" s="18"/>
      <c r="CQJ105" s="18"/>
      <c r="CQK105" s="18"/>
      <c r="CQL105" s="18"/>
      <c r="CQM105" s="18"/>
      <c r="CQN105" s="18"/>
      <c r="CQO105" s="18"/>
      <c r="CQP105" s="18"/>
      <c r="CQQ105" s="18"/>
      <c r="CQR105" s="18"/>
      <c r="CQS105" s="18"/>
      <c r="CQT105" s="18"/>
      <c r="CQU105" s="18"/>
      <c r="CQV105" s="18"/>
      <c r="CQW105" s="18"/>
      <c r="CQX105" s="18"/>
      <c r="CQY105" s="18"/>
      <c r="CQZ105" s="18"/>
      <c r="CRA105" s="18"/>
      <c r="CRB105" s="18"/>
      <c r="CRC105" s="18"/>
      <c r="CRD105" s="18"/>
      <c r="CRE105" s="18"/>
      <c r="CRF105" s="18"/>
      <c r="CRG105" s="18"/>
      <c r="CRH105" s="18"/>
      <c r="CRI105" s="18"/>
      <c r="CRJ105" s="18"/>
      <c r="CRK105" s="18"/>
      <c r="CRL105" s="18"/>
      <c r="CRM105" s="18"/>
      <c r="CRN105" s="18"/>
      <c r="CRO105" s="18"/>
      <c r="CRP105" s="18"/>
      <c r="CRQ105" s="18"/>
      <c r="CRR105" s="18"/>
      <c r="CRS105" s="18"/>
      <c r="CRT105" s="18"/>
      <c r="CRU105" s="18"/>
      <c r="CRV105" s="18"/>
      <c r="CRW105" s="18"/>
      <c r="CRX105" s="18"/>
      <c r="CRY105" s="18"/>
      <c r="CRZ105" s="18"/>
      <c r="CSA105" s="18"/>
      <c r="CSB105" s="18"/>
      <c r="CSC105" s="18"/>
      <c r="CSD105" s="18"/>
      <c r="CSE105" s="18"/>
      <c r="CSF105" s="18"/>
      <c r="CSG105" s="18"/>
      <c r="CSH105" s="18"/>
      <c r="CSI105" s="18"/>
      <c r="CSJ105" s="18"/>
      <c r="CSK105" s="18"/>
      <c r="CSL105" s="18"/>
      <c r="CSM105" s="18"/>
      <c r="CSN105" s="18"/>
      <c r="CSO105" s="18"/>
      <c r="CSP105" s="18"/>
      <c r="CSQ105" s="18"/>
      <c r="CSR105" s="18"/>
      <c r="CSS105" s="18"/>
      <c r="CST105" s="18"/>
      <c r="CSU105" s="18"/>
      <c r="CSV105" s="18"/>
      <c r="CSW105" s="18"/>
      <c r="CSX105" s="18"/>
      <c r="CSY105" s="18"/>
      <c r="CSZ105" s="18"/>
      <c r="CTA105" s="18"/>
      <c r="CTB105" s="18"/>
      <c r="CTC105" s="18"/>
      <c r="CTD105" s="18"/>
      <c r="CTE105" s="18"/>
      <c r="CTF105" s="18"/>
      <c r="CTG105" s="18"/>
      <c r="CTH105" s="18"/>
      <c r="CTI105" s="18"/>
      <c r="CTJ105" s="18"/>
      <c r="CTK105" s="18"/>
      <c r="CTL105" s="18"/>
      <c r="CTM105" s="18"/>
      <c r="CTN105" s="18"/>
      <c r="CTO105" s="18"/>
      <c r="CTP105" s="18"/>
      <c r="CTQ105" s="18"/>
      <c r="CTR105" s="18"/>
      <c r="CTS105" s="18"/>
      <c r="CTT105" s="18"/>
      <c r="CTU105" s="18"/>
      <c r="CTV105" s="18"/>
      <c r="CTW105" s="18"/>
      <c r="CTX105" s="18"/>
      <c r="CTY105" s="18"/>
      <c r="CTZ105" s="18"/>
      <c r="CUA105" s="18"/>
      <c r="CUB105" s="18"/>
      <c r="CUC105" s="18"/>
      <c r="CUD105" s="18"/>
      <c r="CUE105" s="18"/>
      <c r="CUF105" s="18"/>
      <c r="CUG105" s="18"/>
      <c r="CUH105" s="18"/>
      <c r="CUI105" s="18"/>
      <c r="CUJ105" s="18"/>
      <c r="CUK105" s="18"/>
      <c r="CUL105" s="18"/>
      <c r="CUM105" s="18"/>
      <c r="CUN105" s="18"/>
      <c r="CUO105" s="18"/>
      <c r="CUP105" s="18"/>
      <c r="CUQ105" s="18"/>
      <c r="CUR105" s="18"/>
      <c r="CUS105" s="18"/>
      <c r="CUT105" s="18"/>
      <c r="CUU105" s="18"/>
      <c r="CUV105" s="18"/>
      <c r="CUW105" s="18"/>
      <c r="CUX105" s="18"/>
      <c r="CUY105" s="18"/>
      <c r="CUZ105" s="18"/>
      <c r="CVA105" s="18"/>
      <c r="CVB105" s="18"/>
      <c r="CVC105" s="18"/>
      <c r="CVD105" s="18"/>
      <c r="CVE105" s="18"/>
      <c r="CVF105" s="18"/>
      <c r="CVG105" s="18"/>
      <c r="CVH105" s="18"/>
      <c r="CVI105" s="18"/>
      <c r="CVJ105" s="18"/>
      <c r="CVK105" s="18"/>
      <c r="CVL105" s="18"/>
      <c r="CVM105" s="18"/>
      <c r="CVN105" s="18"/>
      <c r="CVO105" s="18"/>
      <c r="CVP105" s="18"/>
      <c r="CVQ105" s="18"/>
      <c r="CVR105" s="18"/>
      <c r="CVS105" s="18"/>
      <c r="CVT105" s="18"/>
      <c r="CVU105" s="18"/>
      <c r="CVV105" s="18"/>
      <c r="CVW105" s="18"/>
      <c r="CVX105" s="18"/>
      <c r="CVY105" s="18"/>
      <c r="CVZ105" s="18"/>
      <c r="CWA105" s="18"/>
      <c r="CWB105" s="18"/>
      <c r="CWC105" s="18"/>
      <c r="CWD105" s="18"/>
      <c r="CWE105" s="18"/>
      <c r="CWF105" s="18"/>
      <c r="CWG105" s="18"/>
      <c r="CWH105" s="18"/>
      <c r="CWI105" s="18"/>
      <c r="CWJ105" s="18"/>
      <c r="CWK105" s="18"/>
      <c r="CWL105" s="18"/>
      <c r="CWM105" s="18"/>
      <c r="CWN105" s="18"/>
      <c r="CWO105" s="18"/>
      <c r="CWP105" s="18"/>
      <c r="CWQ105" s="18"/>
      <c r="CWR105" s="18"/>
      <c r="CWS105" s="18"/>
      <c r="CWT105" s="18"/>
      <c r="CWU105" s="18"/>
      <c r="CWV105" s="18"/>
      <c r="CWW105" s="18"/>
      <c r="CWX105" s="18"/>
      <c r="CWY105" s="18"/>
      <c r="CWZ105" s="18"/>
      <c r="CXA105" s="18"/>
      <c r="CXB105" s="18"/>
      <c r="CXC105" s="18"/>
      <c r="CXD105" s="18"/>
      <c r="CXE105" s="18"/>
      <c r="CXF105" s="18"/>
      <c r="CXG105" s="18"/>
      <c r="CXH105" s="18"/>
      <c r="CXI105" s="18"/>
      <c r="CXJ105" s="18"/>
      <c r="CXK105" s="18"/>
      <c r="CXL105" s="18"/>
      <c r="CXM105" s="18"/>
      <c r="CXN105" s="18"/>
      <c r="CXO105" s="18"/>
      <c r="CXP105" s="18"/>
      <c r="CXQ105" s="18"/>
      <c r="CXR105" s="18"/>
      <c r="CXS105" s="18"/>
      <c r="CXT105" s="18"/>
      <c r="CXU105" s="18"/>
      <c r="CXV105" s="18"/>
      <c r="CXW105" s="18"/>
      <c r="CXX105" s="18"/>
      <c r="CXY105" s="18"/>
      <c r="CXZ105" s="18"/>
      <c r="CYA105" s="18"/>
      <c r="CYB105" s="18"/>
      <c r="CYC105" s="18"/>
      <c r="CYD105" s="18"/>
      <c r="CYE105" s="18"/>
      <c r="CYF105" s="18"/>
      <c r="CYG105" s="18"/>
      <c r="CYH105" s="18"/>
      <c r="CYI105" s="18"/>
      <c r="CYJ105" s="18"/>
      <c r="CYK105" s="18"/>
      <c r="CYL105" s="18"/>
      <c r="CYM105" s="18"/>
      <c r="CYN105" s="18"/>
      <c r="CYO105" s="18"/>
      <c r="CYP105" s="18"/>
      <c r="CYQ105" s="18"/>
      <c r="CYR105" s="18"/>
      <c r="CYS105" s="18"/>
      <c r="CYT105" s="18"/>
      <c r="CYU105" s="18"/>
      <c r="CYV105" s="18"/>
      <c r="CYW105" s="18"/>
      <c r="CYX105" s="18"/>
      <c r="CYY105" s="18"/>
      <c r="CYZ105" s="18"/>
      <c r="CZA105" s="18"/>
      <c r="CZB105" s="18"/>
      <c r="CZC105" s="18"/>
      <c r="CZD105" s="18"/>
      <c r="CZE105" s="18"/>
      <c r="CZF105" s="18"/>
      <c r="CZG105" s="18"/>
      <c r="CZH105" s="18"/>
      <c r="CZI105" s="18"/>
      <c r="CZJ105" s="18"/>
      <c r="CZK105" s="18"/>
      <c r="CZL105" s="18"/>
      <c r="CZM105" s="18"/>
      <c r="CZN105" s="18"/>
      <c r="CZO105" s="18"/>
      <c r="CZP105" s="18"/>
      <c r="CZQ105" s="18"/>
      <c r="CZR105" s="18"/>
      <c r="CZS105" s="18"/>
      <c r="CZT105" s="18"/>
      <c r="CZU105" s="18"/>
      <c r="CZV105" s="18"/>
      <c r="CZW105" s="18"/>
      <c r="CZX105" s="18"/>
      <c r="CZY105" s="18"/>
      <c r="CZZ105" s="18"/>
      <c r="DAA105" s="18"/>
      <c r="DAB105" s="18"/>
      <c r="DAC105" s="18"/>
      <c r="DAD105" s="18"/>
      <c r="DAE105" s="18"/>
      <c r="DAF105" s="18"/>
      <c r="DAG105" s="18"/>
      <c r="DAH105" s="18"/>
      <c r="DAI105" s="18"/>
      <c r="DAJ105" s="18"/>
      <c r="DAK105" s="18"/>
      <c r="DAL105" s="18"/>
      <c r="DAM105" s="18"/>
      <c r="DAN105" s="18"/>
      <c r="DAO105" s="18"/>
      <c r="DAP105" s="18"/>
      <c r="DAQ105" s="18"/>
      <c r="DAR105" s="18"/>
      <c r="DAS105" s="18"/>
      <c r="DAT105" s="18"/>
      <c r="DAU105" s="18"/>
      <c r="DAV105" s="18"/>
      <c r="DAW105" s="18"/>
      <c r="DAX105" s="18"/>
      <c r="DAY105" s="18"/>
      <c r="DAZ105" s="18"/>
      <c r="DBA105" s="18"/>
      <c r="DBB105" s="18"/>
      <c r="DBC105" s="18"/>
      <c r="DBD105" s="18"/>
      <c r="DBE105" s="18"/>
      <c r="DBF105" s="18"/>
      <c r="DBG105" s="18"/>
      <c r="DBH105" s="18"/>
      <c r="DBI105" s="18"/>
      <c r="DBJ105" s="18"/>
      <c r="DBK105" s="18"/>
      <c r="DBL105" s="18"/>
      <c r="DBM105" s="18"/>
      <c r="DBN105" s="18"/>
      <c r="DBO105" s="18"/>
      <c r="DBP105" s="18"/>
      <c r="DBQ105" s="18"/>
      <c r="DBR105" s="18"/>
      <c r="DBS105" s="18"/>
      <c r="DBT105" s="18"/>
      <c r="DBU105" s="18"/>
      <c r="DBV105" s="18"/>
      <c r="DBW105" s="18"/>
      <c r="DBX105" s="18"/>
      <c r="DBY105" s="18"/>
      <c r="DBZ105" s="18"/>
      <c r="DCA105" s="18"/>
      <c r="DCB105" s="18"/>
      <c r="DCC105" s="18"/>
      <c r="DCD105" s="18"/>
      <c r="DCE105" s="18"/>
      <c r="DCF105" s="18"/>
      <c r="DCG105" s="18"/>
      <c r="DCH105" s="18"/>
      <c r="DCI105" s="18"/>
      <c r="DCJ105" s="18"/>
      <c r="DCK105" s="18"/>
      <c r="DCL105" s="18"/>
      <c r="DCM105" s="18"/>
      <c r="DCN105" s="18"/>
      <c r="DCO105" s="18"/>
      <c r="DCP105" s="18"/>
      <c r="DCQ105" s="18"/>
      <c r="DCR105" s="18"/>
      <c r="DCS105" s="18"/>
      <c r="DCT105" s="18"/>
      <c r="DCU105" s="18"/>
      <c r="DCV105" s="18"/>
      <c r="DCW105" s="18"/>
      <c r="DCX105" s="18"/>
      <c r="DCY105" s="18"/>
      <c r="DCZ105" s="18"/>
      <c r="DDA105" s="18"/>
      <c r="DDB105" s="18"/>
      <c r="DDC105" s="18"/>
      <c r="DDD105" s="18"/>
      <c r="DDE105" s="18"/>
      <c r="DDF105" s="18"/>
      <c r="DDG105" s="18"/>
      <c r="DDH105" s="18"/>
      <c r="DDI105" s="18"/>
      <c r="DDJ105" s="18"/>
      <c r="DDK105" s="18"/>
      <c r="DDL105" s="18"/>
      <c r="DDM105" s="18"/>
      <c r="DDN105" s="18"/>
      <c r="DDO105" s="18"/>
      <c r="DDP105" s="18"/>
      <c r="DDQ105" s="18"/>
      <c r="DDR105" s="18"/>
      <c r="DDS105" s="18"/>
      <c r="DDT105" s="18"/>
      <c r="DDU105" s="18"/>
      <c r="DDV105" s="18"/>
      <c r="DDW105" s="18"/>
      <c r="DDX105" s="18"/>
      <c r="DDY105" s="18"/>
      <c r="DDZ105" s="18"/>
      <c r="DEA105" s="18"/>
      <c r="DEB105" s="18"/>
      <c r="DEC105" s="18"/>
      <c r="DED105" s="18"/>
      <c r="DEE105" s="18"/>
      <c r="DEF105" s="18"/>
      <c r="DEG105" s="18"/>
      <c r="DEH105" s="18"/>
      <c r="DEI105" s="18"/>
      <c r="DEJ105" s="18"/>
      <c r="DEK105" s="18"/>
      <c r="DEL105" s="18"/>
      <c r="DEM105" s="18"/>
      <c r="DEN105" s="18"/>
      <c r="DEO105" s="18"/>
      <c r="DEP105" s="18"/>
      <c r="DEQ105" s="18"/>
      <c r="DER105" s="18"/>
      <c r="DES105" s="18"/>
      <c r="DET105" s="18"/>
      <c r="DEU105" s="18"/>
      <c r="DEV105" s="18"/>
      <c r="DEW105" s="18"/>
      <c r="DEX105" s="18"/>
      <c r="DEY105" s="18"/>
      <c r="DEZ105" s="18"/>
      <c r="DFA105" s="18"/>
      <c r="DFB105" s="18"/>
      <c r="DFC105" s="18"/>
      <c r="DFD105" s="18"/>
      <c r="DFE105" s="18"/>
      <c r="DFF105" s="18"/>
      <c r="DFG105" s="18"/>
      <c r="DFH105" s="18"/>
      <c r="DFI105" s="18"/>
      <c r="DFJ105" s="18"/>
      <c r="DFK105" s="18"/>
      <c r="DFL105" s="18"/>
      <c r="DFM105" s="18"/>
      <c r="DFN105" s="18"/>
      <c r="DFO105" s="18"/>
      <c r="DFP105" s="18"/>
      <c r="DFQ105" s="18"/>
      <c r="DFR105" s="18"/>
      <c r="DFS105" s="18"/>
      <c r="DFT105" s="18"/>
      <c r="DFU105" s="18"/>
      <c r="DFV105" s="18"/>
      <c r="DFW105" s="18"/>
      <c r="DFX105" s="18"/>
      <c r="DFY105" s="18"/>
      <c r="DFZ105" s="18"/>
      <c r="DGA105" s="18"/>
      <c r="DGB105" s="18"/>
      <c r="DGC105" s="18"/>
      <c r="DGD105" s="18"/>
      <c r="DGE105" s="18"/>
      <c r="DGF105" s="18"/>
      <c r="DGG105" s="18"/>
      <c r="DGH105" s="18"/>
      <c r="DGI105" s="18"/>
      <c r="DGJ105" s="18"/>
      <c r="DGK105" s="18"/>
      <c r="DGL105" s="18"/>
      <c r="DGM105" s="18"/>
      <c r="DGN105" s="18"/>
      <c r="DGO105" s="18"/>
      <c r="DGP105" s="18"/>
      <c r="DGQ105" s="18"/>
      <c r="DGR105" s="18"/>
      <c r="DGS105" s="18"/>
      <c r="DGT105" s="18"/>
      <c r="DGU105" s="18"/>
      <c r="DGV105" s="18"/>
      <c r="DGW105" s="18"/>
      <c r="DGX105" s="18"/>
      <c r="DGY105" s="18"/>
      <c r="DGZ105" s="18"/>
      <c r="DHA105" s="18"/>
      <c r="DHB105" s="18"/>
      <c r="DHC105" s="18"/>
      <c r="DHD105" s="18"/>
      <c r="DHE105" s="18"/>
      <c r="DHF105" s="18"/>
      <c r="DHG105" s="18"/>
      <c r="DHH105" s="18"/>
      <c r="DHI105" s="18"/>
      <c r="DHJ105" s="18"/>
      <c r="DHK105" s="18"/>
      <c r="DHL105" s="18"/>
      <c r="DHM105" s="18"/>
      <c r="DHN105" s="18"/>
      <c r="DHO105" s="18"/>
      <c r="DHP105" s="18"/>
      <c r="DHQ105" s="18"/>
      <c r="DHR105" s="18"/>
      <c r="DHS105" s="18"/>
      <c r="DHT105" s="18"/>
      <c r="DHU105" s="18"/>
      <c r="DHV105" s="18"/>
      <c r="DHW105" s="18"/>
      <c r="DHX105" s="18"/>
      <c r="DHY105" s="18"/>
      <c r="DHZ105" s="18"/>
      <c r="DIA105" s="18"/>
      <c r="DIB105" s="18"/>
      <c r="DIC105" s="18"/>
      <c r="DID105" s="18"/>
      <c r="DIE105" s="18"/>
      <c r="DIF105" s="18"/>
      <c r="DIG105" s="18"/>
      <c r="DIH105" s="18"/>
      <c r="DII105" s="18"/>
      <c r="DIJ105" s="18"/>
      <c r="DIK105" s="18"/>
      <c r="DIL105" s="18"/>
      <c r="DIM105" s="18"/>
      <c r="DIN105" s="18"/>
      <c r="DIO105" s="18"/>
      <c r="DIP105" s="18"/>
      <c r="DIQ105" s="18"/>
      <c r="DIR105" s="18"/>
      <c r="DIS105" s="18"/>
      <c r="DIT105" s="18"/>
      <c r="DIU105" s="18"/>
      <c r="DIV105" s="18"/>
      <c r="DIW105" s="18"/>
      <c r="DIX105" s="18"/>
      <c r="DIY105" s="18"/>
      <c r="DIZ105" s="18"/>
      <c r="DJA105" s="18"/>
      <c r="DJB105" s="18"/>
      <c r="DJC105" s="18"/>
      <c r="DJD105" s="18"/>
      <c r="DJE105" s="18"/>
      <c r="DJF105" s="18"/>
      <c r="DJG105" s="18"/>
      <c r="DJH105" s="18"/>
      <c r="DJI105" s="18"/>
      <c r="DJJ105" s="18"/>
      <c r="DJK105" s="18"/>
      <c r="DJL105" s="18"/>
      <c r="DJM105" s="18"/>
      <c r="DJN105" s="18"/>
      <c r="DJO105" s="18"/>
      <c r="DJP105" s="18"/>
      <c r="DJQ105" s="18"/>
      <c r="DJR105" s="18"/>
      <c r="DJS105" s="18"/>
      <c r="DJT105" s="18"/>
      <c r="DJU105" s="18"/>
      <c r="DJV105" s="18"/>
      <c r="DJW105" s="18"/>
      <c r="DJX105" s="18"/>
      <c r="DJY105" s="18"/>
      <c r="DJZ105" s="18"/>
      <c r="DKA105" s="18"/>
      <c r="DKB105" s="18"/>
      <c r="DKC105" s="18"/>
      <c r="DKD105" s="18"/>
      <c r="DKE105" s="18"/>
      <c r="DKF105" s="18"/>
      <c r="DKG105" s="18"/>
      <c r="DKH105" s="18"/>
      <c r="DKI105" s="18"/>
      <c r="DKJ105" s="18"/>
      <c r="DKK105" s="18"/>
      <c r="DKL105" s="18"/>
      <c r="DKM105" s="18"/>
      <c r="DKN105" s="18"/>
      <c r="DKO105" s="18"/>
      <c r="DKP105" s="18"/>
      <c r="DKQ105" s="18"/>
      <c r="DKR105" s="18"/>
      <c r="DKS105" s="18"/>
      <c r="DKT105" s="18"/>
      <c r="DKU105" s="18"/>
      <c r="DKV105" s="18"/>
      <c r="DKW105" s="18"/>
      <c r="DKX105" s="18"/>
      <c r="DKY105" s="18"/>
      <c r="DKZ105" s="18"/>
      <c r="DLA105" s="18"/>
      <c r="DLB105" s="18"/>
      <c r="DLC105" s="18"/>
      <c r="DLD105" s="18"/>
      <c r="DLE105" s="18"/>
      <c r="DLF105" s="18"/>
      <c r="DLG105" s="18"/>
      <c r="DLH105" s="18"/>
      <c r="DLI105" s="18"/>
      <c r="DLJ105" s="18"/>
      <c r="DLK105" s="18"/>
      <c r="DLL105" s="18"/>
      <c r="DLM105" s="18"/>
      <c r="DLN105" s="18"/>
      <c r="DLO105" s="18"/>
      <c r="DLP105" s="18"/>
      <c r="DLQ105" s="18"/>
      <c r="DLR105" s="18"/>
      <c r="DLS105" s="18"/>
      <c r="DLT105" s="18"/>
      <c r="DLU105" s="18"/>
      <c r="DLV105" s="18"/>
      <c r="DLW105" s="18"/>
      <c r="DLX105" s="18"/>
      <c r="DLY105" s="18"/>
      <c r="DLZ105" s="18"/>
      <c r="DMA105" s="18"/>
      <c r="DMB105" s="18"/>
      <c r="DMC105" s="18"/>
      <c r="DMD105" s="18"/>
      <c r="DME105" s="18"/>
      <c r="DMF105" s="18"/>
      <c r="DMG105" s="18"/>
      <c r="DMH105" s="18"/>
      <c r="DMI105" s="18"/>
      <c r="DMJ105" s="18"/>
      <c r="DMK105" s="18"/>
      <c r="DML105" s="18"/>
      <c r="DMM105" s="18"/>
      <c r="DMN105" s="18"/>
      <c r="DMO105" s="18"/>
      <c r="DMP105" s="18"/>
      <c r="DMQ105" s="18"/>
      <c r="DMR105" s="18"/>
      <c r="DMS105" s="18"/>
      <c r="DMT105" s="18"/>
      <c r="DMU105" s="18"/>
      <c r="DMV105" s="18"/>
      <c r="DMW105" s="18"/>
      <c r="DMX105" s="18"/>
      <c r="DMY105" s="18"/>
      <c r="DMZ105" s="18"/>
      <c r="DNA105" s="18"/>
      <c r="DNB105" s="18"/>
      <c r="DNC105" s="18"/>
      <c r="DND105" s="18"/>
      <c r="DNE105" s="18"/>
      <c r="DNF105" s="18"/>
      <c r="DNG105" s="18"/>
      <c r="DNH105" s="18"/>
      <c r="DNI105" s="18"/>
      <c r="DNJ105" s="18"/>
      <c r="DNK105" s="18"/>
      <c r="DNL105" s="18"/>
      <c r="DNM105" s="18"/>
      <c r="DNN105" s="18"/>
      <c r="DNO105" s="18"/>
      <c r="DNP105" s="18"/>
      <c r="DNQ105" s="18"/>
      <c r="DNR105" s="18"/>
      <c r="DNS105" s="18"/>
      <c r="DNT105" s="18"/>
      <c r="DNU105" s="18"/>
      <c r="DNV105" s="18"/>
      <c r="DNW105" s="18"/>
      <c r="DNX105" s="18"/>
      <c r="DNY105" s="18"/>
      <c r="DNZ105" s="18"/>
      <c r="DOA105" s="18"/>
      <c r="DOB105" s="18"/>
      <c r="DOC105" s="18"/>
      <c r="DOD105" s="18"/>
      <c r="DOE105" s="18"/>
      <c r="DOF105" s="18"/>
      <c r="DOG105" s="18"/>
      <c r="DOH105" s="18"/>
      <c r="DOI105" s="18"/>
      <c r="DOJ105" s="18"/>
      <c r="DOK105" s="18"/>
      <c r="DOL105" s="18"/>
      <c r="DOM105" s="18"/>
      <c r="DON105" s="18"/>
      <c r="DOO105" s="18"/>
      <c r="DOP105" s="18"/>
      <c r="DOQ105" s="18"/>
      <c r="DOR105" s="18"/>
      <c r="DOS105" s="18"/>
      <c r="DOT105" s="18"/>
      <c r="DOU105" s="18"/>
      <c r="DOV105" s="18"/>
      <c r="DOW105" s="18"/>
      <c r="DOX105" s="18"/>
      <c r="DOY105" s="18"/>
      <c r="DOZ105" s="18"/>
      <c r="DPA105" s="18"/>
      <c r="DPB105" s="18"/>
      <c r="DPC105" s="18"/>
      <c r="DPD105" s="18"/>
      <c r="DPE105" s="18"/>
      <c r="DPF105" s="18"/>
      <c r="DPG105" s="18"/>
      <c r="DPH105" s="18"/>
      <c r="DPI105" s="18"/>
      <c r="DPJ105" s="18"/>
      <c r="DPK105" s="18"/>
      <c r="DPL105" s="18"/>
      <c r="DPM105" s="18"/>
      <c r="DPN105" s="18"/>
      <c r="DPO105" s="18"/>
      <c r="DPP105" s="18"/>
      <c r="DPQ105" s="18"/>
      <c r="DPR105" s="18"/>
      <c r="DPS105" s="18"/>
      <c r="DPT105" s="18"/>
      <c r="DPU105" s="18"/>
      <c r="DPV105" s="18"/>
      <c r="DPW105" s="18"/>
      <c r="DPX105" s="18"/>
      <c r="DPY105" s="18"/>
      <c r="DPZ105" s="18"/>
      <c r="DQA105" s="18"/>
      <c r="DQB105" s="18"/>
      <c r="DQC105" s="18"/>
      <c r="DQD105" s="18"/>
      <c r="DQE105" s="18"/>
      <c r="DQF105" s="18"/>
      <c r="DQG105" s="18"/>
      <c r="DQH105" s="18"/>
      <c r="DQI105" s="18"/>
      <c r="DQJ105" s="18"/>
      <c r="DQK105" s="18"/>
      <c r="DQL105" s="18"/>
      <c r="DQM105" s="18"/>
      <c r="DQN105" s="18"/>
      <c r="DQO105" s="18"/>
      <c r="DQP105" s="18"/>
      <c r="DQQ105" s="18"/>
      <c r="DQR105" s="18"/>
      <c r="DQS105" s="18"/>
      <c r="DQT105" s="18"/>
      <c r="DQU105" s="18"/>
      <c r="DQV105" s="18"/>
      <c r="DQW105" s="18"/>
      <c r="DQX105" s="18"/>
      <c r="DQY105" s="18"/>
      <c r="DQZ105" s="18"/>
      <c r="DRA105" s="18"/>
      <c r="DRB105" s="18"/>
      <c r="DRC105" s="18"/>
      <c r="DRD105" s="18"/>
      <c r="DRE105" s="18"/>
      <c r="DRF105" s="18"/>
      <c r="DRG105" s="18"/>
      <c r="DRH105" s="18"/>
      <c r="DRI105" s="18"/>
      <c r="DRJ105" s="18"/>
      <c r="DRK105" s="18"/>
      <c r="DRL105" s="18"/>
      <c r="DRM105" s="18"/>
      <c r="DRN105" s="18"/>
      <c r="DRO105" s="18"/>
      <c r="DRP105" s="18"/>
      <c r="DRQ105" s="18"/>
      <c r="DRR105" s="18"/>
      <c r="DRS105" s="18"/>
      <c r="DRT105" s="18"/>
      <c r="DRU105" s="18"/>
      <c r="DRV105" s="18"/>
      <c r="DRW105" s="18"/>
      <c r="DRX105" s="18"/>
      <c r="DRY105" s="18"/>
      <c r="DRZ105" s="18"/>
      <c r="DSA105" s="18"/>
      <c r="DSB105" s="18"/>
      <c r="DSC105" s="18"/>
      <c r="DSD105" s="18"/>
      <c r="DSE105" s="18"/>
      <c r="DSF105" s="18"/>
      <c r="DSG105" s="18"/>
      <c r="DSH105" s="18"/>
      <c r="DSI105" s="18"/>
      <c r="DSJ105" s="18"/>
      <c r="DSK105" s="18"/>
      <c r="DSL105" s="18"/>
      <c r="DSM105" s="18"/>
      <c r="DSN105" s="18"/>
      <c r="DSO105" s="18"/>
      <c r="DSP105" s="18"/>
      <c r="DSQ105" s="18"/>
      <c r="DSR105" s="18"/>
      <c r="DSS105" s="18"/>
      <c r="DST105" s="18"/>
      <c r="DSU105" s="18"/>
      <c r="DSV105" s="18"/>
      <c r="DSW105" s="18"/>
      <c r="DSX105" s="18"/>
      <c r="DSY105" s="18"/>
      <c r="DSZ105" s="18"/>
      <c r="DTA105" s="18"/>
      <c r="DTB105" s="18"/>
      <c r="DTC105" s="18"/>
      <c r="DTD105" s="18"/>
      <c r="DTE105" s="18"/>
      <c r="DTF105" s="18"/>
      <c r="DTG105" s="18"/>
      <c r="DTH105" s="18"/>
      <c r="DTI105" s="18"/>
      <c r="DTJ105" s="18"/>
      <c r="DTK105" s="18"/>
      <c r="DTL105" s="18"/>
      <c r="DTM105" s="18"/>
      <c r="DTN105" s="18"/>
      <c r="DTO105" s="18"/>
      <c r="DTP105" s="18"/>
      <c r="DTQ105" s="18"/>
      <c r="DTR105" s="18"/>
      <c r="DTS105" s="18"/>
      <c r="DTT105" s="18"/>
      <c r="DTU105" s="18"/>
      <c r="DTV105" s="18"/>
      <c r="DTW105" s="18"/>
      <c r="DTX105" s="18"/>
      <c r="DTY105" s="18"/>
      <c r="DTZ105" s="18"/>
      <c r="DUA105" s="18"/>
      <c r="DUB105" s="18"/>
      <c r="DUC105" s="18"/>
      <c r="DUD105" s="18"/>
      <c r="DUE105" s="18"/>
      <c r="DUF105" s="18"/>
      <c r="DUG105" s="18"/>
      <c r="DUH105" s="18"/>
      <c r="DUI105" s="18"/>
      <c r="DUJ105" s="18"/>
      <c r="DUK105" s="18"/>
      <c r="DUL105" s="18"/>
      <c r="DUM105" s="18"/>
      <c r="DUN105" s="18"/>
      <c r="DUO105" s="18"/>
      <c r="DUP105" s="18"/>
      <c r="DUQ105" s="18"/>
      <c r="DUR105" s="18"/>
      <c r="DUS105" s="18"/>
      <c r="DUT105" s="18"/>
      <c r="DUU105" s="18"/>
      <c r="DUV105" s="18"/>
      <c r="DUW105" s="18"/>
      <c r="DUX105" s="18"/>
      <c r="DUY105" s="18"/>
      <c r="DUZ105" s="18"/>
      <c r="DVA105" s="18"/>
      <c r="DVB105" s="18"/>
      <c r="DVC105" s="18"/>
      <c r="DVD105" s="18"/>
      <c r="DVE105" s="18"/>
      <c r="DVF105" s="18"/>
      <c r="DVG105" s="18"/>
      <c r="DVH105" s="18"/>
      <c r="DVI105" s="18"/>
      <c r="DVJ105" s="18"/>
      <c r="DVK105" s="18"/>
      <c r="DVL105" s="18"/>
      <c r="DVM105" s="18"/>
      <c r="DVN105" s="18"/>
      <c r="DVO105" s="18"/>
      <c r="DVP105" s="18"/>
      <c r="DVQ105" s="18"/>
      <c r="DVR105" s="18"/>
      <c r="DVS105" s="18"/>
      <c r="DVT105" s="18"/>
      <c r="DVU105" s="18"/>
      <c r="DVV105" s="18"/>
      <c r="DVW105" s="18"/>
      <c r="DVX105" s="18"/>
      <c r="DVY105" s="18"/>
      <c r="DVZ105" s="18"/>
      <c r="DWA105" s="18"/>
      <c r="DWB105" s="18"/>
      <c r="DWC105" s="18"/>
      <c r="DWD105" s="18"/>
      <c r="DWE105" s="18"/>
      <c r="DWF105" s="18"/>
      <c r="DWG105" s="18"/>
      <c r="DWH105" s="18"/>
      <c r="DWI105" s="18"/>
      <c r="DWJ105" s="18"/>
      <c r="DWK105" s="18"/>
      <c r="DWL105" s="18"/>
      <c r="DWM105" s="18"/>
      <c r="DWN105" s="18"/>
      <c r="DWO105" s="18"/>
      <c r="DWP105" s="18"/>
      <c r="DWQ105" s="18"/>
      <c r="DWR105" s="18"/>
      <c r="DWS105" s="18"/>
      <c r="DWT105" s="18"/>
      <c r="DWU105" s="18"/>
      <c r="DWV105" s="18"/>
      <c r="DWW105" s="18"/>
      <c r="DWX105" s="18"/>
      <c r="DWY105" s="18"/>
      <c r="DWZ105" s="18"/>
      <c r="DXA105" s="18"/>
      <c r="DXB105" s="18"/>
      <c r="DXC105" s="18"/>
      <c r="DXD105" s="18"/>
      <c r="DXE105" s="18"/>
      <c r="DXF105" s="18"/>
      <c r="DXG105" s="18"/>
      <c r="DXH105" s="18"/>
      <c r="DXI105" s="18"/>
      <c r="DXJ105" s="18"/>
      <c r="DXK105" s="18"/>
      <c r="DXL105" s="18"/>
      <c r="DXM105" s="18"/>
      <c r="DXN105" s="18"/>
      <c r="DXO105" s="18"/>
      <c r="DXP105" s="18"/>
      <c r="DXQ105" s="18"/>
      <c r="DXR105" s="18"/>
      <c r="DXS105" s="18"/>
      <c r="DXT105" s="18"/>
      <c r="DXU105" s="18"/>
      <c r="DXV105" s="18"/>
      <c r="DXW105" s="18"/>
      <c r="DXX105" s="18"/>
      <c r="DXY105" s="18"/>
      <c r="DXZ105" s="18"/>
      <c r="DYA105" s="18"/>
      <c r="DYB105" s="18"/>
      <c r="DYC105" s="18"/>
      <c r="DYD105" s="18"/>
      <c r="DYE105" s="18"/>
      <c r="DYF105" s="18"/>
      <c r="DYG105" s="18"/>
      <c r="DYH105" s="18"/>
      <c r="DYI105" s="18"/>
      <c r="DYJ105" s="18"/>
      <c r="DYK105" s="18"/>
      <c r="DYL105" s="18"/>
      <c r="DYM105" s="18"/>
      <c r="DYN105" s="18"/>
      <c r="DYO105" s="18"/>
      <c r="DYP105" s="18"/>
      <c r="DYQ105" s="18"/>
      <c r="DYR105" s="18"/>
      <c r="DYS105" s="18"/>
      <c r="DYT105" s="18"/>
      <c r="DYU105" s="18"/>
      <c r="DYV105" s="18"/>
      <c r="DYW105" s="18"/>
      <c r="DYX105" s="18"/>
      <c r="DYY105" s="18"/>
      <c r="DYZ105" s="18"/>
      <c r="DZA105" s="18"/>
      <c r="DZB105" s="18"/>
      <c r="DZC105" s="18"/>
      <c r="DZD105" s="18"/>
      <c r="DZE105" s="18"/>
      <c r="DZF105" s="18"/>
      <c r="DZG105" s="18"/>
      <c r="DZH105" s="18"/>
      <c r="DZI105" s="18"/>
      <c r="DZJ105" s="18"/>
      <c r="DZK105" s="18"/>
      <c r="DZL105" s="18"/>
      <c r="DZM105" s="18"/>
      <c r="DZN105" s="18"/>
      <c r="DZO105" s="18"/>
      <c r="DZP105" s="18"/>
      <c r="DZQ105" s="18"/>
      <c r="DZR105" s="18"/>
      <c r="DZS105" s="18"/>
      <c r="DZT105" s="18"/>
      <c r="DZU105" s="18"/>
      <c r="DZV105" s="18"/>
      <c r="DZW105" s="18"/>
      <c r="DZX105" s="18"/>
      <c r="DZY105" s="18"/>
      <c r="DZZ105" s="18"/>
      <c r="EAA105" s="18"/>
      <c r="EAB105" s="18"/>
      <c r="EAC105" s="18"/>
      <c r="EAD105" s="18"/>
      <c r="EAE105" s="18"/>
      <c r="EAF105" s="18"/>
      <c r="EAG105" s="18"/>
      <c r="EAH105" s="18"/>
      <c r="EAI105" s="18"/>
      <c r="EAJ105" s="18"/>
      <c r="EAK105" s="18"/>
      <c r="EAL105" s="18"/>
      <c r="EAM105" s="18"/>
      <c r="EAN105" s="18"/>
      <c r="EAO105" s="18"/>
      <c r="EAP105" s="18"/>
      <c r="EAQ105" s="18"/>
      <c r="EAR105" s="18"/>
      <c r="EAS105" s="18"/>
      <c r="EAT105" s="18"/>
      <c r="EAU105" s="18"/>
      <c r="EAV105" s="18"/>
      <c r="EAW105" s="18"/>
      <c r="EAX105" s="18"/>
      <c r="EAY105" s="18"/>
      <c r="EAZ105" s="18"/>
      <c r="EBA105" s="18"/>
      <c r="EBB105" s="18"/>
      <c r="EBC105" s="18"/>
      <c r="EBD105" s="18"/>
      <c r="EBE105" s="18"/>
      <c r="EBF105" s="18"/>
      <c r="EBG105" s="18"/>
      <c r="EBH105" s="18"/>
      <c r="EBI105" s="18"/>
      <c r="EBJ105" s="18"/>
      <c r="EBK105" s="18"/>
      <c r="EBL105" s="18"/>
      <c r="EBM105" s="18"/>
      <c r="EBN105" s="18"/>
      <c r="EBO105" s="18"/>
      <c r="EBP105" s="18"/>
      <c r="EBQ105" s="18"/>
      <c r="EBR105" s="18"/>
      <c r="EBS105" s="18"/>
      <c r="EBT105" s="18"/>
      <c r="EBU105" s="18"/>
      <c r="EBV105" s="18"/>
      <c r="EBW105" s="18"/>
      <c r="EBX105" s="18"/>
      <c r="EBY105" s="18"/>
      <c r="EBZ105" s="18"/>
      <c r="ECA105" s="18"/>
      <c r="ECB105" s="18"/>
      <c r="ECC105" s="18"/>
      <c r="ECD105" s="18"/>
      <c r="ECE105" s="18"/>
      <c r="ECF105" s="18"/>
      <c r="ECG105" s="18"/>
      <c r="ECH105" s="18"/>
      <c r="ECI105" s="18"/>
      <c r="ECJ105" s="18"/>
      <c r="ECK105" s="18"/>
      <c r="ECL105" s="18"/>
      <c r="ECM105" s="18"/>
      <c r="ECN105" s="18"/>
      <c r="ECO105" s="18"/>
      <c r="ECP105" s="18"/>
      <c r="ECQ105" s="18"/>
      <c r="ECR105" s="18"/>
      <c r="ECS105" s="18"/>
      <c r="ECT105" s="18"/>
      <c r="ECU105" s="18"/>
      <c r="ECV105" s="18"/>
      <c r="ECW105" s="18"/>
      <c r="ECX105" s="18"/>
      <c r="ECY105" s="18"/>
      <c r="ECZ105" s="18"/>
      <c r="EDA105" s="18"/>
      <c r="EDB105" s="18"/>
      <c r="EDC105" s="18"/>
      <c r="EDD105" s="18"/>
      <c r="EDE105" s="18"/>
      <c r="EDF105" s="18"/>
      <c r="EDG105" s="18"/>
      <c r="EDH105" s="18"/>
      <c r="EDI105" s="18"/>
      <c r="EDJ105" s="18"/>
      <c r="EDK105" s="18"/>
      <c r="EDL105" s="18"/>
      <c r="EDM105" s="18"/>
      <c r="EDN105" s="18"/>
      <c r="EDO105" s="18"/>
      <c r="EDP105" s="18"/>
      <c r="EDQ105" s="18"/>
      <c r="EDR105" s="18"/>
      <c r="EDS105" s="18"/>
      <c r="EDT105" s="18"/>
      <c r="EDU105" s="18"/>
      <c r="EDV105" s="18"/>
      <c r="EDW105" s="18"/>
      <c r="EDX105" s="18"/>
      <c r="EDY105" s="18"/>
      <c r="EDZ105" s="18"/>
      <c r="EEA105" s="18"/>
      <c r="EEB105" s="18"/>
      <c r="EEC105" s="18"/>
      <c r="EED105" s="18"/>
      <c r="EEE105" s="18"/>
      <c r="EEF105" s="18"/>
      <c r="EEG105" s="18"/>
      <c r="EEH105" s="18"/>
      <c r="EEI105" s="18"/>
      <c r="EEJ105" s="18"/>
      <c r="EEK105" s="18"/>
      <c r="EEL105" s="18"/>
      <c r="EEM105" s="18"/>
      <c r="EEN105" s="18"/>
      <c r="EEO105" s="18"/>
      <c r="EEP105" s="18"/>
      <c r="EEQ105" s="18"/>
      <c r="EER105" s="18"/>
      <c r="EES105" s="18"/>
      <c r="EET105" s="18"/>
      <c r="EEU105" s="18"/>
      <c r="EEV105" s="18"/>
      <c r="EEW105" s="18"/>
      <c r="EEX105" s="18"/>
      <c r="EEY105" s="18"/>
      <c r="EEZ105" s="18"/>
      <c r="EFA105" s="18"/>
      <c r="EFB105" s="18"/>
      <c r="EFC105" s="18"/>
      <c r="EFD105" s="18"/>
      <c r="EFE105" s="18"/>
      <c r="EFF105" s="18"/>
      <c r="EFG105" s="18"/>
      <c r="EFH105" s="18"/>
      <c r="EFI105" s="18"/>
      <c r="EFJ105" s="18"/>
      <c r="EFK105" s="18"/>
      <c r="EFL105" s="18"/>
      <c r="EFM105" s="18"/>
      <c r="EFN105" s="18"/>
      <c r="EFO105" s="18"/>
      <c r="EFP105" s="18"/>
      <c r="EFQ105" s="18"/>
      <c r="EFR105" s="18"/>
      <c r="EFS105" s="18"/>
      <c r="EFT105" s="18"/>
      <c r="EFU105" s="18"/>
      <c r="EFV105" s="18"/>
      <c r="EFW105" s="18"/>
      <c r="EFX105" s="18"/>
      <c r="EFY105" s="18"/>
      <c r="EFZ105" s="18"/>
      <c r="EGA105" s="18"/>
      <c r="EGB105" s="18"/>
      <c r="EGC105" s="18"/>
      <c r="EGD105" s="18"/>
      <c r="EGE105" s="18"/>
      <c r="EGF105" s="18"/>
      <c r="EGG105" s="18"/>
      <c r="EGH105" s="18"/>
      <c r="EGI105" s="18"/>
      <c r="EGJ105" s="18"/>
      <c r="EGK105" s="18"/>
      <c r="EGL105" s="18"/>
      <c r="EGM105" s="18"/>
      <c r="EGN105" s="18"/>
      <c r="EGO105" s="18"/>
      <c r="EGP105" s="18"/>
      <c r="EGQ105" s="18"/>
      <c r="EGR105" s="18"/>
      <c r="EGS105" s="18"/>
      <c r="EGT105" s="18"/>
      <c r="EGU105" s="18"/>
      <c r="EGV105" s="18"/>
      <c r="EGW105" s="18"/>
      <c r="EGX105" s="18"/>
      <c r="EGY105" s="18"/>
      <c r="EGZ105" s="18"/>
      <c r="EHA105" s="18"/>
      <c r="EHB105" s="18"/>
      <c r="EHC105" s="18"/>
      <c r="EHD105" s="18"/>
      <c r="EHE105" s="18"/>
      <c r="EHF105" s="18"/>
      <c r="EHG105" s="18"/>
      <c r="EHH105" s="18"/>
      <c r="EHI105" s="18"/>
      <c r="EHJ105" s="18"/>
      <c r="EHK105" s="18"/>
      <c r="EHL105" s="18"/>
      <c r="EHM105" s="18"/>
      <c r="EHN105" s="18"/>
      <c r="EHO105" s="18"/>
      <c r="EHP105" s="18"/>
      <c r="EHQ105" s="18"/>
      <c r="EHR105" s="18"/>
      <c r="EHS105" s="18"/>
      <c r="EHT105" s="18"/>
      <c r="EHU105" s="18"/>
      <c r="EHV105" s="18"/>
      <c r="EHW105" s="18"/>
      <c r="EHX105" s="18"/>
      <c r="EHY105" s="18"/>
      <c r="EHZ105" s="18"/>
      <c r="EIA105" s="18"/>
      <c r="EIB105" s="18"/>
      <c r="EIC105" s="18"/>
      <c r="EID105" s="18"/>
      <c r="EIE105" s="18"/>
      <c r="EIF105" s="18"/>
      <c r="EIG105" s="18"/>
      <c r="EIH105" s="18"/>
      <c r="EII105" s="18"/>
      <c r="EIJ105" s="18"/>
      <c r="EIK105" s="18"/>
      <c r="EIL105" s="18"/>
      <c r="EIM105" s="18"/>
      <c r="EIN105" s="18"/>
      <c r="EIO105" s="18"/>
      <c r="EIP105" s="18"/>
      <c r="EIQ105" s="18"/>
      <c r="EIR105" s="18"/>
      <c r="EIS105" s="18"/>
      <c r="EIT105" s="18"/>
      <c r="EIU105" s="18"/>
      <c r="EIV105" s="18"/>
      <c r="EIW105" s="18"/>
      <c r="EIX105" s="18"/>
      <c r="EIY105" s="18"/>
      <c r="EIZ105" s="18"/>
      <c r="EJA105" s="18"/>
      <c r="EJB105" s="18"/>
      <c r="EJC105" s="18"/>
      <c r="EJD105" s="18"/>
      <c r="EJE105" s="18"/>
      <c r="EJF105" s="18"/>
      <c r="EJG105" s="18"/>
      <c r="EJH105" s="18"/>
      <c r="EJI105" s="18"/>
      <c r="EJJ105" s="18"/>
      <c r="EJK105" s="18"/>
      <c r="EJL105" s="18"/>
      <c r="EJM105" s="18"/>
      <c r="EJN105" s="18"/>
      <c r="EJO105" s="18"/>
      <c r="EJP105" s="18"/>
      <c r="EJQ105" s="18"/>
      <c r="EJR105" s="18"/>
      <c r="EJS105" s="18"/>
      <c r="EJT105" s="18"/>
      <c r="EJU105" s="18"/>
      <c r="EJV105" s="18"/>
      <c r="EJW105" s="18"/>
      <c r="EJX105" s="18"/>
      <c r="EJY105" s="18"/>
      <c r="EJZ105" s="18"/>
      <c r="EKA105" s="18"/>
      <c r="EKB105" s="18"/>
      <c r="EKC105" s="18"/>
      <c r="EKD105" s="18"/>
      <c r="EKE105" s="18"/>
      <c r="EKF105" s="18"/>
      <c r="EKG105" s="18"/>
      <c r="EKH105" s="18"/>
      <c r="EKI105" s="18"/>
      <c r="EKJ105" s="18"/>
      <c r="EKK105" s="18"/>
      <c r="EKL105" s="18"/>
      <c r="EKM105" s="18"/>
      <c r="EKN105" s="18"/>
      <c r="EKO105" s="18"/>
      <c r="EKP105" s="18"/>
      <c r="EKQ105" s="18"/>
      <c r="EKR105" s="18"/>
      <c r="EKS105" s="18"/>
      <c r="EKT105" s="18"/>
      <c r="EKU105" s="18"/>
      <c r="EKV105" s="18"/>
      <c r="EKW105" s="18"/>
      <c r="EKX105" s="18"/>
      <c r="EKY105" s="18"/>
      <c r="EKZ105" s="18"/>
      <c r="ELA105" s="18"/>
      <c r="ELB105" s="18"/>
      <c r="ELC105" s="18"/>
      <c r="ELD105" s="18"/>
      <c r="ELE105" s="18"/>
      <c r="ELF105" s="18"/>
      <c r="ELG105" s="18"/>
      <c r="ELH105" s="18"/>
      <c r="ELI105" s="18"/>
      <c r="ELJ105" s="18"/>
      <c r="ELK105" s="18"/>
      <c r="ELL105" s="18"/>
      <c r="ELM105" s="18"/>
      <c r="ELN105" s="18"/>
      <c r="ELO105" s="18"/>
      <c r="ELP105" s="18"/>
      <c r="ELQ105" s="18"/>
      <c r="ELR105" s="18"/>
      <c r="ELS105" s="18"/>
      <c r="ELT105" s="18"/>
      <c r="ELU105" s="18"/>
      <c r="ELV105" s="18"/>
      <c r="ELW105" s="18"/>
      <c r="ELX105" s="18"/>
      <c r="ELY105" s="18"/>
      <c r="ELZ105" s="18"/>
      <c r="EMA105" s="18"/>
      <c r="EMB105" s="18"/>
      <c r="EMC105" s="18"/>
      <c r="EMD105" s="18"/>
      <c r="EME105" s="18"/>
      <c r="EMF105" s="18"/>
      <c r="EMG105" s="18"/>
      <c r="EMH105" s="18"/>
      <c r="EMI105" s="18"/>
      <c r="EMJ105" s="18"/>
      <c r="EMK105" s="18"/>
      <c r="EML105" s="18"/>
      <c r="EMM105" s="18"/>
      <c r="EMN105" s="18"/>
      <c r="EMO105" s="18"/>
      <c r="EMP105" s="18"/>
      <c r="EMQ105" s="18"/>
      <c r="EMR105" s="18"/>
      <c r="EMS105" s="18"/>
      <c r="EMT105" s="18"/>
      <c r="EMU105" s="18"/>
      <c r="EMV105" s="18"/>
      <c r="EMW105" s="18"/>
      <c r="EMX105" s="18"/>
      <c r="EMY105" s="18"/>
      <c r="EMZ105" s="18"/>
      <c r="ENA105" s="18"/>
      <c r="ENB105" s="18"/>
      <c r="ENC105" s="18"/>
      <c r="END105" s="18"/>
      <c r="ENE105" s="18"/>
      <c r="ENF105" s="18"/>
      <c r="ENG105" s="18"/>
      <c r="ENH105" s="18"/>
      <c r="ENI105" s="18"/>
      <c r="ENJ105" s="18"/>
      <c r="ENK105" s="18"/>
      <c r="ENL105" s="18"/>
      <c r="ENM105" s="18"/>
      <c r="ENN105" s="18"/>
      <c r="ENO105" s="18"/>
      <c r="ENP105" s="18"/>
      <c r="ENQ105" s="18"/>
      <c r="ENR105" s="18"/>
      <c r="ENS105" s="18"/>
      <c r="ENT105" s="18"/>
      <c r="ENU105" s="18"/>
      <c r="ENV105" s="18"/>
      <c r="ENW105" s="18"/>
      <c r="ENX105" s="18"/>
      <c r="ENY105" s="18"/>
      <c r="ENZ105" s="18"/>
      <c r="EOA105" s="18"/>
      <c r="EOB105" s="18"/>
      <c r="EOC105" s="18"/>
      <c r="EOD105" s="18"/>
      <c r="EOE105" s="18"/>
      <c r="EOF105" s="18"/>
      <c r="EOG105" s="18"/>
      <c r="EOH105" s="18"/>
      <c r="EOI105" s="18"/>
      <c r="EOJ105" s="18"/>
      <c r="EOK105" s="18"/>
      <c r="EOL105" s="18"/>
      <c r="EOM105" s="18"/>
      <c r="EON105" s="18"/>
      <c r="EOO105" s="18"/>
      <c r="EOP105" s="18"/>
      <c r="EOQ105" s="18"/>
      <c r="EOR105" s="18"/>
      <c r="EOS105" s="18"/>
      <c r="EOT105" s="18"/>
      <c r="EOU105" s="18"/>
      <c r="EOV105" s="18"/>
      <c r="EOW105" s="18"/>
      <c r="EOX105" s="18"/>
      <c r="EOY105" s="18"/>
      <c r="EOZ105" s="18"/>
      <c r="EPA105" s="18"/>
      <c r="EPB105" s="18"/>
      <c r="EPC105" s="18"/>
      <c r="EPD105" s="18"/>
      <c r="EPE105" s="18"/>
      <c r="EPF105" s="18"/>
      <c r="EPG105" s="18"/>
      <c r="EPH105" s="18"/>
      <c r="EPI105" s="18"/>
      <c r="EPJ105" s="18"/>
      <c r="EPK105" s="18"/>
      <c r="EPL105" s="18"/>
      <c r="EPM105" s="18"/>
      <c r="EPN105" s="18"/>
      <c r="EPO105" s="18"/>
      <c r="EPP105" s="18"/>
      <c r="EPQ105" s="18"/>
      <c r="EPR105" s="18"/>
      <c r="EPS105" s="18"/>
      <c r="EPT105" s="18"/>
      <c r="EPU105" s="18"/>
      <c r="EPV105" s="18"/>
      <c r="EPW105" s="18"/>
      <c r="EPX105" s="18"/>
      <c r="EPY105" s="18"/>
      <c r="EPZ105" s="18"/>
      <c r="EQA105" s="18"/>
      <c r="EQB105" s="18"/>
      <c r="EQC105" s="18"/>
      <c r="EQD105" s="18"/>
      <c r="EQE105" s="18"/>
      <c r="EQF105" s="18"/>
      <c r="EQG105" s="18"/>
      <c r="EQH105" s="18"/>
      <c r="EQI105" s="18"/>
      <c r="EQJ105" s="18"/>
      <c r="EQK105" s="18"/>
      <c r="EQL105" s="18"/>
      <c r="EQM105" s="18"/>
      <c r="EQN105" s="18"/>
      <c r="EQO105" s="18"/>
      <c r="EQP105" s="18"/>
      <c r="EQQ105" s="18"/>
      <c r="EQR105" s="18"/>
      <c r="EQS105" s="18"/>
      <c r="EQT105" s="18"/>
      <c r="EQU105" s="18"/>
      <c r="EQV105" s="18"/>
      <c r="EQW105" s="18"/>
      <c r="EQX105" s="18"/>
      <c r="EQY105" s="18"/>
      <c r="EQZ105" s="18"/>
      <c r="ERA105" s="18"/>
      <c r="ERB105" s="18"/>
      <c r="ERC105" s="18"/>
      <c r="ERD105" s="18"/>
      <c r="ERE105" s="18"/>
      <c r="ERF105" s="18"/>
      <c r="ERG105" s="18"/>
      <c r="ERH105" s="18"/>
      <c r="ERI105" s="18"/>
      <c r="ERJ105" s="18"/>
      <c r="ERK105" s="18"/>
      <c r="ERL105" s="18"/>
      <c r="ERM105" s="18"/>
      <c r="ERN105" s="18"/>
      <c r="ERO105" s="18"/>
      <c r="ERP105" s="18"/>
      <c r="ERQ105" s="18"/>
      <c r="ERR105" s="18"/>
      <c r="ERS105" s="18"/>
      <c r="ERT105" s="18"/>
      <c r="ERU105" s="18"/>
      <c r="ERV105" s="18"/>
      <c r="ERW105" s="18"/>
      <c r="ERX105" s="18"/>
      <c r="ERY105" s="18"/>
      <c r="ERZ105" s="18"/>
      <c r="ESA105" s="18"/>
      <c r="ESB105" s="18"/>
      <c r="ESC105" s="18"/>
      <c r="ESD105" s="18"/>
      <c r="ESE105" s="18"/>
      <c r="ESF105" s="18"/>
      <c r="ESG105" s="18"/>
      <c r="ESH105" s="18"/>
      <c r="ESI105" s="18"/>
      <c r="ESJ105" s="18"/>
      <c r="ESK105" s="18"/>
      <c r="ESL105" s="18"/>
      <c r="ESM105" s="18"/>
      <c r="ESN105" s="18"/>
      <c r="ESO105" s="18"/>
      <c r="ESP105" s="18"/>
      <c r="ESQ105" s="18"/>
      <c r="ESR105" s="18"/>
      <c r="ESS105" s="18"/>
      <c r="EST105" s="18"/>
      <c r="ESU105" s="18"/>
      <c r="ESV105" s="18"/>
      <c r="ESW105" s="18"/>
      <c r="ESX105" s="18"/>
      <c r="ESY105" s="18"/>
      <c r="ESZ105" s="18"/>
      <c r="ETA105" s="18"/>
      <c r="ETB105" s="18"/>
      <c r="ETC105" s="18"/>
      <c r="ETD105" s="18"/>
      <c r="ETE105" s="18"/>
      <c r="ETF105" s="18"/>
      <c r="ETG105" s="18"/>
      <c r="ETH105" s="18"/>
      <c r="ETI105" s="18"/>
      <c r="ETJ105" s="18"/>
      <c r="ETK105" s="18"/>
      <c r="ETL105" s="18"/>
      <c r="ETM105" s="18"/>
      <c r="ETN105" s="18"/>
      <c r="ETO105" s="18"/>
      <c r="ETP105" s="18"/>
      <c r="ETQ105" s="18"/>
      <c r="ETR105" s="18"/>
      <c r="ETS105" s="18"/>
      <c r="ETT105" s="18"/>
      <c r="ETU105" s="18"/>
      <c r="ETV105" s="18"/>
      <c r="ETW105" s="18"/>
      <c r="ETX105" s="18"/>
      <c r="ETY105" s="18"/>
      <c r="ETZ105" s="18"/>
      <c r="EUA105" s="18"/>
      <c r="EUB105" s="18"/>
      <c r="EUC105" s="18"/>
      <c r="EUD105" s="18"/>
      <c r="EUE105" s="18"/>
      <c r="EUF105" s="18"/>
      <c r="EUG105" s="18"/>
      <c r="EUH105" s="18"/>
      <c r="EUI105" s="18"/>
      <c r="EUJ105" s="18"/>
      <c r="EUK105" s="18"/>
      <c r="EUL105" s="18"/>
      <c r="EUM105" s="18"/>
      <c r="EUN105" s="18"/>
      <c r="EUO105" s="18"/>
      <c r="EUP105" s="18"/>
      <c r="EUQ105" s="18"/>
      <c r="EUR105" s="18"/>
      <c r="EUS105" s="18"/>
      <c r="EUT105" s="18"/>
      <c r="EUU105" s="18"/>
      <c r="EUV105" s="18"/>
      <c r="EUW105" s="18"/>
      <c r="EUX105" s="18"/>
      <c r="EUY105" s="18"/>
      <c r="EUZ105" s="18"/>
      <c r="EVA105" s="18"/>
      <c r="EVB105" s="18"/>
      <c r="EVC105" s="18"/>
      <c r="EVD105" s="18"/>
      <c r="EVE105" s="18"/>
      <c r="EVF105" s="18"/>
      <c r="EVG105" s="18"/>
      <c r="EVH105" s="18"/>
      <c r="EVI105" s="18"/>
      <c r="EVJ105" s="18"/>
      <c r="EVK105" s="18"/>
      <c r="EVL105" s="18"/>
      <c r="EVM105" s="18"/>
      <c r="EVN105" s="18"/>
      <c r="EVO105" s="18"/>
      <c r="EVP105" s="18"/>
      <c r="EVQ105" s="18"/>
      <c r="EVR105" s="18"/>
      <c r="EVS105" s="18"/>
      <c r="EVT105" s="18"/>
      <c r="EVU105" s="18"/>
      <c r="EVV105" s="18"/>
      <c r="EVW105" s="18"/>
      <c r="EVX105" s="18"/>
      <c r="EVY105" s="18"/>
      <c r="EVZ105" s="18"/>
      <c r="EWA105" s="18"/>
      <c r="EWB105" s="18"/>
      <c r="EWC105" s="18"/>
      <c r="EWD105" s="18"/>
      <c r="EWE105" s="18"/>
      <c r="EWF105" s="18"/>
      <c r="EWG105" s="18"/>
      <c r="EWH105" s="18"/>
      <c r="EWI105" s="18"/>
      <c r="EWJ105" s="18"/>
      <c r="EWK105" s="18"/>
      <c r="EWL105" s="18"/>
      <c r="EWM105" s="18"/>
      <c r="EWN105" s="18"/>
      <c r="EWO105" s="18"/>
      <c r="EWP105" s="18"/>
      <c r="EWQ105" s="18"/>
      <c r="EWR105" s="18"/>
      <c r="EWS105" s="18"/>
      <c r="EWT105" s="18"/>
      <c r="EWU105" s="18"/>
      <c r="EWV105" s="18"/>
      <c r="EWW105" s="18"/>
      <c r="EWX105" s="18"/>
      <c r="EWY105" s="18"/>
      <c r="EWZ105" s="18"/>
      <c r="EXA105" s="18"/>
      <c r="EXB105" s="18"/>
      <c r="EXC105" s="18"/>
      <c r="EXD105" s="18"/>
      <c r="EXE105" s="18"/>
      <c r="EXF105" s="18"/>
      <c r="EXG105" s="18"/>
      <c r="EXH105" s="18"/>
      <c r="EXI105" s="18"/>
      <c r="EXJ105" s="18"/>
      <c r="EXK105" s="18"/>
      <c r="EXL105" s="18"/>
      <c r="EXM105" s="18"/>
      <c r="EXN105" s="18"/>
      <c r="EXO105" s="18"/>
      <c r="EXP105" s="18"/>
      <c r="EXQ105" s="18"/>
      <c r="EXR105" s="18"/>
      <c r="EXS105" s="18"/>
      <c r="EXT105" s="18"/>
      <c r="EXU105" s="18"/>
      <c r="EXV105" s="18"/>
      <c r="EXW105" s="18"/>
      <c r="EXX105" s="18"/>
      <c r="EXY105" s="18"/>
      <c r="EXZ105" s="18"/>
      <c r="EYA105" s="18"/>
      <c r="EYB105" s="18"/>
      <c r="EYC105" s="18"/>
      <c r="EYD105" s="18"/>
      <c r="EYE105" s="18"/>
      <c r="EYF105" s="18"/>
      <c r="EYG105" s="18"/>
      <c r="EYH105" s="18"/>
      <c r="EYI105" s="18"/>
      <c r="EYJ105" s="18"/>
      <c r="EYK105" s="18"/>
      <c r="EYL105" s="18"/>
      <c r="EYM105" s="18"/>
      <c r="EYN105" s="18"/>
      <c r="EYO105" s="18"/>
      <c r="EYP105" s="18"/>
      <c r="EYQ105" s="18"/>
      <c r="EYR105" s="18"/>
      <c r="EYS105" s="18"/>
      <c r="EYT105" s="18"/>
      <c r="EYU105" s="18"/>
      <c r="EYV105" s="18"/>
      <c r="EYW105" s="18"/>
      <c r="EYX105" s="18"/>
      <c r="EYY105" s="18"/>
      <c r="EYZ105" s="18"/>
      <c r="EZA105" s="18"/>
      <c r="EZB105" s="18"/>
      <c r="EZC105" s="18"/>
      <c r="EZD105" s="18"/>
      <c r="EZE105" s="18"/>
      <c r="EZF105" s="18"/>
      <c r="EZG105" s="18"/>
      <c r="EZH105" s="18"/>
      <c r="EZI105" s="18"/>
      <c r="EZJ105" s="18"/>
      <c r="EZK105" s="18"/>
      <c r="EZL105" s="18"/>
      <c r="EZM105" s="18"/>
      <c r="EZN105" s="18"/>
      <c r="EZO105" s="18"/>
      <c r="EZP105" s="18"/>
      <c r="EZQ105" s="18"/>
      <c r="EZR105" s="18"/>
      <c r="EZS105" s="18"/>
      <c r="EZT105" s="18"/>
      <c r="EZU105" s="18"/>
      <c r="EZV105" s="18"/>
      <c r="EZW105" s="18"/>
      <c r="EZX105" s="18"/>
      <c r="EZY105" s="18"/>
      <c r="EZZ105" s="18"/>
      <c r="FAA105" s="18"/>
      <c r="FAB105" s="18"/>
      <c r="FAC105" s="18"/>
      <c r="FAD105" s="18"/>
      <c r="FAE105" s="18"/>
      <c r="FAF105" s="18"/>
      <c r="FAG105" s="18"/>
      <c r="FAH105" s="18"/>
      <c r="FAI105" s="18"/>
      <c r="FAJ105" s="18"/>
      <c r="FAK105" s="18"/>
      <c r="FAL105" s="18"/>
      <c r="FAM105" s="18"/>
      <c r="FAN105" s="18"/>
      <c r="FAO105" s="18"/>
      <c r="FAP105" s="18"/>
      <c r="FAQ105" s="18"/>
      <c r="FAR105" s="18"/>
      <c r="FAS105" s="18"/>
      <c r="FAT105" s="18"/>
      <c r="FAU105" s="18"/>
      <c r="FAV105" s="18"/>
      <c r="FAW105" s="18"/>
      <c r="FAX105" s="18"/>
      <c r="FAY105" s="18"/>
      <c r="FAZ105" s="18"/>
      <c r="FBA105" s="18"/>
      <c r="FBB105" s="18"/>
      <c r="FBC105" s="18"/>
      <c r="FBD105" s="18"/>
      <c r="FBE105" s="18"/>
      <c r="FBF105" s="18"/>
      <c r="FBG105" s="18"/>
      <c r="FBH105" s="18"/>
      <c r="FBI105" s="18"/>
      <c r="FBJ105" s="18"/>
      <c r="FBK105" s="18"/>
      <c r="FBL105" s="18"/>
      <c r="FBM105" s="18"/>
      <c r="FBN105" s="18"/>
      <c r="FBO105" s="18"/>
      <c r="FBP105" s="18"/>
      <c r="FBQ105" s="18"/>
      <c r="FBR105" s="18"/>
      <c r="FBS105" s="18"/>
      <c r="FBT105" s="18"/>
      <c r="FBU105" s="18"/>
      <c r="FBV105" s="18"/>
      <c r="FBW105" s="18"/>
      <c r="FBX105" s="18"/>
      <c r="FBY105" s="18"/>
      <c r="FBZ105" s="18"/>
      <c r="FCA105" s="18"/>
      <c r="FCB105" s="18"/>
      <c r="FCC105" s="18"/>
      <c r="FCD105" s="18"/>
      <c r="FCE105" s="18"/>
      <c r="FCF105" s="18"/>
      <c r="FCG105" s="18"/>
      <c r="FCH105" s="18"/>
      <c r="FCI105" s="18"/>
      <c r="FCJ105" s="18"/>
      <c r="FCK105" s="18"/>
      <c r="FCL105" s="18"/>
      <c r="FCM105" s="18"/>
      <c r="FCN105" s="18"/>
      <c r="FCO105" s="18"/>
      <c r="FCP105" s="18"/>
      <c r="FCQ105" s="18"/>
      <c r="FCR105" s="18"/>
      <c r="FCS105" s="18"/>
      <c r="FCT105" s="18"/>
      <c r="FCU105" s="18"/>
      <c r="FCV105" s="18"/>
      <c r="FCW105" s="18"/>
      <c r="FCX105" s="18"/>
      <c r="FCY105" s="18"/>
      <c r="FCZ105" s="18"/>
      <c r="FDA105" s="18"/>
      <c r="FDB105" s="18"/>
      <c r="FDC105" s="18"/>
      <c r="FDD105" s="18"/>
      <c r="FDE105" s="18"/>
      <c r="FDF105" s="18"/>
      <c r="FDG105" s="18"/>
      <c r="FDH105" s="18"/>
      <c r="FDI105" s="18"/>
      <c r="FDJ105" s="18"/>
      <c r="FDK105" s="18"/>
      <c r="FDL105" s="18"/>
      <c r="FDM105" s="18"/>
      <c r="FDN105" s="18"/>
      <c r="FDO105" s="18"/>
      <c r="FDP105" s="18"/>
      <c r="FDQ105" s="18"/>
      <c r="FDR105" s="18"/>
      <c r="FDS105" s="18"/>
      <c r="FDT105" s="18"/>
      <c r="FDU105" s="18"/>
      <c r="FDV105" s="18"/>
      <c r="FDW105" s="18"/>
      <c r="FDX105" s="18"/>
      <c r="FDY105" s="18"/>
      <c r="FDZ105" s="18"/>
      <c r="FEA105" s="18"/>
      <c r="FEB105" s="18"/>
      <c r="FEC105" s="18"/>
      <c r="FED105" s="18"/>
      <c r="FEE105" s="18"/>
      <c r="FEF105" s="18"/>
      <c r="FEG105" s="18"/>
      <c r="FEH105" s="18"/>
      <c r="FEI105" s="18"/>
      <c r="FEJ105" s="18"/>
      <c r="FEK105" s="18"/>
      <c r="FEL105" s="18"/>
      <c r="FEM105" s="18"/>
      <c r="FEN105" s="18"/>
      <c r="FEO105" s="18"/>
      <c r="FEP105" s="18"/>
      <c r="FEQ105" s="18"/>
      <c r="FER105" s="18"/>
      <c r="FES105" s="18"/>
      <c r="FET105" s="18"/>
      <c r="FEU105" s="18"/>
      <c r="FEV105" s="18"/>
      <c r="FEW105" s="18"/>
      <c r="FEX105" s="18"/>
      <c r="FEY105" s="18"/>
      <c r="FEZ105" s="18"/>
      <c r="FFA105" s="18"/>
      <c r="FFB105" s="18"/>
      <c r="FFC105" s="18"/>
      <c r="FFD105" s="18"/>
      <c r="FFE105" s="18"/>
      <c r="FFF105" s="18"/>
      <c r="FFG105" s="18"/>
      <c r="FFH105" s="18"/>
      <c r="FFI105" s="18"/>
      <c r="FFJ105" s="18"/>
      <c r="FFK105" s="18"/>
      <c r="FFL105" s="18"/>
      <c r="FFM105" s="18"/>
      <c r="FFN105" s="18"/>
      <c r="FFO105" s="18"/>
      <c r="FFP105" s="18"/>
      <c r="FFQ105" s="18"/>
      <c r="FFR105" s="18"/>
      <c r="FFS105" s="18"/>
      <c r="FFT105" s="18"/>
      <c r="FFU105" s="18"/>
      <c r="FFV105" s="18"/>
      <c r="FFW105" s="18"/>
      <c r="FFX105" s="18"/>
      <c r="FFY105" s="18"/>
      <c r="FFZ105" s="18"/>
      <c r="FGA105" s="18"/>
      <c r="FGB105" s="18"/>
      <c r="FGC105" s="18"/>
      <c r="FGD105" s="18"/>
      <c r="FGE105" s="18"/>
      <c r="FGF105" s="18"/>
      <c r="FGG105" s="18"/>
      <c r="FGH105" s="18"/>
      <c r="FGI105" s="18"/>
      <c r="FGJ105" s="18"/>
      <c r="FGK105" s="18"/>
      <c r="FGL105" s="18"/>
      <c r="FGM105" s="18"/>
      <c r="FGN105" s="18"/>
      <c r="FGO105" s="18"/>
      <c r="FGP105" s="18"/>
      <c r="FGQ105" s="18"/>
      <c r="FGR105" s="18"/>
      <c r="FGS105" s="18"/>
      <c r="FGT105" s="18"/>
      <c r="FGU105" s="18"/>
      <c r="FGV105" s="18"/>
      <c r="FGW105" s="18"/>
      <c r="FGX105" s="18"/>
      <c r="FGY105" s="18"/>
      <c r="FGZ105" s="18"/>
      <c r="FHA105" s="18"/>
      <c r="FHB105" s="18"/>
      <c r="FHC105" s="18"/>
      <c r="FHD105" s="18"/>
      <c r="FHE105" s="18"/>
      <c r="FHF105" s="18"/>
      <c r="FHG105" s="18"/>
      <c r="FHH105" s="18"/>
      <c r="FHI105" s="18"/>
      <c r="FHJ105" s="18"/>
      <c r="FHK105" s="18"/>
      <c r="FHL105" s="18"/>
      <c r="FHM105" s="18"/>
      <c r="FHN105" s="18"/>
      <c r="FHO105" s="18"/>
      <c r="FHP105" s="18"/>
      <c r="FHQ105" s="18"/>
      <c r="FHR105" s="18"/>
      <c r="FHS105" s="18"/>
      <c r="FHT105" s="18"/>
      <c r="FHU105" s="18"/>
      <c r="FHV105" s="18"/>
      <c r="FHW105" s="18"/>
      <c r="FHX105" s="18"/>
      <c r="FHY105" s="18"/>
      <c r="FHZ105" s="18"/>
      <c r="FIA105" s="18"/>
      <c r="FIB105" s="18"/>
      <c r="FIC105" s="18"/>
      <c r="FID105" s="18"/>
      <c r="FIE105" s="18"/>
      <c r="FIF105" s="18"/>
      <c r="FIG105" s="18"/>
      <c r="FIH105" s="18"/>
      <c r="FII105" s="18"/>
      <c r="FIJ105" s="18"/>
      <c r="FIK105" s="18"/>
      <c r="FIL105" s="18"/>
      <c r="FIM105" s="18"/>
      <c r="FIN105" s="18"/>
      <c r="FIO105" s="18"/>
      <c r="FIP105" s="18"/>
      <c r="FIQ105" s="18"/>
      <c r="FIR105" s="18"/>
      <c r="FIS105" s="18"/>
      <c r="FIT105" s="18"/>
      <c r="FIU105" s="18"/>
      <c r="FIV105" s="18"/>
      <c r="FIW105" s="18"/>
      <c r="FIX105" s="18"/>
      <c r="FIY105" s="18"/>
      <c r="FIZ105" s="18"/>
      <c r="FJA105" s="18"/>
      <c r="FJB105" s="18"/>
      <c r="FJC105" s="18"/>
      <c r="FJD105" s="18"/>
      <c r="FJE105" s="18"/>
      <c r="FJF105" s="18"/>
      <c r="FJG105" s="18"/>
      <c r="FJH105" s="18"/>
      <c r="FJI105" s="18"/>
      <c r="FJJ105" s="18"/>
      <c r="FJK105" s="18"/>
      <c r="FJL105" s="18"/>
      <c r="FJM105" s="18"/>
      <c r="FJN105" s="18"/>
      <c r="FJO105" s="18"/>
      <c r="FJP105" s="18"/>
      <c r="FJQ105" s="18"/>
      <c r="FJR105" s="18"/>
      <c r="FJS105" s="18"/>
      <c r="FJT105" s="18"/>
      <c r="FJU105" s="18"/>
      <c r="FJV105" s="18"/>
      <c r="FJW105" s="18"/>
      <c r="FJX105" s="18"/>
      <c r="FJY105" s="18"/>
      <c r="FJZ105" s="18"/>
      <c r="FKA105" s="18"/>
      <c r="FKB105" s="18"/>
      <c r="FKC105" s="18"/>
      <c r="FKD105" s="18"/>
      <c r="FKE105" s="18"/>
      <c r="FKF105" s="18"/>
      <c r="FKG105" s="18"/>
      <c r="FKH105" s="18"/>
      <c r="FKI105" s="18"/>
      <c r="FKJ105" s="18"/>
      <c r="FKK105" s="18"/>
      <c r="FKL105" s="18"/>
      <c r="FKM105" s="18"/>
      <c r="FKN105" s="18"/>
      <c r="FKO105" s="18"/>
      <c r="FKP105" s="18"/>
      <c r="FKQ105" s="18"/>
      <c r="FKR105" s="18"/>
      <c r="FKS105" s="18"/>
      <c r="FKT105" s="18"/>
      <c r="FKU105" s="18"/>
      <c r="FKV105" s="18"/>
      <c r="FKW105" s="18"/>
      <c r="FKX105" s="18"/>
      <c r="FKY105" s="18"/>
      <c r="FKZ105" s="18"/>
      <c r="FLA105" s="18"/>
      <c r="FLB105" s="18"/>
      <c r="FLC105" s="18"/>
      <c r="FLD105" s="18"/>
      <c r="FLE105" s="18"/>
      <c r="FLF105" s="18"/>
      <c r="FLG105" s="18"/>
      <c r="FLH105" s="18"/>
      <c r="FLI105" s="18"/>
      <c r="FLJ105" s="18"/>
      <c r="FLK105" s="18"/>
      <c r="FLL105" s="18"/>
      <c r="FLM105" s="18"/>
      <c r="FLN105" s="18"/>
      <c r="FLO105" s="18"/>
      <c r="FLP105" s="18"/>
      <c r="FLQ105" s="18"/>
      <c r="FLR105" s="18"/>
      <c r="FLS105" s="18"/>
      <c r="FLT105" s="18"/>
      <c r="FLU105" s="18"/>
      <c r="FLV105" s="18"/>
      <c r="FLW105" s="18"/>
      <c r="FLX105" s="18"/>
      <c r="FLY105" s="18"/>
      <c r="FLZ105" s="18"/>
      <c r="FMA105" s="18"/>
      <c r="FMB105" s="18"/>
      <c r="FMC105" s="18"/>
      <c r="FMD105" s="18"/>
      <c r="FME105" s="18"/>
      <c r="FMF105" s="18"/>
      <c r="FMG105" s="18"/>
      <c r="FMH105" s="18"/>
      <c r="FMI105" s="18"/>
      <c r="FMJ105" s="18"/>
      <c r="FMK105" s="18"/>
      <c r="FML105" s="18"/>
      <c r="FMM105" s="18"/>
      <c r="FMN105" s="18"/>
      <c r="FMO105" s="18"/>
      <c r="FMP105" s="18"/>
      <c r="FMQ105" s="18"/>
      <c r="FMR105" s="18"/>
      <c r="FMS105" s="18"/>
      <c r="FMT105" s="18"/>
      <c r="FMU105" s="18"/>
      <c r="FMV105" s="18"/>
      <c r="FMW105" s="18"/>
      <c r="FMX105" s="18"/>
      <c r="FMY105" s="18"/>
      <c r="FMZ105" s="18"/>
      <c r="FNA105" s="18"/>
      <c r="FNB105" s="18"/>
      <c r="FNC105" s="18"/>
      <c r="FND105" s="18"/>
      <c r="FNE105" s="18"/>
      <c r="FNF105" s="18"/>
      <c r="FNG105" s="18"/>
      <c r="FNH105" s="18"/>
      <c r="FNI105" s="18"/>
      <c r="FNJ105" s="18"/>
      <c r="FNK105" s="18"/>
      <c r="FNL105" s="18"/>
      <c r="FNM105" s="18"/>
      <c r="FNN105" s="18"/>
      <c r="FNO105" s="18"/>
      <c r="FNP105" s="18"/>
      <c r="FNQ105" s="18"/>
      <c r="FNR105" s="18"/>
      <c r="FNS105" s="18"/>
      <c r="FNT105" s="18"/>
      <c r="FNU105" s="18"/>
      <c r="FNV105" s="18"/>
      <c r="FNW105" s="18"/>
      <c r="FNX105" s="18"/>
      <c r="FNY105" s="18"/>
      <c r="FNZ105" s="18"/>
      <c r="FOA105" s="18"/>
      <c r="FOB105" s="18"/>
      <c r="FOC105" s="18"/>
      <c r="FOD105" s="18"/>
      <c r="FOE105" s="18"/>
      <c r="FOF105" s="18"/>
      <c r="FOG105" s="18"/>
      <c r="FOH105" s="18"/>
      <c r="FOI105" s="18"/>
      <c r="FOJ105" s="18"/>
      <c r="FOK105" s="18"/>
      <c r="FOL105" s="18"/>
      <c r="FOM105" s="18"/>
      <c r="FON105" s="18"/>
      <c r="FOO105" s="18"/>
      <c r="FOP105" s="18"/>
      <c r="FOQ105" s="18"/>
      <c r="FOR105" s="18"/>
      <c r="FOS105" s="18"/>
      <c r="FOT105" s="18"/>
      <c r="FOU105" s="18"/>
      <c r="FOV105" s="18"/>
      <c r="FOW105" s="18"/>
      <c r="FOX105" s="18"/>
      <c r="FOY105" s="18"/>
      <c r="FOZ105" s="18"/>
      <c r="FPA105" s="18"/>
      <c r="FPB105" s="18"/>
      <c r="FPC105" s="18"/>
      <c r="FPD105" s="18"/>
      <c r="FPE105" s="18"/>
      <c r="FPF105" s="18"/>
      <c r="FPG105" s="18"/>
      <c r="FPH105" s="18"/>
      <c r="FPI105" s="18"/>
      <c r="FPJ105" s="18"/>
      <c r="FPK105" s="18"/>
      <c r="FPL105" s="18"/>
      <c r="FPM105" s="18"/>
      <c r="FPN105" s="18"/>
      <c r="FPO105" s="18"/>
      <c r="FPP105" s="18"/>
      <c r="FPQ105" s="18"/>
      <c r="FPR105" s="18"/>
      <c r="FPS105" s="18"/>
      <c r="FPT105" s="18"/>
      <c r="FPU105" s="18"/>
      <c r="FPV105" s="18"/>
      <c r="FPW105" s="18"/>
      <c r="FPX105" s="18"/>
      <c r="FPY105" s="18"/>
      <c r="FPZ105" s="18"/>
      <c r="FQA105" s="18"/>
      <c r="FQB105" s="18"/>
      <c r="FQC105" s="18"/>
      <c r="FQD105" s="18"/>
      <c r="FQE105" s="18"/>
      <c r="FQF105" s="18"/>
      <c r="FQG105" s="18"/>
      <c r="FQH105" s="18"/>
      <c r="FQI105" s="18"/>
      <c r="FQJ105" s="18"/>
      <c r="FQK105" s="18"/>
      <c r="FQL105" s="18"/>
      <c r="FQM105" s="18"/>
      <c r="FQN105" s="18"/>
      <c r="FQO105" s="18"/>
      <c r="FQP105" s="18"/>
      <c r="FQQ105" s="18"/>
      <c r="FQR105" s="18"/>
      <c r="FQS105" s="18"/>
      <c r="FQT105" s="18"/>
      <c r="FQU105" s="18"/>
      <c r="FQV105" s="18"/>
      <c r="FQW105" s="18"/>
      <c r="FQX105" s="18"/>
      <c r="FQY105" s="18"/>
      <c r="FQZ105" s="18"/>
      <c r="FRA105" s="18"/>
      <c r="FRB105" s="18"/>
      <c r="FRC105" s="18"/>
      <c r="FRD105" s="18"/>
      <c r="FRE105" s="18"/>
      <c r="FRF105" s="18"/>
      <c r="FRG105" s="18"/>
      <c r="FRH105" s="18"/>
      <c r="FRI105" s="18"/>
      <c r="FRJ105" s="18"/>
      <c r="FRK105" s="18"/>
      <c r="FRL105" s="18"/>
      <c r="FRM105" s="18"/>
      <c r="FRN105" s="18"/>
      <c r="FRO105" s="18"/>
      <c r="FRP105" s="18"/>
      <c r="FRQ105" s="18"/>
      <c r="FRR105" s="18"/>
      <c r="FRS105" s="18"/>
      <c r="FRT105" s="18"/>
      <c r="FRU105" s="18"/>
      <c r="FRV105" s="18"/>
      <c r="FRW105" s="18"/>
      <c r="FRX105" s="18"/>
      <c r="FRY105" s="18"/>
      <c r="FRZ105" s="18"/>
      <c r="FSA105" s="18"/>
      <c r="FSB105" s="18"/>
      <c r="FSC105" s="18"/>
      <c r="FSD105" s="18"/>
      <c r="FSE105" s="18"/>
      <c r="FSF105" s="18"/>
      <c r="FSG105" s="18"/>
      <c r="FSH105" s="18"/>
      <c r="FSI105" s="18"/>
      <c r="FSJ105" s="18"/>
      <c r="FSK105" s="18"/>
      <c r="FSL105" s="18"/>
      <c r="FSM105" s="18"/>
      <c r="FSN105" s="18"/>
      <c r="FSO105" s="18"/>
      <c r="FSP105" s="18"/>
      <c r="FSQ105" s="18"/>
      <c r="FSR105" s="18"/>
      <c r="FSS105" s="18"/>
      <c r="FST105" s="18"/>
      <c r="FSU105" s="18"/>
      <c r="FSV105" s="18"/>
      <c r="FSW105" s="18"/>
      <c r="FSX105" s="18"/>
      <c r="FSY105" s="18"/>
      <c r="FSZ105" s="18"/>
      <c r="FTA105" s="18"/>
      <c r="FTB105" s="18"/>
      <c r="FTC105" s="18"/>
      <c r="FTD105" s="18"/>
      <c r="FTE105" s="18"/>
      <c r="FTF105" s="18"/>
      <c r="FTG105" s="18"/>
      <c r="FTH105" s="18"/>
      <c r="FTI105" s="18"/>
      <c r="FTJ105" s="18"/>
      <c r="FTK105" s="18"/>
      <c r="FTL105" s="18"/>
      <c r="FTM105" s="18"/>
      <c r="FTN105" s="18"/>
      <c r="FTO105" s="18"/>
      <c r="FTP105" s="18"/>
      <c r="FTQ105" s="18"/>
      <c r="FTR105" s="18"/>
      <c r="FTS105" s="18"/>
      <c r="FTT105" s="18"/>
      <c r="FTU105" s="18"/>
      <c r="FTV105" s="18"/>
      <c r="FTW105" s="18"/>
      <c r="FTX105" s="18"/>
      <c r="FTY105" s="18"/>
      <c r="FTZ105" s="18"/>
      <c r="FUA105" s="18"/>
      <c r="FUB105" s="18"/>
      <c r="FUC105" s="18"/>
      <c r="FUD105" s="18"/>
      <c r="FUE105" s="18"/>
      <c r="FUF105" s="18"/>
      <c r="FUG105" s="18"/>
      <c r="FUH105" s="18"/>
      <c r="FUI105" s="18"/>
      <c r="FUJ105" s="18"/>
      <c r="FUK105" s="18"/>
      <c r="FUL105" s="18"/>
      <c r="FUM105" s="18"/>
      <c r="FUN105" s="18"/>
      <c r="FUO105" s="18"/>
      <c r="FUP105" s="18"/>
      <c r="FUQ105" s="18"/>
      <c r="FUR105" s="18"/>
      <c r="FUS105" s="18"/>
      <c r="FUT105" s="18"/>
      <c r="FUU105" s="18"/>
      <c r="FUV105" s="18"/>
      <c r="FUW105" s="18"/>
      <c r="FUX105" s="18"/>
      <c r="FUY105" s="18"/>
      <c r="FUZ105" s="18"/>
      <c r="FVA105" s="18"/>
      <c r="FVB105" s="18"/>
      <c r="FVC105" s="18"/>
      <c r="FVD105" s="18"/>
      <c r="FVE105" s="18"/>
      <c r="FVF105" s="18"/>
      <c r="FVG105" s="18"/>
      <c r="FVH105" s="18"/>
      <c r="FVI105" s="18"/>
      <c r="FVJ105" s="18"/>
      <c r="FVK105" s="18"/>
      <c r="FVL105" s="18"/>
      <c r="FVM105" s="18"/>
      <c r="FVN105" s="18"/>
      <c r="FVO105" s="18"/>
      <c r="FVP105" s="18"/>
      <c r="FVQ105" s="18"/>
      <c r="FVR105" s="18"/>
      <c r="FVS105" s="18"/>
      <c r="FVT105" s="18"/>
      <c r="FVU105" s="18"/>
      <c r="FVV105" s="18"/>
      <c r="FVW105" s="18"/>
      <c r="FVX105" s="18"/>
      <c r="FVY105" s="18"/>
      <c r="FVZ105" s="18"/>
      <c r="FWA105" s="18"/>
      <c r="FWB105" s="18"/>
      <c r="FWC105" s="18"/>
      <c r="FWD105" s="18"/>
      <c r="FWE105" s="18"/>
      <c r="FWF105" s="18"/>
      <c r="FWG105" s="18"/>
      <c r="FWH105" s="18"/>
      <c r="FWI105" s="18"/>
      <c r="FWJ105" s="18"/>
      <c r="FWK105" s="18"/>
      <c r="FWL105" s="18"/>
      <c r="FWM105" s="18"/>
      <c r="FWN105" s="18"/>
      <c r="FWO105" s="18"/>
      <c r="FWP105" s="18"/>
      <c r="FWQ105" s="18"/>
      <c r="FWR105" s="18"/>
      <c r="FWS105" s="18"/>
      <c r="FWT105" s="18"/>
      <c r="FWU105" s="18"/>
      <c r="FWV105" s="18"/>
      <c r="FWW105" s="18"/>
      <c r="FWX105" s="18"/>
      <c r="FWY105" s="18"/>
      <c r="FWZ105" s="18"/>
      <c r="FXA105" s="18"/>
      <c r="FXB105" s="18"/>
      <c r="FXC105" s="18"/>
      <c r="FXD105" s="18"/>
      <c r="FXE105" s="18"/>
      <c r="FXF105" s="18"/>
      <c r="FXG105" s="18"/>
      <c r="FXH105" s="18"/>
      <c r="FXI105" s="18"/>
      <c r="FXJ105" s="18"/>
      <c r="FXK105" s="18"/>
      <c r="FXL105" s="18"/>
      <c r="FXM105" s="18"/>
      <c r="FXN105" s="18"/>
      <c r="FXO105" s="18"/>
      <c r="FXP105" s="18"/>
      <c r="FXQ105" s="18"/>
      <c r="FXR105" s="18"/>
      <c r="FXS105" s="18"/>
      <c r="FXT105" s="18"/>
      <c r="FXU105" s="18"/>
      <c r="FXV105" s="18"/>
      <c r="FXW105" s="18"/>
      <c r="FXX105" s="18"/>
      <c r="FXY105" s="18"/>
      <c r="FXZ105" s="18"/>
      <c r="FYA105" s="18"/>
      <c r="FYB105" s="18"/>
      <c r="FYC105" s="18"/>
      <c r="FYD105" s="18"/>
      <c r="FYE105" s="18"/>
      <c r="FYF105" s="18"/>
      <c r="FYG105" s="18"/>
      <c r="FYH105" s="18"/>
      <c r="FYI105" s="18"/>
      <c r="FYJ105" s="18"/>
      <c r="FYK105" s="18"/>
      <c r="FYL105" s="18"/>
      <c r="FYM105" s="18"/>
      <c r="FYN105" s="18"/>
      <c r="FYO105" s="18"/>
      <c r="FYP105" s="18"/>
      <c r="FYQ105" s="18"/>
      <c r="FYR105" s="18"/>
      <c r="FYS105" s="18"/>
      <c r="FYT105" s="18"/>
      <c r="FYU105" s="18"/>
      <c r="FYV105" s="18"/>
      <c r="FYW105" s="18"/>
      <c r="FYX105" s="18"/>
      <c r="FYY105" s="18"/>
      <c r="FYZ105" s="18"/>
      <c r="FZA105" s="18"/>
      <c r="FZB105" s="18"/>
      <c r="FZC105" s="18"/>
      <c r="FZD105" s="18"/>
      <c r="FZE105" s="18"/>
      <c r="FZF105" s="18"/>
      <c r="FZG105" s="18"/>
      <c r="FZH105" s="18"/>
      <c r="FZI105" s="18"/>
      <c r="FZJ105" s="18"/>
      <c r="FZK105" s="18"/>
      <c r="FZL105" s="18"/>
      <c r="FZM105" s="18"/>
      <c r="FZN105" s="18"/>
      <c r="FZO105" s="18"/>
      <c r="FZP105" s="18"/>
      <c r="FZQ105" s="18"/>
      <c r="FZR105" s="18"/>
      <c r="FZS105" s="18"/>
      <c r="FZT105" s="18"/>
      <c r="FZU105" s="18"/>
      <c r="FZV105" s="18"/>
      <c r="FZW105" s="18"/>
      <c r="FZX105" s="18"/>
      <c r="FZY105" s="18"/>
      <c r="FZZ105" s="18"/>
      <c r="GAA105" s="18"/>
      <c r="GAB105" s="18"/>
      <c r="GAC105" s="18"/>
      <c r="GAD105" s="18"/>
      <c r="GAE105" s="18"/>
      <c r="GAF105" s="18"/>
      <c r="GAG105" s="18"/>
      <c r="GAH105" s="18"/>
      <c r="GAI105" s="18"/>
      <c r="GAJ105" s="18"/>
      <c r="GAK105" s="18"/>
      <c r="GAL105" s="18"/>
      <c r="GAM105" s="18"/>
      <c r="GAN105" s="18"/>
      <c r="GAO105" s="18"/>
      <c r="GAP105" s="18"/>
      <c r="GAQ105" s="18"/>
      <c r="GAR105" s="18"/>
      <c r="GAS105" s="18"/>
      <c r="GAT105" s="18"/>
      <c r="GAU105" s="18"/>
      <c r="GAV105" s="18"/>
      <c r="GAW105" s="18"/>
      <c r="GAX105" s="18"/>
      <c r="GAY105" s="18"/>
      <c r="GAZ105" s="18"/>
      <c r="GBA105" s="18"/>
      <c r="GBB105" s="18"/>
      <c r="GBC105" s="18"/>
      <c r="GBD105" s="18"/>
      <c r="GBE105" s="18"/>
      <c r="GBF105" s="18"/>
      <c r="GBG105" s="18"/>
      <c r="GBH105" s="18"/>
      <c r="GBI105" s="18"/>
      <c r="GBJ105" s="18"/>
      <c r="GBK105" s="18"/>
      <c r="GBL105" s="18"/>
      <c r="GBM105" s="18"/>
      <c r="GBN105" s="18"/>
      <c r="GBO105" s="18"/>
      <c r="GBP105" s="18"/>
      <c r="GBQ105" s="18"/>
      <c r="GBR105" s="18"/>
      <c r="GBS105" s="18"/>
      <c r="GBT105" s="18"/>
      <c r="GBU105" s="18"/>
      <c r="GBV105" s="18"/>
      <c r="GBW105" s="18"/>
      <c r="GBX105" s="18"/>
      <c r="GBY105" s="18"/>
      <c r="GBZ105" s="18"/>
      <c r="GCA105" s="18"/>
      <c r="GCB105" s="18"/>
      <c r="GCC105" s="18"/>
      <c r="GCD105" s="18"/>
      <c r="GCE105" s="18"/>
      <c r="GCF105" s="18"/>
      <c r="GCG105" s="18"/>
      <c r="GCH105" s="18"/>
      <c r="GCI105" s="18"/>
      <c r="GCJ105" s="18"/>
      <c r="GCK105" s="18"/>
      <c r="GCL105" s="18"/>
      <c r="GCM105" s="18"/>
      <c r="GCN105" s="18"/>
      <c r="GCO105" s="18"/>
      <c r="GCP105" s="18"/>
      <c r="GCQ105" s="18"/>
      <c r="GCR105" s="18"/>
      <c r="GCS105" s="18"/>
      <c r="GCT105" s="18"/>
      <c r="GCU105" s="18"/>
      <c r="GCV105" s="18"/>
      <c r="GCW105" s="18"/>
      <c r="GCX105" s="18"/>
      <c r="GCY105" s="18"/>
      <c r="GCZ105" s="18"/>
      <c r="GDA105" s="18"/>
      <c r="GDB105" s="18"/>
      <c r="GDC105" s="18"/>
      <c r="GDD105" s="18"/>
      <c r="GDE105" s="18"/>
      <c r="GDF105" s="18"/>
      <c r="GDG105" s="18"/>
      <c r="GDH105" s="18"/>
      <c r="GDI105" s="18"/>
      <c r="GDJ105" s="18"/>
      <c r="GDK105" s="18"/>
      <c r="GDL105" s="18"/>
      <c r="GDM105" s="18"/>
      <c r="GDN105" s="18"/>
      <c r="GDO105" s="18"/>
      <c r="GDP105" s="18"/>
      <c r="GDQ105" s="18"/>
      <c r="GDR105" s="18"/>
      <c r="GDS105" s="18"/>
      <c r="GDT105" s="18"/>
      <c r="GDU105" s="18"/>
      <c r="GDV105" s="18"/>
      <c r="GDW105" s="18"/>
      <c r="GDX105" s="18"/>
      <c r="GDY105" s="18"/>
      <c r="GDZ105" s="18"/>
      <c r="GEA105" s="18"/>
      <c r="GEB105" s="18"/>
      <c r="GEC105" s="18"/>
      <c r="GED105" s="18"/>
      <c r="GEE105" s="18"/>
      <c r="GEF105" s="18"/>
      <c r="GEG105" s="18"/>
      <c r="GEH105" s="18"/>
      <c r="GEI105" s="18"/>
      <c r="GEJ105" s="18"/>
      <c r="GEK105" s="18"/>
      <c r="GEL105" s="18"/>
      <c r="GEM105" s="18"/>
      <c r="GEN105" s="18"/>
      <c r="GEO105" s="18"/>
      <c r="GEP105" s="18"/>
      <c r="GEQ105" s="18"/>
      <c r="GER105" s="18"/>
      <c r="GES105" s="18"/>
      <c r="GET105" s="18"/>
      <c r="GEU105" s="18"/>
      <c r="GEV105" s="18"/>
      <c r="GEW105" s="18"/>
      <c r="GEX105" s="18"/>
      <c r="GEY105" s="18"/>
      <c r="GEZ105" s="18"/>
      <c r="GFA105" s="18"/>
      <c r="GFB105" s="18"/>
      <c r="GFC105" s="18"/>
      <c r="GFD105" s="18"/>
      <c r="GFE105" s="18"/>
      <c r="GFF105" s="18"/>
      <c r="GFG105" s="18"/>
      <c r="GFH105" s="18"/>
      <c r="GFI105" s="18"/>
      <c r="GFJ105" s="18"/>
      <c r="GFK105" s="18"/>
      <c r="GFL105" s="18"/>
      <c r="GFM105" s="18"/>
      <c r="GFN105" s="18"/>
      <c r="GFO105" s="18"/>
      <c r="GFP105" s="18"/>
      <c r="GFQ105" s="18"/>
      <c r="GFR105" s="18"/>
      <c r="GFS105" s="18"/>
      <c r="GFT105" s="18"/>
      <c r="GFU105" s="18"/>
      <c r="GFV105" s="18"/>
      <c r="GFW105" s="18"/>
      <c r="GFX105" s="18"/>
      <c r="GFY105" s="18"/>
      <c r="GFZ105" s="18"/>
      <c r="GGA105" s="18"/>
      <c r="GGB105" s="18"/>
      <c r="GGC105" s="18"/>
      <c r="GGD105" s="18"/>
      <c r="GGE105" s="18"/>
      <c r="GGF105" s="18"/>
      <c r="GGG105" s="18"/>
      <c r="GGH105" s="18"/>
      <c r="GGI105" s="18"/>
      <c r="GGJ105" s="18"/>
      <c r="GGK105" s="18"/>
      <c r="GGL105" s="18"/>
      <c r="GGM105" s="18"/>
      <c r="GGN105" s="18"/>
      <c r="GGO105" s="18"/>
      <c r="GGP105" s="18"/>
      <c r="GGQ105" s="18"/>
      <c r="GGR105" s="18"/>
      <c r="GGS105" s="18"/>
      <c r="GGT105" s="18"/>
      <c r="GGU105" s="18"/>
      <c r="GGV105" s="18"/>
      <c r="GGW105" s="18"/>
      <c r="GGX105" s="18"/>
      <c r="GGY105" s="18"/>
      <c r="GGZ105" s="18"/>
      <c r="GHA105" s="18"/>
      <c r="GHB105" s="18"/>
      <c r="GHC105" s="18"/>
      <c r="GHD105" s="18"/>
      <c r="GHE105" s="18"/>
      <c r="GHF105" s="18"/>
      <c r="GHG105" s="18"/>
      <c r="GHH105" s="18"/>
      <c r="GHI105" s="18"/>
      <c r="GHJ105" s="18"/>
      <c r="GHK105" s="18"/>
      <c r="GHL105" s="18"/>
      <c r="GHM105" s="18"/>
      <c r="GHN105" s="18"/>
      <c r="GHO105" s="18"/>
      <c r="GHP105" s="18"/>
      <c r="GHQ105" s="18"/>
      <c r="GHR105" s="18"/>
      <c r="GHS105" s="18"/>
      <c r="GHT105" s="18"/>
      <c r="GHU105" s="18"/>
      <c r="GHV105" s="18"/>
      <c r="GHW105" s="18"/>
      <c r="GHX105" s="18"/>
      <c r="GHY105" s="18"/>
      <c r="GHZ105" s="18"/>
      <c r="GIA105" s="18"/>
      <c r="GIB105" s="18"/>
      <c r="GIC105" s="18"/>
      <c r="GID105" s="18"/>
      <c r="GIE105" s="18"/>
      <c r="GIF105" s="18"/>
      <c r="GIG105" s="18"/>
      <c r="GIH105" s="18"/>
      <c r="GII105" s="18"/>
      <c r="GIJ105" s="18"/>
      <c r="GIK105" s="18"/>
      <c r="GIL105" s="18"/>
      <c r="GIM105" s="18"/>
      <c r="GIN105" s="18"/>
      <c r="GIO105" s="18"/>
      <c r="GIP105" s="18"/>
      <c r="GIQ105" s="18"/>
      <c r="GIR105" s="18"/>
      <c r="GIS105" s="18"/>
      <c r="GIT105" s="18"/>
      <c r="GIU105" s="18"/>
      <c r="GIV105" s="18"/>
      <c r="GIW105" s="18"/>
      <c r="GIX105" s="18"/>
      <c r="GIY105" s="18"/>
      <c r="GIZ105" s="18"/>
      <c r="GJA105" s="18"/>
      <c r="GJB105" s="18"/>
      <c r="GJC105" s="18"/>
      <c r="GJD105" s="18"/>
      <c r="GJE105" s="18"/>
      <c r="GJF105" s="18"/>
      <c r="GJG105" s="18"/>
      <c r="GJH105" s="18"/>
      <c r="GJI105" s="18"/>
      <c r="GJJ105" s="18"/>
      <c r="GJK105" s="18"/>
      <c r="GJL105" s="18"/>
      <c r="GJM105" s="18"/>
      <c r="GJN105" s="18"/>
      <c r="GJO105" s="18"/>
      <c r="GJP105" s="18"/>
      <c r="GJQ105" s="18"/>
      <c r="GJR105" s="18"/>
      <c r="GJS105" s="18"/>
      <c r="GJT105" s="18"/>
      <c r="GJU105" s="18"/>
      <c r="GJV105" s="18"/>
      <c r="GJW105" s="18"/>
      <c r="GJX105" s="18"/>
      <c r="GJY105" s="18"/>
      <c r="GJZ105" s="18"/>
      <c r="GKA105" s="18"/>
      <c r="GKB105" s="18"/>
      <c r="GKC105" s="18"/>
      <c r="GKD105" s="18"/>
      <c r="GKE105" s="18"/>
      <c r="GKF105" s="18"/>
      <c r="GKG105" s="18"/>
      <c r="GKH105" s="18"/>
      <c r="GKI105" s="18"/>
      <c r="GKJ105" s="18"/>
      <c r="GKK105" s="18"/>
      <c r="GKL105" s="18"/>
      <c r="GKM105" s="18"/>
      <c r="GKN105" s="18"/>
      <c r="GKO105" s="18"/>
      <c r="GKP105" s="18"/>
      <c r="GKQ105" s="18"/>
      <c r="GKR105" s="18"/>
      <c r="GKS105" s="18"/>
      <c r="GKT105" s="18"/>
      <c r="GKU105" s="18"/>
      <c r="GKV105" s="18"/>
      <c r="GKW105" s="18"/>
      <c r="GKX105" s="18"/>
      <c r="GKY105" s="18"/>
      <c r="GKZ105" s="18"/>
      <c r="GLA105" s="18"/>
      <c r="GLB105" s="18"/>
      <c r="GLC105" s="18"/>
      <c r="GLD105" s="18"/>
      <c r="GLE105" s="18"/>
      <c r="GLF105" s="18"/>
      <c r="GLG105" s="18"/>
      <c r="GLH105" s="18"/>
      <c r="GLI105" s="18"/>
      <c r="GLJ105" s="18"/>
      <c r="GLK105" s="18"/>
      <c r="GLL105" s="18"/>
      <c r="GLM105" s="18"/>
      <c r="GLN105" s="18"/>
      <c r="GLO105" s="18"/>
      <c r="GLP105" s="18"/>
      <c r="GLQ105" s="18"/>
      <c r="GLR105" s="18"/>
      <c r="GLS105" s="18"/>
      <c r="GLT105" s="18"/>
      <c r="GLU105" s="18"/>
      <c r="GLV105" s="18"/>
      <c r="GLW105" s="18"/>
      <c r="GLX105" s="18"/>
      <c r="GLY105" s="18"/>
      <c r="GLZ105" s="18"/>
      <c r="GMA105" s="18"/>
      <c r="GMB105" s="18"/>
      <c r="GMC105" s="18"/>
      <c r="GMD105" s="18"/>
      <c r="GME105" s="18"/>
      <c r="GMF105" s="18"/>
      <c r="GMG105" s="18"/>
      <c r="GMH105" s="18"/>
      <c r="GMI105" s="18"/>
      <c r="GMJ105" s="18"/>
      <c r="GMK105" s="18"/>
      <c r="GML105" s="18"/>
      <c r="GMM105" s="18"/>
      <c r="GMN105" s="18"/>
      <c r="GMO105" s="18"/>
      <c r="GMP105" s="18"/>
      <c r="GMQ105" s="18"/>
      <c r="GMR105" s="18"/>
      <c r="GMS105" s="18"/>
      <c r="GMT105" s="18"/>
      <c r="GMU105" s="18"/>
      <c r="GMV105" s="18"/>
      <c r="GMW105" s="18"/>
      <c r="GMX105" s="18"/>
      <c r="GMY105" s="18"/>
      <c r="GMZ105" s="18"/>
      <c r="GNA105" s="18"/>
      <c r="GNB105" s="18"/>
      <c r="GNC105" s="18"/>
      <c r="GND105" s="18"/>
      <c r="GNE105" s="18"/>
      <c r="GNF105" s="18"/>
      <c r="GNG105" s="18"/>
      <c r="GNH105" s="18"/>
      <c r="GNI105" s="18"/>
      <c r="GNJ105" s="18"/>
      <c r="GNK105" s="18"/>
      <c r="GNL105" s="18"/>
      <c r="GNM105" s="18"/>
      <c r="GNN105" s="18"/>
      <c r="GNO105" s="18"/>
      <c r="GNP105" s="18"/>
      <c r="GNQ105" s="18"/>
      <c r="GNR105" s="18"/>
      <c r="GNS105" s="18"/>
      <c r="GNT105" s="18"/>
      <c r="GNU105" s="18"/>
      <c r="GNV105" s="18"/>
      <c r="GNW105" s="18"/>
      <c r="GNX105" s="18"/>
      <c r="GNY105" s="18"/>
      <c r="GNZ105" s="18"/>
      <c r="GOA105" s="18"/>
      <c r="GOB105" s="18"/>
      <c r="GOC105" s="18"/>
      <c r="GOD105" s="18"/>
      <c r="GOE105" s="18"/>
      <c r="GOF105" s="18"/>
      <c r="GOG105" s="18"/>
      <c r="GOH105" s="18"/>
      <c r="GOI105" s="18"/>
      <c r="GOJ105" s="18"/>
      <c r="GOK105" s="18"/>
      <c r="GOL105" s="18"/>
      <c r="GOM105" s="18"/>
      <c r="GON105" s="18"/>
      <c r="GOO105" s="18"/>
      <c r="GOP105" s="18"/>
      <c r="GOQ105" s="18"/>
      <c r="GOR105" s="18"/>
      <c r="GOS105" s="18"/>
      <c r="GOT105" s="18"/>
      <c r="GOU105" s="18"/>
      <c r="GOV105" s="18"/>
      <c r="GOW105" s="18"/>
      <c r="GOX105" s="18"/>
      <c r="GOY105" s="18"/>
      <c r="GOZ105" s="18"/>
      <c r="GPA105" s="18"/>
      <c r="GPB105" s="18"/>
      <c r="GPC105" s="18"/>
      <c r="GPD105" s="18"/>
      <c r="GPE105" s="18"/>
      <c r="GPF105" s="18"/>
      <c r="GPG105" s="18"/>
      <c r="GPH105" s="18"/>
      <c r="GPI105" s="18"/>
      <c r="GPJ105" s="18"/>
      <c r="GPK105" s="18"/>
      <c r="GPL105" s="18"/>
      <c r="GPM105" s="18"/>
      <c r="GPN105" s="18"/>
      <c r="GPO105" s="18"/>
      <c r="GPP105" s="18"/>
      <c r="GPQ105" s="18"/>
      <c r="GPR105" s="18"/>
      <c r="GPS105" s="18"/>
      <c r="GPT105" s="18"/>
      <c r="GPU105" s="18"/>
      <c r="GPV105" s="18"/>
      <c r="GPW105" s="18"/>
      <c r="GPX105" s="18"/>
      <c r="GPY105" s="18"/>
      <c r="GPZ105" s="18"/>
      <c r="GQA105" s="18"/>
      <c r="GQB105" s="18"/>
      <c r="GQC105" s="18"/>
      <c r="GQD105" s="18"/>
      <c r="GQE105" s="18"/>
      <c r="GQF105" s="18"/>
      <c r="GQG105" s="18"/>
      <c r="GQH105" s="18"/>
      <c r="GQI105" s="18"/>
      <c r="GQJ105" s="18"/>
      <c r="GQK105" s="18"/>
      <c r="GQL105" s="18"/>
      <c r="GQM105" s="18"/>
      <c r="GQN105" s="18"/>
      <c r="GQO105" s="18"/>
      <c r="GQP105" s="18"/>
      <c r="GQQ105" s="18"/>
      <c r="GQR105" s="18"/>
      <c r="GQS105" s="18"/>
      <c r="GQT105" s="18"/>
      <c r="GQU105" s="18"/>
      <c r="GQV105" s="18"/>
      <c r="GQW105" s="18"/>
      <c r="GQX105" s="18"/>
      <c r="GQY105" s="18"/>
      <c r="GQZ105" s="18"/>
      <c r="GRA105" s="18"/>
      <c r="GRB105" s="18"/>
      <c r="GRC105" s="18"/>
      <c r="GRD105" s="18"/>
      <c r="GRE105" s="18"/>
      <c r="GRF105" s="18"/>
      <c r="GRG105" s="18"/>
      <c r="GRH105" s="18"/>
      <c r="GRI105" s="18"/>
      <c r="GRJ105" s="18"/>
      <c r="GRK105" s="18"/>
      <c r="GRL105" s="18"/>
      <c r="GRM105" s="18"/>
      <c r="GRN105" s="18"/>
      <c r="GRO105" s="18"/>
      <c r="GRP105" s="18"/>
      <c r="GRQ105" s="18"/>
      <c r="GRR105" s="18"/>
      <c r="GRS105" s="18"/>
      <c r="GRT105" s="18"/>
      <c r="GRU105" s="18"/>
      <c r="GRV105" s="18"/>
      <c r="GRW105" s="18"/>
      <c r="GRX105" s="18"/>
      <c r="GRY105" s="18"/>
      <c r="GRZ105" s="18"/>
      <c r="GSA105" s="18"/>
      <c r="GSB105" s="18"/>
      <c r="GSC105" s="18"/>
      <c r="GSD105" s="18"/>
      <c r="GSE105" s="18"/>
      <c r="GSF105" s="18"/>
      <c r="GSG105" s="18"/>
      <c r="GSH105" s="18"/>
      <c r="GSI105" s="18"/>
      <c r="GSJ105" s="18"/>
      <c r="GSK105" s="18"/>
      <c r="GSL105" s="18"/>
      <c r="GSM105" s="18"/>
      <c r="GSN105" s="18"/>
      <c r="GSO105" s="18"/>
      <c r="GSP105" s="18"/>
      <c r="GSQ105" s="18"/>
      <c r="GSR105" s="18"/>
      <c r="GSS105" s="18"/>
      <c r="GST105" s="18"/>
      <c r="GSU105" s="18"/>
      <c r="GSV105" s="18"/>
      <c r="GSW105" s="18"/>
      <c r="GSX105" s="18"/>
      <c r="GSY105" s="18"/>
      <c r="GSZ105" s="18"/>
      <c r="GTA105" s="18"/>
      <c r="GTB105" s="18"/>
      <c r="GTC105" s="18"/>
      <c r="GTD105" s="18"/>
      <c r="GTE105" s="18"/>
      <c r="GTF105" s="18"/>
      <c r="GTG105" s="18"/>
      <c r="GTH105" s="18"/>
      <c r="GTI105" s="18"/>
      <c r="GTJ105" s="18"/>
      <c r="GTK105" s="18"/>
      <c r="GTL105" s="18"/>
      <c r="GTM105" s="18"/>
      <c r="GTN105" s="18"/>
      <c r="GTO105" s="18"/>
      <c r="GTP105" s="18"/>
      <c r="GTQ105" s="18"/>
      <c r="GTR105" s="18"/>
      <c r="GTS105" s="18"/>
      <c r="GTT105" s="18"/>
      <c r="GTU105" s="18"/>
      <c r="GTV105" s="18"/>
      <c r="GTW105" s="18"/>
      <c r="GTX105" s="18"/>
      <c r="GTY105" s="18"/>
      <c r="GTZ105" s="18"/>
      <c r="GUA105" s="18"/>
      <c r="GUB105" s="18"/>
      <c r="GUC105" s="18"/>
      <c r="GUD105" s="18"/>
      <c r="GUE105" s="18"/>
      <c r="GUF105" s="18"/>
      <c r="GUG105" s="18"/>
      <c r="GUH105" s="18"/>
      <c r="GUI105" s="18"/>
      <c r="GUJ105" s="18"/>
      <c r="GUK105" s="18"/>
      <c r="GUL105" s="18"/>
      <c r="GUM105" s="18"/>
      <c r="GUN105" s="18"/>
      <c r="GUO105" s="18"/>
      <c r="GUP105" s="18"/>
      <c r="GUQ105" s="18"/>
      <c r="GUR105" s="18"/>
      <c r="GUS105" s="18"/>
      <c r="GUT105" s="18"/>
      <c r="GUU105" s="18"/>
      <c r="GUV105" s="18"/>
      <c r="GUW105" s="18"/>
      <c r="GUX105" s="18"/>
      <c r="GUY105" s="18"/>
      <c r="GUZ105" s="18"/>
      <c r="GVA105" s="18"/>
      <c r="GVB105" s="18"/>
      <c r="GVC105" s="18"/>
      <c r="GVD105" s="18"/>
      <c r="GVE105" s="18"/>
      <c r="GVF105" s="18"/>
      <c r="GVG105" s="18"/>
      <c r="GVH105" s="18"/>
      <c r="GVI105" s="18"/>
      <c r="GVJ105" s="18"/>
      <c r="GVK105" s="18"/>
      <c r="GVL105" s="18"/>
      <c r="GVM105" s="18"/>
      <c r="GVN105" s="18"/>
      <c r="GVO105" s="18"/>
      <c r="GVP105" s="18"/>
      <c r="GVQ105" s="18"/>
      <c r="GVR105" s="18"/>
      <c r="GVS105" s="18"/>
      <c r="GVT105" s="18"/>
      <c r="GVU105" s="18"/>
      <c r="GVV105" s="18"/>
      <c r="GVW105" s="18"/>
      <c r="GVX105" s="18"/>
      <c r="GVY105" s="18"/>
      <c r="GVZ105" s="18"/>
      <c r="GWA105" s="18"/>
      <c r="GWB105" s="18"/>
      <c r="GWC105" s="18"/>
      <c r="GWD105" s="18"/>
      <c r="GWE105" s="18"/>
      <c r="GWF105" s="18"/>
      <c r="GWG105" s="18"/>
      <c r="GWH105" s="18"/>
      <c r="GWI105" s="18"/>
      <c r="GWJ105" s="18"/>
      <c r="GWK105" s="18"/>
      <c r="GWL105" s="18"/>
      <c r="GWM105" s="18"/>
      <c r="GWN105" s="18"/>
      <c r="GWO105" s="18"/>
      <c r="GWP105" s="18"/>
      <c r="GWQ105" s="18"/>
      <c r="GWR105" s="18"/>
      <c r="GWS105" s="18"/>
      <c r="GWT105" s="18"/>
      <c r="GWU105" s="18"/>
      <c r="GWV105" s="18"/>
      <c r="GWW105" s="18"/>
      <c r="GWX105" s="18"/>
      <c r="GWY105" s="18"/>
      <c r="GWZ105" s="18"/>
      <c r="GXA105" s="18"/>
      <c r="GXB105" s="18"/>
      <c r="GXC105" s="18"/>
      <c r="GXD105" s="18"/>
      <c r="GXE105" s="18"/>
      <c r="GXF105" s="18"/>
      <c r="GXG105" s="18"/>
      <c r="GXH105" s="18"/>
      <c r="GXI105" s="18"/>
      <c r="GXJ105" s="18"/>
      <c r="GXK105" s="18"/>
      <c r="GXL105" s="18"/>
      <c r="GXM105" s="18"/>
      <c r="GXN105" s="18"/>
      <c r="GXO105" s="18"/>
      <c r="GXP105" s="18"/>
      <c r="GXQ105" s="18"/>
      <c r="GXR105" s="18"/>
      <c r="GXS105" s="18"/>
      <c r="GXT105" s="18"/>
      <c r="GXU105" s="18"/>
      <c r="GXV105" s="18"/>
      <c r="GXW105" s="18"/>
      <c r="GXX105" s="18"/>
      <c r="GXY105" s="18"/>
      <c r="GXZ105" s="18"/>
      <c r="GYA105" s="18"/>
      <c r="GYB105" s="18"/>
      <c r="GYC105" s="18"/>
      <c r="GYD105" s="18"/>
      <c r="GYE105" s="18"/>
      <c r="GYF105" s="18"/>
      <c r="GYG105" s="18"/>
      <c r="GYH105" s="18"/>
      <c r="GYI105" s="18"/>
      <c r="GYJ105" s="18"/>
      <c r="GYK105" s="18"/>
      <c r="GYL105" s="18"/>
      <c r="GYM105" s="18"/>
      <c r="GYN105" s="18"/>
      <c r="GYO105" s="18"/>
      <c r="GYP105" s="18"/>
      <c r="GYQ105" s="18"/>
      <c r="GYR105" s="18"/>
      <c r="GYS105" s="18"/>
      <c r="GYT105" s="18"/>
      <c r="GYU105" s="18"/>
      <c r="GYV105" s="18"/>
      <c r="GYW105" s="18"/>
      <c r="GYX105" s="18"/>
      <c r="GYY105" s="18"/>
      <c r="GYZ105" s="18"/>
      <c r="GZA105" s="18"/>
      <c r="GZB105" s="18"/>
      <c r="GZC105" s="18"/>
      <c r="GZD105" s="18"/>
      <c r="GZE105" s="18"/>
      <c r="GZF105" s="18"/>
      <c r="GZG105" s="18"/>
      <c r="GZH105" s="18"/>
      <c r="GZI105" s="18"/>
      <c r="GZJ105" s="18"/>
      <c r="GZK105" s="18"/>
      <c r="GZL105" s="18"/>
      <c r="GZM105" s="18"/>
      <c r="GZN105" s="18"/>
      <c r="GZO105" s="18"/>
      <c r="GZP105" s="18"/>
      <c r="GZQ105" s="18"/>
      <c r="GZR105" s="18"/>
      <c r="GZS105" s="18"/>
      <c r="GZT105" s="18"/>
      <c r="GZU105" s="18"/>
      <c r="GZV105" s="18"/>
      <c r="GZW105" s="18"/>
      <c r="GZX105" s="18"/>
      <c r="GZY105" s="18"/>
      <c r="GZZ105" s="18"/>
      <c r="HAA105" s="18"/>
      <c r="HAB105" s="18"/>
      <c r="HAC105" s="18"/>
      <c r="HAD105" s="18"/>
      <c r="HAE105" s="18"/>
      <c r="HAF105" s="18"/>
      <c r="HAG105" s="18"/>
      <c r="HAH105" s="18"/>
      <c r="HAI105" s="18"/>
      <c r="HAJ105" s="18"/>
      <c r="HAK105" s="18"/>
      <c r="HAL105" s="18"/>
      <c r="HAM105" s="18"/>
      <c r="HAN105" s="18"/>
      <c r="HAO105" s="18"/>
      <c r="HAP105" s="18"/>
      <c r="HAQ105" s="18"/>
      <c r="HAR105" s="18"/>
      <c r="HAS105" s="18"/>
      <c r="HAT105" s="18"/>
      <c r="HAU105" s="18"/>
      <c r="HAV105" s="18"/>
      <c r="HAW105" s="18"/>
      <c r="HAX105" s="18"/>
      <c r="HAY105" s="18"/>
      <c r="HAZ105" s="18"/>
      <c r="HBA105" s="18"/>
      <c r="HBB105" s="18"/>
      <c r="HBC105" s="18"/>
      <c r="HBD105" s="18"/>
      <c r="HBE105" s="18"/>
      <c r="HBF105" s="18"/>
      <c r="HBG105" s="18"/>
      <c r="HBH105" s="18"/>
      <c r="HBI105" s="18"/>
      <c r="HBJ105" s="18"/>
      <c r="HBK105" s="18"/>
      <c r="HBL105" s="18"/>
      <c r="HBM105" s="18"/>
      <c r="HBN105" s="18"/>
      <c r="HBO105" s="18"/>
      <c r="HBP105" s="18"/>
      <c r="HBQ105" s="18"/>
      <c r="HBR105" s="18"/>
      <c r="HBS105" s="18"/>
      <c r="HBT105" s="18"/>
      <c r="HBU105" s="18"/>
      <c r="HBV105" s="18"/>
      <c r="HBW105" s="18"/>
      <c r="HBX105" s="18"/>
      <c r="HBY105" s="18"/>
      <c r="HBZ105" s="18"/>
      <c r="HCA105" s="18"/>
      <c r="HCB105" s="18"/>
      <c r="HCC105" s="18"/>
      <c r="HCD105" s="18"/>
      <c r="HCE105" s="18"/>
      <c r="HCF105" s="18"/>
      <c r="HCG105" s="18"/>
      <c r="HCH105" s="18"/>
      <c r="HCI105" s="18"/>
      <c r="HCJ105" s="18"/>
      <c r="HCK105" s="18"/>
      <c r="HCL105" s="18"/>
      <c r="HCM105" s="18"/>
      <c r="HCN105" s="18"/>
      <c r="HCO105" s="18"/>
      <c r="HCP105" s="18"/>
      <c r="HCQ105" s="18"/>
      <c r="HCR105" s="18"/>
      <c r="HCS105" s="18"/>
      <c r="HCT105" s="18"/>
      <c r="HCU105" s="18"/>
      <c r="HCV105" s="18"/>
      <c r="HCW105" s="18"/>
      <c r="HCX105" s="18"/>
      <c r="HCY105" s="18"/>
      <c r="HCZ105" s="18"/>
      <c r="HDA105" s="18"/>
      <c r="HDB105" s="18"/>
      <c r="HDC105" s="18"/>
      <c r="HDD105" s="18"/>
      <c r="HDE105" s="18"/>
      <c r="HDF105" s="18"/>
      <c r="HDG105" s="18"/>
      <c r="HDH105" s="18"/>
      <c r="HDI105" s="18"/>
      <c r="HDJ105" s="18"/>
      <c r="HDK105" s="18"/>
      <c r="HDL105" s="18"/>
      <c r="HDM105" s="18"/>
      <c r="HDN105" s="18"/>
      <c r="HDO105" s="18"/>
      <c r="HDP105" s="18"/>
      <c r="HDQ105" s="18"/>
      <c r="HDR105" s="18"/>
      <c r="HDS105" s="18"/>
      <c r="HDT105" s="18"/>
      <c r="HDU105" s="18"/>
      <c r="HDV105" s="18"/>
      <c r="HDW105" s="18"/>
      <c r="HDX105" s="18"/>
      <c r="HDY105" s="18"/>
      <c r="HDZ105" s="18"/>
      <c r="HEA105" s="18"/>
      <c r="HEB105" s="18"/>
      <c r="HEC105" s="18"/>
      <c r="HED105" s="18"/>
      <c r="HEE105" s="18"/>
      <c r="HEF105" s="18"/>
      <c r="HEG105" s="18"/>
      <c r="HEH105" s="18"/>
      <c r="HEI105" s="18"/>
      <c r="HEJ105" s="18"/>
      <c r="HEK105" s="18"/>
      <c r="HEL105" s="18"/>
      <c r="HEM105" s="18"/>
      <c r="HEN105" s="18"/>
      <c r="HEO105" s="18"/>
      <c r="HEP105" s="18"/>
      <c r="HEQ105" s="18"/>
      <c r="HER105" s="18"/>
      <c r="HES105" s="18"/>
      <c r="HET105" s="18"/>
      <c r="HEU105" s="18"/>
      <c r="HEV105" s="18"/>
      <c r="HEW105" s="18"/>
      <c r="HEX105" s="18"/>
      <c r="HEY105" s="18"/>
      <c r="HEZ105" s="18"/>
      <c r="HFA105" s="18"/>
      <c r="HFB105" s="18"/>
      <c r="HFC105" s="18"/>
      <c r="HFD105" s="18"/>
      <c r="HFE105" s="18"/>
      <c r="HFF105" s="18"/>
      <c r="HFG105" s="18"/>
      <c r="HFH105" s="18"/>
      <c r="HFI105" s="18"/>
      <c r="HFJ105" s="18"/>
      <c r="HFK105" s="18"/>
      <c r="HFL105" s="18"/>
      <c r="HFM105" s="18"/>
      <c r="HFN105" s="18"/>
      <c r="HFO105" s="18"/>
      <c r="HFP105" s="18"/>
      <c r="HFQ105" s="18"/>
      <c r="HFR105" s="18"/>
      <c r="HFS105" s="18"/>
      <c r="HFT105" s="18"/>
      <c r="HFU105" s="18"/>
      <c r="HFV105" s="18"/>
      <c r="HFW105" s="18"/>
      <c r="HFX105" s="18"/>
      <c r="HFY105" s="18"/>
      <c r="HFZ105" s="18"/>
      <c r="HGA105" s="18"/>
      <c r="HGB105" s="18"/>
      <c r="HGC105" s="18"/>
      <c r="HGD105" s="18"/>
      <c r="HGE105" s="18"/>
      <c r="HGF105" s="18"/>
      <c r="HGG105" s="18"/>
      <c r="HGH105" s="18"/>
      <c r="HGI105" s="18"/>
      <c r="HGJ105" s="18"/>
      <c r="HGK105" s="18"/>
      <c r="HGL105" s="18"/>
      <c r="HGM105" s="18"/>
      <c r="HGN105" s="18"/>
      <c r="HGO105" s="18"/>
      <c r="HGP105" s="18"/>
      <c r="HGQ105" s="18"/>
      <c r="HGR105" s="18"/>
      <c r="HGS105" s="18"/>
      <c r="HGT105" s="18"/>
      <c r="HGU105" s="18"/>
      <c r="HGV105" s="18"/>
      <c r="HGW105" s="18"/>
      <c r="HGX105" s="18"/>
      <c r="HGY105" s="18"/>
      <c r="HGZ105" s="18"/>
      <c r="HHA105" s="18"/>
      <c r="HHB105" s="18"/>
      <c r="HHC105" s="18"/>
      <c r="HHD105" s="18"/>
      <c r="HHE105" s="18"/>
      <c r="HHF105" s="18"/>
      <c r="HHG105" s="18"/>
      <c r="HHH105" s="18"/>
      <c r="HHI105" s="18"/>
      <c r="HHJ105" s="18"/>
      <c r="HHK105" s="18"/>
      <c r="HHL105" s="18"/>
      <c r="HHM105" s="18"/>
      <c r="HHN105" s="18"/>
      <c r="HHO105" s="18"/>
      <c r="HHP105" s="18"/>
      <c r="HHQ105" s="18"/>
      <c r="HHR105" s="18"/>
      <c r="HHS105" s="18"/>
      <c r="HHT105" s="18"/>
      <c r="HHU105" s="18"/>
      <c r="HHV105" s="18"/>
      <c r="HHW105" s="18"/>
      <c r="HHX105" s="18"/>
      <c r="HHY105" s="18"/>
      <c r="HHZ105" s="18"/>
      <c r="HIA105" s="18"/>
      <c r="HIB105" s="18"/>
      <c r="HIC105" s="18"/>
      <c r="HID105" s="18"/>
      <c r="HIE105" s="18"/>
      <c r="HIF105" s="18"/>
      <c r="HIG105" s="18"/>
      <c r="HIH105" s="18"/>
      <c r="HII105" s="18"/>
      <c r="HIJ105" s="18"/>
      <c r="HIK105" s="18"/>
      <c r="HIL105" s="18"/>
      <c r="HIM105" s="18"/>
      <c r="HIN105" s="18"/>
      <c r="HIO105" s="18"/>
      <c r="HIP105" s="18"/>
      <c r="HIQ105" s="18"/>
      <c r="HIR105" s="18"/>
      <c r="HIS105" s="18"/>
      <c r="HIT105" s="18"/>
      <c r="HIU105" s="18"/>
      <c r="HIV105" s="18"/>
      <c r="HIW105" s="18"/>
      <c r="HIX105" s="18"/>
      <c r="HIY105" s="18"/>
      <c r="HIZ105" s="18"/>
      <c r="HJA105" s="18"/>
      <c r="HJB105" s="18"/>
      <c r="HJC105" s="18"/>
      <c r="HJD105" s="18"/>
      <c r="HJE105" s="18"/>
      <c r="HJF105" s="18"/>
      <c r="HJG105" s="18"/>
      <c r="HJH105" s="18"/>
      <c r="HJI105" s="18"/>
      <c r="HJJ105" s="18"/>
      <c r="HJK105" s="18"/>
      <c r="HJL105" s="18"/>
      <c r="HJM105" s="18"/>
      <c r="HJN105" s="18"/>
      <c r="HJO105" s="18"/>
      <c r="HJP105" s="18"/>
      <c r="HJQ105" s="18"/>
      <c r="HJR105" s="18"/>
      <c r="HJS105" s="18"/>
      <c r="HJT105" s="18"/>
      <c r="HJU105" s="18"/>
      <c r="HJV105" s="18"/>
      <c r="HJW105" s="18"/>
      <c r="HJX105" s="18"/>
      <c r="HJY105" s="18"/>
      <c r="HJZ105" s="18"/>
      <c r="HKA105" s="18"/>
      <c r="HKB105" s="18"/>
      <c r="HKC105" s="18"/>
      <c r="HKD105" s="18"/>
      <c r="HKE105" s="18"/>
      <c r="HKF105" s="18"/>
      <c r="HKG105" s="18"/>
      <c r="HKH105" s="18"/>
      <c r="HKI105" s="18"/>
      <c r="HKJ105" s="18"/>
      <c r="HKK105" s="18"/>
      <c r="HKL105" s="18"/>
      <c r="HKM105" s="18"/>
      <c r="HKN105" s="18"/>
      <c r="HKO105" s="18"/>
      <c r="HKP105" s="18"/>
      <c r="HKQ105" s="18"/>
      <c r="HKR105" s="18"/>
      <c r="HKS105" s="18"/>
      <c r="HKT105" s="18"/>
      <c r="HKU105" s="18"/>
      <c r="HKV105" s="18"/>
      <c r="HKW105" s="18"/>
      <c r="HKX105" s="18"/>
      <c r="HKY105" s="18"/>
      <c r="HKZ105" s="18"/>
      <c r="HLA105" s="18"/>
      <c r="HLB105" s="18"/>
      <c r="HLC105" s="18"/>
      <c r="HLD105" s="18"/>
      <c r="HLE105" s="18"/>
      <c r="HLF105" s="18"/>
      <c r="HLG105" s="18"/>
      <c r="HLH105" s="18"/>
      <c r="HLI105" s="18"/>
      <c r="HLJ105" s="18"/>
      <c r="HLK105" s="18"/>
      <c r="HLL105" s="18"/>
      <c r="HLM105" s="18"/>
      <c r="HLN105" s="18"/>
      <c r="HLO105" s="18"/>
      <c r="HLP105" s="18"/>
      <c r="HLQ105" s="18"/>
      <c r="HLR105" s="18"/>
      <c r="HLS105" s="18"/>
      <c r="HLT105" s="18"/>
      <c r="HLU105" s="18"/>
      <c r="HLV105" s="18"/>
      <c r="HLW105" s="18"/>
      <c r="HLX105" s="18"/>
      <c r="HLY105" s="18"/>
      <c r="HLZ105" s="18"/>
      <c r="HMA105" s="18"/>
      <c r="HMB105" s="18"/>
      <c r="HMC105" s="18"/>
      <c r="HMD105" s="18"/>
      <c r="HME105" s="18"/>
      <c r="HMF105" s="18"/>
      <c r="HMG105" s="18"/>
      <c r="HMH105" s="18"/>
      <c r="HMI105" s="18"/>
      <c r="HMJ105" s="18"/>
      <c r="HMK105" s="18"/>
      <c r="HML105" s="18"/>
      <c r="HMM105" s="18"/>
      <c r="HMN105" s="18"/>
      <c r="HMO105" s="18"/>
      <c r="HMP105" s="18"/>
      <c r="HMQ105" s="18"/>
      <c r="HMR105" s="18"/>
      <c r="HMS105" s="18"/>
      <c r="HMT105" s="18"/>
      <c r="HMU105" s="18"/>
      <c r="HMV105" s="18"/>
      <c r="HMW105" s="18"/>
      <c r="HMX105" s="18"/>
      <c r="HMY105" s="18"/>
      <c r="HMZ105" s="18"/>
      <c r="HNA105" s="18"/>
      <c r="HNB105" s="18"/>
      <c r="HNC105" s="18"/>
      <c r="HND105" s="18"/>
      <c r="HNE105" s="18"/>
      <c r="HNF105" s="18"/>
      <c r="HNG105" s="18"/>
      <c r="HNH105" s="18"/>
      <c r="HNI105" s="18"/>
      <c r="HNJ105" s="18"/>
      <c r="HNK105" s="18"/>
      <c r="HNL105" s="18"/>
      <c r="HNM105" s="18"/>
      <c r="HNN105" s="18"/>
      <c r="HNO105" s="18"/>
      <c r="HNP105" s="18"/>
      <c r="HNQ105" s="18"/>
      <c r="HNR105" s="18"/>
      <c r="HNS105" s="18"/>
      <c r="HNT105" s="18"/>
      <c r="HNU105" s="18"/>
      <c r="HNV105" s="18"/>
      <c r="HNW105" s="18"/>
      <c r="HNX105" s="18"/>
      <c r="HNY105" s="18"/>
      <c r="HNZ105" s="18"/>
      <c r="HOA105" s="18"/>
      <c r="HOB105" s="18"/>
      <c r="HOC105" s="18"/>
      <c r="HOD105" s="18"/>
      <c r="HOE105" s="18"/>
      <c r="HOF105" s="18"/>
      <c r="HOG105" s="18"/>
      <c r="HOH105" s="18"/>
      <c r="HOI105" s="18"/>
      <c r="HOJ105" s="18"/>
      <c r="HOK105" s="18"/>
      <c r="HOL105" s="18"/>
      <c r="HOM105" s="18"/>
      <c r="HON105" s="18"/>
      <c r="HOO105" s="18"/>
      <c r="HOP105" s="18"/>
      <c r="HOQ105" s="18"/>
      <c r="HOR105" s="18"/>
      <c r="HOS105" s="18"/>
      <c r="HOT105" s="18"/>
      <c r="HOU105" s="18"/>
      <c r="HOV105" s="18"/>
      <c r="HOW105" s="18"/>
      <c r="HOX105" s="18"/>
      <c r="HOY105" s="18"/>
      <c r="HOZ105" s="18"/>
      <c r="HPA105" s="18"/>
      <c r="HPB105" s="18"/>
      <c r="HPC105" s="18"/>
      <c r="HPD105" s="18"/>
      <c r="HPE105" s="18"/>
      <c r="HPF105" s="18"/>
      <c r="HPG105" s="18"/>
      <c r="HPH105" s="18"/>
      <c r="HPI105" s="18"/>
      <c r="HPJ105" s="18"/>
      <c r="HPK105" s="18"/>
      <c r="HPL105" s="18"/>
      <c r="HPM105" s="18"/>
      <c r="HPN105" s="18"/>
      <c r="HPO105" s="18"/>
      <c r="HPP105" s="18"/>
      <c r="HPQ105" s="18"/>
      <c r="HPR105" s="18"/>
      <c r="HPS105" s="18"/>
      <c r="HPT105" s="18"/>
      <c r="HPU105" s="18"/>
      <c r="HPV105" s="18"/>
      <c r="HPW105" s="18"/>
      <c r="HPX105" s="18"/>
      <c r="HPY105" s="18"/>
      <c r="HPZ105" s="18"/>
      <c r="HQA105" s="18"/>
      <c r="HQB105" s="18"/>
      <c r="HQC105" s="18"/>
      <c r="HQD105" s="18"/>
      <c r="HQE105" s="18"/>
      <c r="HQF105" s="18"/>
      <c r="HQG105" s="18"/>
      <c r="HQH105" s="18"/>
      <c r="HQI105" s="18"/>
      <c r="HQJ105" s="18"/>
      <c r="HQK105" s="18"/>
      <c r="HQL105" s="18"/>
      <c r="HQM105" s="18"/>
      <c r="HQN105" s="18"/>
      <c r="HQO105" s="18"/>
      <c r="HQP105" s="18"/>
      <c r="HQQ105" s="18"/>
      <c r="HQR105" s="18"/>
      <c r="HQS105" s="18"/>
      <c r="HQT105" s="18"/>
      <c r="HQU105" s="18"/>
      <c r="HQV105" s="18"/>
      <c r="HQW105" s="18"/>
      <c r="HQX105" s="18"/>
      <c r="HQY105" s="18"/>
      <c r="HQZ105" s="18"/>
      <c r="HRA105" s="18"/>
      <c r="HRB105" s="18"/>
      <c r="HRC105" s="18"/>
      <c r="HRD105" s="18"/>
      <c r="HRE105" s="18"/>
      <c r="HRF105" s="18"/>
      <c r="HRG105" s="18"/>
      <c r="HRH105" s="18"/>
      <c r="HRI105" s="18"/>
      <c r="HRJ105" s="18"/>
      <c r="HRK105" s="18"/>
      <c r="HRL105" s="18"/>
      <c r="HRM105" s="18"/>
      <c r="HRN105" s="18"/>
      <c r="HRO105" s="18"/>
      <c r="HRP105" s="18"/>
      <c r="HRQ105" s="18"/>
      <c r="HRR105" s="18"/>
      <c r="HRS105" s="18"/>
      <c r="HRT105" s="18"/>
      <c r="HRU105" s="18"/>
      <c r="HRV105" s="18"/>
      <c r="HRW105" s="18"/>
      <c r="HRX105" s="18"/>
      <c r="HRY105" s="18"/>
      <c r="HRZ105" s="18"/>
      <c r="HSA105" s="18"/>
      <c r="HSB105" s="18"/>
      <c r="HSC105" s="18"/>
      <c r="HSD105" s="18"/>
      <c r="HSE105" s="18"/>
      <c r="HSF105" s="18"/>
      <c r="HSG105" s="18"/>
      <c r="HSH105" s="18"/>
      <c r="HSI105" s="18"/>
      <c r="HSJ105" s="18"/>
      <c r="HSK105" s="18"/>
      <c r="HSL105" s="18"/>
      <c r="HSM105" s="18"/>
      <c r="HSN105" s="18"/>
      <c r="HSO105" s="18"/>
      <c r="HSP105" s="18"/>
      <c r="HSQ105" s="18"/>
      <c r="HSR105" s="18"/>
      <c r="HSS105" s="18"/>
      <c r="HST105" s="18"/>
      <c r="HSU105" s="18"/>
      <c r="HSV105" s="18"/>
      <c r="HSW105" s="18"/>
      <c r="HSX105" s="18"/>
      <c r="HSY105" s="18"/>
      <c r="HSZ105" s="18"/>
      <c r="HTA105" s="18"/>
      <c r="HTB105" s="18"/>
      <c r="HTC105" s="18"/>
      <c r="HTD105" s="18"/>
      <c r="HTE105" s="18"/>
      <c r="HTF105" s="18"/>
      <c r="HTG105" s="18"/>
      <c r="HTH105" s="18"/>
      <c r="HTI105" s="18"/>
      <c r="HTJ105" s="18"/>
      <c r="HTK105" s="18"/>
      <c r="HTL105" s="18"/>
      <c r="HTM105" s="18"/>
      <c r="HTN105" s="18"/>
      <c r="HTO105" s="18"/>
      <c r="HTP105" s="18"/>
      <c r="HTQ105" s="18"/>
      <c r="HTR105" s="18"/>
      <c r="HTS105" s="18"/>
      <c r="HTT105" s="18"/>
      <c r="HTU105" s="18"/>
      <c r="HTV105" s="18"/>
      <c r="HTW105" s="18"/>
      <c r="HTX105" s="18"/>
      <c r="HTY105" s="18"/>
      <c r="HTZ105" s="18"/>
      <c r="HUA105" s="18"/>
      <c r="HUB105" s="18"/>
      <c r="HUC105" s="18"/>
      <c r="HUD105" s="18"/>
      <c r="HUE105" s="18"/>
      <c r="HUF105" s="18"/>
      <c r="HUG105" s="18"/>
      <c r="HUH105" s="18"/>
      <c r="HUI105" s="18"/>
      <c r="HUJ105" s="18"/>
      <c r="HUK105" s="18"/>
      <c r="HUL105" s="18"/>
      <c r="HUM105" s="18"/>
      <c r="HUN105" s="18"/>
      <c r="HUO105" s="18"/>
      <c r="HUP105" s="18"/>
      <c r="HUQ105" s="18"/>
      <c r="HUR105" s="18"/>
      <c r="HUS105" s="18"/>
      <c r="HUT105" s="18"/>
      <c r="HUU105" s="18"/>
      <c r="HUV105" s="18"/>
      <c r="HUW105" s="18"/>
      <c r="HUX105" s="18"/>
      <c r="HUY105" s="18"/>
      <c r="HUZ105" s="18"/>
      <c r="HVA105" s="18"/>
      <c r="HVB105" s="18"/>
      <c r="HVC105" s="18"/>
      <c r="HVD105" s="18"/>
      <c r="HVE105" s="18"/>
      <c r="HVF105" s="18"/>
      <c r="HVG105" s="18"/>
      <c r="HVH105" s="18"/>
      <c r="HVI105" s="18"/>
      <c r="HVJ105" s="18"/>
      <c r="HVK105" s="18"/>
      <c r="HVL105" s="18"/>
      <c r="HVM105" s="18"/>
      <c r="HVN105" s="18"/>
      <c r="HVO105" s="18"/>
      <c r="HVP105" s="18"/>
      <c r="HVQ105" s="18"/>
      <c r="HVR105" s="18"/>
      <c r="HVS105" s="18"/>
      <c r="HVT105" s="18"/>
      <c r="HVU105" s="18"/>
      <c r="HVV105" s="18"/>
      <c r="HVW105" s="18"/>
      <c r="HVX105" s="18"/>
      <c r="HVY105" s="18"/>
      <c r="HVZ105" s="18"/>
      <c r="HWA105" s="18"/>
      <c r="HWB105" s="18"/>
      <c r="HWC105" s="18"/>
      <c r="HWD105" s="18"/>
      <c r="HWE105" s="18"/>
      <c r="HWF105" s="18"/>
      <c r="HWG105" s="18"/>
      <c r="HWH105" s="18"/>
      <c r="HWI105" s="18"/>
      <c r="HWJ105" s="18"/>
      <c r="HWK105" s="18"/>
      <c r="HWL105" s="18"/>
      <c r="HWM105" s="18"/>
      <c r="HWN105" s="18"/>
      <c r="HWO105" s="18"/>
      <c r="HWP105" s="18"/>
      <c r="HWQ105" s="18"/>
      <c r="HWR105" s="18"/>
      <c r="HWS105" s="18"/>
      <c r="HWT105" s="18"/>
      <c r="HWU105" s="18"/>
      <c r="HWV105" s="18"/>
      <c r="HWW105" s="18"/>
      <c r="HWX105" s="18"/>
      <c r="HWY105" s="18"/>
      <c r="HWZ105" s="18"/>
      <c r="HXA105" s="18"/>
      <c r="HXB105" s="18"/>
      <c r="HXC105" s="18"/>
      <c r="HXD105" s="18"/>
      <c r="HXE105" s="18"/>
      <c r="HXF105" s="18"/>
      <c r="HXG105" s="18"/>
      <c r="HXH105" s="18"/>
      <c r="HXI105" s="18"/>
      <c r="HXJ105" s="18"/>
      <c r="HXK105" s="18"/>
      <c r="HXL105" s="18"/>
      <c r="HXM105" s="18"/>
      <c r="HXN105" s="18"/>
      <c r="HXO105" s="18"/>
      <c r="HXP105" s="18"/>
      <c r="HXQ105" s="18"/>
      <c r="HXR105" s="18"/>
      <c r="HXS105" s="18"/>
      <c r="HXT105" s="18"/>
      <c r="HXU105" s="18"/>
      <c r="HXV105" s="18"/>
      <c r="HXW105" s="18"/>
      <c r="HXX105" s="18"/>
      <c r="HXY105" s="18"/>
      <c r="HXZ105" s="18"/>
      <c r="HYA105" s="18"/>
      <c r="HYB105" s="18"/>
      <c r="HYC105" s="18"/>
      <c r="HYD105" s="18"/>
      <c r="HYE105" s="18"/>
      <c r="HYF105" s="18"/>
      <c r="HYG105" s="18"/>
      <c r="HYH105" s="18"/>
      <c r="HYI105" s="18"/>
      <c r="HYJ105" s="18"/>
      <c r="HYK105" s="18"/>
      <c r="HYL105" s="18"/>
      <c r="HYM105" s="18"/>
      <c r="HYN105" s="18"/>
      <c r="HYO105" s="18"/>
      <c r="HYP105" s="18"/>
      <c r="HYQ105" s="18"/>
      <c r="HYR105" s="18"/>
      <c r="HYS105" s="18"/>
      <c r="HYT105" s="18"/>
      <c r="HYU105" s="18"/>
      <c r="HYV105" s="18"/>
      <c r="HYW105" s="18"/>
      <c r="HYX105" s="18"/>
      <c r="HYY105" s="18"/>
      <c r="HYZ105" s="18"/>
      <c r="HZA105" s="18"/>
      <c r="HZB105" s="18"/>
      <c r="HZC105" s="18"/>
      <c r="HZD105" s="18"/>
      <c r="HZE105" s="18"/>
      <c r="HZF105" s="18"/>
      <c r="HZG105" s="18"/>
      <c r="HZH105" s="18"/>
      <c r="HZI105" s="18"/>
      <c r="HZJ105" s="18"/>
      <c r="HZK105" s="18"/>
      <c r="HZL105" s="18"/>
      <c r="HZM105" s="18"/>
      <c r="HZN105" s="18"/>
      <c r="HZO105" s="18"/>
      <c r="HZP105" s="18"/>
      <c r="HZQ105" s="18"/>
      <c r="HZR105" s="18"/>
      <c r="HZS105" s="18"/>
      <c r="HZT105" s="18"/>
      <c r="HZU105" s="18"/>
      <c r="HZV105" s="18"/>
      <c r="HZW105" s="18"/>
      <c r="HZX105" s="18"/>
      <c r="HZY105" s="18"/>
      <c r="HZZ105" s="18"/>
      <c r="IAA105" s="18"/>
      <c r="IAB105" s="18"/>
      <c r="IAC105" s="18"/>
      <c r="IAD105" s="18"/>
      <c r="IAE105" s="18"/>
      <c r="IAF105" s="18"/>
      <c r="IAG105" s="18"/>
      <c r="IAH105" s="18"/>
      <c r="IAI105" s="18"/>
      <c r="IAJ105" s="18"/>
      <c r="IAK105" s="18"/>
      <c r="IAL105" s="18"/>
      <c r="IAM105" s="18"/>
      <c r="IAN105" s="18"/>
      <c r="IAO105" s="18"/>
      <c r="IAP105" s="18"/>
      <c r="IAQ105" s="18"/>
      <c r="IAR105" s="18"/>
      <c r="IAS105" s="18"/>
      <c r="IAT105" s="18"/>
      <c r="IAU105" s="18"/>
      <c r="IAV105" s="18"/>
      <c r="IAW105" s="18"/>
      <c r="IAX105" s="18"/>
      <c r="IAY105" s="18"/>
      <c r="IAZ105" s="18"/>
      <c r="IBA105" s="18"/>
      <c r="IBB105" s="18"/>
      <c r="IBC105" s="18"/>
      <c r="IBD105" s="18"/>
      <c r="IBE105" s="18"/>
      <c r="IBF105" s="18"/>
      <c r="IBG105" s="18"/>
      <c r="IBH105" s="18"/>
      <c r="IBI105" s="18"/>
      <c r="IBJ105" s="18"/>
      <c r="IBK105" s="18"/>
      <c r="IBL105" s="18"/>
      <c r="IBM105" s="18"/>
      <c r="IBN105" s="18"/>
      <c r="IBO105" s="18"/>
      <c r="IBP105" s="18"/>
      <c r="IBQ105" s="18"/>
      <c r="IBR105" s="18"/>
      <c r="IBS105" s="18"/>
      <c r="IBT105" s="18"/>
      <c r="IBU105" s="18"/>
      <c r="IBV105" s="18"/>
      <c r="IBW105" s="18"/>
      <c r="IBX105" s="18"/>
      <c r="IBY105" s="18"/>
      <c r="IBZ105" s="18"/>
      <c r="ICA105" s="18"/>
      <c r="ICB105" s="18"/>
      <c r="ICC105" s="18"/>
      <c r="ICD105" s="18"/>
      <c r="ICE105" s="18"/>
      <c r="ICF105" s="18"/>
      <c r="ICG105" s="18"/>
      <c r="ICH105" s="18"/>
      <c r="ICI105" s="18"/>
      <c r="ICJ105" s="18"/>
      <c r="ICK105" s="18"/>
      <c r="ICL105" s="18"/>
      <c r="ICM105" s="18"/>
      <c r="ICN105" s="18"/>
      <c r="ICO105" s="18"/>
      <c r="ICP105" s="18"/>
      <c r="ICQ105" s="18"/>
      <c r="ICR105" s="18"/>
      <c r="ICS105" s="18"/>
      <c r="ICT105" s="18"/>
      <c r="ICU105" s="18"/>
      <c r="ICV105" s="18"/>
      <c r="ICW105" s="18"/>
      <c r="ICX105" s="18"/>
      <c r="ICY105" s="18"/>
      <c r="ICZ105" s="18"/>
      <c r="IDA105" s="18"/>
      <c r="IDB105" s="18"/>
      <c r="IDC105" s="18"/>
      <c r="IDD105" s="18"/>
      <c r="IDE105" s="18"/>
      <c r="IDF105" s="18"/>
      <c r="IDG105" s="18"/>
      <c r="IDH105" s="18"/>
      <c r="IDI105" s="18"/>
      <c r="IDJ105" s="18"/>
      <c r="IDK105" s="18"/>
      <c r="IDL105" s="18"/>
      <c r="IDM105" s="18"/>
      <c r="IDN105" s="18"/>
      <c r="IDO105" s="18"/>
      <c r="IDP105" s="18"/>
      <c r="IDQ105" s="18"/>
      <c r="IDR105" s="18"/>
      <c r="IDS105" s="18"/>
      <c r="IDT105" s="18"/>
      <c r="IDU105" s="18"/>
      <c r="IDV105" s="18"/>
      <c r="IDW105" s="18"/>
      <c r="IDX105" s="18"/>
      <c r="IDY105" s="18"/>
      <c r="IDZ105" s="18"/>
      <c r="IEA105" s="18"/>
      <c r="IEB105" s="18"/>
      <c r="IEC105" s="18"/>
      <c r="IED105" s="18"/>
      <c r="IEE105" s="18"/>
      <c r="IEF105" s="18"/>
      <c r="IEG105" s="18"/>
      <c r="IEH105" s="18"/>
      <c r="IEI105" s="18"/>
      <c r="IEJ105" s="18"/>
      <c r="IEK105" s="18"/>
      <c r="IEL105" s="18"/>
      <c r="IEM105" s="18"/>
      <c r="IEN105" s="18"/>
      <c r="IEO105" s="18"/>
      <c r="IEP105" s="18"/>
      <c r="IEQ105" s="18"/>
      <c r="IER105" s="18"/>
      <c r="IES105" s="18"/>
      <c r="IET105" s="18"/>
      <c r="IEU105" s="18"/>
      <c r="IEV105" s="18"/>
      <c r="IEW105" s="18"/>
      <c r="IEX105" s="18"/>
      <c r="IEY105" s="18"/>
      <c r="IEZ105" s="18"/>
      <c r="IFA105" s="18"/>
      <c r="IFB105" s="18"/>
      <c r="IFC105" s="18"/>
      <c r="IFD105" s="18"/>
      <c r="IFE105" s="18"/>
      <c r="IFF105" s="18"/>
      <c r="IFG105" s="18"/>
      <c r="IFH105" s="18"/>
      <c r="IFI105" s="18"/>
      <c r="IFJ105" s="18"/>
      <c r="IFK105" s="18"/>
      <c r="IFL105" s="18"/>
      <c r="IFM105" s="18"/>
      <c r="IFN105" s="18"/>
      <c r="IFO105" s="18"/>
      <c r="IFP105" s="18"/>
      <c r="IFQ105" s="18"/>
      <c r="IFR105" s="18"/>
      <c r="IFS105" s="18"/>
      <c r="IFT105" s="18"/>
      <c r="IFU105" s="18"/>
      <c r="IFV105" s="18"/>
      <c r="IFW105" s="18"/>
      <c r="IFX105" s="18"/>
      <c r="IFY105" s="18"/>
      <c r="IFZ105" s="18"/>
      <c r="IGA105" s="18"/>
      <c r="IGB105" s="18"/>
      <c r="IGC105" s="18"/>
      <c r="IGD105" s="18"/>
      <c r="IGE105" s="18"/>
      <c r="IGF105" s="18"/>
      <c r="IGG105" s="18"/>
      <c r="IGH105" s="18"/>
      <c r="IGI105" s="18"/>
      <c r="IGJ105" s="18"/>
      <c r="IGK105" s="18"/>
      <c r="IGL105" s="18"/>
      <c r="IGM105" s="18"/>
      <c r="IGN105" s="18"/>
      <c r="IGO105" s="18"/>
      <c r="IGP105" s="18"/>
      <c r="IGQ105" s="18"/>
      <c r="IGR105" s="18"/>
      <c r="IGS105" s="18"/>
      <c r="IGT105" s="18"/>
      <c r="IGU105" s="18"/>
      <c r="IGV105" s="18"/>
      <c r="IGW105" s="18"/>
      <c r="IGX105" s="18"/>
      <c r="IGY105" s="18"/>
      <c r="IGZ105" s="18"/>
      <c r="IHA105" s="18"/>
      <c r="IHB105" s="18"/>
      <c r="IHC105" s="18"/>
      <c r="IHD105" s="18"/>
      <c r="IHE105" s="18"/>
      <c r="IHF105" s="18"/>
      <c r="IHG105" s="18"/>
      <c r="IHH105" s="18"/>
      <c r="IHI105" s="18"/>
      <c r="IHJ105" s="18"/>
      <c r="IHK105" s="18"/>
      <c r="IHL105" s="18"/>
      <c r="IHM105" s="18"/>
      <c r="IHN105" s="18"/>
      <c r="IHO105" s="18"/>
      <c r="IHP105" s="18"/>
      <c r="IHQ105" s="18"/>
      <c r="IHR105" s="18"/>
      <c r="IHS105" s="18"/>
      <c r="IHT105" s="18"/>
      <c r="IHU105" s="18"/>
      <c r="IHV105" s="18"/>
      <c r="IHW105" s="18"/>
      <c r="IHX105" s="18"/>
      <c r="IHY105" s="18"/>
      <c r="IHZ105" s="18"/>
      <c r="IIA105" s="18"/>
      <c r="IIB105" s="18"/>
      <c r="IIC105" s="18"/>
      <c r="IID105" s="18"/>
      <c r="IIE105" s="18"/>
      <c r="IIF105" s="18"/>
      <c r="IIG105" s="18"/>
      <c r="IIH105" s="18"/>
      <c r="III105" s="18"/>
      <c r="IIJ105" s="18"/>
      <c r="IIK105" s="18"/>
      <c r="IIL105" s="18"/>
      <c r="IIM105" s="18"/>
      <c r="IIN105" s="18"/>
      <c r="IIO105" s="18"/>
      <c r="IIP105" s="18"/>
      <c r="IIQ105" s="18"/>
      <c r="IIR105" s="18"/>
      <c r="IIS105" s="18"/>
      <c r="IIT105" s="18"/>
      <c r="IIU105" s="18"/>
      <c r="IIV105" s="18"/>
      <c r="IIW105" s="18"/>
      <c r="IIX105" s="18"/>
      <c r="IIY105" s="18"/>
      <c r="IIZ105" s="18"/>
      <c r="IJA105" s="18"/>
      <c r="IJB105" s="18"/>
      <c r="IJC105" s="18"/>
      <c r="IJD105" s="18"/>
      <c r="IJE105" s="18"/>
      <c r="IJF105" s="18"/>
      <c r="IJG105" s="18"/>
      <c r="IJH105" s="18"/>
      <c r="IJI105" s="18"/>
      <c r="IJJ105" s="18"/>
      <c r="IJK105" s="18"/>
      <c r="IJL105" s="18"/>
      <c r="IJM105" s="18"/>
      <c r="IJN105" s="18"/>
      <c r="IJO105" s="18"/>
      <c r="IJP105" s="18"/>
      <c r="IJQ105" s="18"/>
      <c r="IJR105" s="18"/>
      <c r="IJS105" s="18"/>
      <c r="IJT105" s="18"/>
      <c r="IJU105" s="18"/>
      <c r="IJV105" s="18"/>
      <c r="IJW105" s="18"/>
      <c r="IJX105" s="18"/>
      <c r="IJY105" s="18"/>
      <c r="IJZ105" s="18"/>
      <c r="IKA105" s="18"/>
      <c r="IKB105" s="18"/>
      <c r="IKC105" s="18"/>
      <c r="IKD105" s="18"/>
      <c r="IKE105" s="18"/>
      <c r="IKF105" s="18"/>
      <c r="IKG105" s="18"/>
      <c r="IKH105" s="18"/>
      <c r="IKI105" s="18"/>
      <c r="IKJ105" s="18"/>
      <c r="IKK105" s="18"/>
      <c r="IKL105" s="18"/>
      <c r="IKM105" s="18"/>
      <c r="IKN105" s="18"/>
      <c r="IKO105" s="18"/>
      <c r="IKP105" s="18"/>
      <c r="IKQ105" s="18"/>
      <c r="IKR105" s="18"/>
      <c r="IKS105" s="18"/>
      <c r="IKT105" s="18"/>
      <c r="IKU105" s="18"/>
      <c r="IKV105" s="18"/>
      <c r="IKW105" s="18"/>
      <c r="IKX105" s="18"/>
      <c r="IKY105" s="18"/>
      <c r="IKZ105" s="18"/>
      <c r="ILA105" s="18"/>
      <c r="ILB105" s="18"/>
      <c r="ILC105" s="18"/>
      <c r="ILD105" s="18"/>
      <c r="ILE105" s="18"/>
      <c r="ILF105" s="18"/>
      <c r="ILG105" s="18"/>
      <c r="ILH105" s="18"/>
      <c r="ILI105" s="18"/>
      <c r="ILJ105" s="18"/>
      <c r="ILK105" s="18"/>
      <c r="ILL105" s="18"/>
      <c r="ILM105" s="18"/>
      <c r="ILN105" s="18"/>
      <c r="ILO105" s="18"/>
      <c r="ILP105" s="18"/>
      <c r="ILQ105" s="18"/>
      <c r="ILR105" s="18"/>
      <c r="ILS105" s="18"/>
      <c r="ILT105" s="18"/>
      <c r="ILU105" s="18"/>
      <c r="ILV105" s="18"/>
      <c r="ILW105" s="18"/>
      <c r="ILX105" s="18"/>
      <c r="ILY105" s="18"/>
      <c r="ILZ105" s="18"/>
      <c r="IMA105" s="18"/>
      <c r="IMB105" s="18"/>
      <c r="IMC105" s="18"/>
      <c r="IMD105" s="18"/>
      <c r="IME105" s="18"/>
      <c r="IMF105" s="18"/>
      <c r="IMG105" s="18"/>
      <c r="IMH105" s="18"/>
      <c r="IMI105" s="18"/>
      <c r="IMJ105" s="18"/>
      <c r="IMK105" s="18"/>
      <c r="IML105" s="18"/>
      <c r="IMM105" s="18"/>
      <c r="IMN105" s="18"/>
      <c r="IMO105" s="18"/>
      <c r="IMP105" s="18"/>
      <c r="IMQ105" s="18"/>
      <c r="IMR105" s="18"/>
      <c r="IMS105" s="18"/>
      <c r="IMT105" s="18"/>
      <c r="IMU105" s="18"/>
      <c r="IMV105" s="18"/>
      <c r="IMW105" s="18"/>
      <c r="IMX105" s="18"/>
      <c r="IMY105" s="18"/>
      <c r="IMZ105" s="18"/>
      <c r="INA105" s="18"/>
      <c r="INB105" s="18"/>
      <c r="INC105" s="18"/>
      <c r="IND105" s="18"/>
      <c r="INE105" s="18"/>
      <c r="INF105" s="18"/>
      <c r="ING105" s="18"/>
      <c r="INH105" s="18"/>
      <c r="INI105" s="18"/>
      <c r="INJ105" s="18"/>
      <c r="INK105" s="18"/>
      <c r="INL105" s="18"/>
      <c r="INM105" s="18"/>
      <c r="INN105" s="18"/>
      <c r="INO105" s="18"/>
      <c r="INP105" s="18"/>
      <c r="INQ105" s="18"/>
      <c r="INR105" s="18"/>
      <c r="INS105" s="18"/>
      <c r="INT105" s="18"/>
      <c r="INU105" s="18"/>
      <c r="INV105" s="18"/>
      <c r="INW105" s="18"/>
      <c r="INX105" s="18"/>
      <c r="INY105" s="18"/>
      <c r="INZ105" s="18"/>
      <c r="IOA105" s="18"/>
      <c r="IOB105" s="18"/>
      <c r="IOC105" s="18"/>
      <c r="IOD105" s="18"/>
      <c r="IOE105" s="18"/>
      <c r="IOF105" s="18"/>
      <c r="IOG105" s="18"/>
      <c r="IOH105" s="18"/>
      <c r="IOI105" s="18"/>
      <c r="IOJ105" s="18"/>
      <c r="IOK105" s="18"/>
      <c r="IOL105" s="18"/>
      <c r="IOM105" s="18"/>
      <c r="ION105" s="18"/>
      <c r="IOO105" s="18"/>
      <c r="IOP105" s="18"/>
      <c r="IOQ105" s="18"/>
      <c r="IOR105" s="18"/>
      <c r="IOS105" s="18"/>
      <c r="IOT105" s="18"/>
      <c r="IOU105" s="18"/>
      <c r="IOV105" s="18"/>
      <c r="IOW105" s="18"/>
      <c r="IOX105" s="18"/>
      <c r="IOY105" s="18"/>
      <c r="IOZ105" s="18"/>
      <c r="IPA105" s="18"/>
      <c r="IPB105" s="18"/>
      <c r="IPC105" s="18"/>
      <c r="IPD105" s="18"/>
      <c r="IPE105" s="18"/>
      <c r="IPF105" s="18"/>
      <c r="IPG105" s="18"/>
      <c r="IPH105" s="18"/>
      <c r="IPI105" s="18"/>
      <c r="IPJ105" s="18"/>
      <c r="IPK105" s="18"/>
      <c r="IPL105" s="18"/>
      <c r="IPM105" s="18"/>
      <c r="IPN105" s="18"/>
      <c r="IPO105" s="18"/>
      <c r="IPP105" s="18"/>
      <c r="IPQ105" s="18"/>
      <c r="IPR105" s="18"/>
      <c r="IPS105" s="18"/>
      <c r="IPT105" s="18"/>
      <c r="IPU105" s="18"/>
      <c r="IPV105" s="18"/>
      <c r="IPW105" s="18"/>
      <c r="IPX105" s="18"/>
      <c r="IPY105" s="18"/>
      <c r="IPZ105" s="18"/>
      <c r="IQA105" s="18"/>
      <c r="IQB105" s="18"/>
      <c r="IQC105" s="18"/>
      <c r="IQD105" s="18"/>
      <c r="IQE105" s="18"/>
      <c r="IQF105" s="18"/>
      <c r="IQG105" s="18"/>
      <c r="IQH105" s="18"/>
      <c r="IQI105" s="18"/>
      <c r="IQJ105" s="18"/>
      <c r="IQK105" s="18"/>
      <c r="IQL105" s="18"/>
      <c r="IQM105" s="18"/>
      <c r="IQN105" s="18"/>
      <c r="IQO105" s="18"/>
      <c r="IQP105" s="18"/>
      <c r="IQQ105" s="18"/>
      <c r="IQR105" s="18"/>
      <c r="IQS105" s="18"/>
      <c r="IQT105" s="18"/>
      <c r="IQU105" s="18"/>
      <c r="IQV105" s="18"/>
      <c r="IQW105" s="18"/>
      <c r="IQX105" s="18"/>
      <c r="IQY105" s="18"/>
      <c r="IQZ105" s="18"/>
      <c r="IRA105" s="18"/>
      <c r="IRB105" s="18"/>
      <c r="IRC105" s="18"/>
      <c r="IRD105" s="18"/>
      <c r="IRE105" s="18"/>
      <c r="IRF105" s="18"/>
      <c r="IRG105" s="18"/>
      <c r="IRH105" s="18"/>
      <c r="IRI105" s="18"/>
      <c r="IRJ105" s="18"/>
      <c r="IRK105" s="18"/>
      <c r="IRL105" s="18"/>
      <c r="IRM105" s="18"/>
      <c r="IRN105" s="18"/>
      <c r="IRO105" s="18"/>
      <c r="IRP105" s="18"/>
      <c r="IRQ105" s="18"/>
      <c r="IRR105" s="18"/>
      <c r="IRS105" s="18"/>
      <c r="IRT105" s="18"/>
      <c r="IRU105" s="18"/>
      <c r="IRV105" s="18"/>
      <c r="IRW105" s="18"/>
      <c r="IRX105" s="18"/>
      <c r="IRY105" s="18"/>
      <c r="IRZ105" s="18"/>
      <c r="ISA105" s="18"/>
      <c r="ISB105" s="18"/>
      <c r="ISC105" s="18"/>
      <c r="ISD105" s="18"/>
      <c r="ISE105" s="18"/>
      <c r="ISF105" s="18"/>
      <c r="ISG105" s="18"/>
      <c r="ISH105" s="18"/>
      <c r="ISI105" s="18"/>
      <c r="ISJ105" s="18"/>
      <c r="ISK105" s="18"/>
      <c r="ISL105" s="18"/>
      <c r="ISM105" s="18"/>
      <c r="ISN105" s="18"/>
      <c r="ISO105" s="18"/>
      <c r="ISP105" s="18"/>
      <c r="ISQ105" s="18"/>
      <c r="ISR105" s="18"/>
      <c r="ISS105" s="18"/>
      <c r="IST105" s="18"/>
      <c r="ISU105" s="18"/>
      <c r="ISV105" s="18"/>
      <c r="ISW105" s="18"/>
      <c r="ISX105" s="18"/>
      <c r="ISY105" s="18"/>
      <c r="ISZ105" s="18"/>
      <c r="ITA105" s="18"/>
      <c r="ITB105" s="18"/>
      <c r="ITC105" s="18"/>
      <c r="ITD105" s="18"/>
      <c r="ITE105" s="18"/>
      <c r="ITF105" s="18"/>
      <c r="ITG105" s="18"/>
      <c r="ITH105" s="18"/>
      <c r="ITI105" s="18"/>
      <c r="ITJ105" s="18"/>
      <c r="ITK105" s="18"/>
      <c r="ITL105" s="18"/>
      <c r="ITM105" s="18"/>
      <c r="ITN105" s="18"/>
      <c r="ITO105" s="18"/>
      <c r="ITP105" s="18"/>
      <c r="ITQ105" s="18"/>
      <c r="ITR105" s="18"/>
      <c r="ITS105" s="18"/>
      <c r="ITT105" s="18"/>
      <c r="ITU105" s="18"/>
      <c r="ITV105" s="18"/>
      <c r="ITW105" s="18"/>
      <c r="ITX105" s="18"/>
      <c r="ITY105" s="18"/>
      <c r="ITZ105" s="18"/>
      <c r="IUA105" s="18"/>
      <c r="IUB105" s="18"/>
      <c r="IUC105" s="18"/>
      <c r="IUD105" s="18"/>
      <c r="IUE105" s="18"/>
      <c r="IUF105" s="18"/>
      <c r="IUG105" s="18"/>
      <c r="IUH105" s="18"/>
      <c r="IUI105" s="18"/>
      <c r="IUJ105" s="18"/>
      <c r="IUK105" s="18"/>
      <c r="IUL105" s="18"/>
      <c r="IUM105" s="18"/>
      <c r="IUN105" s="18"/>
      <c r="IUO105" s="18"/>
      <c r="IUP105" s="18"/>
      <c r="IUQ105" s="18"/>
      <c r="IUR105" s="18"/>
      <c r="IUS105" s="18"/>
      <c r="IUT105" s="18"/>
      <c r="IUU105" s="18"/>
      <c r="IUV105" s="18"/>
      <c r="IUW105" s="18"/>
      <c r="IUX105" s="18"/>
      <c r="IUY105" s="18"/>
      <c r="IUZ105" s="18"/>
      <c r="IVA105" s="18"/>
      <c r="IVB105" s="18"/>
      <c r="IVC105" s="18"/>
      <c r="IVD105" s="18"/>
      <c r="IVE105" s="18"/>
      <c r="IVF105" s="18"/>
      <c r="IVG105" s="18"/>
      <c r="IVH105" s="18"/>
      <c r="IVI105" s="18"/>
      <c r="IVJ105" s="18"/>
      <c r="IVK105" s="18"/>
      <c r="IVL105" s="18"/>
      <c r="IVM105" s="18"/>
      <c r="IVN105" s="18"/>
      <c r="IVO105" s="18"/>
      <c r="IVP105" s="18"/>
      <c r="IVQ105" s="18"/>
      <c r="IVR105" s="18"/>
      <c r="IVS105" s="18"/>
      <c r="IVT105" s="18"/>
      <c r="IVU105" s="18"/>
      <c r="IVV105" s="18"/>
      <c r="IVW105" s="18"/>
      <c r="IVX105" s="18"/>
      <c r="IVY105" s="18"/>
      <c r="IVZ105" s="18"/>
      <c r="IWA105" s="18"/>
      <c r="IWB105" s="18"/>
      <c r="IWC105" s="18"/>
      <c r="IWD105" s="18"/>
      <c r="IWE105" s="18"/>
      <c r="IWF105" s="18"/>
      <c r="IWG105" s="18"/>
      <c r="IWH105" s="18"/>
      <c r="IWI105" s="18"/>
      <c r="IWJ105" s="18"/>
      <c r="IWK105" s="18"/>
      <c r="IWL105" s="18"/>
      <c r="IWM105" s="18"/>
      <c r="IWN105" s="18"/>
      <c r="IWO105" s="18"/>
      <c r="IWP105" s="18"/>
      <c r="IWQ105" s="18"/>
      <c r="IWR105" s="18"/>
      <c r="IWS105" s="18"/>
      <c r="IWT105" s="18"/>
      <c r="IWU105" s="18"/>
      <c r="IWV105" s="18"/>
      <c r="IWW105" s="18"/>
      <c r="IWX105" s="18"/>
      <c r="IWY105" s="18"/>
      <c r="IWZ105" s="18"/>
      <c r="IXA105" s="18"/>
      <c r="IXB105" s="18"/>
      <c r="IXC105" s="18"/>
      <c r="IXD105" s="18"/>
      <c r="IXE105" s="18"/>
      <c r="IXF105" s="18"/>
      <c r="IXG105" s="18"/>
      <c r="IXH105" s="18"/>
      <c r="IXI105" s="18"/>
      <c r="IXJ105" s="18"/>
      <c r="IXK105" s="18"/>
      <c r="IXL105" s="18"/>
      <c r="IXM105" s="18"/>
      <c r="IXN105" s="18"/>
      <c r="IXO105" s="18"/>
      <c r="IXP105" s="18"/>
      <c r="IXQ105" s="18"/>
      <c r="IXR105" s="18"/>
      <c r="IXS105" s="18"/>
      <c r="IXT105" s="18"/>
      <c r="IXU105" s="18"/>
      <c r="IXV105" s="18"/>
      <c r="IXW105" s="18"/>
      <c r="IXX105" s="18"/>
      <c r="IXY105" s="18"/>
      <c r="IXZ105" s="18"/>
      <c r="IYA105" s="18"/>
      <c r="IYB105" s="18"/>
      <c r="IYC105" s="18"/>
      <c r="IYD105" s="18"/>
      <c r="IYE105" s="18"/>
      <c r="IYF105" s="18"/>
      <c r="IYG105" s="18"/>
      <c r="IYH105" s="18"/>
      <c r="IYI105" s="18"/>
      <c r="IYJ105" s="18"/>
      <c r="IYK105" s="18"/>
      <c r="IYL105" s="18"/>
      <c r="IYM105" s="18"/>
      <c r="IYN105" s="18"/>
      <c r="IYO105" s="18"/>
      <c r="IYP105" s="18"/>
      <c r="IYQ105" s="18"/>
      <c r="IYR105" s="18"/>
      <c r="IYS105" s="18"/>
      <c r="IYT105" s="18"/>
      <c r="IYU105" s="18"/>
      <c r="IYV105" s="18"/>
      <c r="IYW105" s="18"/>
      <c r="IYX105" s="18"/>
      <c r="IYY105" s="18"/>
      <c r="IYZ105" s="18"/>
      <c r="IZA105" s="18"/>
      <c r="IZB105" s="18"/>
      <c r="IZC105" s="18"/>
      <c r="IZD105" s="18"/>
      <c r="IZE105" s="18"/>
      <c r="IZF105" s="18"/>
      <c r="IZG105" s="18"/>
      <c r="IZH105" s="18"/>
      <c r="IZI105" s="18"/>
      <c r="IZJ105" s="18"/>
      <c r="IZK105" s="18"/>
      <c r="IZL105" s="18"/>
      <c r="IZM105" s="18"/>
      <c r="IZN105" s="18"/>
      <c r="IZO105" s="18"/>
      <c r="IZP105" s="18"/>
      <c r="IZQ105" s="18"/>
      <c r="IZR105" s="18"/>
      <c r="IZS105" s="18"/>
      <c r="IZT105" s="18"/>
      <c r="IZU105" s="18"/>
      <c r="IZV105" s="18"/>
      <c r="IZW105" s="18"/>
      <c r="IZX105" s="18"/>
      <c r="IZY105" s="18"/>
      <c r="IZZ105" s="18"/>
      <c r="JAA105" s="18"/>
      <c r="JAB105" s="18"/>
      <c r="JAC105" s="18"/>
      <c r="JAD105" s="18"/>
      <c r="JAE105" s="18"/>
      <c r="JAF105" s="18"/>
      <c r="JAG105" s="18"/>
      <c r="JAH105" s="18"/>
      <c r="JAI105" s="18"/>
      <c r="JAJ105" s="18"/>
      <c r="JAK105" s="18"/>
      <c r="JAL105" s="18"/>
      <c r="JAM105" s="18"/>
      <c r="JAN105" s="18"/>
      <c r="JAO105" s="18"/>
      <c r="JAP105" s="18"/>
      <c r="JAQ105" s="18"/>
      <c r="JAR105" s="18"/>
      <c r="JAS105" s="18"/>
      <c r="JAT105" s="18"/>
      <c r="JAU105" s="18"/>
      <c r="JAV105" s="18"/>
      <c r="JAW105" s="18"/>
      <c r="JAX105" s="18"/>
      <c r="JAY105" s="18"/>
      <c r="JAZ105" s="18"/>
      <c r="JBA105" s="18"/>
      <c r="JBB105" s="18"/>
      <c r="JBC105" s="18"/>
      <c r="JBD105" s="18"/>
      <c r="JBE105" s="18"/>
      <c r="JBF105" s="18"/>
      <c r="JBG105" s="18"/>
      <c r="JBH105" s="18"/>
      <c r="JBI105" s="18"/>
      <c r="JBJ105" s="18"/>
      <c r="JBK105" s="18"/>
      <c r="JBL105" s="18"/>
      <c r="JBM105" s="18"/>
      <c r="JBN105" s="18"/>
      <c r="JBO105" s="18"/>
      <c r="JBP105" s="18"/>
      <c r="JBQ105" s="18"/>
      <c r="JBR105" s="18"/>
      <c r="JBS105" s="18"/>
      <c r="JBT105" s="18"/>
      <c r="JBU105" s="18"/>
      <c r="JBV105" s="18"/>
      <c r="JBW105" s="18"/>
      <c r="JBX105" s="18"/>
      <c r="JBY105" s="18"/>
      <c r="JBZ105" s="18"/>
      <c r="JCA105" s="18"/>
      <c r="JCB105" s="18"/>
      <c r="JCC105" s="18"/>
      <c r="JCD105" s="18"/>
      <c r="JCE105" s="18"/>
      <c r="JCF105" s="18"/>
      <c r="JCG105" s="18"/>
      <c r="JCH105" s="18"/>
      <c r="JCI105" s="18"/>
      <c r="JCJ105" s="18"/>
      <c r="JCK105" s="18"/>
      <c r="JCL105" s="18"/>
      <c r="JCM105" s="18"/>
      <c r="JCN105" s="18"/>
      <c r="JCO105" s="18"/>
      <c r="JCP105" s="18"/>
      <c r="JCQ105" s="18"/>
      <c r="JCR105" s="18"/>
      <c r="JCS105" s="18"/>
      <c r="JCT105" s="18"/>
      <c r="JCU105" s="18"/>
      <c r="JCV105" s="18"/>
      <c r="JCW105" s="18"/>
      <c r="JCX105" s="18"/>
      <c r="JCY105" s="18"/>
      <c r="JCZ105" s="18"/>
      <c r="JDA105" s="18"/>
      <c r="JDB105" s="18"/>
      <c r="JDC105" s="18"/>
      <c r="JDD105" s="18"/>
      <c r="JDE105" s="18"/>
      <c r="JDF105" s="18"/>
      <c r="JDG105" s="18"/>
      <c r="JDH105" s="18"/>
      <c r="JDI105" s="18"/>
      <c r="JDJ105" s="18"/>
      <c r="JDK105" s="18"/>
      <c r="JDL105" s="18"/>
      <c r="JDM105" s="18"/>
      <c r="JDN105" s="18"/>
      <c r="JDO105" s="18"/>
      <c r="JDP105" s="18"/>
      <c r="JDQ105" s="18"/>
      <c r="JDR105" s="18"/>
      <c r="JDS105" s="18"/>
      <c r="JDT105" s="18"/>
      <c r="JDU105" s="18"/>
      <c r="JDV105" s="18"/>
      <c r="JDW105" s="18"/>
      <c r="JDX105" s="18"/>
      <c r="JDY105" s="18"/>
      <c r="JDZ105" s="18"/>
      <c r="JEA105" s="18"/>
      <c r="JEB105" s="18"/>
      <c r="JEC105" s="18"/>
      <c r="JED105" s="18"/>
      <c r="JEE105" s="18"/>
      <c r="JEF105" s="18"/>
      <c r="JEG105" s="18"/>
      <c r="JEH105" s="18"/>
      <c r="JEI105" s="18"/>
      <c r="JEJ105" s="18"/>
      <c r="JEK105" s="18"/>
      <c r="JEL105" s="18"/>
      <c r="JEM105" s="18"/>
      <c r="JEN105" s="18"/>
      <c r="JEO105" s="18"/>
      <c r="JEP105" s="18"/>
      <c r="JEQ105" s="18"/>
      <c r="JER105" s="18"/>
      <c r="JES105" s="18"/>
      <c r="JET105" s="18"/>
      <c r="JEU105" s="18"/>
      <c r="JEV105" s="18"/>
      <c r="JEW105" s="18"/>
      <c r="JEX105" s="18"/>
      <c r="JEY105" s="18"/>
      <c r="JEZ105" s="18"/>
      <c r="JFA105" s="18"/>
      <c r="JFB105" s="18"/>
      <c r="JFC105" s="18"/>
      <c r="JFD105" s="18"/>
      <c r="JFE105" s="18"/>
      <c r="JFF105" s="18"/>
      <c r="JFG105" s="18"/>
      <c r="JFH105" s="18"/>
      <c r="JFI105" s="18"/>
      <c r="JFJ105" s="18"/>
      <c r="JFK105" s="18"/>
      <c r="JFL105" s="18"/>
      <c r="JFM105" s="18"/>
      <c r="JFN105" s="18"/>
      <c r="JFO105" s="18"/>
      <c r="JFP105" s="18"/>
      <c r="JFQ105" s="18"/>
      <c r="JFR105" s="18"/>
      <c r="JFS105" s="18"/>
      <c r="JFT105" s="18"/>
      <c r="JFU105" s="18"/>
      <c r="JFV105" s="18"/>
      <c r="JFW105" s="18"/>
      <c r="JFX105" s="18"/>
      <c r="JFY105" s="18"/>
      <c r="JFZ105" s="18"/>
      <c r="JGA105" s="18"/>
      <c r="JGB105" s="18"/>
      <c r="JGC105" s="18"/>
      <c r="JGD105" s="18"/>
      <c r="JGE105" s="18"/>
      <c r="JGF105" s="18"/>
      <c r="JGG105" s="18"/>
      <c r="JGH105" s="18"/>
      <c r="JGI105" s="18"/>
      <c r="JGJ105" s="18"/>
      <c r="JGK105" s="18"/>
      <c r="JGL105" s="18"/>
      <c r="JGM105" s="18"/>
      <c r="JGN105" s="18"/>
      <c r="JGO105" s="18"/>
      <c r="JGP105" s="18"/>
      <c r="JGQ105" s="18"/>
      <c r="JGR105" s="18"/>
      <c r="JGS105" s="18"/>
      <c r="JGT105" s="18"/>
      <c r="JGU105" s="18"/>
      <c r="JGV105" s="18"/>
      <c r="JGW105" s="18"/>
      <c r="JGX105" s="18"/>
      <c r="JGY105" s="18"/>
      <c r="JGZ105" s="18"/>
      <c r="JHA105" s="18"/>
      <c r="JHB105" s="18"/>
      <c r="JHC105" s="18"/>
      <c r="JHD105" s="18"/>
      <c r="JHE105" s="18"/>
      <c r="JHF105" s="18"/>
      <c r="JHG105" s="18"/>
      <c r="JHH105" s="18"/>
      <c r="JHI105" s="18"/>
      <c r="JHJ105" s="18"/>
      <c r="JHK105" s="18"/>
      <c r="JHL105" s="18"/>
      <c r="JHM105" s="18"/>
      <c r="JHN105" s="18"/>
      <c r="JHO105" s="18"/>
      <c r="JHP105" s="18"/>
      <c r="JHQ105" s="18"/>
      <c r="JHR105" s="18"/>
      <c r="JHS105" s="18"/>
      <c r="JHT105" s="18"/>
      <c r="JHU105" s="18"/>
      <c r="JHV105" s="18"/>
      <c r="JHW105" s="18"/>
      <c r="JHX105" s="18"/>
      <c r="JHY105" s="18"/>
      <c r="JHZ105" s="18"/>
      <c r="JIA105" s="18"/>
      <c r="JIB105" s="18"/>
      <c r="JIC105" s="18"/>
      <c r="JID105" s="18"/>
      <c r="JIE105" s="18"/>
      <c r="JIF105" s="18"/>
      <c r="JIG105" s="18"/>
      <c r="JIH105" s="18"/>
      <c r="JII105" s="18"/>
      <c r="JIJ105" s="18"/>
      <c r="JIK105" s="18"/>
      <c r="JIL105" s="18"/>
      <c r="JIM105" s="18"/>
      <c r="JIN105" s="18"/>
      <c r="JIO105" s="18"/>
      <c r="JIP105" s="18"/>
      <c r="JIQ105" s="18"/>
      <c r="JIR105" s="18"/>
      <c r="JIS105" s="18"/>
      <c r="JIT105" s="18"/>
      <c r="JIU105" s="18"/>
      <c r="JIV105" s="18"/>
      <c r="JIW105" s="18"/>
      <c r="JIX105" s="18"/>
      <c r="JIY105" s="18"/>
      <c r="JIZ105" s="18"/>
      <c r="JJA105" s="18"/>
      <c r="JJB105" s="18"/>
      <c r="JJC105" s="18"/>
      <c r="JJD105" s="18"/>
      <c r="JJE105" s="18"/>
      <c r="JJF105" s="18"/>
      <c r="JJG105" s="18"/>
      <c r="JJH105" s="18"/>
      <c r="JJI105" s="18"/>
      <c r="JJJ105" s="18"/>
      <c r="JJK105" s="18"/>
      <c r="JJL105" s="18"/>
      <c r="JJM105" s="18"/>
      <c r="JJN105" s="18"/>
      <c r="JJO105" s="18"/>
      <c r="JJP105" s="18"/>
      <c r="JJQ105" s="18"/>
      <c r="JJR105" s="18"/>
      <c r="JJS105" s="18"/>
      <c r="JJT105" s="18"/>
      <c r="JJU105" s="18"/>
      <c r="JJV105" s="18"/>
      <c r="JJW105" s="18"/>
      <c r="JJX105" s="18"/>
      <c r="JJY105" s="18"/>
      <c r="JJZ105" s="18"/>
      <c r="JKA105" s="18"/>
      <c r="JKB105" s="18"/>
      <c r="JKC105" s="18"/>
      <c r="JKD105" s="18"/>
      <c r="JKE105" s="18"/>
      <c r="JKF105" s="18"/>
      <c r="JKG105" s="18"/>
      <c r="JKH105" s="18"/>
      <c r="JKI105" s="18"/>
      <c r="JKJ105" s="18"/>
      <c r="JKK105" s="18"/>
      <c r="JKL105" s="18"/>
      <c r="JKM105" s="18"/>
      <c r="JKN105" s="18"/>
      <c r="JKO105" s="18"/>
      <c r="JKP105" s="18"/>
      <c r="JKQ105" s="18"/>
      <c r="JKR105" s="18"/>
      <c r="JKS105" s="18"/>
      <c r="JKT105" s="18"/>
      <c r="JKU105" s="18"/>
      <c r="JKV105" s="18"/>
      <c r="JKW105" s="18"/>
      <c r="JKX105" s="18"/>
      <c r="JKY105" s="18"/>
      <c r="JKZ105" s="18"/>
      <c r="JLA105" s="18"/>
      <c r="JLB105" s="18"/>
      <c r="JLC105" s="18"/>
      <c r="JLD105" s="18"/>
      <c r="JLE105" s="18"/>
      <c r="JLF105" s="18"/>
      <c r="JLG105" s="18"/>
      <c r="JLH105" s="18"/>
      <c r="JLI105" s="18"/>
      <c r="JLJ105" s="18"/>
      <c r="JLK105" s="18"/>
      <c r="JLL105" s="18"/>
      <c r="JLM105" s="18"/>
      <c r="JLN105" s="18"/>
      <c r="JLO105" s="18"/>
      <c r="JLP105" s="18"/>
      <c r="JLQ105" s="18"/>
      <c r="JLR105" s="18"/>
      <c r="JLS105" s="18"/>
      <c r="JLT105" s="18"/>
      <c r="JLU105" s="18"/>
      <c r="JLV105" s="18"/>
      <c r="JLW105" s="18"/>
      <c r="JLX105" s="18"/>
      <c r="JLY105" s="18"/>
      <c r="JLZ105" s="18"/>
      <c r="JMA105" s="18"/>
      <c r="JMB105" s="18"/>
      <c r="JMC105" s="18"/>
      <c r="JMD105" s="18"/>
      <c r="JME105" s="18"/>
      <c r="JMF105" s="18"/>
      <c r="JMG105" s="18"/>
      <c r="JMH105" s="18"/>
      <c r="JMI105" s="18"/>
      <c r="JMJ105" s="18"/>
      <c r="JMK105" s="18"/>
      <c r="JML105" s="18"/>
      <c r="JMM105" s="18"/>
      <c r="JMN105" s="18"/>
      <c r="JMO105" s="18"/>
      <c r="JMP105" s="18"/>
      <c r="JMQ105" s="18"/>
      <c r="JMR105" s="18"/>
      <c r="JMS105" s="18"/>
      <c r="JMT105" s="18"/>
      <c r="JMU105" s="18"/>
      <c r="JMV105" s="18"/>
      <c r="JMW105" s="18"/>
      <c r="JMX105" s="18"/>
      <c r="JMY105" s="18"/>
      <c r="JMZ105" s="18"/>
      <c r="JNA105" s="18"/>
      <c r="JNB105" s="18"/>
      <c r="JNC105" s="18"/>
      <c r="JND105" s="18"/>
      <c r="JNE105" s="18"/>
      <c r="JNF105" s="18"/>
      <c r="JNG105" s="18"/>
      <c r="JNH105" s="18"/>
      <c r="JNI105" s="18"/>
      <c r="JNJ105" s="18"/>
      <c r="JNK105" s="18"/>
      <c r="JNL105" s="18"/>
      <c r="JNM105" s="18"/>
      <c r="JNN105" s="18"/>
      <c r="JNO105" s="18"/>
      <c r="JNP105" s="18"/>
      <c r="JNQ105" s="18"/>
      <c r="JNR105" s="18"/>
      <c r="JNS105" s="18"/>
      <c r="JNT105" s="18"/>
      <c r="JNU105" s="18"/>
      <c r="JNV105" s="18"/>
      <c r="JNW105" s="18"/>
      <c r="JNX105" s="18"/>
      <c r="JNY105" s="18"/>
      <c r="JNZ105" s="18"/>
      <c r="JOA105" s="18"/>
      <c r="JOB105" s="18"/>
      <c r="JOC105" s="18"/>
      <c r="JOD105" s="18"/>
      <c r="JOE105" s="18"/>
      <c r="JOF105" s="18"/>
      <c r="JOG105" s="18"/>
      <c r="JOH105" s="18"/>
      <c r="JOI105" s="18"/>
      <c r="JOJ105" s="18"/>
      <c r="JOK105" s="18"/>
      <c r="JOL105" s="18"/>
      <c r="JOM105" s="18"/>
      <c r="JON105" s="18"/>
      <c r="JOO105" s="18"/>
      <c r="JOP105" s="18"/>
      <c r="JOQ105" s="18"/>
      <c r="JOR105" s="18"/>
      <c r="JOS105" s="18"/>
      <c r="JOT105" s="18"/>
      <c r="JOU105" s="18"/>
      <c r="JOV105" s="18"/>
      <c r="JOW105" s="18"/>
      <c r="JOX105" s="18"/>
      <c r="JOY105" s="18"/>
      <c r="JOZ105" s="18"/>
      <c r="JPA105" s="18"/>
      <c r="JPB105" s="18"/>
      <c r="JPC105" s="18"/>
      <c r="JPD105" s="18"/>
      <c r="JPE105" s="18"/>
      <c r="JPF105" s="18"/>
      <c r="JPG105" s="18"/>
      <c r="JPH105" s="18"/>
      <c r="JPI105" s="18"/>
      <c r="JPJ105" s="18"/>
      <c r="JPK105" s="18"/>
      <c r="JPL105" s="18"/>
      <c r="JPM105" s="18"/>
      <c r="JPN105" s="18"/>
      <c r="JPO105" s="18"/>
      <c r="JPP105" s="18"/>
      <c r="JPQ105" s="18"/>
      <c r="JPR105" s="18"/>
      <c r="JPS105" s="18"/>
      <c r="JPT105" s="18"/>
      <c r="JPU105" s="18"/>
      <c r="JPV105" s="18"/>
      <c r="JPW105" s="18"/>
      <c r="JPX105" s="18"/>
      <c r="JPY105" s="18"/>
      <c r="JPZ105" s="18"/>
      <c r="JQA105" s="18"/>
      <c r="JQB105" s="18"/>
      <c r="JQC105" s="18"/>
      <c r="JQD105" s="18"/>
      <c r="JQE105" s="18"/>
      <c r="JQF105" s="18"/>
      <c r="JQG105" s="18"/>
      <c r="JQH105" s="18"/>
      <c r="JQI105" s="18"/>
      <c r="JQJ105" s="18"/>
      <c r="JQK105" s="18"/>
      <c r="JQL105" s="18"/>
      <c r="JQM105" s="18"/>
      <c r="JQN105" s="18"/>
      <c r="JQO105" s="18"/>
      <c r="JQP105" s="18"/>
      <c r="JQQ105" s="18"/>
      <c r="JQR105" s="18"/>
      <c r="JQS105" s="18"/>
      <c r="JQT105" s="18"/>
      <c r="JQU105" s="18"/>
      <c r="JQV105" s="18"/>
      <c r="JQW105" s="18"/>
      <c r="JQX105" s="18"/>
      <c r="JQY105" s="18"/>
      <c r="JQZ105" s="18"/>
      <c r="JRA105" s="18"/>
      <c r="JRB105" s="18"/>
      <c r="JRC105" s="18"/>
      <c r="JRD105" s="18"/>
      <c r="JRE105" s="18"/>
      <c r="JRF105" s="18"/>
      <c r="JRG105" s="18"/>
      <c r="JRH105" s="18"/>
      <c r="JRI105" s="18"/>
      <c r="JRJ105" s="18"/>
      <c r="JRK105" s="18"/>
      <c r="JRL105" s="18"/>
      <c r="JRM105" s="18"/>
      <c r="JRN105" s="18"/>
      <c r="JRO105" s="18"/>
      <c r="JRP105" s="18"/>
      <c r="JRQ105" s="18"/>
      <c r="JRR105" s="18"/>
      <c r="JRS105" s="18"/>
      <c r="JRT105" s="18"/>
      <c r="JRU105" s="18"/>
      <c r="JRV105" s="18"/>
      <c r="JRW105" s="18"/>
      <c r="JRX105" s="18"/>
      <c r="JRY105" s="18"/>
      <c r="JRZ105" s="18"/>
      <c r="JSA105" s="18"/>
      <c r="JSB105" s="18"/>
      <c r="JSC105" s="18"/>
      <c r="JSD105" s="18"/>
      <c r="JSE105" s="18"/>
      <c r="JSF105" s="18"/>
      <c r="JSG105" s="18"/>
      <c r="JSH105" s="18"/>
      <c r="JSI105" s="18"/>
      <c r="JSJ105" s="18"/>
      <c r="JSK105" s="18"/>
      <c r="JSL105" s="18"/>
      <c r="JSM105" s="18"/>
      <c r="JSN105" s="18"/>
      <c r="JSO105" s="18"/>
      <c r="JSP105" s="18"/>
      <c r="JSQ105" s="18"/>
      <c r="JSR105" s="18"/>
      <c r="JSS105" s="18"/>
      <c r="JST105" s="18"/>
      <c r="JSU105" s="18"/>
      <c r="JSV105" s="18"/>
      <c r="JSW105" s="18"/>
      <c r="JSX105" s="18"/>
      <c r="JSY105" s="18"/>
      <c r="JSZ105" s="18"/>
      <c r="JTA105" s="18"/>
      <c r="JTB105" s="18"/>
      <c r="JTC105" s="18"/>
      <c r="JTD105" s="18"/>
      <c r="JTE105" s="18"/>
      <c r="JTF105" s="18"/>
      <c r="JTG105" s="18"/>
      <c r="JTH105" s="18"/>
      <c r="JTI105" s="18"/>
      <c r="JTJ105" s="18"/>
      <c r="JTK105" s="18"/>
      <c r="JTL105" s="18"/>
      <c r="JTM105" s="18"/>
      <c r="JTN105" s="18"/>
      <c r="JTO105" s="18"/>
      <c r="JTP105" s="18"/>
      <c r="JTQ105" s="18"/>
      <c r="JTR105" s="18"/>
      <c r="JTS105" s="18"/>
      <c r="JTT105" s="18"/>
      <c r="JTU105" s="18"/>
      <c r="JTV105" s="18"/>
      <c r="JTW105" s="18"/>
      <c r="JTX105" s="18"/>
      <c r="JTY105" s="18"/>
      <c r="JTZ105" s="18"/>
      <c r="JUA105" s="18"/>
      <c r="JUB105" s="18"/>
      <c r="JUC105" s="18"/>
      <c r="JUD105" s="18"/>
      <c r="JUE105" s="18"/>
      <c r="JUF105" s="18"/>
      <c r="JUG105" s="18"/>
      <c r="JUH105" s="18"/>
      <c r="JUI105" s="18"/>
      <c r="JUJ105" s="18"/>
      <c r="JUK105" s="18"/>
      <c r="JUL105" s="18"/>
      <c r="JUM105" s="18"/>
      <c r="JUN105" s="18"/>
      <c r="JUO105" s="18"/>
      <c r="JUP105" s="18"/>
      <c r="JUQ105" s="18"/>
      <c r="JUR105" s="18"/>
      <c r="JUS105" s="18"/>
      <c r="JUT105" s="18"/>
      <c r="JUU105" s="18"/>
      <c r="JUV105" s="18"/>
      <c r="JUW105" s="18"/>
      <c r="JUX105" s="18"/>
      <c r="JUY105" s="18"/>
      <c r="JUZ105" s="18"/>
      <c r="JVA105" s="18"/>
      <c r="JVB105" s="18"/>
      <c r="JVC105" s="18"/>
      <c r="JVD105" s="18"/>
      <c r="JVE105" s="18"/>
      <c r="JVF105" s="18"/>
      <c r="JVG105" s="18"/>
      <c r="JVH105" s="18"/>
      <c r="JVI105" s="18"/>
      <c r="JVJ105" s="18"/>
      <c r="JVK105" s="18"/>
      <c r="JVL105" s="18"/>
      <c r="JVM105" s="18"/>
      <c r="JVN105" s="18"/>
      <c r="JVO105" s="18"/>
      <c r="JVP105" s="18"/>
      <c r="JVQ105" s="18"/>
      <c r="JVR105" s="18"/>
      <c r="JVS105" s="18"/>
      <c r="JVT105" s="18"/>
      <c r="JVU105" s="18"/>
      <c r="JVV105" s="18"/>
      <c r="JVW105" s="18"/>
      <c r="JVX105" s="18"/>
      <c r="JVY105" s="18"/>
      <c r="JVZ105" s="18"/>
      <c r="JWA105" s="18"/>
      <c r="JWB105" s="18"/>
      <c r="JWC105" s="18"/>
      <c r="JWD105" s="18"/>
      <c r="JWE105" s="18"/>
      <c r="JWF105" s="18"/>
      <c r="JWG105" s="18"/>
      <c r="JWH105" s="18"/>
      <c r="JWI105" s="18"/>
      <c r="JWJ105" s="18"/>
      <c r="JWK105" s="18"/>
      <c r="JWL105" s="18"/>
      <c r="JWM105" s="18"/>
      <c r="JWN105" s="18"/>
      <c r="JWO105" s="18"/>
      <c r="JWP105" s="18"/>
      <c r="JWQ105" s="18"/>
      <c r="JWR105" s="18"/>
      <c r="JWS105" s="18"/>
      <c r="JWT105" s="18"/>
      <c r="JWU105" s="18"/>
      <c r="JWV105" s="18"/>
      <c r="JWW105" s="18"/>
      <c r="JWX105" s="18"/>
      <c r="JWY105" s="18"/>
      <c r="JWZ105" s="18"/>
      <c r="JXA105" s="18"/>
      <c r="JXB105" s="18"/>
      <c r="JXC105" s="18"/>
      <c r="JXD105" s="18"/>
      <c r="JXE105" s="18"/>
      <c r="JXF105" s="18"/>
      <c r="JXG105" s="18"/>
      <c r="JXH105" s="18"/>
      <c r="JXI105" s="18"/>
      <c r="JXJ105" s="18"/>
      <c r="JXK105" s="18"/>
      <c r="JXL105" s="18"/>
      <c r="JXM105" s="18"/>
      <c r="JXN105" s="18"/>
      <c r="JXO105" s="18"/>
      <c r="JXP105" s="18"/>
      <c r="JXQ105" s="18"/>
      <c r="JXR105" s="18"/>
      <c r="JXS105" s="18"/>
      <c r="JXT105" s="18"/>
      <c r="JXU105" s="18"/>
      <c r="JXV105" s="18"/>
      <c r="JXW105" s="18"/>
      <c r="JXX105" s="18"/>
      <c r="JXY105" s="18"/>
      <c r="JXZ105" s="18"/>
      <c r="JYA105" s="18"/>
      <c r="JYB105" s="18"/>
      <c r="JYC105" s="18"/>
      <c r="JYD105" s="18"/>
      <c r="JYE105" s="18"/>
      <c r="JYF105" s="18"/>
      <c r="JYG105" s="18"/>
      <c r="JYH105" s="18"/>
      <c r="JYI105" s="18"/>
      <c r="JYJ105" s="18"/>
      <c r="JYK105" s="18"/>
      <c r="JYL105" s="18"/>
      <c r="JYM105" s="18"/>
      <c r="JYN105" s="18"/>
      <c r="JYO105" s="18"/>
      <c r="JYP105" s="18"/>
      <c r="JYQ105" s="18"/>
      <c r="JYR105" s="18"/>
      <c r="JYS105" s="18"/>
      <c r="JYT105" s="18"/>
      <c r="JYU105" s="18"/>
      <c r="JYV105" s="18"/>
      <c r="JYW105" s="18"/>
      <c r="JYX105" s="18"/>
      <c r="JYY105" s="18"/>
      <c r="JYZ105" s="18"/>
      <c r="JZA105" s="18"/>
      <c r="JZB105" s="18"/>
      <c r="JZC105" s="18"/>
      <c r="JZD105" s="18"/>
      <c r="JZE105" s="18"/>
      <c r="JZF105" s="18"/>
      <c r="JZG105" s="18"/>
      <c r="JZH105" s="18"/>
      <c r="JZI105" s="18"/>
      <c r="JZJ105" s="18"/>
      <c r="JZK105" s="18"/>
      <c r="JZL105" s="18"/>
      <c r="JZM105" s="18"/>
      <c r="JZN105" s="18"/>
      <c r="JZO105" s="18"/>
      <c r="JZP105" s="18"/>
      <c r="JZQ105" s="18"/>
      <c r="JZR105" s="18"/>
      <c r="JZS105" s="18"/>
      <c r="JZT105" s="18"/>
      <c r="JZU105" s="18"/>
      <c r="JZV105" s="18"/>
      <c r="JZW105" s="18"/>
      <c r="JZX105" s="18"/>
      <c r="JZY105" s="18"/>
      <c r="JZZ105" s="18"/>
      <c r="KAA105" s="18"/>
      <c r="KAB105" s="18"/>
      <c r="KAC105" s="18"/>
      <c r="KAD105" s="18"/>
      <c r="KAE105" s="18"/>
      <c r="KAF105" s="18"/>
      <c r="KAG105" s="18"/>
      <c r="KAH105" s="18"/>
      <c r="KAI105" s="18"/>
      <c r="KAJ105" s="18"/>
      <c r="KAK105" s="18"/>
      <c r="KAL105" s="18"/>
      <c r="KAM105" s="18"/>
      <c r="KAN105" s="18"/>
      <c r="KAO105" s="18"/>
      <c r="KAP105" s="18"/>
      <c r="KAQ105" s="18"/>
      <c r="KAR105" s="18"/>
      <c r="KAS105" s="18"/>
      <c r="KAT105" s="18"/>
      <c r="KAU105" s="18"/>
      <c r="KAV105" s="18"/>
      <c r="KAW105" s="18"/>
      <c r="KAX105" s="18"/>
      <c r="KAY105" s="18"/>
      <c r="KAZ105" s="18"/>
      <c r="KBA105" s="18"/>
      <c r="KBB105" s="18"/>
      <c r="KBC105" s="18"/>
      <c r="KBD105" s="18"/>
      <c r="KBE105" s="18"/>
      <c r="KBF105" s="18"/>
      <c r="KBG105" s="18"/>
      <c r="KBH105" s="18"/>
      <c r="KBI105" s="18"/>
      <c r="KBJ105" s="18"/>
      <c r="KBK105" s="18"/>
      <c r="KBL105" s="18"/>
      <c r="KBM105" s="18"/>
      <c r="KBN105" s="18"/>
      <c r="KBO105" s="18"/>
      <c r="KBP105" s="18"/>
      <c r="KBQ105" s="18"/>
      <c r="KBR105" s="18"/>
      <c r="KBS105" s="18"/>
      <c r="KBT105" s="18"/>
      <c r="KBU105" s="18"/>
      <c r="KBV105" s="18"/>
      <c r="KBW105" s="18"/>
      <c r="KBX105" s="18"/>
      <c r="KBY105" s="18"/>
      <c r="KBZ105" s="18"/>
      <c r="KCA105" s="18"/>
      <c r="KCB105" s="18"/>
      <c r="KCC105" s="18"/>
      <c r="KCD105" s="18"/>
      <c r="KCE105" s="18"/>
      <c r="KCF105" s="18"/>
      <c r="KCG105" s="18"/>
      <c r="KCH105" s="18"/>
      <c r="KCI105" s="18"/>
      <c r="KCJ105" s="18"/>
      <c r="KCK105" s="18"/>
      <c r="KCL105" s="18"/>
      <c r="KCM105" s="18"/>
      <c r="KCN105" s="18"/>
      <c r="KCO105" s="18"/>
      <c r="KCP105" s="18"/>
      <c r="KCQ105" s="18"/>
      <c r="KCR105" s="18"/>
      <c r="KCS105" s="18"/>
      <c r="KCT105" s="18"/>
      <c r="KCU105" s="18"/>
      <c r="KCV105" s="18"/>
      <c r="KCW105" s="18"/>
      <c r="KCX105" s="18"/>
      <c r="KCY105" s="18"/>
      <c r="KCZ105" s="18"/>
      <c r="KDA105" s="18"/>
      <c r="KDB105" s="18"/>
      <c r="KDC105" s="18"/>
      <c r="KDD105" s="18"/>
      <c r="KDE105" s="18"/>
      <c r="KDF105" s="18"/>
      <c r="KDG105" s="18"/>
      <c r="KDH105" s="18"/>
      <c r="KDI105" s="18"/>
      <c r="KDJ105" s="18"/>
      <c r="KDK105" s="18"/>
      <c r="KDL105" s="18"/>
      <c r="KDM105" s="18"/>
      <c r="KDN105" s="18"/>
      <c r="KDO105" s="18"/>
      <c r="KDP105" s="18"/>
      <c r="KDQ105" s="18"/>
      <c r="KDR105" s="18"/>
      <c r="KDS105" s="18"/>
      <c r="KDT105" s="18"/>
      <c r="KDU105" s="18"/>
      <c r="KDV105" s="18"/>
      <c r="KDW105" s="18"/>
      <c r="KDX105" s="18"/>
      <c r="KDY105" s="18"/>
      <c r="KDZ105" s="18"/>
      <c r="KEA105" s="18"/>
      <c r="KEB105" s="18"/>
      <c r="KEC105" s="18"/>
      <c r="KED105" s="18"/>
      <c r="KEE105" s="18"/>
      <c r="KEF105" s="18"/>
      <c r="KEG105" s="18"/>
      <c r="KEH105" s="18"/>
      <c r="KEI105" s="18"/>
      <c r="KEJ105" s="18"/>
      <c r="KEK105" s="18"/>
      <c r="KEL105" s="18"/>
      <c r="KEM105" s="18"/>
      <c r="KEN105" s="18"/>
      <c r="KEO105" s="18"/>
      <c r="KEP105" s="18"/>
      <c r="KEQ105" s="18"/>
      <c r="KER105" s="18"/>
      <c r="KES105" s="18"/>
      <c r="KET105" s="18"/>
      <c r="KEU105" s="18"/>
      <c r="KEV105" s="18"/>
      <c r="KEW105" s="18"/>
      <c r="KEX105" s="18"/>
      <c r="KEY105" s="18"/>
      <c r="KEZ105" s="18"/>
      <c r="KFA105" s="18"/>
      <c r="KFB105" s="18"/>
      <c r="KFC105" s="18"/>
      <c r="KFD105" s="18"/>
      <c r="KFE105" s="18"/>
      <c r="KFF105" s="18"/>
      <c r="KFG105" s="18"/>
      <c r="KFH105" s="18"/>
      <c r="KFI105" s="18"/>
      <c r="KFJ105" s="18"/>
      <c r="KFK105" s="18"/>
      <c r="KFL105" s="18"/>
      <c r="KFM105" s="18"/>
      <c r="KFN105" s="18"/>
      <c r="KFO105" s="18"/>
      <c r="KFP105" s="18"/>
      <c r="KFQ105" s="18"/>
      <c r="KFR105" s="18"/>
      <c r="KFS105" s="18"/>
      <c r="KFT105" s="18"/>
      <c r="KFU105" s="18"/>
      <c r="KFV105" s="18"/>
      <c r="KFW105" s="18"/>
      <c r="KFX105" s="18"/>
      <c r="KFY105" s="18"/>
      <c r="KFZ105" s="18"/>
      <c r="KGA105" s="18"/>
      <c r="KGB105" s="18"/>
      <c r="KGC105" s="18"/>
      <c r="KGD105" s="18"/>
      <c r="KGE105" s="18"/>
      <c r="KGF105" s="18"/>
      <c r="KGG105" s="18"/>
      <c r="KGH105" s="18"/>
      <c r="KGI105" s="18"/>
      <c r="KGJ105" s="18"/>
      <c r="KGK105" s="18"/>
      <c r="KGL105" s="18"/>
      <c r="KGM105" s="18"/>
      <c r="KGN105" s="18"/>
      <c r="KGO105" s="18"/>
      <c r="KGP105" s="18"/>
      <c r="KGQ105" s="18"/>
      <c r="KGR105" s="18"/>
      <c r="KGS105" s="18"/>
      <c r="KGT105" s="18"/>
      <c r="KGU105" s="18"/>
      <c r="KGV105" s="18"/>
      <c r="KGW105" s="18"/>
      <c r="KGX105" s="18"/>
      <c r="KGY105" s="18"/>
      <c r="KGZ105" s="18"/>
      <c r="KHA105" s="18"/>
      <c r="KHB105" s="18"/>
      <c r="KHC105" s="18"/>
      <c r="KHD105" s="18"/>
      <c r="KHE105" s="18"/>
      <c r="KHF105" s="18"/>
      <c r="KHG105" s="18"/>
      <c r="KHH105" s="18"/>
      <c r="KHI105" s="18"/>
      <c r="KHJ105" s="18"/>
      <c r="KHK105" s="18"/>
      <c r="KHL105" s="18"/>
      <c r="KHM105" s="18"/>
      <c r="KHN105" s="18"/>
      <c r="KHO105" s="18"/>
      <c r="KHP105" s="18"/>
      <c r="KHQ105" s="18"/>
      <c r="KHR105" s="18"/>
      <c r="KHS105" s="18"/>
      <c r="KHT105" s="18"/>
      <c r="KHU105" s="18"/>
      <c r="KHV105" s="18"/>
      <c r="KHW105" s="18"/>
      <c r="KHX105" s="18"/>
      <c r="KHY105" s="18"/>
      <c r="KHZ105" s="18"/>
      <c r="KIA105" s="18"/>
      <c r="KIB105" s="18"/>
      <c r="KIC105" s="18"/>
      <c r="KID105" s="18"/>
      <c r="KIE105" s="18"/>
      <c r="KIF105" s="18"/>
      <c r="KIG105" s="18"/>
      <c r="KIH105" s="18"/>
      <c r="KII105" s="18"/>
      <c r="KIJ105" s="18"/>
      <c r="KIK105" s="18"/>
      <c r="KIL105" s="18"/>
      <c r="KIM105" s="18"/>
      <c r="KIN105" s="18"/>
      <c r="KIO105" s="18"/>
      <c r="KIP105" s="18"/>
      <c r="KIQ105" s="18"/>
      <c r="KIR105" s="18"/>
      <c r="KIS105" s="18"/>
      <c r="KIT105" s="18"/>
      <c r="KIU105" s="18"/>
      <c r="KIV105" s="18"/>
      <c r="KIW105" s="18"/>
      <c r="KIX105" s="18"/>
      <c r="KIY105" s="18"/>
      <c r="KIZ105" s="18"/>
      <c r="KJA105" s="18"/>
      <c r="KJB105" s="18"/>
      <c r="KJC105" s="18"/>
      <c r="KJD105" s="18"/>
      <c r="KJE105" s="18"/>
      <c r="KJF105" s="18"/>
      <c r="KJG105" s="18"/>
      <c r="KJH105" s="18"/>
      <c r="KJI105" s="18"/>
      <c r="KJJ105" s="18"/>
      <c r="KJK105" s="18"/>
      <c r="KJL105" s="18"/>
      <c r="KJM105" s="18"/>
      <c r="KJN105" s="18"/>
      <c r="KJO105" s="18"/>
      <c r="KJP105" s="18"/>
      <c r="KJQ105" s="18"/>
      <c r="KJR105" s="18"/>
      <c r="KJS105" s="18"/>
      <c r="KJT105" s="18"/>
      <c r="KJU105" s="18"/>
      <c r="KJV105" s="18"/>
      <c r="KJW105" s="18"/>
      <c r="KJX105" s="18"/>
      <c r="KJY105" s="18"/>
      <c r="KJZ105" s="18"/>
      <c r="KKA105" s="18"/>
      <c r="KKB105" s="18"/>
      <c r="KKC105" s="18"/>
      <c r="KKD105" s="18"/>
      <c r="KKE105" s="18"/>
      <c r="KKF105" s="18"/>
      <c r="KKG105" s="18"/>
      <c r="KKH105" s="18"/>
      <c r="KKI105" s="18"/>
      <c r="KKJ105" s="18"/>
      <c r="KKK105" s="18"/>
      <c r="KKL105" s="18"/>
      <c r="KKM105" s="18"/>
      <c r="KKN105" s="18"/>
      <c r="KKO105" s="18"/>
      <c r="KKP105" s="18"/>
      <c r="KKQ105" s="18"/>
      <c r="KKR105" s="18"/>
      <c r="KKS105" s="18"/>
      <c r="KKT105" s="18"/>
      <c r="KKU105" s="18"/>
      <c r="KKV105" s="18"/>
      <c r="KKW105" s="18"/>
      <c r="KKX105" s="18"/>
      <c r="KKY105" s="18"/>
      <c r="KKZ105" s="18"/>
      <c r="KLA105" s="18"/>
      <c r="KLB105" s="18"/>
      <c r="KLC105" s="18"/>
      <c r="KLD105" s="18"/>
      <c r="KLE105" s="18"/>
      <c r="KLF105" s="18"/>
      <c r="KLG105" s="18"/>
      <c r="KLH105" s="18"/>
      <c r="KLI105" s="18"/>
      <c r="KLJ105" s="18"/>
      <c r="KLK105" s="18"/>
      <c r="KLL105" s="18"/>
      <c r="KLM105" s="18"/>
      <c r="KLN105" s="18"/>
      <c r="KLO105" s="18"/>
      <c r="KLP105" s="18"/>
      <c r="KLQ105" s="18"/>
      <c r="KLR105" s="18"/>
      <c r="KLS105" s="18"/>
      <c r="KLT105" s="18"/>
      <c r="KLU105" s="18"/>
      <c r="KLV105" s="18"/>
      <c r="KLW105" s="18"/>
      <c r="KLX105" s="18"/>
      <c r="KLY105" s="18"/>
      <c r="KLZ105" s="18"/>
      <c r="KMA105" s="18"/>
      <c r="KMB105" s="18"/>
      <c r="KMC105" s="18"/>
      <c r="KMD105" s="18"/>
      <c r="KME105" s="18"/>
      <c r="KMF105" s="18"/>
      <c r="KMG105" s="18"/>
      <c r="KMH105" s="18"/>
      <c r="KMI105" s="18"/>
      <c r="KMJ105" s="18"/>
      <c r="KMK105" s="18"/>
      <c r="KML105" s="18"/>
      <c r="KMM105" s="18"/>
      <c r="KMN105" s="18"/>
      <c r="KMO105" s="18"/>
      <c r="KMP105" s="18"/>
      <c r="KMQ105" s="18"/>
      <c r="KMR105" s="18"/>
      <c r="KMS105" s="18"/>
      <c r="KMT105" s="18"/>
      <c r="KMU105" s="18"/>
      <c r="KMV105" s="18"/>
      <c r="KMW105" s="18"/>
      <c r="KMX105" s="18"/>
      <c r="KMY105" s="18"/>
      <c r="KMZ105" s="18"/>
      <c r="KNA105" s="18"/>
      <c r="KNB105" s="18"/>
      <c r="KNC105" s="18"/>
      <c r="KND105" s="18"/>
      <c r="KNE105" s="18"/>
      <c r="KNF105" s="18"/>
      <c r="KNG105" s="18"/>
      <c r="KNH105" s="18"/>
      <c r="KNI105" s="18"/>
      <c r="KNJ105" s="18"/>
      <c r="KNK105" s="18"/>
      <c r="KNL105" s="18"/>
      <c r="KNM105" s="18"/>
      <c r="KNN105" s="18"/>
      <c r="KNO105" s="18"/>
      <c r="KNP105" s="18"/>
      <c r="KNQ105" s="18"/>
      <c r="KNR105" s="18"/>
      <c r="KNS105" s="18"/>
      <c r="KNT105" s="18"/>
      <c r="KNU105" s="18"/>
      <c r="KNV105" s="18"/>
      <c r="KNW105" s="18"/>
      <c r="KNX105" s="18"/>
      <c r="KNY105" s="18"/>
      <c r="KNZ105" s="18"/>
      <c r="KOA105" s="18"/>
      <c r="KOB105" s="18"/>
      <c r="KOC105" s="18"/>
      <c r="KOD105" s="18"/>
      <c r="KOE105" s="18"/>
      <c r="KOF105" s="18"/>
      <c r="KOG105" s="18"/>
      <c r="KOH105" s="18"/>
      <c r="KOI105" s="18"/>
      <c r="KOJ105" s="18"/>
      <c r="KOK105" s="18"/>
      <c r="KOL105" s="18"/>
      <c r="KOM105" s="18"/>
      <c r="KON105" s="18"/>
      <c r="KOO105" s="18"/>
      <c r="KOP105" s="18"/>
      <c r="KOQ105" s="18"/>
      <c r="KOR105" s="18"/>
      <c r="KOS105" s="18"/>
      <c r="KOT105" s="18"/>
      <c r="KOU105" s="18"/>
      <c r="KOV105" s="18"/>
      <c r="KOW105" s="18"/>
      <c r="KOX105" s="18"/>
      <c r="KOY105" s="18"/>
      <c r="KOZ105" s="18"/>
      <c r="KPA105" s="18"/>
      <c r="KPB105" s="18"/>
      <c r="KPC105" s="18"/>
      <c r="KPD105" s="18"/>
      <c r="KPE105" s="18"/>
      <c r="KPF105" s="18"/>
      <c r="KPG105" s="18"/>
      <c r="KPH105" s="18"/>
      <c r="KPI105" s="18"/>
      <c r="KPJ105" s="18"/>
      <c r="KPK105" s="18"/>
      <c r="KPL105" s="18"/>
      <c r="KPM105" s="18"/>
      <c r="KPN105" s="18"/>
      <c r="KPO105" s="18"/>
      <c r="KPP105" s="18"/>
      <c r="KPQ105" s="18"/>
      <c r="KPR105" s="18"/>
      <c r="KPS105" s="18"/>
      <c r="KPT105" s="18"/>
      <c r="KPU105" s="18"/>
      <c r="KPV105" s="18"/>
      <c r="KPW105" s="18"/>
      <c r="KPX105" s="18"/>
      <c r="KPY105" s="18"/>
      <c r="KPZ105" s="18"/>
      <c r="KQA105" s="18"/>
      <c r="KQB105" s="18"/>
      <c r="KQC105" s="18"/>
      <c r="KQD105" s="18"/>
      <c r="KQE105" s="18"/>
      <c r="KQF105" s="18"/>
      <c r="KQG105" s="18"/>
      <c r="KQH105" s="18"/>
      <c r="KQI105" s="18"/>
      <c r="KQJ105" s="18"/>
      <c r="KQK105" s="18"/>
      <c r="KQL105" s="18"/>
      <c r="KQM105" s="18"/>
      <c r="KQN105" s="18"/>
      <c r="KQO105" s="18"/>
      <c r="KQP105" s="18"/>
      <c r="KQQ105" s="18"/>
      <c r="KQR105" s="18"/>
      <c r="KQS105" s="18"/>
      <c r="KQT105" s="18"/>
      <c r="KQU105" s="18"/>
      <c r="KQV105" s="18"/>
      <c r="KQW105" s="18"/>
      <c r="KQX105" s="18"/>
      <c r="KQY105" s="18"/>
      <c r="KQZ105" s="18"/>
      <c r="KRA105" s="18"/>
      <c r="KRB105" s="18"/>
      <c r="KRC105" s="18"/>
      <c r="KRD105" s="18"/>
      <c r="KRE105" s="18"/>
      <c r="KRF105" s="18"/>
      <c r="KRG105" s="18"/>
      <c r="KRH105" s="18"/>
      <c r="KRI105" s="18"/>
      <c r="KRJ105" s="18"/>
      <c r="KRK105" s="18"/>
      <c r="KRL105" s="18"/>
      <c r="KRM105" s="18"/>
      <c r="KRN105" s="18"/>
      <c r="KRO105" s="18"/>
      <c r="KRP105" s="18"/>
      <c r="KRQ105" s="18"/>
      <c r="KRR105" s="18"/>
      <c r="KRS105" s="18"/>
      <c r="KRT105" s="18"/>
      <c r="KRU105" s="18"/>
      <c r="KRV105" s="18"/>
      <c r="KRW105" s="18"/>
      <c r="KRX105" s="18"/>
      <c r="KRY105" s="18"/>
      <c r="KRZ105" s="18"/>
      <c r="KSA105" s="18"/>
      <c r="KSB105" s="18"/>
      <c r="KSC105" s="18"/>
      <c r="KSD105" s="18"/>
      <c r="KSE105" s="18"/>
      <c r="KSF105" s="18"/>
      <c r="KSG105" s="18"/>
      <c r="KSH105" s="18"/>
      <c r="KSI105" s="18"/>
      <c r="KSJ105" s="18"/>
      <c r="KSK105" s="18"/>
      <c r="KSL105" s="18"/>
      <c r="KSM105" s="18"/>
      <c r="KSN105" s="18"/>
      <c r="KSO105" s="18"/>
      <c r="KSP105" s="18"/>
      <c r="KSQ105" s="18"/>
      <c r="KSR105" s="18"/>
      <c r="KSS105" s="18"/>
      <c r="KST105" s="18"/>
      <c r="KSU105" s="18"/>
      <c r="KSV105" s="18"/>
      <c r="KSW105" s="18"/>
      <c r="KSX105" s="18"/>
      <c r="KSY105" s="18"/>
      <c r="KSZ105" s="18"/>
      <c r="KTA105" s="18"/>
      <c r="KTB105" s="18"/>
      <c r="KTC105" s="18"/>
      <c r="KTD105" s="18"/>
      <c r="KTE105" s="18"/>
      <c r="KTF105" s="18"/>
      <c r="KTG105" s="18"/>
      <c r="KTH105" s="18"/>
      <c r="KTI105" s="18"/>
      <c r="KTJ105" s="18"/>
      <c r="KTK105" s="18"/>
      <c r="KTL105" s="18"/>
      <c r="KTM105" s="18"/>
      <c r="KTN105" s="18"/>
      <c r="KTO105" s="18"/>
      <c r="KTP105" s="18"/>
      <c r="KTQ105" s="18"/>
      <c r="KTR105" s="18"/>
      <c r="KTS105" s="18"/>
      <c r="KTT105" s="18"/>
      <c r="KTU105" s="18"/>
      <c r="KTV105" s="18"/>
      <c r="KTW105" s="18"/>
      <c r="KTX105" s="18"/>
      <c r="KTY105" s="18"/>
      <c r="KTZ105" s="18"/>
      <c r="KUA105" s="18"/>
      <c r="KUB105" s="18"/>
      <c r="KUC105" s="18"/>
      <c r="KUD105" s="18"/>
      <c r="KUE105" s="18"/>
      <c r="KUF105" s="18"/>
      <c r="KUG105" s="18"/>
      <c r="KUH105" s="18"/>
      <c r="KUI105" s="18"/>
      <c r="KUJ105" s="18"/>
      <c r="KUK105" s="18"/>
      <c r="KUL105" s="18"/>
      <c r="KUM105" s="18"/>
      <c r="KUN105" s="18"/>
      <c r="KUO105" s="18"/>
      <c r="KUP105" s="18"/>
      <c r="KUQ105" s="18"/>
      <c r="KUR105" s="18"/>
      <c r="KUS105" s="18"/>
      <c r="KUT105" s="18"/>
      <c r="KUU105" s="18"/>
      <c r="KUV105" s="18"/>
      <c r="KUW105" s="18"/>
      <c r="KUX105" s="18"/>
      <c r="KUY105" s="18"/>
      <c r="KUZ105" s="18"/>
      <c r="KVA105" s="18"/>
      <c r="KVB105" s="18"/>
      <c r="KVC105" s="18"/>
      <c r="KVD105" s="18"/>
      <c r="KVE105" s="18"/>
      <c r="KVF105" s="18"/>
      <c r="KVG105" s="18"/>
      <c r="KVH105" s="18"/>
      <c r="KVI105" s="18"/>
      <c r="KVJ105" s="18"/>
      <c r="KVK105" s="18"/>
      <c r="KVL105" s="18"/>
      <c r="KVM105" s="18"/>
      <c r="KVN105" s="18"/>
      <c r="KVO105" s="18"/>
      <c r="KVP105" s="18"/>
      <c r="KVQ105" s="18"/>
      <c r="KVR105" s="18"/>
      <c r="KVS105" s="18"/>
      <c r="KVT105" s="18"/>
      <c r="KVU105" s="18"/>
      <c r="KVV105" s="18"/>
      <c r="KVW105" s="18"/>
      <c r="KVX105" s="18"/>
      <c r="KVY105" s="18"/>
      <c r="KVZ105" s="18"/>
      <c r="KWA105" s="18"/>
      <c r="KWB105" s="18"/>
      <c r="KWC105" s="18"/>
      <c r="KWD105" s="18"/>
      <c r="KWE105" s="18"/>
      <c r="KWF105" s="18"/>
      <c r="KWG105" s="18"/>
      <c r="KWH105" s="18"/>
      <c r="KWI105" s="18"/>
      <c r="KWJ105" s="18"/>
      <c r="KWK105" s="18"/>
      <c r="KWL105" s="18"/>
      <c r="KWM105" s="18"/>
      <c r="KWN105" s="18"/>
      <c r="KWO105" s="18"/>
      <c r="KWP105" s="18"/>
      <c r="KWQ105" s="18"/>
      <c r="KWR105" s="18"/>
      <c r="KWS105" s="18"/>
      <c r="KWT105" s="18"/>
      <c r="KWU105" s="18"/>
      <c r="KWV105" s="18"/>
      <c r="KWW105" s="18"/>
      <c r="KWX105" s="18"/>
      <c r="KWY105" s="18"/>
      <c r="KWZ105" s="18"/>
      <c r="KXA105" s="18"/>
      <c r="KXB105" s="18"/>
      <c r="KXC105" s="18"/>
      <c r="KXD105" s="18"/>
      <c r="KXE105" s="18"/>
      <c r="KXF105" s="18"/>
      <c r="KXG105" s="18"/>
      <c r="KXH105" s="18"/>
      <c r="KXI105" s="18"/>
      <c r="KXJ105" s="18"/>
      <c r="KXK105" s="18"/>
      <c r="KXL105" s="18"/>
      <c r="KXM105" s="18"/>
      <c r="KXN105" s="18"/>
      <c r="KXO105" s="18"/>
      <c r="KXP105" s="18"/>
      <c r="KXQ105" s="18"/>
      <c r="KXR105" s="18"/>
      <c r="KXS105" s="18"/>
      <c r="KXT105" s="18"/>
      <c r="KXU105" s="18"/>
      <c r="KXV105" s="18"/>
      <c r="KXW105" s="18"/>
      <c r="KXX105" s="18"/>
      <c r="KXY105" s="18"/>
      <c r="KXZ105" s="18"/>
      <c r="KYA105" s="18"/>
      <c r="KYB105" s="18"/>
      <c r="KYC105" s="18"/>
      <c r="KYD105" s="18"/>
      <c r="KYE105" s="18"/>
      <c r="KYF105" s="18"/>
      <c r="KYG105" s="18"/>
      <c r="KYH105" s="18"/>
      <c r="KYI105" s="18"/>
      <c r="KYJ105" s="18"/>
      <c r="KYK105" s="18"/>
      <c r="KYL105" s="18"/>
      <c r="KYM105" s="18"/>
      <c r="KYN105" s="18"/>
      <c r="KYO105" s="18"/>
      <c r="KYP105" s="18"/>
      <c r="KYQ105" s="18"/>
      <c r="KYR105" s="18"/>
      <c r="KYS105" s="18"/>
      <c r="KYT105" s="18"/>
      <c r="KYU105" s="18"/>
      <c r="KYV105" s="18"/>
      <c r="KYW105" s="18"/>
      <c r="KYX105" s="18"/>
      <c r="KYY105" s="18"/>
      <c r="KYZ105" s="18"/>
      <c r="KZA105" s="18"/>
      <c r="KZB105" s="18"/>
      <c r="KZC105" s="18"/>
      <c r="KZD105" s="18"/>
      <c r="KZE105" s="18"/>
      <c r="KZF105" s="18"/>
      <c r="KZG105" s="18"/>
      <c r="KZH105" s="18"/>
      <c r="KZI105" s="18"/>
      <c r="KZJ105" s="18"/>
      <c r="KZK105" s="18"/>
      <c r="KZL105" s="18"/>
      <c r="KZM105" s="18"/>
      <c r="KZN105" s="18"/>
      <c r="KZO105" s="18"/>
      <c r="KZP105" s="18"/>
      <c r="KZQ105" s="18"/>
      <c r="KZR105" s="18"/>
      <c r="KZS105" s="18"/>
      <c r="KZT105" s="18"/>
      <c r="KZU105" s="18"/>
      <c r="KZV105" s="18"/>
      <c r="KZW105" s="18"/>
      <c r="KZX105" s="18"/>
      <c r="KZY105" s="18"/>
      <c r="KZZ105" s="18"/>
      <c r="LAA105" s="18"/>
      <c r="LAB105" s="18"/>
      <c r="LAC105" s="18"/>
      <c r="LAD105" s="18"/>
      <c r="LAE105" s="18"/>
      <c r="LAF105" s="18"/>
      <c r="LAG105" s="18"/>
      <c r="LAH105" s="18"/>
      <c r="LAI105" s="18"/>
      <c r="LAJ105" s="18"/>
      <c r="LAK105" s="18"/>
      <c r="LAL105" s="18"/>
      <c r="LAM105" s="18"/>
      <c r="LAN105" s="18"/>
      <c r="LAO105" s="18"/>
      <c r="LAP105" s="18"/>
      <c r="LAQ105" s="18"/>
      <c r="LAR105" s="18"/>
      <c r="LAS105" s="18"/>
      <c r="LAT105" s="18"/>
      <c r="LAU105" s="18"/>
      <c r="LAV105" s="18"/>
      <c r="LAW105" s="18"/>
      <c r="LAX105" s="18"/>
      <c r="LAY105" s="18"/>
      <c r="LAZ105" s="18"/>
      <c r="LBA105" s="18"/>
      <c r="LBB105" s="18"/>
      <c r="LBC105" s="18"/>
      <c r="LBD105" s="18"/>
      <c r="LBE105" s="18"/>
      <c r="LBF105" s="18"/>
      <c r="LBG105" s="18"/>
      <c r="LBH105" s="18"/>
      <c r="LBI105" s="18"/>
      <c r="LBJ105" s="18"/>
      <c r="LBK105" s="18"/>
      <c r="LBL105" s="18"/>
      <c r="LBM105" s="18"/>
      <c r="LBN105" s="18"/>
      <c r="LBO105" s="18"/>
      <c r="LBP105" s="18"/>
      <c r="LBQ105" s="18"/>
      <c r="LBR105" s="18"/>
      <c r="LBS105" s="18"/>
      <c r="LBT105" s="18"/>
      <c r="LBU105" s="18"/>
      <c r="LBV105" s="18"/>
      <c r="LBW105" s="18"/>
      <c r="LBX105" s="18"/>
      <c r="LBY105" s="18"/>
      <c r="LBZ105" s="18"/>
      <c r="LCA105" s="18"/>
      <c r="LCB105" s="18"/>
      <c r="LCC105" s="18"/>
      <c r="LCD105" s="18"/>
      <c r="LCE105" s="18"/>
      <c r="LCF105" s="18"/>
      <c r="LCG105" s="18"/>
      <c r="LCH105" s="18"/>
      <c r="LCI105" s="18"/>
      <c r="LCJ105" s="18"/>
      <c r="LCK105" s="18"/>
      <c r="LCL105" s="18"/>
      <c r="LCM105" s="18"/>
      <c r="LCN105" s="18"/>
      <c r="LCO105" s="18"/>
      <c r="LCP105" s="18"/>
      <c r="LCQ105" s="18"/>
      <c r="LCR105" s="18"/>
      <c r="LCS105" s="18"/>
      <c r="LCT105" s="18"/>
      <c r="LCU105" s="18"/>
      <c r="LCV105" s="18"/>
      <c r="LCW105" s="18"/>
      <c r="LCX105" s="18"/>
      <c r="LCY105" s="18"/>
      <c r="LCZ105" s="18"/>
      <c r="LDA105" s="18"/>
      <c r="LDB105" s="18"/>
      <c r="LDC105" s="18"/>
      <c r="LDD105" s="18"/>
      <c r="LDE105" s="18"/>
      <c r="LDF105" s="18"/>
      <c r="LDG105" s="18"/>
      <c r="LDH105" s="18"/>
      <c r="LDI105" s="18"/>
      <c r="LDJ105" s="18"/>
      <c r="LDK105" s="18"/>
      <c r="LDL105" s="18"/>
      <c r="LDM105" s="18"/>
      <c r="LDN105" s="18"/>
      <c r="LDO105" s="18"/>
      <c r="LDP105" s="18"/>
      <c r="LDQ105" s="18"/>
      <c r="LDR105" s="18"/>
      <c r="LDS105" s="18"/>
      <c r="LDT105" s="18"/>
      <c r="LDU105" s="18"/>
      <c r="LDV105" s="18"/>
      <c r="LDW105" s="18"/>
      <c r="LDX105" s="18"/>
      <c r="LDY105" s="18"/>
      <c r="LDZ105" s="18"/>
      <c r="LEA105" s="18"/>
      <c r="LEB105" s="18"/>
      <c r="LEC105" s="18"/>
      <c r="LED105" s="18"/>
      <c r="LEE105" s="18"/>
      <c r="LEF105" s="18"/>
      <c r="LEG105" s="18"/>
      <c r="LEH105" s="18"/>
      <c r="LEI105" s="18"/>
      <c r="LEJ105" s="18"/>
      <c r="LEK105" s="18"/>
      <c r="LEL105" s="18"/>
      <c r="LEM105" s="18"/>
      <c r="LEN105" s="18"/>
      <c r="LEO105" s="18"/>
      <c r="LEP105" s="18"/>
      <c r="LEQ105" s="18"/>
      <c r="LER105" s="18"/>
      <c r="LES105" s="18"/>
      <c r="LET105" s="18"/>
      <c r="LEU105" s="18"/>
      <c r="LEV105" s="18"/>
      <c r="LEW105" s="18"/>
      <c r="LEX105" s="18"/>
      <c r="LEY105" s="18"/>
      <c r="LEZ105" s="18"/>
      <c r="LFA105" s="18"/>
      <c r="LFB105" s="18"/>
      <c r="LFC105" s="18"/>
      <c r="LFD105" s="18"/>
      <c r="LFE105" s="18"/>
      <c r="LFF105" s="18"/>
      <c r="LFG105" s="18"/>
      <c r="LFH105" s="18"/>
      <c r="LFI105" s="18"/>
      <c r="LFJ105" s="18"/>
      <c r="LFK105" s="18"/>
      <c r="LFL105" s="18"/>
      <c r="LFM105" s="18"/>
      <c r="LFN105" s="18"/>
      <c r="LFO105" s="18"/>
      <c r="LFP105" s="18"/>
      <c r="LFQ105" s="18"/>
      <c r="LFR105" s="18"/>
      <c r="LFS105" s="18"/>
      <c r="LFT105" s="18"/>
      <c r="LFU105" s="18"/>
      <c r="LFV105" s="18"/>
      <c r="LFW105" s="18"/>
      <c r="LFX105" s="18"/>
      <c r="LFY105" s="18"/>
      <c r="LFZ105" s="18"/>
      <c r="LGA105" s="18"/>
      <c r="LGB105" s="18"/>
      <c r="LGC105" s="18"/>
      <c r="LGD105" s="18"/>
      <c r="LGE105" s="18"/>
      <c r="LGF105" s="18"/>
      <c r="LGG105" s="18"/>
      <c r="LGH105" s="18"/>
      <c r="LGI105" s="18"/>
      <c r="LGJ105" s="18"/>
      <c r="LGK105" s="18"/>
      <c r="LGL105" s="18"/>
      <c r="LGM105" s="18"/>
      <c r="LGN105" s="18"/>
      <c r="LGO105" s="18"/>
      <c r="LGP105" s="18"/>
      <c r="LGQ105" s="18"/>
      <c r="LGR105" s="18"/>
      <c r="LGS105" s="18"/>
      <c r="LGT105" s="18"/>
      <c r="LGU105" s="18"/>
      <c r="LGV105" s="18"/>
      <c r="LGW105" s="18"/>
      <c r="LGX105" s="18"/>
      <c r="LGY105" s="18"/>
      <c r="LGZ105" s="18"/>
      <c r="LHA105" s="18"/>
      <c r="LHB105" s="18"/>
      <c r="LHC105" s="18"/>
      <c r="LHD105" s="18"/>
      <c r="LHE105" s="18"/>
      <c r="LHF105" s="18"/>
      <c r="LHG105" s="18"/>
      <c r="LHH105" s="18"/>
      <c r="LHI105" s="18"/>
      <c r="LHJ105" s="18"/>
      <c r="LHK105" s="18"/>
      <c r="LHL105" s="18"/>
      <c r="LHM105" s="18"/>
      <c r="LHN105" s="18"/>
      <c r="LHO105" s="18"/>
      <c r="LHP105" s="18"/>
      <c r="LHQ105" s="18"/>
      <c r="LHR105" s="18"/>
      <c r="LHS105" s="18"/>
      <c r="LHT105" s="18"/>
      <c r="LHU105" s="18"/>
      <c r="LHV105" s="18"/>
      <c r="LHW105" s="18"/>
      <c r="LHX105" s="18"/>
      <c r="LHY105" s="18"/>
      <c r="LHZ105" s="18"/>
      <c r="LIA105" s="18"/>
      <c r="LIB105" s="18"/>
      <c r="LIC105" s="18"/>
      <c r="LID105" s="18"/>
      <c r="LIE105" s="18"/>
      <c r="LIF105" s="18"/>
      <c r="LIG105" s="18"/>
      <c r="LIH105" s="18"/>
      <c r="LII105" s="18"/>
      <c r="LIJ105" s="18"/>
      <c r="LIK105" s="18"/>
      <c r="LIL105" s="18"/>
      <c r="LIM105" s="18"/>
      <c r="LIN105" s="18"/>
      <c r="LIO105" s="18"/>
      <c r="LIP105" s="18"/>
      <c r="LIQ105" s="18"/>
      <c r="LIR105" s="18"/>
      <c r="LIS105" s="18"/>
      <c r="LIT105" s="18"/>
      <c r="LIU105" s="18"/>
      <c r="LIV105" s="18"/>
      <c r="LIW105" s="18"/>
      <c r="LIX105" s="18"/>
      <c r="LIY105" s="18"/>
      <c r="LIZ105" s="18"/>
      <c r="LJA105" s="18"/>
      <c r="LJB105" s="18"/>
      <c r="LJC105" s="18"/>
      <c r="LJD105" s="18"/>
      <c r="LJE105" s="18"/>
      <c r="LJF105" s="18"/>
      <c r="LJG105" s="18"/>
      <c r="LJH105" s="18"/>
      <c r="LJI105" s="18"/>
      <c r="LJJ105" s="18"/>
      <c r="LJK105" s="18"/>
      <c r="LJL105" s="18"/>
      <c r="LJM105" s="18"/>
      <c r="LJN105" s="18"/>
      <c r="LJO105" s="18"/>
      <c r="LJP105" s="18"/>
      <c r="LJQ105" s="18"/>
      <c r="LJR105" s="18"/>
      <c r="LJS105" s="18"/>
      <c r="LJT105" s="18"/>
      <c r="LJU105" s="18"/>
      <c r="LJV105" s="18"/>
      <c r="LJW105" s="18"/>
      <c r="LJX105" s="18"/>
      <c r="LJY105" s="18"/>
      <c r="LJZ105" s="18"/>
      <c r="LKA105" s="18"/>
      <c r="LKB105" s="18"/>
      <c r="LKC105" s="18"/>
      <c r="LKD105" s="18"/>
      <c r="LKE105" s="18"/>
      <c r="LKF105" s="18"/>
      <c r="LKG105" s="18"/>
      <c r="LKH105" s="18"/>
      <c r="LKI105" s="18"/>
      <c r="LKJ105" s="18"/>
      <c r="LKK105" s="18"/>
      <c r="LKL105" s="18"/>
      <c r="LKM105" s="18"/>
      <c r="LKN105" s="18"/>
      <c r="LKO105" s="18"/>
      <c r="LKP105" s="18"/>
      <c r="LKQ105" s="18"/>
      <c r="LKR105" s="18"/>
      <c r="LKS105" s="18"/>
      <c r="LKT105" s="18"/>
      <c r="LKU105" s="18"/>
      <c r="LKV105" s="18"/>
      <c r="LKW105" s="18"/>
      <c r="LKX105" s="18"/>
      <c r="LKY105" s="18"/>
      <c r="LKZ105" s="18"/>
      <c r="LLA105" s="18"/>
      <c r="LLB105" s="18"/>
      <c r="LLC105" s="18"/>
      <c r="LLD105" s="18"/>
      <c r="LLE105" s="18"/>
      <c r="LLF105" s="18"/>
      <c r="LLG105" s="18"/>
      <c r="LLH105" s="18"/>
      <c r="LLI105" s="18"/>
      <c r="LLJ105" s="18"/>
      <c r="LLK105" s="18"/>
      <c r="LLL105" s="18"/>
      <c r="LLM105" s="18"/>
      <c r="LLN105" s="18"/>
      <c r="LLO105" s="18"/>
      <c r="LLP105" s="18"/>
      <c r="LLQ105" s="18"/>
      <c r="LLR105" s="18"/>
      <c r="LLS105" s="18"/>
      <c r="LLT105" s="18"/>
      <c r="LLU105" s="18"/>
      <c r="LLV105" s="18"/>
      <c r="LLW105" s="18"/>
      <c r="LLX105" s="18"/>
      <c r="LLY105" s="18"/>
      <c r="LLZ105" s="18"/>
      <c r="LMA105" s="18"/>
      <c r="LMB105" s="18"/>
      <c r="LMC105" s="18"/>
      <c r="LMD105" s="18"/>
      <c r="LME105" s="18"/>
      <c r="LMF105" s="18"/>
      <c r="LMG105" s="18"/>
      <c r="LMH105" s="18"/>
      <c r="LMI105" s="18"/>
      <c r="LMJ105" s="18"/>
      <c r="LMK105" s="18"/>
      <c r="LML105" s="18"/>
      <c r="LMM105" s="18"/>
      <c r="LMN105" s="18"/>
      <c r="LMO105" s="18"/>
      <c r="LMP105" s="18"/>
      <c r="LMQ105" s="18"/>
      <c r="LMR105" s="18"/>
      <c r="LMS105" s="18"/>
      <c r="LMT105" s="18"/>
      <c r="LMU105" s="18"/>
      <c r="LMV105" s="18"/>
      <c r="LMW105" s="18"/>
      <c r="LMX105" s="18"/>
      <c r="LMY105" s="18"/>
      <c r="LMZ105" s="18"/>
      <c r="LNA105" s="18"/>
      <c r="LNB105" s="18"/>
      <c r="LNC105" s="18"/>
      <c r="LND105" s="18"/>
      <c r="LNE105" s="18"/>
      <c r="LNF105" s="18"/>
      <c r="LNG105" s="18"/>
      <c r="LNH105" s="18"/>
      <c r="LNI105" s="18"/>
      <c r="LNJ105" s="18"/>
      <c r="LNK105" s="18"/>
      <c r="LNL105" s="18"/>
      <c r="LNM105" s="18"/>
      <c r="LNN105" s="18"/>
      <c r="LNO105" s="18"/>
      <c r="LNP105" s="18"/>
      <c r="LNQ105" s="18"/>
      <c r="LNR105" s="18"/>
      <c r="LNS105" s="18"/>
      <c r="LNT105" s="18"/>
      <c r="LNU105" s="18"/>
      <c r="LNV105" s="18"/>
      <c r="LNW105" s="18"/>
      <c r="LNX105" s="18"/>
      <c r="LNY105" s="18"/>
      <c r="LNZ105" s="18"/>
      <c r="LOA105" s="18"/>
      <c r="LOB105" s="18"/>
      <c r="LOC105" s="18"/>
      <c r="LOD105" s="18"/>
      <c r="LOE105" s="18"/>
      <c r="LOF105" s="18"/>
      <c r="LOG105" s="18"/>
      <c r="LOH105" s="18"/>
      <c r="LOI105" s="18"/>
      <c r="LOJ105" s="18"/>
      <c r="LOK105" s="18"/>
      <c r="LOL105" s="18"/>
      <c r="LOM105" s="18"/>
      <c r="LON105" s="18"/>
      <c r="LOO105" s="18"/>
      <c r="LOP105" s="18"/>
      <c r="LOQ105" s="18"/>
      <c r="LOR105" s="18"/>
      <c r="LOS105" s="18"/>
      <c r="LOT105" s="18"/>
      <c r="LOU105" s="18"/>
      <c r="LOV105" s="18"/>
      <c r="LOW105" s="18"/>
      <c r="LOX105" s="18"/>
      <c r="LOY105" s="18"/>
      <c r="LOZ105" s="18"/>
      <c r="LPA105" s="18"/>
      <c r="LPB105" s="18"/>
      <c r="LPC105" s="18"/>
      <c r="LPD105" s="18"/>
      <c r="LPE105" s="18"/>
      <c r="LPF105" s="18"/>
      <c r="LPG105" s="18"/>
      <c r="LPH105" s="18"/>
      <c r="LPI105" s="18"/>
      <c r="LPJ105" s="18"/>
      <c r="LPK105" s="18"/>
      <c r="LPL105" s="18"/>
      <c r="LPM105" s="18"/>
      <c r="LPN105" s="18"/>
      <c r="LPO105" s="18"/>
      <c r="LPP105" s="18"/>
      <c r="LPQ105" s="18"/>
      <c r="LPR105" s="18"/>
      <c r="LPS105" s="18"/>
      <c r="LPT105" s="18"/>
      <c r="LPU105" s="18"/>
      <c r="LPV105" s="18"/>
      <c r="LPW105" s="18"/>
      <c r="LPX105" s="18"/>
      <c r="LPY105" s="18"/>
      <c r="LPZ105" s="18"/>
      <c r="LQA105" s="18"/>
      <c r="LQB105" s="18"/>
      <c r="LQC105" s="18"/>
      <c r="LQD105" s="18"/>
      <c r="LQE105" s="18"/>
      <c r="LQF105" s="18"/>
      <c r="LQG105" s="18"/>
      <c r="LQH105" s="18"/>
      <c r="LQI105" s="18"/>
      <c r="LQJ105" s="18"/>
      <c r="LQK105" s="18"/>
      <c r="LQL105" s="18"/>
      <c r="LQM105" s="18"/>
      <c r="LQN105" s="18"/>
      <c r="LQO105" s="18"/>
      <c r="LQP105" s="18"/>
      <c r="LQQ105" s="18"/>
      <c r="LQR105" s="18"/>
      <c r="LQS105" s="18"/>
      <c r="LQT105" s="18"/>
      <c r="LQU105" s="18"/>
      <c r="LQV105" s="18"/>
      <c r="LQW105" s="18"/>
      <c r="LQX105" s="18"/>
      <c r="LQY105" s="18"/>
      <c r="LQZ105" s="18"/>
      <c r="LRA105" s="18"/>
      <c r="LRB105" s="18"/>
      <c r="LRC105" s="18"/>
      <c r="LRD105" s="18"/>
      <c r="LRE105" s="18"/>
      <c r="LRF105" s="18"/>
      <c r="LRG105" s="18"/>
      <c r="LRH105" s="18"/>
      <c r="LRI105" s="18"/>
      <c r="LRJ105" s="18"/>
      <c r="LRK105" s="18"/>
      <c r="LRL105" s="18"/>
      <c r="LRM105" s="18"/>
      <c r="LRN105" s="18"/>
      <c r="LRO105" s="18"/>
      <c r="LRP105" s="18"/>
      <c r="LRQ105" s="18"/>
      <c r="LRR105" s="18"/>
      <c r="LRS105" s="18"/>
      <c r="LRT105" s="18"/>
      <c r="LRU105" s="18"/>
      <c r="LRV105" s="18"/>
      <c r="LRW105" s="18"/>
      <c r="LRX105" s="18"/>
      <c r="LRY105" s="18"/>
      <c r="LRZ105" s="18"/>
      <c r="LSA105" s="18"/>
      <c r="LSB105" s="18"/>
      <c r="LSC105" s="18"/>
      <c r="LSD105" s="18"/>
      <c r="LSE105" s="18"/>
      <c r="LSF105" s="18"/>
      <c r="LSG105" s="18"/>
      <c r="LSH105" s="18"/>
      <c r="LSI105" s="18"/>
      <c r="LSJ105" s="18"/>
      <c r="LSK105" s="18"/>
      <c r="LSL105" s="18"/>
      <c r="LSM105" s="18"/>
      <c r="LSN105" s="18"/>
      <c r="LSO105" s="18"/>
      <c r="LSP105" s="18"/>
      <c r="LSQ105" s="18"/>
      <c r="LSR105" s="18"/>
      <c r="LSS105" s="18"/>
      <c r="LST105" s="18"/>
      <c r="LSU105" s="18"/>
      <c r="LSV105" s="18"/>
      <c r="LSW105" s="18"/>
      <c r="LSX105" s="18"/>
      <c r="LSY105" s="18"/>
      <c r="LSZ105" s="18"/>
      <c r="LTA105" s="18"/>
      <c r="LTB105" s="18"/>
      <c r="LTC105" s="18"/>
      <c r="LTD105" s="18"/>
      <c r="LTE105" s="18"/>
      <c r="LTF105" s="18"/>
      <c r="LTG105" s="18"/>
      <c r="LTH105" s="18"/>
      <c r="LTI105" s="18"/>
      <c r="LTJ105" s="18"/>
      <c r="LTK105" s="18"/>
      <c r="LTL105" s="18"/>
      <c r="LTM105" s="18"/>
      <c r="LTN105" s="18"/>
      <c r="LTO105" s="18"/>
      <c r="LTP105" s="18"/>
      <c r="LTQ105" s="18"/>
      <c r="LTR105" s="18"/>
      <c r="LTS105" s="18"/>
      <c r="LTT105" s="18"/>
      <c r="LTU105" s="18"/>
      <c r="LTV105" s="18"/>
      <c r="LTW105" s="18"/>
      <c r="LTX105" s="18"/>
      <c r="LTY105" s="18"/>
      <c r="LTZ105" s="18"/>
      <c r="LUA105" s="18"/>
      <c r="LUB105" s="18"/>
      <c r="LUC105" s="18"/>
      <c r="LUD105" s="18"/>
      <c r="LUE105" s="18"/>
      <c r="LUF105" s="18"/>
      <c r="LUG105" s="18"/>
      <c r="LUH105" s="18"/>
      <c r="LUI105" s="18"/>
      <c r="LUJ105" s="18"/>
      <c r="LUK105" s="18"/>
      <c r="LUL105" s="18"/>
      <c r="LUM105" s="18"/>
      <c r="LUN105" s="18"/>
      <c r="LUO105" s="18"/>
      <c r="LUP105" s="18"/>
      <c r="LUQ105" s="18"/>
      <c r="LUR105" s="18"/>
      <c r="LUS105" s="18"/>
      <c r="LUT105" s="18"/>
      <c r="LUU105" s="18"/>
      <c r="LUV105" s="18"/>
      <c r="LUW105" s="18"/>
      <c r="LUX105" s="18"/>
      <c r="LUY105" s="18"/>
      <c r="LUZ105" s="18"/>
      <c r="LVA105" s="18"/>
      <c r="LVB105" s="18"/>
      <c r="LVC105" s="18"/>
      <c r="LVD105" s="18"/>
      <c r="LVE105" s="18"/>
      <c r="LVF105" s="18"/>
      <c r="LVG105" s="18"/>
      <c r="LVH105" s="18"/>
      <c r="LVI105" s="18"/>
      <c r="LVJ105" s="18"/>
      <c r="LVK105" s="18"/>
      <c r="LVL105" s="18"/>
      <c r="LVM105" s="18"/>
      <c r="LVN105" s="18"/>
      <c r="LVO105" s="18"/>
      <c r="LVP105" s="18"/>
      <c r="LVQ105" s="18"/>
      <c r="LVR105" s="18"/>
      <c r="LVS105" s="18"/>
      <c r="LVT105" s="18"/>
      <c r="LVU105" s="18"/>
      <c r="LVV105" s="18"/>
      <c r="LVW105" s="18"/>
      <c r="LVX105" s="18"/>
      <c r="LVY105" s="18"/>
      <c r="LVZ105" s="18"/>
      <c r="LWA105" s="18"/>
      <c r="LWB105" s="18"/>
      <c r="LWC105" s="18"/>
      <c r="LWD105" s="18"/>
      <c r="LWE105" s="18"/>
      <c r="LWF105" s="18"/>
      <c r="LWG105" s="18"/>
      <c r="LWH105" s="18"/>
      <c r="LWI105" s="18"/>
      <c r="LWJ105" s="18"/>
      <c r="LWK105" s="18"/>
      <c r="LWL105" s="18"/>
      <c r="LWM105" s="18"/>
      <c r="LWN105" s="18"/>
      <c r="LWO105" s="18"/>
      <c r="LWP105" s="18"/>
      <c r="LWQ105" s="18"/>
      <c r="LWR105" s="18"/>
      <c r="LWS105" s="18"/>
      <c r="LWT105" s="18"/>
      <c r="LWU105" s="18"/>
      <c r="LWV105" s="18"/>
      <c r="LWW105" s="18"/>
      <c r="LWX105" s="18"/>
      <c r="LWY105" s="18"/>
      <c r="LWZ105" s="18"/>
      <c r="LXA105" s="18"/>
      <c r="LXB105" s="18"/>
      <c r="LXC105" s="18"/>
      <c r="LXD105" s="18"/>
      <c r="LXE105" s="18"/>
      <c r="LXF105" s="18"/>
      <c r="LXG105" s="18"/>
      <c r="LXH105" s="18"/>
      <c r="LXI105" s="18"/>
      <c r="LXJ105" s="18"/>
      <c r="LXK105" s="18"/>
      <c r="LXL105" s="18"/>
      <c r="LXM105" s="18"/>
      <c r="LXN105" s="18"/>
      <c r="LXO105" s="18"/>
      <c r="LXP105" s="18"/>
      <c r="LXQ105" s="18"/>
      <c r="LXR105" s="18"/>
      <c r="LXS105" s="18"/>
      <c r="LXT105" s="18"/>
      <c r="LXU105" s="18"/>
      <c r="LXV105" s="18"/>
      <c r="LXW105" s="18"/>
      <c r="LXX105" s="18"/>
      <c r="LXY105" s="18"/>
      <c r="LXZ105" s="18"/>
      <c r="LYA105" s="18"/>
      <c r="LYB105" s="18"/>
      <c r="LYC105" s="18"/>
      <c r="LYD105" s="18"/>
      <c r="LYE105" s="18"/>
      <c r="LYF105" s="18"/>
      <c r="LYG105" s="18"/>
      <c r="LYH105" s="18"/>
      <c r="LYI105" s="18"/>
      <c r="LYJ105" s="18"/>
      <c r="LYK105" s="18"/>
      <c r="LYL105" s="18"/>
      <c r="LYM105" s="18"/>
      <c r="LYN105" s="18"/>
      <c r="LYO105" s="18"/>
      <c r="LYP105" s="18"/>
      <c r="LYQ105" s="18"/>
      <c r="LYR105" s="18"/>
      <c r="LYS105" s="18"/>
      <c r="LYT105" s="18"/>
      <c r="LYU105" s="18"/>
      <c r="LYV105" s="18"/>
      <c r="LYW105" s="18"/>
      <c r="LYX105" s="18"/>
      <c r="LYY105" s="18"/>
      <c r="LYZ105" s="18"/>
      <c r="LZA105" s="18"/>
      <c r="LZB105" s="18"/>
      <c r="LZC105" s="18"/>
      <c r="LZD105" s="18"/>
      <c r="LZE105" s="18"/>
      <c r="LZF105" s="18"/>
      <c r="LZG105" s="18"/>
      <c r="LZH105" s="18"/>
      <c r="LZI105" s="18"/>
      <c r="LZJ105" s="18"/>
      <c r="LZK105" s="18"/>
      <c r="LZL105" s="18"/>
      <c r="LZM105" s="18"/>
      <c r="LZN105" s="18"/>
      <c r="LZO105" s="18"/>
      <c r="LZP105" s="18"/>
      <c r="LZQ105" s="18"/>
      <c r="LZR105" s="18"/>
      <c r="LZS105" s="18"/>
      <c r="LZT105" s="18"/>
      <c r="LZU105" s="18"/>
      <c r="LZV105" s="18"/>
      <c r="LZW105" s="18"/>
      <c r="LZX105" s="18"/>
      <c r="LZY105" s="18"/>
      <c r="LZZ105" s="18"/>
      <c r="MAA105" s="18"/>
      <c r="MAB105" s="18"/>
      <c r="MAC105" s="18"/>
      <c r="MAD105" s="18"/>
      <c r="MAE105" s="18"/>
      <c r="MAF105" s="18"/>
      <c r="MAG105" s="18"/>
      <c r="MAH105" s="18"/>
      <c r="MAI105" s="18"/>
      <c r="MAJ105" s="18"/>
      <c r="MAK105" s="18"/>
      <c r="MAL105" s="18"/>
      <c r="MAM105" s="18"/>
      <c r="MAN105" s="18"/>
      <c r="MAO105" s="18"/>
      <c r="MAP105" s="18"/>
      <c r="MAQ105" s="18"/>
      <c r="MAR105" s="18"/>
      <c r="MAS105" s="18"/>
      <c r="MAT105" s="18"/>
      <c r="MAU105" s="18"/>
      <c r="MAV105" s="18"/>
      <c r="MAW105" s="18"/>
      <c r="MAX105" s="18"/>
      <c r="MAY105" s="18"/>
      <c r="MAZ105" s="18"/>
      <c r="MBA105" s="18"/>
      <c r="MBB105" s="18"/>
      <c r="MBC105" s="18"/>
      <c r="MBD105" s="18"/>
      <c r="MBE105" s="18"/>
      <c r="MBF105" s="18"/>
      <c r="MBG105" s="18"/>
      <c r="MBH105" s="18"/>
      <c r="MBI105" s="18"/>
      <c r="MBJ105" s="18"/>
      <c r="MBK105" s="18"/>
      <c r="MBL105" s="18"/>
      <c r="MBM105" s="18"/>
      <c r="MBN105" s="18"/>
      <c r="MBO105" s="18"/>
      <c r="MBP105" s="18"/>
      <c r="MBQ105" s="18"/>
      <c r="MBR105" s="18"/>
      <c r="MBS105" s="18"/>
      <c r="MBT105" s="18"/>
      <c r="MBU105" s="18"/>
      <c r="MBV105" s="18"/>
      <c r="MBW105" s="18"/>
      <c r="MBX105" s="18"/>
      <c r="MBY105" s="18"/>
      <c r="MBZ105" s="18"/>
      <c r="MCA105" s="18"/>
      <c r="MCB105" s="18"/>
      <c r="MCC105" s="18"/>
      <c r="MCD105" s="18"/>
      <c r="MCE105" s="18"/>
      <c r="MCF105" s="18"/>
      <c r="MCG105" s="18"/>
      <c r="MCH105" s="18"/>
      <c r="MCI105" s="18"/>
      <c r="MCJ105" s="18"/>
      <c r="MCK105" s="18"/>
      <c r="MCL105" s="18"/>
      <c r="MCM105" s="18"/>
      <c r="MCN105" s="18"/>
      <c r="MCO105" s="18"/>
      <c r="MCP105" s="18"/>
      <c r="MCQ105" s="18"/>
      <c r="MCR105" s="18"/>
      <c r="MCS105" s="18"/>
      <c r="MCT105" s="18"/>
      <c r="MCU105" s="18"/>
      <c r="MCV105" s="18"/>
      <c r="MCW105" s="18"/>
      <c r="MCX105" s="18"/>
      <c r="MCY105" s="18"/>
      <c r="MCZ105" s="18"/>
      <c r="MDA105" s="18"/>
      <c r="MDB105" s="18"/>
      <c r="MDC105" s="18"/>
      <c r="MDD105" s="18"/>
      <c r="MDE105" s="18"/>
      <c r="MDF105" s="18"/>
      <c r="MDG105" s="18"/>
      <c r="MDH105" s="18"/>
      <c r="MDI105" s="18"/>
      <c r="MDJ105" s="18"/>
      <c r="MDK105" s="18"/>
      <c r="MDL105" s="18"/>
      <c r="MDM105" s="18"/>
      <c r="MDN105" s="18"/>
      <c r="MDO105" s="18"/>
      <c r="MDP105" s="18"/>
      <c r="MDQ105" s="18"/>
      <c r="MDR105" s="18"/>
      <c r="MDS105" s="18"/>
      <c r="MDT105" s="18"/>
      <c r="MDU105" s="18"/>
      <c r="MDV105" s="18"/>
      <c r="MDW105" s="18"/>
      <c r="MDX105" s="18"/>
      <c r="MDY105" s="18"/>
      <c r="MDZ105" s="18"/>
      <c r="MEA105" s="18"/>
      <c r="MEB105" s="18"/>
      <c r="MEC105" s="18"/>
      <c r="MED105" s="18"/>
      <c r="MEE105" s="18"/>
      <c r="MEF105" s="18"/>
      <c r="MEG105" s="18"/>
      <c r="MEH105" s="18"/>
      <c r="MEI105" s="18"/>
      <c r="MEJ105" s="18"/>
      <c r="MEK105" s="18"/>
      <c r="MEL105" s="18"/>
      <c r="MEM105" s="18"/>
      <c r="MEN105" s="18"/>
      <c r="MEO105" s="18"/>
      <c r="MEP105" s="18"/>
      <c r="MEQ105" s="18"/>
      <c r="MER105" s="18"/>
      <c r="MES105" s="18"/>
      <c r="MET105" s="18"/>
      <c r="MEU105" s="18"/>
      <c r="MEV105" s="18"/>
      <c r="MEW105" s="18"/>
      <c r="MEX105" s="18"/>
      <c r="MEY105" s="18"/>
      <c r="MEZ105" s="18"/>
      <c r="MFA105" s="18"/>
      <c r="MFB105" s="18"/>
      <c r="MFC105" s="18"/>
      <c r="MFD105" s="18"/>
      <c r="MFE105" s="18"/>
      <c r="MFF105" s="18"/>
      <c r="MFG105" s="18"/>
      <c r="MFH105" s="18"/>
      <c r="MFI105" s="18"/>
      <c r="MFJ105" s="18"/>
      <c r="MFK105" s="18"/>
      <c r="MFL105" s="18"/>
      <c r="MFM105" s="18"/>
      <c r="MFN105" s="18"/>
      <c r="MFO105" s="18"/>
      <c r="MFP105" s="18"/>
      <c r="MFQ105" s="18"/>
      <c r="MFR105" s="18"/>
      <c r="MFS105" s="18"/>
      <c r="MFT105" s="18"/>
      <c r="MFU105" s="18"/>
      <c r="MFV105" s="18"/>
      <c r="MFW105" s="18"/>
      <c r="MFX105" s="18"/>
      <c r="MFY105" s="18"/>
      <c r="MFZ105" s="18"/>
      <c r="MGA105" s="18"/>
      <c r="MGB105" s="18"/>
      <c r="MGC105" s="18"/>
      <c r="MGD105" s="18"/>
      <c r="MGE105" s="18"/>
      <c r="MGF105" s="18"/>
      <c r="MGG105" s="18"/>
      <c r="MGH105" s="18"/>
      <c r="MGI105" s="18"/>
      <c r="MGJ105" s="18"/>
      <c r="MGK105" s="18"/>
      <c r="MGL105" s="18"/>
      <c r="MGM105" s="18"/>
      <c r="MGN105" s="18"/>
      <c r="MGO105" s="18"/>
      <c r="MGP105" s="18"/>
      <c r="MGQ105" s="18"/>
      <c r="MGR105" s="18"/>
      <c r="MGS105" s="18"/>
      <c r="MGT105" s="18"/>
      <c r="MGU105" s="18"/>
      <c r="MGV105" s="18"/>
      <c r="MGW105" s="18"/>
      <c r="MGX105" s="18"/>
      <c r="MGY105" s="18"/>
      <c r="MGZ105" s="18"/>
      <c r="MHA105" s="18"/>
      <c r="MHB105" s="18"/>
      <c r="MHC105" s="18"/>
      <c r="MHD105" s="18"/>
      <c r="MHE105" s="18"/>
      <c r="MHF105" s="18"/>
      <c r="MHG105" s="18"/>
      <c r="MHH105" s="18"/>
      <c r="MHI105" s="18"/>
      <c r="MHJ105" s="18"/>
      <c r="MHK105" s="18"/>
      <c r="MHL105" s="18"/>
      <c r="MHM105" s="18"/>
      <c r="MHN105" s="18"/>
      <c r="MHO105" s="18"/>
      <c r="MHP105" s="18"/>
      <c r="MHQ105" s="18"/>
      <c r="MHR105" s="18"/>
      <c r="MHS105" s="18"/>
      <c r="MHT105" s="18"/>
      <c r="MHU105" s="18"/>
      <c r="MHV105" s="18"/>
      <c r="MHW105" s="18"/>
      <c r="MHX105" s="18"/>
      <c r="MHY105" s="18"/>
      <c r="MHZ105" s="18"/>
      <c r="MIA105" s="18"/>
      <c r="MIB105" s="18"/>
      <c r="MIC105" s="18"/>
      <c r="MID105" s="18"/>
      <c r="MIE105" s="18"/>
      <c r="MIF105" s="18"/>
      <c r="MIG105" s="18"/>
      <c r="MIH105" s="18"/>
      <c r="MII105" s="18"/>
      <c r="MIJ105" s="18"/>
      <c r="MIK105" s="18"/>
      <c r="MIL105" s="18"/>
      <c r="MIM105" s="18"/>
      <c r="MIN105" s="18"/>
      <c r="MIO105" s="18"/>
      <c r="MIP105" s="18"/>
      <c r="MIQ105" s="18"/>
      <c r="MIR105" s="18"/>
      <c r="MIS105" s="18"/>
      <c r="MIT105" s="18"/>
      <c r="MIU105" s="18"/>
      <c r="MIV105" s="18"/>
      <c r="MIW105" s="18"/>
      <c r="MIX105" s="18"/>
      <c r="MIY105" s="18"/>
      <c r="MIZ105" s="18"/>
      <c r="MJA105" s="18"/>
      <c r="MJB105" s="18"/>
      <c r="MJC105" s="18"/>
      <c r="MJD105" s="18"/>
      <c r="MJE105" s="18"/>
      <c r="MJF105" s="18"/>
      <c r="MJG105" s="18"/>
      <c r="MJH105" s="18"/>
      <c r="MJI105" s="18"/>
      <c r="MJJ105" s="18"/>
      <c r="MJK105" s="18"/>
      <c r="MJL105" s="18"/>
      <c r="MJM105" s="18"/>
      <c r="MJN105" s="18"/>
      <c r="MJO105" s="18"/>
      <c r="MJP105" s="18"/>
      <c r="MJQ105" s="18"/>
      <c r="MJR105" s="18"/>
      <c r="MJS105" s="18"/>
      <c r="MJT105" s="18"/>
      <c r="MJU105" s="18"/>
      <c r="MJV105" s="18"/>
      <c r="MJW105" s="18"/>
      <c r="MJX105" s="18"/>
      <c r="MJY105" s="18"/>
      <c r="MJZ105" s="18"/>
      <c r="MKA105" s="18"/>
      <c r="MKB105" s="18"/>
      <c r="MKC105" s="18"/>
      <c r="MKD105" s="18"/>
      <c r="MKE105" s="18"/>
      <c r="MKF105" s="18"/>
      <c r="MKG105" s="18"/>
      <c r="MKH105" s="18"/>
      <c r="MKI105" s="18"/>
      <c r="MKJ105" s="18"/>
      <c r="MKK105" s="18"/>
      <c r="MKL105" s="18"/>
      <c r="MKM105" s="18"/>
      <c r="MKN105" s="18"/>
      <c r="MKO105" s="18"/>
      <c r="MKP105" s="18"/>
      <c r="MKQ105" s="18"/>
      <c r="MKR105" s="18"/>
      <c r="MKS105" s="18"/>
      <c r="MKT105" s="18"/>
      <c r="MKU105" s="18"/>
      <c r="MKV105" s="18"/>
      <c r="MKW105" s="18"/>
      <c r="MKX105" s="18"/>
      <c r="MKY105" s="18"/>
      <c r="MKZ105" s="18"/>
      <c r="MLA105" s="18"/>
      <c r="MLB105" s="18"/>
      <c r="MLC105" s="18"/>
      <c r="MLD105" s="18"/>
      <c r="MLE105" s="18"/>
      <c r="MLF105" s="18"/>
      <c r="MLG105" s="18"/>
      <c r="MLH105" s="18"/>
      <c r="MLI105" s="18"/>
      <c r="MLJ105" s="18"/>
      <c r="MLK105" s="18"/>
      <c r="MLL105" s="18"/>
      <c r="MLM105" s="18"/>
      <c r="MLN105" s="18"/>
      <c r="MLO105" s="18"/>
      <c r="MLP105" s="18"/>
      <c r="MLQ105" s="18"/>
      <c r="MLR105" s="18"/>
      <c r="MLS105" s="18"/>
      <c r="MLT105" s="18"/>
      <c r="MLU105" s="18"/>
      <c r="MLV105" s="18"/>
      <c r="MLW105" s="18"/>
      <c r="MLX105" s="18"/>
      <c r="MLY105" s="18"/>
      <c r="MLZ105" s="18"/>
      <c r="MMA105" s="18"/>
      <c r="MMB105" s="18"/>
      <c r="MMC105" s="18"/>
      <c r="MMD105" s="18"/>
      <c r="MME105" s="18"/>
      <c r="MMF105" s="18"/>
      <c r="MMG105" s="18"/>
      <c r="MMH105" s="18"/>
      <c r="MMI105" s="18"/>
      <c r="MMJ105" s="18"/>
      <c r="MMK105" s="18"/>
      <c r="MML105" s="18"/>
      <c r="MMM105" s="18"/>
      <c r="MMN105" s="18"/>
      <c r="MMO105" s="18"/>
      <c r="MMP105" s="18"/>
      <c r="MMQ105" s="18"/>
      <c r="MMR105" s="18"/>
      <c r="MMS105" s="18"/>
      <c r="MMT105" s="18"/>
      <c r="MMU105" s="18"/>
      <c r="MMV105" s="18"/>
      <c r="MMW105" s="18"/>
      <c r="MMX105" s="18"/>
      <c r="MMY105" s="18"/>
      <c r="MMZ105" s="18"/>
      <c r="MNA105" s="18"/>
      <c r="MNB105" s="18"/>
      <c r="MNC105" s="18"/>
      <c r="MND105" s="18"/>
      <c r="MNE105" s="18"/>
      <c r="MNF105" s="18"/>
      <c r="MNG105" s="18"/>
      <c r="MNH105" s="18"/>
      <c r="MNI105" s="18"/>
      <c r="MNJ105" s="18"/>
      <c r="MNK105" s="18"/>
      <c r="MNL105" s="18"/>
      <c r="MNM105" s="18"/>
      <c r="MNN105" s="18"/>
      <c r="MNO105" s="18"/>
      <c r="MNP105" s="18"/>
      <c r="MNQ105" s="18"/>
      <c r="MNR105" s="18"/>
      <c r="MNS105" s="18"/>
      <c r="MNT105" s="18"/>
      <c r="MNU105" s="18"/>
      <c r="MNV105" s="18"/>
      <c r="MNW105" s="18"/>
      <c r="MNX105" s="18"/>
      <c r="MNY105" s="18"/>
      <c r="MNZ105" s="18"/>
      <c r="MOA105" s="18"/>
      <c r="MOB105" s="18"/>
      <c r="MOC105" s="18"/>
      <c r="MOD105" s="18"/>
      <c r="MOE105" s="18"/>
      <c r="MOF105" s="18"/>
      <c r="MOG105" s="18"/>
      <c r="MOH105" s="18"/>
      <c r="MOI105" s="18"/>
      <c r="MOJ105" s="18"/>
      <c r="MOK105" s="18"/>
      <c r="MOL105" s="18"/>
      <c r="MOM105" s="18"/>
      <c r="MON105" s="18"/>
      <c r="MOO105" s="18"/>
      <c r="MOP105" s="18"/>
      <c r="MOQ105" s="18"/>
      <c r="MOR105" s="18"/>
      <c r="MOS105" s="18"/>
      <c r="MOT105" s="18"/>
      <c r="MOU105" s="18"/>
      <c r="MOV105" s="18"/>
      <c r="MOW105" s="18"/>
      <c r="MOX105" s="18"/>
      <c r="MOY105" s="18"/>
      <c r="MOZ105" s="18"/>
      <c r="MPA105" s="18"/>
      <c r="MPB105" s="18"/>
      <c r="MPC105" s="18"/>
      <c r="MPD105" s="18"/>
      <c r="MPE105" s="18"/>
      <c r="MPF105" s="18"/>
      <c r="MPG105" s="18"/>
      <c r="MPH105" s="18"/>
      <c r="MPI105" s="18"/>
      <c r="MPJ105" s="18"/>
      <c r="MPK105" s="18"/>
      <c r="MPL105" s="18"/>
      <c r="MPM105" s="18"/>
      <c r="MPN105" s="18"/>
      <c r="MPO105" s="18"/>
      <c r="MPP105" s="18"/>
      <c r="MPQ105" s="18"/>
      <c r="MPR105" s="18"/>
      <c r="MPS105" s="18"/>
      <c r="MPT105" s="18"/>
      <c r="MPU105" s="18"/>
      <c r="MPV105" s="18"/>
      <c r="MPW105" s="18"/>
      <c r="MPX105" s="18"/>
      <c r="MPY105" s="18"/>
      <c r="MPZ105" s="18"/>
      <c r="MQA105" s="18"/>
      <c r="MQB105" s="18"/>
      <c r="MQC105" s="18"/>
      <c r="MQD105" s="18"/>
      <c r="MQE105" s="18"/>
      <c r="MQF105" s="18"/>
      <c r="MQG105" s="18"/>
      <c r="MQH105" s="18"/>
      <c r="MQI105" s="18"/>
      <c r="MQJ105" s="18"/>
      <c r="MQK105" s="18"/>
      <c r="MQL105" s="18"/>
      <c r="MQM105" s="18"/>
      <c r="MQN105" s="18"/>
      <c r="MQO105" s="18"/>
      <c r="MQP105" s="18"/>
      <c r="MQQ105" s="18"/>
      <c r="MQR105" s="18"/>
      <c r="MQS105" s="18"/>
      <c r="MQT105" s="18"/>
      <c r="MQU105" s="18"/>
      <c r="MQV105" s="18"/>
      <c r="MQW105" s="18"/>
      <c r="MQX105" s="18"/>
      <c r="MQY105" s="18"/>
      <c r="MQZ105" s="18"/>
      <c r="MRA105" s="18"/>
      <c r="MRB105" s="18"/>
      <c r="MRC105" s="18"/>
      <c r="MRD105" s="18"/>
      <c r="MRE105" s="18"/>
      <c r="MRF105" s="18"/>
      <c r="MRG105" s="18"/>
      <c r="MRH105" s="18"/>
      <c r="MRI105" s="18"/>
      <c r="MRJ105" s="18"/>
      <c r="MRK105" s="18"/>
      <c r="MRL105" s="18"/>
      <c r="MRM105" s="18"/>
      <c r="MRN105" s="18"/>
      <c r="MRO105" s="18"/>
      <c r="MRP105" s="18"/>
      <c r="MRQ105" s="18"/>
      <c r="MRR105" s="18"/>
      <c r="MRS105" s="18"/>
      <c r="MRT105" s="18"/>
      <c r="MRU105" s="18"/>
      <c r="MRV105" s="18"/>
      <c r="MRW105" s="18"/>
      <c r="MRX105" s="18"/>
      <c r="MRY105" s="18"/>
      <c r="MRZ105" s="18"/>
      <c r="MSA105" s="18"/>
      <c r="MSB105" s="18"/>
      <c r="MSC105" s="18"/>
      <c r="MSD105" s="18"/>
      <c r="MSE105" s="18"/>
      <c r="MSF105" s="18"/>
      <c r="MSG105" s="18"/>
      <c r="MSH105" s="18"/>
      <c r="MSI105" s="18"/>
      <c r="MSJ105" s="18"/>
      <c r="MSK105" s="18"/>
      <c r="MSL105" s="18"/>
      <c r="MSM105" s="18"/>
      <c r="MSN105" s="18"/>
      <c r="MSO105" s="18"/>
      <c r="MSP105" s="18"/>
      <c r="MSQ105" s="18"/>
      <c r="MSR105" s="18"/>
      <c r="MSS105" s="18"/>
      <c r="MST105" s="18"/>
      <c r="MSU105" s="18"/>
      <c r="MSV105" s="18"/>
      <c r="MSW105" s="18"/>
      <c r="MSX105" s="18"/>
      <c r="MSY105" s="18"/>
      <c r="MSZ105" s="18"/>
      <c r="MTA105" s="18"/>
      <c r="MTB105" s="18"/>
      <c r="MTC105" s="18"/>
      <c r="MTD105" s="18"/>
      <c r="MTE105" s="18"/>
      <c r="MTF105" s="18"/>
      <c r="MTG105" s="18"/>
      <c r="MTH105" s="18"/>
      <c r="MTI105" s="18"/>
      <c r="MTJ105" s="18"/>
      <c r="MTK105" s="18"/>
      <c r="MTL105" s="18"/>
      <c r="MTM105" s="18"/>
      <c r="MTN105" s="18"/>
      <c r="MTO105" s="18"/>
      <c r="MTP105" s="18"/>
      <c r="MTQ105" s="18"/>
      <c r="MTR105" s="18"/>
      <c r="MTS105" s="18"/>
      <c r="MTT105" s="18"/>
      <c r="MTU105" s="18"/>
      <c r="MTV105" s="18"/>
      <c r="MTW105" s="18"/>
      <c r="MTX105" s="18"/>
      <c r="MTY105" s="18"/>
      <c r="MTZ105" s="18"/>
      <c r="MUA105" s="18"/>
      <c r="MUB105" s="18"/>
      <c r="MUC105" s="18"/>
      <c r="MUD105" s="18"/>
      <c r="MUE105" s="18"/>
      <c r="MUF105" s="18"/>
      <c r="MUG105" s="18"/>
      <c r="MUH105" s="18"/>
      <c r="MUI105" s="18"/>
      <c r="MUJ105" s="18"/>
      <c r="MUK105" s="18"/>
      <c r="MUL105" s="18"/>
      <c r="MUM105" s="18"/>
      <c r="MUN105" s="18"/>
      <c r="MUO105" s="18"/>
      <c r="MUP105" s="18"/>
      <c r="MUQ105" s="18"/>
      <c r="MUR105" s="18"/>
      <c r="MUS105" s="18"/>
      <c r="MUT105" s="18"/>
      <c r="MUU105" s="18"/>
      <c r="MUV105" s="18"/>
      <c r="MUW105" s="18"/>
      <c r="MUX105" s="18"/>
      <c r="MUY105" s="18"/>
      <c r="MUZ105" s="18"/>
      <c r="MVA105" s="18"/>
      <c r="MVB105" s="18"/>
      <c r="MVC105" s="18"/>
      <c r="MVD105" s="18"/>
      <c r="MVE105" s="18"/>
      <c r="MVF105" s="18"/>
      <c r="MVG105" s="18"/>
      <c r="MVH105" s="18"/>
      <c r="MVI105" s="18"/>
      <c r="MVJ105" s="18"/>
      <c r="MVK105" s="18"/>
      <c r="MVL105" s="18"/>
      <c r="MVM105" s="18"/>
      <c r="MVN105" s="18"/>
      <c r="MVO105" s="18"/>
      <c r="MVP105" s="18"/>
      <c r="MVQ105" s="18"/>
      <c r="MVR105" s="18"/>
      <c r="MVS105" s="18"/>
      <c r="MVT105" s="18"/>
      <c r="MVU105" s="18"/>
      <c r="MVV105" s="18"/>
      <c r="MVW105" s="18"/>
      <c r="MVX105" s="18"/>
      <c r="MVY105" s="18"/>
      <c r="MVZ105" s="18"/>
      <c r="MWA105" s="18"/>
      <c r="MWB105" s="18"/>
      <c r="MWC105" s="18"/>
      <c r="MWD105" s="18"/>
      <c r="MWE105" s="18"/>
      <c r="MWF105" s="18"/>
      <c r="MWG105" s="18"/>
      <c r="MWH105" s="18"/>
      <c r="MWI105" s="18"/>
      <c r="MWJ105" s="18"/>
      <c r="MWK105" s="18"/>
      <c r="MWL105" s="18"/>
      <c r="MWM105" s="18"/>
      <c r="MWN105" s="18"/>
      <c r="MWO105" s="18"/>
      <c r="MWP105" s="18"/>
      <c r="MWQ105" s="18"/>
      <c r="MWR105" s="18"/>
      <c r="MWS105" s="18"/>
      <c r="MWT105" s="18"/>
      <c r="MWU105" s="18"/>
      <c r="MWV105" s="18"/>
      <c r="MWW105" s="18"/>
      <c r="MWX105" s="18"/>
      <c r="MWY105" s="18"/>
      <c r="MWZ105" s="18"/>
      <c r="MXA105" s="18"/>
      <c r="MXB105" s="18"/>
      <c r="MXC105" s="18"/>
      <c r="MXD105" s="18"/>
      <c r="MXE105" s="18"/>
      <c r="MXF105" s="18"/>
      <c r="MXG105" s="18"/>
      <c r="MXH105" s="18"/>
      <c r="MXI105" s="18"/>
      <c r="MXJ105" s="18"/>
      <c r="MXK105" s="18"/>
      <c r="MXL105" s="18"/>
      <c r="MXM105" s="18"/>
      <c r="MXN105" s="18"/>
      <c r="MXO105" s="18"/>
      <c r="MXP105" s="18"/>
      <c r="MXQ105" s="18"/>
      <c r="MXR105" s="18"/>
      <c r="MXS105" s="18"/>
      <c r="MXT105" s="18"/>
      <c r="MXU105" s="18"/>
      <c r="MXV105" s="18"/>
      <c r="MXW105" s="18"/>
      <c r="MXX105" s="18"/>
      <c r="MXY105" s="18"/>
      <c r="MXZ105" s="18"/>
      <c r="MYA105" s="18"/>
      <c r="MYB105" s="18"/>
      <c r="MYC105" s="18"/>
      <c r="MYD105" s="18"/>
      <c r="MYE105" s="18"/>
      <c r="MYF105" s="18"/>
      <c r="MYG105" s="18"/>
      <c r="MYH105" s="18"/>
      <c r="MYI105" s="18"/>
      <c r="MYJ105" s="18"/>
      <c r="MYK105" s="18"/>
      <c r="MYL105" s="18"/>
      <c r="MYM105" s="18"/>
      <c r="MYN105" s="18"/>
      <c r="MYO105" s="18"/>
      <c r="MYP105" s="18"/>
      <c r="MYQ105" s="18"/>
      <c r="MYR105" s="18"/>
      <c r="MYS105" s="18"/>
      <c r="MYT105" s="18"/>
      <c r="MYU105" s="18"/>
      <c r="MYV105" s="18"/>
      <c r="MYW105" s="18"/>
      <c r="MYX105" s="18"/>
      <c r="MYY105" s="18"/>
      <c r="MYZ105" s="18"/>
      <c r="MZA105" s="18"/>
      <c r="MZB105" s="18"/>
      <c r="MZC105" s="18"/>
      <c r="MZD105" s="18"/>
      <c r="MZE105" s="18"/>
      <c r="MZF105" s="18"/>
      <c r="MZG105" s="18"/>
      <c r="MZH105" s="18"/>
      <c r="MZI105" s="18"/>
      <c r="MZJ105" s="18"/>
      <c r="MZK105" s="18"/>
      <c r="MZL105" s="18"/>
      <c r="MZM105" s="18"/>
      <c r="MZN105" s="18"/>
      <c r="MZO105" s="18"/>
      <c r="MZP105" s="18"/>
      <c r="MZQ105" s="18"/>
      <c r="MZR105" s="18"/>
      <c r="MZS105" s="18"/>
      <c r="MZT105" s="18"/>
      <c r="MZU105" s="18"/>
      <c r="MZV105" s="18"/>
      <c r="MZW105" s="18"/>
      <c r="MZX105" s="18"/>
      <c r="MZY105" s="18"/>
      <c r="MZZ105" s="18"/>
      <c r="NAA105" s="18"/>
      <c r="NAB105" s="18"/>
      <c r="NAC105" s="18"/>
      <c r="NAD105" s="18"/>
      <c r="NAE105" s="18"/>
      <c r="NAF105" s="18"/>
      <c r="NAG105" s="18"/>
      <c r="NAH105" s="18"/>
      <c r="NAI105" s="18"/>
      <c r="NAJ105" s="18"/>
      <c r="NAK105" s="18"/>
      <c r="NAL105" s="18"/>
      <c r="NAM105" s="18"/>
      <c r="NAN105" s="18"/>
      <c r="NAO105" s="18"/>
      <c r="NAP105" s="18"/>
      <c r="NAQ105" s="18"/>
      <c r="NAR105" s="18"/>
      <c r="NAS105" s="18"/>
      <c r="NAT105" s="18"/>
      <c r="NAU105" s="18"/>
      <c r="NAV105" s="18"/>
      <c r="NAW105" s="18"/>
      <c r="NAX105" s="18"/>
      <c r="NAY105" s="18"/>
      <c r="NAZ105" s="18"/>
      <c r="NBA105" s="18"/>
      <c r="NBB105" s="18"/>
      <c r="NBC105" s="18"/>
      <c r="NBD105" s="18"/>
      <c r="NBE105" s="18"/>
      <c r="NBF105" s="18"/>
      <c r="NBG105" s="18"/>
      <c r="NBH105" s="18"/>
      <c r="NBI105" s="18"/>
      <c r="NBJ105" s="18"/>
      <c r="NBK105" s="18"/>
      <c r="NBL105" s="18"/>
      <c r="NBM105" s="18"/>
      <c r="NBN105" s="18"/>
      <c r="NBO105" s="18"/>
      <c r="NBP105" s="18"/>
      <c r="NBQ105" s="18"/>
      <c r="NBR105" s="18"/>
      <c r="NBS105" s="18"/>
      <c r="NBT105" s="18"/>
      <c r="NBU105" s="18"/>
      <c r="NBV105" s="18"/>
      <c r="NBW105" s="18"/>
      <c r="NBX105" s="18"/>
      <c r="NBY105" s="18"/>
      <c r="NBZ105" s="18"/>
      <c r="NCA105" s="18"/>
      <c r="NCB105" s="18"/>
      <c r="NCC105" s="18"/>
      <c r="NCD105" s="18"/>
      <c r="NCE105" s="18"/>
      <c r="NCF105" s="18"/>
      <c r="NCG105" s="18"/>
      <c r="NCH105" s="18"/>
      <c r="NCI105" s="18"/>
      <c r="NCJ105" s="18"/>
      <c r="NCK105" s="18"/>
      <c r="NCL105" s="18"/>
      <c r="NCM105" s="18"/>
      <c r="NCN105" s="18"/>
      <c r="NCO105" s="18"/>
      <c r="NCP105" s="18"/>
      <c r="NCQ105" s="18"/>
      <c r="NCR105" s="18"/>
      <c r="NCS105" s="18"/>
      <c r="NCT105" s="18"/>
      <c r="NCU105" s="18"/>
      <c r="NCV105" s="18"/>
      <c r="NCW105" s="18"/>
      <c r="NCX105" s="18"/>
      <c r="NCY105" s="18"/>
      <c r="NCZ105" s="18"/>
      <c r="NDA105" s="18"/>
      <c r="NDB105" s="18"/>
      <c r="NDC105" s="18"/>
      <c r="NDD105" s="18"/>
      <c r="NDE105" s="18"/>
      <c r="NDF105" s="18"/>
      <c r="NDG105" s="18"/>
      <c r="NDH105" s="18"/>
      <c r="NDI105" s="18"/>
      <c r="NDJ105" s="18"/>
      <c r="NDK105" s="18"/>
      <c r="NDL105" s="18"/>
      <c r="NDM105" s="18"/>
      <c r="NDN105" s="18"/>
      <c r="NDO105" s="18"/>
      <c r="NDP105" s="18"/>
      <c r="NDQ105" s="18"/>
      <c r="NDR105" s="18"/>
      <c r="NDS105" s="18"/>
      <c r="NDT105" s="18"/>
      <c r="NDU105" s="18"/>
      <c r="NDV105" s="18"/>
      <c r="NDW105" s="18"/>
      <c r="NDX105" s="18"/>
      <c r="NDY105" s="18"/>
      <c r="NDZ105" s="18"/>
      <c r="NEA105" s="18"/>
      <c r="NEB105" s="18"/>
      <c r="NEC105" s="18"/>
      <c r="NED105" s="18"/>
      <c r="NEE105" s="18"/>
      <c r="NEF105" s="18"/>
      <c r="NEG105" s="18"/>
      <c r="NEH105" s="18"/>
      <c r="NEI105" s="18"/>
      <c r="NEJ105" s="18"/>
      <c r="NEK105" s="18"/>
      <c r="NEL105" s="18"/>
      <c r="NEM105" s="18"/>
      <c r="NEN105" s="18"/>
      <c r="NEO105" s="18"/>
      <c r="NEP105" s="18"/>
      <c r="NEQ105" s="18"/>
      <c r="NER105" s="18"/>
      <c r="NES105" s="18"/>
      <c r="NET105" s="18"/>
      <c r="NEU105" s="18"/>
      <c r="NEV105" s="18"/>
      <c r="NEW105" s="18"/>
      <c r="NEX105" s="18"/>
      <c r="NEY105" s="18"/>
      <c r="NEZ105" s="18"/>
      <c r="NFA105" s="18"/>
      <c r="NFB105" s="18"/>
      <c r="NFC105" s="18"/>
      <c r="NFD105" s="18"/>
      <c r="NFE105" s="18"/>
      <c r="NFF105" s="18"/>
      <c r="NFG105" s="18"/>
      <c r="NFH105" s="18"/>
      <c r="NFI105" s="18"/>
      <c r="NFJ105" s="18"/>
      <c r="NFK105" s="18"/>
      <c r="NFL105" s="18"/>
      <c r="NFM105" s="18"/>
      <c r="NFN105" s="18"/>
      <c r="NFO105" s="18"/>
      <c r="NFP105" s="18"/>
      <c r="NFQ105" s="18"/>
      <c r="NFR105" s="18"/>
      <c r="NFS105" s="18"/>
      <c r="NFT105" s="18"/>
      <c r="NFU105" s="18"/>
      <c r="NFV105" s="18"/>
      <c r="NFW105" s="18"/>
      <c r="NFX105" s="18"/>
      <c r="NFY105" s="18"/>
      <c r="NFZ105" s="18"/>
      <c r="NGA105" s="18"/>
      <c r="NGB105" s="18"/>
      <c r="NGC105" s="18"/>
      <c r="NGD105" s="18"/>
      <c r="NGE105" s="18"/>
      <c r="NGF105" s="18"/>
      <c r="NGG105" s="18"/>
      <c r="NGH105" s="18"/>
      <c r="NGI105" s="18"/>
      <c r="NGJ105" s="18"/>
      <c r="NGK105" s="18"/>
      <c r="NGL105" s="18"/>
      <c r="NGM105" s="18"/>
      <c r="NGN105" s="18"/>
      <c r="NGO105" s="18"/>
      <c r="NGP105" s="18"/>
      <c r="NGQ105" s="18"/>
      <c r="NGR105" s="18"/>
      <c r="NGS105" s="18"/>
      <c r="NGT105" s="18"/>
      <c r="NGU105" s="18"/>
      <c r="NGV105" s="18"/>
      <c r="NGW105" s="18"/>
      <c r="NGX105" s="18"/>
      <c r="NGY105" s="18"/>
      <c r="NGZ105" s="18"/>
      <c r="NHA105" s="18"/>
      <c r="NHB105" s="18"/>
      <c r="NHC105" s="18"/>
      <c r="NHD105" s="18"/>
      <c r="NHE105" s="18"/>
      <c r="NHF105" s="18"/>
      <c r="NHG105" s="18"/>
      <c r="NHH105" s="18"/>
      <c r="NHI105" s="18"/>
      <c r="NHJ105" s="18"/>
      <c r="NHK105" s="18"/>
      <c r="NHL105" s="18"/>
      <c r="NHM105" s="18"/>
      <c r="NHN105" s="18"/>
      <c r="NHO105" s="18"/>
      <c r="NHP105" s="18"/>
      <c r="NHQ105" s="18"/>
      <c r="NHR105" s="18"/>
      <c r="NHS105" s="18"/>
      <c r="NHT105" s="18"/>
      <c r="NHU105" s="18"/>
      <c r="NHV105" s="18"/>
      <c r="NHW105" s="18"/>
      <c r="NHX105" s="18"/>
      <c r="NHY105" s="18"/>
      <c r="NHZ105" s="18"/>
      <c r="NIA105" s="18"/>
      <c r="NIB105" s="18"/>
      <c r="NIC105" s="18"/>
      <c r="NID105" s="18"/>
      <c r="NIE105" s="18"/>
      <c r="NIF105" s="18"/>
      <c r="NIG105" s="18"/>
      <c r="NIH105" s="18"/>
      <c r="NII105" s="18"/>
      <c r="NIJ105" s="18"/>
      <c r="NIK105" s="18"/>
      <c r="NIL105" s="18"/>
      <c r="NIM105" s="18"/>
      <c r="NIN105" s="18"/>
      <c r="NIO105" s="18"/>
      <c r="NIP105" s="18"/>
      <c r="NIQ105" s="18"/>
      <c r="NIR105" s="18"/>
      <c r="NIS105" s="18"/>
      <c r="NIT105" s="18"/>
      <c r="NIU105" s="18"/>
      <c r="NIV105" s="18"/>
      <c r="NIW105" s="18"/>
      <c r="NIX105" s="18"/>
      <c r="NIY105" s="18"/>
      <c r="NIZ105" s="18"/>
      <c r="NJA105" s="18"/>
      <c r="NJB105" s="18"/>
      <c r="NJC105" s="18"/>
      <c r="NJD105" s="18"/>
      <c r="NJE105" s="18"/>
      <c r="NJF105" s="18"/>
      <c r="NJG105" s="18"/>
      <c r="NJH105" s="18"/>
      <c r="NJI105" s="18"/>
      <c r="NJJ105" s="18"/>
      <c r="NJK105" s="18"/>
      <c r="NJL105" s="18"/>
      <c r="NJM105" s="18"/>
      <c r="NJN105" s="18"/>
      <c r="NJO105" s="18"/>
      <c r="NJP105" s="18"/>
      <c r="NJQ105" s="18"/>
      <c r="NJR105" s="18"/>
      <c r="NJS105" s="18"/>
      <c r="NJT105" s="18"/>
      <c r="NJU105" s="18"/>
      <c r="NJV105" s="18"/>
      <c r="NJW105" s="18"/>
      <c r="NJX105" s="18"/>
      <c r="NJY105" s="18"/>
      <c r="NJZ105" s="18"/>
      <c r="NKA105" s="18"/>
      <c r="NKB105" s="18"/>
      <c r="NKC105" s="18"/>
      <c r="NKD105" s="18"/>
      <c r="NKE105" s="18"/>
      <c r="NKF105" s="18"/>
      <c r="NKG105" s="18"/>
      <c r="NKH105" s="18"/>
      <c r="NKI105" s="18"/>
      <c r="NKJ105" s="18"/>
      <c r="NKK105" s="18"/>
      <c r="NKL105" s="18"/>
      <c r="NKM105" s="18"/>
      <c r="NKN105" s="18"/>
      <c r="NKO105" s="18"/>
      <c r="NKP105" s="18"/>
      <c r="NKQ105" s="18"/>
      <c r="NKR105" s="18"/>
      <c r="NKS105" s="18"/>
      <c r="NKT105" s="18"/>
      <c r="NKU105" s="18"/>
      <c r="NKV105" s="18"/>
      <c r="NKW105" s="18"/>
      <c r="NKX105" s="18"/>
      <c r="NKY105" s="18"/>
      <c r="NKZ105" s="18"/>
      <c r="NLA105" s="18"/>
      <c r="NLB105" s="18"/>
      <c r="NLC105" s="18"/>
      <c r="NLD105" s="18"/>
      <c r="NLE105" s="18"/>
      <c r="NLF105" s="18"/>
      <c r="NLG105" s="18"/>
      <c r="NLH105" s="18"/>
      <c r="NLI105" s="18"/>
      <c r="NLJ105" s="18"/>
      <c r="NLK105" s="18"/>
      <c r="NLL105" s="18"/>
      <c r="NLM105" s="18"/>
      <c r="NLN105" s="18"/>
      <c r="NLO105" s="18"/>
      <c r="NLP105" s="18"/>
      <c r="NLQ105" s="18"/>
      <c r="NLR105" s="18"/>
      <c r="NLS105" s="18"/>
      <c r="NLT105" s="18"/>
      <c r="NLU105" s="18"/>
      <c r="NLV105" s="18"/>
      <c r="NLW105" s="18"/>
      <c r="NLX105" s="18"/>
      <c r="NLY105" s="18"/>
      <c r="NLZ105" s="18"/>
      <c r="NMA105" s="18"/>
      <c r="NMB105" s="18"/>
      <c r="NMC105" s="18"/>
      <c r="NMD105" s="18"/>
      <c r="NME105" s="18"/>
      <c r="NMF105" s="18"/>
      <c r="NMG105" s="18"/>
      <c r="NMH105" s="18"/>
      <c r="NMI105" s="18"/>
      <c r="NMJ105" s="18"/>
      <c r="NMK105" s="18"/>
      <c r="NML105" s="18"/>
      <c r="NMM105" s="18"/>
      <c r="NMN105" s="18"/>
      <c r="NMO105" s="18"/>
      <c r="NMP105" s="18"/>
      <c r="NMQ105" s="18"/>
      <c r="NMR105" s="18"/>
      <c r="NMS105" s="18"/>
      <c r="NMT105" s="18"/>
      <c r="NMU105" s="18"/>
      <c r="NMV105" s="18"/>
      <c r="NMW105" s="18"/>
      <c r="NMX105" s="18"/>
      <c r="NMY105" s="18"/>
      <c r="NMZ105" s="18"/>
      <c r="NNA105" s="18"/>
      <c r="NNB105" s="18"/>
      <c r="NNC105" s="18"/>
      <c r="NND105" s="18"/>
      <c r="NNE105" s="18"/>
      <c r="NNF105" s="18"/>
      <c r="NNG105" s="18"/>
      <c r="NNH105" s="18"/>
      <c r="NNI105" s="18"/>
      <c r="NNJ105" s="18"/>
      <c r="NNK105" s="18"/>
      <c r="NNL105" s="18"/>
      <c r="NNM105" s="18"/>
      <c r="NNN105" s="18"/>
      <c r="NNO105" s="18"/>
      <c r="NNP105" s="18"/>
      <c r="NNQ105" s="18"/>
      <c r="NNR105" s="18"/>
      <c r="NNS105" s="18"/>
      <c r="NNT105" s="18"/>
      <c r="NNU105" s="18"/>
      <c r="NNV105" s="18"/>
      <c r="NNW105" s="18"/>
      <c r="NNX105" s="18"/>
      <c r="NNY105" s="18"/>
      <c r="NNZ105" s="18"/>
      <c r="NOA105" s="18"/>
      <c r="NOB105" s="18"/>
      <c r="NOC105" s="18"/>
      <c r="NOD105" s="18"/>
      <c r="NOE105" s="18"/>
      <c r="NOF105" s="18"/>
      <c r="NOG105" s="18"/>
      <c r="NOH105" s="18"/>
      <c r="NOI105" s="18"/>
      <c r="NOJ105" s="18"/>
      <c r="NOK105" s="18"/>
      <c r="NOL105" s="18"/>
      <c r="NOM105" s="18"/>
      <c r="NON105" s="18"/>
      <c r="NOO105" s="18"/>
      <c r="NOP105" s="18"/>
      <c r="NOQ105" s="18"/>
      <c r="NOR105" s="18"/>
      <c r="NOS105" s="18"/>
      <c r="NOT105" s="18"/>
      <c r="NOU105" s="18"/>
      <c r="NOV105" s="18"/>
      <c r="NOW105" s="18"/>
      <c r="NOX105" s="18"/>
      <c r="NOY105" s="18"/>
      <c r="NOZ105" s="18"/>
      <c r="NPA105" s="18"/>
      <c r="NPB105" s="18"/>
      <c r="NPC105" s="18"/>
      <c r="NPD105" s="18"/>
      <c r="NPE105" s="18"/>
      <c r="NPF105" s="18"/>
      <c r="NPG105" s="18"/>
      <c r="NPH105" s="18"/>
      <c r="NPI105" s="18"/>
      <c r="NPJ105" s="18"/>
      <c r="NPK105" s="18"/>
      <c r="NPL105" s="18"/>
      <c r="NPM105" s="18"/>
      <c r="NPN105" s="18"/>
      <c r="NPO105" s="18"/>
      <c r="NPP105" s="18"/>
      <c r="NPQ105" s="18"/>
      <c r="NPR105" s="18"/>
      <c r="NPS105" s="18"/>
      <c r="NPT105" s="18"/>
      <c r="NPU105" s="18"/>
      <c r="NPV105" s="18"/>
      <c r="NPW105" s="18"/>
      <c r="NPX105" s="18"/>
      <c r="NPY105" s="18"/>
      <c r="NPZ105" s="18"/>
      <c r="NQA105" s="18"/>
      <c r="NQB105" s="18"/>
      <c r="NQC105" s="18"/>
      <c r="NQD105" s="18"/>
      <c r="NQE105" s="18"/>
      <c r="NQF105" s="18"/>
      <c r="NQG105" s="18"/>
      <c r="NQH105" s="18"/>
      <c r="NQI105" s="18"/>
      <c r="NQJ105" s="18"/>
      <c r="NQK105" s="18"/>
      <c r="NQL105" s="18"/>
      <c r="NQM105" s="18"/>
      <c r="NQN105" s="18"/>
      <c r="NQO105" s="18"/>
      <c r="NQP105" s="18"/>
      <c r="NQQ105" s="18"/>
      <c r="NQR105" s="18"/>
      <c r="NQS105" s="18"/>
      <c r="NQT105" s="18"/>
      <c r="NQU105" s="18"/>
      <c r="NQV105" s="18"/>
      <c r="NQW105" s="18"/>
      <c r="NQX105" s="18"/>
      <c r="NQY105" s="18"/>
      <c r="NQZ105" s="18"/>
      <c r="NRA105" s="18"/>
      <c r="NRB105" s="18"/>
      <c r="NRC105" s="18"/>
      <c r="NRD105" s="18"/>
      <c r="NRE105" s="18"/>
      <c r="NRF105" s="18"/>
      <c r="NRG105" s="18"/>
      <c r="NRH105" s="18"/>
      <c r="NRI105" s="18"/>
      <c r="NRJ105" s="18"/>
      <c r="NRK105" s="18"/>
      <c r="NRL105" s="18"/>
      <c r="NRM105" s="18"/>
      <c r="NRN105" s="18"/>
      <c r="NRO105" s="18"/>
      <c r="NRP105" s="18"/>
      <c r="NRQ105" s="18"/>
      <c r="NRR105" s="18"/>
      <c r="NRS105" s="18"/>
      <c r="NRT105" s="18"/>
      <c r="NRU105" s="18"/>
      <c r="NRV105" s="18"/>
      <c r="NRW105" s="18"/>
      <c r="NRX105" s="18"/>
      <c r="NRY105" s="18"/>
      <c r="NRZ105" s="18"/>
      <c r="NSA105" s="18"/>
      <c r="NSB105" s="18"/>
      <c r="NSC105" s="18"/>
      <c r="NSD105" s="18"/>
      <c r="NSE105" s="18"/>
      <c r="NSF105" s="18"/>
      <c r="NSG105" s="18"/>
      <c r="NSH105" s="18"/>
      <c r="NSI105" s="18"/>
      <c r="NSJ105" s="18"/>
      <c r="NSK105" s="18"/>
      <c r="NSL105" s="18"/>
      <c r="NSM105" s="18"/>
      <c r="NSN105" s="18"/>
      <c r="NSO105" s="18"/>
      <c r="NSP105" s="18"/>
      <c r="NSQ105" s="18"/>
      <c r="NSR105" s="18"/>
      <c r="NSS105" s="18"/>
      <c r="NST105" s="18"/>
      <c r="NSU105" s="18"/>
      <c r="NSV105" s="18"/>
      <c r="NSW105" s="18"/>
      <c r="NSX105" s="18"/>
      <c r="NSY105" s="18"/>
      <c r="NSZ105" s="18"/>
      <c r="NTA105" s="18"/>
      <c r="NTB105" s="18"/>
      <c r="NTC105" s="18"/>
      <c r="NTD105" s="18"/>
      <c r="NTE105" s="18"/>
      <c r="NTF105" s="18"/>
      <c r="NTG105" s="18"/>
      <c r="NTH105" s="18"/>
      <c r="NTI105" s="18"/>
      <c r="NTJ105" s="18"/>
      <c r="NTK105" s="18"/>
      <c r="NTL105" s="18"/>
      <c r="NTM105" s="18"/>
      <c r="NTN105" s="18"/>
      <c r="NTO105" s="18"/>
      <c r="NTP105" s="18"/>
      <c r="NTQ105" s="18"/>
      <c r="NTR105" s="18"/>
      <c r="NTS105" s="18"/>
      <c r="NTT105" s="18"/>
      <c r="NTU105" s="18"/>
      <c r="NTV105" s="18"/>
      <c r="NTW105" s="18"/>
      <c r="NTX105" s="18"/>
      <c r="NTY105" s="18"/>
      <c r="NTZ105" s="18"/>
      <c r="NUA105" s="18"/>
      <c r="NUB105" s="18"/>
      <c r="NUC105" s="18"/>
      <c r="NUD105" s="18"/>
      <c r="NUE105" s="18"/>
      <c r="NUF105" s="18"/>
      <c r="NUG105" s="18"/>
      <c r="NUH105" s="18"/>
      <c r="NUI105" s="18"/>
      <c r="NUJ105" s="18"/>
      <c r="NUK105" s="18"/>
      <c r="NUL105" s="18"/>
      <c r="NUM105" s="18"/>
      <c r="NUN105" s="18"/>
      <c r="NUO105" s="18"/>
      <c r="NUP105" s="18"/>
      <c r="NUQ105" s="18"/>
      <c r="NUR105" s="18"/>
      <c r="NUS105" s="18"/>
      <c r="NUT105" s="18"/>
      <c r="NUU105" s="18"/>
      <c r="NUV105" s="18"/>
      <c r="NUW105" s="18"/>
      <c r="NUX105" s="18"/>
      <c r="NUY105" s="18"/>
      <c r="NUZ105" s="18"/>
      <c r="NVA105" s="18"/>
      <c r="NVB105" s="18"/>
      <c r="NVC105" s="18"/>
      <c r="NVD105" s="18"/>
      <c r="NVE105" s="18"/>
      <c r="NVF105" s="18"/>
      <c r="NVG105" s="18"/>
      <c r="NVH105" s="18"/>
      <c r="NVI105" s="18"/>
      <c r="NVJ105" s="18"/>
      <c r="NVK105" s="18"/>
      <c r="NVL105" s="18"/>
      <c r="NVM105" s="18"/>
      <c r="NVN105" s="18"/>
      <c r="NVO105" s="18"/>
      <c r="NVP105" s="18"/>
      <c r="NVQ105" s="18"/>
      <c r="NVR105" s="18"/>
      <c r="NVS105" s="18"/>
      <c r="NVT105" s="18"/>
      <c r="NVU105" s="18"/>
      <c r="NVV105" s="18"/>
      <c r="NVW105" s="18"/>
      <c r="NVX105" s="18"/>
      <c r="NVY105" s="18"/>
      <c r="NVZ105" s="18"/>
      <c r="NWA105" s="18"/>
      <c r="NWB105" s="18"/>
      <c r="NWC105" s="18"/>
      <c r="NWD105" s="18"/>
      <c r="NWE105" s="18"/>
      <c r="NWF105" s="18"/>
      <c r="NWG105" s="18"/>
      <c r="NWH105" s="18"/>
      <c r="NWI105" s="18"/>
      <c r="NWJ105" s="18"/>
      <c r="NWK105" s="18"/>
      <c r="NWL105" s="18"/>
      <c r="NWM105" s="18"/>
      <c r="NWN105" s="18"/>
      <c r="NWO105" s="18"/>
      <c r="NWP105" s="18"/>
      <c r="NWQ105" s="18"/>
      <c r="NWR105" s="18"/>
      <c r="NWS105" s="18"/>
      <c r="NWT105" s="18"/>
      <c r="NWU105" s="18"/>
      <c r="NWV105" s="18"/>
      <c r="NWW105" s="18"/>
      <c r="NWX105" s="18"/>
      <c r="NWY105" s="18"/>
      <c r="NWZ105" s="18"/>
      <c r="NXA105" s="18"/>
      <c r="NXB105" s="18"/>
      <c r="NXC105" s="18"/>
      <c r="NXD105" s="18"/>
      <c r="NXE105" s="18"/>
      <c r="NXF105" s="18"/>
      <c r="NXG105" s="18"/>
      <c r="NXH105" s="18"/>
      <c r="NXI105" s="18"/>
      <c r="NXJ105" s="18"/>
      <c r="NXK105" s="18"/>
      <c r="NXL105" s="18"/>
      <c r="NXM105" s="18"/>
      <c r="NXN105" s="18"/>
      <c r="NXO105" s="18"/>
      <c r="NXP105" s="18"/>
      <c r="NXQ105" s="18"/>
      <c r="NXR105" s="18"/>
      <c r="NXS105" s="18"/>
      <c r="NXT105" s="18"/>
      <c r="NXU105" s="18"/>
      <c r="NXV105" s="18"/>
      <c r="NXW105" s="18"/>
      <c r="NXX105" s="18"/>
      <c r="NXY105" s="18"/>
      <c r="NXZ105" s="18"/>
      <c r="NYA105" s="18"/>
      <c r="NYB105" s="18"/>
      <c r="NYC105" s="18"/>
      <c r="NYD105" s="18"/>
      <c r="NYE105" s="18"/>
      <c r="NYF105" s="18"/>
      <c r="NYG105" s="18"/>
      <c r="NYH105" s="18"/>
      <c r="NYI105" s="18"/>
      <c r="NYJ105" s="18"/>
      <c r="NYK105" s="18"/>
      <c r="NYL105" s="18"/>
      <c r="NYM105" s="18"/>
      <c r="NYN105" s="18"/>
      <c r="NYO105" s="18"/>
      <c r="NYP105" s="18"/>
      <c r="NYQ105" s="18"/>
      <c r="NYR105" s="18"/>
      <c r="NYS105" s="18"/>
      <c r="NYT105" s="18"/>
      <c r="NYU105" s="18"/>
      <c r="NYV105" s="18"/>
      <c r="NYW105" s="18"/>
      <c r="NYX105" s="18"/>
      <c r="NYY105" s="18"/>
      <c r="NYZ105" s="18"/>
      <c r="NZA105" s="18"/>
      <c r="NZB105" s="18"/>
      <c r="NZC105" s="18"/>
      <c r="NZD105" s="18"/>
      <c r="NZE105" s="18"/>
      <c r="NZF105" s="18"/>
      <c r="NZG105" s="18"/>
      <c r="NZH105" s="18"/>
      <c r="NZI105" s="18"/>
      <c r="NZJ105" s="18"/>
      <c r="NZK105" s="18"/>
      <c r="NZL105" s="18"/>
      <c r="NZM105" s="18"/>
      <c r="NZN105" s="18"/>
      <c r="NZO105" s="18"/>
      <c r="NZP105" s="18"/>
      <c r="NZQ105" s="18"/>
      <c r="NZR105" s="18"/>
      <c r="NZS105" s="18"/>
      <c r="NZT105" s="18"/>
      <c r="NZU105" s="18"/>
      <c r="NZV105" s="18"/>
      <c r="NZW105" s="18"/>
      <c r="NZX105" s="18"/>
      <c r="NZY105" s="18"/>
      <c r="NZZ105" s="18"/>
      <c r="OAA105" s="18"/>
      <c r="OAB105" s="18"/>
      <c r="OAC105" s="18"/>
      <c r="OAD105" s="18"/>
      <c r="OAE105" s="18"/>
      <c r="OAF105" s="18"/>
      <c r="OAG105" s="18"/>
      <c r="OAH105" s="18"/>
      <c r="OAI105" s="18"/>
      <c r="OAJ105" s="18"/>
      <c r="OAK105" s="18"/>
      <c r="OAL105" s="18"/>
      <c r="OAM105" s="18"/>
      <c r="OAN105" s="18"/>
      <c r="OAO105" s="18"/>
      <c r="OAP105" s="18"/>
      <c r="OAQ105" s="18"/>
      <c r="OAR105" s="18"/>
      <c r="OAS105" s="18"/>
      <c r="OAT105" s="18"/>
      <c r="OAU105" s="18"/>
      <c r="OAV105" s="18"/>
      <c r="OAW105" s="18"/>
      <c r="OAX105" s="18"/>
      <c r="OAY105" s="18"/>
      <c r="OAZ105" s="18"/>
      <c r="OBA105" s="18"/>
      <c r="OBB105" s="18"/>
      <c r="OBC105" s="18"/>
      <c r="OBD105" s="18"/>
      <c r="OBE105" s="18"/>
      <c r="OBF105" s="18"/>
      <c r="OBG105" s="18"/>
      <c r="OBH105" s="18"/>
      <c r="OBI105" s="18"/>
      <c r="OBJ105" s="18"/>
      <c r="OBK105" s="18"/>
      <c r="OBL105" s="18"/>
      <c r="OBM105" s="18"/>
      <c r="OBN105" s="18"/>
      <c r="OBO105" s="18"/>
      <c r="OBP105" s="18"/>
      <c r="OBQ105" s="18"/>
      <c r="OBR105" s="18"/>
      <c r="OBS105" s="18"/>
      <c r="OBT105" s="18"/>
      <c r="OBU105" s="18"/>
      <c r="OBV105" s="18"/>
      <c r="OBW105" s="18"/>
      <c r="OBX105" s="18"/>
      <c r="OBY105" s="18"/>
      <c r="OBZ105" s="18"/>
      <c r="OCA105" s="18"/>
      <c r="OCB105" s="18"/>
      <c r="OCC105" s="18"/>
      <c r="OCD105" s="18"/>
      <c r="OCE105" s="18"/>
      <c r="OCF105" s="18"/>
      <c r="OCG105" s="18"/>
      <c r="OCH105" s="18"/>
      <c r="OCI105" s="18"/>
      <c r="OCJ105" s="18"/>
      <c r="OCK105" s="18"/>
      <c r="OCL105" s="18"/>
      <c r="OCM105" s="18"/>
      <c r="OCN105" s="18"/>
      <c r="OCO105" s="18"/>
      <c r="OCP105" s="18"/>
      <c r="OCQ105" s="18"/>
      <c r="OCR105" s="18"/>
      <c r="OCS105" s="18"/>
      <c r="OCT105" s="18"/>
      <c r="OCU105" s="18"/>
      <c r="OCV105" s="18"/>
      <c r="OCW105" s="18"/>
      <c r="OCX105" s="18"/>
      <c r="OCY105" s="18"/>
      <c r="OCZ105" s="18"/>
      <c r="ODA105" s="18"/>
      <c r="ODB105" s="18"/>
      <c r="ODC105" s="18"/>
      <c r="ODD105" s="18"/>
      <c r="ODE105" s="18"/>
      <c r="ODF105" s="18"/>
      <c r="ODG105" s="18"/>
      <c r="ODH105" s="18"/>
      <c r="ODI105" s="18"/>
      <c r="ODJ105" s="18"/>
      <c r="ODK105" s="18"/>
      <c r="ODL105" s="18"/>
      <c r="ODM105" s="18"/>
      <c r="ODN105" s="18"/>
      <c r="ODO105" s="18"/>
      <c r="ODP105" s="18"/>
      <c r="ODQ105" s="18"/>
      <c r="ODR105" s="18"/>
      <c r="ODS105" s="18"/>
      <c r="ODT105" s="18"/>
      <c r="ODU105" s="18"/>
      <c r="ODV105" s="18"/>
      <c r="ODW105" s="18"/>
      <c r="ODX105" s="18"/>
      <c r="ODY105" s="18"/>
      <c r="ODZ105" s="18"/>
      <c r="OEA105" s="18"/>
      <c r="OEB105" s="18"/>
      <c r="OEC105" s="18"/>
      <c r="OED105" s="18"/>
      <c r="OEE105" s="18"/>
      <c r="OEF105" s="18"/>
      <c r="OEG105" s="18"/>
      <c r="OEH105" s="18"/>
      <c r="OEI105" s="18"/>
      <c r="OEJ105" s="18"/>
      <c r="OEK105" s="18"/>
      <c r="OEL105" s="18"/>
      <c r="OEM105" s="18"/>
      <c r="OEN105" s="18"/>
      <c r="OEO105" s="18"/>
      <c r="OEP105" s="18"/>
      <c r="OEQ105" s="18"/>
      <c r="OER105" s="18"/>
      <c r="OES105" s="18"/>
      <c r="OET105" s="18"/>
      <c r="OEU105" s="18"/>
      <c r="OEV105" s="18"/>
      <c r="OEW105" s="18"/>
      <c r="OEX105" s="18"/>
      <c r="OEY105" s="18"/>
      <c r="OEZ105" s="18"/>
      <c r="OFA105" s="18"/>
      <c r="OFB105" s="18"/>
      <c r="OFC105" s="18"/>
      <c r="OFD105" s="18"/>
      <c r="OFE105" s="18"/>
      <c r="OFF105" s="18"/>
      <c r="OFG105" s="18"/>
      <c r="OFH105" s="18"/>
      <c r="OFI105" s="18"/>
      <c r="OFJ105" s="18"/>
      <c r="OFK105" s="18"/>
      <c r="OFL105" s="18"/>
      <c r="OFM105" s="18"/>
      <c r="OFN105" s="18"/>
      <c r="OFO105" s="18"/>
      <c r="OFP105" s="18"/>
      <c r="OFQ105" s="18"/>
      <c r="OFR105" s="18"/>
      <c r="OFS105" s="18"/>
      <c r="OFT105" s="18"/>
      <c r="OFU105" s="18"/>
      <c r="OFV105" s="18"/>
      <c r="OFW105" s="18"/>
      <c r="OFX105" s="18"/>
      <c r="OFY105" s="18"/>
      <c r="OFZ105" s="18"/>
      <c r="OGA105" s="18"/>
      <c r="OGB105" s="18"/>
      <c r="OGC105" s="18"/>
      <c r="OGD105" s="18"/>
      <c r="OGE105" s="18"/>
      <c r="OGF105" s="18"/>
      <c r="OGG105" s="18"/>
      <c r="OGH105" s="18"/>
      <c r="OGI105" s="18"/>
      <c r="OGJ105" s="18"/>
      <c r="OGK105" s="18"/>
      <c r="OGL105" s="18"/>
      <c r="OGM105" s="18"/>
      <c r="OGN105" s="18"/>
      <c r="OGO105" s="18"/>
      <c r="OGP105" s="18"/>
      <c r="OGQ105" s="18"/>
      <c r="OGR105" s="18"/>
      <c r="OGS105" s="18"/>
      <c r="OGT105" s="18"/>
      <c r="OGU105" s="18"/>
      <c r="OGV105" s="18"/>
      <c r="OGW105" s="18"/>
      <c r="OGX105" s="18"/>
      <c r="OGY105" s="18"/>
      <c r="OGZ105" s="18"/>
      <c r="OHA105" s="18"/>
      <c r="OHB105" s="18"/>
      <c r="OHC105" s="18"/>
      <c r="OHD105" s="18"/>
      <c r="OHE105" s="18"/>
      <c r="OHF105" s="18"/>
      <c r="OHG105" s="18"/>
      <c r="OHH105" s="18"/>
      <c r="OHI105" s="18"/>
      <c r="OHJ105" s="18"/>
      <c r="OHK105" s="18"/>
      <c r="OHL105" s="18"/>
      <c r="OHM105" s="18"/>
      <c r="OHN105" s="18"/>
      <c r="OHO105" s="18"/>
      <c r="OHP105" s="18"/>
      <c r="OHQ105" s="18"/>
      <c r="OHR105" s="18"/>
      <c r="OHS105" s="18"/>
      <c r="OHT105" s="18"/>
      <c r="OHU105" s="18"/>
      <c r="OHV105" s="18"/>
      <c r="OHW105" s="18"/>
      <c r="OHX105" s="18"/>
      <c r="OHY105" s="18"/>
      <c r="OHZ105" s="18"/>
      <c r="OIA105" s="18"/>
      <c r="OIB105" s="18"/>
      <c r="OIC105" s="18"/>
      <c r="OID105" s="18"/>
      <c r="OIE105" s="18"/>
      <c r="OIF105" s="18"/>
      <c r="OIG105" s="18"/>
      <c r="OIH105" s="18"/>
      <c r="OII105" s="18"/>
      <c r="OIJ105" s="18"/>
      <c r="OIK105" s="18"/>
      <c r="OIL105" s="18"/>
      <c r="OIM105" s="18"/>
      <c r="OIN105" s="18"/>
      <c r="OIO105" s="18"/>
      <c r="OIP105" s="18"/>
      <c r="OIQ105" s="18"/>
      <c r="OIR105" s="18"/>
      <c r="OIS105" s="18"/>
      <c r="OIT105" s="18"/>
      <c r="OIU105" s="18"/>
      <c r="OIV105" s="18"/>
      <c r="OIW105" s="18"/>
      <c r="OIX105" s="18"/>
      <c r="OIY105" s="18"/>
      <c r="OIZ105" s="18"/>
      <c r="OJA105" s="18"/>
      <c r="OJB105" s="18"/>
      <c r="OJC105" s="18"/>
      <c r="OJD105" s="18"/>
      <c r="OJE105" s="18"/>
      <c r="OJF105" s="18"/>
      <c r="OJG105" s="18"/>
      <c r="OJH105" s="18"/>
      <c r="OJI105" s="18"/>
      <c r="OJJ105" s="18"/>
      <c r="OJK105" s="18"/>
      <c r="OJL105" s="18"/>
      <c r="OJM105" s="18"/>
      <c r="OJN105" s="18"/>
      <c r="OJO105" s="18"/>
      <c r="OJP105" s="18"/>
      <c r="OJQ105" s="18"/>
      <c r="OJR105" s="18"/>
      <c r="OJS105" s="18"/>
      <c r="OJT105" s="18"/>
      <c r="OJU105" s="18"/>
      <c r="OJV105" s="18"/>
      <c r="OJW105" s="18"/>
      <c r="OJX105" s="18"/>
      <c r="OJY105" s="18"/>
      <c r="OJZ105" s="18"/>
      <c r="OKA105" s="18"/>
      <c r="OKB105" s="18"/>
      <c r="OKC105" s="18"/>
      <c r="OKD105" s="18"/>
      <c r="OKE105" s="18"/>
      <c r="OKF105" s="18"/>
      <c r="OKG105" s="18"/>
      <c r="OKH105" s="18"/>
      <c r="OKI105" s="18"/>
      <c r="OKJ105" s="18"/>
      <c r="OKK105" s="18"/>
      <c r="OKL105" s="18"/>
      <c r="OKM105" s="18"/>
      <c r="OKN105" s="18"/>
      <c r="OKO105" s="18"/>
      <c r="OKP105" s="18"/>
      <c r="OKQ105" s="18"/>
      <c r="OKR105" s="18"/>
      <c r="OKS105" s="18"/>
      <c r="OKT105" s="18"/>
      <c r="OKU105" s="18"/>
      <c r="OKV105" s="18"/>
      <c r="OKW105" s="18"/>
      <c r="OKX105" s="18"/>
      <c r="OKY105" s="18"/>
      <c r="OKZ105" s="18"/>
      <c r="OLA105" s="18"/>
      <c r="OLB105" s="18"/>
      <c r="OLC105" s="18"/>
      <c r="OLD105" s="18"/>
      <c r="OLE105" s="18"/>
      <c r="OLF105" s="18"/>
      <c r="OLG105" s="18"/>
      <c r="OLH105" s="18"/>
      <c r="OLI105" s="18"/>
      <c r="OLJ105" s="18"/>
      <c r="OLK105" s="18"/>
      <c r="OLL105" s="18"/>
      <c r="OLM105" s="18"/>
      <c r="OLN105" s="18"/>
      <c r="OLO105" s="18"/>
      <c r="OLP105" s="18"/>
      <c r="OLQ105" s="18"/>
      <c r="OLR105" s="18"/>
      <c r="OLS105" s="18"/>
      <c r="OLT105" s="18"/>
      <c r="OLU105" s="18"/>
      <c r="OLV105" s="18"/>
      <c r="OLW105" s="18"/>
      <c r="OLX105" s="18"/>
      <c r="OLY105" s="18"/>
      <c r="OLZ105" s="18"/>
      <c r="OMA105" s="18"/>
      <c r="OMB105" s="18"/>
      <c r="OMC105" s="18"/>
      <c r="OMD105" s="18"/>
      <c r="OME105" s="18"/>
      <c r="OMF105" s="18"/>
      <c r="OMG105" s="18"/>
      <c r="OMH105" s="18"/>
      <c r="OMI105" s="18"/>
      <c r="OMJ105" s="18"/>
      <c r="OMK105" s="18"/>
      <c r="OML105" s="18"/>
      <c r="OMM105" s="18"/>
      <c r="OMN105" s="18"/>
      <c r="OMO105" s="18"/>
      <c r="OMP105" s="18"/>
      <c r="OMQ105" s="18"/>
      <c r="OMR105" s="18"/>
      <c r="OMS105" s="18"/>
      <c r="OMT105" s="18"/>
      <c r="OMU105" s="18"/>
      <c r="OMV105" s="18"/>
      <c r="OMW105" s="18"/>
      <c r="OMX105" s="18"/>
      <c r="OMY105" s="18"/>
      <c r="OMZ105" s="18"/>
      <c r="ONA105" s="18"/>
      <c r="ONB105" s="18"/>
      <c r="ONC105" s="18"/>
      <c r="OND105" s="18"/>
      <c r="ONE105" s="18"/>
      <c r="ONF105" s="18"/>
      <c r="ONG105" s="18"/>
      <c r="ONH105" s="18"/>
      <c r="ONI105" s="18"/>
      <c r="ONJ105" s="18"/>
      <c r="ONK105" s="18"/>
      <c r="ONL105" s="18"/>
      <c r="ONM105" s="18"/>
      <c r="ONN105" s="18"/>
      <c r="ONO105" s="18"/>
      <c r="ONP105" s="18"/>
      <c r="ONQ105" s="18"/>
      <c r="ONR105" s="18"/>
      <c r="ONS105" s="18"/>
      <c r="ONT105" s="18"/>
      <c r="ONU105" s="18"/>
      <c r="ONV105" s="18"/>
      <c r="ONW105" s="18"/>
      <c r="ONX105" s="18"/>
      <c r="ONY105" s="18"/>
      <c r="ONZ105" s="18"/>
      <c r="OOA105" s="18"/>
      <c r="OOB105" s="18"/>
      <c r="OOC105" s="18"/>
      <c r="OOD105" s="18"/>
      <c r="OOE105" s="18"/>
      <c r="OOF105" s="18"/>
      <c r="OOG105" s="18"/>
      <c r="OOH105" s="18"/>
      <c r="OOI105" s="18"/>
      <c r="OOJ105" s="18"/>
      <c r="OOK105" s="18"/>
      <c r="OOL105" s="18"/>
      <c r="OOM105" s="18"/>
      <c r="OON105" s="18"/>
      <c r="OOO105" s="18"/>
      <c r="OOP105" s="18"/>
      <c r="OOQ105" s="18"/>
      <c r="OOR105" s="18"/>
      <c r="OOS105" s="18"/>
      <c r="OOT105" s="18"/>
      <c r="OOU105" s="18"/>
      <c r="OOV105" s="18"/>
      <c r="OOW105" s="18"/>
      <c r="OOX105" s="18"/>
      <c r="OOY105" s="18"/>
      <c r="OOZ105" s="18"/>
      <c r="OPA105" s="18"/>
      <c r="OPB105" s="18"/>
      <c r="OPC105" s="18"/>
      <c r="OPD105" s="18"/>
      <c r="OPE105" s="18"/>
      <c r="OPF105" s="18"/>
      <c r="OPG105" s="18"/>
      <c r="OPH105" s="18"/>
      <c r="OPI105" s="18"/>
      <c r="OPJ105" s="18"/>
      <c r="OPK105" s="18"/>
      <c r="OPL105" s="18"/>
      <c r="OPM105" s="18"/>
      <c r="OPN105" s="18"/>
      <c r="OPO105" s="18"/>
      <c r="OPP105" s="18"/>
      <c r="OPQ105" s="18"/>
      <c r="OPR105" s="18"/>
      <c r="OPS105" s="18"/>
      <c r="OPT105" s="18"/>
      <c r="OPU105" s="18"/>
      <c r="OPV105" s="18"/>
      <c r="OPW105" s="18"/>
      <c r="OPX105" s="18"/>
      <c r="OPY105" s="18"/>
      <c r="OPZ105" s="18"/>
      <c r="OQA105" s="18"/>
      <c r="OQB105" s="18"/>
      <c r="OQC105" s="18"/>
      <c r="OQD105" s="18"/>
      <c r="OQE105" s="18"/>
      <c r="OQF105" s="18"/>
      <c r="OQG105" s="18"/>
      <c r="OQH105" s="18"/>
      <c r="OQI105" s="18"/>
      <c r="OQJ105" s="18"/>
      <c r="OQK105" s="18"/>
      <c r="OQL105" s="18"/>
      <c r="OQM105" s="18"/>
      <c r="OQN105" s="18"/>
      <c r="OQO105" s="18"/>
      <c r="OQP105" s="18"/>
      <c r="OQQ105" s="18"/>
      <c r="OQR105" s="18"/>
      <c r="OQS105" s="18"/>
      <c r="OQT105" s="18"/>
      <c r="OQU105" s="18"/>
      <c r="OQV105" s="18"/>
      <c r="OQW105" s="18"/>
      <c r="OQX105" s="18"/>
      <c r="OQY105" s="18"/>
      <c r="OQZ105" s="18"/>
      <c r="ORA105" s="18"/>
      <c r="ORB105" s="18"/>
      <c r="ORC105" s="18"/>
      <c r="ORD105" s="18"/>
      <c r="ORE105" s="18"/>
      <c r="ORF105" s="18"/>
      <c r="ORG105" s="18"/>
      <c r="ORH105" s="18"/>
      <c r="ORI105" s="18"/>
      <c r="ORJ105" s="18"/>
      <c r="ORK105" s="18"/>
      <c r="ORL105" s="18"/>
      <c r="ORM105" s="18"/>
      <c r="ORN105" s="18"/>
      <c r="ORO105" s="18"/>
      <c r="ORP105" s="18"/>
      <c r="ORQ105" s="18"/>
      <c r="ORR105" s="18"/>
      <c r="ORS105" s="18"/>
      <c r="ORT105" s="18"/>
      <c r="ORU105" s="18"/>
      <c r="ORV105" s="18"/>
      <c r="ORW105" s="18"/>
      <c r="ORX105" s="18"/>
      <c r="ORY105" s="18"/>
      <c r="ORZ105" s="18"/>
      <c r="OSA105" s="18"/>
      <c r="OSB105" s="18"/>
      <c r="OSC105" s="18"/>
      <c r="OSD105" s="18"/>
      <c r="OSE105" s="18"/>
      <c r="OSF105" s="18"/>
      <c r="OSG105" s="18"/>
      <c r="OSH105" s="18"/>
      <c r="OSI105" s="18"/>
      <c r="OSJ105" s="18"/>
      <c r="OSK105" s="18"/>
      <c r="OSL105" s="18"/>
      <c r="OSM105" s="18"/>
      <c r="OSN105" s="18"/>
      <c r="OSO105" s="18"/>
      <c r="OSP105" s="18"/>
      <c r="OSQ105" s="18"/>
      <c r="OSR105" s="18"/>
      <c r="OSS105" s="18"/>
      <c r="OST105" s="18"/>
      <c r="OSU105" s="18"/>
      <c r="OSV105" s="18"/>
      <c r="OSW105" s="18"/>
      <c r="OSX105" s="18"/>
      <c r="OSY105" s="18"/>
      <c r="OSZ105" s="18"/>
      <c r="OTA105" s="18"/>
      <c r="OTB105" s="18"/>
      <c r="OTC105" s="18"/>
      <c r="OTD105" s="18"/>
      <c r="OTE105" s="18"/>
      <c r="OTF105" s="18"/>
      <c r="OTG105" s="18"/>
      <c r="OTH105" s="18"/>
      <c r="OTI105" s="18"/>
      <c r="OTJ105" s="18"/>
      <c r="OTK105" s="18"/>
      <c r="OTL105" s="18"/>
      <c r="OTM105" s="18"/>
      <c r="OTN105" s="18"/>
      <c r="OTO105" s="18"/>
      <c r="OTP105" s="18"/>
      <c r="OTQ105" s="18"/>
      <c r="OTR105" s="18"/>
      <c r="OTS105" s="18"/>
      <c r="OTT105" s="18"/>
      <c r="OTU105" s="18"/>
      <c r="OTV105" s="18"/>
      <c r="OTW105" s="18"/>
      <c r="OTX105" s="18"/>
      <c r="OTY105" s="18"/>
      <c r="OTZ105" s="18"/>
      <c r="OUA105" s="18"/>
      <c r="OUB105" s="18"/>
      <c r="OUC105" s="18"/>
      <c r="OUD105" s="18"/>
      <c r="OUE105" s="18"/>
      <c r="OUF105" s="18"/>
      <c r="OUG105" s="18"/>
      <c r="OUH105" s="18"/>
      <c r="OUI105" s="18"/>
      <c r="OUJ105" s="18"/>
      <c r="OUK105" s="18"/>
      <c r="OUL105" s="18"/>
      <c r="OUM105" s="18"/>
      <c r="OUN105" s="18"/>
      <c r="OUO105" s="18"/>
      <c r="OUP105" s="18"/>
      <c r="OUQ105" s="18"/>
      <c r="OUR105" s="18"/>
      <c r="OUS105" s="18"/>
      <c r="OUT105" s="18"/>
      <c r="OUU105" s="18"/>
      <c r="OUV105" s="18"/>
      <c r="OUW105" s="18"/>
      <c r="OUX105" s="18"/>
      <c r="OUY105" s="18"/>
      <c r="OUZ105" s="18"/>
      <c r="OVA105" s="18"/>
      <c r="OVB105" s="18"/>
      <c r="OVC105" s="18"/>
      <c r="OVD105" s="18"/>
      <c r="OVE105" s="18"/>
      <c r="OVF105" s="18"/>
      <c r="OVG105" s="18"/>
      <c r="OVH105" s="18"/>
      <c r="OVI105" s="18"/>
      <c r="OVJ105" s="18"/>
      <c r="OVK105" s="18"/>
      <c r="OVL105" s="18"/>
      <c r="OVM105" s="18"/>
      <c r="OVN105" s="18"/>
      <c r="OVO105" s="18"/>
      <c r="OVP105" s="18"/>
      <c r="OVQ105" s="18"/>
      <c r="OVR105" s="18"/>
      <c r="OVS105" s="18"/>
      <c r="OVT105" s="18"/>
      <c r="OVU105" s="18"/>
      <c r="OVV105" s="18"/>
      <c r="OVW105" s="18"/>
      <c r="OVX105" s="18"/>
      <c r="OVY105" s="18"/>
      <c r="OVZ105" s="18"/>
      <c r="OWA105" s="18"/>
      <c r="OWB105" s="18"/>
      <c r="OWC105" s="18"/>
      <c r="OWD105" s="18"/>
      <c r="OWE105" s="18"/>
      <c r="OWF105" s="18"/>
      <c r="OWG105" s="18"/>
      <c r="OWH105" s="18"/>
      <c r="OWI105" s="18"/>
      <c r="OWJ105" s="18"/>
      <c r="OWK105" s="18"/>
      <c r="OWL105" s="18"/>
      <c r="OWM105" s="18"/>
      <c r="OWN105" s="18"/>
      <c r="OWO105" s="18"/>
      <c r="OWP105" s="18"/>
      <c r="OWQ105" s="18"/>
      <c r="OWR105" s="18"/>
      <c r="OWS105" s="18"/>
      <c r="OWT105" s="18"/>
      <c r="OWU105" s="18"/>
      <c r="OWV105" s="18"/>
      <c r="OWW105" s="18"/>
      <c r="OWX105" s="18"/>
      <c r="OWY105" s="18"/>
      <c r="OWZ105" s="18"/>
      <c r="OXA105" s="18"/>
      <c r="OXB105" s="18"/>
      <c r="OXC105" s="18"/>
      <c r="OXD105" s="18"/>
      <c r="OXE105" s="18"/>
      <c r="OXF105" s="18"/>
      <c r="OXG105" s="18"/>
      <c r="OXH105" s="18"/>
      <c r="OXI105" s="18"/>
      <c r="OXJ105" s="18"/>
      <c r="OXK105" s="18"/>
      <c r="OXL105" s="18"/>
      <c r="OXM105" s="18"/>
      <c r="OXN105" s="18"/>
      <c r="OXO105" s="18"/>
      <c r="OXP105" s="18"/>
      <c r="OXQ105" s="18"/>
      <c r="OXR105" s="18"/>
      <c r="OXS105" s="18"/>
      <c r="OXT105" s="18"/>
      <c r="OXU105" s="18"/>
      <c r="OXV105" s="18"/>
      <c r="OXW105" s="18"/>
      <c r="OXX105" s="18"/>
      <c r="OXY105" s="18"/>
      <c r="OXZ105" s="18"/>
      <c r="OYA105" s="18"/>
      <c r="OYB105" s="18"/>
      <c r="OYC105" s="18"/>
      <c r="OYD105" s="18"/>
      <c r="OYE105" s="18"/>
      <c r="OYF105" s="18"/>
      <c r="OYG105" s="18"/>
      <c r="OYH105" s="18"/>
      <c r="OYI105" s="18"/>
      <c r="OYJ105" s="18"/>
      <c r="OYK105" s="18"/>
      <c r="OYL105" s="18"/>
      <c r="OYM105" s="18"/>
      <c r="OYN105" s="18"/>
      <c r="OYO105" s="18"/>
      <c r="OYP105" s="18"/>
      <c r="OYQ105" s="18"/>
      <c r="OYR105" s="18"/>
      <c r="OYS105" s="18"/>
      <c r="OYT105" s="18"/>
      <c r="OYU105" s="18"/>
      <c r="OYV105" s="18"/>
      <c r="OYW105" s="18"/>
      <c r="OYX105" s="18"/>
      <c r="OYY105" s="18"/>
      <c r="OYZ105" s="18"/>
      <c r="OZA105" s="18"/>
      <c r="OZB105" s="18"/>
      <c r="OZC105" s="18"/>
      <c r="OZD105" s="18"/>
      <c r="OZE105" s="18"/>
      <c r="OZF105" s="18"/>
      <c r="OZG105" s="18"/>
      <c r="OZH105" s="18"/>
      <c r="OZI105" s="18"/>
      <c r="OZJ105" s="18"/>
      <c r="OZK105" s="18"/>
      <c r="OZL105" s="18"/>
      <c r="OZM105" s="18"/>
      <c r="OZN105" s="18"/>
      <c r="OZO105" s="18"/>
      <c r="OZP105" s="18"/>
      <c r="OZQ105" s="18"/>
      <c r="OZR105" s="18"/>
      <c r="OZS105" s="18"/>
      <c r="OZT105" s="18"/>
      <c r="OZU105" s="18"/>
      <c r="OZV105" s="18"/>
      <c r="OZW105" s="18"/>
      <c r="OZX105" s="18"/>
      <c r="OZY105" s="18"/>
      <c r="OZZ105" s="18"/>
      <c r="PAA105" s="18"/>
      <c r="PAB105" s="18"/>
      <c r="PAC105" s="18"/>
      <c r="PAD105" s="18"/>
      <c r="PAE105" s="18"/>
      <c r="PAF105" s="18"/>
      <c r="PAG105" s="18"/>
      <c r="PAH105" s="18"/>
      <c r="PAI105" s="18"/>
      <c r="PAJ105" s="18"/>
      <c r="PAK105" s="18"/>
      <c r="PAL105" s="18"/>
      <c r="PAM105" s="18"/>
      <c r="PAN105" s="18"/>
      <c r="PAO105" s="18"/>
      <c r="PAP105" s="18"/>
      <c r="PAQ105" s="18"/>
      <c r="PAR105" s="18"/>
      <c r="PAS105" s="18"/>
      <c r="PAT105" s="18"/>
      <c r="PAU105" s="18"/>
      <c r="PAV105" s="18"/>
      <c r="PAW105" s="18"/>
      <c r="PAX105" s="18"/>
      <c r="PAY105" s="18"/>
      <c r="PAZ105" s="18"/>
      <c r="PBA105" s="18"/>
      <c r="PBB105" s="18"/>
      <c r="PBC105" s="18"/>
      <c r="PBD105" s="18"/>
      <c r="PBE105" s="18"/>
      <c r="PBF105" s="18"/>
      <c r="PBG105" s="18"/>
      <c r="PBH105" s="18"/>
      <c r="PBI105" s="18"/>
      <c r="PBJ105" s="18"/>
      <c r="PBK105" s="18"/>
      <c r="PBL105" s="18"/>
      <c r="PBM105" s="18"/>
      <c r="PBN105" s="18"/>
      <c r="PBO105" s="18"/>
      <c r="PBP105" s="18"/>
      <c r="PBQ105" s="18"/>
      <c r="PBR105" s="18"/>
      <c r="PBS105" s="18"/>
      <c r="PBT105" s="18"/>
      <c r="PBU105" s="18"/>
      <c r="PBV105" s="18"/>
      <c r="PBW105" s="18"/>
      <c r="PBX105" s="18"/>
      <c r="PBY105" s="18"/>
      <c r="PBZ105" s="18"/>
      <c r="PCA105" s="18"/>
      <c r="PCB105" s="18"/>
      <c r="PCC105" s="18"/>
      <c r="PCD105" s="18"/>
      <c r="PCE105" s="18"/>
      <c r="PCF105" s="18"/>
      <c r="PCG105" s="18"/>
      <c r="PCH105" s="18"/>
      <c r="PCI105" s="18"/>
      <c r="PCJ105" s="18"/>
      <c r="PCK105" s="18"/>
      <c r="PCL105" s="18"/>
      <c r="PCM105" s="18"/>
      <c r="PCN105" s="18"/>
      <c r="PCO105" s="18"/>
      <c r="PCP105" s="18"/>
      <c r="PCQ105" s="18"/>
      <c r="PCR105" s="18"/>
      <c r="PCS105" s="18"/>
      <c r="PCT105" s="18"/>
      <c r="PCU105" s="18"/>
      <c r="PCV105" s="18"/>
      <c r="PCW105" s="18"/>
      <c r="PCX105" s="18"/>
      <c r="PCY105" s="18"/>
      <c r="PCZ105" s="18"/>
      <c r="PDA105" s="18"/>
      <c r="PDB105" s="18"/>
      <c r="PDC105" s="18"/>
      <c r="PDD105" s="18"/>
      <c r="PDE105" s="18"/>
      <c r="PDF105" s="18"/>
      <c r="PDG105" s="18"/>
      <c r="PDH105" s="18"/>
      <c r="PDI105" s="18"/>
      <c r="PDJ105" s="18"/>
      <c r="PDK105" s="18"/>
      <c r="PDL105" s="18"/>
      <c r="PDM105" s="18"/>
      <c r="PDN105" s="18"/>
      <c r="PDO105" s="18"/>
      <c r="PDP105" s="18"/>
      <c r="PDQ105" s="18"/>
      <c r="PDR105" s="18"/>
      <c r="PDS105" s="18"/>
      <c r="PDT105" s="18"/>
      <c r="PDU105" s="18"/>
      <c r="PDV105" s="18"/>
      <c r="PDW105" s="18"/>
      <c r="PDX105" s="18"/>
      <c r="PDY105" s="18"/>
      <c r="PDZ105" s="18"/>
      <c r="PEA105" s="18"/>
      <c r="PEB105" s="18"/>
      <c r="PEC105" s="18"/>
      <c r="PED105" s="18"/>
      <c r="PEE105" s="18"/>
      <c r="PEF105" s="18"/>
      <c r="PEG105" s="18"/>
      <c r="PEH105" s="18"/>
      <c r="PEI105" s="18"/>
      <c r="PEJ105" s="18"/>
      <c r="PEK105" s="18"/>
      <c r="PEL105" s="18"/>
      <c r="PEM105" s="18"/>
      <c r="PEN105" s="18"/>
      <c r="PEO105" s="18"/>
      <c r="PEP105" s="18"/>
      <c r="PEQ105" s="18"/>
      <c r="PER105" s="18"/>
      <c r="PES105" s="18"/>
      <c r="PET105" s="18"/>
      <c r="PEU105" s="18"/>
      <c r="PEV105" s="18"/>
      <c r="PEW105" s="18"/>
      <c r="PEX105" s="18"/>
      <c r="PEY105" s="18"/>
      <c r="PEZ105" s="18"/>
      <c r="PFA105" s="18"/>
      <c r="PFB105" s="18"/>
      <c r="PFC105" s="18"/>
      <c r="PFD105" s="18"/>
      <c r="PFE105" s="18"/>
      <c r="PFF105" s="18"/>
      <c r="PFG105" s="18"/>
      <c r="PFH105" s="18"/>
      <c r="PFI105" s="18"/>
      <c r="PFJ105" s="18"/>
      <c r="PFK105" s="18"/>
      <c r="PFL105" s="18"/>
      <c r="PFM105" s="18"/>
      <c r="PFN105" s="18"/>
      <c r="PFO105" s="18"/>
      <c r="PFP105" s="18"/>
      <c r="PFQ105" s="18"/>
      <c r="PFR105" s="18"/>
      <c r="PFS105" s="18"/>
      <c r="PFT105" s="18"/>
      <c r="PFU105" s="18"/>
      <c r="PFV105" s="18"/>
      <c r="PFW105" s="18"/>
      <c r="PFX105" s="18"/>
      <c r="PFY105" s="18"/>
      <c r="PFZ105" s="18"/>
      <c r="PGA105" s="18"/>
      <c r="PGB105" s="18"/>
      <c r="PGC105" s="18"/>
      <c r="PGD105" s="18"/>
      <c r="PGE105" s="18"/>
      <c r="PGF105" s="18"/>
      <c r="PGG105" s="18"/>
      <c r="PGH105" s="18"/>
      <c r="PGI105" s="18"/>
      <c r="PGJ105" s="18"/>
      <c r="PGK105" s="18"/>
      <c r="PGL105" s="18"/>
      <c r="PGM105" s="18"/>
      <c r="PGN105" s="18"/>
      <c r="PGO105" s="18"/>
      <c r="PGP105" s="18"/>
      <c r="PGQ105" s="18"/>
      <c r="PGR105" s="18"/>
      <c r="PGS105" s="18"/>
      <c r="PGT105" s="18"/>
      <c r="PGU105" s="18"/>
      <c r="PGV105" s="18"/>
      <c r="PGW105" s="18"/>
      <c r="PGX105" s="18"/>
      <c r="PGY105" s="18"/>
      <c r="PGZ105" s="18"/>
      <c r="PHA105" s="18"/>
      <c r="PHB105" s="18"/>
      <c r="PHC105" s="18"/>
      <c r="PHD105" s="18"/>
      <c r="PHE105" s="18"/>
      <c r="PHF105" s="18"/>
      <c r="PHG105" s="18"/>
      <c r="PHH105" s="18"/>
      <c r="PHI105" s="18"/>
      <c r="PHJ105" s="18"/>
      <c r="PHK105" s="18"/>
      <c r="PHL105" s="18"/>
      <c r="PHM105" s="18"/>
      <c r="PHN105" s="18"/>
      <c r="PHO105" s="18"/>
      <c r="PHP105" s="18"/>
      <c r="PHQ105" s="18"/>
      <c r="PHR105" s="18"/>
      <c r="PHS105" s="18"/>
      <c r="PHT105" s="18"/>
      <c r="PHU105" s="18"/>
      <c r="PHV105" s="18"/>
      <c r="PHW105" s="18"/>
      <c r="PHX105" s="18"/>
      <c r="PHY105" s="18"/>
      <c r="PHZ105" s="18"/>
      <c r="PIA105" s="18"/>
      <c r="PIB105" s="18"/>
      <c r="PIC105" s="18"/>
      <c r="PID105" s="18"/>
      <c r="PIE105" s="18"/>
      <c r="PIF105" s="18"/>
      <c r="PIG105" s="18"/>
      <c r="PIH105" s="18"/>
      <c r="PII105" s="18"/>
      <c r="PIJ105" s="18"/>
      <c r="PIK105" s="18"/>
      <c r="PIL105" s="18"/>
      <c r="PIM105" s="18"/>
      <c r="PIN105" s="18"/>
      <c r="PIO105" s="18"/>
      <c r="PIP105" s="18"/>
      <c r="PIQ105" s="18"/>
      <c r="PIR105" s="18"/>
      <c r="PIS105" s="18"/>
      <c r="PIT105" s="18"/>
      <c r="PIU105" s="18"/>
      <c r="PIV105" s="18"/>
      <c r="PIW105" s="18"/>
      <c r="PIX105" s="18"/>
      <c r="PIY105" s="18"/>
      <c r="PIZ105" s="18"/>
      <c r="PJA105" s="18"/>
      <c r="PJB105" s="18"/>
      <c r="PJC105" s="18"/>
      <c r="PJD105" s="18"/>
      <c r="PJE105" s="18"/>
      <c r="PJF105" s="18"/>
      <c r="PJG105" s="18"/>
      <c r="PJH105" s="18"/>
      <c r="PJI105" s="18"/>
      <c r="PJJ105" s="18"/>
      <c r="PJK105" s="18"/>
      <c r="PJL105" s="18"/>
      <c r="PJM105" s="18"/>
      <c r="PJN105" s="18"/>
      <c r="PJO105" s="18"/>
      <c r="PJP105" s="18"/>
      <c r="PJQ105" s="18"/>
      <c r="PJR105" s="18"/>
      <c r="PJS105" s="18"/>
      <c r="PJT105" s="18"/>
      <c r="PJU105" s="18"/>
      <c r="PJV105" s="18"/>
      <c r="PJW105" s="18"/>
      <c r="PJX105" s="18"/>
      <c r="PJY105" s="18"/>
      <c r="PJZ105" s="18"/>
      <c r="PKA105" s="18"/>
      <c r="PKB105" s="18"/>
      <c r="PKC105" s="18"/>
      <c r="PKD105" s="18"/>
      <c r="PKE105" s="18"/>
      <c r="PKF105" s="18"/>
      <c r="PKG105" s="18"/>
      <c r="PKH105" s="18"/>
      <c r="PKI105" s="18"/>
      <c r="PKJ105" s="18"/>
      <c r="PKK105" s="18"/>
      <c r="PKL105" s="18"/>
      <c r="PKM105" s="18"/>
      <c r="PKN105" s="18"/>
      <c r="PKO105" s="18"/>
      <c r="PKP105" s="18"/>
      <c r="PKQ105" s="18"/>
      <c r="PKR105" s="18"/>
      <c r="PKS105" s="18"/>
      <c r="PKT105" s="18"/>
      <c r="PKU105" s="18"/>
      <c r="PKV105" s="18"/>
      <c r="PKW105" s="18"/>
      <c r="PKX105" s="18"/>
      <c r="PKY105" s="18"/>
      <c r="PKZ105" s="18"/>
      <c r="PLA105" s="18"/>
      <c r="PLB105" s="18"/>
      <c r="PLC105" s="18"/>
      <c r="PLD105" s="18"/>
      <c r="PLE105" s="18"/>
      <c r="PLF105" s="18"/>
      <c r="PLG105" s="18"/>
      <c r="PLH105" s="18"/>
      <c r="PLI105" s="18"/>
      <c r="PLJ105" s="18"/>
      <c r="PLK105" s="18"/>
      <c r="PLL105" s="18"/>
      <c r="PLM105" s="18"/>
      <c r="PLN105" s="18"/>
      <c r="PLO105" s="18"/>
      <c r="PLP105" s="18"/>
      <c r="PLQ105" s="18"/>
      <c r="PLR105" s="18"/>
      <c r="PLS105" s="18"/>
      <c r="PLT105" s="18"/>
      <c r="PLU105" s="18"/>
      <c r="PLV105" s="18"/>
      <c r="PLW105" s="18"/>
      <c r="PLX105" s="18"/>
      <c r="PLY105" s="18"/>
      <c r="PLZ105" s="18"/>
      <c r="PMA105" s="18"/>
      <c r="PMB105" s="18"/>
      <c r="PMC105" s="18"/>
      <c r="PMD105" s="18"/>
      <c r="PME105" s="18"/>
      <c r="PMF105" s="18"/>
      <c r="PMG105" s="18"/>
      <c r="PMH105" s="18"/>
      <c r="PMI105" s="18"/>
      <c r="PMJ105" s="18"/>
      <c r="PMK105" s="18"/>
      <c r="PML105" s="18"/>
      <c r="PMM105" s="18"/>
      <c r="PMN105" s="18"/>
      <c r="PMO105" s="18"/>
      <c r="PMP105" s="18"/>
      <c r="PMQ105" s="18"/>
      <c r="PMR105" s="18"/>
      <c r="PMS105" s="18"/>
      <c r="PMT105" s="18"/>
      <c r="PMU105" s="18"/>
      <c r="PMV105" s="18"/>
      <c r="PMW105" s="18"/>
      <c r="PMX105" s="18"/>
      <c r="PMY105" s="18"/>
      <c r="PMZ105" s="18"/>
      <c r="PNA105" s="18"/>
      <c r="PNB105" s="18"/>
      <c r="PNC105" s="18"/>
      <c r="PND105" s="18"/>
      <c r="PNE105" s="18"/>
      <c r="PNF105" s="18"/>
      <c r="PNG105" s="18"/>
      <c r="PNH105" s="18"/>
      <c r="PNI105" s="18"/>
      <c r="PNJ105" s="18"/>
      <c r="PNK105" s="18"/>
      <c r="PNL105" s="18"/>
      <c r="PNM105" s="18"/>
      <c r="PNN105" s="18"/>
      <c r="PNO105" s="18"/>
      <c r="PNP105" s="18"/>
      <c r="PNQ105" s="18"/>
      <c r="PNR105" s="18"/>
      <c r="PNS105" s="18"/>
      <c r="PNT105" s="18"/>
      <c r="PNU105" s="18"/>
      <c r="PNV105" s="18"/>
      <c r="PNW105" s="18"/>
      <c r="PNX105" s="18"/>
      <c r="PNY105" s="18"/>
      <c r="PNZ105" s="18"/>
      <c r="POA105" s="18"/>
      <c r="POB105" s="18"/>
      <c r="POC105" s="18"/>
      <c r="POD105" s="18"/>
      <c r="POE105" s="18"/>
      <c r="POF105" s="18"/>
      <c r="POG105" s="18"/>
      <c r="POH105" s="18"/>
      <c r="POI105" s="18"/>
      <c r="POJ105" s="18"/>
      <c r="POK105" s="18"/>
      <c r="POL105" s="18"/>
      <c r="POM105" s="18"/>
      <c r="PON105" s="18"/>
      <c r="POO105" s="18"/>
      <c r="POP105" s="18"/>
      <c r="POQ105" s="18"/>
      <c r="POR105" s="18"/>
      <c r="POS105" s="18"/>
      <c r="POT105" s="18"/>
      <c r="POU105" s="18"/>
      <c r="POV105" s="18"/>
      <c r="POW105" s="18"/>
      <c r="POX105" s="18"/>
      <c r="POY105" s="18"/>
      <c r="POZ105" s="18"/>
      <c r="PPA105" s="18"/>
      <c r="PPB105" s="18"/>
      <c r="PPC105" s="18"/>
      <c r="PPD105" s="18"/>
      <c r="PPE105" s="18"/>
      <c r="PPF105" s="18"/>
      <c r="PPG105" s="18"/>
      <c r="PPH105" s="18"/>
      <c r="PPI105" s="18"/>
      <c r="PPJ105" s="18"/>
      <c r="PPK105" s="18"/>
      <c r="PPL105" s="18"/>
      <c r="PPM105" s="18"/>
      <c r="PPN105" s="18"/>
      <c r="PPO105" s="18"/>
      <c r="PPP105" s="18"/>
      <c r="PPQ105" s="18"/>
      <c r="PPR105" s="18"/>
      <c r="PPS105" s="18"/>
      <c r="PPT105" s="18"/>
      <c r="PPU105" s="18"/>
      <c r="PPV105" s="18"/>
      <c r="PPW105" s="18"/>
      <c r="PPX105" s="18"/>
      <c r="PPY105" s="18"/>
      <c r="PPZ105" s="18"/>
      <c r="PQA105" s="18"/>
      <c r="PQB105" s="18"/>
      <c r="PQC105" s="18"/>
      <c r="PQD105" s="18"/>
      <c r="PQE105" s="18"/>
      <c r="PQF105" s="18"/>
      <c r="PQG105" s="18"/>
      <c r="PQH105" s="18"/>
      <c r="PQI105" s="18"/>
      <c r="PQJ105" s="18"/>
      <c r="PQK105" s="18"/>
      <c r="PQL105" s="18"/>
      <c r="PQM105" s="18"/>
      <c r="PQN105" s="18"/>
      <c r="PQO105" s="18"/>
      <c r="PQP105" s="18"/>
      <c r="PQQ105" s="18"/>
      <c r="PQR105" s="18"/>
      <c r="PQS105" s="18"/>
      <c r="PQT105" s="18"/>
      <c r="PQU105" s="18"/>
      <c r="PQV105" s="18"/>
      <c r="PQW105" s="18"/>
      <c r="PQX105" s="18"/>
      <c r="PQY105" s="18"/>
      <c r="PQZ105" s="18"/>
      <c r="PRA105" s="18"/>
      <c r="PRB105" s="18"/>
      <c r="PRC105" s="18"/>
      <c r="PRD105" s="18"/>
      <c r="PRE105" s="18"/>
      <c r="PRF105" s="18"/>
      <c r="PRG105" s="18"/>
      <c r="PRH105" s="18"/>
      <c r="PRI105" s="18"/>
      <c r="PRJ105" s="18"/>
      <c r="PRK105" s="18"/>
      <c r="PRL105" s="18"/>
      <c r="PRM105" s="18"/>
      <c r="PRN105" s="18"/>
      <c r="PRO105" s="18"/>
      <c r="PRP105" s="18"/>
      <c r="PRQ105" s="18"/>
      <c r="PRR105" s="18"/>
      <c r="PRS105" s="18"/>
      <c r="PRT105" s="18"/>
      <c r="PRU105" s="18"/>
      <c r="PRV105" s="18"/>
      <c r="PRW105" s="18"/>
      <c r="PRX105" s="18"/>
      <c r="PRY105" s="18"/>
      <c r="PRZ105" s="18"/>
      <c r="PSA105" s="18"/>
      <c r="PSB105" s="18"/>
      <c r="PSC105" s="18"/>
      <c r="PSD105" s="18"/>
      <c r="PSE105" s="18"/>
      <c r="PSF105" s="18"/>
      <c r="PSG105" s="18"/>
      <c r="PSH105" s="18"/>
      <c r="PSI105" s="18"/>
      <c r="PSJ105" s="18"/>
      <c r="PSK105" s="18"/>
      <c r="PSL105" s="18"/>
      <c r="PSM105" s="18"/>
      <c r="PSN105" s="18"/>
      <c r="PSO105" s="18"/>
      <c r="PSP105" s="18"/>
      <c r="PSQ105" s="18"/>
      <c r="PSR105" s="18"/>
      <c r="PSS105" s="18"/>
      <c r="PST105" s="18"/>
      <c r="PSU105" s="18"/>
      <c r="PSV105" s="18"/>
      <c r="PSW105" s="18"/>
      <c r="PSX105" s="18"/>
      <c r="PSY105" s="18"/>
      <c r="PSZ105" s="18"/>
      <c r="PTA105" s="18"/>
      <c r="PTB105" s="18"/>
      <c r="PTC105" s="18"/>
      <c r="PTD105" s="18"/>
      <c r="PTE105" s="18"/>
      <c r="PTF105" s="18"/>
      <c r="PTG105" s="18"/>
      <c r="PTH105" s="18"/>
      <c r="PTI105" s="18"/>
      <c r="PTJ105" s="18"/>
      <c r="PTK105" s="18"/>
      <c r="PTL105" s="18"/>
      <c r="PTM105" s="18"/>
      <c r="PTN105" s="18"/>
      <c r="PTO105" s="18"/>
      <c r="PTP105" s="18"/>
      <c r="PTQ105" s="18"/>
      <c r="PTR105" s="18"/>
      <c r="PTS105" s="18"/>
      <c r="PTT105" s="18"/>
      <c r="PTU105" s="18"/>
      <c r="PTV105" s="18"/>
      <c r="PTW105" s="18"/>
      <c r="PTX105" s="18"/>
      <c r="PTY105" s="18"/>
      <c r="PTZ105" s="18"/>
      <c r="PUA105" s="18"/>
      <c r="PUB105" s="18"/>
      <c r="PUC105" s="18"/>
      <c r="PUD105" s="18"/>
      <c r="PUE105" s="18"/>
      <c r="PUF105" s="18"/>
      <c r="PUG105" s="18"/>
      <c r="PUH105" s="18"/>
      <c r="PUI105" s="18"/>
      <c r="PUJ105" s="18"/>
      <c r="PUK105" s="18"/>
      <c r="PUL105" s="18"/>
      <c r="PUM105" s="18"/>
      <c r="PUN105" s="18"/>
      <c r="PUO105" s="18"/>
      <c r="PUP105" s="18"/>
      <c r="PUQ105" s="18"/>
      <c r="PUR105" s="18"/>
      <c r="PUS105" s="18"/>
      <c r="PUT105" s="18"/>
      <c r="PUU105" s="18"/>
      <c r="PUV105" s="18"/>
      <c r="PUW105" s="18"/>
      <c r="PUX105" s="18"/>
      <c r="PUY105" s="18"/>
      <c r="PUZ105" s="18"/>
      <c r="PVA105" s="18"/>
      <c r="PVB105" s="18"/>
      <c r="PVC105" s="18"/>
      <c r="PVD105" s="18"/>
      <c r="PVE105" s="18"/>
      <c r="PVF105" s="18"/>
      <c r="PVG105" s="18"/>
      <c r="PVH105" s="18"/>
      <c r="PVI105" s="18"/>
      <c r="PVJ105" s="18"/>
      <c r="PVK105" s="18"/>
      <c r="PVL105" s="18"/>
      <c r="PVM105" s="18"/>
      <c r="PVN105" s="18"/>
      <c r="PVO105" s="18"/>
      <c r="PVP105" s="18"/>
      <c r="PVQ105" s="18"/>
      <c r="PVR105" s="18"/>
      <c r="PVS105" s="18"/>
      <c r="PVT105" s="18"/>
      <c r="PVU105" s="18"/>
      <c r="PVV105" s="18"/>
      <c r="PVW105" s="18"/>
      <c r="PVX105" s="18"/>
      <c r="PVY105" s="18"/>
      <c r="PVZ105" s="18"/>
      <c r="PWA105" s="18"/>
      <c r="PWB105" s="18"/>
      <c r="PWC105" s="18"/>
      <c r="PWD105" s="18"/>
      <c r="PWE105" s="18"/>
      <c r="PWF105" s="18"/>
      <c r="PWG105" s="18"/>
      <c r="PWH105" s="18"/>
      <c r="PWI105" s="18"/>
      <c r="PWJ105" s="18"/>
      <c r="PWK105" s="18"/>
      <c r="PWL105" s="18"/>
      <c r="PWM105" s="18"/>
      <c r="PWN105" s="18"/>
      <c r="PWO105" s="18"/>
      <c r="PWP105" s="18"/>
      <c r="PWQ105" s="18"/>
      <c r="PWR105" s="18"/>
      <c r="PWS105" s="18"/>
      <c r="PWT105" s="18"/>
      <c r="PWU105" s="18"/>
      <c r="PWV105" s="18"/>
      <c r="PWW105" s="18"/>
      <c r="PWX105" s="18"/>
      <c r="PWY105" s="18"/>
      <c r="PWZ105" s="18"/>
      <c r="PXA105" s="18"/>
      <c r="PXB105" s="18"/>
      <c r="PXC105" s="18"/>
      <c r="PXD105" s="18"/>
      <c r="PXE105" s="18"/>
      <c r="PXF105" s="18"/>
      <c r="PXG105" s="18"/>
      <c r="PXH105" s="18"/>
      <c r="PXI105" s="18"/>
      <c r="PXJ105" s="18"/>
      <c r="PXK105" s="18"/>
      <c r="PXL105" s="18"/>
      <c r="PXM105" s="18"/>
      <c r="PXN105" s="18"/>
      <c r="PXO105" s="18"/>
      <c r="PXP105" s="18"/>
      <c r="PXQ105" s="18"/>
      <c r="PXR105" s="18"/>
      <c r="PXS105" s="18"/>
      <c r="PXT105" s="18"/>
      <c r="PXU105" s="18"/>
      <c r="PXV105" s="18"/>
      <c r="PXW105" s="18"/>
      <c r="PXX105" s="18"/>
      <c r="PXY105" s="18"/>
      <c r="PXZ105" s="18"/>
      <c r="PYA105" s="18"/>
      <c r="PYB105" s="18"/>
      <c r="PYC105" s="18"/>
      <c r="PYD105" s="18"/>
      <c r="PYE105" s="18"/>
      <c r="PYF105" s="18"/>
      <c r="PYG105" s="18"/>
      <c r="PYH105" s="18"/>
      <c r="PYI105" s="18"/>
      <c r="PYJ105" s="18"/>
      <c r="PYK105" s="18"/>
      <c r="PYL105" s="18"/>
      <c r="PYM105" s="18"/>
      <c r="PYN105" s="18"/>
      <c r="PYO105" s="18"/>
      <c r="PYP105" s="18"/>
      <c r="PYQ105" s="18"/>
      <c r="PYR105" s="18"/>
      <c r="PYS105" s="18"/>
      <c r="PYT105" s="18"/>
      <c r="PYU105" s="18"/>
      <c r="PYV105" s="18"/>
      <c r="PYW105" s="18"/>
      <c r="PYX105" s="18"/>
      <c r="PYY105" s="18"/>
      <c r="PYZ105" s="18"/>
      <c r="PZA105" s="18"/>
      <c r="PZB105" s="18"/>
      <c r="PZC105" s="18"/>
      <c r="PZD105" s="18"/>
      <c r="PZE105" s="18"/>
      <c r="PZF105" s="18"/>
      <c r="PZG105" s="18"/>
      <c r="PZH105" s="18"/>
      <c r="PZI105" s="18"/>
      <c r="PZJ105" s="18"/>
      <c r="PZK105" s="18"/>
      <c r="PZL105" s="18"/>
      <c r="PZM105" s="18"/>
      <c r="PZN105" s="18"/>
      <c r="PZO105" s="18"/>
      <c r="PZP105" s="18"/>
      <c r="PZQ105" s="18"/>
      <c r="PZR105" s="18"/>
      <c r="PZS105" s="18"/>
      <c r="PZT105" s="18"/>
      <c r="PZU105" s="18"/>
      <c r="PZV105" s="18"/>
      <c r="PZW105" s="18"/>
      <c r="PZX105" s="18"/>
      <c r="PZY105" s="18"/>
      <c r="PZZ105" s="18"/>
      <c r="QAA105" s="18"/>
      <c r="QAB105" s="18"/>
      <c r="QAC105" s="18"/>
      <c r="QAD105" s="18"/>
      <c r="QAE105" s="18"/>
      <c r="QAF105" s="18"/>
      <c r="QAG105" s="18"/>
      <c r="QAH105" s="18"/>
      <c r="QAI105" s="18"/>
      <c r="QAJ105" s="18"/>
      <c r="QAK105" s="18"/>
      <c r="QAL105" s="18"/>
      <c r="QAM105" s="18"/>
      <c r="QAN105" s="18"/>
      <c r="QAO105" s="18"/>
      <c r="QAP105" s="18"/>
      <c r="QAQ105" s="18"/>
      <c r="QAR105" s="18"/>
      <c r="QAS105" s="18"/>
      <c r="QAT105" s="18"/>
      <c r="QAU105" s="18"/>
      <c r="QAV105" s="18"/>
      <c r="QAW105" s="18"/>
      <c r="QAX105" s="18"/>
      <c r="QAY105" s="18"/>
      <c r="QAZ105" s="18"/>
      <c r="QBA105" s="18"/>
      <c r="QBB105" s="18"/>
      <c r="QBC105" s="18"/>
      <c r="QBD105" s="18"/>
      <c r="QBE105" s="18"/>
      <c r="QBF105" s="18"/>
      <c r="QBG105" s="18"/>
      <c r="QBH105" s="18"/>
      <c r="QBI105" s="18"/>
      <c r="QBJ105" s="18"/>
      <c r="QBK105" s="18"/>
      <c r="QBL105" s="18"/>
      <c r="QBM105" s="18"/>
      <c r="QBN105" s="18"/>
      <c r="QBO105" s="18"/>
      <c r="QBP105" s="18"/>
      <c r="QBQ105" s="18"/>
      <c r="QBR105" s="18"/>
      <c r="QBS105" s="18"/>
      <c r="QBT105" s="18"/>
      <c r="QBU105" s="18"/>
      <c r="QBV105" s="18"/>
      <c r="QBW105" s="18"/>
      <c r="QBX105" s="18"/>
      <c r="QBY105" s="18"/>
      <c r="QBZ105" s="18"/>
      <c r="QCA105" s="18"/>
      <c r="QCB105" s="18"/>
      <c r="QCC105" s="18"/>
      <c r="QCD105" s="18"/>
      <c r="QCE105" s="18"/>
      <c r="QCF105" s="18"/>
      <c r="QCG105" s="18"/>
      <c r="QCH105" s="18"/>
      <c r="QCI105" s="18"/>
      <c r="QCJ105" s="18"/>
      <c r="QCK105" s="18"/>
      <c r="QCL105" s="18"/>
      <c r="QCM105" s="18"/>
      <c r="QCN105" s="18"/>
      <c r="QCO105" s="18"/>
      <c r="QCP105" s="18"/>
      <c r="QCQ105" s="18"/>
      <c r="QCR105" s="18"/>
      <c r="QCS105" s="18"/>
      <c r="QCT105" s="18"/>
      <c r="QCU105" s="18"/>
      <c r="QCV105" s="18"/>
      <c r="QCW105" s="18"/>
      <c r="QCX105" s="18"/>
      <c r="QCY105" s="18"/>
      <c r="QCZ105" s="18"/>
      <c r="QDA105" s="18"/>
      <c r="QDB105" s="18"/>
      <c r="QDC105" s="18"/>
      <c r="QDD105" s="18"/>
      <c r="QDE105" s="18"/>
      <c r="QDF105" s="18"/>
      <c r="QDG105" s="18"/>
      <c r="QDH105" s="18"/>
      <c r="QDI105" s="18"/>
      <c r="QDJ105" s="18"/>
      <c r="QDK105" s="18"/>
      <c r="QDL105" s="18"/>
      <c r="QDM105" s="18"/>
      <c r="QDN105" s="18"/>
      <c r="QDO105" s="18"/>
      <c r="QDP105" s="18"/>
      <c r="QDQ105" s="18"/>
      <c r="QDR105" s="18"/>
      <c r="QDS105" s="18"/>
      <c r="QDT105" s="18"/>
      <c r="QDU105" s="18"/>
      <c r="QDV105" s="18"/>
      <c r="QDW105" s="18"/>
      <c r="QDX105" s="18"/>
      <c r="QDY105" s="18"/>
      <c r="QDZ105" s="18"/>
      <c r="QEA105" s="18"/>
      <c r="QEB105" s="18"/>
      <c r="QEC105" s="18"/>
      <c r="QED105" s="18"/>
      <c r="QEE105" s="18"/>
      <c r="QEF105" s="18"/>
      <c r="QEG105" s="18"/>
      <c r="QEH105" s="18"/>
      <c r="QEI105" s="18"/>
      <c r="QEJ105" s="18"/>
      <c r="QEK105" s="18"/>
      <c r="QEL105" s="18"/>
      <c r="QEM105" s="18"/>
      <c r="QEN105" s="18"/>
      <c r="QEO105" s="18"/>
      <c r="QEP105" s="18"/>
      <c r="QEQ105" s="18"/>
      <c r="QER105" s="18"/>
      <c r="QES105" s="18"/>
      <c r="QET105" s="18"/>
      <c r="QEU105" s="18"/>
      <c r="QEV105" s="18"/>
      <c r="QEW105" s="18"/>
      <c r="QEX105" s="18"/>
      <c r="QEY105" s="18"/>
      <c r="QEZ105" s="18"/>
      <c r="QFA105" s="18"/>
      <c r="QFB105" s="18"/>
      <c r="QFC105" s="18"/>
      <c r="QFD105" s="18"/>
      <c r="QFE105" s="18"/>
      <c r="QFF105" s="18"/>
      <c r="QFG105" s="18"/>
      <c r="QFH105" s="18"/>
      <c r="QFI105" s="18"/>
      <c r="QFJ105" s="18"/>
      <c r="QFK105" s="18"/>
      <c r="QFL105" s="18"/>
      <c r="QFM105" s="18"/>
      <c r="QFN105" s="18"/>
      <c r="QFO105" s="18"/>
      <c r="QFP105" s="18"/>
      <c r="QFQ105" s="18"/>
      <c r="QFR105" s="18"/>
      <c r="QFS105" s="18"/>
      <c r="QFT105" s="18"/>
      <c r="QFU105" s="18"/>
      <c r="QFV105" s="18"/>
      <c r="QFW105" s="18"/>
      <c r="QFX105" s="18"/>
      <c r="QFY105" s="18"/>
      <c r="QFZ105" s="18"/>
      <c r="QGA105" s="18"/>
      <c r="QGB105" s="18"/>
      <c r="QGC105" s="18"/>
      <c r="QGD105" s="18"/>
      <c r="QGE105" s="18"/>
      <c r="QGF105" s="18"/>
      <c r="QGG105" s="18"/>
      <c r="QGH105" s="18"/>
      <c r="QGI105" s="18"/>
      <c r="QGJ105" s="18"/>
      <c r="QGK105" s="18"/>
      <c r="QGL105" s="18"/>
      <c r="QGM105" s="18"/>
      <c r="QGN105" s="18"/>
      <c r="QGO105" s="18"/>
      <c r="QGP105" s="18"/>
      <c r="QGQ105" s="18"/>
      <c r="QGR105" s="18"/>
      <c r="QGS105" s="18"/>
      <c r="QGT105" s="18"/>
      <c r="QGU105" s="18"/>
      <c r="QGV105" s="18"/>
      <c r="QGW105" s="18"/>
      <c r="QGX105" s="18"/>
      <c r="QGY105" s="18"/>
      <c r="QGZ105" s="18"/>
      <c r="QHA105" s="18"/>
      <c r="QHB105" s="18"/>
      <c r="QHC105" s="18"/>
      <c r="QHD105" s="18"/>
      <c r="QHE105" s="18"/>
      <c r="QHF105" s="18"/>
      <c r="QHG105" s="18"/>
      <c r="QHH105" s="18"/>
      <c r="QHI105" s="18"/>
      <c r="QHJ105" s="18"/>
      <c r="QHK105" s="18"/>
      <c r="QHL105" s="18"/>
      <c r="QHM105" s="18"/>
      <c r="QHN105" s="18"/>
      <c r="QHO105" s="18"/>
      <c r="QHP105" s="18"/>
      <c r="QHQ105" s="18"/>
      <c r="QHR105" s="18"/>
      <c r="QHS105" s="18"/>
      <c r="QHT105" s="18"/>
      <c r="QHU105" s="18"/>
      <c r="QHV105" s="18"/>
      <c r="QHW105" s="18"/>
      <c r="QHX105" s="18"/>
      <c r="QHY105" s="18"/>
      <c r="QHZ105" s="18"/>
      <c r="QIA105" s="18"/>
      <c r="QIB105" s="18"/>
      <c r="QIC105" s="18"/>
      <c r="QID105" s="18"/>
      <c r="QIE105" s="18"/>
      <c r="QIF105" s="18"/>
      <c r="QIG105" s="18"/>
      <c r="QIH105" s="18"/>
      <c r="QII105" s="18"/>
      <c r="QIJ105" s="18"/>
      <c r="QIK105" s="18"/>
      <c r="QIL105" s="18"/>
      <c r="QIM105" s="18"/>
      <c r="QIN105" s="18"/>
      <c r="QIO105" s="18"/>
      <c r="QIP105" s="18"/>
      <c r="QIQ105" s="18"/>
      <c r="QIR105" s="18"/>
      <c r="QIS105" s="18"/>
      <c r="QIT105" s="18"/>
      <c r="QIU105" s="18"/>
      <c r="QIV105" s="18"/>
      <c r="QIW105" s="18"/>
      <c r="QIX105" s="18"/>
      <c r="QIY105" s="18"/>
      <c r="QIZ105" s="18"/>
      <c r="QJA105" s="18"/>
      <c r="QJB105" s="18"/>
      <c r="QJC105" s="18"/>
      <c r="QJD105" s="18"/>
      <c r="QJE105" s="18"/>
      <c r="QJF105" s="18"/>
      <c r="QJG105" s="18"/>
      <c r="QJH105" s="18"/>
      <c r="QJI105" s="18"/>
      <c r="QJJ105" s="18"/>
      <c r="QJK105" s="18"/>
      <c r="QJL105" s="18"/>
      <c r="QJM105" s="18"/>
      <c r="QJN105" s="18"/>
      <c r="QJO105" s="18"/>
      <c r="QJP105" s="18"/>
      <c r="QJQ105" s="18"/>
      <c r="QJR105" s="18"/>
      <c r="QJS105" s="18"/>
      <c r="QJT105" s="18"/>
      <c r="QJU105" s="18"/>
      <c r="QJV105" s="18"/>
      <c r="QJW105" s="18"/>
      <c r="QJX105" s="18"/>
      <c r="QJY105" s="18"/>
      <c r="QJZ105" s="18"/>
      <c r="QKA105" s="18"/>
      <c r="QKB105" s="18"/>
      <c r="QKC105" s="18"/>
      <c r="QKD105" s="18"/>
      <c r="QKE105" s="18"/>
      <c r="QKF105" s="18"/>
      <c r="QKG105" s="18"/>
      <c r="QKH105" s="18"/>
      <c r="QKI105" s="18"/>
      <c r="QKJ105" s="18"/>
      <c r="QKK105" s="18"/>
      <c r="QKL105" s="18"/>
      <c r="QKM105" s="18"/>
      <c r="QKN105" s="18"/>
      <c r="QKO105" s="18"/>
      <c r="QKP105" s="18"/>
      <c r="QKQ105" s="18"/>
      <c r="QKR105" s="18"/>
      <c r="QKS105" s="18"/>
      <c r="QKT105" s="18"/>
      <c r="QKU105" s="18"/>
      <c r="QKV105" s="18"/>
      <c r="QKW105" s="18"/>
      <c r="QKX105" s="18"/>
      <c r="QKY105" s="18"/>
      <c r="QKZ105" s="18"/>
      <c r="QLA105" s="18"/>
      <c r="QLB105" s="18"/>
      <c r="QLC105" s="18"/>
      <c r="QLD105" s="18"/>
      <c r="QLE105" s="18"/>
      <c r="QLF105" s="18"/>
      <c r="QLG105" s="18"/>
      <c r="QLH105" s="18"/>
      <c r="QLI105" s="18"/>
      <c r="QLJ105" s="18"/>
      <c r="QLK105" s="18"/>
      <c r="QLL105" s="18"/>
      <c r="QLM105" s="18"/>
      <c r="QLN105" s="18"/>
      <c r="QLO105" s="18"/>
      <c r="QLP105" s="18"/>
      <c r="QLQ105" s="18"/>
      <c r="QLR105" s="18"/>
      <c r="QLS105" s="18"/>
      <c r="QLT105" s="18"/>
      <c r="QLU105" s="18"/>
      <c r="QLV105" s="18"/>
      <c r="QLW105" s="18"/>
      <c r="QLX105" s="18"/>
      <c r="QLY105" s="18"/>
      <c r="QLZ105" s="18"/>
      <c r="QMA105" s="18"/>
      <c r="QMB105" s="18"/>
      <c r="QMC105" s="18"/>
      <c r="QMD105" s="18"/>
      <c r="QME105" s="18"/>
      <c r="QMF105" s="18"/>
      <c r="QMG105" s="18"/>
      <c r="QMH105" s="18"/>
      <c r="QMI105" s="18"/>
      <c r="QMJ105" s="18"/>
      <c r="QMK105" s="18"/>
      <c r="QML105" s="18"/>
      <c r="QMM105" s="18"/>
      <c r="QMN105" s="18"/>
      <c r="QMO105" s="18"/>
      <c r="QMP105" s="18"/>
      <c r="QMQ105" s="18"/>
      <c r="QMR105" s="18"/>
      <c r="QMS105" s="18"/>
      <c r="QMT105" s="18"/>
      <c r="QMU105" s="18"/>
      <c r="QMV105" s="18"/>
      <c r="QMW105" s="18"/>
      <c r="QMX105" s="18"/>
      <c r="QMY105" s="18"/>
      <c r="QMZ105" s="18"/>
      <c r="QNA105" s="18"/>
      <c r="QNB105" s="18"/>
      <c r="QNC105" s="18"/>
      <c r="QND105" s="18"/>
      <c r="QNE105" s="18"/>
      <c r="QNF105" s="18"/>
      <c r="QNG105" s="18"/>
      <c r="QNH105" s="18"/>
      <c r="QNI105" s="18"/>
      <c r="QNJ105" s="18"/>
      <c r="QNK105" s="18"/>
      <c r="QNL105" s="18"/>
      <c r="QNM105" s="18"/>
      <c r="QNN105" s="18"/>
      <c r="QNO105" s="18"/>
      <c r="QNP105" s="18"/>
      <c r="QNQ105" s="18"/>
      <c r="QNR105" s="18"/>
      <c r="QNS105" s="18"/>
      <c r="QNT105" s="18"/>
      <c r="QNU105" s="18"/>
      <c r="QNV105" s="18"/>
      <c r="QNW105" s="18"/>
      <c r="QNX105" s="18"/>
      <c r="QNY105" s="18"/>
      <c r="QNZ105" s="18"/>
      <c r="QOA105" s="18"/>
      <c r="QOB105" s="18"/>
      <c r="QOC105" s="18"/>
      <c r="QOD105" s="18"/>
      <c r="QOE105" s="18"/>
      <c r="QOF105" s="18"/>
      <c r="QOG105" s="18"/>
      <c r="QOH105" s="18"/>
      <c r="QOI105" s="18"/>
      <c r="QOJ105" s="18"/>
      <c r="QOK105" s="18"/>
      <c r="QOL105" s="18"/>
      <c r="QOM105" s="18"/>
      <c r="QON105" s="18"/>
      <c r="QOO105" s="18"/>
      <c r="QOP105" s="18"/>
      <c r="QOQ105" s="18"/>
      <c r="QOR105" s="18"/>
      <c r="QOS105" s="18"/>
      <c r="QOT105" s="18"/>
      <c r="QOU105" s="18"/>
      <c r="QOV105" s="18"/>
      <c r="QOW105" s="18"/>
      <c r="QOX105" s="18"/>
      <c r="QOY105" s="18"/>
      <c r="QOZ105" s="18"/>
      <c r="QPA105" s="18"/>
      <c r="QPB105" s="18"/>
      <c r="QPC105" s="18"/>
      <c r="QPD105" s="18"/>
      <c r="QPE105" s="18"/>
      <c r="QPF105" s="18"/>
      <c r="QPG105" s="18"/>
      <c r="QPH105" s="18"/>
      <c r="QPI105" s="18"/>
      <c r="QPJ105" s="18"/>
      <c r="QPK105" s="18"/>
      <c r="QPL105" s="18"/>
      <c r="QPM105" s="18"/>
      <c r="QPN105" s="18"/>
      <c r="QPO105" s="18"/>
      <c r="QPP105" s="18"/>
      <c r="QPQ105" s="18"/>
      <c r="QPR105" s="18"/>
      <c r="QPS105" s="18"/>
      <c r="QPT105" s="18"/>
      <c r="QPU105" s="18"/>
      <c r="QPV105" s="18"/>
      <c r="QPW105" s="18"/>
      <c r="QPX105" s="18"/>
      <c r="QPY105" s="18"/>
      <c r="QPZ105" s="18"/>
      <c r="QQA105" s="18"/>
      <c r="QQB105" s="18"/>
      <c r="QQC105" s="18"/>
      <c r="QQD105" s="18"/>
      <c r="QQE105" s="18"/>
      <c r="QQF105" s="18"/>
      <c r="QQG105" s="18"/>
      <c r="QQH105" s="18"/>
      <c r="QQI105" s="18"/>
      <c r="QQJ105" s="18"/>
      <c r="QQK105" s="18"/>
      <c r="QQL105" s="18"/>
      <c r="QQM105" s="18"/>
      <c r="QQN105" s="18"/>
      <c r="QQO105" s="18"/>
      <c r="QQP105" s="18"/>
      <c r="QQQ105" s="18"/>
      <c r="QQR105" s="18"/>
      <c r="QQS105" s="18"/>
      <c r="QQT105" s="18"/>
      <c r="QQU105" s="18"/>
      <c r="QQV105" s="18"/>
      <c r="QQW105" s="18"/>
      <c r="QQX105" s="18"/>
      <c r="QQY105" s="18"/>
      <c r="QQZ105" s="18"/>
      <c r="QRA105" s="18"/>
      <c r="QRB105" s="18"/>
      <c r="QRC105" s="18"/>
      <c r="QRD105" s="18"/>
      <c r="QRE105" s="18"/>
      <c r="QRF105" s="18"/>
      <c r="QRG105" s="18"/>
      <c r="QRH105" s="18"/>
      <c r="QRI105" s="18"/>
      <c r="QRJ105" s="18"/>
      <c r="QRK105" s="18"/>
      <c r="QRL105" s="18"/>
      <c r="QRM105" s="18"/>
      <c r="QRN105" s="18"/>
      <c r="QRO105" s="18"/>
      <c r="QRP105" s="18"/>
      <c r="QRQ105" s="18"/>
      <c r="QRR105" s="18"/>
      <c r="QRS105" s="18"/>
      <c r="QRT105" s="18"/>
      <c r="QRU105" s="18"/>
      <c r="QRV105" s="18"/>
      <c r="QRW105" s="18"/>
      <c r="QRX105" s="18"/>
      <c r="QRY105" s="18"/>
      <c r="QRZ105" s="18"/>
      <c r="QSA105" s="18"/>
      <c r="QSB105" s="18"/>
      <c r="QSC105" s="18"/>
      <c r="QSD105" s="18"/>
      <c r="QSE105" s="18"/>
      <c r="QSF105" s="18"/>
      <c r="QSG105" s="18"/>
      <c r="QSH105" s="18"/>
      <c r="QSI105" s="18"/>
      <c r="QSJ105" s="18"/>
      <c r="QSK105" s="18"/>
      <c r="QSL105" s="18"/>
      <c r="QSM105" s="18"/>
      <c r="QSN105" s="18"/>
      <c r="QSO105" s="18"/>
      <c r="QSP105" s="18"/>
      <c r="QSQ105" s="18"/>
      <c r="QSR105" s="18"/>
      <c r="QSS105" s="18"/>
      <c r="QST105" s="18"/>
      <c r="QSU105" s="18"/>
      <c r="QSV105" s="18"/>
      <c r="QSW105" s="18"/>
      <c r="QSX105" s="18"/>
      <c r="QSY105" s="18"/>
      <c r="QSZ105" s="18"/>
      <c r="QTA105" s="18"/>
      <c r="QTB105" s="18"/>
      <c r="QTC105" s="18"/>
      <c r="QTD105" s="18"/>
      <c r="QTE105" s="18"/>
      <c r="QTF105" s="18"/>
      <c r="QTG105" s="18"/>
      <c r="QTH105" s="18"/>
      <c r="QTI105" s="18"/>
      <c r="QTJ105" s="18"/>
      <c r="QTK105" s="18"/>
      <c r="QTL105" s="18"/>
      <c r="QTM105" s="18"/>
      <c r="QTN105" s="18"/>
      <c r="QTO105" s="18"/>
      <c r="QTP105" s="18"/>
      <c r="QTQ105" s="18"/>
      <c r="QTR105" s="18"/>
      <c r="QTS105" s="18"/>
      <c r="QTT105" s="18"/>
      <c r="QTU105" s="18"/>
      <c r="QTV105" s="18"/>
      <c r="QTW105" s="18"/>
      <c r="QTX105" s="18"/>
      <c r="QTY105" s="18"/>
      <c r="QTZ105" s="18"/>
      <c r="QUA105" s="18"/>
      <c r="QUB105" s="18"/>
      <c r="QUC105" s="18"/>
      <c r="QUD105" s="18"/>
      <c r="QUE105" s="18"/>
      <c r="QUF105" s="18"/>
      <c r="QUG105" s="18"/>
      <c r="QUH105" s="18"/>
      <c r="QUI105" s="18"/>
      <c r="QUJ105" s="18"/>
      <c r="QUK105" s="18"/>
      <c r="QUL105" s="18"/>
      <c r="QUM105" s="18"/>
      <c r="QUN105" s="18"/>
      <c r="QUO105" s="18"/>
      <c r="QUP105" s="18"/>
      <c r="QUQ105" s="18"/>
      <c r="QUR105" s="18"/>
      <c r="QUS105" s="18"/>
      <c r="QUT105" s="18"/>
      <c r="QUU105" s="18"/>
      <c r="QUV105" s="18"/>
      <c r="QUW105" s="18"/>
      <c r="QUX105" s="18"/>
      <c r="QUY105" s="18"/>
      <c r="QUZ105" s="18"/>
      <c r="QVA105" s="18"/>
      <c r="QVB105" s="18"/>
      <c r="QVC105" s="18"/>
      <c r="QVD105" s="18"/>
      <c r="QVE105" s="18"/>
      <c r="QVF105" s="18"/>
      <c r="QVG105" s="18"/>
      <c r="QVH105" s="18"/>
      <c r="QVI105" s="18"/>
      <c r="QVJ105" s="18"/>
      <c r="QVK105" s="18"/>
      <c r="QVL105" s="18"/>
      <c r="QVM105" s="18"/>
      <c r="QVN105" s="18"/>
      <c r="QVO105" s="18"/>
      <c r="QVP105" s="18"/>
      <c r="QVQ105" s="18"/>
      <c r="QVR105" s="18"/>
      <c r="QVS105" s="18"/>
      <c r="QVT105" s="18"/>
      <c r="QVU105" s="18"/>
      <c r="QVV105" s="18"/>
      <c r="QVW105" s="18"/>
      <c r="QVX105" s="18"/>
      <c r="QVY105" s="18"/>
      <c r="QVZ105" s="18"/>
      <c r="QWA105" s="18"/>
      <c r="QWB105" s="18"/>
      <c r="QWC105" s="18"/>
      <c r="QWD105" s="18"/>
      <c r="QWE105" s="18"/>
      <c r="QWF105" s="18"/>
      <c r="QWG105" s="18"/>
      <c r="QWH105" s="18"/>
      <c r="QWI105" s="18"/>
      <c r="QWJ105" s="18"/>
      <c r="QWK105" s="18"/>
      <c r="QWL105" s="18"/>
      <c r="QWM105" s="18"/>
      <c r="QWN105" s="18"/>
      <c r="QWO105" s="18"/>
      <c r="QWP105" s="18"/>
      <c r="QWQ105" s="18"/>
      <c r="QWR105" s="18"/>
      <c r="QWS105" s="18"/>
      <c r="QWT105" s="18"/>
      <c r="QWU105" s="18"/>
      <c r="QWV105" s="18"/>
      <c r="QWW105" s="18"/>
      <c r="QWX105" s="18"/>
      <c r="QWY105" s="18"/>
      <c r="QWZ105" s="18"/>
      <c r="QXA105" s="18"/>
      <c r="QXB105" s="18"/>
      <c r="QXC105" s="18"/>
      <c r="QXD105" s="18"/>
      <c r="QXE105" s="18"/>
      <c r="QXF105" s="18"/>
      <c r="QXG105" s="18"/>
      <c r="QXH105" s="18"/>
      <c r="QXI105" s="18"/>
      <c r="QXJ105" s="18"/>
      <c r="QXK105" s="18"/>
      <c r="QXL105" s="18"/>
      <c r="QXM105" s="18"/>
      <c r="QXN105" s="18"/>
      <c r="QXO105" s="18"/>
      <c r="QXP105" s="18"/>
      <c r="QXQ105" s="18"/>
      <c r="QXR105" s="18"/>
      <c r="QXS105" s="18"/>
      <c r="QXT105" s="18"/>
      <c r="QXU105" s="18"/>
      <c r="QXV105" s="18"/>
      <c r="QXW105" s="18"/>
      <c r="QXX105" s="18"/>
      <c r="QXY105" s="18"/>
      <c r="QXZ105" s="18"/>
      <c r="QYA105" s="18"/>
      <c r="QYB105" s="18"/>
      <c r="QYC105" s="18"/>
      <c r="QYD105" s="18"/>
      <c r="QYE105" s="18"/>
      <c r="QYF105" s="18"/>
      <c r="QYG105" s="18"/>
      <c r="QYH105" s="18"/>
      <c r="QYI105" s="18"/>
      <c r="QYJ105" s="18"/>
      <c r="QYK105" s="18"/>
      <c r="QYL105" s="18"/>
      <c r="QYM105" s="18"/>
      <c r="QYN105" s="18"/>
      <c r="QYO105" s="18"/>
      <c r="QYP105" s="18"/>
      <c r="QYQ105" s="18"/>
      <c r="QYR105" s="18"/>
      <c r="QYS105" s="18"/>
      <c r="QYT105" s="18"/>
      <c r="QYU105" s="18"/>
      <c r="QYV105" s="18"/>
      <c r="QYW105" s="18"/>
      <c r="QYX105" s="18"/>
      <c r="QYY105" s="18"/>
      <c r="QYZ105" s="18"/>
      <c r="QZA105" s="18"/>
      <c r="QZB105" s="18"/>
      <c r="QZC105" s="18"/>
      <c r="QZD105" s="18"/>
      <c r="QZE105" s="18"/>
      <c r="QZF105" s="18"/>
      <c r="QZG105" s="18"/>
      <c r="QZH105" s="18"/>
      <c r="QZI105" s="18"/>
      <c r="QZJ105" s="18"/>
      <c r="QZK105" s="18"/>
      <c r="QZL105" s="18"/>
      <c r="QZM105" s="18"/>
      <c r="QZN105" s="18"/>
      <c r="QZO105" s="18"/>
      <c r="QZP105" s="18"/>
      <c r="QZQ105" s="18"/>
      <c r="QZR105" s="18"/>
      <c r="QZS105" s="18"/>
      <c r="QZT105" s="18"/>
      <c r="QZU105" s="18"/>
      <c r="QZV105" s="18"/>
      <c r="QZW105" s="18"/>
      <c r="QZX105" s="18"/>
      <c r="QZY105" s="18"/>
      <c r="QZZ105" s="18"/>
      <c r="RAA105" s="18"/>
      <c r="RAB105" s="18"/>
      <c r="RAC105" s="18"/>
      <c r="RAD105" s="18"/>
      <c r="RAE105" s="18"/>
      <c r="RAF105" s="18"/>
      <c r="RAG105" s="18"/>
      <c r="RAH105" s="18"/>
      <c r="RAI105" s="18"/>
      <c r="RAJ105" s="18"/>
      <c r="RAK105" s="18"/>
      <c r="RAL105" s="18"/>
      <c r="RAM105" s="18"/>
      <c r="RAN105" s="18"/>
      <c r="RAO105" s="18"/>
      <c r="RAP105" s="18"/>
      <c r="RAQ105" s="18"/>
      <c r="RAR105" s="18"/>
      <c r="RAS105" s="18"/>
      <c r="RAT105" s="18"/>
      <c r="RAU105" s="18"/>
      <c r="RAV105" s="18"/>
      <c r="RAW105" s="18"/>
      <c r="RAX105" s="18"/>
      <c r="RAY105" s="18"/>
      <c r="RAZ105" s="18"/>
      <c r="RBA105" s="18"/>
      <c r="RBB105" s="18"/>
      <c r="RBC105" s="18"/>
      <c r="RBD105" s="18"/>
      <c r="RBE105" s="18"/>
      <c r="RBF105" s="18"/>
      <c r="RBG105" s="18"/>
      <c r="RBH105" s="18"/>
      <c r="RBI105" s="18"/>
      <c r="RBJ105" s="18"/>
      <c r="RBK105" s="18"/>
      <c r="RBL105" s="18"/>
      <c r="RBM105" s="18"/>
      <c r="RBN105" s="18"/>
      <c r="RBO105" s="18"/>
      <c r="RBP105" s="18"/>
      <c r="RBQ105" s="18"/>
      <c r="RBR105" s="18"/>
      <c r="RBS105" s="18"/>
      <c r="RBT105" s="18"/>
      <c r="RBU105" s="18"/>
      <c r="RBV105" s="18"/>
      <c r="RBW105" s="18"/>
      <c r="RBX105" s="18"/>
      <c r="RBY105" s="18"/>
      <c r="RBZ105" s="18"/>
      <c r="RCA105" s="18"/>
      <c r="RCB105" s="18"/>
      <c r="RCC105" s="18"/>
      <c r="RCD105" s="18"/>
      <c r="RCE105" s="18"/>
      <c r="RCF105" s="18"/>
      <c r="RCG105" s="18"/>
      <c r="RCH105" s="18"/>
      <c r="RCI105" s="18"/>
      <c r="RCJ105" s="18"/>
      <c r="RCK105" s="18"/>
      <c r="RCL105" s="18"/>
      <c r="RCM105" s="18"/>
      <c r="RCN105" s="18"/>
      <c r="RCO105" s="18"/>
      <c r="RCP105" s="18"/>
      <c r="RCQ105" s="18"/>
      <c r="RCR105" s="18"/>
      <c r="RCS105" s="18"/>
      <c r="RCT105" s="18"/>
      <c r="RCU105" s="18"/>
      <c r="RCV105" s="18"/>
      <c r="RCW105" s="18"/>
      <c r="RCX105" s="18"/>
      <c r="RCY105" s="18"/>
      <c r="RCZ105" s="18"/>
      <c r="RDA105" s="18"/>
      <c r="RDB105" s="18"/>
      <c r="RDC105" s="18"/>
      <c r="RDD105" s="18"/>
      <c r="RDE105" s="18"/>
      <c r="RDF105" s="18"/>
      <c r="RDG105" s="18"/>
      <c r="RDH105" s="18"/>
      <c r="RDI105" s="18"/>
      <c r="RDJ105" s="18"/>
      <c r="RDK105" s="18"/>
      <c r="RDL105" s="18"/>
      <c r="RDM105" s="18"/>
      <c r="RDN105" s="18"/>
      <c r="RDO105" s="18"/>
      <c r="RDP105" s="18"/>
      <c r="RDQ105" s="18"/>
      <c r="RDR105" s="18"/>
      <c r="RDS105" s="18"/>
      <c r="RDT105" s="18"/>
      <c r="RDU105" s="18"/>
      <c r="RDV105" s="18"/>
      <c r="RDW105" s="18"/>
      <c r="RDX105" s="18"/>
      <c r="RDY105" s="18"/>
      <c r="RDZ105" s="18"/>
      <c r="REA105" s="18"/>
      <c r="REB105" s="18"/>
      <c r="REC105" s="18"/>
      <c r="RED105" s="18"/>
      <c r="REE105" s="18"/>
      <c r="REF105" s="18"/>
      <c r="REG105" s="18"/>
      <c r="REH105" s="18"/>
      <c r="REI105" s="18"/>
      <c r="REJ105" s="18"/>
      <c r="REK105" s="18"/>
      <c r="REL105" s="18"/>
      <c r="REM105" s="18"/>
      <c r="REN105" s="18"/>
      <c r="REO105" s="18"/>
      <c r="REP105" s="18"/>
      <c r="REQ105" s="18"/>
      <c r="RER105" s="18"/>
      <c r="RES105" s="18"/>
      <c r="RET105" s="18"/>
      <c r="REU105" s="18"/>
      <c r="REV105" s="18"/>
      <c r="REW105" s="18"/>
      <c r="REX105" s="18"/>
      <c r="REY105" s="18"/>
      <c r="REZ105" s="18"/>
      <c r="RFA105" s="18"/>
      <c r="RFB105" s="18"/>
      <c r="RFC105" s="18"/>
      <c r="RFD105" s="18"/>
      <c r="RFE105" s="18"/>
      <c r="RFF105" s="18"/>
      <c r="RFG105" s="18"/>
      <c r="RFH105" s="18"/>
      <c r="RFI105" s="18"/>
      <c r="RFJ105" s="18"/>
      <c r="RFK105" s="18"/>
      <c r="RFL105" s="18"/>
      <c r="RFM105" s="18"/>
      <c r="RFN105" s="18"/>
      <c r="RFO105" s="18"/>
      <c r="RFP105" s="18"/>
      <c r="RFQ105" s="18"/>
      <c r="RFR105" s="18"/>
      <c r="RFS105" s="18"/>
      <c r="RFT105" s="18"/>
      <c r="RFU105" s="18"/>
      <c r="RFV105" s="18"/>
      <c r="RFW105" s="18"/>
      <c r="RFX105" s="18"/>
      <c r="RFY105" s="18"/>
      <c r="RFZ105" s="18"/>
      <c r="RGA105" s="18"/>
      <c r="RGB105" s="18"/>
      <c r="RGC105" s="18"/>
      <c r="RGD105" s="18"/>
      <c r="RGE105" s="18"/>
      <c r="RGF105" s="18"/>
      <c r="RGG105" s="18"/>
      <c r="RGH105" s="18"/>
      <c r="RGI105" s="18"/>
      <c r="RGJ105" s="18"/>
      <c r="RGK105" s="18"/>
      <c r="RGL105" s="18"/>
      <c r="RGM105" s="18"/>
      <c r="RGN105" s="18"/>
      <c r="RGO105" s="18"/>
      <c r="RGP105" s="18"/>
      <c r="RGQ105" s="18"/>
      <c r="RGR105" s="18"/>
      <c r="RGS105" s="18"/>
      <c r="RGT105" s="18"/>
      <c r="RGU105" s="18"/>
      <c r="RGV105" s="18"/>
      <c r="RGW105" s="18"/>
      <c r="RGX105" s="18"/>
      <c r="RGY105" s="18"/>
      <c r="RGZ105" s="18"/>
      <c r="RHA105" s="18"/>
      <c r="RHB105" s="18"/>
      <c r="RHC105" s="18"/>
      <c r="RHD105" s="18"/>
      <c r="RHE105" s="18"/>
      <c r="RHF105" s="18"/>
      <c r="RHG105" s="18"/>
      <c r="RHH105" s="18"/>
      <c r="RHI105" s="18"/>
      <c r="RHJ105" s="18"/>
      <c r="RHK105" s="18"/>
      <c r="RHL105" s="18"/>
      <c r="RHM105" s="18"/>
      <c r="RHN105" s="18"/>
      <c r="RHO105" s="18"/>
      <c r="RHP105" s="18"/>
      <c r="RHQ105" s="18"/>
      <c r="RHR105" s="18"/>
      <c r="RHS105" s="18"/>
      <c r="RHT105" s="18"/>
      <c r="RHU105" s="18"/>
      <c r="RHV105" s="18"/>
      <c r="RHW105" s="18"/>
      <c r="RHX105" s="18"/>
      <c r="RHY105" s="18"/>
      <c r="RHZ105" s="18"/>
      <c r="RIA105" s="18"/>
      <c r="RIB105" s="18"/>
      <c r="RIC105" s="18"/>
      <c r="RID105" s="18"/>
      <c r="RIE105" s="18"/>
      <c r="RIF105" s="18"/>
      <c r="RIG105" s="18"/>
      <c r="RIH105" s="18"/>
      <c r="RII105" s="18"/>
      <c r="RIJ105" s="18"/>
      <c r="RIK105" s="18"/>
      <c r="RIL105" s="18"/>
      <c r="RIM105" s="18"/>
      <c r="RIN105" s="18"/>
      <c r="RIO105" s="18"/>
      <c r="RIP105" s="18"/>
      <c r="RIQ105" s="18"/>
      <c r="RIR105" s="18"/>
      <c r="RIS105" s="18"/>
      <c r="RIT105" s="18"/>
      <c r="RIU105" s="18"/>
      <c r="RIV105" s="18"/>
      <c r="RIW105" s="18"/>
      <c r="RIX105" s="18"/>
      <c r="RIY105" s="18"/>
      <c r="RIZ105" s="18"/>
      <c r="RJA105" s="18"/>
      <c r="RJB105" s="18"/>
      <c r="RJC105" s="18"/>
      <c r="RJD105" s="18"/>
      <c r="RJE105" s="18"/>
      <c r="RJF105" s="18"/>
      <c r="RJG105" s="18"/>
      <c r="RJH105" s="18"/>
      <c r="RJI105" s="18"/>
      <c r="RJJ105" s="18"/>
      <c r="RJK105" s="18"/>
      <c r="RJL105" s="18"/>
      <c r="RJM105" s="18"/>
      <c r="RJN105" s="18"/>
      <c r="RJO105" s="18"/>
      <c r="RJP105" s="18"/>
      <c r="RJQ105" s="18"/>
      <c r="RJR105" s="18"/>
      <c r="RJS105" s="18"/>
      <c r="RJT105" s="18"/>
      <c r="RJU105" s="18"/>
      <c r="RJV105" s="18"/>
      <c r="RJW105" s="18"/>
      <c r="RJX105" s="18"/>
      <c r="RJY105" s="18"/>
      <c r="RJZ105" s="18"/>
      <c r="RKA105" s="18"/>
      <c r="RKB105" s="18"/>
      <c r="RKC105" s="18"/>
      <c r="RKD105" s="18"/>
      <c r="RKE105" s="18"/>
      <c r="RKF105" s="18"/>
      <c r="RKG105" s="18"/>
      <c r="RKH105" s="18"/>
      <c r="RKI105" s="18"/>
      <c r="RKJ105" s="18"/>
      <c r="RKK105" s="18"/>
      <c r="RKL105" s="18"/>
      <c r="RKM105" s="18"/>
      <c r="RKN105" s="18"/>
      <c r="RKO105" s="18"/>
      <c r="RKP105" s="18"/>
      <c r="RKQ105" s="18"/>
      <c r="RKR105" s="18"/>
      <c r="RKS105" s="18"/>
      <c r="RKT105" s="18"/>
      <c r="RKU105" s="18"/>
      <c r="RKV105" s="18"/>
      <c r="RKW105" s="18"/>
      <c r="RKX105" s="18"/>
      <c r="RKY105" s="18"/>
      <c r="RKZ105" s="18"/>
      <c r="RLA105" s="18"/>
      <c r="RLB105" s="18"/>
      <c r="RLC105" s="18"/>
      <c r="RLD105" s="18"/>
      <c r="RLE105" s="18"/>
      <c r="RLF105" s="18"/>
      <c r="RLG105" s="18"/>
      <c r="RLH105" s="18"/>
      <c r="RLI105" s="18"/>
      <c r="RLJ105" s="18"/>
      <c r="RLK105" s="18"/>
      <c r="RLL105" s="18"/>
      <c r="RLM105" s="18"/>
      <c r="RLN105" s="18"/>
      <c r="RLO105" s="18"/>
      <c r="RLP105" s="18"/>
      <c r="RLQ105" s="18"/>
      <c r="RLR105" s="18"/>
      <c r="RLS105" s="18"/>
      <c r="RLT105" s="18"/>
      <c r="RLU105" s="18"/>
      <c r="RLV105" s="18"/>
      <c r="RLW105" s="18"/>
      <c r="RLX105" s="18"/>
      <c r="RLY105" s="18"/>
      <c r="RLZ105" s="18"/>
      <c r="RMA105" s="18"/>
      <c r="RMB105" s="18"/>
      <c r="RMC105" s="18"/>
      <c r="RMD105" s="18"/>
      <c r="RME105" s="18"/>
      <c r="RMF105" s="18"/>
      <c r="RMG105" s="18"/>
      <c r="RMH105" s="18"/>
      <c r="RMI105" s="18"/>
      <c r="RMJ105" s="18"/>
      <c r="RMK105" s="18"/>
      <c r="RML105" s="18"/>
      <c r="RMM105" s="18"/>
      <c r="RMN105" s="18"/>
      <c r="RMO105" s="18"/>
      <c r="RMP105" s="18"/>
      <c r="RMQ105" s="18"/>
      <c r="RMR105" s="18"/>
      <c r="RMS105" s="18"/>
      <c r="RMT105" s="18"/>
      <c r="RMU105" s="18"/>
      <c r="RMV105" s="18"/>
      <c r="RMW105" s="18"/>
      <c r="RMX105" s="18"/>
      <c r="RMY105" s="18"/>
      <c r="RMZ105" s="18"/>
      <c r="RNA105" s="18"/>
      <c r="RNB105" s="18"/>
      <c r="RNC105" s="18"/>
      <c r="RND105" s="18"/>
      <c r="RNE105" s="18"/>
      <c r="RNF105" s="18"/>
      <c r="RNG105" s="18"/>
      <c r="RNH105" s="18"/>
      <c r="RNI105" s="18"/>
      <c r="RNJ105" s="18"/>
      <c r="RNK105" s="18"/>
      <c r="RNL105" s="18"/>
      <c r="RNM105" s="18"/>
      <c r="RNN105" s="18"/>
      <c r="RNO105" s="18"/>
      <c r="RNP105" s="18"/>
      <c r="RNQ105" s="18"/>
      <c r="RNR105" s="18"/>
      <c r="RNS105" s="18"/>
      <c r="RNT105" s="18"/>
      <c r="RNU105" s="18"/>
      <c r="RNV105" s="18"/>
      <c r="RNW105" s="18"/>
      <c r="RNX105" s="18"/>
      <c r="RNY105" s="18"/>
      <c r="RNZ105" s="18"/>
      <c r="ROA105" s="18"/>
      <c r="ROB105" s="18"/>
      <c r="ROC105" s="18"/>
      <c r="ROD105" s="18"/>
      <c r="ROE105" s="18"/>
      <c r="ROF105" s="18"/>
      <c r="ROG105" s="18"/>
      <c r="ROH105" s="18"/>
      <c r="ROI105" s="18"/>
      <c r="ROJ105" s="18"/>
      <c r="ROK105" s="18"/>
      <c r="ROL105" s="18"/>
      <c r="ROM105" s="18"/>
      <c r="RON105" s="18"/>
      <c r="ROO105" s="18"/>
      <c r="ROP105" s="18"/>
      <c r="ROQ105" s="18"/>
      <c r="ROR105" s="18"/>
      <c r="ROS105" s="18"/>
      <c r="ROT105" s="18"/>
      <c r="ROU105" s="18"/>
      <c r="ROV105" s="18"/>
      <c r="ROW105" s="18"/>
      <c r="ROX105" s="18"/>
      <c r="ROY105" s="18"/>
      <c r="ROZ105" s="18"/>
      <c r="RPA105" s="18"/>
      <c r="RPB105" s="18"/>
      <c r="RPC105" s="18"/>
      <c r="RPD105" s="18"/>
      <c r="RPE105" s="18"/>
      <c r="RPF105" s="18"/>
      <c r="RPG105" s="18"/>
      <c r="RPH105" s="18"/>
      <c r="RPI105" s="18"/>
      <c r="RPJ105" s="18"/>
      <c r="RPK105" s="18"/>
      <c r="RPL105" s="18"/>
      <c r="RPM105" s="18"/>
      <c r="RPN105" s="18"/>
      <c r="RPO105" s="18"/>
      <c r="RPP105" s="18"/>
      <c r="RPQ105" s="18"/>
      <c r="RPR105" s="18"/>
      <c r="RPS105" s="18"/>
      <c r="RPT105" s="18"/>
      <c r="RPU105" s="18"/>
      <c r="RPV105" s="18"/>
      <c r="RPW105" s="18"/>
      <c r="RPX105" s="18"/>
      <c r="RPY105" s="18"/>
      <c r="RPZ105" s="18"/>
      <c r="RQA105" s="18"/>
      <c r="RQB105" s="18"/>
      <c r="RQC105" s="18"/>
      <c r="RQD105" s="18"/>
      <c r="RQE105" s="18"/>
      <c r="RQF105" s="18"/>
      <c r="RQG105" s="18"/>
      <c r="RQH105" s="18"/>
      <c r="RQI105" s="18"/>
      <c r="RQJ105" s="18"/>
      <c r="RQK105" s="18"/>
      <c r="RQL105" s="18"/>
      <c r="RQM105" s="18"/>
      <c r="RQN105" s="18"/>
      <c r="RQO105" s="18"/>
      <c r="RQP105" s="18"/>
      <c r="RQQ105" s="18"/>
      <c r="RQR105" s="18"/>
      <c r="RQS105" s="18"/>
      <c r="RQT105" s="18"/>
      <c r="RQU105" s="18"/>
      <c r="RQV105" s="18"/>
      <c r="RQW105" s="18"/>
      <c r="RQX105" s="18"/>
      <c r="RQY105" s="18"/>
      <c r="RQZ105" s="18"/>
      <c r="RRA105" s="18"/>
      <c r="RRB105" s="18"/>
      <c r="RRC105" s="18"/>
      <c r="RRD105" s="18"/>
      <c r="RRE105" s="18"/>
      <c r="RRF105" s="18"/>
      <c r="RRG105" s="18"/>
      <c r="RRH105" s="18"/>
      <c r="RRI105" s="18"/>
      <c r="RRJ105" s="18"/>
      <c r="RRK105" s="18"/>
      <c r="RRL105" s="18"/>
      <c r="RRM105" s="18"/>
      <c r="RRN105" s="18"/>
      <c r="RRO105" s="18"/>
      <c r="RRP105" s="18"/>
      <c r="RRQ105" s="18"/>
      <c r="RRR105" s="18"/>
      <c r="RRS105" s="18"/>
      <c r="RRT105" s="18"/>
      <c r="RRU105" s="18"/>
      <c r="RRV105" s="18"/>
      <c r="RRW105" s="18"/>
      <c r="RRX105" s="18"/>
      <c r="RRY105" s="18"/>
      <c r="RRZ105" s="18"/>
      <c r="RSA105" s="18"/>
      <c r="RSB105" s="18"/>
      <c r="RSC105" s="18"/>
      <c r="RSD105" s="18"/>
      <c r="RSE105" s="18"/>
      <c r="RSF105" s="18"/>
      <c r="RSG105" s="18"/>
      <c r="RSH105" s="18"/>
      <c r="RSI105" s="18"/>
      <c r="RSJ105" s="18"/>
      <c r="RSK105" s="18"/>
      <c r="RSL105" s="18"/>
      <c r="RSM105" s="18"/>
      <c r="RSN105" s="18"/>
      <c r="RSO105" s="18"/>
      <c r="RSP105" s="18"/>
      <c r="RSQ105" s="18"/>
      <c r="RSR105" s="18"/>
      <c r="RSS105" s="18"/>
      <c r="RST105" s="18"/>
      <c r="RSU105" s="18"/>
      <c r="RSV105" s="18"/>
      <c r="RSW105" s="18"/>
      <c r="RSX105" s="18"/>
      <c r="RSY105" s="18"/>
      <c r="RSZ105" s="18"/>
      <c r="RTA105" s="18"/>
      <c r="RTB105" s="18"/>
      <c r="RTC105" s="18"/>
      <c r="RTD105" s="18"/>
      <c r="RTE105" s="18"/>
      <c r="RTF105" s="18"/>
      <c r="RTG105" s="18"/>
      <c r="RTH105" s="18"/>
      <c r="RTI105" s="18"/>
      <c r="RTJ105" s="18"/>
      <c r="RTK105" s="18"/>
      <c r="RTL105" s="18"/>
      <c r="RTM105" s="18"/>
      <c r="RTN105" s="18"/>
      <c r="RTO105" s="18"/>
      <c r="RTP105" s="18"/>
      <c r="RTQ105" s="18"/>
      <c r="RTR105" s="18"/>
      <c r="RTS105" s="18"/>
      <c r="RTT105" s="18"/>
      <c r="RTU105" s="18"/>
      <c r="RTV105" s="18"/>
      <c r="RTW105" s="18"/>
      <c r="RTX105" s="18"/>
      <c r="RTY105" s="18"/>
      <c r="RTZ105" s="18"/>
      <c r="RUA105" s="18"/>
      <c r="RUB105" s="18"/>
      <c r="RUC105" s="18"/>
      <c r="RUD105" s="18"/>
      <c r="RUE105" s="18"/>
      <c r="RUF105" s="18"/>
      <c r="RUG105" s="18"/>
      <c r="RUH105" s="18"/>
      <c r="RUI105" s="18"/>
      <c r="RUJ105" s="18"/>
      <c r="RUK105" s="18"/>
      <c r="RUL105" s="18"/>
      <c r="RUM105" s="18"/>
      <c r="RUN105" s="18"/>
      <c r="RUO105" s="18"/>
      <c r="RUP105" s="18"/>
      <c r="RUQ105" s="18"/>
      <c r="RUR105" s="18"/>
      <c r="RUS105" s="18"/>
      <c r="RUT105" s="18"/>
      <c r="RUU105" s="18"/>
      <c r="RUV105" s="18"/>
      <c r="RUW105" s="18"/>
      <c r="RUX105" s="18"/>
      <c r="RUY105" s="18"/>
      <c r="RUZ105" s="18"/>
      <c r="RVA105" s="18"/>
      <c r="RVB105" s="18"/>
      <c r="RVC105" s="18"/>
      <c r="RVD105" s="18"/>
      <c r="RVE105" s="18"/>
      <c r="RVF105" s="18"/>
      <c r="RVG105" s="18"/>
      <c r="RVH105" s="18"/>
      <c r="RVI105" s="18"/>
      <c r="RVJ105" s="18"/>
      <c r="RVK105" s="18"/>
      <c r="RVL105" s="18"/>
      <c r="RVM105" s="18"/>
      <c r="RVN105" s="18"/>
      <c r="RVO105" s="18"/>
      <c r="RVP105" s="18"/>
      <c r="RVQ105" s="18"/>
      <c r="RVR105" s="18"/>
      <c r="RVS105" s="18"/>
      <c r="RVT105" s="18"/>
      <c r="RVU105" s="18"/>
      <c r="RVV105" s="18"/>
      <c r="RVW105" s="18"/>
      <c r="RVX105" s="18"/>
      <c r="RVY105" s="18"/>
      <c r="RVZ105" s="18"/>
      <c r="RWA105" s="18"/>
      <c r="RWB105" s="18"/>
      <c r="RWC105" s="18"/>
      <c r="RWD105" s="18"/>
      <c r="RWE105" s="18"/>
      <c r="RWF105" s="18"/>
      <c r="RWG105" s="18"/>
      <c r="RWH105" s="18"/>
      <c r="RWI105" s="18"/>
      <c r="RWJ105" s="18"/>
      <c r="RWK105" s="18"/>
      <c r="RWL105" s="18"/>
      <c r="RWM105" s="18"/>
      <c r="RWN105" s="18"/>
      <c r="RWO105" s="18"/>
      <c r="RWP105" s="18"/>
      <c r="RWQ105" s="18"/>
      <c r="RWR105" s="18"/>
      <c r="RWS105" s="18"/>
      <c r="RWT105" s="18"/>
      <c r="RWU105" s="18"/>
      <c r="RWV105" s="18"/>
      <c r="RWW105" s="18"/>
      <c r="RWX105" s="18"/>
      <c r="RWY105" s="18"/>
      <c r="RWZ105" s="18"/>
      <c r="RXA105" s="18"/>
      <c r="RXB105" s="18"/>
      <c r="RXC105" s="18"/>
      <c r="RXD105" s="18"/>
      <c r="RXE105" s="18"/>
      <c r="RXF105" s="18"/>
      <c r="RXG105" s="18"/>
      <c r="RXH105" s="18"/>
      <c r="RXI105" s="18"/>
      <c r="RXJ105" s="18"/>
      <c r="RXK105" s="18"/>
      <c r="RXL105" s="18"/>
      <c r="RXM105" s="18"/>
      <c r="RXN105" s="18"/>
      <c r="RXO105" s="18"/>
      <c r="RXP105" s="18"/>
      <c r="RXQ105" s="18"/>
      <c r="RXR105" s="18"/>
      <c r="RXS105" s="18"/>
      <c r="RXT105" s="18"/>
      <c r="RXU105" s="18"/>
      <c r="RXV105" s="18"/>
      <c r="RXW105" s="18"/>
      <c r="RXX105" s="18"/>
      <c r="RXY105" s="18"/>
      <c r="RXZ105" s="18"/>
      <c r="RYA105" s="18"/>
      <c r="RYB105" s="18"/>
      <c r="RYC105" s="18"/>
      <c r="RYD105" s="18"/>
      <c r="RYE105" s="18"/>
      <c r="RYF105" s="18"/>
      <c r="RYG105" s="18"/>
      <c r="RYH105" s="18"/>
      <c r="RYI105" s="18"/>
      <c r="RYJ105" s="18"/>
      <c r="RYK105" s="18"/>
      <c r="RYL105" s="18"/>
      <c r="RYM105" s="18"/>
      <c r="RYN105" s="18"/>
      <c r="RYO105" s="18"/>
      <c r="RYP105" s="18"/>
      <c r="RYQ105" s="18"/>
      <c r="RYR105" s="18"/>
      <c r="RYS105" s="18"/>
      <c r="RYT105" s="18"/>
      <c r="RYU105" s="18"/>
      <c r="RYV105" s="18"/>
      <c r="RYW105" s="18"/>
      <c r="RYX105" s="18"/>
      <c r="RYY105" s="18"/>
      <c r="RYZ105" s="18"/>
      <c r="RZA105" s="18"/>
      <c r="RZB105" s="18"/>
      <c r="RZC105" s="18"/>
      <c r="RZD105" s="18"/>
      <c r="RZE105" s="18"/>
      <c r="RZF105" s="18"/>
      <c r="RZG105" s="18"/>
      <c r="RZH105" s="18"/>
      <c r="RZI105" s="18"/>
      <c r="RZJ105" s="18"/>
      <c r="RZK105" s="18"/>
      <c r="RZL105" s="18"/>
      <c r="RZM105" s="18"/>
      <c r="RZN105" s="18"/>
      <c r="RZO105" s="18"/>
      <c r="RZP105" s="18"/>
      <c r="RZQ105" s="18"/>
      <c r="RZR105" s="18"/>
      <c r="RZS105" s="18"/>
      <c r="RZT105" s="18"/>
      <c r="RZU105" s="18"/>
      <c r="RZV105" s="18"/>
      <c r="RZW105" s="18"/>
      <c r="RZX105" s="18"/>
      <c r="RZY105" s="18"/>
      <c r="RZZ105" s="18"/>
      <c r="SAA105" s="18"/>
      <c r="SAB105" s="18"/>
      <c r="SAC105" s="18"/>
      <c r="SAD105" s="18"/>
      <c r="SAE105" s="18"/>
      <c r="SAF105" s="18"/>
      <c r="SAG105" s="18"/>
      <c r="SAH105" s="18"/>
      <c r="SAI105" s="18"/>
      <c r="SAJ105" s="18"/>
      <c r="SAK105" s="18"/>
      <c r="SAL105" s="18"/>
      <c r="SAM105" s="18"/>
      <c r="SAN105" s="18"/>
      <c r="SAO105" s="18"/>
      <c r="SAP105" s="18"/>
      <c r="SAQ105" s="18"/>
      <c r="SAR105" s="18"/>
      <c r="SAS105" s="18"/>
      <c r="SAT105" s="18"/>
      <c r="SAU105" s="18"/>
      <c r="SAV105" s="18"/>
      <c r="SAW105" s="18"/>
      <c r="SAX105" s="18"/>
      <c r="SAY105" s="18"/>
      <c r="SAZ105" s="18"/>
      <c r="SBA105" s="18"/>
      <c r="SBB105" s="18"/>
      <c r="SBC105" s="18"/>
      <c r="SBD105" s="18"/>
      <c r="SBE105" s="18"/>
      <c r="SBF105" s="18"/>
      <c r="SBG105" s="18"/>
      <c r="SBH105" s="18"/>
      <c r="SBI105" s="18"/>
      <c r="SBJ105" s="18"/>
      <c r="SBK105" s="18"/>
      <c r="SBL105" s="18"/>
      <c r="SBM105" s="18"/>
      <c r="SBN105" s="18"/>
      <c r="SBO105" s="18"/>
      <c r="SBP105" s="18"/>
      <c r="SBQ105" s="18"/>
      <c r="SBR105" s="18"/>
      <c r="SBS105" s="18"/>
      <c r="SBT105" s="18"/>
      <c r="SBU105" s="18"/>
      <c r="SBV105" s="18"/>
      <c r="SBW105" s="18"/>
      <c r="SBX105" s="18"/>
      <c r="SBY105" s="18"/>
      <c r="SBZ105" s="18"/>
      <c r="SCA105" s="18"/>
      <c r="SCB105" s="18"/>
      <c r="SCC105" s="18"/>
      <c r="SCD105" s="18"/>
      <c r="SCE105" s="18"/>
      <c r="SCF105" s="18"/>
      <c r="SCG105" s="18"/>
      <c r="SCH105" s="18"/>
      <c r="SCI105" s="18"/>
      <c r="SCJ105" s="18"/>
      <c r="SCK105" s="18"/>
      <c r="SCL105" s="18"/>
      <c r="SCM105" s="18"/>
      <c r="SCN105" s="18"/>
      <c r="SCO105" s="18"/>
      <c r="SCP105" s="18"/>
      <c r="SCQ105" s="18"/>
      <c r="SCR105" s="18"/>
      <c r="SCS105" s="18"/>
      <c r="SCT105" s="18"/>
      <c r="SCU105" s="18"/>
      <c r="SCV105" s="18"/>
      <c r="SCW105" s="18"/>
      <c r="SCX105" s="18"/>
      <c r="SCY105" s="18"/>
      <c r="SCZ105" s="18"/>
      <c r="SDA105" s="18"/>
      <c r="SDB105" s="18"/>
      <c r="SDC105" s="18"/>
      <c r="SDD105" s="18"/>
      <c r="SDE105" s="18"/>
      <c r="SDF105" s="18"/>
      <c r="SDG105" s="18"/>
      <c r="SDH105" s="18"/>
      <c r="SDI105" s="18"/>
      <c r="SDJ105" s="18"/>
      <c r="SDK105" s="18"/>
      <c r="SDL105" s="18"/>
      <c r="SDM105" s="18"/>
      <c r="SDN105" s="18"/>
      <c r="SDO105" s="18"/>
      <c r="SDP105" s="18"/>
      <c r="SDQ105" s="18"/>
      <c r="SDR105" s="18"/>
      <c r="SDS105" s="18"/>
      <c r="SDT105" s="18"/>
      <c r="SDU105" s="18"/>
      <c r="SDV105" s="18"/>
      <c r="SDW105" s="18"/>
      <c r="SDX105" s="18"/>
      <c r="SDY105" s="18"/>
      <c r="SDZ105" s="18"/>
      <c r="SEA105" s="18"/>
      <c r="SEB105" s="18"/>
      <c r="SEC105" s="18"/>
      <c r="SED105" s="18"/>
      <c r="SEE105" s="18"/>
      <c r="SEF105" s="18"/>
      <c r="SEG105" s="18"/>
      <c r="SEH105" s="18"/>
      <c r="SEI105" s="18"/>
      <c r="SEJ105" s="18"/>
      <c r="SEK105" s="18"/>
      <c r="SEL105" s="18"/>
      <c r="SEM105" s="18"/>
      <c r="SEN105" s="18"/>
      <c r="SEO105" s="18"/>
      <c r="SEP105" s="18"/>
      <c r="SEQ105" s="18"/>
      <c r="SER105" s="18"/>
      <c r="SES105" s="18"/>
      <c r="SET105" s="18"/>
      <c r="SEU105" s="18"/>
      <c r="SEV105" s="18"/>
      <c r="SEW105" s="18"/>
      <c r="SEX105" s="18"/>
      <c r="SEY105" s="18"/>
      <c r="SEZ105" s="18"/>
      <c r="SFA105" s="18"/>
      <c r="SFB105" s="18"/>
      <c r="SFC105" s="18"/>
      <c r="SFD105" s="18"/>
      <c r="SFE105" s="18"/>
      <c r="SFF105" s="18"/>
      <c r="SFG105" s="18"/>
      <c r="SFH105" s="18"/>
      <c r="SFI105" s="18"/>
      <c r="SFJ105" s="18"/>
      <c r="SFK105" s="18"/>
      <c r="SFL105" s="18"/>
      <c r="SFM105" s="18"/>
      <c r="SFN105" s="18"/>
      <c r="SFO105" s="18"/>
      <c r="SFP105" s="18"/>
      <c r="SFQ105" s="18"/>
      <c r="SFR105" s="18"/>
      <c r="SFS105" s="18"/>
      <c r="SFT105" s="18"/>
      <c r="SFU105" s="18"/>
      <c r="SFV105" s="18"/>
      <c r="SFW105" s="18"/>
      <c r="SFX105" s="18"/>
      <c r="SFY105" s="18"/>
      <c r="SFZ105" s="18"/>
      <c r="SGA105" s="18"/>
      <c r="SGB105" s="18"/>
      <c r="SGC105" s="18"/>
      <c r="SGD105" s="18"/>
      <c r="SGE105" s="18"/>
      <c r="SGF105" s="18"/>
      <c r="SGG105" s="18"/>
      <c r="SGH105" s="18"/>
      <c r="SGI105" s="18"/>
      <c r="SGJ105" s="18"/>
      <c r="SGK105" s="18"/>
      <c r="SGL105" s="18"/>
      <c r="SGM105" s="18"/>
      <c r="SGN105" s="18"/>
      <c r="SGO105" s="18"/>
      <c r="SGP105" s="18"/>
      <c r="SGQ105" s="18"/>
      <c r="SGR105" s="18"/>
      <c r="SGS105" s="18"/>
      <c r="SGT105" s="18"/>
      <c r="SGU105" s="18"/>
      <c r="SGV105" s="18"/>
      <c r="SGW105" s="18"/>
      <c r="SGX105" s="18"/>
      <c r="SGY105" s="18"/>
      <c r="SGZ105" s="18"/>
      <c r="SHA105" s="18"/>
      <c r="SHB105" s="18"/>
      <c r="SHC105" s="18"/>
      <c r="SHD105" s="18"/>
      <c r="SHE105" s="18"/>
      <c r="SHF105" s="18"/>
      <c r="SHG105" s="18"/>
      <c r="SHH105" s="18"/>
      <c r="SHI105" s="18"/>
      <c r="SHJ105" s="18"/>
      <c r="SHK105" s="18"/>
      <c r="SHL105" s="18"/>
      <c r="SHM105" s="18"/>
      <c r="SHN105" s="18"/>
      <c r="SHO105" s="18"/>
      <c r="SHP105" s="18"/>
      <c r="SHQ105" s="18"/>
      <c r="SHR105" s="18"/>
      <c r="SHS105" s="18"/>
      <c r="SHT105" s="18"/>
      <c r="SHU105" s="18"/>
      <c r="SHV105" s="18"/>
      <c r="SHW105" s="18"/>
      <c r="SHX105" s="18"/>
      <c r="SHY105" s="18"/>
      <c r="SHZ105" s="18"/>
      <c r="SIA105" s="18"/>
      <c r="SIB105" s="18"/>
      <c r="SIC105" s="18"/>
      <c r="SID105" s="18"/>
      <c r="SIE105" s="18"/>
      <c r="SIF105" s="18"/>
      <c r="SIG105" s="18"/>
      <c r="SIH105" s="18"/>
      <c r="SII105" s="18"/>
      <c r="SIJ105" s="18"/>
      <c r="SIK105" s="18"/>
      <c r="SIL105" s="18"/>
      <c r="SIM105" s="18"/>
      <c r="SIN105" s="18"/>
      <c r="SIO105" s="18"/>
      <c r="SIP105" s="18"/>
      <c r="SIQ105" s="18"/>
      <c r="SIR105" s="18"/>
      <c r="SIS105" s="18"/>
      <c r="SIT105" s="18"/>
      <c r="SIU105" s="18"/>
      <c r="SIV105" s="18"/>
      <c r="SIW105" s="18"/>
      <c r="SIX105" s="18"/>
      <c r="SIY105" s="18"/>
      <c r="SIZ105" s="18"/>
      <c r="SJA105" s="18"/>
      <c r="SJB105" s="18"/>
      <c r="SJC105" s="18"/>
      <c r="SJD105" s="18"/>
      <c r="SJE105" s="18"/>
      <c r="SJF105" s="18"/>
      <c r="SJG105" s="18"/>
      <c r="SJH105" s="18"/>
      <c r="SJI105" s="18"/>
      <c r="SJJ105" s="18"/>
      <c r="SJK105" s="18"/>
      <c r="SJL105" s="18"/>
      <c r="SJM105" s="18"/>
      <c r="SJN105" s="18"/>
      <c r="SJO105" s="18"/>
      <c r="SJP105" s="18"/>
      <c r="SJQ105" s="18"/>
      <c r="SJR105" s="18"/>
      <c r="SJS105" s="18"/>
      <c r="SJT105" s="18"/>
      <c r="SJU105" s="18"/>
      <c r="SJV105" s="18"/>
      <c r="SJW105" s="18"/>
      <c r="SJX105" s="18"/>
      <c r="SJY105" s="18"/>
      <c r="SJZ105" s="18"/>
      <c r="SKA105" s="18"/>
      <c r="SKB105" s="18"/>
      <c r="SKC105" s="18"/>
      <c r="SKD105" s="18"/>
      <c r="SKE105" s="18"/>
      <c r="SKF105" s="18"/>
      <c r="SKG105" s="18"/>
      <c r="SKH105" s="18"/>
      <c r="SKI105" s="18"/>
      <c r="SKJ105" s="18"/>
      <c r="SKK105" s="18"/>
      <c r="SKL105" s="18"/>
      <c r="SKM105" s="18"/>
      <c r="SKN105" s="18"/>
      <c r="SKO105" s="18"/>
      <c r="SKP105" s="18"/>
      <c r="SKQ105" s="18"/>
      <c r="SKR105" s="18"/>
      <c r="SKS105" s="18"/>
      <c r="SKT105" s="18"/>
      <c r="SKU105" s="18"/>
      <c r="SKV105" s="18"/>
      <c r="SKW105" s="18"/>
      <c r="SKX105" s="18"/>
      <c r="SKY105" s="18"/>
      <c r="SKZ105" s="18"/>
      <c r="SLA105" s="18"/>
      <c r="SLB105" s="18"/>
      <c r="SLC105" s="18"/>
      <c r="SLD105" s="18"/>
      <c r="SLE105" s="18"/>
      <c r="SLF105" s="18"/>
      <c r="SLG105" s="18"/>
      <c r="SLH105" s="18"/>
      <c r="SLI105" s="18"/>
      <c r="SLJ105" s="18"/>
      <c r="SLK105" s="18"/>
      <c r="SLL105" s="18"/>
      <c r="SLM105" s="18"/>
      <c r="SLN105" s="18"/>
      <c r="SLO105" s="18"/>
      <c r="SLP105" s="18"/>
      <c r="SLQ105" s="18"/>
      <c r="SLR105" s="18"/>
      <c r="SLS105" s="18"/>
      <c r="SLT105" s="18"/>
      <c r="SLU105" s="18"/>
      <c r="SLV105" s="18"/>
      <c r="SLW105" s="18"/>
      <c r="SLX105" s="18"/>
      <c r="SLY105" s="18"/>
      <c r="SLZ105" s="18"/>
      <c r="SMA105" s="18"/>
      <c r="SMB105" s="18"/>
      <c r="SMC105" s="18"/>
      <c r="SMD105" s="18"/>
      <c r="SME105" s="18"/>
      <c r="SMF105" s="18"/>
      <c r="SMG105" s="18"/>
      <c r="SMH105" s="18"/>
      <c r="SMI105" s="18"/>
      <c r="SMJ105" s="18"/>
      <c r="SMK105" s="18"/>
      <c r="SML105" s="18"/>
      <c r="SMM105" s="18"/>
      <c r="SMN105" s="18"/>
      <c r="SMO105" s="18"/>
      <c r="SMP105" s="18"/>
      <c r="SMQ105" s="18"/>
      <c r="SMR105" s="18"/>
      <c r="SMS105" s="18"/>
      <c r="SMT105" s="18"/>
      <c r="SMU105" s="18"/>
      <c r="SMV105" s="18"/>
      <c r="SMW105" s="18"/>
      <c r="SMX105" s="18"/>
      <c r="SMY105" s="18"/>
      <c r="SMZ105" s="18"/>
      <c r="SNA105" s="18"/>
      <c r="SNB105" s="18"/>
      <c r="SNC105" s="18"/>
      <c r="SND105" s="18"/>
      <c r="SNE105" s="18"/>
      <c r="SNF105" s="18"/>
      <c r="SNG105" s="18"/>
      <c r="SNH105" s="18"/>
      <c r="SNI105" s="18"/>
      <c r="SNJ105" s="18"/>
      <c r="SNK105" s="18"/>
      <c r="SNL105" s="18"/>
      <c r="SNM105" s="18"/>
      <c r="SNN105" s="18"/>
      <c r="SNO105" s="18"/>
      <c r="SNP105" s="18"/>
      <c r="SNQ105" s="18"/>
      <c r="SNR105" s="18"/>
      <c r="SNS105" s="18"/>
      <c r="SNT105" s="18"/>
      <c r="SNU105" s="18"/>
      <c r="SNV105" s="18"/>
      <c r="SNW105" s="18"/>
      <c r="SNX105" s="18"/>
      <c r="SNY105" s="18"/>
      <c r="SNZ105" s="18"/>
      <c r="SOA105" s="18"/>
      <c r="SOB105" s="18"/>
      <c r="SOC105" s="18"/>
      <c r="SOD105" s="18"/>
      <c r="SOE105" s="18"/>
      <c r="SOF105" s="18"/>
      <c r="SOG105" s="18"/>
      <c r="SOH105" s="18"/>
      <c r="SOI105" s="18"/>
      <c r="SOJ105" s="18"/>
      <c r="SOK105" s="18"/>
      <c r="SOL105" s="18"/>
      <c r="SOM105" s="18"/>
      <c r="SON105" s="18"/>
      <c r="SOO105" s="18"/>
      <c r="SOP105" s="18"/>
      <c r="SOQ105" s="18"/>
      <c r="SOR105" s="18"/>
      <c r="SOS105" s="18"/>
      <c r="SOT105" s="18"/>
      <c r="SOU105" s="18"/>
      <c r="SOV105" s="18"/>
      <c r="SOW105" s="18"/>
      <c r="SOX105" s="18"/>
      <c r="SOY105" s="18"/>
      <c r="SOZ105" s="18"/>
      <c r="SPA105" s="18"/>
      <c r="SPB105" s="18"/>
      <c r="SPC105" s="18"/>
      <c r="SPD105" s="18"/>
      <c r="SPE105" s="18"/>
      <c r="SPF105" s="18"/>
      <c r="SPG105" s="18"/>
      <c r="SPH105" s="18"/>
      <c r="SPI105" s="18"/>
      <c r="SPJ105" s="18"/>
      <c r="SPK105" s="18"/>
      <c r="SPL105" s="18"/>
      <c r="SPM105" s="18"/>
      <c r="SPN105" s="18"/>
      <c r="SPO105" s="18"/>
      <c r="SPP105" s="18"/>
      <c r="SPQ105" s="18"/>
      <c r="SPR105" s="18"/>
      <c r="SPS105" s="18"/>
      <c r="SPT105" s="18"/>
      <c r="SPU105" s="18"/>
      <c r="SPV105" s="18"/>
      <c r="SPW105" s="18"/>
      <c r="SPX105" s="18"/>
      <c r="SPY105" s="18"/>
      <c r="SPZ105" s="18"/>
      <c r="SQA105" s="18"/>
      <c r="SQB105" s="18"/>
      <c r="SQC105" s="18"/>
      <c r="SQD105" s="18"/>
      <c r="SQE105" s="18"/>
      <c r="SQF105" s="18"/>
      <c r="SQG105" s="18"/>
      <c r="SQH105" s="18"/>
      <c r="SQI105" s="18"/>
      <c r="SQJ105" s="18"/>
      <c r="SQK105" s="18"/>
      <c r="SQL105" s="18"/>
      <c r="SQM105" s="18"/>
      <c r="SQN105" s="18"/>
      <c r="SQO105" s="18"/>
      <c r="SQP105" s="18"/>
      <c r="SQQ105" s="18"/>
      <c r="SQR105" s="18"/>
      <c r="SQS105" s="18"/>
      <c r="SQT105" s="18"/>
      <c r="SQU105" s="18"/>
      <c r="SQV105" s="18"/>
      <c r="SQW105" s="18"/>
      <c r="SQX105" s="18"/>
      <c r="SQY105" s="18"/>
      <c r="SQZ105" s="18"/>
      <c r="SRA105" s="18"/>
      <c r="SRB105" s="18"/>
      <c r="SRC105" s="18"/>
      <c r="SRD105" s="18"/>
      <c r="SRE105" s="18"/>
      <c r="SRF105" s="18"/>
      <c r="SRG105" s="18"/>
      <c r="SRH105" s="18"/>
      <c r="SRI105" s="18"/>
      <c r="SRJ105" s="18"/>
      <c r="SRK105" s="18"/>
      <c r="SRL105" s="18"/>
      <c r="SRM105" s="18"/>
      <c r="SRN105" s="18"/>
      <c r="SRO105" s="18"/>
      <c r="SRP105" s="18"/>
      <c r="SRQ105" s="18"/>
      <c r="SRR105" s="18"/>
      <c r="SRS105" s="18"/>
      <c r="SRT105" s="18"/>
      <c r="SRU105" s="18"/>
      <c r="SRV105" s="18"/>
      <c r="SRW105" s="18"/>
      <c r="SRX105" s="18"/>
      <c r="SRY105" s="18"/>
      <c r="SRZ105" s="18"/>
      <c r="SSA105" s="18"/>
      <c r="SSB105" s="18"/>
      <c r="SSC105" s="18"/>
      <c r="SSD105" s="18"/>
      <c r="SSE105" s="18"/>
      <c r="SSF105" s="18"/>
      <c r="SSG105" s="18"/>
      <c r="SSH105" s="18"/>
      <c r="SSI105" s="18"/>
      <c r="SSJ105" s="18"/>
      <c r="SSK105" s="18"/>
      <c r="SSL105" s="18"/>
      <c r="SSM105" s="18"/>
      <c r="SSN105" s="18"/>
      <c r="SSO105" s="18"/>
      <c r="SSP105" s="18"/>
      <c r="SSQ105" s="18"/>
      <c r="SSR105" s="18"/>
      <c r="SSS105" s="18"/>
      <c r="SST105" s="18"/>
      <c r="SSU105" s="18"/>
      <c r="SSV105" s="18"/>
      <c r="SSW105" s="18"/>
      <c r="SSX105" s="18"/>
      <c r="SSY105" s="18"/>
      <c r="SSZ105" s="18"/>
      <c r="STA105" s="18"/>
      <c r="STB105" s="18"/>
      <c r="STC105" s="18"/>
      <c r="STD105" s="18"/>
      <c r="STE105" s="18"/>
      <c r="STF105" s="18"/>
      <c r="STG105" s="18"/>
      <c r="STH105" s="18"/>
      <c r="STI105" s="18"/>
      <c r="STJ105" s="18"/>
      <c r="STK105" s="18"/>
      <c r="STL105" s="18"/>
      <c r="STM105" s="18"/>
      <c r="STN105" s="18"/>
      <c r="STO105" s="18"/>
      <c r="STP105" s="18"/>
      <c r="STQ105" s="18"/>
      <c r="STR105" s="18"/>
      <c r="STS105" s="18"/>
      <c r="STT105" s="18"/>
      <c r="STU105" s="18"/>
      <c r="STV105" s="18"/>
      <c r="STW105" s="18"/>
      <c r="STX105" s="18"/>
      <c r="STY105" s="18"/>
      <c r="STZ105" s="18"/>
      <c r="SUA105" s="18"/>
      <c r="SUB105" s="18"/>
      <c r="SUC105" s="18"/>
      <c r="SUD105" s="18"/>
      <c r="SUE105" s="18"/>
      <c r="SUF105" s="18"/>
      <c r="SUG105" s="18"/>
      <c r="SUH105" s="18"/>
      <c r="SUI105" s="18"/>
      <c r="SUJ105" s="18"/>
      <c r="SUK105" s="18"/>
      <c r="SUL105" s="18"/>
      <c r="SUM105" s="18"/>
      <c r="SUN105" s="18"/>
      <c r="SUO105" s="18"/>
      <c r="SUP105" s="18"/>
      <c r="SUQ105" s="18"/>
      <c r="SUR105" s="18"/>
      <c r="SUS105" s="18"/>
      <c r="SUT105" s="18"/>
      <c r="SUU105" s="18"/>
      <c r="SUV105" s="18"/>
      <c r="SUW105" s="18"/>
      <c r="SUX105" s="18"/>
      <c r="SUY105" s="18"/>
      <c r="SUZ105" s="18"/>
      <c r="SVA105" s="18"/>
      <c r="SVB105" s="18"/>
      <c r="SVC105" s="18"/>
      <c r="SVD105" s="18"/>
      <c r="SVE105" s="18"/>
      <c r="SVF105" s="18"/>
      <c r="SVG105" s="18"/>
      <c r="SVH105" s="18"/>
      <c r="SVI105" s="18"/>
      <c r="SVJ105" s="18"/>
      <c r="SVK105" s="18"/>
      <c r="SVL105" s="18"/>
      <c r="SVM105" s="18"/>
      <c r="SVN105" s="18"/>
      <c r="SVO105" s="18"/>
      <c r="SVP105" s="18"/>
      <c r="SVQ105" s="18"/>
      <c r="SVR105" s="18"/>
      <c r="SVS105" s="18"/>
      <c r="SVT105" s="18"/>
      <c r="SVU105" s="18"/>
      <c r="SVV105" s="18"/>
      <c r="SVW105" s="18"/>
      <c r="SVX105" s="18"/>
      <c r="SVY105" s="18"/>
      <c r="SVZ105" s="18"/>
      <c r="SWA105" s="18"/>
      <c r="SWB105" s="18"/>
      <c r="SWC105" s="18"/>
      <c r="SWD105" s="18"/>
      <c r="SWE105" s="18"/>
      <c r="SWF105" s="18"/>
      <c r="SWG105" s="18"/>
      <c r="SWH105" s="18"/>
      <c r="SWI105" s="18"/>
      <c r="SWJ105" s="18"/>
      <c r="SWK105" s="18"/>
      <c r="SWL105" s="18"/>
      <c r="SWM105" s="18"/>
      <c r="SWN105" s="18"/>
      <c r="SWO105" s="18"/>
      <c r="SWP105" s="18"/>
      <c r="SWQ105" s="18"/>
      <c r="SWR105" s="18"/>
      <c r="SWS105" s="18"/>
      <c r="SWT105" s="18"/>
      <c r="SWU105" s="18"/>
      <c r="SWV105" s="18"/>
      <c r="SWW105" s="18"/>
      <c r="SWX105" s="18"/>
      <c r="SWY105" s="18"/>
      <c r="SWZ105" s="18"/>
      <c r="SXA105" s="18"/>
      <c r="SXB105" s="18"/>
      <c r="SXC105" s="18"/>
      <c r="SXD105" s="18"/>
      <c r="SXE105" s="18"/>
      <c r="SXF105" s="18"/>
      <c r="SXG105" s="18"/>
      <c r="SXH105" s="18"/>
      <c r="SXI105" s="18"/>
      <c r="SXJ105" s="18"/>
      <c r="SXK105" s="18"/>
      <c r="SXL105" s="18"/>
      <c r="SXM105" s="18"/>
      <c r="SXN105" s="18"/>
      <c r="SXO105" s="18"/>
      <c r="SXP105" s="18"/>
      <c r="SXQ105" s="18"/>
      <c r="SXR105" s="18"/>
      <c r="SXS105" s="18"/>
      <c r="SXT105" s="18"/>
      <c r="SXU105" s="18"/>
      <c r="SXV105" s="18"/>
      <c r="SXW105" s="18"/>
      <c r="SXX105" s="18"/>
      <c r="SXY105" s="18"/>
      <c r="SXZ105" s="18"/>
      <c r="SYA105" s="18"/>
      <c r="SYB105" s="18"/>
      <c r="SYC105" s="18"/>
      <c r="SYD105" s="18"/>
      <c r="SYE105" s="18"/>
      <c r="SYF105" s="18"/>
      <c r="SYG105" s="18"/>
      <c r="SYH105" s="18"/>
      <c r="SYI105" s="18"/>
      <c r="SYJ105" s="18"/>
      <c r="SYK105" s="18"/>
      <c r="SYL105" s="18"/>
      <c r="SYM105" s="18"/>
      <c r="SYN105" s="18"/>
      <c r="SYO105" s="18"/>
      <c r="SYP105" s="18"/>
      <c r="SYQ105" s="18"/>
      <c r="SYR105" s="18"/>
      <c r="SYS105" s="18"/>
      <c r="SYT105" s="18"/>
      <c r="SYU105" s="18"/>
      <c r="SYV105" s="18"/>
      <c r="SYW105" s="18"/>
      <c r="SYX105" s="18"/>
      <c r="SYY105" s="18"/>
      <c r="SYZ105" s="18"/>
      <c r="SZA105" s="18"/>
      <c r="SZB105" s="18"/>
      <c r="SZC105" s="18"/>
      <c r="SZD105" s="18"/>
      <c r="SZE105" s="18"/>
      <c r="SZF105" s="18"/>
      <c r="SZG105" s="18"/>
      <c r="SZH105" s="18"/>
      <c r="SZI105" s="18"/>
      <c r="SZJ105" s="18"/>
      <c r="SZK105" s="18"/>
      <c r="SZL105" s="18"/>
      <c r="SZM105" s="18"/>
      <c r="SZN105" s="18"/>
      <c r="SZO105" s="18"/>
      <c r="SZP105" s="18"/>
      <c r="SZQ105" s="18"/>
      <c r="SZR105" s="18"/>
      <c r="SZS105" s="18"/>
      <c r="SZT105" s="18"/>
      <c r="SZU105" s="18"/>
      <c r="SZV105" s="18"/>
      <c r="SZW105" s="18"/>
      <c r="SZX105" s="18"/>
      <c r="SZY105" s="18"/>
      <c r="SZZ105" s="18"/>
      <c r="TAA105" s="18"/>
      <c r="TAB105" s="18"/>
      <c r="TAC105" s="18"/>
      <c r="TAD105" s="18"/>
      <c r="TAE105" s="18"/>
      <c r="TAF105" s="18"/>
      <c r="TAG105" s="18"/>
      <c r="TAH105" s="18"/>
      <c r="TAI105" s="18"/>
      <c r="TAJ105" s="18"/>
      <c r="TAK105" s="18"/>
      <c r="TAL105" s="18"/>
      <c r="TAM105" s="18"/>
      <c r="TAN105" s="18"/>
      <c r="TAO105" s="18"/>
      <c r="TAP105" s="18"/>
      <c r="TAQ105" s="18"/>
      <c r="TAR105" s="18"/>
      <c r="TAS105" s="18"/>
      <c r="TAT105" s="18"/>
      <c r="TAU105" s="18"/>
      <c r="TAV105" s="18"/>
      <c r="TAW105" s="18"/>
      <c r="TAX105" s="18"/>
      <c r="TAY105" s="18"/>
      <c r="TAZ105" s="18"/>
      <c r="TBA105" s="18"/>
      <c r="TBB105" s="18"/>
      <c r="TBC105" s="18"/>
      <c r="TBD105" s="18"/>
      <c r="TBE105" s="18"/>
      <c r="TBF105" s="18"/>
      <c r="TBG105" s="18"/>
      <c r="TBH105" s="18"/>
      <c r="TBI105" s="18"/>
      <c r="TBJ105" s="18"/>
      <c r="TBK105" s="18"/>
      <c r="TBL105" s="18"/>
      <c r="TBM105" s="18"/>
      <c r="TBN105" s="18"/>
      <c r="TBO105" s="18"/>
      <c r="TBP105" s="18"/>
      <c r="TBQ105" s="18"/>
      <c r="TBR105" s="18"/>
      <c r="TBS105" s="18"/>
      <c r="TBT105" s="18"/>
      <c r="TBU105" s="18"/>
      <c r="TBV105" s="18"/>
      <c r="TBW105" s="18"/>
      <c r="TBX105" s="18"/>
      <c r="TBY105" s="18"/>
      <c r="TBZ105" s="18"/>
      <c r="TCA105" s="18"/>
      <c r="TCB105" s="18"/>
      <c r="TCC105" s="18"/>
      <c r="TCD105" s="18"/>
      <c r="TCE105" s="18"/>
      <c r="TCF105" s="18"/>
      <c r="TCG105" s="18"/>
      <c r="TCH105" s="18"/>
      <c r="TCI105" s="18"/>
      <c r="TCJ105" s="18"/>
      <c r="TCK105" s="18"/>
      <c r="TCL105" s="18"/>
      <c r="TCM105" s="18"/>
      <c r="TCN105" s="18"/>
      <c r="TCO105" s="18"/>
      <c r="TCP105" s="18"/>
      <c r="TCQ105" s="18"/>
      <c r="TCR105" s="18"/>
      <c r="TCS105" s="18"/>
      <c r="TCT105" s="18"/>
      <c r="TCU105" s="18"/>
      <c r="TCV105" s="18"/>
      <c r="TCW105" s="18"/>
      <c r="TCX105" s="18"/>
      <c r="TCY105" s="18"/>
      <c r="TCZ105" s="18"/>
      <c r="TDA105" s="18"/>
      <c r="TDB105" s="18"/>
      <c r="TDC105" s="18"/>
      <c r="TDD105" s="18"/>
      <c r="TDE105" s="18"/>
      <c r="TDF105" s="18"/>
      <c r="TDG105" s="18"/>
      <c r="TDH105" s="18"/>
      <c r="TDI105" s="18"/>
      <c r="TDJ105" s="18"/>
      <c r="TDK105" s="18"/>
      <c r="TDL105" s="18"/>
      <c r="TDM105" s="18"/>
      <c r="TDN105" s="18"/>
      <c r="TDO105" s="18"/>
      <c r="TDP105" s="18"/>
      <c r="TDQ105" s="18"/>
      <c r="TDR105" s="18"/>
      <c r="TDS105" s="18"/>
      <c r="TDT105" s="18"/>
      <c r="TDU105" s="18"/>
      <c r="TDV105" s="18"/>
      <c r="TDW105" s="18"/>
      <c r="TDX105" s="18"/>
      <c r="TDY105" s="18"/>
      <c r="TDZ105" s="18"/>
      <c r="TEA105" s="18"/>
      <c r="TEB105" s="18"/>
      <c r="TEC105" s="18"/>
      <c r="TED105" s="18"/>
      <c r="TEE105" s="18"/>
      <c r="TEF105" s="18"/>
      <c r="TEG105" s="18"/>
      <c r="TEH105" s="18"/>
      <c r="TEI105" s="18"/>
      <c r="TEJ105" s="18"/>
      <c r="TEK105" s="18"/>
      <c r="TEL105" s="18"/>
      <c r="TEM105" s="18"/>
      <c r="TEN105" s="18"/>
      <c r="TEO105" s="18"/>
      <c r="TEP105" s="18"/>
      <c r="TEQ105" s="18"/>
      <c r="TER105" s="18"/>
      <c r="TES105" s="18"/>
      <c r="TET105" s="18"/>
      <c r="TEU105" s="18"/>
      <c r="TEV105" s="18"/>
      <c r="TEW105" s="18"/>
      <c r="TEX105" s="18"/>
      <c r="TEY105" s="18"/>
      <c r="TEZ105" s="18"/>
      <c r="TFA105" s="18"/>
      <c r="TFB105" s="18"/>
      <c r="TFC105" s="18"/>
      <c r="TFD105" s="18"/>
      <c r="TFE105" s="18"/>
      <c r="TFF105" s="18"/>
      <c r="TFG105" s="18"/>
      <c r="TFH105" s="18"/>
      <c r="TFI105" s="18"/>
      <c r="TFJ105" s="18"/>
      <c r="TFK105" s="18"/>
      <c r="TFL105" s="18"/>
      <c r="TFM105" s="18"/>
      <c r="TFN105" s="18"/>
      <c r="TFO105" s="18"/>
      <c r="TFP105" s="18"/>
      <c r="TFQ105" s="18"/>
      <c r="TFR105" s="18"/>
      <c r="TFS105" s="18"/>
      <c r="TFT105" s="18"/>
      <c r="TFU105" s="18"/>
      <c r="TFV105" s="18"/>
      <c r="TFW105" s="18"/>
      <c r="TFX105" s="18"/>
      <c r="TFY105" s="18"/>
      <c r="TFZ105" s="18"/>
      <c r="TGA105" s="18"/>
      <c r="TGB105" s="18"/>
      <c r="TGC105" s="18"/>
      <c r="TGD105" s="18"/>
      <c r="TGE105" s="18"/>
      <c r="TGF105" s="18"/>
      <c r="TGG105" s="18"/>
      <c r="TGH105" s="18"/>
      <c r="TGI105" s="18"/>
      <c r="TGJ105" s="18"/>
      <c r="TGK105" s="18"/>
      <c r="TGL105" s="18"/>
      <c r="TGM105" s="18"/>
      <c r="TGN105" s="18"/>
      <c r="TGO105" s="18"/>
      <c r="TGP105" s="18"/>
      <c r="TGQ105" s="18"/>
      <c r="TGR105" s="18"/>
      <c r="TGS105" s="18"/>
      <c r="TGT105" s="18"/>
      <c r="TGU105" s="18"/>
      <c r="TGV105" s="18"/>
      <c r="TGW105" s="18"/>
      <c r="TGX105" s="18"/>
      <c r="TGY105" s="18"/>
      <c r="TGZ105" s="18"/>
      <c r="THA105" s="18"/>
      <c r="THB105" s="18"/>
      <c r="THC105" s="18"/>
      <c r="THD105" s="18"/>
      <c r="THE105" s="18"/>
      <c r="THF105" s="18"/>
      <c r="THG105" s="18"/>
      <c r="THH105" s="18"/>
      <c r="THI105" s="18"/>
      <c r="THJ105" s="18"/>
      <c r="THK105" s="18"/>
      <c r="THL105" s="18"/>
      <c r="THM105" s="18"/>
      <c r="THN105" s="18"/>
      <c r="THO105" s="18"/>
      <c r="THP105" s="18"/>
      <c r="THQ105" s="18"/>
      <c r="THR105" s="18"/>
      <c r="THS105" s="18"/>
      <c r="THT105" s="18"/>
      <c r="THU105" s="18"/>
      <c r="THV105" s="18"/>
      <c r="THW105" s="18"/>
      <c r="THX105" s="18"/>
      <c r="THY105" s="18"/>
      <c r="THZ105" s="18"/>
      <c r="TIA105" s="18"/>
      <c r="TIB105" s="18"/>
      <c r="TIC105" s="18"/>
      <c r="TID105" s="18"/>
      <c r="TIE105" s="18"/>
      <c r="TIF105" s="18"/>
      <c r="TIG105" s="18"/>
      <c r="TIH105" s="18"/>
      <c r="TII105" s="18"/>
      <c r="TIJ105" s="18"/>
      <c r="TIK105" s="18"/>
      <c r="TIL105" s="18"/>
      <c r="TIM105" s="18"/>
      <c r="TIN105" s="18"/>
      <c r="TIO105" s="18"/>
      <c r="TIP105" s="18"/>
      <c r="TIQ105" s="18"/>
      <c r="TIR105" s="18"/>
      <c r="TIS105" s="18"/>
      <c r="TIT105" s="18"/>
      <c r="TIU105" s="18"/>
      <c r="TIV105" s="18"/>
      <c r="TIW105" s="18"/>
      <c r="TIX105" s="18"/>
      <c r="TIY105" s="18"/>
      <c r="TIZ105" s="18"/>
      <c r="TJA105" s="18"/>
      <c r="TJB105" s="18"/>
      <c r="TJC105" s="18"/>
      <c r="TJD105" s="18"/>
      <c r="TJE105" s="18"/>
      <c r="TJF105" s="18"/>
      <c r="TJG105" s="18"/>
      <c r="TJH105" s="18"/>
      <c r="TJI105" s="18"/>
      <c r="TJJ105" s="18"/>
      <c r="TJK105" s="18"/>
      <c r="TJL105" s="18"/>
      <c r="TJM105" s="18"/>
      <c r="TJN105" s="18"/>
      <c r="TJO105" s="18"/>
      <c r="TJP105" s="18"/>
      <c r="TJQ105" s="18"/>
      <c r="TJR105" s="18"/>
      <c r="TJS105" s="18"/>
      <c r="TJT105" s="18"/>
      <c r="TJU105" s="18"/>
      <c r="TJV105" s="18"/>
      <c r="TJW105" s="18"/>
      <c r="TJX105" s="18"/>
      <c r="TJY105" s="18"/>
      <c r="TJZ105" s="18"/>
      <c r="TKA105" s="18"/>
      <c r="TKB105" s="18"/>
      <c r="TKC105" s="18"/>
      <c r="TKD105" s="18"/>
      <c r="TKE105" s="18"/>
      <c r="TKF105" s="18"/>
      <c r="TKG105" s="18"/>
      <c r="TKH105" s="18"/>
      <c r="TKI105" s="18"/>
      <c r="TKJ105" s="18"/>
      <c r="TKK105" s="18"/>
      <c r="TKL105" s="18"/>
      <c r="TKM105" s="18"/>
      <c r="TKN105" s="18"/>
      <c r="TKO105" s="18"/>
      <c r="TKP105" s="18"/>
      <c r="TKQ105" s="18"/>
      <c r="TKR105" s="18"/>
      <c r="TKS105" s="18"/>
      <c r="TKT105" s="18"/>
      <c r="TKU105" s="18"/>
      <c r="TKV105" s="18"/>
      <c r="TKW105" s="18"/>
      <c r="TKX105" s="18"/>
      <c r="TKY105" s="18"/>
      <c r="TKZ105" s="18"/>
      <c r="TLA105" s="18"/>
      <c r="TLB105" s="18"/>
      <c r="TLC105" s="18"/>
      <c r="TLD105" s="18"/>
      <c r="TLE105" s="18"/>
      <c r="TLF105" s="18"/>
      <c r="TLG105" s="18"/>
      <c r="TLH105" s="18"/>
      <c r="TLI105" s="18"/>
      <c r="TLJ105" s="18"/>
      <c r="TLK105" s="18"/>
      <c r="TLL105" s="18"/>
      <c r="TLM105" s="18"/>
      <c r="TLN105" s="18"/>
      <c r="TLO105" s="18"/>
      <c r="TLP105" s="18"/>
      <c r="TLQ105" s="18"/>
      <c r="TLR105" s="18"/>
      <c r="TLS105" s="18"/>
      <c r="TLT105" s="18"/>
      <c r="TLU105" s="18"/>
      <c r="TLV105" s="18"/>
      <c r="TLW105" s="18"/>
      <c r="TLX105" s="18"/>
      <c r="TLY105" s="18"/>
      <c r="TLZ105" s="18"/>
      <c r="TMA105" s="18"/>
      <c r="TMB105" s="18"/>
      <c r="TMC105" s="18"/>
      <c r="TMD105" s="18"/>
      <c r="TME105" s="18"/>
      <c r="TMF105" s="18"/>
      <c r="TMG105" s="18"/>
      <c r="TMH105" s="18"/>
      <c r="TMI105" s="18"/>
      <c r="TMJ105" s="18"/>
      <c r="TMK105" s="18"/>
      <c r="TML105" s="18"/>
      <c r="TMM105" s="18"/>
      <c r="TMN105" s="18"/>
      <c r="TMO105" s="18"/>
      <c r="TMP105" s="18"/>
      <c r="TMQ105" s="18"/>
      <c r="TMR105" s="18"/>
      <c r="TMS105" s="18"/>
      <c r="TMT105" s="18"/>
      <c r="TMU105" s="18"/>
      <c r="TMV105" s="18"/>
      <c r="TMW105" s="18"/>
      <c r="TMX105" s="18"/>
      <c r="TMY105" s="18"/>
      <c r="TMZ105" s="18"/>
      <c r="TNA105" s="18"/>
      <c r="TNB105" s="18"/>
      <c r="TNC105" s="18"/>
      <c r="TND105" s="18"/>
      <c r="TNE105" s="18"/>
      <c r="TNF105" s="18"/>
      <c r="TNG105" s="18"/>
      <c r="TNH105" s="18"/>
      <c r="TNI105" s="18"/>
      <c r="TNJ105" s="18"/>
      <c r="TNK105" s="18"/>
      <c r="TNL105" s="18"/>
      <c r="TNM105" s="18"/>
      <c r="TNN105" s="18"/>
      <c r="TNO105" s="18"/>
      <c r="TNP105" s="18"/>
      <c r="TNQ105" s="18"/>
      <c r="TNR105" s="18"/>
      <c r="TNS105" s="18"/>
      <c r="TNT105" s="18"/>
      <c r="TNU105" s="18"/>
      <c r="TNV105" s="18"/>
      <c r="TNW105" s="18"/>
      <c r="TNX105" s="18"/>
      <c r="TNY105" s="18"/>
      <c r="TNZ105" s="18"/>
      <c r="TOA105" s="18"/>
      <c r="TOB105" s="18"/>
      <c r="TOC105" s="18"/>
      <c r="TOD105" s="18"/>
      <c r="TOE105" s="18"/>
      <c r="TOF105" s="18"/>
      <c r="TOG105" s="18"/>
      <c r="TOH105" s="18"/>
      <c r="TOI105" s="18"/>
      <c r="TOJ105" s="18"/>
      <c r="TOK105" s="18"/>
      <c r="TOL105" s="18"/>
      <c r="TOM105" s="18"/>
      <c r="TON105" s="18"/>
      <c r="TOO105" s="18"/>
      <c r="TOP105" s="18"/>
      <c r="TOQ105" s="18"/>
      <c r="TOR105" s="18"/>
      <c r="TOS105" s="18"/>
      <c r="TOT105" s="18"/>
      <c r="TOU105" s="18"/>
      <c r="TOV105" s="18"/>
      <c r="TOW105" s="18"/>
      <c r="TOX105" s="18"/>
      <c r="TOY105" s="18"/>
      <c r="TOZ105" s="18"/>
      <c r="TPA105" s="18"/>
      <c r="TPB105" s="18"/>
      <c r="TPC105" s="18"/>
      <c r="TPD105" s="18"/>
      <c r="TPE105" s="18"/>
      <c r="TPF105" s="18"/>
      <c r="TPG105" s="18"/>
      <c r="TPH105" s="18"/>
      <c r="TPI105" s="18"/>
      <c r="TPJ105" s="18"/>
      <c r="TPK105" s="18"/>
      <c r="TPL105" s="18"/>
      <c r="TPM105" s="18"/>
      <c r="TPN105" s="18"/>
      <c r="TPO105" s="18"/>
      <c r="TPP105" s="18"/>
      <c r="TPQ105" s="18"/>
      <c r="TPR105" s="18"/>
      <c r="TPS105" s="18"/>
      <c r="TPT105" s="18"/>
      <c r="TPU105" s="18"/>
      <c r="TPV105" s="18"/>
      <c r="TPW105" s="18"/>
      <c r="TPX105" s="18"/>
      <c r="TPY105" s="18"/>
      <c r="TPZ105" s="18"/>
      <c r="TQA105" s="18"/>
      <c r="TQB105" s="18"/>
      <c r="TQC105" s="18"/>
      <c r="TQD105" s="18"/>
      <c r="TQE105" s="18"/>
      <c r="TQF105" s="18"/>
      <c r="TQG105" s="18"/>
      <c r="TQH105" s="18"/>
      <c r="TQI105" s="18"/>
      <c r="TQJ105" s="18"/>
      <c r="TQK105" s="18"/>
      <c r="TQL105" s="18"/>
      <c r="TQM105" s="18"/>
      <c r="TQN105" s="18"/>
      <c r="TQO105" s="18"/>
      <c r="TQP105" s="18"/>
      <c r="TQQ105" s="18"/>
      <c r="TQR105" s="18"/>
      <c r="TQS105" s="18"/>
      <c r="TQT105" s="18"/>
      <c r="TQU105" s="18"/>
      <c r="TQV105" s="18"/>
      <c r="TQW105" s="18"/>
      <c r="TQX105" s="18"/>
      <c r="TQY105" s="18"/>
      <c r="TQZ105" s="18"/>
      <c r="TRA105" s="18"/>
      <c r="TRB105" s="18"/>
      <c r="TRC105" s="18"/>
      <c r="TRD105" s="18"/>
      <c r="TRE105" s="18"/>
      <c r="TRF105" s="18"/>
      <c r="TRG105" s="18"/>
      <c r="TRH105" s="18"/>
      <c r="TRI105" s="18"/>
      <c r="TRJ105" s="18"/>
      <c r="TRK105" s="18"/>
      <c r="TRL105" s="18"/>
      <c r="TRM105" s="18"/>
      <c r="TRN105" s="18"/>
      <c r="TRO105" s="18"/>
      <c r="TRP105" s="18"/>
      <c r="TRQ105" s="18"/>
      <c r="TRR105" s="18"/>
      <c r="TRS105" s="18"/>
      <c r="TRT105" s="18"/>
      <c r="TRU105" s="18"/>
      <c r="TRV105" s="18"/>
      <c r="TRW105" s="18"/>
      <c r="TRX105" s="18"/>
      <c r="TRY105" s="18"/>
      <c r="TRZ105" s="18"/>
      <c r="TSA105" s="18"/>
      <c r="TSB105" s="18"/>
      <c r="TSC105" s="18"/>
      <c r="TSD105" s="18"/>
      <c r="TSE105" s="18"/>
      <c r="TSF105" s="18"/>
      <c r="TSG105" s="18"/>
      <c r="TSH105" s="18"/>
      <c r="TSI105" s="18"/>
      <c r="TSJ105" s="18"/>
      <c r="TSK105" s="18"/>
      <c r="TSL105" s="18"/>
      <c r="TSM105" s="18"/>
      <c r="TSN105" s="18"/>
      <c r="TSO105" s="18"/>
      <c r="TSP105" s="18"/>
      <c r="TSQ105" s="18"/>
      <c r="TSR105" s="18"/>
      <c r="TSS105" s="18"/>
      <c r="TST105" s="18"/>
      <c r="TSU105" s="18"/>
      <c r="TSV105" s="18"/>
      <c r="TSW105" s="18"/>
      <c r="TSX105" s="18"/>
      <c r="TSY105" s="18"/>
      <c r="TSZ105" s="18"/>
      <c r="TTA105" s="18"/>
      <c r="TTB105" s="18"/>
      <c r="TTC105" s="18"/>
      <c r="TTD105" s="18"/>
      <c r="TTE105" s="18"/>
      <c r="TTF105" s="18"/>
      <c r="TTG105" s="18"/>
      <c r="TTH105" s="18"/>
      <c r="TTI105" s="18"/>
      <c r="TTJ105" s="18"/>
      <c r="TTK105" s="18"/>
      <c r="TTL105" s="18"/>
      <c r="TTM105" s="18"/>
      <c r="TTN105" s="18"/>
      <c r="TTO105" s="18"/>
      <c r="TTP105" s="18"/>
      <c r="TTQ105" s="18"/>
      <c r="TTR105" s="18"/>
      <c r="TTS105" s="18"/>
      <c r="TTT105" s="18"/>
      <c r="TTU105" s="18"/>
      <c r="TTV105" s="18"/>
      <c r="TTW105" s="18"/>
      <c r="TTX105" s="18"/>
      <c r="TTY105" s="18"/>
      <c r="TTZ105" s="18"/>
      <c r="TUA105" s="18"/>
      <c r="TUB105" s="18"/>
      <c r="TUC105" s="18"/>
      <c r="TUD105" s="18"/>
      <c r="TUE105" s="18"/>
      <c r="TUF105" s="18"/>
      <c r="TUG105" s="18"/>
      <c r="TUH105" s="18"/>
      <c r="TUI105" s="18"/>
      <c r="TUJ105" s="18"/>
      <c r="TUK105" s="18"/>
      <c r="TUL105" s="18"/>
      <c r="TUM105" s="18"/>
      <c r="TUN105" s="18"/>
      <c r="TUO105" s="18"/>
      <c r="TUP105" s="18"/>
      <c r="TUQ105" s="18"/>
      <c r="TUR105" s="18"/>
      <c r="TUS105" s="18"/>
      <c r="TUT105" s="18"/>
      <c r="TUU105" s="18"/>
      <c r="TUV105" s="18"/>
      <c r="TUW105" s="18"/>
      <c r="TUX105" s="18"/>
      <c r="TUY105" s="18"/>
      <c r="TUZ105" s="18"/>
      <c r="TVA105" s="18"/>
      <c r="TVB105" s="18"/>
      <c r="TVC105" s="18"/>
      <c r="TVD105" s="18"/>
      <c r="TVE105" s="18"/>
      <c r="TVF105" s="18"/>
      <c r="TVG105" s="18"/>
      <c r="TVH105" s="18"/>
      <c r="TVI105" s="18"/>
      <c r="TVJ105" s="18"/>
      <c r="TVK105" s="18"/>
      <c r="TVL105" s="18"/>
      <c r="TVM105" s="18"/>
      <c r="TVN105" s="18"/>
      <c r="TVO105" s="18"/>
      <c r="TVP105" s="18"/>
      <c r="TVQ105" s="18"/>
      <c r="TVR105" s="18"/>
      <c r="TVS105" s="18"/>
      <c r="TVT105" s="18"/>
      <c r="TVU105" s="18"/>
      <c r="TVV105" s="18"/>
      <c r="TVW105" s="18"/>
      <c r="TVX105" s="18"/>
      <c r="TVY105" s="18"/>
      <c r="TVZ105" s="18"/>
      <c r="TWA105" s="18"/>
      <c r="TWB105" s="18"/>
      <c r="TWC105" s="18"/>
      <c r="TWD105" s="18"/>
      <c r="TWE105" s="18"/>
      <c r="TWF105" s="18"/>
      <c r="TWG105" s="18"/>
      <c r="TWH105" s="18"/>
      <c r="TWI105" s="18"/>
      <c r="TWJ105" s="18"/>
      <c r="TWK105" s="18"/>
      <c r="TWL105" s="18"/>
      <c r="TWM105" s="18"/>
      <c r="TWN105" s="18"/>
      <c r="TWO105" s="18"/>
      <c r="TWP105" s="18"/>
      <c r="TWQ105" s="18"/>
      <c r="TWR105" s="18"/>
      <c r="TWS105" s="18"/>
      <c r="TWT105" s="18"/>
      <c r="TWU105" s="18"/>
      <c r="TWV105" s="18"/>
      <c r="TWW105" s="18"/>
      <c r="TWX105" s="18"/>
      <c r="TWY105" s="18"/>
      <c r="TWZ105" s="18"/>
      <c r="TXA105" s="18"/>
      <c r="TXB105" s="18"/>
      <c r="TXC105" s="18"/>
      <c r="TXD105" s="18"/>
      <c r="TXE105" s="18"/>
      <c r="TXF105" s="18"/>
      <c r="TXG105" s="18"/>
      <c r="TXH105" s="18"/>
      <c r="TXI105" s="18"/>
      <c r="TXJ105" s="18"/>
      <c r="TXK105" s="18"/>
      <c r="TXL105" s="18"/>
      <c r="TXM105" s="18"/>
      <c r="TXN105" s="18"/>
      <c r="TXO105" s="18"/>
      <c r="TXP105" s="18"/>
      <c r="TXQ105" s="18"/>
      <c r="TXR105" s="18"/>
      <c r="TXS105" s="18"/>
      <c r="TXT105" s="18"/>
      <c r="TXU105" s="18"/>
      <c r="TXV105" s="18"/>
      <c r="TXW105" s="18"/>
      <c r="TXX105" s="18"/>
      <c r="TXY105" s="18"/>
      <c r="TXZ105" s="18"/>
      <c r="TYA105" s="18"/>
      <c r="TYB105" s="18"/>
      <c r="TYC105" s="18"/>
      <c r="TYD105" s="18"/>
      <c r="TYE105" s="18"/>
      <c r="TYF105" s="18"/>
      <c r="TYG105" s="18"/>
      <c r="TYH105" s="18"/>
      <c r="TYI105" s="18"/>
      <c r="TYJ105" s="18"/>
      <c r="TYK105" s="18"/>
      <c r="TYL105" s="18"/>
      <c r="TYM105" s="18"/>
      <c r="TYN105" s="18"/>
      <c r="TYO105" s="18"/>
      <c r="TYP105" s="18"/>
      <c r="TYQ105" s="18"/>
      <c r="TYR105" s="18"/>
      <c r="TYS105" s="18"/>
      <c r="TYT105" s="18"/>
      <c r="TYU105" s="18"/>
      <c r="TYV105" s="18"/>
      <c r="TYW105" s="18"/>
      <c r="TYX105" s="18"/>
      <c r="TYY105" s="18"/>
      <c r="TYZ105" s="18"/>
      <c r="TZA105" s="18"/>
      <c r="TZB105" s="18"/>
      <c r="TZC105" s="18"/>
      <c r="TZD105" s="18"/>
      <c r="TZE105" s="18"/>
      <c r="TZF105" s="18"/>
      <c r="TZG105" s="18"/>
      <c r="TZH105" s="18"/>
      <c r="TZI105" s="18"/>
      <c r="TZJ105" s="18"/>
      <c r="TZK105" s="18"/>
      <c r="TZL105" s="18"/>
      <c r="TZM105" s="18"/>
      <c r="TZN105" s="18"/>
      <c r="TZO105" s="18"/>
      <c r="TZP105" s="18"/>
      <c r="TZQ105" s="18"/>
      <c r="TZR105" s="18"/>
      <c r="TZS105" s="18"/>
      <c r="TZT105" s="18"/>
      <c r="TZU105" s="18"/>
      <c r="TZV105" s="18"/>
      <c r="TZW105" s="18"/>
      <c r="TZX105" s="18"/>
      <c r="TZY105" s="18"/>
      <c r="TZZ105" s="18"/>
      <c r="UAA105" s="18"/>
      <c r="UAB105" s="18"/>
      <c r="UAC105" s="18"/>
      <c r="UAD105" s="18"/>
      <c r="UAE105" s="18"/>
      <c r="UAF105" s="18"/>
      <c r="UAG105" s="18"/>
      <c r="UAH105" s="18"/>
      <c r="UAI105" s="18"/>
      <c r="UAJ105" s="18"/>
      <c r="UAK105" s="18"/>
      <c r="UAL105" s="18"/>
      <c r="UAM105" s="18"/>
      <c r="UAN105" s="18"/>
      <c r="UAO105" s="18"/>
      <c r="UAP105" s="18"/>
      <c r="UAQ105" s="18"/>
      <c r="UAR105" s="18"/>
      <c r="UAS105" s="18"/>
      <c r="UAT105" s="18"/>
      <c r="UAU105" s="18"/>
      <c r="UAV105" s="18"/>
      <c r="UAW105" s="18"/>
      <c r="UAX105" s="18"/>
      <c r="UAY105" s="18"/>
      <c r="UAZ105" s="18"/>
      <c r="UBA105" s="18"/>
      <c r="UBB105" s="18"/>
      <c r="UBC105" s="18"/>
      <c r="UBD105" s="18"/>
      <c r="UBE105" s="18"/>
      <c r="UBF105" s="18"/>
      <c r="UBG105" s="18"/>
      <c r="UBH105" s="18"/>
      <c r="UBI105" s="18"/>
      <c r="UBJ105" s="18"/>
      <c r="UBK105" s="18"/>
      <c r="UBL105" s="18"/>
      <c r="UBM105" s="18"/>
      <c r="UBN105" s="18"/>
      <c r="UBO105" s="18"/>
      <c r="UBP105" s="18"/>
      <c r="UBQ105" s="18"/>
      <c r="UBR105" s="18"/>
      <c r="UBS105" s="18"/>
      <c r="UBT105" s="18"/>
      <c r="UBU105" s="18"/>
      <c r="UBV105" s="18"/>
      <c r="UBW105" s="18"/>
      <c r="UBX105" s="18"/>
      <c r="UBY105" s="18"/>
      <c r="UBZ105" s="18"/>
      <c r="UCA105" s="18"/>
      <c r="UCB105" s="18"/>
      <c r="UCC105" s="18"/>
      <c r="UCD105" s="18"/>
      <c r="UCE105" s="18"/>
      <c r="UCF105" s="18"/>
      <c r="UCG105" s="18"/>
      <c r="UCH105" s="18"/>
      <c r="UCI105" s="18"/>
      <c r="UCJ105" s="18"/>
      <c r="UCK105" s="18"/>
      <c r="UCL105" s="18"/>
      <c r="UCM105" s="18"/>
      <c r="UCN105" s="18"/>
      <c r="UCO105" s="18"/>
      <c r="UCP105" s="18"/>
      <c r="UCQ105" s="18"/>
      <c r="UCR105" s="18"/>
      <c r="UCS105" s="18"/>
      <c r="UCT105" s="18"/>
      <c r="UCU105" s="18"/>
      <c r="UCV105" s="18"/>
      <c r="UCW105" s="18"/>
      <c r="UCX105" s="18"/>
      <c r="UCY105" s="18"/>
      <c r="UCZ105" s="18"/>
      <c r="UDA105" s="18"/>
      <c r="UDB105" s="18"/>
      <c r="UDC105" s="18"/>
      <c r="UDD105" s="18"/>
      <c r="UDE105" s="18"/>
      <c r="UDF105" s="18"/>
      <c r="UDG105" s="18"/>
      <c r="UDH105" s="18"/>
      <c r="UDI105" s="18"/>
      <c r="UDJ105" s="18"/>
      <c r="UDK105" s="18"/>
      <c r="UDL105" s="18"/>
      <c r="UDM105" s="18"/>
      <c r="UDN105" s="18"/>
      <c r="UDO105" s="18"/>
      <c r="UDP105" s="18"/>
      <c r="UDQ105" s="18"/>
      <c r="UDR105" s="18"/>
      <c r="UDS105" s="18"/>
      <c r="UDT105" s="18"/>
      <c r="UDU105" s="18"/>
      <c r="UDV105" s="18"/>
      <c r="UDW105" s="18"/>
      <c r="UDX105" s="18"/>
      <c r="UDY105" s="18"/>
      <c r="UDZ105" s="18"/>
      <c r="UEA105" s="18"/>
      <c r="UEB105" s="18"/>
      <c r="UEC105" s="18"/>
      <c r="UED105" s="18"/>
      <c r="UEE105" s="18"/>
      <c r="UEF105" s="18"/>
      <c r="UEG105" s="18"/>
      <c r="UEH105" s="18"/>
      <c r="UEI105" s="18"/>
      <c r="UEJ105" s="18"/>
      <c r="UEK105" s="18"/>
      <c r="UEL105" s="18"/>
      <c r="UEM105" s="18"/>
      <c r="UEN105" s="18"/>
      <c r="UEO105" s="18"/>
      <c r="UEP105" s="18"/>
      <c r="UEQ105" s="18"/>
      <c r="UER105" s="18"/>
      <c r="UES105" s="18"/>
      <c r="UET105" s="18"/>
      <c r="UEU105" s="18"/>
      <c r="UEV105" s="18"/>
      <c r="UEW105" s="18"/>
      <c r="UEX105" s="18"/>
      <c r="UEY105" s="18"/>
      <c r="UEZ105" s="18"/>
      <c r="UFA105" s="18"/>
      <c r="UFB105" s="18"/>
      <c r="UFC105" s="18"/>
      <c r="UFD105" s="18"/>
      <c r="UFE105" s="18"/>
      <c r="UFF105" s="18"/>
      <c r="UFG105" s="18"/>
      <c r="UFH105" s="18"/>
      <c r="UFI105" s="18"/>
      <c r="UFJ105" s="18"/>
      <c r="UFK105" s="18"/>
      <c r="UFL105" s="18"/>
      <c r="UFM105" s="18"/>
      <c r="UFN105" s="18"/>
      <c r="UFO105" s="18"/>
      <c r="UFP105" s="18"/>
      <c r="UFQ105" s="18"/>
      <c r="UFR105" s="18"/>
      <c r="UFS105" s="18"/>
      <c r="UFT105" s="18"/>
      <c r="UFU105" s="18"/>
      <c r="UFV105" s="18"/>
      <c r="UFW105" s="18"/>
      <c r="UFX105" s="18"/>
      <c r="UFY105" s="18"/>
      <c r="UFZ105" s="18"/>
      <c r="UGA105" s="18"/>
      <c r="UGB105" s="18"/>
      <c r="UGC105" s="18"/>
      <c r="UGD105" s="18"/>
      <c r="UGE105" s="18"/>
      <c r="UGF105" s="18"/>
      <c r="UGG105" s="18"/>
      <c r="UGH105" s="18"/>
      <c r="UGI105" s="18"/>
      <c r="UGJ105" s="18"/>
      <c r="UGK105" s="18"/>
      <c r="UGL105" s="18"/>
      <c r="UGM105" s="18"/>
      <c r="UGN105" s="18"/>
      <c r="UGO105" s="18"/>
      <c r="UGP105" s="18"/>
      <c r="UGQ105" s="18"/>
      <c r="UGR105" s="18"/>
      <c r="UGS105" s="18"/>
      <c r="UGT105" s="18"/>
      <c r="UGU105" s="18"/>
      <c r="UGV105" s="18"/>
      <c r="UGW105" s="18"/>
      <c r="UGX105" s="18"/>
      <c r="UGY105" s="18"/>
      <c r="UGZ105" s="18"/>
      <c r="UHA105" s="18"/>
      <c r="UHB105" s="18"/>
      <c r="UHC105" s="18"/>
      <c r="UHD105" s="18"/>
      <c r="UHE105" s="18"/>
      <c r="UHF105" s="18"/>
      <c r="UHG105" s="18"/>
      <c r="UHH105" s="18"/>
      <c r="UHI105" s="18"/>
      <c r="UHJ105" s="18"/>
      <c r="UHK105" s="18"/>
      <c r="UHL105" s="18"/>
      <c r="UHM105" s="18"/>
      <c r="UHN105" s="18"/>
      <c r="UHO105" s="18"/>
      <c r="UHP105" s="18"/>
      <c r="UHQ105" s="18"/>
      <c r="UHR105" s="18"/>
      <c r="UHS105" s="18"/>
      <c r="UHT105" s="18"/>
      <c r="UHU105" s="18"/>
      <c r="UHV105" s="18"/>
      <c r="UHW105" s="18"/>
      <c r="UHX105" s="18"/>
      <c r="UHY105" s="18"/>
      <c r="UHZ105" s="18"/>
      <c r="UIA105" s="18"/>
      <c r="UIB105" s="18"/>
      <c r="UIC105" s="18"/>
      <c r="UID105" s="18"/>
      <c r="UIE105" s="18"/>
      <c r="UIF105" s="18"/>
      <c r="UIG105" s="18"/>
      <c r="UIH105" s="18"/>
      <c r="UII105" s="18"/>
      <c r="UIJ105" s="18"/>
      <c r="UIK105" s="18"/>
      <c r="UIL105" s="18"/>
      <c r="UIM105" s="18"/>
      <c r="UIN105" s="18"/>
      <c r="UIO105" s="18"/>
      <c r="UIP105" s="18"/>
      <c r="UIQ105" s="18"/>
      <c r="UIR105" s="18"/>
      <c r="UIS105" s="18"/>
      <c r="UIT105" s="18"/>
      <c r="UIU105" s="18"/>
      <c r="UIV105" s="18"/>
      <c r="UIW105" s="18"/>
      <c r="UIX105" s="18"/>
      <c r="UIY105" s="18"/>
      <c r="UIZ105" s="18"/>
      <c r="UJA105" s="18"/>
      <c r="UJB105" s="18"/>
      <c r="UJC105" s="18"/>
      <c r="UJD105" s="18"/>
      <c r="UJE105" s="18"/>
      <c r="UJF105" s="18"/>
      <c r="UJG105" s="18"/>
      <c r="UJH105" s="18"/>
      <c r="UJI105" s="18"/>
      <c r="UJJ105" s="18"/>
      <c r="UJK105" s="18"/>
      <c r="UJL105" s="18"/>
      <c r="UJM105" s="18"/>
      <c r="UJN105" s="18"/>
      <c r="UJO105" s="18"/>
      <c r="UJP105" s="18"/>
      <c r="UJQ105" s="18"/>
      <c r="UJR105" s="18"/>
      <c r="UJS105" s="18"/>
      <c r="UJT105" s="18"/>
      <c r="UJU105" s="18"/>
      <c r="UJV105" s="18"/>
      <c r="UJW105" s="18"/>
      <c r="UJX105" s="18"/>
      <c r="UJY105" s="18"/>
      <c r="UJZ105" s="18"/>
      <c r="UKA105" s="18"/>
      <c r="UKB105" s="18"/>
      <c r="UKC105" s="18"/>
      <c r="UKD105" s="18"/>
      <c r="UKE105" s="18"/>
      <c r="UKF105" s="18"/>
      <c r="UKG105" s="18"/>
      <c r="UKH105" s="18"/>
      <c r="UKI105" s="18"/>
      <c r="UKJ105" s="18"/>
      <c r="UKK105" s="18"/>
      <c r="UKL105" s="18"/>
      <c r="UKM105" s="18"/>
      <c r="UKN105" s="18"/>
      <c r="UKO105" s="18"/>
      <c r="UKP105" s="18"/>
      <c r="UKQ105" s="18"/>
      <c r="UKR105" s="18"/>
      <c r="UKS105" s="18"/>
      <c r="UKT105" s="18"/>
      <c r="UKU105" s="18"/>
      <c r="UKV105" s="18"/>
      <c r="UKW105" s="18"/>
      <c r="UKX105" s="18"/>
      <c r="UKY105" s="18"/>
      <c r="UKZ105" s="18"/>
      <c r="ULA105" s="18"/>
      <c r="ULB105" s="18"/>
      <c r="ULC105" s="18"/>
      <c r="ULD105" s="18"/>
      <c r="ULE105" s="18"/>
      <c r="ULF105" s="18"/>
      <c r="ULG105" s="18"/>
      <c r="ULH105" s="18"/>
      <c r="ULI105" s="18"/>
      <c r="ULJ105" s="18"/>
      <c r="ULK105" s="18"/>
      <c r="ULL105" s="18"/>
      <c r="ULM105" s="18"/>
      <c r="ULN105" s="18"/>
      <c r="ULO105" s="18"/>
      <c r="ULP105" s="18"/>
      <c r="ULQ105" s="18"/>
      <c r="ULR105" s="18"/>
      <c r="ULS105" s="18"/>
      <c r="ULT105" s="18"/>
      <c r="ULU105" s="18"/>
      <c r="ULV105" s="18"/>
      <c r="ULW105" s="18"/>
      <c r="ULX105" s="18"/>
      <c r="ULY105" s="18"/>
      <c r="ULZ105" s="18"/>
      <c r="UMA105" s="18"/>
      <c r="UMB105" s="18"/>
      <c r="UMC105" s="18"/>
      <c r="UMD105" s="18"/>
      <c r="UME105" s="18"/>
      <c r="UMF105" s="18"/>
      <c r="UMG105" s="18"/>
      <c r="UMH105" s="18"/>
      <c r="UMI105" s="18"/>
      <c r="UMJ105" s="18"/>
      <c r="UMK105" s="18"/>
      <c r="UML105" s="18"/>
      <c r="UMM105" s="18"/>
      <c r="UMN105" s="18"/>
      <c r="UMO105" s="18"/>
      <c r="UMP105" s="18"/>
      <c r="UMQ105" s="18"/>
      <c r="UMR105" s="18"/>
      <c r="UMS105" s="18"/>
      <c r="UMT105" s="18"/>
      <c r="UMU105" s="18"/>
      <c r="UMV105" s="18"/>
      <c r="UMW105" s="18"/>
      <c r="UMX105" s="18"/>
      <c r="UMY105" s="18"/>
      <c r="UMZ105" s="18"/>
      <c r="UNA105" s="18"/>
      <c r="UNB105" s="18"/>
      <c r="UNC105" s="18"/>
      <c r="UND105" s="18"/>
      <c r="UNE105" s="18"/>
      <c r="UNF105" s="18"/>
      <c r="UNG105" s="18"/>
      <c r="UNH105" s="18"/>
      <c r="UNI105" s="18"/>
      <c r="UNJ105" s="18"/>
      <c r="UNK105" s="18"/>
      <c r="UNL105" s="18"/>
      <c r="UNM105" s="18"/>
      <c r="UNN105" s="18"/>
      <c r="UNO105" s="18"/>
      <c r="UNP105" s="18"/>
      <c r="UNQ105" s="18"/>
      <c r="UNR105" s="18"/>
      <c r="UNS105" s="18"/>
      <c r="UNT105" s="18"/>
      <c r="UNU105" s="18"/>
      <c r="UNV105" s="18"/>
      <c r="UNW105" s="18"/>
      <c r="UNX105" s="18"/>
      <c r="UNY105" s="18"/>
      <c r="UNZ105" s="18"/>
      <c r="UOA105" s="18"/>
      <c r="UOB105" s="18"/>
      <c r="UOC105" s="18"/>
      <c r="UOD105" s="18"/>
      <c r="UOE105" s="18"/>
      <c r="UOF105" s="18"/>
      <c r="UOG105" s="18"/>
      <c r="UOH105" s="18"/>
      <c r="UOI105" s="18"/>
      <c r="UOJ105" s="18"/>
      <c r="UOK105" s="18"/>
      <c r="UOL105" s="18"/>
      <c r="UOM105" s="18"/>
      <c r="UON105" s="18"/>
      <c r="UOO105" s="18"/>
      <c r="UOP105" s="18"/>
      <c r="UOQ105" s="18"/>
      <c r="UOR105" s="18"/>
      <c r="UOS105" s="18"/>
      <c r="UOT105" s="18"/>
      <c r="UOU105" s="18"/>
      <c r="UOV105" s="18"/>
      <c r="UOW105" s="18"/>
      <c r="UOX105" s="18"/>
      <c r="UOY105" s="18"/>
      <c r="UOZ105" s="18"/>
      <c r="UPA105" s="18"/>
      <c r="UPB105" s="18"/>
      <c r="UPC105" s="18"/>
      <c r="UPD105" s="18"/>
      <c r="UPE105" s="18"/>
      <c r="UPF105" s="18"/>
      <c r="UPG105" s="18"/>
      <c r="UPH105" s="18"/>
      <c r="UPI105" s="18"/>
      <c r="UPJ105" s="18"/>
      <c r="UPK105" s="18"/>
      <c r="UPL105" s="18"/>
      <c r="UPM105" s="18"/>
      <c r="UPN105" s="18"/>
      <c r="UPO105" s="18"/>
      <c r="UPP105" s="18"/>
      <c r="UPQ105" s="18"/>
      <c r="UPR105" s="18"/>
      <c r="UPS105" s="18"/>
      <c r="UPT105" s="18"/>
      <c r="UPU105" s="18"/>
      <c r="UPV105" s="18"/>
      <c r="UPW105" s="18"/>
      <c r="UPX105" s="18"/>
      <c r="UPY105" s="18"/>
      <c r="UPZ105" s="18"/>
      <c r="UQA105" s="18"/>
      <c r="UQB105" s="18"/>
      <c r="UQC105" s="18"/>
      <c r="UQD105" s="18"/>
      <c r="UQE105" s="18"/>
      <c r="UQF105" s="18"/>
      <c r="UQG105" s="18"/>
      <c r="UQH105" s="18"/>
      <c r="UQI105" s="18"/>
      <c r="UQJ105" s="18"/>
      <c r="UQK105" s="18"/>
      <c r="UQL105" s="18"/>
      <c r="UQM105" s="18"/>
      <c r="UQN105" s="18"/>
      <c r="UQO105" s="18"/>
      <c r="UQP105" s="18"/>
      <c r="UQQ105" s="18"/>
      <c r="UQR105" s="18"/>
      <c r="UQS105" s="18"/>
      <c r="UQT105" s="18"/>
      <c r="UQU105" s="18"/>
      <c r="UQV105" s="18"/>
      <c r="UQW105" s="18"/>
      <c r="UQX105" s="18"/>
      <c r="UQY105" s="18"/>
      <c r="UQZ105" s="18"/>
      <c r="URA105" s="18"/>
      <c r="URB105" s="18"/>
      <c r="URC105" s="18"/>
      <c r="URD105" s="18"/>
      <c r="URE105" s="18"/>
      <c r="URF105" s="18"/>
      <c r="URG105" s="18"/>
      <c r="URH105" s="18"/>
      <c r="URI105" s="18"/>
      <c r="URJ105" s="18"/>
      <c r="URK105" s="18"/>
      <c r="URL105" s="18"/>
      <c r="URM105" s="18"/>
      <c r="URN105" s="18"/>
      <c r="URO105" s="18"/>
      <c r="URP105" s="18"/>
      <c r="URQ105" s="18"/>
      <c r="URR105" s="18"/>
      <c r="URS105" s="18"/>
      <c r="URT105" s="18"/>
      <c r="URU105" s="18"/>
      <c r="URV105" s="18"/>
      <c r="URW105" s="18"/>
      <c r="URX105" s="18"/>
      <c r="URY105" s="18"/>
      <c r="URZ105" s="18"/>
      <c r="USA105" s="18"/>
      <c r="USB105" s="18"/>
      <c r="USC105" s="18"/>
      <c r="USD105" s="18"/>
      <c r="USE105" s="18"/>
      <c r="USF105" s="18"/>
      <c r="USG105" s="18"/>
      <c r="USH105" s="18"/>
      <c r="USI105" s="18"/>
      <c r="USJ105" s="18"/>
      <c r="USK105" s="18"/>
      <c r="USL105" s="18"/>
      <c r="USM105" s="18"/>
      <c r="USN105" s="18"/>
      <c r="USO105" s="18"/>
      <c r="USP105" s="18"/>
      <c r="USQ105" s="18"/>
      <c r="USR105" s="18"/>
      <c r="USS105" s="18"/>
      <c r="UST105" s="18"/>
      <c r="USU105" s="18"/>
      <c r="USV105" s="18"/>
      <c r="USW105" s="18"/>
      <c r="USX105" s="18"/>
      <c r="USY105" s="18"/>
      <c r="USZ105" s="18"/>
      <c r="UTA105" s="18"/>
      <c r="UTB105" s="18"/>
      <c r="UTC105" s="18"/>
      <c r="UTD105" s="18"/>
      <c r="UTE105" s="18"/>
      <c r="UTF105" s="18"/>
      <c r="UTG105" s="18"/>
      <c r="UTH105" s="18"/>
      <c r="UTI105" s="18"/>
      <c r="UTJ105" s="18"/>
      <c r="UTK105" s="18"/>
      <c r="UTL105" s="18"/>
      <c r="UTM105" s="18"/>
      <c r="UTN105" s="18"/>
      <c r="UTO105" s="18"/>
      <c r="UTP105" s="18"/>
      <c r="UTQ105" s="18"/>
      <c r="UTR105" s="18"/>
      <c r="UTS105" s="18"/>
      <c r="UTT105" s="18"/>
      <c r="UTU105" s="18"/>
      <c r="UTV105" s="18"/>
      <c r="UTW105" s="18"/>
      <c r="UTX105" s="18"/>
      <c r="UTY105" s="18"/>
      <c r="UTZ105" s="18"/>
      <c r="UUA105" s="18"/>
      <c r="UUB105" s="18"/>
      <c r="UUC105" s="18"/>
      <c r="UUD105" s="18"/>
      <c r="UUE105" s="18"/>
      <c r="UUF105" s="18"/>
      <c r="UUG105" s="18"/>
      <c r="UUH105" s="18"/>
      <c r="UUI105" s="18"/>
      <c r="UUJ105" s="18"/>
      <c r="UUK105" s="18"/>
      <c r="UUL105" s="18"/>
      <c r="UUM105" s="18"/>
      <c r="UUN105" s="18"/>
      <c r="UUO105" s="18"/>
      <c r="UUP105" s="18"/>
      <c r="UUQ105" s="18"/>
      <c r="UUR105" s="18"/>
      <c r="UUS105" s="18"/>
      <c r="UUT105" s="18"/>
      <c r="UUU105" s="18"/>
      <c r="UUV105" s="18"/>
      <c r="UUW105" s="18"/>
      <c r="UUX105" s="18"/>
      <c r="UUY105" s="18"/>
      <c r="UUZ105" s="18"/>
      <c r="UVA105" s="18"/>
      <c r="UVB105" s="18"/>
      <c r="UVC105" s="18"/>
      <c r="UVD105" s="18"/>
      <c r="UVE105" s="18"/>
      <c r="UVF105" s="18"/>
      <c r="UVG105" s="18"/>
      <c r="UVH105" s="18"/>
      <c r="UVI105" s="18"/>
      <c r="UVJ105" s="18"/>
      <c r="UVK105" s="18"/>
      <c r="UVL105" s="18"/>
      <c r="UVM105" s="18"/>
      <c r="UVN105" s="18"/>
      <c r="UVO105" s="18"/>
      <c r="UVP105" s="18"/>
      <c r="UVQ105" s="18"/>
      <c r="UVR105" s="18"/>
      <c r="UVS105" s="18"/>
      <c r="UVT105" s="18"/>
      <c r="UVU105" s="18"/>
      <c r="UVV105" s="18"/>
      <c r="UVW105" s="18"/>
      <c r="UVX105" s="18"/>
      <c r="UVY105" s="18"/>
      <c r="UVZ105" s="18"/>
      <c r="UWA105" s="18"/>
      <c r="UWB105" s="18"/>
      <c r="UWC105" s="18"/>
      <c r="UWD105" s="18"/>
      <c r="UWE105" s="18"/>
      <c r="UWF105" s="18"/>
      <c r="UWG105" s="18"/>
      <c r="UWH105" s="18"/>
      <c r="UWI105" s="18"/>
      <c r="UWJ105" s="18"/>
      <c r="UWK105" s="18"/>
      <c r="UWL105" s="18"/>
      <c r="UWM105" s="18"/>
      <c r="UWN105" s="18"/>
      <c r="UWO105" s="18"/>
      <c r="UWP105" s="18"/>
      <c r="UWQ105" s="18"/>
      <c r="UWR105" s="18"/>
      <c r="UWS105" s="18"/>
      <c r="UWT105" s="18"/>
      <c r="UWU105" s="18"/>
      <c r="UWV105" s="18"/>
      <c r="UWW105" s="18"/>
      <c r="UWX105" s="18"/>
      <c r="UWY105" s="18"/>
      <c r="UWZ105" s="18"/>
      <c r="UXA105" s="18"/>
      <c r="UXB105" s="18"/>
      <c r="UXC105" s="18"/>
      <c r="UXD105" s="18"/>
      <c r="UXE105" s="18"/>
      <c r="UXF105" s="18"/>
      <c r="UXG105" s="18"/>
      <c r="UXH105" s="18"/>
      <c r="UXI105" s="18"/>
      <c r="UXJ105" s="18"/>
      <c r="UXK105" s="18"/>
      <c r="UXL105" s="18"/>
      <c r="UXM105" s="18"/>
      <c r="UXN105" s="18"/>
      <c r="UXO105" s="18"/>
      <c r="UXP105" s="18"/>
      <c r="UXQ105" s="18"/>
      <c r="UXR105" s="18"/>
      <c r="UXS105" s="18"/>
      <c r="UXT105" s="18"/>
      <c r="UXU105" s="18"/>
      <c r="UXV105" s="18"/>
      <c r="UXW105" s="18"/>
      <c r="UXX105" s="18"/>
      <c r="UXY105" s="18"/>
      <c r="UXZ105" s="18"/>
      <c r="UYA105" s="18"/>
      <c r="UYB105" s="18"/>
      <c r="UYC105" s="18"/>
      <c r="UYD105" s="18"/>
      <c r="UYE105" s="18"/>
      <c r="UYF105" s="18"/>
      <c r="UYG105" s="18"/>
      <c r="UYH105" s="18"/>
      <c r="UYI105" s="18"/>
      <c r="UYJ105" s="18"/>
      <c r="UYK105" s="18"/>
      <c r="UYL105" s="18"/>
      <c r="UYM105" s="18"/>
      <c r="UYN105" s="18"/>
      <c r="UYO105" s="18"/>
      <c r="UYP105" s="18"/>
      <c r="UYQ105" s="18"/>
      <c r="UYR105" s="18"/>
      <c r="UYS105" s="18"/>
      <c r="UYT105" s="18"/>
      <c r="UYU105" s="18"/>
      <c r="UYV105" s="18"/>
      <c r="UYW105" s="18"/>
      <c r="UYX105" s="18"/>
      <c r="UYY105" s="18"/>
      <c r="UYZ105" s="18"/>
      <c r="UZA105" s="18"/>
      <c r="UZB105" s="18"/>
      <c r="UZC105" s="18"/>
      <c r="UZD105" s="18"/>
      <c r="UZE105" s="18"/>
      <c r="UZF105" s="18"/>
      <c r="UZG105" s="18"/>
      <c r="UZH105" s="18"/>
      <c r="UZI105" s="18"/>
      <c r="UZJ105" s="18"/>
      <c r="UZK105" s="18"/>
      <c r="UZL105" s="18"/>
      <c r="UZM105" s="18"/>
      <c r="UZN105" s="18"/>
      <c r="UZO105" s="18"/>
      <c r="UZP105" s="18"/>
      <c r="UZQ105" s="18"/>
      <c r="UZR105" s="18"/>
      <c r="UZS105" s="18"/>
      <c r="UZT105" s="18"/>
      <c r="UZU105" s="18"/>
      <c r="UZV105" s="18"/>
      <c r="UZW105" s="18"/>
      <c r="UZX105" s="18"/>
      <c r="UZY105" s="18"/>
      <c r="UZZ105" s="18"/>
      <c r="VAA105" s="18"/>
      <c r="VAB105" s="18"/>
      <c r="VAC105" s="18"/>
      <c r="VAD105" s="18"/>
      <c r="VAE105" s="18"/>
      <c r="VAF105" s="18"/>
      <c r="VAG105" s="18"/>
      <c r="VAH105" s="18"/>
      <c r="VAI105" s="18"/>
      <c r="VAJ105" s="18"/>
      <c r="VAK105" s="18"/>
      <c r="VAL105" s="18"/>
      <c r="VAM105" s="18"/>
      <c r="VAN105" s="18"/>
      <c r="VAO105" s="18"/>
      <c r="VAP105" s="18"/>
      <c r="VAQ105" s="18"/>
      <c r="VAR105" s="18"/>
      <c r="VAS105" s="18"/>
      <c r="VAT105" s="18"/>
      <c r="VAU105" s="18"/>
      <c r="VAV105" s="18"/>
      <c r="VAW105" s="18"/>
      <c r="VAX105" s="18"/>
      <c r="VAY105" s="18"/>
      <c r="VAZ105" s="18"/>
      <c r="VBA105" s="18"/>
      <c r="VBB105" s="18"/>
      <c r="VBC105" s="18"/>
      <c r="VBD105" s="18"/>
      <c r="VBE105" s="18"/>
      <c r="VBF105" s="18"/>
      <c r="VBG105" s="18"/>
      <c r="VBH105" s="18"/>
      <c r="VBI105" s="18"/>
      <c r="VBJ105" s="18"/>
      <c r="VBK105" s="18"/>
      <c r="VBL105" s="18"/>
      <c r="VBM105" s="18"/>
      <c r="VBN105" s="18"/>
      <c r="VBO105" s="18"/>
      <c r="VBP105" s="18"/>
      <c r="VBQ105" s="18"/>
      <c r="VBR105" s="18"/>
      <c r="VBS105" s="18"/>
      <c r="VBT105" s="18"/>
      <c r="VBU105" s="18"/>
      <c r="VBV105" s="18"/>
      <c r="VBW105" s="18"/>
      <c r="VBX105" s="18"/>
      <c r="VBY105" s="18"/>
      <c r="VBZ105" s="18"/>
      <c r="VCA105" s="18"/>
      <c r="VCB105" s="18"/>
      <c r="VCC105" s="18"/>
      <c r="VCD105" s="18"/>
      <c r="VCE105" s="18"/>
      <c r="VCF105" s="18"/>
      <c r="VCG105" s="18"/>
      <c r="VCH105" s="18"/>
      <c r="VCI105" s="18"/>
      <c r="VCJ105" s="18"/>
      <c r="VCK105" s="18"/>
      <c r="VCL105" s="18"/>
      <c r="VCM105" s="18"/>
      <c r="VCN105" s="18"/>
      <c r="VCO105" s="18"/>
      <c r="VCP105" s="18"/>
      <c r="VCQ105" s="18"/>
      <c r="VCR105" s="18"/>
      <c r="VCS105" s="18"/>
      <c r="VCT105" s="18"/>
      <c r="VCU105" s="18"/>
      <c r="VCV105" s="18"/>
      <c r="VCW105" s="18"/>
      <c r="VCX105" s="18"/>
      <c r="VCY105" s="18"/>
      <c r="VCZ105" s="18"/>
      <c r="VDA105" s="18"/>
      <c r="VDB105" s="18"/>
      <c r="VDC105" s="18"/>
      <c r="VDD105" s="18"/>
      <c r="VDE105" s="18"/>
      <c r="VDF105" s="18"/>
      <c r="VDG105" s="18"/>
      <c r="VDH105" s="18"/>
      <c r="VDI105" s="18"/>
      <c r="VDJ105" s="18"/>
      <c r="VDK105" s="18"/>
      <c r="VDL105" s="18"/>
      <c r="VDM105" s="18"/>
      <c r="VDN105" s="18"/>
      <c r="VDO105" s="18"/>
      <c r="VDP105" s="18"/>
      <c r="VDQ105" s="18"/>
      <c r="VDR105" s="18"/>
      <c r="VDS105" s="18"/>
      <c r="VDT105" s="18"/>
      <c r="VDU105" s="18"/>
      <c r="VDV105" s="18"/>
      <c r="VDW105" s="18"/>
      <c r="VDX105" s="18"/>
      <c r="VDY105" s="18"/>
      <c r="VDZ105" s="18"/>
      <c r="VEA105" s="18"/>
      <c r="VEB105" s="18"/>
      <c r="VEC105" s="18"/>
      <c r="VED105" s="18"/>
      <c r="VEE105" s="18"/>
      <c r="VEF105" s="18"/>
      <c r="VEG105" s="18"/>
      <c r="VEH105" s="18"/>
      <c r="VEI105" s="18"/>
      <c r="VEJ105" s="18"/>
      <c r="VEK105" s="18"/>
      <c r="VEL105" s="18"/>
      <c r="VEM105" s="18"/>
      <c r="VEN105" s="18"/>
      <c r="VEO105" s="18"/>
      <c r="VEP105" s="18"/>
      <c r="VEQ105" s="18"/>
      <c r="VER105" s="18"/>
      <c r="VES105" s="18"/>
      <c r="VET105" s="18"/>
      <c r="VEU105" s="18"/>
      <c r="VEV105" s="18"/>
      <c r="VEW105" s="18"/>
      <c r="VEX105" s="18"/>
      <c r="VEY105" s="18"/>
      <c r="VEZ105" s="18"/>
      <c r="VFA105" s="18"/>
      <c r="VFB105" s="18"/>
      <c r="VFC105" s="18"/>
      <c r="VFD105" s="18"/>
      <c r="VFE105" s="18"/>
      <c r="VFF105" s="18"/>
      <c r="VFG105" s="18"/>
      <c r="VFH105" s="18"/>
      <c r="VFI105" s="18"/>
      <c r="VFJ105" s="18"/>
      <c r="VFK105" s="18"/>
      <c r="VFL105" s="18"/>
      <c r="VFM105" s="18"/>
      <c r="VFN105" s="18"/>
      <c r="VFO105" s="18"/>
      <c r="VFP105" s="18"/>
      <c r="VFQ105" s="18"/>
      <c r="VFR105" s="18"/>
      <c r="VFS105" s="18"/>
      <c r="VFT105" s="18"/>
      <c r="VFU105" s="18"/>
      <c r="VFV105" s="18"/>
      <c r="VFW105" s="18"/>
      <c r="VFX105" s="18"/>
      <c r="VFY105" s="18"/>
      <c r="VFZ105" s="18"/>
      <c r="VGA105" s="18"/>
      <c r="VGB105" s="18"/>
      <c r="VGC105" s="18"/>
      <c r="VGD105" s="18"/>
      <c r="VGE105" s="18"/>
      <c r="VGF105" s="18"/>
      <c r="VGG105" s="18"/>
      <c r="VGH105" s="18"/>
      <c r="VGI105" s="18"/>
      <c r="VGJ105" s="18"/>
      <c r="VGK105" s="18"/>
      <c r="VGL105" s="18"/>
      <c r="VGM105" s="18"/>
      <c r="VGN105" s="18"/>
      <c r="VGO105" s="18"/>
      <c r="VGP105" s="18"/>
      <c r="VGQ105" s="18"/>
      <c r="VGR105" s="18"/>
      <c r="VGS105" s="18"/>
      <c r="VGT105" s="18"/>
      <c r="VGU105" s="18"/>
      <c r="VGV105" s="18"/>
      <c r="VGW105" s="18"/>
      <c r="VGX105" s="18"/>
      <c r="VGY105" s="18"/>
      <c r="VGZ105" s="18"/>
      <c r="VHA105" s="18"/>
      <c r="VHB105" s="18"/>
      <c r="VHC105" s="18"/>
      <c r="VHD105" s="18"/>
      <c r="VHE105" s="18"/>
      <c r="VHF105" s="18"/>
      <c r="VHG105" s="18"/>
      <c r="VHH105" s="18"/>
      <c r="VHI105" s="18"/>
      <c r="VHJ105" s="18"/>
      <c r="VHK105" s="18"/>
      <c r="VHL105" s="18"/>
      <c r="VHM105" s="18"/>
      <c r="VHN105" s="18"/>
      <c r="VHO105" s="18"/>
      <c r="VHP105" s="18"/>
      <c r="VHQ105" s="18"/>
      <c r="VHR105" s="18"/>
      <c r="VHS105" s="18"/>
      <c r="VHT105" s="18"/>
      <c r="VHU105" s="18"/>
      <c r="VHV105" s="18"/>
      <c r="VHW105" s="18"/>
      <c r="VHX105" s="18"/>
      <c r="VHY105" s="18"/>
      <c r="VHZ105" s="18"/>
      <c r="VIA105" s="18"/>
      <c r="VIB105" s="18"/>
      <c r="VIC105" s="18"/>
      <c r="VID105" s="18"/>
      <c r="VIE105" s="18"/>
      <c r="VIF105" s="18"/>
      <c r="VIG105" s="18"/>
      <c r="VIH105" s="18"/>
      <c r="VII105" s="18"/>
      <c r="VIJ105" s="18"/>
      <c r="VIK105" s="18"/>
      <c r="VIL105" s="18"/>
      <c r="VIM105" s="18"/>
      <c r="VIN105" s="18"/>
      <c r="VIO105" s="18"/>
      <c r="VIP105" s="18"/>
      <c r="VIQ105" s="18"/>
      <c r="VIR105" s="18"/>
      <c r="VIS105" s="18"/>
      <c r="VIT105" s="18"/>
      <c r="VIU105" s="18"/>
      <c r="VIV105" s="18"/>
      <c r="VIW105" s="18"/>
      <c r="VIX105" s="18"/>
      <c r="VIY105" s="18"/>
      <c r="VIZ105" s="18"/>
      <c r="VJA105" s="18"/>
      <c r="VJB105" s="18"/>
      <c r="VJC105" s="18"/>
      <c r="VJD105" s="18"/>
      <c r="VJE105" s="18"/>
      <c r="VJF105" s="18"/>
      <c r="VJG105" s="18"/>
      <c r="VJH105" s="18"/>
      <c r="VJI105" s="18"/>
      <c r="VJJ105" s="18"/>
      <c r="VJK105" s="18"/>
      <c r="VJL105" s="18"/>
      <c r="VJM105" s="18"/>
      <c r="VJN105" s="18"/>
      <c r="VJO105" s="18"/>
      <c r="VJP105" s="18"/>
      <c r="VJQ105" s="18"/>
      <c r="VJR105" s="18"/>
      <c r="VJS105" s="18"/>
      <c r="VJT105" s="18"/>
      <c r="VJU105" s="18"/>
      <c r="VJV105" s="18"/>
      <c r="VJW105" s="18"/>
      <c r="VJX105" s="18"/>
      <c r="VJY105" s="18"/>
      <c r="VJZ105" s="18"/>
      <c r="VKA105" s="18"/>
      <c r="VKB105" s="18"/>
      <c r="VKC105" s="18"/>
      <c r="VKD105" s="18"/>
      <c r="VKE105" s="18"/>
      <c r="VKF105" s="18"/>
      <c r="VKG105" s="18"/>
      <c r="VKH105" s="18"/>
      <c r="VKI105" s="18"/>
      <c r="VKJ105" s="18"/>
      <c r="VKK105" s="18"/>
      <c r="VKL105" s="18"/>
      <c r="VKM105" s="18"/>
      <c r="VKN105" s="18"/>
      <c r="VKO105" s="18"/>
      <c r="VKP105" s="18"/>
      <c r="VKQ105" s="18"/>
      <c r="VKR105" s="18"/>
      <c r="VKS105" s="18"/>
      <c r="VKT105" s="18"/>
      <c r="VKU105" s="18"/>
      <c r="VKV105" s="18"/>
      <c r="VKW105" s="18"/>
      <c r="VKX105" s="18"/>
      <c r="VKY105" s="18"/>
      <c r="VKZ105" s="18"/>
      <c r="VLA105" s="18"/>
      <c r="VLB105" s="18"/>
      <c r="VLC105" s="18"/>
      <c r="VLD105" s="18"/>
      <c r="VLE105" s="18"/>
      <c r="VLF105" s="18"/>
      <c r="VLG105" s="18"/>
      <c r="VLH105" s="18"/>
      <c r="VLI105" s="18"/>
      <c r="VLJ105" s="18"/>
      <c r="VLK105" s="18"/>
      <c r="VLL105" s="18"/>
      <c r="VLM105" s="18"/>
      <c r="VLN105" s="18"/>
      <c r="VLO105" s="18"/>
      <c r="VLP105" s="18"/>
      <c r="VLQ105" s="18"/>
      <c r="VLR105" s="18"/>
      <c r="VLS105" s="18"/>
      <c r="VLT105" s="18"/>
      <c r="VLU105" s="18"/>
      <c r="VLV105" s="18"/>
      <c r="VLW105" s="18"/>
      <c r="VLX105" s="18"/>
      <c r="VLY105" s="18"/>
      <c r="VLZ105" s="18"/>
      <c r="VMA105" s="18"/>
      <c r="VMB105" s="18"/>
      <c r="VMC105" s="18"/>
      <c r="VMD105" s="18"/>
      <c r="VME105" s="18"/>
      <c r="VMF105" s="18"/>
      <c r="VMG105" s="18"/>
      <c r="VMH105" s="18"/>
      <c r="VMI105" s="18"/>
      <c r="VMJ105" s="18"/>
      <c r="VMK105" s="18"/>
      <c r="VML105" s="18"/>
      <c r="VMM105" s="18"/>
      <c r="VMN105" s="18"/>
      <c r="VMO105" s="18"/>
      <c r="VMP105" s="18"/>
      <c r="VMQ105" s="18"/>
      <c r="VMR105" s="18"/>
      <c r="VMS105" s="18"/>
      <c r="VMT105" s="18"/>
      <c r="VMU105" s="18"/>
      <c r="VMV105" s="18"/>
      <c r="VMW105" s="18"/>
      <c r="VMX105" s="18"/>
      <c r="VMY105" s="18"/>
      <c r="VMZ105" s="18"/>
      <c r="VNA105" s="18"/>
      <c r="VNB105" s="18"/>
      <c r="VNC105" s="18"/>
      <c r="VND105" s="18"/>
      <c r="VNE105" s="18"/>
      <c r="VNF105" s="18"/>
      <c r="VNG105" s="18"/>
      <c r="VNH105" s="18"/>
      <c r="VNI105" s="18"/>
      <c r="VNJ105" s="18"/>
      <c r="VNK105" s="18"/>
      <c r="VNL105" s="18"/>
      <c r="VNM105" s="18"/>
      <c r="VNN105" s="18"/>
      <c r="VNO105" s="18"/>
      <c r="VNP105" s="18"/>
      <c r="VNQ105" s="18"/>
      <c r="VNR105" s="18"/>
      <c r="VNS105" s="18"/>
      <c r="VNT105" s="18"/>
      <c r="VNU105" s="18"/>
      <c r="VNV105" s="18"/>
      <c r="VNW105" s="18"/>
      <c r="VNX105" s="18"/>
      <c r="VNY105" s="18"/>
      <c r="VNZ105" s="18"/>
      <c r="VOA105" s="18"/>
      <c r="VOB105" s="18"/>
      <c r="VOC105" s="18"/>
      <c r="VOD105" s="18"/>
      <c r="VOE105" s="18"/>
      <c r="VOF105" s="18"/>
      <c r="VOG105" s="18"/>
      <c r="VOH105" s="18"/>
      <c r="VOI105" s="18"/>
      <c r="VOJ105" s="18"/>
      <c r="VOK105" s="18"/>
      <c r="VOL105" s="18"/>
      <c r="VOM105" s="18"/>
      <c r="VON105" s="18"/>
      <c r="VOO105" s="18"/>
      <c r="VOP105" s="18"/>
      <c r="VOQ105" s="18"/>
      <c r="VOR105" s="18"/>
      <c r="VOS105" s="18"/>
      <c r="VOT105" s="18"/>
      <c r="VOU105" s="18"/>
      <c r="VOV105" s="18"/>
      <c r="VOW105" s="18"/>
      <c r="VOX105" s="18"/>
      <c r="VOY105" s="18"/>
      <c r="VOZ105" s="18"/>
      <c r="VPA105" s="18"/>
      <c r="VPB105" s="18"/>
      <c r="VPC105" s="18"/>
      <c r="VPD105" s="18"/>
      <c r="VPE105" s="18"/>
      <c r="VPF105" s="18"/>
      <c r="VPG105" s="18"/>
      <c r="VPH105" s="18"/>
      <c r="VPI105" s="18"/>
      <c r="VPJ105" s="18"/>
      <c r="VPK105" s="18"/>
      <c r="VPL105" s="18"/>
      <c r="VPM105" s="18"/>
      <c r="VPN105" s="18"/>
      <c r="VPO105" s="18"/>
      <c r="VPP105" s="18"/>
      <c r="VPQ105" s="18"/>
      <c r="VPR105" s="18"/>
      <c r="VPS105" s="18"/>
      <c r="VPT105" s="18"/>
      <c r="VPU105" s="18"/>
      <c r="VPV105" s="18"/>
      <c r="VPW105" s="18"/>
      <c r="VPX105" s="18"/>
      <c r="VPY105" s="18"/>
      <c r="VPZ105" s="18"/>
      <c r="VQA105" s="18"/>
      <c r="VQB105" s="18"/>
      <c r="VQC105" s="18"/>
      <c r="VQD105" s="18"/>
      <c r="VQE105" s="18"/>
      <c r="VQF105" s="18"/>
      <c r="VQG105" s="18"/>
      <c r="VQH105" s="18"/>
      <c r="VQI105" s="18"/>
      <c r="VQJ105" s="18"/>
      <c r="VQK105" s="18"/>
      <c r="VQL105" s="18"/>
      <c r="VQM105" s="18"/>
      <c r="VQN105" s="18"/>
      <c r="VQO105" s="18"/>
      <c r="VQP105" s="18"/>
      <c r="VQQ105" s="18"/>
      <c r="VQR105" s="18"/>
      <c r="VQS105" s="18"/>
      <c r="VQT105" s="18"/>
      <c r="VQU105" s="18"/>
      <c r="VQV105" s="18"/>
      <c r="VQW105" s="18"/>
      <c r="VQX105" s="18"/>
      <c r="VQY105" s="18"/>
      <c r="VQZ105" s="18"/>
      <c r="VRA105" s="18"/>
      <c r="VRB105" s="18"/>
      <c r="VRC105" s="18"/>
      <c r="VRD105" s="18"/>
      <c r="VRE105" s="18"/>
      <c r="VRF105" s="18"/>
      <c r="VRG105" s="18"/>
      <c r="VRH105" s="18"/>
      <c r="VRI105" s="18"/>
      <c r="VRJ105" s="18"/>
      <c r="VRK105" s="18"/>
      <c r="VRL105" s="18"/>
      <c r="VRM105" s="18"/>
      <c r="VRN105" s="18"/>
      <c r="VRO105" s="18"/>
      <c r="VRP105" s="18"/>
      <c r="VRQ105" s="18"/>
      <c r="VRR105" s="18"/>
      <c r="VRS105" s="18"/>
      <c r="VRT105" s="18"/>
      <c r="VRU105" s="18"/>
      <c r="VRV105" s="18"/>
      <c r="VRW105" s="18"/>
      <c r="VRX105" s="18"/>
      <c r="VRY105" s="18"/>
      <c r="VRZ105" s="18"/>
      <c r="VSA105" s="18"/>
      <c r="VSB105" s="18"/>
      <c r="VSC105" s="18"/>
      <c r="VSD105" s="18"/>
      <c r="VSE105" s="18"/>
      <c r="VSF105" s="18"/>
      <c r="VSG105" s="18"/>
      <c r="VSH105" s="18"/>
      <c r="VSI105" s="18"/>
      <c r="VSJ105" s="18"/>
      <c r="VSK105" s="18"/>
      <c r="VSL105" s="18"/>
      <c r="VSM105" s="18"/>
      <c r="VSN105" s="18"/>
      <c r="VSO105" s="18"/>
      <c r="VSP105" s="18"/>
      <c r="VSQ105" s="18"/>
      <c r="VSR105" s="18"/>
      <c r="VSS105" s="18"/>
      <c r="VST105" s="18"/>
      <c r="VSU105" s="18"/>
      <c r="VSV105" s="18"/>
      <c r="VSW105" s="18"/>
      <c r="VSX105" s="18"/>
      <c r="VSY105" s="18"/>
      <c r="VSZ105" s="18"/>
      <c r="VTA105" s="18"/>
      <c r="VTB105" s="18"/>
      <c r="VTC105" s="18"/>
      <c r="VTD105" s="18"/>
      <c r="VTE105" s="18"/>
      <c r="VTF105" s="18"/>
      <c r="VTG105" s="18"/>
      <c r="VTH105" s="18"/>
      <c r="VTI105" s="18"/>
      <c r="VTJ105" s="18"/>
      <c r="VTK105" s="18"/>
      <c r="VTL105" s="18"/>
      <c r="VTM105" s="18"/>
      <c r="VTN105" s="18"/>
      <c r="VTO105" s="18"/>
      <c r="VTP105" s="18"/>
      <c r="VTQ105" s="18"/>
      <c r="VTR105" s="18"/>
      <c r="VTS105" s="18"/>
      <c r="VTT105" s="18"/>
      <c r="VTU105" s="18"/>
      <c r="VTV105" s="18"/>
      <c r="VTW105" s="18"/>
      <c r="VTX105" s="18"/>
      <c r="VTY105" s="18"/>
      <c r="VTZ105" s="18"/>
      <c r="VUA105" s="18"/>
      <c r="VUB105" s="18"/>
      <c r="VUC105" s="18"/>
      <c r="VUD105" s="18"/>
      <c r="VUE105" s="18"/>
      <c r="VUF105" s="18"/>
      <c r="VUG105" s="18"/>
      <c r="VUH105" s="18"/>
      <c r="VUI105" s="18"/>
      <c r="VUJ105" s="18"/>
      <c r="VUK105" s="18"/>
      <c r="VUL105" s="18"/>
      <c r="VUM105" s="18"/>
      <c r="VUN105" s="18"/>
      <c r="VUO105" s="18"/>
      <c r="VUP105" s="18"/>
      <c r="VUQ105" s="18"/>
      <c r="VUR105" s="18"/>
      <c r="VUS105" s="18"/>
      <c r="VUT105" s="18"/>
      <c r="VUU105" s="18"/>
      <c r="VUV105" s="18"/>
      <c r="VUW105" s="18"/>
      <c r="VUX105" s="18"/>
      <c r="VUY105" s="18"/>
      <c r="VUZ105" s="18"/>
      <c r="VVA105" s="18"/>
      <c r="VVB105" s="18"/>
      <c r="VVC105" s="18"/>
      <c r="VVD105" s="18"/>
      <c r="VVE105" s="18"/>
      <c r="VVF105" s="18"/>
      <c r="VVG105" s="18"/>
      <c r="VVH105" s="18"/>
      <c r="VVI105" s="18"/>
      <c r="VVJ105" s="18"/>
      <c r="VVK105" s="18"/>
      <c r="VVL105" s="18"/>
      <c r="VVM105" s="18"/>
      <c r="VVN105" s="18"/>
      <c r="VVO105" s="18"/>
      <c r="VVP105" s="18"/>
      <c r="VVQ105" s="18"/>
      <c r="VVR105" s="18"/>
      <c r="VVS105" s="18"/>
      <c r="VVT105" s="18"/>
      <c r="VVU105" s="18"/>
      <c r="VVV105" s="18"/>
      <c r="VVW105" s="18"/>
      <c r="VVX105" s="18"/>
      <c r="VVY105" s="18"/>
      <c r="VVZ105" s="18"/>
      <c r="VWA105" s="18"/>
      <c r="VWB105" s="18"/>
      <c r="VWC105" s="18"/>
      <c r="VWD105" s="18"/>
      <c r="VWE105" s="18"/>
      <c r="VWF105" s="18"/>
      <c r="VWG105" s="18"/>
      <c r="VWH105" s="18"/>
      <c r="VWI105" s="18"/>
      <c r="VWJ105" s="18"/>
      <c r="VWK105" s="18"/>
      <c r="VWL105" s="18"/>
      <c r="VWM105" s="18"/>
      <c r="VWN105" s="18"/>
      <c r="VWO105" s="18"/>
      <c r="VWP105" s="18"/>
      <c r="VWQ105" s="18"/>
      <c r="VWR105" s="18"/>
      <c r="VWS105" s="18"/>
      <c r="VWT105" s="18"/>
      <c r="VWU105" s="18"/>
      <c r="VWV105" s="18"/>
      <c r="VWW105" s="18"/>
      <c r="VWX105" s="18"/>
      <c r="VWY105" s="18"/>
      <c r="VWZ105" s="18"/>
      <c r="VXA105" s="18"/>
      <c r="VXB105" s="18"/>
      <c r="VXC105" s="18"/>
      <c r="VXD105" s="18"/>
      <c r="VXE105" s="18"/>
      <c r="VXF105" s="18"/>
      <c r="VXG105" s="18"/>
      <c r="VXH105" s="18"/>
      <c r="VXI105" s="18"/>
      <c r="VXJ105" s="18"/>
      <c r="VXK105" s="18"/>
      <c r="VXL105" s="18"/>
      <c r="VXM105" s="18"/>
      <c r="VXN105" s="18"/>
      <c r="VXO105" s="18"/>
      <c r="VXP105" s="18"/>
      <c r="VXQ105" s="18"/>
      <c r="VXR105" s="18"/>
      <c r="VXS105" s="18"/>
      <c r="VXT105" s="18"/>
      <c r="VXU105" s="18"/>
      <c r="VXV105" s="18"/>
      <c r="VXW105" s="18"/>
      <c r="VXX105" s="18"/>
      <c r="VXY105" s="18"/>
      <c r="VXZ105" s="18"/>
      <c r="VYA105" s="18"/>
      <c r="VYB105" s="18"/>
      <c r="VYC105" s="18"/>
      <c r="VYD105" s="18"/>
      <c r="VYE105" s="18"/>
      <c r="VYF105" s="18"/>
      <c r="VYG105" s="18"/>
      <c r="VYH105" s="18"/>
      <c r="VYI105" s="18"/>
      <c r="VYJ105" s="18"/>
      <c r="VYK105" s="18"/>
      <c r="VYL105" s="18"/>
      <c r="VYM105" s="18"/>
      <c r="VYN105" s="18"/>
      <c r="VYO105" s="18"/>
      <c r="VYP105" s="18"/>
      <c r="VYQ105" s="18"/>
      <c r="VYR105" s="18"/>
      <c r="VYS105" s="18"/>
      <c r="VYT105" s="18"/>
      <c r="VYU105" s="18"/>
      <c r="VYV105" s="18"/>
      <c r="VYW105" s="18"/>
      <c r="VYX105" s="18"/>
      <c r="VYY105" s="18"/>
      <c r="VYZ105" s="18"/>
      <c r="VZA105" s="18"/>
      <c r="VZB105" s="18"/>
      <c r="VZC105" s="18"/>
      <c r="VZD105" s="18"/>
      <c r="VZE105" s="18"/>
      <c r="VZF105" s="18"/>
      <c r="VZG105" s="18"/>
      <c r="VZH105" s="18"/>
      <c r="VZI105" s="18"/>
      <c r="VZJ105" s="18"/>
      <c r="VZK105" s="18"/>
      <c r="VZL105" s="18"/>
      <c r="VZM105" s="18"/>
      <c r="VZN105" s="18"/>
      <c r="VZO105" s="18"/>
      <c r="VZP105" s="18"/>
      <c r="VZQ105" s="18"/>
      <c r="VZR105" s="18"/>
      <c r="VZS105" s="18"/>
      <c r="VZT105" s="18"/>
      <c r="VZU105" s="18"/>
      <c r="VZV105" s="18"/>
      <c r="VZW105" s="18"/>
      <c r="VZX105" s="18"/>
      <c r="VZY105" s="18"/>
      <c r="VZZ105" s="18"/>
      <c r="WAA105" s="18"/>
      <c r="WAB105" s="18"/>
      <c r="WAC105" s="18"/>
      <c r="WAD105" s="18"/>
      <c r="WAE105" s="18"/>
      <c r="WAF105" s="18"/>
      <c r="WAG105" s="18"/>
      <c r="WAH105" s="18"/>
      <c r="WAI105" s="18"/>
      <c r="WAJ105" s="18"/>
      <c r="WAK105" s="18"/>
      <c r="WAL105" s="18"/>
      <c r="WAM105" s="18"/>
      <c r="WAN105" s="18"/>
      <c r="WAO105" s="18"/>
      <c r="WAP105" s="18"/>
      <c r="WAQ105" s="18"/>
      <c r="WAR105" s="18"/>
      <c r="WAS105" s="18"/>
      <c r="WAT105" s="18"/>
      <c r="WAU105" s="18"/>
      <c r="WAV105" s="18"/>
      <c r="WAW105" s="18"/>
      <c r="WAX105" s="18"/>
      <c r="WAY105" s="18"/>
      <c r="WAZ105" s="18"/>
      <c r="WBA105" s="18"/>
      <c r="WBB105" s="18"/>
      <c r="WBC105" s="18"/>
      <c r="WBD105" s="18"/>
      <c r="WBE105" s="18"/>
      <c r="WBF105" s="18"/>
      <c r="WBG105" s="18"/>
      <c r="WBH105" s="18"/>
      <c r="WBI105" s="18"/>
      <c r="WBJ105" s="18"/>
      <c r="WBK105" s="18"/>
      <c r="WBL105" s="18"/>
      <c r="WBM105" s="18"/>
      <c r="WBN105" s="18"/>
      <c r="WBO105" s="18"/>
      <c r="WBP105" s="18"/>
      <c r="WBQ105" s="18"/>
      <c r="WBR105" s="18"/>
      <c r="WBS105" s="18"/>
      <c r="WBT105" s="18"/>
      <c r="WBU105" s="18"/>
      <c r="WBV105" s="18"/>
      <c r="WBW105" s="18"/>
      <c r="WBX105" s="18"/>
      <c r="WBY105" s="18"/>
      <c r="WBZ105" s="18"/>
      <c r="WCA105" s="18"/>
      <c r="WCB105" s="18"/>
      <c r="WCC105" s="18"/>
      <c r="WCD105" s="18"/>
      <c r="WCE105" s="18"/>
      <c r="WCF105" s="18"/>
      <c r="WCG105" s="18"/>
      <c r="WCH105" s="18"/>
      <c r="WCI105" s="18"/>
      <c r="WCJ105" s="18"/>
      <c r="WCK105" s="18"/>
      <c r="WCL105" s="18"/>
      <c r="WCM105" s="18"/>
      <c r="WCN105" s="18"/>
      <c r="WCO105" s="18"/>
      <c r="WCP105" s="18"/>
      <c r="WCQ105" s="18"/>
      <c r="WCR105" s="18"/>
      <c r="WCS105" s="18"/>
      <c r="WCT105" s="18"/>
      <c r="WCU105" s="18"/>
      <c r="WCV105" s="18"/>
      <c r="WCW105" s="18"/>
      <c r="WCX105" s="18"/>
      <c r="WCY105" s="18"/>
      <c r="WCZ105" s="18"/>
      <c r="WDA105" s="18"/>
      <c r="WDB105" s="18"/>
      <c r="WDC105" s="18"/>
      <c r="WDD105" s="18"/>
      <c r="WDE105" s="18"/>
      <c r="WDF105" s="18"/>
      <c r="WDG105" s="18"/>
      <c r="WDH105" s="18"/>
      <c r="WDI105" s="18"/>
      <c r="WDJ105" s="18"/>
      <c r="WDK105" s="18"/>
      <c r="WDL105" s="18"/>
      <c r="WDM105" s="18"/>
      <c r="WDN105" s="18"/>
      <c r="WDO105" s="18"/>
      <c r="WDP105" s="18"/>
      <c r="WDQ105" s="18"/>
      <c r="WDR105" s="18"/>
      <c r="WDS105" s="18"/>
      <c r="WDT105" s="18"/>
      <c r="WDU105" s="18"/>
      <c r="WDV105" s="18"/>
      <c r="WDW105" s="18"/>
      <c r="WDX105" s="18"/>
      <c r="WDY105" s="18"/>
      <c r="WDZ105" s="18"/>
      <c r="WEA105" s="18"/>
      <c r="WEB105" s="18"/>
      <c r="WEC105" s="18"/>
      <c r="WED105" s="18"/>
      <c r="WEE105" s="18"/>
      <c r="WEF105" s="18"/>
      <c r="WEG105" s="18"/>
      <c r="WEH105" s="18"/>
      <c r="WEI105" s="18"/>
      <c r="WEJ105" s="18"/>
      <c r="WEK105" s="18"/>
      <c r="WEL105" s="18"/>
      <c r="WEM105" s="18"/>
      <c r="WEN105" s="18"/>
      <c r="WEO105" s="18"/>
      <c r="WEP105" s="18"/>
      <c r="WEQ105" s="18"/>
      <c r="WER105" s="18"/>
      <c r="WES105" s="18"/>
      <c r="WET105" s="18"/>
      <c r="WEU105" s="18"/>
      <c r="WEV105" s="18"/>
      <c r="WEW105" s="18"/>
      <c r="WEX105" s="18"/>
      <c r="WEY105" s="18"/>
      <c r="WEZ105" s="18"/>
      <c r="WFA105" s="18"/>
      <c r="WFB105" s="18"/>
      <c r="WFC105" s="18"/>
      <c r="WFD105" s="18"/>
      <c r="WFE105" s="18"/>
      <c r="WFF105" s="18"/>
      <c r="WFG105" s="18"/>
      <c r="WFH105" s="18"/>
      <c r="WFI105" s="18"/>
      <c r="WFJ105" s="18"/>
      <c r="WFK105" s="18"/>
      <c r="WFL105" s="18"/>
      <c r="WFM105" s="18"/>
      <c r="WFN105" s="18"/>
      <c r="WFO105" s="18"/>
      <c r="WFP105" s="18"/>
      <c r="WFQ105" s="18"/>
      <c r="WFR105" s="18"/>
      <c r="WFS105" s="18"/>
      <c r="WFT105" s="18"/>
      <c r="WFU105" s="18"/>
      <c r="WFV105" s="18"/>
      <c r="WFW105" s="18"/>
      <c r="WFX105" s="18"/>
      <c r="WFY105" s="18"/>
      <c r="WFZ105" s="18"/>
      <c r="WGA105" s="18"/>
      <c r="WGB105" s="18"/>
      <c r="WGC105" s="18"/>
      <c r="WGD105" s="18"/>
      <c r="WGE105" s="18"/>
      <c r="WGF105" s="18"/>
      <c r="WGG105" s="18"/>
      <c r="WGH105" s="18"/>
      <c r="WGI105" s="18"/>
      <c r="WGJ105" s="18"/>
      <c r="WGK105" s="18"/>
      <c r="WGL105" s="18"/>
      <c r="WGM105" s="18"/>
      <c r="WGN105" s="18"/>
      <c r="WGO105" s="18"/>
      <c r="WGP105" s="18"/>
      <c r="WGQ105" s="18"/>
      <c r="WGR105" s="18"/>
      <c r="WGS105" s="18"/>
      <c r="WGT105" s="18"/>
      <c r="WGU105" s="18"/>
      <c r="WGV105" s="18"/>
      <c r="WGW105" s="18"/>
      <c r="WGX105" s="18"/>
      <c r="WGY105" s="18"/>
      <c r="WGZ105" s="18"/>
      <c r="WHA105" s="18"/>
      <c r="WHB105" s="18"/>
      <c r="WHC105" s="18"/>
      <c r="WHD105" s="18"/>
      <c r="WHE105" s="18"/>
      <c r="WHF105" s="18"/>
      <c r="WHG105" s="18"/>
      <c r="WHH105" s="18"/>
      <c r="WHI105" s="18"/>
      <c r="WHJ105" s="18"/>
      <c r="WHK105" s="18"/>
      <c r="WHL105" s="18"/>
      <c r="WHM105" s="18"/>
      <c r="WHN105" s="18"/>
      <c r="WHO105" s="18"/>
      <c r="WHP105" s="18"/>
      <c r="WHQ105" s="18"/>
      <c r="WHR105" s="18"/>
      <c r="WHS105" s="18"/>
      <c r="WHT105" s="18"/>
      <c r="WHU105" s="18"/>
      <c r="WHV105" s="18"/>
      <c r="WHW105" s="18"/>
      <c r="WHX105" s="18"/>
      <c r="WHY105" s="18"/>
      <c r="WHZ105" s="18"/>
      <c r="WIA105" s="18"/>
      <c r="WIB105" s="18"/>
      <c r="WIC105" s="18"/>
      <c r="WID105" s="18"/>
      <c r="WIE105" s="18"/>
      <c r="WIF105" s="18"/>
      <c r="WIG105" s="18"/>
      <c r="WIH105" s="18"/>
      <c r="WII105" s="18"/>
      <c r="WIJ105" s="18"/>
      <c r="WIK105" s="18"/>
      <c r="WIL105" s="18"/>
      <c r="WIM105" s="18"/>
      <c r="WIN105" s="18"/>
      <c r="WIO105" s="18"/>
      <c r="WIP105" s="18"/>
      <c r="WIQ105" s="18"/>
      <c r="WIR105" s="18"/>
      <c r="WIS105" s="18"/>
      <c r="WIT105" s="18"/>
      <c r="WIU105" s="18"/>
      <c r="WIV105" s="18"/>
      <c r="WIW105" s="18"/>
      <c r="WIX105" s="18"/>
      <c r="WIY105" s="18"/>
      <c r="WIZ105" s="18"/>
      <c r="WJA105" s="18"/>
      <c r="WJB105" s="18"/>
      <c r="WJC105" s="18"/>
      <c r="WJD105" s="18"/>
      <c r="WJE105" s="18"/>
      <c r="WJF105" s="18"/>
      <c r="WJG105" s="18"/>
      <c r="WJH105" s="18"/>
      <c r="WJI105" s="18"/>
      <c r="WJJ105" s="18"/>
      <c r="WJK105" s="18"/>
      <c r="WJL105" s="18"/>
      <c r="WJM105" s="18"/>
      <c r="WJN105" s="18"/>
      <c r="WJO105" s="18"/>
      <c r="WJP105" s="18"/>
      <c r="WJQ105" s="18"/>
      <c r="WJR105" s="18"/>
      <c r="WJS105" s="18"/>
      <c r="WJT105" s="18"/>
      <c r="WJU105" s="18"/>
      <c r="WJV105" s="18"/>
      <c r="WJW105" s="18"/>
      <c r="WJX105" s="18"/>
      <c r="WJY105" s="18"/>
      <c r="WJZ105" s="18"/>
      <c r="WKA105" s="18"/>
      <c r="WKB105" s="18"/>
      <c r="WKC105" s="18"/>
      <c r="WKD105" s="18"/>
      <c r="WKE105" s="18"/>
      <c r="WKF105" s="18"/>
      <c r="WKG105" s="18"/>
      <c r="WKH105" s="18"/>
      <c r="WKI105" s="18"/>
      <c r="WKJ105" s="18"/>
      <c r="WKK105" s="18"/>
      <c r="WKL105" s="18"/>
      <c r="WKM105" s="18"/>
      <c r="WKN105" s="18"/>
      <c r="WKO105" s="18"/>
      <c r="WKP105" s="18"/>
      <c r="WKQ105" s="18"/>
      <c r="WKR105" s="18"/>
      <c r="WKS105" s="18"/>
      <c r="WKT105" s="18"/>
      <c r="WKU105" s="18"/>
      <c r="WKV105" s="18"/>
      <c r="WKW105" s="18"/>
      <c r="WKX105" s="18"/>
      <c r="WKY105" s="18"/>
      <c r="WKZ105" s="18"/>
      <c r="WLA105" s="18"/>
      <c r="WLB105" s="18"/>
      <c r="WLC105" s="18"/>
      <c r="WLD105" s="18"/>
      <c r="WLE105" s="18"/>
      <c r="WLF105" s="18"/>
      <c r="WLG105" s="18"/>
      <c r="WLH105" s="18"/>
      <c r="WLI105" s="18"/>
      <c r="WLJ105" s="18"/>
      <c r="WLK105" s="18"/>
      <c r="WLL105" s="18"/>
      <c r="WLM105" s="18"/>
      <c r="WLN105" s="18"/>
      <c r="WLO105" s="18"/>
      <c r="WLP105" s="18"/>
      <c r="WLQ105" s="18"/>
      <c r="WLR105" s="18"/>
      <c r="WLS105" s="18"/>
      <c r="WLT105" s="18"/>
      <c r="WLU105" s="18"/>
      <c r="WLV105" s="18"/>
      <c r="WLW105" s="18"/>
      <c r="WLX105" s="18"/>
      <c r="WLY105" s="18"/>
      <c r="WLZ105" s="18"/>
      <c r="WMA105" s="18"/>
      <c r="WMB105" s="18"/>
      <c r="WMC105" s="18"/>
      <c r="WMD105" s="18"/>
      <c r="WME105" s="18"/>
      <c r="WMF105" s="18"/>
      <c r="WMG105" s="18"/>
      <c r="WMH105" s="18"/>
      <c r="WMI105" s="18"/>
      <c r="WMJ105" s="18"/>
      <c r="WMK105" s="18"/>
      <c r="WML105" s="18"/>
      <c r="WMM105" s="18"/>
      <c r="WMN105" s="18"/>
      <c r="WMO105" s="18"/>
      <c r="WMP105" s="18"/>
      <c r="WMQ105" s="18"/>
      <c r="WMR105" s="18"/>
      <c r="WMS105" s="18"/>
      <c r="WMT105" s="18"/>
      <c r="WMU105" s="18"/>
      <c r="WMV105" s="18"/>
      <c r="WMW105" s="18"/>
      <c r="WMX105" s="18"/>
      <c r="WMY105" s="18"/>
      <c r="WMZ105" s="18"/>
      <c r="WNA105" s="18"/>
      <c r="WNB105" s="18"/>
      <c r="WNC105" s="18"/>
      <c r="WND105" s="18"/>
      <c r="WNE105" s="18"/>
      <c r="WNF105" s="18"/>
      <c r="WNG105" s="18"/>
      <c r="WNH105" s="18"/>
      <c r="WNI105" s="18"/>
      <c r="WNJ105" s="18"/>
      <c r="WNK105" s="18"/>
      <c r="WNL105" s="18"/>
      <c r="WNM105" s="18"/>
      <c r="WNN105" s="18"/>
      <c r="WNO105" s="18"/>
      <c r="WNP105" s="18"/>
      <c r="WNQ105" s="18"/>
      <c r="WNR105" s="18"/>
      <c r="WNS105" s="18"/>
      <c r="WNT105" s="18"/>
      <c r="WNU105" s="18"/>
      <c r="WNV105" s="18"/>
      <c r="WNW105" s="18"/>
      <c r="WNX105" s="18"/>
      <c r="WNY105" s="18"/>
      <c r="WNZ105" s="18"/>
      <c r="WOA105" s="18"/>
      <c r="WOB105" s="18"/>
      <c r="WOC105" s="18"/>
      <c r="WOD105" s="18"/>
      <c r="WOE105" s="18"/>
      <c r="WOF105" s="18"/>
      <c r="WOG105" s="18"/>
      <c r="WOH105" s="18"/>
      <c r="WOI105" s="18"/>
      <c r="WOJ105" s="18"/>
      <c r="WOK105" s="18"/>
      <c r="WOL105" s="18"/>
      <c r="WOM105" s="18"/>
      <c r="WON105" s="18"/>
      <c r="WOO105" s="18"/>
      <c r="WOP105" s="18"/>
      <c r="WOQ105" s="18"/>
      <c r="WOR105" s="18"/>
      <c r="WOS105" s="18"/>
      <c r="WOT105" s="18"/>
      <c r="WOU105" s="18"/>
      <c r="WOV105" s="18"/>
      <c r="WOW105" s="18"/>
      <c r="WOX105" s="18"/>
      <c r="WOY105" s="18"/>
      <c r="WOZ105" s="18"/>
      <c r="WPA105" s="18"/>
      <c r="WPB105" s="18"/>
      <c r="WPC105" s="18"/>
      <c r="WPD105" s="18"/>
      <c r="WPE105" s="18"/>
      <c r="WPF105" s="18"/>
      <c r="WPG105" s="18"/>
      <c r="WPH105" s="18"/>
      <c r="WPI105" s="18"/>
      <c r="WPJ105" s="18"/>
      <c r="WPK105" s="18"/>
      <c r="WPL105" s="18"/>
      <c r="WPM105" s="18"/>
      <c r="WPN105" s="18"/>
      <c r="WPO105" s="18"/>
      <c r="WPP105" s="18"/>
      <c r="WPQ105" s="18"/>
      <c r="WPR105" s="18"/>
      <c r="WPS105" s="18"/>
      <c r="WPT105" s="18"/>
      <c r="WPU105" s="18"/>
      <c r="WPV105" s="18"/>
      <c r="WPW105" s="18"/>
      <c r="WPX105" s="18"/>
      <c r="WPY105" s="18"/>
      <c r="WPZ105" s="18"/>
      <c r="WQA105" s="18"/>
      <c r="WQB105" s="18"/>
      <c r="WQC105" s="18"/>
      <c r="WQD105" s="18"/>
      <c r="WQE105" s="18"/>
      <c r="WQF105" s="18"/>
      <c r="WQG105" s="18"/>
      <c r="WQH105" s="18"/>
      <c r="WQI105" s="18"/>
      <c r="WQJ105" s="18"/>
      <c r="WQK105" s="18"/>
      <c r="WQL105" s="18"/>
      <c r="WQM105" s="18"/>
      <c r="WQN105" s="18"/>
      <c r="WQO105" s="18"/>
      <c r="WQP105" s="18"/>
      <c r="WQQ105" s="18"/>
      <c r="WQR105" s="18"/>
      <c r="WQS105" s="18"/>
      <c r="WQT105" s="18"/>
      <c r="WQU105" s="18"/>
      <c r="WQV105" s="18"/>
      <c r="WQW105" s="18"/>
      <c r="WQX105" s="18"/>
      <c r="WQY105" s="18"/>
      <c r="WQZ105" s="18"/>
      <c r="WRA105" s="18"/>
      <c r="WRB105" s="18"/>
      <c r="WRC105" s="18"/>
      <c r="WRD105" s="18"/>
      <c r="WRE105" s="18"/>
      <c r="WRF105" s="18"/>
      <c r="WRG105" s="18"/>
      <c r="WRH105" s="18"/>
      <c r="WRI105" s="18"/>
      <c r="WRJ105" s="18"/>
      <c r="WRK105" s="18"/>
      <c r="WRL105" s="18"/>
      <c r="WRM105" s="18"/>
      <c r="WRN105" s="18"/>
      <c r="WRO105" s="18"/>
      <c r="WRP105" s="18"/>
      <c r="WRQ105" s="18"/>
      <c r="WRR105" s="18"/>
      <c r="WRS105" s="18"/>
      <c r="WRT105" s="18"/>
      <c r="WRU105" s="18"/>
      <c r="WRV105" s="18"/>
      <c r="WRW105" s="18"/>
      <c r="WRX105" s="18"/>
      <c r="WRY105" s="18"/>
      <c r="WRZ105" s="18"/>
      <c r="WSA105" s="18"/>
      <c r="WSB105" s="18"/>
      <c r="WSC105" s="18"/>
      <c r="WSD105" s="18"/>
      <c r="WSE105" s="18"/>
      <c r="WSF105" s="18"/>
      <c r="WSG105" s="18"/>
      <c r="WSH105" s="18"/>
      <c r="WSI105" s="18"/>
      <c r="WSJ105" s="18"/>
      <c r="WSK105" s="18"/>
      <c r="WSL105" s="18"/>
      <c r="WSM105" s="18"/>
      <c r="WSN105" s="18"/>
      <c r="WSO105" s="18"/>
      <c r="WSP105" s="18"/>
      <c r="WSQ105" s="18"/>
      <c r="WSR105" s="18"/>
      <c r="WSS105" s="18"/>
      <c r="WST105" s="18"/>
      <c r="WSU105" s="18"/>
      <c r="WSV105" s="18"/>
      <c r="WSW105" s="18"/>
      <c r="WSX105" s="18"/>
      <c r="WSY105" s="18"/>
      <c r="WSZ105" s="18"/>
      <c r="WTA105" s="18"/>
      <c r="WTB105" s="18"/>
      <c r="WTC105" s="18"/>
      <c r="WTD105" s="18"/>
      <c r="WTE105" s="18"/>
      <c r="WTF105" s="18"/>
      <c r="WTG105" s="18"/>
      <c r="WTH105" s="18"/>
      <c r="WTI105" s="18"/>
      <c r="WTJ105" s="18"/>
      <c r="WTK105" s="18"/>
      <c r="WTL105" s="18"/>
      <c r="WTM105" s="18"/>
      <c r="WTN105" s="18"/>
      <c r="WTO105" s="18"/>
      <c r="WTP105" s="18"/>
      <c r="WTQ105" s="18"/>
      <c r="WTR105" s="18"/>
      <c r="WTS105" s="18"/>
      <c r="WTT105" s="18"/>
      <c r="WTU105" s="18"/>
      <c r="WTV105" s="18"/>
      <c r="WTW105" s="18"/>
      <c r="WTX105" s="18"/>
      <c r="WTY105" s="18"/>
      <c r="WTZ105" s="18"/>
      <c r="WUA105" s="18"/>
      <c r="WUB105" s="18"/>
      <c r="WUC105" s="18"/>
      <c r="WUD105" s="18"/>
      <c r="WUE105" s="18"/>
      <c r="WUF105" s="18"/>
      <c r="WUG105" s="18"/>
      <c r="WUH105" s="18"/>
      <c r="WUI105" s="18"/>
      <c r="WUJ105" s="18"/>
      <c r="WUK105" s="18"/>
      <c r="WUL105" s="18"/>
      <c r="WUM105" s="18"/>
      <c r="WUN105" s="18"/>
      <c r="WUO105" s="18"/>
      <c r="WUP105" s="18"/>
      <c r="WUQ105" s="18"/>
      <c r="WUR105" s="18"/>
      <c r="WUS105" s="18"/>
      <c r="WUT105" s="18"/>
      <c r="WUU105" s="18"/>
      <c r="WUV105" s="18"/>
      <c r="WUW105" s="18"/>
      <c r="WUX105" s="18"/>
      <c r="WUY105" s="18"/>
      <c r="WUZ105" s="18"/>
      <c r="WVA105" s="18"/>
      <c r="WVB105" s="18"/>
      <c r="WVC105" s="18"/>
      <c r="WVD105" s="18"/>
      <c r="WVE105" s="18"/>
      <c r="WVF105" s="18"/>
      <c r="WVG105" s="18"/>
      <c r="WVH105" s="18"/>
      <c r="WVI105" s="18"/>
      <c r="WVJ105" s="18"/>
      <c r="WVK105" s="18"/>
      <c r="WVL105" s="18"/>
      <c r="WVM105" s="18"/>
      <c r="WVN105" s="18"/>
      <c r="WVO105" s="18"/>
      <c r="WVP105" s="18"/>
      <c r="WVQ105" s="18"/>
      <c r="WVR105" s="18"/>
      <c r="WVS105" s="18"/>
      <c r="WVT105" s="18"/>
      <c r="WVU105" s="18"/>
      <c r="WVV105" s="18"/>
      <c r="WVW105" s="18"/>
      <c r="WVX105" s="18"/>
      <c r="WVY105" s="18"/>
      <c r="WVZ105" s="18"/>
      <c r="WWA105" s="18"/>
      <c r="WWB105" s="18"/>
      <c r="WWC105" s="18"/>
      <c r="WWD105" s="18"/>
      <c r="WWE105" s="18"/>
      <c r="WWF105" s="18"/>
      <c r="WWG105" s="18"/>
      <c r="WWH105" s="18"/>
      <c r="WWI105" s="18"/>
      <c r="WWJ105" s="18"/>
      <c r="WWK105" s="18"/>
      <c r="WWL105" s="18"/>
      <c r="WWM105" s="18"/>
      <c r="WWN105" s="18"/>
      <c r="WWO105" s="18"/>
      <c r="WWP105" s="18"/>
      <c r="WWQ105" s="18"/>
      <c r="WWR105" s="18"/>
      <c r="WWS105" s="18"/>
      <c r="WWT105" s="18"/>
      <c r="WWU105" s="18"/>
      <c r="WWV105" s="18"/>
      <c r="WWW105" s="18"/>
      <c r="WWX105" s="18"/>
      <c r="WWY105" s="18"/>
      <c r="WWZ105" s="18"/>
      <c r="WXA105" s="18"/>
      <c r="WXB105" s="18"/>
      <c r="WXC105" s="18"/>
      <c r="WXD105" s="18"/>
      <c r="WXE105" s="18"/>
      <c r="WXF105" s="18"/>
      <c r="WXG105" s="18"/>
      <c r="WXH105" s="18"/>
      <c r="WXI105" s="18"/>
      <c r="WXJ105" s="18"/>
      <c r="WXK105" s="18"/>
      <c r="WXL105" s="18"/>
      <c r="WXM105" s="18"/>
      <c r="WXN105" s="18"/>
      <c r="WXO105" s="18"/>
      <c r="WXP105" s="18"/>
      <c r="WXQ105" s="18"/>
      <c r="WXR105" s="18"/>
      <c r="WXS105" s="18"/>
      <c r="WXT105" s="18"/>
      <c r="WXU105" s="18"/>
      <c r="WXV105" s="18"/>
      <c r="WXW105" s="18"/>
      <c r="WXX105" s="18"/>
      <c r="WXY105" s="18"/>
      <c r="WXZ105" s="18"/>
      <c r="WYA105" s="18"/>
      <c r="WYB105" s="18"/>
      <c r="WYC105" s="18"/>
      <c r="WYD105" s="18"/>
      <c r="WYE105" s="18"/>
      <c r="WYF105" s="18"/>
      <c r="WYG105" s="18"/>
      <c r="WYH105" s="18"/>
      <c r="WYI105" s="18"/>
      <c r="WYJ105" s="18"/>
      <c r="WYK105" s="18"/>
      <c r="WYL105" s="18"/>
      <c r="WYM105" s="18"/>
      <c r="WYN105" s="18"/>
      <c r="WYO105" s="18"/>
      <c r="WYP105" s="18"/>
      <c r="WYQ105" s="18"/>
      <c r="WYR105" s="18"/>
      <c r="WYS105" s="18"/>
      <c r="WYT105" s="18"/>
      <c r="WYU105" s="18"/>
      <c r="WYV105" s="18"/>
      <c r="WYW105" s="18"/>
      <c r="WYX105" s="18"/>
      <c r="WYY105" s="18"/>
      <c r="WYZ105" s="18"/>
      <c r="WZA105" s="18"/>
      <c r="WZB105" s="18"/>
      <c r="WZC105" s="18"/>
      <c r="WZD105" s="18"/>
      <c r="WZE105" s="18"/>
      <c r="WZF105" s="18"/>
      <c r="WZG105" s="18"/>
      <c r="WZH105" s="18"/>
      <c r="WZI105" s="18"/>
      <c r="WZJ105" s="18"/>
      <c r="WZK105" s="18"/>
      <c r="WZL105" s="18"/>
      <c r="WZM105" s="18"/>
      <c r="WZN105" s="18"/>
      <c r="WZO105" s="18"/>
      <c r="WZP105" s="18"/>
      <c r="WZQ105" s="18"/>
      <c r="WZR105" s="18"/>
      <c r="WZS105" s="18"/>
      <c r="WZT105" s="18"/>
      <c r="WZU105" s="18"/>
      <c r="WZV105" s="18"/>
      <c r="WZW105" s="18"/>
      <c r="WZX105" s="18"/>
      <c r="WZY105" s="18"/>
      <c r="WZZ105" s="18"/>
      <c r="XAA105" s="18"/>
      <c r="XAB105" s="18"/>
      <c r="XAC105" s="18"/>
      <c r="XAD105" s="18"/>
      <c r="XAE105" s="18"/>
      <c r="XAF105" s="18"/>
      <c r="XAG105" s="18"/>
      <c r="XAH105" s="18"/>
      <c r="XAI105" s="18"/>
      <c r="XAJ105" s="18"/>
      <c r="XAK105" s="18"/>
      <c r="XAL105" s="18"/>
      <c r="XAM105" s="18"/>
      <c r="XAN105" s="18"/>
      <c r="XAO105" s="18"/>
      <c r="XAP105" s="18"/>
      <c r="XAQ105" s="18"/>
      <c r="XAR105" s="18"/>
      <c r="XAS105" s="18"/>
      <c r="XAT105" s="18"/>
      <c r="XAU105" s="18"/>
      <c r="XAV105" s="18"/>
      <c r="XAW105" s="18"/>
      <c r="XAX105" s="18"/>
      <c r="XAY105" s="18"/>
      <c r="XAZ105" s="18"/>
      <c r="XBA105" s="18"/>
      <c r="XBB105" s="18"/>
      <c r="XBC105" s="18"/>
      <c r="XBD105" s="18"/>
      <c r="XBE105" s="18"/>
      <c r="XBF105" s="18"/>
      <c r="XBG105" s="18"/>
      <c r="XBH105" s="18"/>
      <c r="XBI105" s="18"/>
      <c r="XBJ105" s="18"/>
      <c r="XBK105" s="18"/>
      <c r="XBL105" s="18"/>
      <c r="XBM105" s="18"/>
      <c r="XBN105" s="18"/>
      <c r="XBO105" s="18"/>
      <c r="XBP105" s="18"/>
      <c r="XBQ105" s="18"/>
      <c r="XBR105" s="18"/>
      <c r="XBS105" s="18"/>
      <c r="XBT105" s="18"/>
      <c r="XBU105" s="18"/>
      <c r="XBV105" s="18"/>
      <c r="XBW105" s="18"/>
      <c r="XBX105" s="18"/>
      <c r="XBY105" s="18"/>
      <c r="XBZ105" s="18"/>
      <c r="XCA105" s="18"/>
      <c r="XCB105" s="18"/>
      <c r="XCC105" s="18"/>
      <c r="XCD105" s="18"/>
      <c r="XCE105" s="18"/>
      <c r="XCF105" s="18"/>
      <c r="XCG105" s="18"/>
      <c r="XCH105" s="18"/>
      <c r="XCI105" s="18"/>
      <c r="XCJ105" s="18"/>
      <c r="XCK105" s="18"/>
      <c r="XCL105" s="18"/>
      <c r="XCM105" s="18"/>
      <c r="XCN105" s="18"/>
      <c r="XCO105" s="18"/>
      <c r="XCP105" s="18"/>
    </row>
    <row r="106" spans="1:16318" ht="11.25" customHeight="1" x14ac:dyDescent="0.2">
      <c r="B106" s="13"/>
      <c r="C106" s="13"/>
      <c r="D106" s="13"/>
      <c r="E106" s="13"/>
      <c r="F106" s="13"/>
      <c r="G106" s="13"/>
      <c r="H106" s="13"/>
      <c r="I106" s="13"/>
      <c r="J106" s="13"/>
      <c r="K106" s="13"/>
    </row>
    <row r="107" spans="1:16318" ht="11.25" customHeight="1" x14ac:dyDescent="0.2">
      <c r="B107" s="13"/>
      <c r="C107" s="13"/>
      <c r="D107" s="13"/>
      <c r="E107" s="13"/>
      <c r="F107" s="13"/>
      <c r="G107" s="13"/>
      <c r="H107" s="13"/>
      <c r="I107" s="13"/>
      <c r="J107" s="22"/>
      <c r="K107" s="13"/>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6"/>
      <c r="AM107" s="22"/>
      <c r="AN107" s="22"/>
      <c r="AO107" s="26"/>
      <c r="AP107" s="26"/>
      <c r="AQ107" s="22"/>
      <c r="AR107" s="26"/>
      <c r="AS107" s="26"/>
      <c r="AT107" s="22"/>
      <c r="AU107" s="26"/>
    </row>
    <row r="108" spans="1:16318" ht="11.25" customHeight="1" x14ac:dyDescent="0.2">
      <c r="B108" s="13"/>
      <c r="C108" s="22"/>
      <c r="D108" s="13"/>
      <c r="E108" s="13"/>
      <c r="F108" s="13"/>
      <c r="G108" s="13"/>
      <c r="H108" s="13"/>
      <c r="I108" s="13"/>
      <c r="J108" s="13"/>
      <c r="K108" s="13"/>
      <c r="AP108" s="22"/>
    </row>
    <row r="109" spans="1:16318" x14ac:dyDescent="0.2">
      <c r="B109" s="13"/>
      <c r="C109" s="13"/>
      <c r="D109" s="13"/>
      <c r="E109" s="13"/>
      <c r="F109" s="13"/>
      <c r="G109" s="13"/>
      <c r="H109" s="13"/>
      <c r="I109" s="13"/>
      <c r="J109" s="13"/>
      <c r="K109" s="13"/>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row>
    <row r="110" spans="1:16318" x14ac:dyDescent="0.2">
      <c r="B110" s="13"/>
      <c r="C110" s="13"/>
      <c r="D110" s="13"/>
      <c r="E110" s="13"/>
      <c r="F110" s="13"/>
      <c r="G110" s="13"/>
      <c r="H110" s="13"/>
      <c r="I110" s="13"/>
      <c r="J110" s="13"/>
      <c r="K110" s="13"/>
      <c r="M110" s="22"/>
      <c r="P110" s="22"/>
      <c r="S110" s="22"/>
      <c r="V110" s="22"/>
      <c r="Y110" s="22"/>
      <c r="AB110" s="22"/>
      <c r="AE110" s="22"/>
      <c r="AH110" s="22"/>
      <c r="AK110" s="22"/>
      <c r="AN110" s="22"/>
      <c r="AQ110" s="22"/>
      <c r="AT110" s="22"/>
    </row>
    <row r="111" spans="1:16318" x14ac:dyDescent="0.2">
      <c r="B111" s="13"/>
      <c r="C111" s="13"/>
      <c r="D111" s="13"/>
      <c r="E111" s="13"/>
      <c r="F111" s="13"/>
      <c r="G111" s="13"/>
      <c r="H111" s="13"/>
      <c r="I111" s="13"/>
      <c r="J111" s="13"/>
      <c r="K111" s="13"/>
    </row>
  </sheetData>
  <mergeCells count="42">
    <mergeCell ref="C2:E2"/>
    <mergeCell ref="F2:H2"/>
    <mergeCell ref="I2:K2"/>
    <mergeCell ref="AS2:AU2"/>
    <mergeCell ref="AS3:AU3"/>
    <mergeCell ref="AM2:AO2"/>
    <mergeCell ref="AM3:AO3"/>
    <mergeCell ref="AP2:AR2"/>
    <mergeCell ref="AP3:AR3"/>
    <mergeCell ref="AJ2:AL2"/>
    <mergeCell ref="L3:N3"/>
    <mergeCell ref="X2:Z2"/>
    <mergeCell ref="AA2:AC2"/>
    <mergeCell ref="AD2:AF2"/>
    <mergeCell ref="AG2:AI2"/>
    <mergeCell ref="AD3:AF3"/>
    <mergeCell ref="AG3:AI3"/>
    <mergeCell ref="AJ3:AL3"/>
    <mergeCell ref="AA3:AC3"/>
    <mergeCell ref="U2:W2"/>
    <mergeCell ref="L2:N2"/>
    <mergeCell ref="O2:Q2"/>
    <mergeCell ref="R2:T2"/>
    <mergeCell ref="A12:B12"/>
    <mergeCell ref="U3:W3"/>
    <mergeCell ref="X3:Z3"/>
    <mergeCell ref="O3:Q3"/>
    <mergeCell ref="R3:T3"/>
    <mergeCell ref="A6:B6"/>
    <mergeCell ref="C3:E3"/>
    <mergeCell ref="F3:H3"/>
    <mergeCell ref="I3:K3"/>
    <mergeCell ref="A62:B62"/>
    <mergeCell ref="A71:B71"/>
    <mergeCell ref="A81:B81"/>
    <mergeCell ref="A87:B87"/>
    <mergeCell ref="A27:B27"/>
    <mergeCell ref="A41:B41"/>
    <mergeCell ref="A42:B42"/>
    <mergeCell ref="A51:B51"/>
    <mergeCell ref="A56:B56"/>
    <mergeCell ref="A61:B61"/>
  </mergeCells>
  <printOptions gridLines="1"/>
  <pageMargins left="0.39370078740157483" right="0.19685039370078741" top="0.98425196850393704" bottom="0.78740157480314965" header="0.51181102362204722" footer="0.35433070866141736"/>
  <pageSetup paperSize="8" scale="95" fitToWidth="0" fitToHeight="0" orientation="landscape" r:id="rId1"/>
  <headerFooter alignWithMargins="0">
    <oddHeader>&amp;L&amp;P&amp;R&amp;"-,Bold"&amp;14ANNEXURE H</oddHeader>
    <oddFooter>&amp;L&amp;F&amp;C&amp;A&amp;R&amp;D</oddFooter>
  </headerFooter>
  <rowBreaks count="1" manualBreakCount="1">
    <brk id="70" max="46" man="1"/>
  </rowBreaks>
  <colBreaks count="2" manualBreakCount="2">
    <brk id="20" max="104" man="1"/>
    <brk id="38" max="10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3"/>
  <sheetViews>
    <sheetView tabSelected="1" view="pageBreakPreview" zoomScale="60" zoomScaleNormal="100" workbookViewId="0">
      <pane ySplit="5" topLeftCell="A6" activePane="bottomLeft" state="frozen"/>
      <selection activeCell="G306" sqref="G306"/>
      <selection pane="bottomLeft" activeCell="G306" sqref="G306"/>
    </sheetView>
  </sheetViews>
  <sheetFormatPr defaultRowHeight="34.5" customHeight="1" x14ac:dyDescent="0.2"/>
  <cols>
    <col min="1" max="1" width="6.28515625" style="42" customWidth="1"/>
    <col min="2" max="2" width="7" style="86" customWidth="1"/>
    <col min="3" max="3" width="44.42578125" style="42" customWidth="1"/>
    <col min="4" max="4" width="33.42578125" style="42" customWidth="1"/>
    <col min="5" max="5" width="16" style="86" customWidth="1"/>
    <col min="6" max="6" width="11.7109375" style="86" customWidth="1"/>
    <col min="7" max="7" width="12.42578125" style="86" customWidth="1"/>
    <col min="8" max="8" width="12.140625" style="86" customWidth="1"/>
    <col min="9" max="9" width="11.140625" style="86" customWidth="1"/>
    <col min="10" max="10" width="12.5703125" style="86" customWidth="1"/>
    <col min="11" max="11" width="7.85546875" style="42" customWidth="1"/>
    <col min="12" max="12" width="11.5703125" style="86" customWidth="1"/>
    <col min="13" max="13" width="9.5703125" style="42" customWidth="1"/>
    <col min="14" max="256" width="9.140625" style="42"/>
    <col min="257" max="257" width="4.42578125" style="42" customWidth="1"/>
    <col min="258" max="258" width="5.28515625" style="42" customWidth="1"/>
    <col min="259" max="259" width="44.42578125" style="42" customWidth="1"/>
    <col min="260" max="260" width="33.42578125" style="42" customWidth="1"/>
    <col min="261" max="261" width="16" style="42" customWidth="1"/>
    <col min="262" max="262" width="10.140625" style="42" customWidth="1"/>
    <col min="263" max="263" width="12.140625" style="42" customWidth="1"/>
    <col min="264" max="264" width="9" style="42" customWidth="1"/>
    <col min="265" max="265" width="12" style="42" customWidth="1"/>
    <col min="266" max="266" width="9.140625" style="42"/>
    <col min="267" max="267" width="7.85546875" style="42" customWidth="1"/>
    <col min="268" max="268" width="9.28515625" style="42" customWidth="1"/>
    <col min="269" max="269" width="9.5703125" style="42" customWidth="1"/>
    <col min="270" max="512" width="9.140625" style="42"/>
    <col min="513" max="513" width="4.42578125" style="42" customWidth="1"/>
    <col min="514" max="514" width="5.28515625" style="42" customWidth="1"/>
    <col min="515" max="515" width="44.42578125" style="42" customWidth="1"/>
    <col min="516" max="516" width="33.42578125" style="42" customWidth="1"/>
    <col min="517" max="517" width="16" style="42" customWidth="1"/>
    <col min="518" max="518" width="10.140625" style="42" customWidth="1"/>
    <col min="519" max="519" width="12.140625" style="42" customWidth="1"/>
    <col min="520" max="520" width="9" style="42" customWidth="1"/>
    <col min="521" max="521" width="12" style="42" customWidth="1"/>
    <col min="522" max="522" width="9.140625" style="42"/>
    <col min="523" max="523" width="7.85546875" style="42" customWidth="1"/>
    <col min="524" max="524" width="9.28515625" style="42" customWidth="1"/>
    <col min="525" max="525" width="9.5703125" style="42" customWidth="1"/>
    <col min="526" max="768" width="9.140625" style="42"/>
    <col min="769" max="769" width="4.42578125" style="42" customWidth="1"/>
    <col min="770" max="770" width="5.28515625" style="42" customWidth="1"/>
    <col min="771" max="771" width="44.42578125" style="42" customWidth="1"/>
    <col min="772" max="772" width="33.42578125" style="42" customWidth="1"/>
    <col min="773" max="773" width="16" style="42" customWidth="1"/>
    <col min="774" max="774" width="10.140625" style="42" customWidth="1"/>
    <col min="775" max="775" width="12.140625" style="42" customWidth="1"/>
    <col min="776" max="776" width="9" style="42" customWidth="1"/>
    <col min="777" max="777" width="12" style="42" customWidth="1"/>
    <col min="778" max="778" width="9.140625" style="42"/>
    <col min="779" max="779" width="7.85546875" style="42" customWidth="1"/>
    <col min="780" max="780" width="9.28515625" style="42" customWidth="1"/>
    <col min="781" max="781" width="9.5703125" style="42" customWidth="1"/>
    <col min="782" max="1024" width="9.140625" style="42"/>
    <col min="1025" max="1025" width="4.42578125" style="42" customWidth="1"/>
    <col min="1026" max="1026" width="5.28515625" style="42" customWidth="1"/>
    <col min="1027" max="1027" width="44.42578125" style="42" customWidth="1"/>
    <col min="1028" max="1028" width="33.42578125" style="42" customWidth="1"/>
    <col min="1029" max="1029" width="16" style="42" customWidth="1"/>
    <col min="1030" max="1030" width="10.140625" style="42" customWidth="1"/>
    <col min="1031" max="1031" width="12.140625" style="42" customWidth="1"/>
    <col min="1032" max="1032" width="9" style="42" customWidth="1"/>
    <col min="1033" max="1033" width="12" style="42" customWidth="1"/>
    <col min="1034" max="1034" width="9.140625" style="42"/>
    <col min="1035" max="1035" width="7.85546875" style="42" customWidth="1"/>
    <col min="1036" max="1036" width="9.28515625" style="42" customWidth="1"/>
    <col min="1037" max="1037" width="9.5703125" style="42" customWidth="1"/>
    <col min="1038" max="1280" width="9.140625" style="42"/>
    <col min="1281" max="1281" width="4.42578125" style="42" customWidth="1"/>
    <col min="1282" max="1282" width="5.28515625" style="42" customWidth="1"/>
    <col min="1283" max="1283" width="44.42578125" style="42" customWidth="1"/>
    <col min="1284" max="1284" width="33.42578125" style="42" customWidth="1"/>
    <col min="1285" max="1285" width="16" style="42" customWidth="1"/>
    <col min="1286" max="1286" width="10.140625" style="42" customWidth="1"/>
    <col min="1287" max="1287" width="12.140625" style="42" customWidth="1"/>
    <col min="1288" max="1288" width="9" style="42" customWidth="1"/>
    <col min="1289" max="1289" width="12" style="42" customWidth="1"/>
    <col min="1290" max="1290" width="9.140625" style="42"/>
    <col min="1291" max="1291" width="7.85546875" style="42" customWidth="1"/>
    <col min="1292" max="1292" width="9.28515625" style="42" customWidth="1"/>
    <col min="1293" max="1293" width="9.5703125" style="42" customWidth="1"/>
    <col min="1294" max="1536" width="9.140625" style="42"/>
    <col min="1537" max="1537" width="4.42578125" style="42" customWidth="1"/>
    <col min="1538" max="1538" width="5.28515625" style="42" customWidth="1"/>
    <col min="1539" max="1539" width="44.42578125" style="42" customWidth="1"/>
    <col min="1540" max="1540" width="33.42578125" style="42" customWidth="1"/>
    <col min="1541" max="1541" width="16" style="42" customWidth="1"/>
    <col min="1542" max="1542" width="10.140625" style="42" customWidth="1"/>
    <col min="1543" max="1543" width="12.140625" style="42" customWidth="1"/>
    <col min="1544" max="1544" width="9" style="42" customWidth="1"/>
    <col min="1545" max="1545" width="12" style="42" customWidth="1"/>
    <col min="1546" max="1546" width="9.140625" style="42"/>
    <col min="1547" max="1547" width="7.85546875" style="42" customWidth="1"/>
    <col min="1548" max="1548" width="9.28515625" style="42" customWidth="1"/>
    <col min="1549" max="1549" width="9.5703125" style="42" customWidth="1"/>
    <col min="1550" max="1792" width="9.140625" style="42"/>
    <col min="1793" max="1793" width="4.42578125" style="42" customWidth="1"/>
    <col min="1794" max="1794" width="5.28515625" style="42" customWidth="1"/>
    <col min="1795" max="1795" width="44.42578125" style="42" customWidth="1"/>
    <col min="1796" max="1796" width="33.42578125" style="42" customWidth="1"/>
    <col min="1797" max="1797" width="16" style="42" customWidth="1"/>
    <col min="1798" max="1798" width="10.140625" style="42" customWidth="1"/>
    <col min="1799" max="1799" width="12.140625" style="42" customWidth="1"/>
    <col min="1800" max="1800" width="9" style="42" customWidth="1"/>
    <col min="1801" max="1801" width="12" style="42" customWidth="1"/>
    <col min="1802" max="1802" width="9.140625" style="42"/>
    <col min="1803" max="1803" width="7.85546875" style="42" customWidth="1"/>
    <col min="1804" max="1804" width="9.28515625" style="42" customWidth="1"/>
    <col min="1805" max="1805" width="9.5703125" style="42" customWidth="1"/>
    <col min="1806" max="2048" width="9.140625" style="42"/>
    <col min="2049" max="2049" width="4.42578125" style="42" customWidth="1"/>
    <col min="2050" max="2050" width="5.28515625" style="42" customWidth="1"/>
    <col min="2051" max="2051" width="44.42578125" style="42" customWidth="1"/>
    <col min="2052" max="2052" width="33.42578125" style="42" customWidth="1"/>
    <col min="2053" max="2053" width="16" style="42" customWidth="1"/>
    <col min="2054" max="2054" width="10.140625" style="42" customWidth="1"/>
    <col min="2055" max="2055" width="12.140625" style="42" customWidth="1"/>
    <col min="2056" max="2056" width="9" style="42" customWidth="1"/>
    <col min="2057" max="2057" width="12" style="42" customWidth="1"/>
    <col min="2058" max="2058" width="9.140625" style="42"/>
    <col min="2059" max="2059" width="7.85546875" style="42" customWidth="1"/>
    <col min="2060" max="2060" width="9.28515625" style="42" customWidth="1"/>
    <col min="2061" max="2061" width="9.5703125" style="42" customWidth="1"/>
    <col min="2062" max="2304" width="9.140625" style="42"/>
    <col min="2305" max="2305" width="4.42578125" style="42" customWidth="1"/>
    <col min="2306" max="2306" width="5.28515625" style="42" customWidth="1"/>
    <col min="2307" max="2307" width="44.42578125" style="42" customWidth="1"/>
    <col min="2308" max="2308" width="33.42578125" style="42" customWidth="1"/>
    <col min="2309" max="2309" width="16" style="42" customWidth="1"/>
    <col min="2310" max="2310" width="10.140625" style="42" customWidth="1"/>
    <col min="2311" max="2311" width="12.140625" style="42" customWidth="1"/>
    <col min="2312" max="2312" width="9" style="42" customWidth="1"/>
    <col min="2313" max="2313" width="12" style="42" customWidth="1"/>
    <col min="2314" max="2314" width="9.140625" style="42"/>
    <col min="2315" max="2315" width="7.85546875" style="42" customWidth="1"/>
    <col min="2316" max="2316" width="9.28515625" style="42" customWidth="1"/>
    <col min="2317" max="2317" width="9.5703125" style="42" customWidth="1"/>
    <col min="2318" max="2560" width="9.140625" style="42"/>
    <col min="2561" max="2561" width="4.42578125" style="42" customWidth="1"/>
    <col min="2562" max="2562" width="5.28515625" style="42" customWidth="1"/>
    <col min="2563" max="2563" width="44.42578125" style="42" customWidth="1"/>
    <col min="2564" max="2564" width="33.42578125" style="42" customWidth="1"/>
    <col min="2565" max="2565" width="16" style="42" customWidth="1"/>
    <col min="2566" max="2566" width="10.140625" style="42" customWidth="1"/>
    <col min="2567" max="2567" width="12.140625" style="42" customWidth="1"/>
    <col min="2568" max="2568" width="9" style="42" customWidth="1"/>
    <col min="2569" max="2569" width="12" style="42" customWidth="1"/>
    <col min="2570" max="2570" width="9.140625" style="42"/>
    <col min="2571" max="2571" width="7.85546875" style="42" customWidth="1"/>
    <col min="2572" max="2572" width="9.28515625" style="42" customWidth="1"/>
    <col min="2573" max="2573" width="9.5703125" style="42" customWidth="1"/>
    <col min="2574" max="2816" width="9.140625" style="42"/>
    <col min="2817" max="2817" width="4.42578125" style="42" customWidth="1"/>
    <col min="2818" max="2818" width="5.28515625" style="42" customWidth="1"/>
    <col min="2819" max="2819" width="44.42578125" style="42" customWidth="1"/>
    <col min="2820" max="2820" width="33.42578125" style="42" customWidth="1"/>
    <col min="2821" max="2821" width="16" style="42" customWidth="1"/>
    <col min="2822" max="2822" width="10.140625" style="42" customWidth="1"/>
    <col min="2823" max="2823" width="12.140625" style="42" customWidth="1"/>
    <col min="2824" max="2824" width="9" style="42" customWidth="1"/>
    <col min="2825" max="2825" width="12" style="42" customWidth="1"/>
    <col min="2826" max="2826" width="9.140625" style="42"/>
    <col min="2827" max="2827" width="7.85546875" style="42" customWidth="1"/>
    <col min="2828" max="2828" width="9.28515625" style="42" customWidth="1"/>
    <col min="2829" max="2829" width="9.5703125" style="42" customWidth="1"/>
    <col min="2830" max="3072" width="9.140625" style="42"/>
    <col min="3073" max="3073" width="4.42578125" style="42" customWidth="1"/>
    <col min="3074" max="3074" width="5.28515625" style="42" customWidth="1"/>
    <col min="3075" max="3075" width="44.42578125" style="42" customWidth="1"/>
    <col min="3076" max="3076" width="33.42578125" style="42" customWidth="1"/>
    <col min="3077" max="3077" width="16" style="42" customWidth="1"/>
    <col min="3078" max="3078" width="10.140625" style="42" customWidth="1"/>
    <col min="3079" max="3079" width="12.140625" style="42" customWidth="1"/>
    <col min="3080" max="3080" width="9" style="42" customWidth="1"/>
    <col min="3081" max="3081" width="12" style="42" customWidth="1"/>
    <col min="3082" max="3082" width="9.140625" style="42"/>
    <col min="3083" max="3083" width="7.85546875" style="42" customWidth="1"/>
    <col min="3084" max="3084" width="9.28515625" style="42" customWidth="1"/>
    <col min="3085" max="3085" width="9.5703125" style="42" customWidth="1"/>
    <col min="3086" max="3328" width="9.140625" style="42"/>
    <col min="3329" max="3329" width="4.42578125" style="42" customWidth="1"/>
    <col min="3330" max="3330" width="5.28515625" style="42" customWidth="1"/>
    <col min="3331" max="3331" width="44.42578125" style="42" customWidth="1"/>
    <col min="3332" max="3332" width="33.42578125" style="42" customWidth="1"/>
    <col min="3333" max="3333" width="16" style="42" customWidth="1"/>
    <col min="3334" max="3334" width="10.140625" style="42" customWidth="1"/>
    <col min="3335" max="3335" width="12.140625" style="42" customWidth="1"/>
    <col min="3336" max="3336" width="9" style="42" customWidth="1"/>
    <col min="3337" max="3337" width="12" style="42" customWidth="1"/>
    <col min="3338" max="3338" width="9.140625" style="42"/>
    <col min="3339" max="3339" width="7.85546875" style="42" customWidth="1"/>
    <col min="3340" max="3340" width="9.28515625" style="42" customWidth="1"/>
    <col min="3341" max="3341" width="9.5703125" style="42" customWidth="1"/>
    <col min="3342" max="3584" width="9.140625" style="42"/>
    <col min="3585" max="3585" width="4.42578125" style="42" customWidth="1"/>
    <col min="3586" max="3586" width="5.28515625" style="42" customWidth="1"/>
    <col min="3587" max="3587" width="44.42578125" style="42" customWidth="1"/>
    <col min="3588" max="3588" width="33.42578125" style="42" customWidth="1"/>
    <col min="3589" max="3589" width="16" style="42" customWidth="1"/>
    <col min="3590" max="3590" width="10.140625" style="42" customWidth="1"/>
    <col min="3591" max="3591" width="12.140625" style="42" customWidth="1"/>
    <col min="3592" max="3592" width="9" style="42" customWidth="1"/>
    <col min="3593" max="3593" width="12" style="42" customWidth="1"/>
    <col min="3594" max="3594" width="9.140625" style="42"/>
    <col min="3595" max="3595" width="7.85546875" style="42" customWidth="1"/>
    <col min="3596" max="3596" width="9.28515625" style="42" customWidth="1"/>
    <col min="3597" max="3597" width="9.5703125" style="42" customWidth="1"/>
    <col min="3598" max="3840" width="9.140625" style="42"/>
    <col min="3841" max="3841" width="4.42578125" style="42" customWidth="1"/>
    <col min="3842" max="3842" width="5.28515625" style="42" customWidth="1"/>
    <col min="3843" max="3843" width="44.42578125" style="42" customWidth="1"/>
    <col min="3844" max="3844" width="33.42578125" style="42" customWidth="1"/>
    <col min="3845" max="3845" width="16" style="42" customWidth="1"/>
    <col min="3846" max="3846" width="10.140625" style="42" customWidth="1"/>
    <col min="3847" max="3847" width="12.140625" style="42" customWidth="1"/>
    <col min="3848" max="3848" width="9" style="42" customWidth="1"/>
    <col min="3849" max="3849" width="12" style="42" customWidth="1"/>
    <col min="3850" max="3850" width="9.140625" style="42"/>
    <col min="3851" max="3851" width="7.85546875" style="42" customWidth="1"/>
    <col min="3852" max="3852" width="9.28515625" style="42" customWidth="1"/>
    <col min="3853" max="3853" width="9.5703125" style="42" customWidth="1"/>
    <col min="3854" max="4096" width="9.140625" style="42"/>
    <col min="4097" max="4097" width="4.42578125" style="42" customWidth="1"/>
    <col min="4098" max="4098" width="5.28515625" style="42" customWidth="1"/>
    <col min="4099" max="4099" width="44.42578125" style="42" customWidth="1"/>
    <col min="4100" max="4100" width="33.42578125" style="42" customWidth="1"/>
    <col min="4101" max="4101" width="16" style="42" customWidth="1"/>
    <col min="4102" max="4102" width="10.140625" style="42" customWidth="1"/>
    <col min="4103" max="4103" width="12.140625" style="42" customWidth="1"/>
    <col min="4104" max="4104" width="9" style="42" customWidth="1"/>
    <col min="4105" max="4105" width="12" style="42" customWidth="1"/>
    <col min="4106" max="4106" width="9.140625" style="42"/>
    <col min="4107" max="4107" width="7.85546875" style="42" customWidth="1"/>
    <col min="4108" max="4108" width="9.28515625" style="42" customWidth="1"/>
    <col min="4109" max="4109" width="9.5703125" style="42" customWidth="1"/>
    <col min="4110" max="4352" width="9.140625" style="42"/>
    <col min="4353" max="4353" width="4.42578125" style="42" customWidth="1"/>
    <col min="4354" max="4354" width="5.28515625" style="42" customWidth="1"/>
    <col min="4355" max="4355" width="44.42578125" style="42" customWidth="1"/>
    <col min="4356" max="4356" width="33.42578125" style="42" customWidth="1"/>
    <col min="4357" max="4357" width="16" style="42" customWidth="1"/>
    <col min="4358" max="4358" width="10.140625" style="42" customWidth="1"/>
    <col min="4359" max="4359" width="12.140625" style="42" customWidth="1"/>
    <col min="4360" max="4360" width="9" style="42" customWidth="1"/>
    <col min="4361" max="4361" width="12" style="42" customWidth="1"/>
    <col min="4362" max="4362" width="9.140625" style="42"/>
    <col min="4363" max="4363" width="7.85546875" style="42" customWidth="1"/>
    <col min="4364" max="4364" width="9.28515625" style="42" customWidth="1"/>
    <col min="4365" max="4365" width="9.5703125" style="42" customWidth="1"/>
    <col min="4366" max="4608" width="9.140625" style="42"/>
    <col min="4609" max="4609" width="4.42578125" style="42" customWidth="1"/>
    <col min="4610" max="4610" width="5.28515625" style="42" customWidth="1"/>
    <col min="4611" max="4611" width="44.42578125" style="42" customWidth="1"/>
    <col min="4612" max="4612" width="33.42578125" style="42" customWidth="1"/>
    <col min="4613" max="4613" width="16" style="42" customWidth="1"/>
    <col min="4614" max="4614" width="10.140625" style="42" customWidth="1"/>
    <col min="4615" max="4615" width="12.140625" style="42" customWidth="1"/>
    <col min="4616" max="4616" width="9" style="42" customWidth="1"/>
    <col min="4617" max="4617" width="12" style="42" customWidth="1"/>
    <col min="4618" max="4618" width="9.140625" style="42"/>
    <col min="4619" max="4619" width="7.85546875" style="42" customWidth="1"/>
    <col min="4620" max="4620" width="9.28515625" style="42" customWidth="1"/>
    <col min="4621" max="4621" width="9.5703125" style="42" customWidth="1"/>
    <col min="4622" max="4864" width="9.140625" style="42"/>
    <col min="4865" max="4865" width="4.42578125" style="42" customWidth="1"/>
    <col min="4866" max="4866" width="5.28515625" style="42" customWidth="1"/>
    <col min="4867" max="4867" width="44.42578125" style="42" customWidth="1"/>
    <col min="4868" max="4868" width="33.42578125" style="42" customWidth="1"/>
    <col min="4869" max="4869" width="16" style="42" customWidth="1"/>
    <col min="4870" max="4870" width="10.140625" style="42" customWidth="1"/>
    <col min="4871" max="4871" width="12.140625" style="42" customWidth="1"/>
    <col min="4872" max="4872" width="9" style="42" customWidth="1"/>
    <col min="4873" max="4873" width="12" style="42" customWidth="1"/>
    <col min="4874" max="4874" width="9.140625" style="42"/>
    <col min="4875" max="4875" width="7.85546875" style="42" customWidth="1"/>
    <col min="4876" max="4876" width="9.28515625" style="42" customWidth="1"/>
    <col min="4877" max="4877" width="9.5703125" style="42" customWidth="1"/>
    <col min="4878" max="5120" width="9.140625" style="42"/>
    <col min="5121" max="5121" width="4.42578125" style="42" customWidth="1"/>
    <col min="5122" max="5122" width="5.28515625" style="42" customWidth="1"/>
    <col min="5123" max="5123" width="44.42578125" style="42" customWidth="1"/>
    <col min="5124" max="5124" width="33.42578125" style="42" customWidth="1"/>
    <col min="5125" max="5125" width="16" style="42" customWidth="1"/>
    <col min="5126" max="5126" width="10.140625" style="42" customWidth="1"/>
    <col min="5127" max="5127" width="12.140625" style="42" customWidth="1"/>
    <col min="5128" max="5128" width="9" style="42" customWidth="1"/>
    <col min="5129" max="5129" width="12" style="42" customWidth="1"/>
    <col min="5130" max="5130" width="9.140625" style="42"/>
    <col min="5131" max="5131" width="7.85546875" style="42" customWidth="1"/>
    <col min="5132" max="5132" width="9.28515625" style="42" customWidth="1"/>
    <col min="5133" max="5133" width="9.5703125" style="42" customWidth="1"/>
    <col min="5134" max="5376" width="9.140625" style="42"/>
    <col min="5377" max="5377" width="4.42578125" style="42" customWidth="1"/>
    <col min="5378" max="5378" width="5.28515625" style="42" customWidth="1"/>
    <col min="5379" max="5379" width="44.42578125" style="42" customWidth="1"/>
    <col min="5380" max="5380" width="33.42578125" style="42" customWidth="1"/>
    <col min="5381" max="5381" width="16" style="42" customWidth="1"/>
    <col min="5382" max="5382" width="10.140625" style="42" customWidth="1"/>
    <col min="5383" max="5383" width="12.140625" style="42" customWidth="1"/>
    <col min="5384" max="5384" width="9" style="42" customWidth="1"/>
    <col min="5385" max="5385" width="12" style="42" customWidth="1"/>
    <col min="5386" max="5386" width="9.140625" style="42"/>
    <col min="5387" max="5387" width="7.85546875" style="42" customWidth="1"/>
    <col min="5388" max="5388" width="9.28515625" style="42" customWidth="1"/>
    <col min="5389" max="5389" width="9.5703125" style="42" customWidth="1"/>
    <col min="5390" max="5632" width="9.140625" style="42"/>
    <col min="5633" max="5633" width="4.42578125" style="42" customWidth="1"/>
    <col min="5634" max="5634" width="5.28515625" style="42" customWidth="1"/>
    <col min="5635" max="5635" width="44.42578125" style="42" customWidth="1"/>
    <col min="5636" max="5636" width="33.42578125" style="42" customWidth="1"/>
    <col min="5637" max="5637" width="16" style="42" customWidth="1"/>
    <col min="5638" max="5638" width="10.140625" style="42" customWidth="1"/>
    <col min="5639" max="5639" width="12.140625" style="42" customWidth="1"/>
    <col min="5640" max="5640" width="9" style="42" customWidth="1"/>
    <col min="5641" max="5641" width="12" style="42" customWidth="1"/>
    <col min="5642" max="5642" width="9.140625" style="42"/>
    <col min="5643" max="5643" width="7.85546875" style="42" customWidth="1"/>
    <col min="5644" max="5644" width="9.28515625" style="42" customWidth="1"/>
    <col min="5645" max="5645" width="9.5703125" style="42" customWidth="1"/>
    <col min="5646" max="5888" width="9.140625" style="42"/>
    <col min="5889" max="5889" width="4.42578125" style="42" customWidth="1"/>
    <col min="5890" max="5890" width="5.28515625" style="42" customWidth="1"/>
    <col min="5891" max="5891" width="44.42578125" style="42" customWidth="1"/>
    <col min="5892" max="5892" width="33.42578125" style="42" customWidth="1"/>
    <col min="5893" max="5893" width="16" style="42" customWidth="1"/>
    <col min="5894" max="5894" width="10.140625" style="42" customWidth="1"/>
    <col min="5895" max="5895" width="12.140625" style="42" customWidth="1"/>
    <col min="5896" max="5896" width="9" style="42" customWidth="1"/>
    <col min="5897" max="5897" width="12" style="42" customWidth="1"/>
    <col min="5898" max="5898" width="9.140625" style="42"/>
    <col min="5899" max="5899" width="7.85546875" style="42" customWidth="1"/>
    <col min="5900" max="5900" width="9.28515625" style="42" customWidth="1"/>
    <col min="5901" max="5901" width="9.5703125" style="42" customWidth="1"/>
    <col min="5902" max="6144" width="9.140625" style="42"/>
    <col min="6145" max="6145" width="4.42578125" style="42" customWidth="1"/>
    <col min="6146" max="6146" width="5.28515625" style="42" customWidth="1"/>
    <col min="6147" max="6147" width="44.42578125" style="42" customWidth="1"/>
    <col min="6148" max="6148" width="33.42578125" style="42" customWidth="1"/>
    <col min="6149" max="6149" width="16" style="42" customWidth="1"/>
    <col min="6150" max="6150" width="10.140625" style="42" customWidth="1"/>
    <col min="6151" max="6151" width="12.140625" style="42" customWidth="1"/>
    <col min="6152" max="6152" width="9" style="42" customWidth="1"/>
    <col min="6153" max="6153" width="12" style="42" customWidth="1"/>
    <col min="6154" max="6154" width="9.140625" style="42"/>
    <col min="6155" max="6155" width="7.85546875" style="42" customWidth="1"/>
    <col min="6156" max="6156" width="9.28515625" style="42" customWidth="1"/>
    <col min="6157" max="6157" width="9.5703125" style="42" customWidth="1"/>
    <col min="6158" max="6400" width="9.140625" style="42"/>
    <col min="6401" max="6401" width="4.42578125" style="42" customWidth="1"/>
    <col min="6402" max="6402" width="5.28515625" style="42" customWidth="1"/>
    <col min="6403" max="6403" width="44.42578125" style="42" customWidth="1"/>
    <col min="6404" max="6404" width="33.42578125" style="42" customWidth="1"/>
    <col min="6405" max="6405" width="16" style="42" customWidth="1"/>
    <col min="6406" max="6406" width="10.140625" style="42" customWidth="1"/>
    <col min="6407" max="6407" width="12.140625" style="42" customWidth="1"/>
    <col min="6408" max="6408" width="9" style="42" customWidth="1"/>
    <col min="6409" max="6409" width="12" style="42" customWidth="1"/>
    <col min="6410" max="6410" width="9.140625" style="42"/>
    <col min="6411" max="6411" width="7.85546875" style="42" customWidth="1"/>
    <col min="6412" max="6412" width="9.28515625" style="42" customWidth="1"/>
    <col min="6413" max="6413" width="9.5703125" style="42" customWidth="1"/>
    <col min="6414" max="6656" width="9.140625" style="42"/>
    <col min="6657" max="6657" width="4.42578125" style="42" customWidth="1"/>
    <col min="6658" max="6658" width="5.28515625" style="42" customWidth="1"/>
    <col min="6659" max="6659" width="44.42578125" style="42" customWidth="1"/>
    <col min="6660" max="6660" width="33.42578125" style="42" customWidth="1"/>
    <col min="6661" max="6661" width="16" style="42" customWidth="1"/>
    <col min="6662" max="6662" width="10.140625" style="42" customWidth="1"/>
    <col min="6663" max="6663" width="12.140625" style="42" customWidth="1"/>
    <col min="6664" max="6664" width="9" style="42" customWidth="1"/>
    <col min="6665" max="6665" width="12" style="42" customWidth="1"/>
    <col min="6666" max="6666" width="9.140625" style="42"/>
    <col min="6667" max="6667" width="7.85546875" style="42" customWidth="1"/>
    <col min="6668" max="6668" width="9.28515625" style="42" customWidth="1"/>
    <col min="6669" max="6669" width="9.5703125" style="42" customWidth="1"/>
    <col min="6670" max="6912" width="9.140625" style="42"/>
    <col min="6913" max="6913" width="4.42578125" style="42" customWidth="1"/>
    <col min="6914" max="6914" width="5.28515625" style="42" customWidth="1"/>
    <col min="6915" max="6915" width="44.42578125" style="42" customWidth="1"/>
    <col min="6916" max="6916" width="33.42578125" style="42" customWidth="1"/>
    <col min="6917" max="6917" width="16" style="42" customWidth="1"/>
    <col min="6918" max="6918" width="10.140625" style="42" customWidth="1"/>
    <col min="6919" max="6919" width="12.140625" style="42" customWidth="1"/>
    <col min="6920" max="6920" width="9" style="42" customWidth="1"/>
    <col min="6921" max="6921" width="12" style="42" customWidth="1"/>
    <col min="6922" max="6922" width="9.140625" style="42"/>
    <col min="6923" max="6923" width="7.85546875" style="42" customWidth="1"/>
    <col min="6924" max="6924" width="9.28515625" style="42" customWidth="1"/>
    <col min="6925" max="6925" width="9.5703125" style="42" customWidth="1"/>
    <col min="6926" max="7168" width="9.140625" style="42"/>
    <col min="7169" max="7169" width="4.42578125" style="42" customWidth="1"/>
    <col min="7170" max="7170" width="5.28515625" style="42" customWidth="1"/>
    <col min="7171" max="7171" width="44.42578125" style="42" customWidth="1"/>
    <col min="7172" max="7172" width="33.42578125" style="42" customWidth="1"/>
    <col min="7173" max="7173" width="16" style="42" customWidth="1"/>
    <col min="7174" max="7174" width="10.140625" style="42" customWidth="1"/>
    <col min="7175" max="7175" width="12.140625" style="42" customWidth="1"/>
    <col min="7176" max="7176" width="9" style="42" customWidth="1"/>
    <col min="7177" max="7177" width="12" style="42" customWidth="1"/>
    <col min="7178" max="7178" width="9.140625" style="42"/>
    <col min="7179" max="7179" width="7.85546875" style="42" customWidth="1"/>
    <col min="7180" max="7180" width="9.28515625" style="42" customWidth="1"/>
    <col min="7181" max="7181" width="9.5703125" style="42" customWidth="1"/>
    <col min="7182" max="7424" width="9.140625" style="42"/>
    <col min="7425" max="7425" width="4.42578125" style="42" customWidth="1"/>
    <col min="7426" max="7426" width="5.28515625" style="42" customWidth="1"/>
    <col min="7427" max="7427" width="44.42578125" style="42" customWidth="1"/>
    <col min="7428" max="7428" width="33.42578125" style="42" customWidth="1"/>
    <col min="7429" max="7429" width="16" style="42" customWidth="1"/>
    <col min="7430" max="7430" width="10.140625" style="42" customWidth="1"/>
    <col min="7431" max="7431" width="12.140625" style="42" customWidth="1"/>
    <col min="7432" max="7432" width="9" style="42" customWidth="1"/>
    <col min="7433" max="7433" width="12" style="42" customWidth="1"/>
    <col min="7434" max="7434" width="9.140625" style="42"/>
    <col min="7435" max="7435" width="7.85546875" style="42" customWidth="1"/>
    <col min="7436" max="7436" width="9.28515625" style="42" customWidth="1"/>
    <col min="7437" max="7437" width="9.5703125" style="42" customWidth="1"/>
    <col min="7438" max="7680" width="9.140625" style="42"/>
    <col min="7681" max="7681" width="4.42578125" style="42" customWidth="1"/>
    <col min="7682" max="7682" width="5.28515625" style="42" customWidth="1"/>
    <col min="7683" max="7683" width="44.42578125" style="42" customWidth="1"/>
    <col min="7684" max="7684" width="33.42578125" style="42" customWidth="1"/>
    <col min="7685" max="7685" width="16" style="42" customWidth="1"/>
    <col min="7686" max="7686" width="10.140625" style="42" customWidth="1"/>
    <col min="7687" max="7687" width="12.140625" style="42" customWidth="1"/>
    <col min="7688" max="7688" width="9" style="42" customWidth="1"/>
    <col min="7689" max="7689" width="12" style="42" customWidth="1"/>
    <col min="7690" max="7690" width="9.140625" style="42"/>
    <col min="7691" max="7691" width="7.85546875" style="42" customWidth="1"/>
    <col min="7692" max="7692" width="9.28515625" style="42" customWidth="1"/>
    <col min="7693" max="7693" width="9.5703125" style="42" customWidth="1"/>
    <col min="7694" max="7936" width="9.140625" style="42"/>
    <col min="7937" max="7937" width="4.42578125" style="42" customWidth="1"/>
    <col min="7938" max="7938" width="5.28515625" style="42" customWidth="1"/>
    <col min="7939" max="7939" width="44.42578125" style="42" customWidth="1"/>
    <col min="7940" max="7940" width="33.42578125" style="42" customWidth="1"/>
    <col min="7941" max="7941" width="16" style="42" customWidth="1"/>
    <col min="7942" max="7942" width="10.140625" style="42" customWidth="1"/>
    <col min="7943" max="7943" width="12.140625" style="42" customWidth="1"/>
    <col min="7944" max="7944" width="9" style="42" customWidth="1"/>
    <col min="7945" max="7945" width="12" style="42" customWidth="1"/>
    <col min="7946" max="7946" width="9.140625" style="42"/>
    <col min="7947" max="7947" width="7.85546875" style="42" customWidth="1"/>
    <col min="7948" max="7948" width="9.28515625" style="42" customWidth="1"/>
    <col min="7949" max="7949" width="9.5703125" style="42" customWidth="1"/>
    <col min="7950" max="8192" width="9.140625" style="42"/>
    <col min="8193" max="8193" width="4.42578125" style="42" customWidth="1"/>
    <col min="8194" max="8194" width="5.28515625" style="42" customWidth="1"/>
    <col min="8195" max="8195" width="44.42578125" style="42" customWidth="1"/>
    <col min="8196" max="8196" width="33.42578125" style="42" customWidth="1"/>
    <col min="8197" max="8197" width="16" style="42" customWidth="1"/>
    <col min="8198" max="8198" width="10.140625" style="42" customWidth="1"/>
    <col min="8199" max="8199" width="12.140625" style="42" customWidth="1"/>
    <col min="8200" max="8200" width="9" style="42" customWidth="1"/>
    <col min="8201" max="8201" width="12" style="42" customWidth="1"/>
    <col min="8202" max="8202" width="9.140625" style="42"/>
    <col min="8203" max="8203" width="7.85546875" style="42" customWidth="1"/>
    <col min="8204" max="8204" width="9.28515625" style="42" customWidth="1"/>
    <col min="8205" max="8205" width="9.5703125" style="42" customWidth="1"/>
    <col min="8206" max="8448" width="9.140625" style="42"/>
    <col min="8449" max="8449" width="4.42578125" style="42" customWidth="1"/>
    <col min="8450" max="8450" width="5.28515625" style="42" customWidth="1"/>
    <col min="8451" max="8451" width="44.42578125" style="42" customWidth="1"/>
    <col min="8452" max="8452" width="33.42578125" style="42" customWidth="1"/>
    <col min="8453" max="8453" width="16" style="42" customWidth="1"/>
    <col min="8454" max="8454" width="10.140625" style="42" customWidth="1"/>
    <col min="8455" max="8455" width="12.140625" style="42" customWidth="1"/>
    <col min="8456" max="8456" width="9" style="42" customWidth="1"/>
    <col min="8457" max="8457" width="12" style="42" customWidth="1"/>
    <col min="8458" max="8458" width="9.140625" style="42"/>
    <col min="8459" max="8459" width="7.85546875" style="42" customWidth="1"/>
    <col min="8460" max="8460" width="9.28515625" style="42" customWidth="1"/>
    <col min="8461" max="8461" width="9.5703125" style="42" customWidth="1"/>
    <col min="8462" max="8704" width="9.140625" style="42"/>
    <col min="8705" max="8705" width="4.42578125" style="42" customWidth="1"/>
    <col min="8706" max="8706" width="5.28515625" style="42" customWidth="1"/>
    <col min="8707" max="8707" width="44.42578125" style="42" customWidth="1"/>
    <col min="8708" max="8708" width="33.42578125" style="42" customWidth="1"/>
    <col min="8709" max="8709" width="16" style="42" customWidth="1"/>
    <col min="8710" max="8710" width="10.140625" style="42" customWidth="1"/>
    <col min="8711" max="8711" width="12.140625" style="42" customWidth="1"/>
    <col min="8712" max="8712" width="9" style="42" customWidth="1"/>
    <col min="8713" max="8713" width="12" style="42" customWidth="1"/>
    <col min="8714" max="8714" width="9.140625" style="42"/>
    <col min="8715" max="8715" width="7.85546875" style="42" customWidth="1"/>
    <col min="8716" max="8716" width="9.28515625" style="42" customWidth="1"/>
    <col min="8717" max="8717" width="9.5703125" style="42" customWidth="1"/>
    <col min="8718" max="8960" width="9.140625" style="42"/>
    <col min="8961" max="8961" width="4.42578125" style="42" customWidth="1"/>
    <col min="8962" max="8962" width="5.28515625" style="42" customWidth="1"/>
    <col min="8963" max="8963" width="44.42578125" style="42" customWidth="1"/>
    <col min="8964" max="8964" width="33.42578125" style="42" customWidth="1"/>
    <col min="8965" max="8965" width="16" style="42" customWidth="1"/>
    <col min="8966" max="8966" width="10.140625" style="42" customWidth="1"/>
    <col min="8967" max="8967" width="12.140625" style="42" customWidth="1"/>
    <col min="8968" max="8968" width="9" style="42" customWidth="1"/>
    <col min="8969" max="8969" width="12" style="42" customWidth="1"/>
    <col min="8970" max="8970" width="9.140625" style="42"/>
    <col min="8971" max="8971" width="7.85546875" style="42" customWidth="1"/>
    <col min="8972" max="8972" width="9.28515625" style="42" customWidth="1"/>
    <col min="8973" max="8973" width="9.5703125" style="42" customWidth="1"/>
    <col min="8974" max="9216" width="9.140625" style="42"/>
    <col min="9217" max="9217" width="4.42578125" style="42" customWidth="1"/>
    <col min="9218" max="9218" width="5.28515625" style="42" customWidth="1"/>
    <col min="9219" max="9219" width="44.42578125" style="42" customWidth="1"/>
    <col min="9220" max="9220" width="33.42578125" style="42" customWidth="1"/>
    <col min="9221" max="9221" width="16" style="42" customWidth="1"/>
    <col min="9222" max="9222" width="10.140625" style="42" customWidth="1"/>
    <col min="9223" max="9223" width="12.140625" style="42" customWidth="1"/>
    <col min="9224" max="9224" width="9" style="42" customWidth="1"/>
    <col min="9225" max="9225" width="12" style="42" customWidth="1"/>
    <col min="9226" max="9226" width="9.140625" style="42"/>
    <col min="9227" max="9227" width="7.85546875" style="42" customWidth="1"/>
    <col min="9228" max="9228" width="9.28515625" style="42" customWidth="1"/>
    <col min="9229" max="9229" width="9.5703125" style="42" customWidth="1"/>
    <col min="9230" max="9472" width="9.140625" style="42"/>
    <col min="9473" max="9473" width="4.42578125" style="42" customWidth="1"/>
    <col min="9474" max="9474" width="5.28515625" style="42" customWidth="1"/>
    <col min="9475" max="9475" width="44.42578125" style="42" customWidth="1"/>
    <col min="9476" max="9476" width="33.42578125" style="42" customWidth="1"/>
    <col min="9477" max="9477" width="16" style="42" customWidth="1"/>
    <col min="9478" max="9478" width="10.140625" style="42" customWidth="1"/>
    <col min="9479" max="9479" width="12.140625" style="42" customWidth="1"/>
    <col min="9480" max="9480" width="9" style="42" customWidth="1"/>
    <col min="9481" max="9481" width="12" style="42" customWidth="1"/>
    <col min="9482" max="9482" width="9.140625" style="42"/>
    <col min="9483" max="9483" width="7.85546875" style="42" customWidth="1"/>
    <col min="9484" max="9484" width="9.28515625" style="42" customWidth="1"/>
    <col min="9485" max="9485" width="9.5703125" style="42" customWidth="1"/>
    <col min="9486" max="9728" width="9.140625" style="42"/>
    <col min="9729" max="9729" width="4.42578125" style="42" customWidth="1"/>
    <col min="9730" max="9730" width="5.28515625" style="42" customWidth="1"/>
    <col min="9731" max="9731" width="44.42578125" style="42" customWidth="1"/>
    <col min="9732" max="9732" width="33.42578125" style="42" customWidth="1"/>
    <col min="9733" max="9733" width="16" style="42" customWidth="1"/>
    <col min="9734" max="9734" width="10.140625" style="42" customWidth="1"/>
    <col min="9735" max="9735" width="12.140625" style="42" customWidth="1"/>
    <col min="9736" max="9736" width="9" style="42" customWidth="1"/>
    <col min="9737" max="9737" width="12" style="42" customWidth="1"/>
    <col min="9738" max="9738" width="9.140625" style="42"/>
    <col min="9739" max="9739" width="7.85546875" style="42" customWidth="1"/>
    <col min="9740" max="9740" width="9.28515625" style="42" customWidth="1"/>
    <col min="9741" max="9741" width="9.5703125" style="42" customWidth="1"/>
    <col min="9742" max="9984" width="9.140625" style="42"/>
    <col min="9985" max="9985" width="4.42578125" style="42" customWidth="1"/>
    <col min="9986" max="9986" width="5.28515625" style="42" customWidth="1"/>
    <col min="9987" max="9987" width="44.42578125" style="42" customWidth="1"/>
    <col min="9988" max="9988" width="33.42578125" style="42" customWidth="1"/>
    <col min="9989" max="9989" width="16" style="42" customWidth="1"/>
    <col min="9990" max="9990" width="10.140625" style="42" customWidth="1"/>
    <col min="9991" max="9991" width="12.140625" style="42" customWidth="1"/>
    <col min="9992" max="9992" width="9" style="42" customWidth="1"/>
    <col min="9993" max="9993" width="12" style="42" customWidth="1"/>
    <col min="9994" max="9994" width="9.140625" style="42"/>
    <col min="9995" max="9995" width="7.85546875" style="42" customWidth="1"/>
    <col min="9996" max="9996" width="9.28515625" style="42" customWidth="1"/>
    <col min="9997" max="9997" width="9.5703125" style="42" customWidth="1"/>
    <col min="9998" max="10240" width="9.140625" style="42"/>
    <col min="10241" max="10241" width="4.42578125" style="42" customWidth="1"/>
    <col min="10242" max="10242" width="5.28515625" style="42" customWidth="1"/>
    <col min="10243" max="10243" width="44.42578125" style="42" customWidth="1"/>
    <col min="10244" max="10244" width="33.42578125" style="42" customWidth="1"/>
    <col min="10245" max="10245" width="16" style="42" customWidth="1"/>
    <col min="10246" max="10246" width="10.140625" style="42" customWidth="1"/>
    <col min="10247" max="10247" width="12.140625" style="42" customWidth="1"/>
    <col min="10248" max="10248" width="9" style="42" customWidth="1"/>
    <col min="10249" max="10249" width="12" style="42" customWidth="1"/>
    <col min="10250" max="10250" width="9.140625" style="42"/>
    <col min="10251" max="10251" width="7.85546875" style="42" customWidth="1"/>
    <col min="10252" max="10252" width="9.28515625" style="42" customWidth="1"/>
    <col min="10253" max="10253" width="9.5703125" style="42" customWidth="1"/>
    <col min="10254" max="10496" width="9.140625" style="42"/>
    <col min="10497" max="10497" width="4.42578125" style="42" customWidth="1"/>
    <col min="10498" max="10498" width="5.28515625" style="42" customWidth="1"/>
    <col min="10499" max="10499" width="44.42578125" style="42" customWidth="1"/>
    <col min="10500" max="10500" width="33.42578125" style="42" customWidth="1"/>
    <col min="10501" max="10501" width="16" style="42" customWidth="1"/>
    <col min="10502" max="10502" width="10.140625" style="42" customWidth="1"/>
    <col min="10503" max="10503" width="12.140625" style="42" customWidth="1"/>
    <col min="10504" max="10504" width="9" style="42" customWidth="1"/>
    <col min="10505" max="10505" width="12" style="42" customWidth="1"/>
    <col min="10506" max="10506" width="9.140625" style="42"/>
    <col min="10507" max="10507" width="7.85546875" style="42" customWidth="1"/>
    <col min="10508" max="10508" width="9.28515625" style="42" customWidth="1"/>
    <col min="10509" max="10509" width="9.5703125" style="42" customWidth="1"/>
    <col min="10510" max="10752" width="9.140625" style="42"/>
    <col min="10753" max="10753" width="4.42578125" style="42" customWidth="1"/>
    <col min="10754" max="10754" width="5.28515625" style="42" customWidth="1"/>
    <col min="10755" max="10755" width="44.42578125" style="42" customWidth="1"/>
    <col min="10756" max="10756" width="33.42578125" style="42" customWidth="1"/>
    <col min="10757" max="10757" width="16" style="42" customWidth="1"/>
    <col min="10758" max="10758" width="10.140625" style="42" customWidth="1"/>
    <col min="10759" max="10759" width="12.140625" style="42" customWidth="1"/>
    <col min="10760" max="10760" width="9" style="42" customWidth="1"/>
    <col min="10761" max="10761" width="12" style="42" customWidth="1"/>
    <col min="10762" max="10762" width="9.140625" style="42"/>
    <col min="10763" max="10763" width="7.85546875" style="42" customWidth="1"/>
    <col min="10764" max="10764" width="9.28515625" style="42" customWidth="1"/>
    <col min="10765" max="10765" width="9.5703125" style="42" customWidth="1"/>
    <col min="10766" max="11008" width="9.140625" style="42"/>
    <col min="11009" max="11009" width="4.42578125" style="42" customWidth="1"/>
    <col min="11010" max="11010" width="5.28515625" style="42" customWidth="1"/>
    <col min="11011" max="11011" width="44.42578125" style="42" customWidth="1"/>
    <col min="11012" max="11012" width="33.42578125" style="42" customWidth="1"/>
    <col min="11013" max="11013" width="16" style="42" customWidth="1"/>
    <col min="11014" max="11014" width="10.140625" style="42" customWidth="1"/>
    <col min="11015" max="11015" width="12.140625" style="42" customWidth="1"/>
    <col min="11016" max="11016" width="9" style="42" customWidth="1"/>
    <col min="11017" max="11017" width="12" style="42" customWidth="1"/>
    <col min="11018" max="11018" width="9.140625" style="42"/>
    <col min="11019" max="11019" width="7.85546875" style="42" customWidth="1"/>
    <col min="11020" max="11020" width="9.28515625" style="42" customWidth="1"/>
    <col min="11021" max="11021" width="9.5703125" style="42" customWidth="1"/>
    <col min="11022" max="11264" width="9.140625" style="42"/>
    <col min="11265" max="11265" width="4.42578125" style="42" customWidth="1"/>
    <col min="11266" max="11266" width="5.28515625" style="42" customWidth="1"/>
    <col min="11267" max="11267" width="44.42578125" style="42" customWidth="1"/>
    <col min="11268" max="11268" width="33.42578125" style="42" customWidth="1"/>
    <col min="11269" max="11269" width="16" style="42" customWidth="1"/>
    <col min="11270" max="11270" width="10.140625" style="42" customWidth="1"/>
    <col min="11271" max="11271" width="12.140625" style="42" customWidth="1"/>
    <col min="11272" max="11272" width="9" style="42" customWidth="1"/>
    <col min="11273" max="11273" width="12" style="42" customWidth="1"/>
    <col min="11274" max="11274" width="9.140625" style="42"/>
    <col min="11275" max="11275" width="7.85546875" style="42" customWidth="1"/>
    <col min="11276" max="11276" width="9.28515625" style="42" customWidth="1"/>
    <col min="11277" max="11277" width="9.5703125" style="42" customWidth="1"/>
    <col min="11278" max="11520" width="9.140625" style="42"/>
    <col min="11521" max="11521" width="4.42578125" style="42" customWidth="1"/>
    <col min="11522" max="11522" width="5.28515625" style="42" customWidth="1"/>
    <col min="11523" max="11523" width="44.42578125" style="42" customWidth="1"/>
    <col min="11524" max="11524" width="33.42578125" style="42" customWidth="1"/>
    <col min="11525" max="11525" width="16" style="42" customWidth="1"/>
    <col min="11526" max="11526" width="10.140625" style="42" customWidth="1"/>
    <col min="11527" max="11527" width="12.140625" style="42" customWidth="1"/>
    <col min="11528" max="11528" width="9" style="42" customWidth="1"/>
    <col min="11529" max="11529" width="12" style="42" customWidth="1"/>
    <col min="11530" max="11530" width="9.140625" style="42"/>
    <col min="11531" max="11531" width="7.85546875" style="42" customWidth="1"/>
    <col min="11532" max="11532" width="9.28515625" style="42" customWidth="1"/>
    <col min="11533" max="11533" width="9.5703125" style="42" customWidth="1"/>
    <col min="11534" max="11776" width="9.140625" style="42"/>
    <col min="11777" max="11777" width="4.42578125" style="42" customWidth="1"/>
    <col min="11778" max="11778" width="5.28515625" style="42" customWidth="1"/>
    <col min="11779" max="11779" width="44.42578125" style="42" customWidth="1"/>
    <col min="11780" max="11780" width="33.42578125" style="42" customWidth="1"/>
    <col min="11781" max="11781" width="16" style="42" customWidth="1"/>
    <col min="11782" max="11782" width="10.140625" style="42" customWidth="1"/>
    <col min="11783" max="11783" width="12.140625" style="42" customWidth="1"/>
    <col min="11784" max="11784" width="9" style="42" customWidth="1"/>
    <col min="11785" max="11785" width="12" style="42" customWidth="1"/>
    <col min="11786" max="11786" width="9.140625" style="42"/>
    <col min="11787" max="11787" width="7.85546875" style="42" customWidth="1"/>
    <col min="11788" max="11788" width="9.28515625" style="42" customWidth="1"/>
    <col min="11789" max="11789" width="9.5703125" style="42" customWidth="1"/>
    <col min="11790" max="12032" width="9.140625" style="42"/>
    <col min="12033" max="12033" width="4.42578125" style="42" customWidth="1"/>
    <col min="12034" max="12034" width="5.28515625" style="42" customWidth="1"/>
    <col min="12035" max="12035" width="44.42578125" style="42" customWidth="1"/>
    <col min="12036" max="12036" width="33.42578125" style="42" customWidth="1"/>
    <col min="12037" max="12037" width="16" style="42" customWidth="1"/>
    <col min="12038" max="12038" width="10.140625" style="42" customWidth="1"/>
    <col min="12039" max="12039" width="12.140625" style="42" customWidth="1"/>
    <col min="12040" max="12040" width="9" style="42" customWidth="1"/>
    <col min="12041" max="12041" width="12" style="42" customWidth="1"/>
    <col min="12042" max="12042" width="9.140625" style="42"/>
    <col min="12043" max="12043" width="7.85546875" style="42" customWidth="1"/>
    <col min="12044" max="12044" width="9.28515625" style="42" customWidth="1"/>
    <col min="12045" max="12045" width="9.5703125" style="42" customWidth="1"/>
    <col min="12046" max="12288" width="9.140625" style="42"/>
    <col min="12289" max="12289" width="4.42578125" style="42" customWidth="1"/>
    <col min="12290" max="12290" width="5.28515625" style="42" customWidth="1"/>
    <col min="12291" max="12291" width="44.42578125" style="42" customWidth="1"/>
    <col min="12292" max="12292" width="33.42578125" style="42" customWidth="1"/>
    <col min="12293" max="12293" width="16" style="42" customWidth="1"/>
    <col min="12294" max="12294" width="10.140625" style="42" customWidth="1"/>
    <col min="12295" max="12295" width="12.140625" style="42" customWidth="1"/>
    <col min="12296" max="12296" width="9" style="42" customWidth="1"/>
    <col min="12297" max="12297" width="12" style="42" customWidth="1"/>
    <col min="12298" max="12298" width="9.140625" style="42"/>
    <col min="12299" max="12299" width="7.85546875" style="42" customWidth="1"/>
    <col min="12300" max="12300" width="9.28515625" style="42" customWidth="1"/>
    <col min="12301" max="12301" width="9.5703125" style="42" customWidth="1"/>
    <col min="12302" max="12544" width="9.140625" style="42"/>
    <col min="12545" max="12545" width="4.42578125" style="42" customWidth="1"/>
    <col min="12546" max="12546" width="5.28515625" style="42" customWidth="1"/>
    <col min="12547" max="12547" width="44.42578125" style="42" customWidth="1"/>
    <col min="12548" max="12548" width="33.42578125" style="42" customWidth="1"/>
    <col min="12549" max="12549" width="16" style="42" customWidth="1"/>
    <col min="12550" max="12550" width="10.140625" style="42" customWidth="1"/>
    <col min="12551" max="12551" width="12.140625" style="42" customWidth="1"/>
    <col min="12552" max="12552" width="9" style="42" customWidth="1"/>
    <col min="12553" max="12553" width="12" style="42" customWidth="1"/>
    <col min="12554" max="12554" width="9.140625" style="42"/>
    <col min="12555" max="12555" width="7.85546875" style="42" customWidth="1"/>
    <col min="12556" max="12556" width="9.28515625" style="42" customWidth="1"/>
    <col min="12557" max="12557" width="9.5703125" style="42" customWidth="1"/>
    <col min="12558" max="12800" width="9.140625" style="42"/>
    <col min="12801" max="12801" width="4.42578125" style="42" customWidth="1"/>
    <col min="12802" max="12802" width="5.28515625" style="42" customWidth="1"/>
    <col min="12803" max="12803" width="44.42578125" style="42" customWidth="1"/>
    <col min="12804" max="12804" width="33.42578125" style="42" customWidth="1"/>
    <col min="12805" max="12805" width="16" style="42" customWidth="1"/>
    <col min="12806" max="12806" width="10.140625" style="42" customWidth="1"/>
    <col min="12807" max="12807" width="12.140625" style="42" customWidth="1"/>
    <col min="12808" max="12808" width="9" style="42" customWidth="1"/>
    <col min="12809" max="12809" width="12" style="42" customWidth="1"/>
    <col min="12810" max="12810" width="9.140625" style="42"/>
    <col min="12811" max="12811" width="7.85546875" style="42" customWidth="1"/>
    <col min="12812" max="12812" width="9.28515625" style="42" customWidth="1"/>
    <col min="12813" max="12813" width="9.5703125" style="42" customWidth="1"/>
    <col min="12814" max="13056" width="9.140625" style="42"/>
    <col min="13057" max="13057" width="4.42578125" style="42" customWidth="1"/>
    <col min="13058" max="13058" width="5.28515625" style="42" customWidth="1"/>
    <col min="13059" max="13059" width="44.42578125" style="42" customWidth="1"/>
    <col min="13060" max="13060" width="33.42578125" style="42" customWidth="1"/>
    <col min="13061" max="13061" width="16" style="42" customWidth="1"/>
    <col min="13062" max="13062" width="10.140625" style="42" customWidth="1"/>
    <col min="13063" max="13063" width="12.140625" style="42" customWidth="1"/>
    <col min="13064" max="13064" width="9" style="42" customWidth="1"/>
    <col min="13065" max="13065" width="12" style="42" customWidth="1"/>
    <col min="13066" max="13066" width="9.140625" style="42"/>
    <col min="13067" max="13067" width="7.85546875" style="42" customWidth="1"/>
    <col min="13068" max="13068" width="9.28515625" style="42" customWidth="1"/>
    <col min="13069" max="13069" width="9.5703125" style="42" customWidth="1"/>
    <col min="13070" max="13312" width="9.140625" style="42"/>
    <col min="13313" max="13313" width="4.42578125" style="42" customWidth="1"/>
    <col min="13314" max="13314" width="5.28515625" style="42" customWidth="1"/>
    <col min="13315" max="13315" width="44.42578125" style="42" customWidth="1"/>
    <col min="13316" max="13316" width="33.42578125" style="42" customWidth="1"/>
    <col min="13317" max="13317" width="16" style="42" customWidth="1"/>
    <col min="13318" max="13318" width="10.140625" style="42" customWidth="1"/>
    <col min="13319" max="13319" width="12.140625" style="42" customWidth="1"/>
    <col min="13320" max="13320" width="9" style="42" customWidth="1"/>
    <col min="13321" max="13321" width="12" style="42" customWidth="1"/>
    <col min="13322" max="13322" width="9.140625" style="42"/>
    <col min="13323" max="13323" width="7.85546875" style="42" customWidth="1"/>
    <col min="13324" max="13324" width="9.28515625" style="42" customWidth="1"/>
    <col min="13325" max="13325" width="9.5703125" style="42" customWidth="1"/>
    <col min="13326" max="13568" width="9.140625" style="42"/>
    <col min="13569" max="13569" width="4.42578125" style="42" customWidth="1"/>
    <col min="13570" max="13570" width="5.28515625" style="42" customWidth="1"/>
    <col min="13571" max="13571" width="44.42578125" style="42" customWidth="1"/>
    <col min="13572" max="13572" width="33.42578125" style="42" customWidth="1"/>
    <col min="13573" max="13573" width="16" style="42" customWidth="1"/>
    <col min="13574" max="13574" width="10.140625" style="42" customWidth="1"/>
    <col min="13575" max="13575" width="12.140625" style="42" customWidth="1"/>
    <col min="13576" max="13576" width="9" style="42" customWidth="1"/>
    <col min="13577" max="13577" width="12" style="42" customWidth="1"/>
    <col min="13578" max="13578" width="9.140625" style="42"/>
    <col min="13579" max="13579" width="7.85546875" style="42" customWidth="1"/>
    <col min="13580" max="13580" width="9.28515625" style="42" customWidth="1"/>
    <col min="13581" max="13581" width="9.5703125" style="42" customWidth="1"/>
    <col min="13582" max="13824" width="9.140625" style="42"/>
    <col min="13825" max="13825" width="4.42578125" style="42" customWidth="1"/>
    <col min="13826" max="13826" width="5.28515625" style="42" customWidth="1"/>
    <col min="13827" max="13827" width="44.42578125" style="42" customWidth="1"/>
    <col min="13828" max="13828" width="33.42578125" style="42" customWidth="1"/>
    <col min="13829" max="13829" width="16" style="42" customWidth="1"/>
    <col min="13830" max="13830" width="10.140625" style="42" customWidth="1"/>
    <col min="13831" max="13831" width="12.140625" style="42" customWidth="1"/>
    <col min="13832" max="13832" width="9" style="42" customWidth="1"/>
    <col min="13833" max="13833" width="12" style="42" customWidth="1"/>
    <col min="13834" max="13834" width="9.140625" style="42"/>
    <col min="13835" max="13835" width="7.85546875" style="42" customWidth="1"/>
    <col min="13836" max="13836" width="9.28515625" style="42" customWidth="1"/>
    <col min="13837" max="13837" width="9.5703125" style="42" customWidth="1"/>
    <col min="13838" max="14080" width="9.140625" style="42"/>
    <col min="14081" max="14081" width="4.42578125" style="42" customWidth="1"/>
    <col min="14082" max="14082" width="5.28515625" style="42" customWidth="1"/>
    <col min="14083" max="14083" width="44.42578125" style="42" customWidth="1"/>
    <col min="14084" max="14084" width="33.42578125" style="42" customWidth="1"/>
    <col min="14085" max="14085" width="16" style="42" customWidth="1"/>
    <col min="14086" max="14086" width="10.140625" style="42" customWidth="1"/>
    <col min="14087" max="14087" width="12.140625" style="42" customWidth="1"/>
    <col min="14088" max="14088" width="9" style="42" customWidth="1"/>
    <col min="14089" max="14089" width="12" style="42" customWidth="1"/>
    <col min="14090" max="14090" width="9.140625" style="42"/>
    <col min="14091" max="14091" width="7.85546875" style="42" customWidth="1"/>
    <col min="14092" max="14092" width="9.28515625" style="42" customWidth="1"/>
    <col min="14093" max="14093" width="9.5703125" style="42" customWidth="1"/>
    <col min="14094" max="14336" width="9.140625" style="42"/>
    <col min="14337" max="14337" width="4.42578125" style="42" customWidth="1"/>
    <col min="14338" max="14338" width="5.28515625" style="42" customWidth="1"/>
    <col min="14339" max="14339" width="44.42578125" style="42" customWidth="1"/>
    <col min="14340" max="14340" width="33.42578125" style="42" customWidth="1"/>
    <col min="14341" max="14341" width="16" style="42" customWidth="1"/>
    <col min="14342" max="14342" width="10.140625" style="42" customWidth="1"/>
    <col min="14343" max="14343" width="12.140625" style="42" customWidth="1"/>
    <col min="14344" max="14344" width="9" style="42" customWidth="1"/>
    <col min="14345" max="14345" width="12" style="42" customWidth="1"/>
    <col min="14346" max="14346" width="9.140625" style="42"/>
    <col min="14347" max="14347" width="7.85546875" style="42" customWidth="1"/>
    <col min="14348" max="14348" width="9.28515625" style="42" customWidth="1"/>
    <col min="14349" max="14349" width="9.5703125" style="42" customWidth="1"/>
    <col min="14350" max="14592" width="9.140625" style="42"/>
    <col min="14593" max="14593" width="4.42578125" style="42" customWidth="1"/>
    <col min="14594" max="14594" width="5.28515625" style="42" customWidth="1"/>
    <col min="14595" max="14595" width="44.42578125" style="42" customWidth="1"/>
    <col min="14596" max="14596" width="33.42578125" style="42" customWidth="1"/>
    <col min="14597" max="14597" width="16" style="42" customWidth="1"/>
    <col min="14598" max="14598" width="10.140625" style="42" customWidth="1"/>
    <col min="14599" max="14599" width="12.140625" style="42" customWidth="1"/>
    <col min="14600" max="14600" width="9" style="42" customWidth="1"/>
    <col min="14601" max="14601" width="12" style="42" customWidth="1"/>
    <col min="14602" max="14602" width="9.140625" style="42"/>
    <col min="14603" max="14603" width="7.85546875" style="42" customWidth="1"/>
    <col min="14604" max="14604" width="9.28515625" style="42" customWidth="1"/>
    <col min="14605" max="14605" width="9.5703125" style="42" customWidth="1"/>
    <col min="14606" max="14848" width="9.140625" style="42"/>
    <col min="14849" max="14849" width="4.42578125" style="42" customWidth="1"/>
    <col min="14850" max="14850" width="5.28515625" style="42" customWidth="1"/>
    <col min="14851" max="14851" width="44.42578125" style="42" customWidth="1"/>
    <col min="14852" max="14852" width="33.42578125" style="42" customWidth="1"/>
    <col min="14853" max="14853" width="16" style="42" customWidth="1"/>
    <col min="14854" max="14854" width="10.140625" style="42" customWidth="1"/>
    <col min="14855" max="14855" width="12.140625" style="42" customWidth="1"/>
    <col min="14856" max="14856" width="9" style="42" customWidth="1"/>
    <col min="14857" max="14857" width="12" style="42" customWidth="1"/>
    <col min="14858" max="14858" width="9.140625" style="42"/>
    <col min="14859" max="14859" width="7.85546875" style="42" customWidth="1"/>
    <col min="14860" max="14860" width="9.28515625" style="42" customWidth="1"/>
    <col min="14861" max="14861" width="9.5703125" style="42" customWidth="1"/>
    <col min="14862" max="15104" width="9.140625" style="42"/>
    <col min="15105" max="15105" width="4.42578125" style="42" customWidth="1"/>
    <col min="15106" max="15106" width="5.28515625" style="42" customWidth="1"/>
    <col min="15107" max="15107" width="44.42578125" style="42" customWidth="1"/>
    <col min="15108" max="15108" width="33.42578125" style="42" customWidth="1"/>
    <col min="15109" max="15109" width="16" style="42" customWidth="1"/>
    <col min="15110" max="15110" width="10.140625" style="42" customWidth="1"/>
    <col min="15111" max="15111" width="12.140625" style="42" customWidth="1"/>
    <col min="15112" max="15112" width="9" style="42" customWidth="1"/>
    <col min="15113" max="15113" width="12" style="42" customWidth="1"/>
    <col min="15114" max="15114" width="9.140625" style="42"/>
    <col min="15115" max="15115" width="7.85546875" style="42" customWidth="1"/>
    <col min="15116" max="15116" width="9.28515625" style="42" customWidth="1"/>
    <col min="15117" max="15117" width="9.5703125" style="42" customWidth="1"/>
    <col min="15118" max="15360" width="9.140625" style="42"/>
    <col min="15361" max="15361" width="4.42578125" style="42" customWidth="1"/>
    <col min="15362" max="15362" width="5.28515625" style="42" customWidth="1"/>
    <col min="15363" max="15363" width="44.42578125" style="42" customWidth="1"/>
    <col min="15364" max="15364" width="33.42578125" style="42" customWidth="1"/>
    <col min="15365" max="15365" width="16" style="42" customWidth="1"/>
    <col min="15366" max="15366" width="10.140625" style="42" customWidth="1"/>
    <col min="15367" max="15367" width="12.140625" style="42" customWidth="1"/>
    <col min="15368" max="15368" width="9" style="42" customWidth="1"/>
    <col min="15369" max="15369" width="12" style="42" customWidth="1"/>
    <col min="15370" max="15370" width="9.140625" style="42"/>
    <col min="15371" max="15371" width="7.85546875" style="42" customWidth="1"/>
    <col min="15372" max="15372" width="9.28515625" style="42" customWidth="1"/>
    <col min="15373" max="15373" width="9.5703125" style="42" customWidth="1"/>
    <col min="15374" max="15616" width="9.140625" style="42"/>
    <col min="15617" max="15617" width="4.42578125" style="42" customWidth="1"/>
    <col min="15618" max="15618" width="5.28515625" style="42" customWidth="1"/>
    <col min="15619" max="15619" width="44.42578125" style="42" customWidth="1"/>
    <col min="15620" max="15620" width="33.42578125" style="42" customWidth="1"/>
    <col min="15621" max="15621" width="16" style="42" customWidth="1"/>
    <col min="15622" max="15622" width="10.140625" style="42" customWidth="1"/>
    <col min="15623" max="15623" width="12.140625" style="42" customWidth="1"/>
    <col min="15624" max="15624" width="9" style="42" customWidth="1"/>
    <col min="15625" max="15625" width="12" style="42" customWidth="1"/>
    <col min="15626" max="15626" width="9.140625" style="42"/>
    <col min="15627" max="15627" width="7.85546875" style="42" customWidth="1"/>
    <col min="15628" max="15628" width="9.28515625" style="42" customWidth="1"/>
    <col min="15629" max="15629" width="9.5703125" style="42" customWidth="1"/>
    <col min="15630" max="15872" width="9.140625" style="42"/>
    <col min="15873" max="15873" width="4.42578125" style="42" customWidth="1"/>
    <col min="15874" max="15874" width="5.28515625" style="42" customWidth="1"/>
    <col min="15875" max="15875" width="44.42578125" style="42" customWidth="1"/>
    <col min="15876" max="15876" width="33.42578125" style="42" customWidth="1"/>
    <col min="15877" max="15877" width="16" style="42" customWidth="1"/>
    <col min="15878" max="15878" width="10.140625" style="42" customWidth="1"/>
    <col min="15879" max="15879" width="12.140625" style="42" customWidth="1"/>
    <col min="15880" max="15880" width="9" style="42" customWidth="1"/>
    <col min="15881" max="15881" width="12" style="42" customWidth="1"/>
    <col min="15882" max="15882" width="9.140625" style="42"/>
    <col min="15883" max="15883" width="7.85546875" style="42" customWidth="1"/>
    <col min="15884" max="15884" width="9.28515625" style="42" customWidth="1"/>
    <col min="15885" max="15885" width="9.5703125" style="42" customWidth="1"/>
    <col min="15886" max="16128" width="9.140625" style="42"/>
    <col min="16129" max="16129" width="4.42578125" style="42" customWidth="1"/>
    <col min="16130" max="16130" width="5.28515625" style="42" customWidth="1"/>
    <col min="16131" max="16131" width="44.42578125" style="42" customWidth="1"/>
    <col min="16132" max="16132" width="33.42578125" style="42" customWidth="1"/>
    <col min="16133" max="16133" width="16" style="42" customWidth="1"/>
    <col min="16134" max="16134" width="10.140625" style="42" customWidth="1"/>
    <col min="16135" max="16135" width="12.140625" style="42" customWidth="1"/>
    <col min="16136" max="16136" width="9" style="42" customWidth="1"/>
    <col min="16137" max="16137" width="12" style="42" customWidth="1"/>
    <col min="16138" max="16138" width="9.140625" style="42"/>
    <col min="16139" max="16139" width="7.85546875" style="42" customWidth="1"/>
    <col min="16140" max="16140" width="9.28515625" style="42" customWidth="1"/>
    <col min="16141" max="16141" width="9.5703125" style="42" customWidth="1"/>
    <col min="16142" max="16384" width="9.140625" style="42"/>
  </cols>
  <sheetData>
    <row r="1" spans="1:44" s="39" customFormat="1" ht="25.15" customHeight="1" x14ac:dyDescent="0.2">
      <c r="A1" s="37"/>
      <c r="B1" s="1138" t="s">
        <v>118</v>
      </c>
      <c r="C1" s="1138"/>
      <c r="D1" s="1138"/>
      <c r="E1" s="1138"/>
      <c r="F1" s="1138"/>
      <c r="G1" s="1138"/>
      <c r="H1" s="1138"/>
      <c r="I1" s="1138"/>
      <c r="J1" s="1138"/>
      <c r="K1" s="1138"/>
      <c r="L1" s="1138"/>
      <c r="M1" s="11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row>
    <row r="2" spans="1:44" ht="10.15" customHeight="1" x14ac:dyDescent="0.2">
      <c r="A2" s="40"/>
      <c r="B2" s="41"/>
      <c r="C2" s="1139"/>
      <c r="D2" s="1139"/>
      <c r="E2" s="1139"/>
      <c r="F2" s="1139"/>
      <c r="G2" s="1139"/>
      <c r="H2" s="1139"/>
      <c r="I2" s="1139"/>
      <c r="J2" s="1139"/>
      <c r="K2" s="1139"/>
      <c r="L2" s="1139"/>
      <c r="M2" s="1139"/>
    </row>
    <row r="3" spans="1:44" s="39" customFormat="1" ht="25.15" customHeight="1" x14ac:dyDescent="0.2">
      <c r="A3" s="37"/>
      <c r="B3" s="1138" t="s">
        <v>119</v>
      </c>
      <c r="C3" s="1138"/>
      <c r="D3" s="1138"/>
      <c r="E3" s="1138"/>
      <c r="F3" s="1138"/>
      <c r="G3" s="1138"/>
      <c r="H3" s="1138"/>
      <c r="I3" s="1138"/>
      <c r="J3" s="1138"/>
      <c r="K3" s="1138"/>
      <c r="L3" s="1138"/>
      <c r="M3" s="11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row>
    <row r="4" spans="1:44" s="45" customFormat="1" ht="34.5" customHeight="1" x14ac:dyDescent="0.2">
      <c r="A4" s="43"/>
      <c r="B4" s="43" t="s">
        <v>120</v>
      </c>
      <c r="C4" s="44" t="s">
        <v>121</v>
      </c>
      <c r="D4" s="44" t="s">
        <v>122</v>
      </c>
      <c r="E4" s="44" t="s">
        <v>123</v>
      </c>
      <c r="F4" s="1140" t="s">
        <v>124</v>
      </c>
      <c r="G4" s="1140"/>
      <c r="H4" s="1140" t="s">
        <v>125</v>
      </c>
      <c r="I4" s="1140"/>
      <c r="J4" s="1140" t="s">
        <v>126</v>
      </c>
      <c r="K4" s="1140"/>
      <c r="L4" s="1140" t="s">
        <v>127</v>
      </c>
      <c r="M4" s="1140"/>
    </row>
    <row r="5" spans="1:44" s="49" customFormat="1" ht="34.5" customHeight="1" x14ac:dyDescent="0.25">
      <c r="A5" s="46"/>
      <c r="B5" s="46"/>
      <c r="C5" s="47"/>
      <c r="D5" s="47"/>
      <c r="E5" s="48"/>
      <c r="F5" s="48" t="s">
        <v>128</v>
      </c>
      <c r="G5" s="48" t="s">
        <v>129</v>
      </c>
      <c r="H5" s="48" t="s">
        <v>128</v>
      </c>
      <c r="I5" s="48" t="s">
        <v>129</v>
      </c>
      <c r="J5" s="48" t="s">
        <v>128</v>
      </c>
      <c r="K5" s="47" t="s">
        <v>129</v>
      </c>
      <c r="L5" s="48" t="s">
        <v>128</v>
      </c>
      <c r="M5" s="47" t="s">
        <v>129</v>
      </c>
    </row>
    <row r="6" spans="1:44" ht="12" x14ac:dyDescent="0.2">
      <c r="A6" s="50">
        <v>1</v>
      </c>
      <c r="B6" s="50">
        <v>1</v>
      </c>
      <c r="C6" s="51" t="s">
        <v>130</v>
      </c>
      <c r="D6" s="52"/>
      <c r="E6" s="53"/>
      <c r="F6" s="54"/>
      <c r="G6" s="54"/>
      <c r="H6" s="54"/>
      <c r="I6" s="55"/>
      <c r="J6" s="54"/>
      <c r="K6" s="56"/>
      <c r="L6" s="54"/>
      <c r="M6" s="56"/>
    </row>
    <row r="7" spans="1:44" ht="76.5" x14ac:dyDescent="0.2">
      <c r="A7" s="57" t="s">
        <v>131</v>
      </c>
      <c r="B7" s="58" t="s">
        <v>132</v>
      </c>
      <c r="C7" s="59" t="s">
        <v>133</v>
      </c>
      <c r="D7" s="60" t="s">
        <v>134</v>
      </c>
      <c r="E7" s="61">
        <v>41820</v>
      </c>
      <c r="F7" s="62" t="s">
        <v>135</v>
      </c>
      <c r="G7" s="63"/>
      <c r="H7" s="62" t="s">
        <v>136</v>
      </c>
      <c r="I7" s="64"/>
      <c r="J7" s="62" t="s">
        <v>137</v>
      </c>
      <c r="K7" s="63"/>
      <c r="L7" s="62" t="s">
        <v>138</v>
      </c>
      <c r="M7" s="65"/>
    </row>
    <row r="8" spans="1:44" ht="63.75" x14ac:dyDescent="0.2">
      <c r="A8" s="57" t="s">
        <v>132</v>
      </c>
      <c r="B8" s="58" t="s">
        <v>132</v>
      </c>
      <c r="C8" s="66" t="s">
        <v>139</v>
      </c>
      <c r="D8" s="60" t="s">
        <v>140</v>
      </c>
      <c r="E8" s="61">
        <v>41820</v>
      </c>
      <c r="F8" s="62" t="s">
        <v>141</v>
      </c>
      <c r="G8" s="63"/>
      <c r="H8" s="62" t="s">
        <v>142</v>
      </c>
      <c r="I8" s="67"/>
      <c r="J8" s="62" t="s">
        <v>143</v>
      </c>
      <c r="K8" s="63"/>
      <c r="L8" s="62" t="s">
        <v>144</v>
      </c>
      <c r="M8" s="65"/>
    </row>
    <row r="9" spans="1:44" ht="140.25" x14ac:dyDescent="0.2">
      <c r="A9" s="57" t="s">
        <v>145</v>
      </c>
      <c r="B9" s="58" t="s">
        <v>146</v>
      </c>
      <c r="C9" s="66" t="s">
        <v>147</v>
      </c>
      <c r="D9" s="60" t="s">
        <v>148</v>
      </c>
      <c r="E9" s="61">
        <v>41820</v>
      </c>
      <c r="F9" s="68" t="s">
        <v>149</v>
      </c>
      <c r="G9" s="63"/>
      <c r="H9" s="62" t="s">
        <v>150</v>
      </c>
      <c r="I9" s="64"/>
      <c r="J9" s="62" t="s">
        <v>151</v>
      </c>
      <c r="K9" s="63"/>
      <c r="L9" s="62" t="s">
        <v>152</v>
      </c>
      <c r="M9" s="65"/>
    </row>
    <row r="10" spans="1:44" ht="127.5" x14ac:dyDescent="0.2">
      <c r="A10" s="57" t="s">
        <v>153</v>
      </c>
      <c r="B10" s="58" t="s">
        <v>146</v>
      </c>
      <c r="C10" s="66" t="s">
        <v>154</v>
      </c>
      <c r="D10" s="60" t="s">
        <v>148</v>
      </c>
      <c r="E10" s="61">
        <v>41547</v>
      </c>
      <c r="F10" s="62" t="s">
        <v>155</v>
      </c>
      <c r="G10" s="63"/>
      <c r="H10" s="62" t="s">
        <v>156</v>
      </c>
      <c r="I10" s="64"/>
      <c r="J10" s="62"/>
      <c r="K10" s="63"/>
      <c r="L10" s="62" t="s">
        <v>157</v>
      </c>
      <c r="M10" s="65"/>
    </row>
    <row r="11" spans="1:44" ht="204" x14ac:dyDescent="0.2">
      <c r="A11" s="57" t="s">
        <v>158</v>
      </c>
      <c r="B11" s="58" t="s">
        <v>146</v>
      </c>
      <c r="C11" s="66" t="s">
        <v>159</v>
      </c>
      <c r="D11" s="60" t="s">
        <v>148</v>
      </c>
      <c r="E11" s="61">
        <v>41486</v>
      </c>
      <c r="F11" s="62" t="s">
        <v>160</v>
      </c>
      <c r="G11" s="63"/>
      <c r="H11" s="62"/>
      <c r="I11" s="64"/>
      <c r="J11" s="62"/>
      <c r="K11" s="63"/>
      <c r="L11" s="62" t="s">
        <v>161</v>
      </c>
      <c r="M11" s="65"/>
    </row>
    <row r="12" spans="1:44" ht="67.5" x14ac:dyDescent="0.2">
      <c r="A12" s="57" t="s">
        <v>162</v>
      </c>
      <c r="B12" s="58" t="s">
        <v>146</v>
      </c>
      <c r="C12" s="66" t="s">
        <v>163</v>
      </c>
      <c r="D12" s="60" t="s">
        <v>148</v>
      </c>
      <c r="E12" s="61">
        <v>41545</v>
      </c>
      <c r="F12" s="69" t="s">
        <v>164</v>
      </c>
      <c r="G12" s="63"/>
      <c r="H12" s="69"/>
      <c r="I12" s="67"/>
      <c r="J12" s="69"/>
      <c r="K12" s="70"/>
      <c r="L12" s="69"/>
      <c r="M12" s="65"/>
    </row>
    <row r="13" spans="1:44" ht="81" x14ac:dyDescent="0.2">
      <c r="A13" s="57" t="s">
        <v>165</v>
      </c>
      <c r="B13" s="58" t="s">
        <v>146</v>
      </c>
      <c r="C13" s="66" t="s">
        <v>166</v>
      </c>
      <c r="D13" s="60" t="s">
        <v>148</v>
      </c>
      <c r="E13" s="61">
        <v>41698</v>
      </c>
      <c r="F13" s="69"/>
      <c r="G13" s="70"/>
      <c r="H13" s="69"/>
      <c r="I13" s="67"/>
      <c r="J13" s="69" t="s">
        <v>167</v>
      </c>
      <c r="K13" s="70"/>
      <c r="L13" s="69"/>
      <c r="M13" s="65"/>
    </row>
    <row r="14" spans="1:44" ht="191.25" x14ac:dyDescent="0.2">
      <c r="A14" s="57">
        <v>1.3</v>
      </c>
      <c r="B14" s="58" t="s">
        <v>168</v>
      </c>
      <c r="C14" s="66" t="s">
        <v>169</v>
      </c>
      <c r="D14" s="71" t="s">
        <v>170</v>
      </c>
      <c r="E14" s="61">
        <v>41820</v>
      </c>
      <c r="F14" s="62" t="s">
        <v>171</v>
      </c>
      <c r="G14" s="63"/>
      <c r="H14" s="62" t="s">
        <v>172</v>
      </c>
      <c r="I14" s="64"/>
      <c r="J14" s="62" t="s">
        <v>173</v>
      </c>
      <c r="K14" s="63"/>
      <c r="L14" s="62" t="s">
        <v>171</v>
      </c>
      <c r="M14" s="65"/>
    </row>
    <row r="15" spans="1:44" ht="102" x14ac:dyDescent="0.2">
      <c r="A15" s="57">
        <v>1.4</v>
      </c>
      <c r="B15" s="58">
        <v>1.1000000000000001</v>
      </c>
      <c r="C15" s="66" t="s">
        <v>174</v>
      </c>
      <c r="D15" s="71" t="s">
        <v>175</v>
      </c>
      <c r="E15" s="61">
        <v>41547</v>
      </c>
      <c r="F15" s="62" t="s">
        <v>176</v>
      </c>
      <c r="G15" s="63"/>
      <c r="H15" s="63"/>
      <c r="I15" s="64"/>
      <c r="J15" s="63"/>
      <c r="K15" s="63"/>
      <c r="L15" s="63"/>
      <c r="M15" s="65"/>
    </row>
    <row r="16" spans="1:44" ht="12.75" x14ac:dyDescent="0.2">
      <c r="A16" s="72"/>
      <c r="B16" s="73"/>
      <c r="C16" s="74" t="s">
        <v>177</v>
      </c>
      <c r="D16" s="71"/>
      <c r="E16" s="75"/>
      <c r="F16" s="63"/>
      <c r="G16" s="63"/>
      <c r="H16" s="63"/>
      <c r="I16" s="64"/>
      <c r="J16" s="63"/>
      <c r="K16" s="63"/>
      <c r="L16" s="63"/>
      <c r="M16" s="65"/>
    </row>
    <row r="17" spans="1:13" ht="108" x14ac:dyDescent="0.2">
      <c r="A17" s="57">
        <v>2.1</v>
      </c>
      <c r="B17" s="58" t="s">
        <v>178</v>
      </c>
      <c r="C17" s="66" t="s">
        <v>179</v>
      </c>
      <c r="D17" s="71" t="s">
        <v>180</v>
      </c>
      <c r="E17" s="61">
        <v>41820</v>
      </c>
      <c r="F17" s="62" t="s">
        <v>181</v>
      </c>
      <c r="G17" s="63"/>
      <c r="H17" s="62" t="s">
        <v>182</v>
      </c>
      <c r="I17" s="64"/>
      <c r="J17" s="62" t="s">
        <v>183</v>
      </c>
      <c r="K17" s="63"/>
      <c r="L17" s="62" t="s">
        <v>184</v>
      </c>
      <c r="M17" s="65"/>
    </row>
    <row r="18" spans="1:13" ht="12.75" x14ac:dyDescent="0.2">
      <c r="A18" s="57"/>
      <c r="B18" s="73"/>
      <c r="C18" s="74" t="s">
        <v>185</v>
      </c>
      <c r="D18" s="71"/>
      <c r="E18" s="75"/>
      <c r="F18" s="63"/>
      <c r="G18" s="63"/>
      <c r="H18" s="63"/>
      <c r="I18" s="64"/>
      <c r="J18" s="63"/>
      <c r="K18" s="63"/>
      <c r="L18" s="63"/>
      <c r="M18" s="65"/>
    </row>
    <row r="19" spans="1:13" ht="63.75" x14ac:dyDescent="0.2">
      <c r="A19" s="57">
        <v>3.1</v>
      </c>
      <c r="B19" s="58" t="s">
        <v>186</v>
      </c>
      <c r="C19" s="66" t="s">
        <v>187</v>
      </c>
      <c r="D19" s="71" t="s">
        <v>180</v>
      </c>
      <c r="E19" s="61">
        <v>41729</v>
      </c>
      <c r="F19" s="63" t="s">
        <v>188</v>
      </c>
      <c r="G19" s="63"/>
      <c r="H19" s="63" t="s">
        <v>189</v>
      </c>
      <c r="I19" s="64"/>
      <c r="J19" s="63" t="s">
        <v>190</v>
      </c>
      <c r="K19" s="63"/>
      <c r="L19" s="63"/>
      <c r="M19" s="65"/>
    </row>
    <row r="20" spans="1:13" ht="140.25" x14ac:dyDescent="0.2">
      <c r="A20" s="57">
        <v>3.2</v>
      </c>
      <c r="B20" s="58">
        <v>3.1</v>
      </c>
      <c r="C20" s="66" t="s">
        <v>191</v>
      </c>
      <c r="D20" s="71" t="s">
        <v>148</v>
      </c>
      <c r="E20" s="61">
        <v>41820</v>
      </c>
      <c r="F20" s="62" t="s">
        <v>192</v>
      </c>
      <c r="G20" s="63"/>
      <c r="H20" s="62" t="s">
        <v>193</v>
      </c>
      <c r="I20" s="64"/>
      <c r="J20" s="62" t="s">
        <v>194</v>
      </c>
      <c r="K20" s="63"/>
      <c r="L20" s="62" t="s">
        <v>195</v>
      </c>
      <c r="M20" s="65"/>
    </row>
    <row r="21" spans="1:13" ht="51" x14ac:dyDescent="0.2">
      <c r="A21" s="57">
        <v>3.3</v>
      </c>
      <c r="B21" s="58" t="s">
        <v>196</v>
      </c>
      <c r="C21" s="66" t="s">
        <v>197</v>
      </c>
      <c r="D21" s="71" t="s">
        <v>198</v>
      </c>
      <c r="E21" s="75" t="s">
        <v>199</v>
      </c>
      <c r="F21" s="62" t="s">
        <v>200</v>
      </c>
      <c r="G21" s="63"/>
      <c r="H21" s="62" t="s">
        <v>200</v>
      </c>
      <c r="I21" s="64"/>
      <c r="J21" s="62" t="s">
        <v>200</v>
      </c>
      <c r="K21" s="63"/>
      <c r="L21" s="62" t="s">
        <v>200</v>
      </c>
      <c r="M21" s="65"/>
    </row>
    <row r="22" spans="1:13" ht="12.75" x14ac:dyDescent="0.2">
      <c r="A22" s="57"/>
      <c r="B22" s="76"/>
      <c r="C22" s="74" t="s">
        <v>201</v>
      </c>
      <c r="D22" s="71"/>
      <c r="E22" s="75"/>
      <c r="F22" s="63"/>
      <c r="G22" s="63"/>
      <c r="H22" s="63"/>
      <c r="I22" s="64"/>
      <c r="J22" s="63"/>
      <c r="K22" s="63"/>
      <c r="L22" s="63"/>
      <c r="M22" s="65"/>
    </row>
    <row r="23" spans="1:13" ht="102" x14ac:dyDescent="0.2">
      <c r="A23" s="57">
        <v>4.0999999999999996</v>
      </c>
      <c r="B23" s="58">
        <v>4.0999999999999996</v>
      </c>
      <c r="C23" s="66" t="s">
        <v>202</v>
      </c>
      <c r="D23" s="71" t="s">
        <v>203</v>
      </c>
      <c r="E23" s="61">
        <v>41820</v>
      </c>
      <c r="F23" s="62" t="s">
        <v>204</v>
      </c>
      <c r="G23" s="63"/>
      <c r="H23" s="62" t="s">
        <v>205</v>
      </c>
      <c r="I23" s="64"/>
      <c r="J23" s="62" t="s">
        <v>206</v>
      </c>
      <c r="K23" s="63"/>
      <c r="L23" s="62" t="s">
        <v>207</v>
      </c>
      <c r="M23" s="65"/>
    </row>
    <row r="24" spans="1:13" ht="12.75" x14ac:dyDescent="0.2">
      <c r="A24" s="57"/>
      <c r="B24" s="76"/>
      <c r="C24" s="74" t="s">
        <v>208</v>
      </c>
      <c r="D24" s="71"/>
      <c r="E24" s="75"/>
      <c r="F24" s="63"/>
      <c r="G24" s="63"/>
      <c r="H24" s="63"/>
      <c r="I24" s="64"/>
      <c r="J24" s="63"/>
      <c r="K24" s="63"/>
      <c r="L24" s="63"/>
      <c r="M24" s="65"/>
    </row>
    <row r="25" spans="1:13" ht="51" x14ac:dyDescent="0.2">
      <c r="A25" s="57">
        <v>5.0999999999999996</v>
      </c>
      <c r="B25" s="58" t="s">
        <v>209</v>
      </c>
      <c r="C25" s="66" t="s">
        <v>210</v>
      </c>
      <c r="D25" s="71" t="s">
        <v>211</v>
      </c>
      <c r="E25" s="61">
        <v>41790</v>
      </c>
      <c r="F25" s="63"/>
      <c r="G25" s="63"/>
      <c r="H25" s="62"/>
      <c r="I25" s="62"/>
      <c r="J25" s="62" t="s">
        <v>212</v>
      </c>
      <c r="K25" s="63"/>
      <c r="L25" s="62" t="s">
        <v>213</v>
      </c>
      <c r="M25" s="65"/>
    </row>
    <row r="26" spans="1:13" ht="127.5" x14ac:dyDescent="0.2">
      <c r="A26" s="57">
        <v>5.2</v>
      </c>
      <c r="B26" s="58" t="s">
        <v>214</v>
      </c>
      <c r="C26" s="66" t="s">
        <v>215</v>
      </c>
      <c r="D26" s="71" t="s">
        <v>216</v>
      </c>
      <c r="E26" s="61">
        <v>41820</v>
      </c>
      <c r="F26" s="62" t="s">
        <v>217</v>
      </c>
      <c r="G26" s="63"/>
      <c r="H26" s="62" t="s">
        <v>218</v>
      </c>
      <c r="I26" s="64"/>
      <c r="J26" s="62" t="s">
        <v>219</v>
      </c>
      <c r="K26" s="63"/>
      <c r="L26" s="62" t="s">
        <v>220</v>
      </c>
      <c r="M26" s="65"/>
    </row>
    <row r="27" spans="1:13" ht="114.75" x14ac:dyDescent="0.2">
      <c r="A27" s="57">
        <v>5.3</v>
      </c>
      <c r="B27" s="58" t="s">
        <v>221</v>
      </c>
      <c r="C27" s="66" t="s">
        <v>222</v>
      </c>
      <c r="D27" s="71" t="s">
        <v>216</v>
      </c>
      <c r="E27" s="61">
        <v>41820</v>
      </c>
      <c r="F27" s="63"/>
      <c r="G27" s="63"/>
      <c r="H27" s="62" t="s">
        <v>223</v>
      </c>
      <c r="I27" s="64"/>
      <c r="J27" s="63"/>
      <c r="K27" s="63"/>
      <c r="L27" s="62" t="s">
        <v>224</v>
      </c>
      <c r="M27" s="65"/>
    </row>
    <row r="28" spans="1:13" ht="216.75" x14ac:dyDescent="0.2">
      <c r="A28" s="57">
        <v>5.4</v>
      </c>
      <c r="B28" s="58" t="s">
        <v>225</v>
      </c>
      <c r="C28" s="66" t="s">
        <v>226</v>
      </c>
      <c r="D28" s="71" t="s">
        <v>140</v>
      </c>
      <c r="E28" s="61">
        <v>41820</v>
      </c>
      <c r="F28" s="62" t="s">
        <v>227</v>
      </c>
      <c r="G28" s="63"/>
      <c r="H28" s="62" t="s">
        <v>228</v>
      </c>
      <c r="I28" s="64"/>
      <c r="J28" s="62" t="s">
        <v>229</v>
      </c>
      <c r="K28" s="63"/>
      <c r="L28" s="62" t="s">
        <v>230</v>
      </c>
      <c r="M28" s="65"/>
    </row>
    <row r="29" spans="1:13" ht="38.25" x14ac:dyDescent="0.2">
      <c r="A29" s="57">
        <v>5.5</v>
      </c>
      <c r="B29" s="58" t="s">
        <v>225</v>
      </c>
      <c r="C29" s="77" t="s">
        <v>231</v>
      </c>
      <c r="D29" s="71" t="s">
        <v>216</v>
      </c>
      <c r="E29" s="61">
        <v>41820</v>
      </c>
      <c r="F29" s="78" t="s">
        <v>232</v>
      </c>
      <c r="G29" s="79"/>
      <c r="H29" s="80" t="s">
        <v>232</v>
      </c>
      <c r="I29" s="80"/>
      <c r="J29" s="80" t="s">
        <v>232</v>
      </c>
      <c r="K29" s="63"/>
      <c r="L29" s="62" t="s">
        <v>233</v>
      </c>
      <c r="M29" s="65"/>
    </row>
    <row r="30" spans="1:13" ht="67.5" x14ac:dyDescent="0.2">
      <c r="A30" s="81">
        <v>5.6</v>
      </c>
      <c r="B30" s="82" t="s">
        <v>214</v>
      </c>
      <c r="C30" s="83" t="s">
        <v>234</v>
      </c>
      <c r="D30" s="83" t="s">
        <v>235</v>
      </c>
      <c r="E30" s="84" t="s">
        <v>236</v>
      </c>
      <c r="F30" s="78" t="s">
        <v>232</v>
      </c>
      <c r="G30" s="78"/>
      <c r="H30" s="80" t="s">
        <v>232</v>
      </c>
      <c r="I30" s="80"/>
      <c r="J30" s="80" t="s">
        <v>232</v>
      </c>
      <c r="K30" s="80"/>
      <c r="L30" s="80" t="s">
        <v>237</v>
      </c>
      <c r="M30" s="85"/>
    </row>
    <row r="31" spans="1:13" ht="34.5" customHeight="1" x14ac:dyDescent="0.2">
      <c r="G31" s="87"/>
      <c r="H31" s="42"/>
      <c r="I31" s="42"/>
      <c r="J31" s="42"/>
      <c r="L31" s="42"/>
    </row>
    <row r="32" spans="1:13" ht="34.5" customHeight="1" x14ac:dyDescent="0.2">
      <c r="G32" s="87"/>
      <c r="H32" s="42"/>
      <c r="I32" s="42"/>
      <c r="J32" s="42"/>
      <c r="L32" s="42"/>
    </row>
    <row r="33" spans="2:12" ht="34.5" customHeight="1" x14ac:dyDescent="0.2">
      <c r="G33" s="87"/>
      <c r="H33" s="42"/>
      <c r="I33" s="42"/>
      <c r="J33" s="42"/>
      <c r="L33" s="42"/>
    </row>
    <row r="34" spans="2:12" ht="34.5" customHeight="1" x14ac:dyDescent="0.2">
      <c r="G34" s="87"/>
      <c r="H34" s="42"/>
      <c r="I34" s="42"/>
      <c r="J34" s="42"/>
      <c r="L34" s="42"/>
    </row>
    <row r="35" spans="2:12" ht="34.5" customHeight="1" x14ac:dyDescent="0.2">
      <c r="G35" s="87"/>
      <c r="H35" s="42"/>
      <c r="I35" s="42"/>
      <c r="J35" s="42"/>
      <c r="L35" s="42"/>
    </row>
    <row r="36" spans="2:12" ht="34.5" customHeight="1" x14ac:dyDescent="0.2">
      <c r="G36" s="87"/>
      <c r="H36" s="42"/>
      <c r="I36" s="42"/>
      <c r="J36" s="42"/>
      <c r="L36" s="42"/>
    </row>
    <row r="37" spans="2:12" ht="34.5" customHeight="1" x14ac:dyDescent="0.2">
      <c r="G37" s="87"/>
      <c r="H37" s="42"/>
      <c r="I37" s="42"/>
      <c r="J37" s="42"/>
      <c r="L37" s="42"/>
    </row>
    <row r="38" spans="2:12" ht="34.5" customHeight="1" x14ac:dyDescent="0.2">
      <c r="G38" s="87"/>
      <c r="H38" s="42"/>
      <c r="I38" s="42"/>
      <c r="J38" s="42"/>
      <c r="L38" s="42"/>
    </row>
    <row r="39" spans="2:12" ht="34.5" customHeight="1" x14ac:dyDescent="0.2">
      <c r="G39" s="87"/>
      <c r="H39" s="42"/>
      <c r="I39" s="42"/>
      <c r="J39" s="42"/>
      <c r="L39" s="42"/>
    </row>
    <row r="40" spans="2:12" ht="34.5" customHeight="1" x14ac:dyDescent="0.2">
      <c r="G40" s="87"/>
      <c r="H40" s="42"/>
      <c r="I40" s="42"/>
      <c r="J40" s="42"/>
      <c r="L40" s="42"/>
    </row>
    <row r="41" spans="2:12" ht="34.5" customHeight="1" x14ac:dyDescent="0.2">
      <c r="H41" s="42"/>
      <c r="I41" s="42"/>
      <c r="J41" s="42"/>
      <c r="L41" s="42"/>
    </row>
    <row r="42" spans="2:12" ht="34.5" customHeight="1" x14ac:dyDescent="0.2">
      <c r="B42" s="42"/>
      <c r="E42" s="42"/>
      <c r="F42" s="42"/>
      <c r="G42" s="42"/>
      <c r="H42" s="42"/>
      <c r="I42" s="42"/>
      <c r="J42" s="42"/>
      <c r="L42" s="42"/>
    </row>
    <row r="43" spans="2:12" ht="34.5" customHeight="1" x14ac:dyDescent="0.2">
      <c r="B43" s="42"/>
      <c r="E43" s="42"/>
      <c r="F43" s="42"/>
      <c r="G43" s="42"/>
      <c r="H43" s="42"/>
      <c r="I43" s="42"/>
      <c r="J43" s="42"/>
      <c r="L43" s="42"/>
    </row>
  </sheetData>
  <mergeCells count="7">
    <mergeCell ref="B1:M1"/>
    <mergeCell ref="C2:M2"/>
    <mergeCell ref="B3:M3"/>
    <mergeCell ref="F4:G4"/>
    <mergeCell ref="H4:I4"/>
    <mergeCell ref="J4:K4"/>
    <mergeCell ref="L4:M4"/>
  </mergeCells>
  <printOptions gridLines="1"/>
  <pageMargins left="0.39370078740157483" right="0.19685039370078741" top="0.98425196850393704" bottom="0.98425196850393704" header="0.51181102362204722" footer="0.51181102362204722"/>
  <pageSetup paperSize="8" orientation="landscape" r:id="rId1"/>
  <headerFooter alignWithMargins="0">
    <oddHeader>&amp;L&amp;P&amp;R&amp;"Arial,Bold"&amp;12ANNEXURE I1</oddHeader>
    <oddFooter>&amp;L&amp;F&amp;C&amp;A&amp;R&amp;D</oddFooter>
  </headerFooter>
  <rowBreaks count="1" manualBreakCount="1">
    <brk id="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51"/>
  <sheetViews>
    <sheetView tabSelected="1" view="pageBreakPreview" zoomScaleNormal="100" zoomScaleSheetLayoutView="100" workbookViewId="0">
      <pane ySplit="5" topLeftCell="A24" activePane="bottomLeft" state="frozen"/>
      <selection activeCell="G306" sqref="G306"/>
      <selection pane="bottomLeft" activeCell="G306" sqref="G306"/>
    </sheetView>
  </sheetViews>
  <sheetFormatPr defaultRowHeight="12" x14ac:dyDescent="0.2"/>
  <cols>
    <col min="1" max="1" width="4.140625" style="86" customWidth="1"/>
    <col min="2" max="2" width="6" style="86" customWidth="1"/>
    <col min="3" max="3" width="44" style="42" customWidth="1"/>
    <col min="4" max="4" width="30.28515625" style="42" customWidth="1"/>
    <col min="5" max="5" width="15.85546875" style="164" customWidth="1"/>
    <col min="6" max="6" width="10.7109375" style="86" customWidth="1"/>
    <col min="7" max="7" width="15" style="86" customWidth="1"/>
    <col min="8" max="8" width="12.140625" style="86" customWidth="1"/>
    <col min="9" max="9" width="14.5703125" style="86" customWidth="1"/>
    <col min="10" max="10" width="9.5703125" style="86" customWidth="1"/>
    <col min="11" max="11" width="9" style="86" customWidth="1"/>
    <col min="12" max="12" width="12.42578125" style="86" customWidth="1"/>
    <col min="13" max="13" width="10.5703125" style="42" customWidth="1"/>
    <col min="14" max="256" width="9.140625" style="42"/>
    <col min="257" max="258" width="4.140625" style="42" customWidth="1"/>
    <col min="259" max="259" width="44" style="42" customWidth="1"/>
    <col min="260" max="260" width="30.28515625" style="42" customWidth="1"/>
    <col min="261" max="261" width="15.85546875" style="42" customWidth="1"/>
    <col min="262" max="262" width="10.7109375" style="42" customWidth="1"/>
    <col min="263" max="263" width="16" style="42" customWidth="1"/>
    <col min="264" max="264" width="9.28515625" style="42" customWidth="1"/>
    <col min="265" max="265" width="13.42578125" style="42" customWidth="1"/>
    <col min="266" max="266" width="9.5703125" style="42" customWidth="1"/>
    <col min="267" max="267" width="9" style="42" customWidth="1"/>
    <col min="268" max="268" width="12.42578125" style="42" customWidth="1"/>
    <col min="269" max="269" width="10.5703125" style="42" customWidth="1"/>
    <col min="270" max="512" width="9.140625" style="42"/>
    <col min="513" max="514" width="4.140625" style="42" customWidth="1"/>
    <col min="515" max="515" width="44" style="42" customWidth="1"/>
    <col min="516" max="516" width="30.28515625" style="42" customWidth="1"/>
    <col min="517" max="517" width="15.85546875" style="42" customWidth="1"/>
    <col min="518" max="518" width="10.7109375" style="42" customWidth="1"/>
    <col min="519" max="519" width="16" style="42" customWidth="1"/>
    <col min="520" max="520" width="9.28515625" style="42" customWidth="1"/>
    <col min="521" max="521" width="13.42578125" style="42" customWidth="1"/>
    <col min="522" max="522" width="9.5703125" style="42" customWidth="1"/>
    <col min="523" max="523" width="9" style="42" customWidth="1"/>
    <col min="524" max="524" width="12.42578125" style="42" customWidth="1"/>
    <col min="525" max="525" width="10.5703125" style="42" customWidth="1"/>
    <col min="526" max="768" width="9.140625" style="42"/>
    <col min="769" max="770" width="4.140625" style="42" customWidth="1"/>
    <col min="771" max="771" width="44" style="42" customWidth="1"/>
    <col min="772" max="772" width="30.28515625" style="42" customWidth="1"/>
    <col min="773" max="773" width="15.85546875" style="42" customWidth="1"/>
    <col min="774" max="774" width="10.7109375" style="42" customWidth="1"/>
    <col min="775" max="775" width="16" style="42" customWidth="1"/>
    <col min="776" max="776" width="9.28515625" style="42" customWidth="1"/>
    <col min="777" max="777" width="13.42578125" style="42" customWidth="1"/>
    <col min="778" max="778" width="9.5703125" style="42" customWidth="1"/>
    <col min="779" max="779" width="9" style="42" customWidth="1"/>
    <col min="780" max="780" width="12.42578125" style="42" customWidth="1"/>
    <col min="781" max="781" width="10.5703125" style="42" customWidth="1"/>
    <col min="782" max="1024" width="9.140625" style="42"/>
    <col min="1025" max="1026" width="4.140625" style="42" customWidth="1"/>
    <col min="1027" max="1027" width="44" style="42" customWidth="1"/>
    <col min="1028" max="1028" width="30.28515625" style="42" customWidth="1"/>
    <col min="1029" max="1029" width="15.85546875" style="42" customWidth="1"/>
    <col min="1030" max="1030" width="10.7109375" style="42" customWidth="1"/>
    <col min="1031" max="1031" width="16" style="42" customWidth="1"/>
    <col min="1032" max="1032" width="9.28515625" style="42" customWidth="1"/>
    <col min="1033" max="1033" width="13.42578125" style="42" customWidth="1"/>
    <col min="1034" max="1034" width="9.5703125" style="42" customWidth="1"/>
    <col min="1035" max="1035" width="9" style="42" customWidth="1"/>
    <col min="1036" max="1036" width="12.42578125" style="42" customWidth="1"/>
    <col min="1037" max="1037" width="10.5703125" style="42" customWidth="1"/>
    <col min="1038" max="1280" width="9.140625" style="42"/>
    <col min="1281" max="1282" width="4.140625" style="42" customWidth="1"/>
    <col min="1283" max="1283" width="44" style="42" customWidth="1"/>
    <col min="1284" max="1284" width="30.28515625" style="42" customWidth="1"/>
    <col min="1285" max="1285" width="15.85546875" style="42" customWidth="1"/>
    <col min="1286" max="1286" width="10.7109375" style="42" customWidth="1"/>
    <col min="1287" max="1287" width="16" style="42" customWidth="1"/>
    <col min="1288" max="1288" width="9.28515625" style="42" customWidth="1"/>
    <col min="1289" max="1289" width="13.42578125" style="42" customWidth="1"/>
    <col min="1290" max="1290" width="9.5703125" style="42" customWidth="1"/>
    <col min="1291" max="1291" width="9" style="42" customWidth="1"/>
    <col min="1292" max="1292" width="12.42578125" style="42" customWidth="1"/>
    <col min="1293" max="1293" width="10.5703125" style="42" customWidth="1"/>
    <col min="1294" max="1536" width="9.140625" style="42"/>
    <col min="1537" max="1538" width="4.140625" style="42" customWidth="1"/>
    <col min="1539" max="1539" width="44" style="42" customWidth="1"/>
    <col min="1540" max="1540" width="30.28515625" style="42" customWidth="1"/>
    <col min="1541" max="1541" width="15.85546875" style="42" customWidth="1"/>
    <col min="1542" max="1542" width="10.7109375" style="42" customWidth="1"/>
    <col min="1543" max="1543" width="16" style="42" customWidth="1"/>
    <col min="1544" max="1544" width="9.28515625" style="42" customWidth="1"/>
    <col min="1545" max="1545" width="13.42578125" style="42" customWidth="1"/>
    <col min="1546" max="1546" width="9.5703125" style="42" customWidth="1"/>
    <col min="1547" max="1547" width="9" style="42" customWidth="1"/>
    <col min="1548" max="1548" width="12.42578125" style="42" customWidth="1"/>
    <col min="1549" max="1549" width="10.5703125" style="42" customWidth="1"/>
    <col min="1550" max="1792" width="9.140625" style="42"/>
    <col min="1793" max="1794" width="4.140625" style="42" customWidth="1"/>
    <col min="1795" max="1795" width="44" style="42" customWidth="1"/>
    <col min="1796" max="1796" width="30.28515625" style="42" customWidth="1"/>
    <col min="1797" max="1797" width="15.85546875" style="42" customWidth="1"/>
    <col min="1798" max="1798" width="10.7109375" style="42" customWidth="1"/>
    <col min="1799" max="1799" width="16" style="42" customWidth="1"/>
    <col min="1800" max="1800" width="9.28515625" style="42" customWidth="1"/>
    <col min="1801" max="1801" width="13.42578125" style="42" customWidth="1"/>
    <col min="1802" max="1802" width="9.5703125" style="42" customWidth="1"/>
    <col min="1803" max="1803" width="9" style="42" customWidth="1"/>
    <col min="1804" max="1804" width="12.42578125" style="42" customWidth="1"/>
    <col min="1805" max="1805" width="10.5703125" style="42" customWidth="1"/>
    <col min="1806" max="2048" width="9.140625" style="42"/>
    <col min="2049" max="2050" width="4.140625" style="42" customWidth="1"/>
    <col min="2051" max="2051" width="44" style="42" customWidth="1"/>
    <col min="2052" max="2052" width="30.28515625" style="42" customWidth="1"/>
    <col min="2053" max="2053" width="15.85546875" style="42" customWidth="1"/>
    <col min="2054" max="2054" width="10.7109375" style="42" customWidth="1"/>
    <col min="2055" max="2055" width="16" style="42" customWidth="1"/>
    <col min="2056" max="2056" width="9.28515625" style="42" customWidth="1"/>
    <col min="2057" max="2057" width="13.42578125" style="42" customWidth="1"/>
    <col min="2058" max="2058" width="9.5703125" style="42" customWidth="1"/>
    <col min="2059" max="2059" width="9" style="42" customWidth="1"/>
    <col min="2060" max="2060" width="12.42578125" style="42" customWidth="1"/>
    <col min="2061" max="2061" width="10.5703125" style="42" customWidth="1"/>
    <col min="2062" max="2304" width="9.140625" style="42"/>
    <col min="2305" max="2306" width="4.140625" style="42" customWidth="1"/>
    <col min="2307" max="2307" width="44" style="42" customWidth="1"/>
    <col min="2308" max="2308" width="30.28515625" style="42" customWidth="1"/>
    <col min="2309" max="2309" width="15.85546875" style="42" customWidth="1"/>
    <col min="2310" max="2310" width="10.7109375" style="42" customWidth="1"/>
    <col min="2311" max="2311" width="16" style="42" customWidth="1"/>
    <col min="2312" max="2312" width="9.28515625" style="42" customWidth="1"/>
    <col min="2313" max="2313" width="13.42578125" style="42" customWidth="1"/>
    <col min="2314" max="2314" width="9.5703125" style="42" customWidth="1"/>
    <col min="2315" max="2315" width="9" style="42" customWidth="1"/>
    <col min="2316" max="2316" width="12.42578125" style="42" customWidth="1"/>
    <col min="2317" max="2317" width="10.5703125" style="42" customWidth="1"/>
    <col min="2318" max="2560" width="9.140625" style="42"/>
    <col min="2561" max="2562" width="4.140625" style="42" customWidth="1"/>
    <col min="2563" max="2563" width="44" style="42" customWidth="1"/>
    <col min="2564" max="2564" width="30.28515625" style="42" customWidth="1"/>
    <col min="2565" max="2565" width="15.85546875" style="42" customWidth="1"/>
    <col min="2566" max="2566" width="10.7109375" style="42" customWidth="1"/>
    <col min="2567" max="2567" width="16" style="42" customWidth="1"/>
    <col min="2568" max="2568" width="9.28515625" style="42" customWidth="1"/>
    <col min="2569" max="2569" width="13.42578125" style="42" customWidth="1"/>
    <col min="2570" max="2570" width="9.5703125" style="42" customWidth="1"/>
    <col min="2571" max="2571" width="9" style="42" customWidth="1"/>
    <col min="2572" max="2572" width="12.42578125" style="42" customWidth="1"/>
    <col min="2573" max="2573" width="10.5703125" style="42" customWidth="1"/>
    <col min="2574" max="2816" width="9.140625" style="42"/>
    <col min="2817" max="2818" width="4.140625" style="42" customWidth="1"/>
    <col min="2819" max="2819" width="44" style="42" customWidth="1"/>
    <col min="2820" max="2820" width="30.28515625" style="42" customWidth="1"/>
    <col min="2821" max="2821" width="15.85546875" style="42" customWidth="1"/>
    <col min="2822" max="2822" width="10.7109375" style="42" customWidth="1"/>
    <col min="2823" max="2823" width="16" style="42" customWidth="1"/>
    <col min="2824" max="2824" width="9.28515625" style="42" customWidth="1"/>
    <col min="2825" max="2825" width="13.42578125" style="42" customWidth="1"/>
    <col min="2826" max="2826" width="9.5703125" style="42" customWidth="1"/>
    <col min="2827" max="2827" width="9" style="42" customWidth="1"/>
    <col min="2828" max="2828" width="12.42578125" style="42" customWidth="1"/>
    <col min="2829" max="2829" width="10.5703125" style="42" customWidth="1"/>
    <col min="2830" max="3072" width="9.140625" style="42"/>
    <col min="3073" max="3074" width="4.140625" style="42" customWidth="1"/>
    <col min="3075" max="3075" width="44" style="42" customWidth="1"/>
    <col min="3076" max="3076" width="30.28515625" style="42" customWidth="1"/>
    <col min="3077" max="3077" width="15.85546875" style="42" customWidth="1"/>
    <col min="3078" max="3078" width="10.7109375" style="42" customWidth="1"/>
    <col min="3079" max="3079" width="16" style="42" customWidth="1"/>
    <col min="3080" max="3080" width="9.28515625" style="42" customWidth="1"/>
    <col min="3081" max="3081" width="13.42578125" style="42" customWidth="1"/>
    <col min="3082" max="3082" width="9.5703125" style="42" customWidth="1"/>
    <col min="3083" max="3083" width="9" style="42" customWidth="1"/>
    <col min="3084" max="3084" width="12.42578125" style="42" customWidth="1"/>
    <col min="3085" max="3085" width="10.5703125" style="42" customWidth="1"/>
    <col min="3086" max="3328" width="9.140625" style="42"/>
    <col min="3329" max="3330" width="4.140625" style="42" customWidth="1"/>
    <col min="3331" max="3331" width="44" style="42" customWidth="1"/>
    <col min="3332" max="3332" width="30.28515625" style="42" customWidth="1"/>
    <col min="3333" max="3333" width="15.85546875" style="42" customWidth="1"/>
    <col min="3334" max="3334" width="10.7109375" style="42" customWidth="1"/>
    <col min="3335" max="3335" width="16" style="42" customWidth="1"/>
    <col min="3336" max="3336" width="9.28515625" style="42" customWidth="1"/>
    <col min="3337" max="3337" width="13.42578125" style="42" customWidth="1"/>
    <col min="3338" max="3338" width="9.5703125" style="42" customWidth="1"/>
    <col min="3339" max="3339" width="9" style="42" customWidth="1"/>
    <col min="3340" max="3340" width="12.42578125" style="42" customWidth="1"/>
    <col min="3341" max="3341" width="10.5703125" style="42" customWidth="1"/>
    <col min="3342" max="3584" width="9.140625" style="42"/>
    <col min="3585" max="3586" width="4.140625" style="42" customWidth="1"/>
    <col min="3587" max="3587" width="44" style="42" customWidth="1"/>
    <col min="3588" max="3588" width="30.28515625" style="42" customWidth="1"/>
    <col min="3589" max="3589" width="15.85546875" style="42" customWidth="1"/>
    <col min="3590" max="3590" width="10.7109375" style="42" customWidth="1"/>
    <col min="3591" max="3591" width="16" style="42" customWidth="1"/>
    <col min="3592" max="3592" width="9.28515625" style="42" customWidth="1"/>
    <col min="3593" max="3593" width="13.42578125" style="42" customWidth="1"/>
    <col min="3594" max="3594" width="9.5703125" style="42" customWidth="1"/>
    <col min="3595" max="3595" width="9" style="42" customWidth="1"/>
    <col min="3596" max="3596" width="12.42578125" style="42" customWidth="1"/>
    <col min="3597" max="3597" width="10.5703125" style="42" customWidth="1"/>
    <col min="3598" max="3840" width="9.140625" style="42"/>
    <col min="3841" max="3842" width="4.140625" style="42" customWidth="1"/>
    <col min="3843" max="3843" width="44" style="42" customWidth="1"/>
    <col min="3844" max="3844" width="30.28515625" style="42" customWidth="1"/>
    <col min="3845" max="3845" width="15.85546875" style="42" customWidth="1"/>
    <col min="3846" max="3846" width="10.7109375" style="42" customWidth="1"/>
    <col min="3847" max="3847" width="16" style="42" customWidth="1"/>
    <col min="3848" max="3848" width="9.28515625" style="42" customWidth="1"/>
    <col min="3849" max="3849" width="13.42578125" style="42" customWidth="1"/>
    <col min="3850" max="3850" width="9.5703125" style="42" customWidth="1"/>
    <col min="3851" max="3851" width="9" style="42" customWidth="1"/>
    <col min="3852" max="3852" width="12.42578125" style="42" customWidth="1"/>
    <col min="3853" max="3853" width="10.5703125" style="42" customWidth="1"/>
    <col min="3854" max="4096" width="9.140625" style="42"/>
    <col min="4097" max="4098" width="4.140625" style="42" customWidth="1"/>
    <col min="4099" max="4099" width="44" style="42" customWidth="1"/>
    <col min="4100" max="4100" width="30.28515625" style="42" customWidth="1"/>
    <col min="4101" max="4101" width="15.85546875" style="42" customWidth="1"/>
    <col min="4102" max="4102" width="10.7109375" style="42" customWidth="1"/>
    <col min="4103" max="4103" width="16" style="42" customWidth="1"/>
    <col min="4104" max="4104" width="9.28515625" style="42" customWidth="1"/>
    <col min="4105" max="4105" width="13.42578125" style="42" customWidth="1"/>
    <col min="4106" max="4106" width="9.5703125" style="42" customWidth="1"/>
    <col min="4107" max="4107" width="9" style="42" customWidth="1"/>
    <col min="4108" max="4108" width="12.42578125" style="42" customWidth="1"/>
    <col min="4109" max="4109" width="10.5703125" style="42" customWidth="1"/>
    <col min="4110" max="4352" width="9.140625" style="42"/>
    <col min="4353" max="4354" width="4.140625" style="42" customWidth="1"/>
    <col min="4355" max="4355" width="44" style="42" customWidth="1"/>
    <col min="4356" max="4356" width="30.28515625" style="42" customWidth="1"/>
    <col min="4357" max="4357" width="15.85546875" style="42" customWidth="1"/>
    <col min="4358" max="4358" width="10.7109375" style="42" customWidth="1"/>
    <col min="4359" max="4359" width="16" style="42" customWidth="1"/>
    <col min="4360" max="4360" width="9.28515625" style="42" customWidth="1"/>
    <col min="4361" max="4361" width="13.42578125" style="42" customWidth="1"/>
    <col min="4362" max="4362" width="9.5703125" style="42" customWidth="1"/>
    <col min="4363" max="4363" width="9" style="42" customWidth="1"/>
    <col min="4364" max="4364" width="12.42578125" style="42" customWidth="1"/>
    <col min="4365" max="4365" width="10.5703125" style="42" customWidth="1"/>
    <col min="4366" max="4608" width="9.140625" style="42"/>
    <col min="4609" max="4610" width="4.140625" style="42" customWidth="1"/>
    <col min="4611" max="4611" width="44" style="42" customWidth="1"/>
    <col min="4612" max="4612" width="30.28515625" style="42" customWidth="1"/>
    <col min="4613" max="4613" width="15.85546875" style="42" customWidth="1"/>
    <col min="4614" max="4614" width="10.7109375" style="42" customWidth="1"/>
    <col min="4615" max="4615" width="16" style="42" customWidth="1"/>
    <col min="4616" max="4616" width="9.28515625" style="42" customWidth="1"/>
    <col min="4617" max="4617" width="13.42578125" style="42" customWidth="1"/>
    <col min="4618" max="4618" width="9.5703125" style="42" customWidth="1"/>
    <col min="4619" max="4619" width="9" style="42" customWidth="1"/>
    <col min="4620" max="4620" width="12.42578125" style="42" customWidth="1"/>
    <col min="4621" max="4621" width="10.5703125" style="42" customWidth="1"/>
    <col min="4622" max="4864" width="9.140625" style="42"/>
    <col min="4865" max="4866" width="4.140625" style="42" customWidth="1"/>
    <col min="4867" max="4867" width="44" style="42" customWidth="1"/>
    <col min="4868" max="4868" width="30.28515625" style="42" customWidth="1"/>
    <col min="4869" max="4869" width="15.85546875" style="42" customWidth="1"/>
    <col min="4870" max="4870" width="10.7109375" style="42" customWidth="1"/>
    <col min="4871" max="4871" width="16" style="42" customWidth="1"/>
    <col min="4872" max="4872" width="9.28515625" style="42" customWidth="1"/>
    <col min="4873" max="4873" width="13.42578125" style="42" customWidth="1"/>
    <col min="4874" max="4874" width="9.5703125" style="42" customWidth="1"/>
    <col min="4875" max="4875" width="9" style="42" customWidth="1"/>
    <col min="4876" max="4876" width="12.42578125" style="42" customWidth="1"/>
    <col min="4877" max="4877" width="10.5703125" style="42" customWidth="1"/>
    <col min="4878" max="5120" width="9.140625" style="42"/>
    <col min="5121" max="5122" width="4.140625" style="42" customWidth="1"/>
    <col min="5123" max="5123" width="44" style="42" customWidth="1"/>
    <col min="5124" max="5124" width="30.28515625" style="42" customWidth="1"/>
    <col min="5125" max="5125" width="15.85546875" style="42" customWidth="1"/>
    <col min="5126" max="5126" width="10.7109375" style="42" customWidth="1"/>
    <col min="5127" max="5127" width="16" style="42" customWidth="1"/>
    <col min="5128" max="5128" width="9.28515625" style="42" customWidth="1"/>
    <col min="5129" max="5129" width="13.42578125" style="42" customWidth="1"/>
    <col min="5130" max="5130" width="9.5703125" style="42" customWidth="1"/>
    <col min="5131" max="5131" width="9" style="42" customWidth="1"/>
    <col min="5132" max="5132" width="12.42578125" style="42" customWidth="1"/>
    <col min="5133" max="5133" width="10.5703125" style="42" customWidth="1"/>
    <col min="5134" max="5376" width="9.140625" style="42"/>
    <col min="5377" max="5378" width="4.140625" style="42" customWidth="1"/>
    <col min="5379" max="5379" width="44" style="42" customWidth="1"/>
    <col min="5380" max="5380" width="30.28515625" style="42" customWidth="1"/>
    <col min="5381" max="5381" width="15.85546875" style="42" customWidth="1"/>
    <col min="5382" max="5382" width="10.7109375" style="42" customWidth="1"/>
    <col min="5383" max="5383" width="16" style="42" customWidth="1"/>
    <col min="5384" max="5384" width="9.28515625" style="42" customWidth="1"/>
    <col min="5385" max="5385" width="13.42578125" style="42" customWidth="1"/>
    <col min="5386" max="5386" width="9.5703125" style="42" customWidth="1"/>
    <col min="5387" max="5387" width="9" style="42" customWidth="1"/>
    <col min="5388" max="5388" width="12.42578125" style="42" customWidth="1"/>
    <col min="5389" max="5389" width="10.5703125" style="42" customWidth="1"/>
    <col min="5390" max="5632" width="9.140625" style="42"/>
    <col min="5633" max="5634" width="4.140625" style="42" customWidth="1"/>
    <col min="5635" max="5635" width="44" style="42" customWidth="1"/>
    <col min="5636" max="5636" width="30.28515625" style="42" customWidth="1"/>
    <col min="5637" max="5637" width="15.85546875" style="42" customWidth="1"/>
    <col min="5638" max="5638" width="10.7109375" style="42" customWidth="1"/>
    <col min="5639" max="5639" width="16" style="42" customWidth="1"/>
    <col min="5640" max="5640" width="9.28515625" style="42" customWidth="1"/>
    <col min="5641" max="5641" width="13.42578125" style="42" customWidth="1"/>
    <col min="5642" max="5642" width="9.5703125" style="42" customWidth="1"/>
    <col min="5643" max="5643" width="9" style="42" customWidth="1"/>
    <col min="5644" max="5644" width="12.42578125" style="42" customWidth="1"/>
    <col min="5645" max="5645" width="10.5703125" style="42" customWidth="1"/>
    <col min="5646" max="5888" width="9.140625" style="42"/>
    <col min="5889" max="5890" width="4.140625" style="42" customWidth="1"/>
    <col min="5891" max="5891" width="44" style="42" customWidth="1"/>
    <col min="5892" max="5892" width="30.28515625" style="42" customWidth="1"/>
    <col min="5893" max="5893" width="15.85546875" style="42" customWidth="1"/>
    <col min="5894" max="5894" width="10.7109375" style="42" customWidth="1"/>
    <col min="5895" max="5895" width="16" style="42" customWidth="1"/>
    <col min="5896" max="5896" width="9.28515625" style="42" customWidth="1"/>
    <col min="5897" max="5897" width="13.42578125" style="42" customWidth="1"/>
    <col min="5898" max="5898" width="9.5703125" style="42" customWidth="1"/>
    <col min="5899" max="5899" width="9" style="42" customWidth="1"/>
    <col min="5900" max="5900" width="12.42578125" style="42" customWidth="1"/>
    <col min="5901" max="5901" width="10.5703125" style="42" customWidth="1"/>
    <col min="5902" max="6144" width="9.140625" style="42"/>
    <col min="6145" max="6146" width="4.140625" style="42" customWidth="1"/>
    <col min="6147" max="6147" width="44" style="42" customWidth="1"/>
    <col min="6148" max="6148" width="30.28515625" style="42" customWidth="1"/>
    <col min="6149" max="6149" width="15.85546875" style="42" customWidth="1"/>
    <col min="6150" max="6150" width="10.7109375" style="42" customWidth="1"/>
    <col min="6151" max="6151" width="16" style="42" customWidth="1"/>
    <col min="6152" max="6152" width="9.28515625" style="42" customWidth="1"/>
    <col min="6153" max="6153" width="13.42578125" style="42" customWidth="1"/>
    <col min="6154" max="6154" width="9.5703125" style="42" customWidth="1"/>
    <col min="6155" max="6155" width="9" style="42" customWidth="1"/>
    <col min="6156" max="6156" width="12.42578125" style="42" customWidth="1"/>
    <col min="6157" max="6157" width="10.5703125" style="42" customWidth="1"/>
    <col min="6158" max="6400" width="9.140625" style="42"/>
    <col min="6401" max="6402" width="4.140625" style="42" customWidth="1"/>
    <col min="6403" max="6403" width="44" style="42" customWidth="1"/>
    <col min="6404" max="6404" width="30.28515625" style="42" customWidth="1"/>
    <col min="6405" max="6405" width="15.85546875" style="42" customWidth="1"/>
    <col min="6406" max="6406" width="10.7109375" style="42" customWidth="1"/>
    <col min="6407" max="6407" width="16" style="42" customWidth="1"/>
    <col min="6408" max="6408" width="9.28515625" style="42" customWidth="1"/>
    <col min="6409" max="6409" width="13.42578125" style="42" customWidth="1"/>
    <col min="6410" max="6410" width="9.5703125" style="42" customWidth="1"/>
    <col min="6411" max="6411" width="9" style="42" customWidth="1"/>
    <col min="6412" max="6412" width="12.42578125" style="42" customWidth="1"/>
    <col min="6413" max="6413" width="10.5703125" style="42" customWidth="1"/>
    <col min="6414" max="6656" width="9.140625" style="42"/>
    <col min="6657" max="6658" width="4.140625" style="42" customWidth="1"/>
    <col min="6659" max="6659" width="44" style="42" customWidth="1"/>
    <col min="6660" max="6660" width="30.28515625" style="42" customWidth="1"/>
    <col min="6661" max="6661" width="15.85546875" style="42" customWidth="1"/>
    <col min="6662" max="6662" width="10.7109375" style="42" customWidth="1"/>
    <col min="6663" max="6663" width="16" style="42" customWidth="1"/>
    <col min="6664" max="6664" width="9.28515625" style="42" customWidth="1"/>
    <col min="6665" max="6665" width="13.42578125" style="42" customWidth="1"/>
    <col min="6666" max="6666" width="9.5703125" style="42" customWidth="1"/>
    <col min="6667" max="6667" width="9" style="42" customWidth="1"/>
    <col min="6668" max="6668" width="12.42578125" style="42" customWidth="1"/>
    <col min="6669" max="6669" width="10.5703125" style="42" customWidth="1"/>
    <col min="6670" max="6912" width="9.140625" style="42"/>
    <col min="6913" max="6914" width="4.140625" style="42" customWidth="1"/>
    <col min="6915" max="6915" width="44" style="42" customWidth="1"/>
    <col min="6916" max="6916" width="30.28515625" style="42" customWidth="1"/>
    <col min="6917" max="6917" width="15.85546875" style="42" customWidth="1"/>
    <col min="6918" max="6918" width="10.7109375" style="42" customWidth="1"/>
    <col min="6919" max="6919" width="16" style="42" customWidth="1"/>
    <col min="6920" max="6920" width="9.28515625" style="42" customWidth="1"/>
    <col min="6921" max="6921" width="13.42578125" style="42" customWidth="1"/>
    <col min="6922" max="6922" width="9.5703125" style="42" customWidth="1"/>
    <col min="6923" max="6923" width="9" style="42" customWidth="1"/>
    <col min="6924" max="6924" width="12.42578125" style="42" customWidth="1"/>
    <col min="6925" max="6925" width="10.5703125" style="42" customWidth="1"/>
    <col min="6926" max="7168" width="9.140625" style="42"/>
    <col min="7169" max="7170" width="4.140625" style="42" customWidth="1"/>
    <col min="7171" max="7171" width="44" style="42" customWidth="1"/>
    <col min="7172" max="7172" width="30.28515625" style="42" customWidth="1"/>
    <col min="7173" max="7173" width="15.85546875" style="42" customWidth="1"/>
    <col min="7174" max="7174" width="10.7109375" style="42" customWidth="1"/>
    <col min="7175" max="7175" width="16" style="42" customWidth="1"/>
    <col min="7176" max="7176" width="9.28515625" style="42" customWidth="1"/>
    <col min="7177" max="7177" width="13.42578125" style="42" customWidth="1"/>
    <col min="7178" max="7178" width="9.5703125" style="42" customWidth="1"/>
    <col min="7179" max="7179" width="9" style="42" customWidth="1"/>
    <col min="7180" max="7180" width="12.42578125" style="42" customWidth="1"/>
    <col min="7181" max="7181" width="10.5703125" style="42" customWidth="1"/>
    <col min="7182" max="7424" width="9.140625" style="42"/>
    <col min="7425" max="7426" width="4.140625" style="42" customWidth="1"/>
    <col min="7427" max="7427" width="44" style="42" customWidth="1"/>
    <col min="7428" max="7428" width="30.28515625" style="42" customWidth="1"/>
    <col min="7429" max="7429" width="15.85546875" style="42" customWidth="1"/>
    <col min="7430" max="7430" width="10.7109375" style="42" customWidth="1"/>
    <col min="7431" max="7431" width="16" style="42" customWidth="1"/>
    <col min="7432" max="7432" width="9.28515625" style="42" customWidth="1"/>
    <col min="7433" max="7433" width="13.42578125" style="42" customWidth="1"/>
    <col min="7434" max="7434" width="9.5703125" style="42" customWidth="1"/>
    <col min="7435" max="7435" width="9" style="42" customWidth="1"/>
    <col min="7436" max="7436" width="12.42578125" style="42" customWidth="1"/>
    <col min="7437" max="7437" width="10.5703125" style="42" customWidth="1"/>
    <col min="7438" max="7680" width="9.140625" style="42"/>
    <col min="7681" max="7682" width="4.140625" style="42" customWidth="1"/>
    <col min="7683" max="7683" width="44" style="42" customWidth="1"/>
    <col min="7684" max="7684" width="30.28515625" style="42" customWidth="1"/>
    <col min="7685" max="7685" width="15.85546875" style="42" customWidth="1"/>
    <col min="7686" max="7686" width="10.7109375" style="42" customWidth="1"/>
    <col min="7687" max="7687" width="16" style="42" customWidth="1"/>
    <col min="7688" max="7688" width="9.28515625" style="42" customWidth="1"/>
    <col min="7689" max="7689" width="13.42578125" style="42" customWidth="1"/>
    <col min="7690" max="7690" width="9.5703125" style="42" customWidth="1"/>
    <col min="7691" max="7691" width="9" style="42" customWidth="1"/>
    <col min="7692" max="7692" width="12.42578125" style="42" customWidth="1"/>
    <col min="7693" max="7693" width="10.5703125" style="42" customWidth="1"/>
    <col min="7694" max="7936" width="9.140625" style="42"/>
    <col min="7937" max="7938" width="4.140625" style="42" customWidth="1"/>
    <col min="7939" max="7939" width="44" style="42" customWidth="1"/>
    <col min="7940" max="7940" width="30.28515625" style="42" customWidth="1"/>
    <col min="7941" max="7941" width="15.85546875" style="42" customWidth="1"/>
    <col min="7942" max="7942" width="10.7109375" style="42" customWidth="1"/>
    <col min="7943" max="7943" width="16" style="42" customWidth="1"/>
    <col min="7944" max="7944" width="9.28515625" style="42" customWidth="1"/>
    <col min="7945" max="7945" width="13.42578125" style="42" customWidth="1"/>
    <col min="7946" max="7946" width="9.5703125" style="42" customWidth="1"/>
    <col min="7947" max="7947" width="9" style="42" customWidth="1"/>
    <col min="7948" max="7948" width="12.42578125" style="42" customWidth="1"/>
    <col min="7949" max="7949" width="10.5703125" style="42" customWidth="1"/>
    <col min="7950" max="8192" width="9.140625" style="42"/>
    <col min="8193" max="8194" width="4.140625" style="42" customWidth="1"/>
    <col min="8195" max="8195" width="44" style="42" customWidth="1"/>
    <col min="8196" max="8196" width="30.28515625" style="42" customWidth="1"/>
    <col min="8197" max="8197" width="15.85546875" style="42" customWidth="1"/>
    <col min="8198" max="8198" width="10.7109375" style="42" customWidth="1"/>
    <col min="8199" max="8199" width="16" style="42" customWidth="1"/>
    <col min="8200" max="8200" width="9.28515625" style="42" customWidth="1"/>
    <col min="8201" max="8201" width="13.42578125" style="42" customWidth="1"/>
    <col min="8202" max="8202" width="9.5703125" style="42" customWidth="1"/>
    <col min="8203" max="8203" width="9" style="42" customWidth="1"/>
    <col min="8204" max="8204" width="12.42578125" style="42" customWidth="1"/>
    <col min="8205" max="8205" width="10.5703125" style="42" customWidth="1"/>
    <col min="8206" max="8448" width="9.140625" style="42"/>
    <col min="8449" max="8450" width="4.140625" style="42" customWidth="1"/>
    <col min="8451" max="8451" width="44" style="42" customWidth="1"/>
    <col min="8452" max="8452" width="30.28515625" style="42" customWidth="1"/>
    <col min="8453" max="8453" width="15.85546875" style="42" customWidth="1"/>
    <col min="8454" max="8454" width="10.7109375" style="42" customWidth="1"/>
    <col min="8455" max="8455" width="16" style="42" customWidth="1"/>
    <col min="8456" max="8456" width="9.28515625" style="42" customWidth="1"/>
    <col min="8457" max="8457" width="13.42578125" style="42" customWidth="1"/>
    <col min="8458" max="8458" width="9.5703125" style="42" customWidth="1"/>
    <col min="8459" max="8459" width="9" style="42" customWidth="1"/>
    <col min="8460" max="8460" width="12.42578125" style="42" customWidth="1"/>
    <col min="8461" max="8461" width="10.5703125" style="42" customWidth="1"/>
    <col min="8462" max="8704" width="9.140625" style="42"/>
    <col min="8705" max="8706" width="4.140625" style="42" customWidth="1"/>
    <col min="8707" max="8707" width="44" style="42" customWidth="1"/>
    <col min="8708" max="8708" width="30.28515625" style="42" customWidth="1"/>
    <col min="8709" max="8709" width="15.85546875" style="42" customWidth="1"/>
    <col min="8710" max="8710" width="10.7109375" style="42" customWidth="1"/>
    <col min="8711" max="8711" width="16" style="42" customWidth="1"/>
    <col min="8712" max="8712" width="9.28515625" style="42" customWidth="1"/>
    <col min="8713" max="8713" width="13.42578125" style="42" customWidth="1"/>
    <col min="8714" max="8714" width="9.5703125" style="42" customWidth="1"/>
    <col min="8715" max="8715" width="9" style="42" customWidth="1"/>
    <col min="8716" max="8716" width="12.42578125" style="42" customWidth="1"/>
    <col min="8717" max="8717" width="10.5703125" style="42" customWidth="1"/>
    <col min="8718" max="8960" width="9.140625" style="42"/>
    <col min="8961" max="8962" width="4.140625" style="42" customWidth="1"/>
    <col min="8963" max="8963" width="44" style="42" customWidth="1"/>
    <col min="8964" max="8964" width="30.28515625" style="42" customWidth="1"/>
    <col min="8965" max="8965" width="15.85546875" style="42" customWidth="1"/>
    <col min="8966" max="8966" width="10.7109375" style="42" customWidth="1"/>
    <col min="8967" max="8967" width="16" style="42" customWidth="1"/>
    <col min="8968" max="8968" width="9.28515625" style="42" customWidth="1"/>
    <col min="8969" max="8969" width="13.42578125" style="42" customWidth="1"/>
    <col min="8970" max="8970" width="9.5703125" style="42" customWidth="1"/>
    <col min="8971" max="8971" width="9" style="42" customWidth="1"/>
    <col min="8972" max="8972" width="12.42578125" style="42" customWidth="1"/>
    <col min="8973" max="8973" width="10.5703125" style="42" customWidth="1"/>
    <col min="8974" max="9216" width="9.140625" style="42"/>
    <col min="9217" max="9218" width="4.140625" style="42" customWidth="1"/>
    <col min="9219" max="9219" width="44" style="42" customWidth="1"/>
    <col min="9220" max="9220" width="30.28515625" style="42" customWidth="1"/>
    <col min="9221" max="9221" width="15.85546875" style="42" customWidth="1"/>
    <col min="9222" max="9222" width="10.7109375" style="42" customWidth="1"/>
    <col min="9223" max="9223" width="16" style="42" customWidth="1"/>
    <col min="9224" max="9224" width="9.28515625" style="42" customWidth="1"/>
    <col min="9225" max="9225" width="13.42578125" style="42" customWidth="1"/>
    <col min="9226" max="9226" width="9.5703125" style="42" customWidth="1"/>
    <col min="9227" max="9227" width="9" style="42" customWidth="1"/>
    <col min="9228" max="9228" width="12.42578125" style="42" customWidth="1"/>
    <col min="9229" max="9229" width="10.5703125" style="42" customWidth="1"/>
    <col min="9230" max="9472" width="9.140625" style="42"/>
    <col min="9473" max="9474" width="4.140625" style="42" customWidth="1"/>
    <col min="9475" max="9475" width="44" style="42" customWidth="1"/>
    <col min="9476" max="9476" width="30.28515625" style="42" customWidth="1"/>
    <col min="9477" max="9477" width="15.85546875" style="42" customWidth="1"/>
    <col min="9478" max="9478" width="10.7109375" style="42" customWidth="1"/>
    <col min="9479" max="9479" width="16" style="42" customWidth="1"/>
    <col min="9480" max="9480" width="9.28515625" style="42" customWidth="1"/>
    <col min="9481" max="9481" width="13.42578125" style="42" customWidth="1"/>
    <col min="9482" max="9482" width="9.5703125" style="42" customWidth="1"/>
    <col min="9483" max="9483" width="9" style="42" customWidth="1"/>
    <col min="9484" max="9484" width="12.42578125" style="42" customWidth="1"/>
    <col min="9485" max="9485" width="10.5703125" style="42" customWidth="1"/>
    <col min="9486" max="9728" width="9.140625" style="42"/>
    <col min="9729" max="9730" width="4.140625" style="42" customWidth="1"/>
    <col min="9731" max="9731" width="44" style="42" customWidth="1"/>
    <col min="9732" max="9732" width="30.28515625" style="42" customWidth="1"/>
    <col min="9733" max="9733" width="15.85546875" style="42" customWidth="1"/>
    <col min="9734" max="9734" width="10.7109375" style="42" customWidth="1"/>
    <col min="9735" max="9735" width="16" style="42" customWidth="1"/>
    <col min="9736" max="9736" width="9.28515625" style="42" customWidth="1"/>
    <col min="9737" max="9737" width="13.42578125" style="42" customWidth="1"/>
    <col min="9738" max="9738" width="9.5703125" style="42" customWidth="1"/>
    <col min="9739" max="9739" width="9" style="42" customWidth="1"/>
    <col min="9740" max="9740" width="12.42578125" style="42" customWidth="1"/>
    <col min="9741" max="9741" width="10.5703125" style="42" customWidth="1"/>
    <col min="9742" max="9984" width="9.140625" style="42"/>
    <col min="9985" max="9986" width="4.140625" style="42" customWidth="1"/>
    <col min="9987" max="9987" width="44" style="42" customWidth="1"/>
    <col min="9988" max="9988" width="30.28515625" style="42" customWidth="1"/>
    <col min="9989" max="9989" width="15.85546875" style="42" customWidth="1"/>
    <col min="9990" max="9990" width="10.7109375" style="42" customWidth="1"/>
    <col min="9991" max="9991" width="16" style="42" customWidth="1"/>
    <col min="9992" max="9992" width="9.28515625" style="42" customWidth="1"/>
    <col min="9993" max="9993" width="13.42578125" style="42" customWidth="1"/>
    <col min="9994" max="9994" width="9.5703125" style="42" customWidth="1"/>
    <col min="9995" max="9995" width="9" style="42" customWidth="1"/>
    <col min="9996" max="9996" width="12.42578125" style="42" customWidth="1"/>
    <col min="9997" max="9997" width="10.5703125" style="42" customWidth="1"/>
    <col min="9998" max="10240" width="9.140625" style="42"/>
    <col min="10241" max="10242" width="4.140625" style="42" customWidth="1"/>
    <col min="10243" max="10243" width="44" style="42" customWidth="1"/>
    <col min="10244" max="10244" width="30.28515625" style="42" customWidth="1"/>
    <col min="10245" max="10245" width="15.85546875" style="42" customWidth="1"/>
    <col min="10246" max="10246" width="10.7109375" style="42" customWidth="1"/>
    <col min="10247" max="10247" width="16" style="42" customWidth="1"/>
    <col min="10248" max="10248" width="9.28515625" style="42" customWidth="1"/>
    <col min="10249" max="10249" width="13.42578125" style="42" customWidth="1"/>
    <col min="10250" max="10250" width="9.5703125" style="42" customWidth="1"/>
    <col min="10251" max="10251" width="9" style="42" customWidth="1"/>
    <col min="10252" max="10252" width="12.42578125" style="42" customWidth="1"/>
    <col min="10253" max="10253" width="10.5703125" style="42" customWidth="1"/>
    <col min="10254" max="10496" width="9.140625" style="42"/>
    <col min="10497" max="10498" width="4.140625" style="42" customWidth="1"/>
    <col min="10499" max="10499" width="44" style="42" customWidth="1"/>
    <col min="10500" max="10500" width="30.28515625" style="42" customWidth="1"/>
    <col min="10501" max="10501" width="15.85546875" style="42" customWidth="1"/>
    <col min="10502" max="10502" width="10.7109375" style="42" customWidth="1"/>
    <col min="10503" max="10503" width="16" style="42" customWidth="1"/>
    <col min="10504" max="10504" width="9.28515625" style="42" customWidth="1"/>
    <col min="10505" max="10505" width="13.42578125" style="42" customWidth="1"/>
    <col min="10506" max="10506" width="9.5703125" style="42" customWidth="1"/>
    <col min="10507" max="10507" width="9" style="42" customWidth="1"/>
    <col min="10508" max="10508" width="12.42578125" style="42" customWidth="1"/>
    <col min="10509" max="10509" width="10.5703125" style="42" customWidth="1"/>
    <col min="10510" max="10752" width="9.140625" style="42"/>
    <col min="10753" max="10754" width="4.140625" style="42" customWidth="1"/>
    <col min="10755" max="10755" width="44" style="42" customWidth="1"/>
    <col min="10756" max="10756" width="30.28515625" style="42" customWidth="1"/>
    <col min="10757" max="10757" width="15.85546875" style="42" customWidth="1"/>
    <col min="10758" max="10758" width="10.7109375" style="42" customWidth="1"/>
    <col min="10759" max="10759" width="16" style="42" customWidth="1"/>
    <col min="10760" max="10760" width="9.28515625" style="42" customWidth="1"/>
    <col min="10761" max="10761" width="13.42578125" style="42" customWidth="1"/>
    <col min="10762" max="10762" width="9.5703125" style="42" customWidth="1"/>
    <col min="10763" max="10763" width="9" style="42" customWidth="1"/>
    <col min="10764" max="10764" width="12.42578125" style="42" customWidth="1"/>
    <col min="10765" max="10765" width="10.5703125" style="42" customWidth="1"/>
    <col min="10766" max="11008" width="9.140625" style="42"/>
    <col min="11009" max="11010" width="4.140625" style="42" customWidth="1"/>
    <col min="11011" max="11011" width="44" style="42" customWidth="1"/>
    <col min="11012" max="11012" width="30.28515625" style="42" customWidth="1"/>
    <col min="11013" max="11013" width="15.85546875" style="42" customWidth="1"/>
    <col min="11014" max="11014" width="10.7109375" style="42" customWidth="1"/>
    <col min="11015" max="11015" width="16" style="42" customWidth="1"/>
    <col min="11016" max="11016" width="9.28515625" style="42" customWidth="1"/>
    <col min="11017" max="11017" width="13.42578125" style="42" customWidth="1"/>
    <col min="11018" max="11018" width="9.5703125" style="42" customWidth="1"/>
    <col min="11019" max="11019" width="9" style="42" customWidth="1"/>
    <col min="11020" max="11020" width="12.42578125" style="42" customWidth="1"/>
    <col min="11021" max="11021" width="10.5703125" style="42" customWidth="1"/>
    <col min="11022" max="11264" width="9.140625" style="42"/>
    <col min="11265" max="11266" width="4.140625" style="42" customWidth="1"/>
    <col min="11267" max="11267" width="44" style="42" customWidth="1"/>
    <col min="11268" max="11268" width="30.28515625" style="42" customWidth="1"/>
    <col min="11269" max="11269" width="15.85546875" style="42" customWidth="1"/>
    <col min="11270" max="11270" width="10.7109375" style="42" customWidth="1"/>
    <col min="11271" max="11271" width="16" style="42" customWidth="1"/>
    <col min="11272" max="11272" width="9.28515625" style="42" customWidth="1"/>
    <col min="11273" max="11273" width="13.42578125" style="42" customWidth="1"/>
    <col min="11274" max="11274" width="9.5703125" style="42" customWidth="1"/>
    <col min="11275" max="11275" width="9" style="42" customWidth="1"/>
    <col min="11276" max="11276" width="12.42578125" style="42" customWidth="1"/>
    <col min="11277" max="11277" width="10.5703125" style="42" customWidth="1"/>
    <col min="11278" max="11520" width="9.140625" style="42"/>
    <col min="11521" max="11522" width="4.140625" style="42" customWidth="1"/>
    <col min="11523" max="11523" width="44" style="42" customWidth="1"/>
    <col min="11524" max="11524" width="30.28515625" style="42" customWidth="1"/>
    <col min="11525" max="11525" width="15.85546875" style="42" customWidth="1"/>
    <col min="11526" max="11526" width="10.7109375" style="42" customWidth="1"/>
    <col min="11527" max="11527" width="16" style="42" customWidth="1"/>
    <col min="11528" max="11528" width="9.28515625" style="42" customWidth="1"/>
    <col min="11529" max="11529" width="13.42578125" style="42" customWidth="1"/>
    <col min="11530" max="11530" width="9.5703125" style="42" customWidth="1"/>
    <col min="11531" max="11531" width="9" style="42" customWidth="1"/>
    <col min="11532" max="11532" width="12.42578125" style="42" customWidth="1"/>
    <col min="11533" max="11533" width="10.5703125" style="42" customWidth="1"/>
    <col min="11534" max="11776" width="9.140625" style="42"/>
    <col min="11777" max="11778" width="4.140625" style="42" customWidth="1"/>
    <col min="11779" max="11779" width="44" style="42" customWidth="1"/>
    <col min="11780" max="11780" width="30.28515625" style="42" customWidth="1"/>
    <col min="11781" max="11781" width="15.85546875" style="42" customWidth="1"/>
    <col min="11782" max="11782" width="10.7109375" style="42" customWidth="1"/>
    <col min="11783" max="11783" width="16" style="42" customWidth="1"/>
    <col min="11784" max="11784" width="9.28515625" style="42" customWidth="1"/>
    <col min="11785" max="11785" width="13.42578125" style="42" customWidth="1"/>
    <col min="11786" max="11786" width="9.5703125" style="42" customWidth="1"/>
    <col min="11787" max="11787" width="9" style="42" customWidth="1"/>
    <col min="11788" max="11788" width="12.42578125" style="42" customWidth="1"/>
    <col min="11789" max="11789" width="10.5703125" style="42" customWidth="1"/>
    <col min="11790" max="12032" width="9.140625" style="42"/>
    <col min="12033" max="12034" width="4.140625" style="42" customWidth="1"/>
    <col min="12035" max="12035" width="44" style="42" customWidth="1"/>
    <col min="12036" max="12036" width="30.28515625" style="42" customWidth="1"/>
    <col min="12037" max="12037" width="15.85546875" style="42" customWidth="1"/>
    <col min="12038" max="12038" width="10.7109375" style="42" customWidth="1"/>
    <col min="12039" max="12039" width="16" style="42" customWidth="1"/>
    <col min="12040" max="12040" width="9.28515625" style="42" customWidth="1"/>
    <col min="12041" max="12041" width="13.42578125" style="42" customWidth="1"/>
    <col min="12042" max="12042" width="9.5703125" style="42" customWidth="1"/>
    <col min="12043" max="12043" width="9" style="42" customWidth="1"/>
    <col min="12044" max="12044" width="12.42578125" style="42" customWidth="1"/>
    <col min="12045" max="12045" width="10.5703125" style="42" customWidth="1"/>
    <col min="12046" max="12288" width="9.140625" style="42"/>
    <col min="12289" max="12290" width="4.140625" style="42" customWidth="1"/>
    <col min="12291" max="12291" width="44" style="42" customWidth="1"/>
    <col min="12292" max="12292" width="30.28515625" style="42" customWidth="1"/>
    <col min="12293" max="12293" width="15.85546875" style="42" customWidth="1"/>
    <col min="12294" max="12294" width="10.7109375" style="42" customWidth="1"/>
    <col min="12295" max="12295" width="16" style="42" customWidth="1"/>
    <col min="12296" max="12296" width="9.28515625" style="42" customWidth="1"/>
    <col min="12297" max="12297" width="13.42578125" style="42" customWidth="1"/>
    <col min="12298" max="12298" width="9.5703125" style="42" customWidth="1"/>
    <col min="12299" max="12299" width="9" style="42" customWidth="1"/>
    <col min="12300" max="12300" width="12.42578125" style="42" customWidth="1"/>
    <col min="12301" max="12301" width="10.5703125" style="42" customWidth="1"/>
    <col min="12302" max="12544" width="9.140625" style="42"/>
    <col min="12545" max="12546" width="4.140625" style="42" customWidth="1"/>
    <col min="12547" max="12547" width="44" style="42" customWidth="1"/>
    <col min="12548" max="12548" width="30.28515625" style="42" customWidth="1"/>
    <col min="12549" max="12549" width="15.85546875" style="42" customWidth="1"/>
    <col min="12550" max="12550" width="10.7109375" style="42" customWidth="1"/>
    <col min="12551" max="12551" width="16" style="42" customWidth="1"/>
    <col min="12552" max="12552" width="9.28515625" style="42" customWidth="1"/>
    <col min="12553" max="12553" width="13.42578125" style="42" customWidth="1"/>
    <col min="12554" max="12554" width="9.5703125" style="42" customWidth="1"/>
    <col min="12555" max="12555" width="9" style="42" customWidth="1"/>
    <col min="12556" max="12556" width="12.42578125" style="42" customWidth="1"/>
    <col min="12557" max="12557" width="10.5703125" style="42" customWidth="1"/>
    <col min="12558" max="12800" width="9.140625" style="42"/>
    <col min="12801" max="12802" width="4.140625" style="42" customWidth="1"/>
    <col min="12803" max="12803" width="44" style="42" customWidth="1"/>
    <col min="12804" max="12804" width="30.28515625" style="42" customWidth="1"/>
    <col min="12805" max="12805" width="15.85546875" style="42" customWidth="1"/>
    <col min="12806" max="12806" width="10.7109375" style="42" customWidth="1"/>
    <col min="12807" max="12807" width="16" style="42" customWidth="1"/>
    <col min="12808" max="12808" width="9.28515625" style="42" customWidth="1"/>
    <col min="12809" max="12809" width="13.42578125" style="42" customWidth="1"/>
    <col min="12810" max="12810" width="9.5703125" style="42" customWidth="1"/>
    <col min="12811" max="12811" width="9" style="42" customWidth="1"/>
    <col min="12812" max="12812" width="12.42578125" style="42" customWidth="1"/>
    <col min="12813" max="12813" width="10.5703125" style="42" customWidth="1"/>
    <col min="12814" max="13056" width="9.140625" style="42"/>
    <col min="13057" max="13058" width="4.140625" style="42" customWidth="1"/>
    <col min="13059" max="13059" width="44" style="42" customWidth="1"/>
    <col min="13060" max="13060" width="30.28515625" style="42" customWidth="1"/>
    <col min="13061" max="13061" width="15.85546875" style="42" customWidth="1"/>
    <col min="13062" max="13062" width="10.7109375" style="42" customWidth="1"/>
    <col min="13063" max="13063" width="16" style="42" customWidth="1"/>
    <col min="13064" max="13064" width="9.28515625" style="42" customWidth="1"/>
    <col min="13065" max="13065" width="13.42578125" style="42" customWidth="1"/>
    <col min="13066" max="13066" width="9.5703125" style="42" customWidth="1"/>
    <col min="13067" max="13067" width="9" style="42" customWidth="1"/>
    <col min="13068" max="13068" width="12.42578125" style="42" customWidth="1"/>
    <col min="13069" max="13069" width="10.5703125" style="42" customWidth="1"/>
    <col min="13070" max="13312" width="9.140625" style="42"/>
    <col min="13313" max="13314" width="4.140625" style="42" customWidth="1"/>
    <col min="13315" max="13315" width="44" style="42" customWidth="1"/>
    <col min="13316" max="13316" width="30.28515625" style="42" customWidth="1"/>
    <col min="13317" max="13317" width="15.85546875" style="42" customWidth="1"/>
    <col min="13318" max="13318" width="10.7109375" style="42" customWidth="1"/>
    <col min="13319" max="13319" width="16" style="42" customWidth="1"/>
    <col min="13320" max="13320" width="9.28515625" style="42" customWidth="1"/>
    <col min="13321" max="13321" width="13.42578125" style="42" customWidth="1"/>
    <col min="13322" max="13322" width="9.5703125" style="42" customWidth="1"/>
    <col min="13323" max="13323" width="9" style="42" customWidth="1"/>
    <col min="13324" max="13324" width="12.42578125" style="42" customWidth="1"/>
    <col min="13325" max="13325" width="10.5703125" style="42" customWidth="1"/>
    <col min="13326" max="13568" width="9.140625" style="42"/>
    <col min="13569" max="13570" width="4.140625" style="42" customWidth="1"/>
    <col min="13571" max="13571" width="44" style="42" customWidth="1"/>
    <col min="13572" max="13572" width="30.28515625" style="42" customWidth="1"/>
    <col min="13573" max="13573" width="15.85546875" style="42" customWidth="1"/>
    <col min="13574" max="13574" width="10.7109375" style="42" customWidth="1"/>
    <col min="13575" max="13575" width="16" style="42" customWidth="1"/>
    <col min="13576" max="13576" width="9.28515625" style="42" customWidth="1"/>
    <col min="13577" max="13577" width="13.42578125" style="42" customWidth="1"/>
    <col min="13578" max="13578" width="9.5703125" style="42" customWidth="1"/>
    <col min="13579" max="13579" width="9" style="42" customWidth="1"/>
    <col min="13580" max="13580" width="12.42578125" style="42" customWidth="1"/>
    <col min="13581" max="13581" width="10.5703125" style="42" customWidth="1"/>
    <col min="13582" max="13824" width="9.140625" style="42"/>
    <col min="13825" max="13826" width="4.140625" style="42" customWidth="1"/>
    <col min="13827" max="13827" width="44" style="42" customWidth="1"/>
    <col min="13828" max="13828" width="30.28515625" style="42" customWidth="1"/>
    <col min="13829" max="13829" width="15.85546875" style="42" customWidth="1"/>
    <col min="13830" max="13830" width="10.7109375" style="42" customWidth="1"/>
    <col min="13831" max="13831" width="16" style="42" customWidth="1"/>
    <col min="13832" max="13832" width="9.28515625" style="42" customWidth="1"/>
    <col min="13833" max="13833" width="13.42578125" style="42" customWidth="1"/>
    <col min="13834" max="13834" width="9.5703125" style="42" customWidth="1"/>
    <col min="13835" max="13835" width="9" style="42" customWidth="1"/>
    <col min="13836" max="13836" width="12.42578125" style="42" customWidth="1"/>
    <col min="13837" max="13837" width="10.5703125" style="42" customWidth="1"/>
    <col min="13838" max="14080" width="9.140625" style="42"/>
    <col min="14081" max="14082" width="4.140625" style="42" customWidth="1"/>
    <col min="14083" max="14083" width="44" style="42" customWidth="1"/>
    <col min="14084" max="14084" width="30.28515625" style="42" customWidth="1"/>
    <col min="14085" max="14085" width="15.85546875" style="42" customWidth="1"/>
    <col min="14086" max="14086" width="10.7109375" style="42" customWidth="1"/>
    <col min="14087" max="14087" width="16" style="42" customWidth="1"/>
    <col min="14088" max="14088" width="9.28515625" style="42" customWidth="1"/>
    <col min="14089" max="14089" width="13.42578125" style="42" customWidth="1"/>
    <col min="14090" max="14090" width="9.5703125" style="42" customWidth="1"/>
    <col min="14091" max="14091" width="9" style="42" customWidth="1"/>
    <col min="14092" max="14092" width="12.42578125" style="42" customWidth="1"/>
    <col min="14093" max="14093" width="10.5703125" style="42" customWidth="1"/>
    <col min="14094" max="14336" width="9.140625" style="42"/>
    <col min="14337" max="14338" width="4.140625" style="42" customWidth="1"/>
    <col min="14339" max="14339" width="44" style="42" customWidth="1"/>
    <col min="14340" max="14340" width="30.28515625" style="42" customWidth="1"/>
    <col min="14341" max="14341" width="15.85546875" style="42" customWidth="1"/>
    <col min="14342" max="14342" width="10.7109375" style="42" customWidth="1"/>
    <col min="14343" max="14343" width="16" style="42" customWidth="1"/>
    <col min="14344" max="14344" width="9.28515625" style="42" customWidth="1"/>
    <col min="14345" max="14345" width="13.42578125" style="42" customWidth="1"/>
    <col min="14346" max="14346" width="9.5703125" style="42" customWidth="1"/>
    <col min="14347" max="14347" width="9" style="42" customWidth="1"/>
    <col min="14348" max="14348" width="12.42578125" style="42" customWidth="1"/>
    <col min="14349" max="14349" width="10.5703125" style="42" customWidth="1"/>
    <col min="14350" max="14592" width="9.140625" style="42"/>
    <col min="14593" max="14594" width="4.140625" style="42" customWidth="1"/>
    <col min="14595" max="14595" width="44" style="42" customWidth="1"/>
    <col min="14596" max="14596" width="30.28515625" style="42" customWidth="1"/>
    <col min="14597" max="14597" width="15.85546875" style="42" customWidth="1"/>
    <col min="14598" max="14598" width="10.7109375" style="42" customWidth="1"/>
    <col min="14599" max="14599" width="16" style="42" customWidth="1"/>
    <col min="14600" max="14600" width="9.28515625" style="42" customWidth="1"/>
    <col min="14601" max="14601" width="13.42578125" style="42" customWidth="1"/>
    <col min="14602" max="14602" width="9.5703125" style="42" customWidth="1"/>
    <col min="14603" max="14603" width="9" style="42" customWidth="1"/>
    <col min="14604" max="14604" width="12.42578125" style="42" customWidth="1"/>
    <col min="14605" max="14605" width="10.5703125" style="42" customWidth="1"/>
    <col min="14606" max="14848" width="9.140625" style="42"/>
    <col min="14849" max="14850" width="4.140625" style="42" customWidth="1"/>
    <col min="14851" max="14851" width="44" style="42" customWidth="1"/>
    <col min="14852" max="14852" width="30.28515625" style="42" customWidth="1"/>
    <col min="14853" max="14853" width="15.85546875" style="42" customWidth="1"/>
    <col min="14854" max="14854" width="10.7109375" style="42" customWidth="1"/>
    <col min="14855" max="14855" width="16" style="42" customWidth="1"/>
    <col min="14856" max="14856" width="9.28515625" style="42" customWidth="1"/>
    <col min="14857" max="14857" width="13.42578125" style="42" customWidth="1"/>
    <col min="14858" max="14858" width="9.5703125" style="42" customWidth="1"/>
    <col min="14859" max="14859" width="9" style="42" customWidth="1"/>
    <col min="14860" max="14860" width="12.42578125" style="42" customWidth="1"/>
    <col min="14861" max="14861" width="10.5703125" style="42" customWidth="1"/>
    <col min="14862" max="15104" width="9.140625" style="42"/>
    <col min="15105" max="15106" width="4.140625" style="42" customWidth="1"/>
    <col min="15107" max="15107" width="44" style="42" customWidth="1"/>
    <col min="15108" max="15108" width="30.28515625" style="42" customWidth="1"/>
    <col min="15109" max="15109" width="15.85546875" style="42" customWidth="1"/>
    <col min="15110" max="15110" width="10.7109375" style="42" customWidth="1"/>
    <col min="15111" max="15111" width="16" style="42" customWidth="1"/>
    <col min="15112" max="15112" width="9.28515625" style="42" customWidth="1"/>
    <col min="15113" max="15113" width="13.42578125" style="42" customWidth="1"/>
    <col min="15114" max="15114" width="9.5703125" style="42" customWidth="1"/>
    <col min="15115" max="15115" width="9" style="42" customWidth="1"/>
    <col min="15116" max="15116" width="12.42578125" style="42" customWidth="1"/>
    <col min="15117" max="15117" width="10.5703125" style="42" customWidth="1"/>
    <col min="15118" max="15360" width="9.140625" style="42"/>
    <col min="15361" max="15362" width="4.140625" style="42" customWidth="1"/>
    <col min="15363" max="15363" width="44" style="42" customWidth="1"/>
    <col min="15364" max="15364" width="30.28515625" style="42" customWidth="1"/>
    <col min="15365" max="15365" width="15.85546875" style="42" customWidth="1"/>
    <col min="15366" max="15366" width="10.7109375" style="42" customWidth="1"/>
    <col min="15367" max="15367" width="16" style="42" customWidth="1"/>
    <col min="15368" max="15368" width="9.28515625" style="42" customWidth="1"/>
    <col min="15369" max="15369" width="13.42578125" style="42" customWidth="1"/>
    <col min="15370" max="15370" width="9.5703125" style="42" customWidth="1"/>
    <col min="15371" max="15371" width="9" style="42" customWidth="1"/>
    <col min="15372" max="15372" width="12.42578125" style="42" customWidth="1"/>
    <col min="15373" max="15373" width="10.5703125" style="42" customWidth="1"/>
    <col min="15374" max="15616" width="9.140625" style="42"/>
    <col min="15617" max="15618" width="4.140625" style="42" customWidth="1"/>
    <col min="15619" max="15619" width="44" style="42" customWidth="1"/>
    <col min="15620" max="15620" width="30.28515625" style="42" customWidth="1"/>
    <col min="15621" max="15621" width="15.85546875" style="42" customWidth="1"/>
    <col min="15622" max="15622" width="10.7109375" style="42" customWidth="1"/>
    <col min="15623" max="15623" width="16" style="42" customWidth="1"/>
    <col min="15624" max="15624" width="9.28515625" style="42" customWidth="1"/>
    <col min="15625" max="15625" width="13.42578125" style="42" customWidth="1"/>
    <col min="15626" max="15626" width="9.5703125" style="42" customWidth="1"/>
    <col min="15627" max="15627" width="9" style="42" customWidth="1"/>
    <col min="15628" max="15628" width="12.42578125" style="42" customWidth="1"/>
    <col min="15629" max="15629" width="10.5703125" style="42" customWidth="1"/>
    <col min="15630" max="15872" width="9.140625" style="42"/>
    <col min="15873" max="15874" width="4.140625" style="42" customWidth="1"/>
    <col min="15875" max="15875" width="44" style="42" customWidth="1"/>
    <col min="15876" max="15876" width="30.28515625" style="42" customWidth="1"/>
    <col min="15877" max="15877" width="15.85546875" style="42" customWidth="1"/>
    <col min="15878" max="15878" width="10.7109375" style="42" customWidth="1"/>
    <col min="15879" max="15879" width="16" style="42" customWidth="1"/>
    <col min="15880" max="15880" width="9.28515625" style="42" customWidth="1"/>
    <col min="15881" max="15881" width="13.42578125" style="42" customWidth="1"/>
    <col min="15882" max="15882" width="9.5703125" style="42" customWidth="1"/>
    <col min="15883" max="15883" width="9" style="42" customWidth="1"/>
    <col min="15884" max="15884" width="12.42578125" style="42" customWidth="1"/>
    <col min="15885" max="15885" width="10.5703125" style="42" customWidth="1"/>
    <col min="15886" max="16128" width="9.140625" style="42"/>
    <col min="16129" max="16130" width="4.140625" style="42" customWidth="1"/>
    <col min="16131" max="16131" width="44" style="42" customWidth="1"/>
    <col min="16132" max="16132" width="30.28515625" style="42" customWidth="1"/>
    <col min="16133" max="16133" width="15.85546875" style="42" customWidth="1"/>
    <col min="16134" max="16134" width="10.7109375" style="42" customWidth="1"/>
    <col min="16135" max="16135" width="16" style="42" customWidth="1"/>
    <col min="16136" max="16136" width="9.28515625" style="42" customWidth="1"/>
    <col min="16137" max="16137" width="13.42578125" style="42" customWidth="1"/>
    <col min="16138" max="16138" width="9.5703125" style="42" customWidth="1"/>
    <col min="16139" max="16139" width="9" style="42" customWidth="1"/>
    <col min="16140" max="16140" width="12.42578125" style="42" customWidth="1"/>
    <col min="16141" max="16141" width="10.5703125" style="42" customWidth="1"/>
    <col min="16142" max="16384" width="9.140625" style="42"/>
  </cols>
  <sheetData>
    <row r="1" spans="1:43" s="39" customFormat="1" ht="25.15" customHeight="1" x14ac:dyDescent="0.2">
      <c r="A1" s="1141" t="s">
        <v>238</v>
      </c>
      <c r="B1" s="1141"/>
      <c r="C1" s="1141"/>
      <c r="D1" s="1141"/>
      <c r="E1" s="1141"/>
      <c r="F1" s="1141"/>
      <c r="G1" s="1141"/>
      <c r="H1" s="1141"/>
      <c r="I1" s="1141"/>
      <c r="J1" s="1141"/>
      <c r="K1" s="1141"/>
      <c r="L1" s="1141"/>
      <c r="M1" s="1141"/>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row>
    <row r="2" spans="1:43" x14ac:dyDescent="0.2">
      <c r="A2" s="88"/>
      <c r="B2" s="88"/>
      <c r="C2" s="1142"/>
      <c r="D2" s="1142"/>
      <c r="E2" s="1142"/>
      <c r="F2" s="1142"/>
      <c r="G2" s="1142"/>
      <c r="H2" s="1142"/>
      <c r="I2" s="1142"/>
      <c r="J2" s="1142"/>
      <c r="K2" s="1142"/>
      <c r="L2" s="1142"/>
      <c r="M2" s="1142"/>
    </row>
    <row r="3" spans="1:43" s="39" customFormat="1" ht="25.15" customHeight="1" x14ac:dyDescent="0.2">
      <c r="A3" s="1143" t="s">
        <v>119</v>
      </c>
      <c r="B3" s="1143"/>
      <c r="C3" s="1143"/>
      <c r="D3" s="1143"/>
      <c r="E3" s="1143"/>
      <c r="F3" s="1143"/>
      <c r="G3" s="1143"/>
      <c r="H3" s="1143"/>
      <c r="I3" s="1143"/>
      <c r="J3" s="1143"/>
      <c r="K3" s="1143"/>
      <c r="L3" s="1143"/>
      <c r="M3" s="1143"/>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row>
    <row r="4" spans="1:43" s="45" customFormat="1" ht="28.5" customHeight="1" x14ac:dyDescent="0.2">
      <c r="A4" s="89"/>
      <c r="B4" s="90" t="s">
        <v>120</v>
      </c>
      <c r="C4" s="90" t="s">
        <v>121</v>
      </c>
      <c r="D4" s="90" t="s">
        <v>122</v>
      </c>
      <c r="E4" s="91" t="s">
        <v>123</v>
      </c>
      <c r="F4" s="1144" t="s">
        <v>239</v>
      </c>
      <c r="G4" s="1144"/>
      <c r="H4" s="1144" t="s">
        <v>125</v>
      </c>
      <c r="I4" s="1144"/>
      <c r="J4" s="1144" t="s">
        <v>126</v>
      </c>
      <c r="K4" s="1144"/>
      <c r="L4" s="1144" t="s">
        <v>127</v>
      </c>
      <c r="M4" s="1144"/>
    </row>
    <row r="5" spans="1:43" s="49" customFormat="1" x14ac:dyDescent="0.25">
      <c r="A5" s="92"/>
      <c r="B5" s="93"/>
      <c r="C5" s="94"/>
      <c r="D5" s="95"/>
      <c r="E5" s="96"/>
      <c r="F5" s="96" t="s">
        <v>128</v>
      </c>
      <c r="G5" s="96" t="s">
        <v>129</v>
      </c>
      <c r="H5" s="96" t="s">
        <v>128</v>
      </c>
      <c r="I5" s="96" t="s">
        <v>129</v>
      </c>
      <c r="J5" s="96" t="s">
        <v>128</v>
      </c>
      <c r="K5" s="96" t="s">
        <v>129</v>
      </c>
      <c r="L5" s="96" t="s">
        <v>128</v>
      </c>
      <c r="M5" s="95" t="s">
        <v>129</v>
      </c>
    </row>
    <row r="6" spans="1:43" s="106" customFormat="1" ht="15.75" customHeight="1" x14ac:dyDescent="0.25">
      <c r="A6" s="97">
        <v>1</v>
      </c>
      <c r="B6" s="98"/>
      <c r="C6" s="99" t="s">
        <v>240</v>
      </c>
      <c r="D6" s="100"/>
      <c r="E6" s="101"/>
      <c r="F6" s="102"/>
      <c r="G6" s="102"/>
      <c r="H6" s="103"/>
      <c r="I6" s="104"/>
      <c r="J6" s="102"/>
      <c r="K6" s="102"/>
      <c r="L6" s="102"/>
      <c r="M6" s="105"/>
    </row>
    <row r="7" spans="1:43" s="106" customFormat="1" ht="63.75" x14ac:dyDescent="0.25">
      <c r="A7" s="107" t="s">
        <v>131</v>
      </c>
      <c r="B7" s="108">
        <v>5.0999999999999996</v>
      </c>
      <c r="C7" s="59" t="s">
        <v>241</v>
      </c>
      <c r="D7" s="109" t="s">
        <v>242</v>
      </c>
      <c r="E7" s="110" t="s">
        <v>243</v>
      </c>
      <c r="F7" s="111" t="s">
        <v>244</v>
      </c>
      <c r="G7" s="112"/>
      <c r="H7" s="113"/>
      <c r="I7" s="114"/>
      <c r="J7" s="111" t="s">
        <v>245</v>
      </c>
      <c r="K7" s="115"/>
      <c r="L7" s="111" t="s">
        <v>246</v>
      </c>
      <c r="M7" s="116"/>
    </row>
    <row r="8" spans="1:43" s="106" customFormat="1" ht="48" x14ac:dyDescent="0.25">
      <c r="A8" s="107" t="s">
        <v>132</v>
      </c>
      <c r="B8" s="117">
        <v>5.0999999999999996</v>
      </c>
      <c r="C8" s="66" t="s">
        <v>247</v>
      </c>
      <c r="D8" s="118" t="s">
        <v>248</v>
      </c>
      <c r="E8" s="119" t="s">
        <v>249</v>
      </c>
      <c r="F8" s="120"/>
      <c r="G8" s="120"/>
      <c r="H8" s="121"/>
      <c r="I8" s="122"/>
      <c r="J8" s="120" t="s">
        <v>250</v>
      </c>
      <c r="K8" s="111"/>
      <c r="L8" s="111"/>
      <c r="M8" s="116"/>
    </row>
    <row r="9" spans="1:43" s="106" customFormat="1" ht="60" x14ac:dyDescent="0.25">
      <c r="A9" s="107" t="s">
        <v>145</v>
      </c>
      <c r="B9" s="117">
        <v>5.0999999999999996</v>
      </c>
      <c r="C9" s="59" t="s">
        <v>251</v>
      </c>
      <c r="D9" s="123" t="s">
        <v>252</v>
      </c>
      <c r="E9" s="110" t="s">
        <v>253</v>
      </c>
      <c r="F9" s="111" t="s">
        <v>254</v>
      </c>
      <c r="G9" s="111"/>
      <c r="H9" s="111" t="s">
        <v>254</v>
      </c>
      <c r="I9" s="111"/>
      <c r="J9" s="111" t="s">
        <v>254</v>
      </c>
      <c r="K9" s="111"/>
      <c r="L9" s="111" t="s">
        <v>254</v>
      </c>
      <c r="M9" s="116"/>
    </row>
    <row r="10" spans="1:43" s="106" customFormat="1" ht="72" x14ac:dyDescent="0.25">
      <c r="A10" s="107" t="s">
        <v>153</v>
      </c>
      <c r="B10" s="117">
        <v>5.0999999999999996</v>
      </c>
      <c r="C10" s="59" t="s">
        <v>255</v>
      </c>
      <c r="D10" s="123" t="s">
        <v>256</v>
      </c>
      <c r="E10" s="124" t="s">
        <v>257</v>
      </c>
      <c r="F10" s="111" t="s">
        <v>258</v>
      </c>
      <c r="G10" s="125"/>
      <c r="H10" s="111" t="s">
        <v>259</v>
      </c>
      <c r="I10" s="126"/>
      <c r="J10" s="111"/>
      <c r="K10" s="111"/>
      <c r="L10" s="111"/>
      <c r="M10" s="116"/>
    </row>
    <row r="11" spans="1:43" s="106" customFormat="1" ht="38.25" x14ac:dyDescent="0.25">
      <c r="A11" s="107" t="s">
        <v>158</v>
      </c>
      <c r="B11" s="117">
        <v>5.0999999999999996</v>
      </c>
      <c r="C11" s="59" t="s">
        <v>260</v>
      </c>
      <c r="D11" s="123" t="s">
        <v>261</v>
      </c>
      <c r="E11" s="124">
        <v>41670</v>
      </c>
      <c r="F11" s="111" t="s">
        <v>262</v>
      </c>
      <c r="G11" s="111"/>
      <c r="H11" s="111" t="s">
        <v>263</v>
      </c>
      <c r="I11" s="126"/>
      <c r="J11" s="127"/>
      <c r="K11" s="111"/>
      <c r="L11" s="111"/>
      <c r="M11" s="116"/>
    </row>
    <row r="12" spans="1:43" s="106" customFormat="1" ht="127.5" x14ac:dyDescent="0.25">
      <c r="A12" s="107" t="s">
        <v>264</v>
      </c>
      <c r="B12" s="117">
        <v>5.0999999999999996</v>
      </c>
      <c r="C12" s="59" t="s">
        <v>265</v>
      </c>
      <c r="D12" s="123" t="s">
        <v>266</v>
      </c>
      <c r="E12" s="110" t="s">
        <v>267</v>
      </c>
      <c r="F12" s="111"/>
      <c r="G12" s="111"/>
      <c r="H12" s="111"/>
      <c r="I12" s="126"/>
      <c r="J12" s="111" t="s">
        <v>268</v>
      </c>
      <c r="K12" s="111"/>
      <c r="L12" s="127" t="s">
        <v>269</v>
      </c>
      <c r="M12" s="116"/>
    </row>
    <row r="13" spans="1:43" s="106" customFormat="1" ht="36" x14ac:dyDescent="0.25">
      <c r="A13" s="107" t="s">
        <v>270</v>
      </c>
      <c r="B13" s="117">
        <v>5.0999999999999996</v>
      </c>
      <c r="C13" s="59" t="s">
        <v>271</v>
      </c>
      <c r="D13" s="123" t="s">
        <v>272</v>
      </c>
      <c r="E13" s="110" t="s">
        <v>273</v>
      </c>
      <c r="F13" s="111" t="s">
        <v>274</v>
      </c>
      <c r="G13" s="111"/>
      <c r="H13" s="111" t="s">
        <v>274</v>
      </c>
      <c r="I13" s="126"/>
      <c r="J13" s="111" t="s">
        <v>274</v>
      </c>
      <c r="K13" s="111"/>
      <c r="L13" s="111" t="s">
        <v>274</v>
      </c>
      <c r="M13" s="116"/>
    </row>
    <row r="14" spans="1:43" s="106" customFormat="1" ht="15" customHeight="1" x14ac:dyDescent="0.25">
      <c r="A14" s="97">
        <v>2</v>
      </c>
      <c r="B14" s="98"/>
      <c r="C14" s="128" t="s">
        <v>275</v>
      </c>
      <c r="D14" s="109"/>
      <c r="E14" s="110"/>
      <c r="F14" s="111"/>
      <c r="G14" s="111"/>
      <c r="H14" s="111"/>
      <c r="I14" s="126"/>
      <c r="J14" s="111"/>
      <c r="K14" s="111"/>
      <c r="L14" s="111"/>
      <c r="M14" s="116"/>
    </row>
    <row r="15" spans="1:43" s="106" customFormat="1" ht="48" x14ac:dyDescent="0.25">
      <c r="A15" s="107">
        <v>2.1</v>
      </c>
      <c r="B15" s="117" t="s">
        <v>221</v>
      </c>
      <c r="C15" s="66" t="s">
        <v>276</v>
      </c>
      <c r="D15" s="123" t="s">
        <v>277</v>
      </c>
      <c r="E15" s="129" t="s">
        <v>278</v>
      </c>
      <c r="F15" s="111"/>
      <c r="G15" s="111"/>
      <c r="H15" s="126" t="s">
        <v>279</v>
      </c>
      <c r="I15" s="126"/>
      <c r="J15" s="111" t="s">
        <v>279</v>
      </c>
      <c r="K15" s="111"/>
      <c r="L15" s="127" t="s">
        <v>279</v>
      </c>
      <c r="M15" s="116"/>
    </row>
    <row r="16" spans="1:43" s="106" customFormat="1" ht="114.75" x14ac:dyDescent="0.25">
      <c r="A16" s="107">
        <v>2.2000000000000002</v>
      </c>
      <c r="B16" s="130" t="s">
        <v>280</v>
      </c>
      <c r="C16" s="59" t="s">
        <v>281</v>
      </c>
      <c r="D16" s="123" t="s">
        <v>282</v>
      </c>
      <c r="E16" s="129" t="s">
        <v>283</v>
      </c>
      <c r="F16" s="111"/>
      <c r="G16" s="111"/>
      <c r="H16" s="131" t="s">
        <v>223</v>
      </c>
      <c r="I16" s="64"/>
      <c r="J16" s="63"/>
      <c r="K16" s="63"/>
      <c r="L16" s="131" t="s">
        <v>224</v>
      </c>
      <c r="M16" s="116"/>
    </row>
    <row r="17" spans="1:13" s="106" customFormat="1" ht="38.25" x14ac:dyDescent="0.25">
      <c r="A17" s="107" t="s">
        <v>284</v>
      </c>
      <c r="B17" s="117" t="s">
        <v>221</v>
      </c>
      <c r="C17" s="66" t="s">
        <v>285</v>
      </c>
      <c r="D17" s="123" t="s">
        <v>286</v>
      </c>
      <c r="E17" s="110" t="s">
        <v>253</v>
      </c>
      <c r="F17" s="111" t="s">
        <v>287</v>
      </c>
      <c r="G17" s="111"/>
      <c r="H17" s="111" t="s">
        <v>287</v>
      </c>
      <c r="I17" s="111"/>
      <c r="J17" s="111" t="s">
        <v>287</v>
      </c>
      <c r="K17" s="111"/>
      <c r="L17" s="111" t="s">
        <v>287</v>
      </c>
      <c r="M17" s="116"/>
    </row>
    <row r="18" spans="1:13" s="137" customFormat="1" ht="76.5" x14ac:dyDescent="0.25">
      <c r="A18" s="132" t="s">
        <v>288</v>
      </c>
      <c r="B18" s="133" t="s">
        <v>221</v>
      </c>
      <c r="C18" s="59" t="s">
        <v>289</v>
      </c>
      <c r="D18" s="134" t="s">
        <v>290</v>
      </c>
      <c r="E18" s="135" t="s">
        <v>291</v>
      </c>
      <c r="F18" s="126" t="s">
        <v>292</v>
      </c>
      <c r="G18" s="111"/>
      <c r="H18" s="126" t="s">
        <v>292</v>
      </c>
      <c r="I18" s="111"/>
      <c r="J18" s="126" t="s">
        <v>292</v>
      </c>
      <c r="K18" s="126"/>
      <c r="L18" s="126" t="s">
        <v>292</v>
      </c>
      <c r="M18" s="136"/>
    </row>
    <row r="19" spans="1:13" s="106" customFormat="1" ht="12.75" x14ac:dyDescent="0.25">
      <c r="A19" s="97">
        <v>3</v>
      </c>
      <c r="B19" s="98"/>
      <c r="C19" s="138" t="s">
        <v>74</v>
      </c>
      <c r="D19" s="109"/>
      <c r="E19" s="110"/>
      <c r="F19" s="111"/>
      <c r="G19" s="111"/>
      <c r="H19" s="111"/>
      <c r="I19" s="126"/>
      <c r="J19" s="111"/>
      <c r="K19" s="111"/>
      <c r="L19" s="111"/>
      <c r="M19" s="116"/>
    </row>
    <row r="20" spans="1:13" s="106" customFormat="1" ht="51" x14ac:dyDescent="0.25">
      <c r="A20" s="107" t="s">
        <v>293</v>
      </c>
      <c r="B20" s="108">
        <v>5.3</v>
      </c>
      <c r="C20" s="66" t="s">
        <v>294</v>
      </c>
      <c r="D20" s="109" t="s">
        <v>295</v>
      </c>
      <c r="E20" s="124" t="s">
        <v>296</v>
      </c>
      <c r="F20" s="111" t="s">
        <v>297</v>
      </c>
      <c r="G20" s="111"/>
      <c r="H20" s="111" t="s">
        <v>298</v>
      </c>
      <c r="I20" s="126"/>
      <c r="J20" s="111"/>
      <c r="K20" s="111"/>
      <c r="L20" s="111"/>
      <c r="M20" s="116"/>
    </row>
    <row r="21" spans="1:13" s="106" customFormat="1" ht="36" x14ac:dyDescent="0.25">
      <c r="A21" s="107" t="s">
        <v>299</v>
      </c>
      <c r="B21" s="108">
        <v>5.3</v>
      </c>
      <c r="C21" s="59" t="s">
        <v>300</v>
      </c>
      <c r="D21" s="109" t="s">
        <v>301</v>
      </c>
      <c r="E21" s="110" t="s">
        <v>302</v>
      </c>
      <c r="F21" s="111" t="s">
        <v>303</v>
      </c>
      <c r="G21" s="111"/>
      <c r="H21" s="139" t="s">
        <v>303</v>
      </c>
      <c r="I21" s="111"/>
      <c r="J21" s="139" t="s">
        <v>303</v>
      </c>
      <c r="K21" s="111"/>
      <c r="L21" s="139" t="s">
        <v>303</v>
      </c>
      <c r="M21" s="116"/>
    </row>
    <row r="22" spans="1:13" s="106" customFormat="1" ht="89.25" x14ac:dyDescent="0.25">
      <c r="A22" s="107" t="s">
        <v>304</v>
      </c>
      <c r="B22" s="108">
        <v>5.3</v>
      </c>
      <c r="C22" s="59" t="s">
        <v>305</v>
      </c>
      <c r="D22" s="109" t="s">
        <v>306</v>
      </c>
      <c r="E22" s="124" t="s">
        <v>307</v>
      </c>
      <c r="F22" s="111" t="s">
        <v>308</v>
      </c>
      <c r="G22" s="111"/>
      <c r="H22" s="111" t="s">
        <v>309</v>
      </c>
      <c r="I22" s="126"/>
      <c r="J22" s="140" t="s">
        <v>309</v>
      </c>
      <c r="K22" s="141"/>
      <c r="L22" s="142" t="s">
        <v>309</v>
      </c>
      <c r="M22" s="143"/>
    </row>
    <row r="23" spans="1:13" s="106" customFormat="1" ht="127.5" x14ac:dyDescent="0.25">
      <c r="A23" s="107">
        <v>3.3</v>
      </c>
      <c r="B23" s="108">
        <v>5.3</v>
      </c>
      <c r="C23" s="66" t="s">
        <v>310</v>
      </c>
      <c r="D23" s="109" t="s">
        <v>311</v>
      </c>
      <c r="E23" s="110" t="s">
        <v>253</v>
      </c>
      <c r="F23" s="111" t="s">
        <v>312</v>
      </c>
      <c r="G23" s="111"/>
      <c r="H23" s="111" t="s">
        <v>312</v>
      </c>
      <c r="I23" s="111"/>
      <c r="J23" s="144" t="s">
        <v>312</v>
      </c>
      <c r="K23" s="141"/>
      <c r="L23" s="144" t="s">
        <v>312</v>
      </c>
      <c r="M23" s="143"/>
    </row>
    <row r="24" spans="1:13" s="106" customFormat="1" ht="38.25" x14ac:dyDescent="0.25">
      <c r="A24" s="107">
        <v>3.4</v>
      </c>
      <c r="B24" s="108" t="s">
        <v>225</v>
      </c>
      <c r="C24" s="66" t="s">
        <v>313</v>
      </c>
      <c r="D24" s="109" t="s">
        <v>311</v>
      </c>
      <c r="E24" s="110" t="s">
        <v>253</v>
      </c>
      <c r="F24" s="111" t="s">
        <v>314</v>
      </c>
      <c r="G24" s="111"/>
      <c r="H24" s="111" t="s">
        <v>315</v>
      </c>
      <c r="I24" s="126"/>
      <c r="J24" s="144" t="s">
        <v>316</v>
      </c>
      <c r="K24" s="111"/>
      <c r="L24" s="144" t="s">
        <v>317</v>
      </c>
      <c r="M24" s="116"/>
    </row>
    <row r="25" spans="1:13" s="106" customFormat="1" ht="96" x14ac:dyDescent="0.25">
      <c r="A25" s="145">
        <v>3.5</v>
      </c>
      <c r="B25" s="145" t="s">
        <v>318</v>
      </c>
      <c r="C25" s="146" t="s">
        <v>319</v>
      </c>
      <c r="D25" s="147" t="s">
        <v>320</v>
      </c>
      <c r="E25" s="148" t="s">
        <v>274</v>
      </c>
      <c r="F25" s="149" t="s">
        <v>321</v>
      </c>
      <c r="G25" s="149"/>
      <c r="H25" s="149" t="s">
        <v>321</v>
      </c>
      <c r="I25" s="150"/>
      <c r="J25" s="149" t="s">
        <v>322</v>
      </c>
      <c r="K25" s="149"/>
      <c r="L25" s="149" t="s">
        <v>322</v>
      </c>
      <c r="M25" s="149"/>
    </row>
    <row r="26" spans="1:13" s="106" customFormat="1" ht="16.5" customHeight="1" x14ac:dyDescent="0.25">
      <c r="A26" s="97">
        <v>4</v>
      </c>
      <c r="B26" s="98"/>
      <c r="C26" s="151" t="s">
        <v>323</v>
      </c>
      <c r="D26" s="109"/>
      <c r="E26" s="110"/>
      <c r="F26" s="111"/>
      <c r="G26" s="111"/>
      <c r="H26" s="111"/>
      <c r="I26" s="126"/>
      <c r="J26" s="111"/>
      <c r="K26" s="111"/>
      <c r="L26" s="111"/>
      <c r="M26" s="116"/>
    </row>
    <row r="27" spans="1:13" s="106" customFormat="1" ht="89.25" x14ac:dyDescent="0.25">
      <c r="A27" s="152">
        <v>4.0999999999999996</v>
      </c>
      <c r="B27" s="108" t="s">
        <v>209</v>
      </c>
      <c r="C27" s="153" t="s">
        <v>324</v>
      </c>
      <c r="D27" s="123" t="s">
        <v>325</v>
      </c>
      <c r="E27" s="129" t="s">
        <v>278</v>
      </c>
      <c r="F27" s="111"/>
      <c r="G27" s="111"/>
      <c r="H27" s="111"/>
      <c r="I27" s="126"/>
      <c r="J27" s="111"/>
      <c r="K27" s="111"/>
      <c r="L27" s="127" t="s">
        <v>279</v>
      </c>
      <c r="M27" s="116"/>
    </row>
    <row r="28" spans="1:13" s="106" customFormat="1" ht="48" x14ac:dyDescent="0.25">
      <c r="A28" s="152" t="s">
        <v>326</v>
      </c>
      <c r="B28" s="108" t="s">
        <v>209</v>
      </c>
      <c r="C28" s="154" t="s">
        <v>327</v>
      </c>
      <c r="D28" s="123" t="s">
        <v>328</v>
      </c>
      <c r="E28" s="129" t="s">
        <v>329</v>
      </c>
      <c r="F28" s="111"/>
      <c r="G28" s="111"/>
      <c r="H28" s="111"/>
      <c r="I28" s="126"/>
      <c r="J28" s="111"/>
      <c r="K28" s="111"/>
      <c r="L28" s="127" t="s">
        <v>330</v>
      </c>
      <c r="M28" s="116"/>
    </row>
    <row r="29" spans="1:13" s="106" customFormat="1" ht="48" x14ac:dyDescent="0.25">
      <c r="A29" s="152" t="s">
        <v>331</v>
      </c>
      <c r="B29" s="108" t="s">
        <v>332</v>
      </c>
      <c r="C29" s="154" t="s">
        <v>333</v>
      </c>
      <c r="D29" s="123" t="s">
        <v>334</v>
      </c>
      <c r="E29" s="135" t="s">
        <v>274</v>
      </c>
      <c r="F29" s="111" t="s">
        <v>335</v>
      </c>
      <c r="G29" s="126"/>
      <c r="H29" s="111" t="s">
        <v>274</v>
      </c>
      <c r="I29" s="126"/>
      <c r="J29" s="111" t="s">
        <v>336</v>
      </c>
      <c r="K29" s="111"/>
      <c r="L29" s="111" t="s">
        <v>274</v>
      </c>
      <c r="M29" s="116"/>
    </row>
    <row r="30" spans="1:13" s="106" customFormat="1" ht="36" x14ac:dyDescent="0.25">
      <c r="A30" s="152">
        <v>4.3</v>
      </c>
      <c r="B30" s="108" t="s">
        <v>225</v>
      </c>
      <c r="C30" s="154" t="s">
        <v>337</v>
      </c>
      <c r="D30" s="123" t="s">
        <v>338</v>
      </c>
      <c r="E30" s="135" t="s">
        <v>274</v>
      </c>
      <c r="F30" s="111" t="s">
        <v>339</v>
      </c>
      <c r="G30" s="111"/>
      <c r="H30" s="111" t="s">
        <v>339</v>
      </c>
      <c r="I30" s="111"/>
      <c r="J30" s="111" t="s">
        <v>339</v>
      </c>
      <c r="K30" s="111"/>
      <c r="L30" s="111" t="s">
        <v>339</v>
      </c>
      <c r="M30" s="116"/>
    </row>
    <row r="31" spans="1:13" s="106" customFormat="1" ht="60" x14ac:dyDescent="0.25">
      <c r="A31" s="152">
        <v>4.4000000000000004</v>
      </c>
      <c r="B31" s="108" t="s">
        <v>209</v>
      </c>
      <c r="C31" s="154" t="s">
        <v>340</v>
      </c>
      <c r="D31" s="155" t="s">
        <v>341</v>
      </c>
      <c r="E31" s="135" t="s">
        <v>274</v>
      </c>
      <c r="F31" s="126" t="s">
        <v>274</v>
      </c>
      <c r="G31" s="111"/>
      <c r="H31" s="111" t="s">
        <v>274</v>
      </c>
      <c r="I31" s="126"/>
      <c r="J31" s="111" t="s">
        <v>274</v>
      </c>
      <c r="K31" s="111"/>
      <c r="L31" s="111" t="s">
        <v>274</v>
      </c>
      <c r="M31" s="116"/>
    </row>
    <row r="32" spans="1:13" s="106" customFormat="1" ht="36" x14ac:dyDescent="0.25">
      <c r="A32" s="152">
        <v>4.5</v>
      </c>
      <c r="B32" s="108" t="s">
        <v>209</v>
      </c>
      <c r="C32" s="154" t="s">
        <v>342</v>
      </c>
      <c r="D32" s="123" t="s">
        <v>343</v>
      </c>
      <c r="E32" s="135" t="s">
        <v>274</v>
      </c>
      <c r="F32" s="126" t="s">
        <v>274</v>
      </c>
      <c r="G32" s="111"/>
      <c r="H32" s="111" t="s">
        <v>274</v>
      </c>
      <c r="I32" s="126"/>
      <c r="J32" s="111" t="s">
        <v>274</v>
      </c>
      <c r="K32" s="111"/>
      <c r="L32" s="111" t="s">
        <v>274</v>
      </c>
      <c r="M32" s="116"/>
    </row>
    <row r="33" spans="1:13" s="106" customFormat="1" ht="36" x14ac:dyDescent="0.25">
      <c r="A33" s="152">
        <v>4.5999999999999996</v>
      </c>
      <c r="B33" s="108" t="s">
        <v>214</v>
      </c>
      <c r="C33" s="154" t="s">
        <v>344</v>
      </c>
      <c r="D33" s="123" t="s">
        <v>345</v>
      </c>
      <c r="E33" s="156">
        <v>0.05</v>
      </c>
      <c r="F33" s="126" t="s">
        <v>274</v>
      </c>
      <c r="G33" s="111"/>
      <c r="H33" s="111" t="s">
        <v>274</v>
      </c>
      <c r="I33" s="126"/>
      <c r="J33" s="111" t="s">
        <v>274</v>
      </c>
      <c r="K33" s="111"/>
      <c r="L33" s="111" t="s">
        <v>274</v>
      </c>
      <c r="M33" s="116"/>
    </row>
    <row r="34" spans="1:13" s="106" customFormat="1" ht="12.75" x14ac:dyDescent="0.25">
      <c r="A34" s="97">
        <v>5</v>
      </c>
      <c r="B34" s="98"/>
      <c r="C34" s="138" t="s">
        <v>346</v>
      </c>
      <c r="D34" s="109"/>
      <c r="E34" s="135"/>
      <c r="F34" s="126"/>
      <c r="G34" s="111"/>
      <c r="H34" s="111"/>
      <c r="I34" s="126"/>
      <c r="J34" s="111"/>
      <c r="K34" s="111"/>
      <c r="L34" s="111"/>
      <c r="M34" s="116"/>
    </row>
    <row r="35" spans="1:13" s="106" customFormat="1" ht="96" x14ac:dyDescent="0.25">
      <c r="A35" s="107">
        <v>5.0999999999999996</v>
      </c>
      <c r="B35" s="157" t="s">
        <v>347</v>
      </c>
      <c r="C35" s="158" t="s">
        <v>348</v>
      </c>
      <c r="D35" s="109" t="s">
        <v>349</v>
      </c>
      <c r="E35" s="135" t="s">
        <v>274</v>
      </c>
      <c r="F35" s="126" t="s">
        <v>274</v>
      </c>
      <c r="G35" s="111"/>
      <c r="H35" s="111" t="s">
        <v>274</v>
      </c>
      <c r="I35" s="111"/>
      <c r="J35" s="111" t="s">
        <v>274</v>
      </c>
      <c r="K35" s="111"/>
      <c r="L35" s="111" t="s">
        <v>274</v>
      </c>
      <c r="M35" s="116"/>
    </row>
    <row r="36" spans="1:13" s="106" customFormat="1" ht="60" x14ac:dyDescent="0.25">
      <c r="A36" s="107">
        <v>5.2</v>
      </c>
      <c r="B36" s="108">
        <v>5</v>
      </c>
      <c r="C36" s="158" t="s">
        <v>350</v>
      </c>
      <c r="D36" s="109" t="s">
        <v>351</v>
      </c>
      <c r="E36" s="110" t="s">
        <v>352</v>
      </c>
      <c r="F36" s="111" t="s">
        <v>353</v>
      </c>
      <c r="G36" s="159"/>
      <c r="H36" s="111" t="s">
        <v>354</v>
      </c>
      <c r="I36" s="159"/>
      <c r="J36" s="111" t="s">
        <v>353</v>
      </c>
      <c r="K36" s="111"/>
      <c r="L36" s="111" t="s">
        <v>354</v>
      </c>
      <c r="M36" s="116"/>
    </row>
    <row r="37" spans="1:13" s="39" customFormat="1" ht="11.25" hidden="1" x14ac:dyDescent="0.2">
      <c r="A37" s="160"/>
      <c r="B37" s="160"/>
      <c r="C37" s="161"/>
      <c r="E37" s="162"/>
      <c r="F37" s="160"/>
      <c r="G37" s="160"/>
      <c r="I37" s="163"/>
      <c r="K37" s="160"/>
      <c r="M37" s="160"/>
    </row>
    <row r="38" spans="1:13" s="39" customFormat="1" ht="11.25" hidden="1" x14ac:dyDescent="0.2">
      <c r="A38" s="160"/>
      <c r="B38" s="160"/>
      <c r="C38" s="161"/>
      <c r="E38" s="162"/>
      <c r="F38" s="160"/>
      <c r="G38" s="160"/>
      <c r="I38" s="160"/>
      <c r="K38" s="160"/>
      <c r="M38" s="160"/>
    </row>
    <row r="39" spans="1:13" s="39" customFormat="1" ht="11.25" x14ac:dyDescent="0.2">
      <c r="A39" s="160"/>
      <c r="B39" s="160"/>
      <c r="C39" s="161"/>
      <c r="E39" s="162"/>
      <c r="F39" s="160"/>
      <c r="G39" s="160"/>
      <c r="I39" s="160"/>
      <c r="K39" s="160"/>
      <c r="M39" s="160"/>
    </row>
    <row r="40" spans="1:13" s="39" customFormat="1" ht="11.25" x14ac:dyDescent="0.2">
      <c r="A40" s="160"/>
      <c r="B40" s="160"/>
      <c r="C40" s="161"/>
      <c r="E40" s="162"/>
      <c r="F40" s="160"/>
      <c r="G40" s="160"/>
      <c r="I40" s="160"/>
      <c r="K40" s="160"/>
      <c r="M40" s="160"/>
    </row>
    <row r="41" spans="1:13" s="39" customFormat="1" ht="11.25" x14ac:dyDescent="0.2">
      <c r="A41" s="160"/>
      <c r="B41" s="160"/>
      <c r="C41" s="161"/>
      <c r="E41" s="162"/>
      <c r="F41" s="160"/>
      <c r="G41" s="160"/>
      <c r="H41" s="160"/>
      <c r="I41" s="160"/>
      <c r="J41" s="160"/>
      <c r="K41" s="160"/>
      <c r="L41" s="160"/>
    </row>
    <row r="42" spans="1:13" s="39" customFormat="1" ht="11.25" x14ac:dyDescent="0.2">
      <c r="A42" s="160"/>
      <c r="B42" s="160"/>
      <c r="C42" s="161"/>
      <c r="E42" s="162"/>
      <c r="F42" s="160"/>
      <c r="G42" s="160"/>
      <c r="H42" s="160"/>
      <c r="I42" s="160"/>
      <c r="J42" s="160"/>
      <c r="K42" s="160"/>
      <c r="L42" s="160"/>
    </row>
    <row r="43" spans="1:13" s="39" customFormat="1" ht="11.25" x14ac:dyDescent="0.2">
      <c r="A43" s="160"/>
      <c r="B43" s="160"/>
      <c r="C43" s="161"/>
      <c r="E43" s="162"/>
      <c r="F43" s="160"/>
      <c r="G43" s="160"/>
      <c r="H43" s="160"/>
      <c r="I43" s="160"/>
      <c r="J43" s="160"/>
      <c r="K43" s="160"/>
      <c r="L43" s="160"/>
    </row>
    <row r="44" spans="1:13" s="39" customFormat="1" ht="11.25" x14ac:dyDescent="0.2">
      <c r="A44" s="160"/>
      <c r="B44" s="160"/>
      <c r="C44" s="161"/>
      <c r="E44" s="162"/>
      <c r="F44" s="160"/>
      <c r="G44" s="160"/>
      <c r="H44" s="160"/>
      <c r="I44" s="160"/>
      <c r="J44" s="160"/>
      <c r="K44" s="160"/>
      <c r="L44" s="160"/>
    </row>
    <row r="45" spans="1:13" s="39" customFormat="1" ht="11.25" x14ac:dyDescent="0.2">
      <c r="A45" s="160"/>
      <c r="B45" s="160"/>
      <c r="C45" s="161"/>
      <c r="E45" s="162"/>
      <c r="F45" s="160"/>
      <c r="G45" s="160"/>
      <c r="H45" s="160"/>
      <c r="I45" s="160"/>
      <c r="J45" s="160"/>
      <c r="K45" s="160"/>
      <c r="L45" s="160"/>
    </row>
    <row r="46" spans="1:13" s="39" customFormat="1" ht="11.25" x14ac:dyDescent="0.2">
      <c r="A46" s="160"/>
      <c r="B46" s="160"/>
      <c r="C46" s="161"/>
      <c r="E46" s="162"/>
      <c r="F46" s="160"/>
      <c r="G46" s="160"/>
      <c r="H46" s="160"/>
      <c r="I46" s="160"/>
      <c r="J46" s="160"/>
      <c r="K46" s="160"/>
      <c r="L46" s="160"/>
    </row>
    <row r="47" spans="1:13" s="39" customFormat="1" ht="11.25" x14ac:dyDescent="0.2">
      <c r="A47" s="160"/>
      <c r="B47" s="160"/>
      <c r="C47" s="161"/>
      <c r="E47" s="162"/>
      <c r="F47" s="160"/>
      <c r="G47" s="160"/>
      <c r="H47" s="160"/>
      <c r="I47" s="160"/>
      <c r="J47" s="160"/>
      <c r="K47" s="160"/>
      <c r="L47" s="160"/>
    </row>
    <row r="48" spans="1:13" s="39" customFormat="1" ht="11.25" x14ac:dyDescent="0.2">
      <c r="B48" s="160"/>
      <c r="C48" s="161"/>
      <c r="E48" s="162"/>
      <c r="F48" s="160"/>
      <c r="G48" s="160"/>
      <c r="H48" s="160"/>
      <c r="I48" s="160"/>
      <c r="J48" s="160"/>
      <c r="K48" s="160"/>
      <c r="L48" s="160"/>
    </row>
    <row r="49" spans="2:12" s="39" customFormat="1" ht="11.25" x14ac:dyDescent="0.2">
      <c r="B49" s="160"/>
      <c r="C49" s="161"/>
      <c r="E49" s="162"/>
      <c r="F49" s="160"/>
      <c r="G49" s="160"/>
      <c r="H49" s="160"/>
      <c r="I49" s="160"/>
      <c r="J49" s="160"/>
      <c r="K49" s="160"/>
      <c r="L49" s="160"/>
    </row>
    <row r="50" spans="2:12" s="39" customFormat="1" ht="11.25" x14ac:dyDescent="0.2">
      <c r="B50" s="160"/>
      <c r="C50" s="161"/>
      <c r="E50" s="162"/>
      <c r="F50" s="160"/>
      <c r="G50" s="160"/>
      <c r="H50" s="160"/>
      <c r="I50" s="160"/>
      <c r="J50" s="160"/>
      <c r="K50" s="160"/>
      <c r="L50" s="160"/>
    </row>
    <row r="51" spans="2:12" s="39" customFormat="1" ht="11.25" x14ac:dyDescent="0.2">
      <c r="B51" s="160"/>
      <c r="C51" s="161"/>
      <c r="E51" s="162"/>
      <c r="F51" s="160"/>
      <c r="G51" s="160"/>
      <c r="H51" s="160"/>
      <c r="I51" s="160"/>
      <c r="J51" s="160"/>
      <c r="K51" s="160"/>
      <c r="L51" s="160"/>
    </row>
    <row r="52" spans="2:12" s="39" customFormat="1" ht="11.25" x14ac:dyDescent="0.2">
      <c r="B52" s="160"/>
      <c r="C52" s="161"/>
      <c r="E52" s="162"/>
      <c r="F52" s="160"/>
      <c r="G52" s="160"/>
      <c r="H52" s="160"/>
      <c r="I52" s="160"/>
      <c r="J52" s="160"/>
      <c r="K52" s="160"/>
      <c r="L52" s="160"/>
    </row>
    <row r="53" spans="2:12" s="39" customFormat="1" ht="11.25" x14ac:dyDescent="0.2">
      <c r="B53" s="160"/>
      <c r="C53" s="161"/>
      <c r="E53" s="162"/>
      <c r="F53" s="160"/>
      <c r="G53" s="160"/>
      <c r="H53" s="160"/>
      <c r="I53" s="160"/>
      <c r="J53" s="160"/>
      <c r="K53" s="160"/>
      <c r="L53" s="160"/>
    </row>
    <row r="54" spans="2:12" s="39" customFormat="1" ht="11.25" x14ac:dyDescent="0.2">
      <c r="B54" s="160"/>
      <c r="C54" s="161"/>
      <c r="E54" s="162"/>
      <c r="F54" s="160"/>
      <c r="G54" s="160"/>
      <c r="H54" s="160"/>
      <c r="I54" s="160"/>
      <c r="J54" s="160"/>
      <c r="K54" s="160"/>
      <c r="L54" s="160"/>
    </row>
    <row r="55" spans="2:12" s="39" customFormat="1" ht="11.25" x14ac:dyDescent="0.2">
      <c r="B55" s="160"/>
      <c r="C55" s="161"/>
      <c r="E55" s="162"/>
      <c r="F55" s="160"/>
      <c r="G55" s="160"/>
      <c r="H55" s="160"/>
      <c r="I55" s="160"/>
      <c r="J55" s="160"/>
      <c r="K55" s="160"/>
      <c r="L55" s="160"/>
    </row>
    <row r="56" spans="2:12" s="39" customFormat="1" ht="11.25" x14ac:dyDescent="0.2">
      <c r="B56" s="160"/>
      <c r="C56" s="161"/>
      <c r="E56" s="162"/>
      <c r="F56" s="160"/>
      <c r="G56" s="160"/>
      <c r="H56" s="160"/>
      <c r="I56" s="160"/>
      <c r="J56" s="160"/>
      <c r="K56" s="160"/>
      <c r="L56" s="160"/>
    </row>
    <row r="57" spans="2:12" s="39" customFormat="1" ht="11.25" x14ac:dyDescent="0.2">
      <c r="B57" s="160"/>
      <c r="C57" s="161"/>
      <c r="E57" s="162"/>
      <c r="F57" s="160"/>
      <c r="G57" s="160"/>
      <c r="H57" s="160"/>
      <c r="I57" s="160"/>
      <c r="J57" s="160"/>
      <c r="K57" s="160"/>
      <c r="L57" s="160"/>
    </row>
    <row r="58" spans="2:12" s="39" customFormat="1" ht="11.25" x14ac:dyDescent="0.2">
      <c r="B58" s="160"/>
      <c r="C58" s="161"/>
      <c r="E58" s="162"/>
      <c r="F58" s="160"/>
      <c r="G58" s="160"/>
      <c r="H58" s="160"/>
      <c r="I58" s="160"/>
      <c r="J58" s="160"/>
      <c r="K58" s="160"/>
      <c r="L58" s="160"/>
    </row>
    <row r="59" spans="2:12" s="39" customFormat="1" ht="11.25" x14ac:dyDescent="0.2">
      <c r="B59" s="160"/>
      <c r="C59" s="161"/>
      <c r="E59" s="162"/>
      <c r="F59" s="160"/>
      <c r="G59" s="160"/>
      <c r="H59" s="160"/>
      <c r="I59" s="160"/>
      <c r="J59" s="160"/>
      <c r="K59" s="160"/>
      <c r="L59" s="160"/>
    </row>
    <row r="60" spans="2:12" s="39" customFormat="1" ht="11.25" x14ac:dyDescent="0.2">
      <c r="B60" s="160"/>
      <c r="C60" s="161"/>
      <c r="E60" s="162"/>
      <c r="F60" s="160"/>
      <c r="G60" s="160"/>
      <c r="H60" s="160"/>
      <c r="I60" s="160"/>
      <c r="J60" s="160"/>
      <c r="K60" s="160"/>
      <c r="L60" s="160"/>
    </row>
    <row r="61" spans="2:12" s="39" customFormat="1" ht="11.25" x14ac:dyDescent="0.2">
      <c r="B61" s="160"/>
      <c r="C61" s="161"/>
      <c r="E61" s="162"/>
      <c r="F61" s="160"/>
      <c r="G61" s="160"/>
      <c r="H61" s="160"/>
      <c r="I61" s="160"/>
      <c r="J61" s="160"/>
      <c r="K61" s="160"/>
      <c r="L61" s="160"/>
    </row>
    <row r="62" spans="2:12" s="39" customFormat="1" ht="11.25" x14ac:dyDescent="0.2">
      <c r="B62" s="160"/>
      <c r="C62" s="161"/>
      <c r="E62" s="162"/>
      <c r="F62" s="160"/>
      <c r="G62" s="160"/>
      <c r="H62" s="160"/>
      <c r="I62" s="160"/>
      <c r="J62" s="160"/>
      <c r="K62" s="160"/>
      <c r="L62" s="160"/>
    </row>
    <row r="63" spans="2:12" s="39" customFormat="1" ht="11.25" x14ac:dyDescent="0.2">
      <c r="B63" s="160"/>
      <c r="C63" s="161"/>
      <c r="E63" s="162"/>
      <c r="F63" s="160"/>
      <c r="G63" s="160"/>
      <c r="H63" s="160"/>
      <c r="I63" s="160"/>
      <c r="J63" s="160"/>
      <c r="K63" s="160"/>
      <c r="L63" s="160"/>
    </row>
    <row r="64" spans="2:12" s="39" customFormat="1" ht="11.25" x14ac:dyDescent="0.2">
      <c r="B64" s="160"/>
      <c r="C64" s="161"/>
      <c r="E64" s="162"/>
      <c r="F64" s="160"/>
      <c r="G64" s="160"/>
      <c r="H64" s="160"/>
      <c r="I64" s="160"/>
      <c r="J64" s="160"/>
      <c r="K64" s="160"/>
      <c r="L64" s="160"/>
    </row>
    <row r="65" spans="1:12" s="39" customFormat="1" ht="11.25" x14ac:dyDescent="0.2">
      <c r="B65" s="160"/>
      <c r="C65" s="161"/>
      <c r="E65" s="162"/>
      <c r="F65" s="160"/>
      <c r="G65" s="160"/>
      <c r="H65" s="160"/>
      <c r="I65" s="160"/>
      <c r="J65" s="160"/>
      <c r="K65" s="160"/>
      <c r="L65" s="160"/>
    </row>
    <row r="66" spans="1:12" s="39" customFormat="1" ht="11.25" x14ac:dyDescent="0.2">
      <c r="B66" s="160"/>
      <c r="C66" s="161"/>
      <c r="E66" s="162"/>
      <c r="F66" s="160"/>
      <c r="G66" s="160"/>
      <c r="H66" s="160"/>
      <c r="I66" s="160"/>
      <c r="J66" s="160"/>
      <c r="K66" s="160"/>
      <c r="L66" s="160"/>
    </row>
    <row r="67" spans="1:12" s="39" customFormat="1" ht="11.25" x14ac:dyDescent="0.2">
      <c r="A67" s="160"/>
      <c r="B67" s="160"/>
      <c r="C67" s="161"/>
      <c r="E67" s="162"/>
      <c r="F67" s="160"/>
      <c r="G67" s="160"/>
      <c r="H67" s="160"/>
      <c r="I67" s="160"/>
      <c r="J67" s="160"/>
      <c r="K67" s="160"/>
      <c r="L67" s="160"/>
    </row>
    <row r="68" spans="1:12" s="39" customFormat="1" ht="11.25" x14ac:dyDescent="0.2">
      <c r="A68" s="160"/>
      <c r="B68" s="160"/>
      <c r="C68" s="161"/>
      <c r="E68" s="162"/>
      <c r="F68" s="160"/>
      <c r="G68" s="160"/>
      <c r="H68" s="160"/>
      <c r="I68" s="160"/>
      <c r="J68" s="160"/>
      <c r="K68" s="160"/>
      <c r="L68" s="160"/>
    </row>
    <row r="69" spans="1:12" s="39" customFormat="1" ht="11.25" x14ac:dyDescent="0.2">
      <c r="A69" s="160"/>
      <c r="B69" s="160"/>
      <c r="C69" s="161"/>
      <c r="E69" s="162"/>
      <c r="F69" s="160"/>
      <c r="G69" s="160"/>
      <c r="H69" s="160"/>
      <c r="I69" s="160"/>
      <c r="J69" s="160"/>
      <c r="K69" s="160"/>
      <c r="L69" s="160"/>
    </row>
    <row r="70" spans="1:12" s="39" customFormat="1" ht="11.25" x14ac:dyDescent="0.2">
      <c r="A70" s="160"/>
      <c r="B70" s="160"/>
      <c r="C70" s="161"/>
      <c r="E70" s="162"/>
      <c r="F70" s="160"/>
      <c r="G70" s="160"/>
      <c r="H70" s="160"/>
      <c r="I70" s="160"/>
      <c r="J70" s="160"/>
      <c r="K70" s="160"/>
      <c r="L70" s="160"/>
    </row>
    <row r="71" spans="1:12" s="39" customFormat="1" ht="11.25" x14ac:dyDescent="0.2">
      <c r="A71" s="160"/>
      <c r="B71" s="160"/>
      <c r="C71" s="161"/>
      <c r="E71" s="162"/>
      <c r="F71" s="160"/>
      <c r="G71" s="160"/>
      <c r="H71" s="160"/>
      <c r="I71" s="160"/>
      <c r="J71" s="160"/>
      <c r="K71" s="160"/>
      <c r="L71" s="160"/>
    </row>
    <row r="72" spans="1:12" s="39" customFormat="1" ht="11.25" x14ac:dyDescent="0.2">
      <c r="A72" s="160"/>
      <c r="B72" s="160"/>
      <c r="C72" s="161"/>
      <c r="E72" s="162"/>
      <c r="F72" s="160"/>
      <c r="G72" s="160"/>
      <c r="H72" s="160"/>
      <c r="I72" s="160"/>
      <c r="J72" s="160"/>
      <c r="K72" s="160"/>
      <c r="L72" s="160"/>
    </row>
    <row r="73" spans="1:12" s="39" customFormat="1" ht="11.25" x14ac:dyDescent="0.2">
      <c r="A73" s="160"/>
      <c r="B73" s="160"/>
      <c r="C73" s="161"/>
      <c r="E73" s="162"/>
      <c r="F73" s="160"/>
      <c r="G73" s="160"/>
      <c r="H73" s="160"/>
      <c r="I73" s="160"/>
      <c r="J73" s="160"/>
      <c r="K73" s="160"/>
      <c r="L73" s="160"/>
    </row>
    <row r="74" spans="1:12" s="39" customFormat="1" ht="11.25" x14ac:dyDescent="0.2">
      <c r="A74" s="160"/>
      <c r="B74" s="160"/>
      <c r="C74" s="161"/>
      <c r="E74" s="162"/>
      <c r="F74" s="160"/>
      <c r="G74" s="160"/>
      <c r="H74" s="160"/>
      <c r="I74" s="160"/>
      <c r="J74" s="160"/>
      <c r="K74" s="160"/>
      <c r="L74" s="160"/>
    </row>
    <row r="75" spans="1:12" s="39" customFormat="1" ht="11.25" x14ac:dyDescent="0.2">
      <c r="A75" s="160"/>
      <c r="B75" s="160"/>
      <c r="C75" s="161"/>
      <c r="E75" s="162"/>
      <c r="F75" s="160"/>
      <c r="G75" s="160"/>
      <c r="H75" s="160"/>
      <c r="I75" s="160"/>
      <c r="J75" s="160"/>
      <c r="K75" s="160"/>
      <c r="L75" s="160"/>
    </row>
    <row r="76" spans="1:12" s="39" customFormat="1" ht="11.25" x14ac:dyDescent="0.2">
      <c r="A76" s="160"/>
      <c r="B76" s="160"/>
      <c r="C76" s="161"/>
      <c r="E76" s="162"/>
      <c r="F76" s="160"/>
      <c r="G76" s="160"/>
      <c r="H76" s="160"/>
      <c r="I76" s="160"/>
      <c r="J76" s="160"/>
      <c r="K76" s="160"/>
      <c r="L76" s="160"/>
    </row>
    <row r="77" spans="1:12" s="39" customFormat="1" ht="11.25" x14ac:dyDescent="0.2">
      <c r="A77" s="160"/>
      <c r="B77" s="160"/>
      <c r="C77" s="161"/>
      <c r="E77" s="162"/>
      <c r="F77" s="160"/>
      <c r="G77" s="160"/>
      <c r="H77" s="160"/>
      <c r="I77" s="160"/>
      <c r="J77" s="160"/>
      <c r="K77" s="160"/>
      <c r="L77" s="160"/>
    </row>
    <row r="78" spans="1:12" s="39" customFormat="1" ht="11.25" x14ac:dyDescent="0.2">
      <c r="A78" s="160"/>
      <c r="B78" s="160"/>
      <c r="C78" s="161"/>
      <c r="E78" s="162"/>
      <c r="F78" s="160"/>
      <c r="G78" s="160"/>
      <c r="H78" s="160"/>
      <c r="I78" s="160"/>
      <c r="J78" s="160"/>
      <c r="K78" s="160"/>
      <c r="L78" s="160"/>
    </row>
    <row r="79" spans="1:12" s="39" customFormat="1" ht="11.25" x14ac:dyDescent="0.2">
      <c r="A79" s="160"/>
      <c r="B79" s="160"/>
      <c r="C79" s="161"/>
      <c r="E79" s="162"/>
      <c r="F79" s="160"/>
      <c r="G79" s="160"/>
      <c r="H79" s="160"/>
      <c r="I79" s="160"/>
      <c r="J79" s="160"/>
      <c r="K79" s="160"/>
      <c r="L79" s="160"/>
    </row>
    <row r="80" spans="1:12" s="39" customFormat="1" ht="11.25" x14ac:dyDescent="0.2">
      <c r="A80" s="160"/>
      <c r="B80" s="160"/>
      <c r="C80" s="161"/>
      <c r="E80" s="162"/>
      <c r="F80" s="160"/>
      <c r="G80" s="160"/>
      <c r="H80" s="160"/>
      <c r="I80" s="160"/>
      <c r="J80" s="160"/>
      <c r="K80" s="160"/>
      <c r="L80" s="160"/>
    </row>
    <row r="81" spans="1:12" s="39" customFormat="1" ht="11.25" x14ac:dyDescent="0.2">
      <c r="A81" s="160"/>
      <c r="B81" s="160"/>
      <c r="C81" s="161"/>
      <c r="E81" s="162"/>
      <c r="F81" s="160"/>
      <c r="G81" s="160"/>
      <c r="H81" s="160"/>
      <c r="I81" s="160"/>
      <c r="J81" s="160"/>
      <c r="K81" s="160"/>
      <c r="L81" s="160"/>
    </row>
    <row r="82" spans="1:12" s="39" customFormat="1" ht="11.25" x14ac:dyDescent="0.2">
      <c r="A82" s="160"/>
      <c r="B82" s="160"/>
      <c r="C82" s="161"/>
      <c r="E82" s="162"/>
      <c r="F82" s="160"/>
      <c r="G82" s="160"/>
      <c r="H82" s="160"/>
      <c r="I82" s="160"/>
      <c r="J82" s="160"/>
      <c r="K82" s="160"/>
      <c r="L82" s="160"/>
    </row>
    <row r="83" spans="1:12" s="39" customFormat="1" ht="11.25" x14ac:dyDescent="0.2">
      <c r="A83" s="160"/>
      <c r="B83" s="160"/>
      <c r="C83" s="161"/>
      <c r="E83" s="162"/>
      <c r="F83" s="160"/>
      <c r="G83" s="160"/>
      <c r="H83" s="160"/>
      <c r="I83" s="160"/>
      <c r="J83" s="160"/>
      <c r="K83" s="160"/>
      <c r="L83" s="160"/>
    </row>
    <row r="84" spans="1:12" s="39" customFormat="1" ht="11.25" x14ac:dyDescent="0.2">
      <c r="A84" s="160"/>
      <c r="B84" s="160"/>
      <c r="C84" s="161"/>
      <c r="E84" s="162"/>
      <c r="F84" s="160"/>
      <c r="G84" s="160"/>
      <c r="H84" s="160"/>
      <c r="I84" s="160"/>
      <c r="J84" s="160"/>
      <c r="K84" s="160"/>
      <c r="L84" s="160"/>
    </row>
    <row r="85" spans="1:12" s="39" customFormat="1" ht="11.25" x14ac:dyDescent="0.2">
      <c r="A85" s="160"/>
      <c r="B85" s="160"/>
      <c r="C85" s="161"/>
      <c r="E85" s="162"/>
      <c r="F85" s="160"/>
      <c r="G85" s="160"/>
      <c r="H85" s="160"/>
      <c r="I85" s="160"/>
      <c r="J85" s="160"/>
      <c r="K85" s="160"/>
      <c r="L85" s="160"/>
    </row>
    <row r="86" spans="1:12" s="39" customFormat="1" ht="11.25" x14ac:dyDescent="0.2">
      <c r="A86" s="160"/>
      <c r="B86" s="160"/>
      <c r="C86" s="161"/>
      <c r="E86" s="162"/>
      <c r="F86" s="160"/>
      <c r="G86" s="160"/>
      <c r="H86" s="160"/>
      <c r="I86" s="160"/>
      <c r="J86" s="160"/>
      <c r="K86" s="160"/>
      <c r="L86" s="160"/>
    </row>
    <row r="87" spans="1:12" s="39" customFormat="1" ht="11.25" x14ac:dyDescent="0.2">
      <c r="A87" s="160"/>
      <c r="B87" s="160"/>
      <c r="C87" s="161"/>
      <c r="E87" s="162"/>
      <c r="F87" s="160"/>
      <c r="G87" s="160"/>
      <c r="H87" s="160"/>
      <c r="I87" s="160"/>
      <c r="J87" s="160"/>
      <c r="K87" s="160"/>
      <c r="L87" s="160"/>
    </row>
    <row r="88" spans="1:12" s="39" customFormat="1" ht="11.25" x14ac:dyDescent="0.2">
      <c r="A88" s="160"/>
      <c r="B88" s="160"/>
      <c r="C88" s="161"/>
      <c r="E88" s="162"/>
      <c r="F88" s="160"/>
      <c r="G88" s="160"/>
      <c r="H88" s="160"/>
      <c r="I88" s="160"/>
      <c r="J88" s="160"/>
      <c r="K88" s="160"/>
      <c r="L88" s="160"/>
    </row>
    <row r="89" spans="1:12" s="39" customFormat="1" ht="11.25" x14ac:dyDescent="0.2">
      <c r="A89" s="160"/>
      <c r="B89" s="160"/>
      <c r="C89" s="161"/>
      <c r="E89" s="162"/>
      <c r="F89" s="160"/>
      <c r="G89" s="160"/>
      <c r="H89" s="160"/>
      <c r="I89" s="160"/>
      <c r="J89" s="160"/>
      <c r="K89" s="160"/>
      <c r="L89" s="160"/>
    </row>
    <row r="90" spans="1:12" s="39" customFormat="1" ht="11.25" x14ac:dyDescent="0.2">
      <c r="A90" s="160"/>
      <c r="B90" s="160"/>
      <c r="C90" s="161"/>
      <c r="E90" s="162"/>
      <c r="F90" s="160"/>
      <c r="G90" s="160"/>
      <c r="H90" s="160"/>
      <c r="I90" s="160"/>
      <c r="J90" s="160"/>
      <c r="K90" s="160"/>
      <c r="L90" s="160"/>
    </row>
    <row r="91" spans="1:12" s="39" customFormat="1" ht="11.25" x14ac:dyDescent="0.2">
      <c r="A91" s="160"/>
      <c r="B91" s="160"/>
      <c r="C91" s="161"/>
      <c r="E91" s="162"/>
      <c r="F91" s="160"/>
      <c r="G91" s="160"/>
      <c r="H91" s="160"/>
      <c r="I91" s="160"/>
      <c r="J91" s="160"/>
      <c r="K91" s="160"/>
      <c r="L91" s="160"/>
    </row>
    <row r="92" spans="1:12" s="39" customFormat="1" ht="11.25" x14ac:dyDescent="0.2">
      <c r="A92" s="160"/>
      <c r="B92" s="160"/>
      <c r="C92" s="161"/>
      <c r="E92" s="162"/>
      <c r="F92" s="160"/>
      <c r="G92" s="160"/>
      <c r="H92" s="160"/>
      <c r="I92" s="160"/>
      <c r="J92" s="160"/>
      <c r="K92" s="160"/>
      <c r="L92" s="160"/>
    </row>
    <row r="93" spans="1:12" s="39" customFormat="1" ht="11.25" x14ac:dyDescent="0.2">
      <c r="A93" s="160"/>
      <c r="B93" s="160"/>
      <c r="C93" s="161"/>
      <c r="E93" s="162"/>
      <c r="F93" s="160"/>
      <c r="G93" s="160"/>
      <c r="H93" s="160"/>
      <c r="I93" s="160"/>
      <c r="J93" s="160"/>
      <c r="K93" s="160"/>
      <c r="L93" s="160"/>
    </row>
    <row r="94" spans="1:12" s="39" customFormat="1" ht="11.25" x14ac:dyDescent="0.2">
      <c r="A94" s="160"/>
      <c r="B94" s="160"/>
      <c r="C94" s="161"/>
      <c r="E94" s="162"/>
      <c r="F94" s="160"/>
      <c r="G94" s="160"/>
      <c r="H94" s="160"/>
      <c r="I94" s="160"/>
      <c r="J94" s="160"/>
      <c r="K94" s="160"/>
      <c r="L94" s="160"/>
    </row>
    <row r="95" spans="1:12" s="39" customFormat="1" ht="11.25" x14ac:dyDescent="0.2">
      <c r="A95" s="160"/>
      <c r="B95" s="160"/>
      <c r="C95" s="161"/>
      <c r="E95" s="162"/>
      <c r="F95" s="160"/>
      <c r="G95" s="160"/>
      <c r="H95" s="160"/>
      <c r="I95" s="160"/>
      <c r="J95" s="160"/>
      <c r="K95" s="160"/>
      <c r="L95" s="160"/>
    </row>
    <row r="96" spans="1:12" s="39" customFormat="1" ht="11.25" x14ac:dyDescent="0.2">
      <c r="A96" s="160"/>
      <c r="B96" s="160"/>
      <c r="C96" s="161"/>
      <c r="E96" s="162"/>
      <c r="F96" s="160"/>
      <c r="G96" s="160"/>
      <c r="H96" s="160"/>
      <c r="I96" s="160"/>
      <c r="J96" s="160"/>
      <c r="K96" s="160"/>
      <c r="L96" s="160"/>
    </row>
    <row r="97" spans="1:12" s="39" customFormat="1" ht="11.25" x14ac:dyDescent="0.2">
      <c r="A97" s="160"/>
      <c r="B97" s="160"/>
      <c r="C97" s="161"/>
      <c r="E97" s="162"/>
      <c r="F97" s="160"/>
      <c r="G97" s="160"/>
      <c r="H97" s="160"/>
      <c r="I97" s="160"/>
      <c r="J97" s="160"/>
      <c r="K97" s="160"/>
      <c r="L97" s="160"/>
    </row>
    <row r="98" spans="1:12" s="39" customFormat="1" ht="11.25" x14ac:dyDescent="0.2">
      <c r="A98" s="160"/>
      <c r="B98" s="160"/>
      <c r="C98" s="161"/>
      <c r="E98" s="162"/>
      <c r="F98" s="160"/>
      <c r="G98" s="160"/>
      <c r="H98" s="160"/>
      <c r="I98" s="160"/>
      <c r="J98" s="160"/>
      <c r="K98" s="160"/>
      <c r="L98" s="160"/>
    </row>
    <row r="99" spans="1:12" s="39" customFormat="1" ht="11.25" x14ac:dyDescent="0.2">
      <c r="A99" s="160"/>
      <c r="B99" s="160"/>
      <c r="C99" s="161"/>
      <c r="E99" s="162"/>
      <c r="F99" s="160"/>
      <c r="G99" s="160"/>
      <c r="H99" s="160"/>
      <c r="I99" s="160"/>
      <c r="J99" s="160"/>
      <c r="K99" s="160"/>
      <c r="L99" s="160"/>
    </row>
    <row r="100" spans="1:12" s="39" customFormat="1" ht="11.25" x14ac:dyDescent="0.2">
      <c r="A100" s="160"/>
      <c r="B100" s="160"/>
      <c r="C100" s="161"/>
      <c r="E100" s="162"/>
      <c r="F100" s="160"/>
      <c r="G100" s="160"/>
      <c r="H100" s="160"/>
      <c r="I100" s="160"/>
      <c r="J100" s="160"/>
      <c r="K100" s="160"/>
      <c r="L100" s="160"/>
    </row>
    <row r="101" spans="1:12" s="39" customFormat="1" ht="11.25" x14ac:dyDescent="0.2">
      <c r="A101" s="160"/>
      <c r="B101" s="160"/>
      <c r="C101" s="161"/>
      <c r="E101" s="162"/>
      <c r="F101" s="160"/>
      <c r="G101" s="160"/>
      <c r="H101" s="160"/>
      <c r="I101" s="160"/>
      <c r="J101" s="160"/>
      <c r="K101" s="160"/>
      <c r="L101" s="160"/>
    </row>
    <row r="102" spans="1:12" s="39" customFormat="1" ht="11.25" x14ac:dyDescent="0.2">
      <c r="A102" s="160"/>
      <c r="B102" s="160"/>
      <c r="C102" s="161"/>
      <c r="E102" s="162"/>
      <c r="F102" s="160"/>
      <c r="G102" s="160"/>
      <c r="H102" s="160"/>
      <c r="I102" s="160"/>
      <c r="J102" s="160"/>
      <c r="K102" s="160"/>
      <c r="L102" s="160"/>
    </row>
    <row r="103" spans="1:12" s="39" customFormat="1" ht="11.25" x14ac:dyDescent="0.2">
      <c r="A103" s="160"/>
      <c r="B103" s="160"/>
      <c r="C103" s="161"/>
      <c r="E103" s="162"/>
      <c r="F103" s="160"/>
      <c r="G103" s="160"/>
      <c r="H103" s="160"/>
      <c r="I103" s="160"/>
      <c r="J103" s="160"/>
      <c r="K103" s="160"/>
      <c r="L103" s="160"/>
    </row>
    <row r="104" spans="1:12" s="39" customFormat="1" ht="11.25" x14ac:dyDescent="0.2">
      <c r="A104" s="160"/>
      <c r="B104" s="160"/>
      <c r="C104" s="161"/>
      <c r="E104" s="162"/>
      <c r="F104" s="160"/>
      <c r="G104" s="160"/>
      <c r="H104" s="160"/>
      <c r="I104" s="160"/>
      <c r="J104" s="160"/>
      <c r="K104" s="160"/>
      <c r="L104" s="160"/>
    </row>
    <row r="105" spans="1:12" s="39" customFormat="1" ht="11.25" x14ac:dyDescent="0.2">
      <c r="A105" s="160"/>
      <c r="B105" s="160"/>
      <c r="C105" s="161"/>
      <c r="E105" s="162"/>
      <c r="F105" s="160"/>
      <c r="G105" s="160"/>
      <c r="H105" s="160"/>
      <c r="I105" s="160"/>
      <c r="J105" s="160"/>
      <c r="K105" s="160"/>
      <c r="L105" s="160"/>
    </row>
    <row r="106" spans="1:12" s="39" customFormat="1" ht="11.25" x14ac:dyDescent="0.2">
      <c r="A106" s="160"/>
      <c r="B106" s="160"/>
      <c r="C106" s="161"/>
      <c r="E106" s="162"/>
      <c r="F106" s="160"/>
      <c r="G106" s="160"/>
      <c r="H106" s="160"/>
      <c r="I106" s="160"/>
      <c r="J106" s="160"/>
      <c r="K106" s="160"/>
      <c r="L106" s="160"/>
    </row>
    <row r="107" spans="1:12" s="39" customFormat="1" ht="11.25" x14ac:dyDescent="0.2">
      <c r="A107" s="160"/>
      <c r="B107" s="160"/>
      <c r="C107" s="161"/>
      <c r="E107" s="162"/>
      <c r="F107" s="160"/>
      <c r="G107" s="160"/>
      <c r="H107" s="160"/>
      <c r="I107" s="160"/>
      <c r="J107" s="160"/>
      <c r="K107" s="160"/>
      <c r="L107" s="160"/>
    </row>
    <row r="108" spans="1:12" s="39" customFormat="1" ht="11.25" x14ac:dyDescent="0.2">
      <c r="A108" s="160"/>
      <c r="B108" s="160"/>
      <c r="C108" s="161"/>
      <c r="E108" s="162"/>
      <c r="F108" s="160"/>
      <c r="G108" s="160"/>
      <c r="H108" s="160"/>
      <c r="I108" s="160"/>
      <c r="J108" s="160"/>
      <c r="K108" s="160"/>
      <c r="L108" s="160"/>
    </row>
    <row r="109" spans="1:12" s="39" customFormat="1" ht="11.25" x14ac:dyDescent="0.2">
      <c r="A109" s="160"/>
      <c r="B109" s="160"/>
      <c r="C109" s="161"/>
      <c r="E109" s="162"/>
      <c r="F109" s="160"/>
      <c r="G109" s="160"/>
      <c r="H109" s="160"/>
      <c r="I109" s="160"/>
      <c r="J109" s="160"/>
      <c r="K109" s="160"/>
      <c r="L109" s="160"/>
    </row>
    <row r="110" spans="1:12" s="39" customFormat="1" ht="11.25" x14ac:dyDescent="0.2">
      <c r="A110" s="160"/>
      <c r="B110" s="160"/>
      <c r="C110" s="161"/>
      <c r="E110" s="162"/>
      <c r="F110" s="160"/>
      <c r="G110" s="160"/>
      <c r="H110" s="160"/>
      <c r="I110" s="160"/>
      <c r="J110" s="160"/>
      <c r="K110" s="160"/>
      <c r="L110" s="160"/>
    </row>
    <row r="111" spans="1:12" s="39" customFormat="1" ht="11.25" x14ac:dyDescent="0.2">
      <c r="A111" s="160"/>
      <c r="B111" s="160"/>
      <c r="C111" s="161"/>
      <c r="E111" s="162"/>
      <c r="F111" s="160"/>
      <c r="G111" s="160"/>
      <c r="H111" s="160"/>
      <c r="I111" s="160"/>
      <c r="J111" s="160"/>
      <c r="K111" s="160"/>
      <c r="L111" s="160"/>
    </row>
    <row r="112" spans="1:12" s="39" customFormat="1" ht="11.25" x14ac:dyDescent="0.2">
      <c r="A112" s="160"/>
      <c r="B112" s="160"/>
      <c r="C112" s="161"/>
      <c r="E112" s="162"/>
      <c r="F112" s="160"/>
      <c r="G112" s="160"/>
      <c r="H112" s="160"/>
      <c r="I112" s="160"/>
      <c r="J112" s="160"/>
      <c r="K112" s="160"/>
      <c r="L112" s="160"/>
    </row>
    <row r="113" spans="1:12" s="39" customFormat="1" ht="11.25" x14ac:dyDescent="0.2">
      <c r="A113" s="160"/>
      <c r="B113" s="160"/>
      <c r="C113" s="161"/>
      <c r="E113" s="162"/>
      <c r="F113" s="160"/>
      <c r="G113" s="160"/>
      <c r="H113" s="160"/>
      <c r="I113" s="160"/>
      <c r="J113" s="160"/>
      <c r="K113" s="160"/>
      <c r="L113" s="160"/>
    </row>
    <row r="114" spans="1:12" s="39" customFormat="1" ht="11.25" x14ac:dyDescent="0.2">
      <c r="A114" s="160"/>
      <c r="B114" s="160"/>
      <c r="C114" s="161"/>
      <c r="E114" s="162"/>
      <c r="F114" s="160"/>
      <c r="G114" s="160"/>
      <c r="H114" s="160"/>
      <c r="I114" s="160"/>
      <c r="J114" s="160"/>
      <c r="K114" s="160"/>
      <c r="L114" s="160"/>
    </row>
    <row r="115" spans="1:12" s="39" customFormat="1" ht="11.25" x14ac:dyDescent="0.2">
      <c r="A115" s="160"/>
      <c r="B115" s="160"/>
      <c r="C115" s="161"/>
      <c r="E115" s="162"/>
      <c r="F115" s="160"/>
      <c r="G115" s="160"/>
      <c r="H115" s="160"/>
      <c r="I115" s="160"/>
      <c r="J115" s="160"/>
      <c r="K115" s="160"/>
      <c r="L115" s="160"/>
    </row>
    <row r="116" spans="1:12" s="39" customFormat="1" ht="11.25" x14ac:dyDescent="0.2">
      <c r="A116" s="160"/>
      <c r="B116" s="160"/>
      <c r="C116" s="161"/>
      <c r="E116" s="162"/>
      <c r="F116" s="160"/>
      <c r="G116" s="160"/>
      <c r="H116" s="160"/>
      <c r="I116" s="160"/>
      <c r="J116" s="160"/>
      <c r="K116" s="160"/>
      <c r="L116" s="160"/>
    </row>
    <row r="117" spans="1:12" s="39" customFormat="1" ht="11.25" x14ac:dyDescent="0.2">
      <c r="A117" s="160"/>
      <c r="B117" s="160"/>
      <c r="C117" s="161"/>
      <c r="E117" s="162"/>
      <c r="F117" s="160"/>
      <c r="G117" s="160"/>
      <c r="H117" s="160"/>
      <c r="I117" s="160"/>
      <c r="J117" s="160"/>
      <c r="K117" s="160"/>
      <c r="L117" s="160"/>
    </row>
    <row r="118" spans="1:12" s="39" customFormat="1" ht="11.25" x14ac:dyDescent="0.2">
      <c r="A118" s="160"/>
      <c r="B118" s="160"/>
      <c r="C118" s="161"/>
      <c r="E118" s="162"/>
      <c r="F118" s="160"/>
      <c r="G118" s="160"/>
      <c r="H118" s="160"/>
      <c r="I118" s="160"/>
      <c r="J118" s="160"/>
      <c r="K118" s="160"/>
      <c r="L118" s="160"/>
    </row>
    <row r="119" spans="1:12" s="39" customFormat="1" ht="11.25" x14ac:dyDescent="0.2">
      <c r="A119" s="160"/>
      <c r="B119" s="160"/>
      <c r="C119" s="161"/>
      <c r="E119" s="162"/>
      <c r="F119" s="160"/>
      <c r="G119" s="160"/>
      <c r="H119" s="160"/>
      <c r="I119" s="160"/>
      <c r="J119" s="160"/>
      <c r="K119" s="160"/>
      <c r="L119" s="160"/>
    </row>
    <row r="120" spans="1:12" s="39" customFormat="1" ht="11.25" x14ac:dyDescent="0.2">
      <c r="A120" s="160"/>
      <c r="B120" s="160"/>
      <c r="C120" s="161"/>
      <c r="E120" s="162"/>
      <c r="F120" s="160"/>
      <c r="G120" s="160"/>
      <c r="H120" s="160"/>
      <c r="I120" s="160"/>
      <c r="J120" s="160"/>
      <c r="K120" s="160"/>
      <c r="L120" s="160"/>
    </row>
    <row r="121" spans="1:12" s="39" customFormat="1" ht="11.25" x14ac:dyDescent="0.2">
      <c r="A121" s="160"/>
      <c r="B121" s="160"/>
      <c r="C121" s="161"/>
      <c r="E121" s="162"/>
      <c r="F121" s="160"/>
      <c r="G121" s="160"/>
      <c r="H121" s="160"/>
      <c r="I121" s="160"/>
      <c r="J121" s="160"/>
      <c r="K121" s="160"/>
      <c r="L121" s="160"/>
    </row>
    <row r="122" spans="1:12" s="39" customFormat="1" ht="11.25" x14ac:dyDescent="0.2">
      <c r="A122" s="160"/>
      <c r="B122" s="160"/>
      <c r="C122" s="161"/>
      <c r="E122" s="162"/>
      <c r="F122" s="160"/>
      <c r="G122" s="160"/>
      <c r="H122" s="160"/>
      <c r="I122" s="160"/>
      <c r="J122" s="160"/>
      <c r="K122" s="160"/>
      <c r="L122" s="160"/>
    </row>
    <row r="123" spans="1:12" s="39" customFormat="1" ht="11.25" x14ac:dyDescent="0.2">
      <c r="A123" s="160"/>
      <c r="B123" s="160"/>
      <c r="C123" s="161"/>
      <c r="E123" s="162"/>
      <c r="F123" s="160"/>
      <c r="G123" s="160"/>
      <c r="H123" s="160"/>
      <c r="I123" s="160"/>
      <c r="J123" s="160"/>
      <c r="K123" s="160"/>
      <c r="L123" s="160"/>
    </row>
    <row r="124" spans="1:12" s="39" customFormat="1" ht="11.25" x14ac:dyDescent="0.2">
      <c r="A124" s="160"/>
      <c r="B124" s="160"/>
      <c r="C124" s="161"/>
      <c r="E124" s="162"/>
      <c r="F124" s="160"/>
      <c r="G124" s="160"/>
      <c r="H124" s="160"/>
      <c r="I124" s="160"/>
      <c r="J124" s="160"/>
      <c r="K124" s="160"/>
      <c r="L124" s="160"/>
    </row>
    <row r="125" spans="1:12" s="39" customFormat="1" ht="11.25" x14ac:dyDescent="0.2">
      <c r="A125" s="160"/>
      <c r="B125" s="160"/>
      <c r="C125" s="161"/>
      <c r="E125" s="162"/>
      <c r="F125" s="160"/>
      <c r="G125" s="160"/>
      <c r="H125" s="160"/>
      <c r="I125" s="160"/>
      <c r="J125" s="160"/>
      <c r="K125" s="160"/>
      <c r="L125" s="160"/>
    </row>
    <row r="126" spans="1:12" s="39" customFormat="1" ht="11.25" x14ac:dyDescent="0.2">
      <c r="A126" s="160"/>
      <c r="B126" s="160"/>
      <c r="C126" s="161"/>
      <c r="E126" s="162"/>
      <c r="F126" s="160"/>
      <c r="G126" s="160"/>
      <c r="H126" s="160"/>
      <c r="I126" s="160"/>
      <c r="J126" s="160"/>
      <c r="K126" s="160"/>
      <c r="L126" s="160"/>
    </row>
    <row r="127" spans="1:12" s="39" customFormat="1" ht="11.25" x14ac:dyDescent="0.2">
      <c r="A127" s="160"/>
      <c r="B127" s="160"/>
      <c r="C127" s="161"/>
      <c r="E127" s="162"/>
      <c r="F127" s="160"/>
      <c r="G127" s="160"/>
      <c r="H127" s="160"/>
      <c r="I127" s="160"/>
      <c r="J127" s="160"/>
      <c r="K127" s="160"/>
      <c r="L127" s="160"/>
    </row>
    <row r="128" spans="1:12" s="39" customFormat="1" ht="11.25" x14ac:dyDescent="0.2">
      <c r="A128" s="160"/>
      <c r="B128" s="160"/>
      <c r="C128" s="161"/>
      <c r="E128" s="162"/>
      <c r="F128" s="160"/>
      <c r="G128" s="160"/>
      <c r="H128" s="160"/>
      <c r="I128" s="160"/>
      <c r="J128" s="160"/>
      <c r="K128" s="160"/>
      <c r="L128" s="160"/>
    </row>
    <row r="129" spans="1:12" s="39" customFormat="1" ht="11.25" x14ac:dyDescent="0.2">
      <c r="A129" s="160"/>
      <c r="B129" s="160"/>
      <c r="C129" s="161"/>
      <c r="E129" s="162"/>
      <c r="F129" s="160"/>
      <c r="G129" s="160"/>
      <c r="H129" s="160"/>
      <c r="I129" s="160"/>
      <c r="J129" s="160"/>
      <c r="K129" s="160"/>
      <c r="L129" s="160"/>
    </row>
    <row r="130" spans="1:12" s="39" customFormat="1" ht="11.25" x14ac:dyDescent="0.2">
      <c r="A130" s="160"/>
      <c r="B130" s="160"/>
      <c r="C130" s="161"/>
      <c r="E130" s="162"/>
      <c r="F130" s="160"/>
      <c r="G130" s="160"/>
      <c r="H130" s="160"/>
      <c r="I130" s="160"/>
      <c r="J130" s="160"/>
      <c r="K130" s="160"/>
      <c r="L130" s="160"/>
    </row>
    <row r="131" spans="1:12" s="39" customFormat="1" ht="11.25" x14ac:dyDescent="0.2">
      <c r="A131" s="160"/>
      <c r="B131" s="160"/>
      <c r="C131" s="161"/>
      <c r="E131" s="162"/>
      <c r="F131" s="160"/>
      <c r="G131" s="160"/>
      <c r="H131" s="160"/>
      <c r="I131" s="160"/>
      <c r="J131" s="160"/>
      <c r="K131" s="160"/>
      <c r="L131" s="160"/>
    </row>
    <row r="132" spans="1:12" s="39" customFormat="1" ht="11.25" x14ac:dyDescent="0.2">
      <c r="A132" s="160"/>
      <c r="B132" s="160"/>
      <c r="C132" s="161"/>
      <c r="E132" s="162"/>
      <c r="F132" s="160"/>
      <c r="G132" s="160"/>
      <c r="H132" s="160"/>
      <c r="I132" s="160"/>
      <c r="J132" s="160"/>
      <c r="K132" s="160"/>
      <c r="L132" s="160"/>
    </row>
    <row r="133" spans="1:12" s="39" customFormat="1" ht="11.25" x14ac:dyDescent="0.2">
      <c r="A133" s="160"/>
      <c r="B133" s="160"/>
      <c r="C133" s="161"/>
      <c r="E133" s="162"/>
      <c r="F133" s="160"/>
      <c r="G133" s="160"/>
      <c r="H133" s="160"/>
      <c r="I133" s="160"/>
      <c r="J133" s="160"/>
      <c r="K133" s="160"/>
      <c r="L133" s="160"/>
    </row>
    <row r="134" spans="1:12" s="39" customFormat="1" ht="11.25" x14ac:dyDescent="0.2">
      <c r="A134" s="160"/>
      <c r="B134" s="160"/>
      <c r="C134" s="161"/>
      <c r="E134" s="162"/>
      <c r="F134" s="160"/>
      <c r="G134" s="160"/>
      <c r="H134" s="160"/>
      <c r="I134" s="160"/>
      <c r="J134" s="160"/>
      <c r="K134" s="160"/>
      <c r="L134" s="160"/>
    </row>
    <row r="135" spans="1:12" s="39" customFormat="1" ht="11.25" x14ac:dyDescent="0.2">
      <c r="A135" s="160"/>
      <c r="B135" s="160"/>
      <c r="C135" s="161"/>
      <c r="E135" s="162"/>
      <c r="F135" s="160"/>
      <c r="G135" s="160"/>
      <c r="H135" s="160"/>
      <c r="I135" s="160"/>
      <c r="J135" s="160"/>
      <c r="K135" s="160"/>
      <c r="L135" s="160"/>
    </row>
    <row r="136" spans="1:12" s="39" customFormat="1" ht="11.25" x14ac:dyDescent="0.2">
      <c r="A136" s="160"/>
      <c r="B136" s="160"/>
      <c r="C136" s="161"/>
      <c r="E136" s="162"/>
      <c r="F136" s="160"/>
      <c r="G136" s="160"/>
      <c r="H136" s="160"/>
      <c r="I136" s="160"/>
      <c r="J136" s="160"/>
      <c r="K136" s="160"/>
      <c r="L136" s="160"/>
    </row>
    <row r="137" spans="1:12" s="39" customFormat="1" ht="11.25" x14ac:dyDescent="0.2">
      <c r="A137" s="160"/>
      <c r="B137" s="160"/>
      <c r="C137" s="161"/>
      <c r="E137" s="162"/>
      <c r="F137" s="160"/>
      <c r="G137" s="160"/>
      <c r="H137" s="160"/>
      <c r="I137" s="160"/>
      <c r="J137" s="160"/>
      <c r="K137" s="160"/>
      <c r="L137" s="160"/>
    </row>
    <row r="138" spans="1:12" s="39" customFormat="1" ht="11.25" x14ac:dyDescent="0.2">
      <c r="A138" s="160"/>
      <c r="B138" s="160"/>
      <c r="C138" s="161"/>
      <c r="E138" s="162"/>
      <c r="F138" s="160"/>
      <c r="G138" s="160"/>
      <c r="H138" s="160"/>
      <c r="I138" s="160"/>
      <c r="J138" s="160"/>
      <c r="K138" s="160"/>
      <c r="L138" s="160"/>
    </row>
    <row r="139" spans="1:12" s="39" customFormat="1" ht="11.25" x14ac:dyDescent="0.2">
      <c r="A139" s="160"/>
      <c r="B139" s="160"/>
      <c r="C139" s="161"/>
      <c r="E139" s="162"/>
      <c r="F139" s="160"/>
      <c r="G139" s="160"/>
      <c r="H139" s="160"/>
      <c r="I139" s="160"/>
      <c r="J139" s="160"/>
      <c r="K139" s="160"/>
      <c r="L139" s="160"/>
    </row>
    <row r="140" spans="1:12" s="39" customFormat="1" ht="11.25" x14ac:dyDescent="0.2">
      <c r="A140" s="160"/>
      <c r="B140" s="160"/>
      <c r="C140" s="161"/>
      <c r="E140" s="162"/>
      <c r="F140" s="160"/>
      <c r="G140" s="160"/>
      <c r="H140" s="160"/>
      <c r="I140" s="160"/>
      <c r="J140" s="160"/>
      <c r="K140" s="160"/>
      <c r="L140" s="160"/>
    </row>
    <row r="141" spans="1:12" s="39" customFormat="1" ht="11.25" x14ac:dyDescent="0.2">
      <c r="A141" s="160"/>
      <c r="B141" s="160"/>
      <c r="C141" s="161"/>
      <c r="E141" s="162"/>
      <c r="F141" s="160"/>
      <c r="G141" s="160"/>
      <c r="H141" s="160"/>
      <c r="I141" s="160"/>
      <c r="J141" s="160"/>
      <c r="K141" s="160"/>
      <c r="L141" s="160"/>
    </row>
    <row r="142" spans="1:12" s="39" customFormat="1" ht="11.25" x14ac:dyDescent="0.2">
      <c r="A142" s="160"/>
      <c r="B142" s="160"/>
      <c r="C142" s="161"/>
      <c r="E142" s="162"/>
      <c r="F142" s="160"/>
      <c r="G142" s="160"/>
      <c r="H142" s="160"/>
      <c r="I142" s="160"/>
      <c r="J142" s="160"/>
      <c r="K142" s="160"/>
      <c r="L142" s="160"/>
    </row>
    <row r="143" spans="1:12" s="39" customFormat="1" ht="11.25" x14ac:dyDescent="0.2">
      <c r="A143" s="160"/>
      <c r="B143" s="160"/>
      <c r="C143" s="161"/>
      <c r="E143" s="162"/>
      <c r="F143" s="160"/>
      <c r="G143" s="160"/>
      <c r="H143" s="160"/>
      <c r="I143" s="160"/>
      <c r="J143" s="160"/>
      <c r="K143" s="160"/>
      <c r="L143" s="160"/>
    </row>
    <row r="144" spans="1:12" s="39" customFormat="1" ht="11.25" x14ac:dyDescent="0.2">
      <c r="A144" s="160"/>
      <c r="B144" s="160"/>
      <c r="C144" s="161"/>
      <c r="E144" s="162"/>
      <c r="F144" s="160"/>
      <c r="G144" s="160"/>
      <c r="H144" s="160"/>
      <c r="I144" s="160"/>
      <c r="J144" s="160"/>
      <c r="K144" s="160"/>
      <c r="L144" s="160"/>
    </row>
    <row r="145" spans="1:12" s="39" customFormat="1" ht="11.25" x14ac:dyDescent="0.2">
      <c r="A145" s="160"/>
      <c r="B145" s="160"/>
      <c r="C145" s="161"/>
      <c r="E145" s="162"/>
      <c r="F145" s="160"/>
      <c r="G145" s="160"/>
      <c r="H145" s="160"/>
      <c r="I145" s="160"/>
      <c r="J145" s="160"/>
      <c r="K145" s="160"/>
      <c r="L145" s="160"/>
    </row>
    <row r="146" spans="1:12" s="39" customFormat="1" ht="11.25" x14ac:dyDescent="0.2">
      <c r="A146" s="160"/>
      <c r="B146" s="160"/>
      <c r="C146" s="161"/>
      <c r="E146" s="162"/>
      <c r="F146" s="160"/>
      <c r="G146" s="160"/>
      <c r="H146" s="160"/>
      <c r="I146" s="160"/>
      <c r="J146" s="160"/>
      <c r="K146" s="160"/>
      <c r="L146" s="160"/>
    </row>
    <row r="147" spans="1:12" s="39" customFormat="1" ht="11.25" x14ac:dyDescent="0.2">
      <c r="A147" s="160"/>
      <c r="B147" s="160"/>
      <c r="C147" s="161"/>
      <c r="E147" s="162"/>
      <c r="F147" s="160"/>
      <c r="G147" s="160"/>
      <c r="H147" s="160"/>
      <c r="I147" s="160"/>
      <c r="J147" s="160"/>
      <c r="K147" s="160"/>
      <c r="L147" s="160"/>
    </row>
    <row r="148" spans="1:12" s="39" customFormat="1" ht="11.25" x14ac:dyDescent="0.2">
      <c r="A148" s="160"/>
      <c r="B148" s="160"/>
      <c r="C148" s="161"/>
      <c r="E148" s="162"/>
      <c r="F148" s="160"/>
      <c r="G148" s="160"/>
      <c r="H148" s="160"/>
      <c r="I148" s="160"/>
      <c r="J148" s="160"/>
      <c r="K148" s="160"/>
      <c r="L148" s="160"/>
    </row>
    <row r="149" spans="1:12" s="39" customFormat="1" ht="11.25" x14ac:dyDescent="0.2">
      <c r="A149" s="160"/>
      <c r="B149" s="160"/>
      <c r="C149" s="161"/>
      <c r="E149" s="162"/>
      <c r="F149" s="160"/>
      <c r="G149" s="160"/>
      <c r="H149" s="160"/>
      <c r="I149" s="160"/>
      <c r="J149" s="160"/>
      <c r="K149" s="160"/>
      <c r="L149" s="160"/>
    </row>
    <row r="150" spans="1:12" s="39" customFormat="1" ht="11.25" x14ac:dyDescent="0.2">
      <c r="A150" s="160"/>
      <c r="B150" s="160"/>
      <c r="C150" s="161"/>
      <c r="E150" s="162"/>
      <c r="F150" s="160"/>
      <c r="G150" s="160"/>
      <c r="H150" s="160"/>
      <c r="I150" s="160"/>
      <c r="J150" s="160"/>
      <c r="K150" s="160"/>
      <c r="L150" s="160"/>
    </row>
    <row r="151" spans="1:12" s="39" customFormat="1" ht="11.25" x14ac:dyDescent="0.2">
      <c r="A151" s="160"/>
      <c r="B151" s="160"/>
      <c r="C151" s="161"/>
      <c r="E151" s="162"/>
      <c r="F151" s="160"/>
      <c r="G151" s="160"/>
      <c r="H151" s="160"/>
      <c r="I151" s="160"/>
      <c r="J151" s="160"/>
      <c r="K151" s="160"/>
      <c r="L151" s="160"/>
    </row>
  </sheetData>
  <mergeCells count="7">
    <mergeCell ref="A1:M1"/>
    <mergeCell ref="C2:M2"/>
    <mergeCell ref="A3:M3"/>
    <mergeCell ref="F4:G4"/>
    <mergeCell ref="H4:I4"/>
    <mergeCell ref="J4:K4"/>
    <mergeCell ref="L4:M4"/>
  </mergeCells>
  <printOptions gridLines="1"/>
  <pageMargins left="0.39370078740157483" right="0.19685039370078741" top="0.62992125984251968" bottom="0.6692913385826772" header="0.27559055118110237" footer="0.27559055118110237"/>
  <pageSetup paperSize="8" orientation="landscape" r:id="rId1"/>
  <headerFooter alignWithMargins="0">
    <oddHeader>&amp;L&amp;P&amp;R&amp;"Arial,Bold"&amp;12ANNEXURE I2</oddHeader>
    <oddFooter>&amp;L&amp;F&amp;C&amp;A&amp;R&amp;D</oddFooter>
  </headerFooter>
  <rowBreaks count="1" manualBreakCount="1">
    <brk id="2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0"/>
  <sheetViews>
    <sheetView tabSelected="1" view="pageBreakPreview" zoomScale="60" zoomScaleNormal="100" workbookViewId="0">
      <pane ySplit="5" topLeftCell="A68" activePane="bottomLeft" state="frozen"/>
      <selection activeCell="G306" sqref="G306"/>
      <selection pane="bottomLeft" activeCell="G306" sqref="G306"/>
    </sheetView>
  </sheetViews>
  <sheetFormatPr defaultRowHeight="12" x14ac:dyDescent="0.2"/>
  <cols>
    <col min="1" max="1" width="5.42578125" style="168" customWidth="1"/>
    <col min="2" max="2" width="7" style="301" customWidth="1"/>
    <col min="3" max="3" width="55.42578125" style="168" customWidth="1"/>
    <col min="4" max="4" width="26" style="168" customWidth="1"/>
    <col min="5" max="5" width="17" style="301" customWidth="1"/>
    <col min="6" max="6" width="13.140625" style="301" customWidth="1"/>
    <col min="7" max="7" width="16.28515625" style="168" customWidth="1"/>
    <col min="8" max="8" width="12.140625" style="301" customWidth="1"/>
    <col min="9" max="9" width="11.7109375" style="301" customWidth="1"/>
    <col min="10" max="10" width="11" style="301" customWidth="1"/>
    <col min="11" max="11" width="9.140625" style="168" customWidth="1"/>
    <col min="12" max="12" width="11" style="301" customWidth="1"/>
    <col min="13" max="13" width="10.42578125" style="168" customWidth="1"/>
    <col min="14" max="256" width="9.140625" style="168"/>
    <col min="257" max="257" width="5.42578125" style="168" customWidth="1"/>
    <col min="258" max="258" width="4.5703125" style="168" customWidth="1"/>
    <col min="259" max="259" width="55.42578125" style="168" customWidth="1"/>
    <col min="260" max="260" width="26" style="168" customWidth="1"/>
    <col min="261" max="261" width="17" style="168" customWidth="1"/>
    <col min="262" max="263" width="11.42578125" style="168" customWidth="1"/>
    <col min="264" max="264" width="9.28515625" style="168" customWidth="1"/>
    <col min="265" max="265" width="9.85546875" style="168" customWidth="1"/>
    <col min="266" max="266" width="9.5703125" style="168" customWidth="1"/>
    <col min="267" max="267" width="9.140625" style="168" customWidth="1"/>
    <col min="268" max="268" width="9.28515625" style="168" customWidth="1"/>
    <col min="269" max="269" width="10.42578125" style="168" customWidth="1"/>
    <col min="270" max="512" width="9.140625" style="168"/>
    <col min="513" max="513" width="5.42578125" style="168" customWidth="1"/>
    <col min="514" max="514" width="4.5703125" style="168" customWidth="1"/>
    <col min="515" max="515" width="55.42578125" style="168" customWidth="1"/>
    <col min="516" max="516" width="26" style="168" customWidth="1"/>
    <col min="517" max="517" width="17" style="168" customWidth="1"/>
    <col min="518" max="519" width="11.42578125" style="168" customWidth="1"/>
    <col min="520" max="520" width="9.28515625" style="168" customWidth="1"/>
    <col min="521" max="521" width="9.85546875" style="168" customWidth="1"/>
    <col min="522" max="522" width="9.5703125" style="168" customWidth="1"/>
    <col min="523" max="523" width="9.140625" style="168" customWidth="1"/>
    <col min="524" max="524" width="9.28515625" style="168" customWidth="1"/>
    <col min="525" max="525" width="10.42578125" style="168" customWidth="1"/>
    <col min="526" max="768" width="9.140625" style="168"/>
    <col min="769" max="769" width="5.42578125" style="168" customWidth="1"/>
    <col min="770" max="770" width="4.5703125" style="168" customWidth="1"/>
    <col min="771" max="771" width="55.42578125" style="168" customWidth="1"/>
    <col min="772" max="772" width="26" style="168" customWidth="1"/>
    <col min="773" max="773" width="17" style="168" customWidth="1"/>
    <col min="774" max="775" width="11.42578125" style="168" customWidth="1"/>
    <col min="776" max="776" width="9.28515625" style="168" customWidth="1"/>
    <col min="777" max="777" width="9.85546875" style="168" customWidth="1"/>
    <col min="778" max="778" width="9.5703125" style="168" customWidth="1"/>
    <col min="779" max="779" width="9.140625" style="168" customWidth="1"/>
    <col min="780" max="780" width="9.28515625" style="168" customWidth="1"/>
    <col min="781" max="781" width="10.42578125" style="168" customWidth="1"/>
    <col min="782" max="1024" width="9.140625" style="168"/>
    <col min="1025" max="1025" width="5.42578125" style="168" customWidth="1"/>
    <col min="1026" max="1026" width="4.5703125" style="168" customWidth="1"/>
    <col min="1027" max="1027" width="55.42578125" style="168" customWidth="1"/>
    <col min="1028" max="1028" width="26" style="168" customWidth="1"/>
    <col min="1029" max="1029" width="17" style="168" customWidth="1"/>
    <col min="1030" max="1031" width="11.42578125" style="168" customWidth="1"/>
    <col min="1032" max="1032" width="9.28515625" style="168" customWidth="1"/>
    <col min="1033" max="1033" width="9.85546875" style="168" customWidth="1"/>
    <col min="1034" max="1034" width="9.5703125" style="168" customWidth="1"/>
    <col min="1035" max="1035" width="9.140625" style="168" customWidth="1"/>
    <col min="1036" max="1036" width="9.28515625" style="168" customWidth="1"/>
    <col min="1037" max="1037" width="10.42578125" style="168" customWidth="1"/>
    <col min="1038" max="1280" width="9.140625" style="168"/>
    <col min="1281" max="1281" width="5.42578125" style="168" customWidth="1"/>
    <col min="1282" max="1282" width="4.5703125" style="168" customWidth="1"/>
    <col min="1283" max="1283" width="55.42578125" style="168" customWidth="1"/>
    <col min="1284" max="1284" width="26" style="168" customWidth="1"/>
    <col min="1285" max="1285" width="17" style="168" customWidth="1"/>
    <col min="1286" max="1287" width="11.42578125" style="168" customWidth="1"/>
    <col min="1288" max="1288" width="9.28515625" style="168" customWidth="1"/>
    <col min="1289" max="1289" width="9.85546875" style="168" customWidth="1"/>
    <col min="1290" max="1290" width="9.5703125" style="168" customWidth="1"/>
    <col min="1291" max="1291" width="9.140625" style="168" customWidth="1"/>
    <col min="1292" max="1292" width="9.28515625" style="168" customWidth="1"/>
    <col min="1293" max="1293" width="10.42578125" style="168" customWidth="1"/>
    <col min="1294" max="1536" width="9.140625" style="168"/>
    <col min="1537" max="1537" width="5.42578125" style="168" customWidth="1"/>
    <col min="1538" max="1538" width="4.5703125" style="168" customWidth="1"/>
    <col min="1539" max="1539" width="55.42578125" style="168" customWidth="1"/>
    <col min="1540" max="1540" width="26" style="168" customWidth="1"/>
    <col min="1541" max="1541" width="17" style="168" customWidth="1"/>
    <col min="1542" max="1543" width="11.42578125" style="168" customWidth="1"/>
    <col min="1544" max="1544" width="9.28515625" style="168" customWidth="1"/>
    <col min="1545" max="1545" width="9.85546875" style="168" customWidth="1"/>
    <col min="1546" max="1546" width="9.5703125" style="168" customWidth="1"/>
    <col min="1547" max="1547" width="9.140625" style="168" customWidth="1"/>
    <col min="1548" max="1548" width="9.28515625" style="168" customWidth="1"/>
    <col min="1549" max="1549" width="10.42578125" style="168" customWidth="1"/>
    <col min="1550" max="1792" width="9.140625" style="168"/>
    <col min="1793" max="1793" width="5.42578125" style="168" customWidth="1"/>
    <col min="1794" max="1794" width="4.5703125" style="168" customWidth="1"/>
    <col min="1795" max="1795" width="55.42578125" style="168" customWidth="1"/>
    <col min="1796" max="1796" width="26" style="168" customWidth="1"/>
    <col min="1797" max="1797" width="17" style="168" customWidth="1"/>
    <col min="1798" max="1799" width="11.42578125" style="168" customWidth="1"/>
    <col min="1800" max="1800" width="9.28515625" style="168" customWidth="1"/>
    <col min="1801" max="1801" width="9.85546875" style="168" customWidth="1"/>
    <col min="1802" max="1802" width="9.5703125" style="168" customWidth="1"/>
    <col min="1803" max="1803" width="9.140625" style="168" customWidth="1"/>
    <col min="1804" max="1804" width="9.28515625" style="168" customWidth="1"/>
    <col min="1805" max="1805" width="10.42578125" style="168" customWidth="1"/>
    <col min="1806" max="2048" width="9.140625" style="168"/>
    <col min="2049" max="2049" width="5.42578125" style="168" customWidth="1"/>
    <col min="2050" max="2050" width="4.5703125" style="168" customWidth="1"/>
    <col min="2051" max="2051" width="55.42578125" style="168" customWidth="1"/>
    <col min="2052" max="2052" width="26" style="168" customWidth="1"/>
    <col min="2053" max="2053" width="17" style="168" customWidth="1"/>
    <col min="2054" max="2055" width="11.42578125" style="168" customWidth="1"/>
    <col min="2056" max="2056" width="9.28515625" style="168" customWidth="1"/>
    <col min="2057" max="2057" width="9.85546875" style="168" customWidth="1"/>
    <col min="2058" max="2058" width="9.5703125" style="168" customWidth="1"/>
    <col min="2059" max="2059" width="9.140625" style="168" customWidth="1"/>
    <col min="2060" max="2060" width="9.28515625" style="168" customWidth="1"/>
    <col min="2061" max="2061" width="10.42578125" style="168" customWidth="1"/>
    <col min="2062" max="2304" width="9.140625" style="168"/>
    <col min="2305" max="2305" width="5.42578125" style="168" customWidth="1"/>
    <col min="2306" max="2306" width="4.5703125" style="168" customWidth="1"/>
    <col min="2307" max="2307" width="55.42578125" style="168" customWidth="1"/>
    <col min="2308" max="2308" width="26" style="168" customWidth="1"/>
    <col min="2309" max="2309" width="17" style="168" customWidth="1"/>
    <col min="2310" max="2311" width="11.42578125" style="168" customWidth="1"/>
    <col min="2312" max="2312" width="9.28515625" style="168" customWidth="1"/>
    <col min="2313" max="2313" width="9.85546875" style="168" customWidth="1"/>
    <col min="2314" max="2314" width="9.5703125" style="168" customWidth="1"/>
    <col min="2315" max="2315" width="9.140625" style="168" customWidth="1"/>
    <col min="2316" max="2316" width="9.28515625" style="168" customWidth="1"/>
    <col min="2317" max="2317" width="10.42578125" style="168" customWidth="1"/>
    <col min="2318" max="2560" width="9.140625" style="168"/>
    <col min="2561" max="2561" width="5.42578125" style="168" customWidth="1"/>
    <col min="2562" max="2562" width="4.5703125" style="168" customWidth="1"/>
    <col min="2563" max="2563" width="55.42578125" style="168" customWidth="1"/>
    <col min="2564" max="2564" width="26" style="168" customWidth="1"/>
    <col min="2565" max="2565" width="17" style="168" customWidth="1"/>
    <col min="2566" max="2567" width="11.42578125" style="168" customWidth="1"/>
    <col min="2568" max="2568" width="9.28515625" style="168" customWidth="1"/>
    <col min="2569" max="2569" width="9.85546875" style="168" customWidth="1"/>
    <col min="2570" max="2570" width="9.5703125" style="168" customWidth="1"/>
    <col min="2571" max="2571" width="9.140625" style="168" customWidth="1"/>
    <col min="2572" max="2572" width="9.28515625" style="168" customWidth="1"/>
    <col min="2573" max="2573" width="10.42578125" style="168" customWidth="1"/>
    <col min="2574" max="2816" width="9.140625" style="168"/>
    <col min="2817" max="2817" width="5.42578125" style="168" customWidth="1"/>
    <col min="2818" max="2818" width="4.5703125" style="168" customWidth="1"/>
    <col min="2819" max="2819" width="55.42578125" style="168" customWidth="1"/>
    <col min="2820" max="2820" width="26" style="168" customWidth="1"/>
    <col min="2821" max="2821" width="17" style="168" customWidth="1"/>
    <col min="2822" max="2823" width="11.42578125" style="168" customWidth="1"/>
    <col min="2824" max="2824" width="9.28515625" style="168" customWidth="1"/>
    <col min="2825" max="2825" width="9.85546875" style="168" customWidth="1"/>
    <col min="2826" max="2826" width="9.5703125" style="168" customWidth="1"/>
    <col min="2827" max="2827" width="9.140625" style="168" customWidth="1"/>
    <col min="2828" max="2828" width="9.28515625" style="168" customWidth="1"/>
    <col min="2829" max="2829" width="10.42578125" style="168" customWidth="1"/>
    <col min="2830" max="3072" width="9.140625" style="168"/>
    <col min="3073" max="3073" width="5.42578125" style="168" customWidth="1"/>
    <col min="3074" max="3074" width="4.5703125" style="168" customWidth="1"/>
    <col min="3075" max="3075" width="55.42578125" style="168" customWidth="1"/>
    <col min="3076" max="3076" width="26" style="168" customWidth="1"/>
    <col min="3077" max="3077" width="17" style="168" customWidth="1"/>
    <col min="3078" max="3079" width="11.42578125" style="168" customWidth="1"/>
    <col min="3080" max="3080" width="9.28515625" style="168" customWidth="1"/>
    <col min="3081" max="3081" width="9.85546875" style="168" customWidth="1"/>
    <col min="3082" max="3082" width="9.5703125" style="168" customWidth="1"/>
    <col min="3083" max="3083" width="9.140625" style="168" customWidth="1"/>
    <col min="3084" max="3084" width="9.28515625" style="168" customWidth="1"/>
    <col min="3085" max="3085" width="10.42578125" style="168" customWidth="1"/>
    <col min="3086" max="3328" width="9.140625" style="168"/>
    <col min="3329" max="3329" width="5.42578125" style="168" customWidth="1"/>
    <col min="3330" max="3330" width="4.5703125" style="168" customWidth="1"/>
    <col min="3331" max="3331" width="55.42578125" style="168" customWidth="1"/>
    <col min="3332" max="3332" width="26" style="168" customWidth="1"/>
    <col min="3333" max="3333" width="17" style="168" customWidth="1"/>
    <col min="3334" max="3335" width="11.42578125" style="168" customWidth="1"/>
    <col min="3336" max="3336" width="9.28515625" style="168" customWidth="1"/>
    <col min="3337" max="3337" width="9.85546875" style="168" customWidth="1"/>
    <col min="3338" max="3338" width="9.5703125" style="168" customWidth="1"/>
    <col min="3339" max="3339" width="9.140625" style="168" customWidth="1"/>
    <col min="3340" max="3340" width="9.28515625" style="168" customWidth="1"/>
    <col min="3341" max="3341" width="10.42578125" style="168" customWidth="1"/>
    <col min="3342" max="3584" width="9.140625" style="168"/>
    <col min="3585" max="3585" width="5.42578125" style="168" customWidth="1"/>
    <col min="3586" max="3586" width="4.5703125" style="168" customWidth="1"/>
    <col min="3587" max="3587" width="55.42578125" style="168" customWidth="1"/>
    <col min="3588" max="3588" width="26" style="168" customWidth="1"/>
    <col min="3589" max="3589" width="17" style="168" customWidth="1"/>
    <col min="3590" max="3591" width="11.42578125" style="168" customWidth="1"/>
    <col min="3592" max="3592" width="9.28515625" style="168" customWidth="1"/>
    <col min="3593" max="3593" width="9.85546875" style="168" customWidth="1"/>
    <col min="3594" max="3594" width="9.5703125" style="168" customWidth="1"/>
    <col min="3595" max="3595" width="9.140625" style="168" customWidth="1"/>
    <col min="3596" max="3596" width="9.28515625" style="168" customWidth="1"/>
    <col min="3597" max="3597" width="10.42578125" style="168" customWidth="1"/>
    <col min="3598" max="3840" width="9.140625" style="168"/>
    <col min="3841" max="3841" width="5.42578125" style="168" customWidth="1"/>
    <col min="3842" max="3842" width="4.5703125" style="168" customWidth="1"/>
    <col min="3843" max="3843" width="55.42578125" style="168" customWidth="1"/>
    <col min="3844" max="3844" width="26" style="168" customWidth="1"/>
    <col min="3845" max="3845" width="17" style="168" customWidth="1"/>
    <col min="3846" max="3847" width="11.42578125" style="168" customWidth="1"/>
    <col min="3848" max="3848" width="9.28515625" style="168" customWidth="1"/>
    <col min="3849" max="3849" width="9.85546875" style="168" customWidth="1"/>
    <col min="3850" max="3850" width="9.5703125" style="168" customWidth="1"/>
    <col min="3851" max="3851" width="9.140625" style="168" customWidth="1"/>
    <col min="3852" max="3852" width="9.28515625" style="168" customWidth="1"/>
    <col min="3853" max="3853" width="10.42578125" style="168" customWidth="1"/>
    <col min="3854" max="4096" width="9.140625" style="168"/>
    <col min="4097" max="4097" width="5.42578125" style="168" customWidth="1"/>
    <col min="4098" max="4098" width="4.5703125" style="168" customWidth="1"/>
    <col min="4099" max="4099" width="55.42578125" style="168" customWidth="1"/>
    <col min="4100" max="4100" width="26" style="168" customWidth="1"/>
    <col min="4101" max="4101" width="17" style="168" customWidth="1"/>
    <col min="4102" max="4103" width="11.42578125" style="168" customWidth="1"/>
    <col min="4104" max="4104" width="9.28515625" style="168" customWidth="1"/>
    <col min="4105" max="4105" width="9.85546875" style="168" customWidth="1"/>
    <col min="4106" max="4106" width="9.5703125" style="168" customWidth="1"/>
    <col min="4107" max="4107" width="9.140625" style="168" customWidth="1"/>
    <col min="4108" max="4108" width="9.28515625" style="168" customWidth="1"/>
    <col min="4109" max="4109" width="10.42578125" style="168" customWidth="1"/>
    <col min="4110" max="4352" width="9.140625" style="168"/>
    <col min="4353" max="4353" width="5.42578125" style="168" customWidth="1"/>
    <col min="4354" max="4354" width="4.5703125" style="168" customWidth="1"/>
    <col min="4355" max="4355" width="55.42578125" style="168" customWidth="1"/>
    <col min="4356" max="4356" width="26" style="168" customWidth="1"/>
    <col min="4357" max="4357" width="17" style="168" customWidth="1"/>
    <col min="4358" max="4359" width="11.42578125" style="168" customWidth="1"/>
    <col min="4360" max="4360" width="9.28515625" style="168" customWidth="1"/>
    <col min="4361" max="4361" width="9.85546875" style="168" customWidth="1"/>
    <col min="4362" max="4362" width="9.5703125" style="168" customWidth="1"/>
    <col min="4363" max="4363" width="9.140625" style="168" customWidth="1"/>
    <col min="4364" max="4364" width="9.28515625" style="168" customWidth="1"/>
    <col min="4365" max="4365" width="10.42578125" style="168" customWidth="1"/>
    <col min="4366" max="4608" width="9.140625" style="168"/>
    <col min="4609" max="4609" width="5.42578125" style="168" customWidth="1"/>
    <col min="4610" max="4610" width="4.5703125" style="168" customWidth="1"/>
    <col min="4611" max="4611" width="55.42578125" style="168" customWidth="1"/>
    <col min="4612" max="4612" width="26" style="168" customWidth="1"/>
    <col min="4613" max="4613" width="17" style="168" customWidth="1"/>
    <col min="4614" max="4615" width="11.42578125" style="168" customWidth="1"/>
    <col min="4616" max="4616" width="9.28515625" style="168" customWidth="1"/>
    <col min="4617" max="4617" width="9.85546875" style="168" customWidth="1"/>
    <col min="4618" max="4618" width="9.5703125" style="168" customWidth="1"/>
    <col min="4619" max="4619" width="9.140625" style="168" customWidth="1"/>
    <col min="4620" max="4620" width="9.28515625" style="168" customWidth="1"/>
    <col min="4621" max="4621" width="10.42578125" style="168" customWidth="1"/>
    <col min="4622" max="4864" width="9.140625" style="168"/>
    <col min="4865" max="4865" width="5.42578125" style="168" customWidth="1"/>
    <col min="4866" max="4866" width="4.5703125" style="168" customWidth="1"/>
    <col min="4867" max="4867" width="55.42578125" style="168" customWidth="1"/>
    <col min="4868" max="4868" width="26" style="168" customWidth="1"/>
    <col min="4869" max="4869" width="17" style="168" customWidth="1"/>
    <col min="4870" max="4871" width="11.42578125" style="168" customWidth="1"/>
    <col min="4872" max="4872" width="9.28515625" style="168" customWidth="1"/>
    <col min="4873" max="4873" width="9.85546875" style="168" customWidth="1"/>
    <col min="4874" max="4874" width="9.5703125" style="168" customWidth="1"/>
    <col min="4875" max="4875" width="9.140625" style="168" customWidth="1"/>
    <col min="4876" max="4876" width="9.28515625" style="168" customWidth="1"/>
    <col min="4877" max="4877" width="10.42578125" style="168" customWidth="1"/>
    <col min="4878" max="5120" width="9.140625" style="168"/>
    <col min="5121" max="5121" width="5.42578125" style="168" customWidth="1"/>
    <col min="5122" max="5122" width="4.5703125" style="168" customWidth="1"/>
    <col min="5123" max="5123" width="55.42578125" style="168" customWidth="1"/>
    <col min="5124" max="5124" width="26" style="168" customWidth="1"/>
    <col min="5125" max="5125" width="17" style="168" customWidth="1"/>
    <col min="5126" max="5127" width="11.42578125" style="168" customWidth="1"/>
    <col min="5128" max="5128" width="9.28515625" style="168" customWidth="1"/>
    <col min="5129" max="5129" width="9.85546875" style="168" customWidth="1"/>
    <col min="5130" max="5130" width="9.5703125" style="168" customWidth="1"/>
    <col min="5131" max="5131" width="9.140625" style="168" customWidth="1"/>
    <col min="5132" max="5132" width="9.28515625" style="168" customWidth="1"/>
    <col min="5133" max="5133" width="10.42578125" style="168" customWidth="1"/>
    <col min="5134" max="5376" width="9.140625" style="168"/>
    <col min="5377" max="5377" width="5.42578125" style="168" customWidth="1"/>
    <col min="5378" max="5378" width="4.5703125" style="168" customWidth="1"/>
    <col min="5379" max="5379" width="55.42578125" style="168" customWidth="1"/>
    <col min="5380" max="5380" width="26" style="168" customWidth="1"/>
    <col min="5381" max="5381" width="17" style="168" customWidth="1"/>
    <col min="5382" max="5383" width="11.42578125" style="168" customWidth="1"/>
    <col min="5384" max="5384" width="9.28515625" style="168" customWidth="1"/>
    <col min="5385" max="5385" width="9.85546875" style="168" customWidth="1"/>
    <col min="5386" max="5386" width="9.5703125" style="168" customWidth="1"/>
    <col min="5387" max="5387" width="9.140625" style="168" customWidth="1"/>
    <col min="5388" max="5388" width="9.28515625" style="168" customWidth="1"/>
    <col min="5389" max="5389" width="10.42578125" style="168" customWidth="1"/>
    <col min="5390" max="5632" width="9.140625" style="168"/>
    <col min="5633" max="5633" width="5.42578125" style="168" customWidth="1"/>
    <col min="5634" max="5634" width="4.5703125" style="168" customWidth="1"/>
    <col min="5635" max="5635" width="55.42578125" style="168" customWidth="1"/>
    <col min="5636" max="5636" width="26" style="168" customWidth="1"/>
    <col min="5637" max="5637" width="17" style="168" customWidth="1"/>
    <col min="5638" max="5639" width="11.42578125" style="168" customWidth="1"/>
    <col min="5640" max="5640" width="9.28515625" style="168" customWidth="1"/>
    <col min="5641" max="5641" width="9.85546875" style="168" customWidth="1"/>
    <col min="5642" max="5642" width="9.5703125" style="168" customWidth="1"/>
    <col min="5643" max="5643" width="9.140625" style="168" customWidth="1"/>
    <col min="5644" max="5644" width="9.28515625" style="168" customWidth="1"/>
    <col min="5645" max="5645" width="10.42578125" style="168" customWidth="1"/>
    <col min="5646" max="5888" width="9.140625" style="168"/>
    <col min="5889" max="5889" width="5.42578125" style="168" customWidth="1"/>
    <col min="5890" max="5890" width="4.5703125" style="168" customWidth="1"/>
    <col min="5891" max="5891" width="55.42578125" style="168" customWidth="1"/>
    <col min="5892" max="5892" width="26" style="168" customWidth="1"/>
    <col min="5893" max="5893" width="17" style="168" customWidth="1"/>
    <col min="5894" max="5895" width="11.42578125" style="168" customWidth="1"/>
    <col min="5896" max="5896" width="9.28515625" style="168" customWidth="1"/>
    <col min="5897" max="5897" width="9.85546875" style="168" customWidth="1"/>
    <col min="5898" max="5898" width="9.5703125" style="168" customWidth="1"/>
    <col min="5899" max="5899" width="9.140625" style="168" customWidth="1"/>
    <col min="5900" max="5900" width="9.28515625" style="168" customWidth="1"/>
    <col min="5901" max="5901" width="10.42578125" style="168" customWidth="1"/>
    <col min="5902" max="6144" width="9.140625" style="168"/>
    <col min="6145" max="6145" width="5.42578125" style="168" customWidth="1"/>
    <col min="6146" max="6146" width="4.5703125" style="168" customWidth="1"/>
    <col min="6147" max="6147" width="55.42578125" style="168" customWidth="1"/>
    <col min="6148" max="6148" width="26" style="168" customWidth="1"/>
    <col min="6149" max="6149" width="17" style="168" customWidth="1"/>
    <col min="6150" max="6151" width="11.42578125" style="168" customWidth="1"/>
    <col min="6152" max="6152" width="9.28515625" style="168" customWidth="1"/>
    <col min="6153" max="6153" width="9.85546875" style="168" customWidth="1"/>
    <col min="6154" max="6154" width="9.5703125" style="168" customWidth="1"/>
    <col min="6155" max="6155" width="9.140625" style="168" customWidth="1"/>
    <col min="6156" max="6156" width="9.28515625" style="168" customWidth="1"/>
    <col min="6157" max="6157" width="10.42578125" style="168" customWidth="1"/>
    <col min="6158" max="6400" width="9.140625" style="168"/>
    <col min="6401" max="6401" width="5.42578125" style="168" customWidth="1"/>
    <col min="6402" max="6402" width="4.5703125" style="168" customWidth="1"/>
    <col min="6403" max="6403" width="55.42578125" style="168" customWidth="1"/>
    <col min="6404" max="6404" width="26" style="168" customWidth="1"/>
    <col min="6405" max="6405" width="17" style="168" customWidth="1"/>
    <col min="6406" max="6407" width="11.42578125" style="168" customWidth="1"/>
    <col min="6408" max="6408" width="9.28515625" style="168" customWidth="1"/>
    <col min="6409" max="6409" width="9.85546875" style="168" customWidth="1"/>
    <col min="6410" max="6410" width="9.5703125" style="168" customWidth="1"/>
    <col min="6411" max="6411" width="9.140625" style="168" customWidth="1"/>
    <col min="6412" max="6412" width="9.28515625" style="168" customWidth="1"/>
    <col min="6413" max="6413" width="10.42578125" style="168" customWidth="1"/>
    <col min="6414" max="6656" width="9.140625" style="168"/>
    <col min="6657" max="6657" width="5.42578125" style="168" customWidth="1"/>
    <col min="6658" max="6658" width="4.5703125" style="168" customWidth="1"/>
    <col min="6659" max="6659" width="55.42578125" style="168" customWidth="1"/>
    <col min="6660" max="6660" width="26" style="168" customWidth="1"/>
    <col min="6661" max="6661" width="17" style="168" customWidth="1"/>
    <col min="6662" max="6663" width="11.42578125" style="168" customWidth="1"/>
    <col min="6664" max="6664" width="9.28515625" style="168" customWidth="1"/>
    <col min="6665" max="6665" width="9.85546875" style="168" customWidth="1"/>
    <col min="6666" max="6666" width="9.5703125" style="168" customWidth="1"/>
    <col min="6667" max="6667" width="9.140625" style="168" customWidth="1"/>
    <col min="6668" max="6668" width="9.28515625" style="168" customWidth="1"/>
    <col min="6669" max="6669" width="10.42578125" style="168" customWidth="1"/>
    <col min="6670" max="6912" width="9.140625" style="168"/>
    <col min="6913" max="6913" width="5.42578125" style="168" customWidth="1"/>
    <col min="6914" max="6914" width="4.5703125" style="168" customWidth="1"/>
    <col min="6915" max="6915" width="55.42578125" style="168" customWidth="1"/>
    <col min="6916" max="6916" width="26" style="168" customWidth="1"/>
    <col min="6917" max="6917" width="17" style="168" customWidth="1"/>
    <col min="6918" max="6919" width="11.42578125" style="168" customWidth="1"/>
    <col min="6920" max="6920" width="9.28515625" style="168" customWidth="1"/>
    <col min="6921" max="6921" width="9.85546875" style="168" customWidth="1"/>
    <col min="6922" max="6922" width="9.5703125" style="168" customWidth="1"/>
    <col min="6923" max="6923" width="9.140625" style="168" customWidth="1"/>
    <col min="6924" max="6924" width="9.28515625" style="168" customWidth="1"/>
    <col min="6925" max="6925" width="10.42578125" style="168" customWidth="1"/>
    <col min="6926" max="7168" width="9.140625" style="168"/>
    <col min="7169" max="7169" width="5.42578125" style="168" customWidth="1"/>
    <col min="7170" max="7170" width="4.5703125" style="168" customWidth="1"/>
    <col min="7171" max="7171" width="55.42578125" style="168" customWidth="1"/>
    <col min="7172" max="7172" width="26" style="168" customWidth="1"/>
    <col min="7173" max="7173" width="17" style="168" customWidth="1"/>
    <col min="7174" max="7175" width="11.42578125" style="168" customWidth="1"/>
    <col min="7176" max="7176" width="9.28515625" style="168" customWidth="1"/>
    <col min="7177" max="7177" width="9.85546875" style="168" customWidth="1"/>
    <col min="7178" max="7178" width="9.5703125" style="168" customWidth="1"/>
    <col min="7179" max="7179" width="9.140625" style="168" customWidth="1"/>
    <col min="7180" max="7180" width="9.28515625" style="168" customWidth="1"/>
    <col min="7181" max="7181" width="10.42578125" style="168" customWidth="1"/>
    <col min="7182" max="7424" width="9.140625" style="168"/>
    <col min="7425" max="7425" width="5.42578125" style="168" customWidth="1"/>
    <col min="7426" max="7426" width="4.5703125" style="168" customWidth="1"/>
    <col min="7427" max="7427" width="55.42578125" style="168" customWidth="1"/>
    <col min="7428" max="7428" width="26" style="168" customWidth="1"/>
    <col min="7429" max="7429" width="17" style="168" customWidth="1"/>
    <col min="7430" max="7431" width="11.42578125" style="168" customWidth="1"/>
    <col min="7432" max="7432" width="9.28515625" style="168" customWidth="1"/>
    <col min="7433" max="7433" width="9.85546875" style="168" customWidth="1"/>
    <col min="7434" max="7434" width="9.5703125" style="168" customWidth="1"/>
    <col min="7435" max="7435" width="9.140625" style="168" customWidth="1"/>
    <col min="7436" max="7436" width="9.28515625" style="168" customWidth="1"/>
    <col min="7437" max="7437" width="10.42578125" style="168" customWidth="1"/>
    <col min="7438" max="7680" width="9.140625" style="168"/>
    <col min="7681" max="7681" width="5.42578125" style="168" customWidth="1"/>
    <col min="7682" max="7682" width="4.5703125" style="168" customWidth="1"/>
    <col min="7683" max="7683" width="55.42578125" style="168" customWidth="1"/>
    <col min="7684" max="7684" width="26" style="168" customWidth="1"/>
    <col min="7685" max="7685" width="17" style="168" customWidth="1"/>
    <col min="7686" max="7687" width="11.42578125" style="168" customWidth="1"/>
    <col min="7688" max="7688" width="9.28515625" style="168" customWidth="1"/>
    <col min="7689" max="7689" width="9.85546875" style="168" customWidth="1"/>
    <col min="7690" max="7690" width="9.5703125" style="168" customWidth="1"/>
    <col min="7691" max="7691" width="9.140625" style="168" customWidth="1"/>
    <col min="7692" max="7692" width="9.28515625" style="168" customWidth="1"/>
    <col min="7693" max="7693" width="10.42578125" style="168" customWidth="1"/>
    <col min="7694" max="7936" width="9.140625" style="168"/>
    <col min="7937" max="7937" width="5.42578125" style="168" customWidth="1"/>
    <col min="7938" max="7938" width="4.5703125" style="168" customWidth="1"/>
    <col min="7939" max="7939" width="55.42578125" style="168" customWidth="1"/>
    <col min="7940" max="7940" width="26" style="168" customWidth="1"/>
    <col min="7941" max="7941" width="17" style="168" customWidth="1"/>
    <col min="7942" max="7943" width="11.42578125" style="168" customWidth="1"/>
    <col min="7944" max="7944" width="9.28515625" style="168" customWidth="1"/>
    <col min="7945" max="7945" width="9.85546875" style="168" customWidth="1"/>
    <col min="7946" max="7946" width="9.5703125" style="168" customWidth="1"/>
    <col min="7947" max="7947" width="9.140625" style="168" customWidth="1"/>
    <col min="7948" max="7948" width="9.28515625" style="168" customWidth="1"/>
    <col min="7949" max="7949" width="10.42578125" style="168" customWidth="1"/>
    <col min="7950" max="8192" width="9.140625" style="168"/>
    <col min="8193" max="8193" width="5.42578125" style="168" customWidth="1"/>
    <col min="8194" max="8194" width="4.5703125" style="168" customWidth="1"/>
    <col min="8195" max="8195" width="55.42578125" style="168" customWidth="1"/>
    <col min="8196" max="8196" width="26" style="168" customWidth="1"/>
    <col min="8197" max="8197" width="17" style="168" customWidth="1"/>
    <col min="8198" max="8199" width="11.42578125" style="168" customWidth="1"/>
    <col min="8200" max="8200" width="9.28515625" style="168" customWidth="1"/>
    <col min="8201" max="8201" width="9.85546875" style="168" customWidth="1"/>
    <col min="8202" max="8202" width="9.5703125" style="168" customWidth="1"/>
    <col min="8203" max="8203" width="9.140625" style="168" customWidth="1"/>
    <col min="8204" max="8204" width="9.28515625" style="168" customWidth="1"/>
    <col min="8205" max="8205" width="10.42578125" style="168" customWidth="1"/>
    <col min="8206" max="8448" width="9.140625" style="168"/>
    <col min="8449" max="8449" width="5.42578125" style="168" customWidth="1"/>
    <col min="8450" max="8450" width="4.5703125" style="168" customWidth="1"/>
    <col min="8451" max="8451" width="55.42578125" style="168" customWidth="1"/>
    <col min="8452" max="8452" width="26" style="168" customWidth="1"/>
    <col min="8453" max="8453" width="17" style="168" customWidth="1"/>
    <col min="8454" max="8455" width="11.42578125" style="168" customWidth="1"/>
    <col min="8456" max="8456" width="9.28515625" style="168" customWidth="1"/>
    <col min="8457" max="8457" width="9.85546875" style="168" customWidth="1"/>
    <col min="8458" max="8458" width="9.5703125" style="168" customWidth="1"/>
    <col min="8459" max="8459" width="9.140625" style="168" customWidth="1"/>
    <col min="8460" max="8460" width="9.28515625" style="168" customWidth="1"/>
    <col min="8461" max="8461" width="10.42578125" style="168" customWidth="1"/>
    <col min="8462" max="8704" width="9.140625" style="168"/>
    <col min="8705" max="8705" width="5.42578125" style="168" customWidth="1"/>
    <col min="8706" max="8706" width="4.5703125" style="168" customWidth="1"/>
    <col min="8707" max="8707" width="55.42578125" style="168" customWidth="1"/>
    <col min="8708" max="8708" width="26" style="168" customWidth="1"/>
    <col min="8709" max="8709" width="17" style="168" customWidth="1"/>
    <col min="8710" max="8711" width="11.42578125" style="168" customWidth="1"/>
    <col min="8712" max="8712" width="9.28515625" style="168" customWidth="1"/>
    <col min="8713" max="8713" width="9.85546875" style="168" customWidth="1"/>
    <col min="8714" max="8714" width="9.5703125" style="168" customWidth="1"/>
    <col min="8715" max="8715" width="9.140625" style="168" customWidth="1"/>
    <col min="8716" max="8716" width="9.28515625" style="168" customWidth="1"/>
    <col min="8717" max="8717" width="10.42578125" style="168" customWidth="1"/>
    <col min="8718" max="8960" width="9.140625" style="168"/>
    <col min="8961" max="8961" width="5.42578125" style="168" customWidth="1"/>
    <col min="8962" max="8962" width="4.5703125" style="168" customWidth="1"/>
    <col min="8963" max="8963" width="55.42578125" style="168" customWidth="1"/>
    <col min="8964" max="8964" width="26" style="168" customWidth="1"/>
    <col min="8965" max="8965" width="17" style="168" customWidth="1"/>
    <col min="8966" max="8967" width="11.42578125" style="168" customWidth="1"/>
    <col min="8968" max="8968" width="9.28515625" style="168" customWidth="1"/>
    <col min="8969" max="8969" width="9.85546875" style="168" customWidth="1"/>
    <col min="8970" max="8970" width="9.5703125" style="168" customWidth="1"/>
    <col min="8971" max="8971" width="9.140625" style="168" customWidth="1"/>
    <col min="8972" max="8972" width="9.28515625" style="168" customWidth="1"/>
    <col min="8973" max="8973" width="10.42578125" style="168" customWidth="1"/>
    <col min="8974" max="9216" width="9.140625" style="168"/>
    <col min="9217" max="9217" width="5.42578125" style="168" customWidth="1"/>
    <col min="9218" max="9218" width="4.5703125" style="168" customWidth="1"/>
    <col min="9219" max="9219" width="55.42578125" style="168" customWidth="1"/>
    <col min="9220" max="9220" width="26" style="168" customWidth="1"/>
    <col min="9221" max="9221" width="17" style="168" customWidth="1"/>
    <col min="9222" max="9223" width="11.42578125" style="168" customWidth="1"/>
    <col min="9224" max="9224" width="9.28515625" style="168" customWidth="1"/>
    <col min="9225" max="9225" width="9.85546875" style="168" customWidth="1"/>
    <col min="9226" max="9226" width="9.5703125" style="168" customWidth="1"/>
    <col min="9227" max="9227" width="9.140625" style="168" customWidth="1"/>
    <col min="9228" max="9228" width="9.28515625" style="168" customWidth="1"/>
    <col min="9229" max="9229" width="10.42578125" style="168" customWidth="1"/>
    <col min="9230" max="9472" width="9.140625" style="168"/>
    <col min="9473" max="9473" width="5.42578125" style="168" customWidth="1"/>
    <col min="9474" max="9474" width="4.5703125" style="168" customWidth="1"/>
    <col min="9475" max="9475" width="55.42578125" style="168" customWidth="1"/>
    <col min="9476" max="9476" width="26" style="168" customWidth="1"/>
    <col min="9477" max="9477" width="17" style="168" customWidth="1"/>
    <col min="9478" max="9479" width="11.42578125" style="168" customWidth="1"/>
    <col min="9480" max="9480" width="9.28515625" style="168" customWidth="1"/>
    <col min="9481" max="9481" width="9.85546875" style="168" customWidth="1"/>
    <col min="9482" max="9482" width="9.5703125" style="168" customWidth="1"/>
    <col min="9483" max="9483" width="9.140625" style="168" customWidth="1"/>
    <col min="9484" max="9484" width="9.28515625" style="168" customWidth="1"/>
    <col min="9485" max="9485" width="10.42578125" style="168" customWidth="1"/>
    <col min="9486" max="9728" width="9.140625" style="168"/>
    <col min="9729" max="9729" width="5.42578125" style="168" customWidth="1"/>
    <col min="9730" max="9730" width="4.5703125" style="168" customWidth="1"/>
    <col min="9731" max="9731" width="55.42578125" style="168" customWidth="1"/>
    <col min="9732" max="9732" width="26" style="168" customWidth="1"/>
    <col min="9733" max="9733" width="17" style="168" customWidth="1"/>
    <col min="9734" max="9735" width="11.42578125" style="168" customWidth="1"/>
    <col min="9736" max="9736" width="9.28515625" style="168" customWidth="1"/>
    <col min="9737" max="9737" width="9.85546875" style="168" customWidth="1"/>
    <col min="9738" max="9738" width="9.5703125" style="168" customWidth="1"/>
    <col min="9739" max="9739" width="9.140625" style="168" customWidth="1"/>
    <col min="9740" max="9740" width="9.28515625" style="168" customWidth="1"/>
    <col min="9741" max="9741" width="10.42578125" style="168" customWidth="1"/>
    <col min="9742" max="9984" width="9.140625" style="168"/>
    <col min="9985" max="9985" width="5.42578125" style="168" customWidth="1"/>
    <col min="9986" max="9986" width="4.5703125" style="168" customWidth="1"/>
    <col min="9987" max="9987" width="55.42578125" style="168" customWidth="1"/>
    <col min="9988" max="9988" width="26" style="168" customWidth="1"/>
    <col min="9989" max="9989" width="17" style="168" customWidth="1"/>
    <col min="9990" max="9991" width="11.42578125" style="168" customWidth="1"/>
    <col min="9992" max="9992" width="9.28515625" style="168" customWidth="1"/>
    <col min="9993" max="9993" width="9.85546875" style="168" customWidth="1"/>
    <col min="9994" max="9994" width="9.5703125" style="168" customWidth="1"/>
    <col min="9995" max="9995" width="9.140625" style="168" customWidth="1"/>
    <col min="9996" max="9996" width="9.28515625" style="168" customWidth="1"/>
    <col min="9997" max="9997" width="10.42578125" style="168" customWidth="1"/>
    <col min="9998" max="10240" width="9.140625" style="168"/>
    <col min="10241" max="10241" width="5.42578125" style="168" customWidth="1"/>
    <col min="10242" max="10242" width="4.5703125" style="168" customWidth="1"/>
    <col min="10243" max="10243" width="55.42578125" style="168" customWidth="1"/>
    <col min="10244" max="10244" width="26" style="168" customWidth="1"/>
    <col min="10245" max="10245" width="17" style="168" customWidth="1"/>
    <col min="10246" max="10247" width="11.42578125" style="168" customWidth="1"/>
    <col min="10248" max="10248" width="9.28515625" style="168" customWidth="1"/>
    <col min="10249" max="10249" width="9.85546875" style="168" customWidth="1"/>
    <col min="10250" max="10250" width="9.5703125" style="168" customWidth="1"/>
    <col min="10251" max="10251" width="9.140625" style="168" customWidth="1"/>
    <col min="10252" max="10252" width="9.28515625" style="168" customWidth="1"/>
    <col min="10253" max="10253" width="10.42578125" style="168" customWidth="1"/>
    <col min="10254" max="10496" width="9.140625" style="168"/>
    <col min="10497" max="10497" width="5.42578125" style="168" customWidth="1"/>
    <col min="10498" max="10498" width="4.5703125" style="168" customWidth="1"/>
    <col min="10499" max="10499" width="55.42578125" style="168" customWidth="1"/>
    <col min="10500" max="10500" width="26" style="168" customWidth="1"/>
    <col min="10501" max="10501" width="17" style="168" customWidth="1"/>
    <col min="10502" max="10503" width="11.42578125" style="168" customWidth="1"/>
    <col min="10504" max="10504" width="9.28515625" style="168" customWidth="1"/>
    <col min="10505" max="10505" width="9.85546875" style="168" customWidth="1"/>
    <col min="10506" max="10506" width="9.5703125" style="168" customWidth="1"/>
    <col min="10507" max="10507" width="9.140625" style="168" customWidth="1"/>
    <col min="10508" max="10508" width="9.28515625" style="168" customWidth="1"/>
    <col min="10509" max="10509" width="10.42578125" style="168" customWidth="1"/>
    <col min="10510" max="10752" width="9.140625" style="168"/>
    <col min="10753" max="10753" width="5.42578125" style="168" customWidth="1"/>
    <col min="10754" max="10754" width="4.5703125" style="168" customWidth="1"/>
    <col min="10755" max="10755" width="55.42578125" style="168" customWidth="1"/>
    <col min="10756" max="10756" width="26" style="168" customWidth="1"/>
    <col min="10757" max="10757" width="17" style="168" customWidth="1"/>
    <col min="10758" max="10759" width="11.42578125" style="168" customWidth="1"/>
    <col min="10760" max="10760" width="9.28515625" style="168" customWidth="1"/>
    <col min="10761" max="10761" width="9.85546875" style="168" customWidth="1"/>
    <col min="10762" max="10762" width="9.5703125" style="168" customWidth="1"/>
    <col min="10763" max="10763" width="9.140625" style="168" customWidth="1"/>
    <col min="10764" max="10764" width="9.28515625" style="168" customWidth="1"/>
    <col min="10765" max="10765" width="10.42578125" style="168" customWidth="1"/>
    <col min="10766" max="11008" width="9.140625" style="168"/>
    <col min="11009" max="11009" width="5.42578125" style="168" customWidth="1"/>
    <col min="11010" max="11010" width="4.5703125" style="168" customWidth="1"/>
    <col min="11011" max="11011" width="55.42578125" style="168" customWidth="1"/>
    <col min="11012" max="11012" width="26" style="168" customWidth="1"/>
    <col min="11013" max="11013" width="17" style="168" customWidth="1"/>
    <col min="11014" max="11015" width="11.42578125" style="168" customWidth="1"/>
    <col min="11016" max="11016" width="9.28515625" style="168" customWidth="1"/>
    <col min="11017" max="11017" width="9.85546875" style="168" customWidth="1"/>
    <col min="11018" max="11018" width="9.5703125" style="168" customWidth="1"/>
    <col min="11019" max="11019" width="9.140625" style="168" customWidth="1"/>
    <col min="11020" max="11020" width="9.28515625" style="168" customWidth="1"/>
    <col min="11021" max="11021" width="10.42578125" style="168" customWidth="1"/>
    <col min="11022" max="11264" width="9.140625" style="168"/>
    <col min="11265" max="11265" width="5.42578125" style="168" customWidth="1"/>
    <col min="11266" max="11266" width="4.5703125" style="168" customWidth="1"/>
    <col min="11267" max="11267" width="55.42578125" style="168" customWidth="1"/>
    <col min="11268" max="11268" width="26" style="168" customWidth="1"/>
    <col min="11269" max="11269" width="17" style="168" customWidth="1"/>
    <col min="11270" max="11271" width="11.42578125" style="168" customWidth="1"/>
    <col min="11272" max="11272" width="9.28515625" style="168" customWidth="1"/>
    <col min="11273" max="11273" width="9.85546875" style="168" customWidth="1"/>
    <col min="11274" max="11274" width="9.5703125" style="168" customWidth="1"/>
    <col min="11275" max="11275" width="9.140625" style="168" customWidth="1"/>
    <col min="11276" max="11276" width="9.28515625" style="168" customWidth="1"/>
    <col min="11277" max="11277" width="10.42578125" style="168" customWidth="1"/>
    <col min="11278" max="11520" width="9.140625" style="168"/>
    <col min="11521" max="11521" width="5.42578125" style="168" customWidth="1"/>
    <col min="11522" max="11522" width="4.5703125" style="168" customWidth="1"/>
    <col min="11523" max="11523" width="55.42578125" style="168" customWidth="1"/>
    <col min="11524" max="11524" width="26" style="168" customWidth="1"/>
    <col min="11525" max="11525" width="17" style="168" customWidth="1"/>
    <col min="11526" max="11527" width="11.42578125" style="168" customWidth="1"/>
    <col min="11528" max="11528" width="9.28515625" style="168" customWidth="1"/>
    <col min="11529" max="11529" width="9.85546875" style="168" customWidth="1"/>
    <col min="11530" max="11530" width="9.5703125" style="168" customWidth="1"/>
    <col min="11531" max="11531" width="9.140625" style="168" customWidth="1"/>
    <col min="11532" max="11532" width="9.28515625" style="168" customWidth="1"/>
    <col min="11533" max="11533" width="10.42578125" style="168" customWidth="1"/>
    <col min="11534" max="11776" width="9.140625" style="168"/>
    <col min="11777" max="11777" width="5.42578125" style="168" customWidth="1"/>
    <col min="11778" max="11778" width="4.5703125" style="168" customWidth="1"/>
    <col min="11779" max="11779" width="55.42578125" style="168" customWidth="1"/>
    <col min="11780" max="11780" width="26" style="168" customWidth="1"/>
    <col min="11781" max="11781" width="17" style="168" customWidth="1"/>
    <col min="11782" max="11783" width="11.42578125" style="168" customWidth="1"/>
    <col min="11784" max="11784" width="9.28515625" style="168" customWidth="1"/>
    <col min="11785" max="11785" width="9.85546875" style="168" customWidth="1"/>
    <col min="11786" max="11786" width="9.5703125" style="168" customWidth="1"/>
    <col min="11787" max="11787" width="9.140625" style="168" customWidth="1"/>
    <col min="11788" max="11788" width="9.28515625" style="168" customWidth="1"/>
    <col min="11789" max="11789" width="10.42578125" style="168" customWidth="1"/>
    <col min="11790" max="12032" width="9.140625" style="168"/>
    <col min="12033" max="12033" width="5.42578125" style="168" customWidth="1"/>
    <col min="12034" max="12034" width="4.5703125" style="168" customWidth="1"/>
    <col min="12035" max="12035" width="55.42578125" style="168" customWidth="1"/>
    <col min="12036" max="12036" width="26" style="168" customWidth="1"/>
    <col min="12037" max="12037" width="17" style="168" customWidth="1"/>
    <col min="12038" max="12039" width="11.42578125" style="168" customWidth="1"/>
    <col min="12040" max="12040" width="9.28515625" style="168" customWidth="1"/>
    <col min="12041" max="12041" width="9.85546875" style="168" customWidth="1"/>
    <col min="12042" max="12042" width="9.5703125" style="168" customWidth="1"/>
    <col min="12043" max="12043" width="9.140625" style="168" customWidth="1"/>
    <col min="12044" max="12044" width="9.28515625" style="168" customWidth="1"/>
    <col min="12045" max="12045" width="10.42578125" style="168" customWidth="1"/>
    <col min="12046" max="12288" width="9.140625" style="168"/>
    <col min="12289" max="12289" width="5.42578125" style="168" customWidth="1"/>
    <col min="12290" max="12290" width="4.5703125" style="168" customWidth="1"/>
    <col min="12291" max="12291" width="55.42578125" style="168" customWidth="1"/>
    <col min="12292" max="12292" width="26" style="168" customWidth="1"/>
    <col min="12293" max="12293" width="17" style="168" customWidth="1"/>
    <col min="12294" max="12295" width="11.42578125" style="168" customWidth="1"/>
    <col min="12296" max="12296" width="9.28515625" style="168" customWidth="1"/>
    <col min="12297" max="12297" width="9.85546875" style="168" customWidth="1"/>
    <col min="12298" max="12298" width="9.5703125" style="168" customWidth="1"/>
    <col min="12299" max="12299" width="9.140625" style="168" customWidth="1"/>
    <col min="12300" max="12300" width="9.28515625" style="168" customWidth="1"/>
    <col min="12301" max="12301" width="10.42578125" style="168" customWidth="1"/>
    <col min="12302" max="12544" width="9.140625" style="168"/>
    <col min="12545" max="12545" width="5.42578125" style="168" customWidth="1"/>
    <col min="12546" max="12546" width="4.5703125" style="168" customWidth="1"/>
    <col min="12547" max="12547" width="55.42578125" style="168" customWidth="1"/>
    <col min="12548" max="12548" width="26" style="168" customWidth="1"/>
    <col min="12549" max="12549" width="17" style="168" customWidth="1"/>
    <col min="12550" max="12551" width="11.42578125" style="168" customWidth="1"/>
    <col min="12552" max="12552" width="9.28515625" style="168" customWidth="1"/>
    <col min="12553" max="12553" width="9.85546875" style="168" customWidth="1"/>
    <col min="12554" max="12554" width="9.5703125" style="168" customWidth="1"/>
    <col min="12555" max="12555" width="9.140625" style="168" customWidth="1"/>
    <col min="12556" max="12556" width="9.28515625" style="168" customWidth="1"/>
    <col min="12557" max="12557" width="10.42578125" style="168" customWidth="1"/>
    <col min="12558" max="12800" width="9.140625" style="168"/>
    <col min="12801" max="12801" width="5.42578125" style="168" customWidth="1"/>
    <col min="12802" max="12802" width="4.5703125" style="168" customWidth="1"/>
    <col min="12803" max="12803" width="55.42578125" style="168" customWidth="1"/>
    <col min="12804" max="12804" width="26" style="168" customWidth="1"/>
    <col min="12805" max="12805" width="17" style="168" customWidth="1"/>
    <col min="12806" max="12807" width="11.42578125" style="168" customWidth="1"/>
    <col min="12808" max="12808" width="9.28515625" style="168" customWidth="1"/>
    <col min="12809" max="12809" width="9.85546875" style="168" customWidth="1"/>
    <col min="12810" max="12810" width="9.5703125" style="168" customWidth="1"/>
    <col min="12811" max="12811" width="9.140625" style="168" customWidth="1"/>
    <col min="12812" max="12812" width="9.28515625" style="168" customWidth="1"/>
    <col min="12813" max="12813" width="10.42578125" style="168" customWidth="1"/>
    <col min="12814" max="13056" width="9.140625" style="168"/>
    <col min="13057" max="13057" width="5.42578125" style="168" customWidth="1"/>
    <col min="13058" max="13058" width="4.5703125" style="168" customWidth="1"/>
    <col min="13059" max="13059" width="55.42578125" style="168" customWidth="1"/>
    <col min="13060" max="13060" width="26" style="168" customWidth="1"/>
    <col min="13061" max="13061" width="17" style="168" customWidth="1"/>
    <col min="13062" max="13063" width="11.42578125" style="168" customWidth="1"/>
    <col min="13064" max="13064" width="9.28515625" style="168" customWidth="1"/>
    <col min="13065" max="13065" width="9.85546875" style="168" customWidth="1"/>
    <col min="13066" max="13066" width="9.5703125" style="168" customWidth="1"/>
    <col min="13067" max="13067" width="9.140625" style="168" customWidth="1"/>
    <col min="13068" max="13068" width="9.28515625" style="168" customWidth="1"/>
    <col min="13069" max="13069" width="10.42578125" style="168" customWidth="1"/>
    <col min="13070" max="13312" width="9.140625" style="168"/>
    <col min="13313" max="13313" width="5.42578125" style="168" customWidth="1"/>
    <col min="13314" max="13314" width="4.5703125" style="168" customWidth="1"/>
    <col min="13315" max="13315" width="55.42578125" style="168" customWidth="1"/>
    <col min="13316" max="13316" width="26" style="168" customWidth="1"/>
    <col min="13317" max="13317" width="17" style="168" customWidth="1"/>
    <col min="13318" max="13319" width="11.42578125" style="168" customWidth="1"/>
    <col min="13320" max="13320" width="9.28515625" style="168" customWidth="1"/>
    <col min="13321" max="13321" width="9.85546875" style="168" customWidth="1"/>
    <col min="13322" max="13322" width="9.5703125" style="168" customWidth="1"/>
    <col min="13323" max="13323" width="9.140625" style="168" customWidth="1"/>
    <col min="13324" max="13324" width="9.28515625" style="168" customWidth="1"/>
    <col min="13325" max="13325" width="10.42578125" style="168" customWidth="1"/>
    <col min="13326" max="13568" width="9.140625" style="168"/>
    <col min="13569" max="13569" width="5.42578125" style="168" customWidth="1"/>
    <col min="13570" max="13570" width="4.5703125" style="168" customWidth="1"/>
    <col min="13571" max="13571" width="55.42578125" style="168" customWidth="1"/>
    <col min="13572" max="13572" width="26" style="168" customWidth="1"/>
    <col min="13573" max="13573" width="17" style="168" customWidth="1"/>
    <col min="13574" max="13575" width="11.42578125" style="168" customWidth="1"/>
    <col min="13576" max="13576" width="9.28515625" style="168" customWidth="1"/>
    <col min="13577" max="13577" width="9.85546875" style="168" customWidth="1"/>
    <col min="13578" max="13578" width="9.5703125" style="168" customWidth="1"/>
    <col min="13579" max="13579" width="9.140625" style="168" customWidth="1"/>
    <col min="13580" max="13580" width="9.28515625" style="168" customWidth="1"/>
    <col min="13581" max="13581" width="10.42578125" style="168" customWidth="1"/>
    <col min="13582" max="13824" width="9.140625" style="168"/>
    <col min="13825" max="13825" width="5.42578125" style="168" customWidth="1"/>
    <col min="13826" max="13826" width="4.5703125" style="168" customWidth="1"/>
    <col min="13827" max="13827" width="55.42578125" style="168" customWidth="1"/>
    <col min="13828" max="13828" width="26" style="168" customWidth="1"/>
    <col min="13829" max="13829" width="17" style="168" customWidth="1"/>
    <col min="13830" max="13831" width="11.42578125" style="168" customWidth="1"/>
    <col min="13832" max="13832" width="9.28515625" style="168" customWidth="1"/>
    <col min="13833" max="13833" width="9.85546875" style="168" customWidth="1"/>
    <col min="13834" max="13834" width="9.5703125" style="168" customWidth="1"/>
    <col min="13835" max="13835" width="9.140625" style="168" customWidth="1"/>
    <col min="13836" max="13836" width="9.28515625" style="168" customWidth="1"/>
    <col min="13837" max="13837" width="10.42578125" style="168" customWidth="1"/>
    <col min="13838" max="14080" width="9.140625" style="168"/>
    <col min="14081" max="14081" width="5.42578125" style="168" customWidth="1"/>
    <col min="14082" max="14082" width="4.5703125" style="168" customWidth="1"/>
    <col min="14083" max="14083" width="55.42578125" style="168" customWidth="1"/>
    <col min="14084" max="14084" width="26" style="168" customWidth="1"/>
    <col min="14085" max="14085" width="17" style="168" customWidth="1"/>
    <col min="14086" max="14087" width="11.42578125" style="168" customWidth="1"/>
    <col min="14088" max="14088" width="9.28515625" style="168" customWidth="1"/>
    <col min="14089" max="14089" width="9.85546875" style="168" customWidth="1"/>
    <col min="14090" max="14090" width="9.5703125" style="168" customWidth="1"/>
    <col min="14091" max="14091" width="9.140625" style="168" customWidth="1"/>
    <col min="14092" max="14092" width="9.28515625" style="168" customWidth="1"/>
    <col min="14093" max="14093" width="10.42578125" style="168" customWidth="1"/>
    <col min="14094" max="14336" width="9.140625" style="168"/>
    <col min="14337" max="14337" width="5.42578125" style="168" customWidth="1"/>
    <col min="14338" max="14338" width="4.5703125" style="168" customWidth="1"/>
    <col min="14339" max="14339" width="55.42578125" style="168" customWidth="1"/>
    <col min="14340" max="14340" width="26" style="168" customWidth="1"/>
    <col min="14341" max="14341" width="17" style="168" customWidth="1"/>
    <col min="14342" max="14343" width="11.42578125" style="168" customWidth="1"/>
    <col min="14344" max="14344" width="9.28515625" style="168" customWidth="1"/>
    <col min="14345" max="14345" width="9.85546875" style="168" customWidth="1"/>
    <col min="14346" max="14346" width="9.5703125" style="168" customWidth="1"/>
    <col min="14347" max="14347" width="9.140625" style="168" customWidth="1"/>
    <col min="14348" max="14348" width="9.28515625" style="168" customWidth="1"/>
    <col min="14349" max="14349" width="10.42578125" style="168" customWidth="1"/>
    <col min="14350" max="14592" width="9.140625" style="168"/>
    <col min="14593" max="14593" width="5.42578125" style="168" customWidth="1"/>
    <col min="14594" max="14594" width="4.5703125" style="168" customWidth="1"/>
    <col min="14595" max="14595" width="55.42578125" style="168" customWidth="1"/>
    <col min="14596" max="14596" width="26" style="168" customWidth="1"/>
    <col min="14597" max="14597" width="17" style="168" customWidth="1"/>
    <col min="14598" max="14599" width="11.42578125" style="168" customWidth="1"/>
    <col min="14600" max="14600" width="9.28515625" style="168" customWidth="1"/>
    <col min="14601" max="14601" width="9.85546875" style="168" customWidth="1"/>
    <col min="14602" max="14602" width="9.5703125" style="168" customWidth="1"/>
    <col min="14603" max="14603" width="9.140625" style="168" customWidth="1"/>
    <col min="14604" max="14604" width="9.28515625" style="168" customWidth="1"/>
    <col min="14605" max="14605" width="10.42578125" style="168" customWidth="1"/>
    <col min="14606" max="14848" width="9.140625" style="168"/>
    <col min="14849" max="14849" width="5.42578125" style="168" customWidth="1"/>
    <col min="14850" max="14850" width="4.5703125" style="168" customWidth="1"/>
    <col min="14851" max="14851" width="55.42578125" style="168" customWidth="1"/>
    <col min="14852" max="14852" width="26" style="168" customWidth="1"/>
    <col min="14853" max="14853" width="17" style="168" customWidth="1"/>
    <col min="14854" max="14855" width="11.42578125" style="168" customWidth="1"/>
    <col min="14856" max="14856" width="9.28515625" style="168" customWidth="1"/>
    <col min="14857" max="14857" width="9.85546875" style="168" customWidth="1"/>
    <col min="14858" max="14858" width="9.5703125" style="168" customWidth="1"/>
    <col min="14859" max="14859" width="9.140625" style="168" customWidth="1"/>
    <col min="14860" max="14860" width="9.28515625" style="168" customWidth="1"/>
    <col min="14861" max="14861" width="10.42578125" style="168" customWidth="1"/>
    <col min="14862" max="15104" width="9.140625" style="168"/>
    <col min="15105" max="15105" width="5.42578125" style="168" customWidth="1"/>
    <col min="15106" max="15106" width="4.5703125" style="168" customWidth="1"/>
    <col min="15107" max="15107" width="55.42578125" style="168" customWidth="1"/>
    <col min="15108" max="15108" width="26" style="168" customWidth="1"/>
    <col min="15109" max="15109" width="17" style="168" customWidth="1"/>
    <col min="15110" max="15111" width="11.42578125" style="168" customWidth="1"/>
    <col min="15112" max="15112" width="9.28515625" style="168" customWidth="1"/>
    <col min="15113" max="15113" width="9.85546875" style="168" customWidth="1"/>
    <col min="15114" max="15114" width="9.5703125" style="168" customWidth="1"/>
    <col min="15115" max="15115" width="9.140625" style="168" customWidth="1"/>
    <col min="15116" max="15116" width="9.28515625" style="168" customWidth="1"/>
    <col min="15117" max="15117" width="10.42578125" style="168" customWidth="1"/>
    <col min="15118" max="15360" width="9.140625" style="168"/>
    <col min="15361" max="15361" width="5.42578125" style="168" customWidth="1"/>
    <col min="15362" max="15362" width="4.5703125" style="168" customWidth="1"/>
    <col min="15363" max="15363" width="55.42578125" style="168" customWidth="1"/>
    <col min="15364" max="15364" width="26" style="168" customWidth="1"/>
    <col min="15365" max="15365" width="17" style="168" customWidth="1"/>
    <col min="15366" max="15367" width="11.42578125" style="168" customWidth="1"/>
    <col min="15368" max="15368" width="9.28515625" style="168" customWidth="1"/>
    <col min="15369" max="15369" width="9.85546875" style="168" customWidth="1"/>
    <col min="15370" max="15370" width="9.5703125" style="168" customWidth="1"/>
    <col min="15371" max="15371" width="9.140625" style="168" customWidth="1"/>
    <col min="15372" max="15372" width="9.28515625" style="168" customWidth="1"/>
    <col min="15373" max="15373" width="10.42578125" style="168" customWidth="1"/>
    <col min="15374" max="15616" width="9.140625" style="168"/>
    <col min="15617" max="15617" width="5.42578125" style="168" customWidth="1"/>
    <col min="15618" max="15618" width="4.5703125" style="168" customWidth="1"/>
    <col min="15619" max="15619" width="55.42578125" style="168" customWidth="1"/>
    <col min="15620" max="15620" width="26" style="168" customWidth="1"/>
    <col min="15621" max="15621" width="17" style="168" customWidth="1"/>
    <col min="15622" max="15623" width="11.42578125" style="168" customWidth="1"/>
    <col min="15624" max="15624" width="9.28515625" style="168" customWidth="1"/>
    <col min="15625" max="15625" width="9.85546875" style="168" customWidth="1"/>
    <col min="15626" max="15626" width="9.5703125" style="168" customWidth="1"/>
    <col min="15627" max="15627" width="9.140625" style="168" customWidth="1"/>
    <col min="15628" max="15628" width="9.28515625" style="168" customWidth="1"/>
    <col min="15629" max="15629" width="10.42578125" style="168" customWidth="1"/>
    <col min="15630" max="15872" width="9.140625" style="168"/>
    <col min="15873" max="15873" width="5.42578125" style="168" customWidth="1"/>
    <col min="15874" max="15874" width="4.5703125" style="168" customWidth="1"/>
    <col min="15875" max="15875" width="55.42578125" style="168" customWidth="1"/>
    <col min="15876" max="15876" width="26" style="168" customWidth="1"/>
    <col min="15877" max="15877" width="17" style="168" customWidth="1"/>
    <col min="15878" max="15879" width="11.42578125" style="168" customWidth="1"/>
    <col min="15880" max="15880" width="9.28515625" style="168" customWidth="1"/>
    <col min="15881" max="15881" width="9.85546875" style="168" customWidth="1"/>
    <col min="15882" max="15882" width="9.5703125" style="168" customWidth="1"/>
    <col min="15883" max="15883" width="9.140625" style="168" customWidth="1"/>
    <col min="15884" max="15884" width="9.28515625" style="168" customWidth="1"/>
    <col min="15885" max="15885" width="10.42578125" style="168" customWidth="1"/>
    <col min="15886" max="16128" width="9.140625" style="168"/>
    <col min="16129" max="16129" width="5.42578125" style="168" customWidth="1"/>
    <col min="16130" max="16130" width="4.5703125" style="168" customWidth="1"/>
    <col min="16131" max="16131" width="55.42578125" style="168" customWidth="1"/>
    <col min="16132" max="16132" width="26" style="168" customWidth="1"/>
    <col min="16133" max="16133" width="17" style="168" customWidth="1"/>
    <col min="16134" max="16135" width="11.42578125" style="168" customWidth="1"/>
    <col min="16136" max="16136" width="9.28515625" style="168" customWidth="1"/>
    <col min="16137" max="16137" width="9.85546875" style="168" customWidth="1"/>
    <col min="16138" max="16138" width="9.5703125" style="168" customWidth="1"/>
    <col min="16139" max="16139" width="9.140625" style="168" customWidth="1"/>
    <col min="16140" max="16140" width="9.28515625" style="168" customWidth="1"/>
    <col min="16141" max="16141" width="10.42578125" style="168" customWidth="1"/>
    <col min="16142" max="16384" width="9.140625" style="168"/>
  </cols>
  <sheetData>
    <row r="1" spans="1:44" s="166" customFormat="1" ht="25.15" customHeight="1" x14ac:dyDescent="0.2">
      <c r="A1" s="1145" t="s">
        <v>355</v>
      </c>
      <c r="B1" s="1145"/>
      <c r="C1" s="1145"/>
      <c r="D1" s="1145"/>
      <c r="E1" s="1145"/>
      <c r="F1" s="1145"/>
      <c r="G1" s="1145"/>
      <c r="H1" s="1145"/>
      <c r="I1" s="1145"/>
      <c r="J1" s="1145"/>
      <c r="K1" s="1145"/>
      <c r="L1" s="1145"/>
      <c r="M1" s="114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row>
    <row r="2" spans="1:44" ht="7.5" customHeight="1" x14ac:dyDescent="0.2">
      <c r="A2" s="167"/>
      <c r="B2" s="1146"/>
      <c r="C2" s="1146"/>
      <c r="D2" s="1146"/>
      <c r="E2" s="1146"/>
      <c r="F2" s="1146"/>
      <c r="G2" s="1146"/>
      <c r="H2" s="1146"/>
      <c r="I2" s="1146"/>
      <c r="J2" s="1146"/>
      <c r="K2" s="1146"/>
      <c r="L2" s="1146"/>
      <c r="M2" s="1146"/>
    </row>
    <row r="3" spans="1:44" s="166" customFormat="1" ht="25.9" customHeight="1" x14ac:dyDescent="0.2">
      <c r="A3" s="1145" t="s">
        <v>119</v>
      </c>
      <c r="B3" s="1145"/>
      <c r="C3" s="1145"/>
      <c r="D3" s="1145"/>
      <c r="E3" s="1145"/>
      <c r="F3" s="1145"/>
      <c r="G3" s="1145"/>
      <c r="H3" s="1145"/>
      <c r="I3" s="1145"/>
      <c r="J3" s="1145"/>
      <c r="K3" s="1145"/>
      <c r="L3" s="1145"/>
      <c r="M3" s="114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row>
    <row r="4" spans="1:44" s="171" customFormat="1" ht="28.5" customHeight="1" x14ac:dyDescent="0.2">
      <c r="A4" s="169"/>
      <c r="B4" s="170" t="s">
        <v>120</v>
      </c>
      <c r="C4" s="170" t="s">
        <v>121</v>
      </c>
      <c r="D4" s="169" t="s">
        <v>122</v>
      </c>
      <c r="E4" s="169" t="s">
        <v>123</v>
      </c>
      <c r="F4" s="1147" t="s">
        <v>356</v>
      </c>
      <c r="G4" s="1147"/>
      <c r="H4" s="1147" t="s">
        <v>357</v>
      </c>
      <c r="I4" s="1147"/>
      <c r="J4" s="1147" t="s">
        <v>358</v>
      </c>
      <c r="K4" s="1147"/>
      <c r="L4" s="1147" t="s">
        <v>359</v>
      </c>
      <c r="M4" s="1147"/>
    </row>
    <row r="5" spans="1:44" s="175" customFormat="1" ht="20.100000000000001" customHeight="1" x14ac:dyDescent="0.2">
      <c r="A5" s="172"/>
      <c r="B5" s="173"/>
      <c r="C5" s="174"/>
      <c r="D5" s="172"/>
      <c r="E5" s="172"/>
      <c r="F5" s="172" t="s">
        <v>128</v>
      </c>
      <c r="G5" s="173" t="s">
        <v>129</v>
      </c>
      <c r="H5" s="172" t="s">
        <v>128</v>
      </c>
      <c r="I5" s="172" t="s">
        <v>129</v>
      </c>
      <c r="J5" s="172" t="s">
        <v>128</v>
      </c>
      <c r="K5" s="173" t="s">
        <v>129</v>
      </c>
      <c r="L5" s="172" t="s">
        <v>128</v>
      </c>
      <c r="M5" s="173" t="s">
        <v>129</v>
      </c>
    </row>
    <row r="6" spans="1:44" ht="12.75" x14ac:dyDescent="0.2">
      <c r="A6" s="176">
        <v>1</v>
      </c>
      <c r="B6" s="177"/>
      <c r="C6" s="178" t="s">
        <v>360</v>
      </c>
      <c r="D6" s="179"/>
      <c r="E6" s="180"/>
      <c r="F6" s="180"/>
      <c r="G6" s="180"/>
      <c r="H6" s="180"/>
      <c r="I6" s="181"/>
      <c r="J6" s="180"/>
      <c r="K6" s="180"/>
      <c r="L6" s="180"/>
      <c r="M6" s="182"/>
    </row>
    <row r="7" spans="1:44" s="166" customFormat="1" ht="101.25" x14ac:dyDescent="0.2">
      <c r="A7" s="183">
        <v>1.1000000000000001</v>
      </c>
      <c r="B7" s="183" t="s">
        <v>361</v>
      </c>
      <c r="C7" s="59" t="s">
        <v>362</v>
      </c>
      <c r="D7" s="184" t="s">
        <v>363</v>
      </c>
      <c r="E7" s="185" t="s">
        <v>364</v>
      </c>
      <c r="F7" s="185" t="s">
        <v>365</v>
      </c>
      <c r="G7" s="185"/>
      <c r="H7" s="185"/>
      <c r="I7" s="186"/>
      <c r="J7" s="185"/>
      <c r="K7" s="185"/>
      <c r="L7" s="185"/>
      <c r="M7" s="187"/>
    </row>
    <row r="8" spans="1:44" s="166" customFormat="1" ht="56.25" x14ac:dyDescent="0.2">
      <c r="A8" s="183">
        <v>1.2</v>
      </c>
      <c r="B8" s="183" t="s">
        <v>366</v>
      </c>
      <c r="C8" s="59" t="s">
        <v>367</v>
      </c>
      <c r="D8" s="184" t="s">
        <v>368</v>
      </c>
      <c r="E8" s="188">
        <v>41820</v>
      </c>
      <c r="F8" s="185" t="s">
        <v>369</v>
      </c>
      <c r="G8" s="185"/>
      <c r="H8" s="185" t="s">
        <v>370</v>
      </c>
      <c r="I8" s="186"/>
      <c r="J8" s="185" t="s">
        <v>371</v>
      </c>
      <c r="K8" s="185"/>
      <c r="L8" s="185" t="s">
        <v>372</v>
      </c>
      <c r="M8" s="187"/>
    </row>
    <row r="9" spans="1:44" ht="12.75" x14ac:dyDescent="0.2">
      <c r="A9" s="176"/>
      <c r="B9" s="189"/>
      <c r="C9" s="190" t="s">
        <v>373</v>
      </c>
      <c r="D9" s="191"/>
      <c r="E9" s="187"/>
      <c r="F9" s="187"/>
      <c r="G9" s="187"/>
      <c r="H9" s="187"/>
      <c r="I9" s="192"/>
      <c r="J9" s="187"/>
      <c r="K9" s="187"/>
      <c r="L9" s="187"/>
      <c r="M9" s="187"/>
    </row>
    <row r="10" spans="1:44" s="166" customFormat="1" ht="103.5" customHeight="1" x14ac:dyDescent="0.2">
      <c r="A10" s="183" t="s">
        <v>264</v>
      </c>
      <c r="B10" s="183" t="s">
        <v>374</v>
      </c>
      <c r="C10" s="193" t="s">
        <v>375</v>
      </c>
      <c r="D10" s="184" t="s">
        <v>376</v>
      </c>
      <c r="E10" s="186">
        <v>1</v>
      </c>
      <c r="F10" s="187" t="s">
        <v>377</v>
      </c>
      <c r="G10" s="185"/>
      <c r="H10" s="187" t="s">
        <v>377</v>
      </c>
      <c r="I10" s="186"/>
      <c r="J10" s="194" t="s">
        <v>377</v>
      </c>
      <c r="K10" s="185"/>
      <c r="L10" s="187" t="s">
        <v>377</v>
      </c>
      <c r="M10" s="187"/>
    </row>
    <row r="11" spans="1:44" s="166" customFormat="1" ht="33.75" x14ac:dyDescent="0.2">
      <c r="A11" s="183" t="s">
        <v>270</v>
      </c>
      <c r="B11" s="183" t="s">
        <v>374</v>
      </c>
      <c r="C11" s="59" t="s">
        <v>378</v>
      </c>
      <c r="D11" s="184" t="s">
        <v>379</v>
      </c>
      <c r="E11" s="186">
        <v>1</v>
      </c>
      <c r="F11" s="187" t="s">
        <v>380</v>
      </c>
      <c r="G11" s="185"/>
      <c r="H11" s="187" t="s">
        <v>380</v>
      </c>
      <c r="I11" s="186"/>
      <c r="J11" s="194" t="s">
        <v>380</v>
      </c>
      <c r="K11" s="185"/>
      <c r="L11" s="194" t="s">
        <v>380</v>
      </c>
      <c r="M11" s="187"/>
    </row>
    <row r="12" spans="1:44" s="166" customFormat="1" ht="48" customHeight="1" x14ac:dyDescent="0.2">
      <c r="A12" s="183" t="s">
        <v>381</v>
      </c>
      <c r="B12" s="183" t="s">
        <v>374</v>
      </c>
      <c r="C12" s="195" t="s">
        <v>382</v>
      </c>
      <c r="D12" s="184" t="s">
        <v>379</v>
      </c>
      <c r="E12" s="186">
        <v>1</v>
      </c>
      <c r="F12" s="187" t="s">
        <v>383</v>
      </c>
      <c r="G12" s="185"/>
      <c r="H12" s="187" t="s">
        <v>383</v>
      </c>
      <c r="I12" s="185"/>
      <c r="J12" s="194" t="s">
        <v>383</v>
      </c>
      <c r="K12" s="185"/>
      <c r="L12" s="194" t="s">
        <v>383</v>
      </c>
      <c r="M12" s="187"/>
    </row>
    <row r="13" spans="1:44" s="166" customFormat="1" ht="36" x14ac:dyDescent="0.2">
      <c r="A13" s="183" t="s">
        <v>384</v>
      </c>
      <c r="B13" s="183" t="s">
        <v>374</v>
      </c>
      <c r="C13" s="195" t="s">
        <v>385</v>
      </c>
      <c r="D13" s="184" t="s">
        <v>379</v>
      </c>
      <c r="E13" s="186">
        <v>1</v>
      </c>
      <c r="F13" s="187" t="s">
        <v>386</v>
      </c>
      <c r="G13" s="185"/>
      <c r="H13" s="187" t="s">
        <v>386</v>
      </c>
      <c r="I13" s="185"/>
      <c r="J13" s="194" t="s">
        <v>386</v>
      </c>
      <c r="K13" s="185"/>
      <c r="L13" s="194" t="s">
        <v>386</v>
      </c>
      <c r="M13" s="187"/>
    </row>
    <row r="14" spans="1:44" s="166" customFormat="1" ht="24" x14ac:dyDescent="0.2">
      <c r="A14" s="183">
        <v>1.4</v>
      </c>
      <c r="B14" s="183" t="s">
        <v>387</v>
      </c>
      <c r="C14" s="196" t="s">
        <v>388</v>
      </c>
      <c r="D14" s="184" t="s">
        <v>389</v>
      </c>
      <c r="E14" s="186">
        <v>0.06</v>
      </c>
      <c r="F14" s="187" t="s">
        <v>390</v>
      </c>
      <c r="G14" s="185"/>
      <c r="H14" s="187" t="s">
        <v>390</v>
      </c>
      <c r="I14" s="186"/>
      <c r="J14" s="194" t="s">
        <v>390</v>
      </c>
      <c r="K14" s="185"/>
      <c r="L14" s="194" t="s">
        <v>390</v>
      </c>
      <c r="M14" s="187"/>
    </row>
    <row r="15" spans="1:44" ht="12.75" x14ac:dyDescent="0.2">
      <c r="A15" s="176"/>
      <c r="B15" s="189"/>
      <c r="C15" s="197" t="s">
        <v>391</v>
      </c>
      <c r="D15" s="191"/>
      <c r="E15" s="187"/>
      <c r="F15" s="187"/>
      <c r="G15" s="187"/>
      <c r="H15" s="187"/>
      <c r="I15" s="192"/>
      <c r="J15" s="187"/>
      <c r="K15" s="187"/>
      <c r="L15" s="187"/>
      <c r="M15" s="187"/>
    </row>
    <row r="16" spans="1:44" s="166" customFormat="1" ht="78.75" x14ac:dyDescent="0.2">
      <c r="A16" s="183">
        <v>1.5</v>
      </c>
      <c r="B16" s="183">
        <v>2.2000000000000002</v>
      </c>
      <c r="C16" s="198" t="s">
        <v>392</v>
      </c>
      <c r="D16" s="191" t="s">
        <v>393</v>
      </c>
      <c r="E16" s="187" t="s">
        <v>394</v>
      </c>
      <c r="F16" s="187" t="s">
        <v>395</v>
      </c>
      <c r="G16" s="187"/>
      <c r="H16" s="187" t="s">
        <v>395</v>
      </c>
      <c r="I16" s="186"/>
      <c r="J16" s="187" t="s">
        <v>395</v>
      </c>
      <c r="K16" s="185"/>
      <c r="L16" s="187" t="s">
        <v>395</v>
      </c>
      <c r="M16" s="187"/>
    </row>
    <row r="17" spans="1:14" s="166" customFormat="1" ht="168.75" x14ac:dyDescent="0.2">
      <c r="A17" s="183">
        <v>1.6</v>
      </c>
      <c r="B17" s="183" t="s">
        <v>396</v>
      </c>
      <c r="C17" s="198" t="s">
        <v>397</v>
      </c>
      <c r="D17" s="184" t="s">
        <v>398</v>
      </c>
      <c r="E17" s="188" t="s">
        <v>399</v>
      </c>
      <c r="F17" s="187" t="s">
        <v>400</v>
      </c>
      <c r="G17" s="185"/>
      <c r="H17" s="187" t="s">
        <v>400</v>
      </c>
      <c r="I17" s="186"/>
      <c r="J17" s="187" t="s">
        <v>400</v>
      </c>
      <c r="K17" s="185"/>
      <c r="L17" s="188" t="s">
        <v>400</v>
      </c>
      <c r="M17" s="187"/>
    </row>
    <row r="18" spans="1:14" s="166" customFormat="1" ht="78.75" x14ac:dyDescent="0.2">
      <c r="A18" s="183">
        <v>1.7</v>
      </c>
      <c r="B18" s="183">
        <v>2.2000000000000002</v>
      </c>
      <c r="C18" s="198" t="s">
        <v>401</v>
      </c>
      <c r="D18" s="184" t="s">
        <v>402</v>
      </c>
      <c r="E18" s="187" t="s">
        <v>394</v>
      </c>
      <c r="F18" s="187" t="s">
        <v>403</v>
      </c>
      <c r="G18" s="185"/>
      <c r="H18" s="187" t="s">
        <v>403</v>
      </c>
      <c r="I18" s="186"/>
      <c r="J18" s="187" t="s">
        <v>403</v>
      </c>
      <c r="K18" s="185"/>
      <c r="L18" s="187" t="s">
        <v>403</v>
      </c>
      <c r="M18" s="187"/>
    </row>
    <row r="19" spans="1:14" s="166" customFormat="1" ht="12.75" x14ac:dyDescent="0.2">
      <c r="A19" s="199"/>
      <c r="B19" s="199"/>
      <c r="C19" s="200" t="s">
        <v>404</v>
      </c>
      <c r="D19" s="184"/>
      <c r="E19" s="187"/>
      <c r="F19" s="187"/>
      <c r="G19" s="185"/>
      <c r="H19" s="187"/>
      <c r="I19" s="186"/>
      <c r="J19" s="187"/>
      <c r="K19" s="185"/>
      <c r="L19" s="187"/>
      <c r="M19" s="187"/>
    </row>
    <row r="20" spans="1:14" s="166" customFormat="1" ht="36" x14ac:dyDescent="0.2">
      <c r="A20" s="183" t="s">
        <v>405</v>
      </c>
      <c r="B20" s="183" t="s">
        <v>406</v>
      </c>
      <c r="C20" s="198" t="s">
        <v>407</v>
      </c>
      <c r="D20" s="184" t="s">
        <v>402</v>
      </c>
      <c r="E20" s="185">
        <v>0.8</v>
      </c>
      <c r="F20" s="185">
        <v>0.8</v>
      </c>
      <c r="G20" s="185"/>
      <c r="H20" s="185">
        <v>0.8</v>
      </c>
      <c r="I20" s="185"/>
      <c r="J20" s="185">
        <v>0.8</v>
      </c>
      <c r="K20" s="185"/>
      <c r="L20" s="185">
        <v>0.8</v>
      </c>
      <c r="M20" s="187"/>
    </row>
    <row r="21" spans="1:14" s="166" customFormat="1" ht="36" x14ac:dyDescent="0.2">
      <c r="A21" s="183" t="s">
        <v>408</v>
      </c>
      <c r="B21" s="183" t="s">
        <v>406</v>
      </c>
      <c r="C21" s="66" t="s">
        <v>409</v>
      </c>
      <c r="D21" s="201" t="s">
        <v>402</v>
      </c>
      <c r="E21" s="185">
        <v>0.8</v>
      </c>
      <c r="F21" s="185">
        <v>0.8</v>
      </c>
      <c r="G21" s="185"/>
      <c r="H21" s="185">
        <v>0.8</v>
      </c>
      <c r="I21" s="185"/>
      <c r="J21" s="185">
        <v>0.8</v>
      </c>
      <c r="K21" s="185"/>
      <c r="L21" s="202">
        <v>0.8</v>
      </c>
      <c r="M21" s="185"/>
    </row>
    <row r="22" spans="1:14" s="166" customFormat="1" ht="24" x14ac:dyDescent="0.2">
      <c r="A22" s="183" t="s">
        <v>410</v>
      </c>
      <c r="B22" s="183" t="s">
        <v>406</v>
      </c>
      <c r="C22" s="59" t="s">
        <v>411</v>
      </c>
      <c r="D22" s="201" t="s">
        <v>402</v>
      </c>
      <c r="E22" s="203" t="s">
        <v>412</v>
      </c>
      <c r="F22" s="185" t="s">
        <v>413</v>
      </c>
      <c r="G22" s="185"/>
      <c r="H22" s="185" t="s">
        <v>413</v>
      </c>
      <c r="I22" s="185"/>
      <c r="J22" s="185" t="s">
        <v>413</v>
      </c>
      <c r="K22" s="185"/>
      <c r="L22" s="204" t="s">
        <v>414</v>
      </c>
      <c r="M22" s="185"/>
    </row>
    <row r="23" spans="1:14" s="166" customFormat="1" ht="12.75" x14ac:dyDescent="0.2">
      <c r="A23" s="199"/>
      <c r="B23" s="199"/>
      <c r="C23" s="205" t="s">
        <v>415</v>
      </c>
      <c r="D23" s="201"/>
      <c r="E23" s="203"/>
      <c r="F23" s="185"/>
      <c r="G23" s="185"/>
      <c r="H23" s="185"/>
      <c r="I23" s="186"/>
      <c r="J23" s="185"/>
      <c r="K23" s="185"/>
      <c r="L23" s="206"/>
      <c r="M23" s="185"/>
    </row>
    <row r="24" spans="1:14" s="166" customFormat="1" ht="67.5" x14ac:dyDescent="0.2">
      <c r="A24" s="183" t="s">
        <v>416</v>
      </c>
      <c r="B24" s="183">
        <v>2.1</v>
      </c>
      <c r="C24" s="59" t="s">
        <v>417</v>
      </c>
      <c r="D24" s="201" t="s">
        <v>418</v>
      </c>
      <c r="E24" s="203" t="s">
        <v>419</v>
      </c>
      <c r="F24" s="185" t="s">
        <v>420</v>
      </c>
      <c r="G24" s="185"/>
      <c r="H24" s="206" t="s">
        <v>421</v>
      </c>
      <c r="I24" s="207"/>
      <c r="J24" s="185" t="s">
        <v>422</v>
      </c>
      <c r="K24" s="185"/>
      <c r="L24" s="185"/>
      <c r="M24" s="185"/>
    </row>
    <row r="25" spans="1:14" s="166" customFormat="1" ht="56.25" x14ac:dyDescent="0.2">
      <c r="A25" s="183" t="s">
        <v>423</v>
      </c>
      <c r="B25" s="183">
        <v>2.1</v>
      </c>
      <c r="C25" s="59" t="s">
        <v>424</v>
      </c>
      <c r="D25" s="191" t="s">
        <v>425</v>
      </c>
      <c r="E25" s="203" t="s">
        <v>426</v>
      </c>
      <c r="F25" s="185"/>
      <c r="G25" s="185"/>
      <c r="H25" s="185" t="s">
        <v>427</v>
      </c>
      <c r="I25" s="186"/>
      <c r="J25" s="185" t="s">
        <v>428</v>
      </c>
      <c r="K25" s="185"/>
      <c r="L25" s="185"/>
      <c r="M25" s="187"/>
    </row>
    <row r="26" spans="1:14" s="166" customFormat="1" ht="45" x14ac:dyDescent="0.2">
      <c r="A26" s="208">
        <v>2.2000000000000002</v>
      </c>
      <c r="B26" s="208">
        <v>2.1</v>
      </c>
      <c r="C26" s="66" t="s">
        <v>429</v>
      </c>
      <c r="D26" s="191" t="s">
        <v>430</v>
      </c>
      <c r="E26" s="203" t="s">
        <v>431</v>
      </c>
      <c r="F26" s="185" t="s">
        <v>432</v>
      </c>
      <c r="G26" s="185"/>
      <c r="H26" s="185" t="s">
        <v>433</v>
      </c>
      <c r="I26" s="209"/>
      <c r="J26" s="185" t="s">
        <v>434</v>
      </c>
      <c r="K26" s="185"/>
      <c r="L26" s="185" t="s">
        <v>435</v>
      </c>
      <c r="M26" s="187"/>
    </row>
    <row r="27" spans="1:14" s="166" customFormat="1" ht="36" x14ac:dyDescent="0.2">
      <c r="A27" s="183">
        <v>2.2999999999999998</v>
      </c>
      <c r="B27" s="183">
        <v>2.1</v>
      </c>
      <c r="C27" s="66" t="s">
        <v>436</v>
      </c>
      <c r="D27" s="201" t="s">
        <v>437</v>
      </c>
      <c r="E27" s="203" t="s">
        <v>438</v>
      </c>
      <c r="F27" s="194" t="s">
        <v>439</v>
      </c>
      <c r="G27" s="194"/>
      <c r="H27" s="194" t="s">
        <v>440</v>
      </c>
      <c r="I27" s="209"/>
      <c r="J27" s="194" t="s">
        <v>441</v>
      </c>
      <c r="K27" s="194"/>
      <c r="L27" s="194" t="s">
        <v>441</v>
      </c>
      <c r="M27" s="194"/>
    </row>
    <row r="28" spans="1:14" s="166" customFormat="1" ht="56.25" x14ac:dyDescent="0.2">
      <c r="A28" s="183">
        <v>2.4</v>
      </c>
      <c r="B28" s="183">
        <v>2.1</v>
      </c>
      <c r="C28" s="66" t="s">
        <v>442</v>
      </c>
      <c r="D28" s="201" t="s">
        <v>443</v>
      </c>
      <c r="E28" s="203" t="s">
        <v>444</v>
      </c>
      <c r="F28" s="194" t="s">
        <v>445</v>
      </c>
      <c r="G28" s="194"/>
      <c r="H28" s="194" t="s">
        <v>446</v>
      </c>
      <c r="I28" s="209"/>
      <c r="J28" s="194" t="s">
        <v>447</v>
      </c>
      <c r="K28" s="194"/>
      <c r="L28" s="194" t="s">
        <v>447</v>
      </c>
      <c r="M28" s="194"/>
    </row>
    <row r="29" spans="1:14" ht="12.75" x14ac:dyDescent="0.2">
      <c r="A29" s="210"/>
      <c r="B29" s="211"/>
      <c r="C29" s="212" t="s">
        <v>448</v>
      </c>
      <c r="D29" s="191"/>
      <c r="E29" s="213"/>
      <c r="F29" s="213"/>
      <c r="G29" s="214"/>
      <c r="H29" s="213"/>
      <c r="I29" s="215"/>
      <c r="J29" s="213"/>
      <c r="K29" s="213"/>
      <c r="L29" s="213"/>
      <c r="M29" s="213"/>
      <c r="N29" s="166"/>
    </row>
    <row r="30" spans="1:14" ht="24" x14ac:dyDescent="0.2">
      <c r="A30" s="216" t="s">
        <v>449</v>
      </c>
      <c r="B30" s="216" t="s">
        <v>450</v>
      </c>
      <c r="C30" s="217" t="s">
        <v>451</v>
      </c>
      <c r="D30" s="191" t="s">
        <v>452</v>
      </c>
      <c r="E30" s="213">
        <v>1</v>
      </c>
      <c r="F30" s="218" t="s">
        <v>453</v>
      </c>
      <c r="G30" s="219"/>
      <c r="H30" s="220" t="s">
        <v>453</v>
      </c>
      <c r="I30" s="221"/>
      <c r="J30" s="213" t="s">
        <v>453</v>
      </c>
      <c r="K30" s="213"/>
      <c r="L30" s="213" t="s">
        <v>453</v>
      </c>
      <c r="M30" s="213"/>
      <c r="N30" s="166"/>
    </row>
    <row r="31" spans="1:14" ht="101.25" x14ac:dyDescent="0.2">
      <c r="A31" s="216" t="s">
        <v>454</v>
      </c>
      <c r="B31" s="216" t="s">
        <v>450</v>
      </c>
      <c r="C31" s="217" t="s">
        <v>455</v>
      </c>
      <c r="D31" s="191" t="s">
        <v>456</v>
      </c>
      <c r="E31" s="213" t="s">
        <v>457</v>
      </c>
      <c r="F31" s="218" t="s">
        <v>458</v>
      </c>
      <c r="G31" s="219"/>
      <c r="H31" s="220" t="s">
        <v>458</v>
      </c>
      <c r="I31" s="221"/>
      <c r="J31" s="213" t="s">
        <v>458</v>
      </c>
      <c r="K31" s="213"/>
      <c r="L31" s="213" t="s">
        <v>458</v>
      </c>
      <c r="M31" s="213"/>
      <c r="N31" s="166"/>
    </row>
    <row r="32" spans="1:14" ht="24" x14ac:dyDescent="0.2">
      <c r="A32" s="216" t="s">
        <v>459</v>
      </c>
      <c r="B32" s="216" t="s">
        <v>460</v>
      </c>
      <c r="C32" s="217" t="s">
        <v>461</v>
      </c>
      <c r="D32" s="191" t="s">
        <v>462</v>
      </c>
      <c r="E32" s="213" t="s">
        <v>463</v>
      </c>
      <c r="F32" s="218" t="s">
        <v>148</v>
      </c>
      <c r="G32" s="219"/>
      <c r="H32" s="220" t="s">
        <v>148</v>
      </c>
      <c r="I32" s="219"/>
      <c r="J32" s="213" t="s">
        <v>464</v>
      </c>
      <c r="K32" s="213"/>
      <c r="L32" s="213" t="s">
        <v>465</v>
      </c>
      <c r="M32" s="213"/>
      <c r="N32" s="166"/>
    </row>
    <row r="33" spans="1:14" ht="24" x14ac:dyDescent="0.2">
      <c r="A33" s="216" t="s">
        <v>466</v>
      </c>
      <c r="B33" s="216" t="s">
        <v>460</v>
      </c>
      <c r="C33" s="217" t="s">
        <v>467</v>
      </c>
      <c r="D33" s="191" t="s">
        <v>468</v>
      </c>
      <c r="E33" s="213" t="s">
        <v>469</v>
      </c>
      <c r="F33" s="222" t="s">
        <v>148</v>
      </c>
      <c r="G33" s="223"/>
      <c r="H33" s="224" t="s">
        <v>148</v>
      </c>
      <c r="I33" s="223"/>
      <c r="J33" s="213" t="s">
        <v>464</v>
      </c>
      <c r="K33" s="213"/>
      <c r="L33" s="213" t="s">
        <v>465</v>
      </c>
      <c r="M33" s="213"/>
      <c r="N33" s="166"/>
    </row>
    <row r="34" spans="1:14" ht="36" x14ac:dyDescent="0.2">
      <c r="A34" s="216">
        <v>2.6</v>
      </c>
      <c r="B34" s="216">
        <v>2.1</v>
      </c>
      <c r="C34" s="217" t="s">
        <v>470</v>
      </c>
      <c r="D34" s="191" t="s">
        <v>471</v>
      </c>
      <c r="E34" s="218" t="s">
        <v>472</v>
      </c>
      <c r="F34" s="225" t="s">
        <v>148</v>
      </c>
      <c r="G34" s="226"/>
      <c r="H34" s="225" t="s">
        <v>148</v>
      </c>
      <c r="I34" s="226"/>
      <c r="J34" s="213" t="s">
        <v>464</v>
      </c>
      <c r="K34" s="213"/>
      <c r="L34" s="213" t="s">
        <v>465</v>
      </c>
      <c r="M34" s="213"/>
      <c r="N34" s="166"/>
    </row>
    <row r="35" spans="1:14" ht="12.75" x14ac:dyDescent="0.2">
      <c r="A35" s="227"/>
      <c r="B35" s="227"/>
      <c r="C35" s="228" t="s">
        <v>473</v>
      </c>
      <c r="D35" s="191"/>
      <c r="E35" s="218"/>
      <c r="F35" s="229"/>
      <c r="G35" s="230"/>
      <c r="H35" s="229"/>
      <c r="I35" s="231"/>
      <c r="J35" s="213"/>
      <c r="K35" s="213"/>
      <c r="L35" s="213"/>
      <c r="M35" s="213"/>
      <c r="N35" s="166"/>
    </row>
    <row r="36" spans="1:14" ht="56.25" x14ac:dyDescent="0.2">
      <c r="A36" s="216">
        <v>2.7</v>
      </c>
      <c r="B36" s="216" t="s">
        <v>416</v>
      </c>
      <c r="C36" s="232" t="s">
        <v>474</v>
      </c>
      <c r="D36" s="191" t="s">
        <v>475</v>
      </c>
      <c r="E36" s="218" t="s">
        <v>476</v>
      </c>
      <c r="F36" s="225" t="s">
        <v>477</v>
      </c>
      <c r="G36" s="219"/>
      <c r="H36" s="225" t="s">
        <v>477</v>
      </c>
      <c r="I36" s="221"/>
      <c r="J36" s="213" t="s">
        <v>477</v>
      </c>
      <c r="K36" s="213"/>
      <c r="L36" s="213" t="s">
        <v>477</v>
      </c>
      <c r="M36" s="213"/>
      <c r="N36" s="166"/>
    </row>
    <row r="37" spans="1:14" ht="12.75" x14ac:dyDescent="0.2">
      <c r="A37" s="227"/>
      <c r="B37" s="227"/>
      <c r="C37" s="228" t="s">
        <v>478</v>
      </c>
      <c r="D37" s="191"/>
      <c r="E37" s="218"/>
      <c r="F37" s="229"/>
      <c r="G37" s="233"/>
      <c r="H37" s="229"/>
      <c r="I37" s="234"/>
      <c r="J37" s="213"/>
      <c r="K37" s="213"/>
      <c r="L37" s="213"/>
      <c r="M37" s="213"/>
      <c r="N37" s="166"/>
    </row>
    <row r="38" spans="1:14" ht="24" x14ac:dyDescent="0.2">
      <c r="A38" s="216" t="s">
        <v>293</v>
      </c>
      <c r="B38" s="216" t="s">
        <v>288</v>
      </c>
      <c r="C38" s="232" t="s">
        <v>479</v>
      </c>
      <c r="D38" s="191" t="s">
        <v>480</v>
      </c>
      <c r="E38" s="213" t="s">
        <v>481</v>
      </c>
      <c r="F38" s="235" t="s">
        <v>482</v>
      </c>
      <c r="G38" s="235"/>
      <c r="H38" s="235" t="s">
        <v>482</v>
      </c>
      <c r="I38" s="236"/>
      <c r="J38" s="213" t="s">
        <v>482</v>
      </c>
      <c r="K38" s="213"/>
      <c r="L38" s="213" t="s">
        <v>482</v>
      </c>
      <c r="M38" s="213"/>
      <c r="N38" s="166"/>
    </row>
    <row r="39" spans="1:14" ht="45" x14ac:dyDescent="0.2">
      <c r="A39" s="216" t="s">
        <v>299</v>
      </c>
      <c r="B39" s="216" t="s">
        <v>288</v>
      </c>
      <c r="C39" s="232" t="s">
        <v>483</v>
      </c>
      <c r="D39" s="191" t="s">
        <v>484</v>
      </c>
      <c r="E39" s="213" t="s">
        <v>485</v>
      </c>
      <c r="F39" s="213" t="s">
        <v>486</v>
      </c>
      <c r="G39" s="213"/>
      <c r="H39" s="203" t="s">
        <v>487</v>
      </c>
      <c r="I39" s="236"/>
      <c r="J39" s="203" t="s">
        <v>488</v>
      </c>
      <c r="K39" s="213"/>
      <c r="L39" s="203"/>
      <c r="M39" s="213"/>
      <c r="N39" s="166"/>
    </row>
    <row r="40" spans="1:14" ht="33.75" x14ac:dyDescent="0.2">
      <c r="A40" s="216" t="s">
        <v>489</v>
      </c>
      <c r="B40" s="216" t="s">
        <v>284</v>
      </c>
      <c r="C40" s="232" t="s">
        <v>490</v>
      </c>
      <c r="D40" s="191" t="s">
        <v>491</v>
      </c>
      <c r="E40" s="213" t="s">
        <v>492</v>
      </c>
      <c r="F40" s="213" t="s">
        <v>493</v>
      </c>
      <c r="G40" s="213"/>
      <c r="H40" s="203" t="s">
        <v>494</v>
      </c>
      <c r="I40" s="203"/>
      <c r="J40" s="213" t="s">
        <v>494</v>
      </c>
      <c r="K40" s="213"/>
      <c r="L40" s="203" t="s">
        <v>494</v>
      </c>
      <c r="M40" s="213"/>
      <c r="N40" s="166"/>
    </row>
    <row r="41" spans="1:14" ht="33.75" x14ac:dyDescent="0.2">
      <c r="A41" s="216" t="s">
        <v>495</v>
      </c>
      <c r="B41" s="216" t="s">
        <v>284</v>
      </c>
      <c r="C41" s="59" t="s">
        <v>496</v>
      </c>
      <c r="D41" s="191" t="s">
        <v>497</v>
      </c>
      <c r="E41" s="187" t="s">
        <v>498</v>
      </c>
      <c r="F41" s="213" t="s">
        <v>499</v>
      </c>
      <c r="G41" s="213"/>
      <c r="H41" s="213" t="s">
        <v>499</v>
      </c>
      <c r="I41" s="236"/>
      <c r="J41" s="213" t="s">
        <v>499</v>
      </c>
      <c r="K41" s="213"/>
      <c r="L41" s="213" t="s">
        <v>499</v>
      </c>
      <c r="M41" s="213"/>
      <c r="N41" s="166"/>
    </row>
    <row r="42" spans="1:14" ht="33.75" x14ac:dyDescent="0.2">
      <c r="A42" s="237">
        <v>3.2</v>
      </c>
      <c r="B42" s="216" t="s">
        <v>288</v>
      </c>
      <c r="C42" s="238" t="s">
        <v>500</v>
      </c>
      <c r="D42" s="191" t="s">
        <v>501</v>
      </c>
      <c r="E42" s="187" t="s">
        <v>502</v>
      </c>
      <c r="F42" s="185">
        <v>1</v>
      </c>
      <c r="G42" s="213"/>
      <c r="H42" s="185">
        <v>1</v>
      </c>
      <c r="I42" s="239"/>
      <c r="J42" s="185">
        <v>1</v>
      </c>
      <c r="K42" s="194"/>
      <c r="L42" s="185">
        <v>1</v>
      </c>
      <c r="M42" s="194"/>
      <c r="N42" s="166"/>
    </row>
    <row r="43" spans="1:14" ht="36" x14ac:dyDescent="0.2">
      <c r="A43" s="240" t="s">
        <v>318</v>
      </c>
      <c r="B43" s="216" t="s">
        <v>288</v>
      </c>
      <c r="C43" s="241" t="s">
        <v>503</v>
      </c>
      <c r="D43" s="191" t="s">
        <v>504</v>
      </c>
      <c r="E43" s="187" t="s">
        <v>505</v>
      </c>
      <c r="F43" s="213" t="s">
        <v>506</v>
      </c>
      <c r="G43" s="213"/>
      <c r="H43" s="213" t="s">
        <v>506</v>
      </c>
      <c r="I43" s="236"/>
      <c r="J43" s="213" t="s">
        <v>506</v>
      </c>
      <c r="K43" s="213"/>
      <c r="L43" s="213" t="s">
        <v>506</v>
      </c>
      <c r="M43" s="213"/>
      <c r="N43" s="166"/>
    </row>
    <row r="44" spans="1:14" s="244" customFormat="1" ht="36" x14ac:dyDescent="0.2">
      <c r="A44" s="240" t="s">
        <v>507</v>
      </c>
      <c r="B44" s="216" t="s">
        <v>288</v>
      </c>
      <c r="C44" s="66" t="s">
        <v>508</v>
      </c>
      <c r="D44" s="191" t="s">
        <v>509</v>
      </c>
      <c r="E44" s="187" t="s">
        <v>510</v>
      </c>
      <c r="F44" s="185">
        <v>1</v>
      </c>
      <c r="G44" s="185"/>
      <c r="H44" s="185">
        <v>1</v>
      </c>
      <c r="I44" s="242"/>
      <c r="J44" s="185">
        <v>1</v>
      </c>
      <c r="K44" s="194"/>
      <c r="L44" s="185">
        <v>1</v>
      </c>
      <c r="M44" s="194"/>
      <c r="N44" s="243"/>
    </row>
    <row r="45" spans="1:14" s="244" customFormat="1" ht="12.75" x14ac:dyDescent="0.2">
      <c r="A45" s="245"/>
      <c r="B45" s="227"/>
      <c r="C45" s="246" t="s">
        <v>84</v>
      </c>
      <c r="D45" s="191"/>
      <c r="E45" s="187"/>
      <c r="F45" s="185"/>
      <c r="G45" s="194"/>
      <c r="H45" s="185"/>
      <c r="I45" s="247"/>
      <c r="J45" s="185"/>
      <c r="K45" s="194"/>
      <c r="L45" s="185"/>
      <c r="M45" s="194"/>
      <c r="N45" s="243"/>
    </row>
    <row r="46" spans="1:14" s="244" customFormat="1" ht="56.25" x14ac:dyDescent="0.2">
      <c r="A46" s="240" t="s">
        <v>178</v>
      </c>
      <c r="B46" s="216">
        <v>2.5</v>
      </c>
      <c r="C46" s="241" t="s">
        <v>511</v>
      </c>
      <c r="D46" s="191" t="s">
        <v>512</v>
      </c>
      <c r="E46" s="187" t="s">
        <v>513</v>
      </c>
      <c r="F46" s="214" t="s">
        <v>514</v>
      </c>
      <c r="G46" s="214"/>
      <c r="H46" s="214" t="s">
        <v>515</v>
      </c>
      <c r="I46" s="248"/>
      <c r="J46" s="214" t="s">
        <v>516</v>
      </c>
      <c r="K46" s="214"/>
      <c r="L46" s="214" t="s">
        <v>517</v>
      </c>
      <c r="M46" s="213"/>
      <c r="N46" s="243"/>
    </row>
    <row r="47" spans="1:14" s="244" customFormat="1" ht="56.25" x14ac:dyDescent="0.2">
      <c r="A47" s="240" t="s">
        <v>518</v>
      </c>
      <c r="B47" s="216" t="s">
        <v>519</v>
      </c>
      <c r="C47" s="66" t="s">
        <v>520</v>
      </c>
      <c r="D47" s="191" t="s">
        <v>521</v>
      </c>
      <c r="E47" s="249" t="s">
        <v>522</v>
      </c>
      <c r="F47" s="225" t="s">
        <v>523</v>
      </c>
      <c r="G47" s="225"/>
      <c r="H47" s="225"/>
      <c r="I47" s="225"/>
      <c r="J47" s="225"/>
      <c r="K47" s="225"/>
      <c r="L47" s="225"/>
      <c r="M47" s="220"/>
      <c r="N47" s="243"/>
    </row>
    <row r="48" spans="1:14" s="244" customFormat="1" ht="56.25" x14ac:dyDescent="0.2">
      <c r="A48" s="250" t="s">
        <v>524</v>
      </c>
      <c r="B48" s="251" t="s">
        <v>519</v>
      </c>
      <c r="C48" s="252" t="s">
        <v>525</v>
      </c>
      <c r="D48" s="253" t="s">
        <v>526</v>
      </c>
      <c r="E48" s="254" t="s">
        <v>527</v>
      </c>
      <c r="F48" s="255" t="s">
        <v>528</v>
      </c>
      <c r="G48" s="255"/>
      <c r="H48" s="255" t="s">
        <v>528</v>
      </c>
      <c r="I48" s="256"/>
      <c r="J48" s="255" t="s">
        <v>528</v>
      </c>
      <c r="K48" s="255"/>
      <c r="L48" s="255" t="s">
        <v>528</v>
      </c>
      <c r="M48" s="257"/>
      <c r="N48" s="258"/>
    </row>
    <row r="49" spans="1:14" s="244" customFormat="1" ht="67.5" x14ac:dyDescent="0.2">
      <c r="A49" s="259">
        <v>4.2</v>
      </c>
      <c r="B49" s="251" t="s">
        <v>529</v>
      </c>
      <c r="C49" s="260" t="s">
        <v>530</v>
      </c>
      <c r="D49" s="253" t="s">
        <v>531</v>
      </c>
      <c r="E49" s="254" t="s">
        <v>532</v>
      </c>
      <c r="F49" s="257" t="s">
        <v>533</v>
      </c>
      <c r="G49" s="257"/>
      <c r="H49" s="257" t="s">
        <v>534</v>
      </c>
      <c r="I49" s="203"/>
      <c r="J49" s="257" t="s">
        <v>535</v>
      </c>
      <c r="K49" s="257"/>
      <c r="L49" s="257" t="s">
        <v>536</v>
      </c>
      <c r="M49" s="257"/>
      <c r="N49" s="258"/>
    </row>
    <row r="50" spans="1:14" s="244" customFormat="1" ht="67.5" x14ac:dyDescent="0.2">
      <c r="A50" s="259">
        <v>4.3</v>
      </c>
      <c r="B50" s="251" t="s">
        <v>537</v>
      </c>
      <c r="C50" s="260" t="s">
        <v>538</v>
      </c>
      <c r="D50" s="253" t="s">
        <v>539</v>
      </c>
      <c r="E50" s="254" t="s">
        <v>540</v>
      </c>
      <c r="F50" s="257" t="s">
        <v>541</v>
      </c>
      <c r="G50" s="257"/>
      <c r="H50" s="257" t="s">
        <v>542</v>
      </c>
      <c r="I50" s="203"/>
      <c r="J50" s="257" t="s">
        <v>543</v>
      </c>
      <c r="K50" s="257"/>
      <c r="L50" s="257" t="s">
        <v>544</v>
      </c>
      <c r="M50" s="257"/>
      <c r="N50" s="258"/>
    </row>
    <row r="51" spans="1:14" s="244" customFormat="1" ht="24" x14ac:dyDescent="0.2">
      <c r="A51" s="259">
        <v>4.5</v>
      </c>
      <c r="B51" s="251" t="s">
        <v>519</v>
      </c>
      <c r="C51" s="261" t="s">
        <v>545</v>
      </c>
      <c r="D51" s="253" t="s">
        <v>546</v>
      </c>
      <c r="E51" s="254" t="s">
        <v>547</v>
      </c>
      <c r="F51" s="257" t="s">
        <v>274</v>
      </c>
      <c r="G51" s="257"/>
      <c r="H51" s="257" t="s">
        <v>274</v>
      </c>
      <c r="I51" s="203"/>
      <c r="J51" s="257" t="s">
        <v>548</v>
      </c>
      <c r="K51" s="257"/>
      <c r="L51" s="257" t="s">
        <v>548</v>
      </c>
      <c r="M51" s="257"/>
      <c r="N51" s="258"/>
    </row>
    <row r="52" spans="1:14" ht="12.75" x14ac:dyDescent="0.2">
      <c r="A52" s="262"/>
      <c r="B52" s="263"/>
      <c r="C52" s="264" t="s">
        <v>87</v>
      </c>
      <c r="D52" s="191"/>
      <c r="E52" s="203"/>
      <c r="F52" s="213"/>
      <c r="G52" s="213"/>
      <c r="H52" s="213"/>
      <c r="I52" s="203"/>
      <c r="J52" s="213"/>
      <c r="K52" s="213"/>
      <c r="L52" s="213"/>
      <c r="M52" s="213"/>
      <c r="N52" s="166"/>
    </row>
    <row r="53" spans="1:14" ht="24" x14ac:dyDescent="0.2">
      <c r="A53" s="265" t="s">
        <v>209</v>
      </c>
      <c r="B53" s="265" t="s">
        <v>459</v>
      </c>
      <c r="C53" s="232" t="s">
        <v>549</v>
      </c>
      <c r="D53" s="191" t="s">
        <v>550</v>
      </c>
      <c r="E53" s="213" t="s">
        <v>551</v>
      </c>
      <c r="F53" s="185">
        <v>0.05</v>
      </c>
      <c r="G53" s="266"/>
      <c r="H53" s="185">
        <v>0.3</v>
      </c>
      <c r="I53" s="267"/>
      <c r="J53" s="185">
        <v>0.6</v>
      </c>
      <c r="K53" s="194"/>
      <c r="L53" s="185">
        <v>1</v>
      </c>
      <c r="M53" s="213"/>
      <c r="N53" s="166"/>
    </row>
    <row r="54" spans="1:14" ht="36" x14ac:dyDescent="0.2">
      <c r="A54" s="265" t="s">
        <v>225</v>
      </c>
      <c r="B54" s="265" t="s">
        <v>459</v>
      </c>
      <c r="C54" s="59" t="s">
        <v>552</v>
      </c>
      <c r="D54" s="191" t="s">
        <v>553</v>
      </c>
      <c r="E54" s="213" t="s">
        <v>554</v>
      </c>
      <c r="F54" s="185">
        <v>0.03</v>
      </c>
      <c r="G54" s="266"/>
      <c r="H54" s="185">
        <v>0.15</v>
      </c>
      <c r="I54" s="267"/>
      <c r="J54" s="185">
        <v>0.45</v>
      </c>
      <c r="K54" s="194"/>
      <c r="L54" s="185">
        <v>1</v>
      </c>
      <c r="M54" s="185"/>
      <c r="N54" s="166"/>
    </row>
    <row r="55" spans="1:14" ht="56.25" x14ac:dyDescent="0.2">
      <c r="A55" s="216">
        <v>5.2</v>
      </c>
      <c r="B55" s="216" t="s">
        <v>459</v>
      </c>
      <c r="C55" s="59" t="s">
        <v>555</v>
      </c>
      <c r="D55" s="191" t="s">
        <v>556</v>
      </c>
      <c r="E55" s="213" t="s">
        <v>557</v>
      </c>
      <c r="F55" s="185">
        <v>1</v>
      </c>
      <c r="G55" s="268"/>
      <c r="H55" s="185">
        <v>1</v>
      </c>
      <c r="I55" s="186"/>
      <c r="J55" s="185">
        <v>1</v>
      </c>
      <c r="K55" s="194"/>
      <c r="L55" s="185">
        <v>1</v>
      </c>
      <c r="M55" s="185"/>
      <c r="N55" s="166"/>
    </row>
    <row r="56" spans="1:14" ht="36" x14ac:dyDescent="0.2">
      <c r="A56" s="216">
        <v>5.3</v>
      </c>
      <c r="B56" s="216" t="s">
        <v>459</v>
      </c>
      <c r="C56" s="59" t="s">
        <v>558</v>
      </c>
      <c r="D56" s="191" t="s">
        <v>559</v>
      </c>
      <c r="E56" s="213" t="s">
        <v>560</v>
      </c>
      <c r="F56" s="213" t="s">
        <v>561</v>
      </c>
      <c r="G56" s="269"/>
      <c r="H56" s="213" t="s">
        <v>562</v>
      </c>
      <c r="I56" s="203"/>
      <c r="J56" s="213" t="s">
        <v>563</v>
      </c>
      <c r="K56" s="213"/>
      <c r="L56" s="213" t="s">
        <v>564</v>
      </c>
      <c r="M56" s="213"/>
      <c r="N56" s="166"/>
    </row>
    <row r="57" spans="1:14" ht="12.75" x14ac:dyDescent="0.2">
      <c r="A57" s="210"/>
      <c r="B57" s="211"/>
      <c r="C57" s="212" t="s">
        <v>565</v>
      </c>
      <c r="D57" s="191"/>
      <c r="E57" s="203"/>
      <c r="F57" s="213"/>
      <c r="G57" s="213"/>
      <c r="H57" s="213"/>
      <c r="I57" s="203"/>
      <c r="J57" s="213"/>
      <c r="K57" s="213"/>
      <c r="L57" s="213"/>
      <c r="M57" s="203"/>
      <c r="N57" s="166"/>
    </row>
    <row r="58" spans="1:14" ht="168.75" x14ac:dyDescent="0.2">
      <c r="A58" s="216">
        <v>6.1</v>
      </c>
      <c r="B58" s="216" t="s">
        <v>466</v>
      </c>
      <c r="C58" s="66" t="s">
        <v>566</v>
      </c>
      <c r="D58" s="191" t="s">
        <v>567</v>
      </c>
      <c r="E58" s="213" t="s">
        <v>568</v>
      </c>
      <c r="F58" s="213" t="s">
        <v>569</v>
      </c>
      <c r="G58" s="270"/>
      <c r="H58" s="213" t="s">
        <v>569</v>
      </c>
      <c r="I58" s="203"/>
      <c r="J58" s="213" t="s">
        <v>569</v>
      </c>
      <c r="K58" s="213"/>
      <c r="L58" s="213" t="s">
        <v>569</v>
      </c>
      <c r="M58" s="213"/>
      <c r="N58" s="166"/>
    </row>
    <row r="59" spans="1:14" ht="117" customHeight="1" x14ac:dyDescent="0.2">
      <c r="A59" s="216">
        <v>6.2</v>
      </c>
      <c r="B59" s="216" t="s">
        <v>466</v>
      </c>
      <c r="C59" s="59" t="s">
        <v>570</v>
      </c>
      <c r="D59" s="191" t="s">
        <v>571</v>
      </c>
      <c r="E59" s="213" t="s">
        <v>572</v>
      </c>
      <c r="F59" s="271"/>
      <c r="G59" s="225"/>
      <c r="H59" s="272" t="s">
        <v>573</v>
      </c>
      <c r="I59" s="273"/>
      <c r="J59" s="273" t="s">
        <v>574</v>
      </c>
      <c r="K59" s="273"/>
      <c r="L59" s="273" t="s">
        <v>574</v>
      </c>
      <c r="M59" s="274"/>
      <c r="N59" s="166"/>
    </row>
    <row r="60" spans="1:14" ht="12.75" x14ac:dyDescent="0.2">
      <c r="A60" s="210"/>
      <c r="B60" s="211"/>
      <c r="C60" s="212" t="s">
        <v>575</v>
      </c>
      <c r="D60" s="191"/>
      <c r="E60" s="187"/>
      <c r="F60" s="275"/>
      <c r="G60" s="275"/>
      <c r="H60" s="275"/>
      <c r="I60" s="276"/>
      <c r="J60" s="275"/>
      <c r="K60" s="275"/>
      <c r="L60" s="275"/>
      <c r="M60" s="275"/>
      <c r="N60" s="166"/>
    </row>
    <row r="61" spans="1:14" s="166" customFormat="1" ht="101.25" x14ac:dyDescent="0.2">
      <c r="A61" s="216">
        <v>7.1</v>
      </c>
      <c r="B61" s="265" t="s">
        <v>576</v>
      </c>
      <c r="C61" s="232" t="s">
        <v>577</v>
      </c>
      <c r="D61" s="191" t="s">
        <v>578</v>
      </c>
      <c r="E61" s="213" t="s">
        <v>579</v>
      </c>
      <c r="F61" s="213" t="s">
        <v>580</v>
      </c>
      <c r="G61" s="213"/>
      <c r="H61" s="213" t="s">
        <v>581</v>
      </c>
      <c r="I61" s="231"/>
      <c r="J61" s="213" t="s">
        <v>582</v>
      </c>
      <c r="K61" s="213"/>
      <c r="L61" s="213" t="s">
        <v>583</v>
      </c>
      <c r="M61" s="213"/>
    </row>
    <row r="62" spans="1:14" ht="12.75" x14ac:dyDescent="0.2">
      <c r="A62" s="262"/>
      <c r="B62" s="263"/>
      <c r="C62" s="212" t="s">
        <v>86</v>
      </c>
      <c r="D62" s="277"/>
      <c r="E62" s="213"/>
      <c r="F62" s="213"/>
      <c r="G62" s="213"/>
      <c r="H62" s="213"/>
      <c r="I62" s="203"/>
      <c r="J62" s="213"/>
      <c r="K62" s="213"/>
      <c r="L62" s="213"/>
      <c r="M62" s="213"/>
    </row>
    <row r="63" spans="1:14" ht="56.25" x14ac:dyDescent="0.2">
      <c r="A63" s="265">
        <v>8.1</v>
      </c>
      <c r="B63" s="265" t="s">
        <v>584</v>
      </c>
      <c r="C63" s="66" t="s">
        <v>585</v>
      </c>
      <c r="D63" s="201" t="s">
        <v>586</v>
      </c>
      <c r="E63" s="213" t="s">
        <v>587</v>
      </c>
      <c r="F63" s="213" t="s">
        <v>588</v>
      </c>
      <c r="G63" s="278"/>
      <c r="H63" s="213" t="s">
        <v>589</v>
      </c>
      <c r="I63" s="203"/>
      <c r="J63" s="213"/>
      <c r="K63" s="213"/>
      <c r="L63" s="213"/>
      <c r="M63" s="213"/>
    </row>
    <row r="64" spans="1:14" ht="90" x14ac:dyDescent="0.2">
      <c r="A64" s="265" t="s">
        <v>590</v>
      </c>
      <c r="B64" s="265" t="s">
        <v>584</v>
      </c>
      <c r="C64" s="66" t="s">
        <v>591</v>
      </c>
      <c r="D64" s="201" t="s">
        <v>592</v>
      </c>
      <c r="E64" s="213" t="s">
        <v>593</v>
      </c>
      <c r="F64" s="213" t="s">
        <v>594</v>
      </c>
      <c r="G64" s="279"/>
      <c r="H64" s="213" t="s">
        <v>595</v>
      </c>
      <c r="I64" s="203"/>
      <c r="J64" s="213" t="s">
        <v>596</v>
      </c>
      <c r="K64" s="213"/>
      <c r="L64" s="213" t="s">
        <v>597</v>
      </c>
      <c r="M64" s="213"/>
    </row>
    <row r="65" spans="1:13" ht="90" x14ac:dyDescent="0.2">
      <c r="A65" s="265" t="s">
        <v>598</v>
      </c>
      <c r="B65" s="265" t="s">
        <v>584</v>
      </c>
      <c r="C65" s="59" t="s">
        <v>599</v>
      </c>
      <c r="D65" s="201" t="s">
        <v>600</v>
      </c>
      <c r="E65" s="213" t="s">
        <v>601</v>
      </c>
      <c r="F65" s="213" t="s">
        <v>594</v>
      </c>
      <c r="G65" s="213"/>
      <c r="H65" s="213" t="s">
        <v>595</v>
      </c>
      <c r="I65" s="203"/>
      <c r="J65" s="213" t="s">
        <v>596</v>
      </c>
      <c r="K65" s="213"/>
      <c r="L65" s="213" t="s">
        <v>597</v>
      </c>
      <c r="M65" s="213"/>
    </row>
    <row r="66" spans="1:13" ht="12.75" x14ac:dyDescent="0.2">
      <c r="A66" s="280"/>
      <c r="B66" s="281"/>
      <c r="C66" s="205" t="s">
        <v>602</v>
      </c>
      <c r="D66" s="201"/>
      <c r="E66" s="213"/>
      <c r="F66" s="213"/>
      <c r="G66" s="213"/>
      <c r="H66" s="213"/>
      <c r="I66" s="248"/>
      <c r="J66" s="214"/>
      <c r="K66" s="214"/>
      <c r="L66" s="213"/>
      <c r="M66" s="213"/>
    </row>
    <row r="67" spans="1:13" s="166" customFormat="1" ht="90" x14ac:dyDescent="0.2">
      <c r="A67" s="265" t="s">
        <v>603</v>
      </c>
      <c r="B67" s="183" t="s">
        <v>604</v>
      </c>
      <c r="C67" s="282" t="s">
        <v>605</v>
      </c>
      <c r="D67" s="184" t="s">
        <v>606</v>
      </c>
      <c r="E67" s="185" t="s">
        <v>607</v>
      </c>
      <c r="F67" s="185" t="s">
        <v>608</v>
      </c>
      <c r="G67" s="283"/>
      <c r="H67" s="222" t="s">
        <v>609</v>
      </c>
      <c r="I67" s="284"/>
      <c r="J67" s="285" t="s">
        <v>610</v>
      </c>
      <c r="K67" s="286"/>
      <c r="L67" s="287" t="s">
        <v>609</v>
      </c>
      <c r="M67" s="187"/>
    </row>
    <row r="68" spans="1:13" s="166" customFormat="1" ht="78.75" x14ac:dyDescent="0.2">
      <c r="A68" s="265" t="s">
        <v>611</v>
      </c>
      <c r="B68" s="183" t="s">
        <v>604</v>
      </c>
      <c r="C68" s="241" t="s">
        <v>612</v>
      </c>
      <c r="D68" s="184" t="s">
        <v>613</v>
      </c>
      <c r="E68" s="185" t="s">
        <v>614</v>
      </c>
      <c r="F68" s="288" t="s">
        <v>615</v>
      </c>
      <c r="G68" s="289"/>
      <c r="H68" s="289" t="s">
        <v>615</v>
      </c>
      <c r="I68" s="290"/>
      <c r="J68" s="289" t="s">
        <v>615</v>
      </c>
      <c r="K68" s="291"/>
      <c r="L68" s="287" t="s">
        <v>615</v>
      </c>
      <c r="M68" s="187"/>
    </row>
    <row r="69" spans="1:13" s="166" customFormat="1" ht="101.25" x14ac:dyDescent="0.2">
      <c r="A69" s="265">
        <v>9.1999999999999993</v>
      </c>
      <c r="B69" s="292" t="s">
        <v>604</v>
      </c>
      <c r="C69" s="77" t="s">
        <v>616</v>
      </c>
      <c r="D69" s="293" t="s">
        <v>617</v>
      </c>
      <c r="E69" s="213" t="s">
        <v>618</v>
      </c>
      <c r="F69" s="213" t="s">
        <v>619</v>
      </c>
      <c r="G69" s="294"/>
      <c r="H69" s="294" t="s">
        <v>619</v>
      </c>
      <c r="I69" s="256"/>
      <c r="J69" s="294" t="s">
        <v>619</v>
      </c>
      <c r="K69" s="294"/>
      <c r="L69" s="213" t="s">
        <v>620</v>
      </c>
      <c r="M69" s="187"/>
    </row>
    <row r="70" spans="1:13" s="166" customFormat="1" ht="45" x14ac:dyDescent="0.2">
      <c r="A70" s="265">
        <v>9.3000000000000007</v>
      </c>
      <c r="B70" s="292">
        <v>5.0999999999999996</v>
      </c>
      <c r="C70" s="77" t="s">
        <v>621</v>
      </c>
      <c r="D70" s="293" t="s">
        <v>622</v>
      </c>
      <c r="E70" s="185">
        <v>0.05</v>
      </c>
      <c r="F70" s="213" t="s">
        <v>623</v>
      </c>
      <c r="G70" s="187"/>
      <c r="H70" s="213" t="s">
        <v>623</v>
      </c>
      <c r="I70" s="187"/>
      <c r="J70" s="213" t="s">
        <v>623</v>
      </c>
      <c r="K70" s="187"/>
      <c r="L70" s="213" t="s">
        <v>623</v>
      </c>
      <c r="M70" s="187"/>
    </row>
    <row r="71" spans="1:13" s="166" customFormat="1" ht="56.25" x14ac:dyDescent="0.2">
      <c r="A71" s="265">
        <v>9.4</v>
      </c>
      <c r="B71" s="292" t="s">
        <v>624</v>
      </c>
      <c r="C71" s="77" t="s">
        <v>625</v>
      </c>
      <c r="D71" s="293" t="s">
        <v>626</v>
      </c>
      <c r="E71" s="213" t="s">
        <v>627</v>
      </c>
      <c r="F71" s="213"/>
      <c r="G71" s="294"/>
      <c r="H71" s="294"/>
      <c r="I71" s="256"/>
      <c r="J71" s="294"/>
      <c r="K71" s="294"/>
      <c r="L71" s="213" t="s">
        <v>628</v>
      </c>
      <c r="M71" s="187"/>
    </row>
    <row r="74" spans="1:13" s="166" customFormat="1" ht="12.75" x14ac:dyDescent="0.2">
      <c r="A74" s="295"/>
      <c r="B74" s="296"/>
      <c r="C74" s="297"/>
      <c r="D74" s="298"/>
      <c r="E74" s="229"/>
      <c r="F74" s="229"/>
      <c r="G74" s="229"/>
      <c r="H74" s="229"/>
      <c r="I74" s="299"/>
      <c r="J74" s="229"/>
      <c r="K74" s="229"/>
      <c r="L74" s="229"/>
      <c r="M74" s="300"/>
    </row>
    <row r="75" spans="1:13" s="166" customFormat="1" ht="12.75" x14ac:dyDescent="0.2">
      <c r="A75" s="295"/>
      <c r="B75" s="296"/>
      <c r="C75" s="297"/>
      <c r="D75" s="298"/>
      <c r="E75" s="229"/>
      <c r="F75" s="229"/>
      <c r="G75" s="229"/>
      <c r="H75" s="229"/>
      <c r="I75" s="299"/>
      <c r="J75" s="229"/>
      <c r="K75" s="229"/>
      <c r="L75" s="229"/>
      <c r="M75" s="300"/>
    </row>
    <row r="76" spans="1:13" s="166" customFormat="1" ht="12.75" x14ac:dyDescent="0.2">
      <c r="A76" s="295"/>
      <c r="B76" s="296"/>
      <c r="C76" s="297"/>
      <c r="D76" s="298"/>
      <c r="E76" s="229"/>
      <c r="F76" s="229"/>
      <c r="G76" s="229"/>
      <c r="H76" s="229"/>
      <c r="I76" s="299"/>
      <c r="J76" s="229"/>
      <c r="K76" s="229"/>
      <c r="L76" s="229"/>
      <c r="M76" s="300"/>
    </row>
    <row r="77" spans="1:13" x14ac:dyDescent="0.2">
      <c r="C77" s="302"/>
      <c r="D77" s="303"/>
      <c r="I77" s="304"/>
    </row>
    <row r="78" spans="1:13" x14ac:dyDescent="0.2">
      <c r="C78" s="302"/>
      <c r="D78" s="303"/>
      <c r="I78" s="304"/>
    </row>
    <row r="79" spans="1:13" x14ac:dyDescent="0.2">
      <c r="C79" s="302"/>
      <c r="D79" s="303"/>
    </row>
    <row r="80" spans="1:13" x14ac:dyDescent="0.2">
      <c r="C80" s="302"/>
      <c r="D80" s="303"/>
    </row>
    <row r="81" spans="3:4" x14ac:dyDescent="0.2">
      <c r="C81" s="302"/>
      <c r="D81" s="303"/>
    </row>
    <row r="82" spans="3:4" x14ac:dyDescent="0.2">
      <c r="C82" s="302"/>
      <c r="D82" s="303"/>
    </row>
    <row r="83" spans="3:4" x14ac:dyDescent="0.2">
      <c r="C83" s="302"/>
      <c r="D83" s="303"/>
    </row>
    <row r="84" spans="3:4" x14ac:dyDescent="0.2">
      <c r="C84" s="302"/>
      <c r="D84" s="303"/>
    </row>
    <row r="85" spans="3:4" x14ac:dyDescent="0.2">
      <c r="C85" s="302"/>
      <c r="D85" s="303"/>
    </row>
    <row r="86" spans="3:4" x14ac:dyDescent="0.2">
      <c r="C86" s="302"/>
      <c r="D86" s="303"/>
    </row>
    <row r="87" spans="3:4" x14ac:dyDescent="0.2">
      <c r="C87" s="302"/>
      <c r="D87" s="303"/>
    </row>
    <row r="88" spans="3:4" x14ac:dyDescent="0.2">
      <c r="C88" s="302"/>
      <c r="D88" s="303"/>
    </row>
    <row r="89" spans="3:4" x14ac:dyDescent="0.2">
      <c r="C89" s="302"/>
      <c r="D89" s="303"/>
    </row>
    <row r="90" spans="3:4" x14ac:dyDescent="0.2">
      <c r="C90" s="302"/>
      <c r="D90" s="303"/>
    </row>
    <row r="91" spans="3:4" x14ac:dyDescent="0.2">
      <c r="C91" s="302"/>
      <c r="D91" s="303"/>
    </row>
    <row r="92" spans="3:4" x14ac:dyDescent="0.2">
      <c r="C92" s="302"/>
      <c r="D92" s="303"/>
    </row>
    <row r="93" spans="3:4" x14ac:dyDescent="0.2">
      <c r="C93" s="302"/>
      <c r="D93" s="303"/>
    </row>
    <row r="94" spans="3:4" x14ac:dyDescent="0.2">
      <c r="C94" s="302"/>
      <c r="D94" s="303"/>
    </row>
    <row r="95" spans="3:4" x14ac:dyDescent="0.2">
      <c r="C95" s="302"/>
      <c r="D95" s="303"/>
    </row>
    <row r="96" spans="3:4" x14ac:dyDescent="0.2">
      <c r="C96" s="302"/>
      <c r="D96" s="303"/>
    </row>
    <row r="97" spans="3:4" x14ac:dyDescent="0.2">
      <c r="C97" s="302"/>
      <c r="D97" s="303"/>
    </row>
    <row r="98" spans="3:4" x14ac:dyDescent="0.2">
      <c r="C98" s="302"/>
      <c r="D98" s="303"/>
    </row>
    <row r="99" spans="3:4" x14ac:dyDescent="0.2">
      <c r="C99" s="302"/>
      <c r="D99" s="303"/>
    </row>
    <row r="100" spans="3:4" x14ac:dyDescent="0.2">
      <c r="C100" s="302"/>
      <c r="D100" s="303"/>
    </row>
    <row r="101" spans="3:4" x14ac:dyDescent="0.2">
      <c r="C101" s="302"/>
      <c r="D101" s="303"/>
    </row>
    <row r="102" spans="3:4" x14ac:dyDescent="0.2">
      <c r="C102" s="302"/>
      <c r="D102" s="303"/>
    </row>
    <row r="103" spans="3:4" x14ac:dyDescent="0.2">
      <c r="C103" s="302"/>
      <c r="D103" s="303"/>
    </row>
    <row r="104" spans="3:4" x14ac:dyDescent="0.2">
      <c r="C104" s="302"/>
      <c r="D104" s="303"/>
    </row>
    <row r="105" spans="3:4" x14ac:dyDescent="0.2">
      <c r="C105" s="302"/>
      <c r="D105" s="303"/>
    </row>
    <row r="106" spans="3:4" x14ac:dyDescent="0.2">
      <c r="C106" s="302"/>
      <c r="D106" s="303"/>
    </row>
    <row r="107" spans="3:4" x14ac:dyDescent="0.2">
      <c r="C107" s="302"/>
      <c r="D107" s="303"/>
    </row>
    <row r="108" spans="3:4" x14ac:dyDescent="0.2">
      <c r="C108" s="302"/>
      <c r="D108" s="303"/>
    </row>
    <row r="109" spans="3:4" x14ac:dyDescent="0.2">
      <c r="C109" s="302"/>
      <c r="D109" s="303"/>
    </row>
    <row r="110" spans="3:4" x14ac:dyDescent="0.2">
      <c r="C110" s="302"/>
      <c r="D110" s="303"/>
    </row>
    <row r="111" spans="3:4" x14ac:dyDescent="0.2">
      <c r="C111" s="302"/>
      <c r="D111" s="303"/>
    </row>
    <row r="112" spans="3:4" x14ac:dyDescent="0.2">
      <c r="C112" s="302"/>
      <c r="D112" s="303"/>
    </row>
    <row r="113" spans="3:4" x14ac:dyDescent="0.2">
      <c r="C113" s="302"/>
      <c r="D113" s="303"/>
    </row>
    <row r="114" spans="3:4" x14ac:dyDescent="0.2">
      <c r="C114" s="302"/>
      <c r="D114" s="303"/>
    </row>
    <row r="115" spans="3:4" x14ac:dyDescent="0.2">
      <c r="C115" s="302"/>
      <c r="D115" s="303"/>
    </row>
    <row r="116" spans="3:4" x14ac:dyDescent="0.2">
      <c r="C116" s="302"/>
      <c r="D116" s="303"/>
    </row>
    <row r="117" spans="3:4" x14ac:dyDescent="0.2">
      <c r="C117" s="302"/>
      <c r="D117" s="303"/>
    </row>
    <row r="118" spans="3:4" x14ac:dyDescent="0.2">
      <c r="C118" s="302"/>
      <c r="D118" s="303"/>
    </row>
    <row r="119" spans="3:4" x14ac:dyDescent="0.2">
      <c r="C119" s="302"/>
      <c r="D119" s="303"/>
    </row>
    <row r="120" spans="3:4" x14ac:dyDescent="0.2">
      <c r="C120" s="302"/>
      <c r="D120" s="303"/>
    </row>
    <row r="121" spans="3:4" x14ac:dyDescent="0.2">
      <c r="C121" s="302"/>
      <c r="D121" s="303"/>
    </row>
    <row r="122" spans="3:4" x14ac:dyDescent="0.2">
      <c r="C122" s="302"/>
      <c r="D122" s="303"/>
    </row>
    <row r="123" spans="3:4" x14ac:dyDescent="0.2">
      <c r="C123" s="302"/>
      <c r="D123" s="303"/>
    </row>
    <row r="124" spans="3:4" x14ac:dyDescent="0.2">
      <c r="C124" s="302"/>
      <c r="D124" s="303"/>
    </row>
    <row r="125" spans="3:4" x14ac:dyDescent="0.2">
      <c r="C125" s="302"/>
      <c r="D125" s="303"/>
    </row>
    <row r="126" spans="3:4" x14ac:dyDescent="0.2">
      <c r="C126" s="302"/>
      <c r="D126" s="303"/>
    </row>
    <row r="127" spans="3:4" x14ac:dyDescent="0.2">
      <c r="C127" s="302"/>
      <c r="D127" s="303"/>
    </row>
    <row r="128" spans="3:4" x14ac:dyDescent="0.2">
      <c r="C128" s="302"/>
      <c r="D128" s="303"/>
    </row>
    <row r="129" spans="3:4" x14ac:dyDescent="0.2">
      <c r="C129" s="302"/>
      <c r="D129" s="303"/>
    </row>
    <row r="130" spans="3:4" x14ac:dyDescent="0.2">
      <c r="C130" s="302"/>
      <c r="D130" s="303"/>
    </row>
    <row r="131" spans="3:4" x14ac:dyDescent="0.2">
      <c r="C131" s="302"/>
      <c r="D131" s="303"/>
    </row>
    <row r="132" spans="3:4" x14ac:dyDescent="0.2">
      <c r="C132" s="302"/>
      <c r="D132" s="303"/>
    </row>
    <row r="133" spans="3:4" x14ac:dyDescent="0.2">
      <c r="C133" s="302"/>
      <c r="D133" s="303"/>
    </row>
    <row r="134" spans="3:4" x14ac:dyDescent="0.2">
      <c r="C134" s="302"/>
      <c r="D134" s="303"/>
    </row>
    <row r="135" spans="3:4" x14ac:dyDescent="0.2">
      <c r="C135" s="302"/>
      <c r="D135" s="303"/>
    </row>
    <row r="136" spans="3:4" x14ac:dyDescent="0.2">
      <c r="C136" s="302"/>
      <c r="D136" s="303"/>
    </row>
    <row r="137" spans="3:4" x14ac:dyDescent="0.2">
      <c r="C137" s="302"/>
      <c r="D137" s="303"/>
    </row>
    <row r="138" spans="3:4" x14ac:dyDescent="0.2">
      <c r="C138" s="302"/>
      <c r="D138" s="303"/>
    </row>
    <row r="139" spans="3:4" x14ac:dyDescent="0.2">
      <c r="C139" s="302"/>
      <c r="D139" s="303"/>
    </row>
    <row r="140" spans="3:4" x14ac:dyDescent="0.2">
      <c r="C140" s="302"/>
      <c r="D140" s="303"/>
    </row>
    <row r="141" spans="3:4" x14ac:dyDescent="0.2">
      <c r="C141" s="302"/>
      <c r="D141" s="303"/>
    </row>
    <row r="142" spans="3:4" x14ac:dyDescent="0.2">
      <c r="C142" s="302"/>
      <c r="D142" s="303"/>
    </row>
    <row r="143" spans="3:4" x14ac:dyDescent="0.2">
      <c r="C143" s="302"/>
      <c r="D143" s="303"/>
    </row>
    <row r="144" spans="3:4" x14ac:dyDescent="0.2">
      <c r="C144" s="302"/>
      <c r="D144" s="303"/>
    </row>
    <row r="145" spans="3:4" x14ac:dyDescent="0.2">
      <c r="C145" s="302"/>
      <c r="D145" s="303"/>
    </row>
    <row r="146" spans="3:4" x14ac:dyDescent="0.2">
      <c r="C146" s="302"/>
      <c r="D146" s="303"/>
    </row>
    <row r="147" spans="3:4" x14ac:dyDescent="0.2">
      <c r="C147" s="302"/>
      <c r="D147" s="303"/>
    </row>
    <row r="148" spans="3:4" x14ac:dyDescent="0.2">
      <c r="C148" s="302"/>
      <c r="D148" s="303"/>
    </row>
    <row r="149" spans="3:4" x14ac:dyDescent="0.2">
      <c r="C149" s="302"/>
      <c r="D149" s="303"/>
    </row>
    <row r="150" spans="3:4" x14ac:dyDescent="0.2">
      <c r="C150" s="302"/>
      <c r="D150" s="303"/>
    </row>
  </sheetData>
  <mergeCells count="7">
    <mergeCell ref="A1:M1"/>
    <mergeCell ref="B2:M2"/>
    <mergeCell ref="A3:M3"/>
    <mergeCell ref="F4:G4"/>
    <mergeCell ref="H4:I4"/>
    <mergeCell ref="J4:K4"/>
    <mergeCell ref="L4:M4"/>
  </mergeCells>
  <printOptions gridLines="1"/>
  <pageMargins left="0.39370078740157483" right="0.19685039370078741" top="0.98425196850393704" bottom="0.98425196850393704" header="0.51181102362204722" footer="0.51181102362204722"/>
  <pageSetup paperSize="8" scale="80" orientation="landscape" r:id="rId1"/>
  <headerFooter alignWithMargins="0">
    <oddHeader>&amp;L&amp;P&amp;R&amp;"Arial,Bold"&amp;12ANNEXURE I3</oddHeader>
    <oddFooter>&amp;L&amp;F&amp;C&amp;A&amp;R&amp;D</oddFooter>
  </headerFooter>
  <rowBreaks count="4" manualBreakCount="4">
    <brk id="18" max="12" man="1"/>
    <brk id="36" max="12" man="1"/>
    <brk id="56" max="12" man="1"/>
    <brk id="6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6"/>
  <sheetViews>
    <sheetView tabSelected="1" view="pageBreakPreview" zoomScale="60" zoomScaleNormal="100" workbookViewId="0">
      <pane ySplit="5" topLeftCell="A60" activePane="bottomLeft" state="frozen"/>
      <selection activeCell="G306" sqref="G306"/>
      <selection pane="bottomLeft" activeCell="G306" sqref="G306"/>
    </sheetView>
  </sheetViews>
  <sheetFormatPr defaultRowHeight="15.95" customHeight="1" x14ac:dyDescent="0.2"/>
  <cols>
    <col min="1" max="1" width="4.7109375" style="450" customWidth="1"/>
    <col min="2" max="2" width="6.28515625" style="450" customWidth="1"/>
    <col min="3" max="3" width="47.42578125" style="351" customWidth="1"/>
    <col min="4" max="4" width="28.140625" style="452" customWidth="1"/>
    <col min="5" max="5" width="12.140625" style="452" customWidth="1"/>
    <col min="6" max="6" width="10.28515625" style="452" customWidth="1"/>
    <col min="7" max="7" width="13.85546875" style="351" customWidth="1"/>
    <col min="8" max="8" width="10.28515625" style="452" customWidth="1"/>
    <col min="9" max="9" width="11.28515625" style="452" customWidth="1"/>
    <col min="10" max="10" width="11" style="452" customWidth="1"/>
    <col min="11" max="11" width="12" style="351" customWidth="1"/>
    <col min="12" max="12" width="10.7109375" style="452" customWidth="1"/>
    <col min="13" max="13" width="7.5703125" style="351" customWidth="1"/>
    <col min="14" max="256" width="9.140625" style="351"/>
    <col min="257" max="257" width="4.7109375" style="351" customWidth="1"/>
    <col min="258" max="258" width="5.28515625" style="351" bestFit="1" customWidth="1"/>
    <col min="259" max="259" width="47.42578125" style="351" customWidth="1"/>
    <col min="260" max="260" width="28.140625" style="351" customWidth="1"/>
    <col min="261" max="261" width="12.140625" style="351" customWidth="1"/>
    <col min="262" max="262" width="10.28515625" style="351" customWidth="1"/>
    <col min="263" max="263" width="13.85546875" style="351" customWidth="1"/>
    <col min="264" max="264" width="10.28515625" style="351" customWidth="1"/>
    <col min="265" max="265" width="11.28515625" style="351" customWidth="1"/>
    <col min="266" max="266" width="11" style="351" customWidth="1"/>
    <col min="267" max="267" width="12" style="351" customWidth="1"/>
    <col min="268" max="268" width="10.7109375" style="351" customWidth="1"/>
    <col min="269" max="269" width="7.5703125" style="351" customWidth="1"/>
    <col min="270" max="512" width="9.140625" style="351"/>
    <col min="513" max="513" width="4.7109375" style="351" customWidth="1"/>
    <col min="514" max="514" width="5.28515625" style="351" bestFit="1" customWidth="1"/>
    <col min="515" max="515" width="47.42578125" style="351" customWidth="1"/>
    <col min="516" max="516" width="28.140625" style="351" customWidth="1"/>
    <col min="517" max="517" width="12.140625" style="351" customWidth="1"/>
    <col min="518" max="518" width="10.28515625" style="351" customWidth="1"/>
    <col min="519" max="519" width="13.85546875" style="351" customWidth="1"/>
    <col min="520" max="520" width="10.28515625" style="351" customWidth="1"/>
    <col min="521" max="521" width="11.28515625" style="351" customWidth="1"/>
    <col min="522" max="522" width="11" style="351" customWidth="1"/>
    <col min="523" max="523" width="12" style="351" customWidth="1"/>
    <col min="524" max="524" width="10.7109375" style="351" customWidth="1"/>
    <col min="525" max="525" width="7.5703125" style="351" customWidth="1"/>
    <col min="526" max="768" width="9.140625" style="351"/>
    <col min="769" max="769" width="4.7109375" style="351" customWidth="1"/>
    <col min="770" max="770" width="5.28515625" style="351" bestFit="1" customWidth="1"/>
    <col min="771" max="771" width="47.42578125" style="351" customWidth="1"/>
    <col min="772" max="772" width="28.140625" style="351" customWidth="1"/>
    <col min="773" max="773" width="12.140625" style="351" customWidth="1"/>
    <col min="774" max="774" width="10.28515625" style="351" customWidth="1"/>
    <col min="775" max="775" width="13.85546875" style="351" customWidth="1"/>
    <col min="776" max="776" width="10.28515625" style="351" customWidth="1"/>
    <col min="777" max="777" width="11.28515625" style="351" customWidth="1"/>
    <col min="778" max="778" width="11" style="351" customWidth="1"/>
    <col min="779" max="779" width="12" style="351" customWidth="1"/>
    <col min="780" max="780" width="10.7109375" style="351" customWidth="1"/>
    <col min="781" max="781" width="7.5703125" style="351" customWidth="1"/>
    <col min="782" max="1024" width="9.140625" style="351"/>
    <col min="1025" max="1025" width="4.7109375" style="351" customWidth="1"/>
    <col min="1026" max="1026" width="5.28515625" style="351" bestFit="1" customWidth="1"/>
    <col min="1027" max="1027" width="47.42578125" style="351" customWidth="1"/>
    <col min="1028" max="1028" width="28.140625" style="351" customWidth="1"/>
    <col min="1029" max="1029" width="12.140625" style="351" customWidth="1"/>
    <col min="1030" max="1030" width="10.28515625" style="351" customWidth="1"/>
    <col min="1031" max="1031" width="13.85546875" style="351" customWidth="1"/>
    <col min="1032" max="1032" width="10.28515625" style="351" customWidth="1"/>
    <col min="1033" max="1033" width="11.28515625" style="351" customWidth="1"/>
    <col min="1034" max="1034" width="11" style="351" customWidth="1"/>
    <col min="1035" max="1035" width="12" style="351" customWidth="1"/>
    <col min="1036" max="1036" width="10.7109375" style="351" customWidth="1"/>
    <col min="1037" max="1037" width="7.5703125" style="351" customWidth="1"/>
    <col min="1038" max="1280" width="9.140625" style="351"/>
    <col min="1281" max="1281" width="4.7109375" style="351" customWidth="1"/>
    <col min="1282" max="1282" width="5.28515625" style="351" bestFit="1" customWidth="1"/>
    <col min="1283" max="1283" width="47.42578125" style="351" customWidth="1"/>
    <col min="1284" max="1284" width="28.140625" style="351" customWidth="1"/>
    <col min="1285" max="1285" width="12.140625" style="351" customWidth="1"/>
    <col min="1286" max="1286" width="10.28515625" style="351" customWidth="1"/>
    <col min="1287" max="1287" width="13.85546875" style="351" customWidth="1"/>
    <col min="1288" max="1288" width="10.28515625" style="351" customWidth="1"/>
    <col min="1289" max="1289" width="11.28515625" style="351" customWidth="1"/>
    <col min="1290" max="1290" width="11" style="351" customWidth="1"/>
    <col min="1291" max="1291" width="12" style="351" customWidth="1"/>
    <col min="1292" max="1292" width="10.7109375" style="351" customWidth="1"/>
    <col min="1293" max="1293" width="7.5703125" style="351" customWidth="1"/>
    <col min="1294" max="1536" width="9.140625" style="351"/>
    <col min="1537" max="1537" width="4.7109375" style="351" customWidth="1"/>
    <col min="1538" max="1538" width="5.28515625" style="351" bestFit="1" customWidth="1"/>
    <col min="1539" max="1539" width="47.42578125" style="351" customWidth="1"/>
    <col min="1540" max="1540" width="28.140625" style="351" customWidth="1"/>
    <col min="1541" max="1541" width="12.140625" style="351" customWidth="1"/>
    <col min="1542" max="1542" width="10.28515625" style="351" customWidth="1"/>
    <col min="1543" max="1543" width="13.85546875" style="351" customWidth="1"/>
    <col min="1544" max="1544" width="10.28515625" style="351" customWidth="1"/>
    <col min="1545" max="1545" width="11.28515625" style="351" customWidth="1"/>
    <col min="1546" max="1546" width="11" style="351" customWidth="1"/>
    <col min="1547" max="1547" width="12" style="351" customWidth="1"/>
    <col min="1548" max="1548" width="10.7109375" style="351" customWidth="1"/>
    <col min="1549" max="1549" width="7.5703125" style="351" customWidth="1"/>
    <col min="1550" max="1792" width="9.140625" style="351"/>
    <col min="1793" max="1793" width="4.7109375" style="351" customWidth="1"/>
    <col min="1794" max="1794" width="5.28515625" style="351" bestFit="1" customWidth="1"/>
    <col min="1795" max="1795" width="47.42578125" style="351" customWidth="1"/>
    <col min="1796" max="1796" width="28.140625" style="351" customWidth="1"/>
    <col min="1797" max="1797" width="12.140625" style="351" customWidth="1"/>
    <col min="1798" max="1798" width="10.28515625" style="351" customWidth="1"/>
    <col min="1799" max="1799" width="13.85546875" style="351" customWidth="1"/>
    <col min="1800" max="1800" width="10.28515625" style="351" customWidth="1"/>
    <col min="1801" max="1801" width="11.28515625" style="351" customWidth="1"/>
    <col min="1802" max="1802" width="11" style="351" customWidth="1"/>
    <col min="1803" max="1803" width="12" style="351" customWidth="1"/>
    <col min="1804" max="1804" width="10.7109375" style="351" customWidth="1"/>
    <col min="1805" max="1805" width="7.5703125" style="351" customWidth="1"/>
    <col min="1806" max="2048" width="9.140625" style="351"/>
    <col min="2049" max="2049" width="4.7109375" style="351" customWidth="1"/>
    <col min="2050" max="2050" width="5.28515625" style="351" bestFit="1" customWidth="1"/>
    <col min="2051" max="2051" width="47.42578125" style="351" customWidth="1"/>
    <col min="2052" max="2052" width="28.140625" style="351" customWidth="1"/>
    <col min="2053" max="2053" width="12.140625" style="351" customWidth="1"/>
    <col min="2054" max="2054" width="10.28515625" style="351" customWidth="1"/>
    <col min="2055" max="2055" width="13.85546875" style="351" customWidth="1"/>
    <col min="2056" max="2056" width="10.28515625" style="351" customWidth="1"/>
    <col min="2057" max="2057" width="11.28515625" style="351" customWidth="1"/>
    <col min="2058" max="2058" width="11" style="351" customWidth="1"/>
    <col min="2059" max="2059" width="12" style="351" customWidth="1"/>
    <col min="2060" max="2060" width="10.7109375" style="351" customWidth="1"/>
    <col min="2061" max="2061" width="7.5703125" style="351" customWidth="1"/>
    <col min="2062" max="2304" width="9.140625" style="351"/>
    <col min="2305" max="2305" width="4.7109375" style="351" customWidth="1"/>
    <col min="2306" max="2306" width="5.28515625" style="351" bestFit="1" customWidth="1"/>
    <col min="2307" max="2307" width="47.42578125" style="351" customWidth="1"/>
    <col min="2308" max="2308" width="28.140625" style="351" customWidth="1"/>
    <col min="2309" max="2309" width="12.140625" style="351" customWidth="1"/>
    <col min="2310" max="2310" width="10.28515625" style="351" customWidth="1"/>
    <col min="2311" max="2311" width="13.85546875" style="351" customWidth="1"/>
    <col min="2312" max="2312" width="10.28515625" style="351" customWidth="1"/>
    <col min="2313" max="2313" width="11.28515625" style="351" customWidth="1"/>
    <col min="2314" max="2314" width="11" style="351" customWidth="1"/>
    <col min="2315" max="2315" width="12" style="351" customWidth="1"/>
    <col min="2316" max="2316" width="10.7109375" style="351" customWidth="1"/>
    <col min="2317" max="2317" width="7.5703125" style="351" customWidth="1"/>
    <col min="2318" max="2560" width="9.140625" style="351"/>
    <col min="2561" max="2561" width="4.7109375" style="351" customWidth="1"/>
    <col min="2562" max="2562" width="5.28515625" style="351" bestFit="1" customWidth="1"/>
    <col min="2563" max="2563" width="47.42578125" style="351" customWidth="1"/>
    <col min="2564" max="2564" width="28.140625" style="351" customWidth="1"/>
    <col min="2565" max="2565" width="12.140625" style="351" customWidth="1"/>
    <col min="2566" max="2566" width="10.28515625" style="351" customWidth="1"/>
    <col min="2567" max="2567" width="13.85546875" style="351" customWidth="1"/>
    <col min="2568" max="2568" width="10.28515625" style="351" customWidth="1"/>
    <col min="2569" max="2569" width="11.28515625" style="351" customWidth="1"/>
    <col min="2570" max="2570" width="11" style="351" customWidth="1"/>
    <col min="2571" max="2571" width="12" style="351" customWidth="1"/>
    <col min="2572" max="2572" width="10.7109375" style="351" customWidth="1"/>
    <col min="2573" max="2573" width="7.5703125" style="351" customWidth="1"/>
    <col min="2574" max="2816" width="9.140625" style="351"/>
    <col min="2817" max="2817" width="4.7109375" style="351" customWidth="1"/>
    <col min="2818" max="2818" width="5.28515625" style="351" bestFit="1" customWidth="1"/>
    <col min="2819" max="2819" width="47.42578125" style="351" customWidth="1"/>
    <col min="2820" max="2820" width="28.140625" style="351" customWidth="1"/>
    <col min="2821" max="2821" width="12.140625" style="351" customWidth="1"/>
    <col min="2822" max="2822" width="10.28515625" style="351" customWidth="1"/>
    <col min="2823" max="2823" width="13.85546875" style="351" customWidth="1"/>
    <col min="2824" max="2824" width="10.28515625" style="351" customWidth="1"/>
    <col min="2825" max="2825" width="11.28515625" style="351" customWidth="1"/>
    <col min="2826" max="2826" width="11" style="351" customWidth="1"/>
    <col min="2827" max="2827" width="12" style="351" customWidth="1"/>
    <col min="2828" max="2828" width="10.7109375" style="351" customWidth="1"/>
    <col min="2829" max="2829" width="7.5703125" style="351" customWidth="1"/>
    <col min="2830" max="3072" width="9.140625" style="351"/>
    <col min="3073" max="3073" width="4.7109375" style="351" customWidth="1"/>
    <col min="3074" max="3074" width="5.28515625" style="351" bestFit="1" customWidth="1"/>
    <col min="3075" max="3075" width="47.42578125" style="351" customWidth="1"/>
    <col min="3076" max="3076" width="28.140625" style="351" customWidth="1"/>
    <col min="3077" max="3077" width="12.140625" style="351" customWidth="1"/>
    <col min="3078" max="3078" width="10.28515625" style="351" customWidth="1"/>
    <col min="3079" max="3079" width="13.85546875" style="351" customWidth="1"/>
    <col min="3080" max="3080" width="10.28515625" style="351" customWidth="1"/>
    <col min="3081" max="3081" width="11.28515625" style="351" customWidth="1"/>
    <col min="3082" max="3082" width="11" style="351" customWidth="1"/>
    <col min="3083" max="3083" width="12" style="351" customWidth="1"/>
    <col min="3084" max="3084" width="10.7109375" style="351" customWidth="1"/>
    <col min="3085" max="3085" width="7.5703125" style="351" customWidth="1"/>
    <col min="3086" max="3328" width="9.140625" style="351"/>
    <col min="3329" max="3329" width="4.7109375" style="351" customWidth="1"/>
    <col min="3330" max="3330" width="5.28515625" style="351" bestFit="1" customWidth="1"/>
    <col min="3331" max="3331" width="47.42578125" style="351" customWidth="1"/>
    <col min="3332" max="3332" width="28.140625" style="351" customWidth="1"/>
    <col min="3333" max="3333" width="12.140625" style="351" customWidth="1"/>
    <col min="3334" max="3334" width="10.28515625" style="351" customWidth="1"/>
    <col min="3335" max="3335" width="13.85546875" style="351" customWidth="1"/>
    <col min="3336" max="3336" width="10.28515625" style="351" customWidth="1"/>
    <col min="3337" max="3337" width="11.28515625" style="351" customWidth="1"/>
    <col min="3338" max="3338" width="11" style="351" customWidth="1"/>
    <col min="3339" max="3339" width="12" style="351" customWidth="1"/>
    <col min="3340" max="3340" width="10.7109375" style="351" customWidth="1"/>
    <col min="3341" max="3341" width="7.5703125" style="351" customWidth="1"/>
    <col min="3342" max="3584" width="9.140625" style="351"/>
    <col min="3585" max="3585" width="4.7109375" style="351" customWidth="1"/>
    <col min="3586" max="3586" width="5.28515625" style="351" bestFit="1" customWidth="1"/>
    <col min="3587" max="3587" width="47.42578125" style="351" customWidth="1"/>
    <col min="3588" max="3588" width="28.140625" style="351" customWidth="1"/>
    <col min="3589" max="3589" width="12.140625" style="351" customWidth="1"/>
    <col min="3590" max="3590" width="10.28515625" style="351" customWidth="1"/>
    <col min="3591" max="3591" width="13.85546875" style="351" customWidth="1"/>
    <col min="3592" max="3592" width="10.28515625" style="351" customWidth="1"/>
    <col min="3593" max="3593" width="11.28515625" style="351" customWidth="1"/>
    <col min="3594" max="3594" width="11" style="351" customWidth="1"/>
    <col min="3595" max="3595" width="12" style="351" customWidth="1"/>
    <col min="3596" max="3596" width="10.7109375" style="351" customWidth="1"/>
    <col min="3597" max="3597" width="7.5703125" style="351" customWidth="1"/>
    <col min="3598" max="3840" width="9.140625" style="351"/>
    <col min="3841" max="3841" width="4.7109375" style="351" customWidth="1"/>
    <col min="3842" max="3842" width="5.28515625" style="351" bestFit="1" customWidth="1"/>
    <col min="3843" max="3843" width="47.42578125" style="351" customWidth="1"/>
    <col min="3844" max="3844" width="28.140625" style="351" customWidth="1"/>
    <col min="3845" max="3845" width="12.140625" style="351" customWidth="1"/>
    <col min="3846" max="3846" width="10.28515625" style="351" customWidth="1"/>
    <col min="3847" max="3847" width="13.85546875" style="351" customWidth="1"/>
    <col min="3848" max="3848" width="10.28515625" style="351" customWidth="1"/>
    <col min="3849" max="3849" width="11.28515625" style="351" customWidth="1"/>
    <col min="3850" max="3850" width="11" style="351" customWidth="1"/>
    <col min="3851" max="3851" width="12" style="351" customWidth="1"/>
    <col min="3852" max="3852" width="10.7109375" style="351" customWidth="1"/>
    <col min="3853" max="3853" width="7.5703125" style="351" customWidth="1"/>
    <col min="3854" max="4096" width="9.140625" style="351"/>
    <col min="4097" max="4097" width="4.7109375" style="351" customWidth="1"/>
    <col min="4098" max="4098" width="5.28515625" style="351" bestFit="1" customWidth="1"/>
    <col min="4099" max="4099" width="47.42578125" style="351" customWidth="1"/>
    <col min="4100" max="4100" width="28.140625" style="351" customWidth="1"/>
    <col min="4101" max="4101" width="12.140625" style="351" customWidth="1"/>
    <col min="4102" max="4102" width="10.28515625" style="351" customWidth="1"/>
    <col min="4103" max="4103" width="13.85546875" style="351" customWidth="1"/>
    <col min="4104" max="4104" width="10.28515625" style="351" customWidth="1"/>
    <col min="4105" max="4105" width="11.28515625" style="351" customWidth="1"/>
    <col min="4106" max="4106" width="11" style="351" customWidth="1"/>
    <col min="4107" max="4107" width="12" style="351" customWidth="1"/>
    <col min="4108" max="4108" width="10.7109375" style="351" customWidth="1"/>
    <col min="4109" max="4109" width="7.5703125" style="351" customWidth="1"/>
    <col min="4110" max="4352" width="9.140625" style="351"/>
    <col min="4353" max="4353" width="4.7109375" style="351" customWidth="1"/>
    <col min="4354" max="4354" width="5.28515625" style="351" bestFit="1" customWidth="1"/>
    <col min="4355" max="4355" width="47.42578125" style="351" customWidth="1"/>
    <col min="4356" max="4356" width="28.140625" style="351" customWidth="1"/>
    <col min="4357" max="4357" width="12.140625" style="351" customWidth="1"/>
    <col min="4358" max="4358" width="10.28515625" style="351" customWidth="1"/>
    <col min="4359" max="4359" width="13.85546875" style="351" customWidth="1"/>
    <col min="4360" max="4360" width="10.28515625" style="351" customWidth="1"/>
    <col min="4361" max="4361" width="11.28515625" style="351" customWidth="1"/>
    <col min="4362" max="4362" width="11" style="351" customWidth="1"/>
    <col min="4363" max="4363" width="12" style="351" customWidth="1"/>
    <col min="4364" max="4364" width="10.7109375" style="351" customWidth="1"/>
    <col min="4365" max="4365" width="7.5703125" style="351" customWidth="1"/>
    <col min="4366" max="4608" width="9.140625" style="351"/>
    <col min="4609" max="4609" width="4.7109375" style="351" customWidth="1"/>
    <col min="4610" max="4610" width="5.28515625" style="351" bestFit="1" customWidth="1"/>
    <col min="4611" max="4611" width="47.42578125" style="351" customWidth="1"/>
    <col min="4612" max="4612" width="28.140625" style="351" customWidth="1"/>
    <col min="4613" max="4613" width="12.140625" style="351" customWidth="1"/>
    <col min="4614" max="4614" width="10.28515625" style="351" customWidth="1"/>
    <col min="4615" max="4615" width="13.85546875" style="351" customWidth="1"/>
    <col min="4616" max="4616" width="10.28515625" style="351" customWidth="1"/>
    <col min="4617" max="4617" width="11.28515625" style="351" customWidth="1"/>
    <col min="4618" max="4618" width="11" style="351" customWidth="1"/>
    <col min="4619" max="4619" width="12" style="351" customWidth="1"/>
    <col min="4620" max="4620" width="10.7109375" style="351" customWidth="1"/>
    <col min="4621" max="4621" width="7.5703125" style="351" customWidth="1"/>
    <col min="4622" max="4864" width="9.140625" style="351"/>
    <col min="4865" max="4865" width="4.7109375" style="351" customWidth="1"/>
    <col min="4866" max="4866" width="5.28515625" style="351" bestFit="1" customWidth="1"/>
    <col min="4867" max="4867" width="47.42578125" style="351" customWidth="1"/>
    <col min="4868" max="4868" width="28.140625" style="351" customWidth="1"/>
    <col min="4869" max="4869" width="12.140625" style="351" customWidth="1"/>
    <col min="4870" max="4870" width="10.28515625" style="351" customWidth="1"/>
    <col min="4871" max="4871" width="13.85546875" style="351" customWidth="1"/>
    <col min="4872" max="4872" width="10.28515625" style="351" customWidth="1"/>
    <col min="4873" max="4873" width="11.28515625" style="351" customWidth="1"/>
    <col min="4874" max="4874" width="11" style="351" customWidth="1"/>
    <col min="4875" max="4875" width="12" style="351" customWidth="1"/>
    <col min="4876" max="4876" width="10.7109375" style="351" customWidth="1"/>
    <col min="4877" max="4877" width="7.5703125" style="351" customWidth="1"/>
    <col min="4878" max="5120" width="9.140625" style="351"/>
    <col min="5121" max="5121" width="4.7109375" style="351" customWidth="1"/>
    <col min="5122" max="5122" width="5.28515625" style="351" bestFit="1" customWidth="1"/>
    <col min="5123" max="5123" width="47.42578125" style="351" customWidth="1"/>
    <col min="5124" max="5124" width="28.140625" style="351" customWidth="1"/>
    <col min="5125" max="5125" width="12.140625" style="351" customWidth="1"/>
    <col min="5126" max="5126" width="10.28515625" style="351" customWidth="1"/>
    <col min="5127" max="5127" width="13.85546875" style="351" customWidth="1"/>
    <col min="5128" max="5128" width="10.28515625" style="351" customWidth="1"/>
    <col min="5129" max="5129" width="11.28515625" style="351" customWidth="1"/>
    <col min="5130" max="5130" width="11" style="351" customWidth="1"/>
    <col min="5131" max="5131" width="12" style="351" customWidth="1"/>
    <col min="5132" max="5132" width="10.7109375" style="351" customWidth="1"/>
    <col min="5133" max="5133" width="7.5703125" style="351" customWidth="1"/>
    <col min="5134" max="5376" width="9.140625" style="351"/>
    <col min="5377" max="5377" width="4.7109375" style="351" customWidth="1"/>
    <col min="5378" max="5378" width="5.28515625" style="351" bestFit="1" customWidth="1"/>
    <col min="5379" max="5379" width="47.42578125" style="351" customWidth="1"/>
    <col min="5380" max="5380" width="28.140625" style="351" customWidth="1"/>
    <col min="5381" max="5381" width="12.140625" style="351" customWidth="1"/>
    <col min="5382" max="5382" width="10.28515625" style="351" customWidth="1"/>
    <col min="5383" max="5383" width="13.85546875" style="351" customWidth="1"/>
    <col min="5384" max="5384" width="10.28515625" style="351" customWidth="1"/>
    <col min="5385" max="5385" width="11.28515625" style="351" customWidth="1"/>
    <col min="5386" max="5386" width="11" style="351" customWidth="1"/>
    <col min="5387" max="5387" width="12" style="351" customWidth="1"/>
    <col min="5388" max="5388" width="10.7109375" style="351" customWidth="1"/>
    <col min="5389" max="5389" width="7.5703125" style="351" customWidth="1"/>
    <col min="5390" max="5632" width="9.140625" style="351"/>
    <col min="5633" max="5633" width="4.7109375" style="351" customWidth="1"/>
    <col min="5634" max="5634" width="5.28515625" style="351" bestFit="1" customWidth="1"/>
    <col min="5635" max="5635" width="47.42578125" style="351" customWidth="1"/>
    <col min="5636" max="5636" width="28.140625" style="351" customWidth="1"/>
    <col min="5637" max="5637" width="12.140625" style="351" customWidth="1"/>
    <col min="5638" max="5638" width="10.28515625" style="351" customWidth="1"/>
    <col min="5639" max="5639" width="13.85546875" style="351" customWidth="1"/>
    <col min="5640" max="5640" width="10.28515625" style="351" customWidth="1"/>
    <col min="5641" max="5641" width="11.28515625" style="351" customWidth="1"/>
    <col min="5642" max="5642" width="11" style="351" customWidth="1"/>
    <col min="5643" max="5643" width="12" style="351" customWidth="1"/>
    <col min="5644" max="5644" width="10.7109375" style="351" customWidth="1"/>
    <col min="5645" max="5645" width="7.5703125" style="351" customWidth="1"/>
    <col min="5646" max="5888" width="9.140625" style="351"/>
    <col min="5889" max="5889" width="4.7109375" style="351" customWidth="1"/>
    <col min="5890" max="5890" width="5.28515625" style="351" bestFit="1" customWidth="1"/>
    <col min="5891" max="5891" width="47.42578125" style="351" customWidth="1"/>
    <col min="5892" max="5892" width="28.140625" style="351" customWidth="1"/>
    <col min="5893" max="5893" width="12.140625" style="351" customWidth="1"/>
    <col min="5894" max="5894" width="10.28515625" style="351" customWidth="1"/>
    <col min="5895" max="5895" width="13.85546875" style="351" customWidth="1"/>
    <col min="5896" max="5896" width="10.28515625" style="351" customWidth="1"/>
    <col min="5897" max="5897" width="11.28515625" style="351" customWidth="1"/>
    <col min="5898" max="5898" width="11" style="351" customWidth="1"/>
    <col min="5899" max="5899" width="12" style="351" customWidth="1"/>
    <col min="5900" max="5900" width="10.7109375" style="351" customWidth="1"/>
    <col min="5901" max="5901" width="7.5703125" style="351" customWidth="1"/>
    <col min="5902" max="6144" width="9.140625" style="351"/>
    <col min="6145" max="6145" width="4.7109375" style="351" customWidth="1"/>
    <col min="6146" max="6146" width="5.28515625" style="351" bestFit="1" customWidth="1"/>
    <col min="6147" max="6147" width="47.42578125" style="351" customWidth="1"/>
    <col min="6148" max="6148" width="28.140625" style="351" customWidth="1"/>
    <col min="6149" max="6149" width="12.140625" style="351" customWidth="1"/>
    <col min="6150" max="6150" width="10.28515625" style="351" customWidth="1"/>
    <col min="6151" max="6151" width="13.85546875" style="351" customWidth="1"/>
    <col min="6152" max="6152" width="10.28515625" style="351" customWidth="1"/>
    <col min="6153" max="6153" width="11.28515625" style="351" customWidth="1"/>
    <col min="6154" max="6154" width="11" style="351" customWidth="1"/>
    <col min="6155" max="6155" width="12" style="351" customWidth="1"/>
    <col min="6156" max="6156" width="10.7109375" style="351" customWidth="1"/>
    <col min="6157" max="6157" width="7.5703125" style="351" customWidth="1"/>
    <col min="6158" max="6400" width="9.140625" style="351"/>
    <col min="6401" max="6401" width="4.7109375" style="351" customWidth="1"/>
    <col min="6402" max="6402" width="5.28515625" style="351" bestFit="1" customWidth="1"/>
    <col min="6403" max="6403" width="47.42578125" style="351" customWidth="1"/>
    <col min="6404" max="6404" width="28.140625" style="351" customWidth="1"/>
    <col min="6405" max="6405" width="12.140625" style="351" customWidth="1"/>
    <col min="6406" max="6406" width="10.28515625" style="351" customWidth="1"/>
    <col min="6407" max="6407" width="13.85546875" style="351" customWidth="1"/>
    <col min="6408" max="6408" width="10.28515625" style="351" customWidth="1"/>
    <col min="6409" max="6409" width="11.28515625" style="351" customWidth="1"/>
    <col min="6410" max="6410" width="11" style="351" customWidth="1"/>
    <col min="6411" max="6411" width="12" style="351" customWidth="1"/>
    <col min="6412" max="6412" width="10.7109375" style="351" customWidth="1"/>
    <col min="6413" max="6413" width="7.5703125" style="351" customWidth="1"/>
    <col min="6414" max="6656" width="9.140625" style="351"/>
    <col min="6657" max="6657" width="4.7109375" style="351" customWidth="1"/>
    <col min="6658" max="6658" width="5.28515625" style="351" bestFit="1" customWidth="1"/>
    <col min="6659" max="6659" width="47.42578125" style="351" customWidth="1"/>
    <col min="6660" max="6660" width="28.140625" style="351" customWidth="1"/>
    <col min="6661" max="6661" width="12.140625" style="351" customWidth="1"/>
    <col min="6662" max="6662" width="10.28515625" style="351" customWidth="1"/>
    <col min="6663" max="6663" width="13.85546875" style="351" customWidth="1"/>
    <col min="6664" max="6664" width="10.28515625" style="351" customWidth="1"/>
    <col min="6665" max="6665" width="11.28515625" style="351" customWidth="1"/>
    <col min="6666" max="6666" width="11" style="351" customWidth="1"/>
    <col min="6667" max="6667" width="12" style="351" customWidth="1"/>
    <col min="6668" max="6668" width="10.7109375" style="351" customWidth="1"/>
    <col min="6669" max="6669" width="7.5703125" style="351" customWidth="1"/>
    <col min="6670" max="6912" width="9.140625" style="351"/>
    <col min="6913" max="6913" width="4.7109375" style="351" customWidth="1"/>
    <col min="6914" max="6914" width="5.28515625" style="351" bestFit="1" customWidth="1"/>
    <col min="6915" max="6915" width="47.42578125" style="351" customWidth="1"/>
    <col min="6916" max="6916" width="28.140625" style="351" customWidth="1"/>
    <col min="6917" max="6917" width="12.140625" style="351" customWidth="1"/>
    <col min="6918" max="6918" width="10.28515625" style="351" customWidth="1"/>
    <col min="6919" max="6919" width="13.85546875" style="351" customWidth="1"/>
    <col min="6920" max="6920" width="10.28515625" style="351" customWidth="1"/>
    <col min="6921" max="6921" width="11.28515625" style="351" customWidth="1"/>
    <col min="6922" max="6922" width="11" style="351" customWidth="1"/>
    <col min="6923" max="6923" width="12" style="351" customWidth="1"/>
    <col min="6924" max="6924" width="10.7109375" style="351" customWidth="1"/>
    <col min="6925" max="6925" width="7.5703125" style="351" customWidth="1"/>
    <col min="6926" max="7168" width="9.140625" style="351"/>
    <col min="7169" max="7169" width="4.7109375" style="351" customWidth="1"/>
    <col min="7170" max="7170" width="5.28515625" style="351" bestFit="1" customWidth="1"/>
    <col min="7171" max="7171" width="47.42578125" style="351" customWidth="1"/>
    <col min="7172" max="7172" width="28.140625" style="351" customWidth="1"/>
    <col min="7173" max="7173" width="12.140625" style="351" customWidth="1"/>
    <col min="7174" max="7174" width="10.28515625" style="351" customWidth="1"/>
    <col min="7175" max="7175" width="13.85546875" style="351" customWidth="1"/>
    <col min="7176" max="7176" width="10.28515625" style="351" customWidth="1"/>
    <col min="7177" max="7177" width="11.28515625" style="351" customWidth="1"/>
    <col min="7178" max="7178" width="11" style="351" customWidth="1"/>
    <col min="7179" max="7179" width="12" style="351" customWidth="1"/>
    <col min="7180" max="7180" width="10.7109375" style="351" customWidth="1"/>
    <col min="7181" max="7181" width="7.5703125" style="351" customWidth="1"/>
    <col min="7182" max="7424" width="9.140625" style="351"/>
    <col min="7425" max="7425" width="4.7109375" style="351" customWidth="1"/>
    <col min="7426" max="7426" width="5.28515625" style="351" bestFit="1" customWidth="1"/>
    <col min="7427" max="7427" width="47.42578125" style="351" customWidth="1"/>
    <col min="7428" max="7428" width="28.140625" style="351" customWidth="1"/>
    <col min="7429" max="7429" width="12.140625" style="351" customWidth="1"/>
    <col min="7430" max="7430" width="10.28515625" style="351" customWidth="1"/>
    <col min="7431" max="7431" width="13.85546875" style="351" customWidth="1"/>
    <col min="7432" max="7432" width="10.28515625" style="351" customWidth="1"/>
    <col min="7433" max="7433" width="11.28515625" style="351" customWidth="1"/>
    <col min="7434" max="7434" width="11" style="351" customWidth="1"/>
    <col min="7435" max="7435" width="12" style="351" customWidth="1"/>
    <col min="7436" max="7436" width="10.7109375" style="351" customWidth="1"/>
    <col min="7437" max="7437" width="7.5703125" style="351" customWidth="1"/>
    <col min="7438" max="7680" width="9.140625" style="351"/>
    <col min="7681" max="7681" width="4.7109375" style="351" customWidth="1"/>
    <col min="7682" max="7682" width="5.28515625" style="351" bestFit="1" customWidth="1"/>
    <col min="7683" max="7683" width="47.42578125" style="351" customWidth="1"/>
    <col min="7684" max="7684" width="28.140625" style="351" customWidth="1"/>
    <col min="7685" max="7685" width="12.140625" style="351" customWidth="1"/>
    <col min="7686" max="7686" width="10.28515625" style="351" customWidth="1"/>
    <col min="7687" max="7687" width="13.85546875" style="351" customWidth="1"/>
    <col min="7688" max="7688" width="10.28515625" style="351" customWidth="1"/>
    <col min="7689" max="7689" width="11.28515625" style="351" customWidth="1"/>
    <col min="7690" max="7690" width="11" style="351" customWidth="1"/>
    <col min="7691" max="7691" width="12" style="351" customWidth="1"/>
    <col min="7692" max="7692" width="10.7109375" style="351" customWidth="1"/>
    <col min="7693" max="7693" width="7.5703125" style="351" customWidth="1"/>
    <col min="7694" max="7936" width="9.140625" style="351"/>
    <col min="7937" max="7937" width="4.7109375" style="351" customWidth="1"/>
    <col min="7938" max="7938" width="5.28515625" style="351" bestFit="1" customWidth="1"/>
    <col min="7939" max="7939" width="47.42578125" style="351" customWidth="1"/>
    <col min="7940" max="7940" width="28.140625" style="351" customWidth="1"/>
    <col min="7941" max="7941" width="12.140625" style="351" customWidth="1"/>
    <col min="7942" max="7942" width="10.28515625" style="351" customWidth="1"/>
    <col min="7943" max="7943" width="13.85546875" style="351" customWidth="1"/>
    <col min="7944" max="7944" width="10.28515625" style="351" customWidth="1"/>
    <col min="7945" max="7945" width="11.28515625" style="351" customWidth="1"/>
    <col min="7946" max="7946" width="11" style="351" customWidth="1"/>
    <col min="7947" max="7947" width="12" style="351" customWidth="1"/>
    <col min="7948" max="7948" width="10.7109375" style="351" customWidth="1"/>
    <col min="7949" max="7949" width="7.5703125" style="351" customWidth="1"/>
    <col min="7950" max="8192" width="9.140625" style="351"/>
    <col min="8193" max="8193" width="4.7109375" style="351" customWidth="1"/>
    <col min="8194" max="8194" width="5.28515625" style="351" bestFit="1" customWidth="1"/>
    <col min="8195" max="8195" width="47.42578125" style="351" customWidth="1"/>
    <col min="8196" max="8196" width="28.140625" style="351" customWidth="1"/>
    <col min="8197" max="8197" width="12.140625" style="351" customWidth="1"/>
    <col min="8198" max="8198" width="10.28515625" style="351" customWidth="1"/>
    <col min="8199" max="8199" width="13.85546875" style="351" customWidth="1"/>
    <col min="8200" max="8200" width="10.28515625" style="351" customWidth="1"/>
    <col min="8201" max="8201" width="11.28515625" style="351" customWidth="1"/>
    <col min="8202" max="8202" width="11" style="351" customWidth="1"/>
    <col min="8203" max="8203" width="12" style="351" customWidth="1"/>
    <col min="8204" max="8204" width="10.7109375" style="351" customWidth="1"/>
    <col min="8205" max="8205" width="7.5703125" style="351" customWidth="1"/>
    <col min="8206" max="8448" width="9.140625" style="351"/>
    <col min="8449" max="8449" width="4.7109375" style="351" customWidth="1"/>
    <col min="8450" max="8450" width="5.28515625" style="351" bestFit="1" customWidth="1"/>
    <col min="8451" max="8451" width="47.42578125" style="351" customWidth="1"/>
    <col min="8452" max="8452" width="28.140625" style="351" customWidth="1"/>
    <col min="8453" max="8453" width="12.140625" style="351" customWidth="1"/>
    <col min="8454" max="8454" width="10.28515625" style="351" customWidth="1"/>
    <col min="8455" max="8455" width="13.85546875" style="351" customWidth="1"/>
    <col min="8456" max="8456" width="10.28515625" style="351" customWidth="1"/>
    <col min="8457" max="8457" width="11.28515625" style="351" customWidth="1"/>
    <col min="8458" max="8458" width="11" style="351" customWidth="1"/>
    <col min="8459" max="8459" width="12" style="351" customWidth="1"/>
    <col min="8460" max="8460" width="10.7109375" style="351" customWidth="1"/>
    <col min="8461" max="8461" width="7.5703125" style="351" customWidth="1"/>
    <col min="8462" max="8704" width="9.140625" style="351"/>
    <col min="8705" max="8705" width="4.7109375" style="351" customWidth="1"/>
    <col min="8706" max="8706" width="5.28515625" style="351" bestFit="1" customWidth="1"/>
    <col min="8707" max="8707" width="47.42578125" style="351" customWidth="1"/>
    <col min="8708" max="8708" width="28.140625" style="351" customWidth="1"/>
    <col min="8709" max="8709" width="12.140625" style="351" customWidth="1"/>
    <col min="8710" max="8710" width="10.28515625" style="351" customWidth="1"/>
    <col min="8711" max="8711" width="13.85546875" style="351" customWidth="1"/>
    <col min="8712" max="8712" width="10.28515625" style="351" customWidth="1"/>
    <col min="8713" max="8713" width="11.28515625" style="351" customWidth="1"/>
    <col min="8714" max="8714" width="11" style="351" customWidth="1"/>
    <col min="8715" max="8715" width="12" style="351" customWidth="1"/>
    <col min="8716" max="8716" width="10.7109375" style="351" customWidth="1"/>
    <col min="8717" max="8717" width="7.5703125" style="351" customWidth="1"/>
    <col min="8718" max="8960" width="9.140625" style="351"/>
    <col min="8961" max="8961" width="4.7109375" style="351" customWidth="1"/>
    <col min="8962" max="8962" width="5.28515625" style="351" bestFit="1" customWidth="1"/>
    <col min="8963" max="8963" width="47.42578125" style="351" customWidth="1"/>
    <col min="8964" max="8964" width="28.140625" style="351" customWidth="1"/>
    <col min="8965" max="8965" width="12.140625" style="351" customWidth="1"/>
    <col min="8966" max="8966" width="10.28515625" style="351" customWidth="1"/>
    <col min="8967" max="8967" width="13.85546875" style="351" customWidth="1"/>
    <col min="8968" max="8968" width="10.28515625" style="351" customWidth="1"/>
    <col min="8969" max="8969" width="11.28515625" style="351" customWidth="1"/>
    <col min="8970" max="8970" width="11" style="351" customWidth="1"/>
    <col min="8971" max="8971" width="12" style="351" customWidth="1"/>
    <col min="8972" max="8972" width="10.7109375" style="351" customWidth="1"/>
    <col min="8973" max="8973" width="7.5703125" style="351" customWidth="1"/>
    <col min="8974" max="9216" width="9.140625" style="351"/>
    <col min="9217" max="9217" width="4.7109375" style="351" customWidth="1"/>
    <col min="9218" max="9218" width="5.28515625" style="351" bestFit="1" customWidth="1"/>
    <col min="9219" max="9219" width="47.42578125" style="351" customWidth="1"/>
    <col min="9220" max="9220" width="28.140625" style="351" customWidth="1"/>
    <col min="9221" max="9221" width="12.140625" style="351" customWidth="1"/>
    <col min="9222" max="9222" width="10.28515625" style="351" customWidth="1"/>
    <col min="9223" max="9223" width="13.85546875" style="351" customWidth="1"/>
    <col min="9224" max="9224" width="10.28515625" style="351" customWidth="1"/>
    <col min="9225" max="9225" width="11.28515625" style="351" customWidth="1"/>
    <col min="9226" max="9226" width="11" style="351" customWidth="1"/>
    <col min="9227" max="9227" width="12" style="351" customWidth="1"/>
    <col min="9228" max="9228" width="10.7109375" style="351" customWidth="1"/>
    <col min="9229" max="9229" width="7.5703125" style="351" customWidth="1"/>
    <col min="9230" max="9472" width="9.140625" style="351"/>
    <col min="9473" max="9473" width="4.7109375" style="351" customWidth="1"/>
    <col min="9474" max="9474" width="5.28515625" style="351" bestFit="1" customWidth="1"/>
    <col min="9475" max="9475" width="47.42578125" style="351" customWidth="1"/>
    <col min="9476" max="9476" width="28.140625" style="351" customWidth="1"/>
    <col min="9477" max="9477" width="12.140625" style="351" customWidth="1"/>
    <col min="9478" max="9478" width="10.28515625" style="351" customWidth="1"/>
    <col min="9479" max="9479" width="13.85546875" style="351" customWidth="1"/>
    <col min="9480" max="9480" width="10.28515625" style="351" customWidth="1"/>
    <col min="9481" max="9481" width="11.28515625" style="351" customWidth="1"/>
    <col min="9482" max="9482" width="11" style="351" customWidth="1"/>
    <col min="9483" max="9483" width="12" style="351" customWidth="1"/>
    <col min="9484" max="9484" width="10.7109375" style="351" customWidth="1"/>
    <col min="9485" max="9485" width="7.5703125" style="351" customWidth="1"/>
    <col min="9486" max="9728" width="9.140625" style="351"/>
    <col min="9729" max="9729" width="4.7109375" style="351" customWidth="1"/>
    <col min="9730" max="9730" width="5.28515625" style="351" bestFit="1" customWidth="1"/>
    <col min="9731" max="9731" width="47.42578125" style="351" customWidth="1"/>
    <col min="9732" max="9732" width="28.140625" style="351" customWidth="1"/>
    <col min="9733" max="9733" width="12.140625" style="351" customWidth="1"/>
    <col min="9734" max="9734" width="10.28515625" style="351" customWidth="1"/>
    <col min="9735" max="9735" width="13.85546875" style="351" customWidth="1"/>
    <col min="9736" max="9736" width="10.28515625" style="351" customWidth="1"/>
    <col min="9737" max="9737" width="11.28515625" style="351" customWidth="1"/>
    <col min="9738" max="9738" width="11" style="351" customWidth="1"/>
    <col min="9739" max="9739" width="12" style="351" customWidth="1"/>
    <col min="9740" max="9740" width="10.7109375" style="351" customWidth="1"/>
    <col min="9741" max="9741" width="7.5703125" style="351" customWidth="1"/>
    <col min="9742" max="9984" width="9.140625" style="351"/>
    <col min="9985" max="9985" width="4.7109375" style="351" customWidth="1"/>
    <col min="9986" max="9986" width="5.28515625" style="351" bestFit="1" customWidth="1"/>
    <col min="9987" max="9987" width="47.42578125" style="351" customWidth="1"/>
    <col min="9988" max="9988" width="28.140625" style="351" customWidth="1"/>
    <col min="9989" max="9989" width="12.140625" style="351" customWidth="1"/>
    <col min="9990" max="9990" width="10.28515625" style="351" customWidth="1"/>
    <col min="9991" max="9991" width="13.85546875" style="351" customWidth="1"/>
    <col min="9992" max="9992" width="10.28515625" style="351" customWidth="1"/>
    <col min="9993" max="9993" width="11.28515625" style="351" customWidth="1"/>
    <col min="9994" max="9994" width="11" style="351" customWidth="1"/>
    <col min="9995" max="9995" width="12" style="351" customWidth="1"/>
    <col min="9996" max="9996" width="10.7109375" style="351" customWidth="1"/>
    <col min="9997" max="9997" width="7.5703125" style="351" customWidth="1"/>
    <col min="9998" max="10240" width="9.140625" style="351"/>
    <col min="10241" max="10241" width="4.7109375" style="351" customWidth="1"/>
    <col min="10242" max="10242" width="5.28515625" style="351" bestFit="1" customWidth="1"/>
    <col min="10243" max="10243" width="47.42578125" style="351" customWidth="1"/>
    <col min="10244" max="10244" width="28.140625" style="351" customWidth="1"/>
    <col min="10245" max="10245" width="12.140625" style="351" customWidth="1"/>
    <col min="10246" max="10246" width="10.28515625" style="351" customWidth="1"/>
    <col min="10247" max="10247" width="13.85546875" style="351" customWidth="1"/>
    <col min="10248" max="10248" width="10.28515625" style="351" customWidth="1"/>
    <col min="10249" max="10249" width="11.28515625" style="351" customWidth="1"/>
    <col min="10250" max="10250" width="11" style="351" customWidth="1"/>
    <col min="10251" max="10251" width="12" style="351" customWidth="1"/>
    <col min="10252" max="10252" width="10.7109375" style="351" customWidth="1"/>
    <col min="10253" max="10253" width="7.5703125" style="351" customWidth="1"/>
    <col min="10254" max="10496" width="9.140625" style="351"/>
    <col min="10497" max="10497" width="4.7109375" style="351" customWidth="1"/>
    <col min="10498" max="10498" width="5.28515625" style="351" bestFit="1" customWidth="1"/>
    <col min="10499" max="10499" width="47.42578125" style="351" customWidth="1"/>
    <col min="10500" max="10500" width="28.140625" style="351" customWidth="1"/>
    <col min="10501" max="10501" width="12.140625" style="351" customWidth="1"/>
    <col min="10502" max="10502" width="10.28515625" style="351" customWidth="1"/>
    <col min="10503" max="10503" width="13.85546875" style="351" customWidth="1"/>
    <col min="10504" max="10504" width="10.28515625" style="351" customWidth="1"/>
    <col min="10505" max="10505" width="11.28515625" style="351" customWidth="1"/>
    <col min="10506" max="10506" width="11" style="351" customWidth="1"/>
    <col min="10507" max="10507" width="12" style="351" customWidth="1"/>
    <col min="10508" max="10508" width="10.7109375" style="351" customWidth="1"/>
    <col min="10509" max="10509" width="7.5703125" style="351" customWidth="1"/>
    <col min="10510" max="10752" width="9.140625" style="351"/>
    <col min="10753" max="10753" width="4.7109375" style="351" customWidth="1"/>
    <col min="10754" max="10754" width="5.28515625" style="351" bestFit="1" customWidth="1"/>
    <col min="10755" max="10755" width="47.42578125" style="351" customWidth="1"/>
    <col min="10756" max="10756" width="28.140625" style="351" customWidth="1"/>
    <col min="10757" max="10757" width="12.140625" style="351" customWidth="1"/>
    <col min="10758" max="10758" width="10.28515625" style="351" customWidth="1"/>
    <col min="10759" max="10759" width="13.85546875" style="351" customWidth="1"/>
    <col min="10760" max="10760" width="10.28515625" style="351" customWidth="1"/>
    <col min="10761" max="10761" width="11.28515625" style="351" customWidth="1"/>
    <col min="10762" max="10762" width="11" style="351" customWidth="1"/>
    <col min="10763" max="10763" width="12" style="351" customWidth="1"/>
    <col min="10764" max="10764" width="10.7109375" style="351" customWidth="1"/>
    <col min="10765" max="10765" width="7.5703125" style="351" customWidth="1"/>
    <col min="10766" max="11008" width="9.140625" style="351"/>
    <col min="11009" max="11009" width="4.7109375" style="351" customWidth="1"/>
    <col min="11010" max="11010" width="5.28515625" style="351" bestFit="1" customWidth="1"/>
    <col min="11011" max="11011" width="47.42578125" style="351" customWidth="1"/>
    <col min="11012" max="11012" width="28.140625" style="351" customWidth="1"/>
    <col min="11013" max="11013" width="12.140625" style="351" customWidth="1"/>
    <col min="11014" max="11014" width="10.28515625" style="351" customWidth="1"/>
    <col min="11015" max="11015" width="13.85546875" style="351" customWidth="1"/>
    <col min="11016" max="11016" width="10.28515625" style="351" customWidth="1"/>
    <col min="11017" max="11017" width="11.28515625" style="351" customWidth="1"/>
    <col min="11018" max="11018" width="11" style="351" customWidth="1"/>
    <col min="11019" max="11019" width="12" style="351" customWidth="1"/>
    <col min="11020" max="11020" width="10.7109375" style="351" customWidth="1"/>
    <col min="11021" max="11021" width="7.5703125" style="351" customWidth="1"/>
    <col min="11022" max="11264" width="9.140625" style="351"/>
    <col min="11265" max="11265" width="4.7109375" style="351" customWidth="1"/>
    <col min="11266" max="11266" width="5.28515625" style="351" bestFit="1" customWidth="1"/>
    <col min="11267" max="11267" width="47.42578125" style="351" customWidth="1"/>
    <col min="11268" max="11268" width="28.140625" style="351" customWidth="1"/>
    <col min="11269" max="11269" width="12.140625" style="351" customWidth="1"/>
    <col min="11270" max="11270" width="10.28515625" style="351" customWidth="1"/>
    <col min="11271" max="11271" width="13.85546875" style="351" customWidth="1"/>
    <col min="11272" max="11272" width="10.28515625" style="351" customWidth="1"/>
    <col min="11273" max="11273" width="11.28515625" style="351" customWidth="1"/>
    <col min="11274" max="11274" width="11" style="351" customWidth="1"/>
    <col min="11275" max="11275" width="12" style="351" customWidth="1"/>
    <col min="11276" max="11276" width="10.7109375" style="351" customWidth="1"/>
    <col min="11277" max="11277" width="7.5703125" style="351" customWidth="1"/>
    <col min="11278" max="11520" width="9.140625" style="351"/>
    <col min="11521" max="11521" width="4.7109375" style="351" customWidth="1"/>
    <col min="11522" max="11522" width="5.28515625" style="351" bestFit="1" customWidth="1"/>
    <col min="11523" max="11523" width="47.42578125" style="351" customWidth="1"/>
    <col min="11524" max="11524" width="28.140625" style="351" customWidth="1"/>
    <col min="11525" max="11525" width="12.140625" style="351" customWidth="1"/>
    <col min="11526" max="11526" width="10.28515625" style="351" customWidth="1"/>
    <col min="11527" max="11527" width="13.85546875" style="351" customWidth="1"/>
    <col min="11528" max="11528" width="10.28515625" style="351" customWidth="1"/>
    <col min="11529" max="11529" width="11.28515625" style="351" customWidth="1"/>
    <col min="11530" max="11530" width="11" style="351" customWidth="1"/>
    <col min="11531" max="11531" width="12" style="351" customWidth="1"/>
    <col min="11532" max="11532" width="10.7109375" style="351" customWidth="1"/>
    <col min="11533" max="11533" width="7.5703125" style="351" customWidth="1"/>
    <col min="11534" max="11776" width="9.140625" style="351"/>
    <col min="11777" max="11777" width="4.7109375" style="351" customWidth="1"/>
    <col min="11778" max="11778" width="5.28515625" style="351" bestFit="1" customWidth="1"/>
    <col min="11779" max="11779" width="47.42578125" style="351" customWidth="1"/>
    <col min="11780" max="11780" width="28.140625" style="351" customWidth="1"/>
    <col min="11781" max="11781" width="12.140625" style="351" customWidth="1"/>
    <col min="11782" max="11782" width="10.28515625" style="351" customWidth="1"/>
    <col min="11783" max="11783" width="13.85546875" style="351" customWidth="1"/>
    <col min="11784" max="11784" width="10.28515625" style="351" customWidth="1"/>
    <col min="11785" max="11785" width="11.28515625" style="351" customWidth="1"/>
    <col min="11786" max="11786" width="11" style="351" customWidth="1"/>
    <col min="11787" max="11787" width="12" style="351" customWidth="1"/>
    <col min="11788" max="11788" width="10.7109375" style="351" customWidth="1"/>
    <col min="11789" max="11789" width="7.5703125" style="351" customWidth="1"/>
    <col min="11790" max="12032" width="9.140625" style="351"/>
    <col min="12033" max="12033" width="4.7109375" style="351" customWidth="1"/>
    <col min="12034" max="12034" width="5.28515625" style="351" bestFit="1" customWidth="1"/>
    <col min="12035" max="12035" width="47.42578125" style="351" customWidth="1"/>
    <col min="12036" max="12036" width="28.140625" style="351" customWidth="1"/>
    <col min="12037" max="12037" width="12.140625" style="351" customWidth="1"/>
    <col min="12038" max="12038" width="10.28515625" style="351" customWidth="1"/>
    <col min="12039" max="12039" width="13.85546875" style="351" customWidth="1"/>
    <col min="12040" max="12040" width="10.28515625" style="351" customWidth="1"/>
    <col min="12041" max="12041" width="11.28515625" style="351" customWidth="1"/>
    <col min="12042" max="12042" width="11" style="351" customWidth="1"/>
    <col min="12043" max="12043" width="12" style="351" customWidth="1"/>
    <col min="12044" max="12044" width="10.7109375" style="351" customWidth="1"/>
    <col min="12045" max="12045" width="7.5703125" style="351" customWidth="1"/>
    <col min="12046" max="12288" width="9.140625" style="351"/>
    <col min="12289" max="12289" width="4.7109375" style="351" customWidth="1"/>
    <col min="12290" max="12290" width="5.28515625" style="351" bestFit="1" customWidth="1"/>
    <col min="12291" max="12291" width="47.42578125" style="351" customWidth="1"/>
    <col min="12292" max="12292" width="28.140625" style="351" customWidth="1"/>
    <col min="12293" max="12293" width="12.140625" style="351" customWidth="1"/>
    <col min="12294" max="12294" width="10.28515625" style="351" customWidth="1"/>
    <col min="12295" max="12295" width="13.85546875" style="351" customWidth="1"/>
    <col min="12296" max="12296" width="10.28515625" style="351" customWidth="1"/>
    <col min="12297" max="12297" width="11.28515625" style="351" customWidth="1"/>
    <col min="12298" max="12298" width="11" style="351" customWidth="1"/>
    <col min="12299" max="12299" width="12" style="351" customWidth="1"/>
    <col min="12300" max="12300" width="10.7109375" style="351" customWidth="1"/>
    <col min="12301" max="12301" width="7.5703125" style="351" customWidth="1"/>
    <col min="12302" max="12544" width="9.140625" style="351"/>
    <col min="12545" max="12545" width="4.7109375" style="351" customWidth="1"/>
    <col min="12546" max="12546" width="5.28515625" style="351" bestFit="1" customWidth="1"/>
    <col min="12547" max="12547" width="47.42578125" style="351" customWidth="1"/>
    <col min="12548" max="12548" width="28.140625" style="351" customWidth="1"/>
    <col min="12549" max="12549" width="12.140625" style="351" customWidth="1"/>
    <col min="12550" max="12550" width="10.28515625" style="351" customWidth="1"/>
    <col min="12551" max="12551" width="13.85546875" style="351" customWidth="1"/>
    <col min="12552" max="12552" width="10.28515625" style="351" customWidth="1"/>
    <col min="12553" max="12553" width="11.28515625" style="351" customWidth="1"/>
    <col min="12554" max="12554" width="11" style="351" customWidth="1"/>
    <col min="12555" max="12555" width="12" style="351" customWidth="1"/>
    <col min="12556" max="12556" width="10.7109375" style="351" customWidth="1"/>
    <col min="12557" max="12557" width="7.5703125" style="351" customWidth="1"/>
    <col min="12558" max="12800" width="9.140625" style="351"/>
    <col min="12801" max="12801" width="4.7109375" style="351" customWidth="1"/>
    <col min="12802" max="12802" width="5.28515625" style="351" bestFit="1" customWidth="1"/>
    <col min="12803" max="12803" width="47.42578125" style="351" customWidth="1"/>
    <col min="12804" max="12804" width="28.140625" style="351" customWidth="1"/>
    <col min="12805" max="12805" width="12.140625" style="351" customWidth="1"/>
    <col min="12806" max="12806" width="10.28515625" style="351" customWidth="1"/>
    <col min="12807" max="12807" width="13.85546875" style="351" customWidth="1"/>
    <col min="12808" max="12808" width="10.28515625" style="351" customWidth="1"/>
    <col min="12809" max="12809" width="11.28515625" style="351" customWidth="1"/>
    <col min="12810" max="12810" width="11" style="351" customWidth="1"/>
    <col min="12811" max="12811" width="12" style="351" customWidth="1"/>
    <col min="12812" max="12812" width="10.7109375" style="351" customWidth="1"/>
    <col min="12813" max="12813" width="7.5703125" style="351" customWidth="1"/>
    <col min="12814" max="13056" width="9.140625" style="351"/>
    <col min="13057" max="13057" width="4.7109375" style="351" customWidth="1"/>
    <col min="13058" max="13058" width="5.28515625" style="351" bestFit="1" customWidth="1"/>
    <col min="13059" max="13059" width="47.42578125" style="351" customWidth="1"/>
    <col min="13060" max="13060" width="28.140625" style="351" customWidth="1"/>
    <col min="13061" max="13061" width="12.140625" style="351" customWidth="1"/>
    <col min="13062" max="13062" width="10.28515625" style="351" customWidth="1"/>
    <col min="13063" max="13063" width="13.85546875" style="351" customWidth="1"/>
    <col min="13064" max="13064" width="10.28515625" style="351" customWidth="1"/>
    <col min="13065" max="13065" width="11.28515625" style="351" customWidth="1"/>
    <col min="13066" max="13066" width="11" style="351" customWidth="1"/>
    <col min="13067" max="13067" width="12" style="351" customWidth="1"/>
    <col min="13068" max="13068" width="10.7109375" style="351" customWidth="1"/>
    <col min="13069" max="13069" width="7.5703125" style="351" customWidth="1"/>
    <col min="13070" max="13312" width="9.140625" style="351"/>
    <col min="13313" max="13313" width="4.7109375" style="351" customWidth="1"/>
    <col min="13314" max="13314" width="5.28515625" style="351" bestFit="1" customWidth="1"/>
    <col min="13315" max="13315" width="47.42578125" style="351" customWidth="1"/>
    <col min="13316" max="13316" width="28.140625" style="351" customWidth="1"/>
    <col min="13317" max="13317" width="12.140625" style="351" customWidth="1"/>
    <col min="13318" max="13318" width="10.28515625" style="351" customWidth="1"/>
    <col min="13319" max="13319" width="13.85546875" style="351" customWidth="1"/>
    <col min="13320" max="13320" width="10.28515625" style="351" customWidth="1"/>
    <col min="13321" max="13321" width="11.28515625" style="351" customWidth="1"/>
    <col min="13322" max="13322" width="11" style="351" customWidth="1"/>
    <col min="13323" max="13323" width="12" style="351" customWidth="1"/>
    <col min="13324" max="13324" width="10.7109375" style="351" customWidth="1"/>
    <col min="13325" max="13325" width="7.5703125" style="351" customWidth="1"/>
    <col min="13326" max="13568" width="9.140625" style="351"/>
    <col min="13569" max="13569" width="4.7109375" style="351" customWidth="1"/>
    <col min="13570" max="13570" width="5.28515625" style="351" bestFit="1" customWidth="1"/>
    <col min="13571" max="13571" width="47.42578125" style="351" customWidth="1"/>
    <col min="13572" max="13572" width="28.140625" style="351" customWidth="1"/>
    <col min="13573" max="13573" width="12.140625" style="351" customWidth="1"/>
    <col min="13574" max="13574" width="10.28515625" style="351" customWidth="1"/>
    <col min="13575" max="13575" width="13.85546875" style="351" customWidth="1"/>
    <col min="13576" max="13576" width="10.28515625" style="351" customWidth="1"/>
    <col min="13577" max="13577" width="11.28515625" style="351" customWidth="1"/>
    <col min="13578" max="13578" width="11" style="351" customWidth="1"/>
    <col min="13579" max="13579" width="12" style="351" customWidth="1"/>
    <col min="13580" max="13580" width="10.7109375" style="351" customWidth="1"/>
    <col min="13581" max="13581" width="7.5703125" style="351" customWidth="1"/>
    <col min="13582" max="13824" width="9.140625" style="351"/>
    <col min="13825" max="13825" width="4.7109375" style="351" customWidth="1"/>
    <col min="13826" max="13826" width="5.28515625" style="351" bestFit="1" customWidth="1"/>
    <col min="13827" max="13827" width="47.42578125" style="351" customWidth="1"/>
    <col min="13828" max="13828" width="28.140625" style="351" customWidth="1"/>
    <col min="13829" max="13829" width="12.140625" style="351" customWidth="1"/>
    <col min="13830" max="13830" width="10.28515625" style="351" customWidth="1"/>
    <col min="13831" max="13831" width="13.85546875" style="351" customWidth="1"/>
    <col min="13832" max="13832" width="10.28515625" style="351" customWidth="1"/>
    <col min="13833" max="13833" width="11.28515625" style="351" customWidth="1"/>
    <col min="13834" max="13834" width="11" style="351" customWidth="1"/>
    <col min="13835" max="13835" width="12" style="351" customWidth="1"/>
    <col min="13836" max="13836" width="10.7109375" style="351" customWidth="1"/>
    <col min="13837" max="13837" width="7.5703125" style="351" customWidth="1"/>
    <col min="13838" max="14080" width="9.140625" style="351"/>
    <col min="14081" max="14081" width="4.7109375" style="351" customWidth="1"/>
    <col min="14082" max="14082" width="5.28515625" style="351" bestFit="1" customWidth="1"/>
    <col min="14083" max="14083" width="47.42578125" style="351" customWidth="1"/>
    <col min="14084" max="14084" width="28.140625" style="351" customWidth="1"/>
    <col min="14085" max="14085" width="12.140625" style="351" customWidth="1"/>
    <col min="14086" max="14086" width="10.28515625" style="351" customWidth="1"/>
    <col min="14087" max="14087" width="13.85546875" style="351" customWidth="1"/>
    <col min="14088" max="14088" width="10.28515625" style="351" customWidth="1"/>
    <col min="14089" max="14089" width="11.28515625" style="351" customWidth="1"/>
    <col min="14090" max="14090" width="11" style="351" customWidth="1"/>
    <col min="14091" max="14091" width="12" style="351" customWidth="1"/>
    <col min="14092" max="14092" width="10.7109375" style="351" customWidth="1"/>
    <col min="14093" max="14093" width="7.5703125" style="351" customWidth="1"/>
    <col min="14094" max="14336" width="9.140625" style="351"/>
    <col min="14337" max="14337" width="4.7109375" style="351" customWidth="1"/>
    <col min="14338" max="14338" width="5.28515625" style="351" bestFit="1" customWidth="1"/>
    <col min="14339" max="14339" width="47.42578125" style="351" customWidth="1"/>
    <col min="14340" max="14340" width="28.140625" style="351" customWidth="1"/>
    <col min="14341" max="14341" width="12.140625" style="351" customWidth="1"/>
    <col min="14342" max="14342" width="10.28515625" style="351" customWidth="1"/>
    <col min="14343" max="14343" width="13.85546875" style="351" customWidth="1"/>
    <col min="14344" max="14344" width="10.28515625" style="351" customWidth="1"/>
    <col min="14345" max="14345" width="11.28515625" style="351" customWidth="1"/>
    <col min="14346" max="14346" width="11" style="351" customWidth="1"/>
    <col min="14347" max="14347" width="12" style="351" customWidth="1"/>
    <col min="14348" max="14348" width="10.7109375" style="351" customWidth="1"/>
    <col min="14349" max="14349" width="7.5703125" style="351" customWidth="1"/>
    <col min="14350" max="14592" width="9.140625" style="351"/>
    <col min="14593" max="14593" width="4.7109375" style="351" customWidth="1"/>
    <col min="14594" max="14594" width="5.28515625" style="351" bestFit="1" customWidth="1"/>
    <col min="14595" max="14595" width="47.42578125" style="351" customWidth="1"/>
    <col min="14596" max="14596" width="28.140625" style="351" customWidth="1"/>
    <col min="14597" max="14597" width="12.140625" style="351" customWidth="1"/>
    <col min="14598" max="14598" width="10.28515625" style="351" customWidth="1"/>
    <col min="14599" max="14599" width="13.85546875" style="351" customWidth="1"/>
    <col min="14600" max="14600" width="10.28515625" style="351" customWidth="1"/>
    <col min="14601" max="14601" width="11.28515625" style="351" customWidth="1"/>
    <col min="14602" max="14602" width="11" style="351" customWidth="1"/>
    <col min="14603" max="14603" width="12" style="351" customWidth="1"/>
    <col min="14604" max="14604" width="10.7109375" style="351" customWidth="1"/>
    <col min="14605" max="14605" width="7.5703125" style="351" customWidth="1"/>
    <col min="14606" max="14848" width="9.140625" style="351"/>
    <col min="14849" max="14849" width="4.7109375" style="351" customWidth="1"/>
    <col min="14850" max="14850" width="5.28515625" style="351" bestFit="1" customWidth="1"/>
    <col min="14851" max="14851" width="47.42578125" style="351" customWidth="1"/>
    <col min="14852" max="14852" width="28.140625" style="351" customWidth="1"/>
    <col min="14853" max="14853" width="12.140625" style="351" customWidth="1"/>
    <col min="14854" max="14854" width="10.28515625" style="351" customWidth="1"/>
    <col min="14855" max="14855" width="13.85546875" style="351" customWidth="1"/>
    <col min="14856" max="14856" width="10.28515625" style="351" customWidth="1"/>
    <col min="14857" max="14857" width="11.28515625" style="351" customWidth="1"/>
    <col min="14858" max="14858" width="11" style="351" customWidth="1"/>
    <col min="14859" max="14859" width="12" style="351" customWidth="1"/>
    <col min="14860" max="14860" width="10.7109375" style="351" customWidth="1"/>
    <col min="14861" max="14861" width="7.5703125" style="351" customWidth="1"/>
    <col min="14862" max="15104" width="9.140625" style="351"/>
    <col min="15105" max="15105" width="4.7109375" style="351" customWidth="1"/>
    <col min="15106" max="15106" width="5.28515625" style="351" bestFit="1" customWidth="1"/>
    <col min="15107" max="15107" width="47.42578125" style="351" customWidth="1"/>
    <col min="15108" max="15108" width="28.140625" style="351" customWidth="1"/>
    <col min="15109" max="15109" width="12.140625" style="351" customWidth="1"/>
    <col min="15110" max="15110" width="10.28515625" style="351" customWidth="1"/>
    <col min="15111" max="15111" width="13.85546875" style="351" customWidth="1"/>
    <col min="15112" max="15112" width="10.28515625" style="351" customWidth="1"/>
    <col min="15113" max="15113" width="11.28515625" style="351" customWidth="1"/>
    <col min="15114" max="15114" width="11" style="351" customWidth="1"/>
    <col min="15115" max="15115" width="12" style="351" customWidth="1"/>
    <col min="15116" max="15116" width="10.7109375" style="351" customWidth="1"/>
    <col min="15117" max="15117" width="7.5703125" style="351" customWidth="1"/>
    <col min="15118" max="15360" width="9.140625" style="351"/>
    <col min="15361" max="15361" width="4.7109375" style="351" customWidth="1"/>
    <col min="15362" max="15362" width="5.28515625" style="351" bestFit="1" customWidth="1"/>
    <col min="15363" max="15363" width="47.42578125" style="351" customWidth="1"/>
    <col min="15364" max="15364" width="28.140625" style="351" customWidth="1"/>
    <col min="15365" max="15365" width="12.140625" style="351" customWidth="1"/>
    <col min="15366" max="15366" width="10.28515625" style="351" customWidth="1"/>
    <col min="15367" max="15367" width="13.85546875" style="351" customWidth="1"/>
    <col min="15368" max="15368" width="10.28515625" style="351" customWidth="1"/>
    <col min="15369" max="15369" width="11.28515625" style="351" customWidth="1"/>
    <col min="15370" max="15370" width="11" style="351" customWidth="1"/>
    <col min="15371" max="15371" width="12" style="351" customWidth="1"/>
    <col min="15372" max="15372" width="10.7109375" style="351" customWidth="1"/>
    <col min="15373" max="15373" width="7.5703125" style="351" customWidth="1"/>
    <col min="15374" max="15616" width="9.140625" style="351"/>
    <col min="15617" max="15617" width="4.7109375" style="351" customWidth="1"/>
    <col min="15618" max="15618" width="5.28515625" style="351" bestFit="1" customWidth="1"/>
    <col min="15619" max="15619" width="47.42578125" style="351" customWidth="1"/>
    <col min="15620" max="15620" width="28.140625" style="351" customWidth="1"/>
    <col min="15621" max="15621" width="12.140625" style="351" customWidth="1"/>
    <col min="15622" max="15622" width="10.28515625" style="351" customWidth="1"/>
    <col min="15623" max="15623" width="13.85546875" style="351" customWidth="1"/>
    <col min="15624" max="15624" width="10.28515625" style="351" customWidth="1"/>
    <col min="15625" max="15625" width="11.28515625" style="351" customWidth="1"/>
    <col min="15626" max="15626" width="11" style="351" customWidth="1"/>
    <col min="15627" max="15627" width="12" style="351" customWidth="1"/>
    <col min="15628" max="15628" width="10.7109375" style="351" customWidth="1"/>
    <col min="15629" max="15629" width="7.5703125" style="351" customWidth="1"/>
    <col min="15630" max="15872" width="9.140625" style="351"/>
    <col min="15873" max="15873" width="4.7109375" style="351" customWidth="1"/>
    <col min="15874" max="15874" width="5.28515625" style="351" bestFit="1" customWidth="1"/>
    <col min="15875" max="15875" width="47.42578125" style="351" customWidth="1"/>
    <col min="15876" max="15876" width="28.140625" style="351" customWidth="1"/>
    <col min="15877" max="15877" width="12.140625" style="351" customWidth="1"/>
    <col min="15878" max="15878" width="10.28515625" style="351" customWidth="1"/>
    <col min="15879" max="15879" width="13.85546875" style="351" customWidth="1"/>
    <col min="15880" max="15880" width="10.28515625" style="351" customWidth="1"/>
    <col min="15881" max="15881" width="11.28515625" style="351" customWidth="1"/>
    <col min="15882" max="15882" width="11" style="351" customWidth="1"/>
    <col min="15883" max="15883" width="12" style="351" customWidth="1"/>
    <col min="15884" max="15884" width="10.7109375" style="351" customWidth="1"/>
    <col min="15885" max="15885" width="7.5703125" style="351" customWidth="1"/>
    <col min="15886" max="16128" width="9.140625" style="351"/>
    <col min="16129" max="16129" width="4.7109375" style="351" customWidth="1"/>
    <col min="16130" max="16130" width="5.28515625" style="351" bestFit="1" customWidth="1"/>
    <col min="16131" max="16131" width="47.42578125" style="351" customWidth="1"/>
    <col min="16132" max="16132" width="28.140625" style="351" customWidth="1"/>
    <col min="16133" max="16133" width="12.140625" style="351" customWidth="1"/>
    <col min="16134" max="16134" width="10.28515625" style="351" customWidth="1"/>
    <col min="16135" max="16135" width="13.85546875" style="351" customWidth="1"/>
    <col min="16136" max="16136" width="10.28515625" style="351" customWidth="1"/>
    <col min="16137" max="16137" width="11.28515625" style="351" customWidth="1"/>
    <col min="16138" max="16138" width="11" style="351" customWidth="1"/>
    <col min="16139" max="16139" width="12" style="351" customWidth="1"/>
    <col min="16140" max="16140" width="10.7109375" style="351" customWidth="1"/>
    <col min="16141" max="16141" width="7.5703125" style="351" customWidth="1"/>
    <col min="16142" max="16384" width="9.140625" style="351"/>
  </cols>
  <sheetData>
    <row r="1" spans="1:44" s="307" customFormat="1" ht="25.15" customHeight="1" x14ac:dyDescent="0.2">
      <c r="A1" s="1148" t="s">
        <v>629</v>
      </c>
      <c r="B1" s="1148"/>
      <c r="C1" s="1148"/>
      <c r="D1" s="1148"/>
      <c r="E1" s="1148"/>
      <c r="F1" s="1148"/>
      <c r="G1" s="1148"/>
      <c r="H1" s="1148"/>
      <c r="I1" s="1148"/>
      <c r="J1" s="1148"/>
      <c r="K1" s="1148"/>
      <c r="L1" s="1148"/>
      <c r="M1" s="1148"/>
      <c r="N1" s="305"/>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row>
    <row r="2" spans="1:44" s="309" customFormat="1" ht="7.5" customHeight="1" x14ac:dyDescent="0.2">
      <c r="A2" s="308"/>
      <c r="B2" s="1149"/>
      <c r="C2" s="1149"/>
      <c r="D2" s="1149"/>
      <c r="E2" s="1149"/>
      <c r="F2" s="1149"/>
      <c r="G2" s="1149"/>
      <c r="H2" s="1149"/>
      <c r="I2" s="1149"/>
      <c r="J2" s="1149"/>
      <c r="K2" s="1149"/>
      <c r="L2" s="1149"/>
      <c r="M2" s="1149"/>
      <c r="N2" s="308"/>
    </row>
    <row r="3" spans="1:44" s="307" customFormat="1" ht="25.15" customHeight="1" x14ac:dyDescent="0.2">
      <c r="A3" s="1148" t="s">
        <v>119</v>
      </c>
      <c r="B3" s="1148"/>
      <c r="C3" s="1148"/>
      <c r="D3" s="1148"/>
      <c r="E3" s="1148"/>
      <c r="F3" s="1148"/>
      <c r="G3" s="1148"/>
      <c r="H3" s="1148"/>
      <c r="I3" s="1148"/>
      <c r="J3" s="1148"/>
      <c r="K3" s="1148"/>
      <c r="L3" s="1148"/>
      <c r="M3" s="1148"/>
      <c r="N3" s="305"/>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row>
    <row r="4" spans="1:44" s="314" customFormat="1" ht="28.5" customHeight="1" x14ac:dyDescent="0.2">
      <c r="A4" s="310"/>
      <c r="B4" s="310" t="s">
        <v>120</v>
      </c>
      <c r="C4" s="311" t="s">
        <v>121</v>
      </c>
      <c r="D4" s="312" t="s">
        <v>122</v>
      </c>
      <c r="E4" s="312" t="s">
        <v>123</v>
      </c>
      <c r="F4" s="1150" t="s">
        <v>239</v>
      </c>
      <c r="G4" s="1150"/>
      <c r="H4" s="1150" t="s">
        <v>125</v>
      </c>
      <c r="I4" s="1150"/>
      <c r="J4" s="1150" t="s">
        <v>126</v>
      </c>
      <c r="K4" s="1150"/>
      <c r="L4" s="1150" t="s">
        <v>127</v>
      </c>
      <c r="M4" s="1150"/>
      <c r="N4" s="313"/>
    </row>
    <row r="5" spans="1:44" s="320" customFormat="1" ht="22.5" customHeight="1" x14ac:dyDescent="0.2">
      <c r="A5" s="315"/>
      <c r="B5" s="315"/>
      <c r="C5" s="316"/>
      <c r="D5" s="317"/>
      <c r="E5" s="317"/>
      <c r="F5" s="317" t="s">
        <v>128</v>
      </c>
      <c r="G5" s="318" t="s">
        <v>129</v>
      </c>
      <c r="H5" s="317" t="s">
        <v>128</v>
      </c>
      <c r="I5" s="317" t="s">
        <v>129</v>
      </c>
      <c r="J5" s="317" t="s">
        <v>128</v>
      </c>
      <c r="K5" s="318" t="s">
        <v>129</v>
      </c>
      <c r="L5" s="317" t="s">
        <v>128</v>
      </c>
      <c r="M5" s="318" t="s">
        <v>129</v>
      </c>
      <c r="N5" s="319"/>
    </row>
    <row r="6" spans="1:44" s="328" customFormat="1" ht="12.75" x14ac:dyDescent="0.2">
      <c r="A6" s="321">
        <v>1</v>
      </c>
      <c r="B6" s="322"/>
      <c r="C6" s="323" t="s">
        <v>630</v>
      </c>
      <c r="D6" s="324"/>
      <c r="E6" s="325"/>
      <c r="F6" s="325"/>
      <c r="G6" s="325"/>
      <c r="H6" s="325"/>
      <c r="I6" s="326"/>
      <c r="J6" s="325"/>
      <c r="K6" s="325"/>
      <c r="L6" s="325"/>
      <c r="M6" s="325"/>
      <c r="N6" s="327"/>
    </row>
    <row r="7" spans="1:44" s="328" customFormat="1" ht="45" x14ac:dyDescent="0.2">
      <c r="A7" s="329">
        <v>1.1000000000000001</v>
      </c>
      <c r="B7" s="330" t="s">
        <v>631</v>
      </c>
      <c r="C7" s="331" t="s">
        <v>632</v>
      </c>
      <c r="D7" s="324" t="s">
        <v>633</v>
      </c>
      <c r="E7" s="332" t="s">
        <v>634</v>
      </c>
      <c r="F7" s="325" t="s">
        <v>635</v>
      </c>
      <c r="G7" s="325"/>
      <c r="H7" s="325" t="s">
        <v>635</v>
      </c>
      <c r="I7" s="326"/>
      <c r="J7" s="325" t="s">
        <v>635</v>
      </c>
      <c r="K7" s="325"/>
      <c r="L7" s="325" t="s">
        <v>635</v>
      </c>
      <c r="M7" s="325"/>
      <c r="N7" s="327"/>
    </row>
    <row r="8" spans="1:44" s="328" customFormat="1" ht="45" x14ac:dyDescent="0.2">
      <c r="A8" s="329">
        <v>1.2</v>
      </c>
      <c r="B8" s="330" t="s">
        <v>631</v>
      </c>
      <c r="C8" s="331" t="s">
        <v>636</v>
      </c>
      <c r="D8" s="333" t="s">
        <v>633</v>
      </c>
      <c r="E8" s="334" t="s">
        <v>634</v>
      </c>
      <c r="F8" s="335" t="s">
        <v>635</v>
      </c>
      <c r="G8" s="336"/>
      <c r="H8" s="325" t="s">
        <v>635</v>
      </c>
      <c r="I8" s="337"/>
      <c r="J8" s="325" t="s">
        <v>635</v>
      </c>
      <c r="K8" s="336"/>
      <c r="L8" s="325" t="s">
        <v>635</v>
      </c>
      <c r="M8" s="336"/>
      <c r="N8" s="327"/>
    </row>
    <row r="9" spans="1:44" s="328" customFormat="1" ht="45" x14ac:dyDescent="0.2">
      <c r="A9" s="329">
        <v>1.3</v>
      </c>
      <c r="B9" s="330" t="s">
        <v>637</v>
      </c>
      <c r="C9" s="331" t="s">
        <v>638</v>
      </c>
      <c r="D9" s="333" t="s">
        <v>639</v>
      </c>
      <c r="E9" s="338" t="s">
        <v>640</v>
      </c>
      <c r="F9" s="339" t="s">
        <v>641</v>
      </c>
      <c r="G9" s="336"/>
      <c r="H9" s="336" t="s">
        <v>641</v>
      </c>
      <c r="I9" s="337"/>
      <c r="J9" s="336" t="s">
        <v>641</v>
      </c>
      <c r="K9" s="336"/>
      <c r="L9" s="336" t="s">
        <v>641</v>
      </c>
      <c r="M9" s="336"/>
      <c r="N9" s="327"/>
    </row>
    <row r="10" spans="1:44" s="328" customFormat="1" ht="56.25" x14ac:dyDescent="0.2">
      <c r="A10" s="329">
        <v>1.4</v>
      </c>
      <c r="B10" s="330" t="s">
        <v>642</v>
      </c>
      <c r="C10" s="331" t="s">
        <v>643</v>
      </c>
      <c r="D10" s="324" t="s">
        <v>644</v>
      </c>
      <c r="E10" s="340" t="s">
        <v>645</v>
      </c>
      <c r="F10" s="336" t="s">
        <v>646</v>
      </c>
      <c r="G10" s="336"/>
      <c r="H10" s="336" t="s">
        <v>646</v>
      </c>
      <c r="I10" s="337"/>
      <c r="J10" s="336" t="s">
        <v>646</v>
      </c>
      <c r="K10" s="336"/>
      <c r="L10" s="336" t="s">
        <v>646</v>
      </c>
      <c r="M10" s="336"/>
      <c r="N10" s="327"/>
    </row>
    <row r="11" spans="1:44" s="328" customFormat="1" ht="56.25" x14ac:dyDescent="0.2">
      <c r="A11" s="329"/>
      <c r="B11" s="330" t="s">
        <v>221</v>
      </c>
      <c r="C11" s="331" t="s">
        <v>647</v>
      </c>
      <c r="D11" s="324" t="s">
        <v>648</v>
      </c>
      <c r="E11" s="325" t="s">
        <v>649</v>
      </c>
      <c r="F11" s="336" t="s">
        <v>650</v>
      </c>
      <c r="G11" s="336"/>
      <c r="H11" s="336" t="s">
        <v>651</v>
      </c>
      <c r="I11" s="337"/>
      <c r="J11" s="336" t="s">
        <v>652</v>
      </c>
      <c r="K11" s="336"/>
      <c r="L11" s="336" t="s">
        <v>653</v>
      </c>
      <c r="M11" s="336"/>
      <c r="N11" s="327"/>
    </row>
    <row r="12" spans="1:44" s="328" customFormat="1" ht="36" x14ac:dyDescent="0.2">
      <c r="A12" s="329">
        <v>1.5</v>
      </c>
      <c r="B12" s="330" t="s">
        <v>637</v>
      </c>
      <c r="C12" s="331" t="s">
        <v>654</v>
      </c>
      <c r="D12" s="324" t="s">
        <v>655</v>
      </c>
      <c r="E12" s="325" t="s">
        <v>274</v>
      </c>
      <c r="F12" s="336" t="s">
        <v>656</v>
      </c>
      <c r="G12" s="336"/>
      <c r="H12" s="336" t="s">
        <v>656</v>
      </c>
      <c r="I12" s="337"/>
      <c r="J12" s="336" t="s">
        <v>656</v>
      </c>
      <c r="K12" s="336"/>
      <c r="L12" s="336" t="s">
        <v>656</v>
      </c>
      <c r="M12" s="336"/>
      <c r="N12" s="327"/>
    </row>
    <row r="13" spans="1:44" s="328" customFormat="1" ht="56.25" x14ac:dyDescent="0.2">
      <c r="A13" s="341">
        <v>1.6</v>
      </c>
      <c r="B13" s="342" t="s">
        <v>657</v>
      </c>
      <c r="C13" s="66" t="s">
        <v>658</v>
      </c>
      <c r="D13" s="343" t="s">
        <v>659</v>
      </c>
      <c r="E13" s="325" t="s">
        <v>274</v>
      </c>
      <c r="F13" s="325" t="s">
        <v>660</v>
      </c>
      <c r="G13" s="344"/>
      <c r="H13" s="325" t="s">
        <v>661</v>
      </c>
      <c r="I13" s="345"/>
      <c r="J13" s="325" t="s">
        <v>662</v>
      </c>
      <c r="K13" s="346"/>
      <c r="L13" s="325" t="s">
        <v>663</v>
      </c>
      <c r="M13" s="346"/>
      <c r="N13" s="327"/>
    </row>
    <row r="14" spans="1:44" ht="12" x14ac:dyDescent="0.2">
      <c r="A14" s="347">
        <v>2</v>
      </c>
      <c r="B14" s="348"/>
      <c r="C14" s="349" t="s">
        <v>664</v>
      </c>
      <c r="D14" s="343"/>
      <c r="E14" s="325"/>
      <c r="F14" s="325"/>
      <c r="G14" s="325"/>
      <c r="H14" s="325"/>
      <c r="I14" s="326"/>
      <c r="J14" s="325"/>
      <c r="K14" s="325"/>
      <c r="L14" s="325"/>
      <c r="M14" s="325"/>
      <c r="N14" s="350"/>
    </row>
    <row r="15" spans="1:44" s="328" customFormat="1" ht="45" x14ac:dyDescent="0.2">
      <c r="A15" s="341">
        <v>2.1</v>
      </c>
      <c r="B15" s="341" t="s">
        <v>665</v>
      </c>
      <c r="C15" s="343" t="s">
        <v>666</v>
      </c>
      <c r="D15" s="352" t="s">
        <v>667</v>
      </c>
      <c r="E15" s="344" t="s">
        <v>668</v>
      </c>
      <c r="F15" s="344" t="s">
        <v>669</v>
      </c>
      <c r="G15" s="346"/>
      <c r="H15" s="344" t="s">
        <v>669</v>
      </c>
      <c r="I15" s="353"/>
      <c r="J15" s="344" t="s">
        <v>669</v>
      </c>
      <c r="K15" s="346"/>
      <c r="L15" s="344" t="s">
        <v>669</v>
      </c>
      <c r="M15" s="344"/>
      <c r="N15" s="354"/>
    </row>
    <row r="16" spans="1:44" s="328" customFormat="1" ht="33.75" x14ac:dyDescent="0.2">
      <c r="A16" s="341">
        <v>2.2000000000000002</v>
      </c>
      <c r="B16" s="341" t="s">
        <v>670</v>
      </c>
      <c r="C16" s="343" t="s">
        <v>671</v>
      </c>
      <c r="D16" s="343" t="s">
        <v>672</v>
      </c>
      <c r="E16" s="325" t="s">
        <v>673</v>
      </c>
      <c r="F16" s="325" t="s">
        <v>674</v>
      </c>
      <c r="G16" s="325"/>
      <c r="H16" s="325" t="s">
        <v>674</v>
      </c>
      <c r="I16" s="326"/>
      <c r="J16" s="325" t="s">
        <v>674</v>
      </c>
      <c r="K16" s="325"/>
      <c r="L16" s="325" t="s">
        <v>674</v>
      </c>
      <c r="M16" s="325"/>
      <c r="N16" s="354"/>
    </row>
    <row r="17" spans="1:14" s="328" customFormat="1" ht="36" x14ac:dyDescent="0.2">
      <c r="A17" s="341">
        <v>2.2999999999999998</v>
      </c>
      <c r="B17" s="341" t="s">
        <v>670</v>
      </c>
      <c r="C17" s="343" t="s">
        <v>675</v>
      </c>
      <c r="D17" s="352" t="s">
        <v>676</v>
      </c>
      <c r="E17" s="325">
        <v>12</v>
      </c>
      <c r="F17" s="325">
        <v>3</v>
      </c>
      <c r="G17" s="325"/>
      <c r="H17" s="325">
        <v>3</v>
      </c>
      <c r="I17" s="326"/>
      <c r="J17" s="325">
        <v>3</v>
      </c>
      <c r="K17" s="325"/>
      <c r="L17" s="325">
        <v>3</v>
      </c>
      <c r="M17" s="325"/>
      <c r="N17" s="354"/>
    </row>
    <row r="18" spans="1:14" s="328" customFormat="1" ht="90" x14ac:dyDescent="0.2">
      <c r="A18" s="341">
        <v>2.4</v>
      </c>
      <c r="B18" s="341" t="s">
        <v>665</v>
      </c>
      <c r="C18" s="343" t="s">
        <v>677</v>
      </c>
      <c r="D18" s="343" t="s">
        <v>678</v>
      </c>
      <c r="E18" s="325">
        <v>3</v>
      </c>
      <c r="F18" s="325" t="s">
        <v>679</v>
      </c>
      <c r="G18" s="325"/>
      <c r="H18" s="325" t="s">
        <v>680</v>
      </c>
      <c r="I18" s="337"/>
      <c r="J18" s="336" t="s">
        <v>679</v>
      </c>
      <c r="K18" s="336"/>
      <c r="L18" s="325" t="s">
        <v>680</v>
      </c>
      <c r="M18" s="325"/>
      <c r="N18" s="354"/>
    </row>
    <row r="19" spans="1:14" s="328" customFormat="1" ht="12" x14ac:dyDescent="0.2">
      <c r="A19" s="321">
        <v>3</v>
      </c>
      <c r="B19" s="355"/>
      <c r="C19" s="349" t="s">
        <v>681</v>
      </c>
      <c r="D19" s="352"/>
      <c r="E19" s="326"/>
      <c r="F19" s="325"/>
      <c r="G19" s="325"/>
      <c r="H19" s="325"/>
      <c r="I19" s="326"/>
      <c r="J19" s="325"/>
      <c r="K19" s="325"/>
      <c r="L19" s="356"/>
      <c r="M19" s="325"/>
      <c r="N19" s="354"/>
    </row>
    <row r="20" spans="1:14" s="328" customFormat="1" ht="120" x14ac:dyDescent="0.2">
      <c r="A20" s="341">
        <v>3.1</v>
      </c>
      <c r="B20" s="341" t="s">
        <v>454</v>
      </c>
      <c r="C20" s="343" t="s">
        <v>682</v>
      </c>
      <c r="D20" s="343" t="s">
        <v>683</v>
      </c>
      <c r="E20" s="346" t="s">
        <v>684</v>
      </c>
      <c r="F20" s="346" t="s">
        <v>685</v>
      </c>
      <c r="G20" s="346"/>
      <c r="H20" s="346" t="s">
        <v>686</v>
      </c>
      <c r="I20" s="345"/>
      <c r="J20" s="346" t="s">
        <v>687</v>
      </c>
      <c r="K20" s="346"/>
      <c r="L20" s="346" t="s">
        <v>688</v>
      </c>
      <c r="M20" s="346"/>
      <c r="N20" s="327"/>
    </row>
    <row r="21" spans="1:14" s="328" customFormat="1" ht="60" x14ac:dyDescent="0.2">
      <c r="A21" s="341">
        <v>3.2</v>
      </c>
      <c r="B21" s="341" t="s">
        <v>454</v>
      </c>
      <c r="C21" s="343" t="s">
        <v>689</v>
      </c>
      <c r="D21" s="343" t="s">
        <v>690</v>
      </c>
      <c r="E21" s="346" t="s">
        <v>691</v>
      </c>
      <c r="F21" s="357" t="s">
        <v>692</v>
      </c>
      <c r="G21" s="346"/>
      <c r="H21" s="357" t="s">
        <v>692</v>
      </c>
      <c r="I21" s="345"/>
      <c r="J21" s="357" t="s">
        <v>692</v>
      </c>
      <c r="K21" s="346"/>
      <c r="L21" s="357" t="s">
        <v>692</v>
      </c>
      <c r="M21" s="346"/>
      <c r="N21" s="327"/>
    </row>
    <row r="22" spans="1:14" s="328" customFormat="1" ht="123.75" x14ac:dyDescent="0.2">
      <c r="A22" s="341">
        <v>3.3</v>
      </c>
      <c r="B22" s="341" t="s">
        <v>454</v>
      </c>
      <c r="C22" s="343" t="s">
        <v>693</v>
      </c>
      <c r="D22" s="343" t="s">
        <v>659</v>
      </c>
      <c r="E22" s="346" t="s">
        <v>684</v>
      </c>
      <c r="F22" s="357" t="s">
        <v>694</v>
      </c>
      <c r="G22" s="346"/>
      <c r="H22" s="357" t="s">
        <v>694</v>
      </c>
      <c r="I22" s="345"/>
      <c r="J22" s="357" t="s">
        <v>694</v>
      </c>
      <c r="K22" s="346"/>
      <c r="L22" s="357" t="s">
        <v>694</v>
      </c>
      <c r="M22" s="325"/>
      <c r="N22" s="327"/>
    </row>
    <row r="23" spans="1:14" s="328" customFormat="1" ht="12.75" x14ac:dyDescent="0.2">
      <c r="A23" s="321">
        <v>4</v>
      </c>
      <c r="B23" s="355"/>
      <c r="C23" s="349" t="s">
        <v>695</v>
      </c>
      <c r="D23" s="343"/>
      <c r="E23" s="325"/>
      <c r="F23" s="325"/>
      <c r="G23" s="325"/>
      <c r="H23" s="326"/>
      <c r="I23" s="326"/>
      <c r="J23" s="325"/>
      <c r="K23" s="325"/>
      <c r="L23" s="325"/>
      <c r="M23" s="325"/>
      <c r="N23" s="327"/>
    </row>
    <row r="24" spans="1:14" s="328" customFormat="1" ht="36" x14ac:dyDescent="0.2">
      <c r="A24" s="341" t="s">
        <v>178</v>
      </c>
      <c r="B24" s="341" t="s">
        <v>696</v>
      </c>
      <c r="C24" s="343" t="s">
        <v>697</v>
      </c>
      <c r="D24" s="343" t="s">
        <v>659</v>
      </c>
      <c r="E24" s="325" t="s">
        <v>698</v>
      </c>
      <c r="F24" s="325" t="s">
        <v>699</v>
      </c>
      <c r="G24" s="326"/>
      <c r="H24" s="325" t="s">
        <v>699</v>
      </c>
      <c r="I24" s="326"/>
      <c r="J24" s="325" t="s">
        <v>699</v>
      </c>
      <c r="K24" s="326"/>
      <c r="L24" s="325" t="s">
        <v>699</v>
      </c>
      <c r="M24" s="325"/>
      <c r="N24" s="327"/>
    </row>
    <row r="25" spans="1:14" s="328" customFormat="1" ht="45" x14ac:dyDescent="0.2">
      <c r="A25" s="341" t="s">
        <v>518</v>
      </c>
      <c r="B25" s="358" t="s">
        <v>696</v>
      </c>
      <c r="C25" s="343" t="s">
        <v>700</v>
      </c>
      <c r="D25" s="343" t="s">
        <v>701</v>
      </c>
      <c r="E25" s="344" t="s">
        <v>702</v>
      </c>
      <c r="F25" s="359" t="s">
        <v>703</v>
      </c>
      <c r="G25" s="353"/>
      <c r="H25" s="344" t="s">
        <v>703</v>
      </c>
      <c r="I25" s="360"/>
      <c r="J25" s="344" t="s">
        <v>703</v>
      </c>
      <c r="K25" s="353"/>
      <c r="L25" s="344" t="s">
        <v>703</v>
      </c>
      <c r="M25" s="344"/>
      <c r="N25" s="327"/>
    </row>
    <row r="26" spans="1:14" s="328" customFormat="1" ht="56.25" x14ac:dyDescent="0.2">
      <c r="A26" s="341" t="s">
        <v>524</v>
      </c>
      <c r="B26" s="361" t="s">
        <v>704</v>
      </c>
      <c r="C26" s="324" t="s">
        <v>705</v>
      </c>
      <c r="D26" s="352" t="s">
        <v>706</v>
      </c>
      <c r="E26" s="344" t="s">
        <v>707</v>
      </c>
      <c r="F26" s="344" t="s">
        <v>708</v>
      </c>
      <c r="G26" s="353"/>
      <c r="H26" s="344" t="s">
        <v>709</v>
      </c>
      <c r="I26" s="362"/>
      <c r="J26" s="344" t="s">
        <v>708</v>
      </c>
      <c r="K26" s="353"/>
      <c r="L26" s="344" t="s">
        <v>710</v>
      </c>
      <c r="M26" s="344"/>
      <c r="N26" s="327"/>
    </row>
    <row r="27" spans="1:14" s="328" customFormat="1" ht="24" x14ac:dyDescent="0.2">
      <c r="A27" s="341" t="s">
        <v>711</v>
      </c>
      <c r="B27" s="363" t="s">
        <v>712</v>
      </c>
      <c r="C27" s="343" t="s">
        <v>713</v>
      </c>
      <c r="D27" s="343" t="s">
        <v>714</v>
      </c>
      <c r="E27" s="364">
        <v>1</v>
      </c>
      <c r="F27" s="364">
        <v>1</v>
      </c>
      <c r="G27" s="365"/>
      <c r="H27" s="364">
        <v>1</v>
      </c>
      <c r="I27" s="362"/>
      <c r="J27" s="364">
        <v>1</v>
      </c>
      <c r="K27" s="366"/>
      <c r="L27" s="364">
        <v>1</v>
      </c>
      <c r="M27" s="344"/>
      <c r="N27" s="327"/>
    </row>
    <row r="28" spans="1:14" s="328" customFormat="1" ht="56.25" x14ac:dyDescent="0.2">
      <c r="A28" s="341" t="s">
        <v>715</v>
      </c>
      <c r="B28" s="363" t="s">
        <v>696</v>
      </c>
      <c r="C28" s="367" t="s">
        <v>716</v>
      </c>
      <c r="D28" s="367" t="s">
        <v>717</v>
      </c>
      <c r="E28" s="368" t="s">
        <v>645</v>
      </c>
      <c r="F28" s="368" t="s">
        <v>718</v>
      </c>
      <c r="G28" s="369"/>
      <c r="H28" s="370" t="s">
        <v>718</v>
      </c>
      <c r="I28" s="362"/>
      <c r="J28" s="371" t="s">
        <v>718</v>
      </c>
      <c r="K28" s="372"/>
      <c r="L28" s="364" t="s">
        <v>718</v>
      </c>
      <c r="M28" s="344"/>
      <c r="N28" s="327"/>
    </row>
    <row r="29" spans="1:14" s="328" customFormat="1" ht="56.25" x14ac:dyDescent="0.2">
      <c r="A29" s="363" t="s">
        <v>326</v>
      </c>
      <c r="B29" s="363" t="s">
        <v>704</v>
      </c>
      <c r="C29" s="367" t="s">
        <v>719</v>
      </c>
      <c r="D29" s="367" t="s">
        <v>720</v>
      </c>
      <c r="E29" s="368">
        <v>1</v>
      </c>
      <c r="F29" s="368" t="s">
        <v>721</v>
      </c>
      <c r="G29" s="369"/>
      <c r="H29" s="368" t="s">
        <v>721</v>
      </c>
      <c r="I29" s="373"/>
      <c r="J29" s="368" t="s">
        <v>721</v>
      </c>
      <c r="K29" s="372"/>
      <c r="L29" s="364" t="s">
        <v>721</v>
      </c>
      <c r="M29" s="344"/>
      <c r="N29" s="327"/>
    </row>
    <row r="30" spans="1:14" s="328" customFormat="1" ht="36" x14ac:dyDescent="0.2">
      <c r="A30" s="363" t="s">
        <v>331</v>
      </c>
      <c r="B30" s="341" t="s">
        <v>704</v>
      </c>
      <c r="C30" s="367" t="s">
        <v>722</v>
      </c>
      <c r="D30" s="367" t="s">
        <v>723</v>
      </c>
      <c r="E30" s="374">
        <v>120</v>
      </c>
      <c r="F30" s="368" t="s">
        <v>724</v>
      </c>
      <c r="G30" s="369"/>
      <c r="H30" s="370" t="s">
        <v>724</v>
      </c>
      <c r="I30" s="375"/>
      <c r="J30" s="371" t="s">
        <v>724</v>
      </c>
      <c r="K30" s="372"/>
      <c r="L30" s="368" t="s">
        <v>724</v>
      </c>
      <c r="M30" s="368"/>
      <c r="N30" s="327"/>
    </row>
    <row r="31" spans="1:14" s="328" customFormat="1" ht="24" x14ac:dyDescent="0.2">
      <c r="A31" s="363" t="s">
        <v>725</v>
      </c>
      <c r="B31" s="342" t="s">
        <v>704</v>
      </c>
      <c r="C31" s="376" t="s">
        <v>726</v>
      </c>
      <c r="D31" s="377" t="s">
        <v>659</v>
      </c>
      <c r="E31" s="378" t="s">
        <v>727</v>
      </c>
      <c r="F31" s="378" t="s">
        <v>548</v>
      </c>
      <c r="G31" s="379"/>
      <c r="H31" s="378" t="s">
        <v>548</v>
      </c>
      <c r="I31" s="362"/>
      <c r="J31" s="378" t="s">
        <v>548</v>
      </c>
      <c r="K31" s="380"/>
      <c r="L31" s="378" t="s">
        <v>548</v>
      </c>
      <c r="M31" s="381"/>
      <c r="N31" s="327"/>
    </row>
    <row r="32" spans="1:14" s="328" customFormat="1" ht="24" x14ac:dyDescent="0.2">
      <c r="A32" s="363" t="s">
        <v>728</v>
      </c>
      <c r="B32" s="341" t="s">
        <v>696</v>
      </c>
      <c r="C32" s="382" t="s">
        <v>729</v>
      </c>
      <c r="D32" s="383" t="s">
        <v>659</v>
      </c>
      <c r="E32" s="384" t="s">
        <v>727</v>
      </c>
      <c r="F32" s="384" t="s">
        <v>548</v>
      </c>
      <c r="G32" s="384"/>
      <c r="H32" s="384" t="s">
        <v>548</v>
      </c>
      <c r="I32" s="385"/>
      <c r="J32" s="384" t="s">
        <v>548</v>
      </c>
      <c r="K32" s="384"/>
      <c r="L32" s="384" t="s">
        <v>548</v>
      </c>
      <c r="M32" s="386"/>
      <c r="N32" s="327"/>
    </row>
    <row r="33" spans="1:14" s="328" customFormat="1" ht="12.75" x14ac:dyDescent="0.2">
      <c r="A33" s="321">
        <v>5</v>
      </c>
      <c r="B33" s="387"/>
      <c r="C33" s="388" t="s">
        <v>730</v>
      </c>
      <c r="D33" s="389"/>
      <c r="E33" s="340"/>
      <c r="F33" s="340"/>
      <c r="G33" s="340"/>
      <c r="H33" s="340"/>
      <c r="I33" s="390"/>
      <c r="J33" s="340"/>
      <c r="K33" s="340"/>
      <c r="L33" s="325"/>
      <c r="M33" s="325"/>
      <c r="N33" s="327"/>
    </row>
    <row r="34" spans="1:14" s="328" customFormat="1" ht="45" x14ac:dyDescent="0.2">
      <c r="A34" s="341" t="s">
        <v>209</v>
      </c>
      <c r="B34" s="341" t="s">
        <v>449</v>
      </c>
      <c r="C34" s="343" t="s">
        <v>731</v>
      </c>
      <c r="D34" s="343" t="s">
        <v>732</v>
      </c>
      <c r="E34" s="344" t="s">
        <v>733</v>
      </c>
      <c r="F34" s="344" t="s">
        <v>734</v>
      </c>
      <c r="G34" s="344"/>
      <c r="H34" s="344" t="s">
        <v>734</v>
      </c>
      <c r="I34" s="391"/>
      <c r="J34" s="344" t="s">
        <v>734</v>
      </c>
      <c r="K34" s="344"/>
      <c r="L34" s="344" t="s">
        <v>734</v>
      </c>
      <c r="M34" s="344"/>
      <c r="N34" s="327"/>
    </row>
    <row r="35" spans="1:14" s="328" customFormat="1" ht="33.75" x14ac:dyDescent="0.2">
      <c r="A35" s="341" t="s">
        <v>225</v>
      </c>
      <c r="B35" s="341" t="s">
        <v>449</v>
      </c>
      <c r="C35" s="343" t="s">
        <v>735</v>
      </c>
      <c r="D35" s="343" t="s">
        <v>736</v>
      </c>
      <c r="E35" s="344">
        <v>0.03</v>
      </c>
      <c r="F35" s="344" t="s">
        <v>737</v>
      </c>
      <c r="G35" s="344"/>
      <c r="H35" s="344" t="s">
        <v>737</v>
      </c>
      <c r="I35" s="391"/>
      <c r="J35" s="344" t="s">
        <v>737</v>
      </c>
      <c r="K35" s="344"/>
      <c r="L35" s="344" t="s">
        <v>737</v>
      </c>
      <c r="M35" s="344"/>
      <c r="N35" s="327"/>
    </row>
    <row r="36" spans="1:14" s="328" customFormat="1" ht="24" x14ac:dyDescent="0.2">
      <c r="A36" s="341" t="s">
        <v>738</v>
      </c>
      <c r="B36" s="341">
        <v>1.4</v>
      </c>
      <c r="C36" s="343" t="s">
        <v>739</v>
      </c>
      <c r="D36" s="343" t="s">
        <v>740</v>
      </c>
      <c r="E36" s="346">
        <v>10</v>
      </c>
      <c r="F36" s="344" t="s">
        <v>741</v>
      </c>
      <c r="G36" s="344"/>
      <c r="H36" s="344" t="s">
        <v>742</v>
      </c>
      <c r="I36" s="391"/>
      <c r="J36" s="344" t="s">
        <v>741</v>
      </c>
      <c r="K36" s="344"/>
      <c r="L36" s="344" t="s">
        <v>742</v>
      </c>
      <c r="M36" s="344"/>
      <c r="N36" s="327"/>
    </row>
    <row r="37" spans="1:14" s="328" customFormat="1" ht="33.75" x14ac:dyDescent="0.2">
      <c r="A37" s="358">
        <v>5.2</v>
      </c>
      <c r="B37" s="358" t="s">
        <v>449</v>
      </c>
      <c r="C37" s="343" t="s">
        <v>743</v>
      </c>
      <c r="D37" s="343" t="s">
        <v>744</v>
      </c>
      <c r="E37" s="392">
        <v>1</v>
      </c>
      <c r="F37" s="393" t="s">
        <v>745</v>
      </c>
      <c r="G37" s="393"/>
      <c r="H37" s="393" t="s">
        <v>746</v>
      </c>
      <c r="I37" s="394"/>
      <c r="J37" s="393" t="s">
        <v>747</v>
      </c>
      <c r="K37" s="393"/>
      <c r="L37" s="393" t="s">
        <v>748</v>
      </c>
      <c r="M37" s="393"/>
      <c r="N37" s="327"/>
    </row>
    <row r="38" spans="1:14" s="328" customFormat="1" ht="36" x14ac:dyDescent="0.2">
      <c r="A38" s="395">
        <v>5.3</v>
      </c>
      <c r="B38" s="395" t="s">
        <v>449</v>
      </c>
      <c r="C38" s="396" t="s">
        <v>749</v>
      </c>
      <c r="D38" s="397" t="s">
        <v>750</v>
      </c>
      <c r="E38" s="398" t="s">
        <v>751</v>
      </c>
      <c r="F38" s="399" t="s">
        <v>752</v>
      </c>
      <c r="G38" s="393"/>
      <c r="H38" s="399" t="s">
        <v>753</v>
      </c>
      <c r="I38" s="394"/>
      <c r="J38" s="399" t="s">
        <v>754</v>
      </c>
      <c r="K38" s="394"/>
      <c r="L38" s="399" t="s">
        <v>755</v>
      </c>
      <c r="M38" s="394"/>
      <c r="N38" s="327"/>
    </row>
    <row r="39" spans="1:14" s="328" customFormat="1" ht="12" x14ac:dyDescent="0.2">
      <c r="A39" s="400">
        <v>6</v>
      </c>
      <c r="B39" s="401"/>
      <c r="C39" s="402" t="s">
        <v>756</v>
      </c>
      <c r="D39" s="403"/>
      <c r="E39" s="404"/>
      <c r="F39" s="405"/>
      <c r="G39" s="405"/>
      <c r="H39" s="405"/>
      <c r="I39" s="406"/>
      <c r="J39" s="405"/>
      <c r="K39" s="405"/>
      <c r="L39" s="404"/>
      <c r="M39" s="405"/>
      <c r="N39" s="407"/>
    </row>
    <row r="40" spans="1:14" s="328" customFormat="1" ht="36" x14ac:dyDescent="0.2">
      <c r="A40" s="408" t="s">
        <v>757</v>
      </c>
      <c r="B40" s="409" t="s">
        <v>758</v>
      </c>
      <c r="C40" s="410" t="s">
        <v>759</v>
      </c>
      <c r="D40" s="411" t="s">
        <v>760</v>
      </c>
      <c r="E40" s="406">
        <v>1</v>
      </c>
      <c r="F40" s="405">
        <v>0</v>
      </c>
      <c r="G40" s="404"/>
      <c r="H40" s="405">
        <v>1</v>
      </c>
      <c r="I40" s="406"/>
      <c r="J40" s="405">
        <v>0</v>
      </c>
      <c r="K40" s="405"/>
      <c r="L40" s="405">
        <v>0</v>
      </c>
      <c r="M40" s="405"/>
      <c r="N40" s="407"/>
    </row>
    <row r="41" spans="1:14" s="328" customFormat="1" ht="36" x14ac:dyDescent="0.2">
      <c r="A41" s="408" t="s">
        <v>761</v>
      </c>
      <c r="B41" s="409" t="s">
        <v>758</v>
      </c>
      <c r="C41" s="410" t="s">
        <v>762</v>
      </c>
      <c r="D41" s="411" t="s">
        <v>760</v>
      </c>
      <c r="E41" s="406">
        <v>2</v>
      </c>
      <c r="F41" s="405">
        <v>1</v>
      </c>
      <c r="G41" s="404"/>
      <c r="H41" s="405">
        <v>0</v>
      </c>
      <c r="I41" s="406"/>
      <c r="J41" s="405">
        <v>0</v>
      </c>
      <c r="K41" s="405"/>
      <c r="L41" s="405">
        <v>1</v>
      </c>
      <c r="M41" s="405"/>
      <c r="N41" s="407"/>
    </row>
    <row r="42" spans="1:14" s="328" customFormat="1" ht="48" x14ac:dyDescent="0.2">
      <c r="A42" s="408" t="s">
        <v>763</v>
      </c>
      <c r="B42" s="409" t="s">
        <v>758</v>
      </c>
      <c r="C42" s="410" t="s">
        <v>764</v>
      </c>
      <c r="D42" s="411" t="s">
        <v>760</v>
      </c>
      <c r="E42" s="406">
        <v>1</v>
      </c>
      <c r="F42" s="405">
        <v>0</v>
      </c>
      <c r="G42" s="412"/>
      <c r="H42" s="405">
        <v>0</v>
      </c>
      <c r="I42" s="406"/>
      <c r="J42" s="405">
        <v>0</v>
      </c>
      <c r="K42" s="405"/>
      <c r="L42" s="405">
        <v>1</v>
      </c>
      <c r="M42" s="405"/>
      <c r="N42" s="407"/>
    </row>
    <row r="43" spans="1:14" s="328" customFormat="1" ht="48" x14ac:dyDescent="0.2">
      <c r="A43" s="408" t="s">
        <v>765</v>
      </c>
      <c r="B43" s="409" t="s">
        <v>758</v>
      </c>
      <c r="C43" s="410" t="s">
        <v>766</v>
      </c>
      <c r="D43" s="411" t="s">
        <v>760</v>
      </c>
      <c r="E43" s="406">
        <v>3</v>
      </c>
      <c r="F43" s="413" t="s">
        <v>767</v>
      </c>
      <c r="G43" s="414"/>
      <c r="H43" s="415" t="s">
        <v>768</v>
      </c>
      <c r="I43" s="406"/>
      <c r="J43" s="404"/>
      <c r="K43" s="404"/>
      <c r="L43" s="404" t="s">
        <v>767</v>
      </c>
      <c r="M43" s="404"/>
      <c r="N43" s="407"/>
    </row>
    <row r="44" spans="1:14" s="328" customFormat="1" ht="36" x14ac:dyDescent="0.2">
      <c r="A44" s="408" t="s">
        <v>769</v>
      </c>
      <c r="B44" s="409" t="s">
        <v>758</v>
      </c>
      <c r="C44" s="410" t="s">
        <v>770</v>
      </c>
      <c r="D44" s="411" t="s">
        <v>760</v>
      </c>
      <c r="E44" s="406">
        <v>1</v>
      </c>
      <c r="F44" s="405">
        <v>0</v>
      </c>
      <c r="G44" s="416"/>
      <c r="H44" s="405">
        <v>1</v>
      </c>
      <c r="I44" s="406"/>
      <c r="J44" s="405">
        <v>0</v>
      </c>
      <c r="K44" s="405"/>
      <c r="L44" s="405">
        <v>0</v>
      </c>
      <c r="M44" s="405"/>
      <c r="N44" s="407"/>
    </row>
    <row r="45" spans="1:14" s="328" customFormat="1" ht="24" x14ac:dyDescent="0.2">
      <c r="A45" s="408" t="s">
        <v>771</v>
      </c>
      <c r="B45" s="409" t="s">
        <v>758</v>
      </c>
      <c r="C45" s="410" t="s">
        <v>772</v>
      </c>
      <c r="D45" s="411" t="s">
        <v>760</v>
      </c>
      <c r="E45" s="406">
        <v>1</v>
      </c>
      <c r="F45" s="405">
        <v>0</v>
      </c>
      <c r="G45" s="404"/>
      <c r="H45" s="405">
        <v>1</v>
      </c>
      <c r="I45" s="406"/>
      <c r="J45" s="405">
        <v>0</v>
      </c>
      <c r="K45" s="405"/>
      <c r="L45" s="405">
        <v>0</v>
      </c>
      <c r="M45" s="405"/>
      <c r="N45" s="407"/>
    </row>
    <row r="46" spans="1:14" s="328" customFormat="1" ht="288" x14ac:dyDescent="0.2">
      <c r="A46" s="408">
        <v>6.2</v>
      </c>
      <c r="B46" s="409" t="s">
        <v>773</v>
      </c>
      <c r="C46" s="410" t="s">
        <v>774</v>
      </c>
      <c r="D46" s="411" t="s">
        <v>775</v>
      </c>
      <c r="E46" s="406">
        <v>41</v>
      </c>
      <c r="F46" s="405" t="s">
        <v>776</v>
      </c>
      <c r="G46" s="404"/>
      <c r="H46" s="405" t="s">
        <v>777</v>
      </c>
      <c r="I46" s="406"/>
      <c r="J46" s="405" t="s">
        <v>778</v>
      </c>
      <c r="K46" s="405"/>
      <c r="L46" s="405" t="s">
        <v>779</v>
      </c>
      <c r="M46" s="405"/>
      <c r="N46" s="407"/>
    </row>
    <row r="47" spans="1:14" s="328" customFormat="1" ht="84" x14ac:dyDescent="0.2">
      <c r="A47" s="408">
        <v>6.3</v>
      </c>
      <c r="B47" s="409" t="s">
        <v>773</v>
      </c>
      <c r="C47" s="410" t="s">
        <v>780</v>
      </c>
      <c r="D47" s="411" t="s">
        <v>781</v>
      </c>
      <c r="E47" s="406" t="s">
        <v>782</v>
      </c>
      <c r="F47" s="405" t="s">
        <v>783</v>
      </c>
      <c r="G47" s="404"/>
      <c r="H47" s="405"/>
      <c r="I47" s="406"/>
      <c r="J47" s="405"/>
      <c r="K47" s="405"/>
      <c r="L47" s="405" t="s">
        <v>784</v>
      </c>
      <c r="M47" s="405"/>
      <c r="N47" s="407"/>
    </row>
    <row r="48" spans="1:14" s="328" customFormat="1" ht="60" x14ac:dyDescent="0.2">
      <c r="A48" s="408">
        <v>6.4</v>
      </c>
      <c r="B48" s="409" t="s">
        <v>785</v>
      </c>
      <c r="C48" s="410" t="s">
        <v>786</v>
      </c>
      <c r="D48" s="411" t="s">
        <v>787</v>
      </c>
      <c r="E48" s="404" t="s">
        <v>788</v>
      </c>
      <c r="F48" s="404" t="s">
        <v>789</v>
      </c>
      <c r="G48" s="404"/>
      <c r="H48" s="404" t="s">
        <v>789</v>
      </c>
      <c r="I48" s="406"/>
      <c r="J48" s="404" t="s">
        <v>789</v>
      </c>
      <c r="K48" s="404"/>
      <c r="L48" s="404" t="s">
        <v>789</v>
      </c>
      <c r="M48" s="404"/>
      <c r="N48" s="407"/>
    </row>
    <row r="49" spans="1:14" s="328" customFormat="1" ht="36" x14ac:dyDescent="0.2">
      <c r="A49" s="408" t="s">
        <v>790</v>
      </c>
      <c r="B49" s="409" t="s">
        <v>785</v>
      </c>
      <c r="C49" s="410" t="s">
        <v>791</v>
      </c>
      <c r="D49" s="411" t="s">
        <v>787</v>
      </c>
      <c r="E49" s="404" t="s">
        <v>788</v>
      </c>
      <c r="F49" s="404" t="s">
        <v>789</v>
      </c>
      <c r="G49" s="404"/>
      <c r="H49" s="404" t="s">
        <v>789</v>
      </c>
      <c r="I49" s="406"/>
      <c r="J49" s="404" t="s">
        <v>789</v>
      </c>
      <c r="K49" s="405"/>
      <c r="L49" s="404" t="s">
        <v>789</v>
      </c>
      <c r="M49" s="405"/>
      <c r="N49" s="407"/>
    </row>
    <row r="50" spans="1:14" s="328" customFormat="1" ht="33.75" x14ac:dyDescent="0.2">
      <c r="A50" s="408" t="s">
        <v>792</v>
      </c>
      <c r="B50" s="409" t="s">
        <v>785</v>
      </c>
      <c r="C50" s="410" t="s">
        <v>793</v>
      </c>
      <c r="D50" s="411" t="s">
        <v>788</v>
      </c>
      <c r="E50" s="404" t="s">
        <v>788</v>
      </c>
      <c r="F50" s="404" t="s">
        <v>789</v>
      </c>
      <c r="G50" s="404"/>
      <c r="H50" s="404" t="s">
        <v>789</v>
      </c>
      <c r="I50" s="406"/>
      <c r="J50" s="404" t="s">
        <v>789</v>
      </c>
      <c r="K50" s="405"/>
      <c r="L50" s="404" t="s">
        <v>789</v>
      </c>
      <c r="M50" s="405"/>
      <c r="N50" s="407"/>
    </row>
    <row r="51" spans="1:14" s="328" customFormat="1" ht="45" x14ac:dyDescent="0.2">
      <c r="A51" s="408">
        <v>6.6</v>
      </c>
      <c r="B51" s="409" t="s">
        <v>785</v>
      </c>
      <c r="C51" s="410" t="s">
        <v>794</v>
      </c>
      <c r="D51" s="411" t="s">
        <v>788</v>
      </c>
      <c r="E51" s="404" t="s">
        <v>788</v>
      </c>
      <c r="F51" s="404" t="s">
        <v>795</v>
      </c>
      <c r="G51" s="404"/>
      <c r="H51" s="404"/>
      <c r="I51" s="406"/>
      <c r="J51" s="404"/>
      <c r="K51" s="405"/>
      <c r="L51" s="404"/>
      <c r="M51" s="405"/>
      <c r="N51" s="407"/>
    </row>
    <row r="52" spans="1:14" s="425" customFormat="1" ht="12" x14ac:dyDescent="0.2">
      <c r="A52" s="417"/>
      <c r="B52" s="418"/>
      <c r="C52" s="419" t="s">
        <v>796</v>
      </c>
      <c r="D52" s="420"/>
      <c r="E52" s="404"/>
      <c r="F52" s="404"/>
      <c r="G52" s="421"/>
      <c r="H52" s="404"/>
      <c r="I52" s="422"/>
      <c r="J52" s="404"/>
      <c r="K52" s="423"/>
      <c r="L52" s="404"/>
      <c r="M52" s="423"/>
      <c r="N52" s="424"/>
    </row>
    <row r="53" spans="1:14" s="328" customFormat="1" ht="48" x14ac:dyDescent="0.2">
      <c r="A53" s="408" t="s">
        <v>797</v>
      </c>
      <c r="B53" s="409" t="s">
        <v>798</v>
      </c>
      <c r="C53" s="410" t="s">
        <v>799</v>
      </c>
      <c r="D53" s="411" t="s">
        <v>788</v>
      </c>
      <c r="E53" s="404" t="s">
        <v>788</v>
      </c>
      <c r="F53" s="404" t="s">
        <v>800</v>
      </c>
      <c r="G53" s="404"/>
      <c r="H53" s="404" t="s">
        <v>800</v>
      </c>
      <c r="I53" s="404"/>
      <c r="J53" s="404" t="s">
        <v>800</v>
      </c>
      <c r="K53" s="404"/>
      <c r="L53" s="404" t="s">
        <v>801</v>
      </c>
      <c r="M53" s="405"/>
      <c r="N53" s="407"/>
    </row>
    <row r="54" spans="1:14" s="328" customFormat="1" ht="45" x14ac:dyDescent="0.2">
      <c r="A54" s="408" t="s">
        <v>802</v>
      </c>
      <c r="B54" s="409" t="s">
        <v>798</v>
      </c>
      <c r="C54" s="410" t="s">
        <v>803</v>
      </c>
      <c r="D54" s="411" t="s">
        <v>788</v>
      </c>
      <c r="E54" s="404" t="s">
        <v>788</v>
      </c>
      <c r="F54" s="404" t="s">
        <v>800</v>
      </c>
      <c r="G54" s="404"/>
      <c r="H54" s="404" t="s">
        <v>800</v>
      </c>
      <c r="I54" s="426"/>
      <c r="J54" s="404" t="s">
        <v>800</v>
      </c>
      <c r="K54" s="405"/>
      <c r="L54" s="404" t="s">
        <v>804</v>
      </c>
      <c r="M54" s="405"/>
      <c r="N54" s="407"/>
    </row>
    <row r="55" spans="1:14" s="328" customFormat="1" ht="33.75" x14ac:dyDescent="0.2">
      <c r="A55" s="408">
        <v>6.8</v>
      </c>
      <c r="B55" s="409" t="s">
        <v>805</v>
      </c>
      <c r="C55" s="410" t="s">
        <v>806</v>
      </c>
      <c r="D55" s="411" t="s">
        <v>740</v>
      </c>
      <c r="E55" s="404">
        <v>4</v>
      </c>
      <c r="F55" s="404" t="s">
        <v>807</v>
      </c>
      <c r="G55" s="404"/>
      <c r="H55" s="404" t="s">
        <v>807</v>
      </c>
      <c r="I55" s="404"/>
      <c r="J55" s="404" t="s">
        <v>807</v>
      </c>
      <c r="K55" s="404"/>
      <c r="L55" s="404" t="s">
        <v>807</v>
      </c>
      <c r="M55" s="427"/>
      <c r="N55" s="407"/>
    </row>
    <row r="56" spans="1:14" s="328" customFormat="1" ht="12" x14ac:dyDescent="0.2">
      <c r="A56" s="428">
        <v>7</v>
      </c>
      <c r="B56" s="429"/>
      <c r="C56" s="402" t="s">
        <v>808</v>
      </c>
      <c r="D56" s="403"/>
      <c r="E56" s="404"/>
      <c r="F56" s="430"/>
      <c r="G56" s="431"/>
      <c r="H56" s="430"/>
      <c r="I56" s="432"/>
      <c r="J56" s="430"/>
      <c r="K56" s="431"/>
      <c r="L56" s="430"/>
      <c r="M56" s="431"/>
      <c r="N56" s="407"/>
    </row>
    <row r="57" spans="1:14" s="328" customFormat="1" ht="36" x14ac:dyDescent="0.2">
      <c r="A57" s="408" t="s">
        <v>809</v>
      </c>
      <c r="B57" s="433" t="s">
        <v>810</v>
      </c>
      <c r="C57" s="410" t="s">
        <v>811</v>
      </c>
      <c r="D57" s="411" t="s">
        <v>812</v>
      </c>
      <c r="E57" s="406" t="s">
        <v>813</v>
      </c>
      <c r="F57" s="404" t="s">
        <v>814</v>
      </c>
      <c r="G57" s="404"/>
      <c r="H57" s="404" t="s">
        <v>815</v>
      </c>
      <c r="I57" s="406"/>
      <c r="J57" s="404" t="s">
        <v>815</v>
      </c>
      <c r="K57" s="412"/>
      <c r="L57" s="404" t="s">
        <v>814</v>
      </c>
      <c r="M57" s="405"/>
      <c r="N57" s="407"/>
    </row>
    <row r="58" spans="1:14" s="328" customFormat="1" ht="45" x14ac:dyDescent="0.2">
      <c r="A58" s="408" t="s">
        <v>816</v>
      </c>
      <c r="B58" s="433" t="s">
        <v>810</v>
      </c>
      <c r="C58" s="410" t="s">
        <v>817</v>
      </c>
      <c r="D58" s="411" t="s">
        <v>818</v>
      </c>
      <c r="E58" s="406" t="s">
        <v>819</v>
      </c>
      <c r="F58" s="404" t="s">
        <v>820</v>
      </c>
      <c r="G58" s="404"/>
      <c r="H58" s="404" t="s">
        <v>820</v>
      </c>
      <c r="I58" s="404"/>
      <c r="J58" s="404" t="s">
        <v>820</v>
      </c>
      <c r="K58" s="404"/>
      <c r="L58" s="404" t="s">
        <v>820</v>
      </c>
      <c r="M58" s="434"/>
      <c r="N58" s="407"/>
    </row>
    <row r="59" spans="1:14" s="328" customFormat="1" ht="24" x14ac:dyDescent="0.2">
      <c r="A59" s="408">
        <v>7.2</v>
      </c>
      <c r="B59" s="435" t="s">
        <v>785</v>
      </c>
      <c r="C59" s="410" t="s">
        <v>821</v>
      </c>
      <c r="D59" s="411" t="s">
        <v>822</v>
      </c>
      <c r="E59" s="406" t="s">
        <v>823</v>
      </c>
      <c r="F59" s="404" t="s">
        <v>824</v>
      </c>
      <c r="G59" s="404"/>
      <c r="H59" s="404" t="s">
        <v>824</v>
      </c>
      <c r="I59" s="404"/>
      <c r="J59" s="404" t="s">
        <v>824</v>
      </c>
      <c r="K59" s="404"/>
      <c r="L59" s="404" t="s">
        <v>824</v>
      </c>
      <c r="M59" s="434"/>
      <c r="N59" s="407"/>
    </row>
    <row r="60" spans="1:14" s="328" customFormat="1" ht="67.5" x14ac:dyDescent="0.2">
      <c r="A60" s="408">
        <v>7.3</v>
      </c>
      <c r="B60" s="436" t="s">
        <v>810</v>
      </c>
      <c r="C60" s="410" t="s">
        <v>825</v>
      </c>
      <c r="D60" s="411" t="s">
        <v>826</v>
      </c>
      <c r="E60" s="437">
        <v>1</v>
      </c>
      <c r="F60" s="404" t="s">
        <v>827</v>
      </c>
      <c r="G60" s="404"/>
      <c r="H60" s="404" t="s">
        <v>827</v>
      </c>
      <c r="I60" s="404"/>
      <c r="J60" s="404" t="s">
        <v>827</v>
      </c>
      <c r="K60" s="404"/>
      <c r="L60" s="404" t="s">
        <v>827</v>
      </c>
      <c r="M60" s="404"/>
      <c r="N60" s="407"/>
    </row>
    <row r="61" spans="1:14" s="320" customFormat="1" ht="24" x14ac:dyDescent="0.2">
      <c r="A61" s="438">
        <v>9</v>
      </c>
      <c r="B61" s="439"/>
      <c r="C61" s="440" t="s">
        <v>828</v>
      </c>
      <c r="D61" s="441"/>
      <c r="E61" s="442"/>
      <c r="F61" s="404"/>
      <c r="G61" s="443"/>
      <c r="H61" s="404"/>
      <c r="I61" s="444"/>
      <c r="J61" s="413"/>
      <c r="K61" s="445"/>
      <c r="L61" s="415"/>
      <c r="M61" s="445"/>
      <c r="N61" s="446"/>
    </row>
    <row r="62" spans="1:14" s="320" customFormat="1" ht="45" x14ac:dyDescent="0.2">
      <c r="A62" s="408">
        <v>8.1</v>
      </c>
      <c r="B62" s="433">
        <v>5.0999999999999996</v>
      </c>
      <c r="C62" s="447" t="s">
        <v>829</v>
      </c>
      <c r="D62" s="447" t="s">
        <v>830</v>
      </c>
      <c r="E62" s="448">
        <v>0.05</v>
      </c>
      <c r="F62" s="404" t="s">
        <v>831</v>
      </c>
      <c r="G62" s="448"/>
      <c r="H62" s="404" t="s">
        <v>831</v>
      </c>
      <c r="I62" s="426"/>
      <c r="J62" s="413" t="s">
        <v>831</v>
      </c>
      <c r="K62" s="442"/>
      <c r="L62" s="415" t="s">
        <v>831</v>
      </c>
      <c r="M62" s="443"/>
      <c r="N62" s="446"/>
    </row>
    <row r="63" spans="1:14" s="320" customFormat="1" ht="24" x14ac:dyDescent="0.2">
      <c r="A63" s="408" t="s">
        <v>590</v>
      </c>
      <c r="B63" s="433">
        <v>4.0999999999999996</v>
      </c>
      <c r="C63" s="447" t="s">
        <v>832</v>
      </c>
      <c r="D63" s="447" t="s">
        <v>833</v>
      </c>
      <c r="E63" s="404">
        <v>24</v>
      </c>
      <c r="F63" s="404" t="s">
        <v>834</v>
      </c>
      <c r="G63" s="448"/>
      <c r="H63" s="404" t="s">
        <v>834</v>
      </c>
      <c r="I63" s="426"/>
      <c r="J63" s="413" t="s">
        <v>834</v>
      </c>
      <c r="K63" s="442"/>
      <c r="L63" s="415" t="s">
        <v>834</v>
      </c>
      <c r="M63" s="443"/>
      <c r="N63" s="446"/>
    </row>
    <row r="64" spans="1:14" s="320" customFormat="1" ht="24" x14ac:dyDescent="0.2">
      <c r="A64" s="408" t="s">
        <v>598</v>
      </c>
      <c r="B64" s="433">
        <v>4.0999999999999996</v>
      </c>
      <c r="C64" s="447" t="s">
        <v>835</v>
      </c>
      <c r="D64" s="447" t="s">
        <v>833</v>
      </c>
      <c r="E64" s="404">
        <v>4</v>
      </c>
      <c r="F64" s="404" t="s">
        <v>836</v>
      </c>
      <c r="G64" s="404"/>
      <c r="H64" s="404" t="s">
        <v>836</v>
      </c>
      <c r="I64" s="404"/>
      <c r="J64" s="404" t="s">
        <v>836</v>
      </c>
      <c r="K64" s="404"/>
      <c r="L64" s="404" t="s">
        <v>836</v>
      </c>
      <c r="M64" s="443"/>
      <c r="N64" s="446"/>
    </row>
    <row r="65" spans="1:14" s="320" customFormat="1" ht="45" x14ac:dyDescent="0.2">
      <c r="A65" s="408">
        <v>8.3000000000000007</v>
      </c>
      <c r="B65" s="433">
        <v>5.0999999999999996</v>
      </c>
      <c r="C65" s="447" t="s">
        <v>837</v>
      </c>
      <c r="D65" s="447" t="s">
        <v>838</v>
      </c>
      <c r="E65" s="448">
        <v>0.95</v>
      </c>
      <c r="F65" s="404" t="s">
        <v>831</v>
      </c>
      <c r="G65" s="442"/>
      <c r="H65" s="404" t="s">
        <v>831</v>
      </c>
      <c r="I65" s="449"/>
      <c r="J65" s="413" t="s">
        <v>831</v>
      </c>
      <c r="K65" s="443"/>
      <c r="L65" s="415" t="s">
        <v>831</v>
      </c>
      <c r="M65" s="443"/>
      <c r="N65" s="446"/>
    </row>
    <row r="66" spans="1:14" s="320" customFormat="1" ht="84" x14ac:dyDescent="0.2">
      <c r="A66" s="408">
        <v>8.4</v>
      </c>
      <c r="B66" s="433" t="s">
        <v>131</v>
      </c>
      <c r="C66" s="447" t="s">
        <v>839</v>
      </c>
      <c r="D66" s="447" t="s">
        <v>720</v>
      </c>
      <c r="E66" s="442" t="s">
        <v>274</v>
      </c>
      <c r="F66" s="404" t="s">
        <v>831</v>
      </c>
      <c r="G66" s="442"/>
      <c r="H66" s="404" t="s">
        <v>831</v>
      </c>
      <c r="I66" s="449"/>
      <c r="J66" s="413" t="s">
        <v>831</v>
      </c>
      <c r="K66" s="442"/>
      <c r="L66" s="415" t="s">
        <v>831</v>
      </c>
      <c r="M66" s="442" t="s">
        <v>840</v>
      </c>
      <c r="N66" s="446"/>
    </row>
    <row r="67" spans="1:14" ht="12" x14ac:dyDescent="0.2">
      <c r="B67" s="451"/>
      <c r="E67" s="453"/>
      <c r="F67" s="454"/>
      <c r="G67" s="454"/>
      <c r="H67" s="454"/>
      <c r="I67" s="454"/>
      <c r="J67" s="454"/>
      <c r="K67" s="454"/>
      <c r="L67" s="454"/>
      <c r="M67" s="453"/>
    </row>
    <row r="68" spans="1:14" ht="12" x14ac:dyDescent="0.2">
      <c r="B68" s="451"/>
      <c r="E68" s="453"/>
      <c r="F68" s="454"/>
      <c r="G68" s="454"/>
      <c r="H68" s="454"/>
      <c r="I68" s="454"/>
      <c r="J68" s="454"/>
      <c r="K68" s="454"/>
      <c r="L68" s="454"/>
      <c r="M68" s="453"/>
    </row>
    <row r="69" spans="1:14" ht="12" x14ac:dyDescent="0.2">
      <c r="B69" s="451"/>
      <c r="E69" s="453"/>
      <c r="F69" s="454"/>
      <c r="G69" s="454"/>
      <c r="H69" s="454"/>
      <c r="I69" s="454"/>
      <c r="J69" s="454"/>
      <c r="K69" s="454"/>
      <c r="L69" s="454"/>
      <c r="M69" s="453"/>
    </row>
    <row r="70" spans="1:14" ht="12" x14ac:dyDescent="0.2">
      <c r="B70" s="451"/>
      <c r="E70" s="453"/>
      <c r="F70" s="454"/>
      <c r="G70" s="454"/>
      <c r="H70" s="454"/>
      <c r="I70" s="454"/>
      <c r="J70" s="454"/>
      <c r="K70" s="454"/>
      <c r="L70" s="454"/>
      <c r="M70" s="453"/>
    </row>
    <row r="71" spans="1:14" ht="12" x14ac:dyDescent="0.2">
      <c r="B71" s="451"/>
      <c r="E71" s="453"/>
      <c r="F71" s="454"/>
      <c r="G71" s="454"/>
      <c r="H71" s="454"/>
      <c r="I71" s="454"/>
      <c r="J71" s="454"/>
      <c r="K71" s="454"/>
      <c r="L71" s="454"/>
      <c r="M71" s="453"/>
    </row>
    <row r="72" spans="1:14" ht="12" x14ac:dyDescent="0.2">
      <c r="B72" s="451"/>
      <c r="E72" s="453"/>
      <c r="F72" s="454"/>
      <c r="G72" s="454"/>
      <c r="H72" s="454"/>
      <c r="I72" s="454"/>
      <c r="J72" s="454"/>
      <c r="K72" s="454"/>
      <c r="L72" s="454"/>
      <c r="M72" s="453"/>
    </row>
    <row r="73" spans="1:14" ht="12" x14ac:dyDescent="0.2">
      <c r="B73" s="451"/>
      <c r="E73" s="453"/>
      <c r="F73" s="454"/>
      <c r="G73" s="454"/>
      <c r="H73" s="454"/>
      <c r="I73" s="454"/>
      <c r="J73" s="454"/>
      <c r="K73" s="454"/>
      <c r="L73" s="454"/>
      <c r="M73" s="453"/>
    </row>
    <row r="74" spans="1:14" ht="12" x14ac:dyDescent="0.2">
      <c r="B74" s="451"/>
      <c r="E74" s="453"/>
      <c r="F74" s="454"/>
      <c r="G74" s="454"/>
      <c r="H74" s="454"/>
      <c r="I74" s="454"/>
      <c r="J74" s="454"/>
      <c r="K74" s="454"/>
      <c r="L74" s="454"/>
      <c r="M74" s="453"/>
    </row>
    <row r="75" spans="1:14" ht="12" x14ac:dyDescent="0.2">
      <c r="B75" s="451"/>
      <c r="E75" s="453"/>
      <c r="F75" s="454"/>
      <c r="G75" s="454"/>
      <c r="H75" s="454"/>
      <c r="I75" s="454"/>
      <c r="J75" s="454"/>
      <c r="K75" s="454"/>
      <c r="L75" s="454"/>
      <c r="M75" s="453"/>
    </row>
    <row r="76" spans="1:14" ht="12" x14ac:dyDescent="0.2">
      <c r="B76" s="451"/>
      <c r="E76" s="453"/>
      <c r="F76" s="454"/>
      <c r="G76" s="454"/>
      <c r="H76" s="454"/>
      <c r="I76" s="454"/>
      <c r="J76" s="454"/>
      <c r="K76" s="454"/>
      <c r="L76" s="454"/>
      <c r="M76" s="453"/>
    </row>
    <row r="77" spans="1:14" ht="12" x14ac:dyDescent="0.2">
      <c r="B77" s="451"/>
      <c r="E77" s="453"/>
      <c r="F77" s="454"/>
      <c r="G77" s="454"/>
      <c r="H77" s="454"/>
      <c r="I77" s="454"/>
      <c r="J77" s="454"/>
      <c r="K77" s="454"/>
      <c r="L77" s="454"/>
      <c r="M77" s="453"/>
    </row>
    <row r="78" spans="1:14" ht="12" x14ac:dyDescent="0.2">
      <c r="B78" s="451"/>
      <c r="E78" s="453"/>
      <c r="F78" s="454"/>
      <c r="G78" s="454"/>
      <c r="H78" s="454"/>
      <c r="I78" s="454"/>
      <c r="J78" s="454"/>
      <c r="K78" s="454"/>
      <c r="L78" s="454"/>
      <c r="M78" s="453"/>
    </row>
    <row r="79" spans="1:14" ht="12" x14ac:dyDescent="0.2">
      <c r="B79" s="451"/>
      <c r="E79" s="453"/>
      <c r="F79" s="454"/>
      <c r="G79" s="454"/>
      <c r="H79" s="454"/>
      <c r="I79" s="454"/>
      <c r="J79" s="454"/>
      <c r="K79" s="454"/>
      <c r="L79" s="454"/>
      <c r="M79" s="453"/>
    </row>
    <row r="80" spans="1:14" ht="12" x14ac:dyDescent="0.2">
      <c r="B80" s="451"/>
      <c r="E80" s="453"/>
      <c r="F80" s="454"/>
      <c r="G80" s="454"/>
      <c r="H80" s="454"/>
      <c r="I80" s="454"/>
      <c r="J80" s="454"/>
      <c r="K80" s="454"/>
      <c r="L80" s="454"/>
      <c r="M80" s="453"/>
    </row>
    <row r="81" spans="1:13" ht="12" x14ac:dyDescent="0.2">
      <c r="B81" s="451"/>
      <c r="E81" s="453"/>
      <c r="F81" s="454"/>
      <c r="G81" s="454"/>
      <c r="H81" s="454"/>
      <c r="I81" s="454"/>
      <c r="J81" s="454"/>
      <c r="K81" s="454"/>
      <c r="L81" s="454"/>
      <c r="M81" s="453"/>
    </row>
    <row r="82" spans="1:13" ht="12" x14ac:dyDescent="0.2">
      <c r="A82" s="351"/>
      <c r="B82" s="451"/>
      <c r="E82" s="453"/>
      <c r="F82" s="454"/>
      <c r="G82" s="454"/>
      <c r="H82" s="454"/>
      <c r="I82" s="454"/>
      <c r="J82" s="454"/>
      <c r="K82" s="454"/>
      <c r="L82" s="454"/>
      <c r="M82" s="453"/>
    </row>
    <row r="83" spans="1:13" ht="12" x14ac:dyDescent="0.2">
      <c r="A83" s="351"/>
      <c r="B83" s="451"/>
      <c r="E83" s="453"/>
      <c r="F83" s="454"/>
      <c r="G83" s="454"/>
      <c r="H83" s="454"/>
      <c r="I83" s="454"/>
      <c r="J83" s="454"/>
      <c r="K83" s="454"/>
      <c r="L83" s="454"/>
      <c r="M83" s="453"/>
    </row>
    <row r="84" spans="1:13" ht="12" x14ac:dyDescent="0.2">
      <c r="A84" s="351"/>
      <c r="B84" s="451"/>
      <c r="E84" s="453"/>
      <c r="F84" s="454"/>
      <c r="G84" s="454"/>
      <c r="H84" s="454"/>
      <c r="I84" s="454"/>
      <c r="J84" s="454"/>
      <c r="K84" s="454"/>
      <c r="L84" s="454"/>
      <c r="M84" s="453"/>
    </row>
    <row r="85" spans="1:13" ht="12" x14ac:dyDescent="0.2">
      <c r="A85" s="351"/>
      <c r="B85" s="451"/>
      <c r="E85" s="453"/>
      <c r="F85" s="454"/>
      <c r="G85" s="454"/>
      <c r="H85" s="454"/>
      <c r="I85" s="454"/>
      <c r="J85" s="454"/>
      <c r="K85" s="454"/>
      <c r="L85" s="454"/>
      <c r="M85" s="453"/>
    </row>
    <row r="86" spans="1:13" ht="12" x14ac:dyDescent="0.2">
      <c r="A86" s="351"/>
      <c r="B86" s="451"/>
      <c r="E86" s="453"/>
      <c r="F86" s="454"/>
      <c r="G86" s="454"/>
      <c r="H86" s="454"/>
      <c r="I86" s="454"/>
      <c r="J86" s="454"/>
      <c r="K86" s="454"/>
      <c r="L86" s="454"/>
      <c r="M86" s="453"/>
    </row>
    <row r="87" spans="1:13" ht="12" x14ac:dyDescent="0.2">
      <c r="A87" s="351"/>
      <c r="B87" s="451"/>
      <c r="E87" s="453"/>
      <c r="F87" s="454"/>
      <c r="G87" s="454"/>
      <c r="H87" s="454"/>
      <c r="I87" s="454"/>
      <c r="J87" s="454"/>
      <c r="K87" s="454"/>
      <c r="L87" s="454"/>
      <c r="M87" s="453"/>
    </row>
    <row r="88" spans="1:13" ht="12" x14ac:dyDescent="0.2">
      <c r="A88" s="351"/>
      <c r="B88" s="451"/>
      <c r="E88" s="453"/>
      <c r="F88" s="454"/>
      <c r="G88" s="454"/>
      <c r="H88" s="454"/>
      <c r="I88" s="454"/>
      <c r="J88" s="454"/>
      <c r="K88" s="454"/>
      <c r="L88" s="454"/>
      <c r="M88" s="453"/>
    </row>
    <row r="89" spans="1:13" ht="12" x14ac:dyDescent="0.2">
      <c r="A89" s="351"/>
      <c r="B89" s="451"/>
      <c r="E89" s="453"/>
      <c r="F89" s="454"/>
      <c r="G89" s="454"/>
      <c r="H89" s="454"/>
      <c r="I89" s="454"/>
      <c r="J89" s="454"/>
      <c r="K89" s="454"/>
      <c r="L89" s="454"/>
      <c r="M89" s="453"/>
    </row>
    <row r="90" spans="1:13" ht="12" x14ac:dyDescent="0.2">
      <c r="A90" s="351"/>
      <c r="B90" s="451"/>
      <c r="E90" s="453"/>
      <c r="F90" s="454"/>
      <c r="G90" s="454"/>
      <c r="H90" s="454"/>
      <c r="I90" s="454"/>
      <c r="J90" s="454"/>
      <c r="K90" s="454"/>
      <c r="L90" s="454"/>
      <c r="M90" s="453"/>
    </row>
    <row r="91" spans="1:13" ht="12" x14ac:dyDescent="0.2">
      <c r="A91" s="351"/>
      <c r="B91" s="451"/>
      <c r="E91" s="453"/>
      <c r="F91" s="454"/>
      <c r="G91" s="454"/>
      <c r="H91" s="454"/>
      <c r="I91" s="454"/>
      <c r="J91" s="454"/>
      <c r="K91" s="454"/>
      <c r="L91" s="454"/>
      <c r="M91" s="453"/>
    </row>
    <row r="92" spans="1:13" ht="12" x14ac:dyDescent="0.2">
      <c r="A92" s="351"/>
      <c r="B92" s="451"/>
      <c r="E92" s="453"/>
      <c r="F92" s="454"/>
      <c r="G92" s="454"/>
      <c r="H92" s="454"/>
      <c r="I92" s="454"/>
      <c r="J92" s="454"/>
      <c r="K92" s="454"/>
      <c r="L92" s="454"/>
      <c r="M92" s="453"/>
    </row>
    <row r="93" spans="1:13" ht="12" x14ac:dyDescent="0.2">
      <c r="A93" s="351"/>
      <c r="B93" s="451"/>
      <c r="E93" s="453"/>
      <c r="F93" s="454"/>
      <c r="G93" s="454"/>
      <c r="H93" s="454"/>
      <c r="I93" s="454"/>
      <c r="J93" s="454"/>
      <c r="K93" s="454"/>
      <c r="L93" s="454"/>
      <c r="M93" s="453"/>
    </row>
    <row r="94" spans="1:13" ht="12" x14ac:dyDescent="0.2">
      <c r="A94" s="351"/>
      <c r="B94" s="451"/>
      <c r="E94" s="453"/>
      <c r="F94" s="454"/>
      <c r="G94" s="454"/>
      <c r="H94" s="454"/>
      <c r="I94" s="454"/>
      <c r="J94" s="454"/>
      <c r="K94" s="454"/>
      <c r="L94" s="454"/>
      <c r="M94" s="453"/>
    </row>
    <row r="95" spans="1:13" ht="12" x14ac:dyDescent="0.2">
      <c r="A95" s="351"/>
      <c r="B95" s="451"/>
      <c r="E95" s="453"/>
      <c r="F95" s="454"/>
      <c r="G95" s="454"/>
      <c r="H95" s="454"/>
      <c r="I95" s="454"/>
      <c r="J95" s="454"/>
      <c r="K95" s="454"/>
      <c r="L95" s="454"/>
      <c r="M95" s="453"/>
    </row>
    <row r="96" spans="1:13" ht="12" x14ac:dyDescent="0.2">
      <c r="A96" s="351"/>
      <c r="B96" s="451"/>
      <c r="E96" s="453"/>
      <c r="F96" s="454"/>
      <c r="G96" s="454"/>
      <c r="H96" s="454"/>
      <c r="I96" s="454"/>
      <c r="J96" s="454"/>
      <c r="K96" s="454"/>
      <c r="L96" s="454"/>
      <c r="M96" s="453"/>
    </row>
    <row r="97" spans="1:13" ht="12" x14ac:dyDescent="0.2">
      <c r="A97" s="351"/>
      <c r="B97" s="451"/>
      <c r="E97" s="453"/>
      <c r="F97" s="454"/>
      <c r="G97" s="454"/>
      <c r="H97" s="454"/>
      <c r="I97" s="454"/>
      <c r="J97" s="454"/>
      <c r="K97" s="454"/>
      <c r="L97" s="454"/>
      <c r="M97" s="453"/>
    </row>
    <row r="98" spans="1:13" ht="12" x14ac:dyDescent="0.2">
      <c r="A98" s="351"/>
      <c r="B98" s="451"/>
      <c r="E98" s="453"/>
      <c r="F98" s="454"/>
      <c r="G98" s="454"/>
      <c r="H98" s="454"/>
      <c r="I98" s="454"/>
      <c r="J98" s="454"/>
      <c r="K98" s="454"/>
      <c r="L98" s="454"/>
      <c r="M98" s="453"/>
    </row>
    <row r="99" spans="1:13" ht="12" x14ac:dyDescent="0.2">
      <c r="A99" s="351"/>
      <c r="B99" s="451"/>
      <c r="E99" s="453"/>
      <c r="F99" s="454"/>
      <c r="G99" s="454"/>
      <c r="H99" s="454"/>
      <c r="I99" s="454"/>
      <c r="J99" s="454"/>
      <c r="K99" s="454"/>
      <c r="L99" s="454"/>
      <c r="M99" s="453"/>
    </row>
    <row r="100" spans="1:13" ht="12" x14ac:dyDescent="0.2">
      <c r="A100" s="351"/>
      <c r="B100" s="451"/>
      <c r="E100" s="453"/>
      <c r="F100" s="454"/>
      <c r="G100" s="454"/>
      <c r="H100" s="454"/>
      <c r="I100" s="454"/>
      <c r="J100" s="454"/>
      <c r="K100" s="454"/>
      <c r="L100" s="454"/>
      <c r="M100" s="453"/>
    </row>
    <row r="101" spans="1:13" ht="12" x14ac:dyDescent="0.2">
      <c r="A101" s="351"/>
      <c r="B101" s="451"/>
      <c r="E101" s="453"/>
      <c r="F101" s="454"/>
      <c r="G101" s="454"/>
      <c r="H101" s="454"/>
      <c r="I101" s="454"/>
      <c r="J101" s="454"/>
      <c r="K101" s="454"/>
      <c r="L101" s="454"/>
      <c r="M101" s="453"/>
    </row>
    <row r="102" spans="1:13" ht="12" x14ac:dyDescent="0.2">
      <c r="A102" s="351"/>
      <c r="B102" s="451"/>
      <c r="E102" s="453"/>
      <c r="F102" s="454"/>
      <c r="G102" s="454"/>
      <c r="H102" s="454"/>
      <c r="I102" s="454"/>
      <c r="J102" s="454"/>
      <c r="K102" s="454"/>
      <c r="L102" s="454"/>
      <c r="M102" s="453"/>
    </row>
    <row r="103" spans="1:13" ht="12" x14ac:dyDescent="0.2">
      <c r="A103" s="351"/>
      <c r="B103" s="451"/>
      <c r="E103" s="453"/>
      <c r="F103" s="454"/>
      <c r="G103" s="454"/>
      <c r="H103" s="454"/>
      <c r="I103" s="454"/>
      <c r="J103" s="454"/>
      <c r="K103" s="454"/>
      <c r="L103" s="454"/>
      <c r="M103" s="453"/>
    </row>
    <row r="104" spans="1:13" ht="12" x14ac:dyDescent="0.2">
      <c r="A104" s="351"/>
      <c r="B104" s="451"/>
      <c r="E104" s="453"/>
      <c r="F104" s="454"/>
      <c r="G104" s="454"/>
      <c r="H104" s="454"/>
      <c r="I104" s="454"/>
      <c r="J104" s="454"/>
      <c r="K104" s="454"/>
      <c r="L104" s="454"/>
      <c r="M104" s="453"/>
    </row>
    <row r="105" spans="1:13" ht="12" x14ac:dyDescent="0.2">
      <c r="A105" s="351"/>
      <c r="B105" s="451"/>
      <c r="E105" s="453"/>
      <c r="F105" s="454"/>
      <c r="G105" s="454"/>
      <c r="H105" s="454"/>
      <c r="I105" s="454"/>
      <c r="J105" s="454"/>
      <c r="K105" s="454"/>
      <c r="L105" s="454"/>
      <c r="M105" s="453"/>
    </row>
    <row r="106" spans="1:13" ht="12" x14ac:dyDescent="0.2">
      <c r="A106" s="351"/>
      <c r="B106" s="451"/>
      <c r="E106" s="453"/>
      <c r="F106" s="454"/>
      <c r="G106" s="454"/>
      <c r="H106" s="454"/>
      <c r="I106" s="454"/>
      <c r="J106" s="454"/>
      <c r="K106" s="454"/>
      <c r="L106" s="454"/>
      <c r="M106" s="453"/>
    </row>
    <row r="107" spans="1:13" ht="12" x14ac:dyDescent="0.2">
      <c r="A107" s="351"/>
      <c r="B107" s="451"/>
      <c r="E107" s="453"/>
      <c r="F107" s="454"/>
      <c r="G107" s="454"/>
      <c r="H107" s="454"/>
      <c r="I107" s="454"/>
      <c r="J107" s="454"/>
      <c r="K107" s="454"/>
      <c r="L107" s="454"/>
      <c r="M107" s="453"/>
    </row>
    <row r="108" spans="1:13" ht="12" x14ac:dyDescent="0.2">
      <c r="A108" s="351"/>
      <c r="B108" s="451"/>
      <c r="E108" s="453"/>
      <c r="F108" s="454"/>
      <c r="G108" s="454"/>
      <c r="H108" s="454"/>
      <c r="I108" s="454"/>
      <c r="J108" s="454"/>
      <c r="K108" s="454"/>
      <c r="L108" s="454"/>
      <c r="M108" s="453"/>
    </row>
    <row r="109" spans="1:13" ht="12" x14ac:dyDescent="0.2">
      <c r="A109" s="351"/>
      <c r="B109" s="451"/>
      <c r="E109" s="453"/>
      <c r="F109" s="454"/>
      <c r="G109" s="454"/>
      <c r="H109" s="454"/>
      <c r="I109" s="454"/>
      <c r="J109" s="454"/>
      <c r="K109" s="454"/>
      <c r="L109" s="454"/>
      <c r="M109" s="453"/>
    </row>
    <row r="110" spans="1:13" ht="12" x14ac:dyDescent="0.2">
      <c r="A110" s="351"/>
      <c r="B110" s="451"/>
      <c r="E110" s="453"/>
      <c r="F110" s="454"/>
      <c r="G110" s="454"/>
      <c r="H110" s="454"/>
      <c r="I110" s="454"/>
      <c r="J110" s="454"/>
      <c r="K110" s="454"/>
      <c r="L110" s="454"/>
      <c r="M110" s="453"/>
    </row>
    <row r="111" spans="1:13" ht="12" x14ac:dyDescent="0.2">
      <c r="A111" s="351"/>
      <c r="B111" s="451"/>
      <c r="E111" s="453"/>
      <c r="F111" s="454"/>
      <c r="G111" s="454"/>
      <c r="H111" s="454"/>
      <c r="I111" s="454"/>
      <c r="J111" s="454"/>
      <c r="K111" s="454"/>
      <c r="L111" s="454"/>
      <c r="M111" s="453"/>
    </row>
    <row r="112" spans="1:13" ht="12" x14ac:dyDescent="0.2">
      <c r="A112" s="351"/>
      <c r="B112" s="451"/>
      <c r="E112" s="453"/>
      <c r="F112" s="454"/>
      <c r="G112" s="454"/>
      <c r="H112" s="454"/>
      <c r="I112" s="454"/>
      <c r="J112" s="454"/>
      <c r="K112" s="454"/>
      <c r="L112" s="454"/>
      <c r="M112" s="453"/>
    </row>
    <row r="113" spans="1:13" ht="12" x14ac:dyDescent="0.2">
      <c r="A113" s="351"/>
      <c r="B113" s="451"/>
      <c r="E113" s="453"/>
      <c r="F113" s="454"/>
      <c r="G113" s="454"/>
      <c r="H113" s="454"/>
      <c r="I113" s="454"/>
      <c r="J113" s="454"/>
      <c r="K113" s="454"/>
      <c r="L113" s="454"/>
      <c r="M113" s="453"/>
    </row>
    <row r="114" spans="1:13" ht="12" x14ac:dyDescent="0.2">
      <c r="A114" s="351"/>
      <c r="B114" s="451"/>
      <c r="E114" s="453"/>
      <c r="F114" s="454"/>
      <c r="G114" s="454"/>
      <c r="H114" s="454"/>
      <c r="I114" s="454"/>
      <c r="J114" s="454"/>
      <c r="K114" s="454"/>
      <c r="L114" s="454"/>
      <c r="M114" s="453"/>
    </row>
    <row r="115" spans="1:13" ht="15.95" customHeight="1" x14ac:dyDescent="0.2">
      <c r="A115" s="351"/>
      <c r="B115" s="451"/>
      <c r="E115" s="453"/>
      <c r="F115" s="454"/>
      <c r="G115" s="454"/>
      <c r="H115" s="454"/>
      <c r="I115" s="454"/>
      <c r="J115" s="454"/>
      <c r="K115" s="454"/>
      <c r="L115" s="454"/>
      <c r="M115" s="453"/>
    </row>
    <row r="116" spans="1:13" ht="15.95" customHeight="1" x14ac:dyDescent="0.2">
      <c r="A116" s="351"/>
      <c r="B116" s="451"/>
      <c r="E116" s="453"/>
      <c r="F116" s="454"/>
      <c r="G116" s="454"/>
      <c r="H116" s="454"/>
      <c r="I116" s="454"/>
      <c r="J116" s="454"/>
      <c r="K116" s="454"/>
      <c r="L116" s="454"/>
      <c r="M116" s="453"/>
    </row>
    <row r="117" spans="1:13" ht="15.95" customHeight="1" x14ac:dyDescent="0.2">
      <c r="A117" s="351"/>
      <c r="B117" s="451"/>
      <c r="E117" s="453"/>
      <c r="F117" s="454"/>
      <c r="G117" s="454"/>
      <c r="H117" s="454"/>
      <c r="I117" s="454"/>
      <c r="J117" s="454"/>
      <c r="K117" s="454"/>
      <c r="L117" s="454"/>
      <c r="M117" s="453"/>
    </row>
    <row r="118" spans="1:13" ht="15.95" customHeight="1" x14ac:dyDescent="0.2">
      <c r="A118" s="351"/>
      <c r="B118" s="451"/>
      <c r="E118" s="453"/>
      <c r="F118" s="454"/>
      <c r="G118" s="454"/>
      <c r="H118" s="454"/>
      <c r="I118" s="454"/>
      <c r="J118" s="454"/>
      <c r="K118" s="454"/>
      <c r="L118" s="454"/>
      <c r="M118" s="453"/>
    </row>
    <row r="119" spans="1:13" ht="15.95" customHeight="1" x14ac:dyDescent="0.2">
      <c r="A119" s="351"/>
      <c r="B119" s="451"/>
      <c r="E119" s="453"/>
      <c r="F119" s="454"/>
      <c r="G119" s="454"/>
      <c r="H119" s="454"/>
      <c r="I119" s="454"/>
      <c r="J119" s="454"/>
      <c r="K119" s="454"/>
      <c r="L119" s="454"/>
      <c r="M119" s="453"/>
    </row>
    <row r="120" spans="1:13" ht="15.95" customHeight="1" x14ac:dyDescent="0.2">
      <c r="A120" s="351"/>
      <c r="B120" s="451"/>
      <c r="E120" s="453"/>
      <c r="F120" s="454"/>
      <c r="G120" s="454"/>
      <c r="H120" s="454"/>
      <c r="I120" s="454"/>
      <c r="J120" s="454"/>
      <c r="K120" s="454"/>
      <c r="L120" s="454"/>
      <c r="M120" s="453"/>
    </row>
    <row r="121" spans="1:13" ht="15.95" customHeight="1" x14ac:dyDescent="0.2">
      <c r="A121" s="351"/>
      <c r="B121" s="451"/>
      <c r="E121" s="453"/>
      <c r="F121" s="454"/>
      <c r="G121" s="454"/>
      <c r="H121" s="454"/>
      <c r="I121" s="454"/>
      <c r="J121" s="454"/>
      <c r="K121" s="454"/>
      <c r="L121" s="454"/>
      <c r="M121" s="453"/>
    </row>
    <row r="122" spans="1:13" ht="15.95" customHeight="1" x14ac:dyDescent="0.2">
      <c r="A122" s="351"/>
      <c r="B122" s="451"/>
      <c r="E122" s="453"/>
      <c r="F122" s="454"/>
      <c r="G122" s="454"/>
      <c r="H122" s="454"/>
      <c r="I122" s="454"/>
      <c r="J122" s="454"/>
      <c r="K122" s="454"/>
      <c r="L122" s="454"/>
      <c r="M122" s="453"/>
    </row>
    <row r="123" spans="1:13" ht="15.95" customHeight="1" x14ac:dyDescent="0.2">
      <c r="A123" s="351"/>
      <c r="B123" s="451"/>
      <c r="E123" s="453"/>
      <c r="F123" s="454"/>
      <c r="G123" s="454"/>
      <c r="H123" s="454"/>
      <c r="I123" s="454"/>
      <c r="J123" s="454"/>
      <c r="K123" s="454"/>
      <c r="L123" s="454"/>
      <c r="M123" s="453"/>
    </row>
    <row r="124" spans="1:13" ht="15.95" customHeight="1" x14ac:dyDescent="0.2">
      <c r="A124" s="351"/>
      <c r="B124" s="451"/>
      <c r="E124" s="453"/>
      <c r="F124" s="454"/>
      <c r="G124" s="454"/>
      <c r="H124" s="454"/>
      <c r="I124" s="454"/>
      <c r="J124" s="454"/>
      <c r="K124" s="454"/>
      <c r="L124" s="454"/>
      <c r="M124" s="453"/>
    </row>
    <row r="125" spans="1:13" ht="15.95" customHeight="1" x14ac:dyDescent="0.2">
      <c r="A125" s="351"/>
      <c r="B125" s="451"/>
      <c r="E125" s="453"/>
      <c r="F125" s="454"/>
      <c r="G125" s="454"/>
      <c r="H125" s="454"/>
      <c r="I125" s="454"/>
      <c r="J125" s="454"/>
      <c r="K125" s="454"/>
      <c r="L125" s="454"/>
      <c r="M125" s="453"/>
    </row>
    <row r="126" spans="1:13" ht="15.95" customHeight="1" x14ac:dyDescent="0.2">
      <c r="A126" s="351"/>
      <c r="B126" s="451"/>
      <c r="E126" s="453"/>
      <c r="F126" s="454"/>
      <c r="G126" s="454"/>
      <c r="H126" s="454"/>
      <c r="I126" s="454"/>
      <c r="J126" s="454"/>
      <c r="K126" s="454"/>
      <c r="L126" s="454"/>
      <c r="M126" s="453"/>
    </row>
    <row r="127" spans="1:13" ht="15.95" customHeight="1" x14ac:dyDescent="0.2">
      <c r="A127" s="351"/>
      <c r="B127" s="451"/>
      <c r="E127" s="453"/>
      <c r="F127" s="454"/>
      <c r="G127" s="454"/>
      <c r="H127" s="454"/>
      <c r="I127" s="454"/>
      <c r="J127" s="454"/>
      <c r="K127" s="454"/>
      <c r="L127" s="454"/>
      <c r="M127" s="453"/>
    </row>
    <row r="128" spans="1:13" ht="15.95" customHeight="1" x14ac:dyDescent="0.2">
      <c r="A128" s="351"/>
      <c r="B128" s="451"/>
      <c r="E128" s="453"/>
      <c r="F128" s="454"/>
      <c r="G128" s="454"/>
      <c r="H128" s="454"/>
      <c r="I128" s="454"/>
      <c r="J128" s="454"/>
      <c r="K128" s="454"/>
      <c r="L128" s="454"/>
      <c r="M128" s="453"/>
    </row>
    <row r="129" spans="1:13" ht="15.95" customHeight="1" x14ac:dyDescent="0.2">
      <c r="A129" s="351"/>
      <c r="B129" s="451"/>
      <c r="E129" s="453"/>
      <c r="F129" s="454"/>
      <c r="G129" s="454"/>
      <c r="H129" s="454"/>
      <c r="I129" s="454"/>
      <c r="J129" s="454"/>
      <c r="K129" s="454"/>
      <c r="L129" s="454"/>
      <c r="M129" s="453"/>
    </row>
    <row r="130" spans="1:13" ht="15.95" customHeight="1" x14ac:dyDescent="0.2">
      <c r="A130" s="351"/>
      <c r="B130" s="451"/>
      <c r="E130" s="453"/>
      <c r="F130" s="454"/>
      <c r="G130" s="454"/>
      <c r="H130" s="454"/>
      <c r="I130" s="454"/>
      <c r="J130" s="454"/>
      <c r="K130" s="454"/>
      <c r="L130" s="454"/>
      <c r="M130" s="453"/>
    </row>
    <row r="131" spans="1:13" ht="15.95" customHeight="1" x14ac:dyDescent="0.2">
      <c r="A131" s="351"/>
      <c r="B131" s="451"/>
      <c r="E131" s="453"/>
      <c r="F131" s="454"/>
      <c r="G131" s="454"/>
      <c r="H131" s="454"/>
      <c r="I131" s="454"/>
      <c r="J131" s="454"/>
      <c r="K131" s="454"/>
      <c r="L131" s="454"/>
      <c r="M131" s="453"/>
    </row>
    <row r="132" spans="1:13" ht="15.95" customHeight="1" x14ac:dyDescent="0.2">
      <c r="A132" s="351"/>
      <c r="B132" s="451"/>
      <c r="E132" s="453"/>
      <c r="F132" s="454"/>
      <c r="G132" s="454"/>
      <c r="H132" s="454"/>
      <c r="I132" s="454"/>
      <c r="J132" s="454"/>
      <c r="K132" s="454"/>
      <c r="L132" s="454"/>
      <c r="M132" s="453"/>
    </row>
    <row r="133" spans="1:13" ht="15.95" customHeight="1" x14ac:dyDescent="0.2">
      <c r="A133" s="351"/>
      <c r="B133" s="451"/>
      <c r="E133" s="453"/>
      <c r="F133" s="454"/>
      <c r="G133" s="454"/>
      <c r="H133" s="454"/>
      <c r="I133" s="454"/>
      <c r="J133" s="454"/>
      <c r="K133" s="454"/>
      <c r="L133" s="454"/>
      <c r="M133" s="453"/>
    </row>
    <row r="134" spans="1:13" ht="15.95" customHeight="1" x14ac:dyDescent="0.2">
      <c r="A134" s="351"/>
      <c r="B134" s="451"/>
      <c r="E134" s="453"/>
      <c r="F134" s="454"/>
      <c r="G134" s="454"/>
      <c r="H134" s="454"/>
      <c r="I134" s="454"/>
      <c r="J134" s="454"/>
      <c r="K134" s="454"/>
      <c r="L134" s="454"/>
      <c r="M134" s="453"/>
    </row>
    <row r="135" spans="1:13" ht="15.95" customHeight="1" x14ac:dyDescent="0.2">
      <c r="A135" s="351"/>
      <c r="B135" s="451"/>
      <c r="E135" s="453"/>
      <c r="F135" s="454"/>
      <c r="G135" s="454"/>
      <c r="H135" s="454"/>
      <c r="I135" s="454"/>
      <c r="J135" s="454"/>
      <c r="K135" s="454"/>
      <c r="L135" s="454"/>
      <c r="M135" s="453"/>
    </row>
    <row r="136" spans="1:13" ht="15.95" customHeight="1" x14ac:dyDescent="0.2">
      <c r="A136" s="351"/>
      <c r="B136" s="451"/>
      <c r="E136" s="453"/>
      <c r="F136" s="454"/>
      <c r="G136" s="454"/>
      <c r="H136" s="454"/>
      <c r="I136" s="454"/>
      <c r="J136" s="454"/>
      <c r="K136" s="454"/>
      <c r="L136" s="454"/>
      <c r="M136" s="453"/>
    </row>
    <row r="137" spans="1:13" ht="15.95" customHeight="1" x14ac:dyDescent="0.2">
      <c r="A137" s="351"/>
      <c r="B137" s="451"/>
      <c r="E137" s="453"/>
      <c r="F137" s="454"/>
      <c r="G137" s="454"/>
      <c r="H137" s="454"/>
      <c r="I137" s="454"/>
      <c r="J137" s="454"/>
      <c r="K137" s="454"/>
      <c r="L137" s="454"/>
      <c r="M137" s="453"/>
    </row>
    <row r="138" spans="1:13" ht="15.95" customHeight="1" x14ac:dyDescent="0.2">
      <c r="A138" s="351"/>
      <c r="B138" s="451"/>
      <c r="E138" s="453"/>
      <c r="F138" s="454"/>
      <c r="G138" s="454"/>
      <c r="H138" s="454"/>
      <c r="I138" s="454"/>
      <c r="J138" s="454"/>
      <c r="K138" s="454"/>
      <c r="L138" s="454"/>
      <c r="M138" s="453"/>
    </row>
    <row r="139" spans="1:13" ht="15.95" customHeight="1" x14ac:dyDescent="0.2">
      <c r="A139" s="351"/>
      <c r="B139" s="451"/>
      <c r="E139" s="453"/>
      <c r="F139" s="454"/>
      <c r="G139" s="454"/>
      <c r="H139" s="454"/>
      <c r="I139" s="454"/>
      <c r="J139" s="454"/>
      <c r="K139" s="454"/>
      <c r="L139" s="454"/>
      <c r="M139" s="453"/>
    </row>
    <row r="140" spans="1:13" ht="15.95" customHeight="1" x14ac:dyDescent="0.2">
      <c r="A140" s="351"/>
      <c r="B140" s="451"/>
      <c r="E140" s="453"/>
      <c r="F140" s="454"/>
      <c r="G140" s="454"/>
      <c r="H140" s="454"/>
      <c r="I140" s="454"/>
      <c r="J140" s="454"/>
      <c r="K140" s="454"/>
      <c r="L140" s="454"/>
      <c r="M140" s="453"/>
    </row>
    <row r="141" spans="1:13" ht="15.95" customHeight="1" x14ac:dyDescent="0.2">
      <c r="A141" s="351"/>
      <c r="B141" s="451"/>
      <c r="E141" s="453"/>
      <c r="F141" s="454"/>
      <c r="G141" s="454"/>
      <c r="H141" s="454"/>
      <c r="I141" s="454"/>
      <c r="J141" s="454"/>
      <c r="K141" s="454"/>
      <c r="L141" s="454"/>
      <c r="M141" s="453"/>
    </row>
    <row r="142" spans="1:13" ht="15.95" customHeight="1" x14ac:dyDescent="0.2">
      <c r="A142" s="351"/>
      <c r="B142" s="451"/>
      <c r="E142" s="453"/>
      <c r="F142" s="454"/>
      <c r="G142" s="454"/>
      <c r="H142" s="454"/>
      <c r="I142" s="454"/>
      <c r="J142" s="454"/>
      <c r="K142" s="454"/>
      <c r="L142" s="454"/>
      <c r="M142" s="453"/>
    </row>
    <row r="143" spans="1:13" ht="15.95" customHeight="1" x14ac:dyDescent="0.2">
      <c r="A143" s="351"/>
      <c r="B143" s="451"/>
      <c r="E143" s="453"/>
      <c r="F143" s="453"/>
      <c r="G143" s="453"/>
      <c r="H143" s="453"/>
      <c r="I143" s="453"/>
      <c r="J143" s="453"/>
      <c r="K143" s="453"/>
      <c r="L143" s="453"/>
      <c r="M143" s="453"/>
    </row>
    <row r="144" spans="1:13" ht="15.95" customHeight="1" x14ac:dyDescent="0.2">
      <c r="A144" s="351"/>
      <c r="B144" s="451"/>
      <c r="E144" s="453"/>
      <c r="F144" s="453"/>
      <c r="G144" s="453"/>
      <c r="H144" s="453"/>
      <c r="I144" s="453"/>
      <c r="J144" s="453"/>
      <c r="K144" s="453"/>
      <c r="L144" s="453"/>
      <c r="M144" s="453"/>
    </row>
    <row r="145" spans="1:13" ht="15.95" customHeight="1" x14ac:dyDescent="0.2">
      <c r="A145" s="351"/>
      <c r="B145" s="451"/>
      <c r="E145" s="453"/>
      <c r="F145" s="453"/>
      <c r="G145" s="453"/>
      <c r="H145" s="453"/>
      <c r="I145" s="453"/>
      <c r="J145" s="453"/>
      <c r="K145" s="453"/>
      <c r="L145" s="453"/>
      <c r="M145" s="453"/>
    </row>
    <row r="146" spans="1:13" ht="15.95" customHeight="1" x14ac:dyDescent="0.2">
      <c r="B146" s="451"/>
      <c r="E146" s="453"/>
      <c r="F146" s="453"/>
      <c r="G146" s="453"/>
      <c r="H146" s="453"/>
      <c r="I146" s="453"/>
      <c r="J146" s="453"/>
      <c r="K146" s="453"/>
      <c r="L146" s="453"/>
      <c r="M146" s="453"/>
    </row>
    <row r="147" spans="1:13" ht="15.95" customHeight="1" x14ac:dyDescent="0.2">
      <c r="B147" s="451"/>
      <c r="E147" s="453"/>
      <c r="F147" s="453"/>
      <c r="G147" s="453"/>
      <c r="H147" s="453"/>
      <c r="I147" s="453"/>
      <c r="J147" s="453"/>
      <c r="K147" s="453"/>
      <c r="L147" s="453"/>
      <c r="M147" s="453"/>
    </row>
    <row r="148" spans="1:13" ht="15.95" customHeight="1" x14ac:dyDescent="0.2">
      <c r="B148" s="451"/>
      <c r="E148" s="453"/>
      <c r="F148" s="453"/>
      <c r="G148" s="453"/>
      <c r="H148" s="453"/>
      <c r="I148" s="453"/>
      <c r="J148" s="453"/>
      <c r="K148" s="453"/>
      <c r="L148" s="453"/>
      <c r="M148" s="453"/>
    </row>
    <row r="149" spans="1:13" ht="15.95" customHeight="1" x14ac:dyDescent="0.2">
      <c r="B149" s="451"/>
      <c r="E149" s="453"/>
      <c r="F149" s="453"/>
      <c r="G149" s="453"/>
      <c r="H149" s="453"/>
      <c r="I149" s="453"/>
      <c r="J149" s="453"/>
      <c r="K149" s="453"/>
      <c r="L149" s="453"/>
      <c r="M149" s="453"/>
    </row>
    <row r="150" spans="1:13" ht="15.95" customHeight="1" x14ac:dyDescent="0.2">
      <c r="B150" s="451"/>
      <c r="E150" s="453"/>
      <c r="F150" s="453"/>
      <c r="G150" s="453"/>
      <c r="H150" s="453"/>
      <c r="I150" s="453"/>
      <c r="J150" s="453"/>
      <c r="K150" s="453"/>
      <c r="L150" s="453"/>
      <c r="M150" s="453"/>
    </row>
    <row r="151" spans="1:13" ht="15.95" customHeight="1" x14ac:dyDescent="0.2">
      <c r="A151" s="451"/>
      <c r="B151" s="451"/>
      <c r="E151" s="453"/>
      <c r="F151" s="453"/>
      <c r="G151" s="453"/>
      <c r="H151" s="453"/>
      <c r="I151" s="453"/>
      <c r="J151" s="453"/>
      <c r="K151" s="453"/>
      <c r="L151" s="453"/>
      <c r="M151" s="453"/>
    </row>
    <row r="152" spans="1:13" ht="15.95" customHeight="1" x14ac:dyDescent="0.2">
      <c r="A152" s="451"/>
      <c r="B152" s="451"/>
      <c r="E152" s="453"/>
      <c r="F152" s="453"/>
      <c r="G152" s="453"/>
      <c r="H152" s="453"/>
      <c r="I152" s="453"/>
      <c r="J152" s="453"/>
      <c r="K152" s="453"/>
      <c r="L152" s="453"/>
      <c r="M152" s="453"/>
    </row>
    <row r="153" spans="1:13" ht="15.95" customHeight="1" x14ac:dyDescent="0.2">
      <c r="A153" s="451"/>
      <c r="B153" s="451"/>
      <c r="E153" s="453"/>
      <c r="F153" s="453"/>
      <c r="G153" s="453"/>
      <c r="H153" s="453"/>
      <c r="I153" s="453"/>
      <c r="J153" s="453"/>
      <c r="K153" s="453"/>
      <c r="L153" s="453"/>
      <c r="M153" s="453"/>
    </row>
    <row r="154" spans="1:13" ht="15.95" customHeight="1" x14ac:dyDescent="0.2">
      <c r="A154" s="451"/>
      <c r="B154" s="451"/>
      <c r="E154" s="453"/>
      <c r="F154" s="453"/>
      <c r="G154" s="453"/>
      <c r="H154" s="453"/>
      <c r="I154" s="453"/>
      <c r="J154" s="453"/>
      <c r="K154" s="453"/>
      <c r="L154" s="453"/>
      <c r="M154" s="453"/>
    </row>
    <row r="155" spans="1:13" ht="15.95" customHeight="1" x14ac:dyDescent="0.2">
      <c r="A155" s="451"/>
      <c r="B155" s="451"/>
      <c r="E155" s="453"/>
      <c r="F155" s="453"/>
      <c r="G155" s="453"/>
      <c r="H155" s="453"/>
      <c r="I155" s="453"/>
      <c r="J155" s="453"/>
      <c r="K155" s="453"/>
      <c r="L155" s="453"/>
      <c r="M155" s="453"/>
    </row>
    <row r="156" spans="1:13" ht="15.95" customHeight="1" x14ac:dyDescent="0.2">
      <c r="A156" s="451"/>
      <c r="B156" s="451"/>
      <c r="E156" s="453"/>
      <c r="F156" s="453"/>
      <c r="G156" s="453"/>
      <c r="H156" s="453"/>
      <c r="I156" s="453"/>
      <c r="J156" s="453"/>
      <c r="K156" s="453"/>
      <c r="L156" s="453"/>
      <c r="M156" s="453"/>
    </row>
    <row r="157" spans="1:13" ht="15.95" customHeight="1" x14ac:dyDescent="0.2">
      <c r="A157" s="451"/>
      <c r="B157" s="451"/>
      <c r="E157" s="453"/>
      <c r="F157" s="453"/>
      <c r="G157" s="453"/>
      <c r="H157" s="453"/>
      <c r="I157" s="453"/>
      <c r="J157" s="453"/>
      <c r="K157" s="453"/>
      <c r="L157" s="453"/>
      <c r="M157" s="453"/>
    </row>
    <row r="158" spans="1:13" ht="15.95" customHeight="1" x14ac:dyDescent="0.2">
      <c r="A158" s="451"/>
      <c r="B158" s="451"/>
      <c r="E158" s="453"/>
      <c r="F158" s="453"/>
      <c r="G158" s="453"/>
      <c r="H158" s="453"/>
      <c r="I158" s="453"/>
      <c r="J158" s="453"/>
      <c r="K158" s="453"/>
      <c r="L158" s="453"/>
      <c r="M158" s="453"/>
    </row>
    <row r="159" spans="1:13" ht="15.95" customHeight="1" x14ac:dyDescent="0.2">
      <c r="A159" s="451"/>
      <c r="B159" s="451"/>
      <c r="E159" s="453"/>
      <c r="F159" s="453"/>
      <c r="G159" s="453"/>
      <c r="H159" s="453"/>
      <c r="I159" s="453"/>
      <c r="J159" s="453"/>
      <c r="K159" s="453"/>
      <c r="L159" s="453"/>
      <c r="M159" s="453"/>
    </row>
    <row r="160" spans="1:13" ht="15.95" customHeight="1" x14ac:dyDescent="0.2">
      <c r="A160" s="451"/>
      <c r="B160" s="451"/>
      <c r="E160" s="453"/>
      <c r="F160" s="453"/>
      <c r="G160" s="453"/>
      <c r="H160" s="453"/>
      <c r="I160" s="453"/>
      <c r="J160" s="453"/>
      <c r="K160" s="453"/>
      <c r="L160" s="453"/>
      <c r="M160" s="453"/>
    </row>
    <row r="161" spans="1:13" ht="15.95" customHeight="1" x14ac:dyDescent="0.2">
      <c r="A161" s="451"/>
      <c r="B161" s="451"/>
      <c r="E161" s="453"/>
      <c r="F161" s="453"/>
      <c r="G161" s="453"/>
      <c r="H161" s="453"/>
      <c r="I161" s="453"/>
      <c r="J161" s="453"/>
      <c r="K161" s="453"/>
      <c r="L161" s="453"/>
      <c r="M161" s="453"/>
    </row>
    <row r="162" spans="1:13" ht="15.95" customHeight="1" x14ac:dyDescent="0.2">
      <c r="A162" s="451"/>
      <c r="B162" s="451"/>
      <c r="E162" s="453"/>
      <c r="F162" s="453"/>
      <c r="G162" s="453"/>
      <c r="H162" s="453"/>
      <c r="I162" s="453"/>
      <c r="J162" s="453"/>
      <c r="K162" s="453"/>
      <c r="L162" s="453"/>
      <c r="M162" s="453"/>
    </row>
    <row r="163" spans="1:13" ht="15.95" customHeight="1" x14ac:dyDescent="0.2">
      <c r="A163" s="451"/>
      <c r="B163" s="451"/>
      <c r="E163" s="453"/>
      <c r="F163" s="453"/>
      <c r="G163" s="453"/>
      <c r="H163" s="453"/>
      <c r="I163" s="453"/>
      <c r="J163" s="453"/>
      <c r="K163" s="453"/>
      <c r="L163" s="453"/>
      <c r="M163" s="453"/>
    </row>
    <row r="164" spans="1:13" ht="15.95" customHeight="1" x14ac:dyDescent="0.2">
      <c r="A164" s="451"/>
      <c r="B164" s="451"/>
      <c r="E164" s="453"/>
      <c r="F164" s="453"/>
      <c r="G164" s="453"/>
      <c r="H164" s="453"/>
      <c r="I164" s="453"/>
      <c r="J164" s="453"/>
      <c r="K164" s="453"/>
      <c r="L164" s="453"/>
      <c r="M164" s="453"/>
    </row>
    <row r="165" spans="1:13" ht="15.95" customHeight="1" x14ac:dyDescent="0.2">
      <c r="A165" s="451"/>
      <c r="B165" s="451"/>
      <c r="E165" s="453"/>
      <c r="F165" s="453"/>
      <c r="G165" s="453"/>
      <c r="H165" s="453"/>
      <c r="I165" s="453"/>
      <c r="J165" s="453"/>
      <c r="K165" s="453"/>
      <c r="L165" s="453"/>
      <c r="M165" s="453"/>
    </row>
    <row r="166" spans="1:13" ht="15.95" customHeight="1" x14ac:dyDescent="0.2">
      <c r="A166" s="451"/>
      <c r="B166" s="451"/>
      <c r="E166" s="453"/>
      <c r="F166" s="453"/>
      <c r="G166" s="453"/>
      <c r="H166" s="453"/>
      <c r="I166" s="453"/>
      <c r="J166" s="453"/>
      <c r="K166" s="453"/>
      <c r="L166" s="453"/>
      <c r="M166" s="453"/>
    </row>
  </sheetData>
  <mergeCells count="7">
    <mergeCell ref="A1:M1"/>
    <mergeCell ref="B2:M2"/>
    <mergeCell ref="A3:M3"/>
    <mergeCell ref="F4:G4"/>
    <mergeCell ref="H4:I4"/>
    <mergeCell ref="J4:K4"/>
    <mergeCell ref="L4:M4"/>
  </mergeCells>
  <printOptions gridLines="1"/>
  <pageMargins left="0.39370078740157483" right="0.19685039370078741" top="0.98425196850393704" bottom="0.98425196850393704" header="0.51181102362204722" footer="0.51181102362204722"/>
  <pageSetup paperSize="8" scale="87" orientation="landscape" r:id="rId1"/>
  <headerFooter alignWithMargins="0">
    <oddHeader>&amp;L&amp;P&amp;R&amp;"Arial,Bold"&amp;12ANNEXURE I4</oddHeader>
    <oddFooter>&amp;L&amp;F&amp;C&amp;A&amp;R&amp;D</oddFooter>
  </headerFooter>
  <rowBreaks count="4" manualBreakCount="4">
    <brk id="18" max="12" man="1"/>
    <brk id="32" max="12" man="1"/>
    <brk id="46" max="12" man="1"/>
    <brk id="60"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7"/>
  <sheetViews>
    <sheetView tabSelected="1" view="pageBreakPreview" zoomScale="50" zoomScaleNormal="100" zoomScaleSheetLayoutView="50" workbookViewId="0">
      <pane ySplit="5" topLeftCell="A27" activePane="bottomLeft" state="frozen"/>
      <selection activeCell="G306" sqref="G306"/>
      <selection pane="bottomLeft" activeCell="G306" sqref="G306"/>
    </sheetView>
  </sheetViews>
  <sheetFormatPr defaultRowHeight="12.75" x14ac:dyDescent="0.2"/>
  <cols>
    <col min="1" max="1" width="5.5703125" style="540" customWidth="1"/>
    <col min="2" max="2" width="5.85546875" style="469" customWidth="1"/>
    <col min="3" max="3" width="40" style="469" customWidth="1"/>
    <col min="4" max="4" width="31.140625" style="469" customWidth="1"/>
    <col min="5" max="5" width="16.140625" style="469" customWidth="1"/>
    <col min="6" max="6" width="14" style="469" customWidth="1"/>
    <col min="7" max="7" width="11" style="469" customWidth="1"/>
    <col min="8" max="8" width="14.28515625" style="469" customWidth="1"/>
    <col min="9" max="9" width="11.5703125" style="469" customWidth="1"/>
    <col min="10" max="10" width="14.140625" style="469" customWidth="1"/>
    <col min="11" max="11" width="10.5703125" style="469" customWidth="1"/>
    <col min="12" max="12" width="13" style="469" customWidth="1"/>
    <col min="13" max="13" width="9.5703125" style="469" customWidth="1"/>
    <col min="14" max="14" width="4.85546875" style="469" customWidth="1"/>
    <col min="15" max="15" width="4.140625" style="469" customWidth="1"/>
    <col min="16" max="256" width="9.140625" style="469"/>
    <col min="257" max="257" width="5.5703125" style="469" customWidth="1"/>
    <col min="258" max="258" width="5.28515625" style="469" bestFit="1" customWidth="1"/>
    <col min="259" max="259" width="33.85546875" style="469" customWidth="1"/>
    <col min="260" max="260" width="31.140625" style="469" customWidth="1"/>
    <col min="261" max="261" width="16.140625" style="469" customWidth="1"/>
    <col min="262" max="262" width="12" style="469" customWidth="1"/>
    <col min="263" max="263" width="11" style="469" customWidth="1"/>
    <col min="264" max="264" width="12.28515625" style="469" customWidth="1"/>
    <col min="265" max="265" width="11.5703125" style="469" customWidth="1"/>
    <col min="266" max="266" width="11.85546875" style="469" customWidth="1"/>
    <col min="267" max="267" width="10.5703125" style="469" customWidth="1"/>
    <col min="268" max="268" width="11.7109375" style="469" customWidth="1"/>
    <col min="269" max="269" width="9.5703125" style="469" customWidth="1"/>
    <col min="270" max="270" width="4.85546875" style="469" customWidth="1"/>
    <col min="271" max="271" width="4.140625" style="469" customWidth="1"/>
    <col min="272" max="512" width="9.140625" style="469"/>
    <col min="513" max="513" width="5.5703125" style="469" customWidth="1"/>
    <col min="514" max="514" width="5.28515625" style="469" bestFit="1" customWidth="1"/>
    <col min="515" max="515" width="33.85546875" style="469" customWidth="1"/>
    <col min="516" max="516" width="31.140625" style="469" customWidth="1"/>
    <col min="517" max="517" width="16.140625" style="469" customWidth="1"/>
    <col min="518" max="518" width="12" style="469" customWidth="1"/>
    <col min="519" max="519" width="11" style="469" customWidth="1"/>
    <col min="520" max="520" width="12.28515625" style="469" customWidth="1"/>
    <col min="521" max="521" width="11.5703125" style="469" customWidth="1"/>
    <col min="522" max="522" width="11.85546875" style="469" customWidth="1"/>
    <col min="523" max="523" width="10.5703125" style="469" customWidth="1"/>
    <col min="524" max="524" width="11.7109375" style="469" customWidth="1"/>
    <col min="525" max="525" width="9.5703125" style="469" customWidth="1"/>
    <col min="526" max="526" width="4.85546875" style="469" customWidth="1"/>
    <col min="527" max="527" width="4.140625" style="469" customWidth="1"/>
    <col min="528" max="768" width="9.140625" style="469"/>
    <col min="769" max="769" width="5.5703125" style="469" customWidth="1"/>
    <col min="770" max="770" width="5.28515625" style="469" bestFit="1" customWidth="1"/>
    <col min="771" max="771" width="33.85546875" style="469" customWidth="1"/>
    <col min="772" max="772" width="31.140625" style="469" customWidth="1"/>
    <col min="773" max="773" width="16.140625" style="469" customWidth="1"/>
    <col min="774" max="774" width="12" style="469" customWidth="1"/>
    <col min="775" max="775" width="11" style="469" customWidth="1"/>
    <col min="776" max="776" width="12.28515625" style="469" customWidth="1"/>
    <col min="777" max="777" width="11.5703125" style="469" customWidth="1"/>
    <col min="778" max="778" width="11.85546875" style="469" customWidth="1"/>
    <col min="779" max="779" width="10.5703125" style="469" customWidth="1"/>
    <col min="780" max="780" width="11.7109375" style="469" customWidth="1"/>
    <col min="781" max="781" width="9.5703125" style="469" customWidth="1"/>
    <col min="782" max="782" width="4.85546875" style="469" customWidth="1"/>
    <col min="783" max="783" width="4.140625" style="469" customWidth="1"/>
    <col min="784" max="1024" width="9.140625" style="469"/>
    <col min="1025" max="1025" width="5.5703125" style="469" customWidth="1"/>
    <col min="1026" max="1026" width="5.28515625" style="469" bestFit="1" customWidth="1"/>
    <col min="1027" max="1027" width="33.85546875" style="469" customWidth="1"/>
    <col min="1028" max="1028" width="31.140625" style="469" customWidth="1"/>
    <col min="1029" max="1029" width="16.140625" style="469" customWidth="1"/>
    <col min="1030" max="1030" width="12" style="469" customWidth="1"/>
    <col min="1031" max="1031" width="11" style="469" customWidth="1"/>
    <col min="1032" max="1032" width="12.28515625" style="469" customWidth="1"/>
    <col min="1033" max="1033" width="11.5703125" style="469" customWidth="1"/>
    <col min="1034" max="1034" width="11.85546875" style="469" customWidth="1"/>
    <col min="1035" max="1035" width="10.5703125" style="469" customWidth="1"/>
    <col min="1036" max="1036" width="11.7109375" style="469" customWidth="1"/>
    <col min="1037" max="1037" width="9.5703125" style="469" customWidth="1"/>
    <col min="1038" max="1038" width="4.85546875" style="469" customWidth="1"/>
    <col min="1039" max="1039" width="4.140625" style="469" customWidth="1"/>
    <col min="1040" max="1280" width="9.140625" style="469"/>
    <col min="1281" max="1281" width="5.5703125" style="469" customWidth="1"/>
    <col min="1282" max="1282" width="5.28515625" style="469" bestFit="1" customWidth="1"/>
    <col min="1283" max="1283" width="33.85546875" style="469" customWidth="1"/>
    <col min="1284" max="1284" width="31.140625" style="469" customWidth="1"/>
    <col min="1285" max="1285" width="16.140625" style="469" customWidth="1"/>
    <col min="1286" max="1286" width="12" style="469" customWidth="1"/>
    <col min="1287" max="1287" width="11" style="469" customWidth="1"/>
    <col min="1288" max="1288" width="12.28515625" style="469" customWidth="1"/>
    <col min="1289" max="1289" width="11.5703125" style="469" customWidth="1"/>
    <col min="1290" max="1290" width="11.85546875" style="469" customWidth="1"/>
    <col min="1291" max="1291" width="10.5703125" style="469" customWidth="1"/>
    <col min="1292" max="1292" width="11.7109375" style="469" customWidth="1"/>
    <col min="1293" max="1293" width="9.5703125" style="469" customWidth="1"/>
    <col min="1294" max="1294" width="4.85546875" style="469" customWidth="1"/>
    <col min="1295" max="1295" width="4.140625" style="469" customWidth="1"/>
    <col min="1296" max="1536" width="9.140625" style="469"/>
    <col min="1537" max="1537" width="5.5703125" style="469" customWidth="1"/>
    <col min="1538" max="1538" width="5.28515625" style="469" bestFit="1" customWidth="1"/>
    <col min="1539" max="1539" width="33.85546875" style="469" customWidth="1"/>
    <col min="1540" max="1540" width="31.140625" style="469" customWidth="1"/>
    <col min="1541" max="1541" width="16.140625" style="469" customWidth="1"/>
    <col min="1542" max="1542" width="12" style="469" customWidth="1"/>
    <col min="1543" max="1543" width="11" style="469" customWidth="1"/>
    <col min="1544" max="1544" width="12.28515625" style="469" customWidth="1"/>
    <col min="1545" max="1545" width="11.5703125" style="469" customWidth="1"/>
    <col min="1546" max="1546" width="11.85546875" style="469" customWidth="1"/>
    <col min="1547" max="1547" width="10.5703125" style="469" customWidth="1"/>
    <col min="1548" max="1548" width="11.7109375" style="469" customWidth="1"/>
    <col min="1549" max="1549" width="9.5703125" style="469" customWidth="1"/>
    <col min="1550" max="1550" width="4.85546875" style="469" customWidth="1"/>
    <col min="1551" max="1551" width="4.140625" style="469" customWidth="1"/>
    <col min="1552" max="1792" width="9.140625" style="469"/>
    <col min="1793" max="1793" width="5.5703125" style="469" customWidth="1"/>
    <col min="1794" max="1794" width="5.28515625" style="469" bestFit="1" customWidth="1"/>
    <col min="1795" max="1795" width="33.85546875" style="469" customWidth="1"/>
    <col min="1796" max="1796" width="31.140625" style="469" customWidth="1"/>
    <col min="1797" max="1797" width="16.140625" style="469" customWidth="1"/>
    <col min="1798" max="1798" width="12" style="469" customWidth="1"/>
    <col min="1799" max="1799" width="11" style="469" customWidth="1"/>
    <col min="1800" max="1800" width="12.28515625" style="469" customWidth="1"/>
    <col min="1801" max="1801" width="11.5703125" style="469" customWidth="1"/>
    <col min="1802" max="1802" width="11.85546875" style="469" customWidth="1"/>
    <col min="1803" max="1803" width="10.5703125" style="469" customWidth="1"/>
    <col min="1804" max="1804" width="11.7109375" style="469" customWidth="1"/>
    <col min="1805" max="1805" width="9.5703125" style="469" customWidth="1"/>
    <col min="1806" max="1806" width="4.85546875" style="469" customWidth="1"/>
    <col min="1807" max="1807" width="4.140625" style="469" customWidth="1"/>
    <col min="1808" max="2048" width="9.140625" style="469"/>
    <col min="2049" max="2049" width="5.5703125" style="469" customWidth="1"/>
    <col min="2050" max="2050" width="5.28515625" style="469" bestFit="1" customWidth="1"/>
    <col min="2051" max="2051" width="33.85546875" style="469" customWidth="1"/>
    <col min="2052" max="2052" width="31.140625" style="469" customWidth="1"/>
    <col min="2053" max="2053" width="16.140625" style="469" customWidth="1"/>
    <col min="2054" max="2054" width="12" style="469" customWidth="1"/>
    <col min="2055" max="2055" width="11" style="469" customWidth="1"/>
    <col min="2056" max="2056" width="12.28515625" style="469" customWidth="1"/>
    <col min="2057" max="2057" width="11.5703125" style="469" customWidth="1"/>
    <col min="2058" max="2058" width="11.85546875" style="469" customWidth="1"/>
    <col min="2059" max="2059" width="10.5703125" style="469" customWidth="1"/>
    <col min="2060" max="2060" width="11.7109375" style="469" customWidth="1"/>
    <col min="2061" max="2061" width="9.5703125" style="469" customWidth="1"/>
    <col min="2062" max="2062" width="4.85546875" style="469" customWidth="1"/>
    <col min="2063" max="2063" width="4.140625" style="469" customWidth="1"/>
    <col min="2064" max="2304" width="9.140625" style="469"/>
    <col min="2305" max="2305" width="5.5703125" style="469" customWidth="1"/>
    <col min="2306" max="2306" width="5.28515625" style="469" bestFit="1" customWidth="1"/>
    <col min="2307" max="2307" width="33.85546875" style="469" customWidth="1"/>
    <col min="2308" max="2308" width="31.140625" style="469" customWidth="1"/>
    <col min="2309" max="2309" width="16.140625" style="469" customWidth="1"/>
    <col min="2310" max="2310" width="12" style="469" customWidth="1"/>
    <col min="2311" max="2311" width="11" style="469" customWidth="1"/>
    <col min="2312" max="2312" width="12.28515625" style="469" customWidth="1"/>
    <col min="2313" max="2313" width="11.5703125" style="469" customWidth="1"/>
    <col min="2314" max="2314" width="11.85546875" style="469" customWidth="1"/>
    <col min="2315" max="2315" width="10.5703125" style="469" customWidth="1"/>
    <col min="2316" max="2316" width="11.7109375" style="469" customWidth="1"/>
    <col min="2317" max="2317" width="9.5703125" style="469" customWidth="1"/>
    <col min="2318" max="2318" width="4.85546875" style="469" customWidth="1"/>
    <col min="2319" max="2319" width="4.140625" style="469" customWidth="1"/>
    <col min="2320" max="2560" width="9.140625" style="469"/>
    <col min="2561" max="2561" width="5.5703125" style="469" customWidth="1"/>
    <col min="2562" max="2562" width="5.28515625" style="469" bestFit="1" customWidth="1"/>
    <col min="2563" max="2563" width="33.85546875" style="469" customWidth="1"/>
    <col min="2564" max="2564" width="31.140625" style="469" customWidth="1"/>
    <col min="2565" max="2565" width="16.140625" style="469" customWidth="1"/>
    <col min="2566" max="2566" width="12" style="469" customWidth="1"/>
    <col min="2567" max="2567" width="11" style="469" customWidth="1"/>
    <col min="2568" max="2568" width="12.28515625" style="469" customWidth="1"/>
    <col min="2569" max="2569" width="11.5703125" style="469" customWidth="1"/>
    <col min="2570" max="2570" width="11.85546875" style="469" customWidth="1"/>
    <col min="2571" max="2571" width="10.5703125" style="469" customWidth="1"/>
    <col min="2572" max="2572" width="11.7109375" style="469" customWidth="1"/>
    <col min="2573" max="2573" width="9.5703125" style="469" customWidth="1"/>
    <col min="2574" max="2574" width="4.85546875" style="469" customWidth="1"/>
    <col min="2575" max="2575" width="4.140625" style="469" customWidth="1"/>
    <col min="2576" max="2816" width="9.140625" style="469"/>
    <col min="2817" max="2817" width="5.5703125" style="469" customWidth="1"/>
    <col min="2818" max="2818" width="5.28515625" style="469" bestFit="1" customWidth="1"/>
    <col min="2819" max="2819" width="33.85546875" style="469" customWidth="1"/>
    <col min="2820" max="2820" width="31.140625" style="469" customWidth="1"/>
    <col min="2821" max="2821" width="16.140625" style="469" customWidth="1"/>
    <col min="2822" max="2822" width="12" style="469" customWidth="1"/>
    <col min="2823" max="2823" width="11" style="469" customWidth="1"/>
    <col min="2824" max="2824" width="12.28515625" style="469" customWidth="1"/>
    <col min="2825" max="2825" width="11.5703125" style="469" customWidth="1"/>
    <col min="2826" max="2826" width="11.85546875" style="469" customWidth="1"/>
    <col min="2827" max="2827" width="10.5703125" style="469" customWidth="1"/>
    <col min="2828" max="2828" width="11.7109375" style="469" customWidth="1"/>
    <col min="2829" max="2829" width="9.5703125" style="469" customWidth="1"/>
    <col min="2830" max="2830" width="4.85546875" style="469" customWidth="1"/>
    <col min="2831" max="2831" width="4.140625" style="469" customWidth="1"/>
    <col min="2832" max="3072" width="9.140625" style="469"/>
    <col min="3073" max="3073" width="5.5703125" style="469" customWidth="1"/>
    <col min="3074" max="3074" width="5.28515625" style="469" bestFit="1" customWidth="1"/>
    <col min="3075" max="3075" width="33.85546875" style="469" customWidth="1"/>
    <col min="3076" max="3076" width="31.140625" style="469" customWidth="1"/>
    <col min="3077" max="3077" width="16.140625" style="469" customWidth="1"/>
    <col min="3078" max="3078" width="12" style="469" customWidth="1"/>
    <col min="3079" max="3079" width="11" style="469" customWidth="1"/>
    <col min="3080" max="3080" width="12.28515625" style="469" customWidth="1"/>
    <col min="3081" max="3081" width="11.5703125" style="469" customWidth="1"/>
    <col min="3082" max="3082" width="11.85546875" style="469" customWidth="1"/>
    <col min="3083" max="3083" width="10.5703125" style="469" customWidth="1"/>
    <col min="3084" max="3084" width="11.7109375" style="469" customWidth="1"/>
    <col min="3085" max="3085" width="9.5703125" style="469" customWidth="1"/>
    <col min="3086" max="3086" width="4.85546875" style="469" customWidth="1"/>
    <col min="3087" max="3087" width="4.140625" style="469" customWidth="1"/>
    <col min="3088" max="3328" width="9.140625" style="469"/>
    <col min="3329" max="3329" width="5.5703125" style="469" customWidth="1"/>
    <col min="3330" max="3330" width="5.28515625" style="469" bestFit="1" customWidth="1"/>
    <col min="3331" max="3331" width="33.85546875" style="469" customWidth="1"/>
    <col min="3332" max="3332" width="31.140625" style="469" customWidth="1"/>
    <col min="3333" max="3333" width="16.140625" style="469" customWidth="1"/>
    <col min="3334" max="3334" width="12" style="469" customWidth="1"/>
    <col min="3335" max="3335" width="11" style="469" customWidth="1"/>
    <col min="3336" max="3336" width="12.28515625" style="469" customWidth="1"/>
    <col min="3337" max="3337" width="11.5703125" style="469" customWidth="1"/>
    <col min="3338" max="3338" width="11.85546875" style="469" customWidth="1"/>
    <col min="3339" max="3339" width="10.5703125" style="469" customWidth="1"/>
    <col min="3340" max="3340" width="11.7109375" style="469" customWidth="1"/>
    <col min="3341" max="3341" width="9.5703125" style="469" customWidth="1"/>
    <col min="3342" max="3342" width="4.85546875" style="469" customWidth="1"/>
    <col min="3343" max="3343" width="4.140625" style="469" customWidth="1"/>
    <col min="3344" max="3584" width="9.140625" style="469"/>
    <col min="3585" max="3585" width="5.5703125" style="469" customWidth="1"/>
    <col min="3586" max="3586" width="5.28515625" style="469" bestFit="1" customWidth="1"/>
    <col min="3587" max="3587" width="33.85546875" style="469" customWidth="1"/>
    <col min="3588" max="3588" width="31.140625" style="469" customWidth="1"/>
    <col min="3589" max="3589" width="16.140625" style="469" customWidth="1"/>
    <col min="3590" max="3590" width="12" style="469" customWidth="1"/>
    <col min="3591" max="3591" width="11" style="469" customWidth="1"/>
    <col min="3592" max="3592" width="12.28515625" style="469" customWidth="1"/>
    <col min="3593" max="3593" width="11.5703125" style="469" customWidth="1"/>
    <col min="3594" max="3594" width="11.85546875" style="469" customWidth="1"/>
    <col min="3595" max="3595" width="10.5703125" style="469" customWidth="1"/>
    <col min="3596" max="3596" width="11.7109375" style="469" customWidth="1"/>
    <col min="3597" max="3597" width="9.5703125" style="469" customWidth="1"/>
    <col min="3598" max="3598" width="4.85546875" style="469" customWidth="1"/>
    <col min="3599" max="3599" width="4.140625" style="469" customWidth="1"/>
    <col min="3600" max="3840" width="9.140625" style="469"/>
    <col min="3841" max="3841" width="5.5703125" style="469" customWidth="1"/>
    <col min="3842" max="3842" width="5.28515625" style="469" bestFit="1" customWidth="1"/>
    <col min="3843" max="3843" width="33.85546875" style="469" customWidth="1"/>
    <col min="3844" max="3844" width="31.140625" style="469" customWidth="1"/>
    <col min="3845" max="3845" width="16.140625" style="469" customWidth="1"/>
    <col min="3846" max="3846" width="12" style="469" customWidth="1"/>
    <col min="3847" max="3847" width="11" style="469" customWidth="1"/>
    <col min="3848" max="3848" width="12.28515625" style="469" customWidth="1"/>
    <col min="3849" max="3849" width="11.5703125" style="469" customWidth="1"/>
    <col min="3850" max="3850" width="11.85546875" style="469" customWidth="1"/>
    <col min="3851" max="3851" width="10.5703125" style="469" customWidth="1"/>
    <col min="3852" max="3852" width="11.7109375" style="469" customWidth="1"/>
    <col min="3853" max="3853" width="9.5703125" style="469" customWidth="1"/>
    <col min="3854" max="3854" width="4.85546875" style="469" customWidth="1"/>
    <col min="3855" max="3855" width="4.140625" style="469" customWidth="1"/>
    <col min="3856" max="4096" width="9.140625" style="469"/>
    <col min="4097" max="4097" width="5.5703125" style="469" customWidth="1"/>
    <col min="4098" max="4098" width="5.28515625" style="469" bestFit="1" customWidth="1"/>
    <col min="4099" max="4099" width="33.85546875" style="469" customWidth="1"/>
    <col min="4100" max="4100" width="31.140625" style="469" customWidth="1"/>
    <col min="4101" max="4101" width="16.140625" style="469" customWidth="1"/>
    <col min="4102" max="4102" width="12" style="469" customWidth="1"/>
    <col min="4103" max="4103" width="11" style="469" customWidth="1"/>
    <col min="4104" max="4104" width="12.28515625" style="469" customWidth="1"/>
    <col min="4105" max="4105" width="11.5703125" style="469" customWidth="1"/>
    <col min="4106" max="4106" width="11.85546875" style="469" customWidth="1"/>
    <col min="4107" max="4107" width="10.5703125" style="469" customWidth="1"/>
    <col min="4108" max="4108" width="11.7109375" style="469" customWidth="1"/>
    <col min="4109" max="4109" width="9.5703125" style="469" customWidth="1"/>
    <col min="4110" max="4110" width="4.85546875" style="469" customWidth="1"/>
    <col min="4111" max="4111" width="4.140625" style="469" customWidth="1"/>
    <col min="4112" max="4352" width="9.140625" style="469"/>
    <col min="4353" max="4353" width="5.5703125" style="469" customWidth="1"/>
    <col min="4354" max="4354" width="5.28515625" style="469" bestFit="1" customWidth="1"/>
    <col min="4355" max="4355" width="33.85546875" style="469" customWidth="1"/>
    <col min="4356" max="4356" width="31.140625" style="469" customWidth="1"/>
    <col min="4357" max="4357" width="16.140625" style="469" customWidth="1"/>
    <col min="4358" max="4358" width="12" style="469" customWidth="1"/>
    <col min="4359" max="4359" width="11" style="469" customWidth="1"/>
    <col min="4360" max="4360" width="12.28515625" style="469" customWidth="1"/>
    <col min="4361" max="4361" width="11.5703125" style="469" customWidth="1"/>
    <col min="4362" max="4362" width="11.85546875" style="469" customWidth="1"/>
    <col min="4363" max="4363" width="10.5703125" style="469" customWidth="1"/>
    <col min="4364" max="4364" width="11.7109375" style="469" customWidth="1"/>
    <col min="4365" max="4365" width="9.5703125" style="469" customWidth="1"/>
    <col min="4366" max="4366" width="4.85546875" style="469" customWidth="1"/>
    <col min="4367" max="4367" width="4.140625" style="469" customWidth="1"/>
    <col min="4368" max="4608" width="9.140625" style="469"/>
    <col min="4609" max="4609" width="5.5703125" style="469" customWidth="1"/>
    <col min="4610" max="4610" width="5.28515625" style="469" bestFit="1" customWidth="1"/>
    <col min="4611" max="4611" width="33.85546875" style="469" customWidth="1"/>
    <col min="4612" max="4612" width="31.140625" style="469" customWidth="1"/>
    <col min="4613" max="4613" width="16.140625" style="469" customWidth="1"/>
    <col min="4614" max="4614" width="12" style="469" customWidth="1"/>
    <col min="4615" max="4615" width="11" style="469" customWidth="1"/>
    <col min="4616" max="4616" width="12.28515625" style="469" customWidth="1"/>
    <col min="4617" max="4617" width="11.5703125" style="469" customWidth="1"/>
    <col min="4618" max="4618" width="11.85546875" style="469" customWidth="1"/>
    <col min="4619" max="4619" width="10.5703125" style="469" customWidth="1"/>
    <col min="4620" max="4620" width="11.7109375" style="469" customWidth="1"/>
    <col min="4621" max="4621" width="9.5703125" style="469" customWidth="1"/>
    <col min="4622" max="4622" width="4.85546875" style="469" customWidth="1"/>
    <col min="4623" max="4623" width="4.140625" style="469" customWidth="1"/>
    <col min="4624" max="4864" width="9.140625" style="469"/>
    <col min="4865" max="4865" width="5.5703125" style="469" customWidth="1"/>
    <col min="4866" max="4866" width="5.28515625" style="469" bestFit="1" customWidth="1"/>
    <col min="4867" max="4867" width="33.85546875" style="469" customWidth="1"/>
    <col min="4868" max="4868" width="31.140625" style="469" customWidth="1"/>
    <col min="4869" max="4869" width="16.140625" style="469" customWidth="1"/>
    <col min="4870" max="4870" width="12" style="469" customWidth="1"/>
    <col min="4871" max="4871" width="11" style="469" customWidth="1"/>
    <col min="4872" max="4872" width="12.28515625" style="469" customWidth="1"/>
    <col min="4873" max="4873" width="11.5703125" style="469" customWidth="1"/>
    <col min="4874" max="4874" width="11.85546875" style="469" customWidth="1"/>
    <col min="4875" max="4875" width="10.5703125" style="469" customWidth="1"/>
    <col min="4876" max="4876" width="11.7109375" style="469" customWidth="1"/>
    <col min="4877" max="4877" width="9.5703125" style="469" customWidth="1"/>
    <col min="4878" max="4878" width="4.85546875" style="469" customWidth="1"/>
    <col min="4879" max="4879" width="4.140625" style="469" customWidth="1"/>
    <col min="4880" max="5120" width="9.140625" style="469"/>
    <col min="5121" max="5121" width="5.5703125" style="469" customWidth="1"/>
    <col min="5122" max="5122" width="5.28515625" style="469" bestFit="1" customWidth="1"/>
    <col min="5123" max="5123" width="33.85546875" style="469" customWidth="1"/>
    <col min="5124" max="5124" width="31.140625" style="469" customWidth="1"/>
    <col min="5125" max="5125" width="16.140625" style="469" customWidth="1"/>
    <col min="5126" max="5126" width="12" style="469" customWidth="1"/>
    <col min="5127" max="5127" width="11" style="469" customWidth="1"/>
    <col min="5128" max="5128" width="12.28515625" style="469" customWidth="1"/>
    <col min="5129" max="5129" width="11.5703125" style="469" customWidth="1"/>
    <col min="5130" max="5130" width="11.85546875" style="469" customWidth="1"/>
    <col min="5131" max="5131" width="10.5703125" style="469" customWidth="1"/>
    <col min="5132" max="5132" width="11.7109375" style="469" customWidth="1"/>
    <col min="5133" max="5133" width="9.5703125" style="469" customWidth="1"/>
    <col min="5134" max="5134" width="4.85546875" style="469" customWidth="1"/>
    <col min="5135" max="5135" width="4.140625" style="469" customWidth="1"/>
    <col min="5136" max="5376" width="9.140625" style="469"/>
    <col min="5377" max="5377" width="5.5703125" style="469" customWidth="1"/>
    <col min="5378" max="5378" width="5.28515625" style="469" bestFit="1" customWidth="1"/>
    <col min="5379" max="5379" width="33.85546875" style="469" customWidth="1"/>
    <col min="5380" max="5380" width="31.140625" style="469" customWidth="1"/>
    <col min="5381" max="5381" width="16.140625" style="469" customWidth="1"/>
    <col min="5382" max="5382" width="12" style="469" customWidth="1"/>
    <col min="5383" max="5383" width="11" style="469" customWidth="1"/>
    <col min="5384" max="5384" width="12.28515625" style="469" customWidth="1"/>
    <col min="5385" max="5385" width="11.5703125" style="469" customWidth="1"/>
    <col min="5386" max="5386" width="11.85546875" style="469" customWidth="1"/>
    <col min="5387" max="5387" width="10.5703125" style="469" customWidth="1"/>
    <col min="5388" max="5388" width="11.7109375" style="469" customWidth="1"/>
    <col min="5389" max="5389" width="9.5703125" style="469" customWidth="1"/>
    <col min="5390" max="5390" width="4.85546875" style="469" customWidth="1"/>
    <col min="5391" max="5391" width="4.140625" style="469" customWidth="1"/>
    <col min="5392" max="5632" width="9.140625" style="469"/>
    <col min="5633" max="5633" width="5.5703125" style="469" customWidth="1"/>
    <col min="5634" max="5634" width="5.28515625" style="469" bestFit="1" customWidth="1"/>
    <col min="5635" max="5635" width="33.85546875" style="469" customWidth="1"/>
    <col min="5636" max="5636" width="31.140625" style="469" customWidth="1"/>
    <col min="5637" max="5637" width="16.140625" style="469" customWidth="1"/>
    <col min="5638" max="5638" width="12" style="469" customWidth="1"/>
    <col min="5639" max="5639" width="11" style="469" customWidth="1"/>
    <col min="5640" max="5640" width="12.28515625" style="469" customWidth="1"/>
    <col min="5641" max="5641" width="11.5703125" style="469" customWidth="1"/>
    <col min="5642" max="5642" width="11.85546875" style="469" customWidth="1"/>
    <col min="5643" max="5643" width="10.5703125" style="469" customWidth="1"/>
    <col min="5644" max="5644" width="11.7109375" style="469" customWidth="1"/>
    <col min="5645" max="5645" width="9.5703125" style="469" customWidth="1"/>
    <col min="5646" max="5646" width="4.85546875" style="469" customWidth="1"/>
    <col min="5647" max="5647" width="4.140625" style="469" customWidth="1"/>
    <col min="5648" max="5888" width="9.140625" style="469"/>
    <col min="5889" max="5889" width="5.5703125" style="469" customWidth="1"/>
    <col min="5890" max="5890" width="5.28515625" style="469" bestFit="1" customWidth="1"/>
    <col min="5891" max="5891" width="33.85546875" style="469" customWidth="1"/>
    <col min="5892" max="5892" width="31.140625" style="469" customWidth="1"/>
    <col min="5893" max="5893" width="16.140625" style="469" customWidth="1"/>
    <col min="5894" max="5894" width="12" style="469" customWidth="1"/>
    <col min="5895" max="5895" width="11" style="469" customWidth="1"/>
    <col min="5896" max="5896" width="12.28515625" style="469" customWidth="1"/>
    <col min="5897" max="5897" width="11.5703125" style="469" customWidth="1"/>
    <col min="5898" max="5898" width="11.85546875" style="469" customWidth="1"/>
    <col min="5899" max="5899" width="10.5703125" style="469" customWidth="1"/>
    <col min="5900" max="5900" width="11.7109375" style="469" customWidth="1"/>
    <col min="5901" max="5901" width="9.5703125" style="469" customWidth="1"/>
    <col min="5902" max="5902" width="4.85546875" style="469" customWidth="1"/>
    <col min="5903" max="5903" width="4.140625" style="469" customWidth="1"/>
    <col min="5904" max="6144" width="9.140625" style="469"/>
    <col min="6145" max="6145" width="5.5703125" style="469" customWidth="1"/>
    <col min="6146" max="6146" width="5.28515625" style="469" bestFit="1" customWidth="1"/>
    <col min="6147" max="6147" width="33.85546875" style="469" customWidth="1"/>
    <col min="6148" max="6148" width="31.140625" style="469" customWidth="1"/>
    <col min="6149" max="6149" width="16.140625" style="469" customWidth="1"/>
    <col min="6150" max="6150" width="12" style="469" customWidth="1"/>
    <col min="6151" max="6151" width="11" style="469" customWidth="1"/>
    <col min="6152" max="6152" width="12.28515625" style="469" customWidth="1"/>
    <col min="6153" max="6153" width="11.5703125" style="469" customWidth="1"/>
    <col min="6154" max="6154" width="11.85546875" style="469" customWidth="1"/>
    <col min="6155" max="6155" width="10.5703125" style="469" customWidth="1"/>
    <col min="6156" max="6156" width="11.7109375" style="469" customWidth="1"/>
    <col min="6157" max="6157" width="9.5703125" style="469" customWidth="1"/>
    <col min="6158" max="6158" width="4.85546875" style="469" customWidth="1"/>
    <col min="6159" max="6159" width="4.140625" style="469" customWidth="1"/>
    <col min="6160" max="6400" width="9.140625" style="469"/>
    <col min="6401" max="6401" width="5.5703125" style="469" customWidth="1"/>
    <col min="6402" max="6402" width="5.28515625" style="469" bestFit="1" customWidth="1"/>
    <col min="6403" max="6403" width="33.85546875" style="469" customWidth="1"/>
    <col min="6404" max="6404" width="31.140625" style="469" customWidth="1"/>
    <col min="6405" max="6405" width="16.140625" style="469" customWidth="1"/>
    <col min="6406" max="6406" width="12" style="469" customWidth="1"/>
    <col min="6407" max="6407" width="11" style="469" customWidth="1"/>
    <col min="6408" max="6408" width="12.28515625" style="469" customWidth="1"/>
    <col min="6409" max="6409" width="11.5703125" style="469" customWidth="1"/>
    <col min="6410" max="6410" width="11.85546875" style="469" customWidth="1"/>
    <col min="6411" max="6411" width="10.5703125" style="469" customWidth="1"/>
    <col min="6412" max="6412" width="11.7109375" style="469" customWidth="1"/>
    <col min="6413" max="6413" width="9.5703125" style="469" customWidth="1"/>
    <col min="6414" max="6414" width="4.85546875" style="469" customWidth="1"/>
    <col min="6415" max="6415" width="4.140625" style="469" customWidth="1"/>
    <col min="6416" max="6656" width="9.140625" style="469"/>
    <col min="6657" max="6657" width="5.5703125" style="469" customWidth="1"/>
    <col min="6658" max="6658" width="5.28515625" style="469" bestFit="1" customWidth="1"/>
    <col min="6659" max="6659" width="33.85546875" style="469" customWidth="1"/>
    <col min="6660" max="6660" width="31.140625" style="469" customWidth="1"/>
    <col min="6661" max="6661" width="16.140625" style="469" customWidth="1"/>
    <col min="6662" max="6662" width="12" style="469" customWidth="1"/>
    <col min="6663" max="6663" width="11" style="469" customWidth="1"/>
    <col min="6664" max="6664" width="12.28515625" style="469" customWidth="1"/>
    <col min="6665" max="6665" width="11.5703125" style="469" customWidth="1"/>
    <col min="6666" max="6666" width="11.85546875" style="469" customWidth="1"/>
    <col min="6667" max="6667" width="10.5703125" style="469" customWidth="1"/>
    <col min="6668" max="6668" width="11.7109375" style="469" customWidth="1"/>
    <col min="6669" max="6669" width="9.5703125" style="469" customWidth="1"/>
    <col min="6670" max="6670" width="4.85546875" style="469" customWidth="1"/>
    <col min="6671" max="6671" width="4.140625" style="469" customWidth="1"/>
    <col min="6672" max="6912" width="9.140625" style="469"/>
    <col min="6913" max="6913" width="5.5703125" style="469" customWidth="1"/>
    <col min="6914" max="6914" width="5.28515625" style="469" bestFit="1" customWidth="1"/>
    <col min="6915" max="6915" width="33.85546875" style="469" customWidth="1"/>
    <col min="6916" max="6916" width="31.140625" style="469" customWidth="1"/>
    <col min="6917" max="6917" width="16.140625" style="469" customWidth="1"/>
    <col min="6918" max="6918" width="12" style="469" customWidth="1"/>
    <col min="6919" max="6919" width="11" style="469" customWidth="1"/>
    <col min="6920" max="6920" width="12.28515625" style="469" customWidth="1"/>
    <col min="6921" max="6921" width="11.5703125" style="469" customWidth="1"/>
    <col min="6922" max="6922" width="11.85546875" style="469" customWidth="1"/>
    <col min="6923" max="6923" width="10.5703125" style="469" customWidth="1"/>
    <col min="6924" max="6924" width="11.7109375" style="469" customWidth="1"/>
    <col min="6925" max="6925" width="9.5703125" style="469" customWidth="1"/>
    <col min="6926" max="6926" width="4.85546875" style="469" customWidth="1"/>
    <col min="6927" max="6927" width="4.140625" style="469" customWidth="1"/>
    <col min="6928" max="7168" width="9.140625" style="469"/>
    <col min="7169" max="7169" width="5.5703125" style="469" customWidth="1"/>
    <col min="7170" max="7170" width="5.28515625" style="469" bestFit="1" customWidth="1"/>
    <col min="7171" max="7171" width="33.85546875" style="469" customWidth="1"/>
    <col min="7172" max="7172" width="31.140625" style="469" customWidth="1"/>
    <col min="7173" max="7173" width="16.140625" style="469" customWidth="1"/>
    <col min="7174" max="7174" width="12" style="469" customWidth="1"/>
    <col min="7175" max="7175" width="11" style="469" customWidth="1"/>
    <col min="7176" max="7176" width="12.28515625" style="469" customWidth="1"/>
    <col min="7177" max="7177" width="11.5703125" style="469" customWidth="1"/>
    <col min="7178" max="7178" width="11.85546875" style="469" customWidth="1"/>
    <col min="7179" max="7179" width="10.5703125" style="469" customWidth="1"/>
    <col min="7180" max="7180" width="11.7109375" style="469" customWidth="1"/>
    <col min="7181" max="7181" width="9.5703125" style="469" customWidth="1"/>
    <col min="7182" max="7182" width="4.85546875" style="469" customWidth="1"/>
    <col min="7183" max="7183" width="4.140625" style="469" customWidth="1"/>
    <col min="7184" max="7424" width="9.140625" style="469"/>
    <col min="7425" max="7425" width="5.5703125" style="469" customWidth="1"/>
    <col min="7426" max="7426" width="5.28515625" style="469" bestFit="1" customWidth="1"/>
    <col min="7427" max="7427" width="33.85546875" style="469" customWidth="1"/>
    <col min="7428" max="7428" width="31.140625" style="469" customWidth="1"/>
    <col min="7429" max="7429" width="16.140625" style="469" customWidth="1"/>
    <col min="7430" max="7430" width="12" style="469" customWidth="1"/>
    <col min="7431" max="7431" width="11" style="469" customWidth="1"/>
    <col min="7432" max="7432" width="12.28515625" style="469" customWidth="1"/>
    <col min="7433" max="7433" width="11.5703125" style="469" customWidth="1"/>
    <col min="7434" max="7434" width="11.85546875" style="469" customWidth="1"/>
    <col min="7435" max="7435" width="10.5703125" style="469" customWidth="1"/>
    <col min="7436" max="7436" width="11.7109375" style="469" customWidth="1"/>
    <col min="7437" max="7437" width="9.5703125" style="469" customWidth="1"/>
    <col min="7438" max="7438" width="4.85546875" style="469" customWidth="1"/>
    <col min="7439" max="7439" width="4.140625" style="469" customWidth="1"/>
    <col min="7440" max="7680" width="9.140625" style="469"/>
    <col min="7681" max="7681" width="5.5703125" style="469" customWidth="1"/>
    <col min="7682" max="7682" width="5.28515625" style="469" bestFit="1" customWidth="1"/>
    <col min="7683" max="7683" width="33.85546875" style="469" customWidth="1"/>
    <col min="7684" max="7684" width="31.140625" style="469" customWidth="1"/>
    <col min="7685" max="7685" width="16.140625" style="469" customWidth="1"/>
    <col min="7686" max="7686" width="12" style="469" customWidth="1"/>
    <col min="7687" max="7687" width="11" style="469" customWidth="1"/>
    <col min="7688" max="7688" width="12.28515625" style="469" customWidth="1"/>
    <col min="7689" max="7689" width="11.5703125" style="469" customWidth="1"/>
    <col min="7690" max="7690" width="11.85546875" style="469" customWidth="1"/>
    <col min="7691" max="7691" width="10.5703125" style="469" customWidth="1"/>
    <col min="7692" max="7692" width="11.7109375" style="469" customWidth="1"/>
    <col min="7693" max="7693" width="9.5703125" style="469" customWidth="1"/>
    <col min="7694" max="7694" width="4.85546875" style="469" customWidth="1"/>
    <col min="7695" max="7695" width="4.140625" style="469" customWidth="1"/>
    <col min="7696" max="7936" width="9.140625" style="469"/>
    <col min="7937" max="7937" width="5.5703125" style="469" customWidth="1"/>
    <col min="7938" max="7938" width="5.28515625" style="469" bestFit="1" customWidth="1"/>
    <col min="7939" max="7939" width="33.85546875" style="469" customWidth="1"/>
    <col min="7940" max="7940" width="31.140625" style="469" customWidth="1"/>
    <col min="7941" max="7941" width="16.140625" style="469" customWidth="1"/>
    <col min="7942" max="7942" width="12" style="469" customWidth="1"/>
    <col min="7943" max="7943" width="11" style="469" customWidth="1"/>
    <col min="7944" max="7944" width="12.28515625" style="469" customWidth="1"/>
    <col min="7945" max="7945" width="11.5703125" style="469" customWidth="1"/>
    <col min="7946" max="7946" width="11.85546875" style="469" customWidth="1"/>
    <col min="7947" max="7947" width="10.5703125" style="469" customWidth="1"/>
    <col min="7948" max="7948" width="11.7109375" style="469" customWidth="1"/>
    <col min="7949" max="7949" width="9.5703125" style="469" customWidth="1"/>
    <col min="7950" max="7950" width="4.85546875" style="469" customWidth="1"/>
    <col min="7951" max="7951" width="4.140625" style="469" customWidth="1"/>
    <col min="7952" max="8192" width="9.140625" style="469"/>
    <col min="8193" max="8193" width="5.5703125" style="469" customWidth="1"/>
    <col min="8194" max="8194" width="5.28515625" style="469" bestFit="1" customWidth="1"/>
    <col min="8195" max="8195" width="33.85546875" style="469" customWidth="1"/>
    <col min="8196" max="8196" width="31.140625" style="469" customWidth="1"/>
    <col min="8197" max="8197" width="16.140625" style="469" customWidth="1"/>
    <col min="8198" max="8198" width="12" style="469" customWidth="1"/>
    <col min="8199" max="8199" width="11" style="469" customWidth="1"/>
    <col min="8200" max="8200" width="12.28515625" style="469" customWidth="1"/>
    <col min="8201" max="8201" width="11.5703125" style="469" customWidth="1"/>
    <col min="8202" max="8202" width="11.85546875" style="469" customWidth="1"/>
    <col min="8203" max="8203" width="10.5703125" style="469" customWidth="1"/>
    <col min="8204" max="8204" width="11.7109375" style="469" customWidth="1"/>
    <col min="8205" max="8205" width="9.5703125" style="469" customWidth="1"/>
    <col min="8206" max="8206" width="4.85546875" style="469" customWidth="1"/>
    <col min="8207" max="8207" width="4.140625" style="469" customWidth="1"/>
    <col min="8208" max="8448" width="9.140625" style="469"/>
    <col min="8449" max="8449" width="5.5703125" style="469" customWidth="1"/>
    <col min="8450" max="8450" width="5.28515625" style="469" bestFit="1" customWidth="1"/>
    <col min="8451" max="8451" width="33.85546875" style="469" customWidth="1"/>
    <col min="8452" max="8452" width="31.140625" style="469" customWidth="1"/>
    <col min="8453" max="8453" width="16.140625" style="469" customWidth="1"/>
    <col min="8454" max="8454" width="12" style="469" customWidth="1"/>
    <col min="8455" max="8455" width="11" style="469" customWidth="1"/>
    <col min="8456" max="8456" width="12.28515625" style="469" customWidth="1"/>
    <col min="8457" max="8457" width="11.5703125" style="469" customWidth="1"/>
    <col min="8458" max="8458" width="11.85546875" style="469" customWidth="1"/>
    <col min="8459" max="8459" width="10.5703125" style="469" customWidth="1"/>
    <col min="8460" max="8460" width="11.7109375" style="469" customWidth="1"/>
    <col min="8461" max="8461" width="9.5703125" style="469" customWidth="1"/>
    <col min="8462" max="8462" width="4.85546875" style="469" customWidth="1"/>
    <col min="8463" max="8463" width="4.140625" style="469" customWidth="1"/>
    <col min="8464" max="8704" width="9.140625" style="469"/>
    <col min="8705" max="8705" width="5.5703125" style="469" customWidth="1"/>
    <col min="8706" max="8706" width="5.28515625" style="469" bestFit="1" customWidth="1"/>
    <col min="8707" max="8707" width="33.85546875" style="469" customWidth="1"/>
    <col min="8708" max="8708" width="31.140625" style="469" customWidth="1"/>
    <col min="8709" max="8709" width="16.140625" style="469" customWidth="1"/>
    <col min="8710" max="8710" width="12" style="469" customWidth="1"/>
    <col min="8711" max="8711" width="11" style="469" customWidth="1"/>
    <col min="8712" max="8712" width="12.28515625" style="469" customWidth="1"/>
    <col min="8713" max="8713" width="11.5703125" style="469" customWidth="1"/>
    <col min="8714" max="8714" width="11.85546875" style="469" customWidth="1"/>
    <col min="8715" max="8715" width="10.5703125" style="469" customWidth="1"/>
    <col min="8716" max="8716" width="11.7109375" style="469" customWidth="1"/>
    <col min="8717" max="8717" width="9.5703125" style="469" customWidth="1"/>
    <col min="8718" max="8718" width="4.85546875" style="469" customWidth="1"/>
    <col min="8719" max="8719" width="4.140625" style="469" customWidth="1"/>
    <col min="8720" max="8960" width="9.140625" style="469"/>
    <col min="8961" max="8961" width="5.5703125" style="469" customWidth="1"/>
    <col min="8962" max="8962" width="5.28515625" style="469" bestFit="1" customWidth="1"/>
    <col min="8963" max="8963" width="33.85546875" style="469" customWidth="1"/>
    <col min="8964" max="8964" width="31.140625" style="469" customWidth="1"/>
    <col min="8965" max="8965" width="16.140625" style="469" customWidth="1"/>
    <col min="8966" max="8966" width="12" style="469" customWidth="1"/>
    <col min="8967" max="8967" width="11" style="469" customWidth="1"/>
    <col min="8968" max="8968" width="12.28515625" style="469" customWidth="1"/>
    <col min="8969" max="8969" width="11.5703125" style="469" customWidth="1"/>
    <col min="8970" max="8970" width="11.85546875" style="469" customWidth="1"/>
    <col min="8971" max="8971" width="10.5703125" style="469" customWidth="1"/>
    <col min="8972" max="8972" width="11.7109375" style="469" customWidth="1"/>
    <col min="8973" max="8973" width="9.5703125" style="469" customWidth="1"/>
    <col min="8974" max="8974" width="4.85546875" style="469" customWidth="1"/>
    <col min="8975" max="8975" width="4.140625" style="469" customWidth="1"/>
    <col min="8976" max="9216" width="9.140625" style="469"/>
    <col min="9217" max="9217" width="5.5703125" style="469" customWidth="1"/>
    <col min="9218" max="9218" width="5.28515625" style="469" bestFit="1" customWidth="1"/>
    <col min="9219" max="9219" width="33.85546875" style="469" customWidth="1"/>
    <col min="9220" max="9220" width="31.140625" style="469" customWidth="1"/>
    <col min="9221" max="9221" width="16.140625" style="469" customWidth="1"/>
    <col min="9222" max="9222" width="12" style="469" customWidth="1"/>
    <col min="9223" max="9223" width="11" style="469" customWidth="1"/>
    <col min="9224" max="9224" width="12.28515625" style="469" customWidth="1"/>
    <col min="9225" max="9225" width="11.5703125" style="469" customWidth="1"/>
    <col min="9226" max="9226" width="11.85546875" style="469" customWidth="1"/>
    <col min="9227" max="9227" width="10.5703125" style="469" customWidth="1"/>
    <col min="9228" max="9228" width="11.7109375" style="469" customWidth="1"/>
    <col min="9229" max="9229" width="9.5703125" style="469" customWidth="1"/>
    <col min="9230" max="9230" width="4.85546875" style="469" customWidth="1"/>
    <col min="9231" max="9231" width="4.140625" style="469" customWidth="1"/>
    <col min="9232" max="9472" width="9.140625" style="469"/>
    <col min="9473" max="9473" width="5.5703125" style="469" customWidth="1"/>
    <col min="9474" max="9474" width="5.28515625" style="469" bestFit="1" customWidth="1"/>
    <col min="9475" max="9475" width="33.85546875" style="469" customWidth="1"/>
    <col min="9476" max="9476" width="31.140625" style="469" customWidth="1"/>
    <col min="9477" max="9477" width="16.140625" style="469" customWidth="1"/>
    <col min="9478" max="9478" width="12" style="469" customWidth="1"/>
    <col min="9479" max="9479" width="11" style="469" customWidth="1"/>
    <col min="9480" max="9480" width="12.28515625" style="469" customWidth="1"/>
    <col min="9481" max="9481" width="11.5703125" style="469" customWidth="1"/>
    <col min="9482" max="9482" width="11.85546875" style="469" customWidth="1"/>
    <col min="9483" max="9483" width="10.5703125" style="469" customWidth="1"/>
    <col min="9484" max="9484" width="11.7109375" style="469" customWidth="1"/>
    <col min="9485" max="9485" width="9.5703125" style="469" customWidth="1"/>
    <col min="9486" max="9486" width="4.85546875" style="469" customWidth="1"/>
    <col min="9487" max="9487" width="4.140625" style="469" customWidth="1"/>
    <col min="9488" max="9728" width="9.140625" style="469"/>
    <col min="9729" max="9729" width="5.5703125" style="469" customWidth="1"/>
    <col min="9730" max="9730" width="5.28515625" style="469" bestFit="1" customWidth="1"/>
    <col min="9731" max="9731" width="33.85546875" style="469" customWidth="1"/>
    <col min="9732" max="9732" width="31.140625" style="469" customWidth="1"/>
    <col min="9733" max="9733" width="16.140625" style="469" customWidth="1"/>
    <col min="9734" max="9734" width="12" style="469" customWidth="1"/>
    <col min="9735" max="9735" width="11" style="469" customWidth="1"/>
    <col min="9736" max="9736" width="12.28515625" style="469" customWidth="1"/>
    <col min="9737" max="9737" width="11.5703125" style="469" customWidth="1"/>
    <col min="9738" max="9738" width="11.85546875" style="469" customWidth="1"/>
    <col min="9739" max="9739" width="10.5703125" style="469" customWidth="1"/>
    <col min="9740" max="9740" width="11.7109375" style="469" customWidth="1"/>
    <col min="9741" max="9741" width="9.5703125" style="469" customWidth="1"/>
    <col min="9742" max="9742" width="4.85546875" style="469" customWidth="1"/>
    <col min="9743" max="9743" width="4.140625" style="469" customWidth="1"/>
    <col min="9744" max="9984" width="9.140625" style="469"/>
    <col min="9985" max="9985" width="5.5703125" style="469" customWidth="1"/>
    <col min="9986" max="9986" width="5.28515625" style="469" bestFit="1" customWidth="1"/>
    <col min="9987" max="9987" width="33.85546875" style="469" customWidth="1"/>
    <col min="9988" max="9988" width="31.140625" style="469" customWidth="1"/>
    <col min="9989" max="9989" width="16.140625" style="469" customWidth="1"/>
    <col min="9990" max="9990" width="12" style="469" customWidth="1"/>
    <col min="9991" max="9991" width="11" style="469" customWidth="1"/>
    <col min="9992" max="9992" width="12.28515625" style="469" customWidth="1"/>
    <col min="9993" max="9993" width="11.5703125" style="469" customWidth="1"/>
    <col min="9994" max="9994" width="11.85546875" style="469" customWidth="1"/>
    <col min="9995" max="9995" width="10.5703125" style="469" customWidth="1"/>
    <col min="9996" max="9996" width="11.7109375" style="469" customWidth="1"/>
    <col min="9997" max="9997" width="9.5703125" style="469" customWidth="1"/>
    <col min="9998" max="9998" width="4.85546875" style="469" customWidth="1"/>
    <col min="9999" max="9999" width="4.140625" style="469" customWidth="1"/>
    <col min="10000" max="10240" width="9.140625" style="469"/>
    <col min="10241" max="10241" width="5.5703125" style="469" customWidth="1"/>
    <col min="10242" max="10242" width="5.28515625" style="469" bestFit="1" customWidth="1"/>
    <col min="10243" max="10243" width="33.85546875" style="469" customWidth="1"/>
    <col min="10244" max="10244" width="31.140625" style="469" customWidth="1"/>
    <col min="10245" max="10245" width="16.140625" style="469" customWidth="1"/>
    <col min="10246" max="10246" width="12" style="469" customWidth="1"/>
    <col min="10247" max="10247" width="11" style="469" customWidth="1"/>
    <col min="10248" max="10248" width="12.28515625" style="469" customWidth="1"/>
    <col min="10249" max="10249" width="11.5703125" style="469" customWidth="1"/>
    <col min="10250" max="10250" width="11.85546875" style="469" customWidth="1"/>
    <col min="10251" max="10251" width="10.5703125" style="469" customWidth="1"/>
    <col min="10252" max="10252" width="11.7109375" style="469" customWidth="1"/>
    <col min="10253" max="10253" width="9.5703125" style="469" customWidth="1"/>
    <col min="10254" max="10254" width="4.85546875" style="469" customWidth="1"/>
    <col min="10255" max="10255" width="4.140625" style="469" customWidth="1"/>
    <col min="10256" max="10496" width="9.140625" style="469"/>
    <col min="10497" max="10497" width="5.5703125" style="469" customWidth="1"/>
    <col min="10498" max="10498" width="5.28515625" style="469" bestFit="1" customWidth="1"/>
    <col min="10499" max="10499" width="33.85546875" style="469" customWidth="1"/>
    <col min="10500" max="10500" width="31.140625" style="469" customWidth="1"/>
    <col min="10501" max="10501" width="16.140625" style="469" customWidth="1"/>
    <col min="10502" max="10502" width="12" style="469" customWidth="1"/>
    <col min="10503" max="10503" width="11" style="469" customWidth="1"/>
    <col min="10504" max="10504" width="12.28515625" style="469" customWidth="1"/>
    <col min="10505" max="10505" width="11.5703125" style="469" customWidth="1"/>
    <col min="10506" max="10506" width="11.85546875" style="469" customWidth="1"/>
    <col min="10507" max="10507" width="10.5703125" style="469" customWidth="1"/>
    <col min="10508" max="10508" width="11.7109375" style="469" customWidth="1"/>
    <col min="10509" max="10509" width="9.5703125" style="469" customWidth="1"/>
    <col min="10510" max="10510" width="4.85546875" style="469" customWidth="1"/>
    <col min="10511" max="10511" width="4.140625" style="469" customWidth="1"/>
    <col min="10512" max="10752" width="9.140625" style="469"/>
    <col min="10753" max="10753" width="5.5703125" style="469" customWidth="1"/>
    <col min="10754" max="10754" width="5.28515625" style="469" bestFit="1" customWidth="1"/>
    <col min="10755" max="10755" width="33.85546875" style="469" customWidth="1"/>
    <col min="10756" max="10756" width="31.140625" style="469" customWidth="1"/>
    <col min="10757" max="10757" width="16.140625" style="469" customWidth="1"/>
    <col min="10758" max="10758" width="12" style="469" customWidth="1"/>
    <col min="10759" max="10759" width="11" style="469" customWidth="1"/>
    <col min="10760" max="10760" width="12.28515625" style="469" customWidth="1"/>
    <col min="10761" max="10761" width="11.5703125" style="469" customWidth="1"/>
    <col min="10762" max="10762" width="11.85546875" style="469" customWidth="1"/>
    <col min="10763" max="10763" width="10.5703125" style="469" customWidth="1"/>
    <col min="10764" max="10764" width="11.7109375" style="469" customWidth="1"/>
    <col min="10765" max="10765" width="9.5703125" style="469" customWidth="1"/>
    <col min="10766" max="10766" width="4.85546875" style="469" customWidth="1"/>
    <col min="10767" max="10767" width="4.140625" style="469" customWidth="1"/>
    <col min="10768" max="11008" width="9.140625" style="469"/>
    <col min="11009" max="11009" width="5.5703125" style="469" customWidth="1"/>
    <col min="11010" max="11010" width="5.28515625" style="469" bestFit="1" customWidth="1"/>
    <col min="11011" max="11011" width="33.85546875" style="469" customWidth="1"/>
    <col min="11012" max="11012" width="31.140625" style="469" customWidth="1"/>
    <col min="11013" max="11013" width="16.140625" style="469" customWidth="1"/>
    <col min="11014" max="11014" width="12" style="469" customWidth="1"/>
    <col min="11015" max="11015" width="11" style="469" customWidth="1"/>
    <col min="11016" max="11016" width="12.28515625" style="469" customWidth="1"/>
    <col min="11017" max="11017" width="11.5703125" style="469" customWidth="1"/>
    <col min="11018" max="11018" width="11.85546875" style="469" customWidth="1"/>
    <col min="11019" max="11019" width="10.5703125" style="469" customWidth="1"/>
    <col min="11020" max="11020" width="11.7109375" style="469" customWidth="1"/>
    <col min="11021" max="11021" width="9.5703125" style="469" customWidth="1"/>
    <col min="11022" max="11022" width="4.85546875" style="469" customWidth="1"/>
    <col min="11023" max="11023" width="4.140625" style="469" customWidth="1"/>
    <col min="11024" max="11264" width="9.140625" style="469"/>
    <col min="11265" max="11265" width="5.5703125" style="469" customWidth="1"/>
    <col min="11266" max="11266" width="5.28515625" style="469" bestFit="1" customWidth="1"/>
    <col min="11267" max="11267" width="33.85546875" style="469" customWidth="1"/>
    <col min="11268" max="11268" width="31.140625" style="469" customWidth="1"/>
    <col min="11269" max="11269" width="16.140625" style="469" customWidth="1"/>
    <col min="11270" max="11270" width="12" style="469" customWidth="1"/>
    <col min="11271" max="11271" width="11" style="469" customWidth="1"/>
    <col min="11272" max="11272" width="12.28515625" style="469" customWidth="1"/>
    <col min="11273" max="11273" width="11.5703125" style="469" customWidth="1"/>
    <col min="11274" max="11274" width="11.85546875" style="469" customWidth="1"/>
    <col min="11275" max="11275" width="10.5703125" style="469" customWidth="1"/>
    <col min="11276" max="11276" width="11.7109375" style="469" customWidth="1"/>
    <col min="11277" max="11277" width="9.5703125" style="469" customWidth="1"/>
    <col min="11278" max="11278" width="4.85546875" style="469" customWidth="1"/>
    <col min="11279" max="11279" width="4.140625" style="469" customWidth="1"/>
    <col min="11280" max="11520" width="9.140625" style="469"/>
    <col min="11521" max="11521" width="5.5703125" style="469" customWidth="1"/>
    <col min="11522" max="11522" width="5.28515625" style="469" bestFit="1" customWidth="1"/>
    <col min="11523" max="11523" width="33.85546875" style="469" customWidth="1"/>
    <col min="11524" max="11524" width="31.140625" style="469" customWidth="1"/>
    <col min="11525" max="11525" width="16.140625" style="469" customWidth="1"/>
    <col min="11526" max="11526" width="12" style="469" customWidth="1"/>
    <col min="11527" max="11527" width="11" style="469" customWidth="1"/>
    <col min="11528" max="11528" width="12.28515625" style="469" customWidth="1"/>
    <col min="11529" max="11529" width="11.5703125" style="469" customWidth="1"/>
    <col min="11530" max="11530" width="11.85546875" style="469" customWidth="1"/>
    <col min="11531" max="11531" width="10.5703125" style="469" customWidth="1"/>
    <col min="11532" max="11532" width="11.7109375" style="469" customWidth="1"/>
    <col min="11533" max="11533" width="9.5703125" style="469" customWidth="1"/>
    <col min="11534" max="11534" width="4.85546875" style="469" customWidth="1"/>
    <col min="11535" max="11535" width="4.140625" style="469" customWidth="1"/>
    <col min="11536" max="11776" width="9.140625" style="469"/>
    <col min="11777" max="11777" width="5.5703125" style="469" customWidth="1"/>
    <col min="11778" max="11778" width="5.28515625" style="469" bestFit="1" customWidth="1"/>
    <col min="11779" max="11779" width="33.85546875" style="469" customWidth="1"/>
    <col min="11780" max="11780" width="31.140625" style="469" customWidth="1"/>
    <col min="11781" max="11781" width="16.140625" style="469" customWidth="1"/>
    <col min="11782" max="11782" width="12" style="469" customWidth="1"/>
    <col min="11783" max="11783" width="11" style="469" customWidth="1"/>
    <col min="11784" max="11784" width="12.28515625" style="469" customWidth="1"/>
    <col min="11785" max="11785" width="11.5703125" style="469" customWidth="1"/>
    <col min="11786" max="11786" width="11.85546875" style="469" customWidth="1"/>
    <col min="11787" max="11787" width="10.5703125" style="469" customWidth="1"/>
    <col min="11788" max="11788" width="11.7109375" style="469" customWidth="1"/>
    <col min="11789" max="11789" width="9.5703125" style="469" customWidth="1"/>
    <col min="11790" max="11790" width="4.85546875" style="469" customWidth="1"/>
    <col min="11791" max="11791" width="4.140625" style="469" customWidth="1"/>
    <col min="11792" max="12032" width="9.140625" style="469"/>
    <col min="12033" max="12033" width="5.5703125" style="469" customWidth="1"/>
    <col min="12034" max="12034" width="5.28515625" style="469" bestFit="1" customWidth="1"/>
    <col min="12035" max="12035" width="33.85546875" style="469" customWidth="1"/>
    <col min="12036" max="12036" width="31.140625" style="469" customWidth="1"/>
    <col min="12037" max="12037" width="16.140625" style="469" customWidth="1"/>
    <col min="12038" max="12038" width="12" style="469" customWidth="1"/>
    <col min="12039" max="12039" width="11" style="469" customWidth="1"/>
    <col min="12040" max="12040" width="12.28515625" style="469" customWidth="1"/>
    <col min="12041" max="12041" width="11.5703125" style="469" customWidth="1"/>
    <col min="12042" max="12042" width="11.85546875" style="469" customWidth="1"/>
    <col min="12043" max="12043" width="10.5703125" style="469" customWidth="1"/>
    <col min="12044" max="12044" width="11.7109375" style="469" customWidth="1"/>
    <col min="12045" max="12045" width="9.5703125" style="469" customWidth="1"/>
    <col min="12046" max="12046" width="4.85546875" style="469" customWidth="1"/>
    <col min="12047" max="12047" width="4.140625" style="469" customWidth="1"/>
    <col min="12048" max="12288" width="9.140625" style="469"/>
    <col min="12289" max="12289" width="5.5703125" style="469" customWidth="1"/>
    <col min="12290" max="12290" width="5.28515625" style="469" bestFit="1" customWidth="1"/>
    <col min="12291" max="12291" width="33.85546875" style="469" customWidth="1"/>
    <col min="12292" max="12292" width="31.140625" style="469" customWidth="1"/>
    <col min="12293" max="12293" width="16.140625" style="469" customWidth="1"/>
    <col min="12294" max="12294" width="12" style="469" customWidth="1"/>
    <col min="12295" max="12295" width="11" style="469" customWidth="1"/>
    <col min="12296" max="12296" width="12.28515625" style="469" customWidth="1"/>
    <col min="12297" max="12297" width="11.5703125" style="469" customWidth="1"/>
    <col min="12298" max="12298" width="11.85546875" style="469" customWidth="1"/>
    <col min="12299" max="12299" width="10.5703125" style="469" customWidth="1"/>
    <col min="12300" max="12300" width="11.7109375" style="469" customWidth="1"/>
    <col min="12301" max="12301" width="9.5703125" style="469" customWidth="1"/>
    <col min="12302" max="12302" width="4.85546875" style="469" customWidth="1"/>
    <col min="12303" max="12303" width="4.140625" style="469" customWidth="1"/>
    <col min="12304" max="12544" width="9.140625" style="469"/>
    <col min="12545" max="12545" width="5.5703125" style="469" customWidth="1"/>
    <col min="12546" max="12546" width="5.28515625" style="469" bestFit="1" customWidth="1"/>
    <col min="12547" max="12547" width="33.85546875" style="469" customWidth="1"/>
    <col min="12548" max="12548" width="31.140625" style="469" customWidth="1"/>
    <col min="12549" max="12549" width="16.140625" style="469" customWidth="1"/>
    <col min="12550" max="12550" width="12" style="469" customWidth="1"/>
    <col min="12551" max="12551" width="11" style="469" customWidth="1"/>
    <col min="12552" max="12552" width="12.28515625" style="469" customWidth="1"/>
    <col min="12553" max="12553" width="11.5703125" style="469" customWidth="1"/>
    <col min="12554" max="12554" width="11.85546875" style="469" customWidth="1"/>
    <col min="12555" max="12555" width="10.5703125" style="469" customWidth="1"/>
    <col min="12556" max="12556" width="11.7109375" style="469" customWidth="1"/>
    <col min="12557" max="12557" width="9.5703125" style="469" customWidth="1"/>
    <col min="12558" max="12558" width="4.85546875" style="469" customWidth="1"/>
    <col min="12559" max="12559" width="4.140625" style="469" customWidth="1"/>
    <col min="12560" max="12800" width="9.140625" style="469"/>
    <col min="12801" max="12801" width="5.5703125" style="469" customWidth="1"/>
    <col min="12802" max="12802" width="5.28515625" style="469" bestFit="1" customWidth="1"/>
    <col min="12803" max="12803" width="33.85546875" style="469" customWidth="1"/>
    <col min="12804" max="12804" width="31.140625" style="469" customWidth="1"/>
    <col min="12805" max="12805" width="16.140625" style="469" customWidth="1"/>
    <col min="12806" max="12806" width="12" style="469" customWidth="1"/>
    <col min="12807" max="12807" width="11" style="469" customWidth="1"/>
    <col min="12808" max="12808" width="12.28515625" style="469" customWidth="1"/>
    <col min="12809" max="12809" width="11.5703125" style="469" customWidth="1"/>
    <col min="12810" max="12810" width="11.85546875" style="469" customWidth="1"/>
    <col min="12811" max="12811" width="10.5703125" style="469" customWidth="1"/>
    <col min="12812" max="12812" width="11.7109375" style="469" customWidth="1"/>
    <col min="12813" max="12813" width="9.5703125" style="469" customWidth="1"/>
    <col min="12814" max="12814" width="4.85546875" style="469" customWidth="1"/>
    <col min="12815" max="12815" width="4.140625" style="469" customWidth="1"/>
    <col min="12816" max="13056" width="9.140625" style="469"/>
    <col min="13057" max="13057" width="5.5703125" style="469" customWidth="1"/>
    <col min="13058" max="13058" width="5.28515625" style="469" bestFit="1" customWidth="1"/>
    <col min="13059" max="13059" width="33.85546875" style="469" customWidth="1"/>
    <col min="13060" max="13060" width="31.140625" style="469" customWidth="1"/>
    <col min="13061" max="13061" width="16.140625" style="469" customWidth="1"/>
    <col min="13062" max="13062" width="12" style="469" customWidth="1"/>
    <col min="13063" max="13063" width="11" style="469" customWidth="1"/>
    <col min="13064" max="13064" width="12.28515625" style="469" customWidth="1"/>
    <col min="13065" max="13065" width="11.5703125" style="469" customWidth="1"/>
    <col min="13066" max="13066" width="11.85546875" style="469" customWidth="1"/>
    <col min="13067" max="13067" width="10.5703125" style="469" customWidth="1"/>
    <col min="13068" max="13068" width="11.7109375" style="469" customWidth="1"/>
    <col min="13069" max="13069" width="9.5703125" style="469" customWidth="1"/>
    <col min="13070" max="13070" width="4.85546875" style="469" customWidth="1"/>
    <col min="13071" max="13071" width="4.140625" style="469" customWidth="1"/>
    <col min="13072" max="13312" width="9.140625" style="469"/>
    <col min="13313" max="13313" width="5.5703125" style="469" customWidth="1"/>
    <col min="13314" max="13314" width="5.28515625" style="469" bestFit="1" customWidth="1"/>
    <col min="13315" max="13315" width="33.85546875" style="469" customWidth="1"/>
    <col min="13316" max="13316" width="31.140625" style="469" customWidth="1"/>
    <col min="13317" max="13317" width="16.140625" style="469" customWidth="1"/>
    <col min="13318" max="13318" width="12" style="469" customWidth="1"/>
    <col min="13319" max="13319" width="11" style="469" customWidth="1"/>
    <col min="13320" max="13320" width="12.28515625" style="469" customWidth="1"/>
    <col min="13321" max="13321" width="11.5703125" style="469" customWidth="1"/>
    <col min="13322" max="13322" width="11.85546875" style="469" customWidth="1"/>
    <col min="13323" max="13323" width="10.5703125" style="469" customWidth="1"/>
    <col min="13324" max="13324" width="11.7109375" style="469" customWidth="1"/>
    <col min="13325" max="13325" width="9.5703125" style="469" customWidth="1"/>
    <col min="13326" max="13326" width="4.85546875" style="469" customWidth="1"/>
    <col min="13327" max="13327" width="4.140625" style="469" customWidth="1"/>
    <col min="13328" max="13568" width="9.140625" style="469"/>
    <col min="13569" max="13569" width="5.5703125" style="469" customWidth="1"/>
    <col min="13570" max="13570" width="5.28515625" style="469" bestFit="1" customWidth="1"/>
    <col min="13571" max="13571" width="33.85546875" style="469" customWidth="1"/>
    <col min="13572" max="13572" width="31.140625" style="469" customWidth="1"/>
    <col min="13573" max="13573" width="16.140625" style="469" customWidth="1"/>
    <col min="13574" max="13574" width="12" style="469" customWidth="1"/>
    <col min="13575" max="13575" width="11" style="469" customWidth="1"/>
    <col min="13576" max="13576" width="12.28515625" style="469" customWidth="1"/>
    <col min="13577" max="13577" width="11.5703125" style="469" customWidth="1"/>
    <col min="13578" max="13578" width="11.85546875" style="469" customWidth="1"/>
    <col min="13579" max="13579" width="10.5703125" style="469" customWidth="1"/>
    <col min="13580" max="13580" width="11.7109375" style="469" customWidth="1"/>
    <col min="13581" max="13581" width="9.5703125" style="469" customWidth="1"/>
    <col min="13582" max="13582" width="4.85546875" style="469" customWidth="1"/>
    <col min="13583" max="13583" width="4.140625" style="469" customWidth="1"/>
    <col min="13584" max="13824" width="9.140625" style="469"/>
    <col min="13825" max="13825" width="5.5703125" style="469" customWidth="1"/>
    <col min="13826" max="13826" width="5.28515625" style="469" bestFit="1" customWidth="1"/>
    <col min="13827" max="13827" width="33.85546875" style="469" customWidth="1"/>
    <col min="13828" max="13828" width="31.140625" style="469" customWidth="1"/>
    <col min="13829" max="13829" width="16.140625" style="469" customWidth="1"/>
    <col min="13830" max="13830" width="12" style="469" customWidth="1"/>
    <col min="13831" max="13831" width="11" style="469" customWidth="1"/>
    <col min="13832" max="13832" width="12.28515625" style="469" customWidth="1"/>
    <col min="13833" max="13833" width="11.5703125" style="469" customWidth="1"/>
    <col min="13834" max="13834" width="11.85546875" style="469" customWidth="1"/>
    <col min="13835" max="13835" width="10.5703125" style="469" customWidth="1"/>
    <col min="13836" max="13836" width="11.7109375" style="469" customWidth="1"/>
    <col min="13837" max="13837" width="9.5703125" style="469" customWidth="1"/>
    <col min="13838" max="13838" width="4.85546875" style="469" customWidth="1"/>
    <col min="13839" max="13839" width="4.140625" style="469" customWidth="1"/>
    <col min="13840" max="14080" width="9.140625" style="469"/>
    <col min="14081" max="14081" width="5.5703125" style="469" customWidth="1"/>
    <col min="14082" max="14082" width="5.28515625" style="469" bestFit="1" customWidth="1"/>
    <col min="14083" max="14083" width="33.85546875" style="469" customWidth="1"/>
    <col min="14084" max="14084" width="31.140625" style="469" customWidth="1"/>
    <col min="14085" max="14085" width="16.140625" style="469" customWidth="1"/>
    <col min="14086" max="14086" width="12" style="469" customWidth="1"/>
    <col min="14087" max="14087" width="11" style="469" customWidth="1"/>
    <col min="14088" max="14088" width="12.28515625" style="469" customWidth="1"/>
    <col min="14089" max="14089" width="11.5703125" style="469" customWidth="1"/>
    <col min="14090" max="14090" width="11.85546875" style="469" customWidth="1"/>
    <col min="14091" max="14091" width="10.5703125" style="469" customWidth="1"/>
    <col min="14092" max="14092" width="11.7109375" style="469" customWidth="1"/>
    <col min="14093" max="14093" width="9.5703125" style="469" customWidth="1"/>
    <col min="14094" max="14094" width="4.85546875" style="469" customWidth="1"/>
    <col min="14095" max="14095" width="4.140625" style="469" customWidth="1"/>
    <col min="14096" max="14336" width="9.140625" style="469"/>
    <col min="14337" max="14337" width="5.5703125" style="469" customWidth="1"/>
    <col min="14338" max="14338" width="5.28515625" style="469" bestFit="1" customWidth="1"/>
    <col min="14339" max="14339" width="33.85546875" style="469" customWidth="1"/>
    <col min="14340" max="14340" width="31.140625" style="469" customWidth="1"/>
    <col min="14341" max="14341" width="16.140625" style="469" customWidth="1"/>
    <col min="14342" max="14342" width="12" style="469" customWidth="1"/>
    <col min="14343" max="14343" width="11" style="469" customWidth="1"/>
    <col min="14344" max="14344" width="12.28515625" style="469" customWidth="1"/>
    <col min="14345" max="14345" width="11.5703125" style="469" customWidth="1"/>
    <col min="14346" max="14346" width="11.85546875" style="469" customWidth="1"/>
    <col min="14347" max="14347" width="10.5703125" style="469" customWidth="1"/>
    <col min="14348" max="14348" width="11.7109375" style="469" customWidth="1"/>
    <col min="14349" max="14349" width="9.5703125" style="469" customWidth="1"/>
    <col min="14350" max="14350" width="4.85546875" style="469" customWidth="1"/>
    <col min="14351" max="14351" width="4.140625" style="469" customWidth="1"/>
    <col min="14352" max="14592" width="9.140625" style="469"/>
    <col min="14593" max="14593" width="5.5703125" style="469" customWidth="1"/>
    <col min="14594" max="14594" width="5.28515625" style="469" bestFit="1" customWidth="1"/>
    <col min="14595" max="14595" width="33.85546875" style="469" customWidth="1"/>
    <col min="14596" max="14596" width="31.140625" style="469" customWidth="1"/>
    <col min="14597" max="14597" width="16.140625" style="469" customWidth="1"/>
    <col min="14598" max="14598" width="12" style="469" customWidth="1"/>
    <col min="14599" max="14599" width="11" style="469" customWidth="1"/>
    <col min="14600" max="14600" width="12.28515625" style="469" customWidth="1"/>
    <col min="14601" max="14601" width="11.5703125" style="469" customWidth="1"/>
    <col min="14602" max="14602" width="11.85546875" style="469" customWidth="1"/>
    <col min="14603" max="14603" width="10.5703125" style="469" customWidth="1"/>
    <col min="14604" max="14604" width="11.7109375" style="469" customWidth="1"/>
    <col min="14605" max="14605" width="9.5703125" style="469" customWidth="1"/>
    <col min="14606" max="14606" width="4.85546875" style="469" customWidth="1"/>
    <col min="14607" max="14607" width="4.140625" style="469" customWidth="1"/>
    <col min="14608" max="14848" width="9.140625" style="469"/>
    <col min="14849" max="14849" width="5.5703125" style="469" customWidth="1"/>
    <col min="14850" max="14850" width="5.28515625" style="469" bestFit="1" customWidth="1"/>
    <col min="14851" max="14851" width="33.85546875" style="469" customWidth="1"/>
    <col min="14852" max="14852" width="31.140625" style="469" customWidth="1"/>
    <col min="14853" max="14853" width="16.140625" style="469" customWidth="1"/>
    <col min="14854" max="14854" width="12" style="469" customWidth="1"/>
    <col min="14855" max="14855" width="11" style="469" customWidth="1"/>
    <col min="14856" max="14856" width="12.28515625" style="469" customWidth="1"/>
    <col min="14857" max="14857" width="11.5703125" style="469" customWidth="1"/>
    <col min="14858" max="14858" width="11.85546875" style="469" customWidth="1"/>
    <col min="14859" max="14859" width="10.5703125" style="469" customWidth="1"/>
    <col min="14860" max="14860" width="11.7109375" style="469" customWidth="1"/>
    <col min="14861" max="14861" width="9.5703125" style="469" customWidth="1"/>
    <col min="14862" max="14862" width="4.85546875" style="469" customWidth="1"/>
    <col min="14863" max="14863" width="4.140625" style="469" customWidth="1"/>
    <col min="14864" max="15104" width="9.140625" style="469"/>
    <col min="15105" max="15105" width="5.5703125" style="469" customWidth="1"/>
    <col min="15106" max="15106" width="5.28515625" style="469" bestFit="1" customWidth="1"/>
    <col min="15107" max="15107" width="33.85546875" style="469" customWidth="1"/>
    <col min="15108" max="15108" width="31.140625" style="469" customWidth="1"/>
    <col min="15109" max="15109" width="16.140625" style="469" customWidth="1"/>
    <col min="15110" max="15110" width="12" style="469" customWidth="1"/>
    <col min="15111" max="15111" width="11" style="469" customWidth="1"/>
    <col min="15112" max="15112" width="12.28515625" style="469" customWidth="1"/>
    <col min="15113" max="15113" width="11.5703125" style="469" customWidth="1"/>
    <col min="15114" max="15114" width="11.85546875" style="469" customWidth="1"/>
    <col min="15115" max="15115" width="10.5703125" style="469" customWidth="1"/>
    <col min="15116" max="15116" width="11.7109375" style="469" customWidth="1"/>
    <col min="15117" max="15117" width="9.5703125" style="469" customWidth="1"/>
    <col min="15118" max="15118" width="4.85546875" style="469" customWidth="1"/>
    <col min="15119" max="15119" width="4.140625" style="469" customWidth="1"/>
    <col min="15120" max="15360" width="9.140625" style="469"/>
    <col min="15361" max="15361" width="5.5703125" style="469" customWidth="1"/>
    <col min="15362" max="15362" width="5.28515625" style="469" bestFit="1" customWidth="1"/>
    <col min="15363" max="15363" width="33.85546875" style="469" customWidth="1"/>
    <col min="15364" max="15364" width="31.140625" style="469" customWidth="1"/>
    <col min="15365" max="15365" width="16.140625" style="469" customWidth="1"/>
    <col min="15366" max="15366" width="12" style="469" customWidth="1"/>
    <col min="15367" max="15367" width="11" style="469" customWidth="1"/>
    <col min="15368" max="15368" width="12.28515625" style="469" customWidth="1"/>
    <col min="15369" max="15369" width="11.5703125" style="469" customWidth="1"/>
    <col min="15370" max="15370" width="11.85546875" style="469" customWidth="1"/>
    <col min="15371" max="15371" width="10.5703125" style="469" customWidth="1"/>
    <col min="15372" max="15372" width="11.7109375" style="469" customWidth="1"/>
    <col min="15373" max="15373" width="9.5703125" style="469" customWidth="1"/>
    <col min="15374" max="15374" width="4.85546875" style="469" customWidth="1"/>
    <col min="15375" max="15375" width="4.140625" style="469" customWidth="1"/>
    <col min="15376" max="15616" width="9.140625" style="469"/>
    <col min="15617" max="15617" width="5.5703125" style="469" customWidth="1"/>
    <col min="15618" max="15618" width="5.28515625" style="469" bestFit="1" customWidth="1"/>
    <col min="15619" max="15619" width="33.85546875" style="469" customWidth="1"/>
    <col min="15620" max="15620" width="31.140625" style="469" customWidth="1"/>
    <col min="15621" max="15621" width="16.140625" style="469" customWidth="1"/>
    <col min="15622" max="15622" width="12" style="469" customWidth="1"/>
    <col min="15623" max="15623" width="11" style="469" customWidth="1"/>
    <col min="15624" max="15624" width="12.28515625" style="469" customWidth="1"/>
    <col min="15625" max="15625" width="11.5703125" style="469" customWidth="1"/>
    <col min="15626" max="15626" width="11.85546875" style="469" customWidth="1"/>
    <col min="15627" max="15627" width="10.5703125" style="469" customWidth="1"/>
    <col min="15628" max="15628" width="11.7109375" style="469" customWidth="1"/>
    <col min="15629" max="15629" width="9.5703125" style="469" customWidth="1"/>
    <col min="15630" max="15630" width="4.85546875" style="469" customWidth="1"/>
    <col min="15631" max="15631" width="4.140625" style="469" customWidth="1"/>
    <col min="15632" max="15872" width="9.140625" style="469"/>
    <col min="15873" max="15873" width="5.5703125" style="469" customWidth="1"/>
    <col min="15874" max="15874" width="5.28515625" style="469" bestFit="1" customWidth="1"/>
    <col min="15875" max="15875" width="33.85546875" style="469" customWidth="1"/>
    <col min="15876" max="15876" width="31.140625" style="469" customWidth="1"/>
    <col min="15877" max="15877" width="16.140625" style="469" customWidth="1"/>
    <col min="15878" max="15878" width="12" style="469" customWidth="1"/>
    <col min="15879" max="15879" width="11" style="469" customWidth="1"/>
    <col min="15880" max="15880" width="12.28515625" style="469" customWidth="1"/>
    <col min="15881" max="15881" width="11.5703125" style="469" customWidth="1"/>
    <col min="15882" max="15882" width="11.85546875" style="469" customWidth="1"/>
    <col min="15883" max="15883" width="10.5703125" style="469" customWidth="1"/>
    <col min="15884" max="15884" width="11.7109375" style="469" customWidth="1"/>
    <col min="15885" max="15885" width="9.5703125" style="469" customWidth="1"/>
    <col min="15886" max="15886" width="4.85546875" style="469" customWidth="1"/>
    <col min="15887" max="15887" width="4.140625" style="469" customWidth="1"/>
    <col min="15888" max="16128" width="9.140625" style="469"/>
    <col min="16129" max="16129" width="5.5703125" style="469" customWidth="1"/>
    <col min="16130" max="16130" width="5.28515625" style="469" bestFit="1" customWidth="1"/>
    <col min="16131" max="16131" width="33.85546875" style="469" customWidth="1"/>
    <col min="16132" max="16132" width="31.140625" style="469" customWidth="1"/>
    <col min="16133" max="16133" width="16.140625" style="469" customWidth="1"/>
    <col min="16134" max="16134" width="12" style="469" customWidth="1"/>
    <col min="16135" max="16135" width="11" style="469" customWidth="1"/>
    <col min="16136" max="16136" width="12.28515625" style="469" customWidth="1"/>
    <col min="16137" max="16137" width="11.5703125" style="469" customWidth="1"/>
    <col min="16138" max="16138" width="11.85546875" style="469" customWidth="1"/>
    <col min="16139" max="16139" width="10.5703125" style="469" customWidth="1"/>
    <col min="16140" max="16140" width="11.7109375" style="469" customWidth="1"/>
    <col min="16141" max="16141" width="9.5703125" style="469" customWidth="1"/>
    <col min="16142" max="16142" width="4.85546875" style="469" customWidth="1"/>
    <col min="16143" max="16143" width="4.140625" style="469" customWidth="1"/>
    <col min="16144" max="16384" width="9.140625" style="469"/>
  </cols>
  <sheetData>
    <row r="1" spans="1:44" s="455" customFormat="1" ht="25.15" customHeight="1" x14ac:dyDescent="0.2">
      <c r="A1" s="1145" t="s">
        <v>841</v>
      </c>
      <c r="B1" s="1145"/>
      <c r="C1" s="1145"/>
      <c r="D1" s="1145"/>
      <c r="E1" s="1145"/>
      <c r="F1" s="1145"/>
      <c r="G1" s="1145"/>
      <c r="H1" s="1145"/>
      <c r="I1" s="1145"/>
      <c r="J1" s="1145"/>
      <c r="K1" s="1145"/>
      <c r="L1" s="1145"/>
      <c r="M1" s="114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row>
    <row r="2" spans="1:44" s="167" customFormat="1" ht="7.5" customHeight="1" x14ac:dyDescent="0.2">
      <c r="A2" s="456"/>
      <c r="B2" s="1146"/>
      <c r="C2" s="1146"/>
      <c r="D2" s="1146"/>
      <c r="E2" s="1146"/>
      <c r="F2" s="1146"/>
      <c r="G2" s="1146"/>
      <c r="H2" s="1146"/>
      <c r="I2" s="1146"/>
      <c r="J2" s="1146"/>
      <c r="K2" s="1146"/>
      <c r="L2" s="1146"/>
      <c r="M2" s="1146"/>
    </row>
    <row r="3" spans="1:44" s="455" customFormat="1" ht="25.15" customHeight="1" x14ac:dyDescent="0.2">
      <c r="A3" s="1151" t="s">
        <v>119</v>
      </c>
      <c r="B3" s="1151"/>
      <c r="C3" s="1151"/>
      <c r="D3" s="1151"/>
      <c r="E3" s="1151"/>
      <c r="F3" s="1151"/>
      <c r="G3" s="1151"/>
      <c r="H3" s="1151"/>
      <c r="I3" s="1151"/>
      <c r="J3" s="1151"/>
      <c r="K3" s="1151"/>
      <c r="L3" s="1151"/>
      <c r="M3" s="1151"/>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row>
    <row r="4" spans="1:44" s="171" customFormat="1" ht="24.95" customHeight="1" x14ac:dyDescent="0.2">
      <c r="A4" s="457"/>
      <c r="B4" s="457" t="s">
        <v>120</v>
      </c>
      <c r="C4" s="458" t="s">
        <v>121</v>
      </c>
      <c r="D4" s="458" t="s">
        <v>122</v>
      </c>
      <c r="E4" s="457" t="s">
        <v>123</v>
      </c>
      <c r="F4" s="1152" t="s">
        <v>239</v>
      </c>
      <c r="G4" s="1152"/>
      <c r="H4" s="1152" t="s">
        <v>125</v>
      </c>
      <c r="I4" s="1152"/>
      <c r="J4" s="1152" t="s">
        <v>126</v>
      </c>
      <c r="K4" s="1152"/>
      <c r="L4" s="1152" t="s">
        <v>127</v>
      </c>
      <c r="M4" s="1152"/>
    </row>
    <row r="5" spans="1:44" s="175" customFormat="1" ht="20.100000000000001" customHeight="1" x14ac:dyDescent="0.2">
      <c r="A5" s="459"/>
      <c r="B5" s="460"/>
      <c r="C5" s="461"/>
      <c r="D5" s="462"/>
      <c r="E5" s="459"/>
      <c r="F5" s="459" t="s">
        <v>128</v>
      </c>
      <c r="G5" s="462" t="s">
        <v>129</v>
      </c>
      <c r="H5" s="459" t="s">
        <v>128</v>
      </c>
      <c r="I5" s="462" t="s">
        <v>129</v>
      </c>
      <c r="J5" s="459" t="s">
        <v>128</v>
      </c>
      <c r="K5" s="462" t="s">
        <v>129</v>
      </c>
      <c r="L5" s="459" t="s">
        <v>128</v>
      </c>
      <c r="M5" s="462" t="s">
        <v>129</v>
      </c>
    </row>
    <row r="6" spans="1:44" x14ac:dyDescent="0.2">
      <c r="A6" s="463">
        <v>1</v>
      </c>
      <c r="B6" s="464"/>
      <c r="C6" s="465" t="s">
        <v>842</v>
      </c>
      <c r="D6" s="466"/>
      <c r="E6" s="467"/>
      <c r="F6" s="467"/>
      <c r="G6" s="468"/>
      <c r="H6" s="467"/>
      <c r="I6" s="468"/>
      <c r="J6" s="467"/>
      <c r="K6" s="467"/>
      <c r="L6" s="467"/>
      <c r="M6" s="467"/>
    </row>
    <row r="7" spans="1:44" ht="168.75" x14ac:dyDescent="0.2">
      <c r="A7" s="470">
        <v>1.1000000000000001</v>
      </c>
      <c r="B7" s="471" t="s">
        <v>145</v>
      </c>
      <c r="C7" s="472" t="s">
        <v>843</v>
      </c>
      <c r="D7" s="473" t="s">
        <v>844</v>
      </c>
      <c r="E7" s="474" t="s">
        <v>845</v>
      </c>
      <c r="F7" s="475" t="s">
        <v>846</v>
      </c>
      <c r="G7" s="476"/>
      <c r="H7" s="475" t="s">
        <v>847</v>
      </c>
      <c r="I7" s="468"/>
      <c r="J7" s="475" t="s">
        <v>848</v>
      </c>
      <c r="K7" s="467"/>
      <c r="L7" s="475" t="s">
        <v>849</v>
      </c>
      <c r="M7" s="467"/>
    </row>
    <row r="8" spans="1:44" s="477" customFormat="1" ht="84.75" customHeight="1" x14ac:dyDescent="0.2">
      <c r="A8" s="470" t="s">
        <v>145</v>
      </c>
      <c r="B8" s="471" t="s">
        <v>145</v>
      </c>
      <c r="C8" s="472" t="s">
        <v>850</v>
      </c>
      <c r="D8" s="473" t="s">
        <v>844</v>
      </c>
      <c r="E8" s="474" t="s">
        <v>476</v>
      </c>
      <c r="F8" s="475" t="s">
        <v>851</v>
      </c>
      <c r="G8" s="476"/>
      <c r="H8" s="475" t="s">
        <v>851</v>
      </c>
      <c r="I8" s="468"/>
      <c r="J8" s="475" t="s">
        <v>851</v>
      </c>
      <c r="K8" s="467"/>
      <c r="L8" s="475" t="s">
        <v>851</v>
      </c>
      <c r="M8" s="467"/>
    </row>
    <row r="9" spans="1:44" s="477" customFormat="1" ht="67.5" x14ac:dyDescent="0.2">
      <c r="A9" s="470" t="s">
        <v>153</v>
      </c>
      <c r="B9" s="471" t="s">
        <v>145</v>
      </c>
      <c r="C9" s="472" t="s">
        <v>852</v>
      </c>
      <c r="D9" s="473" t="s">
        <v>844</v>
      </c>
      <c r="E9" s="478">
        <v>41819</v>
      </c>
      <c r="F9" s="475" t="s">
        <v>853</v>
      </c>
      <c r="G9" s="476"/>
      <c r="H9" s="475" t="s">
        <v>854</v>
      </c>
      <c r="I9" s="468"/>
      <c r="J9" s="475" t="s">
        <v>854</v>
      </c>
      <c r="K9" s="467"/>
      <c r="L9" s="475" t="s">
        <v>854</v>
      </c>
      <c r="M9" s="467"/>
    </row>
    <row r="10" spans="1:44" s="477" customFormat="1" ht="45" x14ac:dyDescent="0.2">
      <c r="A10" s="470">
        <v>1.3</v>
      </c>
      <c r="B10" s="471" t="s">
        <v>145</v>
      </c>
      <c r="C10" s="472" t="s">
        <v>855</v>
      </c>
      <c r="D10" s="473" t="s">
        <v>856</v>
      </c>
      <c r="E10" s="478">
        <v>41820</v>
      </c>
      <c r="F10" s="475" t="s">
        <v>857</v>
      </c>
      <c r="G10" s="476"/>
      <c r="H10" s="475" t="s">
        <v>857</v>
      </c>
      <c r="I10" s="468"/>
      <c r="J10" s="475" t="s">
        <v>857</v>
      </c>
      <c r="K10" s="467"/>
      <c r="L10" s="475" t="s">
        <v>857</v>
      </c>
      <c r="M10" s="467"/>
    </row>
    <row r="11" spans="1:44" s="477" customFormat="1" x14ac:dyDescent="0.2">
      <c r="A11" s="463">
        <v>2</v>
      </c>
      <c r="B11" s="464"/>
      <c r="C11" s="465" t="s">
        <v>858</v>
      </c>
      <c r="D11" s="466"/>
      <c r="E11" s="467"/>
      <c r="F11" s="467"/>
      <c r="G11" s="468"/>
      <c r="H11" s="467"/>
      <c r="I11" s="468"/>
      <c r="J11" s="467"/>
      <c r="K11" s="467"/>
      <c r="L11" s="467"/>
      <c r="M11" s="467"/>
    </row>
    <row r="12" spans="1:44" ht="48" x14ac:dyDescent="0.2">
      <c r="A12" s="479">
        <v>2.1</v>
      </c>
      <c r="B12" s="480" t="s">
        <v>153</v>
      </c>
      <c r="C12" s="481" t="s">
        <v>859</v>
      </c>
      <c r="D12" s="481" t="s">
        <v>860</v>
      </c>
      <c r="E12" s="474" t="s">
        <v>861</v>
      </c>
      <c r="F12" s="474" t="s">
        <v>862</v>
      </c>
      <c r="G12" s="482"/>
      <c r="H12" s="474" t="s">
        <v>863</v>
      </c>
      <c r="I12" s="482"/>
      <c r="J12" s="474" t="s">
        <v>864</v>
      </c>
      <c r="K12" s="474"/>
      <c r="L12" s="474" t="s">
        <v>865</v>
      </c>
      <c r="M12" s="483"/>
      <c r="N12" s="484"/>
      <c r="O12" s="484"/>
      <c r="P12" s="484"/>
      <c r="Q12" s="484"/>
      <c r="R12" s="484"/>
      <c r="S12" s="484"/>
      <c r="T12" s="484"/>
    </row>
    <row r="13" spans="1:44" ht="36" x14ac:dyDescent="0.2">
      <c r="A13" s="479">
        <v>2.2000000000000002</v>
      </c>
      <c r="B13" s="480" t="s">
        <v>153</v>
      </c>
      <c r="C13" s="481" t="s">
        <v>866</v>
      </c>
      <c r="D13" s="481" t="s">
        <v>867</v>
      </c>
      <c r="E13" s="474" t="s">
        <v>861</v>
      </c>
      <c r="F13" s="474" t="s">
        <v>868</v>
      </c>
      <c r="G13" s="378"/>
      <c r="H13" s="474" t="s">
        <v>868</v>
      </c>
      <c r="I13" s="468"/>
      <c r="J13" s="474" t="s">
        <v>869</v>
      </c>
      <c r="K13" s="485"/>
      <c r="L13" s="474" t="s">
        <v>869</v>
      </c>
      <c r="M13" s="486"/>
      <c r="N13" s="484"/>
      <c r="O13" s="484"/>
      <c r="P13" s="484"/>
      <c r="Q13" s="484"/>
      <c r="R13" s="484"/>
      <c r="S13" s="484"/>
      <c r="T13" s="484"/>
    </row>
    <row r="14" spans="1:44" ht="84" x14ac:dyDescent="0.2">
      <c r="A14" s="479">
        <v>2.2999999999999998</v>
      </c>
      <c r="B14" s="480" t="s">
        <v>153</v>
      </c>
      <c r="C14" s="481" t="s">
        <v>870</v>
      </c>
      <c r="D14" s="481" t="s">
        <v>867</v>
      </c>
      <c r="E14" s="474" t="s">
        <v>871</v>
      </c>
      <c r="F14" s="474" t="s">
        <v>872</v>
      </c>
      <c r="G14" s="378"/>
      <c r="H14" s="474" t="s">
        <v>872</v>
      </c>
      <c r="I14" s="468"/>
      <c r="J14" s="474" t="s">
        <v>873</v>
      </c>
      <c r="K14" s="476"/>
      <c r="L14" s="474" t="s">
        <v>873</v>
      </c>
      <c r="M14" s="485"/>
      <c r="N14" s="484"/>
      <c r="O14" s="484"/>
      <c r="P14" s="484"/>
      <c r="Q14" s="484"/>
      <c r="R14" s="484"/>
      <c r="S14" s="484"/>
      <c r="T14" s="484"/>
    </row>
    <row r="15" spans="1:44" ht="72" x14ac:dyDescent="0.2">
      <c r="A15" s="479">
        <v>2.4</v>
      </c>
      <c r="B15" s="480">
        <v>5.2</v>
      </c>
      <c r="C15" s="481" t="s">
        <v>874</v>
      </c>
      <c r="D15" s="487" t="s">
        <v>875</v>
      </c>
      <c r="E15" s="474" t="s">
        <v>861</v>
      </c>
      <c r="F15" s="474" t="s">
        <v>876</v>
      </c>
      <c r="G15" s="378"/>
      <c r="H15" s="474" t="s">
        <v>876</v>
      </c>
      <c r="I15" s="378"/>
      <c r="J15" s="474" t="s">
        <v>877</v>
      </c>
      <c r="K15" s="485"/>
      <c r="L15" s="474" t="s">
        <v>877</v>
      </c>
      <c r="M15" s="486"/>
      <c r="N15" s="484"/>
      <c r="O15" s="484"/>
      <c r="P15" s="484"/>
      <c r="Q15" s="484"/>
      <c r="R15" s="484"/>
      <c r="S15" s="484"/>
      <c r="T15" s="484"/>
    </row>
    <row r="16" spans="1:44" ht="36" x14ac:dyDescent="0.2">
      <c r="A16" s="488">
        <v>2.5</v>
      </c>
      <c r="B16" s="489" t="s">
        <v>131</v>
      </c>
      <c r="C16" s="490" t="s">
        <v>878</v>
      </c>
      <c r="D16" s="491" t="s">
        <v>879</v>
      </c>
      <c r="E16" s="492" t="s">
        <v>861</v>
      </c>
      <c r="F16" s="492" t="s">
        <v>148</v>
      </c>
      <c r="G16" s="378"/>
      <c r="H16" s="492" t="s">
        <v>148</v>
      </c>
      <c r="I16" s="378"/>
      <c r="J16" s="492" t="s">
        <v>148</v>
      </c>
      <c r="K16" s="485"/>
      <c r="L16" s="492" t="s">
        <v>148</v>
      </c>
      <c r="M16" s="485"/>
      <c r="N16" s="484"/>
      <c r="O16" s="484"/>
      <c r="P16" s="484"/>
      <c r="Q16" s="484"/>
      <c r="R16" s="484"/>
      <c r="S16" s="484"/>
      <c r="T16" s="484"/>
    </row>
    <row r="17" spans="1:20" ht="24" x14ac:dyDescent="0.2">
      <c r="A17" s="488">
        <v>2.6</v>
      </c>
      <c r="B17" s="489" t="s">
        <v>153</v>
      </c>
      <c r="C17" s="490" t="s">
        <v>880</v>
      </c>
      <c r="D17" s="491" t="s">
        <v>879</v>
      </c>
      <c r="E17" s="492" t="s">
        <v>861</v>
      </c>
      <c r="F17" s="492" t="s">
        <v>148</v>
      </c>
      <c r="G17" s="378"/>
      <c r="H17" s="492" t="s">
        <v>148</v>
      </c>
      <c r="I17" s="485"/>
      <c r="J17" s="492" t="s">
        <v>148</v>
      </c>
      <c r="K17" s="485"/>
      <c r="L17" s="492" t="s">
        <v>148</v>
      </c>
      <c r="M17" s="485"/>
      <c r="N17" s="484"/>
      <c r="O17" s="484"/>
      <c r="P17" s="484"/>
      <c r="Q17" s="484"/>
      <c r="R17" s="484"/>
      <c r="S17" s="484"/>
      <c r="T17" s="484"/>
    </row>
    <row r="18" spans="1:20" x14ac:dyDescent="0.2">
      <c r="A18" s="463">
        <v>3</v>
      </c>
      <c r="B18" s="464"/>
      <c r="C18" s="465" t="s">
        <v>881</v>
      </c>
      <c r="D18" s="481"/>
      <c r="E18" s="493"/>
      <c r="F18" s="467"/>
      <c r="G18" s="494"/>
      <c r="H18" s="466"/>
      <c r="I18" s="495"/>
      <c r="J18" s="466"/>
      <c r="K18" s="466"/>
      <c r="L18" s="466"/>
      <c r="M18" s="467"/>
      <c r="N18" s="484"/>
      <c r="O18" s="484"/>
      <c r="P18" s="484"/>
      <c r="Q18" s="484"/>
      <c r="R18" s="484"/>
      <c r="S18" s="484"/>
      <c r="T18" s="484"/>
    </row>
    <row r="19" spans="1:20" s="501" customFormat="1" ht="78.75" x14ac:dyDescent="0.2">
      <c r="A19" s="479">
        <v>3.1</v>
      </c>
      <c r="B19" s="480" t="s">
        <v>326</v>
      </c>
      <c r="C19" s="66" t="s">
        <v>882</v>
      </c>
      <c r="D19" s="71" t="s">
        <v>883</v>
      </c>
      <c r="E19" s="496" t="s">
        <v>884</v>
      </c>
      <c r="F19" s="497" t="s">
        <v>885</v>
      </c>
      <c r="G19" s="498"/>
      <c r="H19" s="497" t="s">
        <v>886</v>
      </c>
      <c r="I19" s="499"/>
      <c r="J19" s="497" t="s">
        <v>887</v>
      </c>
      <c r="K19" s="498"/>
      <c r="L19" s="497" t="s">
        <v>888</v>
      </c>
      <c r="M19" s="500"/>
    </row>
    <row r="20" spans="1:20" s="501" customFormat="1" ht="162" customHeight="1" x14ac:dyDescent="0.25">
      <c r="A20" s="479">
        <v>3.2</v>
      </c>
      <c r="B20" s="480">
        <v>1.1000000000000001</v>
      </c>
      <c r="C20" s="481" t="s">
        <v>889</v>
      </c>
      <c r="D20" s="71" t="s">
        <v>856</v>
      </c>
      <c r="E20" s="502" t="s">
        <v>274</v>
      </c>
      <c r="F20" s="483" t="s">
        <v>890</v>
      </c>
      <c r="G20" s="483"/>
      <c r="H20" s="483" t="s">
        <v>891</v>
      </c>
      <c r="I20" s="483"/>
      <c r="J20" s="483" t="s">
        <v>892</v>
      </c>
      <c r="K20" s="476"/>
      <c r="L20" s="483" t="s">
        <v>892</v>
      </c>
      <c r="M20" s="485"/>
    </row>
    <row r="21" spans="1:20" s="501" customFormat="1" ht="67.5" x14ac:dyDescent="0.25">
      <c r="A21" s="479">
        <v>3.3</v>
      </c>
      <c r="B21" s="480">
        <v>1.1000000000000001</v>
      </c>
      <c r="C21" s="481" t="s">
        <v>893</v>
      </c>
      <c r="D21" s="503" t="s">
        <v>894</v>
      </c>
      <c r="E21" s="474" t="s">
        <v>274</v>
      </c>
      <c r="F21" s="485" t="s">
        <v>895</v>
      </c>
      <c r="G21" s="476"/>
      <c r="H21" s="485" t="s">
        <v>896</v>
      </c>
      <c r="I21" s="504"/>
      <c r="J21" s="485" t="s">
        <v>897</v>
      </c>
      <c r="K21" s="476"/>
      <c r="L21" s="485" t="s">
        <v>898</v>
      </c>
      <c r="M21" s="505"/>
    </row>
    <row r="22" spans="1:20" s="39" customFormat="1" ht="12" x14ac:dyDescent="0.2">
      <c r="A22" s="506">
        <v>4</v>
      </c>
      <c r="B22" s="507"/>
      <c r="C22" s="508" t="s">
        <v>899</v>
      </c>
      <c r="D22" s="509"/>
      <c r="E22" s="509"/>
      <c r="F22" s="475"/>
      <c r="G22" s="475"/>
      <c r="H22" s="475"/>
      <c r="I22" s="510"/>
      <c r="J22" s="475"/>
      <c r="K22" s="475"/>
      <c r="L22" s="475"/>
      <c r="M22" s="475"/>
    </row>
    <row r="23" spans="1:20" s="39" customFormat="1" ht="56.25" x14ac:dyDescent="0.2">
      <c r="A23" s="82" t="s">
        <v>178</v>
      </c>
      <c r="B23" s="270" t="s">
        <v>900</v>
      </c>
      <c r="C23" s="511" t="s">
        <v>901</v>
      </c>
      <c r="D23" s="512" t="s">
        <v>902</v>
      </c>
      <c r="E23" s="509">
        <v>2</v>
      </c>
      <c r="F23" s="475" t="s">
        <v>903</v>
      </c>
      <c r="G23" s="475"/>
      <c r="H23" s="475" t="s">
        <v>904</v>
      </c>
      <c r="I23" s="510"/>
      <c r="J23" s="475"/>
      <c r="K23" s="475"/>
      <c r="L23" s="475"/>
      <c r="M23" s="475"/>
    </row>
    <row r="24" spans="1:20" s="39" customFormat="1" ht="56.25" x14ac:dyDescent="0.2">
      <c r="A24" s="82" t="s">
        <v>518</v>
      </c>
      <c r="B24" s="270" t="s">
        <v>900</v>
      </c>
      <c r="C24" s="511" t="s">
        <v>905</v>
      </c>
      <c r="D24" s="512" t="s">
        <v>906</v>
      </c>
      <c r="E24" s="513">
        <v>41547</v>
      </c>
      <c r="F24" s="514" t="s">
        <v>907</v>
      </c>
      <c r="G24" s="475"/>
      <c r="H24" s="475" t="s">
        <v>908</v>
      </c>
      <c r="I24" s="510"/>
      <c r="J24" s="475" t="s">
        <v>909</v>
      </c>
      <c r="K24" s="475"/>
      <c r="L24" s="475" t="s">
        <v>909</v>
      </c>
      <c r="M24" s="475"/>
    </row>
    <row r="25" spans="1:20" s="39" customFormat="1" ht="24" x14ac:dyDescent="0.2">
      <c r="A25" s="515"/>
      <c r="B25" s="516"/>
      <c r="C25" s="517" t="s">
        <v>910</v>
      </c>
      <c r="D25" s="518"/>
      <c r="E25" s="519"/>
      <c r="F25" s="519"/>
      <c r="G25" s="519"/>
      <c r="H25" s="519"/>
      <c r="I25" s="520"/>
      <c r="J25" s="519"/>
      <c r="K25" s="519"/>
      <c r="L25" s="519"/>
      <c r="M25" s="519"/>
    </row>
    <row r="26" spans="1:20" s="39" customFormat="1" ht="153" x14ac:dyDescent="0.2">
      <c r="A26" s="521" t="s">
        <v>209</v>
      </c>
      <c r="B26" s="522" t="s">
        <v>911</v>
      </c>
      <c r="C26" s="523" t="s">
        <v>912</v>
      </c>
      <c r="D26" s="518" t="s">
        <v>913</v>
      </c>
      <c r="E26" s="519" t="s">
        <v>914</v>
      </c>
      <c r="F26" s="68" t="s">
        <v>915</v>
      </c>
      <c r="G26" s="519"/>
      <c r="H26" s="68" t="s">
        <v>916</v>
      </c>
      <c r="I26" s="520"/>
      <c r="J26" s="68" t="s">
        <v>917</v>
      </c>
      <c r="K26" s="519"/>
      <c r="L26" s="68" t="s">
        <v>918</v>
      </c>
      <c r="M26" s="519"/>
    </row>
    <row r="27" spans="1:20" s="39" customFormat="1" ht="12" x14ac:dyDescent="0.2">
      <c r="A27" s="515"/>
      <c r="B27" s="516"/>
      <c r="C27" s="517" t="s">
        <v>919</v>
      </c>
      <c r="D27" s="518"/>
      <c r="E27" s="524"/>
      <c r="F27" s="519"/>
      <c r="G27" s="519"/>
      <c r="H27" s="519"/>
      <c r="I27" s="520"/>
      <c r="J27" s="519"/>
      <c r="K27" s="519"/>
      <c r="L27" s="519"/>
      <c r="M27" s="519"/>
    </row>
    <row r="28" spans="1:20" s="39" customFormat="1" ht="107.25" customHeight="1" x14ac:dyDescent="0.2">
      <c r="A28" s="521">
        <v>6.1</v>
      </c>
      <c r="B28" s="522" t="s">
        <v>524</v>
      </c>
      <c r="C28" s="523" t="s">
        <v>920</v>
      </c>
      <c r="D28" s="518" t="s">
        <v>833</v>
      </c>
      <c r="E28" s="524" t="s">
        <v>921</v>
      </c>
      <c r="F28" s="519" t="s">
        <v>922</v>
      </c>
      <c r="G28" s="519"/>
      <c r="H28" s="519" t="s">
        <v>923</v>
      </c>
      <c r="I28" s="520"/>
      <c r="J28" s="519" t="s">
        <v>924</v>
      </c>
      <c r="K28" s="519"/>
      <c r="L28" s="519" t="s">
        <v>925</v>
      </c>
      <c r="M28" s="519"/>
    </row>
    <row r="29" spans="1:20" s="39" customFormat="1" ht="56.25" x14ac:dyDescent="0.2">
      <c r="A29" s="521" t="s">
        <v>926</v>
      </c>
      <c r="B29" s="522" t="s">
        <v>524</v>
      </c>
      <c r="C29" s="523" t="s">
        <v>927</v>
      </c>
      <c r="D29" s="518" t="s">
        <v>928</v>
      </c>
      <c r="E29" s="524">
        <v>1</v>
      </c>
      <c r="F29" s="519" t="s">
        <v>929</v>
      </c>
      <c r="G29" s="519"/>
      <c r="H29" s="519" t="s">
        <v>929</v>
      </c>
      <c r="I29" s="520"/>
      <c r="J29" s="519" t="s">
        <v>929</v>
      </c>
      <c r="K29" s="519"/>
      <c r="L29" s="519" t="s">
        <v>929</v>
      </c>
      <c r="M29" s="519"/>
    </row>
    <row r="30" spans="1:20" s="39" customFormat="1" ht="12" x14ac:dyDescent="0.2">
      <c r="A30" s="515"/>
      <c r="B30" s="516"/>
      <c r="C30" s="517" t="s">
        <v>930</v>
      </c>
      <c r="D30" s="518"/>
      <c r="E30" s="524"/>
      <c r="F30" s="519"/>
      <c r="G30" s="519"/>
      <c r="H30" s="519"/>
      <c r="I30" s="520"/>
      <c r="J30" s="519"/>
      <c r="K30" s="519"/>
      <c r="L30" s="519"/>
      <c r="M30" s="519"/>
    </row>
    <row r="31" spans="1:20" s="39" customFormat="1" ht="123.75" x14ac:dyDescent="0.2">
      <c r="A31" s="521" t="s">
        <v>809</v>
      </c>
      <c r="B31" s="522" t="s">
        <v>604</v>
      </c>
      <c r="C31" s="523" t="s">
        <v>931</v>
      </c>
      <c r="D31" s="518" t="s">
        <v>932</v>
      </c>
      <c r="E31" s="524">
        <v>1</v>
      </c>
      <c r="F31" s="519" t="s">
        <v>933</v>
      </c>
      <c r="G31" s="519"/>
      <c r="H31" s="519" t="s">
        <v>933</v>
      </c>
      <c r="I31" s="520"/>
      <c r="J31" s="519" t="s">
        <v>933</v>
      </c>
      <c r="K31" s="519"/>
      <c r="L31" s="519" t="s">
        <v>933</v>
      </c>
      <c r="M31" s="519"/>
    </row>
    <row r="32" spans="1:20" s="39" customFormat="1" ht="123.75" x14ac:dyDescent="0.2">
      <c r="A32" s="521">
        <v>7.2</v>
      </c>
      <c r="B32" s="522" t="s">
        <v>604</v>
      </c>
      <c r="C32" s="523" t="s">
        <v>934</v>
      </c>
      <c r="D32" s="518" t="s">
        <v>935</v>
      </c>
      <c r="E32" s="524">
        <v>1</v>
      </c>
      <c r="F32" s="519" t="s">
        <v>936</v>
      </c>
      <c r="G32" s="519"/>
      <c r="H32" s="519" t="s">
        <v>936</v>
      </c>
      <c r="I32" s="520"/>
      <c r="J32" s="519" t="s">
        <v>937</v>
      </c>
      <c r="K32" s="519"/>
      <c r="L32" s="519" t="s">
        <v>936</v>
      </c>
      <c r="M32" s="519"/>
    </row>
    <row r="33" spans="1:20" s="39" customFormat="1" ht="123.75" x14ac:dyDescent="0.2">
      <c r="A33" s="521">
        <v>7.3</v>
      </c>
      <c r="B33" s="522" t="s">
        <v>604</v>
      </c>
      <c r="C33" s="523" t="s">
        <v>938</v>
      </c>
      <c r="D33" s="518" t="s">
        <v>939</v>
      </c>
      <c r="E33" s="524">
        <v>0.95</v>
      </c>
      <c r="F33" s="519" t="s">
        <v>940</v>
      </c>
      <c r="G33" s="519"/>
      <c r="H33" s="519" t="s">
        <v>940</v>
      </c>
      <c r="I33" s="520"/>
      <c r="J33" s="519" t="s">
        <v>940</v>
      </c>
      <c r="K33" s="519"/>
      <c r="L33" s="519" t="s">
        <v>940</v>
      </c>
      <c r="M33" s="519"/>
    </row>
    <row r="34" spans="1:20" s="39" customFormat="1" ht="12" x14ac:dyDescent="0.2">
      <c r="A34" s="515"/>
      <c r="B34" s="516"/>
      <c r="C34" s="517" t="s">
        <v>941</v>
      </c>
      <c r="D34" s="518"/>
      <c r="E34" s="524"/>
      <c r="F34" s="519"/>
      <c r="G34" s="519"/>
      <c r="H34" s="519"/>
      <c r="I34" s="520"/>
      <c r="J34" s="519"/>
      <c r="K34" s="519"/>
      <c r="L34" s="519"/>
      <c r="M34" s="519"/>
    </row>
    <row r="35" spans="1:20" s="39" customFormat="1" ht="112.5" x14ac:dyDescent="0.2">
      <c r="A35" s="521">
        <v>8.1</v>
      </c>
      <c r="B35" s="522" t="s">
        <v>624</v>
      </c>
      <c r="C35" s="523" t="s">
        <v>942</v>
      </c>
      <c r="D35" s="518" t="s">
        <v>943</v>
      </c>
      <c r="E35" s="524">
        <v>1</v>
      </c>
      <c r="F35" s="519" t="s">
        <v>944</v>
      </c>
      <c r="G35" s="519"/>
      <c r="H35" s="519" t="s">
        <v>945</v>
      </c>
      <c r="I35" s="520"/>
      <c r="J35" s="519" t="s">
        <v>946</v>
      </c>
      <c r="K35" s="519"/>
      <c r="L35" s="519" t="s">
        <v>947</v>
      </c>
      <c r="M35" s="519"/>
    </row>
    <row r="36" spans="1:20" s="39" customFormat="1" ht="123.75" x14ac:dyDescent="0.2">
      <c r="A36" s="521">
        <v>8.1999999999999993</v>
      </c>
      <c r="B36" s="522" t="s">
        <v>624</v>
      </c>
      <c r="C36" s="523" t="s">
        <v>948</v>
      </c>
      <c r="D36" s="525">
        <v>1</v>
      </c>
      <c r="E36" s="524">
        <v>1</v>
      </c>
      <c r="F36" s="519" t="s">
        <v>949</v>
      </c>
      <c r="G36" s="519"/>
      <c r="H36" s="519" t="s">
        <v>950</v>
      </c>
      <c r="I36" s="520"/>
      <c r="J36" s="519" t="s">
        <v>950</v>
      </c>
      <c r="K36" s="519"/>
      <c r="L36" s="519" t="s">
        <v>950</v>
      </c>
      <c r="M36" s="519"/>
    </row>
    <row r="37" spans="1:20" s="328" customFormat="1" ht="38.25" x14ac:dyDescent="0.2">
      <c r="A37" s="526">
        <v>8.3000000000000007</v>
      </c>
      <c r="B37" s="527">
        <v>5.0999999999999996</v>
      </c>
      <c r="C37" s="528" t="s">
        <v>621</v>
      </c>
      <c r="D37" s="529" t="s">
        <v>622</v>
      </c>
      <c r="E37" s="530">
        <v>0.05</v>
      </c>
      <c r="F37" s="531" t="s">
        <v>623</v>
      </c>
      <c r="G37" s="532"/>
      <c r="H37" s="531" t="s">
        <v>623</v>
      </c>
      <c r="I37" s="532"/>
      <c r="J37" s="531" t="s">
        <v>623</v>
      </c>
      <c r="K37" s="532"/>
      <c r="L37" s="531" t="s">
        <v>623</v>
      </c>
      <c r="M37" s="532"/>
    </row>
    <row r="38" spans="1:20" s="39" customFormat="1" ht="16.5" customHeight="1" x14ac:dyDescent="0.2">
      <c r="A38" s="515"/>
      <c r="B38" s="516"/>
      <c r="C38" s="508" t="s">
        <v>951</v>
      </c>
      <c r="D38" s="518"/>
      <c r="E38" s="524"/>
      <c r="F38" s="519"/>
      <c r="G38" s="519"/>
      <c r="H38" s="519"/>
      <c r="I38" s="520"/>
      <c r="J38" s="519"/>
      <c r="K38" s="519"/>
      <c r="L38" s="519"/>
      <c r="M38" s="519"/>
    </row>
    <row r="39" spans="1:20" s="39" customFormat="1" ht="146.25" x14ac:dyDescent="0.2">
      <c r="A39" s="521">
        <v>9.1</v>
      </c>
      <c r="B39" s="522">
        <v>4.2</v>
      </c>
      <c r="C39" s="523" t="s">
        <v>952</v>
      </c>
      <c r="D39" s="518" t="s">
        <v>274</v>
      </c>
      <c r="E39" s="524" t="s">
        <v>274</v>
      </c>
      <c r="F39" s="519" t="s">
        <v>953</v>
      </c>
      <c r="G39" s="519"/>
      <c r="H39" s="519" t="s">
        <v>954</v>
      </c>
      <c r="I39" s="533"/>
      <c r="J39" s="519" t="s">
        <v>954</v>
      </c>
      <c r="K39" s="519"/>
      <c r="L39" s="519" t="s">
        <v>954</v>
      </c>
      <c r="M39" s="519"/>
    </row>
    <row r="40" spans="1:20" s="39" customFormat="1" ht="90" x14ac:dyDescent="0.2">
      <c r="A40" s="521" t="s">
        <v>955</v>
      </c>
      <c r="B40" s="522">
        <v>4.2</v>
      </c>
      <c r="C40" s="523" t="s">
        <v>956</v>
      </c>
      <c r="D40" s="518" t="s">
        <v>274</v>
      </c>
      <c r="E40" s="524" t="s">
        <v>274</v>
      </c>
      <c r="F40" s="519" t="s">
        <v>957</v>
      </c>
      <c r="G40" s="519"/>
      <c r="H40" s="519" t="s">
        <v>958</v>
      </c>
      <c r="I40" s="533"/>
      <c r="J40" s="519" t="s">
        <v>959</v>
      </c>
      <c r="K40" s="519"/>
      <c r="L40" s="519" t="s">
        <v>960</v>
      </c>
      <c r="M40" s="519"/>
    </row>
    <row r="41" spans="1:20" s="39" customFormat="1" ht="24" x14ac:dyDescent="0.2">
      <c r="A41" s="506">
        <v>10</v>
      </c>
      <c r="B41" s="507"/>
      <c r="C41" s="508" t="s">
        <v>961</v>
      </c>
      <c r="D41" s="518"/>
      <c r="E41" s="524"/>
      <c r="F41" s="475"/>
      <c r="G41" s="475"/>
      <c r="H41" s="475"/>
      <c r="I41" s="510"/>
      <c r="J41" s="475"/>
      <c r="K41" s="475"/>
      <c r="L41" s="475"/>
      <c r="M41" s="475"/>
    </row>
    <row r="42" spans="1:20" s="39" customFormat="1" ht="56.25" x14ac:dyDescent="0.2">
      <c r="A42" s="521" t="s">
        <v>962</v>
      </c>
      <c r="B42" s="534">
        <v>4.0999999999999996</v>
      </c>
      <c r="C42" s="535" t="s">
        <v>963</v>
      </c>
      <c r="D42" s="525">
        <v>1</v>
      </c>
      <c r="E42" s="524" t="s">
        <v>274</v>
      </c>
      <c r="F42" s="475" t="s">
        <v>964</v>
      </c>
      <c r="G42" s="475"/>
      <c r="H42" s="519"/>
      <c r="I42" s="510"/>
      <c r="J42" s="475" t="s">
        <v>964</v>
      </c>
      <c r="K42" s="475"/>
      <c r="L42" s="475" t="s">
        <v>965</v>
      </c>
      <c r="M42" s="475"/>
    </row>
    <row r="43" spans="1:20" s="39" customFormat="1" ht="60" x14ac:dyDescent="0.2">
      <c r="A43" s="82" t="s">
        <v>966</v>
      </c>
      <c r="B43" s="270">
        <v>4.0999999999999996</v>
      </c>
      <c r="C43" s="523" t="s">
        <v>967</v>
      </c>
      <c r="D43" s="536" t="s">
        <v>274</v>
      </c>
      <c r="E43" s="536">
        <v>1</v>
      </c>
      <c r="F43" s="519" t="s">
        <v>968</v>
      </c>
      <c r="G43" s="519"/>
      <c r="H43" s="519" t="s">
        <v>968</v>
      </c>
      <c r="I43" s="520"/>
      <c r="J43" s="519" t="s">
        <v>968</v>
      </c>
      <c r="K43" s="519"/>
      <c r="L43" s="519" t="s">
        <v>968</v>
      </c>
      <c r="M43" s="519"/>
    </row>
    <row r="44" spans="1:20" ht="12.75" hidden="1" customHeight="1" x14ac:dyDescent="0.2">
      <c r="A44" s="537"/>
      <c r="B44" s="538"/>
      <c r="F44" s="484"/>
      <c r="G44" s="484"/>
      <c r="H44" s="484"/>
      <c r="I44" s="539"/>
      <c r="J44" s="484"/>
      <c r="K44" s="484"/>
      <c r="L44" s="484" t="s">
        <v>964</v>
      </c>
      <c r="M44" s="484"/>
      <c r="N44" s="484"/>
      <c r="O44" s="484"/>
      <c r="P44" s="484"/>
      <c r="Q44" s="484"/>
      <c r="R44" s="484"/>
      <c r="S44" s="484"/>
      <c r="T44" s="484"/>
    </row>
    <row r="45" spans="1:20" ht="12.75" hidden="1" customHeight="1" x14ac:dyDescent="0.2">
      <c r="A45" s="537"/>
      <c r="B45" s="538"/>
      <c r="F45" s="484"/>
      <c r="G45" s="484"/>
      <c r="H45" s="484"/>
      <c r="I45" s="484"/>
      <c r="J45" s="484"/>
      <c r="K45" s="484"/>
      <c r="L45" s="484"/>
      <c r="M45" s="484"/>
      <c r="N45" s="484"/>
      <c r="O45" s="484"/>
      <c r="P45" s="484"/>
      <c r="Q45" s="484"/>
      <c r="R45" s="484"/>
      <c r="S45" s="484"/>
      <c r="T45" s="484"/>
    </row>
    <row r="46" spans="1:20" x14ac:dyDescent="0.2">
      <c r="A46" s="537"/>
      <c r="B46" s="538"/>
      <c r="F46" s="484"/>
      <c r="G46" s="484"/>
      <c r="H46" s="484"/>
      <c r="I46" s="484"/>
      <c r="J46" s="484"/>
      <c r="K46" s="484"/>
      <c r="L46" s="484"/>
      <c r="M46" s="484"/>
      <c r="N46" s="484"/>
      <c r="O46" s="484"/>
      <c r="P46" s="484"/>
      <c r="Q46" s="484"/>
      <c r="R46" s="484"/>
      <c r="S46" s="484"/>
      <c r="T46" s="484"/>
    </row>
    <row r="47" spans="1:20" x14ac:dyDescent="0.2">
      <c r="A47" s="537"/>
      <c r="B47" s="538"/>
      <c r="F47" s="484"/>
      <c r="G47" s="484"/>
      <c r="H47" s="484"/>
      <c r="I47" s="484"/>
      <c r="J47" s="484"/>
      <c r="K47" s="484"/>
      <c r="L47" s="484"/>
      <c r="M47" s="484"/>
      <c r="N47" s="484"/>
      <c r="O47" s="484"/>
      <c r="P47" s="484"/>
      <c r="Q47" s="484"/>
      <c r="R47" s="484"/>
      <c r="S47" s="484"/>
      <c r="T47" s="484"/>
    </row>
    <row r="48" spans="1:20" x14ac:dyDescent="0.2">
      <c r="A48" s="537"/>
      <c r="B48" s="538"/>
      <c r="F48" s="484"/>
      <c r="G48" s="484"/>
      <c r="H48" s="484"/>
      <c r="I48" s="484"/>
      <c r="J48" s="484"/>
      <c r="K48" s="484"/>
      <c r="L48" s="484"/>
      <c r="M48" s="484"/>
      <c r="N48" s="484"/>
      <c r="O48" s="484"/>
      <c r="P48" s="484"/>
      <c r="Q48" s="484"/>
      <c r="R48" s="484"/>
      <c r="S48" s="484"/>
      <c r="T48" s="484"/>
    </row>
    <row r="49" spans="1:20" x14ac:dyDescent="0.2">
      <c r="A49" s="537"/>
      <c r="B49" s="538"/>
      <c r="F49" s="484"/>
      <c r="G49" s="484"/>
      <c r="H49" s="484"/>
      <c r="I49" s="484"/>
      <c r="J49" s="484"/>
      <c r="K49" s="484"/>
      <c r="L49" s="484"/>
      <c r="M49" s="484"/>
      <c r="N49" s="484"/>
      <c r="O49" s="484"/>
      <c r="P49" s="484"/>
      <c r="Q49" s="484"/>
      <c r="R49" s="484"/>
      <c r="S49" s="484"/>
      <c r="T49" s="484"/>
    </row>
    <row r="50" spans="1:20" x14ac:dyDescent="0.2">
      <c r="A50" s="537"/>
      <c r="B50" s="538"/>
      <c r="F50" s="484"/>
      <c r="G50" s="484"/>
      <c r="H50" s="484"/>
      <c r="I50" s="484"/>
      <c r="J50" s="484"/>
      <c r="K50" s="484"/>
      <c r="L50" s="484"/>
      <c r="M50" s="484"/>
      <c r="N50" s="484"/>
      <c r="O50" s="484"/>
      <c r="P50" s="484"/>
      <c r="Q50" s="484"/>
      <c r="R50" s="484"/>
      <c r="S50" s="484"/>
      <c r="T50" s="484"/>
    </row>
    <row r="51" spans="1:20" x14ac:dyDescent="0.2">
      <c r="A51" s="537"/>
      <c r="B51" s="538"/>
      <c r="F51" s="484"/>
      <c r="G51" s="484"/>
      <c r="H51" s="484"/>
      <c r="I51" s="484"/>
      <c r="J51" s="484"/>
      <c r="K51" s="484"/>
      <c r="L51" s="484"/>
      <c r="M51" s="484"/>
      <c r="N51" s="484"/>
      <c r="O51" s="484"/>
      <c r="P51" s="484"/>
      <c r="Q51" s="484"/>
      <c r="R51" s="484"/>
      <c r="S51" s="484"/>
      <c r="T51" s="484"/>
    </row>
    <row r="52" spans="1:20" x14ac:dyDescent="0.2">
      <c r="A52" s="537"/>
      <c r="B52" s="538"/>
      <c r="F52" s="484"/>
      <c r="G52" s="484"/>
      <c r="H52" s="484"/>
      <c r="I52" s="484"/>
      <c r="J52" s="484"/>
      <c r="K52" s="484"/>
      <c r="L52" s="484"/>
      <c r="M52" s="484"/>
      <c r="N52" s="484"/>
      <c r="O52" s="484"/>
      <c r="P52" s="484"/>
      <c r="Q52" s="484"/>
      <c r="R52" s="484"/>
      <c r="S52" s="484"/>
      <c r="T52" s="484"/>
    </row>
    <row r="53" spans="1:20" x14ac:dyDescent="0.2">
      <c r="A53" s="537"/>
      <c r="B53" s="538"/>
      <c r="F53" s="484"/>
      <c r="G53" s="484"/>
      <c r="H53" s="484"/>
      <c r="I53" s="484"/>
      <c r="J53" s="484"/>
      <c r="K53" s="484"/>
      <c r="L53" s="484"/>
      <c r="M53" s="484"/>
      <c r="N53" s="484"/>
      <c r="O53" s="484"/>
      <c r="P53" s="484"/>
      <c r="Q53" s="484"/>
      <c r="R53" s="484"/>
      <c r="S53" s="484"/>
      <c r="T53" s="484"/>
    </row>
    <row r="54" spans="1:20" x14ac:dyDescent="0.2">
      <c r="A54" s="537"/>
      <c r="B54" s="538"/>
      <c r="F54" s="484"/>
      <c r="G54" s="484"/>
      <c r="H54" s="484"/>
      <c r="I54" s="484"/>
      <c r="J54" s="484"/>
      <c r="K54" s="484"/>
      <c r="L54" s="484"/>
      <c r="M54" s="484"/>
      <c r="N54" s="484"/>
      <c r="O54" s="484"/>
      <c r="P54" s="484"/>
      <c r="Q54" s="484"/>
      <c r="R54" s="484"/>
      <c r="S54" s="484"/>
      <c r="T54" s="484"/>
    </row>
    <row r="55" spans="1:20" x14ac:dyDescent="0.2">
      <c r="A55" s="537"/>
      <c r="B55" s="538"/>
      <c r="F55" s="484"/>
      <c r="G55" s="484"/>
      <c r="H55" s="484"/>
      <c r="I55" s="484"/>
      <c r="J55" s="484"/>
      <c r="K55" s="484"/>
      <c r="L55" s="484"/>
      <c r="M55" s="484"/>
      <c r="N55" s="484"/>
      <c r="O55" s="484"/>
      <c r="P55" s="484"/>
      <c r="Q55" s="484"/>
      <c r="R55" s="484"/>
      <c r="S55" s="484"/>
      <c r="T55" s="484"/>
    </row>
    <row r="56" spans="1:20" x14ac:dyDescent="0.2">
      <c r="A56" s="537"/>
      <c r="B56" s="538"/>
      <c r="F56" s="484"/>
      <c r="G56" s="484"/>
      <c r="H56" s="484"/>
      <c r="I56" s="484"/>
      <c r="J56" s="484"/>
      <c r="K56" s="484"/>
      <c r="L56" s="484"/>
      <c r="M56" s="484"/>
      <c r="N56" s="484"/>
      <c r="O56" s="484"/>
      <c r="P56" s="484"/>
      <c r="Q56" s="484"/>
      <c r="R56" s="484"/>
      <c r="S56" s="484"/>
      <c r="T56" s="484"/>
    </row>
    <row r="57" spans="1:20" x14ac:dyDescent="0.2">
      <c r="A57" s="537"/>
      <c r="B57" s="538"/>
      <c r="F57" s="484"/>
      <c r="G57" s="484"/>
      <c r="H57" s="484"/>
      <c r="I57" s="484"/>
      <c r="J57" s="484"/>
      <c r="K57" s="484"/>
      <c r="L57" s="484"/>
      <c r="M57" s="484"/>
      <c r="N57" s="484"/>
      <c r="O57" s="484"/>
      <c r="P57" s="484"/>
      <c r="Q57" s="484"/>
      <c r="R57" s="484"/>
      <c r="S57" s="484"/>
      <c r="T57" s="484"/>
    </row>
    <row r="58" spans="1:20" x14ac:dyDescent="0.2">
      <c r="A58" s="537"/>
      <c r="B58" s="538"/>
      <c r="F58" s="484"/>
      <c r="G58" s="484"/>
      <c r="H58" s="484"/>
      <c r="I58" s="484"/>
      <c r="J58" s="484"/>
      <c r="K58" s="484"/>
      <c r="L58" s="484"/>
      <c r="M58" s="484"/>
      <c r="N58" s="484"/>
      <c r="O58" s="484"/>
      <c r="P58" s="484"/>
      <c r="Q58" s="484"/>
      <c r="R58" s="484"/>
      <c r="S58" s="484"/>
      <c r="T58" s="484"/>
    </row>
    <row r="59" spans="1:20" x14ac:dyDescent="0.2">
      <c r="A59" s="537"/>
      <c r="B59" s="538"/>
      <c r="F59" s="484"/>
      <c r="G59" s="484"/>
      <c r="H59" s="484"/>
      <c r="I59" s="484"/>
      <c r="J59" s="484"/>
      <c r="K59" s="484"/>
      <c r="L59" s="484"/>
      <c r="M59" s="484"/>
      <c r="N59" s="484"/>
      <c r="O59" s="484"/>
      <c r="P59" s="484"/>
      <c r="Q59" s="484"/>
      <c r="R59" s="484"/>
      <c r="S59" s="484"/>
      <c r="T59" s="484"/>
    </row>
    <row r="60" spans="1:20" x14ac:dyDescent="0.2">
      <c r="A60" s="537"/>
      <c r="B60" s="538"/>
      <c r="F60" s="484"/>
      <c r="G60" s="484"/>
      <c r="H60" s="484"/>
      <c r="I60" s="484"/>
      <c r="J60" s="484"/>
      <c r="K60" s="484"/>
      <c r="L60" s="484"/>
      <c r="M60" s="484"/>
      <c r="N60" s="484"/>
      <c r="O60" s="484"/>
      <c r="P60" s="484"/>
      <c r="Q60" s="484"/>
      <c r="R60" s="484"/>
      <c r="S60" s="484"/>
      <c r="T60" s="484"/>
    </row>
    <row r="61" spans="1:20" x14ac:dyDescent="0.2">
      <c r="A61" s="537"/>
      <c r="B61" s="538"/>
      <c r="F61" s="484"/>
      <c r="G61" s="484"/>
      <c r="H61" s="484"/>
      <c r="I61" s="484"/>
      <c r="J61" s="484"/>
      <c r="K61" s="484"/>
      <c r="L61" s="484"/>
      <c r="M61" s="484"/>
      <c r="N61" s="484"/>
      <c r="O61" s="484"/>
      <c r="P61" s="484"/>
      <c r="Q61" s="484"/>
      <c r="R61" s="484"/>
      <c r="S61" s="484"/>
      <c r="T61" s="484"/>
    </row>
    <row r="62" spans="1:20" x14ac:dyDescent="0.2">
      <c r="A62" s="537"/>
      <c r="B62" s="538"/>
      <c r="F62" s="484"/>
      <c r="G62" s="484"/>
      <c r="H62" s="484"/>
      <c r="I62" s="484"/>
      <c r="J62" s="484"/>
      <c r="K62" s="484"/>
      <c r="L62" s="484"/>
      <c r="M62" s="484"/>
      <c r="N62" s="484"/>
      <c r="O62" s="484"/>
      <c r="P62" s="484"/>
      <c r="Q62" s="484"/>
      <c r="R62" s="484"/>
      <c r="S62" s="484"/>
      <c r="T62" s="484"/>
    </row>
    <row r="63" spans="1:20" x14ac:dyDescent="0.2">
      <c r="A63" s="537"/>
      <c r="B63" s="538"/>
      <c r="F63" s="484"/>
      <c r="G63" s="484"/>
      <c r="H63" s="484"/>
      <c r="I63" s="484"/>
      <c r="J63" s="484"/>
      <c r="K63" s="484"/>
      <c r="L63" s="484"/>
      <c r="M63" s="484"/>
      <c r="N63" s="484"/>
      <c r="O63" s="484"/>
      <c r="P63" s="484"/>
      <c r="Q63" s="484"/>
      <c r="R63" s="484"/>
      <c r="S63" s="484"/>
      <c r="T63" s="484"/>
    </row>
    <row r="64" spans="1:20" x14ac:dyDescent="0.2">
      <c r="A64" s="537"/>
      <c r="B64" s="538"/>
      <c r="F64" s="484"/>
      <c r="G64" s="484"/>
      <c r="H64" s="484"/>
      <c r="I64" s="484"/>
      <c r="J64" s="484"/>
      <c r="K64" s="484"/>
      <c r="L64" s="484"/>
      <c r="M64" s="484"/>
      <c r="N64" s="484"/>
      <c r="O64" s="484"/>
      <c r="P64" s="484"/>
      <c r="Q64" s="484"/>
      <c r="R64" s="484"/>
      <c r="S64" s="484"/>
      <c r="T64" s="484"/>
    </row>
    <row r="65" spans="1:20" x14ac:dyDescent="0.2">
      <c r="A65" s="537"/>
      <c r="B65" s="538"/>
      <c r="F65" s="484"/>
      <c r="G65" s="484"/>
      <c r="H65" s="484"/>
      <c r="I65" s="484"/>
      <c r="J65" s="484"/>
      <c r="K65" s="484"/>
      <c r="L65" s="484"/>
      <c r="M65" s="484"/>
      <c r="N65" s="484"/>
      <c r="O65" s="484"/>
      <c r="P65" s="484"/>
      <c r="Q65" s="484"/>
      <c r="R65" s="484"/>
      <c r="S65" s="484"/>
      <c r="T65" s="484"/>
    </row>
    <row r="66" spans="1:20" x14ac:dyDescent="0.2">
      <c r="A66" s="537"/>
      <c r="B66" s="538"/>
      <c r="F66" s="484"/>
      <c r="G66" s="484"/>
      <c r="H66" s="484"/>
      <c r="I66" s="484"/>
      <c r="J66" s="484"/>
      <c r="K66" s="484"/>
      <c r="L66" s="484"/>
      <c r="M66" s="484"/>
      <c r="N66" s="484"/>
      <c r="O66" s="484"/>
      <c r="P66" s="484"/>
      <c r="Q66" s="484"/>
      <c r="R66" s="484"/>
      <c r="S66" s="484"/>
      <c r="T66" s="484"/>
    </row>
    <row r="67" spans="1:20" x14ac:dyDescent="0.2">
      <c r="A67" s="537"/>
      <c r="B67" s="538"/>
      <c r="F67" s="484"/>
      <c r="G67" s="484"/>
      <c r="H67" s="484"/>
      <c r="I67" s="484"/>
      <c r="J67" s="484"/>
      <c r="K67" s="484"/>
      <c r="L67" s="484"/>
      <c r="M67" s="484"/>
      <c r="N67" s="484"/>
      <c r="O67" s="484"/>
      <c r="P67" s="484"/>
      <c r="Q67" s="484"/>
      <c r="R67" s="484"/>
      <c r="S67" s="484"/>
      <c r="T67" s="484"/>
    </row>
    <row r="68" spans="1:20" x14ac:dyDescent="0.2">
      <c r="A68" s="537"/>
      <c r="B68" s="538"/>
      <c r="F68" s="484"/>
      <c r="G68" s="484"/>
      <c r="H68" s="484"/>
      <c r="I68" s="484"/>
      <c r="J68" s="484"/>
      <c r="K68" s="484"/>
      <c r="L68" s="484"/>
      <c r="M68" s="484"/>
      <c r="N68" s="484"/>
      <c r="O68" s="484"/>
      <c r="P68" s="484"/>
      <c r="Q68" s="484"/>
      <c r="R68" s="484"/>
      <c r="S68" s="484"/>
      <c r="T68" s="484"/>
    </row>
    <row r="69" spans="1:20" x14ac:dyDescent="0.2">
      <c r="A69" s="537"/>
      <c r="B69" s="538"/>
      <c r="F69" s="484"/>
      <c r="G69" s="484"/>
      <c r="H69" s="484"/>
      <c r="I69" s="484"/>
      <c r="J69" s="484"/>
      <c r="K69" s="484"/>
      <c r="L69" s="484"/>
      <c r="M69" s="484"/>
      <c r="N69" s="484"/>
      <c r="O69" s="484"/>
      <c r="P69" s="484"/>
      <c r="Q69" s="484"/>
      <c r="R69" s="484"/>
      <c r="S69" s="484"/>
      <c r="T69" s="484"/>
    </row>
    <row r="70" spans="1:20" x14ac:dyDescent="0.2">
      <c r="A70" s="537"/>
      <c r="B70" s="538"/>
      <c r="F70" s="484"/>
      <c r="G70" s="484"/>
      <c r="H70" s="484"/>
      <c r="I70" s="484"/>
      <c r="J70" s="484"/>
      <c r="K70" s="484"/>
      <c r="L70" s="484"/>
      <c r="M70" s="484"/>
      <c r="N70" s="484"/>
      <c r="O70" s="484"/>
      <c r="P70" s="484"/>
      <c r="Q70" s="484"/>
      <c r="R70" s="484"/>
      <c r="S70" s="484"/>
      <c r="T70" s="484"/>
    </row>
    <row r="71" spans="1:20" x14ac:dyDescent="0.2">
      <c r="A71" s="537"/>
      <c r="B71" s="538"/>
      <c r="F71" s="484"/>
      <c r="G71" s="484"/>
      <c r="H71" s="484"/>
      <c r="I71" s="484"/>
      <c r="J71" s="484"/>
      <c r="K71" s="484"/>
      <c r="L71" s="484"/>
      <c r="M71" s="484"/>
      <c r="N71" s="484"/>
      <c r="O71" s="484"/>
      <c r="P71" s="484"/>
      <c r="Q71" s="484"/>
      <c r="R71" s="484"/>
      <c r="S71" s="484"/>
      <c r="T71" s="484"/>
    </row>
    <row r="72" spans="1:20" x14ac:dyDescent="0.2">
      <c r="A72" s="537"/>
      <c r="B72" s="538"/>
      <c r="F72" s="484"/>
      <c r="G72" s="484"/>
      <c r="H72" s="484"/>
      <c r="I72" s="484"/>
      <c r="J72" s="484"/>
      <c r="K72" s="484"/>
      <c r="L72" s="484"/>
      <c r="M72" s="484"/>
      <c r="N72" s="484"/>
      <c r="O72" s="484"/>
      <c r="P72" s="484"/>
      <c r="Q72" s="484"/>
      <c r="R72" s="484"/>
      <c r="S72" s="484"/>
      <c r="T72" s="484"/>
    </row>
    <row r="73" spans="1:20" x14ac:dyDescent="0.2">
      <c r="A73" s="537"/>
      <c r="B73" s="538"/>
      <c r="F73" s="484"/>
      <c r="G73" s="484"/>
      <c r="H73" s="484"/>
      <c r="I73" s="484"/>
      <c r="J73" s="484"/>
      <c r="K73" s="484"/>
      <c r="L73" s="484"/>
      <c r="M73" s="484"/>
      <c r="N73" s="484"/>
      <c r="O73" s="484"/>
      <c r="P73" s="484"/>
      <c r="Q73" s="484"/>
      <c r="R73" s="484"/>
      <c r="S73" s="484"/>
      <c r="T73" s="484"/>
    </row>
    <row r="74" spans="1:20" x14ac:dyDescent="0.2">
      <c r="A74" s="537"/>
      <c r="B74" s="538"/>
      <c r="F74" s="484"/>
      <c r="G74" s="484"/>
      <c r="H74" s="484"/>
      <c r="I74" s="484"/>
      <c r="J74" s="484"/>
      <c r="K74" s="484"/>
      <c r="L74" s="484"/>
      <c r="M74" s="484"/>
      <c r="N74" s="484"/>
      <c r="O74" s="484"/>
      <c r="P74" s="484"/>
      <c r="Q74" s="484"/>
      <c r="R74" s="484"/>
      <c r="S74" s="484"/>
      <c r="T74" s="484"/>
    </row>
    <row r="75" spans="1:20" x14ac:dyDescent="0.2">
      <c r="A75" s="537"/>
      <c r="B75" s="538"/>
      <c r="F75" s="484"/>
      <c r="G75" s="484"/>
      <c r="H75" s="484"/>
      <c r="I75" s="484"/>
      <c r="J75" s="484"/>
      <c r="K75" s="484"/>
      <c r="L75" s="484"/>
      <c r="M75" s="484"/>
      <c r="N75" s="484"/>
      <c r="O75" s="484"/>
      <c r="P75" s="484"/>
      <c r="Q75" s="484"/>
      <c r="R75" s="484"/>
      <c r="S75" s="484"/>
      <c r="T75" s="484"/>
    </row>
    <row r="76" spans="1:20" x14ac:dyDescent="0.2">
      <c r="A76" s="537"/>
      <c r="B76" s="538"/>
      <c r="F76" s="484"/>
      <c r="G76" s="484"/>
      <c r="H76" s="484"/>
      <c r="I76" s="484"/>
      <c r="J76" s="484"/>
      <c r="K76" s="484"/>
      <c r="L76" s="484"/>
      <c r="M76" s="484"/>
      <c r="N76" s="484"/>
      <c r="O76" s="484"/>
      <c r="P76" s="484"/>
      <c r="Q76" s="484"/>
      <c r="R76" s="484"/>
      <c r="S76" s="484"/>
      <c r="T76" s="484"/>
    </row>
    <row r="77" spans="1:20" x14ac:dyDescent="0.2">
      <c r="A77" s="537"/>
      <c r="B77" s="538"/>
      <c r="F77" s="484"/>
      <c r="G77" s="484"/>
      <c r="H77" s="484"/>
      <c r="I77" s="484"/>
      <c r="J77" s="484"/>
      <c r="K77" s="484"/>
      <c r="L77" s="484"/>
      <c r="M77" s="484"/>
      <c r="N77" s="484"/>
      <c r="O77" s="484"/>
      <c r="P77" s="484"/>
      <c r="Q77" s="484"/>
      <c r="R77" s="484"/>
      <c r="S77" s="484"/>
      <c r="T77" s="484"/>
    </row>
    <row r="78" spans="1:20" x14ac:dyDescent="0.2">
      <c r="A78" s="537"/>
      <c r="B78" s="538"/>
      <c r="F78" s="484"/>
      <c r="G78" s="484"/>
      <c r="H78" s="484"/>
      <c r="I78" s="484"/>
      <c r="J78" s="484"/>
      <c r="K78" s="484"/>
      <c r="L78" s="484"/>
      <c r="M78" s="484"/>
      <c r="N78" s="484"/>
      <c r="O78" s="484"/>
      <c r="P78" s="484"/>
      <c r="Q78" s="484"/>
      <c r="R78" s="484"/>
      <c r="S78" s="484"/>
      <c r="T78" s="484"/>
    </row>
    <row r="79" spans="1:20" x14ac:dyDescent="0.2">
      <c r="A79" s="537"/>
      <c r="B79" s="538"/>
      <c r="F79" s="484"/>
      <c r="G79" s="484"/>
      <c r="H79" s="484"/>
      <c r="I79" s="484"/>
      <c r="J79" s="484"/>
      <c r="K79" s="484"/>
      <c r="L79" s="484"/>
      <c r="M79" s="484"/>
      <c r="N79" s="484"/>
      <c r="O79" s="484"/>
      <c r="P79" s="484"/>
      <c r="Q79" s="484"/>
      <c r="R79" s="484"/>
      <c r="S79" s="484"/>
      <c r="T79" s="484"/>
    </row>
    <row r="80" spans="1:20" x14ac:dyDescent="0.2">
      <c r="A80" s="537"/>
      <c r="B80" s="538"/>
      <c r="F80" s="484"/>
      <c r="G80" s="484"/>
      <c r="H80" s="484"/>
      <c r="I80" s="484"/>
      <c r="J80" s="484"/>
      <c r="K80" s="484"/>
      <c r="L80" s="484"/>
      <c r="M80" s="484"/>
      <c r="N80" s="484"/>
      <c r="O80" s="484"/>
      <c r="P80" s="484"/>
      <c r="Q80" s="484"/>
      <c r="R80" s="484"/>
      <c r="S80" s="484"/>
      <c r="T80" s="484"/>
    </row>
    <row r="81" spans="1:20" x14ac:dyDescent="0.2">
      <c r="A81" s="537"/>
      <c r="B81" s="538"/>
      <c r="F81" s="484"/>
      <c r="G81" s="484"/>
      <c r="H81" s="484"/>
      <c r="I81" s="484"/>
      <c r="J81" s="484"/>
      <c r="K81" s="484"/>
      <c r="L81" s="484"/>
      <c r="M81" s="484"/>
      <c r="N81" s="484"/>
      <c r="O81" s="484"/>
      <c r="P81" s="484"/>
      <c r="Q81" s="484"/>
      <c r="R81" s="484"/>
      <c r="S81" s="484"/>
      <c r="T81" s="484"/>
    </row>
    <row r="82" spans="1:20" x14ac:dyDescent="0.2">
      <c r="A82" s="537"/>
      <c r="B82" s="538"/>
      <c r="F82" s="484"/>
      <c r="G82" s="484"/>
      <c r="H82" s="484"/>
      <c r="I82" s="484"/>
      <c r="J82" s="484"/>
      <c r="K82" s="484"/>
      <c r="L82" s="484"/>
      <c r="M82" s="484"/>
      <c r="N82" s="484"/>
      <c r="O82" s="484"/>
      <c r="P82" s="484"/>
      <c r="Q82" s="484"/>
      <c r="R82" s="484"/>
      <c r="S82" s="484"/>
      <c r="T82" s="484"/>
    </row>
    <row r="83" spans="1:20" x14ac:dyDescent="0.2">
      <c r="A83" s="537"/>
      <c r="B83" s="538"/>
      <c r="F83" s="484"/>
      <c r="G83" s="484"/>
      <c r="H83" s="484"/>
      <c r="I83" s="484"/>
      <c r="J83" s="484"/>
      <c r="K83" s="484"/>
      <c r="L83" s="484"/>
      <c r="M83" s="484"/>
      <c r="N83" s="484"/>
      <c r="O83" s="484"/>
      <c r="P83" s="484"/>
      <c r="Q83" s="484"/>
      <c r="R83" s="484"/>
      <c r="S83" s="484"/>
      <c r="T83" s="484"/>
    </row>
    <row r="84" spans="1:20" x14ac:dyDescent="0.2">
      <c r="A84" s="537"/>
      <c r="B84" s="538"/>
      <c r="F84" s="484"/>
      <c r="G84" s="484"/>
      <c r="H84" s="484"/>
      <c r="I84" s="484"/>
      <c r="J84" s="484"/>
      <c r="K84" s="484"/>
      <c r="L84" s="484"/>
      <c r="M84" s="484"/>
      <c r="N84" s="484"/>
      <c r="O84" s="484"/>
      <c r="P84" s="484"/>
      <c r="Q84" s="484"/>
      <c r="R84" s="484"/>
      <c r="S84" s="484"/>
      <c r="T84" s="484"/>
    </row>
    <row r="85" spans="1:20" x14ac:dyDescent="0.2">
      <c r="A85" s="537"/>
      <c r="B85" s="538"/>
      <c r="F85" s="484"/>
      <c r="G85" s="484"/>
      <c r="H85" s="484"/>
      <c r="I85" s="484"/>
      <c r="J85" s="484"/>
      <c r="K85" s="484"/>
      <c r="L85" s="484"/>
      <c r="M85" s="484"/>
      <c r="N85" s="484"/>
      <c r="O85" s="484"/>
      <c r="P85" s="484"/>
      <c r="Q85" s="484"/>
      <c r="R85" s="484"/>
      <c r="S85" s="484"/>
      <c r="T85" s="484"/>
    </row>
    <row r="86" spans="1:20" x14ac:dyDescent="0.2">
      <c r="A86" s="537"/>
      <c r="B86" s="538"/>
      <c r="F86" s="484"/>
      <c r="G86" s="484"/>
      <c r="H86" s="484"/>
      <c r="I86" s="484"/>
      <c r="J86" s="484"/>
      <c r="K86" s="484"/>
      <c r="L86" s="484"/>
      <c r="M86" s="484"/>
      <c r="N86" s="484"/>
      <c r="O86" s="484"/>
      <c r="P86" s="484"/>
      <c r="Q86" s="484"/>
      <c r="R86" s="484"/>
      <c r="S86" s="484"/>
      <c r="T86" s="484"/>
    </row>
    <row r="87" spans="1:20" x14ac:dyDescent="0.2">
      <c r="A87" s="537"/>
      <c r="B87" s="538"/>
      <c r="F87" s="484"/>
      <c r="G87" s="484"/>
      <c r="H87" s="484"/>
      <c r="I87" s="484"/>
      <c r="J87" s="484"/>
      <c r="K87" s="484"/>
      <c r="L87" s="484"/>
      <c r="M87" s="484"/>
      <c r="N87" s="484"/>
      <c r="O87" s="484"/>
      <c r="P87" s="484"/>
      <c r="Q87" s="484"/>
      <c r="R87" s="484"/>
      <c r="S87" s="484"/>
      <c r="T87" s="484"/>
    </row>
    <row r="88" spans="1:20" x14ac:dyDescent="0.2">
      <c r="A88" s="537"/>
      <c r="B88" s="538"/>
      <c r="F88" s="484"/>
      <c r="G88" s="484"/>
      <c r="H88" s="484"/>
      <c r="I88" s="484"/>
      <c r="J88" s="484"/>
      <c r="K88" s="484"/>
      <c r="L88" s="484"/>
      <c r="M88" s="484"/>
      <c r="N88" s="484"/>
      <c r="O88" s="484"/>
      <c r="P88" s="484"/>
      <c r="Q88" s="484"/>
      <c r="R88" s="484"/>
      <c r="S88" s="484"/>
      <c r="T88" s="484"/>
    </row>
    <row r="89" spans="1:20" x14ac:dyDescent="0.2">
      <c r="A89" s="537"/>
      <c r="B89" s="538"/>
      <c r="F89" s="484"/>
      <c r="G89" s="484"/>
      <c r="H89" s="484"/>
      <c r="I89" s="484"/>
      <c r="J89" s="484"/>
      <c r="K89" s="484"/>
      <c r="L89" s="484"/>
      <c r="M89" s="484"/>
      <c r="N89" s="484"/>
      <c r="O89" s="484"/>
      <c r="P89" s="484"/>
      <c r="Q89" s="484"/>
      <c r="R89" s="484"/>
      <c r="S89" s="484"/>
      <c r="T89" s="484"/>
    </row>
    <row r="90" spans="1:20" x14ac:dyDescent="0.2">
      <c r="A90" s="537"/>
      <c r="B90" s="538"/>
      <c r="F90" s="484"/>
      <c r="G90" s="484"/>
      <c r="H90" s="484"/>
      <c r="I90" s="484"/>
      <c r="J90" s="484"/>
      <c r="K90" s="484"/>
      <c r="L90" s="484"/>
      <c r="M90" s="484"/>
      <c r="N90" s="484"/>
      <c r="O90" s="484"/>
      <c r="P90" s="484"/>
      <c r="Q90" s="484"/>
      <c r="R90" s="484"/>
      <c r="S90" s="484"/>
      <c r="T90" s="484"/>
    </row>
    <row r="91" spans="1:20" x14ac:dyDescent="0.2">
      <c r="A91" s="537"/>
      <c r="B91" s="538"/>
      <c r="F91" s="484"/>
      <c r="G91" s="484"/>
      <c r="H91" s="484"/>
      <c r="I91" s="484"/>
      <c r="J91" s="484"/>
      <c r="K91" s="484"/>
      <c r="L91" s="484"/>
      <c r="M91" s="484"/>
      <c r="N91" s="484"/>
      <c r="O91" s="484"/>
      <c r="P91" s="484"/>
      <c r="Q91" s="484"/>
      <c r="R91" s="484"/>
      <c r="S91" s="484"/>
      <c r="T91" s="484"/>
    </row>
    <row r="92" spans="1:20" x14ac:dyDescent="0.2">
      <c r="A92" s="537"/>
      <c r="B92" s="538"/>
      <c r="F92" s="484"/>
      <c r="G92" s="484"/>
      <c r="H92" s="484"/>
      <c r="I92" s="484"/>
      <c r="J92" s="484"/>
      <c r="K92" s="484"/>
      <c r="L92" s="484"/>
      <c r="M92" s="484"/>
      <c r="N92" s="484"/>
      <c r="O92" s="484"/>
      <c r="P92" s="484"/>
      <c r="Q92" s="484"/>
      <c r="R92" s="484"/>
      <c r="S92" s="484"/>
      <c r="T92" s="484"/>
    </row>
    <row r="93" spans="1:20" x14ac:dyDescent="0.2">
      <c r="A93" s="537"/>
      <c r="B93" s="538"/>
      <c r="F93" s="484"/>
      <c r="G93" s="484"/>
      <c r="H93" s="484"/>
      <c r="I93" s="484"/>
      <c r="J93" s="484"/>
      <c r="K93" s="484"/>
      <c r="L93" s="484"/>
      <c r="M93" s="484"/>
      <c r="N93" s="484"/>
      <c r="O93" s="484"/>
      <c r="P93" s="484"/>
      <c r="Q93" s="484"/>
      <c r="R93" s="484"/>
      <c r="S93" s="484"/>
      <c r="T93" s="484"/>
    </row>
    <row r="94" spans="1:20" x14ac:dyDescent="0.2">
      <c r="A94" s="537"/>
      <c r="B94" s="538"/>
      <c r="F94" s="484"/>
      <c r="G94" s="484"/>
      <c r="H94" s="484"/>
      <c r="I94" s="484"/>
      <c r="J94" s="484"/>
      <c r="K94" s="484"/>
      <c r="L94" s="484"/>
      <c r="M94" s="484"/>
      <c r="N94" s="484"/>
      <c r="O94" s="484"/>
      <c r="P94" s="484"/>
      <c r="Q94" s="484"/>
      <c r="R94" s="484"/>
      <c r="S94" s="484"/>
      <c r="T94" s="484"/>
    </row>
    <row r="95" spans="1:20" x14ac:dyDescent="0.2">
      <c r="A95" s="537"/>
      <c r="B95" s="538"/>
      <c r="F95" s="484"/>
      <c r="G95" s="484"/>
      <c r="H95" s="484"/>
      <c r="I95" s="484"/>
      <c r="J95" s="484"/>
      <c r="K95" s="484"/>
      <c r="L95" s="484"/>
      <c r="M95" s="484"/>
      <c r="N95" s="484"/>
      <c r="O95" s="484"/>
      <c r="P95" s="484"/>
      <c r="Q95" s="484"/>
      <c r="R95" s="484"/>
      <c r="S95" s="484"/>
      <c r="T95" s="484"/>
    </row>
    <row r="96" spans="1:20" x14ac:dyDescent="0.2">
      <c r="A96" s="537"/>
      <c r="B96" s="538"/>
      <c r="F96" s="484"/>
      <c r="G96" s="484"/>
      <c r="H96" s="484"/>
      <c r="I96" s="484"/>
      <c r="J96" s="484"/>
      <c r="K96" s="484"/>
      <c r="L96" s="484"/>
      <c r="M96" s="484"/>
      <c r="N96" s="484"/>
      <c r="O96" s="484"/>
      <c r="P96" s="484"/>
      <c r="Q96" s="484"/>
      <c r="R96" s="484"/>
      <c r="S96" s="484"/>
      <c r="T96" s="484"/>
    </row>
    <row r="97" spans="1:20" x14ac:dyDescent="0.2">
      <c r="A97" s="537"/>
      <c r="B97" s="538"/>
      <c r="F97" s="484"/>
      <c r="G97" s="484"/>
      <c r="H97" s="484"/>
      <c r="I97" s="484"/>
      <c r="J97" s="484"/>
      <c r="K97" s="484"/>
      <c r="L97" s="484"/>
      <c r="M97" s="484"/>
      <c r="N97" s="484"/>
      <c r="O97" s="484"/>
      <c r="P97" s="484"/>
      <c r="Q97" s="484"/>
      <c r="R97" s="484"/>
      <c r="S97" s="484"/>
      <c r="T97" s="484"/>
    </row>
    <row r="98" spans="1:20" x14ac:dyDescent="0.2">
      <c r="A98" s="537"/>
      <c r="B98" s="538"/>
      <c r="F98" s="484"/>
      <c r="G98" s="484"/>
      <c r="H98" s="484"/>
      <c r="I98" s="484"/>
      <c r="J98" s="484"/>
      <c r="K98" s="484"/>
      <c r="L98" s="484"/>
      <c r="M98" s="484"/>
      <c r="N98" s="484"/>
      <c r="O98" s="484"/>
      <c r="P98" s="484"/>
      <c r="Q98" s="484"/>
      <c r="R98" s="484"/>
      <c r="S98" s="484"/>
      <c r="T98" s="484"/>
    </row>
    <row r="99" spans="1:20" x14ac:dyDescent="0.2">
      <c r="A99" s="537"/>
      <c r="B99" s="538"/>
      <c r="F99" s="484"/>
      <c r="G99" s="484"/>
      <c r="H99" s="484"/>
      <c r="I99" s="484"/>
      <c r="J99" s="484"/>
      <c r="K99" s="484"/>
      <c r="L99" s="484"/>
      <c r="M99" s="484"/>
      <c r="N99" s="484"/>
      <c r="O99" s="484"/>
      <c r="P99" s="484"/>
      <c r="Q99" s="484"/>
      <c r="R99" s="484"/>
      <c r="S99" s="484"/>
      <c r="T99" s="484"/>
    </row>
    <row r="100" spans="1:20" x14ac:dyDescent="0.2">
      <c r="A100" s="537"/>
      <c r="B100" s="538"/>
      <c r="F100" s="484"/>
      <c r="G100" s="484"/>
      <c r="H100" s="484"/>
      <c r="I100" s="484"/>
      <c r="J100" s="484"/>
      <c r="K100" s="484"/>
      <c r="L100" s="484"/>
      <c r="M100" s="484"/>
      <c r="N100" s="484"/>
      <c r="O100" s="484"/>
      <c r="P100" s="484"/>
      <c r="Q100" s="484"/>
      <c r="R100" s="484"/>
      <c r="S100" s="484"/>
      <c r="T100" s="484"/>
    </row>
    <row r="101" spans="1:20" x14ac:dyDescent="0.2">
      <c r="A101" s="537"/>
      <c r="B101" s="538"/>
      <c r="F101" s="484"/>
      <c r="G101" s="484"/>
      <c r="H101" s="484"/>
      <c r="I101" s="484"/>
      <c r="J101" s="484"/>
      <c r="K101" s="484"/>
      <c r="L101" s="484"/>
      <c r="M101" s="484"/>
      <c r="N101" s="484"/>
      <c r="O101" s="484"/>
      <c r="P101" s="484"/>
      <c r="Q101" s="484"/>
      <c r="R101" s="484"/>
      <c r="S101" s="484"/>
      <c r="T101" s="484"/>
    </row>
    <row r="102" spans="1:20" x14ac:dyDescent="0.2">
      <c r="A102" s="537"/>
      <c r="B102" s="538"/>
      <c r="F102" s="484"/>
      <c r="G102" s="484"/>
      <c r="H102" s="484"/>
      <c r="I102" s="484"/>
      <c r="J102" s="484"/>
      <c r="K102" s="484"/>
      <c r="L102" s="484"/>
      <c r="M102" s="484"/>
      <c r="N102" s="484"/>
      <c r="O102" s="484"/>
      <c r="P102" s="484"/>
      <c r="Q102" s="484"/>
      <c r="R102" s="484"/>
      <c r="S102" s="484"/>
      <c r="T102" s="484"/>
    </row>
    <row r="103" spans="1:20" x14ac:dyDescent="0.2">
      <c r="A103" s="537"/>
      <c r="B103" s="538"/>
      <c r="F103" s="484"/>
      <c r="G103" s="484"/>
      <c r="H103" s="484"/>
      <c r="I103" s="484"/>
      <c r="J103" s="484"/>
      <c r="K103" s="484"/>
      <c r="L103" s="484"/>
      <c r="M103" s="484"/>
      <c r="N103" s="484"/>
      <c r="O103" s="484"/>
      <c r="P103" s="484"/>
      <c r="Q103" s="484"/>
      <c r="R103" s="484"/>
      <c r="S103" s="484"/>
      <c r="T103" s="484"/>
    </row>
    <row r="104" spans="1:20" x14ac:dyDescent="0.2">
      <c r="A104" s="537"/>
      <c r="B104" s="538"/>
      <c r="F104" s="484"/>
      <c r="G104" s="484"/>
      <c r="H104" s="484"/>
      <c r="I104" s="484"/>
      <c r="J104" s="484"/>
      <c r="K104" s="484"/>
      <c r="L104" s="484"/>
      <c r="M104" s="484"/>
      <c r="N104" s="484"/>
      <c r="O104" s="484"/>
      <c r="P104" s="484"/>
      <c r="Q104" s="484"/>
      <c r="R104" s="484"/>
      <c r="S104" s="484"/>
      <c r="T104" s="484"/>
    </row>
    <row r="105" spans="1:20" x14ac:dyDescent="0.2">
      <c r="A105" s="537"/>
      <c r="B105" s="538"/>
      <c r="F105" s="484"/>
      <c r="G105" s="484"/>
      <c r="H105" s="484"/>
      <c r="I105" s="484"/>
      <c r="J105" s="484"/>
      <c r="K105" s="484"/>
      <c r="L105" s="484"/>
      <c r="M105" s="484"/>
      <c r="N105" s="484"/>
      <c r="O105" s="484"/>
      <c r="P105" s="484"/>
      <c r="Q105" s="484"/>
      <c r="R105" s="484"/>
      <c r="S105" s="484"/>
      <c r="T105" s="484"/>
    </row>
    <row r="106" spans="1:20" x14ac:dyDescent="0.2">
      <c r="A106" s="537"/>
      <c r="B106" s="538"/>
      <c r="F106" s="484"/>
      <c r="G106" s="484"/>
      <c r="H106" s="484"/>
      <c r="I106" s="484"/>
      <c r="J106" s="484"/>
      <c r="K106" s="484"/>
      <c r="L106" s="484"/>
      <c r="M106" s="484"/>
      <c r="N106" s="484"/>
      <c r="O106" s="484"/>
      <c r="P106" s="484"/>
      <c r="Q106" s="484"/>
      <c r="R106" s="484"/>
      <c r="S106" s="484"/>
      <c r="T106" s="484"/>
    </row>
    <row r="107" spans="1:20" x14ac:dyDescent="0.2">
      <c r="A107" s="537"/>
      <c r="B107" s="538"/>
      <c r="F107" s="484"/>
      <c r="G107" s="484"/>
      <c r="H107" s="484"/>
      <c r="I107" s="484"/>
      <c r="J107" s="484"/>
      <c r="K107" s="484"/>
      <c r="L107" s="484"/>
      <c r="M107" s="484"/>
      <c r="N107" s="484"/>
      <c r="O107" s="484"/>
      <c r="P107" s="484"/>
      <c r="Q107" s="484"/>
      <c r="R107" s="484"/>
      <c r="S107" s="484"/>
      <c r="T107" s="484"/>
    </row>
    <row r="108" spans="1:20" x14ac:dyDescent="0.2">
      <c r="A108" s="537"/>
      <c r="B108" s="538"/>
      <c r="F108" s="484"/>
      <c r="G108" s="484"/>
      <c r="H108" s="484"/>
      <c r="I108" s="484"/>
      <c r="J108" s="484"/>
      <c r="K108" s="484"/>
      <c r="L108" s="484"/>
      <c r="M108" s="484"/>
      <c r="N108" s="484"/>
      <c r="O108" s="484"/>
      <c r="P108" s="484"/>
      <c r="Q108" s="484"/>
      <c r="R108" s="484"/>
      <c r="S108" s="484"/>
      <c r="T108" s="484"/>
    </row>
    <row r="109" spans="1:20" x14ac:dyDescent="0.2">
      <c r="A109" s="537"/>
      <c r="B109" s="538"/>
      <c r="F109" s="484"/>
      <c r="G109" s="484"/>
      <c r="H109" s="484"/>
      <c r="I109" s="484"/>
      <c r="J109" s="484"/>
      <c r="K109" s="484"/>
      <c r="L109" s="484"/>
      <c r="M109" s="484"/>
      <c r="N109" s="484"/>
      <c r="O109" s="484"/>
      <c r="P109" s="484"/>
      <c r="Q109" s="484"/>
      <c r="R109" s="484"/>
      <c r="S109" s="484"/>
      <c r="T109" s="484"/>
    </row>
    <row r="110" spans="1:20" x14ac:dyDescent="0.2">
      <c r="A110" s="537"/>
      <c r="B110" s="538"/>
      <c r="F110" s="484"/>
      <c r="G110" s="484"/>
      <c r="H110" s="484"/>
      <c r="I110" s="484"/>
      <c r="J110" s="484"/>
      <c r="K110" s="484"/>
      <c r="L110" s="484"/>
      <c r="M110" s="484"/>
      <c r="N110" s="484"/>
      <c r="O110" s="484"/>
      <c r="P110" s="484"/>
      <c r="Q110" s="484"/>
      <c r="R110" s="484"/>
      <c r="S110" s="484"/>
      <c r="T110" s="484"/>
    </row>
    <row r="111" spans="1:20" x14ac:dyDescent="0.2">
      <c r="A111" s="537"/>
      <c r="B111" s="538"/>
      <c r="F111" s="484"/>
      <c r="G111" s="484"/>
      <c r="H111" s="484"/>
      <c r="I111" s="484"/>
      <c r="J111" s="484"/>
      <c r="K111" s="484"/>
      <c r="L111" s="484"/>
      <c r="M111" s="484"/>
      <c r="N111" s="484"/>
      <c r="O111" s="484"/>
      <c r="P111" s="484"/>
      <c r="Q111" s="484"/>
      <c r="R111" s="484"/>
      <c r="S111" s="484"/>
      <c r="T111" s="484"/>
    </row>
    <row r="112" spans="1:20" x14ac:dyDescent="0.2">
      <c r="A112" s="537"/>
      <c r="B112" s="538"/>
      <c r="F112" s="484"/>
      <c r="G112" s="484"/>
      <c r="H112" s="484"/>
      <c r="I112" s="484"/>
      <c r="J112" s="484"/>
      <c r="K112" s="484"/>
      <c r="L112" s="484"/>
      <c r="M112" s="484"/>
      <c r="N112" s="484"/>
      <c r="O112" s="484"/>
      <c r="P112" s="484"/>
      <c r="Q112" s="484"/>
      <c r="R112" s="484"/>
      <c r="S112" s="484"/>
      <c r="T112" s="484"/>
    </row>
    <row r="113" spans="1:20" x14ac:dyDescent="0.2">
      <c r="A113" s="537"/>
      <c r="B113" s="538"/>
      <c r="F113" s="484"/>
      <c r="G113" s="484"/>
      <c r="H113" s="484"/>
      <c r="I113" s="484"/>
      <c r="J113" s="484"/>
      <c r="K113" s="484"/>
      <c r="L113" s="484"/>
      <c r="M113" s="484"/>
      <c r="N113" s="484"/>
      <c r="O113" s="484"/>
      <c r="P113" s="484"/>
      <c r="Q113" s="484"/>
      <c r="R113" s="484"/>
      <c r="S113" s="484"/>
      <c r="T113" s="484"/>
    </row>
    <row r="114" spans="1:20" x14ac:dyDescent="0.2">
      <c r="A114" s="537"/>
      <c r="B114" s="538"/>
      <c r="F114" s="484"/>
      <c r="G114" s="484"/>
      <c r="H114" s="484"/>
      <c r="I114" s="484"/>
      <c r="J114" s="484"/>
      <c r="K114" s="484"/>
      <c r="L114" s="484"/>
      <c r="M114" s="484"/>
      <c r="N114" s="484"/>
      <c r="O114" s="484"/>
      <c r="P114" s="484"/>
      <c r="Q114" s="484"/>
      <c r="R114" s="484"/>
      <c r="S114" s="484"/>
      <c r="T114" s="484"/>
    </row>
    <row r="115" spans="1:20" x14ac:dyDescent="0.2">
      <c r="A115" s="537"/>
      <c r="B115" s="538"/>
      <c r="F115" s="484"/>
      <c r="G115" s="484"/>
      <c r="H115" s="484"/>
      <c r="I115" s="484"/>
      <c r="J115" s="484"/>
      <c r="K115" s="484"/>
      <c r="L115" s="484"/>
      <c r="M115" s="484"/>
      <c r="N115" s="484"/>
      <c r="O115" s="484"/>
      <c r="P115" s="484"/>
      <c r="Q115" s="484"/>
      <c r="R115" s="484"/>
      <c r="S115" s="484"/>
      <c r="T115" s="484"/>
    </row>
    <row r="116" spans="1:20" x14ac:dyDescent="0.2">
      <c r="A116" s="537"/>
      <c r="B116" s="538"/>
      <c r="F116" s="484"/>
      <c r="G116" s="484"/>
      <c r="H116" s="484"/>
      <c r="I116" s="484"/>
      <c r="J116" s="484"/>
      <c r="K116" s="484"/>
      <c r="L116" s="484"/>
      <c r="M116" s="484"/>
      <c r="N116" s="484"/>
      <c r="O116" s="484"/>
      <c r="P116" s="484"/>
      <c r="Q116" s="484"/>
      <c r="R116" s="484"/>
      <c r="S116" s="484"/>
      <c r="T116" s="484"/>
    </row>
    <row r="117" spans="1:20" x14ac:dyDescent="0.2">
      <c r="A117" s="537"/>
      <c r="B117" s="538"/>
      <c r="F117" s="484"/>
      <c r="G117" s="484"/>
      <c r="H117" s="484"/>
      <c r="I117" s="484"/>
      <c r="J117" s="484"/>
      <c r="K117" s="484"/>
      <c r="L117" s="484"/>
      <c r="M117" s="484"/>
      <c r="N117" s="484"/>
      <c r="O117" s="484"/>
      <c r="P117" s="484"/>
      <c r="Q117" s="484"/>
      <c r="R117" s="484"/>
      <c r="S117" s="484"/>
      <c r="T117" s="484"/>
    </row>
    <row r="118" spans="1:20" x14ac:dyDescent="0.2">
      <c r="A118" s="537"/>
      <c r="B118" s="538"/>
      <c r="F118" s="484"/>
      <c r="G118" s="484"/>
      <c r="H118" s="484"/>
      <c r="I118" s="484"/>
      <c r="J118" s="484"/>
      <c r="K118" s="484"/>
      <c r="L118" s="484"/>
      <c r="M118" s="484"/>
      <c r="N118" s="484"/>
      <c r="O118" s="484"/>
      <c r="P118" s="484"/>
      <c r="Q118" s="484"/>
      <c r="R118" s="484"/>
      <c r="S118" s="484"/>
      <c r="T118" s="484"/>
    </row>
    <row r="119" spans="1:20" x14ac:dyDescent="0.2">
      <c r="A119" s="537"/>
      <c r="B119" s="538"/>
      <c r="F119" s="484"/>
      <c r="G119" s="484"/>
      <c r="H119" s="484"/>
      <c r="I119" s="484"/>
      <c r="J119" s="484"/>
      <c r="K119" s="484"/>
      <c r="L119" s="484"/>
      <c r="M119" s="484"/>
      <c r="N119" s="484"/>
      <c r="O119" s="484"/>
      <c r="P119" s="484"/>
      <c r="Q119" s="484"/>
      <c r="R119" s="484"/>
      <c r="S119" s="484"/>
      <c r="T119" s="484"/>
    </row>
    <row r="120" spans="1:20" x14ac:dyDescent="0.2">
      <c r="A120" s="537"/>
      <c r="B120" s="538"/>
      <c r="F120" s="484"/>
      <c r="G120" s="484"/>
      <c r="H120" s="484"/>
      <c r="I120" s="484"/>
      <c r="J120" s="484"/>
      <c r="K120" s="484"/>
      <c r="L120" s="484"/>
      <c r="M120" s="484"/>
      <c r="N120" s="484"/>
      <c r="O120" s="484"/>
      <c r="P120" s="484"/>
      <c r="Q120" s="484"/>
      <c r="R120" s="484"/>
      <c r="S120" s="484"/>
      <c r="T120" s="484"/>
    </row>
    <row r="121" spans="1:20" x14ac:dyDescent="0.2">
      <c r="A121" s="537"/>
      <c r="B121" s="538"/>
      <c r="F121" s="484"/>
      <c r="G121" s="484"/>
      <c r="H121" s="484"/>
      <c r="I121" s="484"/>
      <c r="J121" s="484"/>
      <c r="K121" s="484"/>
      <c r="L121" s="484"/>
      <c r="M121" s="484"/>
      <c r="N121" s="484"/>
      <c r="O121" s="484"/>
      <c r="P121" s="484"/>
      <c r="Q121" s="484"/>
      <c r="R121" s="484"/>
      <c r="S121" s="484"/>
      <c r="T121" s="484"/>
    </row>
    <row r="122" spans="1:20" x14ac:dyDescent="0.2">
      <c r="A122" s="537"/>
      <c r="B122" s="538"/>
      <c r="F122" s="484"/>
      <c r="G122" s="484"/>
      <c r="H122" s="484"/>
      <c r="I122" s="484"/>
      <c r="J122" s="484"/>
      <c r="K122" s="484"/>
      <c r="L122" s="484"/>
      <c r="M122" s="484"/>
      <c r="N122" s="484"/>
      <c r="O122" s="484"/>
      <c r="P122" s="484"/>
      <c r="Q122" s="484"/>
      <c r="R122" s="484"/>
      <c r="S122" s="484"/>
      <c r="T122" s="484"/>
    </row>
    <row r="123" spans="1:20" x14ac:dyDescent="0.2">
      <c r="A123" s="537"/>
      <c r="B123" s="538"/>
      <c r="F123" s="484"/>
      <c r="G123" s="484"/>
      <c r="H123" s="484"/>
      <c r="I123" s="484"/>
      <c r="J123" s="484"/>
      <c r="K123" s="484"/>
      <c r="L123" s="484"/>
      <c r="M123" s="484"/>
      <c r="N123" s="484"/>
      <c r="O123" s="484"/>
      <c r="P123" s="484"/>
      <c r="Q123" s="484"/>
      <c r="R123" s="484"/>
      <c r="S123" s="484"/>
      <c r="T123" s="484"/>
    </row>
    <row r="124" spans="1:20" x14ac:dyDescent="0.2">
      <c r="A124" s="537"/>
      <c r="B124" s="538"/>
      <c r="F124" s="484"/>
      <c r="G124" s="484"/>
      <c r="H124" s="484"/>
      <c r="I124" s="484"/>
      <c r="J124" s="484"/>
      <c r="K124" s="484"/>
      <c r="L124" s="484"/>
      <c r="M124" s="484"/>
      <c r="N124" s="484"/>
      <c r="O124" s="484"/>
      <c r="P124" s="484"/>
      <c r="Q124" s="484"/>
      <c r="R124" s="484"/>
      <c r="S124" s="484"/>
      <c r="T124" s="484"/>
    </row>
    <row r="125" spans="1:20" x14ac:dyDescent="0.2">
      <c r="A125" s="537"/>
      <c r="B125" s="538"/>
      <c r="F125" s="484"/>
      <c r="G125" s="484"/>
      <c r="H125" s="484"/>
      <c r="I125" s="484"/>
      <c r="J125" s="484"/>
      <c r="K125" s="484"/>
      <c r="L125" s="484"/>
      <c r="M125" s="484"/>
      <c r="N125" s="484"/>
      <c r="O125" s="484"/>
      <c r="P125" s="484"/>
      <c r="Q125" s="484"/>
      <c r="R125" s="484"/>
      <c r="S125" s="484"/>
      <c r="T125" s="484"/>
    </row>
    <row r="126" spans="1:20" x14ac:dyDescent="0.2">
      <c r="A126" s="537"/>
      <c r="B126" s="538"/>
      <c r="F126" s="484"/>
      <c r="G126" s="484"/>
      <c r="H126" s="484"/>
      <c r="I126" s="484"/>
      <c r="J126" s="484"/>
      <c r="K126" s="484"/>
      <c r="L126" s="484"/>
      <c r="M126" s="484"/>
      <c r="N126" s="484"/>
      <c r="O126" s="484"/>
      <c r="P126" s="484"/>
      <c r="Q126" s="484"/>
      <c r="R126" s="484"/>
      <c r="S126" s="484"/>
      <c r="T126" s="484"/>
    </row>
    <row r="127" spans="1:20" x14ac:dyDescent="0.2">
      <c r="A127" s="537"/>
      <c r="B127" s="538"/>
      <c r="F127" s="484"/>
      <c r="G127" s="484"/>
      <c r="H127" s="484"/>
      <c r="I127" s="484"/>
      <c r="J127" s="484"/>
      <c r="K127" s="484"/>
      <c r="L127" s="484"/>
      <c r="M127" s="484"/>
      <c r="N127" s="484"/>
      <c r="O127" s="484"/>
      <c r="P127" s="484"/>
      <c r="Q127" s="484"/>
      <c r="R127" s="484"/>
      <c r="S127" s="484"/>
      <c r="T127" s="484"/>
    </row>
    <row r="128" spans="1:20" x14ac:dyDescent="0.2">
      <c r="A128" s="537"/>
      <c r="B128" s="538"/>
      <c r="F128" s="484"/>
      <c r="G128" s="484"/>
      <c r="H128" s="484"/>
      <c r="I128" s="484"/>
      <c r="J128" s="484"/>
      <c r="K128" s="484"/>
      <c r="L128" s="484"/>
      <c r="M128" s="484"/>
      <c r="N128" s="484"/>
      <c r="O128" s="484"/>
      <c r="P128" s="484"/>
      <c r="Q128" s="484"/>
      <c r="R128" s="484"/>
      <c r="S128" s="484"/>
      <c r="T128" s="484"/>
    </row>
    <row r="129" spans="1:20" x14ac:dyDescent="0.2">
      <c r="A129" s="537"/>
      <c r="B129" s="538"/>
      <c r="F129" s="484"/>
      <c r="G129" s="484"/>
      <c r="H129" s="484"/>
      <c r="I129" s="484"/>
      <c r="J129" s="484"/>
      <c r="K129" s="484"/>
      <c r="L129" s="484"/>
      <c r="M129" s="484"/>
      <c r="N129" s="484"/>
      <c r="O129" s="484"/>
      <c r="P129" s="484"/>
      <c r="Q129" s="484"/>
      <c r="R129" s="484"/>
      <c r="S129" s="484"/>
      <c r="T129" s="484"/>
    </row>
    <row r="130" spans="1:20" x14ac:dyDescent="0.2">
      <c r="A130" s="537"/>
      <c r="B130" s="538"/>
      <c r="F130" s="484"/>
      <c r="G130" s="484"/>
      <c r="H130" s="484"/>
      <c r="I130" s="484"/>
      <c r="J130" s="484"/>
      <c r="K130" s="484"/>
      <c r="L130" s="484"/>
      <c r="M130" s="484"/>
      <c r="N130" s="484"/>
      <c r="O130" s="484"/>
      <c r="P130" s="484"/>
      <c r="Q130" s="484"/>
      <c r="R130" s="484"/>
      <c r="S130" s="484"/>
      <c r="T130" s="484"/>
    </row>
    <row r="131" spans="1:20" x14ac:dyDescent="0.2">
      <c r="A131" s="537"/>
      <c r="B131" s="538"/>
      <c r="F131" s="484"/>
      <c r="G131" s="484"/>
      <c r="H131" s="484"/>
      <c r="I131" s="484"/>
      <c r="J131" s="484"/>
      <c r="K131" s="484"/>
      <c r="L131" s="484"/>
      <c r="M131" s="484"/>
      <c r="N131" s="484"/>
      <c r="O131" s="484"/>
      <c r="P131" s="484"/>
      <c r="Q131" s="484"/>
      <c r="R131" s="484"/>
      <c r="S131" s="484"/>
      <c r="T131" s="484"/>
    </row>
    <row r="132" spans="1:20" x14ac:dyDescent="0.2">
      <c r="A132" s="537"/>
      <c r="B132" s="538"/>
      <c r="F132" s="484"/>
      <c r="G132" s="484"/>
      <c r="H132" s="484"/>
      <c r="I132" s="484"/>
      <c r="J132" s="484"/>
      <c r="K132" s="484"/>
      <c r="L132" s="484"/>
      <c r="M132" s="484"/>
      <c r="N132" s="484"/>
      <c r="O132" s="484"/>
      <c r="P132" s="484"/>
      <c r="Q132" s="484"/>
      <c r="R132" s="484"/>
      <c r="S132" s="484"/>
      <c r="T132" s="484"/>
    </row>
    <row r="133" spans="1:20" x14ac:dyDescent="0.2">
      <c r="A133" s="537"/>
      <c r="B133" s="538"/>
      <c r="F133" s="484"/>
      <c r="G133" s="484"/>
      <c r="H133" s="484"/>
      <c r="I133" s="484"/>
      <c r="J133" s="484"/>
      <c r="K133" s="484"/>
      <c r="L133" s="484"/>
      <c r="M133" s="484"/>
      <c r="N133" s="484"/>
      <c r="O133" s="484"/>
      <c r="P133" s="484"/>
      <c r="Q133" s="484"/>
      <c r="R133" s="484"/>
      <c r="S133" s="484"/>
      <c r="T133" s="484"/>
    </row>
    <row r="134" spans="1:20" x14ac:dyDescent="0.2">
      <c r="A134" s="537"/>
      <c r="B134" s="538"/>
      <c r="F134" s="484"/>
      <c r="G134" s="484"/>
      <c r="H134" s="484"/>
      <c r="I134" s="484"/>
      <c r="J134" s="484"/>
      <c r="K134" s="484"/>
      <c r="L134" s="484"/>
      <c r="M134" s="484"/>
      <c r="N134" s="484"/>
      <c r="O134" s="484"/>
      <c r="P134" s="484"/>
      <c r="Q134" s="484"/>
      <c r="R134" s="484"/>
      <c r="S134" s="484"/>
      <c r="T134" s="484"/>
    </row>
    <row r="135" spans="1:20" x14ac:dyDescent="0.2">
      <c r="A135" s="537"/>
      <c r="B135" s="538"/>
      <c r="F135" s="484"/>
      <c r="G135" s="484"/>
      <c r="H135" s="484"/>
      <c r="I135" s="484"/>
      <c r="J135" s="484"/>
      <c r="K135" s="484"/>
      <c r="L135" s="484"/>
      <c r="M135" s="484"/>
      <c r="N135" s="484"/>
      <c r="O135" s="484"/>
      <c r="P135" s="484"/>
      <c r="Q135" s="484"/>
      <c r="R135" s="484"/>
      <c r="S135" s="484"/>
      <c r="T135" s="484"/>
    </row>
    <row r="136" spans="1:20" x14ac:dyDescent="0.2">
      <c r="F136" s="484"/>
      <c r="G136" s="484"/>
      <c r="H136" s="484"/>
      <c r="I136" s="484"/>
      <c r="J136" s="484"/>
      <c r="K136" s="484"/>
      <c r="L136" s="484"/>
      <c r="M136" s="484"/>
      <c r="N136" s="484"/>
      <c r="O136" s="484"/>
      <c r="P136" s="484"/>
      <c r="Q136" s="484"/>
      <c r="R136" s="484"/>
      <c r="S136" s="484"/>
      <c r="T136" s="484"/>
    </row>
    <row r="137" spans="1:20" x14ac:dyDescent="0.2">
      <c r="F137" s="484"/>
      <c r="G137" s="484"/>
      <c r="H137" s="484"/>
      <c r="I137" s="484"/>
      <c r="J137" s="484"/>
      <c r="K137" s="484"/>
      <c r="L137" s="484"/>
      <c r="M137" s="484"/>
      <c r="N137" s="484"/>
      <c r="O137" s="484"/>
      <c r="P137" s="484"/>
      <c r="Q137" s="484"/>
      <c r="R137" s="484"/>
      <c r="S137" s="484"/>
      <c r="T137" s="484"/>
    </row>
    <row r="138" spans="1:20" x14ac:dyDescent="0.2">
      <c r="F138" s="484"/>
      <c r="G138" s="484"/>
      <c r="H138" s="484"/>
      <c r="I138" s="484"/>
      <c r="J138" s="484"/>
      <c r="K138" s="484"/>
      <c r="L138" s="484"/>
      <c r="M138" s="484"/>
      <c r="N138" s="484"/>
      <c r="O138" s="484"/>
      <c r="P138" s="484"/>
      <c r="Q138" s="484"/>
      <c r="R138" s="484"/>
      <c r="S138" s="484"/>
      <c r="T138" s="484"/>
    </row>
    <row r="139" spans="1:20" x14ac:dyDescent="0.2">
      <c r="F139" s="484"/>
      <c r="G139" s="484"/>
      <c r="H139" s="484"/>
      <c r="I139" s="484"/>
      <c r="J139" s="484"/>
      <c r="K139" s="484"/>
      <c r="L139" s="484"/>
      <c r="M139" s="484"/>
      <c r="N139" s="484"/>
      <c r="O139" s="484"/>
      <c r="P139" s="484"/>
      <c r="Q139" s="484"/>
      <c r="R139" s="484"/>
      <c r="S139" s="484"/>
      <c r="T139" s="484"/>
    </row>
    <row r="140" spans="1:20" x14ac:dyDescent="0.2">
      <c r="F140" s="484"/>
      <c r="G140" s="484"/>
      <c r="H140" s="484"/>
      <c r="I140" s="484"/>
      <c r="J140" s="484"/>
      <c r="K140" s="484"/>
      <c r="L140" s="484"/>
      <c r="M140" s="484"/>
      <c r="N140" s="484"/>
      <c r="O140" s="484"/>
      <c r="P140" s="484"/>
      <c r="Q140" s="484"/>
      <c r="R140" s="484"/>
      <c r="S140" s="484"/>
      <c r="T140" s="484"/>
    </row>
    <row r="141" spans="1:20" x14ac:dyDescent="0.2">
      <c r="F141" s="484"/>
      <c r="G141" s="484"/>
      <c r="H141" s="484"/>
      <c r="I141" s="484"/>
      <c r="J141" s="484"/>
      <c r="K141" s="484"/>
      <c r="L141" s="484"/>
      <c r="M141" s="484"/>
      <c r="N141" s="484"/>
      <c r="O141" s="484"/>
      <c r="P141" s="484"/>
      <c r="Q141" s="484"/>
      <c r="R141" s="484"/>
      <c r="S141" s="484"/>
      <c r="T141" s="484"/>
    </row>
    <row r="142" spans="1:20" x14ac:dyDescent="0.2">
      <c r="F142" s="484"/>
      <c r="G142" s="484"/>
      <c r="H142" s="484"/>
      <c r="I142" s="484"/>
      <c r="J142" s="484"/>
      <c r="K142" s="484"/>
      <c r="L142" s="484"/>
      <c r="M142" s="484"/>
      <c r="N142" s="484"/>
      <c r="O142" s="484"/>
      <c r="P142" s="484"/>
      <c r="Q142" s="484"/>
      <c r="R142" s="484"/>
      <c r="S142" s="484"/>
      <c r="T142" s="484"/>
    </row>
    <row r="143" spans="1:20" x14ac:dyDescent="0.2">
      <c r="F143" s="484"/>
      <c r="G143" s="484"/>
      <c r="H143" s="484"/>
      <c r="I143" s="484"/>
      <c r="J143" s="484"/>
      <c r="K143" s="484"/>
      <c r="L143" s="484"/>
      <c r="M143" s="484"/>
      <c r="N143" s="484"/>
      <c r="O143" s="484"/>
      <c r="P143" s="484"/>
      <c r="Q143" s="484"/>
      <c r="R143" s="484"/>
      <c r="S143" s="484"/>
      <c r="T143" s="484"/>
    </row>
    <row r="144" spans="1:20" x14ac:dyDescent="0.2">
      <c r="F144" s="484"/>
      <c r="G144" s="484"/>
      <c r="H144" s="484"/>
      <c r="I144" s="484"/>
      <c r="J144" s="484"/>
      <c r="K144" s="484"/>
      <c r="L144" s="484"/>
      <c r="M144" s="484"/>
      <c r="N144" s="484"/>
      <c r="O144" s="484"/>
      <c r="P144" s="484"/>
      <c r="Q144" s="484"/>
      <c r="R144" s="484"/>
      <c r="S144" s="484"/>
      <c r="T144" s="484"/>
    </row>
    <row r="145" spans="6:20" x14ac:dyDescent="0.2">
      <c r="F145" s="484"/>
      <c r="G145" s="484"/>
      <c r="H145" s="484"/>
      <c r="I145" s="484"/>
      <c r="J145" s="484"/>
      <c r="K145" s="484"/>
      <c r="L145" s="484"/>
      <c r="M145" s="484"/>
      <c r="N145" s="484"/>
      <c r="O145" s="484"/>
      <c r="P145" s="484"/>
      <c r="Q145" s="484"/>
      <c r="R145" s="484"/>
      <c r="S145" s="484"/>
      <c r="T145" s="484"/>
    </row>
    <row r="146" spans="6:20" x14ac:dyDescent="0.2">
      <c r="F146" s="484"/>
      <c r="G146" s="484"/>
      <c r="H146" s="484"/>
      <c r="I146" s="484"/>
      <c r="J146" s="484"/>
      <c r="K146" s="484"/>
      <c r="L146" s="484"/>
      <c r="M146" s="484"/>
      <c r="N146" s="484"/>
      <c r="O146" s="484"/>
      <c r="P146" s="484"/>
      <c r="Q146" s="484"/>
      <c r="R146" s="484"/>
      <c r="S146" s="484"/>
      <c r="T146" s="484"/>
    </row>
    <row r="147" spans="6:20" x14ac:dyDescent="0.2">
      <c r="F147" s="484"/>
      <c r="G147" s="484"/>
      <c r="H147" s="484"/>
      <c r="I147" s="484"/>
      <c r="J147" s="484"/>
      <c r="K147" s="484"/>
      <c r="L147" s="484"/>
      <c r="M147" s="484"/>
      <c r="N147" s="484"/>
      <c r="O147" s="484"/>
      <c r="P147" s="484"/>
      <c r="Q147" s="484"/>
      <c r="R147" s="484"/>
      <c r="S147" s="484"/>
      <c r="T147" s="484"/>
    </row>
    <row r="148" spans="6:20" x14ac:dyDescent="0.2">
      <c r="F148" s="484"/>
      <c r="G148" s="484"/>
      <c r="H148" s="484"/>
      <c r="I148" s="484"/>
      <c r="J148" s="484"/>
      <c r="K148" s="484"/>
      <c r="L148" s="484"/>
      <c r="M148" s="484"/>
      <c r="N148" s="484"/>
      <c r="O148" s="484"/>
      <c r="P148" s="484"/>
      <c r="Q148" s="484"/>
      <c r="R148" s="484"/>
      <c r="S148" s="484"/>
      <c r="T148" s="484"/>
    </row>
    <row r="149" spans="6:20" x14ac:dyDescent="0.2">
      <c r="F149" s="484"/>
      <c r="G149" s="484"/>
      <c r="H149" s="484"/>
      <c r="I149" s="484"/>
      <c r="J149" s="484"/>
      <c r="K149" s="484"/>
      <c r="L149" s="484"/>
      <c r="M149" s="484"/>
      <c r="N149" s="484"/>
      <c r="O149" s="484"/>
      <c r="P149" s="484"/>
      <c r="Q149" s="484"/>
      <c r="R149" s="484"/>
      <c r="S149" s="484"/>
      <c r="T149" s="484"/>
    </row>
    <row r="150" spans="6:20" x14ac:dyDescent="0.2">
      <c r="F150" s="484"/>
      <c r="G150" s="484"/>
      <c r="H150" s="484"/>
      <c r="I150" s="484"/>
      <c r="J150" s="484"/>
      <c r="K150" s="484"/>
      <c r="L150" s="484"/>
      <c r="M150" s="484"/>
      <c r="N150" s="484"/>
      <c r="O150" s="484"/>
      <c r="P150" s="484"/>
      <c r="Q150" s="484"/>
      <c r="R150" s="484"/>
      <c r="S150" s="484"/>
      <c r="T150" s="484"/>
    </row>
    <row r="151" spans="6:20" x14ac:dyDescent="0.2">
      <c r="F151" s="484"/>
      <c r="G151" s="484"/>
      <c r="H151" s="484"/>
      <c r="I151" s="484"/>
      <c r="J151" s="484"/>
      <c r="K151" s="484"/>
      <c r="L151" s="484"/>
      <c r="M151" s="484"/>
      <c r="N151" s="484"/>
      <c r="O151" s="484"/>
      <c r="P151" s="484"/>
      <c r="Q151" s="484"/>
      <c r="R151" s="484"/>
      <c r="S151" s="484"/>
      <c r="T151" s="484"/>
    </row>
    <row r="152" spans="6:20" x14ac:dyDescent="0.2">
      <c r="F152" s="484"/>
      <c r="G152" s="484"/>
      <c r="H152" s="484"/>
      <c r="I152" s="484"/>
      <c r="J152" s="484"/>
      <c r="K152" s="484"/>
      <c r="L152" s="484"/>
      <c r="M152" s="484"/>
      <c r="N152" s="484"/>
      <c r="O152" s="484"/>
      <c r="P152" s="484"/>
      <c r="Q152" s="484"/>
      <c r="R152" s="484"/>
      <c r="S152" s="484"/>
      <c r="T152" s="484"/>
    </row>
    <row r="153" spans="6:20" x14ac:dyDescent="0.2">
      <c r="F153" s="484"/>
      <c r="G153" s="484"/>
      <c r="H153" s="484"/>
      <c r="I153" s="484"/>
      <c r="J153" s="484"/>
      <c r="K153" s="484"/>
      <c r="L153" s="484"/>
      <c r="M153" s="484"/>
      <c r="N153" s="484"/>
      <c r="O153" s="484"/>
      <c r="P153" s="484"/>
      <c r="Q153" s="484"/>
      <c r="R153" s="484"/>
      <c r="S153" s="484"/>
      <c r="T153" s="484"/>
    </row>
    <row r="154" spans="6:20" x14ac:dyDescent="0.2">
      <c r="F154" s="484"/>
      <c r="G154" s="484"/>
      <c r="H154" s="484"/>
      <c r="I154" s="484"/>
      <c r="J154" s="484"/>
      <c r="K154" s="484"/>
      <c r="L154" s="484"/>
      <c r="M154" s="484"/>
      <c r="N154" s="484"/>
      <c r="O154" s="484"/>
      <c r="P154" s="484"/>
      <c r="Q154" s="484"/>
      <c r="R154" s="484"/>
      <c r="S154" s="484"/>
      <c r="T154" s="484"/>
    </row>
    <row r="155" spans="6:20" x14ac:dyDescent="0.2">
      <c r="F155" s="484"/>
      <c r="G155" s="484"/>
      <c r="H155" s="484"/>
      <c r="I155" s="484"/>
      <c r="J155" s="484"/>
      <c r="K155" s="484"/>
      <c r="L155" s="484"/>
      <c r="M155" s="484"/>
      <c r="N155" s="484"/>
      <c r="O155" s="484"/>
      <c r="P155" s="484"/>
      <c r="Q155" s="484"/>
      <c r="R155" s="484"/>
      <c r="S155" s="484"/>
      <c r="T155" s="484"/>
    </row>
    <row r="156" spans="6:20" x14ac:dyDescent="0.2">
      <c r="F156" s="484"/>
      <c r="G156" s="484"/>
      <c r="H156" s="484"/>
      <c r="I156" s="484"/>
      <c r="J156" s="484"/>
      <c r="K156" s="484"/>
      <c r="L156" s="484"/>
      <c r="M156" s="484"/>
      <c r="N156" s="484"/>
      <c r="O156" s="484"/>
      <c r="P156" s="484"/>
      <c r="Q156" s="484"/>
      <c r="R156" s="484"/>
      <c r="S156" s="484"/>
      <c r="T156" s="484"/>
    </row>
    <row r="157" spans="6:20" x14ac:dyDescent="0.2">
      <c r="F157" s="484"/>
      <c r="G157" s="484"/>
      <c r="H157" s="484"/>
      <c r="I157" s="484"/>
      <c r="J157" s="484"/>
      <c r="K157" s="484"/>
      <c r="L157" s="484"/>
      <c r="M157" s="484"/>
      <c r="N157" s="484"/>
      <c r="O157" s="484"/>
      <c r="P157" s="484"/>
      <c r="Q157" s="484"/>
      <c r="R157" s="484"/>
      <c r="S157" s="484"/>
      <c r="T157" s="484"/>
    </row>
    <row r="158" spans="6:20" x14ac:dyDescent="0.2">
      <c r="F158" s="484"/>
      <c r="G158" s="484"/>
      <c r="H158" s="484"/>
      <c r="I158" s="484"/>
      <c r="J158" s="484"/>
      <c r="K158" s="484"/>
      <c r="L158" s="484"/>
      <c r="M158" s="484"/>
      <c r="N158" s="484"/>
      <c r="O158" s="484"/>
      <c r="P158" s="484"/>
      <c r="Q158" s="484"/>
      <c r="R158" s="484"/>
      <c r="S158" s="484"/>
      <c r="T158" s="484"/>
    </row>
    <row r="159" spans="6:20" x14ac:dyDescent="0.2">
      <c r="F159" s="484"/>
      <c r="G159" s="484"/>
      <c r="H159" s="484"/>
      <c r="I159" s="484"/>
      <c r="J159" s="484"/>
      <c r="K159" s="484"/>
      <c r="L159" s="484"/>
      <c r="M159" s="484"/>
      <c r="N159" s="484"/>
      <c r="O159" s="484"/>
      <c r="P159" s="484"/>
      <c r="Q159" s="484"/>
      <c r="R159" s="484"/>
      <c r="S159" s="484"/>
      <c r="T159" s="484"/>
    </row>
    <row r="160" spans="6:20" x14ac:dyDescent="0.2">
      <c r="F160" s="484"/>
      <c r="G160" s="484"/>
      <c r="H160" s="484"/>
      <c r="I160" s="484"/>
      <c r="J160" s="484"/>
      <c r="K160" s="484"/>
      <c r="L160" s="484"/>
      <c r="M160" s="484"/>
      <c r="N160" s="484"/>
      <c r="O160" s="484"/>
      <c r="P160" s="484"/>
      <c r="Q160" s="484"/>
      <c r="R160" s="484"/>
      <c r="S160" s="484"/>
      <c r="T160" s="484"/>
    </row>
    <row r="161" spans="6:20" x14ac:dyDescent="0.2">
      <c r="F161" s="484"/>
      <c r="G161" s="484"/>
      <c r="H161" s="484"/>
      <c r="I161" s="484"/>
      <c r="J161" s="484"/>
      <c r="K161" s="484"/>
      <c r="L161" s="484"/>
      <c r="M161" s="484"/>
      <c r="N161" s="484"/>
      <c r="O161" s="484"/>
      <c r="P161" s="484"/>
      <c r="Q161" s="484"/>
      <c r="R161" s="484"/>
      <c r="S161" s="484"/>
      <c r="T161" s="484"/>
    </row>
    <row r="162" spans="6:20" x14ac:dyDescent="0.2">
      <c r="F162" s="484"/>
      <c r="G162" s="484"/>
      <c r="H162" s="484"/>
      <c r="I162" s="484"/>
      <c r="J162" s="484"/>
      <c r="K162" s="484"/>
      <c r="L162" s="484"/>
      <c r="M162" s="484"/>
      <c r="N162" s="484"/>
      <c r="O162" s="484"/>
      <c r="P162" s="484"/>
      <c r="Q162" s="484"/>
      <c r="R162" s="484"/>
      <c r="S162" s="484"/>
      <c r="T162" s="484"/>
    </row>
    <row r="163" spans="6:20" x14ac:dyDescent="0.2">
      <c r="F163" s="484"/>
      <c r="G163" s="484"/>
      <c r="H163" s="484"/>
      <c r="I163" s="484"/>
      <c r="J163" s="484"/>
      <c r="K163" s="484"/>
      <c r="L163" s="484"/>
      <c r="M163" s="484"/>
      <c r="N163" s="484"/>
      <c r="O163" s="484"/>
      <c r="P163" s="484"/>
      <c r="Q163" s="484"/>
      <c r="R163" s="484"/>
      <c r="S163" s="484"/>
      <c r="T163" s="484"/>
    </row>
    <row r="164" spans="6:20" x14ac:dyDescent="0.2">
      <c r="F164" s="484"/>
      <c r="G164" s="484"/>
      <c r="H164" s="484"/>
      <c r="I164" s="484"/>
      <c r="J164" s="484"/>
      <c r="K164" s="484"/>
      <c r="L164" s="484"/>
      <c r="M164" s="484"/>
      <c r="N164" s="484"/>
      <c r="O164" s="484"/>
      <c r="P164" s="484"/>
      <c r="Q164" s="484"/>
      <c r="R164" s="484"/>
      <c r="S164" s="484"/>
      <c r="T164" s="484"/>
    </row>
    <row r="165" spans="6:20" x14ac:dyDescent="0.2">
      <c r="F165" s="484"/>
      <c r="G165" s="484"/>
      <c r="H165" s="484"/>
      <c r="I165" s="484"/>
      <c r="J165" s="484"/>
      <c r="K165" s="484"/>
      <c r="L165" s="484"/>
      <c r="M165" s="484"/>
      <c r="N165" s="484"/>
      <c r="O165" s="484"/>
      <c r="P165" s="484"/>
      <c r="Q165" s="484"/>
      <c r="R165" s="484"/>
      <c r="S165" s="484"/>
      <c r="T165" s="484"/>
    </row>
    <row r="166" spans="6:20" x14ac:dyDescent="0.2">
      <c r="F166" s="484"/>
      <c r="G166" s="484"/>
      <c r="H166" s="484"/>
      <c r="I166" s="484"/>
      <c r="J166" s="484"/>
      <c r="K166" s="484"/>
      <c r="L166" s="484"/>
      <c r="M166" s="484"/>
      <c r="N166" s="484"/>
      <c r="O166" s="484"/>
      <c r="P166" s="484"/>
      <c r="Q166" s="484"/>
      <c r="R166" s="484"/>
      <c r="S166" s="484"/>
      <c r="T166" s="484"/>
    </row>
    <row r="167" spans="6:20" x14ac:dyDescent="0.2">
      <c r="F167" s="484"/>
      <c r="G167" s="484"/>
      <c r="H167" s="484"/>
      <c r="I167" s="484"/>
      <c r="J167" s="484"/>
      <c r="K167" s="484"/>
      <c r="L167" s="484"/>
      <c r="M167" s="484"/>
      <c r="N167" s="484"/>
      <c r="O167" s="484"/>
      <c r="P167" s="484"/>
      <c r="Q167" s="484"/>
      <c r="R167" s="484"/>
      <c r="S167" s="484"/>
      <c r="T167" s="484"/>
    </row>
  </sheetData>
  <mergeCells count="7">
    <mergeCell ref="A1:M1"/>
    <mergeCell ref="B2:M2"/>
    <mergeCell ref="A3:M3"/>
    <mergeCell ref="F4:G4"/>
    <mergeCell ref="H4:I4"/>
    <mergeCell ref="J4:K4"/>
    <mergeCell ref="L4:M4"/>
  </mergeCells>
  <printOptions gridLines="1"/>
  <pageMargins left="0.39370078740157483" right="0.19685039370078741" top="0.98425196850393704" bottom="0.98425196850393704" header="0.51181102362204722" footer="0.51181102362204722"/>
  <pageSetup paperSize="8" orientation="landscape" r:id="rId1"/>
  <headerFooter alignWithMargins="0">
    <oddHeader>&amp;L&amp;P&amp;R&amp;"Arial,Bold"&amp;12ANNEXURE I5</oddHeader>
    <oddFooter>&amp;L&amp;F&amp;C&amp;A&amp;R&amp;D</oddFooter>
  </headerFooter>
  <rowBreaks count="2" manualBreakCount="2">
    <brk id="24" max="16383" man="1"/>
    <brk id="3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11"/>
  <sheetViews>
    <sheetView tabSelected="1" view="pageBreakPreview" zoomScale="60" zoomScaleNormal="100" workbookViewId="0">
      <pane ySplit="5" topLeftCell="A37" activePane="bottomLeft" state="frozen"/>
      <selection activeCell="G306" sqref="G306"/>
      <selection pane="bottomLeft" activeCell="G306" sqref="G306"/>
    </sheetView>
  </sheetViews>
  <sheetFormatPr defaultRowHeight="12.75" x14ac:dyDescent="0.2"/>
  <cols>
    <col min="1" max="1" width="5.28515625" style="684" customWidth="1"/>
    <col min="2" max="2" width="5.42578125" style="684" customWidth="1"/>
    <col min="3" max="3" width="46.42578125" style="685" customWidth="1"/>
    <col min="4" max="4" width="25.28515625" style="647" customWidth="1"/>
    <col min="5" max="5" width="15" style="684" customWidth="1"/>
    <col min="6" max="6" width="12.5703125" style="684" customWidth="1"/>
    <col min="7" max="7" width="13" style="684" customWidth="1"/>
    <col min="8" max="8" width="11.7109375" style="684" customWidth="1"/>
    <col min="9" max="9" width="13.5703125" style="647" customWidth="1"/>
    <col min="10" max="10" width="10.140625" style="684" customWidth="1"/>
    <col min="11" max="11" width="9.42578125" style="647" customWidth="1"/>
    <col min="12" max="12" width="11.140625" style="684" customWidth="1"/>
    <col min="13" max="13" width="9.42578125" style="647" customWidth="1"/>
    <col min="14" max="256" width="9.140625" style="647"/>
    <col min="257" max="257" width="5.28515625" style="647" customWidth="1"/>
    <col min="258" max="258" width="5.42578125" style="647" customWidth="1"/>
    <col min="259" max="259" width="46.42578125" style="647" customWidth="1"/>
    <col min="260" max="260" width="25.28515625" style="647" customWidth="1"/>
    <col min="261" max="261" width="15" style="647" customWidth="1"/>
    <col min="262" max="262" width="12.5703125" style="647" customWidth="1"/>
    <col min="263" max="263" width="13" style="647" customWidth="1"/>
    <col min="264" max="264" width="11.7109375" style="647" customWidth="1"/>
    <col min="265" max="265" width="13.5703125" style="647" customWidth="1"/>
    <col min="266" max="266" width="10.140625" style="647" customWidth="1"/>
    <col min="267" max="267" width="9.42578125" style="647" customWidth="1"/>
    <col min="268" max="268" width="11.140625" style="647" customWidth="1"/>
    <col min="269" max="269" width="9.42578125" style="647" customWidth="1"/>
    <col min="270" max="512" width="9.140625" style="647"/>
    <col min="513" max="513" width="5.28515625" style="647" customWidth="1"/>
    <col min="514" max="514" width="5.42578125" style="647" customWidth="1"/>
    <col min="515" max="515" width="46.42578125" style="647" customWidth="1"/>
    <col min="516" max="516" width="25.28515625" style="647" customWidth="1"/>
    <col min="517" max="517" width="15" style="647" customWidth="1"/>
    <col min="518" max="518" width="12.5703125" style="647" customWidth="1"/>
    <col min="519" max="519" width="13" style="647" customWidth="1"/>
    <col min="520" max="520" width="11.7109375" style="647" customWidth="1"/>
    <col min="521" max="521" width="13.5703125" style="647" customWidth="1"/>
    <col min="522" max="522" width="10.140625" style="647" customWidth="1"/>
    <col min="523" max="523" width="9.42578125" style="647" customWidth="1"/>
    <col min="524" max="524" width="11.140625" style="647" customWidth="1"/>
    <col min="525" max="525" width="9.42578125" style="647" customWidth="1"/>
    <col min="526" max="768" width="9.140625" style="647"/>
    <col min="769" max="769" width="5.28515625" style="647" customWidth="1"/>
    <col min="770" max="770" width="5.42578125" style="647" customWidth="1"/>
    <col min="771" max="771" width="46.42578125" style="647" customWidth="1"/>
    <col min="772" max="772" width="25.28515625" style="647" customWidth="1"/>
    <col min="773" max="773" width="15" style="647" customWidth="1"/>
    <col min="774" max="774" width="12.5703125" style="647" customWidth="1"/>
    <col min="775" max="775" width="13" style="647" customWidth="1"/>
    <col min="776" max="776" width="11.7109375" style="647" customWidth="1"/>
    <col min="777" max="777" width="13.5703125" style="647" customWidth="1"/>
    <col min="778" max="778" width="10.140625" style="647" customWidth="1"/>
    <col min="779" max="779" width="9.42578125" style="647" customWidth="1"/>
    <col min="780" max="780" width="11.140625" style="647" customWidth="1"/>
    <col min="781" max="781" width="9.42578125" style="647" customWidth="1"/>
    <col min="782" max="1024" width="9.140625" style="647"/>
    <col min="1025" max="1025" width="5.28515625" style="647" customWidth="1"/>
    <col min="1026" max="1026" width="5.42578125" style="647" customWidth="1"/>
    <col min="1027" max="1027" width="46.42578125" style="647" customWidth="1"/>
    <col min="1028" max="1028" width="25.28515625" style="647" customWidth="1"/>
    <col min="1029" max="1029" width="15" style="647" customWidth="1"/>
    <col min="1030" max="1030" width="12.5703125" style="647" customWidth="1"/>
    <col min="1031" max="1031" width="13" style="647" customWidth="1"/>
    <col min="1032" max="1032" width="11.7109375" style="647" customWidth="1"/>
    <col min="1033" max="1033" width="13.5703125" style="647" customWidth="1"/>
    <col min="1034" max="1034" width="10.140625" style="647" customWidth="1"/>
    <col min="1035" max="1035" width="9.42578125" style="647" customWidth="1"/>
    <col min="1036" max="1036" width="11.140625" style="647" customWidth="1"/>
    <col min="1037" max="1037" width="9.42578125" style="647" customWidth="1"/>
    <col min="1038" max="1280" width="9.140625" style="647"/>
    <col min="1281" max="1281" width="5.28515625" style="647" customWidth="1"/>
    <col min="1282" max="1282" width="5.42578125" style="647" customWidth="1"/>
    <col min="1283" max="1283" width="46.42578125" style="647" customWidth="1"/>
    <col min="1284" max="1284" width="25.28515625" style="647" customWidth="1"/>
    <col min="1285" max="1285" width="15" style="647" customWidth="1"/>
    <col min="1286" max="1286" width="12.5703125" style="647" customWidth="1"/>
    <col min="1287" max="1287" width="13" style="647" customWidth="1"/>
    <col min="1288" max="1288" width="11.7109375" style="647" customWidth="1"/>
    <col min="1289" max="1289" width="13.5703125" style="647" customWidth="1"/>
    <col min="1290" max="1290" width="10.140625" style="647" customWidth="1"/>
    <col min="1291" max="1291" width="9.42578125" style="647" customWidth="1"/>
    <col min="1292" max="1292" width="11.140625" style="647" customWidth="1"/>
    <col min="1293" max="1293" width="9.42578125" style="647" customWidth="1"/>
    <col min="1294" max="1536" width="9.140625" style="647"/>
    <col min="1537" max="1537" width="5.28515625" style="647" customWidth="1"/>
    <col min="1538" max="1538" width="5.42578125" style="647" customWidth="1"/>
    <col min="1539" max="1539" width="46.42578125" style="647" customWidth="1"/>
    <col min="1540" max="1540" width="25.28515625" style="647" customWidth="1"/>
    <col min="1541" max="1541" width="15" style="647" customWidth="1"/>
    <col min="1542" max="1542" width="12.5703125" style="647" customWidth="1"/>
    <col min="1543" max="1543" width="13" style="647" customWidth="1"/>
    <col min="1544" max="1544" width="11.7109375" style="647" customWidth="1"/>
    <col min="1545" max="1545" width="13.5703125" style="647" customWidth="1"/>
    <col min="1546" max="1546" width="10.140625" style="647" customWidth="1"/>
    <col min="1547" max="1547" width="9.42578125" style="647" customWidth="1"/>
    <col min="1548" max="1548" width="11.140625" style="647" customWidth="1"/>
    <col min="1549" max="1549" width="9.42578125" style="647" customWidth="1"/>
    <col min="1550" max="1792" width="9.140625" style="647"/>
    <col min="1793" max="1793" width="5.28515625" style="647" customWidth="1"/>
    <col min="1794" max="1794" width="5.42578125" style="647" customWidth="1"/>
    <col min="1795" max="1795" width="46.42578125" style="647" customWidth="1"/>
    <col min="1796" max="1796" width="25.28515625" style="647" customWidth="1"/>
    <col min="1797" max="1797" width="15" style="647" customWidth="1"/>
    <col min="1798" max="1798" width="12.5703125" style="647" customWidth="1"/>
    <col min="1799" max="1799" width="13" style="647" customWidth="1"/>
    <col min="1800" max="1800" width="11.7109375" style="647" customWidth="1"/>
    <col min="1801" max="1801" width="13.5703125" style="647" customWidth="1"/>
    <col min="1802" max="1802" width="10.140625" style="647" customWidth="1"/>
    <col min="1803" max="1803" width="9.42578125" style="647" customWidth="1"/>
    <col min="1804" max="1804" width="11.140625" style="647" customWidth="1"/>
    <col min="1805" max="1805" width="9.42578125" style="647" customWidth="1"/>
    <col min="1806" max="2048" width="9.140625" style="647"/>
    <col min="2049" max="2049" width="5.28515625" style="647" customWidth="1"/>
    <col min="2050" max="2050" width="5.42578125" style="647" customWidth="1"/>
    <col min="2051" max="2051" width="46.42578125" style="647" customWidth="1"/>
    <col min="2052" max="2052" width="25.28515625" style="647" customWidth="1"/>
    <col min="2053" max="2053" width="15" style="647" customWidth="1"/>
    <col min="2054" max="2054" width="12.5703125" style="647" customWidth="1"/>
    <col min="2055" max="2055" width="13" style="647" customWidth="1"/>
    <col min="2056" max="2056" width="11.7109375" style="647" customWidth="1"/>
    <col min="2057" max="2057" width="13.5703125" style="647" customWidth="1"/>
    <col min="2058" max="2058" width="10.140625" style="647" customWidth="1"/>
    <col min="2059" max="2059" width="9.42578125" style="647" customWidth="1"/>
    <col min="2060" max="2060" width="11.140625" style="647" customWidth="1"/>
    <col min="2061" max="2061" width="9.42578125" style="647" customWidth="1"/>
    <col min="2062" max="2304" width="9.140625" style="647"/>
    <col min="2305" max="2305" width="5.28515625" style="647" customWidth="1"/>
    <col min="2306" max="2306" width="5.42578125" style="647" customWidth="1"/>
    <col min="2307" max="2307" width="46.42578125" style="647" customWidth="1"/>
    <col min="2308" max="2308" width="25.28515625" style="647" customWidth="1"/>
    <col min="2309" max="2309" width="15" style="647" customWidth="1"/>
    <col min="2310" max="2310" width="12.5703125" style="647" customWidth="1"/>
    <col min="2311" max="2311" width="13" style="647" customWidth="1"/>
    <col min="2312" max="2312" width="11.7109375" style="647" customWidth="1"/>
    <col min="2313" max="2313" width="13.5703125" style="647" customWidth="1"/>
    <col min="2314" max="2314" width="10.140625" style="647" customWidth="1"/>
    <col min="2315" max="2315" width="9.42578125" style="647" customWidth="1"/>
    <col min="2316" max="2316" width="11.140625" style="647" customWidth="1"/>
    <col min="2317" max="2317" width="9.42578125" style="647" customWidth="1"/>
    <col min="2318" max="2560" width="9.140625" style="647"/>
    <col min="2561" max="2561" width="5.28515625" style="647" customWidth="1"/>
    <col min="2562" max="2562" width="5.42578125" style="647" customWidth="1"/>
    <col min="2563" max="2563" width="46.42578125" style="647" customWidth="1"/>
    <col min="2564" max="2564" width="25.28515625" style="647" customWidth="1"/>
    <col min="2565" max="2565" width="15" style="647" customWidth="1"/>
    <col min="2566" max="2566" width="12.5703125" style="647" customWidth="1"/>
    <col min="2567" max="2567" width="13" style="647" customWidth="1"/>
    <col min="2568" max="2568" width="11.7109375" style="647" customWidth="1"/>
    <col min="2569" max="2569" width="13.5703125" style="647" customWidth="1"/>
    <col min="2570" max="2570" width="10.140625" style="647" customWidth="1"/>
    <col min="2571" max="2571" width="9.42578125" style="647" customWidth="1"/>
    <col min="2572" max="2572" width="11.140625" style="647" customWidth="1"/>
    <col min="2573" max="2573" width="9.42578125" style="647" customWidth="1"/>
    <col min="2574" max="2816" width="9.140625" style="647"/>
    <col min="2817" max="2817" width="5.28515625" style="647" customWidth="1"/>
    <col min="2818" max="2818" width="5.42578125" style="647" customWidth="1"/>
    <col min="2819" max="2819" width="46.42578125" style="647" customWidth="1"/>
    <col min="2820" max="2820" width="25.28515625" style="647" customWidth="1"/>
    <col min="2821" max="2821" width="15" style="647" customWidth="1"/>
    <col min="2822" max="2822" width="12.5703125" style="647" customWidth="1"/>
    <col min="2823" max="2823" width="13" style="647" customWidth="1"/>
    <col min="2824" max="2824" width="11.7109375" style="647" customWidth="1"/>
    <col min="2825" max="2825" width="13.5703125" style="647" customWidth="1"/>
    <col min="2826" max="2826" width="10.140625" style="647" customWidth="1"/>
    <col min="2827" max="2827" width="9.42578125" style="647" customWidth="1"/>
    <col min="2828" max="2828" width="11.140625" style="647" customWidth="1"/>
    <col min="2829" max="2829" width="9.42578125" style="647" customWidth="1"/>
    <col min="2830" max="3072" width="9.140625" style="647"/>
    <col min="3073" max="3073" width="5.28515625" style="647" customWidth="1"/>
    <col min="3074" max="3074" width="5.42578125" style="647" customWidth="1"/>
    <col min="3075" max="3075" width="46.42578125" style="647" customWidth="1"/>
    <col min="3076" max="3076" width="25.28515625" style="647" customWidth="1"/>
    <col min="3077" max="3077" width="15" style="647" customWidth="1"/>
    <col min="3078" max="3078" width="12.5703125" style="647" customWidth="1"/>
    <col min="3079" max="3079" width="13" style="647" customWidth="1"/>
    <col min="3080" max="3080" width="11.7109375" style="647" customWidth="1"/>
    <col min="3081" max="3081" width="13.5703125" style="647" customWidth="1"/>
    <col min="3082" max="3082" width="10.140625" style="647" customWidth="1"/>
    <col min="3083" max="3083" width="9.42578125" style="647" customWidth="1"/>
    <col min="3084" max="3084" width="11.140625" style="647" customWidth="1"/>
    <col min="3085" max="3085" width="9.42578125" style="647" customWidth="1"/>
    <col min="3086" max="3328" width="9.140625" style="647"/>
    <col min="3329" max="3329" width="5.28515625" style="647" customWidth="1"/>
    <col min="3330" max="3330" width="5.42578125" style="647" customWidth="1"/>
    <col min="3331" max="3331" width="46.42578125" style="647" customWidth="1"/>
    <col min="3332" max="3332" width="25.28515625" style="647" customWidth="1"/>
    <col min="3333" max="3333" width="15" style="647" customWidth="1"/>
    <col min="3334" max="3334" width="12.5703125" style="647" customWidth="1"/>
    <col min="3335" max="3335" width="13" style="647" customWidth="1"/>
    <col min="3336" max="3336" width="11.7109375" style="647" customWidth="1"/>
    <col min="3337" max="3337" width="13.5703125" style="647" customWidth="1"/>
    <col min="3338" max="3338" width="10.140625" style="647" customWidth="1"/>
    <col min="3339" max="3339" width="9.42578125" style="647" customWidth="1"/>
    <col min="3340" max="3340" width="11.140625" style="647" customWidth="1"/>
    <col min="3341" max="3341" width="9.42578125" style="647" customWidth="1"/>
    <col min="3342" max="3584" width="9.140625" style="647"/>
    <col min="3585" max="3585" width="5.28515625" style="647" customWidth="1"/>
    <col min="3586" max="3586" width="5.42578125" style="647" customWidth="1"/>
    <col min="3587" max="3587" width="46.42578125" style="647" customWidth="1"/>
    <col min="3588" max="3588" width="25.28515625" style="647" customWidth="1"/>
    <col min="3589" max="3589" width="15" style="647" customWidth="1"/>
    <col min="3590" max="3590" width="12.5703125" style="647" customWidth="1"/>
    <col min="3591" max="3591" width="13" style="647" customWidth="1"/>
    <col min="3592" max="3592" width="11.7109375" style="647" customWidth="1"/>
    <col min="3593" max="3593" width="13.5703125" style="647" customWidth="1"/>
    <col min="3594" max="3594" width="10.140625" style="647" customWidth="1"/>
    <col min="3595" max="3595" width="9.42578125" style="647" customWidth="1"/>
    <col min="3596" max="3596" width="11.140625" style="647" customWidth="1"/>
    <col min="3597" max="3597" width="9.42578125" style="647" customWidth="1"/>
    <col min="3598" max="3840" width="9.140625" style="647"/>
    <col min="3841" max="3841" width="5.28515625" style="647" customWidth="1"/>
    <col min="3842" max="3842" width="5.42578125" style="647" customWidth="1"/>
    <col min="3843" max="3843" width="46.42578125" style="647" customWidth="1"/>
    <col min="3844" max="3844" width="25.28515625" style="647" customWidth="1"/>
    <col min="3845" max="3845" width="15" style="647" customWidth="1"/>
    <col min="3846" max="3846" width="12.5703125" style="647" customWidth="1"/>
    <col min="3847" max="3847" width="13" style="647" customWidth="1"/>
    <col min="3848" max="3848" width="11.7109375" style="647" customWidth="1"/>
    <col min="3849" max="3849" width="13.5703125" style="647" customWidth="1"/>
    <col min="3850" max="3850" width="10.140625" style="647" customWidth="1"/>
    <col min="3851" max="3851" width="9.42578125" style="647" customWidth="1"/>
    <col min="3852" max="3852" width="11.140625" style="647" customWidth="1"/>
    <col min="3853" max="3853" width="9.42578125" style="647" customWidth="1"/>
    <col min="3854" max="4096" width="9.140625" style="647"/>
    <col min="4097" max="4097" width="5.28515625" style="647" customWidth="1"/>
    <col min="4098" max="4098" width="5.42578125" style="647" customWidth="1"/>
    <col min="4099" max="4099" width="46.42578125" style="647" customWidth="1"/>
    <col min="4100" max="4100" width="25.28515625" style="647" customWidth="1"/>
    <col min="4101" max="4101" width="15" style="647" customWidth="1"/>
    <col min="4102" max="4102" width="12.5703125" style="647" customWidth="1"/>
    <col min="4103" max="4103" width="13" style="647" customWidth="1"/>
    <col min="4104" max="4104" width="11.7109375" style="647" customWidth="1"/>
    <col min="4105" max="4105" width="13.5703125" style="647" customWidth="1"/>
    <col min="4106" max="4106" width="10.140625" style="647" customWidth="1"/>
    <col min="4107" max="4107" width="9.42578125" style="647" customWidth="1"/>
    <col min="4108" max="4108" width="11.140625" style="647" customWidth="1"/>
    <col min="4109" max="4109" width="9.42578125" style="647" customWidth="1"/>
    <col min="4110" max="4352" width="9.140625" style="647"/>
    <col min="4353" max="4353" width="5.28515625" style="647" customWidth="1"/>
    <col min="4354" max="4354" width="5.42578125" style="647" customWidth="1"/>
    <col min="4355" max="4355" width="46.42578125" style="647" customWidth="1"/>
    <col min="4356" max="4356" width="25.28515625" style="647" customWidth="1"/>
    <col min="4357" max="4357" width="15" style="647" customWidth="1"/>
    <col min="4358" max="4358" width="12.5703125" style="647" customWidth="1"/>
    <col min="4359" max="4359" width="13" style="647" customWidth="1"/>
    <col min="4360" max="4360" width="11.7109375" style="647" customWidth="1"/>
    <col min="4361" max="4361" width="13.5703125" style="647" customWidth="1"/>
    <col min="4362" max="4362" width="10.140625" style="647" customWidth="1"/>
    <col min="4363" max="4363" width="9.42578125" style="647" customWidth="1"/>
    <col min="4364" max="4364" width="11.140625" style="647" customWidth="1"/>
    <col min="4365" max="4365" width="9.42578125" style="647" customWidth="1"/>
    <col min="4366" max="4608" width="9.140625" style="647"/>
    <col min="4609" max="4609" width="5.28515625" style="647" customWidth="1"/>
    <col min="4610" max="4610" width="5.42578125" style="647" customWidth="1"/>
    <col min="4611" max="4611" width="46.42578125" style="647" customWidth="1"/>
    <col min="4612" max="4612" width="25.28515625" style="647" customWidth="1"/>
    <col min="4613" max="4613" width="15" style="647" customWidth="1"/>
    <col min="4614" max="4614" width="12.5703125" style="647" customWidth="1"/>
    <col min="4615" max="4615" width="13" style="647" customWidth="1"/>
    <col min="4616" max="4616" width="11.7109375" style="647" customWidth="1"/>
    <col min="4617" max="4617" width="13.5703125" style="647" customWidth="1"/>
    <col min="4618" max="4618" width="10.140625" style="647" customWidth="1"/>
    <col min="4619" max="4619" width="9.42578125" style="647" customWidth="1"/>
    <col min="4620" max="4620" width="11.140625" style="647" customWidth="1"/>
    <col min="4621" max="4621" width="9.42578125" style="647" customWidth="1"/>
    <col min="4622" max="4864" width="9.140625" style="647"/>
    <col min="4865" max="4865" width="5.28515625" style="647" customWidth="1"/>
    <col min="4866" max="4866" width="5.42578125" style="647" customWidth="1"/>
    <col min="4867" max="4867" width="46.42578125" style="647" customWidth="1"/>
    <col min="4868" max="4868" width="25.28515625" style="647" customWidth="1"/>
    <col min="4869" max="4869" width="15" style="647" customWidth="1"/>
    <col min="4870" max="4870" width="12.5703125" style="647" customWidth="1"/>
    <col min="4871" max="4871" width="13" style="647" customWidth="1"/>
    <col min="4872" max="4872" width="11.7109375" style="647" customWidth="1"/>
    <col min="4873" max="4873" width="13.5703125" style="647" customWidth="1"/>
    <col min="4874" max="4874" width="10.140625" style="647" customWidth="1"/>
    <col min="4875" max="4875" width="9.42578125" style="647" customWidth="1"/>
    <col min="4876" max="4876" width="11.140625" style="647" customWidth="1"/>
    <col min="4877" max="4877" width="9.42578125" style="647" customWidth="1"/>
    <col min="4878" max="5120" width="9.140625" style="647"/>
    <col min="5121" max="5121" width="5.28515625" style="647" customWidth="1"/>
    <col min="5122" max="5122" width="5.42578125" style="647" customWidth="1"/>
    <col min="5123" max="5123" width="46.42578125" style="647" customWidth="1"/>
    <col min="5124" max="5124" width="25.28515625" style="647" customWidth="1"/>
    <col min="5125" max="5125" width="15" style="647" customWidth="1"/>
    <col min="5126" max="5126" width="12.5703125" style="647" customWidth="1"/>
    <col min="5127" max="5127" width="13" style="647" customWidth="1"/>
    <col min="5128" max="5128" width="11.7109375" style="647" customWidth="1"/>
    <col min="5129" max="5129" width="13.5703125" style="647" customWidth="1"/>
    <col min="5130" max="5130" width="10.140625" style="647" customWidth="1"/>
    <col min="5131" max="5131" width="9.42578125" style="647" customWidth="1"/>
    <col min="5132" max="5132" width="11.140625" style="647" customWidth="1"/>
    <col min="5133" max="5133" width="9.42578125" style="647" customWidth="1"/>
    <col min="5134" max="5376" width="9.140625" style="647"/>
    <col min="5377" max="5377" width="5.28515625" style="647" customWidth="1"/>
    <col min="5378" max="5378" width="5.42578125" style="647" customWidth="1"/>
    <col min="5379" max="5379" width="46.42578125" style="647" customWidth="1"/>
    <col min="5380" max="5380" width="25.28515625" style="647" customWidth="1"/>
    <col min="5381" max="5381" width="15" style="647" customWidth="1"/>
    <col min="5382" max="5382" width="12.5703125" style="647" customWidth="1"/>
    <col min="5383" max="5383" width="13" style="647" customWidth="1"/>
    <col min="5384" max="5384" width="11.7109375" style="647" customWidth="1"/>
    <col min="5385" max="5385" width="13.5703125" style="647" customWidth="1"/>
    <col min="5386" max="5386" width="10.140625" style="647" customWidth="1"/>
    <col min="5387" max="5387" width="9.42578125" style="647" customWidth="1"/>
    <col min="5388" max="5388" width="11.140625" style="647" customWidth="1"/>
    <col min="5389" max="5389" width="9.42578125" style="647" customWidth="1"/>
    <col min="5390" max="5632" width="9.140625" style="647"/>
    <col min="5633" max="5633" width="5.28515625" style="647" customWidth="1"/>
    <col min="5634" max="5634" width="5.42578125" style="647" customWidth="1"/>
    <col min="5635" max="5635" width="46.42578125" style="647" customWidth="1"/>
    <col min="5636" max="5636" width="25.28515625" style="647" customWidth="1"/>
    <col min="5637" max="5637" width="15" style="647" customWidth="1"/>
    <col min="5638" max="5638" width="12.5703125" style="647" customWidth="1"/>
    <col min="5639" max="5639" width="13" style="647" customWidth="1"/>
    <col min="5640" max="5640" width="11.7109375" style="647" customWidth="1"/>
    <col min="5641" max="5641" width="13.5703125" style="647" customWidth="1"/>
    <col min="5642" max="5642" width="10.140625" style="647" customWidth="1"/>
    <col min="5643" max="5643" width="9.42578125" style="647" customWidth="1"/>
    <col min="5644" max="5644" width="11.140625" style="647" customWidth="1"/>
    <col min="5645" max="5645" width="9.42578125" style="647" customWidth="1"/>
    <col min="5646" max="5888" width="9.140625" style="647"/>
    <col min="5889" max="5889" width="5.28515625" style="647" customWidth="1"/>
    <col min="5890" max="5890" width="5.42578125" style="647" customWidth="1"/>
    <col min="5891" max="5891" width="46.42578125" style="647" customWidth="1"/>
    <col min="5892" max="5892" width="25.28515625" style="647" customWidth="1"/>
    <col min="5893" max="5893" width="15" style="647" customWidth="1"/>
    <col min="5894" max="5894" width="12.5703125" style="647" customWidth="1"/>
    <col min="5895" max="5895" width="13" style="647" customWidth="1"/>
    <col min="5896" max="5896" width="11.7109375" style="647" customWidth="1"/>
    <col min="5897" max="5897" width="13.5703125" style="647" customWidth="1"/>
    <col min="5898" max="5898" width="10.140625" style="647" customWidth="1"/>
    <col min="5899" max="5899" width="9.42578125" style="647" customWidth="1"/>
    <col min="5900" max="5900" width="11.140625" style="647" customWidth="1"/>
    <col min="5901" max="5901" width="9.42578125" style="647" customWidth="1"/>
    <col min="5902" max="6144" width="9.140625" style="647"/>
    <col min="6145" max="6145" width="5.28515625" style="647" customWidth="1"/>
    <col min="6146" max="6146" width="5.42578125" style="647" customWidth="1"/>
    <col min="6147" max="6147" width="46.42578125" style="647" customWidth="1"/>
    <col min="6148" max="6148" width="25.28515625" style="647" customWidth="1"/>
    <col min="6149" max="6149" width="15" style="647" customWidth="1"/>
    <col min="6150" max="6150" width="12.5703125" style="647" customWidth="1"/>
    <col min="6151" max="6151" width="13" style="647" customWidth="1"/>
    <col min="6152" max="6152" width="11.7109375" style="647" customWidth="1"/>
    <col min="6153" max="6153" width="13.5703125" style="647" customWidth="1"/>
    <col min="6154" max="6154" width="10.140625" style="647" customWidth="1"/>
    <col min="6155" max="6155" width="9.42578125" style="647" customWidth="1"/>
    <col min="6156" max="6156" width="11.140625" style="647" customWidth="1"/>
    <col min="6157" max="6157" width="9.42578125" style="647" customWidth="1"/>
    <col min="6158" max="6400" width="9.140625" style="647"/>
    <col min="6401" max="6401" width="5.28515625" style="647" customWidth="1"/>
    <col min="6402" max="6402" width="5.42578125" style="647" customWidth="1"/>
    <col min="6403" max="6403" width="46.42578125" style="647" customWidth="1"/>
    <col min="6404" max="6404" width="25.28515625" style="647" customWidth="1"/>
    <col min="6405" max="6405" width="15" style="647" customWidth="1"/>
    <col min="6406" max="6406" width="12.5703125" style="647" customWidth="1"/>
    <col min="6407" max="6407" width="13" style="647" customWidth="1"/>
    <col min="6408" max="6408" width="11.7109375" style="647" customWidth="1"/>
    <col min="6409" max="6409" width="13.5703125" style="647" customWidth="1"/>
    <col min="6410" max="6410" width="10.140625" style="647" customWidth="1"/>
    <col min="6411" max="6411" width="9.42578125" style="647" customWidth="1"/>
    <col min="6412" max="6412" width="11.140625" style="647" customWidth="1"/>
    <col min="6413" max="6413" width="9.42578125" style="647" customWidth="1"/>
    <col min="6414" max="6656" width="9.140625" style="647"/>
    <col min="6657" max="6657" width="5.28515625" style="647" customWidth="1"/>
    <col min="6658" max="6658" width="5.42578125" style="647" customWidth="1"/>
    <col min="6659" max="6659" width="46.42578125" style="647" customWidth="1"/>
    <col min="6660" max="6660" width="25.28515625" style="647" customWidth="1"/>
    <col min="6661" max="6661" width="15" style="647" customWidth="1"/>
    <col min="6662" max="6662" width="12.5703125" style="647" customWidth="1"/>
    <col min="6663" max="6663" width="13" style="647" customWidth="1"/>
    <col min="6664" max="6664" width="11.7109375" style="647" customWidth="1"/>
    <col min="6665" max="6665" width="13.5703125" style="647" customWidth="1"/>
    <col min="6666" max="6666" width="10.140625" style="647" customWidth="1"/>
    <col min="6667" max="6667" width="9.42578125" style="647" customWidth="1"/>
    <col min="6668" max="6668" width="11.140625" style="647" customWidth="1"/>
    <col min="6669" max="6669" width="9.42578125" style="647" customWidth="1"/>
    <col min="6670" max="6912" width="9.140625" style="647"/>
    <col min="6913" max="6913" width="5.28515625" style="647" customWidth="1"/>
    <col min="6914" max="6914" width="5.42578125" style="647" customWidth="1"/>
    <col min="6915" max="6915" width="46.42578125" style="647" customWidth="1"/>
    <col min="6916" max="6916" width="25.28515625" style="647" customWidth="1"/>
    <col min="6917" max="6917" width="15" style="647" customWidth="1"/>
    <col min="6918" max="6918" width="12.5703125" style="647" customWidth="1"/>
    <col min="6919" max="6919" width="13" style="647" customWidth="1"/>
    <col min="6920" max="6920" width="11.7109375" style="647" customWidth="1"/>
    <col min="6921" max="6921" width="13.5703125" style="647" customWidth="1"/>
    <col min="6922" max="6922" width="10.140625" style="647" customWidth="1"/>
    <col min="6923" max="6923" width="9.42578125" style="647" customWidth="1"/>
    <col min="6924" max="6924" width="11.140625" style="647" customWidth="1"/>
    <col min="6925" max="6925" width="9.42578125" style="647" customWidth="1"/>
    <col min="6926" max="7168" width="9.140625" style="647"/>
    <col min="7169" max="7169" width="5.28515625" style="647" customWidth="1"/>
    <col min="7170" max="7170" width="5.42578125" style="647" customWidth="1"/>
    <col min="7171" max="7171" width="46.42578125" style="647" customWidth="1"/>
    <col min="7172" max="7172" width="25.28515625" style="647" customWidth="1"/>
    <col min="7173" max="7173" width="15" style="647" customWidth="1"/>
    <col min="7174" max="7174" width="12.5703125" style="647" customWidth="1"/>
    <col min="7175" max="7175" width="13" style="647" customWidth="1"/>
    <col min="7176" max="7176" width="11.7109375" style="647" customWidth="1"/>
    <col min="7177" max="7177" width="13.5703125" style="647" customWidth="1"/>
    <col min="7178" max="7178" width="10.140625" style="647" customWidth="1"/>
    <col min="7179" max="7179" width="9.42578125" style="647" customWidth="1"/>
    <col min="7180" max="7180" width="11.140625" style="647" customWidth="1"/>
    <col min="7181" max="7181" width="9.42578125" style="647" customWidth="1"/>
    <col min="7182" max="7424" width="9.140625" style="647"/>
    <col min="7425" max="7425" width="5.28515625" style="647" customWidth="1"/>
    <col min="7426" max="7426" width="5.42578125" style="647" customWidth="1"/>
    <col min="7427" max="7427" width="46.42578125" style="647" customWidth="1"/>
    <col min="7428" max="7428" width="25.28515625" style="647" customWidth="1"/>
    <col min="7429" max="7429" width="15" style="647" customWidth="1"/>
    <col min="7430" max="7430" width="12.5703125" style="647" customWidth="1"/>
    <col min="7431" max="7431" width="13" style="647" customWidth="1"/>
    <col min="7432" max="7432" width="11.7109375" style="647" customWidth="1"/>
    <col min="7433" max="7433" width="13.5703125" style="647" customWidth="1"/>
    <col min="7434" max="7434" width="10.140625" style="647" customWidth="1"/>
    <col min="7435" max="7435" width="9.42578125" style="647" customWidth="1"/>
    <col min="7436" max="7436" width="11.140625" style="647" customWidth="1"/>
    <col min="7437" max="7437" width="9.42578125" style="647" customWidth="1"/>
    <col min="7438" max="7680" width="9.140625" style="647"/>
    <col min="7681" max="7681" width="5.28515625" style="647" customWidth="1"/>
    <col min="7682" max="7682" width="5.42578125" style="647" customWidth="1"/>
    <col min="7683" max="7683" width="46.42578125" style="647" customWidth="1"/>
    <col min="7684" max="7684" width="25.28515625" style="647" customWidth="1"/>
    <col min="7685" max="7685" width="15" style="647" customWidth="1"/>
    <col min="7686" max="7686" width="12.5703125" style="647" customWidth="1"/>
    <col min="7687" max="7687" width="13" style="647" customWidth="1"/>
    <col min="7688" max="7688" width="11.7109375" style="647" customWidth="1"/>
    <col min="7689" max="7689" width="13.5703125" style="647" customWidth="1"/>
    <col min="7690" max="7690" width="10.140625" style="647" customWidth="1"/>
    <col min="7691" max="7691" width="9.42578125" style="647" customWidth="1"/>
    <col min="7692" max="7692" width="11.140625" style="647" customWidth="1"/>
    <col min="7693" max="7693" width="9.42578125" style="647" customWidth="1"/>
    <col min="7694" max="7936" width="9.140625" style="647"/>
    <col min="7937" max="7937" width="5.28515625" style="647" customWidth="1"/>
    <col min="7938" max="7938" width="5.42578125" style="647" customWidth="1"/>
    <col min="7939" max="7939" width="46.42578125" style="647" customWidth="1"/>
    <col min="7940" max="7940" width="25.28515625" style="647" customWidth="1"/>
    <col min="7941" max="7941" width="15" style="647" customWidth="1"/>
    <col min="7942" max="7942" width="12.5703125" style="647" customWidth="1"/>
    <col min="7943" max="7943" width="13" style="647" customWidth="1"/>
    <col min="7944" max="7944" width="11.7109375" style="647" customWidth="1"/>
    <col min="7945" max="7945" width="13.5703125" style="647" customWidth="1"/>
    <col min="7946" max="7946" width="10.140625" style="647" customWidth="1"/>
    <col min="7947" max="7947" width="9.42578125" style="647" customWidth="1"/>
    <col min="7948" max="7948" width="11.140625" style="647" customWidth="1"/>
    <col min="7949" max="7949" width="9.42578125" style="647" customWidth="1"/>
    <col min="7950" max="8192" width="9.140625" style="647"/>
    <col min="8193" max="8193" width="5.28515625" style="647" customWidth="1"/>
    <col min="8194" max="8194" width="5.42578125" style="647" customWidth="1"/>
    <col min="8195" max="8195" width="46.42578125" style="647" customWidth="1"/>
    <col min="8196" max="8196" width="25.28515625" style="647" customWidth="1"/>
    <col min="8197" max="8197" width="15" style="647" customWidth="1"/>
    <col min="8198" max="8198" width="12.5703125" style="647" customWidth="1"/>
    <col min="8199" max="8199" width="13" style="647" customWidth="1"/>
    <col min="8200" max="8200" width="11.7109375" style="647" customWidth="1"/>
    <col min="8201" max="8201" width="13.5703125" style="647" customWidth="1"/>
    <col min="8202" max="8202" width="10.140625" style="647" customWidth="1"/>
    <col min="8203" max="8203" width="9.42578125" style="647" customWidth="1"/>
    <col min="8204" max="8204" width="11.140625" style="647" customWidth="1"/>
    <col min="8205" max="8205" width="9.42578125" style="647" customWidth="1"/>
    <col min="8206" max="8448" width="9.140625" style="647"/>
    <col min="8449" max="8449" width="5.28515625" style="647" customWidth="1"/>
    <col min="8450" max="8450" width="5.42578125" style="647" customWidth="1"/>
    <col min="8451" max="8451" width="46.42578125" style="647" customWidth="1"/>
    <col min="8452" max="8452" width="25.28515625" style="647" customWidth="1"/>
    <col min="8453" max="8453" width="15" style="647" customWidth="1"/>
    <col min="8454" max="8454" width="12.5703125" style="647" customWidth="1"/>
    <col min="8455" max="8455" width="13" style="647" customWidth="1"/>
    <col min="8456" max="8456" width="11.7109375" style="647" customWidth="1"/>
    <col min="8457" max="8457" width="13.5703125" style="647" customWidth="1"/>
    <col min="8458" max="8458" width="10.140625" style="647" customWidth="1"/>
    <col min="8459" max="8459" width="9.42578125" style="647" customWidth="1"/>
    <col min="8460" max="8460" width="11.140625" style="647" customWidth="1"/>
    <col min="8461" max="8461" width="9.42578125" style="647" customWidth="1"/>
    <col min="8462" max="8704" width="9.140625" style="647"/>
    <col min="8705" max="8705" width="5.28515625" style="647" customWidth="1"/>
    <col min="8706" max="8706" width="5.42578125" style="647" customWidth="1"/>
    <col min="8707" max="8707" width="46.42578125" style="647" customWidth="1"/>
    <col min="8708" max="8708" width="25.28515625" style="647" customWidth="1"/>
    <col min="8709" max="8709" width="15" style="647" customWidth="1"/>
    <col min="8710" max="8710" width="12.5703125" style="647" customWidth="1"/>
    <col min="8711" max="8711" width="13" style="647" customWidth="1"/>
    <col min="8712" max="8712" width="11.7109375" style="647" customWidth="1"/>
    <col min="8713" max="8713" width="13.5703125" style="647" customWidth="1"/>
    <col min="8714" max="8714" width="10.140625" style="647" customWidth="1"/>
    <col min="8715" max="8715" width="9.42578125" style="647" customWidth="1"/>
    <col min="8716" max="8716" width="11.140625" style="647" customWidth="1"/>
    <col min="8717" max="8717" width="9.42578125" style="647" customWidth="1"/>
    <col min="8718" max="8960" width="9.140625" style="647"/>
    <col min="8961" max="8961" width="5.28515625" style="647" customWidth="1"/>
    <col min="8962" max="8962" width="5.42578125" style="647" customWidth="1"/>
    <col min="8963" max="8963" width="46.42578125" style="647" customWidth="1"/>
    <col min="8964" max="8964" width="25.28515625" style="647" customWidth="1"/>
    <col min="8965" max="8965" width="15" style="647" customWidth="1"/>
    <col min="8966" max="8966" width="12.5703125" style="647" customWidth="1"/>
    <col min="8967" max="8967" width="13" style="647" customWidth="1"/>
    <col min="8968" max="8968" width="11.7109375" style="647" customWidth="1"/>
    <col min="8969" max="8969" width="13.5703125" style="647" customWidth="1"/>
    <col min="8970" max="8970" width="10.140625" style="647" customWidth="1"/>
    <col min="8971" max="8971" width="9.42578125" style="647" customWidth="1"/>
    <col min="8972" max="8972" width="11.140625" style="647" customWidth="1"/>
    <col min="8973" max="8973" width="9.42578125" style="647" customWidth="1"/>
    <col min="8974" max="9216" width="9.140625" style="647"/>
    <col min="9217" max="9217" width="5.28515625" style="647" customWidth="1"/>
    <col min="9218" max="9218" width="5.42578125" style="647" customWidth="1"/>
    <col min="9219" max="9219" width="46.42578125" style="647" customWidth="1"/>
    <col min="9220" max="9220" width="25.28515625" style="647" customWidth="1"/>
    <col min="9221" max="9221" width="15" style="647" customWidth="1"/>
    <col min="9222" max="9222" width="12.5703125" style="647" customWidth="1"/>
    <col min="9223" max="9223" width="13" style="647" customWidth="1"/>
    <col min="9224" max="9224" width="11.7109375" style="647" customWidth="1"/>
    <col min="9225" max="9225" width="13.5703125" style="647" customWidth="1"/>
    <col min="9226" max="9226" width="10.140625" style="647" customWidth="1"/>
    <col min="9227" max="9227" width="9.42578125" style="647" customWidth="1"/>
    <col min="9228" max="9228" width="11.140625" style="647" customWidth="1"/>
    <col min="9229" max="9229" width="9.42578125" style="647" customWidth="1"/>
    <col min="9230" max="9472" width="9.140625" style="647"/>
    <col min="9473" max="9473" width="5.28515625" style="647" customWidth="1"/>
    <col min="9474" max="9474" width="5.42578125" style="647" customWidth="1"/>
    <col min="9475" max="9475" width="46.42578125" style="647" customWidth="1"/>
    <col min="9476" max="9476" width="25.28515625" style="647" customWidth="1"/>
    <col min="9477" max="9477" width="15" style="647" customWidth="1"/>
    <col min="9478" max="9478" width="12.5703125" style="647" customWidth="1"/>
    <col min="9479" max="9479" width="13" style="647" customWidth="1"/>
    <col min="9480" max="9480" width="11.7109375" style="647" customWidth="1"/>
    <col min="9481" max="9481" width="13.5703125" style="647" customWidth="1"/>
    <col min="9482" max="9482" width="10.140625" style="647" customWidth="1"/>
    <col min="9483" max="9483" width="9.42578125" style="647" customWidth="1"/>
    <col min="9484" max="9484" width="11.140625" style="647" customWidth="1"/>
    <col min="9485" max="9485" width="9.42578125" style="647" customWidth="1"/>
    <col min="9486" max="9728" width="9.140625" style="647"/>
    <col min="9729" max="9729" width="5.28515625" style="647" customWidth="1"/>
    <col min="9730" max="9730" width="5.42578125" style="647" customWidth="1"/>
    <col min="9731" max="9731" width="46.42578125" style="647" customWidth="1"/>
    <col min="9732" max="9732" width="25.28515625" style="647" customWidth="1"/>
    <col min="9733" max="9733" width="15" style="647" customWidth="1"/>
    <col min="9734" max="9734" width="12.5703125" style="647" customWidth="1"/>
    <col min="9735" max="9735" width="13" style="647" customWidth="1"/>
    <col min="9736" max="9736" width="11.7109375" style="647" customWidth="1"/>
    <col min="9737" max="9737" width="13.5703125" style="647" customWidth="1"/>
    <col min="9738" max="9738" width="10.140625" style="647" customWidth="1"/>
    <col min="9739" max="9739" width="9.42578125" style="647" customWidth="1"/>
    <col min="9740" max="9740" width="11.140625" style="647" customWidth="1"/>
    <col min="9741" max="9741" width="9.42578125" style="647" customWidth="1"/>
    <col min="9742" max="9984" width="9.140625" style="647"/>
    <col min="9985" max="9985" width="5.28515625" style="647" customWidth="1"/>
    <col min="9986" max="9986" width="5.42578125" style="647" customWidth="1"/>
    <col min="9987" max="9987" width="46.42578125" style="647" customWidth="1"/>
    <col min="9988" max="9988" width="25.28515625" style="647" customWidth="1"/>
    <col min="9989" max="9989" width="15" style="647" customWidth="1"/>
    <col min="9990" max="9990" width="12.5703125" style="647" customWidth="1"/>
    <col min="9991" max="9991" width="13" style="647" customWidth="1"/>
    <col min="9992" max="9992" width="11.7109375" style="647" customWidth="1"/>
    <col min="9993" max="9993" width="13.5703125" style="647" customWidth="1"/>
    <col min="9994" max="9994" width="10.140625" style="647" customWidth="1"/>
    <col min="9995" max="9995" width="9.42578125" style="647" customWidth="1"/>
    <col min="9996" max="9996" width="11.140625" style="647" customWidth="1"/>
    <col min="9997" max="9997" width="9.42578125" style="647" customWidth="1"/>
    <col min="9998" max="10240" width="9.140625" style="647"/>
    <col min="10241" max="10241" width="5.28515625" style="647" customWidth="1"/>
    <col min="10242" max="10242" width="5.42578125" style="647" customWidth="1"/>
    <col min="10243" max="10243" width="46.42578125" style="647" customWidth="1"/>
    <col min="10244" max="10244" width="25.28515625" style="647" customWidth="1"/>
    <col min="10245" max="10245" width="15" style="647" customWidth="1"/>
    <col min="10246" max="10246" width="12.5703125" style="647" customWidth="1"/>
    <col min="10247" max="10247" width="13" style="647" customWidth="1"/>
    <col min="10248" max="10248" width="11.7109375" style="647" customWidth="1"/>
    <col min="10249" max="10249" width="13.5703125" style="647" customWidth="1"/>
    <col min="10250" max="10250" width="10.140625" style="647" customWidth="1"/>
    <col min="10251" max="10251" width="9.42578125" style="647" customWidth="1"/>
    <col min="10252" max="10252" width="11.140625" style="647" customWidth="1"/>
    <col min="10253" max="10253" width="9.42578125" style="647" customWidth="1"/>
    <col min="10254" max="10496" width="9.140625" style="647"/>
    <col min="10497" max="10497" width="5.28515625" style="647" customWidth="1"/>
    <col min="10498" max="10498" width="5.42578125" style="647" customWidth="1"/>
    <col min="10499" max="10499" width="46.42578125" style="647" customWidth="1"/>
    <col min="10500" max="10500" width="25.28515625" style="647" customWidth="1"/>
    <col min="10501" max="10501" width="15" style="647" customWidth="1"/>
    <col min="10502" max="10502" width="12.5703125" style="647" customWidth="1"/>
    <col min="10503" max="10503" width="13" style="647" customWidth="1"/>
    <col min="10504" max="10504" width="11.7109375" style="647" customWidth="1"/>
    <col min="10505" max="10505" width="13.5703125" style="647" customWidth="1"/>
    <col min="10506" max="10506" width="10.140625" style="647" customWidth="1"/>
    <col min="10507" max="10507" width="9.42578125" style="647" customWidth="1"/>
    <col min="10508" max="10508" width="11.140625" style="647" customWidth="1"/>
    <col min="10509" max="10509" width="9.42578125" style="647" customWidth="1"/>
    <col min="10510" max="10752" width="9.140625" style="647"/>
    <col min="10753" max="10753" width="5.28515625" style="647" customWidth="1"/>
    <col min="10754" max="10754" width="5.42578125" style="647" customWidth="1"/>
    <col min="10755" max="10755" width="46.42578125" style="647" customWidth="1"/>
    <col min="10756" max="10756" width="25.28515625" style="647" customWidth="1"/>
    <col min="10757" max="10757" width="15" style="647" customWidth="1"/>
    <col min="10758" max="10758" width="12.5703125" style="647" customWidth="1"/>
    <col min="10759" max="10759" width="13" style="647" customWidth="1"/>
    <col min="10760" max="10760" width="11.7109375" style="647" customWidth="1"/>
    <col min="10761" max="10761" width="13.5703125" style="647" customWidth="1"/>
    <col min="10762" max="10762" width="10.140625" style="647" customWidth="1"/>
    <col min="10763" max="10763" width="9.42578125" style="647" customWidth="1"/>
    <col min="10764" max="10764" width="11.140625" style="647" customWidth="1"/>
    <col min="10765" max="10765" width="9.42578125" style="647" customWidth="1"/>
    <col min="10766" max="11008" width="9.140625" style="647"/>
    <col min="11009" max="11009" width="5.28515625" style="647" customWidth="1"/>
    <col min="11010" max="11010" width="5.42578125" style="647" customWidth="1"/>
    <col min="11011" max="11011" width="46.42578125" style="647" customWidth="1"/>
    <col min="11012" max="11012" width="25.28515625" style="647" customWidth="1"/>
    <col min="11013" max="11013" width="15" style="647" customWidth="1"/>
    <col min="11014" max="11014" width="12.5703125" style="647" customWidth="1"/>
    <col min="11015" max="11015" width="13" style="647" customWidth="1"/>
    <col min="11016" max="11016" width="11.7109375" style="647" customWidth="1"/>
    <col min="11017" max="11017" width="13.5703125" style="647" customWidth="1"/>
    <col min="11018" max="11018" width="10.140625" style="647" customWidth="1"/>
    <col min="11019" max="11019" width="9.42578125" style="647" customWidth="1"/>
    <col min="11020" max="11020" width="11.140625" style="647" customWidth="1"/>
    <col min="11021" max="11021" width="9.42578125" style="647" customWidth="1"/>
    <col min="11022" max="11264" width="9.140625" style="647"/>
    <col min="11265" max="11265" width="5.28515625" style="647" customWidth="1"/>
    <col min="11266" max="11266" width="5.42578125" style="647" customWidth="1"/>
    <col min="11267" max="11267" width="46.42578125" style="647" customWidth="1"/>
    <col min="11268" max="11268" width="25.28515625" style="647" customWidth="1"/>
    <col min="11269" max="11269" width="15" style="647" customWidth="1"/>
    <col min="11270" max="11270" width="12.5703125" style="647" customWidth="1"/>
    <col min="11271" max="11271" width="13" style="647" customWidth="1"/>
    <col min="11272" max="11272" width="11.7109375" style="647" customWidth="1"/>
    <col min="11273" max="11273" width="13.5703125" style="647" customWidth="1"/>
    <col min="11274" max="11274" width="10.140625" style="647" customWidth="1"/>
    <col min="11275" max="11275" width="9.42578125" style="647" customWidth="1"/>
    <col min="11276" max="11276" width="11.140625" style="647" customWidth="1"/>
    <col min="11277" max="11277" width="9.42578125" style="647" customWidth="1"/>
    <col min="11278" max="11520" width="9.140625" style="647"/>
    <col min="11521" max="11521" width="5.28515625" style="647" customWidth="1"/>
    <col min="11522" max="11522" width="5.42578125" style="647" customWidth="1"/>
    <col min="11523" max="11523" width="46.42578125" style="647" customWidth="1"/>
    <col min="11524" max="11524" width="25.28515625" style="647" customWidth="1"/>
    <col min="11525" max="11525" width="15" style="647" customWidth="1"/>
    <col min="11526" max="11526" width="12.5703125" style="647" customWidth="1"/>
    <col min="11527" max="11527" width="13" style="647" customWidth="1"/>
    <col min="11528" max="11528" width="11.7109375" style="647" customWidth="1"/>
    <col min="11529" max="11529" width="13.5703125" style="647" customWidth="1"/>
    <col min="11530" max="11530" width="10.140625" style="647" customWidth="1"/>
    <col min="11531" max="11531" width="9.42578125" style="647" customWidth="1"/>
    <col min="11532" max="11532" width="11.140625" style="647" customWidth="1"/>
    <col min="11533" max="11533" width="9.42578125" style="647" customWidth="1"/>
    <col min="11534" max="11776" width="9.140625" style="647"/>
    <col min="11777" max="11777" width="5.28515625" style="647" customWidth="1"/>
    <col min="11778" max="11778" width="5.42578125" style="647" customWidth="1"/>
    <col min="11779" max="11779" width="46.42578125" style="647" customWidth="1"/>
    <col min="11780" max="11780" width="25.28515625" style="647" customWidth="1"/>
    <col min="11781" max="11781" width="15" style="647" customWidth="1"/>
    <col min="11782" max="11782" width="12.5703125" style="647" customWidth="1"/>
    <col min="11783" max="11783" width="13" style="647" customWidth="1"/>
    <col min="11784" max="11784" width="11.7109375" style="647" customWidth="1"/>
    <col min="11785" max="11785" width="13.5703125" style="647" customWidth="1"/>
    <col min="11786" max="11786" width="10.140625" style="647" customWidth="1"/>
    <col min="11787" max="11787" width="9.42578125" style="647" customWidth="1"/>
    <col min="11788" max="11788" width="11.140625" style="647" customWidth="1"/>
    <col min="11789" max="11789" width="9.42578125" style="647" customWidth="1"/>
    <col min="11790" max="12032" width="9.140625" style="647"/>
    <col min="12033" max="12033" width="5.28515625" style="647" customWidth="1"/>
    <col min="12034" max="12034" width="5.42578125" style="647" customWidth="1"/>
    <col min="12035" max="12035" width="46.42578125" style="647" customWidth="1"/>
    <col min="12036" max="12036" width="25.28515625" style="647" customWidth="1"/>
    <col min="12037" max="12037" width="15" style="647" customWidth="1"/>
    <col min="12038" max="12038" width="12.5703125" style="647" customWidth="1"/>
    <col min="12039" max="12039" width="13" style="647" customWidth="1"/>
    <col min="12040" max="12040" width="11.7109375" style="647" customWidth="1"/>
    <col min="12041" max="12041" width="13.5703125" style="647" customWidth="1"/>
    <col min="12042" max="12042" width="10.140625" style="647" customWidth="1"/>
    <col min="12043" max="12043" width="9.42578125" style="647" customWidth="1"/>
    <col min="12044" max="12044" width="11.140625" style="647" customWidth="1"/>
    <col min="12045" max="12045" width="9.42578125" style="647" customWidth="1"/>
    <col min="12046" max="12288" width="9.140625" style="647"/>
    <col min="12289" max="12289" width="5.28515625" style="647" customWidth="1"/>
    <col min="12290" max="12290" width="5.42578125" style="647" customWidth="1"/>
    <col min="12291" max="12291" width="46.42578125" style="647" customWidth="1"/>
    <col min="12292" max="12292" width="25.28515625" style="647" customWidth="1"/>
    <col min="12293" max="12293" width="15" style="647" customWidth="1"/>
    <col min="12294" max="12294" width="12.5703125" style="647" customWidth="1"/>
    <col min="12295" max="12295" width="13" style="647" customWidth="1"/>
    <col min="12296" max="12296" width="11.7109375" style="647" customWidth="1"/>
    <col min="12297" max="12297" width="13.5703125" style="647" customWidth="1"/>
    <col min="12298" max="12298" width="10.140625" style="647" customWidth="1"/>
    <col min="12299" max="12299" width="9.42578125" style="647" customWidth="1"/>
    <col min="12300" max="12300" width="11.140625" style="647" customWidth="1"/>
    <col min="12301" max="12301" width="9.42578125" style="647" customWidth="1"/>
    <col min="12302" max="12544" width="9.140625" style="647"/>
    <col min="12545" max="12545" width="5.28515625" style="647" customWidth="1"/>
    <col min="12546" max="12546" width="5.42578125" style="647" customWidth="1"/>
    <col min="12547" max="12547" width="46.42578125" style="647" customWidth="1"/>
    <col min="12548" max="12548" width="25.28515625" style="647" customWidth="1"/>
    <col min="12549" max="12549" width="15" style="647" customWidth="1"/>
    <col min="12550" max="12550" width="12.5703125" style="647" customWidth="1"/>
    <col min="12551" max="12551" width="13" style="647" customWidth="1"/>
    <col min="12552" max="12552" width="11.7109375" style="647" customWidth="1"/>
    <col min="12553" max="12553" width="13.5703125" style="647" customWidth="1"/>
    <col min="12554" max="12554" width="10.140625" style="647" customWidth="1"/>
    <col min="12555" max="12555" width="9.42578125" style="647" customWidth="1"/>
    <col min="12556" max="12556" width="11.140625" style="647" customWidth="1"/>
    <col min="12557" max="12557" width="9.42578125" style="647" customWidth="1"/>
    <col min="12558" max="12800" width="9.140625" style="647"/>
    <col min="12801" max="12801" width="5.28515625" style="647" customWidth="1"/>
    <col min="12802" max="12802" width="5.42578125" style="647" customWidth="1"/>
    <col min="12803" max="12803" width="46.42578125" style="647" customWidth="1"/>
    <col min="12804" max="12804" width="25.28515625" style="647" customWidth="1"/>
    <col min="12805" max="12805" width="15" style="647" customWidth="1"/>
    <col min="12806" max="12806" width="12.5703125" style="647" customWidth="1"/>
    <col min="12807" max="12807" width="13" style="647" customWidth="1"/>
    <col min="12808" max="12808" width="11.7109375" style="647" customWidth="1"/>
    <col min="12809" max="12809" width="13.5703125" style="647" customWidth="1"/>
    <col min="12810" max="12810" width="10.140625" style="647" customWidth="1"/>
    <col min="12811" max="12811" width="9.42578125" style="647" customWidth="1"/>
    <col min="12812" max="12812" width="11.140625" style="647" customWidth="1"/>
    <col min="12813" max="12813" width="9.42578125" style="647" customWidth="1"/>
    <col min="12814" max="13056" width="9.140625" style="647"/>
    <col min="13057" max="13057" width="5.28515625" style="647" customWidth="1"/>
    <col min="13058" max="13058" width="5.42578125" style="647" customWidth="1"/>
    <col min="13059" max="13059" width="46.42578125" style="647" customWidth="1"/>
    <col min="13060" max="13060" width="25.28515625" style="647" customWidth="1"/>
    <col min="13061" max="13061" width="15" style="647" customWidth="1"/>
    <col min="13062" max="13062" width="12.5703125" style="647" customWidth="1"/>
    <col min="13063" max="13063" width="13" style="647" customWidth="1"/>
    <col min="13064" max="13064" width="11.7109375" style="647" customWidth="1"/>
    <col min="13065" max="13065" width="13.5703125" style="647" customWidth="1"/>
    <col min="13066" max="13066" width="10.140625" style="647" customWidth="1"/>
    <col min="13067" max="13067" width="9.42578125" style="647" customWidth="1"/>
    <col min="13068" max="13068" width="11.140625" style="647" customWidth="1"/>
    <col min="13069" max="13069" width="9.42578125" style="647" customWidth="1"/>
    <col min="13070" max="13312" width="9.140625" style="647"/>
    <col min="13313" max="13313" width="5.28515625" style="647" customWidth="1"/>
    <col min="13314" max="13314" width="5.42578125" style="647" customWidth="1"/>
    <col min="13315" max="13315" width="46.42578125" style="647" customWidth="1"/>
    <col min="13316" max="13316" width="25.28515625" style="647" customWidth="1"/>
    <col min="13317" max="13317" width="15" style="647" customWidth="1"/>
    <col min="13318" max="13318" width="12.5703125" style="647" customWidth="1"/>
    <col min="13319" max="13319" width="13" style="647" customWidth="1"/>
    <col min="13320" max="13320" width="11.7109375" style="647" customWidth="1"/>
    <col min="13321" max="13321" width="13.5703125" style="647" customWidth="1"/>
    <col min="13322" max="13322" width="10.140625" style="647" customWidth="1"/>
    <col min="13323" max="13323" width="9.42578125" style="647" customWidth="1"/>
    <col min="13324" max="13324" width="11.140625" style="647" customWidth="1"/>
    <col min="13325" max="13325" width="9.42578125" style="647" customWidth="1"/>
    <col min="13326" max="13568" width="9.140625" style="647"/>
    <col min="13569" max="13569" width="5.28515625" style="647" customWidth="1"/>
    <col min="13570" max="13570" width="5.42578125" style="647" customWidth="1"/>
    <col min="13571" max="13571" width="46.42578125" style="647" customWidth="1"/>
    <col min="13572" max="13572" width="25.28515625" style="647" customWidth="1"/>
    <col min="13573" max="13573" width="15" style="647" customWidth="1"/>
    <col min="13574" max="13574" width="12.5703125" style="647" customWidth="1"/>
    <col min="13575" max="13575" width="13" style="647" customWidth="1"/>
    <col min="13576" max="13576" width="11.7109375" style="647" customWidth="1"/>
    <col min="13577" max="13577" width="13.5703125" style="647" customWidth="1"/>
    <col min="13578" max="13578" width="10.140625" style="647" customWidth="1"/>
    <col min="13579" max="13579" width="9.42578125" style="647" customWidth="1"/>
    <col min="13580" max="13580" width="11.140625" style="647" customWidth="1"/>
    <col min="13581" max="13581" width="9.42578125" style="647" customWidth="1"/>
    <col min="13582" max="13824" width="9.140625" style="647"/>
    <col min="13825" max="13825" width="5.28515625" style="647" customWidth="1"/>
    <col min="13826" max="13826" width="5.42578125" style="647" customWidth="1"/>
    <col min="13827" max="13827" width="46.42578125" style="647" customWidth="1"/>
    <col min="13828" max="13828" width="25.28515625" style="647" customWidth="1"/>
    <col min="13829" max="13829" width="15" style="647" customWidth="1"/>
    <col min="13830" max="13830" width="12.5703125" style="647" customWidth="1"/>
    <col min="13831" max="13831" width="13" style="647" customWidth="1"/>
    <col min="13832" max="13832" width="11.7109375" style="647" customWidth="1"/>
    <col min="13833" max="13833" width="13.5703125" style="647" customWidth="1"/>
    <col min="13834" max="13834" width="10.140625" style="647" customWidth="1"/>
    <col min="13835" max="13835" width="9.42578125" style="647" customWidth="1"/>
    <col min="13836" max="13836" width="11.140625" style="647" customWidth="1"/>
    <col min="13837" max="13837" width="9.42578125" style="647" customWidth="1"/>
    <col min="13838" max="14080" width="9.140625" style="647"/>
    <col min="14081" max="14081" width="5.28515625" style="647" customWidth="1"/>
    <col min="14082" max="14082" width="5.42578125" style="647" customWidth="1"/>
    <col min="14083" max="14083" width="46.42578125" style="647" customWidth="1"/>
    <col min="14084" max="14084" width="25.28515625" style="647" customWidth="1"/>
    <col min="14085" max="14085" width="15" style="647" customWidth="1"/>
    <col min="14086" max="14086" width="12.5703125" style="647" customWidth="1"/>
    <col min="14087" max="14087" width="13" style="647" customWidth="1"/>
    <col min="14088" max="14088" width="11.7109375" style="647" customWidth="1"/>
    <col min="14089" max="14089" width="13.5703125" style="647" customWidth="1"/>
    <col min="14090" max="14090" width="10.140625" style="647" customWidth="1"/>
    <col min="14091" max="14091" width="9.42578125" style="647" customWidth="1"/>
    <col min="14092" max="14092" width="11.140625" style="647" customWidth="1"/>
    <col min="14093" max="14093" width="9.42578125" style="647" customWidth="1"/>
    <col min="14094" max="14336" width="9.140625" style="647"/>
    <col min="14337" max="14337" width="5.28515625" style="647" customWidth="1"/>
    <col min="14338" max="14338" width="5.42578125" style="647" customWidth="1"/>
    <col min="14339" max="14339" width="46.42578125" style="647" customWidth="1"/>
    <col min="14340" max="14340" width="25.28515625" style="647" customWidth="1"/>
    <col min="14341" max="14341" width="15" style="647" customWidth="1"/>
    <col min="14342" max="14342" width="12.5703125" style="647" customWidth="1"/>
    <col min="14343" max="14343" width="13" style="647" customWidth="1"/>
    <col min="14344" max="14344" width="11.7109375" style="647" customWidth="1"/>
    <col min="14345" max="14345" width="13.5703125" style="647" customWidth="1"/>
    <col min="14346" max="14346" width="10.140625" style="647" customWidth="1"/>
    <col min="14347" max="14347" width="9.42578125" style="647" customWidth="1"/>
    <col min="14348" max="14348" width="11.140625" style="647" customWidth="1"/>
    <col min="14349" max="14349" width="9.42578125" style="647" customWidth="1"/>
    <col min="14350" max="14592" width="9.140625" style="647"/>
    <col min="14593" max="14593" width="5.28515625" style="647" customWidth="1"/>
    <col min="14594" max="14594" width="5.42578125" style="647" customWidth="1"/>
    <col min="14595" max="14595" width="46.42578125" style="647" customWidth="1"/>
    <col min="14596" max="14596" width="25.28515625" style="647" customWidth="1"/>
    <col min="14597" max="14597" width="15" style="647" customWidth="1"/>
    <col min="14598" max="14598" width="12.5703125" style="647" customWidth="1"/>
    <col min="14599" max="14599" width="13" style="647" customWidth="1"/>
    <col min="14600" max="14600" width="11.7109375" style="647" customWidth="1"/>
    <col min="14601" max="14601" width="13.5703125" style="647" customWidth="1"/>
    <col min="14602" max="14602" width="10.140625" style="647" customWidth="1"/>
    <col min="14603" max="14603" width="9.42578125" style="647" customWidth="1"/>
    <col min="14604" max="14604" width="11.140625" style="647" customWidth="1"/>
    <col min="14605" max="14605" width="9.42578125" style="647" customWidth="1"/>
    <col min="14606" max="14848" width="9.140625" style="647"/>
    <col min="14849" max="14849" width="5.28515625" style="647" customWidth="1"/>
    <col min="14850" max="14850" width="5.42578125" style="647" customWidth="1"/>
    <col min="14851" max="14851" width="46.42578125" style="647" customWidth="1"/>
    <col min="14852" max="14852" width="25.28515625" style="647" customWidth="1"/>
    <col min="14853" max="14853" width="15" style="647" customWidth="1"/>
    <col min="14854" max="14854" width="12.5703125" style="647" customWidth="1"/>
    <col min="14855" max="14855" width="13" style="647" customWidth="1"/>
    <col min="14856" max="14856" width="11.7109375" style="647" customWidth="1"/>
    <col min="14857" max="14857" width="13.5703125" style="647" customWidth="1"/>
    <col min="14858" max="14858" width="10.140625" style="647" customWidth="1"/>
    <col min="14859" max="14859" width="9.42578125" style="647" customWidth="1"/>
    <col min="14860" max="14860" width="11.140625" style="647" customWidth="1"/>
    <col min="14861" max="14861" width="9.42578125" style="647" customWidth="1"/>
    <col min="14862" max="15104" width="9.140625" style="647"/>
    <col min="15105" max="15105" width="5.28515625" style="647" customWidth="1"/>
    <col min="15106" max="15106" width="5.42578125" style="647" customWidth="1"/>
    <col min="15107" max="15107" width="46.42578125" style="647" customWidth="1"/>
    <col min="15108" max="15108" width="25.28515625" style="647" customWidth="1"/>
    <col min="15109" max="15109" width="15" style="647" customWidth="1"/>
    <col min="15110" max="15110" width="12.5703125" style="647" customWidth="1"/>
    <col min="15111" max="15111" width="13" style="647" customWidth="1"/>
    <col min="15112" max="15112" width="11.7109375" style="647" customWidth="1"/>
    <col min="15113" max="15113" width="13.5703125" style="647" customWidth="1"/>
    <col min="15114" max="15114" width="10.140625" style="647" customWidth="1"/>
    <col min="15115" max="15115" width="9.42578125" style="647" customWidth="1"/>
    <col min="15116" max="15116" width="11.140625" style="647" customWidth="1"/>
    <col min="15117" max="15117" width="9.42578125" style="647" customWidth="1"/>
    <col min="15118" max="15360" width="9.140625" style="647"/>
    <col min="15361" max="15361" width="5.28515625" style="647" customWidth="1"/>
    <col min="15362" max="15362" width="5.42578125" style="647" customWidth="1"/>
    <col min="15363" max="15363" width="46.42578125" style="647" customWidth="1"/>
    <col min="15364" max="15364" width="25.28515625" style="647" customWidth="1"/>
    <col min="15365" max="15365" width="15" style="647" customWidth="1"/>
    <col min="15366" max="15366" width="12.5703125" style="647" customWidth="1"/>
    <col min="15367" max="15367" width="13" style="647" customWidth="1"/>
    <col min="15368" max="15368" width="11.7109375" style="647" customWidth="1"/>
    <col min="15369" max="15369" width="13.5703125" style="647" customWidth="1"/>
    <col min="15370" max="15370" width="10.140625" style="647" customWidth="1"/>
    <col min="15371" max="15371" width="9.42578125" style="647" customWidth="1"/>
    <col min="15372" max="15372" width="11.140625" style="647" customWidth="1"/>
    <col min="15373" max="15373" width="9.42578125" style="647" customWidth="1"/>
    <col min="15374" max="15616" width="9.140625" style="647"/>
    <col min="15617" max="15617" width="5.28515625" style="647" customWidth="1"/>
    <col min="15618" max="15618" width="5.42578125" style="647" customWidth="1"/>
    <col min="15619" max="15619" width="46.42578125" style="647" customWidth="1"/>
    <col min="15620" max="15620" width="25.28515625" style="647" customWidth="1"/>
    <col min="15621" max="15621" width="15" style="647" customWidth="1"/>
    <col min="15622" max="15622" width="12.5703125" style="647" customWidth="1"/>
    <col min="15623" max="15623" width="13" style="647" customWidth="1"/>
    <col min="15624" max="15624" width="11.7109375" style="647" customWidth="1"/>
    <col min="15625" max="15625" width="13.5703125" style="647" customWidth="1"/>
    <col min="15626" max="15626" width="10.140625" style="647" customWidth="1"/>
    <col min="15627" max="15627" width="9.42578125" style="647" customWidth="1"/>
    <col min="15628" max="15628" width="11.140625" style="647" customWidth="1"/>
    <col min="15629" max="15629" width="9.42578125" style="647" customWidth="1"/>
    <col min="15630" max="15872" width="9.140625" style="647"/>
    <col min="15873" max="15873" width="5.28515625" style="647" customWidth="1"/>
    <col min="15874" max="15874" width="5.42578125" style="647" customWidth="1"/>
    <col min="15875" max="15875" width="46.42578125" style="647" customWidth="1"/>
    <col min="15876" max="15876" width="25.28515625" style="647" customWidth="1"/>
    <col min="15877" max="15877" width="15" style="647" customWidth="1"/>
    <col min="15878" max="15878" width="12.5703125" style="647" customWidth="1"/>
    <col min="15879" max="15879" width="13" style="647" customWidth="1"/>
    <col min="15880" max="15880" width="11.7109375" style="647" customWidth="1"/>
    <col min="15881" max="15881" width="13.5703125" style="647" customWidth="1"/>
    <col min="15882" max="15882" width="10.140625" style="647" customWidth="1"/>
    <col min="15883" max="15883" width="9.42578125" style="647" customWidth="1"/>
    <col min="15884" max="15884" width="11.140625" style="647" customWidth="1"/>
    <col min="15885" max="15885" width="9.42578125" style="647" customWidth="1"/>
    <col min="15886" max="16128" width="9.140625" style="647"/>
    <col min="16129" max="16129" width="5.28515625" style="647" customWidth="1"/>
    <col min="16130" max="16130" width="5.42578125" style="647" customWidth="1"/>
    <col min="16131" max="16131" width="46.42578125" style="647" customWidth="1"/>
    <col min="16132" max="16132" width="25.28515625" style="647" customWidth="1"/>
    <col min="16133" max="16133" width="15" style="647" customWidth="1"/>
    <col min="16134" max="16134" width="12.5703125" style="647" customWidth="1"/>
    <col min="16135" max="16135" width="13" style="647" customWidth="1"/>
    <col min="16136" max="16136" width="11.7109375" style="647" customWidth="1"/>
    <col min="16137" max="16137" width="13.5703125" style="647" customWidth="1"/>
    <col min="16138" max="16138" width="10.140625" style="647" customWidth="1"/>
    <col min="16139" max="16139" width="9.42578125" style="647" customWidth="1"/>
    <col min="16140" max="16140" width="11.140625" style="647" customWidth="1"/>
    <col min="16141" max="16141" width="9.42578125" style="647" customWidth="1"/>
    <col min="16142" max="16384" width="9.140625" style="647"/>
  </cols>
  <sheetData>
    <row r="1" spans="1:13" s="542" customFormat="1" ht="25.5" customHeight="1" x14ac:dyDescent="0.2">
      <c r="A1" s="541"/>
      <c r="B1" s="1153" t="s">
        <v>969</v>
      </c>
      <c r="C1" s="1153"/>
      <c r="D1" s="1153"/>
      <c r="E1" s="1153"/>
      <c r="F1" s="1153"/>
      <c r="G1" s="1153"/>
      <c r="H1" s="1153"/>
      <c r="I1" s="1153"/>
      <c r="J1" s="1153"/>
      <c r="K1" s="1153"/>
      <c r="L1" s="1153"/>
      <c r="M1" s="1153"/>
    </row>
    <row r="2" spans="1:13" s="542" customFormat="1" ht="7.5" customHeight="1" x14ac:dyDescent="0.2">
      <c r="A2" s="541"/>
      <c r="B2" s="541"/>
      <c r="C2" s="1154"/>
      <c r="D2" s="1154"/>
      <c r="E2" s="1154"/>
      <c r="F2" s="1154"/>
      <c r="G2" s="1154"/>
      <c r="H2" s="1154"/>
      <c r="I2" s="1154"/>
      <c r="J2" s="1154"/>
      <c r="K2" s="1154"/>
      <c r="L2" s="1154"/>
      <c r="M2" s="1154"/>
    </row>
    <row r="3" spans="1:13" s="542" customFormat="1" ht="25.15" customHeight="1" x14ac:dyDescent="0.2">
      <c r="A3" s="541"/>
      <c r="B3" s="1153" t="s">
        <v>119</v>
      </c>
      <c r="C3" s="1153"/>
      <c r="D3" s="1153"/>
      <c r="E3" s="1153"/>
      <c r="F3" s="1153"/>
      <c r="G3" s="1153"/>
      <c r="H3" s="1153"/>
      <c r="I3" s="1153"/>
      <c r="J3" s="1153"/>
      <c r="K3" s="1153"/>
      <c r="L3" s="1153"/>
      <c r="M3" s="1153"/>
    </row>
    <row r="4" spans="1:13" s="544" customFormat="1" ht="24.95" customHeight="1" x14ac:dyDescent="0.2">
      <c r="A4" s="543"/>
      <c r="B4" s="543" t="s">
        <v>120</v>
      </c>
      <c r="C4" s="543" t="s">
        <v>121</v>
      </c>
      <c r="D4" s="543" t="s">
        <v>122</v>
      </c>
      <c r="E4" s="543" t="s">
        <v>123</v>
      </c>
      <c r="F4" s="1155" t="s">
        <v>239</v>
      </c>
      <c r="G4" s="1155"/>
      <c r="H4" s="1155" t="s">
        <v>125</v>
      </c>
      <c r="I4" s="1155"/>
      <c r="J4" s="1155" t="s">
        <v>126</v>
      </c>
      <c r="K4" s="1155"/>
      <c r="L4" s="1155" t="s">
        <v>127</v>
      </c>
      <c r="M4" s="1155"/>
    </row>
    <row r="5" spans="1:13" s="425" customFormat="1" ht="17.25" customHeight="1" x14ac:dyDescent="0.2">
      <c r="A5" s="545"/>
      <c r="B5" s="545"/>
      <c r="C5" s="546"/>
      <c r="D5" s="545"/>
      <c r="E5" s="545"/>
      <c r="F5" s="545" t="s">
        <v>128</v>
      </c>
      <c r="G5" s="545" t="s">
        <v>129</v>
      </c>
      <c r="H5" s="545" t="s">
        <v>128</v>
      </c>
      <c r="I5" s="547" t="s">
        <v>129</v>
      </c>
      <c r="J5" s="545" t="s">
        <v>128</v>
      </c>
      <c r="K5" s="547" t="s">
        <v>129</v>
      </c>
      <c r="L5" s="545" t="s">
        <v>128</v>
      </c>
      <c r="M5" s="547" t="s">
        <v>129</v>
      </c>
    </row>
    <row r="6" spans="1:13" s="328" customFormat="1" x14ac:dyDescent="0.2">
      <c r="A6" s="548">
        <v>1</v>
      </c>
      <c r="B6" s="549"/>
      <c r="C6" s="550" t="s">
        <v>970</v>
      </c>
      <c r="D6" s="551"/>
      <c r="E6" s="552"/>
      <c r="F6" s="553"/>
      <c r="G6" s="553"/>
      <c r="H6" s="553"/>
      <c r="I6" s="554"/>
      <c r="J6" s="553"/>
      <c r="K6" s="555"/>
      <c r="L6" s="556"/>
      <c r="M6" s="553"/>
    </row>
    <row r="7" spans="1:13" s="328" customFormat="1" ht="51" x14ac:dyDescent="0.2">
      <c r="A7" s="253">
        <v>1.1000000000000001</v>
      </c>
      <c r="B7" s="253" t="s">
        <v>186</v>
      </c>
      <c r="C7" s="557" t="s">
        <v>971</v>
      </c>
      <c r="D7" s="253" t="s">
        <v>972</v>
      </c>
      <c r="E7" s="558">
        <v>0.7</v>
      </c>
      <c r="F7" s="559" t="s">
        <v>973</v>
      </c>
      <c r="G7" s="560"/>
      <c r="H7" s="559" t="s">
        <v>973</v>
      </c>
      <c r="I7" s="561"/>
      <c r="J7" s="559" t="s">
        <v>973</v>
      </c>
      <c r="K7" s="562"/>
      <c r="L7" s="559" t="s">
        <v>973</v>
      </c>
      <c r="M7" s="559"/>
    </row>
    <row r="8" spans="1:13" s="328" customFormat="1" ht="89.25" x14ac:dyDescent="0.2">
      <c r="A8" s="253">
        <v>1.2</v>
      </c>
      <c r="B8" s="253" t="s">
        <v>974</v>
      </c>
      <c r="C8" s="563" t="s">
        <v>975</v>
      </c>
      <c r="D8" s="253" t="s">
        <v>976</v>
      </c>
      <c r="E8" s="558">
        <v>0.7</v>
      </c>
      <c r="F8" s="559" t="s">
        <v>977</v>
      </c>
      <c r="G8" s="564"/>
      <c r="H8" s="559" t="s">
        <v>977</v>
      </c>
      <c r="I8" s="565"/>
      <c r="J8" s="559" t="s">
        <v>977</v>
      </c>
      <c r="K8" s="559"/>
      <c r="L8" s="559" t="s">
        <v>977</v>
      </c>
      <c r="M8" s="559"/>
    </row>
    <row r="9" spans="1:13" s="328" customFormat="1" ht="63.75" x14ac:dyDescent="0.2">
      <c r="A9" s="253">
        <v>1.3</v>
      </c>
      <c r="B9" s="253" t="s">
        <v>974</v>
      </c>
      <c r="C9" s="563" t="s">
        <v>978</v>
      </c>
      <c r="D9" s="253" t="s">
        <v>979</v>
      </c>
      <c r="E9" s="254" t="s">
        <v>980</v>
      </c>
      <c r="F9" s="559" t="s">
        <v>981</v>
      </c>
      <c r="G9" s="566"/>
      <c r="H9" s="559" t="s">
        <v>982</v>
      </c>
      <c r="I9" s="567"/>
      <c r="J9" s="559" t="s">
        <v>983</v>
      </c>
      <c r="K9" s="562"/>
      <c r="L9" s="559" t="s">
        <v>984</v>
      </c>
      <c r="M9" s="559"/>
    </row>
    <row r="10" spans="1:13" s="328" customFormat="1" ht="45" x14ac:dyDescent="0.2">
      <c r="A10" s="568">
        <v>1.4</v>
      </c>
      <c r="B10" s="568" t="s">
        <v>974</v>
      </c>
      <c r="C10" s="569" t="s">
        <v>985</v>
      </c>
      <c r="D10" s="253" t="s">
        <v>979</v>
      </c>
      <c r="E10" s="254" t="s">
        <v>986</v>
      </c>
      <c r="F10" s="559" t="s">
        <v>987</v>
      </c>
      <c r="G10" s="564"/>
      <c r="H10" s="559" t="s">
        <v>987</v>
      </c>
      <c r="I10" s="565"/>
      <c r="J10" s="559" t="s">
        <v>987</v>
      </c>
      <c r="K10" s="559"/>
      <c r="L10" s="559" t="s">
        <v>987</v>
      </c>
      <c r="M10" s="559"/>
    </row>
    <row r="11" spans="1:13" s="328" customFormat="1" x14ac:dyDescent="0.2">
      <c r="A11" s="570">
        <v>2</v>
      </c>
      <c r="B11" s="571"/>
      <c r="C11" s="572" t="s">
        <v>988</v>
      </c>
      <c r="D11" s="253"/>
      <c r="E11" s="573"/>
      <c r="F11" s="559"/>
      <c r="G11" s="560"/>
      <c r="H11" s="559"/>
      <c r="I11" s="561"/>
      <c r="J11" s="559"/>
      <c r="K11" s="562"/>
      <c r="L11" s="559"/>
      <c r="M11" s="559"/>
    </row>
    <row r="12" spans="1:13" s="328" customFormat="1" ht="38.25" x14ac:dyDescent="0.2">
      <c r="A12" s="574" t="s">
        <v>416</v>
      </c>
      <c r="B12" s="574" t="s">
        <v>186</v>
      </c>
      <c r="C12" s="575" t="s">
        <v>989</v>
      </c>
      <c r="D12" s="253" t="s">
        <v>990</v>
      </c>
      <c r="E12" s="254" t="s">
        <v>991</v>
      </c>
      <c r="F12" s="559" t="s">
        <v>992</v>
      </c>
      <c r="G12" s="560"/>
      <c r="H12" s="559" t="s">
        <v>274</v>
      </c>
      <c r="I12" s="561"/>
      <c r="J12" s="559" t="s">
        <v>274</v>
      </c>
      <c r="K12" s="562"/>
      <c r="L12" s="559" t="s">
        <v>274</v>
      </c>
      <c r="M12" s="559"/>
    </row>
    <row r="13" spans="1:13" s="328" customFormat="1" ht="38.25" x14ac:dyDescent="0.2">
      <c r="A13" s="574" t="s">
        <v>460</v>
      </c>
      <c r="B13" s="574" t="s">
        <v>186</v>
      </c>
      <c r="C13" s="575" t="s">
        <v>993</v>
      </c>
      <c r="D13" s="253" t="s">
        <v>990</v>
      </c>
      <c r="E13" s="254" t="s">
        <v>991</v>
      </c>
      <c r="F13" s="559" t="s">
        <v>994</v>
      </c>
      <c r="G13" s="560"/>
      <c r="H13" s="559" t="s">
        <v>995</v>
      </c>
      <c r="I13" s="561"/>
      <c r="J13" s="559" t="s">
        <v>856</v>
      </c>
      <c r="K13" s="562"/>
      <c r="L13" s="559" t="s">
        <v>996</v>
      </c>
      <c r="M13" s="559"/>
    </row>
    <row r="14" spans="1:13" s="328" customFormat="1" x14ac:dyDescent="0.2">
      <c r="A14" s="576" t="s">
        <v>450</v>
      </c>
      <c r="B14" s="577" t="s">
        <v>186</v>
      </c>
      <c r="C14" s="578" t="s">
        <v>997</v>
      </c>
      <c r="D14" s="253" t="s">
        <v>990</v>
      </c>
      <c r="E14" s="254" t="s">
        <v>991</v>
      </c>
      <c r="F14" s="559" t="s">
        <v>998</v>
      </c>
      <c r="G14" s="559"/>
      <c r="H14" s="559" t="s">
        <v>274</v>
      </c>
      <c r="I14" s="562"/>
      <c r="J14" s="559" t="s">
        <v>274</v>
      </c>
      <c r="K14" s="562"/>
      <c r="L14" s="559"/>
      <c r="M14" s="559"/>
    </row>
    <row r="15" spans="1:13" s="328" customFormat="1" ht="153" x14ac:dyDescent="0.2">
      <c r="A15" s="576">
        <v>2.2000000000000002</v>
      </c>
      <c r="B15" s="577" t="s">
        <v>974</v>
      </c>
      <c r="C15" s="579" t="s">
        <v>999</v>
      </c>
      <c r="D15" s="253" t="s">
        <v>990</v>
      </c>
      <c r="E15" s="254" t="s">
        <v>991</v>
      </c>
      <c r="F15" s="559" t="s">
        <v>1000</v>
      </c>
      <c r="G15" s="559"/>
      <c r="H15" s="559" t="s">
        <v>1001</v>
      </c>
      <c r="I15" s="562"/>
      <c r="J15" s="559" t="s">
        <v>1002</v>
      </c>
      <c r="K15" s="562"/>
      <c r="L15" s="559" t="s">
        <v>1003</v>
      </c>
      <c r="M15" s="559"/>
    </row>
    <row r="16" spans="1:13" s="328" customFormat="1" x14ac:dyDescent="0.2">
      <c r="A16" s="548">
        <v>3</v>
      </c>
      <c r="B16" s="549"/>
      <c r="C16" s="580" t="s">
        <v>1004</v>
      </c>
      <c r="D16" s="551"/>
      <c r="E16" s="254"/>
      <c r="F16" s="559"/>
      <c r="G16" s="560"/>
      <c r="H16" s="559"/>
      <c r="I16" s="561"/>
      <c r="J16" s="559"/>
      <c r="K16" s="562"/>
      <c r="L16" s="559"/>
      <c r="M16" s="559"/>
    </row>
    <row r="17" spans="1:13" s="328" customFormat="1" ht="63.75" x14ac:dyDescent="0.2">
      <c r="A17" s="568">
        <v>3.1</v>
      </c>
      <c r="B17" s="581" t="s">
        <v>304</v>
      </c>
      <c r="C17" s="582" t="s">
        <v>1005</v>
      </c>
      <c r="D17" s="557" t="s">
        <v>990</v>
      </c>
      <c r="E17" s="254" t="s">
        <v>274</v>
      </c>
      <c r="F17" s="559" t="s">
        <v>1006</v>
      </c>
      <c r="G17" s="559"/>
      <c r="H17" s="559" t="s">
        <v>1007</v>
      </c>
      <c r="I17" s="562"/>
      <c r="J17" s="559" t="s">
        <v>1008</v>
      </c>
      <c r="K17" s="562"/>
      <c r="L17" s="559" t="s">
        <v>1009</v>
      </c>
      <c r="M17" s="559"/>
    </row>
    <row r="18" spans="1:13" s="328" customFormat="1" ht="63.75" x14ac:dyDescent="0.2">
      <c r="A18" s="583">
        <v>3.2</v>
      </c>
      <c r="B18" s="577" t="s">
        <v>304</v>
      </c>
      <c r="C18" s="584" t="s">
        <v>1005</v>
      </c>
      <c r="D18" s="582" t="s">
        <v>990</v>
      </c>
      <c r="E18" s="254" t="s">
        <v>274</v>
      </c>
      <c r="F18" s="559" t="s">
        <v>1006</v>
      </c>
      <c r="G18" s="559"/>
      <c r="H18" s="559" t="s">
        <v>1007</v>
      </c>
      <c r="I18" s="562"/>
      <c r="J18" s="559" t="s">
        <v>1008</v>
      </c>
      <c r="K18" s="562"/>
      <c r="L18" s="559" t="s">
        <v>1009</v>
      </c>
      <c r="M18" s="559"/>
    </row>
    <row r="19" spans="1:13" s="328" customFormat="1" ht="51" x14ac:dyDescent="0.2">
      <c r="A19" s="583">
        <v>3.3</v>
      </c>
      <c r="B19" s="577" t="s">
        <v>974</v>
      </c>
      <c r="C19" s="584" t="s">
        <v>1010</v>
      </c>
      <c r="D19" s="582" t="s">
        <v>990</v>
      </c>
      <c r="E19" s="585" t="s">
        <v>991</v>
      </c>
      <c r="F19" s="559" t="s">
        <v>1011</v>
      </c>
      <c r="G19" s="559"/>
      <c r="H19" s="559" t="s">
        <v>1012</v>
      </c>
      <c r="I19" s="562"/>
      <c r="J19" s="559" t="s">
        <v>1013</v>
      </c>
      <c r="K19" s="562"/>
      <c r="L19" s="559" t="s">
        <v>1014</v>
      </c>
      <c r="M19" s="559"/>
    </row>
    <row r="20" spans="1:13" s="328" customFormat="1" ht="140.25" x14ac:dyDescent="0.2">
      <c r="A20" s="583">
        <v>3.4</v>
      </c>
      <c r="B20" s="577" t="s">
        <v>186</v>
      </c>
      <c r="C20" s="584" t="s">
        <v>1015</v>
      </c>
      <c r="D20" s="582" t="s">
        <v>990</v>
      </c>
      <c r="E20" s="585" t="s">
        <v>991</v>
      </c>
      <c r="F20" s="559" t="s">
        <v>1016</v>
      </c>
      <c r="G20" s="559"/>
      <c r="H20" s="559" t="s">
        <v>1017</v>
      </c>
      <c r="I20" s="562"/>
      <c r="J20" s="559" t="s">
        <v>1018</v>
      </c>
      <c r="K20" s="562"/>
      <c r="L20" s="559" t="s">
        <v>1019</v>
      </c>
      <c r="M20" s="559"/>
    </row>
    <row r="21" spans="1:13" s="594" customFormat="1" x14ac:dyDescent="0.25">
      <c r="A21" s="586">
        <v>4</v>
      </c>
      <c r="B21" s="587"/>
      <c r="C21" s="588" t="s">
        <v>1020</v>
      </c>
      <c r="D21" s="589"/>
      <c r="E21" s="590"/>
      <c r="F21" s="591"/>
      <c r="G21" s="592"/>
      <c r="H21" s="591"/>
      <c r="I21" s="593"/>
      <c r="J21" s="591"/>
      <c r="K21" s="591"/>
      <c r="L21" s="591"/>
      <c r="M21" s="591"/>
    </row>
    <row r="22" spans="1:13" s="594" customFormat="1" ht="84" x14ac:dyDescent="0.25">
      <c r="A22" s="595">
        <v>4.0999999999999996</v>
      </c>
      <c r="B22" s="595" t="s">
        <v>1021</v>
      </c>
      <c r="C22" s="596" t="s">
        <v>1022</v>
      </c>
      <c r="D22" s="597" t="s">
        <v>343</v>
      </c>
      <c r="E22" s="590" t="s">
        <v>1023</v>
      </c>
      <c r="F22" s="598" t="s">
        <v>1024</v>
      </c>
      <c r="G22" s="599"/>
      <c r="H22" s="600" t="s">
        <v>1024</v>
      </c>
      <c r="I22" s="601"/>
      <c r="J22" s="591" t="s">
        <v>1025</v>
      </c>
      <c r="K22" s="591"/>
      <c r="L22" s="591"/>
      <c r="M22" s="591"/>
    </row>
    <row r="23" spans="1:13" s="594" customFormat="1" ht="51" x14ac:dyDescent="0.25">
      <c r="A23" s="602">
        <v>4.2</v>
      </c>
      <c r="B23" s="603" t="s">
        <v>1021</v>
      </c>
      <c r="C23" s="59" t="s">
        <v>1026</v>
      </c>
      <c r="D23" s="597" t="s">
        <v>343</v>
      </c>
      <c r="E23" s="590" t="s">
        <v>1023</v>
      </c>
      <c r="F23" s="591" t="s">
        <v>200</v>
      </c>
      <c r="G23" s="604"/>
      <c r="H23" s="591" t="s">
        <v>200</v>
      </c>
      <c r="I23" s="605"/>
      <c r="J23" s="591" t="s">
        <v>200</v>
      </c>
      <c r="K23" s="591"/>
      <c r="L23" s="591" t="s">
        <v>200</v>
      </c>
      <c r="M23" s="591"/>
    </row>
    <row r="24" spans="1:13" s="594" customFormat="1" ht="89.25" x14ac:dyDescent="0.25">
      <c r="A24" s="606">
        <v>4.3</v>
      </c>
      <c r="B24" s="607" t="s">
        <v>1021</v>
      </c>
      <c r="C24" s="582" t="s">
        <v>1027</v>
      </c>
      <c r="D24" s="557" t="s">
        <v>1028</v>
      </c>
      <c r="E24" s="590" t="s">
        <v>1023</v>
      </c>
      <c r="F24" s="598" t="s">
        <v>1024</v>
      </c>
      <c r="G24" s="604"/>
      <c r="H24" s="600" t="s">
        <v>1024</v>
      </c>
      <c r="I24" s="605"/>
      <c r="J24" s="591" t="s">
        <v>1024</v>
      </c>
      <c r="K24" s="591"/>
      <c r="L24" s="591" t="s">
        <v>1024</v>
      </c>
      <c r="M24" s="591"/>
    </row>
    <row r="25" spans="1:13" s="618" customFormat="1" ht="13.5" x14ac:dyDescent="0.25">
      <c r="A25" s="608">
        <v>5</v>
      </c>
      <c r="B25" s="609"/>
      <c r="C25" s="610" t="s">
        <v>1029</v>
      </c>
      <c r="D25" s="611"/>
      <c r="E25" s="612"/>
      <c r="F25" s="613"/>
      <c r="G25" s="614"/>
      <c r="H25" s="613"/>
      <c r="I25" s="615"/>
      <c r="J25" s="613"/>
      <c r="K25" s="616"/>
      <c r="L25" s="617"/>
      <c r="M25" s="617"/>
    </row>
    <row r="26" spans="1:13" s="618" customFormat="1" ht="51" x14ac:dyDescent="0.2">
      <c r="A26" s="619">
        <v>5.0999999999999996</v>
      </c>
      <c r="B26" s="619" t="s">
        <v>293</v>
      </c>
      <c r="C26" s="620" t="s">
        <v>1030</v>
      </c>
      <c r="D26" s="582" t="s">
        <v>1031</v>
      </c>
      <c r="E26" s="621" t="s">
        <v>1032</v>
      </c>
      <c r="F26" s="622" t="s">
        <v>1033</v>
      </c>
      <c r="G26" s="623"/>
      <c r="H26" s="622" t="s">
        <v>1034</v>
      </c>
      <c r="I26" s="624"/>
      <c r="J26" s="622"/>
      <c r="K26" s="625"/>
      <c r="L26" s="149"/>
      <c r="M26" s="149"/>
    </row>
    <row r="27" spans="1:13" s="618" customFormat="1" ht="89.25" x14ac:dyDescent="0.2">
      <c r="A27" s="619">
        <v>5.2</v>
      </c>
      <c r="B27" s="619" t="s">
        <v>489</v>
      </c>
      <c r="C27" s="620" t="s">
        <v>1035</v>
      </c>
      <c r="D27" s="582" t="s">
        <v>1036</v>
      </c>
      <c r="E27" s="626">
        <v>41942</v>
      </c>
      <c r="F27" s="622" t="s">
        <v>1037</v>
      </c>
      <c r="G27" s="623"/>
      <c r="H27" s="622" t="s">
        <v>1038</v>
      </c>
      <c r="I27" s="624"/>
      <c r="J27" s="622"/>
      <c r="K27" s="625"/>
      <c r="L27" s="149"/>
      <c r="M27" s="149"/>
    </row>
    <row r="28" spans="1:13" s="618" customFormat="1" ht="63.75" x14ac:dyDescent="0.2">
      <c r="A28" s="619">
        <v>5.3</v>
      </c>
      <c r="B28" s="619" t="s">
        <v>1039</v>
      </c>
      <c r="C28" s="620" t="s">
        <v>1040</v>
      </c>
      <c r="D28" s="582" t="s">
        <v>1041</v>
      </c>
      <c r="E28" s="627">
        <v>10</v>
      </c>
      <c r="F28" s="622" t="s">
        <v>1042</v>
      </c>
      <c r="G28" s="623"/>
      <c r="H28" s="622" t="s">
        <v>1043</v>
      </c>
      <c r="I28" s="624"/>
      <c r="J28" s="622"/>
      <c r="K28" s="625"/>
      <c r="L28" s="149"/>
      <c r="M28" s="149"/>
    </row>
    <row r="29" spans="1:13" s="618" customFormat="1" ht="51" x14ac:dyDescent="0.2">
      <c r="A29" s="619">
        <v>5.4</v>
      </c>
      <c r="B29" s="619" t="s">
        <v>1039</v>
      </c>
      <c r="C29" s="563" t="s">
        <v>1044</v>
      </c>
      <c r="D29" s="557" t="s">
        <v>1045</v>
      </c>
      <c r="E29" s="628" t="s">
        <v>274</v>
      </c>
      <c r="F29" s="149"/>
      <c r="G29" s="629"/>
      <c r="H29" s="149"/>
      <c r="I29" s="630"/>
      <c r="J29" s="149"/>
      <c r="K29" s="149"/>
      <c r="L29" s="149" t="s">
        <v>1046</v>
      </c>
      <c r="M29" s="149"/>
    </row>
    <row r="30" spans="1:13" s="618" customFormat="1" x14ac:dyDescent="0.2">
      <c r="A30" s="608">
        <v>6</v>
      </c>
      <c r="B30" s="608"/>
      <c r="C30" s="631" t="s">
        <v>1047</v>
      </c>
      <c r="D30" s="147"/>
      <c r="E30" s="148"/>
      <c r="F30" s="149"/>
      <c r="G30" s="629"/>
      <c r="H30" s="632"/>
      <c r="I30" s="630"/>
      <c r="J30" s="633"/>
      <c r="K30" s="149"/>
      <c r="L30" s="149"/>
      <c r="M30" s="149"/>
    </row>
    <row r="31" spans="1:13" s="618" customFormat="1" ht="96" x14ac:dyDescent="0.2">
      <c r="A31" s="145">
        <v>6.1</v>
      </c>
      <c r="B31" s="145" t="s">
        <v>318</v>
      </c>
      <c r="C31" s="146" t="s">
        <v>1048</v>
      </c>
      <c r="D31" s="147" t="s">
        <v>343</v>
      </c>
      <c r="E31" s="148" t="s">
        <v>274</v>
      </c>
      <c r="F31" s="149" t="s">
        <v>274</v>
      </c>
      <c r="G31" s="149"/>
      <c r="H31" s="149" t="s">
        <v>274</v>
      </c>
      <c r="I31" s="150"/>
      <c r="J31" s="149" t="s">
        <v>1049</v>
      </c>
      <c r="K31" s="149"/>
      <c r="L31" s="149" t="s">
        <v>1049</v>
      </c>
      <c r="M31" s="149"/>
    </row>
    <row r="32" spans="1:13" s="618" customFormat="1" ht="60" x14ac:dyDescent="0.2">
      <c r="A32" s="145">
        <v>6.2</v>
      </c>
      <c r="B32" s="145" t="s">
        <v>318</v>
      </c>
      <c r="C32" s="146" t="s">
        <v>1050</v>
      </c>
      <c r="D32" s="147" t="s">
        <v>343</v>
      </c>
      <c r="E32" s="148" t="s">
        <v>274</v>
      </c>
      <c r="F32" s="149" t="s">
        <v>274</v>
      </c>
      <c r="G32" s="149"/>
      <c r="H32" s="149" t="s">
        <v>274</v>
      </c>
      <c r="I32" s="150"/>
      <c r="J32" s="149" t="s">
        <v>274</v>
      </c>
      <c r="K32" s="149"/>
      <c r="L32" s="149" t="s">
        <v>274</v>
      </c>
      <c r="M32" s="149"/>
    </row>
    <row r="33" spans="1:44" s="618" customFormat="1" x14ac:dyDescent="0.2">
      <c r="A33" s="608">
        <v>7</v>
      </c>
      <c r="B33" s="608"/>
      <c r="C33" s="631" t="s">
        <v>1051</v>
      </c>
      <c r="D33" s="147"/>
      <c r="E33" s="148"/>
      <c r="F33" s="149"/>
      <c r="G33" s="629"/>
      <c r="H33" s="632"/>
      <c r="I33" s="630"/>
      <c r="J33" s="633"/>
      <c r="K33" s="149"/>
      <c r="L33" s="149"/>
      <c r="M33" s="149"/>
    </row>
    <row r="34" spans="1:44" s="618" customFormat="1" ht="96" x14ac:dyDescent="0.25">
      <c r="A34" s="619">
        <v>7.1</v>
      </c>
      <c r="B34" s="619" t="s">
        <v>507</v>
      </c>
      <c r="C34" s="563" t="s">
        <v>1052</v>
      </c>
      <c r="D34" s="557" t="s">
        <v>343</v>
      </c>
      <c r="E34" s="634" t="s">
        <v>274</v>
      </c>
      <c r="F34" s="635" t="s">
        <v>1053</v>
      </c>
      <c r="G34" s="636"/>
      <c r="H34" s="637" t="s">
        <v>1054</v>
      </c>
      <c r="I34" s="638"/>
      <c r="J34" s="639" t="s">
        <v>1055</v>
      </c>
      <c r="K34" s="635"/>
      <c r="L34" s="635" t="s">
        <v>274</v>
      </c>
      <c r="M34" s="640"/>
    </row>
    <row r="35" spans="1:44" s="328" customFormat="1" x14ac:dyDescent="0.2">
      <c r="A35" s="641">
        <v>8</v>
      </c>
      <c r="B35" s="642"/>
      <c r="C35" s="643" t="s">
        <v>1056</v>
      </c>
      <c r="D35" s="644"/>
      <c r="E35" s="645"/>
      <c r="F35" s="646"/>
      <c r="G35" s="599"/>
      <c r="H35" s="646"/>
      <c r="I35" s="601"/>
      <c r="J35" s="600"/>
      <c r="K35" s="591"/>
      <c r="L35" s="591"/>
      <c r="M35" s="591"/>
      <c r="N35" s="647"/>
      <c r="O35" s="647"/>
      <c r="P35" s="647"/>
      <c r="Q35" s="647"/>
      <c r="R35" s="647"/>
      <c r="S35" s="647"/>
      <c r="T35" s="647"/>
      <c r="U35" s="647"/>
      <c r="V35" s="647"/>
      <c r="W35" s="647"/>
      <c r="X35" s="647"/>
      <c r="Y35" s="647"/>
      <c r="Z35" s="647"/>
      <c r="AA35" s="647"/>
      <c r="AB35" s="647"/>
      <c r="AC35" s="647"/>
      <c r="AD35" s="647"/>
      <c r="AE35" s="647"/>
      <c r="AF35" s="647"/>
      <c r="AG35" s="647"/>
      <c r="AH35" s="647"/>
      <c r="AI35" s="647"/>
      <c r="AJ35" s="647"/>
      <c r="AK35" s="647"/>
      <c r="AL35" s="647"/>
      <c r="AM35" s="647"/>
      <c r="AN35" s="647"/>
      <c r="AO35" s="647"/>
      <c r="AP35" s="647"/>
      <c r="AQ35" s="647"/>
      <c r="AR35" s="647"/>
    </row>
    <row r="36" spans="1:44" s="328" customFormat="1" ht="114.75" x14ac:dyDescent="0.25">
      <c r="A36" s="648">
        <v>8.1</v>
      </c>
      <c r="B36" s="648" t="s">
        <v>1057</v>
      </c>
      <c r="C36" s="597" t="s">
        <v>1058</v>
      </c>
      <c r="D36" s="597" t="s">
        <v>1059</v>
      </c>
      <c r="E36" s="590" t="s">
        <v>1023</v>
      </c>
      <c r="F36" s="591"/>
      <c r="G36" s="614"/>
      <c r="H36" s="649">
        <v>42003</v>
      </c>
      <c r="I36" s="615"/>
      <c r="J36" s="591" t="s">
        <v>1060</v>
      </c>
      <c r="K36" s="591"/>
      <c r="L36" s="591" t="s">
        <v>1061</v>
      </c>
      <c r="M36" s="591"/>
      <c r="N36" s="647"/>
      <c r="O36" s="647"/>
      <c r="P36" s="647"/>
      <c r="Q36" s="647"/>
      <c r="R36" s="647"/>
      <c r="S36" s="647"/>
      <c r="T36" s="647"/>
      <c r="U36" s="647"/>
      <c r="V36" s="647"/>
      <c r="W36" s="647"/>
      <c r="X36" s="647"/>
      <c r="Y36" s="647"/>
      <c r="Z36" s="647"/>
      <c r="AA36" s="647"/>
      <c r="AB36" s="647"/>
      <c r="AC36" s="647"/>
      <c r="AD36" s="647"/>
      <c r="AE36" s="647"/>
      <c r="AF36" s="647"/>
      <c r="AG36" s="647"/>
      <c r="AH36" s="647"/>
      <c r="AI36" s="647"/>
      <c r="AJ36" s="647"/>
      <c r="AK36" s="647"/>
      <c r="AL36" s="647"/>
      <c r="AM36" s="647"/>
      <c r="AN36" s="647"/>
      <c r="AO36" s="647"/>
      <c r="AP36" s="647"/>
      <c r="AQ36" s="647"/>
      <c r="AR36" s="647"/>
    </row>
    <row r="37" spans="1:44" s="328" customFormat="1" ht="25.5" x14ac:dyDescent="0.2">
      <c r="A37" s="648">
        <v>8.1999999999999993</v>
      </c>
      <c r="B37" s="648" t="s">
        <v>1057</v>
      </c>
      <c r="C37" s="557" t="s">
        <v>1062</v>
      </c>
      <c r="D37" s="650" t="s">
        <v>1059</v>
      </c>
      <c r="E37" s="651" t="s">
        <v>1023</v>
      </c>
      <c r="F37" s="652"/>
      <c r="G37" s="653"/>
      <c r="H37" s="591" t="s">
        <v>1063</v>
      </c>
      <c r="I37" s="654"/>
      <c r="J37" s="591" t="s">
        <v>1064</v>
      </c>
      <c r="K37" s="591"/>
      <c r="L37" s="591" t="s">
        <v>1065</v>
      </c>
      <c r="M37" s="591"/>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7"/>
      <c r="AO37" s="647"/>
      <c r="AP37" s="647"/>
      <c r="AQ37" s="647"/>
      <c r="AR37" s="647"/>
    </row>
    <row r="38" spans="1:44" s="328" customFormat="1" ht="76.5" x14ac:dyDescent="0.2">
      <c r="A38" s="648">
        <v>8.3000000000000007</v>
      </c>
      <c r="B38" s="655" t="s">
        <v>1057</v>
      </c>
      <c r="C38" s="582" t="s">
        <v>1066</v>
      </c>
      <c r="D38" s="650" t="s">
        <v>1059</v>
      </c>
      <c r="E38" s="651" t="s">
        <v>1023</v>
      </c>
      <c r="F38" s="652"/>
      <c r="G38" s="646"/>
      <c r="H38" s="591"/>
      <c r="I38" s="656"/>
      <c r="J38" s="591" t="s">
        <v>1067</v>
      </c>
      <c r="K38" s="591"/>
      <c r="L38" s="591" t="s">
        <v>1068</v>
      </c>
      <c r="M38" s="591"/>
      <c r="N38" s="647"/>
      <c r="O38" s="647"/>
      <c r="P38" s="647"/>
      <c r="Q38" s="647"/>
      <c r="R38" s="647"/>
      <c r="S38" s="647"/>
      <c r="T38" s="647"/>
      <c r="U38" s="647"/>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row>
    <row r="39" spans="1:44" s="328" customFormat="1" ht="89.25" x14ac:dyDescent="0.2">
      <c r="A39" s="657">
        <v>8.4</v>
      </c>
      <c r="B39" s="658" t="s">
        <v>1057</v>
      </c>
      <c r="C39" s="659" t="s">
        <v>1069</v>
      </c>
      <c r="D39" s="650" t="s">
        <v>1059</v>
      </c>
      <c r="E39" s="651" t="s">
        <v>1070</v>
      </c>
      <c r="F39" s="652" t="s">
        <v>1071</v>
      </c>
      <c r="G39" s="660"/>
      <c r="H39" s="591" t="s">
        <v>1067</v>
      </c>
      <c r="I39" s="661"/>
      <c r="J39" s="591"/>
      <c r="K39" s="591"/>
      <c r="L39" s="591"/>
      <c r="M39" s="591"/>
      <c r="N39" s="647"/>
      <c r="O39" s="647"/>
      <c r="P39" s="647"/>
      <c r="Q39" s="647"/>
      <c r="R39" s="647"/>
      <c r="S39" s="647"/>
      <c r="T39" s="647"/>
      <c r="U39" s="647"/>
      <c r="V39" s="647"/>
      <c r="W39" s="647"/>
      <c r="X39" s="647"/>
      <c r="Y39" s="647"/>
      <c r="Z39" s="647"/>
      <c r="AA39" s="647"/>
      <c r="AB39" s="647"/>
      <c r="AC39" s="647"/>
      <c r="AD39" s="647"/>
      <c r="AE39" s="647"/>
      <c r="AF39" s="647"/>
      <c r="AG39" s="647"/>
      <c r="AH39" s="647"/>
      <c r="AI39" s="647"/>
      <c r="AJ39" s="647"/>
      <c r="AK39" s="647"/>
      <c r="AL39" s="647"/>
      <c r="AM39" s="647"/>
      <c r="AN39" s="647"/>
      <c r="AO39" s="647"/>
      <c r="AP39" s="647"/>
      <c r="AQ39" s="647"/>
      <c r="AR39" s="647"/>
    </row>
    <row r="40" spans="1:44" s="328" customFormat="1" ht="24" x14ac:dyDescent="0.2">
      <c r="A40" s="662">
        <v>9</v>
      </c>
      <c r="B40" s="663"/>
      <c r="C40" s="664" t="s">
        <v>1072</v>
      </c>
      <c r="D40" s="583"/>
      <c r="E40" s="665"/>
      <c r="F40" s="666"/>
      <c r="G40" s="667"/>
      <c r="H40" s="668"/>
      <c r="I40" s="669"/>
      <c r="J40" s="553"/>
      <c r="K40" s="553"/>
      <c r="L40" s="553"/>
      <c r="M40" s="553"/>
    </row>
    <row r="41" spans="1:44" s="328" customFormat="1" ht="60" x14ac:dyDescent="0.2">
      <c r="A41" s="551">
        <v>9.1</v>
      </c>
      <c r="B41" s="551">
        <v>4.0999999999999996</v>
      </c>
      <c r="C41" s="670" t="s">
        <v>1073</v>
      </c>
      <c r="D41" s="551" t="s">
        <v>1074</v>
      </c>
      <c r="E41" s="552" t="s">
        <v>1075</v>
      </c>
      <c r="F41" s="553">
        <v>3</v>
      </c>
      <c r="G41" s="667"/>
      <c r="H41" s="559">
        <v>3</v>
      </c>
      <c r="I41" s="671"/>
      <c r="J41" s="559">
        <v>3</v>
      </c>
      <c r="K41" s="562"/>
      <c r="L41" s="559">
        <v>3</v>
      </c>
      <c r="M41" s="559"/>
    </row>
    <row r="42" spans="1:44" s="328" customFormat="1" ht="60" x14ac:dyDescent="0.2">
      <c r="A42" s="253">
        <v>9.1999999999999993</v>
      </c>
      <c r="B42" s="253" t="s">
        <v>131</v>
      </c>
      <c r="C42" s="563" t="s">
        <v>1076</v>
      </c>
      <c r="D42" s="253" t="s">
        <v>1077</v>
      </c>
      <c r="E42" s="254" t="s">
        <v>1078</v>
      </c>
      <c r="F42" s="672">
        <v>1</v>
      </c>
      <c r="G42" s="667"/>
      <c r="H42" s="672">
        <v>1</v>
      </c>
      <c r="I42" s="669"/>
      <c r="J42" s="672">
        <v>1</v>
      </c>
      <c r="K42" s="673"/>
      <c r="L42" s="672">
        <v>1</v>
      </c>
    </row>
    <row r="43" spans="1:44" s="328" customFormat="1" ht="38.25" x14ac:dyDescent="0.2">
      <c r="A43" s="265">
        <v>9.3000000000000007</v>
      </c>
      <c r="B43" s="292">
        <v>5.0999999999999996</v>
      </c>
      <c r="C43" s="77" t="s">
        <v>1079</v>
      </c>
      <c r="D43" s="293" t="s">
        <v>622</v>
      </c>
      <c r="E43" s="185">
        <v>0.05</v>
      </c>
      <c r="F43" s="674" t="s">
        <v>623</v>
      </c>
      <c r="G43" s="532"/>
      <c r="H43" s="674" t="s">
        <v>623</v>
      </c>
      <c r="I43" s="532"/>
      <c r="J43" s="674" t="s">
        <v>623</v>
      </c>
      <c r="K43" s="532"/>
      <c r="L43" s="674" t="s">
        <v>623</v>
      </c>
      <c r="M43" s="532"/>
    </row>
    <row r="44" spans="1:44" s="258" customFormat="1" ht="11.25" x14ac:dyDescent="0.2">
      <c r="A44" s="675"/>
      <c r="B44" s="675"/>
      <c r="C44" s="676"/>
      <c r="D44" s="677"/>
      <c r="E44" s="677"/>
      <c r="F44" s="677"/>
      <c r="G44" s="678"/>
      <c r="H44" s="677"/>
      <c r="J44" s="677"/>
      <c r="L44" s="677"/>
    </row>
    <row r="45" spans="1:44" s="258" customFormat="1" ht="11.25" x14ac:dyDescent="0.2">
      <c r="A45" s="675"/>
      <c r="B45" s="675"/>
      <c r="C45" s="676"/>
      <c r="D45" s="677"/>
      <c r="E45" s="677"/>
      <c r="F45" s="677"/>
      <c r="G45" s="678"/>
      <c r="H45" s="677"/>
      <c r="J45" s="677"/>
      <c r="L45" s="677"/>
    </row>
    <row r="46" spans="1:44" s="328" customFormat="1" ht="11.25" x14ac:dyDescent="0.2">
      <c r="A46" s="675"/>
      <c r="B46" s="675"/>
      <c r="C46" s="676"/>
      <c r="D46" s="675"/>
      <c r="E46" s="675"/>
      <c r="F46" s="679"/>
      <c r="G46" s="680"/>
      <c r="H46" s="675"/>
      <c r="J46" s="675"/>
      <c r="L46" s="675"/>
    </row>
    <row r="47" spans="1:44" s="258" customFormat="1" ht="11.25" x14ac:dyDescent="0.2">
      <c r="A47" s="675"/>
      <c r="B47" s="675"/>
      <c r="C47" s="676"/>
      <c r="D47" s="677"/>
      <c r="E47" s="677"/>
      <c r="F47" s="677"/>
      <c r="G47" s="678"/>
      <c r="H47" s="677"/>
      <c r="J47" s="677"/>
      <c r="L47" s="677"/>
    </row>
    <row r="48" spans="1:44" s="328" customFormat="1" ht="11.25" x14ac:dyDescent="0.2">
      <c r="A48" s="675"/>
      <c r="B48" s="675"/>
      <c r="C48" s="676"/>
      <c r="D48" s="675"/>
      <c r="E48" s="675"/>
      <c r="F48" s="675"/>
      <c r="G48" s="680"/>
      <c r="H48" s="675"/>
      <c r="J48" s="675"/>
      <c r="L48" s="675"/>
    </row>
    <row r="49" spans="1:12" s="328" customFormat="1" ht="11.25" x14ac:dyDescent="0.2">
      <c r="A49" s="675"/>
      <c r="B49" s="675"/>
      <c r="C49" s="681"/>
      <c r="D49" s="675"/>
      <c r="E49" s="675"/>
      <c r="F49" s="675"/>
      <c r="G49" s="680"/>
      <c r="H49" s="675"/>
      <c r="J49" s="675"/>
      <c r="L49" s="675"/>
    </row>
    <row r="50" spans="1:12" s="328" customFormat="1" ht="11.25" x14ac:dyDescent="0.2">
      <c r="A50" s="675"/>
      <c r="B50" s="675"/>
      <c r="C50" s="676"/>
      <c r="D50" s="675"/>
      <c r="E50" s="675"/>
      <c r="F50" s="675"/>
      <c r="G50" s="680"/>
      <c r="H50" s="675"/>
      <c r="J50" s="675"/>
      <c r="L50" s="675"/>
    </row>
    <row r="51" spans="1:12" s="328" customFormat="1" ht="11.25" x14ac:dyDescent="0.2">
      <c r="A51" s="675"/>
      <c r="B51" s="675"/>
      <c r="C51" s="682"/>
      <c r="D51" s="675"/>
      <c r="E51" s="675"/>
      <c r="F51" s="675"/>
      <c r="G51" s="680"/>
      <c r="H51" s="675"/>
      <c r="J51" s="675"/>
      <c r="L51" s="675"/>
    </row>
    <row r="52" spans="1:12" s="328" customFormat="1" ht="11.25" x14ac:dyDescent="0.2">
      <c r="A52" s="675"/>
      <c r="B52" s="675"/>
      <c r="C52" s="682"/>
      <c r="D52" s="675"/>
      <c r="E52" s="675"/>
      <c r="F52" s="675"/>
      <c r="G52" s="680"/>
      <c r="H52" s="675"/>
      <c r="J52" s="675"/>
      <c r="L52" s="675"/>
    </row>
    <row r="53" spans="1:12" s="328" customFormat="1" ht="11.25" x14ac:dyDescent="0.2">
      <c r="A53" s="675"/>
      <c r="B53" s="675"/>
      <c r="C53" s="682"/>
      <c r="D53" s="675"/>
      <c r="E53" s="675"/>
      <c r="F53" s="675"/>
      <c r="G53" s="680"/>
      <c r="H53" s="675"/>
      <c r="J53" s="675"/>
      <c r="L53" s="675"/>
    </row>
    <row r="54" spans="1:12" s="328" customFormat="1" ht="11.25" x14ac:dyDescent="0.2">
      <c r="A54" s="675"/>
      <c r="B54" s="675"/>
      <c r="C54" s="676"/>
      <c r="D54" s="675"/>
      <c r="E54" s="675"/>
      <c r="F54" s="677"/>
      <c r="G54" s="680"/>
      <c r="H54" s="675"/>
      <c r="J54" s="675"/>
      <c r="L54" s="675"/>
    </row>
    <row r="55" spans="1:12" s="328" customFormat="1" ht="11.25" x14ac:dyDescent="0.2">
      <c r="A55" s="675"/>
      <c r="B55" s="675"/>
      <c r="C55" s="676"/>
      <c r="D55" s="677"/>
      <c r="E55" s="677"/>
      <c r="F55" s="677"/>
      <c r="G55" s="680"/>
      <c r="H55" s="675"/>
      <c r="J55" s="675"/>
      <c r="L55" s="675"/>
    </row>
    <row r="56" spans="1:12" s="328" customFormat="1" ht="11.25" x14ac:dyDescent="0.2">
      <c r="A56" s="675"/>
      <c r="B56" s="675"/>
      <c r="C56" s="676"/>
      <c r="D56" s="675"/>
      <c r="E56" s="675"/>
      <c r="F56" s="675"/>
      <c r="G56" s="675"/>
      <c r="H56" s="675"/>
      <c r="J56" s="675"/>
      <c r="L56" s="675"/>
    </row>
    <row r="57" spans="1:12" s="328" customFormat="1" ht="11.25" x14ac:dyDescent="0.2">
      <c r="A57" s="675"/>
      <c r="B57" s="675"/>
      <c r="C57" s="676"/>
      <c r="D57" s="675"/>
      <c r="E57" s="675"/>
      <c r="F57" s="675"/>
      <c r="G57" s="675"/>
      <c r="H57" s="675"/>
      <c r="J57" s="675"/>
      <c r="L57" s="675"/>
    </row>
    <row r="58" spans="1:12" s="328" customFormat="1" ht="11.25" x14ac:dyDescent="0.2">
      <c r="A58" s="675"/>
      <c r="B58" s="675"/>
      <c r="C58" s="676"/>
      <c r="D58" s="675"/>
      <c r="E58" s="675"/>
      <c r="F58" s="675"/>
      <c r="G58" s="675"/>
      <c r="H58" s="675"/>
      <c r="J58" s="675"/>
      <c r="L58" s="675"/>
    </row>
    <row r="59" spans="1:12" s="328" customFormat="1" ht="11.25" x14ac:dyDescent="0.2">
      <c r="A59" s="675"/>
      <c r="B59" s="675"/>
      <c r="C59" s="676"/>
      <c r="D59" s="675"/>
      <c r="E59" s="675"/>
      <c r="F59" s="675"/>
      <c r="G59" s="675"/>
      <c r="H59" s="675"/>
      <c r="J59" s="675"/>
      <c r="L59" s="675"/>
    </row>
    <row r="60" spans="1:12" s="328" customFormat="1" ht="11.25" x14ac:dyDescent="0.2">
      <c r="A60" s="675"/>
      <c r="B60" s="675"/>
      <c r="C60" s="676"/>
      <c r="D60" s="675"/>
      <c r="E60" s="675"/>
      <c r="F60" s="675"/>
      <c r="G60" s="675"/>
      <c r="H60" s="675"/>
      <c r="J60" s="675"/>
      <c r="L60" s="675"/>
    </row>
    <row r="61" spans="1:12" s="328" customFormat="1" ht="11.25" x14ac:dyDescent="0.2">
      <c r="A61" s="675"/>
      <c r="B61" s="675"/>
      <c r="C61" s="676"/>
      <c r="D61" s="675"/>
      <c r="E61" s="675"/>
      <c r="F61" s="675"/>
      <c r="G61" s="675"/>
      <c r="H61" s="675"/>
      <c r="J61" s="675"/>
      <c r="L61" s="675"/>
    </row>
    <row r="62" spans="1:12" s="328" customFormat="1" ht="11.25" x14ac:dyDescent="0.2">
      <c r="A62" s="675"/>
      <c r="B62" s="675"/>
      <c r="C62" s="676"/>
      <c r="D62" s="675"/>
      <c r="E62" s="675"/>
      <c r="F62" s="675"/>
      <c r="G62" s="675"/>
      <c r="H62" s="675"/>
      <c r="J62" s="675"/>
      <c r="L62" s="675"/>
    </row>
    <row r="63" spans="1:12" s="328" customFormat="1" ht="11.25" x14ac:dyDescent="0.2">
      <c r="A63" s="675"/>
      <c r="B63" s="675"/>
      <c r="C63" s="676"/>
      <c r="D63" s="675"/>
      <c r="E63" s="675"/>
      <c r="F63" s="675"/>
      <c r="G63" s="675"/>
      <c r="H63" s="675"/>
      <c r="J63" s="675"/>
      <c r="L63" s="675"/>
    </row>
    <row r="64" spans="1:12" s="328" customFormat="1" ht="11.25" x14ac:dyDescent="0.2">
      <c r="A64" s="675"/>
      <c r="B64" s="675"/>
      <c r="C64" s="676"/>
      <c r="D64" s="675"/>
      <c r="E64" s="675"/>
      <c r="F64" s="675"/>
      <c r="G64" s="675"/>
      <c r="H64" s="675"/>
      <c r="J64" s="675"/>
      <c r="L64" s="675"/>
    </row>
    <row r="65" spans="1:12" s="328" customFormat="1" ht="11.25" x14ac:dyDescent="0.2">
      <c r="A65" s="675"/>
      <c r="B65" s="675"/>
      <c r="C65" s="676"/>
      <c r="D65" s="675"/>
      <c r="E65" s="675"/>
      <c r="F65" s="675"/>
      <c r="G65" s="675"/>
      <c r="H65" s="675"/>
      <c r="J65" s="675"/>
      <c r="L65" s="675"/>
    </row>
    <row r="66" spans="1:12" s="328" customFormat="1" ht="11.25" x14ac:dyDescent="0.2">
      <c r="A66" s="675"/>
      <c r="B66" s="675"/>
      <c r="C66" s="676"/>
      <c r="D66" s="675"/>
      <c r="E66" s="675"/>
      <c r="F66" s="675"/>
      <c r="G66" s="675"/>
      <c r="H66" s="675"/>
      <c r="J66" s="675"/>
      <c r="L66" s="675"/>
    </row>
    <row r="67" spans="1:12" s="328" customFormat="1" ht="11.25" x14ac:dyDescent="0.2">
      <c r="A67" s="675"/>
      <c r="B67" s="675"/>
      <c r="C67" s="676"/>
      <c r="D67" s="675"/>
      <c r="E67" s="675"/>
      <c r="F67" s="675"/>
      <c r="G67" s="675"/>
      <c r="H67" s="675"/>
      <c r="J67" s="675"/>
      <c r="L67" s="675"/>
    </row>
    <row r="68" spans="1:12" s="328" customFormat="1" ht="11.25" x14ac:dyDescent="0.2">
      <c r="A68" s="675"/>
      <c r="B68" s="675"/>
      <c r="C68" s="676"/>
      <c r="D68" s="675"/>
      <c r="E68" s="675"/>
      <c r="F68" s="675"/>
      <c r="G68" s="675"/>
      <c r="H68" s="675"/>
      <c r="J68" s="675"/>
      <c r="L68" s="675"/>
    </row>
    <row r="69" spans="1:12" s="328" customFormat="1" ht="11.25" x14ac:dyDescent="0.2">
      <c r="A69" s="675"/>
      <c r="B69" s="675"/>
      <c r="C69" s="676"/>
      <c r="D69" s="675"/>
      <c r="E69" s="675"/>
      <c r="F69" s="675"/>
      <c r="G69" s="675"/>
      <c r="H69" s="675"/>
      <c r="J69" s="675"/>
      <c r="L69" s="675"/>
    </row>
    <row r="70" spans="1:12" s="328" customFormat="1" ht="11.25" x14ac:dyDescent="0.2">
      <c r="A70" s="675"/>
      <c r="B70" s="675"/>
      <c r="C70" s="676"/>
      <c r="D70" s="675"/>
      <c r="E70" s="675"/>
      <c r="F70" s="675"/>
      <c r="G70" s="675"/>
      <c r="H70" s="675"/>
      <c r="J70" s="675"/>
      <c r="L70" s="675"/>
    </row>
    <row r="71" spans="1:12" s="328" customFormat="1" ht="11.25" x14ac:dyDescent="0.2">
      <c r="A71" s="675"/>
      <c r="B71" s="675"/>
      <c r="C71" s="676"/>
      <c r="D71" s="675"/>
      <c r="E71" s="675"/>
      <c r="F71" s="675"/>
      <c r="G71" s="675"/>
      <c r="H71" s="675"/>
      <c r="J71" s="675"/>
      <c r="L71" s="675"/>
    </row>
    <row r="72" spans="1:12" s="328" customFormat="1" ht="11.25" x14ac:dyDescent="0.2">
      <c r="A72" s="675"/>
      <c r="B72" s="675"/>
      <c r="C72" s="676"/>
      <c r="D72" s="675"/>
      <c r="E72" s="675"/>
      <c r="F72" s="675"/>
      <c r="G72" s="675"/>
      <c r="H72" s="683"/>
      <c r="J72" s="675"/>
      <c r="L72" s="675"/>
    </row>
    <row r="73" spans="1:12" s="328" customFormat="1" ht="11.25" x14ac:dyDescent="0.2">
      <c r="A73" s="675"/>
      <c r="B73" s="675"/>
      <c r="C73" s="676"/>
      <c r="D73" s="675"/>
      <c r="E73" s="675"/>
      <c r="F73" s="675"/>
      <c r="G73" s="675"/>
      <c r="H73" s="675"/>
      <c r="J73" s="675"/>
      <c r="L73" s="675"/>
    </row>
    <row r="74" spans="1:12" s="328" customFormat="1" ht="11.25" x14ac:dyDescent="0.2">
      <c r="A74" s="675"/>
      <c r="B74" s="675"/>
      <c r="C74" s="676"/>
      <c r="D74" s="675"/>
      <c r="E74" s="675"/>
      <c r="F74" s="675"/>
      <c r="G74" s="675"/>
      <c r="H74" s="675"/>
      <c r="J74" s="675"/>
      <c r="L74" s="675"/>
    </row>
    <row r="75" spans="1:12" s="328" customFormat="1" ht="11.25" x14ac:dyDescent="0.2">
      <c r="A75" s="675"/>
      <c r="B75" s="675"/>
      <c r="C75" s="676"/>
      <c r="D75" s="675"/>
      <c r="E75" s="675"/>
      <c r="F75" s="675"/>
      <c r="G75" s="675"/>
      <c r="H75" s="675"/>
      <c r="J75" s="675"/>
      <c r="L75" s="675"/>
    </row>
    <row r="76" spans="1:12" s="328" customFormat="1" ht="11.25" x14ac:dyDescent="0.2">
      <c r="A76" s="675"/>
      <c r="B76" s="675"/>
      <c r="C76" s="676"/>
      <c r="D76" s="675"/>
      <c r="E76" s="675"/>
      <c r="F76" s="675"/>
      <c r="G76" s="675"/>
      <c r="H76" s="675"/>
      <c r="J76" s="675"/>
      <c r="L76" s="675"/>
    </row>
    <row r="77" spans="1:12" s="328" customFormat="1" ht="11.25" x14ac:dyDescent="0.2">
      <c r="A77" s="675"/>
      <c r="B77" s="675"/>
      <c r="C77" s="676"/>
      <c r="D77" s="675"/>
      <c r="E77" s="675"/>
      <c r="F77" s="675"/>
      <c r="G77" s="675"/>
      <c r="H77" s="675"/>
      <c r="J77" s="675"/>
      <c r="L77" s="675"/>
    </row>
    <row r="78" spans="1:12" s="328" customFormat="1" ht="11.25" x14ac:dyDescent="0.2">
      <c r="A78" s="675"/>
      <c r="B78" s="675"/>
      <c r="C78" s="676"/>
      <c r="D78" s="675"/>
      <c r="E78" s="675"/>
      <c r="F78" s="675"/>
      <c r="G78" s="675"/>
      <c r="H78" s="675"/>
      <c r="J78" s="675"/>
      <c r="L78" s="675"/>
    </row>
    <row r="79" spans="1:12" s="328" customFormat="1" ht="11.25" x14ac:dyDescent="0.2">
      <c r="A79" s="675"/>
      <c r="B79" s="675"/>
      <c r="C79" s="676"/>
      <c r="D79" s="675"/>
      <c r="E79" s="675"/>
      <c r="F79" s="675"/>
      <c r="G79" s="675"/>
      <c r="H79" s="675"/>
      <c r="J79" s="675"/>
      <c r="L79" s="675"/>
    </row>
    <row r="80" spans="1:12" s="328" customFormat="1" ht="11.25" x14ac:dyDescent="0.2">
      <c r="A80" s="675"/>
      <c r="B80" s="675"/>
      <c r="C80" s="676"/>
      <c r="D80" s="675"/>
      <c r="E80" s="675"/>
      <c r="F80" s="675"/>
      <c r="G80" s="675"/>
      <c r="H80" s="675"/>
      <c r="J80" s="675"/>
      <c r="L80" s="675"/>
    </row>
    <row r="81" spans="1:12" s="328" customFormat="1" ht="11.25" x14ac:dyDescent="0.2">
      <c r="A81" s="675"/>
      <c r="B81" s="675"/>
      <c r="C81" s="676"/>
      <c r="D81" s="675"/>
      <c r="E81" s="675"/>
      <c r="F81" s="675"/>
      <c r="G81" s="675"/>
      <c r="H81" s="675"/>
      <c r="J81" s="675"/>
      <c r="L81" s="675"/>
    </row>
    <row r="82" spans="1:12" s="328" customFormat="1" ht="11.25" x14ac:dyDescent="0.2">
      <c r="A82" s="675"/>
      <c r="B82" s="675"/>
      <c r="C82" s="676"/>
      <c r="D82" s="675"/>
      <c r="E82" s="675"/>
      <c r="F82" s="675"/>
      <c r="G82" s="675"/>
      <c r="H82" s="675"/>
      <c r="J82" s="675"/>
      <c r="L82" s="675"/>
    </row>
    <row r="83" spans="1:12" s="328" customFormat="1" ht="11.25" x14ac:dyDescent="0.2">
      <c r="A83" s="675"/>
      <c r="B83" s="675"/>
      <c r="C83" s="676"/>
      <c r="D83" s="675"/>
      <c r="E83" s="675"/>
      <c r="F83" s="675"/>
      <c r="G83" s="675"/>
      <c r="H83" s="675"/>
      <c r="J83" s="675"/>
      <c r="L83" s="675"/>
    </row>
    <row r="84" spans="1:12" s="328" customFormat="1" ht="11.25" x14ac:dyDescent="0.2">
      <c r="A84" s="675"/>
      <c r="B84" s="675"/>
      <c r="C84" s="676"/>
      <c r="D84" s="675"/>
      <c r="E84" s="675"/>
      <c r="F84" s="675"/>
      <c r="G84" s="675"/>
      <c r="H84" s="675"/>
      <c r="J84" s="675"/>
      <c r="L84" s="675"/>
    </row>
    <row r="85" spans="1:12" s="328" customFormat="1" ht="11.25" x14ac:dyDescent="0.2">
      <c r="A85" s="675"/>
      <c r="B85" s="675"/>
      <c r="C85" s="676"/>
      <c r="D85" s="675"/>
      <c r="E85" s="675"/>
      <c r="F85" s="675"/>
      <c r="G85" s="675"/>
      <c r="H85" s="675"/>
      <c r="J85" s="675"/>
      <c r="L85" s="675"/>
    </row>
    <row r="86" spans="1:12" s="328" customFormat="1" ht="11.25" x14ac:dyDescent="0.2">
      <c r="A86" s="675"/>
      <c r="B86" s="675"/>
      <c r="C86" s="676"/>
      <c r="D86" s="675"/>
      <c r="E86" s="675"/>
      <c r="F86" s="675"/>
      <c r="G86" s="675"/>
      <c r="H86" s="675"/>
      <c r="J86" s="675"/>
      <c r="L86" s="675"/>
    </row>
    <row r="87" spans="1:12" s="328" customFormat="1" ht="11.25" x14ac:dyDescent="0.2">
      <c r="A87" s="675"/>
      <c r="B87" s="675"/>
      <c r="C87" s="676"/>
      <c r="D87" s="675"/>
      <c r="E87" s="675"/>
      <c r="F87" s="675"/>
      <c r="G87" s="675"/>
      <c r="H87" s="675"/>
      <c r="J87" s="675"/>
      <c r="L87" s="675"/>
    </row>
    <row r="88" spans="1:12" s="328" customFormat="1" ht="11.25" x14ac:dyDescent="0.2">
      <c r="A88" s="675"/>
      <c r="B88" s="675"/>
      <c r="C88" s="676"/>
      <c r="D88" s="675"/>
      <c r="E88" s="675"/>
      <c r="F88" s="675"/>
      <c r="G88" s="675"/>
      <c r="H88" s="675"/>
      <c r="J88" s="675"/>
      <c r="L88" s="675"/>
    </row>
    <row r="89" spans="1:12" s="328" customFormat="1" ht="11.25" x14ac:dyDescent="0.2">
      <c r="A89" s="675"/>
      <c r="B89" s="675"/>
      <c r="C89" s="676"/>
      <c r="D89" s="675"/>
      <c r="E89" s="675"/>
      <c r="F89" s="675"/>
      <c r="G89" s="675"/>
      <c r="H89" s="675"/>
      <c r="J89" s="675"/>
      <c r="L89" s="675"/>
    </row>
    <row r="90" spans="1:12" s="328" customFormat="1" ht="11.25" x14ac:dyDescent="0.2">
      <c r="A90" s="675"/>
      <c r="B90" s="675"/>
      <c r="C90" s="676"/>
      <c r="D90" s="675"/>
      <c r="E90" s="675"/>
      <c r="F90" s="675"/>
      <c r="G90" s="675"/>
      <c r="H90" s="675"/>
      <c r="J90" s="675"/>
      <c r="L90" s="675"/>
    </row>
    <row r="91" spans="1:12" s="328" customFormat="1" ht="11.25" x14ac:dyDescent="0.2">
      <c r="A91" s="675"/>
      <c r="B91" s="675"/>
      <c r="C91" s="676"/>
      <c r="D91" s="675"/>
      <c r="E91" s="675"/>
      <c r="F91" s="675"/>
      <c r="G91" s="675"/>
      <c r="H91" s="675"/>
      <c r="J91" s="675"/>
      <c r="L91" s="675"/>
    </row>
    <row r="92" spans="1:12" s="328" customFormat="1" ht="11.25" x14ac:dyDescent="0.2">
      <c r="A92" s="675"/>
      <c r="B92" s="675"/>
      <c r="C92" s="676"/>
      <c r="D92" s="675"/>
      <c r="E92" s="675"/>
      <c r="F92" s="675"/>
      <c r="G92" s="675"/>
      <c r="H92" s="675"/>
      <c r="J92" s="675"/>
      <c r="L92" s="675"/>
    </row>
    <row r="93" spans="1:12" s="328" customFormat="1" ht="11.25" x14ac:dyDescent="0.2">
      <c r="A93" s="675"/>
      <c r="B93" s="675"/>
      <c r="C93" s="676"/>
      <c r="D93" s="675"/>
      <c r="E93" s="675"/>
      <c r="F93" s="675"/>
      <c r="G93" s="675"/>
      <c r="H93" s="675"/>
      <c r="J93" s="675"/>
      <c r="L93" s="675"/>
    </row>
    <row r="94" spans="1:12" s="328" customFormat="1" ht="11.25" x14ac:dyDescent="0.2">
      <c r="A94" s="675"/>
      <c r="B94" s="675"/>
      <c r="C94" s="676"/>
      <c r="D94" s="675"/>
      <c r="E94" s="675"/>
      <c r="F94" s="675"/>
      <c r="G94" s="675"/>
      <c r="H94" s="675"/>
      <c r="J94" s="675"/>
      <c r="L94" s="675"/>
    </row>
    <row r="95" spans="1:12" s="328" customFormat="1" ht="11.25" x14ac:dyDescent="0.2">
      <c r="A95" s="675"/>
      <c r="B95" s="675"/>
      <c r="C95" s="676"/>
      <c r="D95" s="675"/>
      <c r="E95" s="675"/>
      <c r="F95" s="675"/>
      <c r="G95" s="675"/>
      <c r="H95" s="675"/>
      <c r="J95" s="675"/>
      <c r="L95" s="675"/>
    </row>
    <row r="96" spans="1:12" s="328" customFormat="1" ht="11.25" x14ac:dyDescent="0.2">
      <c r="A96" s="675"/>
      <c r="B96" s="675"/>
      <c r="C96" s="676"/>
      <c r="D96" s="675"/>
      <c r="E96" s="675"/>
      <c r="F96" s="675"/>
      <c r="G96" s="675"/>
      <c r="H96" s="675"/>
      <c r="J96" s="675"/>
      <c r="L96" s="675"/>
    </row>
    <row r="97" spans="1:12" s="328" customFormat="1" ht="11.25" x14ac:dyDescent="0.2">
      <c r="A97" s="675"/>
      <c r="B97" s="675"/>
      <c r="C97" s="676"/>
      <c r="D97" s="675"/>
      <c r="E97" s="675"/>
      <c r="F97" s="675"/>
      <c r="G97" s="675"/>
      <c r="H97" s="675"/>
      <c r="J97" s="675"/>
      <c r="L97" s="675"/>
    </row>
    <row r="98" spans="1:12" s="328" customFormat="1" ht="11.25" x14ac:dyDescent="0.2">
      <c r="A98" s="675"/>
      <c r="B98" s="675"/>
      <c r="C98" s="676"/>
      <c r="D98" s="675"/>
      <c r="E98" s="675"/>
      <c r="F98" s="675"/>
      <c r="G98" s="675"/>
      <c r="H98" s="675"/>
      <c r="J98" s="675"/>
      <c r="L98" s="675"/>
    </row>
    <row r="99" spans="1:12" s="328" customFormat="1" ht="11.25" x14ac:dyDescent="0.2">
      <c r="A99" s="675"/>
      <c r="B99" s="675"/>
      <c r="C99" s="676"/>
      <c r="D99" s="675"/>
      <c r="E99" s="675"/>
      <c r="F99" s="675"/>
      <c r="G99" s="675"/>
      <c r="H99" s="675"/>
      <c r="J99" s="675"/>
      <c r="L99" s="675"/>
    </row>
    <row r="100" spans="1:12" s="328" customFormat="1" ht="11.25" x14ac:dyDescent="0.2">
      <c r="A100" s="675"/>
      <c r="B100" s="675"/>
      <c r="C100" s="676"/>
      <c r="D100" s="675"/>
      <c r="E100" s="675"/>
      <c r="F100" s="675"/>
      <c r="G100" s="675"/>
      <c r="H100" s="675"/>
      <c r="J100" s="675"/>
      <c r="L100" s="675"/>
    </row>
    <row r="101" spans="1:12" s="328" customFormat="1" ht="11.25" x14ac:dyDescent="0.2">
      <c r="A101" s="675"/>
      <c r="B101" s="675"/>
      <c r="C101" s="676"/>
      <c r="D101" s="675"/>
      <c r="E101" s="675"/>
      <c r="F101" s="675"/>
      <c r="G101" s="675"/>
      <c r="H101" s="675"/>
      <c r="J101" s="675"/>
      <c r="L101" s="675"/>
    </row>
    <row r="102" spans="1:12" s="328" customFormat="1" ht="11.25" x14ac:dyDescent="0.2">
      <c r="A102" s="675"/>
      <c r="B102" s="675"/>
      <c r="C102" s="676"/>
      <c r="D102" s="675"/>
      <c r="E102" s="675"/>
      <c r="F102" s="675"/>
      <c r="G102" s="675"/>
      <c r="H102" s="675"/>
      <c r="J102" s="675"/>
      <c r="L102" s="675"/>
    </row>
    <row r="103" spans="1:12" s="328" customFormat="1" ht="11.25" x14ac:dyDescent="0.2">
      <c r="A103" s="675"/>
      <c r="B103" s="675"/>
      <c r="C103" s="676"/>
      <c r="D103" s="675"/>
      <c r="E103" s="675"/>
      <c r="F103" s="675"/>
      <c r="G103" s="675"/>
      <c r="H103" s="675"/>
      <c r="J103" s="675"/>
      <c r="L103" s="675"/>
    </row>
    <row r="104" spans="1:12" s="328" customFormat="1" ht="11.25" x14ac:dyDescent="0.2">
      <c r="A104" s="675"/>
      <c r="B104" s="675"/>
      <c r="C104" s="676"/>
      <c r="D104" s="675"/>
      <c r="E104" s="675"/>
      <c r="F104" s="675"/>
      <c r="G104" s="675"/>
      <c r="H104" s="675"/>
      <c r="J104" s="675"/>
      <c r="L104" s="675"/>
    </row>
    <row r="105" spans="1:12" s="328" customFormat="1" ht="11.25" x14ac:dyDescent="0.2">
      <c r="A105" s="675"/>
      <c r="B105" s="675"/>
      <c r="C105" s="676"/>
      <c r="D105" s="675"/>
      <c r="E105" s="675"/>
      <c r="F105" s="675"/>
      <c r="G105" s="675"/>
      <c r="H105" s="675"/>
      <c r="J105" s="675"/>
      <c r="L105" s="675"/>
    </row>
    <row r="106" spans="1:12" s="328" customFormat="1" ht="11.25" x14ac:dyDescent="0.2">
      <c r="A106" s="675"/>
      <c r="B106" s="675"/>
      <c r="C106" s="676"/>
      <c r="D106" s="675"/>
      <c r="E106" s="675"/>
      <c r="F106" s="675"/>
      <c r="G106" s="675"/>
      <c r="H106" s="675"/>
      <c r="J106" s="675"/>
      <c r="L106" s="675"/>
    </row>
    <row r="107" spans="1:12" s="328" customFormat="1" ht="11.25" x14ac:dyDescent="0.2">
      <c r="A107" s="675"/>
      <c r="B107" s="675"/>
      <c r="C107" s="676"/>
      <c r="D107" s="675"/>
      <c r="E107" s="675"/>
      <c r="F107" s="675"/>
      <c r="G107" s="675"/>
      <c r="H107" s="675"/>
      <c r="J107" s="675"/>
      <c r="L107" s="675"/>
    </row>
    <row r="108" spans="1:12" s="328" customFormat="1" ht="11.25" x14ac:dyDescent="0.2">
      <c r="A108" s="675"/>
      <c r="B108" s="675"/>
      <c r="C108" s="676"/>
      <c r="D108" s="675"/>
      <c r="E108" s="675"/>
      <c r="F108" s="675"/>
      <c r="G108" s="675"/>
      <c r="H108" s="675"/>
      <c r="J108" s="675"/>
      <c r="L108" s="675"/>
    </row>
    <row r="109" spans="1:12" s="328" customFormat="1" ht="11.25" x14ac:dyDescent="0.2">
      <c r="A109" s="675"/>
      <c r="B109" s="675"/>
      <c r="C109" s="676"/>
      <c r="D109" s="675"/>
      <c r="E109" s="675"/>
      <c r="F109" s="675"/>
      <c r="G109" s="675"/>
      <c r="H109" s="675"/>
      <c r="J109" s="675"/>
      <c r="L109" s="675"/>
    </row>
    <row r="110" spans="1:12" s="328" customFormat="1" ht="11.25" x14ac:dyDescent="0.2">
      <c r="A110" s="675"/>
      <c r="B110" s="675"/>
      <c r="C110" s="676"/>
      <c r="D110" s="675"/>
      <c r="E110" s="675"/>
      <c r="F110" s="675"/>
      <c r="G110" s="675"/>
      <c r="H110" s="675"/>
      <c r="J110" s="675"/>
      <c r="L110" s="675"/>
    </row>
    <row r="111" spans="1:12" s="328" customFormat="1" ht="11.25" x14ac:dyDescent="0.2">
      <c r="A111" s="675"/>
      <c r="B111" s="675"/>
      <c r="C111" s="676"/>
      <c r="D111" s="675"/>
      <c r="E111" s="675"/>
      <c r="F111" s="675"/>
      <c r="G111" s="675"/>
      <c r="H111" s="675"/>
      <c r="J111" s="675"/>
      <c r="L111" s="675"/>
    </row>
  </sheetData>
  <mergeCells count="7">
    <mergeCell ref="B1:M1"/>
    <mergeCell ref="C2:M2"/>
    <mergeCell ref="B3:M3"/>
    <mergeCell ref="F4:G4"/>
    <mergeCell ref="H4:I4"/>
    <mergeCell ref="J4:K4"/>
    <mergeCell ref="L4:M4"/>
  </mergeCells>
  <printOptions gridLines="1"/>
  <pageMargins left="0.39370078740157483" right="0.19685039370078741" top="0.98425196850393704" bottom="0.98425196850393704" header="0.51181102362204722" footer="0.51181102362204722"/>
  <pageSetup paperSize="8" fitToHeight="0" orientation="landscape" r:id="rId1"/>
  <headerFooter alignWithMargins="0">
    <oddHeader>&amp;L&amp;P&amp;R&amp;"Arial,Bold"&amp;12ANNEXURE I6</oddHeader>
    <oddFooter>&amp;L&amp;F&amp;C&amp;A&amp;R&amp;D</oddFooter>
  </headerFooter>
  <rowBreaks count="3" manualBreakCount="3">
    <brk id="15" max="12" man="1"/>
    <brk id="24" max="12" man="1"/>
    <brk id="32" max="12"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N488"/>
  <sheetViews>
    <sheetView tabSelected="1" view="pageBreakPreview" zoomScale="60" zoomScaleNormal="100" workbookViewId="0">
      <pane xSplit="7" ySplit="1" topLeftCell="H2" activePane="bottomRight" state="frozen"/>
      <selection activeCell="G306" sqref="G306"/>
      <selection pane="topRight" activeCell="G306" sqref="G306"/>
      <selection pane="bottomLeft" activeCell="G306" sqref="G306"/>
      <selection pane="bottomRight" activeCell="G306" sqref="G306"/>
    </sheetView>
  </sheetViews>
  <sheetFormatPr defaultColWidth="9.140625" defaultRowHeight="11.25" x14ac:dyDescent="0.25"/>
  <cols>
    <col min="1" max="1" width="3.5703125" style="704" hidden="1" customWidth="1"/>
    <col min="2" max="2" width="34.140625" style="741" hidden="1" customWidth="1"/>
    <col min="3" max="3" width="3.28515625" style="742" customWidth="1"/>
    <col min="4" max="4" width="3.7109375" style="740" customWidth="1"/>
    <col min="5" max="5" width="3.5703125" style="742" customWidth="1"/>
    <col min="6" max="6" width="22" style="742" bestFit="1" customWidth="1"/>
    <col min="7" max="7" width="30" style="740" customWidth="1"/>
    <col min="8" max="8" width="8.85546875" style="743" customWidth="1"/>
    <col min="9" max="9" width="7.42578125" style="743" customWidth="1"/>
    <col min="10" max="10" width="6.140625" style="743" customWidth="1"/>
    <col min="11" max="11" width="8" style="743" customWidth="1"/>
    <col min="12" max="12" width="10.140625" style="743" customWidth="1"/>
    <col min="13" max="13" width="18.42578125" style="862" customWidth="1"/>
    <col min="14" max="14" width="12.140625" style="744" customWidth="1"/>
    <col min="15" max="15" width="14" style="744" customWidth="1"/>
    <col min="16" max="16" width="11.7109375" style="748" customWidth="1"/>
    <col min="17" max="17" width="13.7109375" style="748" customWidth="1"/>
    <col min="18" max="18" width="16.28515625" style="748" customWidth="1"/>
    <col min="19" max="19" width="5.85546875" style="863" customWidth="1"/>
    <col min="20" max="20" width="10.7109375" style="864" customWidth="1"/>
    <col min="21" max="21" width="10.5703125" style="745" customWidth="1"/>
    <col min="22" max="22" width="10" style="745" customWidth="1"/>
    <col min="23" max="23" width="10.28515625" style="705" customWidth="1"/>
    <col min="24" max="24" width="12.28515625" style="893" customWidth="1"/>
    <col min="25" max="25" width="12.28515625" style="893" bestFit="1" customWidth="1"/>
    <col min="26" max="26" width="14.140625" style="893" bestFit="1" customWidth="1"/>
    <col min="27" max="27" width="10.7109375" style="704" hidden="1" customWidth="1"/>
    <col min="28" max="28" width="7.7109375" style="704" hidden="1" customWidth="1"/>
    <col min="29" max="37" width="9.140625" style="704" hidden="1" customWidth="1"/>
    <col min="38" max="38" width="11.28515625" style="704" hidden="1" customWidth="1"/>
    <col min="39" max="39" width="9.140625" style="704" hidden="1" customWidth="1"/>
    <col min="40" max="40" width="10.42578125" style="704" hidden="1" customWidth="1"/>
    <col min="41" max="41" width="12.28515625" style="704" bestFit="1" customWidth="1"/>
    <col min="42" max="42" width="12.28515625" style="906" bestFit="1" customWidth="1"/>
    <col min="43" max="43" width="9.85546875" style="704" bestFit="1" customWidth="1"/>
    <col min="44" max="16384" width="9.140625" style="704"/>
  </cols>
  <sheetData>
    <row r="1" spans="1:274" s="794" customFormat="1" ht="72.75" customHeight="1" x14ac:dyDescent="0.25">
      <c r="A1" s="784"/>
      <c r="B1" s="785" t="s">
        <v>1081</v>
      </c>
      <c r="C1" s="1156" t="s">
        <v>27</v>
      </c>
      <c r="D1" s="1156"/>
      <c r="E1" s="1156"/>
      <c r="F1" s="1112" t="s">
        <v>1082</v>
      </c>
      <c r="G1" s="1112" t="s">
        <v>1083</v>
      </c>
      <c r="H1" s="1112" t="s">
        <v>1084</v>
      </c>
      <c r="I1" s="1112" t="s">
        <v>1085</v>
      </c>
      <c r="J1" s="1112" t="s">
        <v>1086</v>
      </c>
      <c r="K1" s="786" t="s">
        <v>1087</v>
      </c>
      <c r="L1" s="786" t="s">
        <v>1452</v>
      </c>
      <c r="M1" s="787" t="s">
        <v>1088</v>
      </c>
      <c r="N1" s="787" t="s">
        <v>1089</v>
      </c>
      <c r="O1" s="787" t="s">
        <v>1090</v>
      </c>
      <c r="P1" s="787" t="s">
        <v>1091</v>
      </c>
      <c r="Q1" s="788" t="s">
        <v>1092</v>
      </c>
      <c r="R1" s="787" t="s">
        <v>1093</v>
      </c>
      <c r="S1" s="789" t="s">
        <v>1094</v>
      </c>
      <c r="T1" s="787" t="s">
        <v>1095</v>
      </c>
      <c r="U1" s="790" t="s">
        <v>1096</v>
      </c>
      <c r="V1" s="790" t="s">
        <v>1097</v>
      </c>
      <c r="W1" s="791" t="s">
        <v>1098</v>
      </c>
      <c r="X1" s="872" t="s">
        <v>1453</v>
      </c>
      <c r="Y1" s="872" t="s">
        <v>1454</v>
      </c>
      <c r="Z1" s="872" t="s">
        <v>1455</v>
      </c>
      <c r="AA1" s="792" t="s">
        <v>1099</v>
      </c>
      <c r="AB1" s="792" t="s">
        <v>1100</v>
      </c>
      <c r="AC1" s="792" t="s">
        <v>1101</v>
      </c>
      <c r="AD1" s="792" t="s">
        <v>1102</v>
      </c>
      <c r="AE1" s="792" t="s">
        <v>1103</v>
      </c>
      <c r="AF1" s="792" t="s">
        <v>1104</v>
      </c>
      <c r="AG1" s="792" t="s">
        <v>1105</v>
      </c>
      <c r="AH1" s="792" t="s">
        <v>1106</v>
      </c>
      <c r="AI1" s="792" t="s">
        <v>1107</v>
      </c>
      <c r="AJ1" s="792" t="s">
        <v>1108</v>
      </c>
      <c r="AK1" s="792" t="s">
        <v>1109</v>
      </c>
      <c r="AL1" s="792" t="s">
        <v>1110</v>
      </c>
      <c r="AM1" s="792"/>
      <c r="AN1" s="792"/>
      <c r="AO1" s="793" t="s">
        <v>1456</v>
      </c>
      <c r="AP1" s="873" t="s">
        <v>1457</v>
      </c>
    </row>
    <row r="2" spans="1:274" ht="27" customHeight="1" x14ac:dyDescent="0.2">
      <c r="A2" s="691">
        <v>39</v>
      </c>
      <c r="B2" s="693" t="s">
        <v>1154</v>
      </c>
      <c r="C2" s="696">
        <v>209</v>
      </c>
      <c r="D2" s="697">
        <v>544</v>
      </c>
      <c r="E2" s="707">
        <v>3</v>
      </c>
      <c r="F2" s="699" t="s">
        <v>1125</v>
      </c>
      <c r="G2" s="699" t="s">
        <v>1181</v>
      </c>
      <c r="H2" s="751" t="s">
        <v>1112</v>
      </c>
      <c r="I2" s="752" t="s">
        <v>1113</v>
      </c>
      <c r="J2" s="753" t="s">
        <v>1139</v>
      </c>
      <c r="K2" s="753" t="s">
        <v>1115</v>
      </c>
      <c r="L2" s="753" t="s">
        <v>1124</v>
      </c>
      <c r="M2" s="753" t="s">
        <v>1140</v>
      </c>
      <c r="N2" s="753" t="s">
        <v>1155</v>
      </c>
      <c r="O2" s="753" t="s">
        <v>1155</v>
      </c>
      <c r="P2" s="773" t="s">
        <v>1174</v>
      </c>
      <c r="Q2" s="765">
        <v>1</v>
      </c>
      <c r="R2" s="765">
        <v>1</v>
      </c>
      <c r="S2" s="755">
        <v>2</v>
      </c>
      <c r="T2" s="766">
        <v>2.12</v>
      </c>
      <c r="U2" s="771">
        <v>41456</v>
      </c>
      <c r="V2" s="758">
        <v>41791</v>
      </c>
      <c r="W2" s="874">
        <v>7</v>
      </c>
      <c r="X2" s="875">
        <v>100900</v>
      </c>
      <c r="Y2" s="875"/>
      <c r="Z2" s="875">
        <f t="shared" ref="Z2:Z65" si="0">Y2+X2</f>
        <v>100900</v>
      </c>
      <c r="AA2" s="702"/>
      <c r="AB2" s="702"/>
      <c r="AC2" s="702"/>
      <c r="AD2" s="702"/>
      <c r="AE2" s="702">
        <v>50000</v>
      </c>
      <c r="AF2" s="702">
        <v>50900</v>
      </c>
      <c r="AG2" s="702"/>
      <c r="AH2" s="702"/>
      <c r="AI2" s="702"/>
      <c r="AJ2" s="702"/>
      <c r="AK2" s="691"/>
      <c r="AL2" s="691"/>
      <c r="AM2" s="868">
        <f t="shared" ref="AM2:AM65" si="1">SUM(AA2:AL2)</f>
        <v>100900</v>
      </c>
      <c r="AN2" s="868">
        <f t="shared" ref="AN2:AN65" si="2">Z2-AM2</f>
        <v>0</v>
      </c>
      <c r="AO2" s="760">
        <v>106600</v>
      </c>
      <c r="AP2" s="868">
        <v>113600</v>
      </c>
      <c r="AQ2" s="706"/>
      <c r="FH2" s="705"/>
      <c r="FK2" s="705"/>
      <c r="FL2" s="705"/>
      <c r="FM2" s="705"/>
      <c r="FN2" s="705"/>
      <c r="FO2" s="705"/>
      <c r="FP2" s="705"/>
      <c r="FQ2" s="705"/>
      <c r="FR2" s="705"/>
      <c r="FS2" s="705"/>
      <c r="FT2" s="705"/>
      <c r="FU2" s="705"/>
      <c r="FV2" s="705"/>
      <c r="FW2" s="705"/>
      <c r="FX2" s="705"/>
      <c r="FY2" s="705"/>
      <c r="FZ2" s="705"/>
      <c r="GA2" s="705"/>
      <c r="GB2" s="705"/>
      <c r="GC2" s="705"/>
      <c r="GD2" s="705"/>
      <c r="GE2" s="705"/>
      <c r="GF2" s="705"/>
      <c r="GG2" s="705"/>
      <c r="GH2" s="705"/>
      <c r="GI2" s="705"/>
      <c r="GJ2" s="705"/>
      <c r="GK2" s="705"/>
      <c r="GL2" s="705"/>
      <c r="GM2" s="705"/>
      <c r="GN2" s="706"/>
      <c r="GP2" s="746"/>
      <c r="IA2" s="706"/>
      <c r="IB2" s="706"/>
      <c r="IC2" s="706"/>
      <c r="ID2" s="706"/>
      <c r="IE2" s="706"/>
      <c r="IF2" s="706"/>
      <c r="IG2" s="706"/>
      <c r="IH2" s="706"/>
      <c r="II2" s="706"/>
      <c r="IJ2" s="706"/>
      <c r="IK2" s="706"/>
      <c r="IL2" s="706"/>
      <c r="IM2" s="706"/>
      <c r="IN2" s="706"/>
      <c r="IO2" s="706"/>
      <c r="IP2" s="706"/>
      <c r="IQ2" s="706"/>
      <c r="IR2" s="706"/>
      <c r="IS2" s="706"/>
      <c r="IT2" s="706"/>
      <c r="IU2" s="706"/>
      <c r="JA2" s="706"/>
      <c r="JB2" s="706"/>
      <c r="JC2" s="706"/>
      <c r="JD2" s="706"/>
      <c r="JE2" s="706"/>
      <c r="JF2" s="706"/>
      <c r="JG2" s="706"/>
      <c r="JH2" s="706"/>
      <c r="JI2" s="706"/>
      <c r="JJ2" s="706"/>
      <c r="JK2" s="706"/>
      <c r="JL2" s="706"/>
      <c r="JM2" s="706"/>
      <c r="JN2" s="706"/>
    </row>
    <row r="3" spans="1:274" ht="24.95" customHeight="1" x14ac:dyDescent="0.25">
      <c r="A3" s="691">
        <v>148</v>
      </c>
      <c r="B3" s="693" t="s">
        <v>1111</v>
      </c>
      <c r="C3" s="696">
        <v>245</v>
      </c>
      <c r="D3" s="697">
        <v>516</v>
      </c>
      <c r="E3" s="719">
        <v>6</v>
      </c>
      <c r="F3" s="720" t="s">
        <v>1147</v>
      </c>
      <c r="G3" s="715" t="s">
        <v>1148</v>
      </c>
      <c r="H3" s="751" t="s">
        <v>1112</v>
      </c>
      <c r="I3" s="752" t="s">
        <v>1113</v>
      </c>
      <c r="J3" s="761" t="s">
        <v>1114</v>
      </c>
      <c r="K3" s="753" t="s">
        <v>1115</v>
      </c>
      <c r="L3" s="753" t="s">
        <v>1116</v>
      </c>
      <c r="M3" s="753" t="s">
        <v>1117</v>
      </c>
      <c r="N3" s="753" t="s">
        <v>1118</v>
      </c>
      <c r="O3" s="753" t="s">
        <v>1117</v>
      </c>
      <c r="P3" s="753" t="s">
        <v>1142</v>
      </c>
      <c r="Q3" s="765">
        <v>1</v>
      </c>
      <c r="R3" s="765">
        <v>1</v>
      </c>
      <c r="S3" s="755">
        <v>3</v>
      </c>
      <c r="T3" s="763">
        <v>3.3</v>
      </c>
      <c r="U3" s="757">
        <v>41456</v>
      </c>
      <c r="V3" s="758">
        <v>41791</v>
      </c>
      <c r="W3" s="874">
        <v>20</v>
      </c>
      <c r="X3" s="875">
        <v>200000</v>
      </c>
      <c r="Y3" s="876">
        <v>500000</v>
      </c>
      <c r="Z3" s="875">
        <f t="shared" si="0"/>
        <v>700000</v>
      </c>
      <c r="AA3" s="702"/>
      <c r="AB3" s="702"/>
      <c r="AC3" s="702">
        <v>50000</v>
      </c>
      <c r="AD3" s="702">
        <v>50000</v>
      </c>
      <c r="AE3" s="702">
        <v>50000</v>
      </c>
      <c r="AF3" s="702">
        <v>50000</v>
      </c>
      <c r="AG3" s="702">
        <v>150000</v>
      </c>
      <c r="AH3" s="702">
        <v>150000</v>
      </c>
      <c r="AI3" s="702">
        <v>200000</v>
      </c>
      <c r="AJ3" s="702"/>
      <c r="AK3" s="691"/>
      <c r="AL3" s="691"/>
      <c r="AM3" s="868">
        <f t="shared" si="1"/>
        <v>700000</v>
      </c>
      <c r="AN3" s="868">
        <f t="shared" si="2"/>
        <v>0</v>
      </c>
      <c r="AO3" s="760"/>
      <c r="AP3" s="868"/>
      <c r="AQ3" s="706"/>
      <c r="EV3" s="706"/>
      <c r="EW3" s="706"/>
      <c r="EX3" s="706"/>
      <c r="EY3" s="706"/>
      <c r="EZ3" s="706"/>
      <c r="FA3" s="706"/>
      <c r="FB3" s="706"/>
      <c r="FC3" s="706"/>
      <c r="FD3" s="706"/>
      <c r="FE3" s="706"/>
      <c r="FF3" s="706"/>
      <c r="FG3" s="706"/>
      <c r="GP3" s="746"/>
      <c r="IA3" s="706"/>
      <c r="IB3" s="706"/>
      <c r="IC3" s="706"/>
      <c r="ID3" s="706"/>
      <c r="IE3" s="706"/>
      <c r="IF3" s="706"/>
      <c r="IG3" s="706"/>
      <c r="IH3" s="706"/>
      <c r="II3" s="706"/>
      <c r="IJ3" s="706"/>
      <c r="IK3" s="706"/>
      <c r="IL3" s="706"/>
      <c r="IM3" s="706"/>
      <c r="IN3" s="706"/>
      <c r="IO3" s="706"/>
      <c r="IP3" s="706"/>
      <c r="IQ3" s="706"/>
      <c r="IR3" s="706"/>
      <c r="IS3" s="706"/>
      <c r="IT3" s="706"/>
      <c r="IU3" s="706"/>
      <c r="IX3" s="706"/>
      <c r="IY3" s="706"/>
      <c r="IZ3" s="706"/>
      <c r="JA3" s="878"/>
      <c r="JB3" s="878"/>
      <c r="JC3" s="878"/>
      <c r="JD3" s="878"/>
      <c r="JE3" s="878"/>
      <c r="JF3" s="878"/>
      <c r="JG3" s="878"/>
      <c r="JH3" s="878"/>
      <c r="JI3" s="878"/>
    </row>
    <row r="4" spans="1:274" ht="33.75" x14ac:dyDescent="0.25">
      <c r="A4" s="691">
        <v>259</v>
      </c>
      <c r="B4" s="693" t="s">
        <v>1352</v>
      </c>
      <c r="C4" s="696">
        <v>234</v>
      </c>
      <c r="D4" s="697">
        <v>632</v>
      </c>
      <c r="E4" s="707">
        <v>16</v>
      </c>
      <c r="F4" s="699" t="s">
        <v>1121</v>
      </c>
      <c r="G4" s="734" t="s">
        <v>1617</v>
      </c>
      <c r="H4" s="767" t="s">
        <v>1127</v>
      </c>
      <c r="I4" s="752" t="s">
        <v>1113</v>
      </c>
      <c r="J4" s="761" t="s">
        <v>1135</v>
      </c>
      <c r="K4" s="753" t="s">
        <v>1115</v>
      </c>
      <c r="L4" s="753" t="s">
        <v>1116</v>
      </c>
      <c r="M4" s="753" t="s">
        <v>1199</v>
      </c>
      <c r="N4" s="753" t="s">
        <v>1359</v>
      </c>
      <c r="O4" s="753" t="s">
        <v>1128</v>
      </c>
      <c r="P4" s="753" t="s">
        <v>1134</v>
      </c>
      <c r="Q4" s="765">
        <v>1</v>
      </c>
      <c r="R4" s="765">
        <v>1</v>
      </c>
      <c r="S4" s="755">
        <v>2</v>
      </c>
      <c r="T4" s="763">
        <v>2.1</v>
      </c>
      <c r="U4" s="772">
        <v>41091</v>
      </c>
      <c r="V4" s="771">
        <v>41426</v>
      </c>
      <c r="W4" s="701">
        <v>20</v>
      </c>
      <c r="X4" s="875"/>
      <c r="Y4" s="876">
        <v>8600</v>
      </c>
      <c r="Z4" s="875">
        <f t="shared" si="0"/>
        <v>8600</v>
      </c>
      <c r="AA4" s="691"/>
      <c r="AB4" s="691"/>
      <c r="AC4" s="691"/>
      <c r="AD4" s="691"/>
      <c r="AE4" s="691">
        <v>8600</v>
      </c>
      <c r="AF4" s="691"/>
      <c r="AG4" s="691"/>
      <c r="AH4" s="691"/>
      <c r="AI4" s="691"/>
      <c r="AJ4" s="691"/>
      <c r="AK4" s="691"/>
      <c r="AL4" s="691"/>
      <c r="AM4" s="868">
        <f t="shared" si="1"/>
        <v>8600</v>
      </c>
      <c r="AN4" s="868">
        <f t="shared" si="2"/>
        <v>0</v>
      </c>
      <c r="AO4" s="691"/>
      <c r="AP4" s="868"/>
      <c r="AQ4" s="706"/>
      <c r="EV4" s="706"/>
      <c r="EW4" s="706"/>
      <c r="EX4" s="706"/>
      <c r="EY4" s="706"/>
      <c r="EZ4" s="706"/>
      <c r="FA4" s="706"/>
      <c r="FB4" s="706"/>
      <c r="FC4" s="706"/>
      <c r="FD4" s="706"/>
      <c r="FE4" s="706"/>
      <c r="FF4" s="706"/>
      <c r="FG4" s="706"/>
      <c r="FI4" s="706"/>
      <c r="FJ4" s="706"/>
      <c r="GN4" s="706"/>
      <c r="GO4" s="706"/>
      <c r="GP4" s="878"/>
      <c r="GQ4" s="878"/>
      <c r="GR4" s="878"/>
      <c r="GS4" s="878"/>
      <c r="GT4" s="878"/>
      <c r="GU4" s="878"/>
      <c r="GV4" s="878"/>
      <c r="GW4" s="878"/>
      <c r="GX4" s="878"/>
      <c r="GY4" s="878"/>
      <c r="GZ4" s="878"/>
      <c r="HA4" s="878"/>
      <c r="HB4" s="878"/>
      <c r="HC4" s="878"/>
      <c r="HD4" s="878"/>
      <c r="HE4" s="878"/>
      <c r="HF4" s="878"/>
      <c r="HG4" s="878"/>
      <c r="HH4" s="878"/>
      <c r="HI4" s="878"/>
      <c r="HJ4" s="878"/>
      <c r="HK4" s="878"/>
      <c r="HL4" s="878"/>
      <c r="HM4" s="878"/>
      <c r="HN4" s="878"/>
      <c r="HO4" s="878"/>
      <c r="HP4" s="878"/>
      <c r="HQ4" s="878"/>
      <c r="HR4" s="878"/>
      <c r="HS4" s="878"/>
      <c r="HT4" s="878"/>
      <c r="HU4" s="878"/>
      <c r="HV4" s="878"/>
      <c r="HW4" s="878"/>
      <c r="HX4" s="878"/>
      <c r="HY4" s="878"/>
      <c r="HZ4" s="878"/>
      <c r="IA4" s="878"/>
      <c r="IB4" s="878"/>
      <c r="IC4" s="878"/>
      <c r="ID4" s="878"/>
      <c r="IE4" s="878"/>
      <c r="IF4" s="878"/>
      <c r="IG4" s="878"/>
      <c r="IH4" s="878"/>
      <c r="II4" s="878"/>
      <c r="IJ4" s="878"/>
      <c r="IK4" s="878"/>
      <c r="IL4" s="878"/>
      <c r="IM4" s="878"/>
      <c r="IN4" s="878"/>
      <c r="IO4" s="878"/>
      <c r="IP4" s="878"/>
      <c r="IQ4" s="878"/>
      <c r="IR4" s="878"/>
      <c r="IS4" s="878"/>
      <c r="IT4" s="878"/>
      <c r="IU4" s="878"/>
      <c r="IV4" s="878"/>
      <c r="IW4" s="878"/>
      <c r="IX4" s="706"/>
      <c r="IY4" s="706"/>
      <c r="IZ4" s="706"/>
      <c r="JA4" s="706"/>
      <c r="JB4" s="706"/>
      <c r="JC4" s="706"/>
      <c r="JD4" s="706"/>
      <c r="JE4" s="706"/>
      <c r="JF4" s="706"/>
      <c r="JG4" s="706"/>
      <c r="JH4" s="706"/>
      <c r="JI4" s="706"/>
      <c r="JJ4" s="878"/>
      <c r="JK4" s="878"/>
      <c r="JL4" s="878"/>
      <c r="JM4" s="878"/>
      <c r="JN4" s="878"/>
    </row>
    <row r="5" spans="1:274" ht="24.95" customHeight="1" x14ac:dyDescent="0.25">
      <c r="A5" s="691">
        <v>66</v>
      </c>
      <c r="B5" s="693" t="s">
        <v>1154</v>
      </c>
      <c r="C5" s="696">
        <v>219</v>
      </c>
      <c r="D5" s="697">
        <v>532</v>
      </c>
      <c r="E5" s="707">
        <v>96</v>
      </c>
      <c r="F5" s="699" t="s">
        <v>1121</v>
      </c>
      <c r="G5" s="699" t="s">
        <v>1187</v>
      </c>
      <c r="H5" s="751" t="s">
        <v>1112</v>
      </c>
      <c r="I5" s="752" t="s">
        <v>1113</v>
      </c>
      <c r="J5" s="753" t="s">
        <v>1139</v>
      </c>
      <c r="K5" s="761" t="s">
        <v>1115</v>
      </c>
      <c r="L5" s="761" t="s">
        <v>1124</v>
      </c>
      <c r="M5" s="753" t="s">
        <v>1140</v>
      </c>
      <c r="N5" s="753" t="s">
        <v>1155</v>
      </c>
      <c r="O5" s="753" t="s">
        <v>1128</v>
      </c>
      <c r="P5" s="753" t="s">
        <v>1129</v>
      </c>
      <c r="Q5" s="765">
        <v>1</v>
      </c>
      <c r="R5" s="753" t="s">
        <v>1120</v>
      </c>
      <c r="S5" s="755">
        <v>4</v>
      </c>
      <c r="T5" s="763">
        <v>4.5</v>
      </c>
      <c r="U5" s="771">
        <v>41456</v>
      </c>
      <c r="V5" s="758">
        <v>41730</v>
      </c>
      <c r="W5" s="701">
        <v>5</v>
      </c>
      <c r="X5" s="875">
        <v>196000</v>
      </c>
      <c r="Y5" s="877"/>
      <c r="Z5" s="875">
        <f t="shared" si="0"/>
        <v>196000</v>
      </c>
      <c r="AA5" s="702"/>
      <c r="AB5" s="702"/>
      <c r="AC5" s="702"/>
      <c r="AD5" s="702"/>
      <c r="AE5" s="702"/>
      <c r="AF5" s="702"/>
      <c r="AG5" s="702">
        <v>196000</v>
      </c>
      <c r="AH5" s="702"/>
      <c r="AI5" s="691"/>
      <c r="AJ5" s="691"/>
      <c r="AK5" s="691"/>
      <c r="AL5" s="691"/>
      <c r="AM5" s="868">
        <f t="shared" si="1"/>
        <v>196000</v>
      </c>
      <c r="AN5" s="868">
        <f t="shared" si="2"/>
        <v>0</v>
      </c>
      <c r="AO5" s="760">
        <v>377800</v>
      </c>
      <c r="AP5" s="868">
        <v>220900</v>
      </c>
      <c r="AQ5" s="706"/>
      <c r="EV5" s="706"/>
      <c r="EW5" s="706"/>
      <c r="EX5" s="706"/>
      <c r="EY5" s="706"/>
      <c r="EZ5" s="706"/>
      <c r="FA5" s="706"/>
      <c r="FB5" s="706"/>
      <c r="FC5" s="706"/>
      <c r="FD5" s="706"/>
      <c r="FE5" s="706"/>
      <c r="FF5" s="706"/>
      <c r="FG5" s="706"/>
      <c r="FH5" s="705"/>
      <c r="FI5" s="706"/>
      <c r="FJ5" s="706"/>
      <c r="FK5" s="705"/>
      <c r="FL5" s="705"/>
      <c r="FM5" s="705"/>
      <c r="FN5" s="705"/>
      <c r="FO5" s="705"/>
      <c r="FP5" s="705"/>
      <c r="FQ5" s="705"/>
      <c r="FR5" s="705"/>
      <c r="FS5" s="705"/>
      <c r="FT5" s="705"/>
      <c r="FU5" s="705"/>
      <c r="FV5" s="705"/>
      <c r="FW5" s="705"/>
      <c r="FX5" s="705"/>
      <c r="FY5" s="705"/>
      <c r="FZ5" s="705"/>
      <c r="GA5" s="705"/>
      <c r="GB5" s="705"/>
      <c r="GC5" s="705"/>
      <c r="GD5" s="705"/>
      <c r="GE5" s="705"/>
      <c r="GF5" s="705"/>
      <c r="GG5" s="705"/>
      <c r="GH5" s="705"/>
      <c r="GI5" s="705"/>
      <c r="GJ5" s="705"/>
      <c r="GK5" s="705"/>
      <c r="GL5" s="705"/>
      <c r="GM5" s="705"/>
      <c r="GP5" s="746"/>
      <c r="JA5" s="878"/>
      <c r="JB5" s="878"/>
      <c r="JC5" s="878"/>
      <c r="JD5" s="878"/>
      <c r="JE5" s="878"/>
      <c r="JF5" s="878"/>
      <c r="JG5" s="878"/>
      <c r="JH5" s="878"/>
      <c r="JI5" s="706"/>
      <c r="JJ5" s="706"/>
      <c r="JK5" s="706"/>
      <c r="JL5" s="706"/>
      <c r="JM5" s="706"/>
      <c r="JN5" s="706"/>
    </row>
    <row r="6" spans="1:274" ht="24.95" customHeight="1" x14ac:dyDescent="0.25">
      <c r="A6" s="691">
        <v>152</v>
      </c>
      <c r="B6" s="693" t="s">
        <v>1111</v>
      </c>
      <c r="C6" s="697">
        <v>245</v>
      </c>
      <c r="D6" s="697">
        <v>532</v>
      </c>
      <c r="E6" s="719">
        <v>10</v>
      </c>
      <c r="F6" s="699" t="s">
        <v>1121</v>
      </c>
      <c r="G6" s="720" t="s">
        <v>1482</v>
      </c>
      <c r="H6" s="767" t="s">
        <v>1112</v>
      </c>
      <c r="I6" s="752" t="s">
        <v>1113</v>
      </c>
      <c r="J6" s="761" t="s">
        <v>1114</v>
      </c>
      <c r="K6" s="914" t="s">
        <v>1115</v>
      </c>
      <c r="L6" s="753" t="s">
        <v>1124</v>
      </c>
      <c r="M6" s="753" t="s">
        <v>1117</v>
      </c>
      <c r="N6" s="753" t="s">
        <v>1118</v>
      </c>
      <c r="O6" s="753" t="s">
        <v>1117</v>
      </c>
      <c r="P6" s="753" t="s">
        <v>1142</v>
      </c>
      <c r="Q6" s="765">
        <v>2</v>
      </c>
      <c r="R6" s="765">
        <v>2</v>
      </c>
      <c r="S6" s="755">
        <v>3</v>
      </c>
      <c r="T6" s="763">
        <v>3.3</v>
      </c>
      <c r="U6" s="772">
        <v>41456</v>
      </c>
      <c r="V6" s="771">
        <v>41791</v>
      </c>
      <c r="W6" s="701">
        <v>20</v>
      </c>
      <c r="X6" s="875"/>
      <c r="Y6" s="876">
        <v>86000</v>
      </c>
      <c r="Z6" s="875">
        <f t="shared" si="0"/>
        <v>86000</v>
      </c>
      <c r="AA6" s="691"/>
      <c r="AB6" s="691"/>
      <c r="AC6" s="691"/>
      <c r="AD6" s="691">
        <v>86000</v>
      </c>
      <c r="AE6" s="691"/>
      <c r="AF6" s="691"/>
      <c r="AG6" s="691"/>
      <c r="AH6" s="691"/>
      <c r="AI6" s="691"/>
      <c r="AJ6" s="691"/>
      <c r="AK6" s="691"/>
      <c r="AL6" s="691"/>
      <c r="AM6" s="868">
        <f t="shared" si="1"/>
        <v>86000</v>
      </c>
      <c r="AN6" s="868">
        <f t="shared" si="2"/>
        <v>0</v>
      </c>
      <c r="AO6" s="691"/>
      <c r="AP6" s="868"/>
      <c r="AQ6" s="706"/>
      <c r="EV6" s="706"/>
      <c r="EW6" s="706"/>
      <c r="EX6" s="706"/>
      <c r="EY6" s="706"/>
      <c r="EZ6" s="706"/>
      <c r="FA6" s="706"/>
      <c r="FB6" s="706"/>
      <c r="FC6" s="706"/>
      <c r="FD6" s="706"/>
      <c r="FE6" s="706"/>
      <c r="FF6" s="706"/>
      <c r="FG6" s="706"/>
      <c r="GP6" s="878"/>
      <c r="GQ6" s="878"/>
      <c r="GR6" s="878"/>
      <c r="GS6" s="878"/>
      <c r="GT6" s="878"/>
      <c r="GU6" s="878"/>
      <c r="GV6" s="878"/>
      <c r="GW6" s="878"/>
      <c r="GX6" s="878"/>
      <c r="GY6" s="878"/>
      <c r="GZ6" s="878"/>
      <c r="HA6" s="878"/>
      <c r="HB6" s="878"/>
      <c r="HC6" s="878"/>
      <c r="HD6" s="878"/>
      <c r="HE6" s="878"/>
      <c r="HF6" s="878"/>
      <c r="HG6" s="878"/>
      <c r="HH6" s="878"/>
      <c r="HI6" s="878"/>
      <c r="HJ6" s="878"/>
      <c r="HK6" s="878"/>
      <c r="HL6" s="878"/>
      <c r="HM6" s="878"/>
      <c r="HN6" s="878"/>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c r="IW6" s="706"/>
      <c r="IX6" s="878"/>
      <c r="IY6" s="878"/>
      <c r="IZ6" s="878"/>
      <c r="JA6" s="878"/>
      <c r="JB6" s="878"/>
      <c r="JC6" s="878"/>
      <c r="JD6" s="878"/>
      <c r="JE6" s="878"/>
      <c r="JF6" s="878"/>
      <c r="JG6" s="878"/>
      <c r="JH6" s="878"/>
      <c r="JI6" s="878"/>
      <c r="JJ6" s="706"/>
      <c r="JK6" s="706"/>
      <c r="JL6" s="706"/>
      <c r="JM6" s="706"/>
      <c r="JN6" s="706"/>
    </row>
    <row r="7" spans="1:274" ht="24.95" customHeight="1" x14ac:dyDescent="0.25">
      <c r="A7" s="691">
        <v>184</v>
      </c>
      <c r="B7" s="693" t="s">
        <v>1316</v>
      </c>
      <c r="C7" s="697">
        <v>272</v>
      </c>
      <c r="D7" s="697">
        <v>536</v>
      </c>
      <c r="E7" s="946">
        <v>13</v>
      </c>
      <c r="F7" s="714" t="s">
        <v>1123</v>
      </c>
      <c r="G7" s="732" t="s">
        <v>1581</v>
      </c>
      <c r="H7" s="767" t="s">
        <v>1112</v>
      </c>
      <c r="I7" s="752" t="s">
        <v>1113</v>
      </c>
      <c r="J7" s="761" t="s">
        <v>1135</v>
      </c>
      <c r="K7" s="753" t="s">
        <v>1115</v>
      </c>
      <c r="L7" s="753" t="s">
        <v>1124</v>
      </c>
      <c r="M7" s="753" t="s">
        <v>1199</v>
      </c>
      <c r="N7" s="753" t="s">
        <v>1317</v>
      </c>
      <c r="O7" s="753" t="s">
        <v>1317</v>
      </c>
      <c r="P7" s="753" t="s">
        <v>1317</v>
      </c>
      <c r="Q7" s="765">
        <v>2</v>
      </c>
      <c r="R7" s="765">
        <v>2</v>
      </c>
      <c r="S7" s="755">
        <v>2</v>
      </c>
      <c r="T7" s="769">
        <v>2.2000000000000002</v>
      </c>
      <c r="U7" s="771">
        <v>41091</v>
      </c>
      <c r="V7" s="771">
        <v>42156</v>
      </c>
      <c r="W7" s="701">
        <v>5</v>
      </c>
      <c r="X7" s="875"/>
      <c r="Y7" s="876">
        <v>2700</v>
      </c>
      <c r="Z7" s="875">
        <f t="shared" si="0"/>
        <v>2700</v>
      </c>
      <c r="AA7" s="691"/>
      <c r="AB7" s="691"/>
      <c r="AC7" s="691">
        <v>2700</v>
      </c>
      <c r="AD7" s="691"/>
      <c r="AE7" s="691"/>
      <c r="AF7" s="691"/>
      <c r="AG7" s="691"/>
      <c r="AH7" s="691"/>
      <c r="AI7" s="691"/>
      <c r="AJ7" s="691"/>
      <c r="AK7" s="691"/>
      <c r="AL7" s="691"/>
      <c r="AM7" s="868">
        <f t="shared" si="1"/>
        <v>2700</v>
      </c>
      <c r="AN7" s="868">
        <f t="shared" si="2"/>
        <v>0</v>
      </c>
      <c r="AO7" s="691"/>
      <c r="AP7" s="868"/>
      <c r="AQ7" s="706"/>
      <c r="EV7" s="706"/>
      <c r="EW7" s="706"/>
      <c r="EX7" s="706"/>
      <c r="EY7" s="706"/>
      <c r="EZ7" s="706"/>
      <c r="FA7" s="706"/>
      <c r="FB7" s="706"/>
      <c r="FC7" s="706"/>
      <c r="FD7" s="706"/>
      <c r="FE7" s="706"/>
      <c r="FF7" s="706"/>
      <c r="FG7" s="706"/>
      <c r="FH7" s="706"/>
      <c r="FI7" s="706"/>
      <c r="FJ7" s="706"/>
      <c r="GP7" s="878"/>
      <c r="GQ7" s="878"/>
      <c r="GR7" s="878"/>
      <c r="GS7" s="878"/>
      <c r="GT7" s="878"/>
      <c r="GU7" s="878"/>
      <c r="GV7" s="878"/>
      <c r="GW7" s="878"/>
      <c r="GX7" s="878"/>
      <c r="GY7" s="878"/>
      <c r="GZ7" s="878"/>
      <c r="HA7" s="878"/>
      <c r="HB7" s="878"/>
      <c r="HC7" s="878"/>
      <c r="HD7" s="878"/>
      <c r="HE7" s="878"/>
      <c r="HF7" s="878"/>
      <c r="HG7" s="878"/>
      <c r="HH7" s="878"/>
      <c r="HI7" s="878"/>
      <c r="HJ7" s="878"/>
      <c r="HK7" s="878"/>
      <c r="HL7" s="878"/>
      <c r="HM7" s="878"/>
      <c r="HN7" s="878"/>
      <c r="HO7" s="878"/>
      <c r="HP7" s="878"/>
      <c r="HQ7" s="878"/>
      <c r="HR7" s="878"/>
      <c r="HS7" s="878"/>
      <c r="HT7" s="878"/>
      <c r="HU7" s="878"/>
      <c r="HV7" s="878"/>
      <c r="HW7" s="878"/>
      <c r="HX7" s="878"/>
      <c r="HY7" s="878"/>
      <c r="HZ7" s="878"/>
      <c r="IA7" s="878"/>
      <c r="IB7" s="878"/>
      <c r="IC7" s="878"/>
      <c r="ID7" s="878"/>
      <c r="IE7" s="878"/>
      <c r="IF7" s="878"/>
      <c r="IG7" s="878"/>
      <c r="IH7" s="878"/>
      <c r="II7" s="878"/>
      <c r="IJ7" s="878"/>
      <c r="IK7" s="878"/>
      <c r="IL7" s="878"/>
      <c r="IM7" s="878"/>
      <c r="IN7" s="878"/>
      <c r="IO7" s="878"/>
      <c r="IP7" s="878"/>
      <c r="IQ7" s="878"/>
      <c r="IR7" s="878"/>
      <c r="IS7" s="878"/>
      <c r="IT7" s="878"/>
      <c r="IU7" s="878"/>
      <c r="IV7" s="878"/>
      <c r="IW7" s="878"/>
      <c r="IX7" s="878"/>
      <c r="IY7" s="878"/>
      <c r="IZ7" s="878"/>
      <c r="JI7" s="878"/>
      <c r="JJ7" s="878"/>
      <c r="JK7" s="878"/>
      <c r="JL7" s="878"/>
      <c r="JM7" s="878"/>
      <c r="JN7" s="878"/>
    </row>
    <row r="8" spans="1:274" ht="33.75" customHeight="1" x14ac:dyDescent="0.25">
      <c r="A8" s="691">
        <v>295</v>
      </c>
      <c r="B8" s="693" t="s">
        <v>1316</v>
      </c>
      <c r="C8" s="696">
        <v>255</v>
      </c>
      <c r="D8" s="697">
        <v>632</v>
      </c>
      <c r="E8" s="707">
        <v>42</v>
      </c>
      <c r="F8" s="720" t="s">
        <v>1121</v>
      </c>
      <c r="G8" s="699" t="s">
        <v>1575</v>
      </c>
      <c r="H8" s="767" t="s">
        <v>1127</v>
      </c>
      <c r="I8" s="752" t="s">
        <v>1113</v>
      </c>
      <c r="J8" s="761" t="s">
        <v>1135</v>
      </c>
      <c r="K8" s="753" t="s">
        <v>1151</v>
      </c>
      <c r="L8" s="753" t="s">
        <v>1116</v>
      </c>
      <c r="M8" s="753" t="s">
        <v>1199</v>
      </c>
      <c r="N8" s="753" t="s">
        <v>1317</v>
      </c>
      <c r="O8" s="753" t="s">
        <v>1317</v>
      </c>
      <c r="P8" s="753" t="s">
        <v>1554</v>
      </c>
      <c r="Q8" s="765">
        <v>2</v>
      </c>
      <c r="R8" s="765">
        <v>2</v>
      </c>
      <c r="S8" s="755">
        <v>2</v>
      </c>
      <c r="T8" s="769">
        <v>2.2000000000000002</v>
      </c>
      <c r="U8" s="771">
        <v>41091</v>
      </c>
      <c r="V8" s="772">
        <v>41426</v>
      </c>
      <c r="W8" s="874">
        <v>25</v>
      </c>
      <c r="X8" s="875"/>
      <c r="Y8" s="876">
        <v>2028300</v>
      </c>
      <c r="Z8" s="875">
        <f t="shared" si="0"/>
        <v>2028300</v>
      </c>
      <c r="AA8" s="691"/>
      <c r="AB8" s="691"/>
      <c r="AC8" s="691">
        <v>28300</v>
      </c>
      <c r="AD8" s="702">
        <v>250000</v>
      </c>
      <c r="AE8" s="702">
        <v>250000</v>
      </c>
      <c r="AF8" s="702">
        <v>250000</v>
      </c>
      <c r="AG8" s="702">
        <v>250000</v>
      </c>
      <c r="AH8" s="702">
        <v>250000</v>
      </c>
      <c r="AI8" s="702">
        <v>250000</v>
      </c>
      <c r="AJ8" s="702">
        <v>250000</v>
      </c>
      <c r="AK8" s="702">
        <v>250000</v>
      </c>
      <c r="AL8" s="691"/>
      <c r="AM8" s="868">
        <f t="shared" si="1"/>
        <v>2028300</v>
      </c>
      <c r="AN8" s="868">
        <f t="shared" si="2"/>
        <v>0</v>
      </c>
      <c r="AO8" s="691"/>
      <c r="AP8" s="868"/>
      <c r="AQ8" s="706"/>
      <c r="EV8" s="706"/>
      <c r="EW8" s="706"/>
      <c r="EX8" s="706"/>
      <c r="EY8" s="706"/>
      <c r="EZ8" s="706"/>
      <c r="FA8" s="706"/>
      <c r="FB8" s="706"/>
      <c r="FC8" s="706"/>
      <c r="FD8" s="706"/>
      <c r="FE8" s="706"/>
      <c r="FF8" s="706"/>
      <c r="FG8" s="706"/>
      <c r="GN8" s="706"/>
      <c r="GO8" s="878"/>
      <c r="GP8" s="878"/>
      <c r="GQ8" s="878"/>
      <c r="GR8" s="878"/>
      <c r="GS8" s="878"/>
      <c r="GT8" s="878"/>
      <c r="GU8" s="878"/>
      <c r="GV8" s="878"/>
      <c r="GW8" s="878"/>
      <c r="GX8" s="878"/>
      <c r="GY8" s="878"/>
      <c r="GZ8" s="878"/>
      <c r="HA8" s="878"/>
      <c r="HB8" s="878"/>
      <c r="HC8" s="878"/>
      <c r="HD8" s="878"/>
      <c r="HE8" s="878"/>
      <c r="HF8" s="878"/>
      <c r="HG8" s="878"/>
      <c r="HH8" s="878"/>
      <c r="HI8" s="878"/>
      <c r="HJ8" s="878"/>
      <c r="HK8" s="878"/>
      <c r="HL8" s="878"/>
      <c r="HM8" s="878"/>
      <c r="HN8" s="878"/>
      <c r="HO8" s="706"/>
      <c r="HP8" s="706"/>
      <c r="HQ8" s="706"/>
      <c r="HR8" s="706"/>
      <c r="HS8" s="706"/>
      <c r="HT8" s="706"/>
      <c r="HU8" s="706"/>
      <c r="HV8" s="706"/>
      <c r="HW8" s="706"/>
      <c r="HX8" s="706"/>
      <c r="HY8" s="706"/>
      <c r="HZ8" s="706"/>
      <c r="IA8" s="706"/>
      <c r="IB8" s="706"/>
      <c r="IC8" s="706"/>
      <c r="ID8" s="706"/>
      <c r="IE8" s="706"/>
      <c r="IF8" s="706"/>
      <c r="IG8" s="706"/>
      <c r="IH8" s="706"/>
      <c r="II8" s="706"/>
      <c r="IJ8" s="706"/>
      <c r="IK8" s="706"/>
      <c r="IL8" s="706"/>
      <c r="IM8" s="706"/>
      <c r="IN8" s="706"/>
      <c r="IO8" s="706"/>
      <c r="IP8" s="706"/>
      <c r="IQ8" s="706"/>
      <c r="IR8" s="706"/>
      <c r="IS8" s="706"/>
      <c r="IT8" s="706"/>
      <c r="IU8" s="706"/>
      <c r="IV8" s="706"/>
      <c r="IW8" s="706"/>
      <c r="IX8" s="878"/>
      <c r="IY8" s="878"/>
      <c r="IZ8" s="878"/>
      <c r="JA8" s="706"/>
      <c r="JB8" s="706"/>
      <c r="JC8" s="706"/>
      <c r="JD8" s="706"/>
      <c r="JE8" s="706"/>
      <c r="JF8" s="706"/>
      <c r="JG8" s="706"/>
      <c r="JH8" s="706"/>
      <c r="JI8" s="878"/>
      <c r="JJ8" s="878"/>
      <c r="JK8" s="878"/>
      <c r="JL8" s="878"/>
      <c r="JM8" s="878"/>
      <c r="JN8" s="878"/>
    </row>
    <row r="9" spans="1:274" ht="24.95" customHeight="1" x14ac:dyDescent="0.25">
      <c r="A9" s="691">
        <v>305</v>
      </c>
      <c r="B9" s="693" t="s">
        <v>1316</v>
      </c>
      <c r="C9" s="696">
        <v>255</v>
      </c>
      <c r="D9" s="697">
        <v>672</v>
      </c>
      <c r="E9" s="707">
        <v>18</v>
      </c>
      <c r="F9" s="734" t="s">
        <v>1340</v>
      </c>
      <c r="G9" s="734" t="s">
        <v>1341</v>
      </c>
      <c r="H9" s="751" t="s">
        <v>1127</v>
      </c>
      <c r="I9" s="752" t="s">
        <v>1113</v>
      </c>
      <c r="J9" s="761" t="s">
        <v>1135</v>
      </c>
      <c r="K9" s="753" t="s">
        <v>1115</v>
      </c>
      <c r="L9" s="753" t="s">
        <v>1116</v>
      </c>
      <c r="M9" s="753" t="s">
        <v>1199</v>
      </c>
      <c r="N9" s="753" t="s">
        <v>1317</v>
      </c>
      <c r="O9" s="753" t="s">
        <v>1317</v>
      </c>
      <c r="P9" s="753" t="s">
        <v>1317</v>
      </c>
      <c r="Q9" s="782">
        <v>2</v>
      </c>
      <c r="R9" s="782">
        <v>2</v>
      </c>
      <c r="S9" s="755">
        <v>2</v>
      </c>
      <c r="T9" s="769">
        <v>2.2000000000000002</v>
      </c>
      <c r="U9" s="771">
        <v>41640</v>
      </c>
      <c r="V9" s="772">
        <v>41791</v>
      </c>
      <c r="W9" s="701">
        <v>25</v>
      </c>
      <c r="X9" s="875">
        <v>6900000</v>
      </c>
      <c r="Y9" s="876"/>
      <c r="Z9" s="875">
        <f t="shared" si="0"/>
        <v>6900000</v>
      </c>
      <c r="AA9" s="702"/>
      <c r="AB9" s="702"/>
      <c r="AC9" s="702"/>
      <c r="AD9" s="702"/>
      <c r="AE9" s="702">
        <v>5000000</v>
      </c>
      <c r="AF9" s="702">
        <v>1900000</v>
      </c>
      <c r="AG9" s="702"/>
      <c r="AH9" s="702"/>
      <c r="AI9" s="702"/>
      <c r="AJ9" s="702"/>
      <c r="AK9" s="702"/>
      <c r="AL9" s="717"/>
      <c r="AM9" s="868">
        <f t="shared" si="1"/>
        <v>6900000</v>
      </c>
      <c r="AN9" s="868">
        <f t="shared" si="2"/>
        <v>0</v>
      </c>
      <c r="AO9" s="760">
        <v>10000000</v>
      </c>
      <c r="AP9" s="915">
        <v>10000000</v>
      </c>
      <c r="AQ9" s="706"/>
      <c r="AR9" s="706"/>
      <c r="AS9" s="706"/>
      <c r="AT9" s="706"/>
      <c r="AU9" s="706"/>
      <c r="AV9" s="706"/>
      <c r="AW9" s="706"/>
      <c r="AX9" s="706"/>
      <c r="AY9" s="706"/>
      <c r="AZ9" s="706"/>
      <c r="BA9" s="706"/>
      <c r="BB9" s="706"/>
      <c r="BC9" s="706"/>
      <c r="BD9" s="706"/>
      <c r="BE9" s="706"/>
      <c r="BF9" s="706"/>
      <c r="BG9" s="706"/>
      <c r="BH9" s="706"/>
      <c r="BI9" s="706"/>
      <c r="BJ9" s="706"/>
      <c r="BK9" s="706"/>
      <c r="BL9" s="706"/>
      <c r="BM9" s="706"/>
      <c r="BN9" s="706"/>
      <c r="BO9" s="706"/>
      <c r="BP9" s="706"/>
      <c r="BQ9" s="706"/>
      <c r="BR9" s="706"/>
      <c r="BS9" s="706"/>
      <c r="BT9" s="706"/>
      <c r="BU9" s="706"/>
      <c r="BV9" s="706"/>
      <c r="BW9" s="706"/>
      <c r="BX9" s="706"/>
      <c r="BY9" s="706"/>
      <c r="BZ9" s="706"/>
      <c r="CA9" s="706"/>
      <c r="CB9" s="706"/>
      <c r="CC9" s="706"/>
      <c r="CD9" s="706"/>
      <c r="CE9" s="706"/>
      <c r="CF9" s="706"/>
      <c r="CG9" s="706"/>
      <c r="CH9" s="706"/>
      <c r="CI9" s="706"/>
      <c r="CJ9" s="706"/>
      <c r="CK9" s="706"/>
      <c r="CL9" s="706"/>
      <c r="CM9" s="706"/>
      <c r="CN9" s="706"/>
      <c r="CO9" s="706"/>
      <c r="CP9" s="706"/>
      <c r="CQ9" s="706"/>
      <c r="CR9" s="706"/>
      <c r="CS9" s="706"/>
      <c r="CT9" s="706"/>
      <c r="CU9" s="706"/>
      <c r="CV9" s="706"/>
      <c r="CW9" s="706"/>
      <c r="CX9" s="706"/>
      <c r="CY9" s="706"/>
      <c r="CZ9" s="706"/>
      <c r="DA9" s="706"/>
      <c r="DB9" s="706"/>
      <c r="DC9" s="706"/>
      <c r="DD9" s="706"/>
      <c r="DE9" s="706"/>
      <c r="DF9" s="706"/>
      <c r="DG9" s="706"/>
      <c r="DH9" s="706"/>
      <c r="DI9" s="706"/>
      <c r="DJ9" s="706"/>
      <c r="DK9" s="706"/>
      <c r="DL9" s="706"/>
      <c r="DM9" s="706"/>
      <c r="DN9" s="706"/>
      <c r="DO9" s="706"/>
      <c r="DP9" s="706"/>
      <c r="DQ9" s="706"/>
      <c r="DR9" s="706"/>
      <c r="DS9" s="706"/>
      <c r="DT9" s="706"/>
      <c r="DU9" s="706"/>
      <c r="DV9" s="706"/>
      <c r="DW9" s="706"/>
      <c r="DX9" s="706"/>
      <c r="DY9" s="706"/>
      <c r="DZ9" s="706"/>
      <c r="EA9" s="706"/>
      <c r="EB9" s="706"/>
      <c r="EC9" s="706"/>
      <c r="ED9" s="706"/>
      <c r="EE9" s="706"/>
      <c r="EF9" s="706"/>
      <c r="EG9" s="706"/>
      <c r="EH9" s="706"/>
      <c r="EI9" s="706"/>
      <c r="EJ9" s="706"/>
      <c r="EK9" s="706"/>
      <c r="EL9" s="706"/>
      <c r="EM9" s="706"/>
      <c r="EN9" s="706"/>
      <c r="EO9" s="706"/>
      <c r="EP9" s="706"/>
      <c r="EQ9" s="706"/>
      <c r="ER9" s="706"/>
      <c r="ES9" s="706"/>
      <c r="ET9" s="706"/>
      <c r="EU9" s="706"/>
      <c r="EV9" s="706"/>
      <c r="EW9" s="706"/>
      <c r="EX9" s="706"/>
      <c r="EY9" s="706"/>
      <c r="EZ9" s="706"/>
      <c r="FA9" s="706"/>
      <c r="FB9" s="706"/>
      <c r="FC9" s="706"/>
      <c r="FD9" s="706"/>
      <c r="FE9" s="706"/>
      <c r="FF9" s="706"/>
      <c r="FG9" s="706"/>
      <c r="FI9" s="944"/>
      <c r="FJ9" s="944"/>
      <c r="GN9" s="706"/>
      <c r="GP9" s="746"/>
      <c r="IX9" s="878"/>
      <c r="IY9" s="878"/>
      <c r="IZ9" s="878"/>
      <c r="JA9" s="706"/>
      <c r="JB9" s="706"/>
      <c r="JC9" s="706"/>
      <c r="JD9" s="706"/>
      <c r="JE9" s="706"/>
      <c r="JF9" s="706"/>
      <c r="JG9" s="706"/>
      <c r="JH9" s="706"/>
      <c r="JI9" s="878"/>
      <c r="JJ9" s="878"/>
      <c r="JK9" s="878"/>
      <c r="JL9" s="878"/>
      <c r="JM9" s="878"/>
      <c r="JN9" s="878"/>
    </row>
    <row r="10" spans="1:274" ht="33.75" x14ac:dyDescent="0.25">
      <c r="A10" s="691">
        <v>266</v>
      </c>
      <c r="B10" s="693" t="s">
        <v>1352</v>
      </c>
      <c r="C10" s="696">
        <v>234</v>
      </c>
      <c r="D10" s="697">
        <v>632</v>
      </c>
      <c r="E10" s="697">
        <v>28</v>
      </c>
      <c r="F10" s="699" t="s">
        <v>1121</v>
      </c>
      <c r="G10" s="699" t="s">
        <v>1398</v>
      </c>
      <c r="H10" s="751" t="s">
        <v>1127</v>
      </c>
      <c r="I10" s="752" t="s">
        <v>1113</v>
      </c>
      <c r="J10" s="761" t="s">
        <v>1135</v>
      </c>
      <c r="K10" s="753" t="s">
        <v>1115</v>
      </c>
      <c r="L10" s="753" t="s">
        <v>1116</v>
      </c>
      <c r="M10" s="753" t="s">
        <v>1199</v>
      </c>
      <c r="N10" s="753" t="s">
        <v>1128</v>
      </c>
      <c r="O10" s="753" t="s">
        <v>1128</v>
      </c>
      <c r="P10" s="753" t="s">
        <v>1392</v>
      </c>
      <c r="Q10" s="782">
        <v>2</v>
      </c>
      <c r="R10" s="765">
        <v>9</v>
      </c>
      <c r="S10" s="755">
        <v>2</v>
      </c>
      <c r="T10" s="763">
        <v>2.1</v>
      </c>
      <c r="U10" s="771">
        <v>41456</v>
      </c>
      <c r="V10" s="771">
        <v>41791</v>
      </c>
      <c r="W10" s="701">
        <v>20</v>
      </c>
      <c r="X10" s="875">
        <v>2000000</v>
      </c>
      <c r="Y10" s="877"/>
      <c r="Z10" s="875">
        <f t="shared" si="0"/>
        <v>2000000</v>
      </c>
      <c r="AA10" s="702"/>
      <c r="AB10" s="702"/>
      <c r="AC10" s="702"/>
      <c r="AD10" s="702"/>
      <c r="AE10" s="702">
        <v>500000</v>
      </c>
      <c r="AF10" s="702">
        <v>500000</v>
      </c>
      <c r="AG10" s="702">
        <v>500000</v>
      </c>
      <c r="AH10" s="702">
        <v>500000</v>
      </c>
      <c r="AI10" s="691"/>
      <c r="AJ10" s="691"/>
      <c r="AK10" s="691"/>
      <c r="AL10" s="691"/>
      <c r="AM10" s="868">
        <f t="shared" si="1"/>
        <v>2000000</v>
      </c>
      <c r="AN10" s="868">
        <f t="shared" si="2"/>
        <v>0</v>
      </c>
      <c r="AO10" s="760">
        <v>5000000</v>
      </c>
      <c r="AP10" s="868">
        <v>2000000</v>
      </c>
      <c r="AQ10" s="706"/>
      <c r="EV10" s="706"/>
      <c r="EW10" s="706"/>
      <c r="EX10" s="706"/>
      <c r="EY10" s="706"/>
      <c r="EZ10" s="706"/>
      <c r="FA10" s="706"/>
      <c r="FB10" s="706"/>
      <c r="FC10" s="706"/>
      <c r="FD10" s="706"/>
      <c r="FE10" s="706"/>
      <c r="FF10" s="706"/>
      <c r="FG10" s="706"/>
      <c r="GO10" s="706"/>
      <c r="GP10" s="706"/>
      <c r="GQ10" s="706"/>
      <c r="GR10" s="706"/>
      <c r="GS10" s="706"/>
      <c r="GT10" s="706"/>
      <c r="GU10" s="706"/>
      <c r="GV10" s="706"/>
      <c r="GW10" s="706"/>
      <c r="GX10" s="706"/>
      <c r="GY10" s="706"/>
      <c r="GZ10" s="706"/>
      <c r="HA10" s="706"/>
      <c r="HB10" s="706"/>
      <c r="HC10" s="706"/>
      <c r="HD10" s="706"/>
      <c r="HE10" s="706"/>
      <c r="HF10" s="706"/>
      <c r="HG10" s="706"/>
      <c r="HH10" s="706"/>
      <c r="HI10" s="706"/>
      <c r="HJ10" s="706"/>
      <c r="HK10" s="706"/>
      <c r="HL10" s="706"/>
      <c r="HM10" s="706"/>
      <c r="HN10" s="706"/>
      <c r="HO10" s="706"/>
      <c r="HP10" s="706"/>
      <c r="HQ10" s="706"/>
      <c r="IA10" s="706"/>
      <c r="IB10" s="706"/>
      <c r="IC10" s="706"/>
      <c r="ID10" s="706"/>
      <c r="IE10" s="706"/>
      <c r="IF10" s="706"/>
      <c r="IG10" s="706"/>
      <c r="IH10" s="706"/>
      <c r="II10" s="706"/>
      <c r="IJ10" s="706"/>
      <c r="IK10" s="706"/>
      <c r="IL10" s="706"/>
      <c r="IM10" s="706"/>
      <c r="IN10" s="706"/>
      <c r="IO10" s="706"/>
      <c r="IP10" s="706"/>
      <c r="IQ10" s="706"/>
      <c r="IR10" s="706"/>
      <c r="IS10" s="706"/>
      <c r="IT10" s="706"/>
      <c r="IU10" s="706"/>
      <c r="IV10" s="706"/>
      <c r="IW10" s="706"/>
      <c r="IX10" s="878"/>
      <c r="IY10" s="878"/>
      <c r="IZ10" s="878"/>
      <c r="JA10" s="706"/>
      <c r="JB10" s="706"/>
      <c r="JC10" s="706"/>
      <c r="JD10" s="706"/>
      <c r="JE10" s="706"/>
      <c r="JF10" s="706"/>
      <c r="JG10" s="706"/>
      <c r="JH10" s="706"/>
      <c r="JI10" s="706"/>
      <c r="JJ10" s="878"/>
      <c r="JK10" s="878"/>
      <c r="JL10" s="878"/>
      <c r="JM10" s="878"/>
      <c r="JN10" s="878"/>
    </row>
    <row r="11" spans="1:274" ht="24.95" customHeight="1" x14ac:dyDescent="0.25">
      <c r="A11" s="691">
        <v>5</v>
      </c>
      <c r="B11" s="693" t="s">
        <v>1206</v>
      </c>
      <c r="C11" s="725">
        <v>204</v>
      </c>
      <c r="D11" s="724">
        <v>532</v>
      </c>
      <c r="E11" s="707">
        <v>19</v>
      </c>
      <c r="F11" s="699" t="s">
        <v>1121</v>
      </c>
      <c r="G11" s="700" t="s">
        <v>1501</v>
      </c>
      <c r="H11" s="767" t="s">
        <v>1112</v>
      </c>
      <c r="I11" s="752" t="s">
        <v>1113</v>
      </c>
      <c r="J11" s="753" t="s">
        <v>1139</v>
      </c>
      <c r="K11" s="770" t="s">
        <v>1151</v>
      </c>
      <c r="L11" s="770" t="s">
        <v>1124</v>
      </c>
      <c r="M11" s="753" t="s">
        <v>1140</v>
      </c>
      <c r="N11" s="753" t="s">
        <v>1141</v>
      </c>
      <c r="O11" s="753" t="s">
        <v>1128</v>
      </c>
      <c r="P11" s="753" t="s">
        <v>1134</v>
      </c>
      <c r="Q11" s="765">
        <v>2</v>
      </c>
      <c r="R11" s="765" t="s">
        <v>1120</v>
      </c>
      <c r="S11" s="755">
        <v>2</v>
      </c>
      <c r="T11" s="775">
        <v>2.11</v>
      </c>
      <c r="U11" s="757">
        <v>41334</v>
      </c>
      <c r="V11" s="758">
        <v>41426</v>
      </c>
      <c r="W11" s="918">
        <v>25</v>
      </c>
      <c r="X11" s="875"/>
      <c r="Y11" s="876">
        <v>12500</v>
      </c>
      <c r="Z11" s="875">
        <f t="shared" si="0"/>
        <v>12500</v>
      </c>
      <c r="AA11" s="691"/>
      <c r="AB11" s="691"/>
      <c r="AC11" s="702">
        <v>12500</v>
      </c>
      <c r="AD11" s="691"/>
      <c r="AE11" s="691"/>
      <c r="AF11" s="691"/>
      <c r="AG11" s="691"/>
      <c r="AH11" s="691"/>
      <c r="AI11" s="691"/>
      <c r="AJ11" s="691"/>
      <c r="AK11" s="691"/>
      <c r="AL11" s="691"/>
      <c r="AM11" s="868">
        <f t="shared" si="1"/>
        <v>12500</v>
      </c>
      <c r="AN11" s="868">
        <f t="shared" si="2"/>
        <v>0</v>
      </c>
      <c r="AO11" s="691"/>
      <c r="AP11" s="868"/>
      <c r="AQ11" s="706"/>
      <c r="FK11" s="706"/>
      <c r="FL11" s="706"/>
      <c r="FM11" s="706"/>
      <c r="FN11" s="706"/>
      <c r="FO11" s="706"/>
      <c r="FP11" s="706"/>
      <c r="FQ11" s="706"/>
      <c r="FR11" s="706"/>
      <c r="FS11" s="706"/>
      <c r="FT11" s="706"/>
      <c r="FU11" s="706"/>
      <c r="FV11" s="706"/>
      <c r="FW11" s="706"/>
      <c r="FX11" s="706"/>
      <c r="FY11" s="706"/>
      <c r="FZ11" s="706"/>
      <c r="GA11" s="706"/>
      <c r="GB11" s="706"/>
      <c r="GC11" s="706"/>
      <c r="GD11" s="706"/>
      <c r="GE11" s="706"/>
      <c r="GF11" s="706"/>
      <c r="GG11" s="706"/>
      <c r="GH11" s="706"/>
      <c r="GI11" s="706"/>
      <c r="GJ11" s="706"/>
      <c r="GK11" s="706"/>
      <c r="GL11" s="706"/>
      <c r="GM11" s="706"/>
      <c r="GO11" s="706"/>
      <c r="GP11" s="706"/>
      <c r="GQ11" s="706"/>
      <c r="GR11" s="706"/>
      <c r="GS11" s="706"/>
      <c r="GT11" s="706"/>
      <c r="GU11" s="706"/>
      <c r="GV11" s="706"/>
      <c r="GW11" s="706"/>
      <c r="GX11" s="706"/>
      <c r="GY11" s="706"/>
      <c r="GZ11" s="706"/>
      <c r="HA11" s="706"/>
      <c r="HB11" s="706"/>
      <c r="HC11" s="706"/>
      <c r="HD11" s="706"/>
      <c r="HE11" s="706"/>
      <c r="HF11" s="706"/>
      <c r="HG11" s="706"/>
      <c r="HH11" s="706"/>
      <c r="HI11" s="706"/>
      <c r="HJ11" s="706"/>
      <c r="HK11" s="706"/>
      <c r="HL11" s="706"/>
      <c r="HM11" s="706"/>
      <c r="HN11" s="706"/>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c r="IW11" s="878"/>
      <c r="JA11" s="706"/>
      <c r="JB11" s="706"/>
      <c r="JC11" s="706"/>
      <c r="JD11" s="706"/>
      <c r="JE11" s="706"/>
      <c r="JF11" s="706"/>
      <c r="JG11" s="706"/>
      <c r="JH11" s="706"/>
      <c r="JJ11" s="878"/>
      <c r="JK11" s="878"/>
      <c r="JL11" s="878"/>
      <c r="JM11" s="878"/>
      <c r="JN11" s="878"/>
    </row>
    <row r="12" spans="1:274" ht="24.95" customHeight="1" x14ac:dyDescent="0.25">
      <c r="A12" s="691">
        <v>6</v>
      </c>
      <c r="B12" s="693" t="s">
        <v>1206</v>
      </c>
      <c r="C12" s="725">
        <v>204</v>
      </c>
      <c r="D12" s="724">
        <v>532</v>
      </c>
      <c r="E12" s="707">
        <v>20</v>
      </c>
      <c r="F12" s="699" t="s">
        <v>1121</v>
      </c>
      <c r="G12" s="700" t="s">
        <v>1502</v>
      </c>
      <c r="H12" s="767" t="s">
        <v>1112</v>
      </c>
      <c r="I12" s="752" t="s">
        <v>1113</v>
      </c>
      <c r="J12" s="753" t="s">
        <v>1139</v>
      </c>
      <c r="K12" s="770" t="s">
        <v>1115</v>
      </c>
      <c r="L12" s="770" t="s">
        <v>1124</v>
      </c>
      <c r="M12" s="753" t="s">
        <v>1140</v>
      </c>
      <c r="N12" s="753" t="s">
        <v>1141</v>
      </c>
      <c r="O12" s="753" t="s">
        <v>1128</v>
      </c>
      <c r="P12" s="753" t="s">
        <v>1134</v>
      </c>
      <c r="Q12" s="765">
        <v>2</v>
      </c>
      <c r="R12" s="765" t="s">
        <v>1120</v>
      </c>
      <c r="S12" s="755">
        <v>2</v>
      </c>
      <c r="T12" s="775">
        <v>2.11</v>
      </c>
      <c r="U12" s="757">
        <v>41334</v>
      </c>
      <c r="V12" s="758">
        <v>41426</v>
      </c>
      <c r="W12" s="918">
        <v>5</v>
      </c>
      <c r="X12" s="875"/>
      <c r="Y12" s="876">
        <v>60000</v>
      </c>
      <c r="Z12" s="875">
        <f t="shared" si="0"/>
        <v>60000</v>
      </c>
      <c r="AA12" s="691"/>
      <c r="AB12" s="691"/>
      <c r="AC12" s="702">
        <v>60000</v>
      </c>
      <c r="AD12" s="691"/>
      <c r="AE12" s="691"/>
      <c r="AF12" s="691"/>
      <c r="AG12" s="691"/>
      <c r="AH12" s="691"/>
      <c r="AI12" s="691"/>
      <c r="AJ12" s="691"/>
      <c r="AK12" s="691"/>
      <c r="AL12" s="691"/>
      <c r="AM12" s="868">
        <f t="shared" si="1"/>
        <v>60000</v>
      </c>
      <c r="AN12" s="868">
        <f t="shared" si="2"/>
        <v>0</v>
      </c>
      <c r="AO12" s="691"/>
      <c r="AP12" s="868"/>
      <c r="AQ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c r="IW12" s="878"/>
      <c r="JA12" s="878"/>
      <c r="JB12" s="878"/>
      <c r="JC12" s="878"/>
      <c r="JD12" s="878"/>
      <c r="JE12" s="878"/>
      <c r="JF12" s="878"/>
      <c r="JG12" s="878"/>
      <c r="JH12" s="878"/>
      <c r="JJ12" s="878"/>
      <c r="JK12" s="878"/>
      <c r="JL12" s="878"/>
      <c r="JM12" s="878"/>
      <c r="JN12" s="878"/>
    </row>
    <row r="13" spans="1:274" ht="24.95" customHeight="1" x14ac:dyDescent="0.25">
      <c r="A13" s="691">
        <v>8</v>
      </c>
      <c r="B13" s="693" t="s">
        <v>1206</v>
      </c>
      <c r="C13" s="725">
        <v>204</v>
      </c>
      <c r="D13" s="725">
        <v>532</v>
      </c>
      <c r="E13" s="707">
        <v>24</v>
      </c>
      <c r="F13" s="699" t="s">
        <v>1121</v>
      </c>
      <c r="G13" s="700" t="s">
        <v>1504</v>
      </c>
      <c r="H13" s="767" t="s">
        <v>1112</v>
      </c>
      <c r="I13" s="752" t="s">
        <v>1113</v>
      </c>
      <c r="J13" s="753" t="s">
        <v>1139</v>
      </c>
      <c r="K13" s="770" t="s">
        <v>1151</v>
      </c>
      <c r="L13" s="770" t="s">
        <v>1124</v>
      </c>
      <c r="M13" s="753" t="s">
        <v>1140</v>
      </c>
      <c r="N13" s="753" t="s">
        <v>1141</v>
      </c>
      <c r="O13" s="753" t="s">
        <v>1128</v>
      </c>
      <c r="P13" s="753" t="s">
        <v>1134</v>
      </c>
      <c r="Q13" s="765">
        <v>2</v>
      </c>
      <c r="R13" s="765" t="s">
        <v>1120</v>
      </c>
      <c r="S13" s="755">
        <v>2</v>
      </c>
      <c r="T13" s="775">
        <v>2.11</v>
      </c>
      <c r="U13" s="757">
        <v>41091</v>
      </c>
      <c r="V13" s="758">
        <v>41426</v>
      </c>
      <c r="W13" s="918">
        <v>25</v>
      </c>
      <c r="X13" s="875"/>
      <c r="Y13" s="876">
        <v>100000</v>
      </c>
      <c r="Z13" s="875">
        <f t="shared" si="0"/>
        <v>100000</v>
      </c>
      <c r="AA13" s="691"/>
      <c r="AB13" s="691"/>
      <c r="AC13" s="691"/>
      <c r="AD13" s="702">
        <v>50000</v>
      </c>
      <c r="AE13" s="702">
        <v>50000</v>
      </c>
      <c r="AF13" s="691"/>
      <c r="AG13" s="691"/>
      <c r="AH13" s="691"/>
      <c r="AI13" s="691"/>
      <c r="AJ13" s="691"/>
      <c r="AK13" s="691"/>
      <c r="AL13" s="691"/>
      <c r="AM13" s="868">
        <f t="shared" si="1"/>
        <v>100000</v>
      </c>
      <c r="AN13" s="868">
        <f t="shared" si="2"/>
        <v>0</v>
      </c>
      <c r="AO13" s="691"/>
      <c r="AP13" s="868"/>
      <c r="AQ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878"/>
      <c r="HP13" s="878"/>
      <c r="HQ13" s="878"/>
      <c r="HR13" s="878"/>
      <c r="HS13" s="878"/>
      <c r="HT13" s="878"/>
      <c r="HU13" s="878"/>
      <c r="HV13" s="878"/>
      <c r="HW13" s="878"/>
      <c r="HX13" s="878"/>
      <c r="HY13" s="878"/>
      <c r="HZ13" s="878"/>
      <c r="IA13" s="878"/>
      <c r="IB13" s="878"/>
      <c r="IC13" s="878"/>
      <c r="ID13" s="878"/>
      <c r="IE13" s="878"/>
      <c r="IF13" s="878"/>
      <c r="IG13" s="878"/>
      <c r="IH13" s="878"/>
      <c r="II13" s="878"/>
      <c r="IJ13" s="878"/>
      <c r="IK13" s="878"/>
      <c r="IL13" s="878"/>
      <c r="IM13" s="878"/>
      <c r="IN13" s="878"/>
      <c r="IO13" s="878"/>
      <c r="IP13" s="878"/>
      <c r="IQ13" s="878"/>
      <c r="IR13" s="878"/>
      <c r="IS13" s="878"/>
      <c r="IT13" s="878"/>
      <c r="IU13" s="878"/>
      <c r="IV13" s="878"/>
      <c r="IW13" s="878"/>
      <c r="JA13" s="706"/>
      <c r="JB13" s="706"/>
      <c r="JC13" s="706"/>
      <c r="JD13" s="706"/>
      <c r="JE13" s="706"/>
      <c r="JF13" s="706"/>
      <c r="JG13" s="706"/>
      <c r="JH13" s="706"/>
      <c r="JJ13" s="878"/>
      <c r="JK13" s="878"/>
      <c r="JL13" s="878"/>
      <c r="JM13" s="878"/>
      <c r="JN13" s="878"/>
    </row>
    <row r="14" spans="1:274" ht="24.95" customHeight="1" x14ac:dyDescent="0.25">
      <c r="A14" s="691">
        <v>11</v>
      </c>
      <c r="B14" s="693" t="s">
        <v>1206</v>
      </c>
      <c r="C14" s="725">
        <v>204</v>
      </c>
      <c r="D14" s="725">
        <v>544</v>
      </c>
      <c r="E14" s="707">
        <v>6</v>
      </c>
      <c r="F14" s="699" t="s">
        <v>1125</v>
      </c>
      <c r="G14" s="700" t="s">
        <v>1212</v>
      </c>
      <c r="H14" s="751" t="s">
        <v>1112</v>
      </c>
      <c r="I14" s="752" t="s">
        <v>1113</v>
      </c>
      <c r="J14" s="753" t="s">
        <v>1139</v>
      </c>
      <c r="K14" s="770" t="s">
        <v>1151</v>
      </c>
      <c r="L14" s="770" t="s">
        <v>1124</v>
      </c>
      <c r="M14" s="753" t="s">
        <v>1140</v>
      </c>
      <c r="N14" s="753" t="s">
        <v>1141</v>
      </c>
      <c r="O14" s="753" t="s">
        <v>1141</v>
      </c>
      <c r="P14" s="770" t="s">
        <v>1211</v>
      </c>
      <c r="Q14" s="765">
        <v>2</v>
      </c>
      <c r="R14" s="765" t="s">
        <v>1120</v>
      </c>
      <c r="S14" s="755">
        <v>2</v>
      </c>
      <c r="T14" s="775">
        <v>2.11</v>
      </c>
      <c r="U14" s="771">
        <v>41456</v>
      </c>
      <c r="V14" s="758">
        <v>42156</v>
      </c>
      <c r="W14" s="918">
        <v>7</v>
      </c>
      <c r="X14" s="875">
        <v>0</v>
      </c>
      <c r="Y14" s="876">
        <v>8100</v>
      </c>
      <c r="Z14" s="875">
        <f t="shared" si="0"/>
        <v>8100</v>
      </c>
      <c r="AA14" s="702"/>
      <c r="AB14" s="702"/>
      <c r="AC14" s="702">
        <v>8100</v>
      </c>
      <c r="AD14" s="702"/>
      <c r="AE14" s="702"/>
      <c r="AF14" s="702"/>
      <c r="AG14" s="702"/>
      <c r="AH14" s="702"/>
      <c r="AI14" s="691"/>
      <c r="AJ14" s="691"/>
      <c r="AK14" s="691"/>
      <c r="AL14" s="691"/>
      <c r="AM14" s="868">
        <f t="shared" si="1"/>
        <v>8100</v>
      </c>
      <c r="AN14" s="868">
        <f t="shared" si="2"/>
        <v>0</v>
      </c>
      <c r="AO14" s="759">
        <v>16000</v>
      </c>
      <c r="AP14" s="919"/>
      <c r="AQ14" s="706"/>
      <c r="FH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P14" s="746"/>
      <c r="HR14" s="706"/>
      <c r="HS14" s="706"/>
      <c r="HT14" s="706"/>
      <c r="HU14" s="706"/>
      <c r="HV14" s="706"/>
      <c r="HW14" s="706"/>
      <c r="HX14" s="706"/>
      <c r="HY14" s="706"/>
      <c r="HZ14" s="706"/>
      <c r="IX14" s="814"/>
      <c r="IY14" s="814"/>
      <c r="IZ14" s="814"/>
      <c r="JA14" s="706"/>
      <c r="JB14" s="706"/>
      <c r="JC14" s="706"/>
      <c r="JD14" s="706"/>
      <c r="JE14" s="706"/>
      <c r="JF14" s="706"/>
      <c r="JG14" s="706"/>
      <c r="JH14" s="706"/>
      <c r="JJ14" s="878"/>
      <c r="JK14" s="878"/>
      <c r="JL14" s="878"/>
      <c r="JM14" s="878"/>
      <c r="JN14" s="878"/>
    </row>
    <row r="15" spans="1:274" s="706" customFormat="1" ht="24.95" customHeight="1" x14ac:dyDescent="0.25">
      <c r="A15" s="691">
        <v>13</v>
      </c>
      <c r="B15" s="693" t="s">
        <v>1206</v>
      </c>
      <c r="C15" s="696">
        <v>204</v>
      </c>
      <c r="D15" s="697">
        <v>544</v>
      </c>
      <c r="E15" s="707">
        <v>8</v>
      </c>
      <c r="F15" s="699" t="s">
        <v>1125</v>
      </c>
      <c r="G15" s="700" t="s">
        <v>1215</v>
      </c>
      <c r="H15" s="762" t="s">
        <v>1112</v>
      </c>
      <c r="I15" s="752" t="s">
        <v>1113</v>
      </c>
      <c r="J15" s="753" t="s">
        <v>1139</v>
      </c>
      <c r="K15" s="770" t="s">
        <v>1115</v>
      </c>
      <c r="L15" s="770" t="s">
        <v>1124</v>
      </c>
      <c r="M15" s="753" t="s">
        <v>1140</v>
      </c>
      <c r="N15" s="753" t="s">
        <v>1141</v>
      </c>
      <c r="O15" s="753" t="s">
        <v>1141</v>
      </c>
      <c r="P15" s="770" t="s">
        <v>1211</v>
      </c>
      <c r="Q15" s="765">
        <v>2</v>
      </c>
      <c r="R15" s="765" t="s">
        <v>1120</v>
      </c>
      <c r="S15" s="755">
        <v>2</v>
      </c>
      <c r="T15" s="775">
        <v>2.11</v>
      </c>
      <c r="U15" s="771">
        <v>41456</v>
      </c>
      <c r="V15" s="758">
        <v>42156</v>
      </c>
      <c r="W15" s="874">
        <v>7</v>
      </c>
      <c r="X15" s="875"/>
      <c r="Y15" s="875"/>
      <c r="Z15" s="875">
        <f t="shared" si="0"/>
        <v>0</v>
      </c>
      <c r="AA15" s="702"/>
      <c r="AB15" s="702"/>
      <c r="AC15" s="702"/>
      <c r="AD15" s="702"/>
      <c r="AE15" s="702"/>
      <c r="AF15" s="702"/>
      <c r="AG15" s="702"/>
      <c r="AH15" s="702"/>
      <c r="AI15" s="717"/>
      <c r="AJ15" s="717"/>
      <c r="AK15" s="717"/>
      <c r="AL15" s="717"/>
      <c r="AM15" s="868">
        <f t="shared" si="1"/>
        <v>0</v>
      </c>
      <c r="AN15" s="868">
        <f t="shared" si="2"/>
        <v>0</v>
      </c>
      <c r="AO15" s="760">
        <v>7000</v>
      </c>
      <c r="AP15" s="868"/>
      <c r="FI15" s="704"/>
      <c r="FJ15" s="704"/>
      <c r="GO15" s="704"/>
      <c r="GP15" s="746"/>
      <c r="GQ15" s="704"/>
      <c r="GR15" s="704"/>
      <c r="GS15" s="704"/>
      <c r="GT15" s="704"/>
      <c r="GU15" s="704"/>
      <c r="GV15" s="704"/>
      <c r="GW15" s="704"/>
      <c r="GX15" s="704"/>
      <c r="GY15" s="704"/>
      <c r="GZ15" s="704"/>
      <c r="HA15" s="704"/>
      <c r="HB15" s="704"/>
      <c r="HC15" s="704"/>
      <c r="HD15" s="704"/>
      <c r="HE15" s="704"/>
      <c r="HF15" s="704"/>
      <c r="HG15" s="704"/>
      <c r="HH15" s="704"/>
      <c r="HI15" s="704"/>
      <c r="HJ15" s="704"/>
      <c r="HK15" s="704"/>
      <c r="HL15" s="704"/>
      <c r="HM15" s="704"/>
      <c r="HN15" s="704"/>
      <c r="HO15" s="704"/>
      <c r="HP15" s="704"/>
      <c r="HQ15" s="704"/>
      <c r="HR15" s="704"/>
      <c r="HS15" s="704"/>
      <c r="HT15" s="704"/>
      <c r="HU15" s="704"/>
      <c r="HV15" s="704"/>
      <c r="HW15" s="704"/>
      <c r="HX15" s="704"/>
      <c r="HY15" s="704"/>
      <c r="HZ15" s="704"/>
      <c r="IA15" s="704"/>
      <c r="IB15" s="704"/>
      <c r="IC15" s="704"/>
      <c r="ID15" s="704"/>
      <c r="IE15" s="704"/>
      <c r="IF15" s="704"/>
      <c r="IG15" s="704"/>
      <c r="IH15" s="704"/>
      <c r="II15" s="704"/>
      <c r="IJ15" s="704"/>
      <c r="IK15" s="704"/>
      <c r="IL15" s="704"/>
      <c r="IM15" s="704"/>
      <c r="IN15" s="704"/>
      <c r="IO15" s="704"/>
      <c r="IP15" s="704"/>
      <c r="IQ15" s="704"/>
      <c r="IR15" s="704"/>
      <c r="IS15" s="704"/>
      <c r="IT15" s="704"/>
      <c r="IU15" s="704"/>
      <c r="IV15" s="704"/>
      <c r="IW15" s="704"/>
      <c r="IX15" s="704"/>
      <c r="IY15" s="704"/>
      <c r="IZ15" s="704"/>
      <c r="JA15" s="704"/>
      <c r="JB15" s="704"/>
      <c r="JC15" s="704"/>
      <c r="JD15" s="704"/>
      <c r="JE15" s="704"/>
      <c r="JF15" s="704"/>
      <c r="JG15" s="704"/>
      <c r="JH15" s="704"/>
      <c r="JI15" s="704"/>
      <c r="JJ15" s="878"/>
      <c r="JK15" s="878"/>
      <c r="JL15" s="878"/>
      <c r="JM15" s="878"/>
      <c r="JN15" s="878"/>
    </row>
    <row r="16" spans="1:274" s="706" customFormat="1" ht="24.95" customHeight="1" x14ac:dyDescent="0.2">
      <c r="A16" s="691">
        <v>15</v>
      </c>
      <c r="B16" s="693" t="s">
        <v>1154</v>
      </c>
      <c r="C16" s="696">
        <v>205</v>
      </c>
      <c r="D16" s="697">
        <v>532</v>
      </c>
      <c r="E16" s="707">
        <v>5</v>
      </c>
      <c r="F16" s="699" t="s">
        <v>1121</v>
      </c>
      <c r="G16" s="700" t="s">
        <v>1157</v>
      </c>
      <c r="H16" s="751" t="s">
        <v>1112</v>
      </c>
      <c r="I16" s="752" t="s">
        <v>1113</v>
      </c>
      <c r="J16" s="753" t="s">
        <v>1139</v>
      </c>
      <c r="K16" s="770" t="s">
        <v>1115</v>
      </c>
      <c r="L16" s="770" t="s">
        <v>1116</v>
      </c>
      <c r="M16" s="753" t="s">
        <v>1140</v>
      </c>
      <c r="N16" s="753" t="s">
        <v>1155</v>
      </c>
      <c r="O16" s="753" t="s">
        <v>1128</v>
      </c>
      <c r="P16" s="753" t="s">
        <v>1134</v>
      </c>
      <c r="Q16" s="765">
        <v>2</v>
      </c>
      <c r="R16" s="765" t="s">
        <v>1120</v>
      </c>
      <c r="S16" s="755">
        <v>1</v>
      </c>
      <c r="T16" s="763">
        <v>1.3</v>
      </c>
      <c r="U16" s="757">
        <v>41456</v>
      </c>
      <c r="V16" s="758">
        <v>41791</v>
      </c>
      <c r="W16" s="701">
        <v>25</v>
      </c>
      <c r="X16" s="875">
        <v>4550000</v>
      </c>
      <c r="Y16" s="877"/>
      <c r="Z16" s="875">
        <f t="shared" si="0"/>
        <v>4550000</v>
      </c>
      <c r="AA16" s="702"/>
      <c r="AB16" s="702">
        <v>758300</v>
      </c>
      <c r="AC16" s="702">
        <v>758300</v>
      </c>
      <c r="AD16" s="702">
        <v>758300</v>
      </c>
      <c r="AE16" s="702">
        <v>758300</v>
      </c>
      <c r="AF16" s="702">
        <v>758300</v>
      </c>
      <c r="AG16" s="702">
        <v>758500</v>
      </c>
      <c r="AH16" s="702"/>
      <c r="AI16" s="691"/>
      <c r="AJ16" s="691"/>
      <c r="AK16" s="691"/>
      <c r="AL16" s="691"/>
      <c r="AM16" s="868">
        <f t="shared" si="1"/>
        <v>4550000</v>
      </c>
      <c r="AN16" s="868">
        <f t="shared" si="2"/>
        <v>0</v>
      </c>
      <c r="AO16" s="760">
        <f>3500000-774300</f>
        <v>2725700</v>
      </c>
      <c r="AP16" s="868">
        <v>0</v>
      </c>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c r="CN16" s="704"/>
      <c r="CO16" s="704"/>
      <c r="CP16" s="704"/>
      <c r="CQ16" s="704"/>
      <c r="CR16" s="704"/>
      <c r="CS16" s="704"/>
      <c r="CT16" s="704"/>
      <c r="CU16" s="704"/>
      <c r="CV16" s="704"/>
      <c r="CW16" s="704"/>
      <c r="CX16" s="704"/>
      <c r="CY16" s="704"/>
      <c r="CZ16" s="704"/>
      <c r="DA16" s="704"/>
      <c r="DB16" s="704"/>
      <c r="DC16" s="704"/>
      <c r="DD16" s="704"/>
      <c r="DE16" s="704"/>
      <c r="DF16" s="704"/>
      <c r="DG16" s="704"/>
      <c r="DH16" s="704"/>
      <c r="DI16" s="704"/>
      <c r="DJ16" s="704"/>
      <c r="DK16" s="704"/>
      <c r="DL16" s="704"/>
      <c r="DM16" s="704"/>
      <c r="DN16" s="704"/>
      <c r="DO16" s="704"/>
      <c r="DP16" s="704"/>
      <c r="DQ16" s="704"/>
      <c r="DR16" s="704"/>
      <c r="DS16" s="704"/>
      <c r="DT16" s="704"/>
      <c r="DU16" s="704"/>
      <c r="DV16" s="704"/>
      <c r="DW16" s="704"/>
      <c r="DX16" s="704"/>
      <c r="DY16" s="704"/>
      <c r="DZ16" s="704"/>
      <c r="EA16" s="704"/>
      <c r="EB16" s="704"/>
      <c r="EC16" s="704"/>
      <c r="ED16" s="704"/>
      <c r="EE16" s="704"/>
      <c r="EF16" s="704"/>
      <c r="EG16" s="704"/>
      <c r="EH16" s="704"/>
      <c r="EI16" s="704"/>
      <c r="EJ16" s="704"/>
      <c r="EK16" s="704"/>
      <c r="EL16" s="704"/>
      <c r="EM16" s="704"/>
      <c r="EN16" s="704"/>
      <c r="EO16" s="704"/>
      <c r="EP16" s="704"/>
      <c r="EQ16" s="704"/>
      <c r="ER16" s="704"/>
      <c r="ES16" s="704"/>
      <c r="ET16" s="704"/>
      <c r="EU16" s="704"/>
      <c r="EV16" s="704"/>
      <c r="EW16" s="704"/>
      <c r="EX16" s="704"/>
      <c r="EY16" s="704"/>
      <c r="EZ16" s="704"/>
      <c r="FA16" s="704"/>
      <c r="FB16" s="704"/>
      <c r="FC16" s="704"/>
      <c r="FD16" s="704"/>
      <c r="FE16" s="704"/>
      <c r="FF16" s="704"/>
      <c r="FG16" s="704"/>
      <c r="FI16" s="704"/>
      <c r="FJ16" s="704"/>
      <c r="FK16" s="711"/>
      <c r="FL16" s="711"/>
      <c r="FM16" s="711"/>
      <c r="FN16" s="711"/>
      <c r="FO16" s="711"/>
      <c r="FP16" s="711"/>
      <c r="FQ16" s="711"/>
      <c r="FR16" s="711"/>
      <c r="FS16" s="711"/>
      <c r="FT16" s="711"/>
      <c r="FU16" s="711"/>
      <c r="FV16" s="711"/>
      <c r="FW16" s="711"/>
      <c r="FX16" s="711"/>
      <c r="FY16" s="711"/>
      <c r="FZ16" s="711"/>
      <c r="GA16" s="711"/>
      <c r="GB16" s="711"/>
      <c r="GC16" s="711"/>
      <c r="GD16" s="711"/>
      <c r="GE16" s="711"/>
      <c r="GF16" s="711"/>
      <c r="GG16" s="711"/>
      <c r="GH16" s="711"/>
      <c r="GI16" s="711"/>
      <c r="GJ16" s="711"/>
      <c r="GK16" s="711"/>
      <c r="GL16" s="711"/>
      <c r="GM16" s="711"/>
      <c r="GN16" s="704"/>
      <c r="GO16" s="704"/>
      <c r="GP16" s="746"/>
      <c r="GQ16" s="704"/>
      <c r="GR16" s="704"/>
      <c r="GS16" s="704"/>
      <c r="GT16" s="704"/>
      <c r="GU16" s="704"/>
      <c r="GV16" s="704"/>
      <c r="GW16" s="704"/>
      <c r="GX16" s="704"/>
      <c r="GY16" s="704"/>
      <c r="GZ16" s="704"/>
      <c r="HA16" s="704"/>
      <c r="HB16" s="704"/>
      <c r="HC16" s="704"/>
      <c r="HD16" s="704"/>
      <c r="HE16" s="704"/>
      <c r="HF16" s="704"/>
      <c r="HG16" s="704"/>
      <c r="HH16" s="704"/>
      <c r="HI16" s="704"/>
      <c r="HJ16" s="704"/>
      <c r="HK16" s="704"/>
      <c r="HL16" s="704"/>
      <c r="HM16" s="704"/>
      <c r="HN16" s="704"/>
      <c r="HO16" s="704"/>
      <c r="HP16" s="704"/>
      <c r="HQ16" s="704"/>
      <c r="HR16" s="704"/>
      <c r="HS16" s="704"/>
      <c r="HT16" s="704"/>
      <c r="HU16" s="704"/>
      <c r="HV16" s="704"/>
      <c r="HW16" s="704"/>
      <c r="HX16" s="704"/>
      <c r="HY16" s="704"/>
      <c r="HZ16" s="704"/>
      <c r="IA16" s="704"/>
      <c r="IB16" s="704"/>
      <c r="IC16" s="704"/>
      <c r="ID16" s="704"/>
      <c r="IE16" s="704"/>
      <c r="IF16" s="704"/>
      <c r="IG16" s="704"/>
      <c r="IH16" s="704"/>
      <c r="II16" s="704"/>
      <c r="IJ16" s="704"/>
      <c r="IK16" s="704"/>
      <c r="IL16" s="704"/>
      <c r="IM16" s="704"/>
      <c r="IN16" s="704"/>
      <c r="IO16" s="704"/>
      <c r="IP16" s="704"/>
      <c r="IQ16" s="704"/>
      <c r="IR16" s="704"/>
      <c r="IS16" s="704"/>
      <c r="IT16" s="704"/>
      <c r="IU16" s="704"/>
      <c r="IX16" s="704"/>
      <c r="IY16" s="704"/>
      <c r="IZ16" s="704"/>
    </row>
    <row r="17" spans="1:274" s="706" customFormat="1" ht="33.75" x14ac:dyDescent="0.25">
      <c r="A17" s="691">
        <v>16</v>
      </c>
      <c r="B17" s="693" t="s">
        <v>1154</v>
      </c>
      <c r="C17" s="696">
        <v>205</v>
      </c>
      <c r="D17" s="697">
        <v>532</v>
      </c>
      <c r="E17" s="707">
        <v>7</v>
      </c>
      <c r="F17" s="699" t="s">
        <v>1121</v>
      </c>
      <c r="G17" s="720" t="s">
        <v>1158</v>
      </c>
      <c r="H17" s="751" t="s">
        <v>1112</v>
      </c>
      <c r="I17" s="752" t="s">
        <v>1113</v>
      </c>
      <c r="J17" s="753" t="s">
        <v>1139</v>
      </c>
      <c r="K17" s="770" t="s">
        <v>1115</v>
      </c>
      <c r="L17" s="770" t="s">
        <v>1116</v>
      </c>
      <c r="M17" s="753" t="s">
        <v>1140</v>
      </c>
      <c r="N17" s="753" t="s">
        <v>1155</v>
      </c>
      <c r="O17" s="753" t="s">
        <v>1128</v>
      </c>
      <c r="P17" s="753" t="s">
        <v>1134</v>
      </c>
      <c r="Q17" s="765">
        <v>2</v>
      </c>
      <c r="R17" s="765" t="s">
        <v>1120</v>
      </c>
      <c r="S17" s="755">
        <v>1</v>
      </c>
      <c r="T17" s="763">
        <v>1.3</v>
      </c>
      <c r="U17" s="757">
        <v>41456</v>
      </c>
      <c r="V17" s="758">
        <v>41791</v>
      </c>
      <c r="W17" s="701">
        <v>25</v>
      </c>
      <c r="X17" s="875">
        <v>270000</v>
      </c>
      <c r="Y17" s="876">
        <v>78800</v>
      </c>
      <c r="Z17" s="875">
        <f t="shared" si="0"/>
        <v>348800</v>
      </c>
      <c r="AA17" s="702"/>
      <c r="AB17" s="702"/>
      <c r="AC17" s="702">
        <v>78800</v>
      </c>
      <c r="AD17" s="702">
        <v>50000</v>
      </c>
      <c r="AE17" s="702">
        <v>100000</v>
      </c>
      <c r="AF17" s="702">
        <v>120000</v>
      </c>
      <c r="AG17" s="702"/>
      <c r="AH17" s="702"/>
      <c r="AI17" s="691"/>
      <c r="AJ17" s="691"/>
      <c r="AK17" s="691"/>
      <c r="AL17" s="691"/>
      <c r="AM17" s="868">
        <f t="shared" si="1"/>
        <v>348800</v>
      </c>
      <c r="AN17" s="868">
        <f t="shared" si="2"/>
        <v>0</v>
      </c>
      <c r="AO17" s="760"/>
      <c r="AP17" s="868"/>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c r="CN17" s="704"/>
      <c r="CO17" s="704"/>
      <c r="CP17" s="704"/>
      <c r="CQ17" s="704"/>
      <c r="CR17" s="704"/>
      <c r="CS17" s="704"/>
      <c r="CT17" s="704"/>
      <c r="CU17" s="704"/>
      <c r="CV17" s="704"/>
      <c r="CW17" s="704"/>
      <c r="CX17" s="704"/>
      <c r="CY17" s="704"/>
      <c r="CZ17" s="704"/>
      <c r="DA17" s="704"/>
      <c r="DB17" s="704"/>
      <c r="DC17" s="704"/>
      <c r="DD17" s="704"/>
      <c r="DE17" s="704"/>
      <c r="DF17" s="704"/>
      <c r="DG17" s="704"/>
      <c r="DH17" s="704"/>
      <c r="DI17" s="704"/>
      <c r="DJ17" s="704"/>
      <c r="DK17" s="704"/>
      <c r="DL17" s="704"/>
      <c r="DM17" s="704"/>
      <c r="DN17" s="704"/>
      <c r="DO17" s="704"/>
      <c r="DP17" s="704"/>
      <c r="DQ17" s="704"/>
      <c r="DR17" s="704"/>
      <c r="DS17" s="704"/>
      <c r="DT17" s="704"/>
      <c r="DU17" s="704"/>
      <c r="DV17" s="704"/>
      <c r="DW17" s="704"/>
      <c r="DX17" s="704"/>
      <c r="DY17" s="704"/>
      <c r="DZ17" s="704"/>
      <c r="EA17" s="704"/>
      <c r="EB17" s="704"/>
      <c r="EC17" s="704"/>
      <c r="ED17" s="704"/>
      <c r="EE17" s="704"/>
      <c r="EF17" s="704"/>
      <c r="EG17" s="704"/>
      <c r="EH17" s="704"/>
      <c r="EI17" s="704"/>
      <c r="EJ17" s="704"/>
      <c r="EK17" s="704"/>
      <c r="EL17" s="704"/>
      <c r="EM17" s="704"/>
      <c r="EN17" s="704"/>
      <c r="EO17" s="704"/>
      <c r="EP17" s="704"/>
      <c r="EQ17" s="704"/>
      <c r="ER17" s="704"/>
      <c r="ES17" s="704"/>
      <c r="ET17" s="704"/>
      <c r="EU17" s="704"/>
      <c r="EV17" s="704"/>
      <c r="EW17" s="704"/>
      <c r="EX17" s="704"/>
      <c r="EY17" s="704"/>
      <c r="EZ17" s="704"/>
      <c r="FA17" s="704"/>
      <c r="FB17" s="704"/>
      <c r="FC17" s="704"/>
      <c r="FD17" s="704"/>
      <c r="FE17" s="704"/>
      <c r="FF17" s="704"/>
      <c r="FG17" s="704"/>
      <c r="FI17" s="704"/>
      <c r="FJ17" s="704"/>
      <c r="FK17" s="711"/>
      <c r="FL17" s="711"/>
      <c r="FM17" s="711"/>
      <c r="FN17" s="711"/>
      <c r="FO17" s="711"/>
      <c r="FP17" s="711"/>
      <c r="FQ17" s="711"/>
      <c r="FR17" s="711"/>
      <c r="FS17" s="711"/>
      <c r="FT17" s="711"/>
      <c r="FU17" s="711"/>
      <c r="FV17" s="711"/>
      <c r="FW17" s="711"/>
      <c r="FX17" s="711"/>
      <c r="FY17" s="711"/>
      <c r="FZ17" s="711"/>
      <c r="GA17" s="711"/>
      <c r="GB17" s="711"/>
      <c r="GC17" s="711"/>
      <c r="GD17" s="711"/>
      <c r="GE17" s="711"/>
      <c r="GF17" s="711"/>
      <c r="GG17" s="711"/>
      <c r="GH17" s="711"/>
      <c r="GI17" s="711"/>
      <c r="GJ17" s="711"/>
      <c r="GK17" s="711"/>
      <c r="GL17" s="711"/>
      <c r="GM17" s="711"/>
      <c r="GN17" s="704"/>
      <c r="GO17" s="704"/>
      <c r="GP17" s="746"/>
      <c r="GQ17" s="704"/>
      <c r="GR17" s="704"/>
      <c r="GS17" s="704"/>
      <c r="GT17" s="704"/>
      <c r="GU17" s="704"/>
      <c r="GV17" s="704"/>
      <c r="GW17" s="704"/>
      <c r="GX17" s="704"/>
      <c r="GY17" s="704"/>
      <c r="GZ17" s="704"/>
      <c r="HA17" s="704"/>
      <c r="HB17" s="704"/>
      <c r="HC17" s="704"/>
      <c r="HD17" s="704"/>
      <c r="HE17" s="704"/>
      <c r="HF17" s="704"/>
      <c r="HG17" s="704"/>
      <c r="HH17" s="704"/>
      <c r="HI17" s="704"/>
      <c r="HJ17" s="704"/>
      <c r="HK17" s="704"/>
      <c r="HL17" s="704"/>
      <c r="HM17" s="704"/>
      <c r="HN17" s="704"/>
      <c r="HO17" s="704"/>
      <c r="HP17" s="704"/>
      <c r="HQ17" s="704"/>
      <c r="HR17" s="704"/>
      <c r="HS17" s="704"/>
      <c r="HT17" s="704"/>
      <c r="HU17" s="704"/>
      <c r="HV17" s="704"/>
      <c r="HW17" s="704"/>
      <c r="HX17" s="704"/>
      <c r="HY17" s="704"/>
      <c r="HZ17" s="704"/>
      <c r="IA17" s="704"/>
      <c r="IB17" s="704"/>
      <c r="IC17" s="704"/>
      <c r="ID17" s="704"/>
      <c r="IE17" s="704"/>
      <c r="IF17" s="704"/>
      <c r="IG17" s="704"/>
      <c r="IH17" s="704"/>
      <c r="II17" s="704"/>
      <c r="IJ17" s="704"/>
      <c r="IK17" s="704"/>
      <c r="IL17" s="704"/>
      <c r="IM17" s="704"/>
      <c r="IN17" s="704"/>
      <c r="IO17" s="704"/>
      <c r="IP17" s="704"/>
      <c r="IQ17" s="704"/>
      <c r="IR17" s="704"/>
      <c r="IS17" s="704"/>
      <c r="IT17" s="704"/>
      <c r="IU17" s="704"/>
      <c r="IV17" s="704"/>
      <c r="IW17" s="704"/>
      <c r="IX17" s="704"/>
      <c r="IY17" s="704"/>
      <c r="IZ17" s="704"/>
      <c r="JA17" s="878"/>
      <c r="JB17" s="878"/>
      <c r="JC17" s="878"/>
      <c r="JD17" s="878"/>
      <c r="JE17" s="878"/>
      <c r="JF17" s="878"/>
      <c r="JG17" s="878"/>
      <c r="JH17" s="878"/>
    </row>
    <row r="18" spans="1:274" s="706" customFormat="1" ht="24.95" customHeight="1" x14ac:dyDescent="0.25">
      <c r="A18" s="691">
        <v>25</v>
      </c>
      <c r="B18" s="693" t="s">
        <v>1154</v>
      </c>
      <c r="C18" s="708">
        <v>206</v>
      </c>
      <c r="D18" s="709">
        <v>536</v>
      </c>
      <c r="E18" s="707">
        <v>15</v>
      </c>
      <c r="F18" s="699" t="s">
        <v>1123</v>
      </c>
      <c r="G18" s="715" t="s">
        <v>1169</v>
      </c>
      <c r="H18" s="751" t="s">
        <v>1112</v>
      </c>
      <c r="I18" s="752" t="s">
        <v>1113</v>
      </c>
      <c r="J18" s="753" t="s">
        <v>1139</v>
      </c>
      <c r="K18" s="753" t="s">
        <v>1115</v>
      </c>
      <c r="L18" s="753" t="s">
        <v>1124</v>
      </c>
      <c r="M18" s="753" t="s">
        <v>1140</v>
      </c>
      <c r="N18" s="753" t="s">
        <v>1155</v>
      </c>
      <c r="O18" s="753" t="s">
        <v>1155</v>
      </c>
      <c r="P18" s="753" t="s">
        <v>1166</v>
      </c>
      <c r="Q18" s="765">
        <v>2</v>
      </c>
      <c r="R18" s="765" t="s">
        <v>1120</v>
      </c>
      <c r="S18" s="755">
        <v>1</v>
      </c>
      <c r="T18" s="763">
        <v>1.3</v>
      </c>
      <c r="U18" s="771">
        <v>41456</v>
      </c>
      <c r="V18" s="758">
        <v>42156</v>
      </c>
      <c r="W18" s="874">
        <v>7</v>
      </c>
      <c r="X18" s="875">
        <v>613000</v>
      </c>
      <c r="Y18" s="876"/>
      <c r="Z18" s="875">
        <f t="shared" si="0"/>
        <v>613000</v>
      </c>
      <c r="AA18" s="702"/>
      <c r="AB18" s="702"/>
      <c r="AC18" s="702"/>
      <c r="AD18" s="702"/>
      <c r="AE18" s="702"/>
      <c r="AF18" s="702"/>
      <c r="AG18" s="702"/>
      <c r="AH18" s="702"/>
      <c r="AI18" s="702">
        <v>200000</v>
      </c>
      <c r="AJ18" s="702">
        <v>200000</v>
      </c>
      <c r="AK18" s="702">
        <v>200000</v>
      </c>
      <c r="AL18" s="691">
        <v>13000</v>
      </c>
      <c r="AM18" s="868">
        <f t="shared" si="1"/>
        <v>613000</v>
      </c>
      <c r="AN18" s="868">
        <f t="shared" si="2"/>
        <v>0</v>
      </c>
      <c r="AO18" s="760"/>
      <c r="AP18" s="868"/>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704"/>
      <c r="BX18" s="704"/>
      <c r="BY18" s="704"/>
      <c r="BZ18" s="704"/>
      <c r="CA18" s="704"/>
      <c r="CB18" s="704"/>
      <c r="CC18" s="704"/>
      <c r="CD18" s="704"/>
      <c r="CE18" s="704"/>
      <c r="CF18" s="704"/>
      <c r="CG18" s="704"/>
      <c r="CH18" s="704"/>
      <c r="CI18" s="704"/>
      <c r="CJ18" s="704"/>
      <c r="CK18" s="704"/>
      <c r="CL18" s="704"/>
      <c r="CM18" s="704"/>
      <c r="CN18" s="704"/>
      <c r="CO18" s="704"/>
      <c r="CP18" s="704"/>
      <c r="CQ18" s="704"/>
      <c r="CR18" s="704"/>
      <c r="CS18" s="704"/>
      <c r="CT18" s="704"/>
      <c r="CU18" s="704"/>
      <c r="CV18" s="704"/>
      <c r="CW18" s="704"/>
      <c r="CX18" s="704"/>
      <c r="CY18" s="704"/>
      <c r="CZ18" s="704"/>
      <c r="DA18" s="704"/>
      <c r="DB18" s="704"/>
      <c r="DC18" s="704"/>
      <c r="DD18" s="704"/>
      <c r="DE18" s="704"/>
      <c r="DF18" s="704"/>
      <c r="DG18" s="704"/>
      <c r="DH18" s="704"/>
      <c r="DI18" s="704"/>
      <c r="DJ18" s="704"/>
      <c r="DK18" s="704"/>
      <c r="DL18" s="704"/>
      <c r="DM18" s="704"/>
      <c r="DN18" s="704"/>
      <c r="DO18" s="704"/>
      <c r="DP18" s="704"/>
      <c r="DQ18" s="704"/>
      <c r="DR18" s="704"/>
      <c r="DS18" s="704"/>
      <c r="DT18" s="704"/>
      <c r="DU18" s="704"/>
      <c r="DV18" s="704"/>
      <c r="DW18" s="704"/>
      <c r="DX18" s="704"/>
      <c r="DY18" s="704"/>
      <c r="DZ18" s="704"/>
      <c r="EA18" s="704"/>
      <c r="EB18" s="704"/>
      <c r="EC18" s="704"/>
      <c r="ED18" s="704"/>
      <c r="EE18" s="704"/>
      <c r="EF18" s="704"/>
      <c r="EG18" s="704"/>
      <c r="EH18" s="704"/>
      <c r="EI18" s="704"/>
      <c r="EJ18" s="704"/>
      <c r="EK18" s="704"/>
      <c r="EL18" s="704"/>
      <c r="EM18" s="704"/>
      <c r="EN18" s="704"/>
      <c r="EO18" s="704"/>
      <c r="EP18" s="704"/>
      <c r="EQ18" s="704"/>
      <c r="ER18" s="704"/>
      <c r="ES18" s="704"/>
      <c r="ET18" s="704"/>
      <c r="EU18" s="705"/>
      <c r="EV18" s="705"/>
      <c r="EW18" s="705"/>
      <c r="EX18" s="705"/>
      <c r="EY18" s="705"/>
      <c r="EZ18" s="705"/>
      <c r="FA18" s="705"/>
      <c r="FB18" s="705"/>
      <c r="FC18" s="705"/>
      <c r="FD18" s="705"/>
      <c r="FE18" s="705"/>
      <c r="FF18" s="705"/>
      <c r="FG18" s="705"/>
      <c r="FH18" s="704"/>
      <c r="FI18" s="704"/>
      <c r="FJ18" s="704"/>
      <c r="FK18" s="704"/>
      <c r="FL18" s="704"/>
      <c r="FM18" s="704"/>
      <c r="FN18" s="704"/>
      <c r="FO18" s="704"/>
      <c r="FP18" s="704"/>
      <c r="FQ18" s="704"/>
      <c r="FR18" s="704"/>
      <c r="FS18" s="704"/>
      <c r="FT18" s="704"/>
      <c r="FU18" s="704"/>
      <c r="FV18" s="704"/>
      <c r="FW18" s="704"/>
      <c r="FX18" s="704"/>
      <c r="FY18" s="704"/>
      <c r="FZ18" s="704"/>
      <c r="GA18" s="704"/>
      <c r="GB18" s="704"/>
      <c r="GC18" s="704"/>
      <c r="GD18" s="704"/>
      <c r="GE18" s="704"/>
      <c r="GF18" s="704"/>
      <c r="GG18" s="704"/>
      <c r="GH18" s="704"/>
      <c r="GI18" s="704"/>
      <c r="GJ18" s="704"/>
      <c r="GK18" s="704"/>
      <c r="GL18" s="704"/>
      <c r="GM18" s="704"/>
      <c r="GN18" s="704"/>
      <c r="GO18" s="704"/>
      <c r="GP18" s="746"/>
      <c r="GQ18" s="704"/>
      <c r="GR18" s="704"/>
      <c r="GS18" s="704"/>
      <c r="GT18" s="704"/>
      <c r="GU18" s="704"/>
      <c r="GV18" s="704"/>
      <c r="GW18" s="704"/>
      <c r="GX18" s="704"/>
      <c r="GY18" s="704"/>
      <c r="GZ18" s="704"/>
      <c r="HA18" s="704"/>
      <c r="HB18" s="704"/>
      <c r="HC18" s="704"/>
      <c r="HD18" s="704"/>
      <c r="HE18" s="704"/>
      <c r="HF18" s="704"/>
      <c r="HG18" s="704"/>
      <c r="HH18" s="704"/>
      <c r="HI18" s="704"/>
      <c r="HJ18" s="704"/>
      <c r="HK18" s="704"/>
      <c r="HL18" s="704"/>
      <c r="HM18" s="704"/>
      <c r="HN18" s="704"/>
      <c r="HO18" s="704"/>
      <c r="HP18" s="704"/>
      <c r="HQ18" s="704"/>
      <c r="HR18" s="704"/>
      <c r="HS18" s="704"/>
      <c r="HT18" s="704"/>
      <c r="HU18" s="704"/>
      <c r="HV18" s="704"/>
      <c r="HW18" s="704"/>
      <c r="HX18" s="704"/>
      <c r="HY18" s="704"/>
      <c r="HZ18" s="704"/>
      <c r="IA18" s="704"/>
      <c r="IB18" s="704"/>
      <c r="IC18" s="704"/>
      <c r="ID18" s="704"/>
      <c r="IE18" s="704"/>
      <c r="IF18" s="704"/>
      <c r="IG18" s="704"/>
      <c r="IH18" s="704"/>
      <c r="II18" s="704"/>
      <c r="IJ18" s="704"/>
      <c r="IK18" s="704"/>
      <c r="IL18" s="704"/>
      <c r="IM18" s="704"/>
      <c r="IN18" s="704"/>
      <c r="IO18" s="704"/>
      <c r="IP18" s="704"/>
      <c r="IQ18" s="704"/>
      <c r="IR18" s="704"/>
      <c r="IS18" s="704"/>
      <c r="IT18" s="704"/>
      <c r="IU18" s="704"/>
      <c r="IV18" s="704"/>
      <c r="IW18" s="704"/>
      <c r="IX18" s="704"/>
      <c r="IY18" s="704"/>
      <c r="IZ18" s="704"/>
      <c r="JA18" s="878"/>
      <c r="JB18" s="878"/>
      <c r="JC18" s="878"/>
      <c r="JD18" s="878"/>
      <c r="JE18" s="878"/>
      <c r="JF18" s="878"/>
      <c r="JG18" s="878"/>
      <c r="JH18" s="878"/>
    </row>
    <row r="19" spans="1:274" s="706" customFormat="1" ht="22.5" x14ac:dyDescent="0.25">
      <c r="A19" s="691">
        <v>28</v>
      </c>
      <c r="B19" s="693" t="s">
        <v>1154</v>
      </c>
      <c r="C19" s="696">
        <v>208</v>
      </c>
      <c r="D19" s="697">
        <v>536</v>
      </c>
      <c r="E19" s="698">
        <v>0</v>
      </c>
      <c r="F19" s="699" t="s">
        <v>1123</v>
      </c>
      <c r="G19" s="699" t="s">
        <v>1487</v>
      </c>
      <c r="H19" s="767" t="s">
        <v>1112</v>
      </c>
      <c r="I19" s="752" t="s">
        <v>1113</v>
      </c>
      <c r="J19" s="753" t="s">
        <v>1139</v>
      </c>
      <c r="K19" s="753" t="s">
        <v>1151</v>
      </c>
      <c r="L19" s="753" t="s">
        <v>1124</v>
      </c>
      <c r="M19" s="753" t="s">
        <v>1140</v>
      </c>
      <c r="N19" s="753" t="s">
        <v>1155</v>
      </c>
      <c r="O19" s="753" t="s">
        <v>1155</v>
      </c>
      <c r="P19" s="753" t="s">
        <v>1488</v>
      </c>
      <c r="Q19" s="765">
        <v>2</v>
      </c>
      <c r="R19" s="765" t="s">
        <v>1120</v>
      </c>
      <c r="S19" s="755">
        <v>2</v>
      </c>
      <c r="T19" s="766">
        <v>2.12</v>
      </c>
      <c r="U19" s="757">
        <v>41091</v>
      </c>
      <c r="V19" s="758">
        <v>41395</v>
      </c>
      <c r="W19" s="874">
        <v>7</v>
      </c>
      <c r="X19" s="875"/>
      <c r="Y19" s="876">
        <v>20800</v>
      </c>
      <c r="Z19" s="875">
        <f t="shared" si="0"/>
        <v>20800</v>
      </c>
      <c r="AA19" s="691"/>
      <c r="AB19" s="691"/>
      <c r="AC19" s="691"/>
      <c r="AD19" s="691"/>
      <c r="AE19" s="691">
        <v>20800</v>
      </c>
      <c r="AF19" s="691"/>
      <c r="AG19" s="691"/>
      <c r="AH19" s="691"/>
      <c r="AI19" s="691"/>
      <c r="AJ19" s="691"/>
      <c r="AK19" s="691"/>
      <c r="AL19" s="691"/>
      <c r="AM19" s="868">
        <f t="shared" si="1"/>
        <v>20800</v>
      </c>
      <c r="AN19" s="868">
        <f t="shared" si="2"/>
        <v>0</v>
      </c>
      <c r="AO19" s="691"/>
      <c r="AP19" s="868"/>
      <c r="AR19" s="704"/>
      <c r="AS19" s="704"/>
      <c r="AT19" s="704"/>
      <c r="AU19" s="704"/>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4"/>
      <c r="BZ19" s="704"/>
      <c r="CA19" s="704"/>
      <c r="CB19" s="704"/>
      <c r="CC19" s="704"/>
      <c r="CD19" s="704"/>
      <c r="CE19" s="704"/>
      <c r="CF19" s="704"/>
      <c r="CG19" s="704"/>
      <c r="CH19" s="704"/>
      <c r="CI19" s="704"/>
      <c r="CJ19" s="704"/>
      <c r="CK19" s="704"/>
      <c r="CL19" s="704"/>
      <c r="CM19" s="704"/>
      <c r="CN19" s="704"/>
      <c r="CO19" s="704"/>
      <c r="CP19" s="704"/>
      <c r="CQ19" s="704"/>
      <c r="CR19" s="704"/>
      <c r="CS19" s="704"/>
      <c r="CT19" s="704"/>
      <c r="CU19" s="704"/>
      <c r="CV19" s="704"/>
      <c r="CW19" s="704"/>
      <c r="CX19" s="704"/>
      <c r="CY19" s="704"/>
      <c r="CZ19" s="704"/>
      <c r="DA19" s="704"/>
      <c r="DB19" s="704"/>
      <c r="DC19" s="704"/>
      <c r="DD19" s="704"/>
      <c r="DE19" s="704"/>
      <c r="DF19" s="704"/>
      <c r="DG19" s="704"/>
      <c r="DH19" s="704"/>
      <c r="DI19" s="704"/>
      <c r="DJ19" s="704"/>
      <c r="DK19" s="704"/>
      <c r="DL19" s="704"/>
      <c r="DM19" s="704"/>
      <c r="DN19" s="704"/>
      <c r="DO19" s="704"/>
      <c r="DP19" s="704"/>
      <c r="DQ19" s="704"/>
      <c r="DR19" s="704"/>
      <c r="DS19" s="704"/>
      <c r="DT19" s="704"/>
      <c r="DU19" s="704"/>
      <c r="DV19" s="704"/>
      <c r="DW19" s="704"/>
      <c r="DX19" s="704"/>
      <c r="DY19" s="704"/>
      <c r="DZ19" s="704"/>
      <c r="EA19" s="704"/>
      <c r="EB19" s="704"/>
      <c r="EC19" s="704"/>
      <c r="ED19" s="704"/>
      <c r="EE19" s="704"/>
      <c r="EF19" s="704"/>
      <c r="EG19" s="704"/>
      <c r="EH19" s="704"/>
      <c r="EI19" s="704"/>
      <c r="EJ19" s="704"/>
      <c r="EK19" s="704"/>
      <c r="EL19" s="704"/>
      <c r="EM19" s="704"/>
      <c r="EN19" s="704"/>
      <c r="EO19" s="704"/>
      <c r="EP19" s="704"/>
      <c r="EQ19" s="704"/>
      <c r="ER19" s="704"/>
      <c r="ES19" s="704"/>
      <c r="ET19" s="704"/>
      <c r="EU19" s="705"/>
      <c r="EV19" s="705"/>
      <c r="EW19" s="705"/>
      <c r="EX19" s="705"/>
      <c r="EY19" s="705"/>
      <c r="EZ19" s="705"/>
      <c r="FA19" s="705"/>
      <c r="FB19" s="705"/>
      <c r="FC19" s="705"/>
      <c r="FD19" s="705"/>
      <c r="FE19" s="705"/>
      <c r="FF19" s="705"/>
      <c r="FG19" s="705"/>
      <c r="FH19" s="704"/>
      <c r="FK19" s="704"/>
      <c r="FL19" s="704"/>
      <c r="FM19" s="704"/>
      <c r="FN19" s="704"/>
      <c r="FO19" s="704"/>
      <c r="FP19" s="704"/>
      <c r="FQ19" s="704"/>
      <c r="FR19" s="704"/>
      <c r="FS19" s="704"/>
      <c r="FT19" s="704"/>
      <c r="FU19" s="704"/>
      <c r="FV19" s="704"/>
      <c r="FW19" s="704"/>
      <c r="FX19" s="704"/>
      <c r="FY19" s="704"/>
      <c r="FZ19" s="704"/>
      <c r="GA19" s="704"/>
      <c r="GB19" s="704"/>
      <c r="GC19" s="704"/>
      <c r="GD19" s="704"/>
      <c r="GE19" s="704"/>
      <c r="GF19" s="704"/>
      <c r="GG19" s="704"/>
      <c r="GH19" s="704"/>
      <c r="GI19" s="704"/>
      <c r="GJ19" s="704"/>
      <c r="GK19" s="704"/>
      <c r="GL19" s="704"/>
      <c r="GM19" s="704"/>
      <c r="GN19" s="704"/>
      <c r="GO19" s="704"/>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IX19" s="704"/>
      <c r="IY19" s="704"/>
      <c r="IZ19" s="704"/>
    </row>
    <row r="20" spans="1:274" s="706" customFormat="1" ht="33.75" customHeight="1" x14ac:dyDescent="0.25">
      <c r="A20" s="691">
        <v>29</v>
      </c>
      <c r="B20" s="693" t="s">
        <v>1154</v>
      </c>
      <c r="C20" s="696">
        <v>208</v>
      </c>
      <c r="D20" s="697">
        <v>536</v>
      </c>
      <c r="E20" s="707">
        <v>1</v>
      </c>
      <c r="F20" s="699" t="s">
        <v>1123</v>
      </c>
      <c r="G20" s="699" t="s">
        <v>1126</v>
      </c>
      <c r="H20" s="751" t="s">
        <v>1112</v>
      </c>
      <c r="I20" s="752" t="s">
        <v>1113</v>
      </c>
      <c r="J20" s="753" t="s">
        <v>1139</v>
      </c>
      <c r="K20" s="753" t="s">
        <v>1151</v>
      </c>
      <c r="L20" s="753" t="s">
        <v>1124</v>
      </c>
      <c r="M20" s="753" t="s">
        <v>1140</v>
      </c>
      <c r="N20" s="753" t="s">
        <v>1155</v>
      </c>
      <c r="O20" s="753" t="s">
        <v>1155</v>
      </c>
      <c r="P20" s="753" t="s">
        <v>1170</v>
      </c>
      <c r="Q20" s="765">
        <v>2</v>
      </c>
      <c r="R20" s="765" t="s">
        <v>1120</v>
      </c>
      <c r="S20" s="755">
        <v>2</v>
      </c>
      <c r="T20" s="766">
        <v>2.12</v>
      </c>
      <c r="U20" s="771">
        <v>41456</v>
      </c>
      <c r="V20" s="758">
        <v>41760</v>
      </c>
      <c r="W20" s="874">
        <v>7</v>
      </c>
      <c r="X20" s="875">
        <v>27100</v>
      </c>
      <c r="Y20" s="875"/>
      <c r="Z20" s="875">
        <f t="shared" si="0"/>
        <v>27100</v>
      </c>
      <c r="AA20" s="702"/>
      <c r="AB20" s="702"/>
      <c r="AC20" s="702"/>
      <c r="AD20" s="702"/>
      <c r="AE20" s="702"/>
      <c r="AF20" s="702">
        <v>27100</v>
      </c>
      <c r="AG20" s="702"/>
      <c r="AH20" s="702"/>
      <c r="AI20" s="691"/>
      <c r="AJ20" s="691"/>
      <c r="AK20" s="691"/>
      <c r="AL20" s="691"/>
      <c r="AM20" s="868">
        <f t="shared" si="1"/>
        <v>27100</v>
      </c>
      <c r="AN20" s="868">
        <f t="shared" si="2"/>
        <v>0</v>
      </c>
      <c r="AO20" s="760">
        <v>28600</v>
      </c>
      <c r="AP20" s="868">
        <v>30400</v>
      </c>
      <c r="AR20" s="704"/>
      <c r="AS20" s="704"/>
      <c r="AT20" s="704"/>
      <c r="AU20" s="704"/>
      <c r="AV20" s="704"/>
      <c r="AW20" s="704"/>
      <c r="AX20" s="704"/>
      <c r="AY20" s="704"/>
      <c r="AZ20" s="704"/>
      <c r="BA20" s="704"/>
      <c r="BB20" s="704"/>
      <c r="BC20" s="704"/>
      <c r="BD20" s="704"/>
      <c r="BE20" s="704"/>
      <c r="BF20" s="704"/>
      <c r="BG20" s="704"/>
      <c r="BH20" s="704"/>
      <c r="BI20" s="704"/>
      <c r="BJ20" s="704"/>
      <c r="BK20" s="704"/>
      <c r="BL20" s="704"/>
      <c r="BM20" s="704"/>
      <c r="BN20" s="704"/>
      <c r="BO20" s="704"/>
      <c r="BP20" s="704"/>
      <c r="BQ20" s="704"/>
      <c r="BR20" s="704"/>
      <c r="BS20" s="704"/>
      <c r="BT20" s="704"/>
      <c r="BU20" s="704"/>
      <c r="BV20" s="704"/>
      <c r="BW20" s="704"/>
      <c r="BX20" s="704"/>
      <c r="BY20" s="704"/>
      <c r="BZ20" s="704"/>
      <c r="CA20" s="704"/>
      <c r="CB20" s="704"/>
      <c r="CC20" s="704"/>
      <c r="CD20" s="704"/>
      <c r="CE20" s="704"/>
      <c r="CF20" s="704"/>
      <c r="CG20" s="704"/>
      <c r="CH20" s="704"/>
      <c r="CI20" s="704"/>
      <c r="CJ20" s="704"/>
      <c r="CK20" s="704"/>
      <c r="CL20" s="704"/>
      <c r="CM20" s="704"/>
      <c r="CN20" s="704"/>
      <c r="CO20" s="704"/>
      <c r="CP20" s="704"/>
      <c r="CQ20" s="704"/>
      <c r="CR20" s="704"/>
      <c r="CS20" s="704"/>
      <c r="CT20" s="704"/>
      <c r="CU20" s="704"/>
      <c r="CV20" s="704"/>
      <c r="CW20" s="704"/>
      <c r="CX20" s="704"/>
      <c r="CY20" s="704"/>
      <c r="CZ20" s="704"/>
      <c r="DA20" s="704"/>
      <c r="DB20" s="704"/>
      <c r="DC20" s="704"/>
      <c r="DD20" s="704"/>
      <c r="DE20" s="704"/>
      <c r="DF20" s="704"/>
      <c r="DG20" s="704"/>
      <c r="DH20" s="704"/>
      <c r="DI20" s="704"/>
      <c r="DJ20" s="704"/>
      <c r="DK20" s="704"/>
      <c r="DL20" s="704"/>
      <c r="DM20" s="704"/>
      <c r="DN20" s="704"/>
      <c r="DO20" s="704"/>
      <c r="DP20" s="704"/>
      <c r="DQ20" s="704"/>
      <c r="DR20" s="704"/>
      <c r="DS20" s="704"/>
      <c r="DT20" s="704"/>
      <c r="DU20" s="704"/>
      <c r="DV20" s="704"/>
      <c r="DW20" s="704"/>
      <c r="DX20" s="704"/>
      <c r="DY20" s="704"/>
      <c r="DZ20" s="704"/>
      <c r="EA20" s="704"/>
      <c r="EB20" s="704"/>
      <c r="EC20" s="704"/>
      <c r="ED20" s="704"/>
      <c r="EE20" s="704"/>
      <c r="EF20" s="704"/>
      <c r="EG20" s="704"/>
      <c r="EH20" s="704"/>
      <c r="EI20" s="704"/>
      <c r="EJ20" s="704"/>
      <c r="EK20" s="704"/>
      <c r="EL20" s="704"/>
      <c r="EM20" s="704"/>
      <c r="EN20" s="704"/>
      <c r="EO20" s="704"/>
      <c r="EP20" s="704"/>
      <c r="EQ20" s="704"/>
      <c r="ER20" s="704"/>
      <c r="ES20" s="704"/>
      <c r="ET20" s="704"/>
      <c r="EU20" s="705"/>
      <c r="EV20" s="705"/>
      <c r="EW20" s="705"/>
      <c r="EX20" s="705"/>
      <c r="EY20" s="705"/>
      <c r="EZ20" s="705"/>
      <c r="FA20" s="705"/>
      <c r="FB20" s="705"/>
      <c r="FC20" s="705"/>
      <c r="FD20" s="705"/>
      <c r="FE20" s="705"/>
      <c r="FF20" s="705"/>
      <c r="FG20" s="705"/>
      <c r="FH20" s="704"/>
      <c r="FK20" s="704"/>
      <c r="FL20" s="704"/>
      <c r="FM20" s="704"/>
      <c r="FN20" s="704"/>
      <c r="FO20" s="704"/>
      <c r="FP20" s="704"/>
      <c r="FQ20" s="704"/>
      <c r="FR20" s="704"/>
      <c r="FS20" s="704"/>
      <c r="FT20" s="704"/>
      <c r="FU20" s="704"/>
      <c r="FV20" s="704"/>
      <c r="FW20" s="704"/>
      <c r="FX20" s="704"/>
      <c r="FY20" s="704"/>
      <c r="FZ20" s="704"/>
      <c r="GA20" s="704"/>
      <c r="GB20" s="704"/>
      <c r="GC20" s="704"/>
      <c r="GD20" s="704"/>
      <c r="GE20" s="704"/>
      <c r="GF20" s="704"/>
      <c r="GG20" s="704"/>
      <c r="GH20" s="704"/>
      <c r="GI20" s="704"/>
      <c r="GJ20" s="704"/>
      <c r="GK20" s="704"/>
      <c r="GL20" s="704"/>
      <c r="GM20" s="704"/>
      <c r="GN20" s="704"/>
      <c r="GO20" s="704"/>
      <c r="GP20" s="746"/>
      <c r="GQ20" s="704"/>
      <c r="GR20" s="704"/>
      <c r="GS20" s="704"/>
      <c r="GT20" s="704"/>
      <c r="GU20" s="704"/>
      <c r="GV20" s="704"/>
      <c r="GW20" s="704"/>
      <c r="GX20" s="704"/>
      <c r="GY20" s="704"/>
      <c r="GZ20" s="704"/>
      <c r="HA20" s="704"/>
      <c r="HB20" s="704"/>
      <c r="HC20" s="704"/>
      <c r="HD20" s="704"/>
      <c r="HE20" s="704"/>
      <c r="HF20" s="704"/>
      <c r="HG20" s="704"/>
      <c r="HH20" s="704"/>
      <c r="HI20" s="704"/>
      <c r="HJ20" s="704"/>
      <c r="HK20" s="704"/>
      <c r="HL20" s="704"/>
      <c r="HM20" s="704"/>
      <c r="HN20" s="704"/>
      <c r="HO20" s="704"/>
      <c r="HP20" s="704"/>
      <c r="HQ20" s="704"/>
      <c r="HR20" s="704"/>
      <c r="HS20" s="704"/>
      <c r="HT20" s="704"/>
      <c r="HU20" s="704"/>
      <c r="HV20" s="704"/>
      <c r="HW20" s="704"/>
      <c r="HX20" s="704"/>
      <c r="HY20" s="704"/>
      <c r="HZ20" s="704"/>
      <c r="IA20" s="704"/>
      <c r="IB20" s="704"/>
      <c r="IC20" s="704"/>
      <c r="ID20" s="704"/>
      <c r="IE20" s="704"/>
      <c r="IF20" s="704"/>
      <c r="IG20" s="704"/>
      <c r="IH20" s="704"/>
      <c r="II20" s="704"/>
      <c r="IJ20" s="704"/>
      <c r="IK20" s="704"/>
      <c r="IL20" s="704"/>
      <c r="IM20" s="704"/>
      <c r="IN20" s="704"/>
      <c r="IO20" s="704"/>
      <c r="IP20" s="704"/>
      <c r="IQ20" s="704"/>
      <c r="IR20" s="704"/>
      <c r="IS20" s="704"/>
      <c r="IT20" s="704"/>
      <c r="IU20" s="704"/>
      <c r="IV20" s="704"/>
      <c r="IW20" s="704"/>
      <c r="IX20" s="704"/>
      <c r="IY20" s="704"/>
      <c r="IZ20" s="704"/>
      <c r="JA20" s="878"/>
      <c r="JB20" s="878"/>
      <c r="JC20" s="878"/>
      <c r="JD20" s="878"/>
      <c r="JE20" s="878"/>
      <c r="JF20" s="878"/>
      <c r="JG20" s="878"/>
      <c r="JH20" s="878"/>
    </row>
    <row r="21" spans="1:274" s="706" customFormat="1" ht="33.75" customHeight="1" x14ac:dyDescent="0.2">
      <c r="A21" s="691">
        <v>30</v>
      </c>
      <c r="B21" s="693" t="s">
        <v>1154</v>
      </c>
      <c r="C21" s="696">
        <v>208</v>
      </c>
      <c r="D21" s="697">
        <v>536</v>
      </c>
      <c r="E21" s="707">
        <v>2</v>
      </c>
      <c r="F21" s="699" t="s">
        <v>1123</v>
      </c>
      <c r="G21" s="699" t="s">
        <v>1172</v>
      </c>
      <c r="H21" s="751" t="s">
        <v>1112</v>
      </c>
      <c r="I21" s="752" t="s">
        <v>1113</v>
      </c>
      <c r="J21" s="753" t="s">
        <v>1139</v>
      </c>
      <c r="K21" s="753" t="s">
        <v>1115</v>
      </c>
      <c r="L21" s="753" t="s">
        <v>1124</v>
      </c>
      <c r="M21" s="753" t="s">
        <v>1140</v>
      </c>
      <c r="N21" s="753" t="s">
        <v>1155</v>
      </c>
      <c r="O21" s="753" t="s">
        <v>1155</v>
      </c>
      <c r="P21" s="753" t="s">
        <v>1170</v>
      </c>
      <c r="Q21" s="765">
        <v>2</v>
      </c>
      <c r="R21" s="765" t="s">
        <v>1120</v>
      </c>
      <c r="S21" s="755">
        <v>2</v>
      </c>
      <c r="T21" s="766">
        <v>2.12</v>
      </c>
      <c r="U21" s="771">
        <v>41456</v>
      </c>
      <c r="V21" s="758">
        <v>41760</v>
      </c>
      <c r="W21" s="874">
        <v>7</v>
      </c>
      <c r="X21" s="875">
        <v>4500000</v>
      </c>
      <c r="Y21" s="875"/>
      <c r="Z21" s="875">
        <f t="shared" si="0"/>
        <v>4500000</v>
      </c>
      <c r="AA21" s="702"/>
      <c r="AB21" s="702"/>
      <c r="AC21" s="702">
        <v>500000</v>
      </c>
      <c r="AD21" s="702">
        <v>500000</v>
      </c>
      <c r="AE21" s="702">
        <v>500000</v>
      </c>
      <c r="AF21" s="702">
        <v>500000</v>
      </c>
      <c r="AG21" s="702">
        <v>500000</v>
      </c>
      <c r="AH21" s="702">
        <v>500000</v>
      </c>
      <c r="AI21" s="702">
        <v>500000</v>
      </c>
      <c r="AJ21" s="702">
        <v>500000</v>
      </c>
      <c r="AK21" s="702">
        <v>500000</v>
      </c>
      <c r="AL21" s="702"/>
      <c r="AM21" s="868">
        <f t="shared" si="1"/>
        <v>4500000</v>
      </c>
      <c r="AN21" s="868">
        <f t="shared" si="2"/>
        <v>0</v>
      </c>
      <c r="AO21" s="760">
        <v>19800</v>
      </c>
      <c r="AP21" s="868">
        <v>17600</v>
      </c>
      <c r="AR21" s="704"/>
      <c r="AS21" s="704"/>
      <c r="AT21" s="704"/>
      <c r="AU21" s="704"/>
      <c r="AV21" s="704"/>
      <c r="AW21" s="704"/>
      <c r="AX21" s="704"/>
      <c r="AY21" s="704"/>
      <c r="AZ21" s="704"/>
      <c r="BA21" s="704"/>
      <c r="BB21" s="704"/>
      <c r="BC21" s="704"/>
      <c r="BD21" s="704"/>
      <c r="BE21" s="704"/>
      <c r="BF21" s="704"/>
      <c r="BG21" s="704"/>
      <c r="BH21" s="704"/>
      <c r="BI21" s="704"/>
      <c r="BJ21" s="704"/>
      <c r="BK21" s="704"/>
      <c r="BL21" s="704"/>
      <c r="BM21" s="704"/>
      <c r="BN21" s="704"/>
      <c r="BO21" s="704"/>
      <c r="BP21" s="704"/>
      <c r="BQ21" s="704"/>
      <c r="BR21" s="704"/>
      <c r="BS21" s="704"/>
      <c r="BT21" s="704"/>
      <c r="BU21" s="704"/>
      <c r="BV21" s="704"/>
      <c r="BW21" s="704"/>
      <c r="BX21" s="704"/>
      <c r="BY21" s="704"/>
      <c r="BZ21" s="704"/>
      <c r="CA21" s="704"/>
      <c r="CB21" s="704"/>
      <c r="CC21" s="704"/>
      <c r="CD21" s="704"/>
      <c r="CE21" s="704"/>
      <c r="CF21" s="704"/>
      <c r="CG21" s="704"/>
      <c r="CH21" s="704"/>
      <c r="CI21" s="704"/>
      <c r="CJ21" s="704"/>
      <c r="CK21" s="704"/>
      <c r="CL21" s="704"/>
      <c r="CM21" s="704"/>
      <c r="CN21" s="704"/>
      <c r="CO21" s="704"/>
      <c r="CP21" s="704"/>
      <c r="CQ21" s="704"/>
      <c r="CR21" s="704"/>
      <c r="CS21" s="704"/>
      <c r="CT21" s="704"/>
      <c r="CU21" s="704"/>
      <c r="CV21" s="704"/>
      <c r="CW21" s="704"/>
      <c r="CX21" s="704"/>
      <c r="CY21" s="704"/>
      <c r="CZ21" s="704"/>
      <c r="DA21" s="704"/>
      <c r="DB21" s="704"/>
      <c r="DC21" s="704"/>
      <c r="DD21" s="704"/>
      <c r="DE21" s="704"/>
      <c r="DF21" s="704"/>
      <c r="DG21" s="704"/>
      <c r="DH21" s="704"/>
      <c r="DI21" s="704"/>
      <c r="DJ21" s="704"/>
      <c r="DK21" s="704"/>
      <c r="DL21" s="704"/>
      <c r="DM21" s="704"/>
      <c r="DN21" s="704"/>
      <c r="DO21" s="704"/>
      <c r="DP21" s="704"/>
      <c r="DQ21" s="704"/>
      <c r="DR21" s="704"/>
      <c r="DS21" s="704"/>
      <c r="DT21" s="704"/>
      <c r="DU21" s="704"/>
      <c r="DV21" s="704"/>
      <c r="DW21" s="704"/>
      <c r="DX21" s="704"/>
      <c r="DY21" s="704"/>
      <c r="DZ21" s="704"/>
      <c r="EA21" s="704"/>
      <c r="EB21" s="704"/>
      <c r="EC21" s="704"/>
      <c r="ED21" s="704"/>
      <c r="EE21" s="704"/>
      <c r="EF21" s="704"/>
      <c r="EG21" s="704"/>
      <c r="EH21" s="704"/>
      <c r="EI21" s="704"/>
      <c r="EJ21" s="704"/>
      <c r="EK21" s="704"/>
      <c r="EL21" s="704"/>
      <c r="EM21" s="704"/>
      <c r="EN21" s="704"/>
      <c r="EO21" s="704"/>
      <c r="EP21" s="704"/>
      <c r="EQ21" s="704"/>
      <c r="ER21" s="704"/>
      <c r="ES21" s="704"/>
      <c r="ET21" s="704"/>
      <c r="EU21" s="705"/>
      <c r="EV21" s="705"/>
      <c r="EW21" s="705"/>
      <c r="EX21" s="705"/>
      <c r="EY21" s="705"/>
      <c r="EZ21" s="705"/>
      <c r="FA21" s="705"/>
      <c r="FB21" s="705"/>
      <c r="FC21" s="705"/>
      <c r="FD21" s="705"/>
      <c r="FE21" s="705"/>
      <c r="FF21" s="705"/>
      <c r="FG21" s="705"/>
      <c r="FH21" s="704"/>
      <c r="FK21" s="704"/>
      <c r="FL21" s="704"/>
      <c r="FM21" s="704"/>
      <c r="FN21" s="704"/>
      <c r="FO21" s="704"/>
      <c r="FP21" s="704"/>
      <c r="FQ21" s="704"/>
      <c r="FR21" s="704"/>
      <c r="FS21" s="704"/>
      <c r="FT21" s="704"/>
      <c r="FU21" s="704"/>
      <c r="FV21" s="704"/>
      <c r="FW21" s="704"/>
      <c r="FX21" s="704"/>
      <c r="FY21" s="704"/>
      <c r="FZ21" s="704"/>
      <c r="GA21" s="704"/>
      <c r="GB21" s="704"/>
      <c r="GC21" s="704"/>
      <c r="GD21" s="704"/>
      <c r="GE21" s="704"/>
      <c r="GF21" s="704"/>
      <c r="GG21" s="704"/>
      <c r="GH21" s="704"/>
      <c r="GI21" s="704"/>
      <c r="GJ21" s="704"/>
      <c r="GK21" s="704"/>
      <c r="GL21" s="704"/>
      <c r="GM21" s="704"/>
      <c r="GN21" s="704"/>
      <c r="GO21" s="704"/>
      <c r="GP21" s="746"/>
      <c r="GQ21" s="704"/>
      <c r="GR21" s="704"/>
      <c r="GS21" s="704"/>
      <c r="GT21" s="704"/>
      <c r="GU21" s="704"/>
      <c r="GV21" s="704"/>
      <c r="GW21" s="704"/>
      <c r="GX21" s="704"/>
      <c r="GY21" s="704"/>
      <c r="GZ21" s="704"/>
      <c r="HA21" s="704"/>
      <c r="HB21" s="704"/>
      <c r="HC21" s="704"/>
      <c r="HD21" s="704"/>
      <c r="HE21" s="704"/>
      <c r="HF21" s="704"/>
      <c r="HG21" s="704"/>
      <c r="HH21" s="704"/>
      <c r="HI21" s="704"/>
      <c r="HJ21" s="704"/>
      <c r="HK21" s="704"/>
      <c r="HL21" s="704"/>
      <c r="HM21" s="704"/>
      <c r="HN21" s="704"/>
      <c r="HO21" s="704"/>
      <c r="HP21" s="704"/>
      <c r="HQ21" s="704"/>
      <c r="HR21" s="704"/>
      <c r="HS21" s="704"/>
      <c r="HT21" s="704"/>
      <c r="HU21" s="704"/>
      <c r="HV21" s="704"/>
      <c r="HW21" s="704"/>
      <c r="HX21" s="704"/>
      <c r="HY21" s="704"/>
      <c r="HZ21" s="704"/>
      <c r="IA21" s="704"/>
      <c r="IB21" s="704"/>
      <c r="IC21" s="704"/>
      <c r="ID21" s="704"/>
      <c r="IE21" s="704"/>
      <c r="IF21" s="704"/>
      <c r="IG21" s="704"/>
      <c r="IH21" s="704"/>
      <c r="II21" s="704"/>
      <c r="IJ21" s="704"/>
      <c r="IK21" s="704"/>
      <c r="IL21" s="704"/>
      <c r="IM21" s="704"/>
      <c r="IN21" s="704"/>
      <c r="IO21" s="704"/>
      <c r="IP21" s="704"/>
      <c r="IQ21" s="704"/>
      <c r="IR21" s="704"/>
      <c r="IS21" s="704"/>
      <c r="IT21" s="704"/>
      <c r="IU21" s="704"/>
      <c r="IX21" s="704"/>
      <c r="IY21" s="704"/>
      <c r="IZ21" s="704"/>
    </row>
    <row r="22" spans="1:274" s="706" customFormat="1" ht="24.95" customHeight="1" x14ac:dyDescent="0.25">
      <c r="A22" s="691">
        <v>31</v>
      </c>
      <c r="B22" s="693" t="s">
        <v>1154</v>
      </c>
      <c r="C22" s="696">
        <v>208</v>
      </c>
      <c r="D22" s="697">
        <v>544</v>
      </c>
      <c r="E22" s="698">
        <v>0</v>
      </c>
      <c r="F22" s="699" t="s">
        <v>1125</v>
      </c>
      <c r="G22" s="699" t="s">
        <v>1489</v>
      </c>
      <c r="H22" s="767" t="s">
        <v>1112</v>
      </c>
      <c r="I22" s="752" t="s">
        <v>1113</v>
      </c>
      <c r="J22" s="753" t="s">
        <v>1139</v>
      </c>
      <c r="K22" s="753" t="s">
        <v>1115</v>
      </c>
      <c r="L22" s="753" t="s">
        <v>1124</v>
      </c>
      <c r="M22" s="753" t="s">
        <v>1140</v>
      </c>
      <c r="N22" s="753" t="s">
        <v>1155</v>
      </c>
      <c r="O22" s="753" t="s">
        <v>1155</v>
      </c>
      <c r="P22" s="753" t="s">
        <v>1488</v>
      </c>
      <c r="Q22" s="765">
        <v>2</v>
      </c>
      <c r="R22" s="765" t="s">
        <v>1120</v>
      </c>
      <c r="S22" s="755">
        <v>2</v>
      </c>
      <c r="T22" s="766">
        <v>2.12</v>
      </c>
      <c r="U22" s="757">
        <v>41091</v>
      </c>
      <c r="V22" s="758">
        <v>41426</v>
      </c>
      <c r="W22" s="874">
        <v>7</v>
      </c>
      <c r="X22" s="875"/>
      <c r="Y22" s="876">
        <v>10300</v>
      </c>
      <c r="Z22" s="875">
        <f t="shared" si="0"/>
        <v>10300</v>
      </c>
      <c r="AA22" s="691"/>
      <c r="AB22" s="691"/>
      <c r="AC22" s="691"/>
      <c r="AD22" s="691">
        <v>10300</v>
      </c>
      <c r="AE22" s="691"/>
      <c r="AF22" s="691"/>
      <c r="AG22" s="691"/>
      <c r="AH22" s="691"/>
      <c r="AI22" s="691"/>
      <c r="AJ22" s="691"/>
      <c r="AK22" s="691"/>
      <c r="AL22" s="691"/>
      <c r="AM22" s="868">
        <f t="shared" si="1"/>
        <v>10300</v>
      </c>
      <c r="AN22" s="868">
        <f t="shared" si="2"/>
        <v>0</v>
      </c>
      <c r="AO22" s="691"/>
      <c r="AP22" s="868"/>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c r="CN22" s="704"/>
      <c r="CO22" s="704"/>
      <c r="CP22" s="704"/>
      <c r="CQ22" s="704"/>
      <c r="CR22" s="704"/>
      <c r="CS22" s="704"/>
      <c r="CT22" s="704"/>
      <c r="CU22" s="704"/>
      <c r="CV22" s="704"/>
      <c r="CW22" s="704"/>
      <c r="CX22" s="704"/>
      <c r="CY22" s="704"/>
      <c r="CZ22" s="704"/>
      <c r="DA22" s="704"/>
      <c r="DB22" s="704"/>
      <c r="DC22" s="704"/>
      <c r="DD22" s="704"/>
      <c r="DE22" s="704"/>
      <c r="DF22" s="704"/>
      <c r="DG22" s="704"/>
      <c r="DH22" s="704"/>
      <c r="DI22" s="704"/>
      <c r="DJ22" s="704"/>
      <c r="DK22" s="704"/>
      <c r="DL22" s="704"/>
      <c r="DM22" s="704"/>
      <c r="DN22" s="704"/>
      <c r="DO22" s="704"/>
      <c r="DP22" s="704"/>
      <c r="DQ22" s="704"/>
      <c r="DR22" s="704"/>
      <c r="DS22" s="704"/>
      <c r="DT22" s="704"/>
      <c r="DU22" s="704"/>
      <c r="DV22" s="704"/>
      <c r="DW22" s="704"/>
      <c r="DX22" s="704"/>
      <c r="DY22" s="704"/>
      <c r="DZ22" s="704"/>
      <c r="EA22" s="704"/>
      <c r="EB22" s="704"/>
      <c r="EC22" s="704"/>
      <c r="ED22" s="704"/>
      <c r="EE22" s="704"/>
      <c r="EF22" s="704"/>
      <c r="EG22" s="704"/>
      <c r="EH22" s="704"/>
      <c r="EI22" s="704"/>
      <c r="EJ22" s="704"/>
      <c r="EK22" s="704"/>
      <c r="EL22" s="704"/>
      <c r="EM22" s="704"/>
      <c r="EN22" s="704"/>
      <c r="EO22" s="704"/>
      <c r="EP22" s="704"/>
      <c r="EQ22" s="704"/>
      <c r="ER22" s="704"/>
      <c r="ES22" s="704"/>
      <c r="ET22" s="704"/>
      <c r="EU22" s="705"/>
      <c r="EV22" s="705"/>
      <c r="EW22" s="705"/>
      <c r="EX22" s="705"/>
      <c r="EY22" s="705"/>
      <c r="EZ22" s="705"/>
      <c r="FA22" s="705"/>
      <c r="FB22" s="705"/>
      <c r="FC22" s="705"/>
      <c r="FD22" s="705"/>
      <c r="FE22" s="705"/>
      <c r="FF22" s="705"/>
      <c r="FG22" s="705"/>
      <c r="FH22" s="704"/>
      <c r="FK22" s="704"/>
      <c r="FL22" s="704"/>
      <c r="FM22" s="704"/>
      <c r="FN22" s="704"/>
      <c r="FO22" s="704"/>
      <c r="FP22" s="704"/>
      <c r="FQ22" s="704"/>
      <c r="FR22" s="704"/>
      <c r="FS22" s="704"/>
      <c r="FT22" s="704"/>
      <c r="FU22" s="704"/>
      <c r="FV22" s="704"/>
      <c r="FW22" s="704"/>
      <c r="FX22" s="704"/>
      <c r="FY22" s="704"/>
      <c r="FZ22" s="704"/>
      <c r="GA22" s="704"/>
      <c r="GB22" s="704"/>
      <c r="GC22" s="704"/>
      <c r="GD22" s="704"/>
      <c r="GE22" s="704"/>
      <c r="GF22" s="704"/>
      <c r="GG22" s="704"/>
      <c r="GH22" s="704"/>
      <c r="GI22" s="704"/>
      <c r="GJ22" s="704"/>
      <c r="GK22" s="704"/>
      <c r="GL22" s="704"/>
      <c r="GM22" s="704"/>
      <c r="GN22" s="704"/>
      <c r="GO22" s="704"/>
      <c r="GP22" s="878"/>
      <c r="GQ22" s="878"/>
      <c r="GR22" s="878"/>
      <c r="GS22" s="878"/>
      <c r="GT22" s="878"/>
      <c r="GU22" s="878"/>
      <c r="GV22" s="878"/>
      <c r="GW22" s="878"/>
      <c r="GX22" s="878"/>
      <c r="GY22" s="878"/>
      <c r="GZ22" s="878"/>
      <c r="HA22" s="878"/>
      <c r="HB22" s="878"/>
      <c r="HC22" s="878"/>
      <c r="HD22" s="878"/>
      <c r="HE22" s="878"/>
      <c r="HF22" s="878"/>
      <c r="HG22" s="878"/>
      <c r="HH22" s="878"/>
      <c r="HI22" s="878"/>
      <c r="HJ22" s="878"/>
      <c r="HK22" s="878"/>
      <c r="HL22" s="878"/>
      <c r="HM22" s="878"/>
      <c r="HN22" s="878"/>
      <c r="IX22" s="704"/>
      <c r="IY22" s="704"/>
      <c r="IZ22" s="704"/>
    </row>
    <row r="23" spans="1:274" s="878" customFormat="1" ht="23.1" customHeight="1" x14ac:dyDescent="0.25">
      <c r="A23" s="691">
        <v>37</v>
      </c>
      <c r="B23" s="693" t="s">
        <v>1154</v>
      </c>
      <c r="C23" s="696">
        <v>209</v>
      </c>
      <c r="D23" s="697">
        <v>544</v>
      </c>
      <c r="E23" s="707">
        <v>1</v>
      </c>
      <c r="F23" s="699" t="s">
        <v>1125</v>
      </c>
      <c r="G23" s="699" t="s">
        <v>1179</v>
      </c>
      <c r="H23" s="751" t="s">
        <v>1112</v>
      </c>
      <c r="I23" s="752" t="s">
        <v>1113</v>
      </c>
      <c r="J23" s="753" t="s">
        <v>1139</v>
      </c>
      <c r="K23" s="753" t="s">
        <v>1115</v>
      </c>
      <c r="L23" s="753" t="s">
        <v>1124</v>
      </c>
      <c r="M23" s="753" t="s">
        <v>1140</v>
      </c>
      <c r="N23" s="753" t="s">
        <v>1155</v>
      </c>
      <c r="O23" s="753" t="s">
        <v>1155</v>
      </c>
      <c r="P23" s="773" t="s">
        <v>1174</v>
      </c>
      <c r="Q23" s="765">
        <v>2</v>
      </c>
      <c r="R23" s="765" t="s">
        <v>1120</v>
      </c>
      <c r="S23" s="755">
        <v>2</v>
      </c>
      <c r="T23" s="766">
        <v>2.12</v>
      </c>
      <c r="U23" s="771">
        <v>41456</v>
      </c>
      <c r="V23" s="758">
        <v>41791</v>
      </c>
      <c r="W23" s="874">
        <v>7</v>
      </c>
      <c r="X23" s="875">
        <v>70000</v>
      </c>
      <c r="Y23" s="876">
        <v>7400</v>
      </c>
      <c r="Z23" s="875">
        <f t="shared" si="0"/>
        <v>77400</v>
      </c>
      <c r="AA23" s="702"/>
      <c r="AB23" s="702"/>
      <c r="AC23" s="702"/>
      <c r="AD23" s="702">
        <v>70000</v>
      </c>
      <c r="AE23" s="702">
        <v>7400</v>
      </c>
      <c r="AF23" s="702"/>
      <c r="AG23" s="702"/>
      <c r="AH23" s="702"/>
      <c r="AI23" s="691"/>
      <c r="AJ23" s="691"/>
      <c r="AK23" s="691"/>
      <c r="AL23" s="691"/>
      <c r="AM23" s="868">
        <f t="shared" si="1"/>
        <v>77400</v>
      </c>
      <c r="AN23" s="868">
        <f t="shared" si="2"/>
        <v>0</v>
      </c>
      <c r="AO23" s="760">
        <v>74800</v>
      </c>
      <c r="AP23" s="868">
        <v>154000</v>
      </c>
      <c r="AQ23" s="706"/>
      <c r="AR23" s="704"/>
      <c r="AS23" s="704"/>
      <c r="AT23" s="704"/>
      <c r="AU23" s="704"/>
      <c r="AV23" s="704"/>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DQ23" s="704"/>
      <c r="DR23" s="704"/>
      <c r="DS23" s="704"/>
      <c r="DT23" s="704"/>
      <c r="DU23" s="704"/>
      <c r="DV23" s="704"/>
      <c r="DW23" s="704"/>
      <c r="DX23" s="704"/>
      <c r="DY23" s="704"/>
      <c r="DZ23" s="704"/>
      <c r="EA23" s="704"/>
      <c r="EB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5"/>
      <c r="FI23" s="704"/>
      <c r="FJ23" s="704"/>
      <c r="FK23" s="705"/>
      <c r="FL23" s="705"/>
      <c r="FM23" s="705"/>
      <c r="FN23" s="705"/>
      <c r="FO23" s="705"/>
      <c r="FP23" s="705"/>
      <c r="FQ23" s="705"/>
      <c r="FR23" s="705"/>
      <c r="FS23" s="705"/>
      <c r="FT23" s="705"/>
      <c r="FU23" s="705"/>
      <c r="FV23" s="705"/>
      <c r="FW23" s="705"/>
      <c r="FX23" s="705"/>
      <c r="FY23" s="705"/>
      <c r="FZ23" s="705"/>
      <c r="GA23" s="705"/>
      <c r="GB23" s="705"/>
      <c r="GC23" s="705"/>
      <c r="GD23" s="705"/>
      <c r="GE23" s="705"/>
      <c r="GF23" s="705"/>
      <c r="GG23" s="705"/>
      <c r="GH23" s="705"/>
      <c r="GI23" s="705"/>
      <c r="GJ23" s="705"/>
      <c r="GK23" s="705"/>
      <c r="GL23" s="705"/>
      <c r="GM23" s="705"/>
      <c r="GN23" s="704"/>
      <c r="GO23" s="704"/>
      <c r="GP23" s="746"/>
      <c r="GQ23" s="704"/>
      <c r="GR23" s="704"/>
      <c r="GS23" s="704"/>
      <c r="GT23" s="704"/>
      <c r="GU23" s="704"/>
      <c r="GV23" s="704"/>
      <c r="GW23" s="704"/>
      <c r="GX23" s="704"/>
      <c r="GY23" s="704"/>
      <c r="GZ23" s="704"/>
      <c r="HA23" s="704"/>
      <c r="HB23" s="704"/>
      <c r="HC23" s="704"/>
      <c r="HD23" s="704"/>
      <c r="HE23" s="704"/>
      <c r="HF23" s="704"/>
      <c r="HG23" s="704"/>
      <c r="HH23" s="704"/>
      <c r="HI23" s="704"/>
      <c r="HJ23" s="704"/>
      <c r="HK23" s="704"/>
      <c r="HL23" s="704"/>
      <c r="HM23" s="704"/>
      <c r="HN23" s="704"/>
      <c r="HO23" s="704"/>
      <c r="HP23" s="704"/>
      <c r="HQ23" s="704"/>
      <c r="HR23" s="704"/>
      <c r="HS23" s="704"/>
      <c r="HT23" s="704"/>
      <c r="HU23" s="704"/>
      <c r="HV23" s="704"/>
      <c r="HW23" s="704"/>
      <c r="HX23" s="704"/>
      <c r="HY23" s="704"/>
      <c r="HZ23" s="704"/>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4"/>
      <c r="IW23" s="704"/>
      <c r="IX23" s="704"/>
      <c r="IY23" s="704"/>
      <c r="IZ23" s="704"/>
      <c r="JI23" s="706"/>
      <c r="JJ23" s="706"/>
      <c r="JK23" s="706"/>
      <c r="JL23" s="706"/>
      <c r="JM23" s="706"/>
      <c r="JN23" s="706"/>
    </row>
    <row r="24" spans="1:274" s="706" customFormat="1" ht="24.95" customHeight="1" x14ac:dyDescent="0.25">
      <c r="A24" s="691">
        <v>58</v>
      </c>
      <c r="B24" s="693" t="s">
        <v>1390</v>
      </c>
      <c r="C24" s="708">
        <v>219</v>
      </c>
      <c r="D24" s="709">
        <v>532</v>
      </c>
      <c r="E24" s="707">
        <v>80</v>
      </c>
      <c r="F24" s="699" t="s">
        <v>1121</v>
      </c>
      <c r="G24" s="715" t="s">
        <v>1458</v>
      </c>
      <c r="H24" s="767" t="s">
        <v>1112</v>
      </c>
      <c r="I24" s="752" t="s">
        <v>1113</v>
      </c>
      <c r="J24" s="761" t="s">
        <v>1135</v>
      </c>
      <c r="K24" s="761" t="s">
        <v>1115</v>
      </c>
      <c r="L24" s="761" t="s">
        <v>1116</v>
      </c>
      <c r="M24" s="753" t="s">
        <v>1199</v>
      </c>
      <c r="N24" s="753" t="s">
        <v>1359</v>
      </c>
      <c r="O24" s="753" t="s">
        <v>1128</v>
      </c>
      <c r="P24" s="753" t="s">
        <v>1134</v>
      </c>
      <c r="Q24" s="765">
        <v>2</v>
      </c>
      <c r="R24" s="753" t="s">
        <v>1120</v>
      </c>
      <c r="S24" s="755">
        <v>4</v>
      </c>
      <c r="T24" s="763">
        <v>4.5</v>
      </c>
      <c r="U24" s="757">
        <v>41091</v>
      </c>
      <c r="V24" s="758">
        <v>42156</v>
      </c>
      <c r="W24" s="874">
        <v>25</v>
      </c>
      <c r="X24" s="875">
        <v>600000</v>
      </c>
      <c r="Y24" s="876">
        <v>400000</v>
      </c>
      <c r="Z24" s="875">
        <f t="shared" si="0"/>
        <v>1000000</v>
      </c>
      <c r="AA24" s="691"/>
      <c r="AB24" s="691"/>
      <c r="AC24" s="702">
        <v>150000</v>
      </c>
      <c r="AD24" s="702">
        <v>150000</v>
      </c>
      <c r="AE24" s="702">
        <v>150000</v>
      </c>
      <c r="AF24" s="702">
        <v>150000</v>
      </c>
      <c r="AG24" s="702">
        <v>150000</v>
      </c>
      <c r="AH24" s="702">
        <v>150000</v>
      </c>
      <c r="AI24" s="702">
        <v>100000</v>
      </c>
      <c r="AJ24" s="691"/>
      <c r="AK24" s="691"/>
      <c r="AL24" s="691"/>
      <c r="AM24" s="868">
        <f t="shared" si="1"/>
        <v>1000000</v>
      </c>
      <c r="AN24" s="868">
        <f t="shared" si="2"/>
        <v>0</v>
      </c>
      <c r="AO24" s="691"/>
      <c r="AP24" s="868"/>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c r="CN24" s="704"/>
      <c r="CO24" s="704"/>
      <c r="CP24" s="704"/>
      <c r="CQ24" s="704"/>
      <c r="CR24" s="704"/>
      <c r="CS24" s="704"/>
      <c r="CT24" s="704"/>
      <c r="CU24" s="704"/>
      <c r="CV24" s="704"/>
      <c r="CW24" s="704"/>
      <c r="CX24" s="704"/>
      <c r="CY24" s="704"/>
      <c r="CZ24" s="704"/>
      <c r="DA24" s="704"/>
      <c r="DB24" s="704"/>
      <c r="DC24" s="704"/>
      <c r="DD24" s="704"/>
      <c r="DE24" s="704"/>
      <c r="DF24" s="704"/>
      <c r="DG24" s="704"/>
      <c r="DH24" s="704"/>
      <c r="DI24" s="704"/>
      <c r="DJ24" s="704"/>
      <c r="DK24" s="704"/>
      <c r="DL24" s="704"/>
      <c r="DM24" s="704"/>
      <c r="DN24" s="704"/>
      <c r="DO24" s="704"/>
      <c r="DP24" s="704"/>
      <c r="DQ24" s="704"/>
      <c r="DR24" s="704"/>
      <c r="DS24" s="704"/>
      <c r="DT24" s="704"/>
      <c r="DU24" s="704"/>
      <c r="DV24" s="704"/>
      <c r="DW24" s="704"/>
      <c r="DX24" s="704"/>
      <c r="DY24" s="704"/>
      <c r="DZ24" s="704"/>
      <c r="EA24" s="704"/>
      <c r="EB24" s="704"/>
      <c r="EC24" s="704"/>
      <c r="ED24" s="704"/>
      <c r="EE24" s="704"/>
      <c r="EF24" s="704"/>
      <c r="EG24" s="704"/>
      <c r="EH24" s="704"/>
      <c r="EI24" s="704"/>
      <c r="EJ24" s="704"/>
      <c r="EK24" s="704"/>
      <c r="EL24" s="704"/>
      <c r="EM24" s="704"/>
      <c r="EN24" s="704"/>
      <c r="EO24" s="704"/>
      <c r="EP24" s="704"/>
      <c r="EQ24" s="704"/>
      <c r="ER24" s="704"/>
      <c r="ES24" s="704"/>
      <c r="ET24" s="704"/>
      <c r="EU24" s="704"/>
      <c r="FH24" s="705"/>
      <c r="FI24" s="704"/>
      <c r="FJ24" s="704"/>
      <c r="FK24" s="705"/>
      <c r="FL24" s="705"/>
      <c r="FM24" s="705"/>
      <c r="FN24" s="705"/>
      <c r="FO24" s="705"/>
      <c r="FP24" s="705"/>
      <c r="FQ24" s="705"/>
      <c r="FR24" s="705"/>
      <c r="FS24" s="705"/>
      <c r="FT24" s="705"/>
      <c r="FU24" s="705"/>
      <c r="FV24" s="705"/>
      <c r="FW24" s="705"/>
      <c r="FX24" s="705"/>
      <c r="FY24" s="705"/>
      <c r="FZ24" s="705"/>
      <c r="GA24" s="705"/>
      <c r="GB24" s="705"/>
      <c r="GC24" s="705"/>
      <c r="GD24" s="705"/>
      <c r="GE24" s="705"/>
      <c r="GF24" s="705"/>
      <c r="GG24" s="705"/>
      <c r="GH24" s="705"/>
      <c r="GI24" s="705"/>
      <c r="GJ24" s="705"/>
      <c r="GK24" s="705"/>
      <c r="GL24" s="705"/>
      <c r="GM24" s="705"/>
      <c r="GN24" s="704"/>
      <c r="GO24" s="704"/>
      <c r="GP24" s="878"/>
      <c r="GQ24" s="878"/>
      <c r="GR24" s="878"/>
      <c r="GS24" s="878"/>
      <c r="GT24" s="878"/>
      <c r="GU24" s="878"/>
      <c r="GV24" s="878"/>
      <c r="GW24" s="878"/>
      <c r="GX24" s="878"/>
      <c r="GY24" s="878"/>
      <c r="GZ24" s="878"/>
      <c r="HA24" s="878"/>
      <c r="HB24" s="878"/>
      <c r="HC24" s="878"/>
      <c r="HD24" s="878"/>
      <c r="HE24" s="878"/>
      <c r="HF24" s="878"/>
      <c r="HG24" s="878"/>
      <c r="HH24" s="878"/>
      <c r="HI24" s="878"/>
      <c r="HJ24" s="878"/>
      <c r="HK24" s="878"/>
      <c r="HL24" s="878"/>
      <c r="HM24" s="878"/>
      <c r="HN24" s="878"/>
      <c r="IX24" s="704"/>
      <c r="IY24" s="704"/>
      <c r="IZ24" s="704"/>
      <c r="JA24" s="878"/>
      <c r="JB24" s="878"/>
      <c r="JC24" s="878"/>
      <c r="JD24" s="878"/>
      <c r="JE24" s="878"/>
      <c r="JF24" s="878"/>
      <c r="JG24" s="878"/>
      <c r="JH24" s="878"/>
      <c r="JI24" s="878"/>
      <c r="JJ24" s="878"/>
      <c r="JK24" s="878"/>
      <c r="JL24" s="878"/>
      <c r="JM24" s="878"/>
      <c r="JN24" s="878"/>
    </row>
    <row r="25" spans="1:274" s="706" customFormat="1" ht="24.95" customHeight="1" x14ac:dyDescent="0.25">
      <c r="A25" s="691">
        <v>83</v>
      </c>
      <c r="B25" s="693" t="s">
        <v>1206</v>
      </c>
      <c r="C25" s="921">
        <v>224</v>
      </c>
      <c r="D25" s="922">
        <v>532</v>
      </c>
      <c r="E25" s="698">
        <v>19</v>
      </c>
      <c r="F25" s="699" t="s">
        <v>1121</v>
      </c>
      <c r="G25" s="923" t="s">
        <v>1241</v>
      </c>
      <c r="H25" s="751" t="s">
        <v>1112</v>
      </c>
      <c r="I25" s="752" t="s">
        <v>1113</v>
      </c>
      <c r="J25" s="753" t="s">
        <v>1139</v>
      </c>
      <c r="K25" s="924" t="s">
        <v>1115</v>
      </c>
      <c r="L25" s="924" t="s">
        <v>1116</v>
      </c>
      <c r="M25" s="753" t="s">
        <v>1140</v>
      </c>
      <c r="N25" s="753" t="s">
        <v>1141</v>
      </c>
      <c r="O25" s="753" t="s">
        <v>1141</v>
      </c>
      <c r="P25" s="753" t="s">
        <v>1189</v>
      </c>
      <c r="Q25" s="765">
        <v>2</v>
      </c>
      <c r="R25" s="765" t="s">
        <v>1120</v>
      </c>
      <c r="S25" s="755">
        <v>2</v>
      </c>
      <c r="T25" s="766">
        <v>2.11</v>
      </c>
      <c r="U25" s="771">
        <v>41456</v>
      </c>
      <c r="V25" s="771">
        <v>42156</v>
      </c>
      <c r="W25" s="926">
        <v>15</v>
      </c>
      <c r="X25" s="875">
        <v>300000</v>
      </c>
      <c r="Y25" s="876">
        <v>100000</v>
      </c>
      <c r="Z25" s="875">
        <f t="shared" si="0"/>
        <v>400000</v>
      </c>
      <c r="AA25" s="702"/>
      <c r="AB25" s="702"/>
      <c r="AC25" s="702"/>
      <c r="AD25" s="702"/>
      <c r="AE25" s="702"/>
      <c r="AF25" s="702"/>
      <c r="AG25" s="702">
        <v>300000</v>
      </c>
      <c r="AH25" s="702"/>
      <c r="AI25" s="702">
        <v>100000</v>
      </c>
      <c r="AJ25" s="691"/>
      <c r="AK25" s="691"/>
      <c r="AL25" s="691"/>
      <c r="AM25" s="868">
        <f t="shared" si="1"/>
        <v>400000</v>
      </c>
      <c r="AN25" s="868">
        <f t="shared" si="2"/>
        <v>0</v>
      </c>
      <c r="AO25" s="760">
        <v>300000</v>
      </c>
      <c r="AP25" s="868">
        <v>300000</v>
      </c>
      <c r="AR25" s="704"/>
      <c r="AS25" s="704"/>
      <c r="AT25" s="704"/>
      <c r="AU25" s="704"/>
      <c r="AV25" s="704"/>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4"/>
      <c r="BZ25" s="704"/>
      <c r="CA25" s="704"/>
      <c r="CB25" s="704"/>
      <c r="CC25" s="704"/>
      <c r="CD25" s="704"/>
      <c r="CE25" s="704"/>
      <c r="CF25" s="704"/>
      <c r="CG25" s="704"/>
      <c r="CH25" s="704"/>
      <c r="CI25" s="704"/>
      <c r="CJ25" s="704"/>
      <c r="CK25" s="704"/>
      <c r="CL25" s="704"/>
      <c r="CM25" s="704"/>
      <c r="CN25" s="704"/>
      <c r="CO25" s="704"/>
      <c r="CP25" s="704"/>
      <c r="CQ25" s="704"/>
      <c r="CR25" s="704"/>
      <c r="CS25" s="704"/>
      <c r="CT25" s="704"/>
      <c r="CU25" s="704"/>
      <c r="CV25" s="704"/>
      <c r="CW25" s="704"/>
      <c r="CX25" s="704"/>
      <c r="CY25" s="704"/>
      <c r="CZ25" s="704"/>
      <c r="DA25" s="704"/>
      <c r="DB25" s="704"/>
      <c r="DC25" s="704"/>
      <c r="DD25" s="704"/>
      <c r="DE25" s="704"/>
      <c r="DF25" s="704"/>
      <c r="DG25" s="704"/>
      <c r="DH25" s="704"/>
      <c r="DI25" s="704"/>
      <c r="DJ25" s="704"/>
      <c r="DK25" s="704"/>
      <c r="DL25" s="704"/>
      <c r="DM25" s="704"/>
      <c r="DN25" s="704"/>
      <c r="DO25" s="704"/>
      <c r="DP25" s="704"/>
      <c r="DQ25" s="704"/>
      <c r="DR25" s="704"/>
      <c r="DS25" s="704"/>
      <c r="DT25" s="704"/>
      <c r="DU25" s="704"/>
      <c r="DV25" s="704"/>
      <c r="DW25" s="704"/>
      <c r="DX25" s="704"/>
      <c r="DY25" s="704"/>
      <c r="DZ25" s="704"/>
      <c r="EA25" s="704"/>
      <c r="EB25" s="704"/>
      <c r="EC25" s="704"/>
      <c r="ED25" s="704"/>
      <c r="EE25" s="704"/>
      <c r="EF25" s="704"/>
      <c r="EG25" s="704"/>
      <c r="EH25" s="704"/>
      <c r="EI25" s="704"/>
      <c r="EJ25" s="704"/>
      <c r="EK25" s="704"/>
      <c r="EL25" s="704"/>
      <c r="EM25" s="704"/>
      <c r="EN25" s="704"/>
      <c r="EO25" s="704"/>
      <c r="EP25" s="704"/>
      <c r="EQ25" s="704"/>
      <c r="ER25" s="704"/>
      <c r="ES25" s="704"/>
      <c r="ET25" s="704"/>
      <c r="EU25" s="704"/>
      <c r="FH25" s="704"/>
      <c r="FI25" s="704"/>
      <c r="FJ25" s="704"/>
      <c r="FK25" s="927"/>
      <c r="FL25" s="927"/>
      <c r="FM25" s="704"/>
      <c r="FN25" s="704"/>
      <c r="FO25" s="704"/>
      <c r="FP25" s="704"/>
      <c r="FQ25" s="704"/>
      <c r="FR25" s="704"/>
      <c r="FS25" s="704"/>
      <c r="FT25" s="704"/>
      <c r="FU25" s="704"/>
      <c r="FV25" s="704"/>
      <c r="FW25" s="704"/>
      <c r="FX25" s="704"/>
      <c r="FY25" s="704"/>
      <c r="FZ25" s="704"/>
      <c r="GA25" s="704"/>
      <c r="GB25" s="704"/>
      <c r="GC25" s="704"/>
      <c r="GD25" s="704"/>
      <c r="GE25" s="704"/>
      <c r="GF25" s="704"/>
      <c r="GG25" s="704"/>
      <c r="GH25" s="704"/>
      <c r="GI25" s="704"/>
      <c r="GJ25" s="704"/>
      <c r="GK25" s="704"/>
      <c r="GL25" s="704"/>
      <c r="GM25" s="704"/>
      <c r="GN25" s="704"/>
      <c r="GO25" s="704"/>
      <c r="GP25" s="920"/>
      <c r="GQ25" s="704"/>
      <c r="GR25" s="704"/>
      <c r="GS25" s="704"/>
      <c r="GT25" s="704"/>
      <c r="GU25" s="704"/>
      <c r="GV25" s="704"/>
      <c r="GW25" s="704"/>
      <c r="GX25" s="704"/>
      <c r="GY25" s="704"/>
      <c r="GZ25" s="704"/>
      <c r="HA25" s="704"/>
      <c r="HB25" s="704"/>
      <c r="HC25" s="704"/>
      <c r="HD25" s="704"/>
      <c r="HE25" s="704"/>
      <c r="HF25" s="704"/>
      <c r="HG25" s="704"/>
      <c r="HH25" s="704"/>
      <c r="HI25" s="704"/>
      <c r="HJ25" s="704"/>
      <c r="HK25" s="704"/>
      <c r="HL25" s="704"/>
      <c r="HM25" s="704"/>
      <c r="HN25" s="704"/>
      <c r="HO25" s="704"/>
      <c r="HP25" s="704"/>
      <c r="HQ25" s="704"/>
      <c r="HR25" s="704"/>
      <c r="HS25" s="704"/>
      <c r="HT25" s="704"/>
      <c r="HU25" s="704"/>
      <c r="HV25" s="704"/>
      <c r="HW25" s="704"/>
      <c r="HX25" s="704"/>
      <c r="HY25" s="704"/>
      <c r="HZ25" s="704"/>
      <c r="IA25" s="704"/>
      <c r="IB25" s="704"/>
      <c r="IC25" s="704"/>
      <c r="ID25" s="704"/>
      <c r="IE25" s="704"/>
      <c r="IF25" s="704"/>
      <c r="IG25" s="704"/>
      <c r="IH25" s="704"/>
      <c r="II25" s="704"/>
      <c r="IJ25" s="704"/>
      <c r="IK25" s="704"/>
      <c r="IL25" s="704"/>
      <c r="IM25" s="704"/>
      <c r="IN25" s="704"/>
      <c r="IO25" s="704"/>
      <c r="IP25" s="704"/>
      <c r="IQ25" s="704"/>
      <c r="IR25" s="704"/>
      <c r="IS25" s="704"/>
      <c r="IT25" s="704"/>
      <c r="IU25" s="704"/>
      <c r="IV25" s="704"/>
      <c r="IW25" s="704"/>
      <c r="JA25" s="928"/>
      <c r="JB25" s="928"/>
      <c r="JC25" s="928"/>
      <c r="JD25" s="928"/>
      <c r="JE25" s="928"/>
      <c r="JF25" s="928"/>
      <c r="JG25" s="928"/>
      <c r="JH25" s="928"/>
    </row>
    <row r="26" spans="1:274" s="706" customFormat="1" ht="24.95" customHeight="1" x14ac:dyDescent="0.25">
      <c r="A26" s="691">
        <v>94</v>
      </c>
      <c r="B26" s="693" t="s">
        <v>1206</v>
      </c>
      <c r="C26" s="696">
        <v>224</v>
      </c>
      <c r="D26" s="697">
        <v>544</v>
      </c>
      <c r="E26" s="707">
        <v>1</v>
      </c>
      <c r="F26" s="699" t="s">
        <v>1125</v>
      </c>
      <c r="G26" s="699" t="s">
        <v>1253</v>
      </c>
      <c r="H26" s="751" t="s">
        <v>1112</v>
      </c>
      <c r="I26" s="752" t="s">
        <v>1113</v>
      </c>
      <c r="J26" s="753" t="s">
        <v>1139</v>
      </c>
      <c r="K26" s="764" t="s">
        <v>1151</v>
      </c>
      <c r="L26" s="764" t="s">
        <v>1124</v>
      </c>
      <c r="M26" s="753" t="s">
        <v>1140</v>
      </c>
      <c r="N26" s="753" t="s">
        <v>1141</v>
      </c>
      <c r="O26" s="753" t="s">
        <v>1141</v>
      </c>
      <c r="P26" s="753" t="s">
        <v>1189</v>
      </c>
      <c r="Q26" s="765">
        <v>2</v>
      </c>
      <c r="R26" s="765" t="s">
        <v>1120</v>
      </c>
      <c r="S26" s="755">
        <v>2</v>
      </c>
      <c r="T26" s="766">
        <v>2.11</v>
      </c>
      <c r="U26" s="771">
        <v>41456</v>
      </c>
      <c r="V26" s="771">
        <v>42156</v>
      </c>
      <c r="W26" s="701">
        <v>7</v>
      </c>
      <c r="X26" s="875"/>
      <c r="Y26" s="876">
        <v>20000</v>
      </c>
      <c r="Z26" s="875">
        <f t="shared" si="0"/>
        <v>20000</v>
      </c>
      <c r="AA26" s="702"/>
      <c r="AB26" s="702"/>
      <c r="AC26" s="702"/>
      <c r="AD26" s="702">
        <v>20000</v>
      </c>
      <c r="AE26" s="702"/>
      <c r="AF26" s="702"/>
      <c r="AG26" s="702"/>
      <c r="AH26" s="702"/>
      <c r="AI26" s="691"/>
      <c r="AJ26" s="691"/>
      <c r="AK26" s="691"/>
      <c r="AL26" s="691"/>
      <c r="AM26" s="868">
        <f t="shared" si="1"/>
        <v>20000</v>
      </c>
      <c r="AN26" s="868">
        <f t="shared" si="2"/>
        <v>0</v>
      </c>
      <c r="AO26" s="760"/>
      <c r="AP26" s="868">
        <v>86000</v>
      </c>
      <c r="AR26" s="704"/>
      <c r="AS26" s="704"/>
      <c r="AT26" s="704"/>
      <c r="AU26" s="704"/>
      <c r="AV26" s="704"/>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c r="CN26" s="704"/>
      <c r="CO26" s="704"/>
      <c r="CP26" s="704"/>
      <c r="CQ26" s="704"/>
      <c r="CR26" s="704"/>
      <c r="CS26" s="704"/>
      <c r="CT26" s="704"/>
      <c r="CU26" s="704"/>
      <c r="CV26" s="704"/>
      <c r="CW26" s="704"/>
      <c r="CX26" s="704"/>
      <c r="CY26" s="704"/>
      <c r="CZ26" s="704"/>
      <c r="DA26" s="704"/>
      <c r="DB26" s="704"/>
      <c r="DC26" s="704"/>
      <c r="DD26" s="704"/>
      <c r="DE26" s="704"/>
      <c r="DF26" s="704"/>
      <c r="DG26" s="704"/>
      <c r="DH26" s="704"/>
      <c r="DI26" s="704"/>
      <c r="DJ26" s="704"/>
      <c r="DK26" s="704"/>
      <c r="DL26" s="704"/>
      <c r="DM26" s="704"/>
      <c r="DN26" s="704"/>
      <c r="DO26" s="704"/>
      <c r="DP26" s="704"/>
      <c r="DQ26" s="704"/>
      <c r="DR26" s="704"/>
      <c r="DS26" s="704"/>
      <c r="DT26" s="704"/>
      <c r="DU26" s="704"/>
      <c r="DV26" s="704"/>
      <c r="DW26" s="704"/>
      <c r="DX26" s="704"/>
      <c r="DY26" s="704"/>
      <c r="DZ26" s="704"/>
      <c r="EA26" s="704"/>
      <c r="EB26" s="704"/>
      <c r="EC26" s="704"/>
      <c r="ED26" s="704"/>
      <c r="EE26" s="704"/>
      <c r="EF26" s="704"/>
      <c r="EG26" s="704"/>
      <c r="EH26" s="704"/>
      <c r="EI26" s="704"/>
      <c r="EJ26" s="704"/>
      <c r="EK26" s="704"/>
      <c r="EL26" s="704"/>
      <c r="EM26" s="704"/>
      <c r="EN26" s="704"/>
      <c r="EO26" s="704"/>
      <c r="EP26" s="704"/>
      <c r="EQ26" s="704"/>
      <c r="ER26" s="704"/>
      <c r="ES26" s="704"/>
      <c r="ET26" s="704"/>
      <c r="EU26" s="704"/>
      <c r="FI26" s="704"/>
      <c r="FJ26" s="704"/>
      <c r="GO26" s="704"/>
      <c r="GP26" s="746"/>
      <c r="GQ26" s="704"/>
      <c r="GR26" s="704"/>
      <c r="GS26" s="704"/>
      <c r="GT26" s="704"/>
      <c r="GU26" s="704"/>
      <c r="GV26" s="704"/>
      <c r="GW26" s="704"/>
      <c r="GX26" s="704"/>
      <c r="GY26" s="704"/>
      <c r="GZ26" s="704"/>
      <c r="HA26" s="704"/>
      <c r="HB26" s="704"/>
      <c r="HC26" s="704"/>
      <c r="HD26" s="704"/>
      <c r="HE26" s="704"/>
      <c r="HF26" s="704"/>
      <c r="HG26" s="704"/>
      <c r="HH26" s="704"/>
      <c r="HI26" s="704"/>
      <c r="HJ26" s="704"/>
      <c r="HK26" s="704"/>
      <c r="HL26" s="704"/>
      <c r="HM26" s="704"/>
      <c r="HN26" s="704"/>
      <c r="HO26" s="704"/>
      <c r="HP26" s="704"/>
      <c r="HQ26" s="704"/>
      <c r="IV26" s="704"/>
      <c r="IW26" s="704"/>
      <c r="JA26" s="878"/>
      <c r="JB26" s="878"/>
      <c r="JC26" s="878"/>
      <c r="JD26" s="878"/>
      <c r="JE26" s="878"/>
      <c r="JF26" s="878"/>
      <c r="JG26" s="878"/>
      <c r="JH26" s="878"/>
      <c r="JJ26" s="878"/>
      <c r="JK26" s="878"/>
      <c r="JL26" s="878"/>
      <c r="JM26" s="878"/>
      <c r="JN26" s="878"/>
    </row>
    <row r="27" spans="1:274" s="706" customFormat="1" ht="24.95" customHeight="1" x14ac:dyDescent="0.25">
      <c r="A27" s="691">
        <v>95</v>
      </c>
      <c r="B27" s="693" t="s">
        <v>1206</v>
      </c>
      <c r="C27" s="696">
        <v>227</v>
      </c>
      <c r="D27" s="697">
        <v>532</v>
      </c>
      <c r="E27" s="707">
        <v>15</v>
      </c>
      <c r="F27" s="699" t="s">
        <v>1121</v>
      </c>
      <c r="G27" s="699" t="s">
        <v>1260</v>
      </c>
      <c r="H27" s="751" t="s">
        <v>1112</v>
      </c>
      <c r="I27" s="752" t="s">
        <v>1113</v>
      </c>
      <c r="J27" s="753" t="s">
        <v>1139</v>
      </c>
      <c r="K27" s="764" t="s">
        <v>1115</v>
      </c>
      <c r="L27" s="764" t="s">
        <v>1124</v>
      </c>
      <c r="M27" s="753" t="s">
        <v>1140</v>
      </c>
      <c r="N27" s="753" t="s">
        <v>1141</v>
      </c>
      <c r="O27" s="753" t="s">
        <v>1189</v>
      </c>
      <c r="P27" s="753" t="s">
        <v>1259</v>
      </c>
      <c r="Q27" s="765">
        <v>2</v>
      </c>
      <c r="R27" s="765" t="s">
        <v>1120</v>
      </c>
      <c r="S27" s="755">
        <v>2</v>
      </c>
      <c r="T27" s="766">
        <v>2.11</v>
      </c>
      <c r="U27" s="771">
        <v>41456</v>
      </c>
      <c r="V27" s="771">
        <v>42156</v>
      </c>
      <c r="W27" s="701">
        <v>25</v>
      </c>
      <c r="X27" s="875">
        <v>3000</v>
      </c>
      <c r="Y27" s="877"/>
      <c r="Z27" s="875">
        <f t="shared" si="0"/>
        <v>3000</v>
      </c>
      <c r="AA27" s="702"/>
      <c r="AB27" s="702"/>
      <c r="AC27" s="702"/>
      <c r="AD27" s="702">
        <v>3000</v>
      </c>
      <c r="AE27" s="702"/>
      <c r="AF27" s="702"/>
      <c r="AG27" s="702"/>
      <c r="AH27" s="702"/>
      <c r="AI27" s="691"/>
      <c r="AJ27" s="691"/>
      <c r="AK27" s="691"/>
      <c r="AL27" s="691"/>
      <c r="AM27" s="868">
        <f t="shared" si="1"/>
        <v>3000</v>
      </c>
      <c r="AN27" s="868">
        <f t="shared" si="2"/>
        <v>0</v>
      </c>
      <c r="AO27" s="760">
        <v>3000</v>
      </c>
      <c r="AP27" s="868"/>
      <c r="AR27" s="704"/>
      <c r="AS27" s="704"/>
      <c r="AT27" s="704"/>
      <c r="AU27" s="704"/>
      <c r="AV27" s="704"/>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4"/>
      <c r="CQ27" s="704"/>
      <c r="CR27" s="704"/>
      <c r="CS27" s="704"/>
      <c r="CT27" s="704"/>
      <c r="CU27" s="704"/>
      <c r="CV27" s="704"/>
      <c r="CW27" s="704"/>
      <c r="CX27" s="704"/>
      <c r="CY27" s="704"/>
      <c r="CZ27" s="704"/>
      <c r="DA27" s="704"/>
      <c r="DB27" s="704"/>
      <c r="DC27" s="704"/>
      <c r="DD27" s="704"/>
      <c r="DE27" s="704"/>
      <c r="DF27" s="704"/>
      <c r="DG27" s="704"/>
      <c r="DH27" s="704"/>
      <c r="DI27" s="704"/>
      <c r="DJ27" s="704"/>
      <c r="DK27" s="704"/>
      <c r="DL27" s="704"/>
      <c r="DM27" s="704"/>
      <c r="DN27" s="704"/>
      <c r="DO27" s="704"/>
      <c r="DP27" s="704"/>
      <c r="DQ27" s="704"/>
      <c r="DR27" s="704"/>
      <c r="DS27" s="704"/>
      <c r="DT27" s="704"/>
      <c r="DU27" s="704"/>
      <c r="DV27" s="704"/>
      <c r="DW27" s="704"/>
      <c r="DX27" s="704"/>
      <c r="DY27" s="704"/>
      <c r="DZ27" s="704"/>
      <c r="EA27" s="704"/>
      <c r="EB27" s="704"/>
      <c r="EC27" s="704"/>
      <c r="ED27" s="704"/>
      <c r="EE27" s="704"/>
      <c r="EF27" s="704"/>
      <c r="EG27" s="704"/>
      <c r="EH27" s="704"/>
      <c r="EI27" s="704"/>
      <c r="EJ27" s="704"/>
      <c r="EK27" s="704"/>
      <c r="EL27" s="704"/>
      <c r="EM27" s="704"/>
      <c r="EN27" s="704"/>
      <c r="EO27" s="704"/>
      <c r="EP27" s="704"/>
      <c r="EQ27" s="704"/>
      <c r="ER27" s="704"/>
      <c r="ES27" s="704"/>
      <c r="ET27" s="704"/>
      <c r="EU27" s="704"/>
      <c r="FI27" s="704"/>
      <c r="FJ27" s="704"/>
      <c r="GN27" s="704"/>
      <c r="GO27" s="704"/>
      <c r="GP27" s="746"/>
      <c r="GQ27" s="704"/>
      <c r="GR27" s="704"/>
      <c r="GS27" s="704"/>
      <c r="GT27" s="704"/>
      <c r="GU27" s="704"/>
      <c r="GV27" s="704"/>
      <c r="GW27" s="704"/>
      <c r="GX27" s="704"/>
      <c r="GY27" s="704"/>
      <c r="GZ27" s="704"/>
      <c r="HA27" s="704"/>
      <c r="HB27" s="704"/>
      <c r="HC27" s="704"/>
      <c r="HD27" s="704"/>
      <c r="HE27" s="704"/>
      <c r="HF27" s="704"/>
      <c r="HG27" s="704"/>
      <c r="HH27" s="704"/>
      <c r="HI27" s="704"/>
      <c r="HJ27" s="704"/>
      <c r="HK27" s="704"/>
      <c r="HL27" s="704"/>
      <c r="HM27" s="704"/>
      <c r="HN27" s="704"/>
      <c r="HO27" s="704"/>
      <c r="HP27" s="704"/>
      <c r="HQ27" s="704"/>
      <c r="HR27" s="704"/>
      <c r="HS27" s="704"/>
      <c r="HT27" s="704"/>
      <c r="HU27" s="704"/>
      <c r="HV27" s="704"/>
      <c r="HW27" s="704"/>
      <c r="HX27" s="704"/>
      <c r="HY27" s="704"/>
      <c r="HZ27" s="704"/>
      <c r="IA27" s="704"/>
      <c r="IB27" s="704"/>
      <c r="IC27" s="704"/>
      <c r="ID27" s="704"/>
      <c r="IE27" s="704"/>
      <c r="IF27" s="704"/>
      <c r="IG27" s="704"/>
      <c r="IH27" s="704"/>
      <c r="II27" s="704"/>
      <c r="IJ27" s="704"/>
      <c r="IK27" s="704"/>
      <c r="IL27" s="704"/>
      <c r="IM27" s="704"/>
      <c r="IN27" s="704"/>
      <c r="IO27" s="704"/>
      <c r="IP27" s="704"/>
      <c r="IQ27" s="704"/>
      <c r="IR27" s="704"/>
      <c r="IS27" s="704"/>
      <c r="IT27" s="704"/>
      <c r="IU27" s="704"/>
      <c r="IV27" s="704"/>
      <c r="IW27" s="704"/>
      <c r="JI27" s="878"/>
    </row>
    <row r="28" spans="1:274" s="706" customFormat="1" ht="24.95" customHeight="1" x14ac:dyDescent="0.25">
      <c r="A28" s="691">
        <v>96</v>
      </c>
      <c r="B28" s="693" t="s">
        <v>1206</v>
      </c>
      <c r="C28" s="696">
        <v>227</v>
      </c>
      <c r="D28" s="697">
        <v>532</v>
      </c>
      <c r="E28" s="707">
        <v>16</v>
      </c>
      <c r="F28" s="699" t="s">
        <v>1121</v>
      </c>
      <c r="G28" s="699" t="s">
        <v>1261</v>
      </c>
      <c r="H28" s="751" t="s">
        <v>1112</v>
      </c>
      <c r="I28" s="752" t="s">
        <v>1113</v>
      </c>
      <c r="J28" s="753" t="s">
        <v>1139</v>
      </c>
      <c r="K28" s="764" t="s">
        <v>1115</v>
      </c>
      <c r="L28" s="764" t="s">
        <v>1124</v>
      </c>
      <c r="M28" s="753" t="s">
        <v>1140</v>
      </c>
      <c r="N28" s="753" t="s">
        <v>1141</v>
      </c>
      <c r="O28" s="753" t="s">
        <v>1189</v>
      </c>
      <c r="P28" s="753" t="s">
        <v>1259</v>
      </c>
      <c r="Q28" s="765">
        <v>2</v>
      </c>
      <c r="R28" s="765" t="s">
        <v>1120</v>
      </c>
      <c r="S28" s="755">
        <v>2</v>
      </c>
      <c r="T28" s="766">
        <v>2.11</v>
      </c>
      <c r="U28" s="771">
        <v>41456</v>
      </c>
      <c r="V28" s="771">
        <v>42156</v>
      </c>
      <c r="W28" s="701">
        <v>25</v>
      </c>
      <c r="X28" s="875">
        <v>10000</v>
      </c>
      <c r="Y28" s="877"/>
      <c r="Z28" s="875">
        <f t="shared" si="0"/>
        <v>10000</v>
      </c>
      <c r="AA28" s="702"/>
      <c r="AB28" s="702"/>
      <c r="AC28" s="702"/>
      <c r="AD28" s="702"/>
      <c r="AE28" s="702"/>
      <c r="AF28" s="702">
        <v>10000</v>
      </c>
      <c r="AG28" s="702"/>
      <c r="AH28" s="702"/>
      <c r="AI28" s="691"/>
      <c r="AJ28" s="691"/>
      <c r="AK28" s="691"/>
      <c r="AL28" s="691"/>
      <c r="AM28" s="868">
        <f t="shared" si="1"/>
        <v>10000</v>
      </c>
      <c r="AN28" s="868">
        <f t="shared" si="2"/>
        <v>0</v>
      </c>
      <c r="AO28" s="760">
        <v>15000</v>
      </c>
      <c r="AP28" s="915">
        <v>15000</v>
      </c>
      <c r="AR28" s="704"/>
      <c r="AS28" s="704"/>
      <c r="AT28" s="704"/>
      <c r="AU28" s="704"/>
      <c r="AV28" s="70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c r="CN28" s="704"/>
      <c r="CO28" s="704"/>
      <c r="CP28" s="704"/>
      <c r="CQ28" s="704"/>
      <c r="CR28" s="704"/>
      <c r="CS28" s="704"/>
      <c r="CT28" s="704"/>
      <c r="CU28" s="704"/>
      <c r="CV28" s="704"/>
      <c r="CW28" s="704"/>
      <c r="CX28" s="704"/>
      <c r="CY28" s="704"/>
      <c r="CZ28" s="704"/>
      <c r="DA28" s="704"/>
      <c r="DB28" s="704"/>
      <c r="DC28" s="704"/>
      <c r="DD28" s="704"/>
      <c r="DE28" s="704"/>
      <c r="DF28" s="704"/>
      <c r="DG28" s="704"/>
      <c r="DH28" s="704"/>
      <c r="DI28" s="704"/>
      <c r="DJ28" s="704"/>
      <c r="DK28" s="704"/>
      <c r="DL28" s="704"/>
      <c r="DM28" s="704"/>
      <c r="DN28" s="704"/>
      <c r="DO28" s="704"/>
      <c r="DP28" s="704"/>
      <c r="DQ28" s="704"/>
      <c r="DR28" s="704"/>
      <c r="DS28" s="704"/>
      <c r="DT28" s="704"/>
      <c r="DU28" s="704"/>
      <c r="DV28" s="704"/>
      <c r="DW28" s="704"/>
      <c r="DX28" s="704"/>
      <c r="DY28" s="704"/>
      <c r="DZ28" s="704"/>
      <c r="EA28" s="704"/>
      <c r="EB28" s="704"/>
      <c r="EC28" s="704"/>
      <c r="ED28" s="704"/>
      <c r="EE28" s="704"/>
      <c r="EF28" s="704"/>
      <c r="EG28" s="704"/>
      <c r="EH28" s="704"/>
      <c r="EI28" s="704"/>
      <c r="EJ28" s="704"/>
      <c r="EK28" s="704"/>
      <c r="EL28" s="704"/>
      <c r="EM28" s="704"/>
      <c r="EN28" s="704"/>
      <c r="EO28" s="704"/>
      <c r="EP28" s="704"/>
      <c r="EQ28" s="704"/>
      <c r="ER28" s="704"/>
      <c r="ES28" s="704"/>
      <c r="ET28" s="704"/>
      <c r="EU28" s="704"/>
      <c r="FI28" s="704"/>
      <c r="FJ28" s="704"/>
      <c r="GN28" s="704"/>
      <c r="GO28" s="704"/>
      <c r="GP28" s="746"/>
      <c r="GQ28" s="704"/>
      <c r="GR28" s="704"/>
      <c r="GS28" s="704"/>
      <c r="GT28" s="704"/>
      <c r="GU28" s="704"/>
      <c r="GV28" s="704"/>
      <c r="GW28" s="704"/>
      <c r="GX28" s="704"/>
      <c r="GY28" s="704"/>
      <c r="GZ28" s="704"/>
      <c r="HA28" s="704"/>
      <c r="HB28" s="704"/>
      <c r="HC28" s="704"/>
      <c r="HD28" s="704"/>
      <c r="HE28" s="704"/>
      <c r="HF28" s="704"/>
      <c r="HG28" s="704"/>
      <c r="HH28" s="704"/>
      <c r="HI28" s="704"/>
      <c r="HJ28" s="704"/>
      <c r="HK28" s="704"/>
      <c r="HL28" s="704"/>
      <c r="HM28" s="704"/>
      <c r="HN28" s="704"/>
      <c r="HO28" s="704"/>
      <c r="HP28" s="704"/>
      <c r="HQ28" s="704"/>
      <c r="HR28" s="704"/>
      <c r="HS28" s="704"/>
      <c r="HT28" s="704"/>
      <c r="HU28" s="704"/>
      <c r="HV28" s="704"/>
      <c r="HW28" s="704"/>
      <c r="HX28" s="704"/>
      <c r="HY28" s="704"/>
      <c r="HZ28" s="704"/>
      <c r="IA28" s="704"/>
      <c r="IB28" s="704"/>
      <c r="IC28" s="704"/>
      <c r="ID28" s="704"/>
      <c r="IE28" s="704"/>
      <c r="IF28" s="704"/>
      <c r="IG28" s="704"/>
      <c r="IH28" s="704"/>
      <c r="II28" s="704"/>
      <c r="IJ28" s="704"/>
      <c r="IK28" s="704"/>
      <c r="IL28" s="704"/>
      <c r="IM28" s="704"/>
      <c r="IN28" s="704"/>
      <c r="IO28" s="704"/>
      <c r="IP28" s="704"/>
      <c r="IQ28" s="704"/>
      <c r="IR28" s="704"/>
      <c r="IS28" s="704"/>
      <c r="IT28" s="704"/>
      <c r="IU28" s="704"/>
      <c r="IV28" s="704"/>
      <c r="IW28" s="704"/>
      <c r="JI28" s="878"/>
    </row>
    <row r="29" spans="1:274" s="706" customFormat="1" ht="24.95" customHeight="1" x14ac:dyDescent="0.25">
      <c r="A29" s="691">
        <v>97</v>
      </c>
      <c r="B29" s="693" t="s">
        <v>1206</v>
      </c>
      <c r="C29" s="696">
        <v>227</v>
      </c>
      <c r="D29" s="697">
        <v>532</v>
      </c>
      <c r="E29" s="707">
        <v>17</v>
      </c>
      <c r="F29" s="699" t="s">
        <v>1121</v>
      </c>
      <c r="G29" s="699" t="s">
        <v>1258</v>
      </c>
      <c r="H29" s="751" t="s">
        <v>1112</v>
      </c>
      <c r="I29" s="752" t="s">
        <v>1113</v>
      </c>
      <c r="J29" s="753" t="s">
        <v>1139</v>
      </c>
      <c r="K29" s="764" t="s">
        <v>1115</v>
      </c>
      <c r="L29" s="764" t="s">
        <v>1116</v>
      </c>
      <c r="M29" s="753" t="s">
        <v>1140</v>
      </c>
      <c r="N29" s="753" t="s">
        <v>1141</v>
      </c>
      <c r="O29" s="753" t="s">
        <v>1189</v>
      </c>
      <c r="P29" s="753" t="s">
        <v>1259</v>
      </c>
      <c r="Q29" s="765">
        <v>2</v>
      </c>
      <c r="R29" s="765" t="s">
        <v>1120</v>
      </c>
      <c r="S29" s="755">
        <v>2</v>
      </c>
      <c r="T29" s="766">
        <v>2.11</v>
      </c>
      <c r="U29" s="771">
        <v>41456</v>
      </c>
      <c r="V29" s="771">
        <v>42156</v>
      </c>
      <c r="W29" s="701">
        <v>25</v>
      </c>
      <c r="X29" s="875">
        <v>500000</v>
      </c>
      <c r="Y29" s="877"/>
      <c r="Z29" s="875">
        <f t="shared" si="0"/>
        <v>500000</v>
      </c>
      <c r="AA29" s="702"/>
      <c r="AB29" s="702"/>
      <c r="AC29" s="702"/>
      <c r="AD29" s="702"/>
      <c r="AE29" s="702">
        <v>150000</v>
      </c>
      <c r="AF29" s="702">
        <v>350000</v>
      </c>
      <c r="AG29" s="702"/>
      <c r="AH29" s="702"/>
      <c r="AI29" s="691"/>
      <c r="AJ29" s="691"/>
      <c r="AK29" s="691"/>
      <c r="AL29" s="691"/>
      <c r="AM29" s="868">
        <f t="shared" si="1"/>
        <v>500000</v>
      </c>
      <c r="AN29" s="868">
        <f t="shared" si="2"/>
        <v>0</v>
      </c>
      <c r="AO29" s="759">
        <v>400000</v>
      </c>
      <c r="AP29" s="868">
        <v>400000</v>
      </c>
      <c r="AR29" s="704"/>
      <c r="AS29" s="704"/>
      <c r="AT29" s="704"/>
      <c r="AU29" s="704"/>
      <c r="AV29" s="704"/>
      <c r="AW29" s="704"/>
      <c r="AX29" s="704"/>
      <c r="AY29" s="704"/>
      <c r="AZ29" s="704"/>
      <c r="BA29" s="704"/>
      <c r="BB29" s="704"/>
      <c r="BC29" s="704"/>
      <c r="BD29" s="704"/>
      <c r="BE29" s="704"/>
      <c r="BF29" s="704"/>
      <c r="BG29" s="704"/>
      <c r="BH29" s="704"/>
      <c r="BI29" s="704"/>
      <c r="BJ29" s="704"/>
      <c r="BK29" s="704"/>
      <c r="BL29" s="704"/>
      <c r="BM29" s="704"/>
      <c r="BN29" s="704"/>
      <c r="BO29" s="704"/>
      <c r="BP29" s="704"/>
      <c r="BQ29" s="704"/>
      <c r="BR29" s="704"/>
      <c r="BS29" s="704"/>
      <c r="BT29" s="704"/>
      <c r="BU29" s="704"/>
      <c r="BV29" s="704"/>
      <c r="BW29" s="704"/>
      <c r="BX29" s="704"/>
      <c r="BY29" s="704"/>
      <c r="BZ29" s="704"/>
      <c r="CA29" s="704"/>
      <c r="CB29" s="704"/>
      <c r="CC29" s="704"/>
      <c r="CD29" s="704"/>
      <c r="CE29" s="704"/>
      <c r="CF29" s="704"/>
      <c r="CG29" s="704"/>
      <c r="CH29" s="704"/>
      <c r="CI29" s="704"/>
      <c r="CJ29" s="704"/>
      <c r="CK29" s="704"/>
      <c r="CL29" s="704"/>
      <c r="CM29" s="704"/>
      <c r="CN29" s="704"/>
      <c r="CO29" s="704"/>
      <c r="CP29" s="704"/>
      <c r="CQ29" s="704"/>
      <c r="CR29" s="704"/>
      <c r="CS29" s="704"/>
      <c r="CT29" s="704"/>
      <c r="CU29" s="704"/>
      <c r="CV29" s="704"/>
      <c r="CW29" s="704"/>
      <c r="CX29" s="704"/>
      <c r="CY29" s="704"/>
      <c r="CZ29" s="704"/>
      <c r="DA29" s="704"/>
      <c r="DB29" s="704"/>
      <c r="DC29" s="704"/>
      <c r="DD29" s="704"/>
      <c r="DE29" s="704"/>
      <c r="DF29" s="704"/>
      <c r="DG29" s="704"/>
      <c r="DH29" s="704"/>
      <c r="DI29" s="704"/>
      <c r="DJ29" s="704"/>
      <c r="DK29" s="704"/>
      <c r="DL29" s="704"/>
      <c r="DM29" s="704"/>
      <c r="DN29" s="704"/>
      <c r="DO29" s="704"/>
      <c r="DP29" s="704"/>
      <c r="DQ29" s="704"/>
      <c r="DR29" s="704"/>
      <c r="DS29" s="704"/>
      <c r="DT29" s="704"/>
      <c r="DU29" s="704"/>
      <c r="DV29" s="704"/>
      <c r="DW29" s="704"/>
      <c r="DX29" s="704"/>
      <c r="DY29" s="704"/>
      <c r="DZ29" s="704"/>
      <c r="EA29" s="704"/>
      <c r="EB29" s="704"/>
      <c r="EC29" s="704"/>
      <c r="ED29" s="704"/>
      <c r="EE29" s="704"/>
      <c r="EF29" s="704"/>
      <c r="EG29" s="704"/>
      <c r="EH29" s="704"/>
      <c r="EI29" s="704"/>
      <c r="EJ29" s="704"/>
      <c r="EK29" s="704"/>
      <c r="EL29" s="704"/>
      <c r="EM29" s="704"/>
      <c r="EN29" s="704"/>
      <c r="EO29" s="704"/>
      <c r="EP29" s="704"/>
      <c r="EQ29" s="704"/>
      <c r="ER29" s="704"/>
      <c r="ES29" s="704"/>
      <c r="ET29" s="704"/>
      <c r="EU29" s="704"/>
      <c r="FI29" s="704"/>
      <c r="FJ29" s="704"/>
      <c r="GN29" s="704"/>
      <c r="GO29" s="704"/>
      <c r="GP29" s="746"/>
      <c r="GQ29" s="704"/>
      <c r="GR29" s="704"/>
      <c r="GS29" s="704"/>
      <c r="GT29" s="704"/>
      <c r="GU29" s="704"/>
      <c r="GV29" s="704"/>
      <c r="GW29" s="704"/>
      <c r="GX29" s="704"/>
      <c r="GY29" s="704"/>
      <c r="GZ29" s="704"/>
      <c r="HA29" s="704"/>
      <c r="HB29" s="704"/>
      <c r="HC29" s="704"/>
      <c r="HD29" s="704"/>
      <c r="HE29" s="704"/>
      <c r="HF29" s="704"/>
      <c r="HG29" s="704"/>
      <c r="HH29" s="704"/>
      <c r="HI29" s="704"/>
      <c r="HJ29" s="704"/>
      <c r="HK29" s="704"/>
      <c r="HL29" s="704"/>
      <c r="HM29" s="704"/>
      <c r="HN29" s="704"/>
      <c r="HO29" s="704"/>
      <c r="HP29" s="704"/>
      <c r="HQ29" s="704"/>
      <c r="HR29" s="704"/>
      <c r="HS29" s="704"/>
      <c r="HT29" s="704"/>
      <c r="HU29" s="704"/>
      <c r="HV29" s="704"/>
      <c r="HW29" s="704"/>
      <c r="HX29" s="704"/>
      <c r="HY29" s="704"/>
      <c r="HZ29" s="704"/>
      <c r="IA29" s="704"/>
      <c r="IB29" s="704"/>
      <c r="IC29" s="704"/>
      <c r="ID29" s="704"/>
      <c r="IE29" s="704"/>
      <c r="IF29" s="704"/>
      <c r="IG29" s="704"/>
      <c r="IH29" s="704"/>
      <c r="II29" s="704"/>
      <c r="IJ29" s="704"/>
      <c r="IK29" s="704"/>
      <c r="IL29" s="704"/>
      <c r="IM29" s="704"/>
      <c r="IN29" s="704"/>
      <c r="IO29" s="704"/>
      <c r="IP29" s="704"/>
      <c r="IQ29" s="704"/>
      <c r="IR29" s="704"/>
      <c r="IS29" s="704"/>
      <c r="IT29" s="704"/>
      <c r="IU29" s="704"/>
      <c r="JA29" s="878"/>
      <c r="JB29" s="878"/>
      <c r="JC29" s="878"/>
      <c r="JD29" s="878"/>
      <c r="JE29" s="878"/>
      <c r="JF29" s="878"/>
      <c r="JG29" s="878"/>
      <c r="JH29" s="878"/>
      <c r="JI29" s="878"/>
    </row>
    <row r="30" spans="1:274" s="706" customFormat="1" ht="24.95" customHeight="1" x14ac:dyDescent="0.25">
      <c r="A30" s="691">
        <v>98</v>
      </c>
      <c r="B30" s="693" t="s">
        <v>1206</v>
      </c>
      <c r="C30" s="696">
        <v>227</v>
      </c>
      <c r="D30" s="697">
        <v>536</v>
      </c>
      <c r="E30" s="698">
        <v>0</v>
      </c>
      <c r="F30" s="699" t="s">
        <v>1123</v>
      </c>
      <c r="G30" s="699" t="s">
        <v>1262</v>
      </c>
      <c r="H30" s="751" t="s">
        <v>1112</v>
      </c>
      <c r="I30" s="752" t="s">
        <v>1113</v>
      </c>
      <c r="J30" s="753" t="s">
        <v>1139</v>
      </c>
      <c r="K30" s="764" t="s">
        <v>1151</v>
      </c>
      <c r="L30" s="764" t="s">
        <v>1124</v>
      </c>
      <c r="M30" s="753" t="s">
        <v>1140</v>
      </c>
      <c r="N30" s="753" t="s">
        <v>1141</v>
      </c>
      <c r="O30" s="753" t="s">
        <v>1141</v>
      </c>
      <c r="P30" s="753" t="s">
        <v>1189</v>
      </c>
      <c r="Q30" s="765">
        <v>2</v>
      </c>
      <c r="R30" s="765" t="s">
        <v>1120</v>
      </c>
      <c r="S30" s="755">
        <v>2</v>
      </c>
      <c r="T30" s="766">
        <v>2.11</v>
      </c>
      <c r="U30" s="771">
        <v>41456</v>
      </c>
      <c r="V30" s="771">
        <v>42156</v>
      </c>
      <c r="W30" s="701">
        <v>5</v>
      </c>
      <c r="X30" s="875">
        <v>30000</v>
      </c>
      <c r="Y30" s="876">
        <v>38900</v>
      </c>
      <c r="Z30" s="875">
        <f t="shared" si="0"/>
        <v>68900</v>
      </c>
      <c r="AA30" s="702"/>
      <c r="AB30" s="702"/>
      <c r="AC30" s="702">
        <v>30000</v>
      </c>
      <c r="AD30" s="702">
        <v>38900</v>
      </c>
      <c r="AE30" s="702"/>
      <c r="AF30" s="702"/>
      <c r="AG30" s="702"/>
      <c r="AH30" s="702"/>
      <c r="AI30" s="691"/>
      <c r="AJ30" s="691"/>
      <c r="AK30" s="691"/>
      <c r="AL30" s="691"/>
      <c r="AM30" s="868">
        <f t="shared" si="1"/>
        <v>68900</v>
      </c>
      <c r="AN30" s="868">
        <f t="shared" si="2"/>
        <v>0</v>
      </c>
      <c r="AO30" s="760">
        <v>100000</v>
      </c>
      <c r="AP30" s="868">
        <v>150000</v>
      </c>
      <c r="AR30" s="704"/>
      <c r="AS30" s="704"/>
      <c r="AT30" s="704"/>
      <c r="AU30" s="704"/>
      <c r="AV30" s="704"/>
      <c r="AW30" s="704"/>
      <c r="AX30" s="704"/>
      <c r="AY30" s="704"/>
      <c r="AZ30" s="704"/>
      <c r="BA30" s="704"/>
      <c r="BB30" s="704"/>
      <c r="BC30" s="704"/>
      <c r="BD30" s="704"/>
      <c r="BE30" s="704"/>
      <c r="BF30" s="704"/>
      <c r="BG30" s="704"/>
      <c r="BH30" s="704"/>
      <c r="BI30" s="704"/>
      <c r="BJ30" s="704"/>
      <c r="BK30" s="704"/>
      <c r="BL30" s="704"/>
      <c r="BM30" s="704"/>
      <c r="BN30" s="704"/>
      <c r="BO30" s="704"/>
      <c r="BP30" s="704"/>
      <c r="BQ30" s="704"/>
      <c r="BR30" s="704"/>
      <c r="BS30" s="704"/>
      <c r="BT30" s="704"/>
      <c r="BU30" s="704"/>
      <c r="BV30" s="704"/>
      <c r="BW30" s="704"/>
      <c r="BX30" s="704"/>
      <c r="BY30" s="704"/>
      <c r="BZ30" s="704"/>
      <c r="CA30" s="704"/>
      <c r="CB30" s="704"/>
      <c r="CC30" s="704"/>
      <c r="CD30" s="704"/>
      <c r="CE30" s="704"/>
      <c r="CF30" s="704"/>
      <c r="CG30" s="704"/>
      <c r="CH30" s="704"/>
      <c r="CI30" s="704"/>
      <c r="CJ30" s="704"/>
      <c r="CK30" s="704"/>
      <c r="CL30" s="704"/>
      <c r="CM30" s="704"/>
      <c r="CN30" s="704"/>
      <c r="CO30" s="704"/>
      <c r="CP30" s="704"/>
      <c r="CQ30" s="704"/>
      <c r="CR30" s="704"/>
      <c r="CS30" s="704"/>
      <c r="CT30" s="704"/>
      <c r="CU30" s="704"/>
      <c r="CV30" s="704"/>
      <c r="CW30" s="704"/>
      <c r="CX30" s="704"/>
      <c r="CY30" s="704"/>
      <c r="CZ30" s="704"/>
      <c r="DA30" s="704"/>
      <c r="DB30" s="704"/>
      <c r="DC30" s="704"/>
      <c r="DD30" s="704"/>
      <c r="DE30" s="704"/>
      <c r="DF30" s="704"/>
      <c r="DG30" s="704"/>
      <c r="DH30" s="704"/>
      <c r="DI30" s="704"/>
      <c r="DJ30" s="704"/>
      <c r="DK30" s="704"/>
      <c r="DL30" s="704"/>
      <c r="DM30" s="704"/>
      <c r="DN30" s="704"/>
      <c r="DO30" s="704"/>
      <c r="DP30" s="704"/>
      <c r="DQ30" s="704"/>
      <c r="DR30" s="704"/>
      <c r="DS30" s="704"/>
      <c r="DT30" s="704"/>
      <c r="DU30" s="704"/>
      <c r="DV30" s="704"/>
      <c r="DW30" s="704"/>
      <c r="DX30" s="704"/>
      <c r="DY30" s="704"/>
      <c r="DZ30" s="704"/>
      <c r="EA30" s="704"/>
      <c r="EB30" s="704"/>
      <c r="EC30" s="704"/>
      <c r="ED30" s="704"/>
      <c r="EE30" s="704"/>
      <c r="EF30" s="704"/>
      <c r="EG30" s="704"/>
      <c r="EH30" s="704"/>
      <c r="EI30" s="704"/>
      <c r="EJ30" s="704"/>
      <c r="EK30" s="704"/>
      <c r="EL30" s="704"/>
      <c r="EM30" s="704"/>
      <c r="EN30" s="704"/>
      <c r="EO30" s="704"/>
      <c r="EP30" s="704"/>
      <c r="EQ30" s="704"/>
      <c r="ER30" s="704"/>
      <c r="ES30" s="704"/>
      <c r="ET30" s="704"/>
      <c r="EU30" s="704"/>
      <c r="FI30" s="704"/>
      <c r="FJ30" s="704"/>
      <c r="GN30" s="704"/>
      <c r="GO30" s="704"/>
      <c r="GP30" s="746"/>
      <c r="GQ30" s="704"/>
      <c r="GR30" s="704"/>
      <c r="GS30" s="704"/>
      <c r="GT30" s="704"/>
      <c r="GU30" s="704"/>
      <c r="GV30" s="704"/>
      <c r="GW30" s="704"/>
      <c r="GX30" s="704"/>
      <c r="GY30" s="704"/>
      <c r="GZ30" s="704"/>
      <c r="HA30" s="704"/>
      <c r="HB30" s="704"/>
      <c r="HC30" s="704"/>
      <c r="HD30" s="704"/>
      <c r="HE30" s="704"/>
      <c r="HF30" s="704"/>
      <c r="HG30" s="704"/>
      <c r="HH30" s="704"/>
      <c r="HI30" s="704"/>
      <c r="HJ30" s="704"/>
      <c r="HK30" s="704"/>
      <c r="HL30" s="704"/>
      <c r="HM30" s="704"/>
      <c r="HN30" s="704"/>
      <c r="HO30" s="704"/>
      <c r="HP30" s="704"/>
      <c r="HQ30" s="704"/>
      <c r="HR30" s="704"/>
      <c r="HS30" s="704"/>
      <c r="HT30" s="704"/>
      <c r="HU30" s="704"/>
      <c r="HV30" s="704"/>
      <c r="HW30" s="704"/>
      <c r="HX30" s="704"/>
      <c r="HY30" s="704"/>
      <c r="HZ30" s="704"/>
      <c r="IA30" s="704"/>
      <c r="IB30" s="704"/>
      <c r="IC30" s="704"/>
      <c r="ID30" s="704"/>
      <c r="IE30" s="704"/>
      <c r="IF30" s="704"/>
      <c r="IG30" s="704"/>
      <c r="IH30" s="704"/>
      <c r="II30" s="704"/>
      <c r="IJ30" s="704"/>
      <c r="IK30" s="704"/>
      <c r="IL30" s="704"/>
      <c r="IM30" s="704"/>
      <c r="IN30" s="704"/>
      <c r="IO30" s="704"/>
      <c r="IP30" s="704"/>
      <c r="IQ30" s="704"/>
      <c r="IR30" s="704"/>
      <c r="IS30" s="704"/>
      <c r="IT30" s="704"/>
      <c r="IU30" s="704"/>
      <c r="IV30" s="704"/>
      <c r="IW30" s="704"/>
      <c r="JA30" s="878"/>
      <c r="JB30" s="878"/>
      <c r="JC30" s="878"/>
      <c r="JD30" s="878"/>
      <c r="JE30" s="878"/>
      <c r="JF30" s="878"/>
      <c r="JG30" s="878"/>
      <c r="JH30" s="878"/>
      <c r="JI30" s="878"/>
      <c r="JJ30" s="878"/>
      <c r="JK30" s="878"/>
      <c r="JL30" s="878"/>
      <c r="JM30" s="878"/>
      <c r="JN30" s="878"/>
    </row>
    <row r="31" spans="1:274" s="706" customFormat="1" ht="24.95" customHeight="1" x14ac:dyDescent="0.25">
      <c r="A31" s="691">
        <v>99</v>
      </c>
      <c r="B31" s="693" t="s">
        <v>1206</v>
      </c>
      <c r="C31" s="696">
        <v>227</v>
      </c>
      <c r="D31" s="697">
        <v>544</v>
      </c>
      <c r="E31" s="707">
        <v>1</v>
      </c>
      <c r="F31" s="699" t="s">
        <v>1125</v>
      </c>
      <c r="G31" s="699" t="s">
        <v>1263</v>
      </c>
      <c r="H31" s="751" t="s">
        <v>1112</v>
      </c>
      <c r="I31" s="752" t="s">
        <v>1113</v>
      </c>
      <c r="J31" s="753" t="s">
        <v>1139</v>
      </c>
      <c r="K31" s="764" t="s">
        <v>1151</v>
      </c>
      <c r="L31" s="764" t="s">
        <v>1124</v>
      </c>
      <c r="M31" s="753" t="s">
        <v>1140</v>
      </c>
      <c r="N31" s="753" t="s">
        <v>1141</v>
      </c>
      <c r="O31" s="753" t="s">
        <v>1189</v>
      </c>
      <c r="P31" s="753" t="s">
        <v>1259</v>
      </c>
      <c r="Q31" s="765">
        <v>2</v>
      </c>
      <c r="R31" s="765" t="s">
        <v>1120</v>
      </c>
      <c r="S31" s="755">
        <v>2</v>
      </c>
      <c r="T31" s="766">
        <v>2.11</v>
      </c>
      <c r="U31" s="771">
        <v>41456</v>
      </c>
      <c r="V31" s="771">
        <v>41791</v>
      </c>
      <c r="W31" s="701">
        <v>25</v>
      </c>
      <c r="X31" s="875">
        <v>0</v>
      </c>
      <c r="Y31" s="877"/>
      <c r="Z31" s="875">
        <f t="shared" si="0"/>
        <v>0</v>
      </c>
      <c r="AA31" s="702"/>
      <c r="AB31" s="702"/>
      <c r="AC31" s="702"/>
      <c r="AD31" s="702"/>
      <c r="AE31" s="702"/>
      <c r="AF31" s="702"/>
      <c r="AG31" s="702"/>
      <c r="AH31" s="702"/>
      <c r="AI31" s="691"/>
      <c r="AJ31" s="691"/>
      <c r="AK31" s="691"/>
      <c r="AL31" s="691"/>
      <c r="AM31" s="868">
        <f t="shared" si="1"/>
        <v>0</v>
      </c>
      <c r="AN31" s="868">
        <f t="shared" si="2"/>
        <v>0</v>
      </c>
      <c r="AO31" s="760">
        <v>10000</v>
      </c>
      <c r="AP31" s="915">
        <v>10000</v>
      </c>
      <c r="AR31" s="704"/>
      <c r="AS31" s="704"/>
      <c r="AT31" s="704"/>
      <c r="AU31" s="704"/>
      <c r="AV31" s="704"/>
      <c r="AW31" s="704"/>
      <c r="AX31" s="704"/>
      <c r="AY31" s="704"/>
      <c r="AZ31" s="704"/>
      <c r="BA31" s="704"/>
      <c r="BB31" s="704"/>
      <c r="BC31" s="704"/>
      <c r="BD31" s="704"/>
      <c r="BE31" s="704"/>
      <c r="BF31" s="704"/>
      <c r="BG31" s="704"/>
      <c r="BH31" s="704"/>
      <c r="BI31" s="704"/>
      <c r="BJ31" s="704"/>
      <c r="BK31" s="704"/>
      <c r="BL31" s="704"/>
      <c r="BM31" s="704"/>
      <c r="BN31" s="704"/>
      <c r="BO31" s="704"/>
      <c r="BP31" s="704"/>
      <c r="BQ31" s="704"/>
      <c r="BR31" s="704"/>
      <c r="BS31" s="704"/>
      <c r="BT31" s="704"/>
      <c r="BU31" s="704"/>
      <c r="BV31" s="704"/>
      <c r="BW31" s="704"/>
      <c r="BX31" s="704"/>
      <c r="BY31" s="704"/>
      <c r="BZ31" s="704"/>
      <c r="CA31" s="704"/>
      <c r="CB31" s="704"/>
      <c r="CC31" s="704"/>
      <c r="CD31" s="704"/>
      <c r="CE31" s="704"/>
      <c r="CF31" s="704"/>
      <c r="CG31" s="704"/>
      <c r="CH31" s="704"/>
      <c r="CI31" s="704"/>
      <c r="CJ31" s="704"/>
      <c r="CK31" s="704"/>
      <c r="CL31" s="704"/>
      <c r="CM31" s="704"/>
      <c r="CN31" s="704"/>
      <c r="CO31" s="704"/>
      <c r="CP31" s="704"/>
      <c r="CQ31" s="704"/>
      <c r="CR31" s="704"/>
      <c r="CS31" s="704"/>
      <c r="CT31" s="704"/>
      <c r="CU31" s="704"/>
      <c r="CV31" s="704"/>
      <c r="CW31" s="704"/>
      <c r="CX31" s="704"/>
      <c r="CY31" s="704"/>
      <c r="CZ31" s="704"/>
      <c r="DA31" s="704"/>
      <c r="DB31" s="704"/>
      <c r="DC31" s="704"/>
      <c r="DD31" s="704"/>
      <c r="DE31" s="704"/>
      <c r="DF31" s="704"/>
      <c r="DG31" s="704"/>
      <c r="DH31" s="704"/>
      <c r="DI31" s="704"/>
      <c r="DJ31" s="704"/>
      <c r="DK31" s="704"/>
      <c r="DL31" s="704"/>
      <c r="DM31" s="704"/>
      <c r="DN31" s="704"/>
      <c r="DO31" s="704"/>
      <c r="DP31" s="704"/>
      <c r="DQ31" s="704"/>
      <c r="DR31" s="704"/>
      <c r="DS31" s="704"/>
      <c r="DT31" s="704"/>
      <c r="DU31" s="704"/>
      <c r="DV31" s="704"/>
      <c r="DW31" s="704"/>
      <c r="DX31" s="704"/>
      <c r="DY31" s="704"/>
      <c r="DZ31" s="704"/>
      <c r="EA31" s="704"/>
      <c r="EB31" s="704"/>
      <c r="EC31" s="704"/>
      <c r="ED31" s="704"/>
      <c r="EE31" s="704"/>
      <c r="EF31" s="704"/>
      <c r="EG31" s="704"/>
      <c r="EH31" s="704"/>
      <c r="EI31" s="704"/>
      <c r="EJ31" s="704"/>
      <c r="EK31" s="704"/>
      <c r="EL31" s="704"/>
      <c r="EM31" s="704"/>
      <c r="EN31" s="704"/>
      <c r="EO31" s="704"/>
      <c r="EP31" s="704"/>
      <c r="EQ31" s="704"/>
      <c r="ER31" s="704"/>
      <c r="ES31" s="704"/>
      <c r="ET31" s="704"/>
      <c r="EU31" s="704"/>
      <c r="FI31" s="704"/>
      <c r="FJ31" s="704"/>
      <c r="GN31" s="704"/>
      <c r="GO31" s="704"/>
      <c r="GP31" s="746"/>
      <c r="GQ31" s="704"/>
      <c r="GR31" s="704"/>
      <c r="GS31" s="704"/>
      <c r="GT31" s="704"/>
      <c r="GU31" s="704"/>
      <c r="GV31" s="704"/>
      <c r="GW31" s="704"/>
      <c r="GX31" s="704"/>
      <c r="GY31" s="704"/>
      <c r="GZ31" s="704"/>
      <c r="HA31" s="704"/>
      <c r="HB31" s="704"/>
      <c r="HC31" s="704"/>
      <c r="HD31" s="704"/>
      <c r="HE31" s="704"/>
      <c r="HF31" s="704"/>
      <c r="HG31" s="704"/>
      <c r="HH31" s="704"/>
      <c r="HI31" s="704"/>
      <c r="HJ31" s="704"/>
      <c r="HK31" s="704"/>
      <c r="HL31" s="704"/>
      <c r="HM31" s="704"/>
      <c r="HN31" s="704"/>
      <c r="HO31" s="704"/>
      <c r="HP31" s="704"/>
      <c r="HQ31" s="704"/>
      <c r="HR31" s="704"/>
      <c r="HS31" s="704"/>
      <c r="HT31" s="704"/>
      <c r="HU31" s="704"/>
      <c r="HV31" s="704"/>
      <c r="HW31" s="704"/>
      <c r="HX31" s="704"/>
      <c r="HY31" s="704"/>
      <c r="HZ31" s="704"/>
      <c r="IA31" s="704"/>
      <c r="IB31" s="704"/>
      <c r="IC31" s="704"/>
      <c r="ID31" s="704"/>
      <c r="IE31" s="704"/>
      <c r="IF31" s="704"/>
      <c r="IG31" s="704"/>
      <c r="IH31" s="704"/>
      <c r="II31" s="704"/>
      <c r="IJ31" s="704"/>
      <c r="IK31" s="704"/>
      <c r="IL31" s="704"/>
      <c r="IM31" s="704"/>
      <c r="IN31" s="704"/>
      <c r="IO31" s="704"/>
      <c r="IP31" s="704"/>
      <c r="IQ31" s="704"/>
      <c r="IR31" s="704"/>
      <c r="IS31" s="704"/>
      <c r="IT31" s="704"/>
      <c r="IU31" s="704"/>
      <c r="IV31" s="704"/>
      <c r="IW31" s="704"/>
      <c r="JI31" s="878"/>
      <c r="JJ31" s="878"/>
      <c r="JK31" s="878"/>
      <c r="JL31" s="878"/>
      <c r="JM31" s="878"/>
      <c r="JN31" s="878"/>
    </row>
    <row r="32" spans="1:274" s="706" customFormat="1" ht="24.95" customHeight="1" x14ac:dyDescent="0.25">
      <c r="A32" s="691">
        <v>100</v>
      </c>
      <c r="B32" s="693" t="s">
        <v>1206</v>
      </c>
      <c r="C32" s="696">
        <v>227</v>
      </c>
      <c r="D32" s="697">
        <v>544</v>
      </c>
      <c r="E32" s="707">
        <v>2</v>
      </c>
      <c r="F32" s="699" t="s">
        <v>1125</v>
      </c>
      <c r="G32" s="699" t="s">
        <v>1264</v>
      </c>
      <c r="H32" s="751" t="s">
        <v>1112</v>
      </c>
      <c r="I32" s="752" t="s">
        <v>1113</v>
      </c>
      <c r="J32" s="753" t="s">
        <v>1139</v>
      </c>
      <c r="K32" s="764" t="s">
        <v>1151</v>
      </c>
      <c r="L32" s="764" t="s">
        <v>1124</v>
      </c>
      <c r="M32" s="753" t="s">
        <v>1140</v>
      </c>
      <c r="N32" s="753" t="s">
        <v>1141</v>
      </c>
      <c r="O32" s="753" t="s">
        <v>1189</v>
      </c>
      <c r="P32" s="753" t="s">
        <v>1259</v>
      </c>
      <c r="Q32" s="765">
        <v>2</v>
      </c>
      <c r="R32" s="765" t="s">
        <v>1120</v>
      </c>
      <c r="S32" s="755">
        <v>2</v>
      </c>
      <c r="T32" s="766">
        <v>2.11</v>
      </c>
      <c r="U32" s="771">
        <v>41456</v>
      </c>
      <c r="V32" s="771">
        <v>41791</v>
      </c>
      <c r="W32" s="701">
        <v>7</v>
      </c>
      <c r="X32" s="875">
        <v>30000</v>
      </c>
      <c r="Y32" s="877"/>
      <c r="Z32" s="875">
        <f t="shared" si="0"/>
        <v>30000</v>
      </c>
      <c r="AA32" s="702"/>
      <c r="AB32" s="702"/>
      <c r="AC32" s="702"/>
      <c r="AD32" s="702"/>
      <c r="AE32" s="702"/>
      <c r="AF32" s="702">
        <v>15000</v>
      </c>
      <c r="AG32" s="702">
        <v>15000</v>
      </c>
      <c r="AH32" s="702"/>
      <c r="AI32" s="691"/>
      <c r="AJ32" s="691"/>
      <c r="AK32" s="691"/>
      <c r="AL32" s="691"/>
      <c r="AM32" s="868">
        <f t="shared" si="1"/>
        <v>30000</v>
      </c>
      <c r="AN32" s="868">
        <f t="shared" si="2"/>
        <v>0</v>
      </c>
      <c r="AO32" s="760">
        <v>10000</v>
      </c>
      <c r="AP32" s="868">
        <v>10000</v>
      </c>
      <c r="AR32" s="704"/>
      <c r="AS32" s="704"/>
      <c r="AT32" s="704"/>
      <c r="AU32" s="704"/>
      <c r="AV32" s="704"/>
      <c r="AW32" s="704"/>
      <c r="AX32" s="704"/>
      <c r="AY32" s="704"/>
      <c r="AZ32" s="704"/>
      <c r="BA32" s="704"/>
      <c r="BB32" s="704"/>
      <c r="BC32" s="704"/>
      <c r="BD32" s="704"/>
      <c r="BE32" s="704"/>
      <c r="BF32" s="704"/>
      <c r="BG32" s="704"/>
      <c r="BH32" s="704"/>
      <c r="BI32" s="704"/>
      <c r="BJ32" s="704"/>
      <c r="BK32" s="704"/>
      <c r="BL32" s="704"/>
      <c r="BM32" s="704"/>
      <c r="BN32" s="704"/>
      <c r="BO32" s="704"/>
      <c r="BP32" s="704"/>
      <c r="BQ32" s="704"/>
      <c r="BR32" s="704"/>
      <c r="BS32" s="704"/>
      <c r="BT32" s="704"/>
      <c r="BU32" s="704"/>
      <c r="BV32" s="704"/>
      <c r="BW32" s="704"/>
      <c r="BX32" s="704"/>
      <c r="BY32" s="704"/>
      <c r="BZ32" s="704"/>
      <c r="CA32" s="704"/>
      <c r="CB32" s="704"/>
      <c r="CC32" s="704"/>
      <c r="CD32" s="704"/>
      <c r="CE32" s="704"/>
      <c r="CF32" s="704"/>
      <c r="CG32" s="704"/>
      <c r="CH32" s="704"/>
      <c r="CI32" s="704"/>
      <c r="CJ32" s="704"/>
      <c r="CK32" s="704"/>
      <c r="CL32" s="704"/>
      <c r="CM32" s="704"/>
      <c r="CN32" s="704"/>
      <c r="CO32" s="704"/>
      <c r="CP32" s="704"/>
      <c r="CQ32" s="704"/>
      <c r="CR32" s="704"/>
      <c r="CS32" s="704"/>
      <c r="CT32" s="704"/>
      <c r="CU32" s="704"/>
      <c r="CV32" s="704"/>
      <c r="CW32" s="704"/>
      <c r="CX32" s="704"/>
      <c r="CY32" s="704"/>
      <c r="CZ32" s="704"/>
      <c r="DA32" s="704"/>
      <c r="DB32" s="704"/>
      <c r="DC32" s="704"/>
      <c r="DD32" s="704"/>
      <c r="DE32" s="704"/>
      <c r="DF32" s="704"/>
      <c r="DG32" s="704"/>
      <c r="DH32" s="704"/>
      <c r="DI32" s="704"/>
      <c r="DJ32" s="704"/>
      <c r="DK32" s="704"/>
      <c r="DL32" s="704"/>
      <c r="DM32" s="704"/>
      <c r="DN32" s="704"/>
      <c r="DO32" s="704"/>
      <c r="DP32" s="704"/>
      <c r="DQ32" s="704"/>
      <c r="DR32" s="704"/>
      <c r="DS32" s="704"/>
      <c r="DT32" s="704"/>
      <c r="DU32" s="704"/>
      <c r="DV32" s="704"/>
      <c r="DW32" s="704"/>
      <c r="DX32" s="704"/>
      <c r="DY32" s="704"/>
      <c r="DZ32" s="704"/>
      <c r="EA32" s="704"/>
      <c r="EB32" s="704"/>
      <c r="EC32" s="704"/>
      <c r="ED32" s="704"/>
      <c r="EE32" s="704"/>
      <c r="EF32" s="704"/>
      <c r="EG32" s="704"/>
      <c r="EH32" s="704"/>
      <c r="EI32" s="704"/>
      <c r="EJ32" s="704"/>
      <c r="EK32" s="704"/>
      <c r="EL32" s="704"/>
      <c r="EM32" s="704"/>
      <c r="EN32" s="704"/>
      <c r="EO32" s="704"/>
      <c r="EP32" s="704"/>
      <c r="EQ32" s="704"/>
      <c r="ER32" s="704"/>
      <c r="ES32" s="704"/>
      <c r="ET32" s="704"/>
      <c r="EU32" s="704"/>
      <c r="FI32" s="704"/>
      <c r="FJ32" s="704"/>
      <c r="GN32" s="704"/>
      <c r="GO32" s="704"/>
      <c r="GP32" s="746"/>
      <c r="GQ32" s="704"/>
      <c r="GR32" s="704"/>
      <c r="GS32" s="704"/>
      <c r="GT32" s="704"/>
      <c r="GU32" s="704"/>
      <c r="GV32" s="704"/>
      <c r="GW32" s="704"/>
      <c r="GX32" s="704"/>
      <c r="GY32" s="704"/>
      <c r="GZ32" s="704"/>
      <c r="HA32" s="704"/>
      <c r="HB32" s="704"/>
      <c r="HC32" s="704"/>
      <c r="HD32" s="704"/>
      <c r="HE32" s="704"/>
      <c r="HF32" s="704"/>
      <c r="HG32" s="704"/>
      <c r="HH32" s="704"/>
      <c r="HI32" s="704"/>
      <c r="HJ32" s="704"/>
      <c r="HK32" s="704"/>
      <c r="HL32" s="704"/>
      <c r="HM32" s="704"/>
      <c r="HN32" s="704"/>
      <c r="HO32" s="704"/>
      <c r="HP32" s="704"/>
      <c r="HQ32" s="704"/>
      <c r="HR32" s="704"/>
      <c r="HS32" s="704"/>
      <c r="HT32" s="704"/>
      <c r="HU32" s="704"/>
      <c r="HV32" s="704"/>
      <c r="HW32" s="704"/>
      <c r="HX32" s="704"/>
      <c r="HY32" s="704"/>
      <c r="HZ32" s="704"/>
      <c r="IA32" s="704"/>
      <c r="IB32" s="704"/>
      <c r="IC32" s="704"/>
      <c r="ID32" s="704"/>
      <c r="IE32" s="704"/>
      <c r="IF32" s="704"/>
      <c r="IG32" s="704"/>
      <c r="IH32" s="704"/>
      <c r="II32" s="704"/>
      <c r="IJ32" s="704"/>
      <c r="IK32" s="704"/>
      <c r="IL32" s="704"/>
      <c r="IM32" s="704"/>
      <c r="IN32" s="704"/>
      <c r="IO32" s="704"/>
      <c r="IP32" s="704"/>
      <c r="IQ32" s="704"/>
      <c r="IR32" s="704"/>
      <c r="IS32" s="704"/>
      <c r="IT32" s="704"/>
      <c r="IU32" s="704"/>
      <c r="IV32" s="704"/>
      <c r="IW32" s="704"/>
      <c r="JA32" s="878"/>
      <c r="JB32" s="878"/>
      <c r="JC32" s="878"/>
      <c r="JD32" s="878"/>
      <c r="JE32" s="878"/>
      <c r="JF32" s="878"/>
      <c r="JG32" s="878"/>
      <c r="JH32" s="878"/>
      <c r="JI32" s="878"/>
      <c r="JJ32" s="878"/>
      <c r="JK32" s="878"/>
      <c r="JL32" s="878"/>
      <c r="JM32" s="878"/>
      <c r="JN32" s="878"/>
    </row>
    <row r="33" spans="1:274" s="706" customFormat="1" ht="24.95" customHeight="1" x14ac:dyDescent="0.25">
      <c r="A33" s="691">
        <v>104</v>
      </c>
      <c r="B33" s="693" t="s">
        <v>1154</v>
      </c>
      <c r="C33" s="708">
        <v>233</v>
      </c>
      <c r="D33" s="709">
        <v>532</v>
      </c>
      <c r="E33" s="707">
        <v>9</v>
      </c>
      <c r="F33" s="699" t="s">
        <v>1121</v>
      </c>
      <c r="G33" s="715" t="s">
        <v>1495</v>
      </c>
      <c r="H33" s="767" t="s">
        <v>1112</v>
      </c>
      <c r="I33" s="752" t="s">
        <v>1113</v>
      </c>
      <c r="J33" s="753" t="s">
        <v>1139</v>
      </c>
      <c r="K33" s="761" t="s">
        <v>1115</v>
      </c>
      <c r="L33" s="761" t="s">
        <v>1116</v>
      </c>
      <c r="M33" s="753" t="s">
        <v>1140</v>
      </c>
      <c r="N33" s="753" t="s">
        <v>1155</v>
      </c>
      <c r="O33" s="753" t="s">
        <v>1128</v>
      </c>
      <c r="P33" s="753" t="s">
        <v>1129</v>
      </c>
      <c r="Q33" s="768">
        <v>2</v>
      </c>
      <c r="R33" s="765" t="s">
        <v>1120</v>
      </c>
      <c r="S33" s="755">
        <v>2</v>
      </c>
      <c r="T33" s="763">
        <v>2.4</v>
      </c>
      <c r="U33" s="771">
        <v>41334</v>
      </c>
      <c r="V33" s="771">
        <v>41395</v>
      </c>
      <c r="W33" s="701">
        <v>25</v>
      </c>
      <c r="X33" s="875"/>
      <c r="Y33" s="876">
        <v>54000</v>
      </c>
      <c r="Z33" s="875">
        <f t="shared" si="0"/>
        <v>54000</v>
      </c>
      <c r="AA33" s="691"/>
      <c r="AB33" s="691"/>
      <c r="AC33" s="691">
        <v>54000</v>
      </c>
      <c r="AD33" s="691"/>
      <c r="AE33" s="691"/>
      <c r="AF33" s="691"/>
      <c r="AG33" s="691"/>
      <c r="AH33" s="691"/>
      <c r="AI33" s="691"/>
      <c r="AJ33" s="691"/>
      <c r="AK33" s="691"/>
      <c r="AL33" s="691"/>
      <c r="AM33" s="868">
        <f t="shared" si="1"/>
        <v>54000</v>
      </c>
      <c r="AN33" s="868">
        <f t="shared" si="2"/>
        <v>0</v>
      </c>
      <c r="AO33" s="691"/>
      <c r="AP33" s="868"/>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c r="CF33" s="704"/>
      <c r="CG33" s="704"/>
      <c r="CH33" s="704"/>
      <c r="CI33" s="704"/>
      <c r="CJ33" s="704"/>
      <c r="CK33" s="704"/>
      <c r="CL33" s="704"/>
      <c r="CM33" s="704"/>
      <c r="CN33" s="704"/>
      <c r="CO33" s="704"/>
      <c r="CP33" s="704"/>
      <c r="CQ33" s="704"/>
      <c r="CR33" s="704"/>
      <c r="CS33" s="704"/>
      <c r="CT33" s="704"/>
      <c r="CU33" s="704"/>
      <c r="CV33" s="704"/>
      <c r="CW33" s="704"/>
      <c r="CX33" s="704"/>
      <c r="CY33" s="704"/>
      <c r="CZ33" s="704"/>
      <c r="DA33" s="704"/>
      <c r="DB33" s="704"/>
      <c r="DC33" s="704"/>
      <c r="DD33" s="704"/>
      <c r="DE33" s="704"/>
      <c r="DF33" s="704"/>
      <c r="DG33" s="704"/>
      <c r="DH33" s="704"/>
      <c r="DI33" s="704"/>
      <c r="DJ33" s="704"/>
      <c r="DK33" s="704"/>
      <c r="DL33" s="704"/>
      <c r="DM33" s="704"/>
      <c r="DN33" s="704"/>
      <c r="DO33" s="704"/>
      <c r="DP33" s="704"/>
      <c r="DQ33" s="704"/>
      <c r="DR33" s="704"/>
      <c r="DS33" s="704"/>
      <c r="DT33" s="704"/>
      <c r="DU33" s="704"/>
      <c r="DV33" s="704"/>
      <c r="DW33" s="704"/>
      <c r="DX33" s="704"/>
      <c r="DY33" s="704"/>
      <c r="DZ33" s="704"/>
      <c r="EA33" s="704"/>
      <c r="EB33" s="704"/>
      <c r="EC33" s="704"/>
      <c r="ED33" s="704"/>
      <c r="EE33" s="704"/>
      <c r="EF33" s="704"/>
      <c r="EG33" s="704"/>
      <c r="EH33" s="704"/>
      <c r="EI33" s="704"/>
      <c r="EJ33" s="704"/>
      <c r="EK33" s="704"/>
      <c r="EL33" s="704"/>
      <c r="EM33" s="704"/>
      <c r="EN33" s="704"/>
      <c r="EO33" s="704"/>
      <c r="EP33" s="704"/>
      <c r="EQ33" s="704"/>
      <c r="ER33" s="704"/>
      <c r="ES33" s="704"/>
      <c r="ET33" s="704"/>
      <c r="EU33" s="704"/>
      <c r="FH33" s="704"/>
      <c r="FI33" s="704"/>
      <c r="FJ33" s="704"/>
      <c r="GO33" s="704"/>
      <c r="GP33" s="878"/>
      <c r="GQ33" s="878"/>
      <c r="GR33" s="878"/>
      <c r="GS33" s="878"/>
      <c r="GT33" s="878"/>
      <c r="GU33" s="878"/>
      <c r="GV33" s="878"/>
      <c r="GW33" s="878"/>
      <c r="GX33" s="878"/>
      <c r="GY33" s="878"/>
      <c r="GZ33" s="878"/>
      <c r="HA33" s="878"/>
      <c r="HB33" s="878"/>
      <c r="HC33" s="878"/>
      <c r="HD33" s="878"/>
      <c r="HE33" s="878"/>
      <c r="HF33" s="878"/>
      <c r="HG33" s="878"/>
      <c r="HH33" s="878"/>
      <c r="HI33" s="878"/>
      <c r="HJ33" s="878"/>
      <c r="HK33" s="878"/>
      <c r="HL33" s="878"/>
      <c r="HM33" s="878"/>
      <c r="HN33" s="878"/>
      <c r="HO33" s="878"/>
      <c r="HP33" s="878"/>
      <c r="HQ33" s="878"/>
      <c r="HR33" s="878"/>
      <c r="HS33" s="878"/>
      <c r="HT33" s="878"/>
      <c r="HU33" s="878"/>
      <c r="HV33" s="878"/>
      <c r="HW33" s="878"/>
      <c r="HX33" s="878"/>
      <c r="HY33" s="878"/>
      <c r="HZ33" s="878"/>
      <c r="IA33" s="878"/>
      <c r="IB33" s="878"/>
      <c r="IC33" s="878"/>
      <c r="ID33" s="878"/>
      <c r="IE33" s="878"/>
      <c r="IF33" s="878"/>
      <c r="IG33" s="878"/>
      <c r="IH33" s="878"/>
      <c r="II33" s="878"/>
      <c r="IJ33" s="878"/>
      <c r="IK33" s="878"/>
      <c r="IL33" s="878"/>
      <c r="IM33" s="878"/>
      <c r="IN33" s="878"/>
      <c r="IO33" s="878"/>
      <c r="IP33" s="878"/>
      <c r="IQ33" s="878"/>
      <c r="IR33" s="878"/>
      <c r="IS33" s="878"/>
      <c r="IT33" s="878"/>
      <c r="IU33" s="878"/>
      <c r="IV33" s="878"/>
      <c r="IW33" s="878"/>
      <c r="JA33" s="878"/>
      <c r="JB33" s="878"/>
      <c r="JC33" s="878"/>
      <c r="JD33" s="878"/>
      <c r="JE33" s="878"/>
      <c r="JF33" s="878"/>
      <c r="JG33" s="878"/>
      <c r="JH33" s="878"/>
      <c r="JI33" s="878"/>
    </row>
    <row r="34" spans="1:274" s="706" customFormat="1" ht="24.95" customHeight="1" x14ac:dyDescent="0.25">
      <c r="A34" s="691">
        <v>105</v>
      </c>
      <c r="B34" s="693" t="s">
        <v>1154</v>
      </c>
      <c r="C34" s="708">
        <v>233</v>
      </c>
      <c r="D34" s="709">
        <v>532</v>
      </c>
      <c r="E34" s="697">
        <v>10</v>
      </c>
      <c r="F34" s="699" t="s">
        <v>1121</v>
      </c>
      <c r="G34" s="715" t="s">
        <v>1496</v>
      </c>
      <c r="H34" s="767" t="s">
        <v>1112</v>
      </c>
      <c r="I34" s="752" t="s">
        <v>1113</v>
      </c>
      <c r="J34" s="753" t="s">
        <v>1139</v>
      </c>
      <c r="K34" s="761" t="s">
        <v>1115</v>
      </c>
      <c r="L34" s="761" t="s">
        <v>1124</v>
      </c>
      <c r="M34" s="753" t="s">
        <v>1140</v>
      </c>
      <c r="N34" s="753" t="s">
        <v>1155</v>
      </c>
      <c r="O34" s="753" t="s">
        <v>1128</v>
      </c>
      <c r="P34" s="753" t="s">
        <v>1129</v>
      </c>
      <c r="Q34" s="768">
        <v>2</v>
      </c>
      <c r="R34" s="765" t="s">
        <v>1120</v>
      </c>
      <c r="S34" s="755">
        <v>2</v>
      </c>
      <c r="T34" s="763">
        <v>2.4</v>
      </c>
      <c r="U34" s="771">
        <v>41334</v>
      </c>
      <c r="V34" s="771">
        <v>41365</v>
      </c>
      <c r="W34" s="701">
        <v>5</v>
      </c>
      <c r="X34" s="875"/>
      <c r="Y34" s="876">
        <v>6100</v>
      </c>
      <c r="Z34" s="875">
        <f t="shared" si="0"/>
        <v>6100</v>
      </c>
      <c r="AA34" s="691"/>
      <c r="AB34" s="691"/>
      <c r="AC34" s="691"/>
      <c r="AD34" s="691">
        <v>6100</v>
      </c>
      <c r="AE34" s="691"/>
      <c r="AF34" s="691"/>
      <c r="AG34" s="691"/>
      <c r="AH34" s="691"/>
      <c r="AI34" s="691"/>
      <c r="AJ34" s="691"/>
      <c r="AK34" s="691"/>
      <c r="AL34" s="691"/>
      <c r="AM34" s="868">
        <f t="shared" si="1"/>
        <v>6100</v>
      </c>
      <c r="AN34" s="868">
        <f t="shared" si="2"/>
        <v>0</v>
      </c>
      <c r="AO34" s="691"/>
      <c r="AP34" s="868"/>
      <c r="AR34" s="704"/>
      <c r="AS34" s="704"/>
      <c r="AT34" s="704"/>
      <c r="AU34" s="704"/>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4"/>
      <c r="BZ34" s="704"/>
      <c r="CA34" s="704"/>
      <c r="CB34" s="704"/>
      <c r="CC34" s="704"/>
      <c r="CD34" s="704"/>
      <c r="CE34" s="704"/>
      <c r="CF34" s="704"/>
      <c r="CG34" s="704"/>
      <c r="CH34" s="704"/>
      <c r="CI34" s="704"/>
      <c r="CJ34" s="704"/>
      <c r="CK34" s="704"/>
      <c r="CL34" s="704"/>
      <c r="CM34" s="704"/>
      <c r="CN34" s="704"/>
      <c r="CO34" s="704"/>
      <c r="CP34" s="704"/>
      <c r="CQ34" s="704"/>
      <c r="CR34" s="704"/>
      <c r="CS34" s="704"/>
      <c r="CT34" s="704"/>
      <c r="CU34" s="704"/>
      <c r="CV34" s="704"/>
      <c r="CW34" s="704"/>
      <c r="CX34" s="704"/>
      <c r="CY34" s="704"/>
      <c r="CZ34" s="704"/>
      <c r="DA34" s="704"/>
      <c r="DB34" s="704"/>
      <c r="DC34" s="704"/>
      <c r="DD34" s="704"/>
      <c r="DE34" s="704"/>
      <c r="DF34" s="704"/>
      <c r="DG34" s="704"/>
      <c r="DH34" s="704"/>
      <c r="DI34" s="704"/>
      <c r="DJ34" s="704"/>
      <c r="DK34" s="704"/>
      <c r="DL34" s="704"/>
      <c r="DM34" s="704"/>
      <c r="DN34" s="704"/>
      <c r="DO34" s="704"/>
      <c r="DP34" s="704"/>
      <c r="DQ34" s="704"/>
      <c r="DR34" s="704"/>
      <c r="DS34" s="704"/>
      <c r="DT34" s="704"/>
      <c r="DU34" s="704"/>
      <c r="DV34" s="704"/>
      <c r="DW34" s="704"/>
      <c r="DX34" s="704"/>
      <c r="DY34" s="704"/>
      <c r="DZ34" s="704"/>
      <c r="EA34" s="704"/>
      <c r="EB34" s="704"/>
      <c r="EC34" s="704"/>
      <c r="ED34" s="704"/>
      <c r="EE34" s="704"/>
      <c r="EF34" s="704"/>
      <c r="EG34" s="704"/>
      <c r="EH34" s="704"/>
      <c r="EI34" s="704"/>
      <c r="EJ34" s="704"/>
      <c r="EK34" s="704"/>
      <c r="EL34" s="704"/>
      <c r="EM34" s="704"/>
      <c r="EN34" s="704"/>
      <c r="EO34" s="704"/>
      <c r="EP34" s="704"/>
      <c r="EQ34" s="704"/>
      <c r="ER34" s="704"/>
      <c r="ES34" s="704"/>
      <c r="ET34" s="704"/>
      <c r="EU34" s="704"/>
      <c r="FH34" s="704"/>
      <c r="GP34" s="878"/>
      <c r="GQ34" s="878"/>
      <c r="GR34" s="878"/>
      <c r="GS34" s="878"/>
      <c r="GT34" s="878"/>
      <c r="GU34" s="878"/>
      <c r="GV34" s="878"/>
      <c r="GW34" s="878"/>
      <c r="GX34" s="878"/>
      <c r="GY34" s="878"/>
      <c r="GZ34" s="878"/>
      <c r="HA34" s="878"/>
      <c r="HB34" s="878"/>
      <c r="HC34" s="878"/>
      <c r="HD34" s="878"/>
      <c r="HE34" s="878"/>
      <c r="HF34" s="878"/>
      <c r="HG34" s="878"/>
      <c r="HH34" s="878"/>
      <c r="HI34" s="878"/>
      <c r="HJ34" s="878"/>
      <c r="HK34" s="878"/>
      <c r="HL34" s="878"/>
      <c r="HM34" s="878"/>
      <c r="HN34" s="878"/>
      <c r="HO34" s="878"/>
      <c r="HP34" s="878"/>
      <c r="HQ34" s="878"/>
      <c r="HR34" s="878"/>
      <c r="HS34" s="878"/>
      <c r="HT34" s="878"/>
      <c r="HU34" s="878"/>
      <c r="HV34" s="878"/>
      <c r="HW34" s="878"/>
      <c r="HX34" s="878"/>
      <c r="HY34" s="878"/>
      <c r="HZ34" s="878"/>
      <c r="IA34" s="878"/>
      <c r="IB34" s="878"/>
      <c r="IC34" s="878"/>
      <c r="ID34" s="878"/>
      <c r="IE34" s="878"/>
      <c r="IF34" s="878"/>
      <c r="IG34" s="878"/>
      <c r="IH34" s="878"/>
      <c r="II34" s="878"/>
      <c r="IJ34" s="878"/>
      <c r="IK34" s="878"/>
      <c r="IL34" s="878"/>
      <c r="IM34" s="878"/>
      <c r="IN34" s="878"/>
      <c r="IO34" s="878"/>
      <c r="IP34" s="878"/>
      <c r="IQ34" s="878"/>
      <c r="IR34" s="878"/>
      <c r="IS34" s="878"/>
      <c r="IT34" s="878"/>
      <c r="IU34" s="878"/>
      <c r="IV34" s="878"/>
      <c r="IW34" s="878"/>
      <c r="JI34" s="878"/>
    </row>
    <row r="35" spans="1:274" s="706" customFormat="1" ht="24.95" customHeight="1" x14ac:dyDescent="0.25">
      <c r="A35" s="691">
        <v>112</v>
      </c>
      <c r="B35" s="693" t="s">
        <v>1154</v>
      </c>
      <c r="C35" s="708">
        <v>233</v>
      </c>
      <c r="D35" s="709">
        <v>536</v>
      </c>
      <c r="E35" s="697">
        <v>12</v>
      </c>
      <c r="F35" s="699" t="s">
        <v>1123</v>
      </c>
      <c r="G35" s="715" t="s">
        <v>1497</v>
      </c>
      <c r="H35" s="767" t="s">
        <v>1112</v>
      </c>
      <c r="I35" s="752" t="s">
        <v>1113</v>
      </c>
      <c r="J35" s="753" t="s">
        <v>1139</v>
      </c>
      <c r="K35" s="761" t="s">
        <v>1115</v>
      </c>
      <c r="L35" s="761" t="s">
        <v>1124</v>
      </c>
      <c r="M35" s="753" t="s">
        <v>1140</v>
      </c>
      <c r="N35" s="753" t="s">
        <v>1155</v>
      </c>
      <c r="O35" s="753" t="s">
        <v>1155</v>
      </c>
      <c r="P35" s="753" t="s">
        <v>1156</v>
      </c>
      <c r="Q35" s="768">
        <v>2</v>
      </c>
      <c r="R35" s="765" t="s">
        <v>1120</v>
      </c>
      <c r="S35" s="755">
        <v>2</v>
      </c>
      <c r="T35" s="763">
        <v>2.4</v>
      </c>
      <c r="U35" s="757">
        <v>41306</v>
      </c>
      <c r="V35" s="758">
        <v>41426</v>
      </c>
      <c r="W35" s="701">
        <v>5</v>
      </c>
      <c r="X35" s="875"/>
      <c r="Y35" s="876">
        <v>33000</v>
      </c>
      <c r="Z35" s="875">
        <f t="shared" si="0"/>
        <v>33000</v>
      </c>
      <c r="AA35" s="691"/>
      <c r="AB35" s="691"/>
      <c r="AC35" s="691">
        <v>33000</v>
      </c>
      <c r="AD35" s="691"/>
      <c r="AE35" s="691"/>
      <c r="AF35" s="691"/>
      <c r="AG35" s="691"/>
      <c r="AH35" s="691"/>
      <c r="AI35" s="691"/>
      <c r="AJ35" s="691"/>
      <c r="AK35" s="691"/>
      <c r="AL35" s="691"/>
      <c r="AM35" s="868">
        <f t="shared" si="1"/>
        <v>33000</v>
      </c>
      <c r="AN35" s="868">
        <f t="shared" si="2"/>
        <v>0</v>
      </c>
      <c r="AO35" s="691"/>
      <c r="AP35" s="868"/>
      <c r="AR35" s="704"/>
      <c r="AS35" s="704"/>
      <c r="AT35" s="704"/>
      <c r="AU35" s="704"/>
      <c r="AV35" s="704"/>
      <c r="AW35" s="704"/>
      <c r="AX35" s="704"/>
      <c r="AY35" s="704"/>
      <c r="AZ35" s="704"/>
      <c r="BA35" s="704"/>
      <c r="BB35" s="704"/>
      <c r="BC35" s="704"/>
      <c r="BD35" s="704"/>
      <c r="BE35" s="704"/>
      <c r="BF35" s="704"/>
      <c r="BG35" s="704"/>
      <c r="BH35" s="704"/>
      <c r="BI35" s="704"/>
      <c r="BJ35" s="704"/>
      <c r="BK35" s="704"/>
      <c r="BL35" s="704"/>
      <c r="BM35" s="704"/>
      <c r="BN35" s="704"/>
      <c r="BO35" s="704"/>
      <c r="BP35" s="704"/>
      <c r="BQ35" s="704"/>
      <c r="BR35" s="704"/>
      <c r="BS35" s="704"/>
      <c r="BT35" s="704"/>
      <c r="BU35" s="704"/>
      <c r="BV35" s="704"/>
      <c r="BW35" s="704"/>
      <c r="BX35" s="704"/>
      <c r="BY35" s="704"/>
      <c r="BZ35" s="704"/>
      <c r="CA35" s="704"/>
      <c r="CB35" s="704"/>
      <c r="CC35" s="704"/>
      <c r="CD35" s="704"/>
      <c r="CE35" s="704"/>
      <c r="CF35" s="704"/>
      <c r="CG35" s="704"/>
      <c r="CH35" s="704"/>
      <c r="CI35" s="704"/>
      <c r="CJ35" s="704"/>
      <c r="CK35" s="704"/>
      <c r="CL35" s="704"/>
      <c r="CM35" s="704"/>
      <c r="CN35" s="704"/>
      <c r="CO35" s="704"/>
      <c r="CP35" s="704"/>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4"/>
      <c r="DX35" s="704"/>
      <c r="DY35" s="704"/>
      <c r="DZ35" s="704"/>
      <c r="EA35" s="704"/>
      <c r="EB35" s="704"/>
      <c r="EC35" s="704"/>
      <c r="ED35" s="704"/>
      <c r="EE35" s="704"/>
      <c r="EF35" s="704"/>
      <c r="EG35" s="704"/>
      <c r="EH35" s="704"/>
      <c r="EI35" s="704"/>
      <c r="EJ35" s="704"/>
      <c r="EK35" s="704"/>
      <c r="EL35" s="704"/>
      <c r="EM35" s="704"/>
      <c r="EN35" s="704"/>
      <c r="EO35" s="704"/>
      <c r="EP35" s="704"/>
      <c r="EQ35" s="704"/>
      <c r="ER35" s="704"/>
      <c r="ES35" s="704"/>
      <c r="ET35" s="704"/>
      <c r="EU35" s="704"/>
      <c r="FH35" s="704"/>
      <c r="FK35" s="704"/>
      <c r="FL35" s="704"/>
      <c r="FM35" s="704"/>
      <c r="FN35" s="704"/>
      <c r="FO35" s="704"/>
      <c r="FP35" s="704"/>
      <c r="FQ35" s="704"/>
      <c r="FR35" s="704"/>
      <c r="FS35" s="704"/>
      <c r="FT35" s="704"/>
      <c r="FU35" s="704"/>
      <c r="FV35" s="704"/>
      <c r="FW35" s="704"/>
      <c r="FX35" s="704"/>
      <c r="FY35" s="704"/>
      <c r="FZ35" s="704"/>
      <c r="GA35" s="704"/>
      <c r="GB35" s="704"/>
      <c r="GC35" s="704"/>
      <c r="GD35" s="704"/>
      <c r="GE35" s="704"/>
      <c r="GF35" s="704"/>
      <c r="GG35" s="704"/>
      <c r="GH35" s="704"/>
      <c r="GI35" s="704"/>
      <c r="GJ35" s="704"/>
      <c r="GK35" s="704"/>
      <c r="GL35" s="704"/>
      <c r="GM35" s="704"/>
      <c r="GN35" s="704"/>
      <c r="GP35" s="878"/>
      <c r="GQ35" s="878"/>
      <c r="GR35" s="878"/>
      <c r="GS35" s="878"/>
      <c r="GT35" s="878"/>
      <c r="GU35" s="878"/>
      <c r="GV35" s="878"/>
      <c r="GW35" s="878"/>
      <c r="GX35" s="878"/>
      <c r="GY35" s="878"/>
      <c r="GZ35" s="878"/>
      <c r="HA35" s="878"/>
      <c r="HB35" s="878"/>
      <c r="HC35" s="878"/>
      <c r="HD35" s="878"/>
      <c r="HE35" s="878"/>
      <c r="HF35" s="878"/>
      <c r="HG35" s="878"/>
      <c r="HH35" s="878"/>
      <c r="HI35" s="878"/>
      <c r="HJ35" s="878"/>
      <c r="HK35" s="878"/>
      <c r="HL35" s="878"/>
      <c r="HM35" s="878"/>
      <c r="HN35" s="878"/>
      <c r="JA35" s="878"/>
      <c r="JB35" s="878"/>
      <c r="JC35" s="878"/>
      <c r="JD35" s="878"/>
      <c r="JE35" s="878"/>
      <c r="JF35" s="878"/>
      <c r="JG35" s="878"/>
      <c r="JH35" s="878"/>
      <c r="JI35" s="878"/>
    </row>
    <row r="36" spans="1:274" s="706" customFormat="1" ht="24.95" customHeight="1" x14ac:dyDescent="0.25">
      <c r="A36" s="691">
        <v>114</v>
      </c>
      <c r="B36" s="693" t="s">
        <v>1154</v>
      </c>
      <c r="C36" s="708">
        <v>233</v>
      </c>
      <c r="D36" s="709">
        <v>544</v>
      </c>
      <c r="E36" s="707">
        <v>1</v>
      </c>
      <c r="F36" s="699" t="s">
        <v>1125</v>
      </c>
      <c r="G36" s="715" t="s">
        <v>1197</v>
      </c>
      <c r="H36" s="751" t="s">
        <v>1112</v>
      </c>
      <c r="I36" s="752" t="s">
        <v>1113</v>
      </c>
      <c r="J36" s="753" t="s">
        <v>1139</v>
      </c>
      <c r="K36" s="761" t="s">
        <v>1151</v>
      </c>
      <c r="L36" s="761" t="s">
        <v>1124</v>
      </c>
      <c r="M36" s="753" t="s">
        <v>1140</v>
      </c>
      <c r="N36" s="753" t="s">
        <v>1155</v>
      </c>
      <c r="O36" s="753" t="s">
        <v>1155</v>
      </c>
      <c r="P36" s="753" t="s">
        <v>1170</v>
      </c>
      <c r="Q36" s="765">
        <v>2</v>
      </c>
      <c r="R36" s="765" t="s">
        <v>1120</v>
      </c>
      <c r="S36" s="755">
        <v>2</v>
      </c>
      <c r="T36" s="763">
        <v>2.4</v>
      </c>
      <c r="U36" s="771">
        <v>41456</v>
      </c>
      <c r="V36" s="771">
        <v>41791</v>
      </c>
      <c r="W36" s="874">
        <v>7</v>
      </c>
      <c r="X36" s="875"/>
      <c r="Y36" s="876">
        <v>20000</v>
      </c>
      <c r="Z36" s="875">
        <f t="shared" si="0"/>
        <v>20000</v>
      </c>
      <c r="AA36" s="702"/>
      <c r="AB36" s="702"/>
      <c r="AC36" s="702"/>
      <c r="AD36" s="702"/>
      <c r="AE36" s="702">
        <v>20000</v>
      </c>
      <c r="AF36" s="702"/>
      <c r="AG36" s="702"/>
      <c r="AH36" s="702"/>
      <c r="AI36" s="691"/>
      <c r="AJ36" s="691"/>
      <c r="AK36" s="691"/>
      <c r="AL36" s="691"/>
      <c r="AM36" s="868">
        <f t="shared" si="1"/>
        <v>20000</v>
      </c>
      <c r="AN36" s="868">
        <f t="shared" si="2"/>
        <v>0</v>
      </c>
      <c r="AO36" s="760"/>
      <c r="AP36" s="868">
        <v>332000</v>
      </c>
      <c r="AR36" s="704"/>
      <c r="AS36" s="704"/>
      <c r="AT36" s="704"/>
      <c r="AU36" s="704"/>
      <c r="AV36" s="704"/>
      <c r="AW36" s="704"/>
      <c r="AX36" s="704"/>
      <c r="AY36" s="704"/>
      <c r="AZ36" s="704"/>
      <c r="BA36" s="704"/>
      <c r="BB36" s="704"/>
      <c r="BC36" s="704"/>
      <c r="BD36" s="704"/>
      <c r="BE36" s="704"/>
      <c r="BF36" s="704"/>
      <c r="BG36" s="704"/>
      <c r="BH36" s="704"/>
      <c r="BI36" s="704"/>
      <c r="BJ36" s="704"/>
      <c r="BK36" s="704"/>
      <c r="BL36" s="704"/>
      <c r="BM36" s="704"/>
      <c r="BN36" s="704"/>
      <c r="BO36" s="704"/>
      <c r="BP36" s="704"/>
      <c r="BQ36" s="704"/>
      <c r="BR36" s="704"/>
      <c r="BS36" s="704"/>
      <c r="BT36" s="704"/>
      <c r="BU36" s="704"/>
      <c r="BV36" s="704"/>
      <c r="BW36" s="704"/>
      <c r="BX36" s="704"/>
      <c r="BY36" s="704"/>
      <c r="BZ36" s="704"/>
      <c r="CA36" s="704"/>
      <c r="CB36" s="704"/>
      <c r="CC36" s="704"/>
      <c r="CD36" s="704"/>
      <c r="CE36" s="704"/>
      <c r="CF36" s="704"/>
      <c r="CG36" s="704"/>
      <c r="CH36" s="704"/>
      <c r="CI36" s="704"/>
      <c r="CJ36" s="704"/>
      <c r="CK36" s="704"/>
      <c r="CL36" s="704"/>
      <c r="CM36" s="704"/>
      <c r="CN36" s="704"/>
      <c r="CO36" s="704"/>
      <c r="CP36" s="704"/>
      <c r="CQ36" s="704"/>
      <c r="CR36" s="704"/>
      <c r="CS36" s="704"/>
      <c r="CT36" s="704"/>
      <c r="CU36" s="704"/>
      <c r="CV36" s="704"/>
      <c r="CW36" s="704"/>
      <c r="CX36" s="704"/>
      <c r="CY36" s="704"/>
      <c r="CZ36" s="704"/>
      <c r="DA36" s="704"/>
      <c r="DB36" s="704"/>
      <c r="DC36" s="704"/>
      <c r="DD36" s="704"/>
      <c r="DE36" s="704"/>
      <c r="DF36" s="704"/>
      <c r="DG36" s="704"/>
      <c r="DH36" s="704"/>
      <c r="DI36" s="704"/>
      <c r="DJ36" s="704"/>
      <c r="DK36" s="704"/>
      <c r="DL36" s="704"/>
      <c r="DM36" s="704"/>
      <c r="DN36" s="704"/>
      <c r="DO36" s="704"/>
      <c r="DP36" s="704"/>
      <c r="DQ36" s="704"/>
      <c r="DR36" s="704"/>
      <c r="DS36" s="704"/>
      <c r="DT36" s="704"/>
      <c r="DU36" s="704"/>
      <c r="DV36" s="704"/>
      <c r="DW36" s="704"/>
      <c r="DX36" s="704"/>
      <c r="DY36" s="704"/>
      <c r="DZ36" s="704"/>
      <c r="EA36" s="704"/>
      <c r="EB36" s="704"/>
      <c r="EC36" s="704"/>
      <c r="ED36" s="704"/>
      <c r="EE36" s="704"/>
      <c r="EF36" s="704"/>
      <c r="EG36" s="704"/>
      <c r="EH36" s="704"/>
      <c r="EI36" s="704"/>
      <c r="EJ36" s="704"/>
      <c r="EK36" s="704"/>
      <c r="EL36" s="704"/>
      <c r="EM36" s="704"/>
      <c r="EN36" s="704"/>
      <c r="EO36" s="704"/>
      <c r="EP36" s="704"/>
      <c r="EQ36" s="704"/>
      <c r="ER36" s="704"/>
      <c r="ES36" s="704"/>
      <c r="ET36" s="704"/>
      <c r="EU36" s="704"/>
      <c r="FK36" s="704"/>
      <c r="FL36" s="704"/>
      <c r="FM36" s="704"/>
      <c r="FN36" s="704"/>
      <c r="FO36" s="704"/>
      <c r="FP36" s="704"/>
      <c r="FQ36" s="704"/>
      <c r="FR36" s="704"/>
      <c r="FS36" s="704"/>
      <c r="FT36" s="704"/>
      <c r="FU36" s="704"/>
      <c r="FV36" s="704"/>
      <c r="FW36" s="704"/>
      <c r="FX36" s="704"/>
      <c r="FY36" s="704"/>
      <c r="FZ36" s="704"/>
      <c r="GA36" s="704"/>
      <c r="GB36" s="704"/>
      <c r="GC36" s="704"/>
      <c r="GD36" s="704"/>
      <c r="GE36" s="704"/>
      <c r="GF36" s="704"/>
      <c r="GG36" s="704"/>
      <c r="GH36" s="704"/>
      <c r="GI36" s="704"/>
      <c r="GJ36" s="704"/>
      <c r="GK36" s="704"/>
      <c r="GL36" s="704"/>
      <c r="GM36" s="704"/>
      <c r="GN36" s="704"/>
      <c r="GQ36" s="704"/>
      <c r="GR36" s="704"/>
      <c r="GS36" s="704"/>
      <c r="GT36" s="704"/>
      <c r="GU36" s="704"/>
      <c r="GV36" s="704"/>
      <c r="GW36" s="704"/>
      <c r="GX36" s="704"/>
      <c r="GY36" s="704"/>
      <c r="GZ36" s="704"/>
      <c r="HA36" s="704"/>
      <c r="HB36" s="704"/>
      <c r="HC36" s="704"/>
      <c r="HD36" s="704"/>
      <c r="HE36" s="704"/>
      <c r="HF36" s="704"/>
      <c r="HG36" s="704"/>
      <c r="HH36" s="704"/>
      <c r="HI36" s="704"/>
      <c r="HJ36" s="704"/>
      <c r="HK36" s="704"/>
      <c r="HL36" s="704"/>
      <c r="HM36" s="704"/>
      <c r="HN36" s="704"/>
      <c r="HO36" s="704"/>
      <c r="HP36" s="704"/>
      <c r="HQ36" s="704"/>
      <c r="HR36" s="704"/>
      <c r="HS36" s="704"/>
      <c r="HT36" s="704"/>
      <c r="HU36" s="704"/>
      <c r="HV36" s="704"/>
      <c r="HW36" s="704"/>
      <c r="HX36" s="704"/>
      <c r="HY36" s="704"/>
      <c r="HZ36" s="704"/>
      <c r="IV36" s="704"/>
      <c r="IW36" s="704"/>
      <c r="IX36" s="878"/>
      <c r="IY36" s="878"/>
      <c r="IZ36" s="878"/>
      <c r="JA36" s="878"/>
      <c r="JB36" s="878"/>
      <c r="JC36" s="878"/>
      <c r="JD36" s="878"/>
      <c r="JE36" s="878"/>
      <c r="JF36" s="878"/>
      <c r="JG36" s="878"/>
      <c r="JH36" s="878"/>
      <c r="JJ36" s="878"/>
      <c r="JK36" s="878"/>
      <c r="JL36" s="878"/>
      <c r="JM36" s="878"/>
      <c r="JN36" s="878"/>
    </row>
    <row r="37" spans="1:274" s="706" customFormat="1" ht="24.95" customHeight="1" x14ac:dyDescent="0.25">
      <c r="A37" s="691">
        <v>129</v>
      </c>
      <c r="B37" s="693" t="s">
        <v>1206</v>
      </c>
      <c r="C37" s="696">
        <v>242</v>
      </c>
      <c r="D37" s="697">
        <v>532</v>
      </c>
      <c r="E37" s="707">
        <v>34</v>
      </c>
      <c r="F37" s="699" t="s">
        <v>1121</v>
      </c>
      <c r="G37" s="699" t="s">
        <v>1519</v>
      </c>
      <c r="H37" s="767" t="s">
        <v>1112</v>
      </c>
      <c r="I37" s="752" t="s">
        <v>1113</v>
      </c>
      <c r="J37" s="753" t="s">
        <v>1139</v>
      </c>
      <c r="K37" s="764" t="s">
        <v>1115</v>
      </c>
      <c r="L37" s="764" t="s">
        <v>1124</v>
      </c>
      <c r="M37" s="753" t="s">
        <v>1140</v>
      </c>
      <c r="N37" s="753" t="s">
        <v>1141</v>
      </c>
      <c r="O37" s="753" t="s">
        <v>1189</v>
      </c>
      <c r="P37" s="753" t="s">
        <v>1259</v>
      </c>
      <c r="Q37" s="765">
        <v>2</v>
      </c>
      <c r="R37" s="765" t="s">
        <v>1120</v>
      </c>
      <c r="S37" s="755">
        <v>2</v>
      </c>
      <c r="T37" s="766">
        <v>2.11</v>
      </c>
      <c r="U37" s="771">
        <v>41275</v>
      </c>
      <c r="V37" s="771">
        <v>41426</v>
      </c>
      <c r="W37" s="701">
        <v>15</v>
      </c>
      <c r="X37" s="875"/>
      <c r="Y37" s="876">
        <v>300000</v>
      </c>
      <c r="Z37" s="875">
        <f t="shared" si="0"/>
        <v>300000</v>
      </c>
      <c r="AA37" s="717"/>
      <c r="AB37" s="717"/>
      <c r="AC37" s="717">
        <v>50000</v>
      </c>
      <c r="AD37" s="717">
        <v>50000</v>
      </c>
      <c r="AE37" s="717">
        <v>50000</v>
      </c>
      <c r="AF37" s="717">
        <v>50000</v>
      </c>
      <c r="AG37" s="717">
        <v>50000</v>
      </c>
      <c r="AH37" s="717">
        <v>50000</v>
      </c>
      <c r="AI37" s="717"/>
      <c r="AJ37" s="717"/>
      <c r="AK37" s="717"/>
      <c r="AL37" s="717"/>
      <c r="AM37" s="868">
        <f t="shared" si="1"/>
        <v>300000</v>
      </c>
      <c r="AN37" s="868">
        <f t="shared" si="2"/>
        <v>0</v>
      </c>
      <c r="AO37" s="717"/>
      <c r="AP37" s="868"/>
      <c r="EV37" s="704"/>
      <c r="EW37" s="704"/>
      <c r="EX37" s="704"/>
      <c r="EY37" s="704"/>
      <c r="EZ37" s="704"/>
      <c r="FA37" s="704"/>
      <c r="FB37" s="704"/>
      <c r="FC37" s="704"/>
      <c r="FD37" s="704"/>
      <c r="FE37" s="704"/>
      <c r="FF37" s="704"/>
      <c r="FG37" s="704"/>
      <c r="FI37" s="704"/>
      <c r="FJ37" s="704"/>
      <c r="FM37" s="704"/>
      <c r="FN37" s="704"/>
      <c r="FO37" s="704"/>
      <c r="FP37" s="704"/>
      <c r="FQ37" s="704"/>
      <c r="FR37" s="704"/>
      <c r="FS37" s="704"/>
      <c r="FT37" s="704"/>
      <c r="FU37" s="704"/>
      <c r="FV37" s="704"/>
      <c r="FW37" s="704"/>
      <c r="FX37" s="704"/>
      <c r="FY37" s="704"/>
      <c r="FZ37" s="704"/>
      <c r="GA37" s="704"/>
      <c r="GB37" s="704"/>
      <c r="GC37" s="704"/>
      <c r="GD37" s="704"/>
      <c r="GE37" s="704"/>
      <c r="GF37" s="704"/>
      <c r="GG37" s="704"/>
      <c r="GH37" s="704"/>
      <c r="GI37" s="704"/>
      <c r="GJ37" s="704"/>
      <c r="GK37" s="704"/>
      <c r="GL37" s="704"/>
      <c r="GM37" s="704"/>
      <c r="GN37" s="704"/>
      <c r="HO37" s="878"/>
      <c r="HP37" s="878"/>
      <c r="HQ37" s="878"/>
      <c r="HR37" s="878"/>
      <c r="HS37" s="878"/>
      <c r="HT37" s="878"/>
      <c r="HU37" s="878"/>
      <c r="HV37" s="878"/>
      <c r="HW37" s="878"/>
      <c r="HX37" s="878"/>
      <c r="HY37" s="878"/>
      <c r="HZ37" s="878"/>
      <c r="IA37" s="878"/>
      <c r="IB37" s="878"/>
      <c r="IC37" s="878"/>
      <c r="ID37" s="878"/>
      <c r="IE37" s="878"/>
      <c r="IF37" s="878"/>
      <c r="IG37" s="878"/>
      <c r="IH37" s="878"/>
      <c r="II37" s="878"/>
      <c r="IJ37" s="878"/>
      <c r="IK37" s="878"/>
      <c r="IL37" s="878"/>
      <c r="IM37" s="878"/>
      <c r="IN37" s="878"/>
      <c r="IO37" s="878"/>
      <c r="IP37" s="878"/>
      <c r="IQ37" s="878"/>
      <c r="IR37" s="878"/>
      <c r="IS37" s="878"/>
      <c r="IT37" s="878"/>
      <c r="IU37" s="878"/>
      <c r="IV37" s="878"/>
      <c r="IW37" s="878"/>
      <c r="JA37" s="878"/>
      <c r="JB37" s="878"/>
      <c r="JC37" s="878"/>
      <c r="JD37" s="878"/>
      <c r="JE37" s="878"/>
      <c r="JF37" s="878"/>
      <c r="JG37" s="878"/>
      <c r="JH37" s="878"/>
      <c r="JI37" s="878"/>
      <c r="JJ37" s="814"/>
      <c r="JK37" s="814"/>
      <c r="JL37" s="814"/>
      <c r="JM37" s="814"/>
      <c r="JN37" s="814"/>
    </row>
    <row r="38" spans="1:274" s="706" customFormat="1" ht="24.95" customHeight="1" x14ac:dyDescent="0.25">
      <c r="A38" s="691">
        <v>149</v>
      </c>
      <c r="B38" s="693" t="s">
        <v>1111</v>
      </c>
      <c r="C38" s="697">
        <v>245</v>
      </c>
      <c r="D38" s="697">
        <v>532</v>
      </c>
      <c r="E38" s="719">
        <v>7</v>
      </c>
      <c r="F38" s="699" t="s">
        <v>1121</v>
      </c>
      <c r="G38" s="720" t="s">
        <v>1479</v>
      </c>
      <c r="H38" s="767" t="s">
        <v>1112</v>
      </c>
      <c r="I38" s="752" t="s">
        <v>1113</v>
      </c>
      <c r="J38" s="761" t="s">
        <v>1114</v>
      </c>
      <c r="K38" s="914" t="s">
        <v>1115</v>
      </c>
      <c r="L38" s="753" t="s">
        <v>1124</v>
      </c>
      <c r="M38" s="753" t="s">
        <v>1117</v>
      </c>
      <c r="N38" s="753" t="s">
        <v>1118</v>
      </c>
      <c r="O38" s="753" t="s">
        <v>1117</v>
      </c>
      <c r="P38" s="753" t="s">
        <v>1142</v>
      </c>
      <c r="Q38" s="765">
        <v>2</v>
      </c>
      <c r="R38" s="765" t="s">
        <v>1120</v>
      </c>
      <c r="S38" s="755">
        <v>3</v>
      </c>
      <c r="T38" s="763">
        <v>3.3</v>
      </c>
      <c r="U38" s="772">
        <v>41456</v>
      </c>
      <c r="V38" s="771">
        <v>41791</v>
      </c>
      <c r="W38" s="701">
        <v>20</v>
      </c>
      <c r="X38" s="875"/>
      <c r="Y38" s="876">
        <v>2000</v>
      </c>
      <c r="Z38" s="875">
        <f t="shared" si="0"/>
        <v>2000</v>
      </c>
      <c r="AA38" s="691"/>
      <c r="AB38" s="691"/>
      <c r="AC38" s="691"/>
      <c r="AD38" s="691">
        <v>2000</v>
      </c>
      <c r="AE38" s="691"/>
      <c r="AF38" s="691"/>
      <c r="AG38" s="691"/>
      <c r="AH38" s="691"/>
      <c r="AI38" s="691"/>
      <c r="AJ38" s="691"/>
      <c r="AK38" s="691"/>
      <c r="AL38" s="691"/>
      <c r="AM38" s="868">
        <f t="shared" si="1"/>
        <v>2000</v>
      </c>
      <c r="AN38" s="868">
        <f t="shared" si="2"/>
        <v>0</v>
      </c>
      <c r="AO38" s="691"/>
      <c r="AP38" s="868"/>
      <c r="AR38" s="704"/>
      <c r="AS38" s="704"/>
      <c r="AT38" s="704"/>
      <c r="AU38" s="704"/>
      <c r="AV38" s="704"/>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C38" s="704"/>
      <c r="ED38" s="704"/>
      <c r="EE38" s="704"/>
      <c r="EF38" s="704"/>
      <c r="EG38" s="704"/>
      <c r="EH38" s="704"/>
      <c r="EI38" s="704"/>
      <c r="EJ38" s="704"/>
      <c r="EK38" s="704"/>
      <c r="EL38" s="704"/>
      <c r="EM38" s="704"/>
      <c r="EN38" s="704"/>
      <c r="EO38" s="704"/>
      <c r="EP38" s="704"/>
      <c r="EQ38" s="704"/>
      <c r="ER38" s="704"/>
      <c r="ES38" s="704"/>
      <c r="ET38" s="704"/>
      <c r="EU38" s="704"/>
      <c r="FH38" s="704"/>
      <c r="FI38" s="704"/>
      <c r="FJ38" s="704"/>
      <c r="FK38" s="704"/>
      <c r="FL38" s="704"/>
      <c r="FM38" s="704"/>
      <c r="FN38" s="704"/>
      <c r="FO38" s="704"/>
      <c r="FP38" s="704"/>
      <c r="FQ38" s="704"/>
      <c r="FR38" s="704"/>
      <c r="FS38" s="704"/>
      <c r="FT38" s="704"/>
      <c r="FU38" s="704"/>
      <c r="FV38" s="704"/>
      <c r="FW38" s="704"/>
      <c r="FX38" s="704"/>
      <c r="FY38" s="704"/>
      <c r="FZ38" s="704"/>
      <c r="GA38" s="704"/>
      <c r="GB38" s="704"/>
      <c r="GC38" s="704"/>
      <c r="GD38" s="704"/>
      <c r="GE38" s="704"/>
      <c r="GF38" s="704"/>
      <c r="GG38" s="704"/>
      <c r="GH38" s="704"/>
      <c r="GI38" s="704"/>
      <c r="GJ38" s="704"/>
      <c r="GK38" s="704"/>
      <c r="GL38" s="704"/>
      <c r="GM38" s="704"/>
      <c r="GN38" s="704"/>
      <c r="GO38" s="704"/>
      <c r="GP38" s="878"/>
      <c r="GQ38" s="878"/>
      <c r="GR38" s="878"/>
      <c r="GS38" s="878"/>
      <c r="GT38" s="878"/>
      <c r="GU38" s="878"/>
      <c r="GV38" s="878"/>
      <c r="GW38" s="878"/>
      <c r="GX38" s="878"/>
      <c r="GY38" s="878"/>
      <c r="GZ38" s="878"/>
      <c r="HA38" s="878"/>
      <c r="HB38" s="878"/>
      <c r="HC38" s="878"/>
      <c r="HD38" s="878"/>
      <c r="HE38" s="878"/>
      <c r="HF38" s="878"/>
      <c r="HG38" s="878"/>
      <c r="HH38" s="878"/>
      <c r="HI38" s="878"/>
      <c r="HJ38" s="878"/>
      <c r="HK38" s="878"/>
      <c r="HL38" s="878"/>
      <c r="HM38" s="878"/>
      <c r="HN38" s="878"/>
      <c r="HO38" s="878"/>
      <c r="HP38" s="878"/>
      <c r="HQ38" s="878"/>
      <c r="HR38" s="878"/>
      <c r="HS38" s="878"/>
      <c r="HT38" s="878"/>
      <c r="HU38" s="878"/>
      <c r="HV38" s="878"/>
      <c r="HW38" s="878"/>
      <c r="HX38" s="878"/>
      <c r="HY38" s="878"/>
      <c r="HZ38" s="878"/>
      <c r="IA38" s="878"/>
      <c r="IB38" s="878"/>
      <c r="IC38" s="878"/>
      <c r="ID38" s="878"/>
      <c r="IE38" s="878"/>
      <c r="IF38" s="878"/>
      <c r="IG38" s="878"/>
      <c r="IH38" s="878"/>
      <c r="II38" s="878"/>
      <c r="IJ38" s="878"/>
      <c r="IK38" s="878"/>
      <c r="IL38" s="878"/>
      <c r="IM38" s="878"/>
      <c r="IN38" s="878"/>
      <c r="IO38" s="878"/>
      <c r="IP38" s="878"/>
      <c r="IQ38" s="878"/>
      <c r="IR38" s="878"/>
      <c r="IS38" s="878"/>
      <c r="IT38" s="878"/>
      <c r="IU38" s="878"/>
      <c r="IV38" s="878"/>
      <c r="IW38" s="878"/>
      <c r="IX38" s="878"/>
      <c r="IY38" s="878"/>
      <c r="IZ38" s="878"/>
      <c r="JA38" s="704"/>
      <c r="JB38" s="704"/>
      <c r="JC38" s="704"/>
      <c r="JD38" s="704"/>
      <c r="JE38" s="704"/>
      <c r="JF38" s="704"/>
      <c r="JG38" s="704"/>
      <c r="JH38" s="704"/>
      <c r="JI38" s="878"/>
      <c r="JJ38" s="704"/>
      <c r="JK38" s="704"/>
      <c r="JL38" s="704"/>
      <c r="JM38" s="704"/>
      <c r="JN38" s="704"/>
    </row>
    <row r="39" spans="1:274" s="706" customFormat="1" ht="24.95" customHeight="1" x14ac:dyDescent="0.25">
      <c r="A39" s="691">
        <v>181</v>
      </c>
      <c r="B39" s="693" t="s">
        <v>1154</v>
      </c>
      <c r="C39" s="696">
        <v>271</v>
      </c>
      <c r="D39" s="697">
        <v>500</v>
      </c>
      <c r="E39" s="697">
        <v>322</v>
      </c>
      <c r="F39" s="699" t="s">
        <v>1201</v>
      </c>
      <c r="G39" s="699" t="s">
        <v>1498</v>
      </c>
      <c r="H39" s="767" t="s">
        <v>1112</v>
      </c>
      <c r="I39" s="752" t="s">
        <v>1113</v>
      </c>
      <c r="J39" s="753" t="s">
        <v>1139</v>
      </c>
      <c r="K39" s="761" t="s">
        <v>1115</v>
      </c>
      <c r="L39" s="753" t="s">
        <v>1124</v>
      </c>
      <c r="M39" s="753" t="s">
        <v>1140</v>
      </c>
      <c r="N39" s="753" t="s">
        <v>1155</v>
      </c>
      <c r="O39" s="753" t="s">
        <v>1128</v>
      </c>
      <c r="P39" s="753" t="s">
        <v>1202</v>
      </c>
      <c r="Q39" s="765">
        <v>2</v>
      </c>
      <c r="R39" s="765" t="s">
        <v>1120</v>
      </c>
      <c r="S39" s="755">
        <v>2</v>
      </c>
      <c r="T39" s="763">
        <v>2.6</v>
      </c>
      <c r="U39" s="771">
        <v>41091</v>
      </c>
      <c r="V39" s="772">
        <v>41426</v>
      </c>
      <c r="W39" s="874">
        <v>5</v>
      </c>
      <c r="X39" s="875"/>
      <c r="Y39" s="876">
        <v>2010000</v>
      </c>
      <c r="Z39" s="875">
        <f t="shared" si="0"/>
        <v>2010000</v>
      </c>
      <c r="AA39" s="691"/>
      <c r="AB39" s="691">
        <v>2010000</v>
      </c>
      <c r="AC39" s="691"/>
      <c r="AD39" s="691"/>
      <c r="AE39" s="691"/>
      <c r="AF39" s="691"/>
      <c r="AG39" s="691"/>
      <c r="AH39" s="691"/>
      <c r="AI39" s="691"/>
      <c r="AJ39" s="691"/>
      <c r="AK39" s="691"/>
      <c r="AL39" s="691"/>
      <c r="AM39" s="868">
        <f t="shared" si="1"/>
        <v>2010000</v>
      </c>
      <c r="AN39" s="868">
        <f t="shared" si="2"/>
        <v>0</v>
      </c>
      <c r="AO39" s="691"/>
      <c r="AP39" s="868"/>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C39" s="704"/>
      <c r="ED39" s="704"/>
      <c r="EE39" s="704"/>
      <c r="EF39" s="704"/>
      <c r="EG39" s="704"/>
      <c r="EH39" s="704"/>
      <c r="EI39" s="704"/>
      <c r="EJ39" s="704"/>
      <c r="EK39" s="704"/>
      <c r="EL39" s="704"/>
      <c r="EM39" s="704"/>
      <c r="EN39" s="704"/>
      <c r="EO39" s="704"/>
      <c r="EP39" s="704"/>
      <c r="EQ39" s="704"/>
      <c r="ER39" s="704"/>
      <c r="ES39" s="704"/>
      <c r="ET39" s="704"/>
      <c r="EU39" s="704"/>
      <c r="EV39" s="704"/>
      <c r="EW39" s="704"/>
      <c r="EX39" s="704"/>
      <c r="EY39" s="704"/>
      <c r="EZ39" s="704"/>
      <c r="FA39" s="704"/>
      <c r="FB39" s="704"/>
      <c r="FC39" s="704"/>
      <c r="FD39" s="704"/>
      <c r="FE39" s="704"/>
      <c r="FF39" s="704"/>
      <c r="FG39" s="704"/>
      <c r="FK39" s="704"/>
      <c r="FL39" s="704"/>
      <c r="FM39" s="704"/>
      <c r="FN39" s="704"/>
      <c r="FO39" s="704"/>
      <c r="FP39" s="704"/>
      <c r="FQ39" s="704"/>
      <c r="FR39" s="704"/>
      <c r="FS39" s="704"/>
      <c r="FT39" s="704"/>
      <c r="FU39" s="704"/>
      <c r="FV39" s="704"/>
      <c r="FW39" s="704"/>
      <c r="FX39" s="704"/>
      <c r="FY39" s="704"/>
      <c r="FZ39" s="704"/>
      <c r="GA39" s="704"/>
      <c r="GB39" s="704"/>
      <c r="GC39" s="704"/>
      <c r="GD39" s="704"/>
      <c r="GE39" s="704"/>
      <c r="GF39" s="704"/>
      <c r="GG39" s="704"/>
      <c r="GH39" s="704"/>
      <c r="GI39" s="704"/>
      <c r="GJ39" s="704"/>
      <c r="GK39" s="704"/>
      <c r="GL39" s="704"/>
      <c r="GM39" s="704"/>
      <c r="GN39" s="704"/>
      <c r="GO39" s="704"/>
      <c r="GP39" s="878"/>
      <c r="GQ39" s="878"/>
      <c r="GR39" s="878"/>
      <c r="GS39" s="878"/>
      <c r="GT39" s="878"/>
      <c r="GU39" s="878"/>
      <c r="GV39" s="878"/>
      <c r="GW39" s="878"/>
      <c r="GX39" s="878"/>
      <c r="GY39" s="878"/>
      <c r="GZ39" s="878"/>
      <c r="HA39" s="878"/>
      <c r="HB39" s="878"/>
      <c r="HC39" s="878"/>
      <c r="HD39" s="878"/>
      <c r="HE39" s="878"/>
      <c r="HF39" s="878"/>
      <c r="HG39" s="878"/>
      <c r="HH39" s="878"/>
      <c r="HI39" s="878"/>
      <c r="HJ39" s="878"/>
      <c r="HK39" s="878"/>
      <c r="HL39" s="878"/>
      <c r="HM39" s="878"/>
      <c r="HN39" s="878"/>
      <c r="HO39" s="878"/>
      <c r="HP39" s="878"/>
      <c r="HQ39" s="878"/>
      <c r="HR39" s="878"/>
      <c r="HS39" s="878"/>
      <c r="HT39" s="878"/>
      <c r="HU39" s="878"/>
      <c r="HV39" s="878"/>
      <c r="HW39" s="878"/>
      <c r="HX39" s="878"/>
      <c r="HY39" s="878"/>
      <c r="HZ39" s="878"/>
      <c r="IA39" s="878"/>
      <c r="IB39" s="878"/>
      <c r="IC39" s="878"/>
      <c r="ID39" s="878"/>
      <c r="IE39" s="878"/>
      <c r="IF39" s="878"/>
      <c r="IG39" s="878"/>
      <c r="IH39" s="878"/>
      <c r="II39" s="878"/>
      <c r="IJ39" s="878"/>
      <c r="IK39" s="878"/>
      <c r="IL39" s="878"/>
      <c r="IM39" s="878"/>
      <c r="IN39" s="878"/>
      <c r="IO39" s="878"/>
      <c r="IP39" s="878"/>
      <c r="IQ39" s="878"/>
      <c r="IR39" s="878"/>
      <c r="IS39" s="878"/>
      <c r="IT39" s="878"/>
      <c r="IU39" s="878"/>
      <c r="IV39" s="878"/>
      <c r="IW39" s="878"/>
      <c r="IX39" s="878"/>
      <c r="IY39" s="878"/>
      <c r="IZ39" s="878"/>
      <c r="JI39" s="878"/>
      <c r="JJ39" s="879"/>
      <c r="JK39" s="879"/>
      <c r="JL39" s="879"/>
      <c r="JM39" s="879"/>
      <c r="JN39" s="879"/>
    </row>
    <row r="40" spans="1:274" s="706" customFormat="1" ht="24.95" customHeight="1" x14ac:dyDescent="0.25">
      <c r="A40" s="691">
        <v>256</v>
      </c>
      <c r="B40" s="693" t="s">
        <v>1206</v>
      </c>
      <c r="C40" s="936">
        <v>224</v>
      </c>
      <c r="D40" s="937">
        <v>636</v>
      </c>
      <c r="E40" s="707">
        <v>2</v>
      </c>
      <c r="F40" s="699" t="s">
        <v>1123</v>
      </c>
      <c r="G40" s="938" t="s">
        <v>1514</v>
      </c>
      <c r="H40" s="767" t="s">
        <v>1127</v>
      </c>
      <c r="I40" s="752" t="s">
        <v>1113</v>
      </c>
      <c r="J40" s="753" t="s">
        <v>1139</v>
      </c>
      <c r="K40" s="939" t="s">
        <v>1115</v>
      </c>
      <c r="L40" s="939" t="s">
        <v>1124</v>
      </c>
      <c r="M40" s="753" t="s">
        <v>1140</v>
      </c>
      <c r="N40" s="753" t="s">
        <v>1141</v>
      </c>
      <c r="O40" s="753" t="s">
        <v>1141</v>
      </c>
      <c r="P40" s="753" t="s">
        <v>1189</v>
      </c>
      <c r="Q40" s="765">
        <v>2</v>
      </c>
      <c r="R40" s="765" t="s">
        <v>1120</v>
      </c>
      <c r="S40" s="755">
        <v>2</v>
      </c>
      <c r="T40" s="766">
        <v>2.11</v>
      </c>
      <c r="U40" s="771">
        <v>41091</v>
      </c>
      <c r="V40" s="771">
        <v>41426</v>
      </c>
      <c r="W40" s="940">
        <v>5</v>
      </c>
      <c r="X40" s="875"/>
      <c r="Y40" s="876">
        <v>167900</v>
      </c>
      <c r="Z40" s="875">
        <f t="shared" si="0"/>
        <v>167900</v>
      </c>
      <c r="AA40" s="691"/>
      <c r="AB40" s="702">
        <v>148600</v>
      </c>
      <c r="AC40" s="691"/>
      <c r="AD40" s="691"/>
      <c r="AE40" s="691">
        <v>19300</v>
      </c>
      <c r="AF40" s="691"/>
      <c r="AG40" s="691"/>
      <c r="AH40" s="691"/>
      <c r="AI40" s="691"/>
      <c r="AJ40" s="691"/>
      <c r="AK40" s="691"/>
      <c r="AL40" s="691"/>
      <c r="AM40" s="868">
        <f t="shared" si="1"/>
        <v>167900</v>
      </c>
      <c r="AN40" s="868">
        <f t="shared" si="2"/>
        <v>0</v>
      </c>
      <c r="AO40" s="691"/>
      <c r="AP40" s="868"/>
      <c r="AR40" s="704"/>
      <c r="AS40" s="704"/>
      <c r="AT40" s="704"/>
      <c r="AU40" s="704"/>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C40" s="704"/>
      <c r="ED40" s="704"/>
      <c r="EE40" s="704"/>
      <c r="EF40" s="704"/>
      <c r="EG40" s="704"/>
      <c r="EH40" s="704"/>
      <c r="EI40" s="704"/>
      <c r="EJ40" s="704"/>
      <c r="EK40" s="704"/>
      <c r="EL40" s="704"/>
      <c r="EM40" s="704"/>
      <c r="EN40" s="704"/>
      <c r="EO40" s="704"/>
      <c r="EP40" s="704"/>
      <c r="EQ40" s="704"/>
      <c r="ER40" s="704"/>
      <c r="ES40" s="704"/>
      <c r="ET40" s="704"/>
      <c r="EU40" s="704"/>
      <c r="EV40" s="704"/>
      <c r="EW40" s="704"/>
      <c r="EX40" s="704"/>
      <c r="EY40" s="704"/>
      <c r="EZ40" s="704"/>
      <c r="FA40" s="704"/>
      <c r="FB40" s="704"/>
      <c r="FC40" s="704"/>
      <c r="FD40" s="704"/>
      <c r="FE40" s="704"/>
      <c r="FF40" s="704"/>
      <c r="FG40" s="704"/>
      <c r="FI40" s="704"/>
      <c r="FJ40" s="704"/>
      <c r="GN40" s="704"/>
      <c r="GO40" s="704"/>
      <c r="HO40" s="878"/>
      <c r="HP40" s="878"/>
      <c r="HQ40" s="878"/>
      <c r="HR40" s="878"/>
      <c r="HS40" s="878"/>
      <c r="HT40" s="878"/>
      <c r="HU40" s="878"/>
      <c r="HV40" s="878"/>
      <c r="HW40" s="878"/>
      <c r="HX40" s="878"/>
      <c r="HY40" s="878"/>
      <c r="HZ40" s="878"/>
      <c r="IA40" s="878"/>
      <c r="IB40" s="878"/>
      <c r="IC40" s="878"/>
      <c r="ID40" s="878"/>
      <c r="IE40" s="878"/>
      <c r="IF40" s="878"/>
      <c r="IG40" s="878"/>
      <c r="IH40" s="878"/>
      <c r="II40" s="878"/>
      <c r="IJ40" s="878"/>
      <c r="IK40" s="878"/>
      <c r="IL40" s="878"/>
      <c r="IM40" s="878"/>
      <c r="IN40" s="878"/>
      <c r="IO40" s="878"/>
      <c r="IP40" s="878"/>
      <c r="IQ40" s="878"/>
      <c r="IR40" s="878"/>
      <c r="IS40" s="878"/>
      <c r="IT40" s="878"/>
      <c r="IU40" s="878"/>
      <c r="IV40" s="878"/>
      <c r="IW40" s="878"/>
    </row>
    <row r="41" spans="1:274" s="706" customFormat="1" ht="24.95" customHeight="1" x14ac:dyDescent="0.25">
      <c r="A41" s="691">
        <v>257</v>
      </c>
      <c r="B41" s="693" t="s">
        <v>1206</v>
      </c>
      <c r="C41" s="696">
        <v>227</v>
      </c>
      <c r="D41" s="697">
        <v>636</v>
      </c>
      <c r="E41" s="707">
        <v>3</v>
      </c>
      <c r="F41" s="699" t="s">
        <v>1123</v>
      </c>
      <c r="G41" s="699" t="s">
        <v>1515</v>
      </c>
      <c r="H41" s="767" t="s">
        <v>1127</v>
      </c>
      <c r="I41" s="752" t="s">
        <v>1113</v>
      </c>
      <c r="J41" s="753" t="s">
        <v>1139</v>
      </c>
      <c r="K41" s="764" t="s">
        <v>1151</v>
      </c>
      <c r="L41" s="764" t="s">
        <v>1124</v>
      </c>
      <c r="M41" s="753" t="s">
        <v>1140</v>
      </c>
      <c r="N41" s="753" t="s">
        <v>1141</v>
      </c>
      <c r="O41" s="753" t="s">
        <v>1189</v>
      </c>
      <c r="P41" s="753" t="s">
        <v>1259</v>
      </c>
      <c r="Q41" s="765">
        <v>2</v>
      </c>
      <c r="R41" s="765" t="s">
        <v>1120</v>
      </c>
      <c r="S41" s="755">
        <v>2</v>
      </c>
      <c r="T41" s="766">
        <v>2.11</v>
      </c>
      <c r="U41" s="771">
        <v>41091</v>
      </c>
      <c r="V41" s="771">
        <v>41426</v>
      </c>
      <c r="W41" s="701">
        <v>5</v>
      </c>
      <c r="X41" s="875"/>
      <c r="Y41" s="876">
        <v>3900</v>
      </c>
      <c r="Z41" s="875">
        <f t="shared" si="0"/>
        <v>3900</v>
      </c>
      <c r="AA41" s="691"/>
      <c r="AB41" s="691"/>
      <c r="AC41" s="691"/>
      <c r="AD41" s="691">
        <v>3900</v>
      </c>
      <c r="AE41" s="691"/>
      <c r="AF41" s="691"/>
      <c r="AG41" s="691"/>
      <c r="AH41" s="691"/>
      <c r="AI41" s="691"/>
      <c r="AJ41" s="691"/>
      <c r="AK41" s="691"/>
      <c r="AL41" s="691"/>
      <c r="AM41" s="868">
        <f t="shared" si="1"/>
        <v>3900</v>
      </c>
      <c r="AN41" s="868">
        <f t="shared" si="2"/>
        <v>0</v>
      </c>
      <c r="AO41" s="691"/>
      <c r="AP41" s="868"/>
      <c r="AR41" s="704"/>
      <c r="AS41" s="704"/>
      <c r="AT41" s="704"/>
      <c r="AU41" s="704"/>
      <c r="AV41" s="704"/>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4"/>
      <c r="DE41" s="704"/>
      <c r="DF41" s="704"/>
      <c r="DG41" s="704"/>
      <c r="DH41" s="704"/>
      <c r="DI41" s="704"/>
      <c r="DJ41" s="704"/>
      <c r="DK41" s="704"/>
      <c r="DL41" s="704"/>
      <c r="DM41" s="704"/>
      <c r="DN41" s="704"/>
      <c r="DO41" s="704"/>
      <c r="DP41" s="704"/>
      <c r="DQ41" s="704"/>
      <c r="DR41" s="704"/>
      <c r="DS41" s="704"/>
      <c r="DT41" s="704"/>
      <c r="DU41" s="704"/>
      <c r="DV41" s="704"/>
      <c r="DW41" s="704"/>
      <c r="DX41" s="704"/>
      <c r="DY41" s="704"/>
      <c r="DZ41" s="704"/>
      <c r="EA41" s="704"/>
      <c r="EB41" s="704"/>
      <c r="EC41" s="704"/>
      <c r="ED41" s="704"/>
      <c r="EE41" s="704"/>
      <c r="EF41" s="704"/>
      <c r="EG41" s="704"/>
      <c r="EH41" s="704"/>
      <c r="EI41" s="704"/>
      <c r="EJ41" s="704"/>
      <c r="EK41" s="704"/>
      <c r="EL41" s="704"/>
      <c r="EM41" s="704"/>
      <c r="EN41" s="704"/>
      <c r="EO41" s="704"/>
      <c r="EP41" s="704"/>
      <c r="EQ41" s="704"/>
      <c r="ER41" s="704"/>
      <c r="ES41" s="704"/>
      <c r="ET41" s="704"/>
      <c r="EU41" s="704"/>
      <c r="FI41" s="704"/>
      <c r="FJ41" s="704"/>
      <c r="GO41" s="704"/>
      <c r="JI41" s="814"/>
      <c r="JJ41" s="878"/>
      <c r="JK41" s="878"/>
      <c r="JL41" s="878"/>
      <c r="JM41" s="878"/>
      <c r="JN41" s="878"/>
    </row>
    <row r="42" spans="1:274" s="706" customFormat="1" ht="24.95" customHeight="1" x14ac:dyDescent="0.25">
      <c r="A42" s="691">
        <v>279</v>
      </c>
      <c r="B42" s="693" t="s">
        <v>1111</v>
      </c>
      <c r="C42" s="697">
        <v>245</v>
      </c>
      <c r="D42" s="697">
        <v>616</v>
      </c>
      <c r="E42" s="719">
        <v>9</v>
      </c>
      <c r="F42" s="720" t="s">
        <v>1147</v>
      </c>
      <c r="G42" s="720" t="s">
        <v>1150</v>
      </c>
      <c r="H42" s="751" t="s">
        <v>1127</v>
      </c>
      <c r="I42" s="752" t="s">
        <v>1113</v>
      </c>
      <c r="J42" s="753" t="s">
        <v>1114</v>
      </c>
      <c r="K42" s="753" t="s">
        <v>1115</v>
      </c>
      <c r="L42" s="753" t="s">
        <v>1116</v>
      </c>
      <c r="M42" s="753" t="s">
        <v>1117</v>
      </c>
      <c r="N42" s="753" t="s">
        <v>1118</v>
      </c>
      <c r="O42" s="753" t="s">
        <v>1117</v>
      </c>
      <c r="P42" s="753" t="s">
        <v>1142</v>
      </c>
      <c r="Q42" s="765">
        <v>2</v>
      </c>
      <c r="R42" s="765" t="s">
        <v>1120</v>
      </c>
      <c r="S42" s="755">
        <v>3</v>
      </c>
      <c r="T42" s="763">
        <v>3.3</v>
      </c>
      <c r="U42" s="757">
        <v>41456</v>
      </c>
      <c r="V42" s="758">
        <v>41791</v>
      </c>
      <c r="W42" s="701">
        <v>20</v>
      </c>
      <c r="X42" s="875"/>
      <c r="Y42" s="876">
        <v>0</v>
      </c>
      <c r="Z42" s="875">
        <f t="shared" si="0"/>
        <v>0</v>
      </c>
      <c r="AA42" s="702"/>
      <c r="AB42" s="702"/>
      <c r="AC42" s="702"/>
      <c r="AD42" s="702"/>
      <c r="AE42" s="702"/>
      <c r="AF42" s="702"/>
      <c r="AG42" s="702"/>
      <c r="AH42" s="702"/>
      <c r="AI42" s="691"/>
      <c r="AJ42" s="691"/>
      <c r="AK42" s="691"/>
      <c r="AL42" s="691"/>
      <c r="AM42" s="868">
        <f t="shared" si="1"/>
        <v>0</v>
      </c>
      <c r="AN42" s="868">
        <f t="shared" si="2"/>
        <v>0</v>
      </c>
      <c r="AO42" s="760"/>
      <c r="AP42" s="868">
        <v>138000</v>
      </c>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C42" s="704"/>
      <c r="ED42" s="704"/>
      <c r="EE42" s="704"/>
      <c r="EF42" s="704"/>
      <c r="EG42" s="704"/>
      <c r="EH42" s="704"/>
      <c r="EI42" s="704"/>
      <c r="EJ42" s="704"/>
      <c r="EK42" s="704"/>
      <c r="EL42" s="704"/>
      <c r="EM42" s="704"/>
      <c r="EN42" s="704"/>
      <c r="EO42" s="704"/>
      <c r="EP42" s="704"/>
      <c r="EQ42" s="704"/>
      <c r="ER42" s="704"/>
      <c r="ES42" s="704"/>
      <c r="ET42" s="704"/>
      <c r="EU42" s="704"/>
      <c r="FH42" s="704"/>
      <c r="FI42" s="704"/>
      <c r="FJ42" s="704"/>
      <c r="FK42" s="704"/>
      <c r="FL42" s="704"/>
      <c r="FM42" s="704"/>
      <c r="FN42" s="704"/>
      <c r="FO42" s="704"/>
      <c r="FP42" s="704"/>
      <c r="FQ42" s="704"/>
      <c r="FR42" s="704"/>
      <c r="FS42" s="704"/>
      <c r="FT42" s="704"/>
      <c r="FU42" s="704"/>
      <c r="FV42" s="704"/>
      <c r="FW42" s="704"/>
      <c r="FX42" s="704"/>
      <c r="FY42" s="704"/>
      <c r="FZ42" s="704"/>
      <c r="GA42" s="704"/>
      <c r="GB42" s="704"/>
      <c r="GC42" s="704"/>
      <c r="GD42" s="704"/>
      <c r="GE42" s="704"/>
      <c r="GF42" s="704"/>
      <c r="GG42" s="704"/>
      <c r="GH42" s="704"/>
      <c r="GI42" s="704"/>
      <c r="GJ42" s="704"/>
      <c r="GK42" s="704"/>
      <c r="GL42" s="704"/>
      <c r="GM42" s="704"/>
      <c r="GN42" s="704"/>
      <c r="GO42" s="704"/>
      <c r="GP42" s="746"/>
      <c r="GQ42" s="704"/>
      <c r="GR42" s="704"/>
      <c r="GS42" s="704"/>
      <c r="GT42" s="704"/>
      <c r="GU42" s="704"/>
      <c r="GV42" s="704"/>
      <c r="GW42" s="704"/>
      <c r="GX42" s="704"/>
      <c r="GY42" s="704"/>
      <c r="GZ42" s="704"/>
      <c r="HA42" s="704"/>
      <c r="HB42" s="704"/>
      <c r="HC42" s="704"/>
      <c r="HD42" s="704"/>
      <c r="HE42" s="704"/>
      <c r="HF42" s="704"/>
      <c r="HG42" s="704"/>
      <c r="HH42" s="704"/>
      <c r="HI42" s="704"/>
      <c r="HJ42" s="704"/>
      <c r="HK42" s="704"/>
      <c r="HL42" s="704"/>
      <c r="HM42" s="704"/>
      <c r="HN42" s="704"/>
      <c r="HO42" s="704"/>
      <c r="HP42" s="704"/>
      <c r="HQ42" s="704"/>
      <c r="HR42" s="704"/>
      <c r="HS42" s="704"/>
      <c r="HT42" s="704"/>
      <c r="HU42" s="704"/>
      <c r="HV42" s="704"/>
      <c r="HW42" s="704"/>
      <c r="HX42" s="704"/>
      <c r="HY42" s="704"/>
      <c r="HZ42" s="704"/>
      <c r="IA42" s="704"/>
      <c r="IB42" s="704"/>
      <c r="IC42" s="704"/>
      <c r="ID42" s="704"/>
      <c r="IE42" s="704"/>
      <c r="IF42" s="704"/>
      <c r="IG42" s="704"/>
      <c r="IH42" s="704"/>
      <c r="II42" s="704"/>
      <c r="IJ42" s="704"/>
      <c r="IK42" s="704"/>
      <c r="IL42" s="704"/>
      <c r="IM42" s="704"/>
      <c r="IN42" s="704"/>
      <c r="IO42" s="704"/>
      <c r="IP42" s="704"/>
      <c r="IQ42" s="704"/>
      <c r="IR42" s="704"/>
      <c r="IS42" s="704"/>
      <c r="IT42" s="704"/>
      <c r="IU42" s="704"/>
      <c r="IV42" s="704"/>
      <c r="IW42" s="704"/>
      <c r="IX42" s="878"/>
      <c r="IY42" s="878"/>
      <c r="IZ42" s="878"/>
      <c r="JA42" s="878"/>
      <c r="JB42" s="878"/>
      <c r="JC42" s="878"/>
      <c r="JD42" s="878"/>
      <c r="JE42" s="878"/>
      <c r="JF42" s="878"/>
      <c r="JG42" s="878"/>
      <c r="JH42" s="878"/>
      <c r="JI42" s="878"/>
    </row>
    <row r="43" spans="1:274" s="706" customFormat="1" ht="24.95" customHeight="1" x14ac:dyDescent="0.25">
      <c r="A43" s="691">
        <v>327</v>
      </c>
      <c r="B43" s="693" t="s">
        <v>1154</v>
      </c>
      <c r="C43" s="696">
        <v>271</v>
      </c>
      <c r="D43" s="697">
        <v>600</v>
      </c>
      <c r="E43" s="697">
        <v>102</v>
      </c>
      <c r="F43" s="699" t="s">
        <v>1201</v>
      </c>
      <c r="G43" s="699" t="s">
        <v>1499</v>
      </c>
      <c r="H43" s="767" t="s">
        <v>1127</v>
      </c>
      <c r="I43" s="752" t="s">
        <v>1113</v>
      </c>
      <c r="J43" s="917" t="s">
        <v>1139</v>
      </c>
      <c r="K43" s="761" t="s">
        <v>1115</v>
      </c>
      <c r="L43" s="753" t="s">
        <v>1124</v>
      </c>
      <c r="M43" s="753" t="s">
        <v>1140</v>
      </c>
      <c r="N43" s="753" t="s">
        <v>1155</v>
      </c>
      <c r="O43" s="753" t="s">
        <v>1128</v>
      </c>
      <c r="P43" s="753" t="s">
        <v>1202</v>
      </c>
      <c r="Q43" s="765">
        <v>2</v>
      </c>
      <c r="R43" s="765" t="s">
        <v>1120</v>
      </c>
      <c r="S43" s="755">
        <v>2</v>
      </c>
      <c r="T43" s="763">
        <v>2.6</v>
      </c>
      <c r="U43" s="771">
        <v>41091</v>
      </c>
      <c r="V43" s="771">
        <v>41426</v>
      </c>
      <c r="W43" s="874">
        <v>7</v>
      </c>
      <c r="X43" s="875"/>
      <c r="Y43" s="876">
        <v>1378100</v>
      </c>
      <c r="Z43" s="875">
        <f t="shared" si="0"/>
        <v>1378100</v>
      </c>
      <c r="AA43" s="691"/>
      <c r="AB43" s="691">
        <v>1378100</v>
      </c>
      <c r="AC43" s="691"/>
      <c r="AD43" s="691"/>
      <c r="AE43" s="691"/>
      <c r="AF43" s="691"/>
      <c r="AG43" s="691"/>
      <c r="AH43" s="691"/>
      <c r="AI43" s="691"/>
      <c r="AJ43" s="691"/>
      <c r="AK43" s="691"/>
      <c r="AL43" s="691"/>
      <c r="AM43" s="868">
        <f t="shared" si="1"/>
        <v>1378100</v>
      </c>
      <c r="AN43" s="868">
        <f t="shared" si="2"/>
        <v>0</v>
      </c>
      <c r="AO43" s="691"/>
      <c r="AP43" s="868"/>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4"/>
      <c r="DQ43" s="704"/>
      <c r="DR43" s="704"/>
      <c r="DS43" s="704"/>
      <c r="DT43" s="704"/>
      <c r="DU43" s="704"/>
      <c r="DV43" s="704"/>
      <c r="DW43" s="704"/>
      <c r="DX43" s="704"/>
      <c r="DY43" s="704"/>
      <c r="DZ43" s="704"/>
      <c r="EA43" s="704"/>
      <c r="EB43" s="704"/>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4"/>
      <c r="FI43" s="704"/>
      <c r="FJ43" s="704"/>
      <c r="FK43" s="704"/>
      <c r="FL43" s="704"/>
      <c r="FM43" s="704"/>
      <c r="FN43" s="704"/>
      <c r="FO43" s="704"/>
      <c r="FP43" s="704"/>
      <c r="FQ43" s="704"/>
      <c r="FR43" s="704"/>
      <c r="FS43" s="704"/>
      <c r="FT43" s="704"/>
      <c r="FU43" s="704"/>
      <c r="FV43" s="704"/>
      <c r="FW43" s="704"/>
      <c r="FX43" s="704"/>
      <c r="FY43" s="704"/>
      <c r="FZ43" s="704"/>
      <c r="GA43" s="704"/>
      <c r="GB43" s="704"/>
      <c r="GC43" s="704"/>
      <c r="GD43" s="704"/>
      <c r="GE43" s="704"/>
      <c r="GF43" s="704"/>
      <c r="GG43" s="704"/>
      <c r="GH43" s="704"/>
      <c r="GI43" s="704"/>
      <c r="GJ43" s="704"/>
      <c r="GK43" s="704"/>
      <c r="GL43" s="704"/>
      <c r="GM43" s="704"/>
      <c r="GN43" s="704"/>
      <c r="GP43" s="878"/>
      <c r="GQ43" s="878"/>
      <c r="GR43" s="878"/>
      <c r="GS43" s="878"/>
      <c r="GT43" s="878"/>
      <c r="GU43" s="878"/>
      <c r="GV43" s="878"/>
      <c r="GW43" s="878"/>
      <c r="GX43" s="878"/>
      <c r="GY43" s="878"/>
      <c r="GZ43" s="878"/>
      <c r="HA43" s="878"/>
      <c r="HB43" s="878"/>
      <c r="HC43" s="878"/>
      <c r="HD43" s="878"/>
      <c r="HE43" s="878"/>
      <c r="HF43" s="878"/>
      <c r="HG43" s="878"/>
      <c r="HH43" s="878"/>
      <c r="HI43" s="878"/>
      <c r="HJ43" s="878"/>
      <c r="HK43" s="878"/>
      <c r="HL43" s="878"/>
      <c r="HM43" s="878"/>
      <c r="HN43" s="878"/>
      <c r="HO43" s="878"/>
      <c r="HP43" s="878"/>
      <c r="HQ43" s="878"/>
      <c r="HR43" s="878"/>
      <c r="HS43" s="878"/>
      <c r="HT43" s="878"/>
      <c r="HU43" s="878"/>
      <c r="HV43" s="878"/>
      <c r="HW43" s="878"/>
      <c r="HX43" s="878"/>
      <c r="HY43" s="878"/>
      <c r="HZ43" s="878"/>
      <c r="IA43" s="878"/>
      <c r="IB43" s="878"/>
      <c r="IC43" s="878"/>
      <c r="ID43" s="878"/>
      <c r="IE43" s="878"/>
      <c r="IF43" s="878"/>
      <c r="IG43" s="878"/>
      <c r="IH43" s="878"/>
      <c r="II43" s="878"/>
      <c r="IJ43" s="878"/>
      <c r="IK43" s="878"/>
      <c r="IL43" s="878"/>
      <c r="IM43" s="878"/>
      <c r="IN43" s="878"/>
      <c r="IO43" s="878"/>
      <c r="IP43" s="878"/>
      <c r="IQ43" s="878"/>
      <c r="IR43" s="878"/>
      <c r="IS43" s="878"/>
      <c r="IT43" s="878"/>
      <c r="IU43" s="878"/>
      <c r="IV43" s="878"/>
      <c r="IW43" s="878"/>
      <c r="IX43" s="878"/>
      <c r="IY43" s="878"/>
      <c r="IZ43" s="878"/>
      <c r="JA43" s="878"/>
      <c r="JB43" s="878"/>
      <c r="JC43" s="878"/>
      <c r="JD43" s="878"/>
      <c r="JE43" s="878"/>
      <c r="JF43" s="878"/>
      <c r="JG43" s="878"/>
      <c r="JH43" s="878"/>
      <c r="JI43" s="878"/>
      <c r="JJ43" s="878"/>
      <c r="JK43" s="878"/>
      <c r="JL43" s="878"/>
      <c r="JM43" s="878"/>
      <c r="JN43" s="878"/>
    </row>
    <row r="44" spans="1:274" s="706" customFormat="1" ht="24.95" customHeight="1" x14ac:dyDescent="0.25">
      <c r="A44" s="691">
        <v>362</v>
      </c>
      <c r="B44" s="693" t="s">
        <v>1111</v>
      </c>
      <c r="C44" s="696">
        <v>227</v>
      </c>
      <c r="D44" s="697">
        <v>832</v>
      </c>
      <c r="E44" s="707">
        <v>2</v>
      </c>
      <c r="F44" s="699" t="s">
        <v>1121</v>
      </c>
      <c r="G44" s="699" t="s">
        <v>1516</v>
      </c>
      <c r="H44" s="751" t="s">
        <v>1137</v>
      </c>
      <c r="I44" s="752" t="s">
        <v>1138</v>
      </c>
      <c r="J44" s="753" t="s">
        <v>1139</v>
      </c>
      <c r="K44" s="764" t="s">
        <v>1115</v>
      </c>
      <c r="L44" s="764" t="s">
        <v>1116</v>
      </c>
      <c r="M44" s="753" t="s">
        <v>1117</v>
      </c>
      <c r="N44" s="753" t="s">
        <v>1118</v>
      </c>
      <c r="O44" s="753" t="s">
        <v>1517</v>
      </c>
      <c r="P44" s="753" t="s">
        <v>1142</v>
      </c>
      <c r="Q44" s="765">
        <v>2</v>
      </c>
      <c r="R44" s="765" t="s">
        <v>1120</v>
      </c>
      <c r="S44" s="755">
        <v>2</v>
      </c>
      <c r="T44" s="766">
        <v>2.11</v>
      </c>
      <c r="U44" s="757">
        <v>41456</v>
      </c>
      <c r="V44" s="758">
        <v>41791</v>
      </c>
      <c r="W44" s="701">
        <v>25</v>
      </c>
      <c r="X44" s="913">
        <v>7000000</v>
      </c>
      <c r="Y44" s="876">
        <v>0</v>
      </c>
      <c r="Z44" s="875">
        <f t="shared" si="0"/>
        <v>7000000</v>
      </c>
      <c r="AA44" s="702"/>
      <c r="AB44" s="702">
        <v>1000000</v>
      </c>
      <c r="AC44" s="702">
        <v>1000000</v>
      </c>
      <c r="AD44" s="702">
        <v>1000000</v>
      </c>
      <c r="AE44" s="702">
        <v>1000000</v>
      </c>
      <c r="AF44" s="702">
        <v>1000000</v>
      </c>
      <c r="AG44" s="702">
        <v>1000000</v>
      </c>
      <c r="AH44" s="702">
        <v>1000000</v>
      </c>
      <c r="AI44" s="691"/>
      <c r="AJ44" s="691"/>
      <c r="AK44" s="691"/>
      <c r="AL44" s="691"/>
      <c r="AM44" s="868">
        <f t="shared" si="1"/>
        <v>7000000</v>
      </c>
      <c r="AN44" s="868">
        <f t="shared" si="2"/>
        <v>0</v>
      </c>
      <c r="AO44" s="760"/>
      <c r="AP44" s="868"/>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4"/>
      <c r="BN44" s="704"/>
      <c r="BO44" s="704"/>
      <c r="BP44" s="704"/>
      <c r="BQ44" s="704"/>
      <c r="BR44" s="704"/>
      <c r="BS44" s="704"/>
      <c r="BT44" s="704"/>
      <c r="BU44" s="704"/>
      <c r="BV44" s="704"/>
      <c r="BW44" s="704"/>
      <c r="BX44" s="704"/>
      <c r="BY44" s="704"/>
      <c r="BZ44" s="704"/>
      <c r="CA44" s="704"/>
      <c r="CB44" s="704"/>
      <c r="CC44" s="704"/>
      <c r="CD44" s="704"/>
      <c r="CE44" s="704"/>
      <c r="CF44" s="704"/>
      <c r="CG44" s="704"/>
      <c r="CH44" s="704"/>
      <c r="CI44" s="704"/>
      <c r="CJ44" s="704"/>
      <c r="CK44" s="704"/>
      <c r="CL44" s="704"/>
      <c r="CM44" s="704"/>
      <c r="CN44" s="704"/>
      <c r="CO44" s="704"/>
      <c r="CP44" s="704"/>
      <c r="CQ44" s="704"/>
      <c r="CR44" s="704"/>
      <c r="CS44" s="704"/>
      <c r="CT44" s="704"/>
      <c r="CU44" s="704"/>
      <c r="CV44" s="704"/>
      <c r="CW44" s="704"/>
      <c r="CX44" s="704"/>
      <c r="CY44" s="704"/>
      <c r="CZ44" s="704"/>
      <c r="DA44" s="704"/>
      <c r="DB44" s="704"/>
      <c r="DC44" s="704"/>
      <c r="DD44" s="704"/>
      <c r="DE44" s="704"/>
      <c r="DF44" s="704"/>
      <c r="DG44" s="704"/>
      <c r="DH44" s="704"/>
      <c r="DI44" s="704"/>
      <c r="DJ44" s="704"/>
      <c r="DK44" s="704"/>
      <c r="DL44" s="704"/>
      <c r="DM44" s="704"/>
      <c r="DN44" s="704"/>
      <c r="DO44" s="704"/>
      <c r="DP44" s="704"/>
      <c r="DQ44" s="704"/>
      <c r="DR44" s="704"/>
      <c r="DS44" s="704"/>
      <c r="DT44" s="704"/>
      <c r="DU44" s="704"/>
      <c r="DV44" s="704"/>
      <c r="DW44" s="704"/>
      <c r="DX44" s="704"/>
      <c r="DY44" s="704"/>
      <c r="DZ44" s="704"/>
      <c r="EA44" s="704"/>
      <c r="EB44" s="704"/>
      <c r="EC44" s="704"/>
      <c r="ED44" s="704"/>
      <c r="EE44" s="704"/>
      <c r="EF44" s="704"/>
      <c r="EG44" s="704"/>
      <c r="EH44" s="704"/>
      <c r="EI44" s="704"/>
      <c r="EJ44" s="704"/>
      <c r="EK44" s="704"/>
      <c r="EL44" s="704"/>
      <c r="EM44" s="704"/>
      <c r="EN44" s="704"/>
      <c r="EO44" s="704"/>
      <c r="EP44" s="704"/>
      <c r="EQ44" s="704"/>
      <c r="ER44" s="704"/>
      <c r="ES44" s="704"/>
      <c r="ET44" s="704"/>
      <c r="EU44" s="704"/>
      <c r="FI44" s="704"/>
      <c r="FJ44" s="704"/>
      <c r="GN44" s="704"/>
      <c r="GO44" s="704"/>
      <c r="GP44" s="746"/>
      <c r="GQ44" s="704"/>
      <c r="GR44" s="704"/>
      <c r="GS44" s="704"/>
      <c r="GT44" s="704"/>
      <c r="GU44" s="704"/>
      <c r="GV44" s="704"/>
      <c r="GW44" s="704"/>
      <c r="GX44" s="704"/>
      <c r="GY44" s="704"/>
      <c r="GZ44" s="704"/>
      <c r="HA44" s="704"/>
      <c r="HB44" s="704"/>
      <c r="HC44" s="704"/>
      <c r="HD44" s="704"/>
      <c r="HE44" s="704"/>
      <c r="HF44" s="704"/>
      <c r="HG44" s="704"/>
      <c r="HH44" s="704"/>
      <c r="HI44" s="704"/>
      <c r="HJ44" s="704"/>
      <c r="HK44" s="704"/>
      <c r="HL44" s="704"/>
      <c r="HM44" s="704"/>
      <c r="HN44" s="704"/>
      <c r="HO44" s="704"/>
      <c r="HP44" s="704"/>
      <c r="HQ44" s="704"/>
      <c r="HR44" s="704"/>
      <c r="HS44" s="704"/>
      <c r="HT44" s="704"/>
      <c r="HU44" s="704"/>
      <c r="HV44" s="704"/>
      <c r="HW44" s="704"/>
      <c r="HX44" s="704"/>
      <c r="HY44" s="704"/>
      <c r="HZ44" s="704"/>
      <c r="JI44" s="878"/>
      <c r="JJ44" s="878"/>
      <c r="JK44" s="878"/>
      <c r="JL44" s="878"/>
      <c r="JM44" s="878"/>
      <c r="JN44" s="878"/>
    </row>
    <row r="45" spans="1:274" s="706" customFormat="1" ht="24.95" customHeight="1" x14ac:dyDescent="0.25">
      <c r="A45" s="691">
        <v>294</v>
      </c>
      <c r="B45" s="693" t="s">
        <v>1316</v>
      </c>
      <c r="C45" s="697">
        <v>255</v>
      </c>
      <c r="D45" s="697">
        <v>632</v>
      </c>
      <c r="E45" s="707">
        <v>34</v>
      </c>
      <c r="F45" s="720" t="s">
        <v>1121</v>
      </c>
      <c r="G45" s="720" t="s">
        <v>1574</v>
      </c>
      <c r="H45" s="767" t="s">
        <v>1127</v>
      </c>
      <c r="I45" s="752" t="s">
        <v>1113</v>
      </c>
      <c r="J45" s="761" t="s">
        <v>1135</v>
      </c>
      <c r="K45" s="753" t="s">
        <v>1151</v>
      </c>
      <c r="L45" s="753" t="s">
        <v>1116</v>
      </c>
      <c r="M45" s="753" t="s">
        <v>1199</v>
      </c>
      <c r="N45" s="753" t="s">
        <v>1317</v>
      </c>
      <c r="O45" s="753" t="s">
        <v>1317</v>
      </c>
      <c r="P45" s="753" t="s">
        <v>1554</v>
      </c>
      <c r="Q45" s="765">
        <v>3</v>
      </c>
      <c r="R45" s="765">
        <v>3</v>
      </c>
      <c r="S45" s="755">
        <v>2</v>
      </c>
      <c r="T45" s="769">
        <v>2.2000000000000002</v>
      </c>
      <c r="U45" s="771">
        <v>41091</v>
      </c>
      <c r="V45" s="772">
        <v>41426</v>
      </c>
      <c r="W45" s="874">
        <v>25</v>
      </c>
      <c r="X45" s="875"/>
      <c r="Y45" s="876">
        <v>17700</v>
      </c>
      <c r="Z45" s="875">
        <f t="shared" si="0"/>
        <v>17700</v>
      </c>
      <c r="AA45" s="691"/>
      <c r="AB45" s="691"/>
      <c r="AC45" s="691">
        <v>17700</v>
      </c>
      <c r="AD45" s="691"/>
      <c r="AE45" s="691"/>
      <c r="AF45" s="691"/>
      <c r="AG45" s="691"/>
      <c r="AH45" s="691"/>
      <c r="AI45" s="691"/>
      <c r="AJ45" s="691"/>
      <c r="AK45" s="691"/>
      <c r="AL45" s="691"/>
      <c r="AM45" s="868">
        <f t="shared" si="1"/>
        <v>17700</v>
      </c>
      <c r="AN45" s="868">
        <f t="shared" si="2"/>
        <v>0</v>
      </c>
      <c r="AO45" s="691"/>
      <c r="AP45" s="868"/>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704"/>
      <c r="BN45" s="704"/>
      <c r="BO45" s="704"/>
      <c r="BP45" s="704"/>
      <c r="BQ45" s="704"/>
      <c r="BR45" s="704"/>
      <c r="BS45" s="704"/>
      <c r="BT45" s="704"/>
      <c r="BU45" s="704"/>
      <c r="BV45" s="704"/>
      <c r="BW45" s="704"/>
      <c r="BX45" s="704"/>
      <c r="BY45" s="704"/>
      <c r="BZ45" s="704"/>
      <c r="CA45" s="704"/>
      <c r="CB45" s="704"/>
      <c r="CC45" s="704"/>
      <c r="CD45" s="704"/>
      <c r="CE45" s="704"/>
      <c r="CF45" s="704"/>
      <c r="CG45" s="704"/>
      <c r="CH45" s="704"/>
      <c r="CI45" s="704"/>
      <c r="CJ45" s="704"/>
      <c r="CK45" s="704"/>
      <c r="CL45" s="704"/>
      <c r="CM45" s="704"/>
      <c r="CN45" s="704"/>
      <c r="CO45" s="704"/>
      <c r="CP45" s="704"/>
      <c r="CQ45" s="704"/>
      <c r="CR45" s="704"/>
      <c r="CS45" s="704"/>
      <c r="CT45" s="704"/>
      <c r="CU45" s="704"/>
      <c r="CV45" s="704"/>
      <c r="CW45" s="704"/>
      <c r="CX45" s="704"/>
      <c r="CY45" s="704"/>
      <c r="CZ45" s="704"/>
      <c r="DA45" s="704"/>
      <c r="DB45" s="704"/>
      <c r="DC45" s="704"/>
      <c r="DD45" s="704"/>
      <c r="DE45" s="704"/>
      <c r="DF45" s="704"/>
      <c r="DG45" s="704"/>
      <c r="DH45" s="704"/>
      <c r="DI45" s="704"/>
      <c r="DJ45" s="704"/>
      <c r="DK45" s="704"/>
      <c r="DL45" s="704"/>
      <c r="DM45" s="704"/>
      <c r="DN45" s="704"/>
      <c r="DO45" s="704"/>
      <c r="DP45" s="704"/>
      <c r="DQ45" s="704"/>
      <c r="DR45" s="704"/>
      <c r="DS45" s="704"/>
      <c r="DT45" s="704"/>
      <c r="DU45" s="704"/>
      <c r="DV45" s="704"/>
      <c r="DW45" s="704"/>
      <c r="DX45" s="704"/>
      <c r="DY45" s="704"/>
      <c r="DZ45" s="704"/>
      <c r="EA45" s="704"/>
      <c r="EB45" s="704"/>
      <c r="EC45" s="704"/>
      <c r="ED45" s="704"/>
      <c r="EE45" s="704"/>
      <c r="EF45" s="704"/>
      <c r="EG45" s="704"/>
      <c r="EH45" s="704"/>
      <c r="EI45" s="704"/>
      <c r="EJ45" s="704"/>
      <c r="EK45" s="704"/>
      <c r="EL45" s="704"/>
      <c r="EM45" s="704"/>
      <c r="EN45" s="704"/>
      <c r="EO45" s="704"/>
      <c r="EP45" s="704"/>
      <c r="EQ45" s="704"/>
      <c r="ER45" s="704"/>
      <c r="ES45" s="704"/>
      <c r="ET45" s="704"/>
      <c r="EU45" s="704"/>
      <c r="EV45" s="704"/>
      <c r="EW45" s="704"/>
      <c r="EX45" s="704"/>
      <c r="EY45" s="704"/>
      <c r="EZ45" s="704"/>
      <c r="FA45" s="704"/>
      <c r="FB45" s="704"/>
      <c r="FC45" s="704"/>
      <c r="FD45" s="704"/>
      <c r="FE45" s="704"/>
      <c r="FF45" s="704"/>
      <c r="FG45" s="704"/>
      <c r="FH45" s="704"/>
      <c r="FI45" s="704"/>
      <c r="FJ45" s="704"/>
      <c r="FK45" s="704"/>
      <c r="FL45" s="704"/>
      <c r="GN45" s="704"/>
      <c r="GO45" s="704"/>
      <c r="GP45" s="878"/>
      <c r="GQ45" s="878"/>
      <c r="GR45" s="878"/>
      <c r="GS45" s="878"/>
      <c r="GT45" s="878"/>
      <c r="GU45" s="878"/>
      <c r="GV45" s="878"/>
      <c r="GW45" s="878"/>
      <c r="GX45" s="878"/>
      <c r="GY45" s="878"/>
      <c r="GZ45" s="878"/>
      <c r="HA45" s="878"/>
      <c r="HB45" s="878"/>
      <c r="HC45" s="878"/>
      <c r="HD45" s="878"/>
      <c r="HE45" s="878"/>
      <c r="HF45" s="878"/>
      <c r="HG45" s="878"/>
      <c r="HH45" s="878"/>
      <c r="HI45" s="878"/>
      <c r="HJ45" s="878"/>
      <c r="HK45" s="878"/>
      <c r="HL45" s="878"/>
      <c r="HM45" s="878"/>
      <c r="HN45" s="878"/>
      <c r="HO45" s="878"/>
      <c r="HP45" s="878"/>
      <c r="HQ45" s="878"/>
      <c r="HR45" s="878"/>
      <c r="HS45" s="878"/>
      <c r="HT45" s="878"/>
      <c r="HU45" s="878"/>
      <c r="HV45" s="878"/>
      <c r="HW45" s="878"/>
      <c r="HX45" s="878"/>
      <c r="HY45" s="878"/>
      <c r="HZ45" s="878"/>
      <c r="IA45" s="878"/>
      <c r="IB45" s="878"/>
      <c r="IC45" s="878"/>
      <c r="ID45" s="878"/>
      <c r="IE45" s="878"/>
      <c r="IF45" s="878"/>
      <c r="IG45" s="878"/>
      <c r="IH45" s="878"/>
      <c r="II45" s="878"/>
      <c r="IJ45" s="878"/>
      <c r="IK45" s="878"/>
      <c r="IL45" s="878"/>
      <c r="IM45" s="878"/>
      <c r="IN45" s="878"/>
      <c r="IO45" s="878"/>
      <c r="IP45" s="878"/>
      <c r="IQ45" s="878"/>
      <c r="IR45" s="878"/>
      <c r="IS45" s="878"/>
      <c r="IT45" s="878"/>
      <c r="IU45" s="878"/>
      <c r="IV45" s="878"/>
      <c r="IW45" s="878"/>
      <c r="IX45" s="878"/>
      <c r="IY45" s="878"/>
      <c r="IZ45" s="878"/>
      <c r="JI45" s="878"/>
      <c r="JJ45" s="878"/>
      <c r="JK45" s="878"/>
      <c r="JL45" s="878"/>
      <c r="JM45" s="878"/>
      <c r="JN45" s="878"/>
    </row>
    <row r="46" spans="1:274" s="706" customFormat="1" ht="33.75" x14ac:dyDescent="0.25">
      <c r="A46" s="691">
        <v>230</v>
      </c>
      <c r="B46" s="693" t="s">
        <v>1206</v>
      </c>
      <c r="C46" s="696">
        <v>216</v>
      </c>
      <c r="D46" s="697">
        <v>632</v>
      </c>
      <c r="E46" s="707">
        <v>20</v>
      </c>
      <c r="F46" s="699" t="s">
        <v>1121</v>
      </c>
      <c r="G46" s="700" t="s">
        <v>1229</v>
      </c>
      <c r="H46" s="751" t="s">
        <v>1127</v>
      </c>
      <c r="I46" s="767" t="s">
        <v>1113</v>
      </c>
      <c r="J46" s="753" t="s">
        <v>1139</v>
      </c>
      <c r="K46" s="761" t="s">
        <v>1115</v>
      </c>
      <c r="L46" s="761" t="s">
        <v>1116</v>
      </c>
      <c r="M46" s="753" t="s">
        <v>1140</v>
      </c>
      <c r="N46" s="753" t="s">
        <v>1141</v>
      </c>
      <c r="O46" s="753" t="s">
        <v>1128</v>
      </c>
      <c r="P46" s="753" t="s">
        <v>1227</v>
      </c>
      <c r="Q46" s="765">
        <v>3</v>
      </c>
      <c r="R46" s="753" t="s">
        <v>1160</v>
      </c>
      <c r="S46" s="755">
        <v>2</v>
      </c>
      <c r="T46" s="775">
        <v>2.11</v>
      </c>
      <c r="U46" s="771">
        <v>41456</v>
      </c>
      <c r="V46" s="772">
        <v>42522</v>
      </c>
      <c r="W46" s="701">
        <v>25</v>
      </c>
      <c r="X46" s="875">
        <v>550000</v>
      </c>
      <c r="Y46" s="877"/>
      <c r="Z46" s="875">
        <f t="shared" si="0"/>
        <v>550000</v>
      </c>
      <c r="AA46" s="702"/>
      <c r="AB46" s="702"/>
      <c r="AC46" s="702"/>
      <c r="AD46" s="702"/>
      <c r="AE46" s="702"/>
      <c r="AF46" s="702"/>
      <c r="AG46" s="702">
        <v>250000</v>
      </c>
      <c r="AH46" s="702">
        <v>300000</v>
      </c>
      <c r="AI46" s="691"/>
      <c r="AJ46" s="691"/>
      <c r="AK46" s="691"/>
      <c r="AL46" s="691"/>
      <c r="AM46" s="868">
        <f t="shared" si="1"/>
        <v>550000</v>
      </c>
      <c r="AN46" s="868">
        <f t="shared" si="2"/>
        <v>0</v>
      </c>
      <c r="AO46" s="760">
        <v>500000</v>
      </c>
      <c r="AP46" s="868"/>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704"/>
      <c r="CH46" s="704"/>
      <c r="CI46" s="704"/>
      <c r="CJ46" s="704"/>
      <c r="CK46" s="704"/>
      <c r="CL46" s="704"/>
      <c r="CM46" s="704"/>
      <c r="CN46" s="704"/>
      <c r="CO46" s="704"/>
      <c r="CP46" s="704"/>
      <c r="CQ46" s="704"/>
      <c r="CR46" s="704"/>
      <c r="CS46" s="704"/>
      <c r="CT46" s="704"/>
      <c r="CU46" s="704"/>
      <c r="CV46" s="704"/>
      <c r="CW46" s="704"/>
      <c r="CX46" s="704"/>
      <c r="CY46" s="704"/>
      <c r="CZ46" s="704"/>
      <c r="DA46" s="704"/>
      <c r="DB46" s="704"/>
      <c r="DC46" s="704"/>
      <c r="DD46" s="704"/>
      <c r="DE46" s="704"/>
      <c r="DF46" s="704"/>
      <c r="DG46" s="704"/>
      <c r="DH46" s="704"/>
      <c r="DI46" s="704"/>
      <c r="DJ46" s="704"/>
      <c r="DK46" s="704"/>
      <c r="DL46" s="704"/>
      <c r="DM46" s="704"/>
      <c r="DN46" s="704"/>
      <c r="DO46" s="704"/>
      <c r="DP46" s="704"/>
      <c r="DQ46" s="704"/>
      <c r="DR46" s="704"/>
      <c r="DS46" s="704"/>
      <c r="DT46" s="704"/>
      <c r="DU46" s="704"/>
      <c r="DV46" s="704"/>
      <c r="DW46" s="704"/>
      <c r="DX46" s="704"/>
      <c r="DY46" s="704"/>
      <c r="DZ46" s="704"/>
      <c r="EA46" s="704"/>
      <c r="EB46" s="704"/>
      <c r="EC46" s="704"/>
      <c r="ED46" s="704"/>
      <c r="EE46" s="704"/>
      <c r="EF46" s="704"/>
      <c r="EG46" s="704"/>
      <c r="EH46" s="704"/>
      <c r="EI46" s="704"/>
      <c r="EJ46" s="704"/>
      <c r="EK46" s="704"/>
      <c r="EL46" s="704"/>
      <c r="EM46" s="704"/>
      <c r="EN46" s="704"/>
      <c r="EO46" s="704"/>
      <c r="EP46" s="704"/>
      <c r="EQ46" s="704"/>
      <c r="ER46" s="704"/>
      <c r="ES46" s="704"/>
      <c r="ET46" s="704"/>
      <c r="EU46" s="704"/>
      <c r="EV46" s="704"/>
      <c r="EW46" s="704"/>
      <c r="EX46" s="704"/>
      <c r="EY46" s="704"/>
      <c r="EZ46" s="704"/>
      <c r="FA46" s="704"/>
      <c r="FB46" s="704"/>
      <c r="FC46" s="704"/>
      <c r="FD46" s="704"/>
      <c r="FE46" s="704"/>
      <c r="FF46" s="704"/>
      <c r="FG46" s="704"/>
      <c r="GN46" s="704"/>
      <c r="GP46" s="920"/>
      <c r="GQ46" s="704"/>
      <c r="GR46" s="704"/>
      <c r="GS46" s="704"/>
      <c r="GT46" s="704"/>
      <c r="GU46" s="704"/>
      <c r="GV46" s="704"/>
      <c r="GW46" s="704"/>
      <c r="GX46" s="704"/>
      <c r="GY46" s="704"/>
      <c r="GZ46" s="704"/>
      <c r="HA46" s="704"/>
      <c r="HB46" s="704"/>
      <c r="HC46" s="704"/>
      <c r="HD46" s="704"/>
      <c r="HE46" s="704"/>
      <c r="HF46" s="704"/>
      <c r="HG46" s="704"/>
      <c r="HH46" s="704"/>
      <c r="HI46" s="704"/>
      <c r="HJ46" s="704"/>
      <c r="HK46" s="704"/>
      <c r="HL46" s="704"/>
      <c r="HM46" s="704"/>
      <c r="HN46" s="704"/>
      <c r="HO46" s="704"/>
      <c r="HP46" s="704"/>
      <c r="HQ46" s="704"/>
      <c r="IA46" s="704"/>
      <c r="IB46" s="704"/>
      <c r="IC46" s="704"/>
      <c r="ID46" s="704"/>
      <c r="IE46" s="704"/>
      <c r="IF46" s="704"/>
      <c r="IG46" s="704"/>
      <c r="IH46" s="704"/>
      <c r="II46" s="704"/>
      <c r="IJ46" s="704"/>
      <c r="IK46" s="704"/>
      <c r="IL46" s="704"/>
      <c r="IM46" s="704"/>
      <c r="IN46" s="704"/>
      <c r="IO46" s="704"/>
      <c r="IP46" s="704"/>
      <c r="IQ46" s="704"/>
      <c r="IR46" s="704"/>
      <c r="IS46" s="704"/>
      <c r="IT46" s="704"/>
      <c r="IU46" s="704"/>
      <c r="JA46" s="878"/>
      <c r="JB46" s="878"/>
      <c r="JC46" s="878"/>
      <c r="JD46" s="878"/>
      <c r="JE46" s="878"/>
      <c r="JF46" s="878"/>
      <c r="JG46" s="878"/>
      <c r="JH46" s="878"/>
      <c r="JI46" s="878"/>
      <c r="JJ46" s="878"/>
      <c r="JK46" s="878"/>
      <c r="JL46" s="878"/>
      <c r="JM46" s="878"/>
      <c r="JN46" s="878"/>
    </row>
    <row r="47" spans="1:274" s="706" customFormat="1" ht="24.95" customHeight="1" x14ac:dyDescent="0.25">
      <c r="A47" s="691">
        <v>150</v>
      </c>
      <c r="B47" s="693" t="s">
        <v>1111</v>
      </c>
      <c r="C47" s="697">
        <v>245</v>
      </c>
      <c r="D47" s="697">
        <v>532</v>
      </c>
      <c r="E47" s="719">
        <v>8</v>
      </c>
      <c r="F47" s="699" t="s">
        <v>1121</v>
      </c>
      <c r="G47" s="720" t="s">
        <v>1480</v>
      </c>
      <c r="H47" s="767" t="s">
        <v>1112</v>
      </c>
      <c r="I47" s="752" t="s">
        <v>1113</v>
      </c>
      <c r="J47" s="761" t="s">
        <v>1114</v>
      </c>
      <c r="K47" s="914" t="s">
        <v>1115</v>
      </c>
      <c r="L47" s="753" t="s">
        <v>1124</v>
      </c>
      <c r="M47" s="753" t="s">
        <v>1117</v>
      </c>
      <c r="N47" s="753" t="s">
        <v>1118</v>
      </c>
      <c r="O47" s="753" t="s">
        <v>1117</v>
      </c>
      <c r="P47" s="753" t="s">
        <v>1142</v>
      </c>
      <c r="Q47" s="765">
        <v>4</v>
      </c>
      <c r="R47" s="765">
        <v>4</v>
      </c>
      <c r="S47" s="755">
        <v>3</v>
      </c>
      <c r="T47" s="763">
        <v>3.3</v>
      </c>
      <c r="U47" s="772">
        <v>41456</v>
      </c>
      <c r="V47" s="771">
        <v>41791</v>
      </c>
      <c r="W47" s="701">
        <v>20</v>
      </c>
      <c r="X47" s="875"/>
      <c r="Y47" s="876">
        <v>15000</v>
      </c>
      <c r="Z47" s="875">
        <f t="shared" si="0"/>
        <v>15000</v>
      </c>
      <c r="AA47" s="691"/>
      <c r="AB47" s="691"/>
      <c r="AC47" s="691"/>
      <c r="AD47" s="691">
        <v>15000</v>
      </c>
      <c r="AE47" s="691"/>
      <c r="AF47" s="691"/>
      <c r="AG47" s="691"/>
      <c r="AH47" s="691"/>
      <c r="AI47" s="691"/>
      <c r="AJ47" s="691"/>
      <c r="AK47" s="691"/>
      <c r="AL47" s="691"/>
      <c r="AM47" s="868">
        <f t="shared" si="1"/>
        <v>15000</v>
      </c>
      <c r="AN47" s="868">
        <f t="shared" si="2"/>
        <v>0</v>
      </c>
      <c r="AO47" s="691"/>
      <c r="AP47" s="868"/>
      <c r="AR47" s="704"/>
      <c r="AS47" s="704"/>
      <c r="AT47" s="704"/>
      <c r="AU47" s="704"/>
      <c r="AV47" s="704"/>
      <c r="AW47" s="704"/>
      <c r="AX47" s="704"/>
      <c r="AY47" s="704"/>
      <c r="AZ47" s="704"/>
      <c r="BA47" s="704"/>
      <c r="BB47" s="704"/>
      <c r="BC47" s="704"/>
      <c r="BD47" s="704"/>
      <c r="BE47" s="704"/>
      <c r="BF47" s="704"/>
      <c r="BG47" s="704"/>
      <c r="BH47" s="704"/>
      <c r="BI47" s="704"/>
      <c r="BJ47" s="704"/>
      <c r="BK47" s="704"/>
      <c r="BL47" s="704"/>
      <c r="BM47" s="704"/>
      <c r="BN47" s="704"/>
      <c r="BO47" s="704"/>
      <c r="BP47" s="704"/>
      <c r="BQ47" s="704"/>
      <c r="BR47" s="704"/>
      <c r="BS47" s="704"/>
      <c r="BT47" s="704"/>
      <c r="BU47" s="704"/>
      <c r="BV47" s="704"/>
      <c r="BW47" s="704"/>
      <c r="BX47" s="704"/>
      <c r="BY47" s="704"/>
      <c r="BZ47" s="704"/>
      <c r="CA47" s="704"/>
      <c r="CB47" s="704"/>
      <c r="CC47" s="704"/>
      <c r="CD47" s="704"/>
      <c r="CE47" s="704"/>
      <c r="CF47" s="704"/>
      <c r="CG47" s="704"/>
      <c r="CH47" s="704"/>
      <c r="CI47" s="704"/>
      <c r="CJ47" s="704"/>
      <c r="CK47" s="704"/>
      <c r="CL47" s="704"/>
      <c r="CM47" s="704"/>
      <c r="CN47" s="704"/>
      <c r="CO47" s="704"/>
      <c r="CP47" s="704"/>
      <c r="CQ47" s="704"/>
      <c r="CR47" s="704"/>
      <c r="CS47" s="704"/>
      <c r="CT47" s="704"/>
      <c r="CU47" s="704"/>
      <c r="CV47" s="704"/>
      <c r="CW47" s="704"/>
      <c r="CX47" s="704"/>
      <c r="CY47" s="704"/>
      <c r="CZ47" s="704"/>
      <c r="DA47" s="704"/>
      <c r="DB47" s="704"/>
      <c r="DC47" s="704"/>
      <c r="DD47" s="704"/>
      <c r="DE47" s="704"/>
      <c r="DF47" s="704"/>
      <c r="DG47" s="704"/>
      <c r="DH47" s="704"/>
      <c r="DI47" s="704"/>
      <c r="DJ47" s="704"/>
      <c r="DK47" s="704"/>
      <c r="DL47" s="704"/>
      <c r="DM47" s="704"/>
      <c r="DN47" s="704"/>
      <c r="DO47" s="704"/>
      <c r="DP47" s="704"/>
      <c r="DQ47" s="704"/>
      <c r="DR47" s="704"/>
      <c r="DS47" s="704"/>
      <c r="DT47" s="704"/>
      <c r="DU47" s="704"/>
      <c r="DV47" s="704"/>
      <c r="DW47" s="704"/>
      <c r="DX47" s="704"/>
      <c r="DY47" s="704"/>
      <c r="DZ47" s="704"/>
      <c r="EA47" s="704"/>
      <c r="EB47" s="704"/>
      <c r="EC47" s="704"/>
      <c r="ED47" s="704"/>
      <c r="EE47" s="704"/>
      <c r="EF47" s="704"/>
      <c r="EG47" s="704"/>
      <c r="EH47" s="704"/>
      <c r="EI47" s="704"/>
      <c r="EJ47" s="704"/>
      <c r="EK47" s="704"/>
      <c r="EL47" s="704"/>
      <c r="EM47" s="704"/>
      <c r="EN47" s="704"/>
      <c r="EO47" s="704"/>
      <c r="EP47" s="704"/>
      <c r="EQ47" s="704"/>
      <c r="ER47" s="704"/>
      <c r="ES47" s="704"/>
      <c r="ET47" s="704"/>
      <c r="EU47" s="704"/>
      <c r="FH47" s="704"/>
      <c r="FI47" s="704"/>
      <c r="FJ47" s="704"/>
      <c r="FK47" s="704"/>
      <c r="FL47" s="704"/>
      <c r="FM47" s="704"/>
      <c r="FN47" s="704"/>
      <c r="FO47" s="704"/>
      <c r="FP47" s="704"/>
      <c r="FQ47" s="704"/>
      <c r="FR47" s="704"/>
      <c r="FS47" s="704"/>
      <c r="FT47" s="704"/>
      <c r="FU47" s="704"/>
      <c r="FV47" s="704"/>
      <c r="FW47" s="704"/>
      <c r="FX47" s="704"/>
      <c r="FY47" s="704"/>
      <c r="FZ47" s="704"/>
      <c r="GA47" s="704"/>
      <c r="GB47" s="704"/>
      <c r="GC47" s="704"/>
      <c r="GD47" s="704"/>
      <c r="GE47" s="704"/>
      <c r="GF47" s="704"/>
      <c r="GG47" s="704"/>
      <c r="GH47" s="704"/>
      <c r="GI47" s="704"/>
      <c r="GJ47" s="704"/>
      <c r="GK47" s="704"/>
      <c r="GL47" s="704"/>
      <c r="GM47" s="704"/>
      <c r="GN47" s="704"/>
      <c r="GO47" s="704"/>
      <c r="GP47" s="878"/>
      <c r="GQ47" s="878"/>
      <c r="GR47" s="878"/>
      <c r="GS47" s="878"/>
      <c r="GT47" s="878"/>
      <c r="GU47" s="878"/>
      <c r="GV47" s="878"/>
      <c r="GW47" s="878"/>
      <c r="GX47" s="878"/>
      <c r="GY47" s="878"/>
      <c r="GZ47" s="878"/>
      <c r="HA47" s="878"/>
      <c r="HB47" s="878"/>
      <c r="HC47" s="878"/>
      <c r="HD47" s="878"/>
      <c r="HE47" s="878"/>
      <c r="HF47" s="878"/>
      <c r="HG47" s="878"/>
      <c r="HH47" s="878"/>
      <c r="HI47" s="878"/>
      <c r="HJ47" s="878"/>
      <c r="HK47" s="878"/>
      <c r="HL47" s="878"/>
      <c r="HM47" s="878"/>
      <c r="HN47" s="878"/>
      <c r="HO47" s="878"/>
      <c r="HP47" s="878"/>
      <c r="HQ47" s="878"/>
      <c r="HR47" s="878"/>
      <c r="HS47" s="878"/>
      <c r="HT47" s="878"/>
      <c r="HU47" s="878"/>
      <c r="HV47" s="878"/>
      <c r="HW47" s="878"/>
      <c r="HX47" s="878"/>
      <c r="HY47" s="878"/>
      <c r="HZ47" s="878"/>
      <c r="IA47" s="878"/>
      <c r="IB47" s="878"/>
      <c r="IC47" s="878"/>
      <c r="ID47" s="878"/>
      <c r="IE47" s="878"/>
      <c r="IF47" s="878"/>
      <c r="IG47" s="878"/>
      <c r="IH47" s="878"/>
      <c r="II47" s="878"/>
      <c r="IJ47" s="878"/>
      <c r="IK47" s="878"/>
      <c r="IL47" s="878"/>
      <c r="IM47" s="878"/>
      <c r="IN47" s="878"/>
      <c r="IO47" s="878"/>
      <c r="IP47" s="878"/>
      <c r="IQ47" s="878"/>
      <c r="IR47" s="878"/>
      <c r="IS47" s="878"/>
      <c r="IT47" s="878"/>
      <c r="IU47" s="878"/>
      <c r="IV47" s="878"/>
      <c r="IW47" s="878"/>
      <c r="IX47" s="878"/>
      <c r="IY47" s="878"/>
      <c r="IZ47" s="878"/>
      <c r="JI47" s="878"/>
    </row>
    <row r="48" spans="1:274" s="706" customFormat="1" ht="24.95" customHeight="1" x14ac:dyDescent="0.25">
      <c r="A48" s="691">
        <v>151</v>
      </c>
      <c r="B48" s="693" t="s">
        <v>1111</v>
      </c>
      <c r="C48" s="697">
        <v>245</v>
      </c>
      <c r="D48" s="697">
        <v>532</v>
      </c>
      <c r="E48" s="719">
        <v>9</v>
      </c>
      <c r="F48" s="720" t="s">
        <v>1481</v>
      </c>
      <c r="G48" s="720" t="s">
        <v>1480</v>
      </c>
      <c r="H48" s="767" t="s">
        <v>1112</v>
      </c>
      <c r="I48" s="752" t="s">
        <v>1113</v>
      </c>
      <c r="J48" s="761" t="s">
        <v>1114</v>
      </c>
      <c r="K48" s="914" t="s">
        <v>1115</v>
      </c>
      <c r="L48" s="753" t="s">
        <v>1124</v>
      </c>
      <c r="M48" s="753" t="s">
        <v>1117</v>
      </c>
      <c r="N48" s="753" t="s">
        <v>1118</v>
      </c>
      <c r="O48" s="753" t="s">
        <v>1117</v>
      </c>
      <c r="P48" s="753" t="s">
        <v>1142</v>
      </c>
      <c r="Q48" s="765">
        <v>4</v>
      </c>
      <c r="R48" s="765">
        <v>4</v>
      </c>
      <c r="S48" s="755">
        <v>3</v>
      </c>
      <c r="T48" s="763">
        <v>3.3</v>
      </c>
      <c r="U48" s="772">
        <v>41456</v>
      </c>
      <c r="V48" s="771">
        <v>41791</v>
      </c>
      <c r="W48" s="701">
        <v>5</v>
      </c>
      <c r="X48" s="875"/>
      <c r="Y48" s="876">
        <v>25000</v>
      </c>
      <c r="Z48" s="875">
        <f t="shared" si="0"/>
        <v>25000</v>
      </c>
      <c r="AA48" s="691"/>
      <c r="AB48" s="691"/>
      <c r="AC48" s="691"/>
      <c r="AD48" s="691">
        <v>25000</v>
      </c>
      <c r="AE48" s="691"/>
      <c r="AF48" s="691"/>
      <c r="AG48" s="691"/>
      <c r="AH48" s="691"/>
      <c r="AI48" s="691"/>
      <c r="AJ48" s="691"/>
      <c r="AK48" s="691"/>
      <c r="AL48" s="691"/>
      <c r="AM48" s="868">
        <f t="shared" si="1"/>
        <v>25000</v>
      </c>
      <c r="AN48" s="868">
        <f t="shared" si="2"/>
        <v>0</v>
      </c>
      <c r="AO48" s="691"/>
      <c r="AP48" s="868"/>
      <c r="AR48" s="704"/>
      <c r="AS48" s="704"/>
      <c r="AT48" s="704"/>
      <c r="AU48" s="704"/>
      <c r="AV48" s="704"/>
      <c r="AW48" s="704"/>
      <c r="AX48" s="704"/>
      <c r="AY48" s="704"/>
      <c r="AZ48" s="704"/>
      <c r="BA48" s="704"/>
      <c r="BB48" s="704"/>
      <c r="BC48" s="704"/>
      <c r="BD48" s="704"/>
      <c r="BE48" s="704"/>
      <c r="BF48" s="704"/>
      <c r="BG48" s="704"/>
      <c r="BH48" s="704"/>
      <c r="BI48" s="704"/>
      <c r="BJ48" s="704"/>
      <c r="BK48" s="704"/>
      <c r="BL48" s="704"/>
      <c r="BM48" s="704"/>
      <c r="BN48" s="704"/>
      <c r="BO48" s="704"/>
      <c r="BP48" s="704"/>
      <c r="BQ48" s="704"/>
      <c r="BR48" s="704"/>
      <c r="BS48" s="704"/>
      <c r="BT48" s="704"/>
      <c r="BU48" s="704"/>
      <c r="BV48" s="704"/>
      <c r="BW48" s="704"/>
      <c r="BX48" s="704"/>
      <c r="BY48" s="704"/>
      <c r="BZ48" s="704"/>
      <c r="CA48" s="704"/>
      <c r="CB48" s="704"/>
      <c r="CC48" s="704"/>
      <c r="CD48" s="704"/>
      <c r="CE48" s="704"/>
      <c r="CF48" s="704"/>
      <c r="CG48" s="704"/>
      <c r="CH48" s="704"/>
      <c r="CI48" s="704"/>
      <c r="CJ48" s="704"/>
      <c r="CK48" s="704"/>
      <c r="CL48" s="704"/>
      <c r="CM48" s="704"/>
      <c r="CN48" s="704"/>
      <c r="CO48" s="704"/>
      <c r="CP48" s="704"/>
      <c r="CQ48" s="704"/>
      <c r="CR48" s="704"/>
      <c r="CS48" s="704"/>
      <c r="CT48" s="704"/>
      <c r="CU48" s="704"/>
      <c r="CV48" s="704"/>
      <c r="CW48" s="704"/>
      <c r="CX48" s="704"/>
      <c r="CY48" s="704"/>
      <c r="CZ48" s="704"/>
      <c r="DA48" s="704"/>
      <c r="DB48" s="704"/>
      <c r="DC48" s="704"/>
      <c r="DD48" s="704"/>
      <c r="DE48" s="704"/>
      <c r="DF48" s="704"/>
      <c r="DG48" s="704"/>
      <c r="DH48" s="704"/>
      <c r="DI48" s="704"/>
      <c r="DJ48" s="704"/>
      <c r="DK48" s="704"/>
      <c r="DL48" s="704"/>
      <c r="DM48" s="704"/>
      <c r="DN48" s="704"/>
      <c r="DO48" s="704"/>
      <c r="DP48" s="704"/>
      <c r="DQ48" s="704"/>
      <c r="DR48" s="704"/>
      <c r="DS48" s="704"/>
      <c r="DT48" s="704"/>
      <c r="DU48" s="704"/>
      <c r="DV48" s="704"/>
      <c r="DW48" s="704"/>
      <c r="DX48" s="704"/>
      <c r="DY48" s="704"/>
      <c r="DZ48" s="704"/>
      <c r="EA48" s="704"/>
      <c r="EB48" s="704"/>
      <c r="EC48" s="704"/>
      <c r="ED48" s="704"/>
      <c r="EE48" s="704"/>
      <c r="EF48" s="704"/>
      <c r="EG48" s="704"/>
      <c r="EH48" s="704"/>
      <c r="EI48" s="704"/>
      <c r="EJ48" s="704"/>
      <c r="EK48" s="704"/>
      <c r="EL48" s="704"/>
      <c r="EM48" s="704"/>
      <c r="EN48" s="704"/>
      <c r="EO48" s="704"/>
      <c r="EP48" s="704"/>
      <c r="EQ48" s="704"/>
      <c r="ER48" s="704"/>
      <c r="ES48" s="704"/>
      <c r="ET48" s="704"/>
      <c r="EU48" s="704"/>
      <c r="FH48" s="704"/>
      <c r="FI48" s="704"/>
      <c r="FJ48" s="704"/>
      <c r="FK48" s="704"/>
      <c r="FL48" s="704"/>
      <c r="FM48" s="704"/>
      <c r="FN48" s="704"/>
      <c r="FO48" s="704"/>
      <c r="FP48" s="704"/>
      <c r="FQ48" s="704"/>
      <c r="FR48" s="704"/>
      <c r="FS48" s="704"/>
      <c r="FT48" s="704"/>
      <c r="FU48" s="704"/>
      <c r="FV48" s="704"/>
      <c r="FW48" s="704"/>
      <c r="FX48" s="704"/>
      <c r="FY48" s="704"/>
      <c r="FZ48" s="704"/>
      <c r="GA48" s="704"/>
      <c r="GB48" s="704"/>
      <c r="GC48" s="704"/>
      <c r="GD48" s="704"/>
      <c r="GE48" s="704"/>
      <c r="GF48" s="704"/>
      <c r="GG48" s="704"/>
      <c r="GH48" s="704"/>
      <c r="GI48" s="704"/>
      <c r="GJ48" s="704"/>
      <c r="GK48" s="704"/>
      <c r="GL48" s="704"/>
      <c r="GM48" s="704"/>
      <c r="GO48" s="704"/>
      <c r="GP48" s="878"/>
      <c r="GQ48" s="878"/>
      <c r="GR48" s="878"/>
      <c r="GS48" s="878"/>
      <c r="GT48" s="878"/>
      <c r="GU48" s="878"/>
      <c r="GV48" s="878"/>
      <c r="GW48" s="878"/>
      <c r="GX48" s="878"/>
      <c r="GY48" s="878"/>
      <c r="GZ48" s="878"/>
      <c r="HA48" s="878"/>
      <c r="HB48" s="878"/>
      <c r="HC48" s="878"/>
      <c r="HD48" s="878"/>
      <c r="HE48" s="878"/>
      <c r="HF48" s="878"/>
      <c r="HG48" s="878"/>
      <c r="HH48" s="878"/>
      <c r="HI48" s="878"/>
      <c r="HJ48" s="878"/>
      <c r="HK48" s="878"/>
      <c r="HL48" s="878"/>
      <c r="HM48" s="878"/>
      <c r="HN48" s="878"/>
      <c r="IX48" s="878"/>
      <c r="IY48" s="878"/>
      <c r="IZ48" s="878"/>
      <c r="JA48" s="878"/>
      <c r="JB48" s="878"/>
      <c r="JC48" s="878"/>
      <c r="JD48" s="878"/>
      <c r="JE48" s="878"/>
      <c r="JF48" s="878"/>
      <c r="JG48" s="878"/>
      <c r="JH48" s="878"/>
      <c r="JI48" s="878"/>
    </row>
    <row r="49" spans="1:274" s="706" customFormat="1" ht="33.75" x14ac:dyDescent="0.25">
      <c r="A49" s="691">
        <v>251</v>
      </c>
      <c r="B49" s="693" t="s">
        <v>1360</v>
      </c>
      <c r="C49" s="696">
        <v>222</v>
      </c>
      <c r="D49" s="697">
        <v>672</v>
      </c>
      <c r="E49" s="698">
        <v>77</v>
      </c>
      <c r="F49" s="699" t="s">
        <v>1131</v>
      </c>
      <c r="G49" s="736" t="s">
        <v>1386</v>
      </c>
      <c r="H49" s="751" t="s">
        <v>1127</v>
      </c>
      <c r="I49" s="752" t="s">
        <v>1113</v>
      </c>
      <c r="J49" s="761" t="s">
        <v>1135</v>
      </c>
      <c r="K49" s="753" t="s">
        <v>1115</v>
      </c>
      <c r="L49" s="761" t="s">
        <v>1116</v>
      </c>
      <c r="M49" s="753" t="s">
        <v>1199</v>
      </c>
      <c r="N49" s="753" t="s">
        <v>1136</v>
      </c>
      <c r="O49" s="753" t="s">
        <v>1128</v>
      </c>
      <c r="P49" s="753" t="s">
        <v>1371</v>
      </c>
      <c r="Q49" s="765">
        <v>4</v>
      </c>
      <c r="R49" s="765">
        <v>4</v>
      </c>
      <c r="S49" s="755">
        <v>2</v>
      </c>
      <c r="T49" s="763">
        <v>2.2999999999999998</v>
      </c>
      <c r="U49" s="757">
        <v>41456</v>
      </c>
      <c r="V49" s="758">
        <v>41791</v>
      </c>
      <c r="W49" s="874">
        <v>20</v>
      </c>
      <c r="X49" s="875">
        <v>925000</v>
      </c>
      <c r="Y49" s="875"/>
      <c r="Z49" s="875">
        <f t="shared" si="0"/>
        <v>925000</v>
      </c>
      <c r="AA49" s="702">
        <v>77000</v>
      </c>
      <c r="AB49" s="702">
        <v>77000</v>
      </c>
      <c r="AC49" s="702">
        <v>77000</v>
      </c>
      <c r="AD49" s="702">
        <v>77000</v>
      </c>
      <c r="AE49" s="702">
        <v>77000</v>
      </c>
      <c r="AF49" s="702">
        <v>77000</v>
      </c>
      <c r="AG49" s="702">
        <v>77000</v>
      </c>
      <c r="AH49" s="702">
        <v>77000</v>
      </c>
      <c r="AI49" s="702">
        <v>77000</v>
      </c>
      <c r="AJ49" s="702">
        <v>77000</v>
      </c>
      <c r="AK49" s="702">
        <v>77000</v>
      </c>
      <c r="AL49" s="702">
        <v>78000</v>
      </c>
      <c r="AM49" s="868">
        <f t="shared" si="1"/>
        <v>925000</v>
      </c>
      <c r="AN49" s="868">
        <f t="shared" si="2"/>
        <v>0</v>
      </c>
      <c r="AO49" s="760"/>
      <c r="AP49" s="868"/>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4"/>
      <c r="CH49" s="704"/>
      <c r="CI49" s="704"/>
      <c r="CJ49" s="704"/>
      <c r="CK49" s="704"/>
      <c r="CL49" s="704"/>
      <c r="CM49" s="704"/>
      <c r="CN49" s="704"/>
      <c r="CO49" s="704"/>
      <c r="CP49" s="704"/>
      <c r="CQ49" s="704"/>
      <c r="CR49" s="704"/>
      <c r="CS49" s="704"/>
      <c r="CT49" s="704"/>
      <c r="CU49" s="704"/>
      <c r="CV49" s="704"/>
      <c r="CW49" s="704"/>
      <c r="CX49" s="704"/>
      <c r="CY49" s="704"/>
      <c r="CZ49" s="704"/>
      <c r="DA49" s="704"/>
      <c r="DB49" s="704"/>
      <c r="DC49" s="704"/>
      <c r="DD49" s="704"/>
      <c r="DE49" s="704"/>
      <c r="DF49" s="704"/>
      <c r="DG49" s="704"/>
      <c r="DH49" s="704"/>
      <c r="DI49" s="704"/>
      <c r="DJ49" s="704"/>
      <c r="DK49" s="704"/>
      <c r="DL49" s="704"/>
      <c r="DM49" s="704"/>
      <c r="DN49" s="704"/>
      <c r="DO49" s="704"/>
      <c r="DP49" s="704"/>
      <c r="DQ49" s="704"/>
      <c r="DR49" s="704"/>
      <c r="DS49" s="704"/>
      <c r="DT49" s="704"/>
      <c r="DU49" s="704"/>
      <c r="DV49" s="704"/>
      <c r="DW49" s="704"/>
      <c r="DX49" s="704"/>
      <c r="DY49" s="704"/>
      <c r="DZ49" s="704"/>
      <c r="EA49" s="704"/>
      <c r="EB49" s="704"/>
      <c r="EC49" s="704"/>
      <c r="ED49" s="704"/>
      <c r="EE49" s="704"/>
      <c r="EF49" s="704"/>
      <c r="EG49" s="704"/>
      <c r="EH49" s="704"/>
      <c r="EI49" s="704"/>
      <c r="EJ49" s="704"/>
      <c r="EK49" s="704"/>
      <c r="EL49" s="704"/>
      <c r="EM49" s="704"/>
      <c r="EN49" s="704"/>
      <c r="EO49" s="704"/>
      <c r="EP49" s="704"/>
      <c r="EQ49" s="704"/>
      <c r="ER49" s="704"/>
      <c r="ES49" s="704"/>
      <c r="ET49" s="704"/>
      <c r="EU49" s="704"/>
      <c r="FH49" s="704"/>
      <c r="FK49" s="704"/>
      <c r="FL49" s="704"/>
      <c r="FM49" s="704"/>
      <c r="FN49" s="704"/>
      <c r="FO49" s="704"/>
      <c r="FP49" s="704"/>
      <c r="FQ49" s="704"/>
      <c r="FR49" s="704"/>
      <c r="FS49" s="704"/>
      <c r="FT49" s="704"/>
      <c r="FU49" s="704"/>
      <c r="FV49" s="704"/>
      <c r="FW49" s="704"/>
      <c r="FX49" s="704"/>
      <c r="FY49" s="704"/>
      <c r="FZ49" s="704"/>
      <c r="GA49" s="704"/>
      <c r="GB49" s="704"/>
      <c r="GC49" s="704"/>
      <c r="GD49" s="704"/>
      <c r="GE49" s="704"/>
      <c r="GF49" s="704"/>
      <c r="GG49" s="704"/>
      <c r="GH49" s="704"/>
      <c r="GI49" s="704"/>
      <c r="GJ49" s="704"/>
      <c r="GK49" s="704"/>
      <c r="GL49" s="704"/>
      <c r="GM49" s="704"/>
      <c r="GN49" s="704"/>
      <c r="GO49" s="704"/>
      <c r="GQ49" s="704"/>
      <c r="GR49" s="704"/>
      <c r="GS49" s="704"/>
      <c r="GT49" s="704"/>
      <c r="GU49" s="704"/>
      <c r="GV49" s="704"/>
      <c r="GW49" s="704"/>
      <c r="GX49" s="704"/>
      <c r="GY49" s="704"/>
      <c r="GZ49" s="704"/>
      <c r="HA49" s="704"/>
      <c r="HB49" s="704"/>
      <c r="HC49" s="704"/>
      <c r="HD49" s="704"/>
      <c r="HE49" s="704"/>
      <c r="HF49" s="704"/>
      <c r="HG49" s="704"/>
      <c r="HH49" s="704"/>
      <c r="HI49" s="704"/>
      <c r="HJ49" s="704"/>
      <c r="HK49" s="704"/>
      <c r="HL49" s="704"/>
      <c r="HM49" s="704"/>
      <c r="HN49" s="704"/>
      <c r="HO49" s="704"/>
      <c r="HP49" s="704"/>
      <c r="HQ49" s="704"/>
      <c r="HR49" s="704"/>
      <c r="HS49" s="704"/>
      <c r="HT49" s="704"/>
      <c r="HU49" s="704"/>
      <c r="HV49" s="704"/>
      <c r="HW49" s="704"/>
      <c r="HX49" s="704"/>
      <c r="HY49" s="704"/>
      <c r="HZ49" s="704"/>
      <c r="IV49" s="704"/>
      <c r="IW49" s="704"/>
      <c r="IX49" s="704"/>
      <c r="IY49" s="704"/>
      <c r="IZ49" s="704"/>
      <c r="JA49" s="878"/>
      <c r="JB49" s="878"/>
      <c r="JC49" s="878"/>
      <c r="JD49" s="878"/>
      <c r="JE49" s="878"/>
      <c r="JF49" s="878"/>
      <c r="JG49" s="878"/>
      <c r="JH49" s="878"/>
      <c r="JJ49" s="878"/>
      <c r="JK49" s="878"/>
      <c r="JL49" s="878"/>
      <c r="JM49" s="878"/>
      <c r="JN49" s="878"/>
    </row>
    <row r="50" spans="1:274" s="706" customFormat="1" ht="24.95" customHeight="1" x14ac:dyDescent="0.25">
      <c r="A50" s="691">
        <v>278</v>
      </c>
      <c r="B50" s="693" t="s">
        <v>1111</v>
      </c>
      <c r="C50" s="721">
        <v>245</v>
      </c>
      <c r="D50" s="721">
        <v>616</v>
      </c>
      <c r="E50" s="719">
        <v>7</v>
      </c>
      <c r="F50" s="720" t="s">
        <v>1147</v>
      </c>
      <c r="G50" s="722" t="s">
        <v>1149</v>
      </c>
      <c r="H50" s="751" t="s">
        <v>1127</v>
      </c>
      <c r="I50" s="752" t="s">
        <v>1113</v>
      </c>
      <c r="J50" s="753" t="s">
        <v>1114</v>
      </c>
      <c r="K50" s="753" t="s">
        <v>1115</v>
      </c>
      <c r="L50" s="753" t="s">
        <v>1116</v>
      </c>
      <c r="M50" s="753" t="s">
        <v>1117</v>
      </c>
      <c r="N50" s="753" t="s">
        <v>1118</v>
      </c>
      <c r="O50" s="753" t="s">
        <v>1117</v>
      </c>
      <c r="P50" s="753" t="s">
        <v>1142</v>
      </c>
      <c r="Q50" s="765">
        <v>4</v>
      </c>
      <c r="R50" s="765">
        <v>4</v>
      </c>
      <c r="S50" s="755">
        <v>3</v>
      </c>
      <c r="T50" s="763">
        <v>3.3</v>
      </c>
      <c r="U50" s="757">
        <v>41456</v>
      </c>
      <c r="V50" s="758">
        <v>41791</v>
      </c>
      <c r="W50" s="701">
        <v>20</v>
      </c>
      <c r="X50" s="875"/>
      <c r="Y50" s="876">
        <v>123100</v>
      </c>
      <c r="Z50" s="875">
        <f t="shared" si="0"/>
        <v>123100</v>
      </c>
      <c r="AA50" s="702"/>
      <c r="AB50" s="702"/>
      <c r="AC50" s="702"/>
      <c r="AD50" s="702">
        <v>23100</v>
      </c>
      <c r="AE50" s="702">
        <v>50000</v>
      </c>
      <c r="AF50" s="702">
        <v>50000</v>
      </c>
      <c r="AG50" s="702"/>
      <c r="AH50" s="702"/>
      <c r="AI50" s="691"/>
      <c r="AJ50" s="691"/>
      <c r="AK50" s="691"/>
      <c r="AL50" s="691"/>
      <c r="AM50" s="868">
        <f t="shared" si="1"/>
        <v>123100</v>
      </c>
      <c r="AN50" s="868">
        <f t="shared" si="2"/>
        <v>0</v>
      </c>
      <c r="AO50" s="760">
        <v>208000</v>
      </c>
      <c r="AP50" s="868"/>
      <c r="AR50" s="704"/>
      <c r="AS50" s="704"/>
      <c r="AT50" s="704"/>
      <c r="AU50" s="704"/>
      <c r="AV50" s="704"/>
      <c r="AW50" s="704"/>
      <c r="AX50" s="704"/>
      <c r="AY50" s="704"/>
      <c r="AZ50" s="704"/>
      <c r="BA50" s="704"/>
      <c r="BB50" s="704"/>
      <c r="BC50" s="704"/>
      <c r="BD50" s="704"/>
      <c r="BE50" s="704"/>
      <c r="BF50" s="704"/>
      <c r="BG50" s="704"/>
      <c r="BH50" s="704"/>
      <c r="BI50" s="704"/>
      <c r="BJ50" s="704"/>
      <c r="BK50" s="704"/>
      <c r="BL50" s="704"/>
      <c r="BM50" s="704"/>
      <c r="BN50" s="704"/>
      <c r="BO50" s="704"/>
      <c r="BP50" s="704"/>
      <c r="BQ50" s="704"/>
      <c r="BR50" s="704"/>
      <c r="BS50" s="704"/>
      <c r="BT50" s="704"/>
      <c r="BU50" s="704"/>
      <c r="BV50" s="704"/>
      <c r="BW50" s="704"/>
      <c r="BX50" s="704"/>
      <c r="BY50" s="704"/>
      <c r="BZ50" s="704"/>
      <c r="CA50" s="704"/>
      <c r="CB50" s="704"/>
      <c r="CC50" s="704"/>
      <c r="CD50" s="704"/>
      <c r="CE50" s="704"/>
      <c r="CF50" s="704"/>
      <c r="CG50" s="704"/>
      <c r="CH50" s="704"/>
      <c r="CI50" s="704"/>
      <c r="CJ50" s="704"/>
      <c r="CK50" s="704"/>
      <c r="CL50" s="704"/>
      <c r="CM50" s="704"/>
      <c r="CN50" s="704"/>
      <c r="CO50" s="704"/>
      <c r="CP50" s="704"/>
      <c r="CQ50" s="704"/>
      <c r="CR50" s="704"/>
      <c r="CS50" s="704"/>
      <c r="CT50" s="704"/>
      <c r="CU50" s="704"/>
      <c r="CV50" s="704"/>
      <c r="CW50" s="704"/>
      <c r="CX50" s="704"/>
      <c r="CY50" s="704"/>
      <c r="CZ50" s="704"/>
      <c r="DA50" s="704"/>
      <c r="DB50" s="704"/>
      <c r="DC50" s="704"/>
      <c r="DD50" s="704"/>
      <c r="DE50" s="704"/>
      <c r="DF50" s="704"/>
      <c r="DG50" s="704"/>
      <c r="DH50" s="704"/>
      <c r="DI50" s="704"/>
      <c r="DJ50" s="704"/>
      <c r="DK50" s="704"/>
      <c r="DL50" s="704"/>
      <c r="DM50" s="704"/>
      <c r="DN50" s="704"/>
      <c r="DO50" s="704"/>
      <c r="DP50" s="704"/>
      <c r="DQ50" s="704"/>
      <c r="DR50" s="704"/>
      <c r="DS50" s="704"/>
      <c r="DT50" s="704"/>
      <c r="DU50" s="704"/>
      <c r="DV50" s="704"/>
      <c r="DW50" s="704"/>
      <c r="DX50" s="704"/>
      <c r="DY50" s="704"/>
      <c r="DZ50" s="704"/>
      <c r="EA50" s="704"/>
      <c r="EB50" s="704"/>
      <c r="EC50" s="704"/>
      <c r="ED50" s="704"/>
      <c r="EE50" s="704"/>
      <c r="EF50" s="704"/>
      <c r="EG50" s="704"/>
      <c r="EH50" s="704"/>
      <c r="EI50" s="704"/>
      <c r="EJ50" s="704"/>
      <c r="EK50" s="704"/>
      <c r="EL50" s="704"/>
      <c r="EM50" s="704"/>
      <c r="EN50" s="704"/>
      <c r="EO50" s="704"/>
      <c r="EP50" s="704"/>
      <c r="EQ50" s="704"/>
      <c r="ER50" s="704"/>
      <c r="ES50" s="704"/>
      <c r="ET50" s="704"/>
      <c r="EU50" s="704"/>
      <c r="FH50" s="704"/>
      <c r="FI50" s="704"/>
      <c r="FJ50" s="704"/>
      <c r="FK50" s="704"/>
      <c r="FL50" s="704"/>
      <c r="FM50" s="704"/>
      <c r="FN50" s="704"/>
      <c r="FO50" s="704"/>
      <c r="FP50" s="704"/>
      <c r="FQ50" s="704"/>
      <c r="FR50" s="704"/>
      <c r="FS50" s="704"/>
      <c r="FT50" s="704"/>
      <c r="FU50" s="704"/>
      <c r="FV50" s="704"/>
      <c r="FW50" s="704"/>
      <c r="FX50" s="704"/>
      <c r="FY50" s="704"/>
      <c r="FZ50" s="704"/>
      <c r="GA50" s="704"/>
      <c r="GB50" s="704"/>
      <c r="GC50" s="704"/>
      <c r="GD50" s="704"/>
      <c r="GE50" s="704"/>
      <c r="GF50" s="704"/>
      <c r="GG50" s="704"/>
      <c r="GH50" s="704"/>
      <c r="GI50" s="704"/>
      <c r="GJ50" s="704"/>
      <c r="GK50" s="704"/>
      <c r="GL50" s="704"/>
      <c r="GM50" s="704"/>
      <c r="GN50" s="704"/>
      <c r="GO50" s="704"/>
      <c r="GQ50" s="711"/>
      <c r="GR50" s="711"/>
      <c r="GS50" s="711"/>
      <c r="GT50" s="711"/>
      <c r="GU50" s="711"/>
      <c r="GV50" s="711"/>
      <c r="GW50" s="711"/>
      <c r="GX50" s="711"/>
      <c r="GY50" s="711"/>
      <c r="GZ50" s="711"/>
      <c r="HA50" s="711"/>
      <c r="HB50" s="711"/>
      <c r="HC50" s="711"/>
      <c r="HD50" s="711"/>
      <c r="HE50" s="711"/>
      <c r="HF50" s="711"/>
      <c r="HG50" s="711"/>
      <c r="HH50" s="711"/>
      <c r="HI50" s="711"/>
      <c r="HJ50" s="711"/>
      <c r="HK50" s="711"/>
      <c r="HL50" s="711"/>
      <c r="HM50" s="711"/>
      <c r="HN50" s="711"/>
      <c r="HO50" s="711"/>
      <c r="HP50" s="711"/>
      <c r="HQ50" s="711"/>
      <c r="HR50" s="704"/>
      <c r="HS50" s="704"/>
      <c r="HT50" s="704"/>
      <c r="HU50" s="704"/>
      <c r="HV50" s="704"/>
      <c r="HW50" s="704"/>
      <c r="HX50" s="704"/>
      <c r="HY50" s="704"/>
      <c r="HZ50" s="704"/>
      <c r="IA50" s="704"/>
      <c r="IB50" s="704"/>
      <c r="IC50" s="704"/>
      <c r="ID50" s="704"/>
      <c r="IE50" s="704"/>
      <c r="IF50" s="704"/>
      <c r="IG50" s="704"/>
      <c r="IH50" s="704"/>
      <c r="II50" s="704"/>
      <c r="IJ50" s="704"/>
      <c r="IK50" s="704"/>
      <c r="IL50" s="704"/>
      <c r="IM50" s="704"/>
      <c r="IN50" s="704"/>
      <c r="IO50" s="704"/>
      <c r="IP50" s="704"/>
      <c r="IQ50" s="704"/>
      <c r="IR50" s="704"/>
      <c r="IS50" s="704"/>
      <c r="IT50" s="704"/>
      <c r="IU50" s="704"/>
      <c r="IV50" s="704"/>
      <c r="IW50" s="704"/>
      <c r="IX50" s="878"/>
      <c r="IY50" s="878"/>
      <c r="IZ50" s="878"/>
      <c r="JI50" s="878"/>
    </row>
    <row r="51" spans="1:274" s="706" customFormat="1" ht="24.95" customHeight="1" x14ac:dyDescent="0.25">
      <c r="A51" s="691">
        <v>280</v>
      </c>
      <c r="B51" s="693" t="s">
        <v>1111</v>
      </c>
      <c r="C51" s="697">
        <v>245</v>
      </c>
      <c r="D51" s="697">
        <v>616</v>
      </c>
      <c r="E51" s="719">
        <v>10</v>
      </c>
      <c r="F51" s="720" t="s">
        <v>1147</v>
      </c>
      <c r="G51" s="720" t="s">
        <v>1483</v>
      </c>
      <c r="H51" s="767" t="s">
        <v>1127</v>
      </c>
      <c r="I51" s="752" t="s">
        <v>1113</v>
      </c>
      <c r="J51" s="753" t="s">
        <v>1114</v>
      </c>
      <c r="K51" s="753" t="s">
        <v>1115</v>
      </c>
      <c r="L51" s="753" t="s">
        <v>1116</v>
      </c>
      <c r="M51" s="753" t="s">
        <v>1117</v>
      </c>
      <c r="N51" s="753" t="s">
        <v>1118</v>
      </c>
      <c r="O51" s="753" t="s">
        <v>1117</v>
      </c>
      <c r="P51" s="753" t="s">
        <v>1142</v>
      </c>
      <c r="Q51" s="765">
        <v>4</v>
      </c>
      <c r="R51" s="765" t="s">
        <v>1120</v>
      </c>
      <c r="S51" s="755">
        <v>3</v>
      </c>
      <c r="T51" s="763">
        <v>3.3</v>
      </c>
      <c r="U51" s="771">
        <v>41275</v>
      </c>
      <c r="V51" s="772">
        <v>41791</v>
      </c>
      <c r="W51" s="701">
        <v>20</v>
      </c>
      <c r="X51" s="875"/>
      <c r="Y51" s="876">
        <v>41100</v>
      </c>
      <c r="Z51" s="875">
        <f t="shared" si="0"/>
        <v>41100</v>
      </c>
      <c r="AA51" s="691"/>
      <c r="AB51" s="691"/>
      <c r="AC51" s="691"/>
      <c r="AD51" s="691"/>
      <c r="AE51" s="691">
        <v>41100</v>
      </c>
      <c r="AF51" s="691"/>
      <c r="AG51" s="691"/>
      <c r="AH51" s="691"/>
      <c r="AI51" s="691"/>
      <c r="AJ51" s="691"/>
      <c r="AK51" s="691"/>
      <c r="AL51" s="691"/>
      <c r="AM51" s="868">
        <f t="shared" si="1"/>
        <v>41100</v>
      </c>
      <c r="AN51" s="868">
        <f t="shared" si="2"/>
        <v>0</v>
      </c>
      <c r="AO51" s="691"/>
      <c r="AP51" s="868"/>
      <c r="AR51" s="704"/>
      <c r="AS51" s="704"/>
      <c r="AT51" s="704"/>
      <c r="AU51" s="704"/>
      <c r="AV51" s="704"/>
      <c r="AW51" s="704"/>
      <c r="AX51" s="704"/>
      <c r="AY51" s="704"/>
      <c r="AZ51" s="704"/>
      <c r="BA51" s="704"/>
      <c r="BB51" s="704"/>
      <c r="BC51" s="704"/>
      <c r="BD51" s="704"/>
      <c r="BE51" s="704"/>
      <c r="BF51" s="704"/>
      <c r="BG51" s="704"/>
      <c r="BH51" s="704"/>
      <c r="BI51" s="704"/>
      <c r="BJ51" s="704"/>
      <c r="BK51" s="704"/>
      <c r="BL51" s="704"/>
      <c r="BM51" s="704"/>
      <c r="BN51" s="704"/>
      <c r="BO51" s="704"/>
      <c r="BP51" s="704"/>
      <c r="BQ51" s="704"/>
      <c r="BR51" s="704"/>
      <c r="BS51" s="704"/>
      <c r="BT51" s="704"/>
      <c r="BU51" s="704"/>
      <c r="BV51" s="704"/>
      <c r="BW51" s="704"/>
      <c r="BX51" s="704"/>
      <c r="BY51" s="704"/>
      <c r="BZ51" s="704"/>
      <c r="CA51" s="704"/>
      <c r="CB51" s="704"/>
      <c r="CC51" s="704"/>
      <c r="CD51" s="704"/>
      <c r="CE51" s="704"/>
      <c r="CF51" s="704"/>
      <c r="CG51" s="704"/>
      <c r="CH51" s="704"/>
      <c r="CI51" s="704"/>
      <c r="CJ51" s="704"/>
      <c r="CK51" s="704"/>
      <c r="CL51" s="704"/>
      <c r="CM51" s="704"/>
      <c r="CN51" s="704"/>
      <c r="CO51" s="704"/>
      <c r="CP51" s="704"/>
      <c r="CQ51" s="704"/>
      <c r="CR51" s="704"/>
      <c r="CS51" s="704"/>
      <c r="CT51" s="704"/>
      <c r="CU51" s="704"/>
      <c r="CV51" s="704"/>
      <c r="CW51" s="704"/>
      <c r="CX51" s="704"/>
      <c r="CY51" s="704"/>
      <c r="CZ51" s="704"/>
      <c r="DA51" s="704"/>
      <c r="DB51" s="704"/>
      <c r="DC51" s="704"/>
      <c r="DD51" s="704"/>
      <c r="DE51" s="704"/>
      <c r="DF51" s="704"/>
      <c r="DG51" s="704"/>
      <c r="DH51" s="704"/>
      <c r="DI51" s="704"/>
      <c r="DJ51" s="704"/>
      <c r="DK51" s="704"/>
      <c r="DL51" s="704"/>
      <c r="DM51" s="704"/>
      <c r="DN51" s="704"/>
      <c r="DO51" s="704"/>
      <c r="DP51" s="704"/>
      <c r="DQ51" s="704"/>
      <c r="DR51" s="704"/>
      <c r="DS51" s="704"/>
      <c r="DT51" s="704"/>
      <c r="DU51" s="704"/>
      <c r="DV51" s="704"/>
      <c r="DW51" s="704"/>
      <c r="DX51" s="704"/>
      <c r="DY51" s="704"/>
      <c r="DZ51" s="704"/>
      <c r="EA51" s="704"/>
      <c r="EB51" s="704"/>
      <c r="EC51" s="704"/>
      <c r="ED51" s="704"/>
      <c r="EE51" s="704"/>
      <c r="EF51" s="704"/>
      <c r="EG51" s="704"/>
      <c r="EH51" s="704"/>
      <c r="EI51" s="704"/>
      <c r="EJ51" s="704"/>
      <c r="EK51" s="704"/>
      <c r="EL51" s="704"/>
      <c r="EM51" s="704"/>
      <c r="EN51" s="704"/>
      <c r="EO51" s="704"/>
      <c r="EP51" s="704"/>
      <c r="EQ51" s="704"/>
      <c r="ER51" s="704"/>
      <c r="ES51" s="704"/>
      <c r="ET51" s="704"/>
      <c r="EU51" s="704"/>
      <c r="FH51" s="704"/>
      <c r="FI51" s="704"/>
      <c r="FJ51" s="704"/>
      <c r="FK51" s="704"/>
      <c r="FL51" s="704"/>
      <c r="FM51" s="704"/>
      <c r="FN51" s="704"/>
      <c r="FO51" s="704"/>
      <c r="FP51" s="704"/>
      <c r="FQ51" s="704"/>
      <c r="FR51" s="704"/>
      <c r="FS51" s="704"/>
      <c r="FT51" s="704"/>
      <c r="FU51" s="704"/>
      <c r="FV51" s="704"/>
      <c r="FW51" s="704"/>
      <c r="FX51" s="704"/>
      <c r="FY51" s="704"/>
      <c r="FZ51" s="704"/>
      <c r="GA51" s="704"/>
      <c r="GB51" s="704"/>
      <c r="GC51" s="704"/>
      <c r="GD51" s="704"/>
      <c r="GE51" s="704"/>
      <c r="GF51" s="704"/>
      <c r="GG51" s="704"/>
      <c r="GH51" s="704"/>
      <c r="GI51" s="704"/>
      <c r="GJ51" s="704"/>
      <c r="GK51" s="704"/>
      <c r="GL51" s="704"/>
      <c r="GM51" s="704"/>
      <c r="GN51" s="704"/>
      <c r="GO51" s="704"/>
      <c r="GP51" s="878"/>
      <c r="GQ51" s="878"/>
      <c r="GR51" s="878"/>
      <c r="GS51" s="878"/>
      <c r="GT51" s="878"/>
      <c r="GU51" s="878"/>
      <c r="GV51" s="878"/>
      <c r="GW51" s="878"/>
      <c r="GX51" s="878"/>
      <c r="GY51" s="878"/>
      <c r="GZ51" s="878"/>
      <c r="HA51" s="878"/>
      <c r="HB51" s="878"/>
      <c r="HC51" s="878"/>
      <c r="HD51" s="878"/>
      <c r="HE51" s="878"/>
      <c r="HF51" s="878"/>
      <c r="HG51" s="878"/>
      <c r="HH51" s="878"/>
      <c r="HI51" s="878"/>
      <c r="HJ51" s="878"/>
      <c r="HK51" s="878"/>
      <c r="HL51" s="878"/>
      <c r="HM51" s="878"/>
      <c r="HN51" s="878"/>
      <c r="HO51" s="878"/>
      <c r="HP51" s="878"/>
      <c r="HQ51" s="878"/>
      <c r="HR51" s="878"/>
      <c r="HS51" s="878"/>
      <c r="HT51" s="878"/>
      <c r="HU51" s="878"/>
      <c r="HV51" s="878"/>
      <c r="HW51" s="878"/>
      <c r="HX51" s="878"/>
      <c r="HY51" s="878"/>
      <c r="HZ51" s="878"/>
      <c r="IA51" s="878"/>
      <c r="IB51" s="878"/>
      <c r="IC51" s="878"/>
      <c r="ID51" s="878"/>
      <c r="IE51" s="878"/>
      <c r="IF51" s="878"/>
      <c r="IG51" s="878"/>
      <c r="IH51" s="878"/>
      <c r="II51" s="878"/>
      <c r="IJ51" s="878"/>
      <c r="IK51" s="878"/>
      <c r="IL51" s="878"/>
      <c r="IM51" s="878"/>
      <c r="IN51" s="878"/>
      <c r="IO51" s="878"/>
      <c r="IP51" s="878"/>
      <c r="IQ51" s="878"/>
      <c r="IR51" s="878"/>
      <c r="IS51" s="878"/>
      <c r="IT51" s="878"/>
      <c r="IU51" s="878"/>
      <c r="IV51" s="878"/>
      <c r="IW51" s="878"/>
      <c r="IX51" s="814"/>
      <c r="IY51" s="814"/>
      <c r="IZ51" s="814"/>
      <c r="JA51" s="878"/>
      <c r="JB51" s="878"/>
      <c r="JC51" s="878"/>
      <c r="JD51" s="878"/>
      <c r="JE51" s="878"/>
      <c r="JF51" s="878"/>
      <c r="JG51" s="878"/>
      <c r="JH51" s="878"/>
      <c r="JI51" s="878"/>
    </row>
    <row r="52" spans="1:274" s="706" customFormat="1" ht="33.75" x14ac:dyDescent="0.25">
      <c r="A52" s="691">
        <v>231</v>
      </c>
      <c r="B52" s="693" t="s">
        <v>1206</v>
      </c>
      <c r="C52" s="696">
        <v>216</v>
      </c>
      <c r="D52" s="697">
        <v>632</v>
      </c>
      <c r="E52" s="707" t="s">
        <v>1122</v>
      </c>
      <c r="F52" s="699" t="s">
        <v>1121</v>
      </c>
      <c r="G52" s="700" t="s">
        <v>1226</v>
      </c>
      <c r="H52" s="751" t="s">
        <v>1127</v>
      </c>
      <c r="I52" s="767" t="s">
        <v>1113</v>
      </c>
      <c r="J52" s="753" t="s">
        <v>1139</v>
      </c>
      <c r="K52" s="761" t="s">
        <v>1115</v>
      </c>
      <c r="L52" s="761" t="s">
        <v>1116</v>
      </c>
      <c r="M52" s="753" t="s">
        <v>1140</v>
      </c>
      <c r="N52" s="753" t="s">
        <v>1141</v>
      </c>
      <c r="O52" s="753" t="s">
        <v>1128</v>
      </c>
      <c r="P52" s="753" t="s">
        <v>1227</v>
      </c>
      <c r="Q52" s="765">
        <v>5</v>
      </c>
      <c r="R52" s="753" t="s">
        <v>1160</v>
      </c>
      <c r="S52" s="755">
        <v>2</v>
      </c>
      <c r="T52" s="775">
        <v>2.11</v>
      </c>
      <c r="U52" s="771">
        <v>41456</v>
      </c>
      <c r="V52" s="772">
        <v>42522</v>
      </c>
      <c r="W52" s="701">
        <v>25</v>
      </c>
      <c r="X52" s="875"/>
      <c r="Y52" s="877"/>
      <c r="Z52" s="875">
        <f t="shared" si="0"/>
        <v>0</v>
      </c>
      <c r="AA52" s="702"/>
      <c r="AB52" s="702"/>
      <c r="AC52" s="702"/>
      <c r="AD52" s="702"/>
      <c r="AE52" s="702"/>
      <c r="AF52" s="702"/>
      <c r="AG52" s="702"/>
      <c r="AH52" s="702"/>
      <c r="AI52" s="691"/>
      <c r="AJ52" s="691"/>
      <c r="AK52" s="691"/>
      <c r="AL52" s="691"/>
      <c r="AM52" s="868">
        <f t="shared" si="1"/>
        <v>0</v>
      </c>
      <c r="AN52" s="868">
        <f t="shared" si="2"/>
        <v>0</v>
      </c>
      <c r="AO52" s="760">
        <v>500000</v>
      </c>
      <c r="AP52" s="868"/>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704"/>
      <c r="BN52" s="704"/>
      <c r="BO52" s="704"/>
      <c r="BP52" s="704"/>
      <c r="BQ52" s="704"/>
      <c r="BR52" s="704"/>
      <c r="BS52" s="704"/>
      <c r="BT52" s="704"/>
      <c r="BU52" s="704"/>
      <c r="BV52" s="704"/>
      <c r="BW52" s="704"/>
      <c r="BX52" s="704"/>
      <c r="BY52" s="704"/>
      <c r="BZ52" s="704"/>
      <c r="CA52" s="704"/>
      <c r="CB52" s="704"/>
      <c r="CC52" s="704"/>
      <c r="CD52" s="704"/>
      <c r="CE52" s="704"/>
      <c r="CF52" s="704"/>
      <c r="CG52" s="704"/>
      <c r="CH52" s="704"/>
      <c r="CI52" s="704"/>
      <c r="CJ52" s="704"/>
      <c r="CK52" s="704"/>
      <c r="CL52" s="704"/>
      <c r="CM52" s="704"/>
      <c r="CN52" s="704"/>
      <c r="CO52" s="704"/>
      <c r="CP52" s="704"/>
      <c r="CQ52" s="704"/>
      <c r="CR52" s="704"/>
      <c r="CS52" s="704"/>
      <c r="CT52" s="704"/>
      <c r="CU52" s="704"/>
      <c r="CV52" s="704"/>
      <c r="CW52" s="704"/>
      <c r="CX52" s="704"/>
      <c r="CY52" s="704"/>
      <c r="CZ52" s="704"/>
      <c r="DA52" s="704"/>
      <c r="DB52" s="704"/>
      <c r="DC52" s="704"/>
      <c r="DD52" s="704"/>
      <c r="DE52" s="704"/>
      <c r="DF52" s="704"/>
      <c r="DG52" s="704"/>
      <c r="DH52" s="704"/>
      <c r="DI52" s="704"/>
      <c r="DJ52" s="704"/>
      <c r="DK52" s="704"/>
      <c r="DL52" s="704"/>
      <c r="DM52" s="704"/>
      <c r="DN52" s="704"/>
      <c r="DO52" s="704"/>
      <c r="DP52" s="704"/>
      <c r="DQ52" s="704"/>
      <c r="DR52" s="704"/>
      <c r="DS52" s="704"/>
      <c r="DT52" s="704"/>
      <c r="DU52" s="704"/>
      <c r="DV52" s="704"/>
      <c r="DW52" s="704"/>
      <c r="DX52" s="704"/>
      <c r="DY52" s="704"/>
      <c r="DZ52" s="704"/>
      <c r="EA52" s="704"/>
      <c r="EB52" s="704"/>
      <c r="EC52" s="704"/>
      <c r="ED52" s="704"/>
      <c r="EE52" s="704"/>
      <c r="EF52" s="704"/>
      <c r="EG52" s="704"/>
      <c r="EH52" s="704"/>
      <c r="EI52" s="704"/>
      <c r="EJ52" s="704"/>
      <c r="EK52" s="704"/>
      <c r="EL52" s="704"/>
      <c r="EM52" s="704"/>
      <c r="EN52" s="704"/>
      <c r="EO52" s="704"/>
      <c r="EP52" s="704"/>
      <c r="EQ52" s="704"/>
      <c r="ER52" s="704"/>
      <c r="ES52" s="704"/>
      <c r="ET52" s="704"/>
      <c r="EU52" s="704"/>
      <c r="EV52" s="704"/>
      <c r="EW52" s="704"/>
      <c r="EX52" s="704"/>
      <c r="EY52" s="704"/>
      <c r="EZ52" s="704"/>
      <c r="FA52" s="704"/>
      <c r="FB52" s="704"/>
      <c r="FC52" s="704"/>
      <c r="FD52" s="704"/>
      <c r="FE52" s="704"/>
      <c r="FF52" s="704"/>
      <c r="FG52" s="704"/>
      <c r="GN52" s="704"/>
      <c r="GP52" s="746"/>
      <c r="GQ52" s="704"/>
      <c r="GR52" s="704"/>
      <c r="GS52" s="704"/>
      <c r="GT52" s="704"/>
      <c r="GU52" s="704"/>
      <c r="GV52" s="704"/>
      <c r="GW52" s="704"/>
      <c r="GX52" s="704"/>
      <c r="GY52" s="704"/>
      <c r="GZ52" s="704"/>
      <c r="HA52" s="704"/>
      <c r="HB52" s="704"/>
      <c r="HC52" s="704"/>
      <c r="HD52" s="704"/>
      <c r="HE52" s="704"/>
      <c r="HF52" s="704"/>
      <c r="HG52" s="704"/>
      <c r="HH52" s="704"/>
      <c r="HI52" s="704"/>
      <c r="HJ52" s="704"/>
      <c r="HK52" s="704"/>
      <c r="HL52" s="704"/>
      <c r="HM52" s="704"/>
      <c r="HN52" s="704"/>
      <c r="HO52" s="704"/>
      <c r="HP52" s="704"/>
      <c r="HQ52" s="704"/>
      <c r="IA52" s="704"/>
      <c r="IB52" s="704"/>
      <c r="IC52" s="704"/>
      <c r="ID52" s="704"/>
      <c r="IE52" s="704"/>
      <c r="IF52" s="704"/>
      <c r="IG52" s="704"/>
      <c r="IH52" s="704"/>
      <c r="II52" s="704"/>
      <c r="IJ52" s="704"/>
      <c r="IK52" s="704"/>
      <c r="IL52" s="704"/>
      <c r="IM52" s="704"/>
      <c r="IN52" s="704"/>
      <c r="IO52" s="704"/>
      <c r="IP52" s="704"/>
      <c r="IQ52" s="704"/>
      <c r="IR52" s="704"/>
      <c r="IS52" s="704"/>
      <c r="IT52" s="704"/>
      <c r="IU52" s="704"/>
      <c r="IV52" s="704"/>
      <c r="IW52" s="704"/>
      <c r="IX52" s="704"/>
      <c r="IY52" s="704"/>
      <c r="IZ52" s="704"/>
      <c r="JA52" s="878"/>
      <c r="JB52" s="878"/>
      <c r="JC52" s="878"/>
      <c r="JD52" s="878"/>
      <c r="JE52" s="878"/>
      <c r="JF52" s="878"/>
      <c r="JG52" s="878"/>
      <c r="JH52" s="878"/>
      <c r="JJ52" s="878"/>
      <c r="JK52" s="878"/>
      <c r="JL52" s="878"/>
      <c r="JM52" s="878"/>
      <c r="JN52" s="878"/>
    </row>
    <row r="53" spans="1:274" s="706" customFormat="1" ht="24.95" customHeight="1" x14ac:dyDescent="0.25">
      <c r="A53" s="691">
        <v>9</v>
      </c>
      <c r="B53" s="693" t="s">
        <v>1206</v>
      </c>
      <c r="C53" s="725">
        <v>204</v>
      </c>
      <c r="D53" s="724">
        <v>532</v>
      </c>
      <c r="E53" s="707">
        <v>25</v>
      </c>
      <c r="F53" s="699" t="s">
        <v>1121</v>
      </c>
      <c r="G53" s="700" t="s">
        <v>1505</v>
      </c>
      <c r="H53" s="767" t="s">
        <v>1112</v>
      </c>
      <c r="I53" s="752" t="s">
        <v>1113</v>
      </c>
      <c r="J53" s="753" t="s">
        <v>1139</v>
      </c>
      <c r="K53" s="770" t="s">
        <v>1115</v>
      </c>
      <c r="L53" s="761" t="s">
        <v>1124</v>
      </c>
      <c r="M53" s="753" t="s">
        <v>1140</v>
      </c>
      <c r="N53" s="753" t="s">
        <v>1141</v>
      </c>
      <c r="O53" s="753" t="s">
        <v>1128</v>
      </c>
      <c r="P53" s="753" t="s">
        <v>1129</v>
      </c>
      <c r="Q53" s="765">
        <v>8</v>
      </c>
      <c r="R53" s="765" t="s">
        <v>1120</v>
      </c>
      <c r="S53" s="755">
        <v>2</v>
      </c>
      <c r="T53" s="775">
        <v>2.11</v>
      </c>
      <c r="U53" s="757">
        <v>41334</v>
      </c>
      <c r="V53" s="758">
        <v>41791</v>
      </c>
      <c r="W53" s="701">
        <v>5</v>
      </c>
      <c r="X53" s="875"/>
      <c r="Y53" s="876">
        <v>60000</v>
      </c>
      <c r="Z53" s="875">
        <f t="shared" si="0"/>
        <v>60000</v>
      </c>
      <c r="AA53" s="691"/>
      <c r="AB53" s="691"/>
      <c r="AC53" s="691"/>
      <c r="AD53" s="702">
        <v>30000</v>
      </c>
      <c r="AE53" s="702">
        <v>30000</v>
      </c>
      <c r="AF53" s="691"/>
      <c r="AG53" s="691"/>
      <c r="AH53" s="691"/>
      <c r="AI53" s="691"/>
      <c r="AJ53" s="691"/>
      <c r="AK53" s="691"/>
      <c r="AL53" s="691"/>
      <c r="AM53" s="868">
        <f t="shared" si="1"/>
        <v>60000</v>
      </c>
      <c r="AN53" s="868">
        <f t="shared" si="2"/>
        <v>0</v>
      </c>
      <c r="AO53" s="691"/>
      <c r="AP53" s="868"/>
      <c r="AR53" s="704"/>
      <c r="AS53" s="704"/>
      <c r="AT53" s="704"/>
      <c r="AU53" s="704"/>
      <c r="AV53" s="704"/>
      <c r="AW53" s="704"/>
      <c r="AX53" s="704"/>
      <c r="AY53" s="704"/>
      <c r="AZ53" s="704"/>
      <c r="BA53" s="704"/>
      <c r="BB53" s="704"/>
      <c r="BC53" s="704"/>
      <c r="BD53" s="704"/>
      <c r="BE53" s="704"/>
      <c r="BF53" s="704"/>
      <c r="BG53" s="704"/>
      <c r="BH53" s="704"/>
      <c r="BI53" s="704"/>
      <c r="BJ53" s="704"/>
      <c r="BK53" s="704"/>
      <c r="BL53" s="704"/>
      <c r="BM53" s="704"/>
      <c r="BN53" s="704"/>
      <c r="BO53" s="704"/>
      <c r="BP53" s="704"/>
      <c r="BQ53" s="704"/>
      <c r="BR53" s="704"/>
      <c r="BS53" s="704"/>
      <c r="BT53" s="704"/>
      <c r="BU53" s="704"/>
      <c r="BV53" s="704"/>
      <c r="BW53" s="704"/>
      <c r="BX53" s="704"/>
      <c r="BY53" s="704"/>
      <c r="BZ53" s="704"/>
      <c r="CA53" s="704"/>
      <c r="CB53" s="704"/>
      <c r="CC53" s="704"/>
      <c r="CD53" s="704"/>
      <c r="CE53" s="704"/>
      <c r="CF53" s="704"/>
      <c r="CG53" s="704"/>
      <c r="CH53" s="704"/>
      <c r="CI53" s="704"/>
      <c r="CJ53" s="704"/>
      <c r="CK53" s="704"/>
      <c r="CL53" s="704"/>
      <c r="CM53" s="704"/>
      <c r="CN53" s="704"/>
      <c r="CO53" s="704"/>
      <c r="CP53" s="704"/>
      <c r="CQ53" s="704"/>
      <c r="CR53" s="704"/>
      <c r="CS53" s="704"/>
      <c r="CT53" s="704"/>
      <c r="CU53" s="704"/>
      <c r="CV53" s="704"/>
      <c r="CW53" s="704"/>
      <c r="CX53" s="704"/>
      <c r="CY53" s="704"/>
      <c r="CZ53" s="704"/>
      <c r="DA53" s="704"/>
      <c r="DB53" s="704"/>
      <c r="DC53" s="704"/>
      <c r="DD53" s="704"/>
      <c r="DE53" s="704"/>
      <c r="DF53" s="704"/>
      <c r="DG53" s="704"/>
      <c r="DH53" s="704"/>
      <c r="DI53" s="704"/>
      <c r="DJ53" s="704"/>
      <c r="DK53" s="704"/>
      <c r="DL53" s="704"/>
      <c r="DM53" s="704"/>
      <c r="DN53" s="704"/>
      <c r="DO53" s="704"/>
      <c r="DP53" s="704"/>
      <c r="DQ53" s="704"/>
      <c r="DR53" s="704"/>
      <c r="DS53" s="704"/>
      <c r="DT53" s="704"/>
      <c r="DU53" s="704"/>
      <c r="DV53" s="704"/>
      <c r="DW53" s="704"/>
      <c r="DX53" s="704"/>
      <c r="DY53" s="704"/>
      <c r="DZ53" s="704"/>
      <c r="EA53" s="704"/>
      <c r="EB53" s="704"/>
      <c r="EC53" s="704"/>
      <c r="ED53" s="704"/>
      <c r="EE53" s="704"/>
      <c r="EF53" s="704"/>
      <c r="EG53" s="704"/>
      <c r="EH53" s="704"/>
      <c r="EI53" s="704"/>
      <c r="EJ53" s="704"/>
      <c r="EK53" s="704"/>
      <c r="EL53" s="704"/>
      <c r="EM53" s="704"/>
      <c r="EN53" s="704"/>
      <c r="EO53" s="704"/>
      <c r="EP53" s="704"/>
      <c r="EQ53" s="704"/>
      <c r="ER53" s="704"/>
      <c r="ES53" s="704"/>
      <c r="ET53" s="704"/>
      <c r="EU53" s="704"/>
      <c r="EV53" s="704"/>
      <c r="EW53" s="704"/>
      <c r="EX53" s="704"/>
      <c r="EY53" s="704"/>
      <c r="EZ53" s="704"/>
      <c r="FA53" s="704"/>
      <c r="FB53" s="704"/>
      <c r="FC53" s="704"/>
      <c r="FD53" s="704"/>
      <c r="FE53" s="704"/>
      <c r="FF53" s="704"/>
      <c r="FG53" s="704"/>
      <c r="FH53" s="704"/>
      <c r="FI53" s="704"/>
      <c r="FJ53" s="704"/>
      <c r="FK53" s="704"/>
      <c r="FL53" s="704"/>
      <c r="GP53" s="878"/>
      <c r="GQ53" s="878"/>
      <c r="GR53" s="878"/>
      <c r="GS53" s="878"/>
      <c r="GT53" s="878"/>
      <c r="GU53" s="878"/>
      <c r="GV53" s="878"/>
      <c r="GW53" s="878"/>
      <c r="GX53" s="878"/>
      <c r="GY53" s="878"/>
      <c r="GZ53" s="878"/>
      <c r="HA53" s="878"/>
      <c r="HB53" s="878"/>
      <c r="HC53" s="878"/>
      <c r="HD53" s="878"/>
      <c r="HE53" s="878"/>
      <c r="HF53" s="878"/>
      <c r="HG53" s="878"/>
      <c r="HH53" s="878"/>
      <c r="HI53" s="878"/>
      <c r="HJ53" s="878"/>
      <c r="HK53" s="878"/>
      <c r="HL53" s="878"/>
      <c r="HM53" s="878"/>
      <c r="HN53" s="878"/>
      <c r="HO53" s="878"/>
      <c r="HP53" s="878"/>
      <c r="HQ53" s="878"/>
      <c r="HR53" s="878"/>
      <c r="HS53" s="878"/>
      <c r="HT53" s="878"/>
      <c r="HU53" s="878"/>
      <c r="HV53" s="878"/>
      <c r="HW53" s="878"/>
      <c r="HX53" s="878"/>
      <c r="HY53" s="878"/>
      <c r="HZ53" s="878"/>
      <c r="IA53" s="878"/>
      <c r="IB53" s="878"/>
      <c r="IC53" s="878"/>
      <c r="ID53" s="878"/>
      <c r="IE53" s="878"/>
      <c r="IF53" s="878"/>
      <c r="IG53" s="878"/>
      <c r="IH53" s="878"/>
      <c r="II53" s="878"/>
      <c r="IJ53" s="878"/>
      <c r="IK53" s="878"/>
      <c r="IL53" s="878"/>
      <c r="IM53" s="878"/>
      <c r="IN53" s="878"/>
      <c r="IO53" s="878"/>
      <c r="IP53" s="878"/>
      <c r="IQ53" s="878"/>
      <c r="IR53" s="878"/>
      <c r="IS53" s="878"/>
      <c r="IT53" s="878"/>
      <c r="IU53" s="878"/>
      <c r="IV53" s="878"/>
      <c r="IW53" s="878"/>
      <c r="IX53" s="704"/>
      <c r="IY53" s="704"/>
      <c r="IZ53" s="704"/>
      <c r="JA53" s="878"/>
      <c r="JB53" s="878"/>
      <c r="JC53" s="878"/>
      <c r="JD53" s="878"/>
      <c r="JE53" s="878"/>
      <c r="JF53" s="878"/>
      <c r="JG53" s="878"/>
      <c r="JH53" s="878"/>
      <c r="JI53" s="704"/>
    </row>
    <row r="54" spans="1:274" s="706" customFormat="1" ht="24.95" customHeight="1" x14ac:dyDescent="0.25">
      <c r="A54" s="691">
        <v>125</v>
      </c>
      <c r="B54" s="693" t="s">
        <v>1316</v>
      </c>
      <c r="C54" s="696">
        <v>241</v>
      </c>
      <c r="D54" s="697">
        <v>576</v>
      </c>
      <c r="E54" s="707">
        <v>22</v>
      </c>
      <c r="F54" s="699" t="s">
        <v>1319</v>
      </c>
      <c r="G54" s="699" t="s">
        <v>1558</v>
      </c>
      <c r="H54" s="767" t="s">
        <v>1112</v>
      </c>
      <c r="I54" s="752" t="s">
        <v>1113</v>
      </c>
      <c r="J54" s="761" t="s">
        <v>1135</v>
      </c>
      <c r="K54" s="777" t="s">
        <v>1151</v>
      </c>
      <c r="L54" s="777" t="s">
        <v>1116</v>
      </c>
      <c r="M54" s="753" t="s">
        <v>1199</v>
      </c>
      <c r="N54" s="753" t="s">
        <v>1317</v>
      </c>
      <c r="O54" s="753" t="s">
        <v>1317</v>
      </c>
      <c r="P54" s="753" t="s">
        <v>1556</v>
      </c>
      <c r="Q54" s="761">
        <v>9</v>
      </c>
      <c r="R54" s="765">
        <v>9</v>
      </c>
      <c r="S54" s="755">
        <v>2</v>
      </c>
      <c r="T54" s="763">
        <v>2.2000000000000002</v>
      </c>
      <c r="U54" s="757">
        <v>41091</v>
      </c>
      <c r="V54" s="757">
        <v>41426</v>
      </c>
      <c r="W54" s="701">
        <v>15</v>
      </c>
      <c r="X54" s="875"/>
      <c r="Y54" s="876">
        <v>13900</v>
      </c>
      <c r="Z54" s="875">
        <f t="shared" si="0"/>
        <v>13900</v>
      </c>
      <c r="AA54" s="691"/>
      <c r="AB54" s="691"/>
      <c r="AC54" s="691">
        <v>13900</v>
      </c>
      <c r="AD54" s="691"/>
      <c r="AE54" s="691"/>
      <c r="AF54" s="691"/>
      <c r="AG54" s="691"/>
      <c r="AH54" s="691"/>
      <c r="AI54" s="691"/>
      <c r="AJ54" s="691"/>
      <c r="AK54" s="691"/>
      <c r="AL54" s="691"/>
      <c r="AM54" s="868">
        <f t="shared" si="1"/>
        <v>13900</v>
      </c>
      <c r="AN54" s="868">
        <f t="shared" si="2"/>
        <v>0</v>
      </c>
      <c r="AO54" s="691"/>
      <c r="AP54" s="868"/>
      <c r="AR54" s="704"/>
      <c r="AS54" s="704"/>
      <c r="AT54" s="704"/>
      <c r="AU54" s="704"/>
      <c r="AV54" s="704"/>
      <c r="AW54" s="704"/>
      <c r="AX54" s="704"/>
      <c r="AY54" s="704"/>
      <c r="AZ54" s="704"/>
      <c r="BA54" s="704"/>
      <c r="BB54" s="704"/>
      <c r="BC54" s="704"/>
      <c r="BD54" s="704"/>
      <c r="BE54" s="704"/>
      <c r="BF54" s="704"/>
      <c r="BG54" s="704"/>
      <c r="BH54" s="704"/>
      <c r="BI54" s="704"/>
      <c r="BJ54" s="704"/>
      <c r="BK54" s="704"/>
      <c r="BL54" s="704"/>
      <c r="BM54" s="704"/>
      <c r="BN54" s="704"/>
      <c r="BO54" s="704"/>
      <c r="BP54" s="704"/>
      <c r="BQ54" s="704"/>
      <c r="BR54" s="704"/>
      <c r="BS54" s="704"/>
      <c r="BT54" s="704"/>
      <c r="BU54" s="704"/>
      <c r="BV54" s="704"/>
      <c r="BW54" s="704"/>
      <c r="BX54" s="704"/>
      <c r="BY54" s="704"/>
      <c r="BZ54" s="704"/>
      <c r="CA54" s="704"/>
      <c r="CB54" s="704"/>
      <c r="CC54" s="704"/>
      <c r="CD54" s="704"/>
      <c r="CE54" s="704"/>
      <c r="CF54" s="704"/>
      <c r="CG54" s="704"/>
      <c r="CH54" s="704"/>
      <c r="CI54" s="704"/>
      <c r="CJ54" s="704"/>
      <c r="CK54" s="704"/>
      <c r="CL54" s="704"/>
      <c r="CM54" s="704"/>
      <c r="CN54" s="704"/>
      <c r="CO54" s="704"/>
      <c r="CP54" s="704"/>
      <c r="CQ54" s="704"/>
      <c r="CR54" s="704"/>
      <c r="CS54" s="704"/>
      <c r="CT54" s="704"/>
      <c r="CU54" s="704"/>
      <c r="CV54" s="704"/>
      <c r="CW54" s="704"/>
      <c r="CX54" s="704"/>
      <c r="CY54" s="704"/>
      <c r="CZ54" s="704"/>
      <c r="DA54" s="704"/>
      <c r="DB54" s="704"/>
      <c r="DC54" s="704"/>
      <c r="DD54" s="704"/>
      <c r="DE54" s="704"/>
      <c r="DF54" s="704"/>
      <c r="DG54" s="704"/>
      <c r="DH54" s="704"/>
      <c r="DI54" s="704"/>
      <c r="DJ54" s="704"/>
      <c r="DK54" s="704"/>
      <c r="DL54" s="704"/>
      <c r="DM54" s="704"/>
      <c r="DN54" s="704"/>
      <c r="DO54" s="704"/>
      <c r="DP54" s="704"/>
      <c r="DQ54" s="704"/>
      <c r="DR54" s="704"/>
      <c r="DS54" s="704"/>
      <c r="DT54" s="704"/>
      <c r="DU54" s="704"/>
      <c r="DV54" s="704"/>
      <c r="DW54" s="704"/>
      <c r="DX54" s="704"/>
      <c r="DY54" s="704"/>
      <c r="DZ54" s="704"/>
      <c r="EA54" s="704"/>
      <c r="EB54" s="704"/>
      <c r="EC54" s="704"/>
      <c r="ED54" s="704"/>
      <c r="EE54" s="704"/>
      <c r="EF54" s="704"/>
      <c r="EG54" s="704"/>
      <c r="EH54" s="704"/>
      <c r="EI54" s="704"/>
      <c r="EJ54" s="704"/>
      <c r="EK54" s="704"/>
      <c r="EL54" s="704"/>
      <c r="EM54" s="704"/>
      <c r="EN54" s="704"/>
      <c r="EO54" s="704"/>
      <c r="EP54" s="704"/>
      <c r="EQ54" s="704"/>
      <c r="ER54" s="704"/>
      <c r="ES54" s="704"/>
      <c r="ET54" s="704"/>
      <c r="EU54" s="704"/>
      <c r="EV54" s="704"/>
      <c r="EW54" s="704"/>
      <c r="EX54" s="704"/>
      <c r="EY54" s="704"/>
      <c r="EZ54" s="704"/>
      <c r="FA54" s="704"/>
      <c r="FB54" s="704"/>
      <c r="FC54" s="704"/>
      <c r="FD54" s="704"/>
      <c r="FE54" s="704"/>
      <c r="FF54" s="704"/>
      <c r="FG54" s="704"/>
      <c r="FI54" s="704"/>
      <c r="FJ54" s="704"/>
      <c r="FM54" s="704"/>
      <c r="FN54" s="704"/>
      <c r="FO54" s="704"/>
      <c r="FP54" s="704"/>
      <c r="FQ54" s="704"/>
      <c r="FR54" s="704"/>
      <c r="FS54" s="704"/>
      <c r="FT54" s="704"/>
      <c r="FU54" s="704"/>
      <c r="FV54" s="704"/>
      <c r="FW54" s="704"/>
      <c r="FX54" s="704"/>
      <c r="FY54" s="704"/>
      <c r="FZ54" s="704"/>
      <c r="GA54" s="704"/>
      <c r="GB54" s="704"/>
      <c r="GC54" s="704"/>
      <c r="GD54" s="704"/>
      <c r="GE54" s="704"/>
      <c r="GF54" s="704"/>
      <c r="GG54" s="704"/>
      <c r="GH54" s="704"/>
      <c r="GI54" s="704"/>
      <c r="GJ54" s="704"/>
      <c r="GK54" s="704"/>
      <c r="GL54" s="704"/>
      <c r="GM54" s="704"/>
      <c r="GN54" s="704"/>
      <c r="GO54" s="704"/>
      <c r="GP54" s="878"/>
      <c r="GQ54" s="878"/>
      <c r="GR54" s="878"/>
      <c r="GS54" s="878"/>
      <c r="GT54" s="878"/>
      <c r="GU54" s="878"/>
      <c r="GV54" s="878"/>
      <c r="GW54" s="878"/>
      <c r="GX54" s="878"/>
      <c r="GY54" s="878"/>
      <c r="GZ54" s="878"/>
      <c r="HA54" s="878"/>
      <c r="HB54" s="878"/>
      <c r="HC54" s="878"/>
      <c r="HD54" s="878"/>
      <c r="HE54" s="878"/>
      <c r="HF54" s="878"/>
      <c r="HG54" s="878"/>
      <c r="HH54" s="878"/>
      <c r="HI54" s="878"/>
      <c r="HJ54" s="878"/>
      <c r="HK54" s="878"/>
      <c r="HL54" s="878"/>
      <c r="HM54" s="878"/>
      <c r="HN54" s="878"/>
      <c r="HO54" s="878"/>
      <c r="HP54" s="878"/>
      <c r="HQ54" s="878"/>
      <c r="HR54" s="878"/>
      <c r="HS54" s="878"/>
      <c r="HT54" s="878"/>
      <c r="HU54" s="878"/>
      <c r="HV54" s="878"/>
      <c r="HW54" s="878"/>
      <c r="HX54" s="878"/>
      <c r="HY54" s="878"/>
      <c r="HZ54" s="878"/>
      <c r="IA54" s="878"/>
      <c r="IB54" s="878"/>
      <c r="IC54" s="878"/>
      <c r="ID54" s="878"/>
      <c r="IE54" s="878"/>
      <c r="IF54" s="878"/>
      <c r="IG54" s="878"/>
      <c r="IH54" s="878"/>
      <c r="II54" s="878"/>
      <c r="IJ54" s="878"/>
      <c r="IK54" s="878"/>
      <c r="IL54" s="878"/>
      <c r="IM54" s="878"/>
      <c r="IN54" s="878"/>
      <c r="IO54" s="878"/>
      <c r="IP54" s="878"/>
      <c r="IQ54" s="878"/>
      <c r="IR54" s="878"/>
      <c r="IS54" s="878"/>
      <c r="IT54" s="878"/>
      <c r="IU54" s="878"/>
      <c r="IV54" s="878"/>
      <c r="IW54" s="878"/>
      <c r="IX54" s="878"/>
      <c r="IY54" s="878"/>
      <c r="IZ54" s="878"/>
      <c r="JI54" s="878"/>
      <c r="JJ54" s="878"/>
      <c r="JK54" s="878"/>
      <c r="JL54" s="878"/>
      <c r="JM54" s="878"/>
      <c r="JN54" s="878"/>
    </row>
    <row r="55" spans="1:274" s="706" customFormat="1" ht="24.95" customHeight="1" x14ac:dyDescent="0.25">
      <c r="A55" s="691">
        <v>239</v>
      </c>
      <c r="B55" s="693" t="s">
        <v>1360</v>
      </c>
      <c r="C55" s="696">
        <v>222</v>
      </c>
      <c r="D55" s="697">
        <v>672</v>
      </c>
      <c r="E55" s="707">
        <v>11</v>
      </c>
      <c r="F55" s="699" t="s">
        <v>1131</v>
      </c>
      <c r="G55" s="734" t="s">
        <v>1375</v>
      </c>
      <c r="H55" s="751" t="s">
        <v>1127</v>
      </c>
      <c r="I55" s="752" t="s">
        <v>1113</v>
      </c>
      <c r="J55" s="761" t="s">
        <v>1135</v>
      </c>
      <c r="K55" s="753" t="s">
        <v>1115</v>
      </c>
      <c r="L55" s="761" t="s">
        <v>1116</v>
      </c>
      <c r="M55" s="753" t="s">
        <v>1199</v>
      </c>
      <c r="N55" s="753" t="s">
        <v>1136</v>
      </c>
      <c r="O55" s="753" t="s">
        <v>1128</v>
      </c>
      <c r="P55" s="866" t="s">
        <v>1607</v>
      </c>
      <c r="Q55" s="761">
        <v>9</v>
      </c>
      <c r="R55" s="765">
        <v>9</v>
      </c>
      <c r="S55" s="755">
        <v>2</v>
      </c>
      <c r="T55" s="763">
        <v>2.2999999999999998</v>
      </c>
      <c r="U55" s="771">
        <v>41456</v>
      </c>
      <c r="V55" s="758">
        <v>41791</v>
      </c>
      <c r="W55" s="874">
        <v>20</v>
      </c>
      <c r="X55" s="875">
        <v>4531300</v>
      </c>
      <c r="Y55" s="875"/>
      <c r="Z55" s="875">
        <f t="shared" si="0"/>
        <v>4531300</v>
      </c>
      <c r="AA55" s="702">
        <v>377600</v>
      </c>
      <c r="AB55" s="702">
        <v>377600</v>
      </c>
      <c r="AC55" s="702">
        <v>377600</v>
      </c>
      <c r="AD55" s="702">
        <v>377600</v>
      </c>
      <c r="AE55" s="702">
        <v>377600</v>
      </c>
      <c r="AF55" s="702">
        <v>377600</v>
      </c>
      <c r="AG55" s="702">
        <v>377600</v>
      </c>
      <c r="AH55" s="702">
        <v>377600</v>
      </c>
      <c r="AI55" s="702">
        <v>377600</v>
      </c>
      <c r="AJ55" s="702">
        <v>377600</v>
      </c>
      <c r="AK55" s="702">
        <v>377600</v>
      </c>
      <c r="AL55" s="691">
        <v>377700</v>
      </c>
      <c r="AM55" s="868">
        <f t="shared" si="1"/>
        <v>4531300</v>
      </c>
      <c r="AN55" s="868">
        <f t="shared" si="2"/>
        <v>0</v>
      </c>
      <c r="AO55" s="760"/>
      <c r="AP55" s="868"/>
      <c r="AR55" s="704"/>
      <c r="AS55" s="704"/>
      <c r="AT55" s="704"/>
      <c r="AU55" s="704"/>
      <c r="AV55" s="704"/>
      <c r="AW55" s="704"/>
      <c r="AX55" s="704"/>
      <c r="AY55" s="704"/>
      <c r="AZ55" s="704"/>
      <c r="BA55" s="704"/>
      <c r="BB55" s="704"/>
      <c r="BC55" s="704"/>
      <c r="BD55" s="704"/>
      <c r="BE55" s="704"/>
      <c r="BF55" s="704"/>
      <c r="BG55" s="704"/>
      <c r="BH55" s="704"/>
      <c r="BI55" s="704"/>
      <c r="BJ55" s="704"/>
      <c r="BK55" s="704"/>
      <c r="BL55" s="704"/>
      <c r="BM55" s="704"/>
      <c r="BN55" s="704"/>
      <c r="BO55" s="704"/>
      <c r="BP55" s="704"/>
      <c r="BQ55" s="704"/>
      <c r="BR55" s="704"/>
      <c r="BS55" s="704"/>
      <c r="BT55" s="704"/>
      <c r="BU55" s="704"/>
      <c r="BV55" s="704"/>
      <c r="BW55" s="704"/>
      <c r="BX55" s="704"/>
      <c r="BY55" s="704"/>
      <c r="BZ55" s="704"/>
      <c r="CA55" s="704"/>
      <c r="CB55" s="704"/>
      <c r="CC55" s="704"/>
      <c r="CD55" s="704"/>
      <c r="CE55" s="704"/>
      <c r="CF55" s="704"/>
      <c r="CG55" s="704"/>
      <c r="CH55" s="704"/>
      <c r="CI55" s="704"/>
      <c r="CJ55" s="704"/>
      <c r="CK55" s="704"/>
      <c r="CL55" s="704"/>
      <c r="CM55" s="704"/>
      <c r="CN55" s="704"/>
      <c r="CO55" s="704"/>
      <c r="CP55" s="704"/>
      <c r="CQ55" s="704"/>
      <c r="CR55" s="704"/>
      <c r="CS55" s="704"/>
      <c r="CT55" s="704"/>
      <c r="CU55" s="704"/>
      <c r="CV55" s="704"/>
      <c r="CW55" s="704"/>
      <c r="CX55" s="704"/>
      <c r="CY55" s="704"/>
      <c r="CZ55" s="704"/>
      <c r="DA55" s="704"/>
      <c r="DB55" s="704"/>
      <c r="DC55" s="704"/>
      <c r="DD55" s="704"/>
      <c r="DE55" s="704"/>
      <c r="DF55" s="704"/>
      <c r="DG55" s="704"/>
      <c r="DH55" s="704"/>
      <c r="DI55" s="704"/>
      <c r="DJ55" s="704"/>
      <c r="DK55" s="704"/>
      <c r="DL55" s="704"/>
      <c r="DM55" s="704"/>
      <c r="DN55" s="704"/>
      <c r="DO55" s="704"/>
      <c r="DP55" s="704"/>
      <c r="DQ55" s="704"/>
      <c r="DR55" s="704"/>
      <c r="DS55" s="704"/>
      <c r="DT55" s="704"/>
      <c r="DU55" s="704"/>
      <c r="DV55" s="704"/>
      <c r="DW55" s="704"/>
      <c r="DX55" s="704"/>
      <c r="DY55" s="704"/>
      <c r="DZ55" s="704"/>
      <c r="EA55" s="704"/>
      <c r="EB55" s="704"/>
      <c r="EC55" s="704"/>
      <c r="ED55" s="704"/>
      <c r="EE55" s="704"/>
      <c r="EF55" s="704"/>
      <c r="EG55" s="704"/>
      <c r="EH55" s="704"/>
      <c r="EI55" s="704"/>
      <c r="EJ55" s="704"/>
      <c r="EK55" s="704"/>
      <c r="EL55" s="704"/>
      <c r="EM55" s="704"/>
      <c r="EN55" s="704"/>
      <c r="EO55" s="704"/>
      <c r="EP55" s="704"/>
      <c r="EQ55" s="704"/>
      <c r="ER55" s="704"/>
      <c r="ES55" s="704"/>
      <c r="ET55" s="704"/>
      <c r="EU55" s="704"/>
      <c r="FH55" s="704"/>
      <c r="FK55" s="704"/>
      <c r="FL55" s="704"/>
      <c r="FM55" s="704"/>
      <c r="FN55" s="704"/>
      <c r="FO55" s="704"/>
      <c r="FP55" s="704"/>
      <c r="FQ55" s="704"/>
      <c r="FR55" s="704"/>
      <c r="FS55" s="704"/>
      <c r="FT55" s="704"/>
      <c r="FU55" s="704"/>
      <c r="FV55" s="704"/>
      <c r="FW55" s="704"/>
      <c r="FX55" s="704"/>
      <c r="FY55" s="704"/>
      <c r="FZ55" s="704"/>
      <c r="GA55" s="704"/>
      <c r="GB55" s="704"/>
      <c r="GC55" s="704"/>
      <c r="GD55" s="704"/>
      <c r="GE55" s="704"/>
      <c r="GF55" s="704"/>
      <c r="GG55" s="704"/>
      <c r="GH55" s="704"/>
      <c r="GI55" s="704"/>
      <c r="GJ55" s="704"/>
      <c r="GK55" s="704"/>
      <c r="GL55" s="704"/>
      <c r="GM55" s="704"/>
      <c r="GN55" s="704"/>
      <c r="GO55" s="704"/>
      <c r="GQ55" s="704"/>
      <c r="GR55" s="704"/>
      <c r="GS55" s="704"/>
      <c r="GT55" s="704"/>
      <c r="GU55" s="704"/>
      <c r="GV55" s="704"/>
      <c r="GW55" s="704"/>
      <c r="GX55" s="704"/>
      <c r="GY55" s="704"/>
      <c r="GZ55" s="704"/>
      <c r="HA55" s="704"/>
      <c r="HB55" s="704"/>
      <c r="HC55" s="704"/>
      <c r="HD55" s="704"/>
      <c r="HE55" s="704"/>
      <c r="HF55" s="704"/>
      <c r="HG55" s="704"/>
      <c r="HH55" s="704"/>
      <c r="HI55" s="704"/>
      <c r="HJ55" s="704"/>
      <c r="HK55" s="704"/>
      <c r="HL55" s="704"/>
      <c r="HM55" s="704"/>
      <c r="HN55" s="704"/>
      <c r="HO55" s="704"/>
      <c r="HP55" s="704"/>
      <c r="HQ55" s="704"/>
      <c r="HR55" s="704"/>
      <c r="HS55" s="704"/>
      <c r="HT55" s="704"/>
      <c r="HU55" s="704"/>
      <c r="HV55" s="704"/>
      <c r="HW55" s="704"/>
      <c r="HX55" s="704"/>
      <c r="HY55" s="704"/>
      <c r="HZ55" s="704"/>
      <c r="IA55" s="704"/>
      <c r="IB55" s="704"/>
      <c r="IC55" s="704"/>
      <c r="ID55" s="704"/>
      <c r="IE55" s="704"/>
      <c r="IF55" s="704"/>
      <c r="IG55" s="704"/>
      <c r="IH55" s="704"/>
      <c r="II55" s="704"/>
      <c r="IJ55" s="704"/>
      <c r="IK55" s="704"/>
      <c r="IL55" s="704"/>
      <c r="IM55" s="704"/>
      <c r="IN55" s="704"/>
      <c r="IO55" s="704"/>
      <c r="IP55" s="704"/>
      <c r="IQ55" s="704"/>
      <c r="IR55" s="704"/>
      <c r="IS55" s="704"/>
      <c r="IT55" s="704"/>
      <c r="IU55" s="704"/>
      <c r="IX55" s="704"/>
      <c r="IY55" s="704"/>
      <c r="IZ55" s="704"/>
      <c r="JA55" s="878"/>
      <c r="JB55" s="878"/>
      <c r="JC55" s="878"/>
      <c r="JD55" s="878"/>
      <c r="JE55" s="878"/>
      <c r="JF55" s="878"/>
      <c r="JG55" s="878"/>
      <c r="JH55" s="878"/>
      <c r="JI55" s="878"/>
      <c r="JJ55" s="878"/>
      <c r="JK55" s="878"/>
      <c r="JL55" s="878"/>
      <c r="JM55" s="878"/>
      <c r="JN55" s="878"/>
    </row>
    <row r="56" spans="1:274" s="706" customFormat="1" ht="24.95" customHeight="1" x14ac:dyDescent="0.25">
      <c r="A56" s="691">
        <v>245</v>
      </c>
      <c r="B56" s="693" t="s">
        <v>1111</v>
      </c>
      <c r="C56" s="708">
        <v>222</v>
      </c>
      <c r="D56" s="709">
        <v>672</v>
      </c>
      <c r="E56" s="707">
        <v>71</v>
      </c>
      <c r="F56" s="699" t="s">
        <v>1131</v>
      </c>
      <c r="G56" s="715" t="s">
        <v>1132</v>
      </c>
      <c r="H56" s="751" t="s">
        <v>1127</v>
      </c>
      <c r="I56" s="752" t="s">
        <v>1113</v>
      </c>
      <c r="J56" s="761" t="s">
        <v>1135</v>
      </c>
      <c r="K56" s="761" t="s">
        <v>1115</v>
      </c>
      <c r="L56" s="761" t="s">
        <v>1116</v>
      </c>
      <c r="M56" s="753" t="s">
        <v>1117</v>
      </c>
      <c r="N56" s="753" t="s">
        <v>1136</v>
      </c>
      <c r="O56" s="753" t="s">
        <v>1128</v>
      </c>
      <c r="P56" s="866" t="s">
        <v>1484</v>
      </c>
      <c r="Q56" s="761">
        <v>9</v>
      </c>
      <c r="R56" s="761">
        <v>9</v>
      </c>
      <c r="S56" s="755">
        <v>2</v>
      </c>
      <c r="T56" s="763">
        <v>2.2999999999999998</v>
      </c>
      <c r="U56" s="757">
        <v>41456</v>
      </c>
      <c r="V56" s="758">
        <v>41791</v>
      </c>
      <c r="W56" s="874">
        <v>20</v>
      </c>
      <c r="X56" s="875">
        <v>1530000</v>
      </c>
      <c r="Y56" s="876">
        <v>700000</v>
      </c>
      <c r="Z56" s="875">
        <f t="shared" si="0"/>
        <v>2230000</v>
      </c>
      <c r="AA56" s="702">
        <v>185800</v>
      </c>
      <c r="AB56" s="702">
        <v>185800</v>
      </c>
      <c r="AC56" s="702">
        <v>185800</v>
      </c>
      <c r="AD56" s="702">
        <v>185800</v>
      </c>
      <c r="AE56" s="702">
        <v>185800</v>
      </c>
      <c r="AF56" s="702">
        <v>185800</v>
      </c>
      <c r="AG56" s="702">
        <v>185800</v>
      </c>
      <c r="AH56" s="702">
        <v>185800</v>
      </c>
      <c r="AI56" s="702">
        <v>185800</v>
      </c>
      <c r="AJ56" s="702">
        <v>185800</v>
      </c>
      <c r="AK56" s="702">
        <v>185800</v>
      </c>
      <c r="AL56" s="691">
        <v>186200</v>
      </c>
      <c r="AM56" s="868">
        <f t="shared" si="1"/>
        <v>2230000</v>
      </c>
      <c r="AN56" s="868">
        <f t="shared" si="2"/>
        <v>0</v>
      </c>
      <c r="AO56" s="760"/>
      <c r="AP56" s="868"/>
      <c r="AR56" s="704"/>
      <c r="AS56" s="704"/>
      <c r="AT56" s="704"/>
      <c r="AU56" s="704"/>
      <c r="AV56" s="704"/>
      <c r="AW56" s="704"/>
      <c r="AX56" s="704"/>
      <c r="AY56" s="704"/>
      <c r="AZ56" s="704"/>
      <c r="BA56" s="704"/>
      <c r="BB56" s="704"/>
      <c r="BC56" s="704"/>
      <c r="BD56" s="704"/>
      <c r="BE56" s="704"/>
      <c r="BF56" s="704"/>
      <c r="BG56" s="704"/>
      <c r="BH56" s="704"/>
      <c r="BI56" s="704"/>
      <c r="BJ56" s="704"/>
      <c r="BK56" s="704"/>
      <c r="BL56" s="704"/>
      <c r="BM56" s="704"/>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704"/>
      <c r="DC56" s="704"/>
      <c r="DD56" s="704"/>
      <c r="DE56" s="704"/>
      <c r="DF56" s="704"/>
      <c r="DG56" s="704"/>
      <c r="DH56" s="704"/>
      <c r="DI56" s="704"/>
      <c r="DJ56" s="704"/>
      <c r="DK56" s="704"/>
      <c r="DL56" s="704"/>
      <c r="DM56" s="704"/>
      <c r="DN56" s="704"/>
      <c r="DO56" s="704"/>
      <c r="DP56" s="704"/>
      <c r="DQ56" s="704"/>
      <c r="DR56" s="704"/>
      <c r="DS56" s="704"/>
      <c r="DT56" s="704"/>
      <c r="DU56" s="704"/>
      <c r="DV56" s="704"/>
      <c r="DW56" s="704"/>
      <c r="DX56" s="704"/>
      <c r="DY56" s="704"/>
      <c r="DZ56" s="704"/>
      <c r="EA56" s="704"/>
      <c r="EB56" s="704"/>
      <c r="EC56" s="704"/>
      <c r="ED56" s="704"/>
      <c r="EE56" s="704"/>
      <c r="EF56" s="704"/>
      <c r="EG56" s="704"/>
      <c r="EH56" s="704"/>
      <c r="EI56" s="704"/>
      <c r="EJ56" s="704"/>
      <c r="EK56" s="704"/>
      <c r="EL56" s="704"/>
      <c r="EM56" s="704"/>
      <c r="EN56" s="704"/>
      <c r="EO56" s="704"/>
      <c r="EP56" s="704"/>
      <c r="EQ56" s="704"/>
      <c r="ER56" s="704"/>
      <c r="ES56" s="704"/>
      <c r="ET56" s="704"/>
      <c r="EU56" s="704"/>
      <c r="EV56" s="704"/>
      <c r="EW56" s="704"/>
      <c r="EX56" s="704"/>
      <c r="EY56" s="704"/>
      <c r="EZ56" s="704"/>
      <c r="FA56" s="704"/>
      <c r="FB56" s="704"/>
      <c r="FC56" s="704"/>
      <c r="FD56" s="704"/>
      <c r="FE56" s="704"/>
      <c r="FF56" s="704"/>
      <c r="FG56" s="704"/>
      <c r="FH56" s="704"/>
      <c r="FI56" s="704"/>
      <c r="FJ56" s="704"/>
      <c r="FK56" s="704"/>
      <c r="FL56" s="704"/>
      <c r="FM56" s="704"/>
      <c r="FN56" s="704"/>
      <c r="FO56" s="704"/>
      <c r="FP56" s="704"/>
      <c r="FQ56" s="704"/>
      <c r="FR56" s="704"/>
      <c r="FS56" s="704"/>
      <c r="FT56" s="704"/>
      <c r="FU56" s="704"/>
      <c r="FV56" s="704"/>
      <c r="FW56" s="704"/>
      <c r="FX56" s="704"/>
      <c r="FY56" s="704"/>
      <c r="FZ56" s="704"/>
      <c r="GA56" s="704"/>
      <c r="GB56" s="704"/>
      <c r="GC56" s="704"/>
      <c r="GD56" s="704"/>
      <c r="GE56" s="704"/>
      <c r="GF56" s="704"/>
      <c r="GG56" s="704"/>
      <c r="GH56" s="704"/>
      <c r="GI56" s="704"/>
      <c r="GJ56" s="704"/>
      <c r="GK56" s="704"/>
      <c r="GL56" s="704"/>
      <c r="GM56" s="704"/>
      <c r="GN56" s="704"/>
      <c r="GO56" s="704"/>
      <c r="GP56" s="746"/>
      <c r="IA56" s="704"/>
      <c r="IB56" s="704"/>
      <c r="IC56" s="704"/>
      <c r="ID56" s="704"/>
      <c r="IE56" s="704"/>
      <c r="IF56" s="704"/>
      <c r="IG56" s="704"/>
      <c r="IH56" s="704"/>
      <c r="II56" s="704"/>
      <c r="IJ56" s="704"/>
      <c r="IK56" s="704"/>
      <c r="IL56" s="704"/>
      <c r="IM56" s="704"/>
      <c r="IN56" s="704"/>
      <c r="IO56" s="704"/>
      <c r="IP56" s="704"/>
      <c r="IQ56" s="704"/>
      <c r="IR56" s="704"/>
      <c r="IS56" s="704"/>
      <c r="IT56" s="704"/>
      <c r="IU56" s="704"/>
      <c r="IX56" s="704"/>
      <c r="IY56" s="704"/>
      <c r="IZ56" s="704"/>
      <c r="JI56" s="878"/>
      <c r="JJ56" s="878"/>
      <c r="JK56" s="878"/>
      <c r="JL56" s="878"/>
      <c r="JM56" s="878"/>
      <c r="JN56" s="878"/>
    </row>
    <row r="57" spans="1:274" s="706" customFormat="1" ht="24.95" customHeight="1" x14ac:dyDescent="0.25">
      <c r="A57" s="691">
        <v>260</v>
      </c>
      <c r="B57" s="693" t="s">
        <v>1111</v>
      </c>
      <c r="C57" s="696">
        <v>234</v>
      </c>
      <c r="D57" s="697">
        <v>632</v>
      </c>
      <c r="E57" s="697">
        <v>22</v>
      </c>
      <c r="F57" s="699" t="s">
        <v>1121</v>
      </c>
      <c r="G57" s="715" t="s">
        <v>1132</v>
      </c>
      <c r="H57" s="767" t="s">
        <v>1127</v>
      </c>
      <c r="I57" s="752" t="s">
        <v>1113</v>
      </c>
      <c r="J57" s="761" t="s">
        <v>1114</v>
      </c>
      <c r="K57" s="753" t="s">
        <v>1115</v>
      </c>
      <c r="L57" s="753" t="s">
        <v>1115</v>
      </c>
      <c r="M57" s="753" t="s">
        <v>1117</v>
      </c>
      <c r="N57" s="753" t="s">
        <v>1118</v>
      </c>
      <c r="O57" s="753" t="s">
        <v>1128</v>
      </c>
      <c r="P57" s="753" t="s">
        <v>1134</v>
      </c>
      <c r="Q57" s="761">
        <v>9</v>
      </c>
      <c r="R57" s="761">
        <v>9</v>
      </c>
      <c r="S57" s="755">
        <v>2</v>
      </c>
      <c r="T57" s="763">
        <v>2.1</v>
      </c>
      <c r="U57" s="772">
        <v>41091</v>
      </c>
      <c r="V57" s="771">
        <v>41426</v>
      </c>
      <c r="W57" s="874">
        <v>20</v>
      </c>
      <c r="X57" s="875"/>
      <c r="Y57" s="876">
        <v>960000</v>
      </c>
      <c r="Z57" s="875">
        <f t="shared" si="0"/>
        <v>960000</v>
      </c>
      <c r="AA57" s="691"/>
      <c r="AB57" s="691"/>
      <c r="AC57" s="691">
        <f t="shared" ref="AC57:AL57" si="3">96000</f>
        <v>96000</v>
      </c>
      <c r="AD57" s="691">
        <f t="shared" si="3"/>
        <v>96000</v>
      </c>
      <c r="AE57" s="691">
        <f t="shared" si="3"/>
        <v>96000</v>
      </c>
      <c r="AF57" s="691">
        <f t="shared" si="3"/>
        <v>96000</v>
      </c>
      <c r="AG57" s="691">
        <f t="shared" si="3"/>
        <v>96000</v>
      </c>
      <c r="AH57" s="691">
        <f t="shared" si="3"/>
        <v>96000</v>
      </c>
      <c r="AI57" s="691">
        <f t="shared" si="3"/>
        <v>96000</v>
      </c>
      <c r="AJ57" s="691">
        <f t="shared" si="3"/>
        <v>96000</v>
      </c>
      <c r="AK57" s="691">
        <f t="shared" si="3"/>
        <v>96000</v>
      </c>
      <c r="AL57" s="691">
        <f t="shared" si="3"/>
        <v>96000</v>
      </c>
      <c r="AM57" s="868">
        <f t="shared" si="1"/>
        <v>960000</v>
      </c>
      <c r="AN57" s="868">
        <f t="shared" si="2"/>
        <v>0</v>
      </c>
      <c r="AO57" s="691"/>
      <c r="AP57" s="868"/>
      <c r="AR57" s="704"/>
      <c r="AS57" s="704"/>
      <c r="AT57" s="704"/>
      <c r="AU57" s="704"/>
      <c r="AV57" s="704"/>
      <c r="AW57" s="704"/>
      <c r="AX57" s="704"/>
      <c r="AY57" s="704"/>
      <c r="AZ57" s="704"/>
      <c r="BA57" s="704"/>
      <c r="BB57" s="704"/>
      <c r="BC57" s="704"/>
      <c r="BD57" s="704"/>
      <c r="BE57" s="704"/>
      <c r="BF57" s="704"/>
      <c r="BG57" s="704"/>
      <c r="BH57" s="704"/>
      <c r="BI57" s="704"/>
      <c r="BJ57" s="704"/>
      <c r="BK57" s="704"/>
      <c r="BL57" s="704"/>
      <c r="BM57" s="704"/>
      <c r="BN57" s="704"/>
      <c r="BO57" s="704"/>
      <c r="BP57" s="704"/>
      <c r="BQ57" s="704"/>
      <c r="BR57" s="704"/>
      <c r="BS57" s="704"/>
      <c r="BT57" s="704"/>
      <c r="BU57" s="704"/>
      <c r="BV57" s="704"/>
      <c r="BW57" s="704"/>
      <c r="BX57" s="704"/>
      <c r="BY57" s="704"/>
      <c r="BZ57" s="704"/>
      <c r="CA57" s="704"/>
      <c r="CB57" s="704"/>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704"/>
      <c r="DA57" s="704"/>
      <c r="DB57" s="704"/>
      <c r="DC57" s="704"/>
      <c r="DD57" s="704"/>
      <c r="DE57" s="704"/>
      <c r="DF57" s="704"/>
      <c r="DG57" s="704"/>
      <c r="DH57" s="704"/>
      <c r="DI57" s="704"/>
      <c r="DJ57" s="704"/>
      <c r="DK57" s="704"/>
      <c r="DL57" s="704"/>
      <c r="DM57" s="704"/>
      <c r="DN57" s="704"/>
      <c r="DO57" s="704"/>
      <c r="DP57" s="704"/>
      <c r="DQ57" s="704"/>
      <c r="DR57" s="704"/>
      <c r="DS57" s="704"/>
      <c r="DT57" s="704"/>
      <c r="DU57" s="704"/>
      <c r="DV57" s="704"/>
      <c r="DW57" s="704"/>
      <c r="DX57" s="704"/>
      <c r="DY57" s="704"/>
      <c r="DZ57" s="704"/>
      <c r="EA57" s="704"/>
      <c r="EB57" s="704"/>
      <c r="EC57" s="704"/>
      <c r="ED57" s="704"/>
      <c r="EE57" s="704"/>
      <c r="EF57" s="704"/>
      <c r="EG57" s="704"/>
      <c r="EH57" s="704"/>
      <c r="EI57" s="704"/>
      <c r="EJ57" s="704"/>
      <c r="EK57" s="704"/>
      <c r="EL57" s="704"/>
      <c r="EM57" s="704"/>
      <c r="EN57" s="704"/>
      <c r="EO57" s="704"/>
      <c r="EP57" s="704"/>
      <c r="EQ57" s="704"/>
      <c r="ER57" s="704"/>
      <c r="ES57" s="704"/>
      <c r="ET57" s="704"/>
      <c r="EU57" s="704"/>
      <c r="FH57" s="704"/>
      <c r="FK57" s="704"/>
      <c r="FL57" s="704"/>
      <c r="FM57" s="704"/>
      <c r="FN57" s="704"/>
      <c r="FO57" s="704"/>
      <c r="FP57" s="704"/>
      <c r="FQ57" s="704"/>
      <c r="FR57" s="704"/>
      <c r="FS57" s="704"/>
      <c r="FT57" s="704"/>
      <c r="FU57" s="704"/>
      <c r="FV57" s="704"/>
      <c r="FW57" s="704"/>
      <c r="FX57" s="704"/>
      <c r="FY57" s="704"/>
      <c r="FZ57" s="704"/>
      <c r="GA57" s="704"/>
      <c r="GB57" s="704"/>
      <c r="GC57" s="704"/>
      <c r="GD57" s="704"/>
      <c r="GE57" s="704"/>
      <c r="GF57" s="704"/>
      <c r="GG57" s="704"/>
      <c r="GH57" s="704"/>
      <c r="GI57" s="704"/>
      <c r="GJ57" s="704"/>
      <c r="GK57" s="704"/>
      <c r="GL57" s="704"/>
      <c r="GM57" s="704"/>
      <c r="GP57" s="878"/>
      <c r="GQ57" s="878"/>
      <c r="GR57" s="878"/>
      <c r="GS57" s="878"/>
      <c r="GT57" s="878"/>
      <c r="GU57" s="878"/>
      <c r="GV57" s="878"/>
      <c r="GW57" s="878"/>
      <c r="GX57" s="878"/>
      <c r="GY57" s="878"/>
      <c r="GZ57" s="878"/>
      <c r="HA57" s="878"/>
      <c r="HB57" s="878"/>
      <c r="HC57" s="878"/>
      <c r="HD57" s="878"/>
      <c r="HE57" s="878"/>
      <c r="HF57" s="878"/>
      <c r="HG57" s="878"/>
      <c r="HH57" s="878"/>
      <c r="HI57" s="878"/>
      <c r="HJ57" s="878"/>
      <c r="HK57" s="878"/>
      <c r="HL57" s="878"/>
      <c r="HM57" s="878"/>
      <c r="HN57" s="878"/>
      <c r="HO57" s="878"/>
      <c r="HP57" s="878"/>
      <c r="HQ57" s="878"/>
      <c r="HR57" s="878"/>
      <c r="HS57" s="878"/>
      <c r="HT57" s="878"/>
      <c r="HU57" s="878"/>
      <c r="HV57" s="878"/>
      <c r="HW57" s="878"/>
      <c r="HX57" s="878"/>
      <c r="HY57" s="878"/>
      <c r="HZ57" s="878"/>
      <c r="IA57" s="878"/>
      <c r="IB57" s="878"/>
      <c r="IC57" s="878"/>
      <c r="ID57" s="878"/>
      <c r="IE57" s="878"/>
      <c r="IF57" s="878"/>
      <c r="IG57" s="878"/>
      <c r="IH57" s="878"/>
      <c r="II57" s="878"/>
      <c r="IJ57" s="878"/>
      <c r="IK57" s="878"/>
      <c r="IL57" s="878"/>
      <c r="IM57" s="878"/>
      <c r="IN57" s="878"/>
      <c r="IO57" s="878"/>
      <c r="IP57" s="878"/>
      <c r="IQ57" s="878"/>
      <c r="IR57" s="878"/>
      <c r="IS57" s="878"/>
      <c r="IT57" s="878"/>
      <c r="IU57" s="878"/>
      <c r="IV57" s="878"/>
      <c r="IW57" s="878"/>
      <c r="IX57" s="878"/>
      <c r="IY57" s="878"/>
      <c r="IZ57" s="878"/>
      <c r="JA57" s="878"/>
      <c r="JB57" s="878"/>
      <c r="JC57" s="878"/>
      <c r="JD57" s="878"/>
      <c r="JE57" s="878"/>
      <c r="JF57" s="878"/>
      <c r="JG57" s="878"/>
      <c r="JH57" s="878"/>
      <c r="JJ57" s="704"/>
      <c r="JK57" s="704"/>
      <c r="JL57" s="704"/>
      <c r="JM57" s="704"/>
      <c r="JN57" s="704"/>
    </row>
    <row r="58" spans="1:274" s="706" customFormat="1" ht="24.95" customHeight="1" x14ac:dyDescent="0.25">
      <c r="A58" s="691">
        <v>263</v>
      </c>
      <c r="B58" s="693" t="s">
        <v>1352</v>
      </c>
      <c r="C58" s="696">
        <v>234</v>
      </c>
      <c r="D58" s="697">
        <v>632</v>
      </c>
      <c r="E58" s="707">
        <v>25</v>
      </c>
      <c r="F58" s="699" t="s">
        <v>1121</v>
      </c>
      <c r="G58" s="699" t="s">
        <v>1620</v>
      </c>
      <c r="H58" s="751" t="s">
        <v>1127</v>
      </c>
      <c r="I58" s="752" t="s">
        <v>1113</v>
      </c>
      <c r="J58" s="761" t="s">
        <v>1135</v>
      </c>
      <c r="K58" s="753" t="s">
        <v>1151</v>
      </c>
      <c r="L58" s="753" t="s">
        <v>1116</v>
      </c>
      <c r="M58" s="753" t="s">
        <v>1199</v>
      </c>
      <c r="N58" s="753" t="s">
        <v>1128</v>
      </c>
      <c r="O58" s="753" t="s">
        <v>1128</v>
      </c>
      <c r="P58" s="753" t="s">
        <v>1392</v>
      </c>
      <c r="Q58" s="761">
        <v>9</v>
      </c>
      <c r="R58" s="765">
        <v>9</v>
      </c>
      <c r="S58" s="755">
        <v>2</v>
      </c>
      <c r="T58" s="763">
        <v>2.1</v>
      </c>
      <c r="U58" s="771">
        <v>41456</v>
      </c>
      <c r="V58" s="771">
        <v>41791</v>
      </c>
      <c r="W58" s="701">
        <v>20</v>
      </c>
      <c r="X58" s="875">
        <v>790000</v>
      </c>
      <c r="Y58" s="877"/>
      <c r="Z58" s="875">
        <f t="shared" si="0"/>
        <v>790000</v>
      </c>
      <c r="AA58" s="702"/>
      <c r="AB58" s="702"/>
      <c r="AC58" s="702"/>
      <c r="AD58" s="702"/>
      <c r="AE58" s="702">
        <v>500000</v>
      </c>
      <c r="AF58" s="702">
        <v>290000</v>
      </c>
      <c r="AG58" s="702"/>
      <c r="AH58" s="702"/>
      <c r="AI58" s="691"/>
      <c r="AJ58" s="691"/>
      <c r="AK58" s="691"/>
      <c r="AL58" s="691"/>
      <c r="AM58" s="868">
        <f t="shared" si="1"/>
        <v>790000</v>
      </c>
      <c r="AN58" s="868">
        <f t="shared" si="2"/>
        <v>0</v>
      </c>
      <c r="AO58" s="760"/>
      <c r="AP58" s="868"/>
      <c r="AR58" s="704"/>
      <c r="AS58" s="704"/>
      <c r="AT58" s="704"/>
      <c r="AU58" s="704"/>
      <c r="AV58" s="704"/>
      <c r="AW58" s="704"/>
      <c r="AX58" s="704"/>
      <c r="AY58" s="704"/>
      <c r="AZ58" s="704"/>
      <c r="BA58" s="704"/>
      <c r="BB58" s="704"/>
      <c r="BC58" s="704"/>
      <c r="BD58" s="704"/>
      <c r="BE58" s="704"/>
      <c r="BF58" s="704"/>
      <c r="BG58" s="704"/>
      <c r="BH58" s="704"/>
      <c r="BI58" s="704"/>
      <c r="BJ58" s="704"/>
      <c r="BK58" s="704"/>
      <c r="BL58" s="704"/>
      <c r="BM58" s="704"/>
      <c r="BN58" s="704"/>
      <c r="BO58" s="704"/>
      <c r="BP58" s="704"/>
      <c r="BQ58" s="704"/>
      <c r="BR58" s="704"/>
      <c r="BS58" s="704"/>
      <c r="BT58" s="704"/>
      <c r="BU58" s="704"/>
      <c r="BV58" s="704"/>
      <c r="BW58" s="704"/>
      <c r="BX58" s="704"/>
      <c r="BY58" s="704"/>
      <c r="BZ58" s="704"/>
      <c r="CA58" s="704"/>
      <c r="CB58" s="704"/>
      <c r="CC58" s="704"/>
      <c r="CD58" s="704"/>
      <c r="CE58" s="704"/>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4"/>
      <c r="DV58" s="704"/>
      <c r="DW58" s="704"/>
      <c r="DX58" s="704"/>
      <c r="DY58" s="704"/>
      <c r="DZ58" s="704"/>
      <c r="EA58" s="704"/>
      <c r="EB58" s="704"/>
      <c r="EC58" s="704"/>
      <c r="ED58" s="704"/>
      <c r="EE58" s="704"/>
      <c r="EF58" s="704"/>
      <c r="EG58" s="704"/>
      <c r="EH58" s="704"/>
      <c r="EI58" s="704"/>
      <c r="EJ58" s="704"/>
      <c r="EK58" s="704"/>
      <c r="EL58" s="704"/>
      <c r="EM58" s="704"/>
      <c r="EN58" s="704"/>
      <c r="EO58" s="704"/>
      <c r="EP58" s="704"/>
      <c r="EQ58" s="704"/>
      <c r="ER58" s="704"/>
      <c r="ES58" s="704"/>
      <c r="ET58" s="704"/>
      <c r="EU58" s="704"/>
      <c r="FH58" s="704"/>
      <c r="FI58" s="704"/>
      <c r="FJ58" s="704"/>
      <c r="FK58" s="704"/>
      <c r="FL58" s="704"/>
      <c r="FM58" s="704"/>
      <c r="FN58" s="704"/>
      <c r="FO58" s="704"/>
      <c r="FP58" s="704"/>
      <c r="FQ58" s="704"/>
      <c r="FR58" s="704"/>
      <c r="FS58" s="704"/>
      <c r="FT58" s="704"/>
      <c r="FU58" s="704"/>
      <c r="FV58" s="704"/>
      <c r="FW58" s="704"/>
      <c r="FX58" s="704"/>
      <c r="FY58" s="704"/>
      <c r="FZ58" s="704"/>
      <c r="GA58" s="704"/>
      <c r="GB58" s="704"/>
      <c r="GC58" s="704"/>
      <c r="GD58" s="704"/>
      <c r="GE58" s="704"/>
      <c r="GF58" s="704"/>
      <c r="GG58" s="704"/>
      <c r="GH58" s="704"/>
      <c r="GI58" s="704"/>
      <c r="GJ58" s="704"/>
      <c r="GK58" s="704"/>
      <c r="GL58" s="704"/>
      <c r="GM58" s="704"/>
      <c r="GN58" s="704"/>
      <c r="HR58" s="704"/>
      <c r="HS58" s="704"/>
      <c r="HT58" s="704"/>
      <c r="HU58" s="704"/>
      <c r="HV58" s="704"/>
      <c r="HW58" s="704"/>
      <c r="HX58" s="704"/>
      <c r="HY58" s="704"/>
      <c r="HZ58" s="704"/>
      <c r="IV58" s="704"/>
      <c r="IW58" s="704"/>
      <c r="IX58" s="878"/>
      <c r="IY58" s="878"/>
      <c r="IZ58" s="878"/>
      <c r="JA58" s="878"/>
      <c r="JB58" s="878"/>
      <c r="JC58" s="878"/>
      <c r="JD58" s="878"/>
      <c r="JE58" s="878"/>
      <c r="JF58" s="878"/>
      <c r="JG58" s="878"/>
      <c r="JH58" s="878"/>
      <c r="JJ58" s="878"/>
      <c r="JK58" s="878"/>
      <c r="JL58" s="878"/>
      <c r="JM58" s="878"/>
      <c r="JN58" s="878"/>
    </row>
    <row r="59" spans="1:274" s="706" customFormat="1" ht="24.95" customHeight="1" x14ac:dyDescent="0.25">
      <c r="A59" s="691">
        <v>303</v>
      </c>
      <c r="B59" s="693" t="s">
        <v>1316</v>
      </c>
      <c r="C59" s="696">
        <v>255</v>
      </c>
      <c r="D59" s="697">
        <v>672</v>
      </c>
      <c r="E59" s="707">
        <v>9</v>
      </c>
      <c r="F59" s="699" t="s">
        <v>1327</v>
      </c>
      <c r="G59" s="699" t="s">
        <v>1339</v>
      </c>
      <c r="H59" s="751" t="s">
        <v>1127</v>
      </c>
      <c r="I59" s="752" t="s">
        <v>1113</v>
      </c>
      <c r="J59" s="761" t="s">
        <v>1135</v>
      </c>
      <c r="K59" s="753" t="s">
        <v>1115</v>
      </c>
      <c r="L59" s="753" t="s">
        <v>1116</v>
      </c>
      <c r="M59" s="753" t="s">
        <v>1199</v>
      </c>
      <c r="N59" s="753" t="s">
        <v>1317</v>
      </c>
      <c r="O59" s="753" t="s">
        <v>1317</v>
      </c>
      <c r="P59" s="780" t="s">
        <v>1348</v>
      </c>
      <c r="Q59" s="765">
        <v>9</v>
      </c>
      <c r="R59" s="765">
        <v>9</v>
      </c>
      <c r="S59" s="755">
        <v>2</v>
      </c>
      <c r="T59" s="769">
        <v>2.2000000000000002</v>
      </c>
      <c r="U59" s="771">
        <v>41640</v>
      </c>
      <c r="V59" s="772">
        <v>41791</v>
      </c>
      <c r="W59" s="701">
        <v>25</v>
      </c>
      <c r="X59" s="875">
        <v>1500000</v>
      </c>
      <c r="Y59" s="877"/>
      <c r="Z59" s="875">
        <f t="shared" si="0"/>
        <v>1500000</v>
      </c>
      <c r="AA59" s="749"/>
      <c r="AB59" s="749"/>
      <c r="AC59" s="749"/>
      <c r="AD59" s="750"/>
      <c r="AE59" s="750">
        <v>500000</v>
      </c>
      <c r="AF59" s="750">
        <v>500000</v>
      </c>
      <c r="AG59" s="750">
        <v>500000</v>
      </c>
      <c r="AH59" s="749"/>
      <c r="AI59" s="749"/>
      <c r="AJ59" s="749"/>
      <c r="AK59" s="749"/>
      <c r="AL59" s="749"/>
      <c r="AM59" s="868">
        <f t="shared" si="1"/>
        <v>1500000</v>
      </c>
      <c r="AN59" s="868">
        <f t="shared" si="2"/>
        <v>0</v>
      </c>
      <c r="AO59" s="760"/>
      <c r="AP59" s="868">
        <v>1500000</v>
      </c>
      <c r="AR59" s="703"/>
      <c r="AS59" s="703"/>
      <c r="AT59" s="703"/>
      <c r="AU59" s="703"/>
      <c r="GI59" s="704"/>
      <c r="GJ59" s="704"/>
      <c r="GK59" s="704"/>
      <c r="GL59" s="704"/>
      <c r="GM59" s="704"/>
      <c r="GN59" s="704"/>
      <c r="GO59" s="704"/>
      <c r="GP59" s="704"/>
      <c r="GQ59" s="704"/>
      <c r="GR59" s="704"/>
      <c r="GS59" s="704"/>
      <c r="GT59" s="704"/>
      <c r="GU59" s="704"/>
      <c r="GV59" s="704"/>
      <c r="GW59" s="704"/>
      <c r="GX59" s="704"/>
      <c r="GY59" s="704"/>
      <c r="GZ59" s="704"/>
      <c r="HA59" s="704"/>
      <c r="HB59" s="704"/>
      <c r="HC59" s="704"/>
      <c r="HD59" s="704"/>
      <c r="HE59" s="704"/>
      <c r="HF59" s="704"/>
      <c r="HG59" s="704"/>
      <c r="HH59" s="704"/>
      <c r="HI59" s="704"/>
      <c r="HJ59" s="704"/>
      <c r="HK59" s="704"/>
      <c r="HL59" s="704"/>
      <c r="HM59" s="704"/>
      <c r="HN59" s="704"/>
      <c r="HO59" s="704"/>
      <c r="HP59" s="746"/>
      <c r="HQ59" s="746"/>
      <c r="HR59" s="704"/>
      <c r="HS59" s="704"/>
      <c r="HT59" s="704"/>
      <c r="HU59" s="704"/>
      <c r="HV59" s="704"/>
      <c r="HW59" s="704"/>
      <c r="HX59" s="704"/>
      <c r="HY59" s="704"/>
      <c r="HZ59" s="704"/>
      <c r="IA59" s="704"/>
      <c r="IB59" s="704"/>
      <c r="IC59" s="704"/>
      <c r="ID59" s="704"/>
      <c r="IE59" s="704"/>
      <c r="IF59" s="704"/>
      <c r="IG59" s="704"/>
      <c r="IH59" s="704"/>
      <c r="II59" s="704"/>
      <c r="IJ59" s="704"/>
      <c r="IK59" s="704"/>
      <c r="IL59" s="704"/>
      <c r="IM59" s="704"/>
      <c r="IN59" s="704"/>
      <c r="IO59" s="704"/>
      <c r="IP59" s="704"/>
      <c r="IQ59" s="704"/>
      <c r="IR59" s="704"/>
      <c r="IS59" s="704"/>
      <c r="IT59" s="704"/>
      <c r="IU59" s="704"/>
      <c r="IX59" s="878"/>
      <c r="IY59" s="878"/>
      <c r="IZ59" s="878"/>
      <c r="JA59" s="878"/>
      <c r="JB59" s="878"/>
      <c r="JC59" s="878"/>
      <c r="JD59" s="878"/>
      <c r="JE59" s="878"/>
      <c r="JF59" s="878"/>
      <c r="JG59" s="878"/>
      <c r="JH59" s="878"/>
      <c r="JI59" s="878"/>
      <c r="JJ59" s="878"/>
      <c r="JK59" s="878"/>
      <c r="JL59" s="878"/>
      <c r="JM59" s="878"/>
      <c r="JN59" s="878"/>
    </row>
    <row r="60" spans="1:274" s="706" customFormat="1" ht="24.95" customHeight="1" x14ac:dyDescent="0.25">
      <c r="A60" s="691">
        <v>311</v>
      </c>
      <c r="B60" s="693" t="s">
        <v>1111</v>
      </c>
      <c r="C60" s="696">
        <v>260</v>
      </c>
      <c r="D60" s="697">
        <v>632</v>
      </c>
      <c r="E60" s="707">
        <v>4</v>
      </c>
      <c r="F60" s="723" t="s">
        <v>1121</v>
      </c>
      <c r="G60" s="715" t="s">
        <v>1132</v>
      </c>
      <c r="H60" s="767" t="s">
        <v>1127</v>
      </c>
      <c r="I60" s="752" t="s">
        <v>1113</v>
      </c>
      <c r="J60" s="761" t="s">
        <v>1114</v>
      </c>
      <c r="K60" s="753" t="s">
        <v>1115</v>
      </c>
      <c r="L60" s="753" t="s">
        <v>1116</v>
      </c>
      <c r="M60" s="753" t="s">
        <v>1117</v>
      </c>
      <c r="N60" s="753" t="s">
        <v>1118</v>
      </c>
      <c r="O60" s="753" t="s">
        <v>1128</v>
      </c>
      <c r="P60" s="753" t="s">
        <v>1134</v>
      </c>
      <c r="Q60" s="761">
        <v>9</v>
      </c>
      <c r="R60" s="761">
        <v>9</v>
      </c>
      <c r="S60" s="755">
        <v>2</v>
      </c>
      <c r="T60" s="769">
        <v>2.1</v>
      </c>
      <c r="U60" s="771">
        <v>41091</v>
      </c>
      <c r="V60" s="772">
        <v>41426</v>
      </c>
      <c r="W60" s="701">
        <v>20</v>
      </c>
      <c r="X60" s="875"/>
      <c r="Y60" s="876">
        <v>21600</v>
      </c>
      <c r="Z60" s="875">
        <f t="shared" si="0"/>
        <v>21600</v>
      </c>
      <c r="AA60" s="717"/>
      <c r="AB60" s="717"/>
      <c r="AC60" s="717">
        <v>21600</v>
      </c>
      <c r="AD60" s="717"/>
      <c r="AE60" s="717"/>
      <c r="AF60" s="717"/>
      <c r="AG60" s="717"/>
      <c r="AH60" s="717"/>
      <c r="AI60" s="717"/>
      <c r="AJ60" s="717"/>
      <c r="AK60" s="717"/>
      <c r="AL60" s="717"/>
      <c r="AM60" s="868">
        <f t="shared" si="1"/>
        <v>21600</v>
      </c>
      <c r="AN60" s="868">
        <f t="shared" si="2"/>
        <v>0</v>
      </c>
      <c r="AO60" s="717"/>
      <c r="AP60" s="868"/>
      <c r="FI60" s="704"/>
      <c r="FJ60" s="704"/>
      <c r="GP60" s="878"/>
      <c r="GQ60" s="878"/>
      <c r="GR60" s="878"/>
      <c r="GS60" s="878"/>
      <c r="GT60" s="878"/>
      <c r="GU60" s="878"/>
      <c r="GV60" s="878"/>
      <c r="GW60" s="878"/>
      <c r="GX60" s="878"/>
      <c r="GY60" s="878"/>
      <c r="GZ60" s="878"/>
      <c r="HA60" s="878"/>
      <c r="HB60" s="878"/>
      <c r="HC60" s="878"/>
      <c r="HD60" s="878"/>
      <c r="HE60" s="878"/>
      <c r="HF60" s="878"/>
      <c r="HG60" s="878"/>
      <c r="HH60" s="878"/>
      <c r="HI60" s="878"/>
      <c r="HJ60" s="878"/>
      <c r="HK60" s="878"/>
      <c r="HL60" s="878"/>
      <c r="HM60" s="878"/>
      <c r="HN60" s="878"/>
      <c r="HO60" s="878"/>
      <c r="HP60" s="878"/>
      <c r="HQ60" s="878"/>
      <c r="HR60" s="878"/>
      <c r="HS60" s="878"/>
      <c r="HT60" s="878"/>
      <c r="HU60" s="878"/>
      <c r="HV60" s="878"/>
      <c r="HW60" s="878"/>
      <c r="HX60" s="878"/>
      <c r="HY60" s="878"/>
      <c r="HZ60" s="878"/>
      <c r="IA60" s="878"/>
      <c r="IB60" s="878"/>
      <c r="IC60" s="878"/>
      <c r="ID60" s="878"/>
      <c r="IE60" s="878"/>
      <c r="IF60" s="878"/>
      <c r="IG60" s="878"/>
      <c r="IH60" s="878"/>
      <c r="II60" s="878"/>
      <c r="IJ60" s="878"/>
      <c r="IK60" s="878"/>
      <c r="IL60" s="878"/>
      <c r="IM60" s="878"/>
      <c r="IN60" s="878"/>
      <c r="IO60" s="878"/>
      <c r="IP60" s="878"/>
      <c r="IQ60" s="878"/>
      <c r="IR60" s="878"/>
      <c r="IS60" s="878"/>
      <c r="IT60" s="878"/>
      <c r="IU60" s="878"/>
      <c r="IV60" s="878"/>
      <c r="IW60" s="878"/>
      <c r="IX60" s="878"/>
      <c r="IY60" s="878"/>
      <c r="IZ60" s="878"/>
      <c r="JI60" s="878"/>
    </row>
    <row r="61" spans="1:274" s="706" customFormat="1" ht="24.95" customHeight="1" x14ac:dyDescent="0.25">
      <c r="A61" s="691">
        <v>314</v>
      </c>
      <c r="B61" s="693" t="s">
        <v>1390</v>
      </c>
      <c r="C61" s="696">
        <v>260</v>
      </c>
      <c r="D61" s="697">
        <v>684</v>
      </c>
      <c r="E61" s="697">
        <v>18</v>
      </c>
      <c r="F61" s="722" t="s">
        <v>1405</v>
      </c>
      <c r="G61" s="737" t="s">
        <v>1413</v>
      </c>
      <c r="H61" s="751" t="s">
        <v>1127</v>
      </c>
      <c r="I61" s="767" t="s">
        <v>1113</v>
      </c>
      <c r="J61" s="761" t="s">
        <v>1135</v>
      </c>
      <c r="K61" s="761" t="s">
        <v>1115</v>
      </c>
      <c r="L61" s="761" t="s">
        <v>1116</v>
      </c>
      <c r="M61" s="753" t="s">
        <v>1199</v>
      </c>
      <c r="N61" s="764" t="s">
        <v>1359</v>
      </c>
      <c r="O61" s="753" t="s">
        <v>1359</v>
      </c>
      <c r="P61" s="753" t="s">
        <v>1394</v>
      </c>
      <c r="Q61" s="761">
        <v>9</v>
      </c>
      <c r="R61" s="761">
        <v>9</v>
      </c>
      <c r="S61" s="755">
        <v>2</v>
      </c>
      <c r="T61" s="769">
        <v>2.1</v>
      </c>
      <c r="U61" s="771">
        <v>41456</v>
      </c>
      <c r="V61" s="772">
        <v>41791</v>
      </c>
      <c r="W61" s="874">
        <v>20</v>
      </c>
      <c r="X61" s="875">
        <v>2000000</v>
      </c>
      <c r="Y61" s="875"/>
      <c r="Z61" s="875">
        <f t="shared" si="0"/>
        <v>2000000</v>
      </c>
      <c r="AA61" s="702"/>
      <c r="AB61" s="702"/>
      <c r="AC61" s="702"/>
      <c r="AD61" s="702"/>
      <c r="AE61" s="702"/>
      <c r="AF61" s="702"/>
      <c r="AG61" s="702"/>
      <c r="AH61" s="702"/>
      <c r="AI61" s="717">
        <v>500000</v>
      </c>
      <c r="AJ61" s="717">
        <v>500000</v>
      </c>
      <c r="AK61" s="717">
        <v>500000</v>
      </c>
      <c r="AL61" s="717">
        <v>500000</v>
      </c>
      <c r="AM61" s="868">
        <f t="shared" si="1"/>
        <v>2000000</v>
      </c>
      <c r="AN61" s="868">
        <f t="shared" si="2"/>
        <v>0</v>
      </c>
      <c r="AO61" s="760"/>
      <c r="AP61" s="868"/>
      <c r="FI61" s="704"/>
      <c r="FJ61" s="704"/>
      <c r="GO61" s="704"/>
      <c r="GP61" s="746"/>
      <c r="GQ61" s="704"/>
      <c r="GR61" s="704"/>
      <c r="GS61" s="704"/>
      <c r="GT61" s="704"/>
      <c r="GU61" s="704"/>
      <c r="GV61" s="704"/>
      <c r="GW61" s="704"/>
      <c r="GX61" s="704"/>
      <c r="GY61" s="704"/>
      <c r="GZ61" s="704"/>
      <c r="HA61" s="704"/>
      <c r="HB61" s="704"/>
      <c r="HC61" s="704"/>
      <c r="HD61" s="704"/>
      <c r="HE61" s="704"/>
      <c r="HF61" s="704"/>
      <c r="HG61" s="704"/>
      <c r="HH61" s="704"/>
      <c r="HI61" s="704"/>
      <c r="HJ61" s="704"/>
      <c r="HK61" s="704"/>
      <c r="HL61" s="704"/>
      <c r="HM61" s="704"/>
      <c r="HN61" s="704"/>
      <c r="HO61" s="704"/>
      <c r="HP61" s="704"/>
      <c r="HQ61" s="704"/>
      <c r="HR61" s="704"/>
      <c r="HS61" s="704"/>
      <c r="HT61" s="704"/>
      <c r="HU61" s="704"/>
      <c r="HV61" s="704"/>
      <c r="HW61" s="704"/>
      <c r="HX61" s="704"/>
      <c r="HY61" s="704"/>
      <c r="HZ61" s="704"/>
      <c r="IX61" s="878"/>
      <c r="IY61" s="878"/>
      <c r="IZ61" s="878"/>
    </row>
    <row r="62" spans="1:274" s="706" customFormat="1" ht="24.95" customHeight="1" x14ac:dyDescent="0.25">
      <c r="A62" s="691">
        <v>370</v>
      </c>
      <c r="B62" s="693" t="s">
        <v>1111</v>
      </c>
      <c r="C62" s="708">
        <v>222</v>
      </c>
      <c r="D62" s="709">
        <v>472</v>
      </c>
      <c r="E62" s="707">
        <v>4</v>
      </c>
      <c r="F62" s="699" t="s">
        <v>1131</v>
      </c>
      <c r="G62" s="715" t="s">
        <v>1132</v>
      </c>
      <c r="H62" s="762" t="s">
        <v>1133</v>
      </c>
      <c r="I62" s="761" t="s">
        <v>1113</v>
      </c>
      <c r="J62" s="761" t="s">
        <v>1114</v>
      </c>
      <c r="K62" s="761" t="s">
        <v>1115</v>
      </c>
      <c r="L62" s="761" t="s">
        <v>1116</v>
      </c>
      <c r="M62" s="753" t="s">
        <v>1117</v>
      </c>
      <c r="N62" s="753" t="s">
        <v>1118</v>
      </c>
      <c r="O62" s="753" t="s">
        <v>1128</v>
      </c>
      <c r="P62" s="866" t="s">
        <v>1477</v>
      </c>
      <c r="Q62" s="761">
        <v>9</v>
      </c>
      <c r="R62" s="761">
        <v>9</v>
      </c>
      <c r="S62" s="755">
        <v>2</v>
      </c>
      <c r="T62" s="763">
        <v>2.2999999999999998</v>
      </c>
      <c r="U62" s="757">
        <v>41456</v>
      </c>
      <c r="V62" s="758">
        <v>41791</v>
      </c>
      <c r="W62" s="874">
        <v>20</v>
      </c>
      <c r="X62" s="875">
        <v>0</v>
      </c>
      <c r="Y62" s="876">
        <v>2970000</v>
      </c>
      <c r="Z62" s="875">
        <f t="shared" si="0"/>
        <v>2970000</v>
      </c>
      <c r="AA62" s="868">
        <v>407367</v>
      </c>
      <c r="AB62" s="868">
        <v>407367</v>
      </c>
      <c r="AC62" s="868">
        <v>407367</v>
      </c>
      <c r="AD62" s="868">
        <v>407367</v>
      </c>
      <c r="AE62" s="868">
        <v>407367</v>
      </c>
      <c r="AF62" s="868">
        <v>407367</v>
      </c>
      <c r="AG62" s="868">
        <v>407367</v>
      </c>
      <c r="AH62" s="868">
        <v>118431</v>
      </c>
      <c r="AI62" s="868"/>
      <c r="AJ62" s="868"/>
      <c r="AK62" s="868"/>
      <c r="AL62" s="868"/>
      <c r="AM62" s="868">
        <f t="shared" si="1"/>
        <v>2970000</v>
      </c>
      <c r="AN62" s="868">
        <f t="shared" si="2"/>
        <v>0</v>
      </c>
      <c r="AO62" s="760"/>
      <c r="AP62" s="868"/>
      <c r="AR62" s="704"/>
      <c r="AS62" s="704"/>
      <c r="AT62" s="704"/>
      <c r="AU62" s="704"/>
      <c r="AV62" s="704"/>
      <c r="AW62" s="704"/>
      <c r="AX62" s="704"/>
      <c r="AY62" s="704"/>
      <c r="AZ62" s="704"/>
      <c r="BA62" s="704"/>
      <c r="BB62" s="704"/>
      <c r="BC62" s="704"/>
      <c r="BD62" s="704"/>
      <c r="BE62" s="704"/>
      <c r="BF62" s="704"/>
      <c r="BG62" s="704"/>
      <c r="BH62" s="704"/>
      <c r="BI62" s="704"/>
      <c r="BJ62" s="704"/>
      <c r="BK62" s="704"/>
      <c r="BL62" s="704"/>
      <c r="BM62" s="704"/>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704"/>
      <c r="DF62" s="704"/>
      <c r="DG62" s="704"/>
      <c r="DH62" s="704"/>
      <c r="DI62" s="704"/>
      <c r="DJ62" s="704"/>
      <c r="DK62" s="704"/>
      <c r="DL62" s="704"/>
      <c r="DM62" s="704"/>
      <c r="DN62" s="704"/>
      <c r="DO62" s="704"/>
      <c r="DP62" s="704"/>
      <c r="DQ62" s="704"/>
      <c r="DR62" s="704"/>
      <c r="DS62" s="704"/>
      <c r="DT62" s="704"/>
      <c r="DU62" s="704"/>
      <c r="DV62" s="704"/>
      <c r="DW62" s="704"/>
      <c r="DX62" s="704"/>
      <c r="DY62" s="704"/>
      <c r="DZ62" s="704"/>
      <c r="EA62" s="704"/>
      <c r="EB62" s="704"/>
      <c r="EC62" s="704"/>
      <c r="ED62" s="704"/>
      <c r="EE62" s="704"/>
      <c r="EF62" s="704"/>
      <c r="EG62" s="704"/>
      <c r="EH62" s="704"/>
      <c r="EI62" s="704"/>
      <c r="EJ62" s="704"/>
      <c r="EK62" s="704"/>
      <c r="EL62" s="704"/>
      <c r="EM62" s="704"/>
      <c r="EN62" s="704"/>
      <c r="EO62" s="704"/>
      <c r="EP62" s="704"/>
      <c r="EQ62" s="704"/>
      <c r="ER62" s="704"/>
      <c r="ES62" s="704"/>
      <c r="ET62" s="704"/>
      <c r="EU62" s="704"/>
      <c r="EV62" s="704"/>
      <c r="EW62" s="704"/>
      <c r="EX62" s="704"/>
      <c r="EY62" s="704"/>
      <c r="EZ62" s="704"/>
      <c r="FA62" s="704"/>
      <c r="FB62" s="704"/>
      <c r="FC62" s="704"/>
      <c r="FD62" s="704"/>
      <c r="FE62" s="704"/>
      <c r="FF62" s="704"/>
      <c r="FG62" s="704"/>
      <c r="FH62" s="704"/>
      <c r="FI62" s="704"/>
      <c r="FJ62" s="704"/>
      <c r="FK62" s="704"/>
      <c r="FL62" s="704"/>
      <c r="GP62" s="746"/>
      <c r="GQ62" s="704"/>
      <c r="GR62" s="704"/>
      <c r="GS62" s="704"/>
      <c r="GT62" s="704"/>
      <c r="GU62" s="704"/>
      <c r="GV62" s="704"/>
      <c r="GW62" s="704"/>
      <c r="GX62" s="704"/>
      <c r="GY62" s="704"/>
      <c r="GZ62" s="704"/>
      <c r="HA62" s="704"/>
      <c r="HB62" s="704"/>
      <c r="HC62" s="704"/>
      <c r="HD62" s="704"/>
      <c r="HE62" s="704"/>
      <c r="HF62" s="704"/>
      <c r="HG62" s="704"/>
      <c r="HH62" s="704"/>
      <c r="HI62" s="704"/>
      <c r="HJ62" s="704"/>
      <c r="HK62" s="704"/>
      <c r="HL62" s="704"/>
      <c r="HM62" s="704"/>
      <c r="HN62" s="704"/>
      <c r="HO62" s="704"/>
      <c r="HP62" s="704"/>
      <c r="HQ62" s="704"/>
      <c r="HR62" s="704"/>
      <c r="HS62" s="704"/>
      <c r="HT62" s="704"/>
      <c r="HU62" s="704"/>
      <c r="HV62" s="704"/>
      <c r="HW62" s="704"/>
      <c r="HX62" s="704"/>
      <c r="HY62" s="704"/>
      <c r="HZ62" s="704"/>
      <c r="IA62" s="704"/>
      <c r="IB62" s="704"/>
      <c r="IC62" s="704"/>
      <c r="ID62" s="704"/>
      <c r="IE62" s="704"/>
      <c r="IF62" s="704"/>
      <c r="IG62" s="704"/>
      <c r="IH62" s="704"/>
      <c r="II62" s="704"/>
      <c r="IJ62" s="704"/>
      <c r="IK62" s="704"/>
      <c r="IL62" s="704"/>
      <c r="IM62" s="704"/>
      <c r="IN62" s="704"/>
      <c r="IO62" s="704"/>
      <c r="IP62" s="704"/>
      <c r="IQ62" s="704"/>
      <c r="IR62" s="704"/>
      <c r="IS62" s="704"/>
      <c r="IT62" s="704"/>
      <c r="IU62" s="704"/>
      <c r="IX62" s="704"/>
      <c r="IY62" s="704"/>
      <c r="IZ62" s="704"/>
      <c r="JA62" s="878"/>
      <c r="JB62" s="878"/>
      <c r="JC62" s="878"/>
      <c r="JD62" s="878"/>
      <c r="JE62" s="878"/>
      <c r="JF62" s="878"/>
      <c r="JG62" s="878"/>
      <c r="JH62" s="878"/>
      <c r="JI62" s="878"/>
      <c r="JJ62" s="704"/>
      <c r="JK62" s="704"/>
      <c r="JL62" s="704"/>
      <c r="JM62" s="704"/>
      <c r="JN62" s="704"/>
    </row>
    <row r="63" spans="1:274" s="706" customFormat="1" ht="24.95" customHeight="1" x14ac:dyDescent="0.25">
      <c r="A63" s="691">
        <v>371</v>
      </c>
      <c r="B63" s="693" t="s">
        <v>1111</v>
      </c>
      <c r="C63" s="708">
        <v>234</v>
      </c>
      <c r="D63" s="709">
        <v>432</v>
      </c>
      <c r="E63" s="707">
        <v>6</v>
      </c>
      <c r="F63" s="699" t="s">
        <v>1121</v>
      </c>
      <c r="G63" s="715" t="s">
        <v>1145</v>
      </c>
      <c r="H63" s="762" t="s">
        <v>1133</v>
      </c>
      <c r="I63" s="761" t="s">
        <v>1113</v>
      </c>
      <c r="J63" s="753" t="s">
        <v>1114</v>
      </c>
      <c r="K63" s="761" t="s">
        <v>1115</v>
      </c>
      <c r="L63" s="761" t="s">
        <v>1116</v>
      </c>
      <c r="M63" s="761" t="s">
        <v>1117</v>
      </c>
      <c r="N63" s="753" t="s">
        <v>1118</v>
      </c>
      <c r="O63" s="753" t="s">
        <v>1128</v>
      </c>
      <c r="P63" s="753" t="s">
        <v>1134</v>
      </c>
      <c r="Q63" s="761">
        <v>9</v>
      </c>
      <c r="R63" s="761">
        <v>9</v>
      </c>
      <c r="S63" s="755">
        <v>2</v>
      </c>
      <c r="T63" s="763">
        <v>2.1</v>
      </c>
      <c r="U63" s="757">
        <v>41456</v>
      </c>
      <c r="V63" s="758">
        <v>41791</v>
      </c>
      <c r="W63" s="874">
        <v>20</v>
      </c>
      <c r="X63" s="875">
        <f>370500-250000</f>
        <v>120500</v>
      </c>
      <c r="Y63" s="876">
        <v>300000</v>
      </c>
      <c r="Z63" s="875">
        <f t="shared" si="0"/>
        <v>420500</v>
      </c>
      <c r="AA63" s="702"/>
      <c r="AB63" s="702"/>
      <c r="AC63" s="702"/>
      <c r="AD63" s="702">
        <v>420500</v>
      </c>
      <c r="AE63" s="702"/>
      <c r="AF63" s="702"/>
      <c r="AG63" s="702"/>
      <c r="AH63" s="702"/>
      <c r="AI63" s="691"/>
      <c r="AJ63" s="691"/>
      <c r="AK63" s="691"/>
      <c r="AL63" s="691"/>
      <c r="AM63" s="868">
        <f t="shared" si="1"/>
        <v>420500</v>
      </c>
      <c r="AN63" s="868">
        <f t="shared" si="2"/>
        <v>0</v>
      </c>
      <c r="AO63" s="760"/>
      <c r="AP63" s="868"/>
      <c r="AR63" s="704"/>
      <c r="AS63" s="704"/>
      <c r="AT63" s="704"/>
      <c r="AU63" s="704"/>
      <c r="AV63" s="704"/>
      <c r="AW63" s="704"/>
      <c r="AX63" s="704"/>
      <c r="AY63" s="704"/>
      <c r="AZ63" s="704"/>
      <c r="BA63" s="704"/>
      <c r="BB63" s="704"/>
      <c r="BC63" s="704"/>
      <c r="BD63" s="704"/>
      <c r="BE63" s="704"/>
      <c r="BF63" s="704"/>
      <c r="BG63" s="704"/>
      <c r="BH63" s="704"/>
      <c r="BI63" s="704"/>
      <c r="BJ63" s="704"/>
      <c r="BK63" s="704"/>
      <c r="BL63" s="704"/>
      <c r="BM63" s="704"/>
      <c r="BN63" s="704"/>
      <c r="BO63" s="704"/>
      <c r="BP63" s="704"/>
      <c r="BQ63" s="704"/>
      <c r="BR63" s="704"/>
      <c r="BS63" s="704"/>
      <c r="BT63" s="704"/>
      <c r="BU63" s="704"/>
      <c r="BV63" s="704"/>
      <c r="BW63" s="704"/>
      <c r="BX63" s="704"/>
      <c r="BY63" s="704"/>
      <c r="BZ63" s="704"/>
      <c r="CA63" s="704"/>
      <c r="CB63" s="704"/>
      <c r="CC63" s="704"/>
      <c r="CD63" s="704"/>
      <c r="CE63" s="704"/>
      <c r="CF63" s="704"/>
      <c r="CG63" s="704"/>
      <c r="CH63" s="704"/>
      <c r="CI63" s="704"/>
      <c r="CJ63" s="704"/>
      <c r="CK63" s="704"/>
      <c r="CL63" s="704"/>
      <c r="CM63" s="704"/>
      <c r="CN63" s="704"/>
      <c r="CO63" s="704"/>
      <c r="CP63" s="704"/>
      <c r="CQ63" s="704"/>
      <c r="CR63" s="704"/>
      <c r="CS63" s="704"/>
      <c r="CT63" s="704"/>
      <c r="CU63" s="704"/>
      <c r="CV63" s="704"/>
      <c r="CW63" s="704"/>
      <c r="CX63" s="704"/>
      <c r="CY63" s="704"/>
      <c r="CZ63" s="704"/>
      <c r="DA63" s="704"/>
      <c r="DB63" s="704"/>
      <c r="DC63" s="704"/>
      <c r="DD63" s="704"/>
      <c r="DE63" s="704"/>
      <c r="DF63" s="704"/>
      <c r="DG63" s="704"/>
      <c r="DH63" s="704"/>
      <c r="DI63" s="704"/>
      <c r="DJ63" s="704"/>
      <c r="DK63" s="704"/>
      <c r="DL63" s="704"/>
      <c r="DM63" s="704"/>
      <c r="DN63" s="704"/>
      <c r="DO63" s="704"/>
      <c r="DP63" s="704"/>
      <c r="DQ63" s="704"/>
      <c r="DR63" s="704"/>
      <c r="DS63" s="704"/>
      <c r="DT63" s="704"/>
      <c r="DU63" s="704"/>
      <c r="DV63" s="704"/>
      <c r="DW63" s="704"/>
      <c r="DX63" s="704"/>
      <c r="DY63" s="704"/>
      <c r="DZ63" s="704"/>
      <c r="EA63" s="704"/>
      <c r="EB63" s="704"/>
      <c r="EC63" s="704"/>
      <c r="ED63" s="704"/>
      <c r="EE63" s="704"/>
      <c r="EF63" s="704"/>
      <c r="EG63" s="704"/>
      <c r="EH63" s="704"/>
      <c r="EI63" s="704"/>
      <c r="EJ63" s="704"/>
      <c r="EK63" s="704"/>
      <c r="EL63" s="704"/>
      <c r="EM63" s="704"/>
      <c r="EN63" s="704"/>
      <c r="EO63" s="704"/>
      <c r="EP63" s="704"/>
      <c r="EQ63" s="704"/>
      <c r="ER63" s="704"/>
      <c r="ES63" s="704"/>
      <c r="ET63" s="704"/>
      <c r="EU63" s="704"/>
      <c r="EV63" s="704"/>
      <c r="EW63" s="704"/>
      <c r="EX63" s="704"/>
      <c r="EY63" s="704"/>
      <c r="EZ63" s="704"/>
      <c r="FA63" s="704"/>
      <c r="FB63" s="704"/>
      <c r="FC63" s="704"/>
      <c r="FD63" s="704"/>
      <c r="FE63" s="704"/>
      <c r="FF63" s="704"/>
      <c r="FG63" s="704"/>
      <c r="FH63" s="704"/>
      <c r="FI63" s="704"/>
      <c r="FJ63" s="704"/>
      <c r="FK63" s="704"/>
      <c r="FL63" s="704"/>
      <c r="FM63" s="704"/>
      <c r="FN63" s="704"/>
      <c r="FO63" s="704"/>
      <c r="FP63" s="704"/>
      <c r="FQ63" s="704"/>
      <c r="FR63" s="704"/>
      <c r="FS63" s="704"/>
      <c r="FT63" s="704"/>
      <c r="FU63" s="704"/>
      <c r="FV63" s="704"/>
      <c r="FW63" s="704"/>
      <c r="FX63" s="704"/>
      <c r="FY63" s="704"/>
      <c r="FZ63" s="704"/>
      <c r="GA63" s="704"/>
      <c r="GB63" s="704"/>
      <c r="GC63" s="704"/>
      <c r="GD63" s="704"/>
      <c r="GE63" s="704"/>
      <c r="GF63" s="704"/>
      <c r="GG63" s="704"/>
      <c r="GH63" s="704"/>
      <c r="GI63" s="704"/>
      <c r="GJ63" s="704"/>
      <c r="GK63" s="704"/>
      <c r="GL63" s="704"/>
      <c r="GM63" s="704"/>
      <c r="GP63" s="746"/>
      <c r="GQ63" s="704"/>
      <c r="GR63" s="704"/>
      <c r="GS63" s="704"/>
      <c r="GT63" s="704"/>
      <c r="GU63" s="704"/>
      <c r="GV63" s="704"/>
      <c r="GW63" s="704"/>
      <c r="GX63" s="704"/>
      <c r="GY63" s="704"/>
      <c r="GZ63" s="704"/>
      <c r="HA63" s="704"/>
      <c r="HB63" s="704"/>
      <c r="HC63" s="704"/>
      <c r="HD63" s="704"/>
      <c r="HE63" s="704"/>
      <c r="HF63" s="704"/>
      <c r="HG63" s="704"/>
      <c r="HH63" s="704"/>
      <c r="HI63" s="704"/>
      <c r="HJ63" s="704"/>
      <c r="HK63" s="704"/>
      <c r="HL63" s="704"/>
      <c r="HM63" s="704"/>
      <c r="HN63" s="704"/>
      <c r="HO63" s="704"/>
      <c r="HP63" s="704"/>
      <c r="HQ63" s="704"/>
      <c r="HR63" s="704"/>
      <c r="HS63" s="704"/>
      <c r="HT63" s="704"/>
      <c r="HU63" s="704"/>
      <c r="HV63" s="704"/>
      <c r="HW63" s="704"/>
      <c r="HX63" s="704"/>
      <c r="HY63" s="704"/>
      <c r="HZ63" s="704"/>
      <c r="IX63" s="878"/>
      <c r="IY63" s="878"/>
      <c r="IZ63" s="878"/>
      <c r="JA63" s="878"/>
      <c r="JB63" s="878"/>
      <c r="JC63" s="878"/>
      <c r="JD63" s="878"/>
      <c r="JE63" s="878"/>
      <c r="JF63" s="878"/>
      <c r="JG63" s="878"/>
      <c r="JH63" s="878"/>
      <c r="JI63" s="878"/>
      <c r="JJ63" s="704"/>
      <c r="JK63" s="704"/>
      <c r="JL63" s="704"/>
      <c r="JM63" s="704"/>
      <c r="JN63" s="704"/>
    </row>
    <row r="64" spans="1:274" s="706" customFormat="1" ht="24.95" customHeight="1" x14ac:dyDescent="0.25">
      <c r="A64" s="691">
        <v>373</v>
      </c>
      <c r="B64" s="693" t="s">
        <v>1111</v>
      </c>
      <c r="C64" s="708">
        <v>260</v>
      </c>
      <c r="D64" s="709">
        <v>432</v>
      </c>
      <c r="E64" s="709">
        <v>0</v>
      </c>
      <c r="F64" s="723" t="s">
        <v>1121</v>
      </c>
      <c r="G64" s="715" t="s">
        <v>1132</v>
      </c>
      <c r="H64" s="762" t="s">
        <v>1133</v>
      </c>
      <c r="I64" s="767" t="s">
        <v>1113</v>
      </c>
      <c r="J64" s="753" t="s">
        <v>1114</v>
      </c>
      <c r="K64" s="761" t="s">
        <v>1115</v>
      </c>
      <c r="L64" s="761" t="s">
        <v>1116</v>
      </c>
      <c r="M64" s="761" t="s">
        <v>1117</v>
      </c>
      <c r="N64" s="753" t="s">
        <v>1118</v>
      </c>
      <c r="O64" s="753" t="s">
        <v>1128</v>
      </c>
      <c r="P64" s="753" t="s">
        <v>1134</v>
      </c>
      <c r="Q64" s="768">
        <v>9</v>
      </c>
      <c r="R64" s="768">
        <v>9</v>
      </c>
      <c r="S64" s="755">
        <v>2</v>
      </c>
      <c r="T64" s="769">
        <v>2.1</v>
      </c>
      <c r="U64" s="757">
        <v>41456</v>
      </c>
      <c r="V64" s="758">
        <v>41791</v>
      </c>
      <c r="W64" s="874">
        <v>20</v>
      </c>
      <c r="X64" s="875">
        <v>0</v>
      </c>
      <c r="Y64" s="876">
        <v>1200000</v>
      </c>
      <c r="Z64" s="875">
        <f t="shared" si="0"/>
        <v>1200000</v>
      </c>
      <c r="AA64" s="702"/>
      <c r="AB64" s="702">
        <v>130400</v>
      </c>
      <c r="AC64" s="702">
        <v>130400</v>
      </c>
      <c r="AD64" s="702">
        <v>130400</v>
      </c>
      <c r="AE64" s="702">
        <v>130400</v>
      </c>
      <c r="AF64" s="702">
        <v>130400</v>
      </c>
      <c r="AG64" s="702">
        <v>130400</v>
      </c>
      <c r="AH64" s="702">
        <v>130400</v>
      </c>
      <c r="AI64" s="702">
        <v>130400</v>
      </c>
      <c r="AJ64" s="702">
        <v>130400</v>
      </c>
      <c r="AK64" s="702">
        <v>26400</v>
      </c>
      <c r="AL64" s="717"/>
      <c r="AM64" s="868">
        <f t="shared" si="1"/>
        <v>1200000</v>
      </c>
      <c r="AN64" s="868">
        <f t="shared" si="2"/>
        <v>0</v>
      </c>
      <c r="AO64" s="760"/>
      <c r="AP64" s="868"/>
      <c r="FI64" s="704"/>
      <c r="FJ64" s="704"/>
      <c r="GO64" s="704"/>
      <c r="GP64" s="746"/>
      <c r="GQ64" s="704"/>
      <c r="GR64" s="704"/>
      <c r="GS64" s="704"/>
      <c r="GT64" s="704"/>
      <c r="GU64" s="704"/>
      <c r="GV64" s="704"/>
      <c r="GW64" s="704"/>
      <c r="GX64" s="704"/>
      <c r="GY64" s="704"/>
      <c r="GZ64" s="704"/>
      <c r="HA64" s="704"/>
      <c r="HB64" s="704"/>
      <c r="HC64" s="704"/>
      <c r="HD64" s="704"/>
      <c r="HE64" s="704"/>
      <c r="HF64" s="704"/>
      <c r="HG64" s="704"/>
      <c r="HH64" s="704"/>
      <c r="HI64" s="704"/>
      <c r="HJ64" s="704"/>
      <c r="HK64" s="704"/>
      <c r="HL64" s="704"/>
      <c r="HM64" s="704"/>
      <c r="HN64" s="704"/>
      <c r="HO64" s="704"/>
      <c r="HP64" s="704"/>
      <c r="HQ64" s="704"/>
      <c r="IA64" s="704"/>
      <c r="IB64" s="704"/>
      <c r="IC64" s="704"/>
      <c r="ID64" s="704"/>
      <c r="IE64" s="704"/>
      <c r="IF64" s="704"/>
      <c r="IG64" s="704"/>
      <c r="IH64" s="704"/>
      <c r="II64" s="704"/>
      <c r="IJ64" s="704"/>
      <c r="IK64" s="704"/>
      <c r="IL64" s="704"/>
      <c r="IM64" s="704"/>
      <c r="IN64" s="704"/>
      <c r="IO64" s="704"/>
      <c r="IP64" s="704"/>
      <c r="IQ64" s="704"/>
      <c r="IR64" s="704"/>
      <c r="IS64" s="704"/>
      <c r="IT64" s="704"/>
      <c r="IU64" s="704"/>
      <c r="IX64" s="878"/>
      <c r="IY64" s="878"/>
      <c r="IZ64" s="878"/>
      <c r="JA64" s="878"/>
      <c r="JB64" s="878"/>
      <c r="JC64" s="878"/>
      <c r="JD64" s="878"/>
      <c r="JE64" s="878"/>
      <c r="JF64" s="878"/>
      <c r="JG64" s="878"/>
      <c r="JH64" s="878"/>
      <c r="JI64" s="878"/>
    </row>
    <row r="65" spans="1:274" s="706" customFormat="1" ht="24.95" customHeight="1" x14ac:dyDescent="0.25">
      <c r="A65" s="691">
        <v>57</v>
      </c>
      <c r="B65" s="693" t="s">
        <v>1154</v>
      </c>
      <c r="C65" s="696">
        <v>219</v>
      </c>
      <c r="D65" s="697">
        <v>532</v>
      </c>
      <c r="E65" s="707">
        <v>79</v>
      </c>
      <c r="F65" s="720" t="s">
        <v>1121</v>
      </c>
      <c r="G65" s="720" t="s">
        <v>1492</v>
      </c>
      <c r="H65" s="767" t="s">
        <v>1112</v>
      </c>
      <c r="I65" s="752" t="s">
        <v>1113</v>
      </c>
      <c r="J65" s="753" t="s">
        <v>1139</v>
      </c>
      <c r="K65" s="753" t="s">
        <v>1151</v>
      </c>
      <c r="L65" s="753" t="s">
        <v>1116</v>
      </c>
      <c r="M65" s="753" t="s">
        <v>1140</v>
      </c>
      <c r="N65" s="753" t="s">
        <v>1155</v>
      </c>
      <c r="O65" s="753" t="s">
        <v>1128</v>
      </c>
      <c r="P65" s="753" t="s">
        <v>1134</v>
      </c>
      <c r="Q65" s="765">
        <v>9</v>
      </c>
      <c r="R65" s="765" t="s">
        <v>1120</v>
      </c>
      <c r="S65" s="755">
        <v>4</v>
      </c>
      <c r="T65" s="763">
        <v>4.5</v>
      </c>
      <c r="U65" s="757">
        <v>41365</v>
      </c>
      <c r="V65" s="758">
        <v>41426</v>
      </c>
      <c r="W65" s="701">
        <v>25</v>
      </c>
      <c r="X65" s="875"/>
      <c r="Y65" s="876">
        <v>280000</v>
      </c>
      <c r="Z65" s="875">
        <f t="shared" si="0"/>
        <v>280000</v>
      </c>
      <c r="AA65" s="691"/>
      <c r="AB65" s="691"/>
      <c r="AC65" s="691"/>
      <c r="AD65" s="702">
        <v>150000</v>
      </c>
      <c r="AE65" s="702">
        <v>130000</v>
      </c>
      <c r="AF65" s="691"/>
      <c r="AG65" s="691"/>
      <c r="AH65" s="691"/>
      <c r="AI65" s="691"/>
      <c r="AJ65" s="691"/>
      <c r="AK65" s="691"/>
      <c r="AL65" s="691"/>
      <c r="AM65" s="868">
        <f t="shared" si="1"/>
        <v>280000</v>
      </c>
      <c r="AN65" s="868">
        <f t="shared" si="2"/>
        <v>0</v>
      </c>
      <c r="AO65" s="691"/>
      <c r="AP65" s="868"/>
      <c r="AR65" s="704"/>
      <c r="AS65" s="704"/>
      <c r="AT65" s="704"/>
      <c r="AU65" s="704"/>
      <c r="AV65" s="704"/>
      <c r="AW65" s="704"/>
      <c r="AX65" s="704"/>
      <c r="AY65" s="704"/>
      <c r="AZ65" s="704"/>
      <c r="BA65" s="704"/>
      <c r="BB65" s="704"/>
      <c r="BC65" s="704"/>
      <c r="BD65" s="704"/>
      <c r="BE65" s="704"/>
      <c r="BF65" s="704"/>
      <c r="BG65" s="704"/>
      <c r="BH65" s="704"/>
      <c r="BI65" s="704"/>
      <c r="BJ65" s="704"/>
      <c r="BK65" s="704"/>
      <c r="BL65" s="704"/>
      <c r="BM65" s="704"/>
      <c r="BN65" s="704"/>
      <c r="BO65" s="704"/>
      <c r="BP65" s="704"/>
      <c r="BQ65" s="704"/>
      <c r="BR65" s="704"/>
      <c r="BS65" s="704"/>
      <c r="BT65" s="704"/>
      <c r="BU65" s="704"/>
      <c r="BV65" s="704"/>
      <c r="BW65" s="704"/>
      <c r="BX65" s="704"/>
      <c r="BY65" s="704"/>
      <c r="BZ65" s="704"/>
      <c r="CA65" s="704"/>
      <c r="CB65" s="704"/>
      <c r="CC65" s="704"/>
      <c r="CD65" s="704"/>
      <c r="CE65" s="704"/>
      <c r="CF65" s="704"/>
      <c r="CG65" s="704"/>
      <c r="CH65" s="704"/>
      <c r="CI65" s="704"/>
      <c r="CJ65" s="704"/>
      <c r="CK65" s="704"/>
      <c r="CL65" s="704"/>
      <c r="CM65" s="704"/>
      <c r="CN65" s="704"/>
      <c r="CO65" s="704"/>
      <c r="CP65" s="704"/>
      <c r="CQ65" s="704"/>
      <c r="CR65" s="704"/>
      <c r="CS65" s="704"/>
      <c r="CT65" s="704"/>
      <c r="CU65" s="704"/>
      <c r="CV65" s="704"/>
      <c r="CW65" s="704"/>
      <c r="CX65" s="704"/>
      <c r="CY65" s="704"/>
      <c r="CZ65" s="704"/>
      <c r="DA65" s="704"/>
      <c r="DB65" s="704"/>
      <c r="DC65" s="704"/>
      <c r="DD65" s="704"/>
      <c r="DE65" s="704"/>
      <c r="DF65" s="704"/>
      <c r="DG65" s="704"/>
      <c r="DH65" s="704"/>
      <c r="DI65" s="704"/>
      <c r="DJ65" s="704"/>
      <c r="DK65" s="704"/>
      <c r="DL65" s="704"/>
      <c r="DM65" s="704"/>
      <c r="DN65" s="704"/>
      <c r="DO65" s="704"/>
      <c r="DP65" s="704"/>
      <c r="DQ65" s="704"/>
      <c r="DR65" s="704"/>
      <c r="DS65" s="704"/>
      <c r="DT65" s="704"/>
      <c r="DU65" s="704"/>
      <c r="DV65" s="704"/>
      <c r="DW65" s="704"/>
      <c r="DX65" s="704"/>
      <c r="DY65" s="704"/>
      <c r="DZ65" s="704"/>
      <c r="EA65" s="704"/>
      <c r="EB65" s="704"/>
      <c r="EC65" s="704"/>
      <c r="ED65" s="704"/>
      <c r="EE65" s="704"/>
      <c r="EF65" s="704"/>
      <c r="EG65" s="704"/>
      <c r="EH65" s="704"/>
      <c r="EI65" s="704"/>
      <c r="EJ65" s="704"/>
      <c r="EK65" s="704"/>
      <c r="EL65" s="704"/>
      <c r="EM65" s="704"/>
      <c r="EN65" s="704"/>
      <c r="EO65" s="704"/>
      <c r="EP65" s="704"/>
      <c r="EQ65" s="704"/>
      <c r="ER65" s="704"/>
      <c r="ES65" s="704"/>
      <c r="ET65" s="704"/>
      <c r="EU65" s="704"/>
      <c r="FH65" s="705"/>
      <c r="FK65" s="705"/>
      <c r="FL65" s="705"/>
      <c r="FM65" s="705"/>
      <c r="FN65" s="705"/>
      <c r="FO65" s="705"/>
      <c r="FP65" s="705"/>
      <c r="FQ65" s="705"/>
      <c r="FR65" s="705"/>
      <c r="FS65" s="705"/>
      <c r="FT65" s="705"/>
      <c r="FU65" s="705"/>
      <c r="FV65" s="705"/>
      <c r="FW65" s="705"/>
      <c r="FX65" s="705"/>
      <c r="FY65" s="705"/>
      <c r="FZ65" s="705"/>
      <c r="GA65" s="705"/>
      <c r="GB65" s="705"/>
      <c r="GC65" s="705"/>
      <c r="GD65" s="705"/>
      <c r="GE65" s="705"/>
      <c r="GF65" s="705"/>
      <c r="GG65" s="705"/>
      <c r="GH65" s="705"/>
      <c r="GI65" s="705"/>
      <c r="GJ65" s="705"/>
      <c r="GK65" s="705"/>
      <c r="GL65" s="705"/>
      <c r="GM65" s="705"/>
      <c r="GN65" s="704"/>
      <c r="GO65" s="704"/>
      <c r="GP65" s="878"/>
      <c r="GQ65" s="878"/>
      <c r="GR65" s="878"/>
      <c r="GS65" s="878"/>
      <c r="GT65" s="878"/>
      <c r="GU65" s="878"/>
      <c r="GV65" s="878"/>
      <c r="GW65" s="878"/>
      <c r="GX65" s="878"/>
      <c r="GY65" s="878"/>
      <c r="GZ65" s="878"/>
      <c r="HA65" s="878"/>
      <c r="HB65" s="878"/>
      <c r="HC65" s="878"/>
      <c r="HD65" s="878"/>
      <c r="HE65" s="878"/>
      <c r="HF65" s="878"/>
      <c r="HG65" s="878"/>
      <c r="HH65" s="878"/>
      <c r="HI65" s="878"/>
      <c r="HJ65" s="878"/>
      <c r="HK65" s="878"/>
      <c r="HL65" s="878"/>
      <c r="HM65" s="878"/>
      <c r="HN65" s="878"/>
      <c r="HO65" s="878"/>
      <c r="HP65" s="878"/>
      <c r="HQ65" s="878"/>
      <c r="HR65" s="878"/>
      <c r="HS65" s="878"/>
      <c r="HT65" s="878"/>
      <c r="HU65" s="878"/>
      <c r="HV65" s="878"/>
      <c r="HW65" s="878"/>
      <c r="HX65" s="878"/>
      <c r="HY65" s="878"/>
      <c r="HZ65" s="878"/>
      <c r="IA65" s="878"/>
      <c r="IB65" s="878"/>
      <c r="IC65" s="878"/>
      <c r="ID65" s="878"/>
      <c r="IE65" s="878"/>
      <c r="IF65" s="878"/>
      <c r="IG65" s="878"/>
      <c r="IH65" s="878"/>
      <c r="II65" s="878"/>
      <c r="IJ65" s="878"/>
      <c r="IK65" s="878"/>
      <c r="IL65" s="878"/>
      <c r="IM65" s="878"/>
      <c r="IN65" s="878"/>
      <c r="IO65" s="878"/>
      <c r="IP65" s="878"/>
      <c r="IQ65" s="878"/>
      <c r="IR65" s="878"/>
      <c r="IS65" s="878"/>
      <c r="IT65" s="878"/>
      <c r="IU65" s="878"/>
      <c r="IV65" s="878"/>
      <c r="IW65" s="878"/>
      <c r="IX65" s="704"/>
      <c r="IY65" s="704"/>
      <c r="IZ65" s="704"/>
      <c r="JA65" s="878"/>
      <c r="JB65" s="878"/>
      <c r="JC65" s="878"/>
      <c r="JD65" s="878"/>
      <c r="JE65" s="878"/>
      <c r="JF65" s="878"/>
      <c r="JG65" s="878"/>
      <c r="JH65" s="878"/>
      <c r="JI65" s="878"/>
    </row>
    <row r="66" spans="1:274" s="878" customFormat="1" ht="32.1" customHeight="1" x14ac:dyDescent="0.25">
      <c r="A66" s="691">
        <v>50</v>
      </c>
      <c r="B66" s="693" t="s">
        <v>1206</v>
      </c>
      <c r="C66" s="696">
        <v>216</v>
      </c>
      <c r="D66" s="697">
        <v>532</v>
      </c>
      <c r="E66" s="707">
        <v>29</v>
      </c>
      <c r="F66" s="699" t="s">
        <v>1121</v>
      </c>
      <c r="G66" s="700" t="s">
        <v>1506</v>
      </c>
      <c r="H66" s="767" t="s">
        <v>1112</v>
      </c>
      <c r="I66" s="752" t="s">
        <v>1113</v>
      </c>
      <c r="J66" s="753" t="s">
        <v>1139</v>
      </c>
      <c r="K66" s="770" t="s">
        <v>1115</v>
      </c>
      <c r="L66" s="770" t="s">
        <v>1116</v>
      </c>
      <c r="M66" s="753" t="s">
        <v>1140</v>
      </c>
      <c r="N66" s="753" t="s">
        <v>1141</v>
      </c>
      <c r="O66" s="753" t="s">
        <v>1128</v>
      </c>
      <c r="P66" s="753" t="s">
        <v>1134</v>
      </c>
      <c r="Q66" s="776">
        <v>11</v>
      </c>
      <c r="R66" s="776" t="s">
        <v>1507</v>
      </c>
      <c r="S66" s="755">
        <v>2</v>
      </c>
      <c r="T66" s="775">
        <v>2.11</v>
      </c>
      <c r="U66" s="757">
        <v>41091</v>
      </c>
      <c r="V66" s="758">
        <v>41426</v>
      </c>
      <c r="W66" s="918">
        <v>25</v>
      </c>
      <c r="X66" s="875"/>
      <c r="Y66" s="876">
        <v>250000</v>
      </c>
      <c r="Z66" s="875">
        <f t="shared" ref="Z66:Z129" si="4">Y66+X66</f>
        <v>250000</v>
      </c>
      <c r="AA66" s="691"/>
      <c r="AB66" s="691"/>
      <c r="AC66" s="691"/>
      <c r="AD66" s="691"/>
      <c r="AE66" s="691">
        <v>250000</v>
      </c>
      <c r="AF66" s="691"/>
      <c r="AG66" s="691"/>
      <c r="AH66" s="691"/>
      <c r="AI66" s="691"/>
      <c r="AJ66" s="691"/>
      <c r="AK66" s="691"/>
      <c r="AL66" s="691"/>
      <c r="AM66" s="868">
        <f t="shared" ref="AM66:AM129" si="5">SUM(AA66:AL66)</f>
        <v>250000</v>
      </c>
      <c r="AN66" s="868">
        <f t="shared" ref="AN66:AN129" si="6">Z66-AM66</f>
        <v>0</v>
      </c>
      <c r="AO66" s="691"/>
      <c r="AP66" s="868"/>
      <c r="AQ66" s="706"/>
      <c r="AR66" s="704"/>
      <c r="AS66" s="704"/>
      <c r="AT66" s="704"/>
      <c r="AU66" s="704"/>
      <c r="AV66" s="704"/>
      <c r="AW66" s="704"/>
      <c r="AX66" s="704"/>
      <c r="AY66" s="704"/>
      <c r="AZ66" s="704"/>
      <c r="BA66" s="704"/>
      <c r="BB66" s="704"/>
      <c r="BC66" s="704"/>
      <c r="BD66" s="704"/>
      <c r="BE66" s="704"/>
      <c r="BF66" s="704"/>
      <c r="BG66" s="704"/>
      <c r="BH66" s="704"/>
      <c r="BI66" s="704"/>
      <c r="BJ66" s="704"/>
      <c r="BK66" s="704"/>
      <c r="BL66" s="704"/>
      <c r="BM66" s="704"/>
      <c r="BN66" s="704"/>
      <c r="BO66" s="704"/>
      <c r="BP66" s="704"/>
      <c r="BQ66" s="704"/>
      <c r="BR66" s="704"/>
      <c r="BS66" s="704"/>
      <c r="BT66" s="704"/>
      <c r="BU66" s="704"/>
      <c r="BV66" s="704"/>
      <c r="BW66" s="704"/>
      <c r="BX66" s="704"/>
      <c r="BY66" s="704"/>
      <c r="BZ66" s="704"/>
      <c r="CA66" s="704"/>
      <c r="CB66" s="704"/>
      <c r="CC66" s="704"/>
      <c r="CD66" s="704"/>
      <c r="CE66" s="704"/>
      <c r="CF66" s="704"/>
      <c r="CG66" s="704"/>
      <c r="CH66" s="704"/>
      <c r="CI66" s="704"/>
      <c r="CJ66" s="704"/>
      <c r="CK66" s="704"/>
      <c r="CL66" s="704"/>
      <c r="CM66" s="704"/>
      <c r="CN66" s="704"/>
      <c r="CO66" s="704"/>
      <c r="CP66" s="704"/>
      <c r="CQ66" s="704"/>
      <c r="CR66" s="704"/>
      <c r="CS66" s="704"/>
      <c r="CT66" s="704"/>
      <c r="CU66" s="704"/>
      <c r="CV66" s="704"/>
      <c r="CW66" s="704"/>
      <c r="CX66" s="704"/>
      <c r="CY66" s="704"/>
      <c r="CZ66" s="704"/>
      <c r="DA66" s="704"/>
      <c r="DB66" s="704"/>
      <c r="DC66" s="704"/>
      <c r="DD66" s="704"/>
      <c r="DE66" s="704"/>
      <c r="DF66" s="704"/>
      <c r="DG66" s="704"/>
      <c r="DH66" s="704"/>
      <c r="DI66" s="704"/>
      <c r="DJ66" s="704"/>
      <c r="DK66" s="704"/>
      <c r="DL66" s="704"/>
      <c r="DM66" s="704"/>
      <c r="DN66" s="704"/>
      <c r="DO66" s="704"/>
      <c r="DP66" s="704"/>
      <c r="DQ66" s="704"/>
      <c r="DR66" s="704"/>
      <c r="DS66" s="704"/>
      <c r="DT66" s="704"/>
      <c r="DU66" s="704"/>
      <c r="DV66" s="704"/>
      <c r="DW66" s="704"/>
      <c r="DX66" s="704"/>
      <c r="DY66" s="704"/>
      <c r="DZ66" s="704"/>
      <c r="EA66" s="704"/>
      <c r="EB66" s="704"/>
      <c r="EC66" s="704"/>
      <c r="ED66" s="704"/>
      <c r="EE66" s="704"/>
      <c r="EF66" s="704"/>
      <c r="EG66" s="704"/>
      <c r="EH66" s="704"/>
      <c r="EI66" s="704"/>
      <c r="EJ66" s="704"/>
      <c r="EK66" s="704"/>
      <c r="EL66" s="704"/>
      <c r="EM66" s="704"/>
      <c r="EN66" s="704"/>
      <c r="EO66" s="704"/>
      <c r="EP66" s="704"/>
      <c r="EQ66" s="704"/>
      <c r="ER66" s="704"/>
      <c r="ES66" s="704"/>
      <c r="ET66" s="704"/>
      <c r="EU66" s="704"/>
      <c r="EV66" s="704"/>
      <c r="EW66" s="704"/>
      <c r="EX66" s="704"/>
      <c r="EY66" s="704"/>
      <c r="EZ66" s="704"/>
      <c r="FA66" s="704"/>
      <c r="FB66" s="704"/>
      <c r="FC66" s="704"/>
      <c r="FD66" s="704"/>
      <c r="FE66" s="704"/>
      <c r="FF66" s="704"/>
      <c r="FG66" s="704"/>
      <c r="FH66" s="706"/>
      <c r="FI66" s="706"/>
      <c r="FJ66" s="706"/>
      <c r="FK66" s="706"/>
      <c r="FL66" s="706"/>
      <c r="FM66" s="704"/>
      <c r="FN66" s="704"/>
      <c r="FO66" s="704"/>
      <c r="FP66" s="704"/>
      <c r="FQ66" s="704"/>
      <c r="FR66" s="704"/>
      <c r="FS66" s="704"/>
      <c r="FT66" s="704"/>
      <c r="FU66" s="704"/>
      <c r="FV66" s="704"/>
      <c r="FW66" s="704"/>
      <c r="FX66" s="704"/>
      <c r="FY66" s="704"/>
      <c r="FZ66" s="704"/>
      <c r="GA66" s="704"/>
      <c r="GB66" s="704"/>
      <c r="GC66" s="704"/>
      <c r="GD66" s="704"/>
      <c r="GE66" s="704"/>
      <c r="GF66" s="704"/>
      <c r="GG66" s="704"/>
      <c r="GH66" s="704"/>
      <c r="GI66" s="704"/>
      <c r="GJ66" s="704"/>
      <c r="GK66" s="704"/>
      <c r="GL66" s="704"/>
      <c r="GM66" s="704"/>
      <c r="GN66" s="704"/>
      <c r="GO66" s="704"/>
      <c r="HO66" s="706"/>
      <c r="HP66" s="706"/>
      <c r="HQ66" s="706"/>
      <c r="HR66" s="706"/>
      <c r="HS66" s="706"/>
      <c r="HT66" s="706"/>
      <c r="HU66" s="706"/>
      <c r="HV66" s="706"/>
      <c r="HW66" s="706"/>
      <c r="HX66" s="706"/>
      <c r="HY66" s="706"/>
      <c r="HZ66" s="706"/>
      <c r="IA66" s="706"/>
      <c r="IB66" s="706"/>
      <c r="IC66" s="706"/>
      <c r="ID66" s="706"/>
      <c r="IE66" s="706"/>
      <c r="IF66" s="706"/>
      <c r="IG66" s="706"/>
      <c r="IH66" s="706"/>
      <c r="II66" s="706"/>
      <c r="IJ66" s="706"/>
      <c r="IK66" s="706"/>
      <c r="IL66" s="706"/>
      <c r="IM66" s="706"/>
      <c r="IN66" s="706"/>
      <c r="IO66" s="706"/>
      <c r="IP66" s="706"/>
      <c r="IQ66" s="706"/>
      <c r="IR66" s="706"/>
      <c r="IS66" s="706"/>
      <c r="IT66" s="706"/>
      <c r="IU66" s="706"/>
      <c r="IV66" s="706"/>
      <c r="IW66" s="706"/>
      <c r="IX66" s="704"/>
      <c r="IY66" s="704"/>
      <c r="IZ66" s="704"/>
      <c r="JI66" s="706"/>
    </row>
    <row r="67" spans="1:274" s="878" customFormat="1" ht="23.1" customHeight="1" x14ac:dyDescent="0.25">
      <c r="A67" s="691">
        <v>52</v>
      </c>
      <c r="B67" s="693" t="s">
        <v>1206</v>
      </c>
      <c r="C67" s="696">
        <v>216</v>
      </c>
      <c r="D67" s="697">
        <v>532</v>
      </c>
      <c r="E67" s="707">
        <v>31</v>
      </c>
      <c r="F67" s="699" t="s">
        <v>1121</v>
      </c>
      <c r="G67" s="700" t="s">
        <v>1225</v>
      </c>
      <c r="H67" s="751" t="s">
        <v>1112</v>
      </c>
      <c r="I67" s="752" t="s">
        <v>1113</v>
      </c>
      <c r="J67" s="753" t="s">
        <v>1139</v>
      </c>
      <c r="K67" s="770" t="s">
        <v>1151</v>
      </c>
      <c r="L67" s="770" t="s">
        <v>1116</v>
      </c>
      <c r="M67" s="753" t="s">
        <v>1140</v>
      </c>
      <c r="N67" s="753" t="s">
        <v>1141</v>
      </c>
      <c r="O67" s="753" t="s">
        <v>1128</v>
      </c>
      <c r="P67" s="753" t="s">
        <v>1134</v>
      </c>
      <c r="Q67" s="765">
        <v>12</v>
      </c>
      <c r="R67" s="765" t="s">
        <v>1223</v>
      </c>
      <c r="S67" s="755">
        <v>2</v>
      </c>
      <c r="T67" s="775">
        <v>2.11</v>
      </c>
      <c r="U67" s="771">
        <v>41456</v>
      </c>
      <c r="V67" s="771">
        <v>41791</v>
      </c>
      <c r="W67" s="701">
        <v>25</v>
      </c>
      <c r="X67" s="875">
        <f>350000-107700</f>
        <v>242300</v>
      </c>
      <c r="Y67" s="876">
        <v>71500</v>
      </c>
      <c r="Z67" s="875">
        <f t="shared" si="4"/>
        <v>313800</v>
      </c>
      <c r="AA67" s="702">
        <v>10400</v>
      </c>
      <c r="AB67" s="702">
        <v>42300</v>
      </c>
      <c r="AC67" s="702">
        <v>150000</v>
      </c>
      <c r="AD67" s="702">
        <v>50000</v>
      </c>
      <c r="AE67" s="702">
        <v>61100</v>
      </c>
      <c r="AF67" s="702"/>
      <c r="AG67" s="702"/>
      <c r="AH67" s="702"/>
      <c r="AI67" s="691"/>
      <c r="AJ67" s="691"/>
      <c r="AK67" s="691"/>
      <c r="AL67" s="691"/>
      <c r="AM67" s="868">
        <f t="shared" si="5"/>
        <v>313800</v>
      </c>
      <c r="AN67" s="868">
        <f t="shared" si="6"/>
        <v>0</v>
      </c>
      <c r="AO67" s="760"/>
      <c r="AP67" s="868"/>
      <c r="AQ67" s="706"/>
      <c r="AR67" s="704"/>
      <c r="AS67" s="704"/>
      <c r="AT67" s="704"/>
      <c r="AU67" s="704"/>
      <c r="AV67" s="704"/>
      <c r="AW67" s="704"/>
      <c r="AX67" s="704"/>
      <c r="AY67" s="704"/>
      <c r="AZ67" s="704"/>
      <c r="BA67" s="704"/>
      <c r="BB67" s="704"/>
      <c r="BC67" s="704"/>
      <c r="BD67" s="704"/>
      <c r="BE67" s="704"/>
      <c r="BF67" s="704"/>
      <c r="BG67" s="704"/>
      <c r="BH67" s="704"/>
      <c r="BI67" s="704"/>
      <c r="BJ67" s="704"/>
      <c r="BK67" s="704"/>
      <c r="BL67" s="704"/>
      <c r="BM67" s="704"/>
      <c r="BN67" s="704"/>
      <c r="BO67" s="704"/>
      <c r="BP67" s="704"/>
      <c r="BQ67" s="704"/>
      <c r="BR67" s="704"/>
      <c r="BS67" s="704"/>
      <c r="BT67" s="704"/>
      <c r="BU67" s="704"/>
      <c r="BV67" s="704"/>
      <c r="BW67" s="704"/>
      <c r="BX67" s="704"/>
      <c r="BY67" s="704"/>
      <c r="BZ67" s="704"/>
      <c r="CA67" s="704"/>
      <c r="CB67" s="704"/>
      <c r="CC67" s="704"/>
      <c r="CD67" s="704"/>
      <c r="CE67" s="704"/>
      <c r="CF67" s="704"/>
      <c r="CG67" s="704"/>
      <c r="CH67" s="704"/>
      <c r="CI67" s="704"/>
      <c r="CJ67" s="704"/>
      <c r="CK67" s="704"/>
      <c r="CL67" s="704"/>
      <c r="CM67" s="704"/>
      <c r="CN67" s="704"/>
      <c r="CO67" s="704"/>
      <c r="CP67" s="704"/>
      <c r="CQ67" s="704"/>
      <c r="CR67" s="704"/>
      <c r="CS67" s="704"/>
      <c r="CT67" s="704"/>
      <c r="CU67" s="704"/>
      <c r="CV67" s="704"/>
      <c r="CW67" s="704"/>
      <c r="CX67" s="704"/>
      <c r="CY67" s="704"/>
      <c r="CZ67" s="704"/>
      <c r="DA67" s="704"/>
      <c r="DB67" s="704"/>
      <c r="DC67" s="704"/>
      <c r="DD67" s="704"/>
      <c r="DE67" s="704"/>
      <c r="DF67" s="704"/>
      <c r="DG67" s="704"/>
      <c r="DH67" s="704"/>
      <c r="DI67" s="704"/>
      <c r="DJ67" s="704"/>
      <c r="DK67" s="704"/>
      <c r="DL67" s="704"/>
      <c r="DM67" s="704"/>
      <c r="DN67" s="704"/>
      <c r="DO67" s="704"/>
      <c r="DP67" s="704"/>
      <c r="DQ67" s="704"/>
      <c r="DR67" s="704"/>
      <c r="DS67" s="704"/>
      <c r="DT67" s="704"/>
      <c r="DU67" s="704"/>
      <c r="DV67" s="704"/>
      <c r="DW67" s="704"/>
      <c r="DX67" s="704"/>
      <c r="DY67" s="704"/>
      <c r="DZ67" s="704"/>
      <c r="EA67" s="704"/>
      <c r="EB67" s="704"/>
      <c r="EC67" s="704"/>
      <c r="ED67" s="704"/>
      <c r="EE67" s="704"/>
      <c r="EF67" s="704"/>
      <c r="EG67" s="704"/>
      <c r="EH67" s="704"/>
      <c r="EI67" s="704"/>
      <c r="EJ67" s="704"/>
      <c r="EK67" s="704"/>
      <c r="EL67" s="704"/>
      <c r="EM67" s="704"/>
      <c r="EN67" s="704"/>
      <c r="EO67" s="704"/>
      <c r="EP67" s="704"/>
      <c r="EQ67" s="704"/>
      <c r="ER67" s="704"/>
      <c r="ES67" s="704"/>
      <c r="ET67" s="704"/>
      <c r="EU67" s="704"/>
      <c r="EV67" s="704"/>
      <c r="EW67" s="704"/>
      <c r="EX67" s="704"/>
      <c r="EY67" s="704"/>
      <c r="EZ67" s="704"/>
      <c r="FA67" s="704"/>
      <c r="FB67" s="704"/>
      <c r="FC67" s="704"/>
      <c r="FD67" s="704"/>
      <c r="FE67" s="704"/>
      <c r="FF67" s="704"/>
      <c r="FG67" s="704"/>
      <c r="FH67" s="706"/>
      <c r="FI67" s="706"/>
      <c r="FJ67" s="706"/>
      <c r="FK67" s="706"/>
      <c r="FL67" s="706"/>
      <c r="FM67" s="706"/>
      <c r="FN67" s="706"/>
      <c r="FO67" s="706"/>
      <c r="FP67" s="706"/>
      <c r="FQ67" s="706"/>
      <c r="FR67" s="706"/>
      <c r="FS67" s="706"/>
      <c r="FT67" s="706"/>
      <c r="FU67" s="706"/>
      <c r="FV67" s="706"/>
      <c r="FW67" s="706"/>
      <c r="FX67" s="706"/>
      <c r="FY67" s="706"/>
      <c r="FZ67" s="706"/>
      <c r="GA67" s="706"/>
      <c r="GB67" s="706"/>
      <c r="GC67" s="706"/>
      <c r="GD67" s="706"/>
      <c r="GE67" s="706"/>
      <c r="GF67" s="706"/>
      <c r="GG67" s="706"/>
      <c r="GH67" s="706"/>
      <c r="GI67" s="706"/>
      <c r="GJ67" s="706"/>
      <c r="GK67" s="706"/>
      <c r="GL67" s="706"/>
      <c r="GM67" s="706"/>
      <c r="GN67" s="704"/>
      <c r="GO67" s="704"/>
      <c r="GP67" s="746"/>
      <c r="GQ67" s="704"/>
      <c r="GR67" s="704"/>
      <c r="GS67" s="704"/>
      <c r="GT67" s="704"/>
      <c r="GU67" s="704"/>
      <c r="GV67" s="704"/>
      <c r="GW67" s="704"/>
      <c r="GX67" s="704"/>
      <c r="GY67" s="704"/>
      <c r="GZ67" s="704"/>
      <c r="HA67" s="704"/>
      <c r="HB67" s="704"/>
      <c r="HC67" s="704"/>
      <c r="HD67" s="704"/>
      <c r="HE67" s="704"/>
      <c r="HF67" s="704"/>
      <c r="HG67" s="704"/>
      <c r="HH67" s="704"/>
      <c r="HI67" s="704"/>
      <c r="HJ67" s="704"/>
      <c r="HK67" s="704"/>
      <c r="HL67" s="704"/>
      <c r="HM67" s="704"/>
      <c r="HN67" s="704"/>
      <c r="HO67" s="704"/>
      <c r="HP67" s="704"/>
      <c r="HQ67" s="704"/>
      <c r="HR67" s="706"/>
      <c r="HS67" s="706"/>
      <c r="HT67" s="706"/>
      <c r="HU67" s="706"/>
      <c r="HV67" s="706"/>
      <c r="HW67" s="706"/>
      <c r="HX67" s="706"/>
      <c r="HY67" s="706"/>
      <c r="HZ67" s="706"/>
      <c r="IA67" s="704"/>
      <c r="IB67" s="704"/>
      <c r="IC67" s="704"/>
      <c r="ID67" s="704"/>
      <c r="IE67" s="704"/>
      <c r="IF67" s="704"/>
      <c r="IG67" s="704"/>
      <c r="IH67" s="704"/>
      <c r="II67" s="704"/>
      <c r="IJ67" s="704"/>
      <c r="IK67" s="704"/>
      <c r="IL67" s="704"/>
      <c r="IM67" s="704"/>
      <c r="IN67" s="704"/>
      <c r="IO67" s="704"/>
      <c r="IP67" s="704"/>
      <c r="IQ67" s="704"/>
      <c r="IR67" s="704"/>
      <c r="IS67" s="704"/>
      <c r="IT67" s="704"/>
      <c r="IU67" s="704"/>
      <c r="IV67" s="704"/>
      <c r="IW67" s="704"/>
      <c r="IX67" s="704"/>
      <c r="IY67" s="704"/>
      <c r="IZ67" s="704"/>
      <c r="JI67" s="706"/>
    </row>
    <row r="68" spans="1:274" s="878" customFormat="1" ht="23.1" customHeight="1" x14ac:dyDescent="0.25">
      <c r="A68" s="691">
        <v>313</v>
      </c>
      <c r="B68" s="693" t="s">
        <v>1390</v>
      </c>
      <c r="C68" s="697">
        <v>260</v>
      </c>
      <c r="D68" s="697">
        <v>684</v>
      </c>
      <c r="E68" s="698">
        <v>17</v>
      </c>
      <c r="F68" s="722" t="s">
        <v>1405</v>
      </c>
      <c r="G68" s="720" t="s">
        <v>1466</v>
      </c>
      <c r="H68" s="767" t="s">
        <v>1127</v>
      </c>
      <c r="I68" s="752" t="s">
        <v>1113</v>
      </c>
      <c r="J68" s="761" t="s">
        <v>1135</v>
      </c>
      <c r="K68" s="753" t="s">
        <v>1151</v>
      </c>
      <c r="L68" s="753" t="s">
        <v>1116</v>
      </c>
      <c r="M68" s="753" t="s">
        <v>1199</v>
      </c>
      <c r="N68" s="764" t="s">
        <v>1359</v>
      </c>
      <c r="O68" s="753" t="s">
        <v>1359</v>
      </c>
      <c r="P68" s="753" t="s">
        <v>1394</v>
      </c>
      <c r="Q68" s="765">
        <v>13</v>
      </c>
      <c r="R68" s="765" t="s">
        <v>1160</v>
      </c>
      <c r="S68" s="755">
        <v>2</v>
      </c>
      <c r="T68" s="769">
        <v>2.1</v>
      </c>
      <c r="U68" s="771">
        <v>41091</v>
      </c>
      <c r="V68" s="772">
        <v>41426</v>
      </c>
      <c r="W68" s="701">
        <v>20</v>
      </c>
      <c r="X68" s="875"/>
      <c r="Y68" s="876">
        <v>125300</v>
      </c>
      <c r="Z68" s="875">
        <f t="shared" si="4"/>
        <v>125300</v>
      </c>
      <c r="AA68" s="717"/>
      <c r="AB68" s="717"/>
      <c r="AC68" s="717">
        <v>25300</v>
      </c>
      <c r="AD68" s="717">
        <v>50000</v>
      </c>
      <c r="AE68" s="717">
        <v>50000</v>
      </c>
      <c r="AF68" s="717"/>
      <c r="AG68" s="717"/>
      <c r="AH68" s="717"/>
      <c r="AI68" s="717"/>
      <c r="AJ68" s="717"/>
      <c r="AK68" s="717"/>
      <c r="AL68" s="717"/>
      <c r="AM68" s="868">
        <f t="shared" si="5"/>
        <v>125300</v>
      </c>
      <c r="AN68" s="868">
        <f t="shared" si="6"/>
        <v>0</v>
      </c>
      <c r="AO68" s="717"/>
      <c r="AP68" s="868"/>
      <c r="AQ68" s="706"/>
      <c r="AR68" s="706"/>
      <c r="AS68" s="706"/>
      <c r="AT68" s="706"/>
      <c r="AU68" s="706"/>
      <c r="AV68" s="706"/>
      <c r="AW68" s="706"/>
      <c r="AX68" s="706"/>
      <c r="AY68" s="706"/>
      <c r="AZ68" s="706"/>
      <c r="BA68" s="706"/>
      <c r="BB68" s="706"/>
      <c r="BC68" s="706"/>
      <c r="BD68" s="706"/>
      <c r="BE68" s="706"/>
      <c r="BF68" s="706"/>
      <c r="BG68" s="706"/>
      <c r="BH68" s="706"/>
      <c r="BI68" s="706"/>
      <c r="BJ68" s="706"/>
      <c r="BK68" s="706"/>
      <c r="BL68" s="706"/>
      <c r="BM68" s="706"/>
      <c r="BN68" s="706"/>
      <c r="BO68" s="706"/>
      <c r="BP68" s="706"/>
      <c r="BQ68" s="706"/>
      <c r="BR68" s="706"/>
      <c r="BS68" s="706"/>
      <c r="BT68" s="706"/>
      <c r="BU68" s="706"/>
      <c r="BV68" s="706"/>
      <c r="BW68" s="706"/>
      <c r="BX68" s="706"/>
      <c r="BY68" s="706"/>
      <c r="BZ68" s="706"/>
      <c r="CA68" s="706"/>
      <c r="CB68" s="706"/>
      <c r="CC68" s="706"/>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706"/>
      <c r="DC68" s="706"/>
      <c r="DD68" s="706"/>
      <c r="DE68" s="706"/>
      <c r="DF68" s="706"/>
      <c r="DG68" s="706"/>
      <c r="DH68" s="706"/>
      <c r="DI68" s="706"/>
      <c r="DJ68" s="706"/>
      <c r="DK68" s="706"/>
      <c r="DL68" s="706"/>
      <c r="DM68" s="706"/>
      <c r="DN68" s="706"/>
      <c r="DO68" s="706"/>
      <c r="DP68" s="706"/>
      <c r="DQ68" s="706"/>
      <c r="DR68" s="706"/>
      <c r="DS68" s="706"/>
      <c r="DT68" s="706"/>
      <c r="DU68" s="706"/>
      <c r="DV68" s="706"/>
      <c r="DW68" s="706"/>
      <c r="DX68" s="706"/>
      <c r="DY68" s="706"/>
      <c r="DZ68" s="706"/>
      <c r="EA68" s="706"/>
      <c r="EB68" s="706"/>
      <c r="EC68" s="706"/>
      <c r="ED68" s="706"/>
      <c r="EE68" s="706"/>
      <c r="EF68" s="706"/>
      <c r="EG68" s="706"/>
      <c r="EH68" s="706"/>
      <c r="EI68" s="706"/>
      <c r="EJ68" s="706"/>
      <c r="EK68" s="706"/>
      <c r="EL68" s="706"/>
      <c r="EM68" s="706"/>
      <c r="EN68" s="706"/>
      <c r="EO68" s="706"/>
      <c r="EP68" s="706"/>
      <c r="EQ68" s="706"/>
      <c r="ER68" s="706"/>
      <c r="ES68" s="706"/>
      <c r="ET68" s="706"/>
      <c r="EU68" s="706"/>
      <c r="EV68" s="706"/>
      <c r="EW68" s="706"/>
      <c r="EX68" s="706"/>
      <c r="EY68" s="706"/>
      <c r="EZ68" s="706"/>
      <c r="FA68" s="706"/>
      <c r="FB68" s="706"/>
      <c r="FC68" s="706"/>
      <c r="FD68" s="706"/>
      <c r="FE68" s="706"/>
      <c r="FF68" s="706"/>
      <c r="FG68" s="706"/>
      <c r="FH68" s="706"/>
      <c r="FI68" s="704"/>
      <c r="FJ68" s="704"/>
      <c r="FK68" s="706"/>
      <c r="FL68" s="706"/>
      <c r="FM68" s="706"/>
      <c r="FN68" s="706"/>
      <c r="FO68" s="706"/>
      <c r="FP68" s="706"/>
      <c r="FQ68" s="706"/>
      <c r="FR68" s="706"/>
      <c r="FS68" s="706"/>
      <c r="FT68" s="706"/>
      <c r="FU68" s="706"/>
      <c r="FV68" s="706"/>
      <c r="FW68" s="706"/>
      <c r="FX68" s="706"/>
      <c r="FY68" s="706"/>
      <c r="FZ68" s="706"/>
      <c r="GA68" s="706"/>
      <c r="GB68" s="706"/>
      <c r="GC68" s="706"/>
      <c r="GD68" s="706"/>
      <c r="GE68" s="706"/>
      <c r="GF68" s="706"/>
      <c r="GG68" s="706"/>
      <c r="GH68" s="706"/>
      <c r="GI68" s="706"/>
      <c r="GJ68" s="706"/>
      <c r="GK68" s="706"/>
      <c r="GL68" s="706"/>
      <c r="GM68" s="706"/>
      <c r="GN68" s="704"/>
      <c r="GO68" s="704"/>
      <c r="JJ68" s="706"/>
      <c r="JK68" s="706"/>
      <c r="JL68" s="706"/>
      <c r="JM68" s="706"/>
      <c r="JN68" s="706"/>
    </row>
    <row r="69" spans="1:274" s="878" customFormat="1" ht="23.1" customHeight="1" x14ac:dyDescent="0.25">
      <c r="A69" s="691">
        <v>49</v>
      </c>
      <c r="B69" s="693" t="s">
        <v>1206</v>
      </c>
      <c r="C69" s="696">
        <v>216</v>
      </c>
      <c r="D69" s="697">
        <v>532</v>
      </c>
      <c r="E69" s="707">
        <v>28</v>
      </c>
      <c r="F69" s="699" t="s">
        <v>1121</v>
      </c>
      <c r="G69" s="700" t="s">
        <v>1222</v>
      </c>
      <c r="H69" s="751" t="s">
        <v>1112</v>
      </c>
      <c r="I69" s="752" t="s">
        <v>1113</v>
      </c>
      <c r="J69" s="753" t="s">
        <v>1139</v>
      </c>
      <c r="K69" s="770" t="s">
        <v>1115</v>
      </c>
      <c r="L69" s="770" t="s">
        <v>1116</v>
      </c>
      <c r="M69" s="753" t="s">
        <v>1140</v>
      </c>
      <c r="N69" s="753" t="s">
        <v>1141</v>
      </c>
      <c r="O69" s="753" t="s">
        <v>1128</v>
      </c>
      <c r="P69" s="753" t="s">
        <v>1134</v>
      </c>
      <c r="Q69" s="776">
        <v>14</v>
      </c>
      <c r="R69" s="776" t="s">
        <v>1223</v>
      </c>
      <c r="S69" s="755">
        <v>2</v>
      </c>
      <c r="T69" s="775">
        <v>2.11</v>
      </c>
      <c r="U69" s="771">
        <v>41456</v>
      </c>
      <c r="V69" s="758">
        <v>41791</v>
      </c>
      <c r="W69" s="918">
        <v>25</v>
      </c>
      <c r="X69" s="875">
        <v>550000</v>
      </c>
      <c r="Y69" s="876">
        <v>5000</v>
      </c>
      <c r="Z69" s="875">
        <f t="shared" si="4"/>
        <v>555000</v>
      </c>
      <c r="AA69" s="702"/>
      <c r="AB69" s="702"/>
      <c r="AC69" s="702"/>
      <c r="AD69" s="702"/>
      <c r="AE69" s="702"/>
      <c r="AF69" s="702">
        <v>250000</v>
      </c>
      <c r="AG69" s="702">
        <v>250000</v>
      </c>
      <c r="AH69" s="702">
        <v>55000</v>
      </c>
      <c r="AI69" s="691"/>
      <c r="AJ69" s="691"/>
      <c r="AK69" s="691"/>
      <c r="AL69" s="691"/>
      <c r="AM69" s="868">
        <f t="shared" si="5"/>
        <v>555000</v>
      </c>
      <c r="AN69" s="868">
        <f t="shared" si="6"/>
        <v>0</v>
      </c>
      <c r="AO69" s="760">
        <v>400000</v>
      </c>
      <c r="AP69" s="868"/>
      <c r="AQ69" s="706"/>
      <c r="AR69" s="704"/>
      <c r="AS69" s="704"/>
      <c r="AT69" s="704"/>
      <c r="AU69" s="704"/>
      <c r="AV69" s="704"/>
      <c r="AW69" s="704"/>
      <c r="AX69" s="704"/>
      <c r="AY69" s="704"/>
      <c r="AZ69" s="704"/>
      <c r="BA69" s="704"/>
      <c r="BB69" s="704"/>
      <c r="BC69" s="704"/>
      <c r="BD69" s="704"/>
      <c r="BE69" s="704"/>
      <c r="BF69" s="704"/>
      <c r="BG69" s="704"/>
      <c r="BH69" s="704"/>
      <c r="BI69" s="704"/>
      <c r="BJ69" s="704"/>
      <c r="BK69" s="704"/>
      <c r="BL69" s="704"/>
      <c r="BM69" s="704"/>
      <c r="BN69" s="704"/>
      <c r="BO69" s="704"/>
      <c r="BP69" s="704"/>
      <c r="BQ69" s="704"/>
      <c r="BR69" s="704"/>
      <c r="BS69" s="704"/>
      <c r="BT69" s="704"/>
      <c r="BU69" s="704"/>
      <c r="BV69" s="704"/>
      <c r="BW69" s="704"/>
      <c r="BX69" s="704"/>
      <c r="BY69" s="704"/>
      <c r="BZ69" s="704"/>
      <c r="CA69" s="704"/>
      <c r="CB69" s="704"/>
      <c r="CC69" s="704"/>
      <c r="CD69" s="704"/>
      <c r="CE69" s="704"/>
      <c r="CF69" s="704"/>
      <c r="CG69" s="704"/>
      <c r="CH69" s="704"/>
      <c r="CI69" s="704"/>
      <c r="CJ69" s="704"/>
      <c r="CK69" s="704"/>
      <c r="CL69" s="704"/>
      <c r="CM69" s="704"/>
      <c r="CN69" s="704"/>
      <c r="CO69" s="704"/>
      <c r="CP69" s="704"/>
      <c r="CQ69" s="704"/>
      <c r="CR69" s="704"/>
      <c r="CS69" s="704"/>
      <c r="CT69" s="704"/>
      <c r="CU69" s="704"/>
      <c r="CV69" s="704"/>
      <c r="CW69" s="704"/>
      <c r="CX69" s="704"/>
      <c r="CY69" s="704"/>
      <c r="CZ69" s="704"/>
      <c r="DA69" s="704"/>
      <c r="DB69" s="704"/>
      <c r="DC69" s="704"/>
      <c r="DD69" s="704"/>
      <c r="DE69" s="704"/>
      <c r="DF69" s="704"/>
      <c r="DG69" s="704"/>
      <c r="DH69" s="704"/>
      <c r="DI69" s="704"/>
      <c r="DJ69" s="704"/>
      <c r="DK69" s="704"/>
      <c r="DL69" s="704"/>
      <c r="DM69" s="704"/>
      <c r="DN69" s="704"/>
      <c r="DO69" s="704"/>
      <c r="DP69" s="704"/>
      <c r="DQ69" s="704"/>
      <c r="DR69" s="704"/>
      <c r="DS69" s="704"/>
      <c r="DT69" s="704"/>
      <c r="DU69" s="704"/>
      <c r="DV69" s="704"/>
      <c r="DW69" s="704"/>
      <c r="DX69" s="704"/>
      <c r="DY69" s="704"/>
      <c r="DZ69" s="704"/>
      <c r="EA69" s="704"/>
      <c r="EB69" s="704"/>
      <c r="EC69" s="704"/>
      <c r="ED69" s="704"/>
      <c r="EE69" s="704"/>
      <c r="EF69" s="704"/>
      <c r="EG69" s="704"/>
      <c r="EH69" s="704"/>
      <c r="EI69" s="704"/>
      <c r="EJ69" s="704"/>
      <c r="EK69" s="704"/>
      <c r="EL69" s="704"/>
      <c r="EM69" s="704"/>
      <c r="EN69" s="704"/>
      <c r="EO69" s="704"/>
      <c r="EP69" s="704"/>
      <c r="EQ69" s="704"/>
      <c r="ER69" s="704"/>
      <c r="ES69" s="704"/>
      <c r="ET69" s="704"/>
      <c r="EU69" s="704"/>
      <c r="EV69" s="704"/>
      <c r="EW69" s="704"/>
      <c r="EX69" s="704"/>
      <c r="EY69" s="704"/>
      <c r="EZ69" s="704"/>
      <c r="FA69" s="704"/>
      <c r="FB69" s="704"/>
      <c r="FC69" s="704"/>
      <c r="FD69" s="704"/>
      <c r="FE69" s="704"/>
      <c r="FF69" s="704"/>
      <c r="FG69" s="704"/>
      <c r="FH69" s="704"/>
      <c r="FI69" s="704"/>
      <c r="FJ69" s="704"/>
      <c r="FK69" s="706"/>
      <c r="FL69" s="706"/>
      <c r="FM69" s="706"/>
      <c r="FN69" s="706"/>
      <c r="FO69" s="706"/>
      <c r="FP69" s="706"/>
      <c r="FQ69" s="706"/>
      <c r="FR69" s="706"/>
      <c r="FS69" s="706"/>
      <c r="FT69" s="706"/>
      <c r="FU69" s="706"/>
      <c r="FV69" s="706"/>
      <c r="FW69" s="706"/>
      <c r="FX69" s="706"/>
      <c r="FY69" s="706"/>
      <c r="FZ69" s="706"/>
      <c r="GA69" s="706"/>
      <c r="GB69" s="706"/>
      <c r="GC69" s="706"/>
      <c r="GD69" s="706"/>
      <c r="GE69" s="706"/>
      <c r="GF69" s="706"/>
      <c r="GG69" s="706"/>
      <c r="GH69" s="706"/>
      <c r="GI69" s="706"/>
      <c r="GJ69" s="706"/>
      <c r="GK69" s="706"/>
      <c r="GL69" s="706"/>
      <c r="GM69" s="706"/>
      <c r="GN69" s="704"/>
      <c r="GO69" s="704"/>
      <c r="GP69" s="746"/>
      <c r="GQ69" s="704"/>
      <c r="GR69" s="704"/>
      <c r="GS69" s="704"/>
      <c r="GT69" s="704"/>
      <c r="GU69" s="704"/>
      <c r="GV69" s="704"/>
      <c r="GW69" s="704"/>
      <c r="GX69" s="704"/>
      <c r="GY69" s="704"/>
      <c r="GZ69" s="704"/>
      <c r="HA69" s="704"/>
      <c r="HB69" s="704"/>
      <c r="HC69" s="704"/>
      <c r="HD69" s="704"/>
      <c r="HE69" s="704"/>
      <c r="HF69" s="704"/>
      <c r="HG69" s="704"/>
      <c r="HH69" s="704"/>
      <c r="HI69" s="704"/>
      <c r="HJ69" s="704"/>
      <c r="HK69" s="704"/>
      <c r="HL69" s="704"/>
      <c r="HM69" s="704"/>
      <c r="HN69" s="704"/>
      <c r="HO69" s="704"/>
      <c r="HP69" s="704"/>
      <c r="HQ69" s="704"/>
      <c r="HR69" s="706"/>
      <c r="HS69" s="706"/>
      <c r="HT69" s="706"/>
      <c r="HU69" s="706"/>
      <c r="HV69" s="706"/>
      <c r="HW69" s="706"/>
      <c r="HX69" s="706"/>
      <c r="HY69" s="706"/>
      <c r="HZ69" s="706"/>
      <c r="IA69" s="704"/>
      <c r="IB69" s="704"/>
      <c r="IC69" s="704"/>
      <c r="ID69" s="704"/>
      <c r="IE69" s="704"/>
      <c r="IF69" s="704"/>
      <c r="IG69" s="704"/>
      <c r="IH69" s="704"/>
      <c r="II69" s="704"/>
      <c r="IJ69" s="704"/>
      <c r="IK69" s="704"/>
      <c r="IL69" s="704"/>
      <c r="IM69" s="704"/>
      <c r="IN69" s="704"/>
      <c r="IO69" s="704"/>
      <c r="IP69" s="704"/>
      <c r="IQ69" s="704"/>
      <c r="IR69" s="704"/>
      <c r="IS69" s="704"/>
      <c r="IT69" s="704"/>
      <c r="IU69" s="704"/>
      <c r="IV69" s="704"/>
      <c r="IW69" s="704"/>
      <c r="IX69" s="704"/>
      <c r="IY69" s="704"/>
      <c r="IZ69" s="704"/>
      <c r="JI69" s="706"/>
    </row>
    <row r="70" spans="1:274" s="706" customFormat="1" ht="23.1" customHeight="1" x14ac:dyDescent="0.25">
      <c r="A70" s="691">
        <v>3</v>
      </c>
      <c r="B70" s="693" t="s">
        <v>1206</v>
      </c>
      <c r="C70" s="725">
        <v>202</v>
      </c>
      <c r="D70" s="724">
        <v>532</v>
      </c>
      <c r="E70" s="707">
        <v>5</v>
      </c>
      <c r="F70" s="699" t="s">
        <v>1121</v>
      </c>
      <c r="G70" s="700" t="s">
        <v>1208</v>
      </c>
      <c r="H70" s="751" t="s">
        <v>1112</v>
      </c>
      <c r="I70" s="752" t="s">
        <v>1113</v>
      </c>
      <c r="J70" s="753" t="s">
        <v>1139</v>
      </c>
      <c r="K70" s="770" t="s">
        <v>1115</v>
      </c>
      <c r="L70" s="770" t="s">
        <v>1116</v>
      </c>
      <c r="M70" s="753" t="s">
        <v>1140</v>
      </c>
      <c r="N70" s="753" t="s">
        <v>1141</v>
      </c>
      <c r="O70" s="753" t="s">
        <v>1128</v>
      </c>
      <c r="P70" s="753" t="s">
        <v>1134</v>
      </c>
      <c r="Q70" s="765">
        <v>14</v>
      </c>
      <c r="R70" s="765" t="s">
        <v>1120</v>
      </c>
      <c r="S70" s="755">
        <v>2</v>
      </c>
      <c r="T70" s="774">
        <v>2.5</v>
      </c>
      <c r="U70" s="771">
        <v>41456</v>
      </c>
      <c r="V70" s="771">
        <v>41791</v>
      </c>
      <c r="W70" s="918">
        <v>25</v>
      </c>
      <c r="X70" s="875">
        <f>500000-400000</f>
        <v>100000</v>
      </c>
      <c r="Y70" s="876"/>
      <c r="Z70" s="875">
        <f t="shared" si="4"/>
        <v>100000</v>
      </c>
      <c r="AA70" s="702"/>
      <c r="AB70" s="702"/>
      <c r="AC70" s="702"/>
      <c r="AD70" s="702">
        <v>50000</v>
      </c>
      <c r="AE70" s="702">
        <v>50000</v>
      </c>
      <c r="AF70" s="702"/>
      <c r="AG70" s="702"/>
      <c r="AH70" s="702"/>
      <c r="AI70" s="691"/>
      <c r="AJ70" s="691"/>
      <c r="AK70" s="691"/>
      <c r="AL70" s="691"/>
      <c r="AM70" s="868">
        <f t="shared" si="5"/>
        <v>100000</v>
      </c>
      <c r="AN70" s="868">
        <f t="shared" si="6"/>
        <v>0</v>
      </c>
      <c r="AO70" s="760">
        <v>500000</v>
      </c>
      <c r="AP70" s="868">
        <v>1000000</v>
      </c>
      <c r="AR70" s="704"/>
      <c r="AS70" s="704"/>
      <c r="AT70" s="704"/>
      <c r="AU70" s="704"/>
      <c r="AV70" s="704"/>
      <c r="AW70" s="704"/>
      <c r="AX70" s="704"/>
      <c r="AY70" s="704"/>
      <c r="AZ70" s="704"/>
      <c r="BA70" s="704"/>
      <c r="BB70" s="704"/>
      <c r="BC70" s="704"/>
      <c r="BD70" s="704"/>
      <c r="BE70" s="704"/>
      <c r="BF70" s="704"/>
      <c r="BG70" s="704"/>
      <c r="BH70" s="704"/>
      <c r="BI70" s="704"/>
      <c r="BJ70" s="704"/>
      <c r="BK70" s="704"/>
      <c r="BL70" s="704"/>
      <c r="BM70" s="704"/>
      <c r="BN70" s="704"/>
      <c r="BO70" s="704"/>
      <c r="BP70" s="704"/>
      <c r="BQ70" s="704"/>
      <c r="BR70" s="704"/>
      <c r="BS70" s="704"/>
      <c r="BT70" s="704"/>
      <c r="BU70" s="704"/>
      <c r="BV70" s="704"/>
      <c r="BW70" s="704"/>
      <c r="BX70" s="704"/>
      <c r="BY70" s="704"/>
      <c r="BZ70" s="704"/>
      <c r="CA70" s="704"/>
      <c r="CB70" s="704"/>
      <c r="CC70" s="704"/>
      <c r="CD70" s="704"/>
      <c r="CE70" s="704"/>
      <c r="CF70" s="704"/>
      <c r="CG70" s="704"/>
      <c r="CH70" s="704"/>
      <c r="CI70" s="704"/>
      <c r="CJ70" s="704"/>
      <c r="CK70" s="704"/>
      <c r="CL70" s="704"/>
      <c r="CM70" s="704"/>
      <c r="CN70" s="704"/>
      <c r="CO70" s="704"/>
      <c r="CP70" s="704"/>
      <c r="CQ70" s="704"/>
      <c r="CR70" s="704"/>
      <c r="CS70" s="704"/>
      <c r="CT70" s="704"/>
      <c r="CU70" s="704"/>
      <c r="CV70" s="704"/>
      <c r="CW70" s="704"/>
      <c r="CX70" s="704"/>
      <c r="CY70" s="704"/>
      <c r="CZ70" s="704"/>
      <c r="DA70" s="704"/>
      <c r="DB70" s="704"/>
      <c r="DC70" s="704"/>
      <c r="DD70" s="704"/>
      <c r="DE70" s="704"/>
      <c r="DF70" s="704"/>
      <c r="DG70" s="704"/>
      <c r="DH70" s="704"/>
      <c r="DI70" s="704"/>
      <c r="DJ70" s="704"/>
      <c r="DK70" s="704"/>
      <c r="DL70" s="704"/>
      <c r="DM70" s="704"/>
      <c r="DN70" s="704"/>
      <c r="DO70" s="704"/>
      <c r="DP70" s="704"/>
      <c r="DQ70" s="704"/>
      <c r="DR70" s="704"/>
      <c r="DS70" s="704"/>
      <c r="DT70" s="704"/>
      <c r="DU70" s="704"/>
      <c r="DV70" s="704"/>
      <c r="DW70" s="704"/>
      <c r="DX70" s="704"/>
      <c r="DY70" s="704"/>
      <c r="DZ70" s="704"/>
      <c r="EA70" s="704"/>
      <c r="EB70" s="704"/>
      <c r="EC70" s="704"/>
      <c r="ED70" s="704"/>
      <c r="EE70" s="704"/>
      <c r="EF70" s="704"/>
      <c r="EG70" s="704"/>
      <c r="EH70" s="704"/>
      <c r="EI70" s="704"/>
      <c r="EJ70" s="704"/>
      <c r="EK70" s="704"/>
      <c r="EL70" s="704"/>
      <c r="EM70" s="704"/>
      <c r="EN70" s="704"/>
      <c r="EO70" s="704"/>
      <c r="EP70" s="704"/>
      <c r="EQ70" s="704"/>
      <c r="ER70" s="704"/>
      <c r="ES70" s="704"/>
      <c r="ET70" s="704"/>
      <c r="EU70" s="704"/>
      <c r="EV70" s="704"/>
      <c r="EW70" s="704"/>
      <c r="EX70" s="704"/>
      <c r="EY70" s="704"/>
      <c r="EZ70" s="704"/>
      <c r="FA70" s="704"/>
      <c r="FB70" s="704"/>
      <c r="FC70" s="704"/>
      <c r="FD70" s="704"/>
      <c r="FE70" s="704"/>
      <c r="FF70" s="704"/>
      <c r="FG70" s="704"/>
      <c r="FH70" s="704"/>
      <c r="FI70" s="704"/>
      <c r="FJ70" s="704"/>
      <c r="FK70" s="704"/>
      <c r="FL70" s="704"/>
      <c r="FM70" s="704"/>
      <c r="FN70" s="704"/>
      <c r="FO70" s="704"/>
      <c r="FP70" s="704"/>
      <c r="FQ70" s="704"/>
      <c r="FR70" s="704"/>
      <c r="FS70" s="704"/>
      <c r="FT70" s="704"/>
      <c r="FU70" s="704"/>
      <c r="FV70" s="704"/>
      <c r="FW70" s="704"/>
      <c r="FX70" s="704"/>
      <c r="FY70" s="704"/>
      <c r="FZ70" s="704"/>
      <c r="GA70" s="704"/>
      <c r="GB70" s="704"/>
      <c r="GC70" s="704"/>
      <c r="GD70" s="704"/>
      <c r="GE70" s="704"/>
      <c r="GF70" s="704"/>
      <c r="GG70" s="704"/>
      <c r="GH70" s="704"/>
      <c r="GI70" s="704"/>
      <c r="GJ70" s="704"/>
      <c r="GK70" s="704"/>
      <c r="GL70" s="704"/>
      <c r="GM70" s="704"/>
      <c r="GN70" s="704"/>
      <c r="HR70" s="704"/>
      <c r="HS70" s="704"/>
      <c r="HT70" s="704"/>
      <c r="HU70" s="704"/>
      <c r="HV70" s="704"/>
      <c r="HW70" s="704"/>
      <c r="HX70" s="704"/>
      <c r="HY70" s="704"/>
      <c r="HZ70" s="704"/>
      <c r="IX70" s="704"/>
      <c r="IY70" s="704"/>
      <c r="IZ70" s="704"/>
      <c r="JA70" s="878"/>
      <c r="JB70" s="878"/>
      <c r="JC70" s="878"/>
      <c r="JD70" s="878"/>
      <c r="JE70" s="878"/>
      <c r="JF70" s="878"/>
      <c r="JG70" s="878"/>
      <c r="JH70" s="878"/>
      <c r="JI70" s="704"/>
      <c r="JJ70" s="878"/>
      <c r="JK70" s="878"/>
      <c r="JL70" s="878"/>
      <c r="JM70" s="878"/>
      <c r="JN70" s="878"/>
    </row>
    <row r="71" spans="1:274" s="878" customFormat="1" ht="23.1" customHeight="1" x14ac:dyDescent="0.25">
      <c r="A71" s="691">
        <v>4</v>
      </c>
      <c r="B71" s="693" t="s">
        <v>1206</v>
      </c>
      <c r="C71" s="725">
        <v>202</v>
      </c>
      <c r="D71" s="724">
        <v>536</v>
      </c>
      <c r="E71" s="707">
        <v>1</v>
      </c>
      <c r="F71" s="699" t="s">
        <v>1123</v>
      </c>
      <c r="G71" s="700" t="s">
        <v>1500</v>
      </c>
      <c r="H71" s="751" t="s">
        <v>1112</v>
      </c>
      <c r="I71" s="752" t="s">
        <v>1113</v>
      </c>
      <c r="J71" s="753" t="s">
        <v>1139</v>
      </c>
      <c r="K71" s="770" t="s">
        <v>1115</v>
      </c>
      <c r="L71" s="770" t="s">
        <v>1116</v>
      </c>
      <c r="M71" s="753" t="s">
        <v>1140</v>
      </c>
      <c r="N71" s="753" t="s">
        <v>1141</v>
      </c>
      <c r="O71" s="753" t="s">
        <v>1128</v>
      </c>
      <c r="P71" s="753" t="s">
        <v>1134</v>
      </c>
      <c r="Q71" s="765">
        <v>14</v>
      </c>
      <c r="R71" s="765" t="s">
        <v>1120</v>
      </c>
      <c r="S71" s="755">
        <v>2</v>
      </c>
      <c r="T71" s="774">
        <v>2.5</v>
      </c>
      <c r="U71" s="771">
        <v>41456</v>
      </c>
      <c r="V71" s="771">
        <v>41791</v>
      </c>
      <c r="W71" s="918">
        <v>5</v>
      </c>
      <c r="X71" s="875"/>
      <c r="Y71" s="876">
        <v>153000</v>
      </c>
      <c r="Z71" s="875">
        <f t="shared" si="4"/>
        <v>153000</v>
      </c>
      <c r="AA71" s="702"/>
      <c r="AB71" s="702"/>
      <c r="AC71" s="702"/>
      <c r="AD71" s="702">
        <v>50000</v>
      </c>
      <c r="AE71" s="702">
        <v>50000</v>
      </c>
      <c r="AF71" s="702">
        <v>53000</v>
      </c>
      <c r="AG71" s="702"/>
      <c r="AH71" s="702"/>
      <c r="AI71" s="691"/>
      <c r="AJ71" s="691"/>
      <c r="AK71" s="691"/>
      <c r="AL71" s="691"/>
      <c r="AM71" s="868">
        <f t="shared" si="5"/>
        <v>153000</v>
      </c>
      <c r="AN71" s="868">
        <f t="shared" si="6"/>
        <v>0</v>
      </c>
      <c r="AO71" s="760"/>
      <c r="AP71" s="868"/>
      <c r="AQ71" s="706"/>
      <c r="AR71" s="704"/>
      <c r="AS71" s="704"/>
      <c r="AT71" s="704"/>
      <c r="AU71" s="704"/>
      <c r="AV71" s="704"/>
      <c r="AW71" s="704"/>
      <c r="AX71" s="704"/>
      <c r="AY71" s="704"/>
      <c r="AZ71" s="704"/>
      <c r="BA71" s="704"/>
      <c r="BB71" s="704"/>
      <c r="BC71" s="704"/>
      <c r="BD71" s="704"/>
      <c r="BE71" s="704"/>
      <c r="BF71" s="704"/>
      <c r="BG71" s="704"/>
      <c r="BH71" s="704"/>
      <c r="BI71" s="704"/>
      <c r="BJ71" s="704"/>
      <c r="BK71" s="704"/>
      <c r="BL71" s="704"/>
      <c r="BM71" s="704"/>
      <c r="BN71" s="704"/>
      <c r="BO71" s="704"/>
      <c r="BP71" s="704"/>
      <c r="BQ71" s="704"/>
      <c r="BR71" s="704"/>
      <c r="BS71" s="704"/>
      <c r="BT71" s="704"/>
      <c r="BU71" s="704"/>
      <c r="BV71" s="704"/>
      <c r="BW71" s="704"/>
      <c r="BX71" s="704"/>
      <c r="BY71" s="704"/>
      <c r="BZ71" s="704"/>
      <c r="CA71" s="704"/>
      <c r="CB71" s="704"/>
      <c r="CC71" s="704"/>
      <c r="CD71" s="704"/>
      <c r="CE71" s="704"/>
      <c r="CF71" s="704"/>
      <c r="CG71" s="704"/>
      <c r="CH71" s="704"/>
      <c r="CI71" s="704"/>
      <c r="CJ71" s="704"/>
      <c r="CK71" s="704"/>
      <c r="CL71" s="704"/>
      <c r="CM71" s="704"/>
      <c r="CN71" s="704"/>
      <c r="CO71" s="704"/>
      <c r="CP71" s="704"/>
      <c r="CQ71" s="704"/>
      <c r="CR71" s="704"/>
      <c r="CS71" s="704"/>
      <c r="CT71" s="704"/>
      <c r="CU71" s="704"/>
      <c r="CV71" s="704"/>
      <c r="CW71" s="704"/>
      <c r="CX71" s="704"/>
      <c r="CY71" s="704"/>
      <c r="CZ71" s="704"/>
      <c r="DA71" s="704"/>
      <c r="DB71" s="704"/>
      <c r="DC71" s="704"/>
      <c r="DD71" s="704"/>
      <c r="DE71" s="704"/>
      <c r="DF71" s="704"/>
      <c r="DG71" s="704"/>
      <c r="DH71" s="704"/>
      <c r="DI71" s="704"/>
      <c r="DJ71" s="704"/>
      <c r="DK71" s="704"/>
      <c r="DL71" s="704"/>
      <c r="DM71" s="704"/>
      <c r="DN71" s="704"/>
      <c r="DO71" s="704"/>
      <c r="DP71" s="704"/>
      <c r="DQ71" s="704"/>
      <c r="DR71" s="704"/>
      <c r="DS71" s="704"/>
      <c r="DT71" s="704"/>
      <c r="DU71" s="704"/>
      <c r="DV71" s="704"/>
      <c r="DW71" s="704"/>
      <c r="DX71" s="704"/>
      <c r="DY71" s="704"/>
      <c r="DZ71" s="704"/>
      <c r="EA71" s="704"/>
      <c r="EB71" s="704"/>
      <c r="EC71" s="704"/>
      <c r="ED71" s="704"/>
      <c r="EE71" s="704"/>
      <c r="EF71" s="704"/>
      <c r="EG71" s="704"/>
      <c r="EH71" s="704"/>
      <c r="EI71" s="704"/>
      <c r="EJ71" s="704"/>
      <c r="EK71" s="704"/>
      <c r="EL71" s="704"/>
      <c r="EM71" s="704"/>
      <c r="EN71" s="704"/>
      <c r="EO71" s="704"/>
      <c r="EP71" s="704"/>
      <c r="EQ71" s="704"/>
      <c r="ER71" s="704"/>
      <c r="ES71" s="704"/>
      <c r="ET71" s="704"/>
      <c r="EU71" s="704"/>
      <c r="EV71" s="704"/>
      <c r="EW71" s="704"/>
      <c r="EX71" s="704"/>
      <c r="EY71" s="704"/>
      <c r="EZ71" s="704"/>
      <c r="FA71" s="704"/>
      <c r="FB71" s="704"/>
      <c r="FC71" s="704"/>
      <c r="FD71" s="704"/>
      <c r="FE71" s="704"/>
      <c r="FF71" s="704"/>
      <c r="FG71" s="704"/>
      <c r="FH71" s="704"/>
      <c r="FI71" s="704"/>
      <c r="FJ71" s="704"/>
      <c r="FK71" s="704"/>
      <c r="FL71" s="704"/>
      <c r="FM71" s="704"/>
      <c r="FN71" s="704"/>
      <c r="FO71" s="704"/>
      <c r="FP71" s="704"/>
      <c r="FQ71" s="704"/>
      <c r="FR71" s="704"/>
      <c r="FS71" s="704"/>
      <c r="FT71" s="704"/>
      <c r="FU71" s="704"/>
      <c r="FV71" s="704"/>
      <c r="FW71" s="704"/>
      <c r="FX71" s="704"/>
      <c r="FY71" s="704"/>
      <c r="FZ71" s="704"/>
      <c r="GA71" s="704"/>
      <c r="GB71" s="704"/>
      <c r="GC71" s="704"/>
      <c r="GD71" s="704"/>
      <c r="GE71" s="704"/>
      <c r="GF71" s="704"/>
      <c r="GG71" s="704"/>
      <c r="GH71" s="704"/>
      <c r="GI71" s="704"/>
      <c r="GJ71" s="704"/>
      <c r="GK71" s="704"/>
      <c r="GL71" s="704"/>
      <c r="GM71" s="704"/>
      <c r="GN71" s="704"/>
      <c r="GO71" s="706"/>
      <c r="GP71" s="706"/>
      <c r="GQ71" s="706"/>
      <c r="GR71" s="706"/>
      <c r="GS71" s="706"/>
      <c r="GT71" s="706"/>
      <c r="GU71" s="706"/>
      <c r="GV71" s="706"/>
      <c r="GW71" s="706"/>
      <c r="GX71" s="706"/>
      <c r="GY71" s="706"/>
      <c r="GZ71" s="706"/>
      <c r="HA71" s="706"/>
      <c r="HB71" s="706"/>
      <c r="HC71" s="706"/>
      <c r="HD71" s="706"/>
      <c r="HE71" s="706"/>
      <c r="HF71" s="706"/>
      <c r="HG71" s="706"/>
      <c r="HH71" s="706"/>
      <c r="HI71" s="706"/>
      <c r="HJ71" s="706"/>
      <c r="HK71" s="706"/>
      <c r="HL71" s="706"/>
      <c r="HM71" s="706"/>
      <c r="HN71" s="706"/>
      <c r="HO71" s="706"/>
      <c r="HP71" s="706"/>
      <c r="HQ71" s="706"/>
      <c r="HR71" s="704"/>
      <c r="HS71" s="704"/>
      <c r="HT71" s="704"/>
      <c r="HU71" s="704"/>
      <c r="HV71" s="704"/>
      <c r="HW71" s="704"/>
      <c r="HX71" s="704"/>
      <c r="HY71" s="704"/>
      <c r="HZ71" s="704"/>
      <c r="IA71" s="706"/>
      <c r="IB71" s="706"/>
      <c r="IC71" s="706"/>
      <c r="ID71" s="706"/>
      <c r="IE71" s="706"/>
      <c r="IF71" s="706"/>
      <c r="IG71" s="706"/>
      <c r="IH71" s="706"/>
      <c r="II71" s="706"/>
      <c r="IJ71" s="706"/>
      <c r="IK71" s="706"/>
      <c r="IL71" s="706"/>
      <c r="IM71" s="706"/>
      <c r="IN71" s="706"/>
      <c r="IO71" s="706"/>
      <c r="IP71" s="706"/>
      <c r="IQ71" s="706"/>
      <c r="IR71" s="706"/>
      <c r="IS71" s="706"/>
      <c r="IT71" s="706"/>
      <c r="IU71" s="706"/>
      <c r="IV71" s="706"/>
      <c r="IW71" s="706"/>
      <c r="IX71" s="704"/>
      <c r="IY71" s="704"/>
      <c r="IZ71" s="704"/>
      <c r="JI71" s="704"/>
    </row>
    <row r="72" spans="1:274" s="706" customFormat="1" ht="23.1" customHeight="1" x14ac:dyDescent="0.25">
      <c r="A72" s="691">
        <v>128</v>
      </c>
      <c r="B72" s="693" t="s">
        <v>1206</v>
      </c>
      <c r="C72" s="696">
        <v>242</v>
      </c>
      <c r="D72" s="697">
        <v>532</v>
      </c>
      <c r="E72" s="707">
        <v>33</v>
      </c>
      <c r="F72" s="699" t="s">
        <v>1121</v>
      </c>
      <c r="G72" s="699" t="s">
        <v>1518</v>
      </c>
      <c r="H72" s="767" t="s">
        <v>1112</v>
      </c>
      <c r="I72" s="752" t="s">
        <v>1113</v>
      </c>
      <c r="J72" s="753" t="s">
        <v>1139</v>
      </c>
      <c r="K72" s="764" t="s">
        <v>1115</v>
      </c>
      <c r="L72" s="764" t="s">
        <v>1124</v>
      </c>
      <c r="M72" s="753" t="s">
        <v>1140</v>
      </c>
      <c r="N72" s="753" t="s">
        <v>1141</v>
      </c>
      <c r="O72" s="753" t="s">
        <v>1189</v>
      </c>
      <c r="P72" s="753" t="s">
        <v>1259</v>
      </c>
      <c r="Q72" s="765">
        <v>15</v>
      </c>
      <c r="R72" s="765" t="s">
        <v>1120</v>
      </c>
      <c r="S72" s="755">
        <v>2</v>
      </c>
      <c r="T72" s="766">
        <v>2.11</v>
      </c>
      <c r="U72" s="771">
        <v>41275</v>
      </c>
      <c r="V72" s="771">
        <v>41426</v>
      </c>
      <c r="W72" s="701">
        <v>15</v>
      </c>
      <c r="X72" s="875"/>
      <c r="Y72" s="876">
        <v>200000</v>
      </c>
      <c r="Z72" s="875">
        <f t="shared" si="4"/>
        <v>200000</v>
      </c>
      <c r="AA72" s="717"/>
      <c r="AB72" s="717"/>
      <c r="AC72" s="717">
        <v>50000</v>
      </c>
      <c r="AD72" s="717">
        <v>50000</v>
      </c>
      <c r="AE72" s="717">
        <v>50000</v>
      </c>
      <c r="AF72" s="717">
        <v>50000</v>
      </c>
      <c r="AG72" s="717"/>
      <c r="AH72" s="717"/>
      <c r="AI72" s="717"/>
      <c r="AJ72" s="717"/>
      <c r="AK72" s="717"/>
      <c r="AL72" s="717"/>
      <c r="AM72" s="868">
        <f t="shared" si="5"/>
        <v>200000</v>
      </c>
      <c r="AN72" s="868">
        <f t="shared" si="6"/>
        <v>0</v>
      </c>
      <c r="AO72" s="717"/>
      <c r="AP72" s="868"/>
      <c r="EV72" s="704"/>
      <c r="EW72" s="704"/>
      <c r="EX72" s="704"/>
      <c r="EY72" s="704"/>
      <c r="EZ72" s="704"/>
      <c r="FA72" s="704"/>
      <c r="FB72" s="704"/>
      <c r="FC72" s="704"/>
      <c r="FD72" s="704"/>
      <c r="FE72" s="704"/>
      <c r="FF72" s="704"/>
      <c r="FG72" s="704"/>
      <c r="FI72" s="704"/>
      <c r="FJ72" s="704"/>
      <c r="FM72" s="704"/>
      <c r="FN72" s="704"/>
      <c r="FO72" s="704"/>
      <c r="FP72" s="704"/>
      <c r="FQ72" s="704"/>
      <c r="FR72" s="704"/>
      <c r="FS72" s="704"/>
      <c r="FT72" s="704"/>
      <c r="FU72" s="704"/>
      <c r="FV72" s="704"/>
      <c r="FW72" s="704"/>
      <c r="FX72" s="704"/>
      <c r="FY72" s="704"/>
      <c r="FZ72" s="704"/>
      <c r="GA72" s="704"/>
      <c r="GB72" s="704"/>
      <c r="GC72" s="704"/>
      <c r="GD72" s="704"/>
      <c r="GE72" s="704"/>
      <c r="GF72" s="704"/>
      <c r="GG72" s="704"/>
      <c r="GH72" s="704"/>
      <c r="GI72" s="704"/>
      <c r="GJ72" s="704"/>
      <c r="GK72" s="704"/>
      <c r="GL72" s="704"/>
      <c r="GM72" s="704"/>
      <c r="HO72" s="928"/>
      <c r="HP72" s="928"/>
      <c r="HQ72" s="928"/>
      <c r="HR72" s="928"/>
      <c r="HS72" s="928"/>
      <c r="HT72" s="928"/>
      <c r="HU72" s="928"/>
      <c r="HV72" s="928"/>
      <c r="HW72" s="928"/>
      <c r="HX72" s="928"/>
      <c r="HY72" s="928"/>
      <c r="HZ72" s="928"/>
      <c r="IA72" s="928"/>
      <c r="IB72" s="928"/>
      <c r="IC72" s="928"/>
      <c r="ID72" s="928"/>
      <c r="IE72" s="928"/>
      <c r="IF72" s="928"/>
      <c r="IG72" s="928"/>
      <c r="IH72" s="928"/>
      <c r="II72" s="928"/>
      <c r="IJ72" s="928"/>
      <c r="IK72" s="928"/>
      <c r="IL72" s="928"/>
      <c r="IM72" s="928"/>
      <c r="IN72" s="928"/>
      <c r="IO72" s="928"/>
      <c r="IP72" s="928"/>
      <c r="IQ72" s="928"/>
      <c r="IR72" s="928"/>
      <c r="IS72" s="928"/>
      <c r="IT72" s="928"/>
      <c r="IU72" s="928"/>
      <c r="IV72" s="928"/>
      <c r="IW72" s="928"/>
      <c r="IX72" s="928"/>
      <c r="IY72" s="928"/>
      <c r="IZ72" s="928"/>
      <c r="JA72" s="928"/>
      <c r="JB72" s="928"/>
      <c r="JC72" s="928"/>
      <c r="JD72" s="928"/>
      <c r="JE72" s="928"/>
      <c r="JF72" s="928"/>
      <c r="JG72" s="928"/>
      <c r="JH72" s="928"/>
      <c r="JI72" s="928"/>
      <c r="JJ72" s="878"/>
      <c r="JK72" s="878"/>
      <c r="JL72" s="878"/>
      <c r="JM72" s="878"/>
      <c r="JN72" s="878"/>
    </row>
    <row r="73" spans="1:274" s="706" customFormat="1" ht="23.1" customHeight="1" x14ac:dyDescent="0.25">
      <c r="A73" s="691">
        <v>334</v>
      </c>
      <c r="B73" s="693" t="s">
        <v>1206</v>
      </c>
      <c r="C73" s="697">
        <v>273</v>
      </c>
      <c r="D73" s="697">
        <v>632</v>
      </c>
      <c r="E73" s="707">
        <v>2</v>
      </c>
      <c r="F73" s="699" t="s">
        <v>1121</v>
      </c>
      <c r="G73" s="699" t="s">
        <v>1285</v>
      </c>
      <c r="H73" s="751" t="s">
        <v>1127</v>
      </c>
      <c r="I73" s="767" t="s">
        <v>1113</v>
      </c>
      <c r="J73" s="753" t="s">
        <v>1139</v>
      </c>
      <c r="K73" s="761" t="s">
        <v>1115</v>
      </c>
      <c r="L73" s="761" t="s">
        <v>1116</v>
      </c>
      <c r="M73" s="753" t="s">
        <v>1140</v>
      </c>
      <c r="N73" s="753" t="s">
        <v>1141</v>
      </c>
      <c r="O73" s="753" t="s">
        <v>1141</v>
      </c>
      <c r="P73" s="753" t="s">
        <v>1209</v>
      </c>
      <c r="Q73" s="765">
        <v>17</v>
      </c>
      <c r="R73" s="753" t="s">
        <v>1160</v>
      </c>
      <c r="S73" s="755">
        <v>2</v>
      </c>
      <c r="T73" s="766">
        <v>2.11</v>
      </c>
      <c r="U73" s="771">
        <v>41456</v>
      </c>
      <c r="V73" s="772">
        <v>42522</v>
      </c>
      <c r="W73" s="874">
        <v>25</v>
      </c>
      <c r="X73" s="875">
        <v>500000</v>
      </c>
      <c r="Y73" s="875"/>
      <c r="Z73" s="875">
        <f t="shared" si="4"/>
        <v>500000</v>
      </c>
      <c r="AA73" s="702"/>
      <c r="AB73" s="702"/>
      <c r="AC73" s="702"/>
      <c r="AD73" s="702"/>
      <c r="AE73" s="702"/>
      <c r="AF73" s="702"/>
      <c r="AG73" s="702">
        <v>500000</v>
      </c>
      <c r="AH73" s="702"/>
      <c r="AI73" s="691"/>
      <c r="AJ73" s="691"/>
      <c r="AK73" s="691"/>
      <c r="AL73" s="691"/>
      <c r="AM73" s="868">
        <f t="shared" si="5"/>
        <v>500000</v>
      </c>
      <c r="AN73" s="868">
        <f t="shared" si="6"/>
        <v>0</v>
      </c>
      <c r="AO73" s="760">
        <v>400000</v>
      </c>
      <c r="AP73" s="868"/>
      <c r="AR73" s="704"/>
      <c r="AS73" s="704"/>
      <c r="AT73" s="704"/>
      <c r="AU73" s="704"/>
      <c r="AV73" s="704"/>
      <c r="AW73" s="704"/>
      <c r="AX73" s="704"/>
      <c r="AY73" s="704"/>
      <c r="AZ73" s="704"/>
      <c r="BA73" s="704"/>
      <c r="BB73" s="704"/>
      <c r="BC73" s="704"/>
      <c r="BD73" s="704"/>
      <c r="BE73" s="704"/>
      <c r="BF73" s="704"/>
      <c r="BG73" s="704"/>
      <c r="BH73" s="704"/>
      <c r="BI73" s="704"/>
      <c r="BJ73" s="704"/>
      <c r="BK73" s="704"/>
      <c r="BL73" s="704"/>
      <c r="BM73" s="704"/>
      <c r="BN73" s="704"/>
      <c r="BO73" s="704"/>
      <c r="BP73" s="704"/>
      <c r="BQ73" s="704"/>
      <c r="BR73" s="704"/>
      <c r="BS73" s="704"/>
      <c r="BT73" s="704"/>
      <c r="BU73" s="704"/>
      <c r="BV73" s="704"/>
      <c r="BW73" s="704"/>
      <c r="BX73" s="704"/>
      <c r="BY73" s="704"/>
      <c r="BZ73" s="704"/>
      <c r="CA73" s="704"/>
      <c r="CB73" s="704"/>
      <c r="CC73" s="704"/>
      <c r="CD73" s="704"/>
      <c r="CE73" s="704"/>
      <c r="CF73" s="704"/>
      <c r="CG73" s="704"/>
      <c r="CH73" s="704"/>
      <c r="CI73" s="704"/>
      <c r="CJ73" s="704"/>
      <c r="CK73" s="704"/>
      <c r="CL73" s="704"/>
      <c r="CM73" s="704"/>
      <c r="CN73" s="704"/>
      <c r="CO73" s="704"/>
      <c r="CP73" s="704"/>
      <c r="CQ73" s="704"/>
      <c r="CR73" s="704"/>
      <c r="CS73" s="704"/>
      <c r="CT73" s="704"/>
      <c r="CU73" s="704"/>
      <c r="CV73" s="704"/>
      <c r="CW73" s="704"/>
      <c r="CX73" s="704"/>
      <c r="CY73" s="704"/>
      <c r="CZ73" s="704"/>
      <c r="DA73" s="704"/>
      <c r="DB73" s="704"/>
      <c r="DC73" s="704"/>
      <c r="DD73" s="704"/>
      <c r="DE73" s="704"/>
      <c r="DF73" s="704"/>
      <c r="DG73" s="704"/>
      <c r="DH73" s="704"/>
      <c r="DI73" s="704"/>
      <c r="DJ73" s="704"/>
      <c r="DK73" s="704"/>
      <c r="DL73" s="704"/>
      <c r="DM73" s="704"/>
      <c r="DN73" s="704"/>
      <c r="DO73" s="704"/>
      <c r="DP73" s="704"/>
      <c r="DQ73" s="704"/>
      <c r="DR73" s="704"/>
      <c r="DS73" s="704"/>
      <c r="DT73" s="704"/>
      <c r="DU73" s="704"/>
      <c r="DV73" s="704"/>
      <c r="DW73" s="704"/>
      <c r="DX73" s="704"/>
      <c r="DY73" s="704"/>
      <c r="DZ73" s="704"/>
      <c r="EA73" s="704"/>
      <c r="EB73" s="704"/>
      <c r="EC73" s="704"/>
      <c r="ED73" s="704"/>
      <c r="EE73" s="704"/>
      <c r="EF73" s="704"/>
      <c r="EG73" s="704"/>
      <c r="EH73" s="704"/>
      <c r="EI73" s="704"/>
      <c r="EJ73" s="704"/>
      <c r="EK73" s="704"/>
      <c r="EL73" s="704"/>
      <c r="EM73" s="704"/>
      <c r="EN73" s="704"/>
      <c r="EO73" s="704"/>
      <c r="EP73" s="704"/>
      <c r="EQ73" s="704"/>
      <c r="ER73" s="704"/>
      <c r="ES73" s="704"/>
      <c r="ET73" s="704"/>
      <c r="EU73" s="704"/>
      <c r="FH73" s="704"/>
      <c r="FI73" s="704"/>
      <c r="FJ73" s="704"/>
      <c r="FK73" s="704"/>
      <c r="FL73" s="704"/>
      <c r="FM73" s="704"/>
      <c r="FN73" s="704"/>
      <c r="FO73" s="704"/>
      <c r="FP73" s="704"/>
      <c r="FQ73" s="704"/>
      <c r="FR73" s="704"/>
      <c r="FS73" s="704"/>
      <c r="FT73" s="704"/>
      <c r="FU73" s="704"/>
      <c r="FV73" s="704"/>
      <c r="FW73" s="704"/>
      <c r="FX73" s="704"/>
      <c r="FY73" s="704"/>
      <c r="FZ73" s="704"/>
      <c r="GA73" s="704"/>
      <c r="GB73" s="704"/>
      <c r="GC73" s="704"/>
      <c r="GD73" s="704"/>
      <c r="GE73" s="704"/>
      <c r="GF73" s="704"/>
      <c r="GG73" s="704"/>
      <c r="GH73" s="704"/>
      <c r="GI73" s="704"/>
      <c r="GJ73" s="704"/>
      <c r="GK73" s="704"/>
      <c r="GL73" s="704"/>
      <c r="GM73" s="704"/>
      <c r="GN73" s="704"/>
      <c r="GP73" s="746"/>
      <c r="GQ73" s="704"/>
      <c r="GR73" s="704"/>
      <c r="GS73" s="704"/>
      <c r="GT73" s="704"/>
      <c r="GU73" s="704"/>
      <c r="GV73" s="704"/>
      <c r="GW73" s="704"/>
      <c r="GX73" s="704"/>
      <c r="GY73" s="704"/>
      <c r="GZ73" s="704"/>
      <c r="HA73" s="704"/>
      <c r="HB73" s="704"/>
      <c r="HC73" s="704"/>
      <c r="HD73" s="704"/>
      <c r="HE73" s="704"/>
      <c r="HF73" s="704"/>
      <c r="HG73" s="704"/>
      <c r="HH73" s="704"/>
      <c r="HI73" s="704"/>
      <c r="HJ73" s="704"/>
      <c r="HK73" s="704"/>
      <c r="HL73" s="704"/>
      <c r="HM73" s="704"/>
      <c r="HN73" s="704"/>
      <c r="HO73" s="704"/>
      <c r="HP73" s="704"/>
      <c r="HQ73" s="704"/>
      <c r="IA73" s="704"/>
      <c r="IB73" s="704"/>
      <c r="IC73" s="704"/>
      <c r="ID73" s="704"/>
      <c r="IE73" s="704"/>
      <c r="IF73" s="704"/>
      <c r="IG73" s="704"/>
      <c r="IH73" s="704"/>
      <c r="II73" s="704"/>
      <c r="IJ73" s="704"/>
      <c r="IK73" s="704"/>
      <c r="IL73" s="704"/>
      <c r="IM73" s="704"/>
      <c r="IN73" s="704"/>
      <c r="IO73" s="704"/>
      <c r="IP73" s="704"/>
      <c r="IQ73" s="704"/>
      <c r="IR73" s="704"/>
      <c r="IS73" s="704"/>
      <c r="IT73" s="704"/>
      <c r="IU73" s="704"/>
      <c r="IV73" s="704"/>
      <c r="IW73" s="704"/>
      <c r="IX73" s="878"/>
      <c r="IY73" s="878"/>
      <c r="IZ73" s="878"/>
      <c r="JA73" s="878"/>
      <c r="JB73" s="878"/>
      <c r="JC73" s="878"/>
      <c r="JD73" s="878"/>
      <c r="JE73" s="878"/>
      <c r="JF73" s="878"/>
      <c r="JG73" s="878"/>
      <c r="JH73" s="878"/>
      <c r="JI73" s="878"/>
    </row>
    <row r="74" spans="1:274" s="878" customFormat="1" ht="23.1" customHeight="1" x14ac:dyDescent="0.25">
      <c r="A74" s="691">
        <v>10</v>
      </c>
      <c r="B74" s="693" t="s">
        <v>1206</v>
      </c>
      <c r="C74" s="725">
        <v>204</v>
      </c>
      <c r="D74" s="725">
        <v>544</v>
      </c>
      <c r="E74" s="707">
        <v>5</v>
      </c>
      <c r="F74" s="699" t="s">
        <v>1125</v>
      </c>
      <c r="G74" s="700" t="s">
        <v>1210</v>
      </c>
      <c r="H74" s="751" t="s">
        <v>1112</v>
      </c>
      <c r="I74" s="752" t="s">
        <v>1113</v>
      </c>
      <c r="J74" s="753" t="s">
        <v>1139</v>
      </c>
      <c r="K74" s="770" t="s">
        <v>1151</v>
      </c>
      <c r="L74" s="770" t="s">
        <v>1124</v>
      </c>
      <c r="M74" s="753" t="s">
        <v>1140</v>
      </c>
      <c r="N74" s="753" t="s">
        <v>1141</v>
      </c>
      <c r="O74" s="753" t="s">
        <v>1141</v>
      </c>
      <c r="P74" s="770" t="s">
        <v>1211</v>
      </c>
      <c r="Q74" s="765">
        <v>17</v>
      </c>
      <c r="R74" s="765" t="s">
        <v>1120</v>
      </c>
      <c r="S74" s="755">
        <v>2</v>
      </c>
      <c r="T74" s="775">
        <v>2.11</v>
      </c>
      <c r="U74" s="771">
        <v>41456</v>
      </c>
      <c r="V74" s="771">
        <v>41791</v>
      </c>
      <c r="W74" s="918">
        <v>7</v>
      </c>
      <c r="X74" s="875">
        <v>0</v>
      </c>
      <c r="Y74" s="875">
        <v>7000</v>
      </c>
      <c r="Z74" s="875">
        <f t="shared" si="4"/>
        <v>7000</v>
      </c>
      <c r="AA74" s="702"/>
      <c r="AB74" s="702"/>
      <c r="AC74" s="702">
        <v>7000</v>
      </c>
      <c r="AD74" s="702"/>
      <c r="AE74" s="702"/>
      <c r="AF74" s="702"/>
      <c r="AG74" s="702"/>
      <c r="AH74" s="702"/>
      <c r="AI74" s="691"/>
      <c r="AJ74" s="691"/>
      <c r="AK74" s="691"/>
      <c r="AL74" s="691"/>
      <c r="AM74" s="868">
        <f t="shared" si="5"/>
        <v>7000</v>
      </c>
      <c r="AN74" s="868">
        <f t="shared" si="6"/>
        <v>0</v>
      </c>
      <c r="AO74" s="759">
        <v>17000</v>
      </c>
      <c r="AP74" s="919"/>
      <c r="AQ74" s="706"/>
      <c r="AR74" s="704"/>
      <c r="AS74" s="704"/>
      <c r="AT74" s="704"/>
      <c r="AU74" s="704"/>
      <c r="AV74" s="704"/>
      <c r="AW74" s="704"/>
      <c r="AX74" s="704"/>
      <c r="AY74" s="704"/>
      <c r="AZ74" s="704"/>
      <c r="BA74" s="704"/>
      <c r="BB74" s="704"/>
      <c r="BC74" s="704"/>
      <c r="BD74" s="704"/>
      <c r="BE74" s="704"/>
      <c r="BF74" s="704"/>
      <c r="BG74" s="704"/>
      <c r="BH74" s="704"/>
      <c r="BI74" s="704"/>
      <c r="BJ74" s="704"/>
      <c r="BK74" s="704"/>
      <c r="BL74" s="704"/>
      <c r="BM74" s="704"/>
      <c r="BN74" s="704"/>
      <c r="BO74" s="704"/>
      <c r="BP74" s="704"/>
      <c r="BQ74" s="704"/>
      <c r="BR74" s="704"/>
      <c r="BS74" s="704"/>
      <c r="BT74" s="704"/>
      <c r="BU74" s="704"/>
      <c r="BV74" s="704"/>
      <c r="BW74" s="704"/>
      <c r="BX74" s="704"/>
      <c r="BY74" s="704"/>
      <c r="BZ74" s="704"/>
      <c r="CA74" s="704"/>
      <c r="CB74" s="704"/>
      <c r="CC74" s="704"/>
      <c r="CD74" s="704"/>
      <c r="CE74" s="704"/>
      <c r="CF74" s="704"/>
      <c r="CG74" s="704"/>
      <c r="CH74" s="704"/>
      <c r="CI74" s="704"/>
      <c r="CJ74" s="704"/>
      <c r="CK74" s="704"/>
      <c r="CL74" s="704"/>
      <c r="CM74" s="704"/>
      <c r="CN74" s="704"/>
      <c r="CO74" s="704"/>
      <c r="CP74" s="704"/>
      <c r="CQ74" s="704"/>
      <c r="CR74" s="704"/>
      <c r="CS74" s="704"/>
      <c r="CT74" s="704"/>
      <c r="CU74" s="704"/>
      <c r="CV74" s="704"/>
      <c r="CW74" s="704"/>
      <c r="CX74" s="704"/>
      <c r="CY74" s="704"/>
      <c r="CZ74" s="704"/>
      <c r="DA74" s="704"/>
      <c r="DB74" s="704"/>
      <c r="DC74" s="704"/>
      <c r="DD74" s="704"/>
      <c r="DE74" s="704"/>
      <c r="DF74" s="704"/>
      <c r="DG74" s="704"/>
      <c r="DH74" s="704"/>
      <c r="DI74" s="704"/>
      <c r="DJ74" s="704"/>
      <c r="DK74" s="704"/>
      <c r="DL74" s="704"/>
      <c r="DM74" s="704"/>
      <c r="DN74" s="704"/>
      <c r="DO74" s="704"/>
      <c r="DP74" s="704"/>
      <c r="DQ74" s="704"/>
      <c r="DR74" s="704"/>
      <c r="DS74" s="704"/>
      <c r="DT74" s="704"/>
      <c r="DU74" s="704"/>
      <c r="DV74" s="704"/>
      <c r="DW74" s="704"/>
      <c r="DX74" s="704"/>
      <c r="DY74" s="704"/>
      <c r="DZ74" s="704"/>
      <c r="EA74" s="704"/>
      <c r="EB74" s="704"/>
      <c r="EC74" s="704"/>
      <c r="ED74" s="704"/>
      <c r="EE74" s="704"/>
      <c r="EF74" s="704"/>
      <c r="EG74" s="704"/>
      <c r="EH74" s="704"/>
      <c r="EI74" s="704"/>
      <c r="EJ74" s="704"/>
      <c r="EK74" s="704"/>
      <c r="EL74" s="704"/>
      <c r="EM74" s="704"/>
      <c r="EN74" s="704"/>
      <c r="EO74" s="704"/>
      <c r="EP74" s="704"/>
      <c r="EQ74" s="704"/>
      <c r="ER74" s="704"/>
      <c r="ES74" s="704"/>
      <c r="ET74" s="704"/>
      <c r="EU74" s="704"/>
      <c r="EV74" s="704"/>
      <c r="EW74" s="704"/>
      <c r="EX74" s="704"/>
      <c r="EY74" s="704"/>
      <c r="EZ74" s="704"/>
      <c r="FA74" s="704"/>
      <c r="FB74" s="704"/>
      <c r="FC74" s="704"/>
      <c r="FD74" s="704"/>
      <c r="FE74" s="704"/>
      <c r="FF74" s="704"/>
      <c r="FG74" s="704"/>
      <c r="FH74" s="706"/>
      <c r="FI74" s="706"/>
      <c r="FJ74" s="706"/>
      <c r="FK74" s="706"/>
      <c r="FL74" s="706"/>
      <c r="FM74" s="706"/>
      <c r="FN74" s="706"/>
      <c r="FO74" s="706"/>
      <c r="FP74" s="706"/>
      <c r="FQ74" s="706"/>
      <c r="FR74" s="706"/>
      <c r="FS74" s="706"/>
      <c r="FT74" s="706"/>
      <c r="FU74" s="706"/>
      <c r="FV74" s="706"/>
      <c r="FW74" s="706"/>
      <c r="FX74" s="706"/>
      <c r="FY74" s="706"/>
      <c r="FZ74" s="706"/>
      <c r="GA74" s="706"/>
      <c r="GB74" s="706"/>
      <c r="GC74" s="706"/>
      <c r="GD74" s="706"/>
      <c r="GE74" s="706"/>
      <c r="GF74" s="706"/>
      <c r="GG74" s="706"/>
      <c r="GH74" s="706"/>
      <c r="GI74" s="706"/>
      <c r="GJ74" s="706"/>
      <c r="GK74" s="706"/>
      <c r="GL74" s="706"/>
      <c r="GM74" s="706"/>
      <c r="GN74" s="706"/>
      <c r="GO74" s="704"/>
      <c r="GP74" s="746"/>
      <c r="GQ74" s="704"/>
      <c r="GR74" s="704"/>
      <c r="GS74" s="704"/>
      <c r="GT74" s="704"/>
      <c r="GU74" s="704"/>
      <c r="GV74" s="704"/>
      <c r="GW74" s="704"/>
      <c r="GX74" s="704"/>
      <c r="GY74" s="704"/>
      <c r="GZ74" s="704"/>
      <c r="HA74" s="704"/>
      <c r="HB74" s="704"/>
      <c r="HC74" s="704"/>
      <c r="HD74" s="704"/>
      <c r="HE74" s="704"/>
      <c r="HF74" s="704"/>
      <c r="HG74" s="704"/>
      <c r="HH74" s="704"/>
      <c r="HI74" s="704"/>
      <c r="HJ74" s="704"/>
      <c r="HK74" s="704"/>
      <c r="HL74" s="704"/>
      <c r="HM74" s="704"/>
      <c r="HN74" s="704"/>
      <c r="HO74" s="704"/>
      <c r="HP74" s="704"/>
      <c r="HQ74" s="704"/>
      <c r="HR74" s="704"/>
      <c r="HS74" s="704"/>
      <c r="HT74" s="704"/>
      <c r="HU74" s="704"/>
      <c r="HV74" s="704"/>
      <c r="HW74" s="704"/>
      <c r="HX74" s="704"/>
      <c r="HY74" s="704"/>
      <c r="HZ74" s="704"/>
      <c r="IA74" s="704"/>
      <c r="IB74" s="704"/>
      <c r="IC74" s="704"/>
      <c r="ID74" s="704"/>
      <c r="IE74" s="704"/>
      <c r="IF74" s="704"/>
      <c r="IG74" s="704"/>
      <c r="IH74" s="704"/>
      <c r="II74" s="704"/>
      <c r="IJ74" s="704"/>
      <c r="IK74" s="704"/>
      <c r="IL74" s="704"/>
      <c r="IM74" s="704"/>
      <c r="IN74" s="704"/>
      <c r="IO74" s="704"/>
      <c r="IP74" s="704"/>
      <c r="IQ74" s="704"/>
      <c r="IR74" s="704"/>
      <c r="IS74" s="704"/>
      <c r="IT74" s="704"/>
      <c r="IU74" s="704"/>
      <c r="IV74" s="704"/>
      <c r="IW74" s="704"/>
      <c r="IX74" s="814"/>
      <c r="IY74" s="814"/>
      <c r="IZ74" s="814"/>
      <c r="JA74" s="706"/>
      <c r="JB74" s="706"/>
      <c r="JC74" s="706"/>
      <c r="JD74" s="706"/>
      <c r="JE74" s="706"/>
      <c r="JF74" s="706"/>
      <c r="JG74" s="706"/>
      <c r="JH74" s="706"/>
      <c r="JI74" s="704"/>
    </row>
    <row r="75" spans="1:274" s="879" customFormat="1" ht="23.1" customHeight="1" x14ac:dyDescent="0.25">
      <c r="A75" s="691">
        <v>82</v>
      </c>
      <c r="B75" s="693" t="s">
        <v>1206</v>
      </c>
      <c r="C75" s="921">
        <v>224</v>
      </c>
      <c r="D75" s="922">
        <v>532</v>
      </c>
      <c r="E75" s="698">
        <v>18</v>
      </c>
      <c r="F75" s="699" t="s">
        <v>1121</v>
      </c>
      <c r="G75" s="923" t="s">
        <v>1240</v>
      </c>
      <c r="H75" s="751" t="s">
        <v>1112</v>
      </c>
      <c r="I75" s="752" t="s">
        <v>1113</v>
      </c>
      <c r="J75" s="753" t="s">
        <v>1139</v>
      </c>
      <c r="K75" s="924" t="s">
        <v>1115</v>
      </c>
      <c r="L75" s="924" t="s">
        <v>1116</v>
      </c>
      <c r="M75" s="753" t="s">
        <v>1140</v>
      </c>
      <c r="N75" s="753" t="s">
        <v>1141</v>
      </c>
      <c r="O75" s="753" t="s">
        <v>1141</v>
      </c>
      <c r="P75" s="753" t="s">
        <v>1189</v>
      </c>
      <c r="Q75" s="925">
        <v>17</v>
      </c>
      <c r="R75" s="765" t="s">
        <v>1120</v>
      </c>
      <c r="S75" s="755">
        <v>2</v>
      </c>
      <c r="T75" s="766">
        <v>2.11</v>
      </c>
      <c r="U75" s="771">
        <v>41456</v>
      </c>
      <c r="V75" s="771">
        <v>42156</v>
      </c>
      <c r="W75" s="926">
        <v>15</v>
      </c>
      <c r="X75" s="875">
        <v>255000</v>
      </c>
      <c r="Y75" s="876">
        <v>200000</v>
      </c>
      <c r="Z75" s="875">
        <f t="shared" si="4"/>
        <v>455000</v>
      </c>
      <c r="AA75" s="702"/>
      <c r="AB75" s="702"/>
      <c r="AC75" s="702"/>
      <c r="AD75" s="702"/>
      <c r="AE75" s="702"/>
      <c r="AF75" s="702"/>
      <c r="AG75" s="702">
        <v>155000</v>
      </c>
      <c r="AH75" s="702">
        <v>100000</v>
      </c>
      <c r="AI75" s="691">
        <v>100000</v>
      </c>
      <c r="AJ75" s="691">
        <v>100000</v>
      </c>
      <c r="AK75" s="691"/>
      <c r="AL75" s="691"/>
      <c r="AM75" s="868">
        <f t="shared" si="5"/>
        <v>455000</v>
      </c>
      <c r="AN75" s="868">
        <f t="shared" si="6"/>
        <v>0</v>
      </c>
      <c r="AO75" s="760">
        <v>250000</v>
      </c>
      <c r="AP75" s="868">
        <v>250000</v>
      </c>
      <c r="AQ75" s="706"/>
      <c r="AR75" s="704"/>
      <c r="AS75" s="704"/>
      <c r="AT75" s="704"/>
      <c r="AU75" s="704"/>
      <c r="AV75" s="704"/>
      <c r="AW75" s="704"/>
      <c r="AX75" s="704"/>
      <c r="AY75" s="704"/>
      <c r="AZ75" s="704"/>
      <c r="BA75" s="704"/>
      <c r="BB75" s="704"/>
      <c r="BC75" s="704"/>
      <c r="BD75" s="704"/>
      <c r="BE75" s="704"/>
      <c r="BF75" s="704"/>
      <c r="BG75" s="704"/>
      <c r="BH75" s="704"/>
      <c r="BI75" s="704"/>
      <c r="BJ75" s="704"/>
      <c r="BK75" s="704"/>
      <c r="BL75" s="704"/>
      <c r="BM75" s="704"/>
      <c r="BN75" s="704"/>
      <c r="BO75" s="704"/>
      <c r="BP75" s="704"/>
      <c r="BQ75" s="704"/>
      <c r="BR75" s="704"/>
      <c r="BS75" s="704"/>
      <c r="BT75" s="704"/>
      <c r="BU75" s="704"/>
      <c r="BV75" s="704"/>
      <c r="BW75" s="704"/>
      <c r="BX75" s="704"/>
      <c r="BY75" s="704"/>
      <c r="BZ75" s="704"/>
      <c r="CA75" s="704"/>
      <c r="CB75" s="704"/>
      <c r="CC75" s="704"/>
      <c r="CD75" s="704"/>
      <c r="CE75" s="704"/>
      <c r="CF75" s="704"/>
      <c r="CG75" s="704"/>
      <c r="CH75" s="704"/>
      <c r="CI75" s="704"/>
      <c r="CJ75" s="704"/>
      <c r="CK75" s="704"/>
      <c r="CL75" s="704"/>
      <c r="CM75" s="704"/>
      <c r="CN75" s="704"/>
      <c r="CO75" s="704"/>
      <c r="CP75" s="704"/>
      <c r="CQ75" s="704"/>
      <c r="CR75" s="704"/>
      <c r="CS75" s="704"/>
      <c r="CT75" s="704"/>
      <c r="CU75" s="704"/>
      <c r="CV75" s="704"/>
      <c r="CW75" s="704"/>
      <c r="CX75" s="704"/>
      <c r="CY75" s="704"/>
      <c r="CZ75" s="704"/>
      <c r="DA75" s="704"/>
      <c r="DB75" s="704"/>
      <c r="DC75" s="704"/>
      <c r="DD75" s="704"/>
      <c r="DE75" s="704"/>
      <c r="DF75" s="704"/>
      <c r="DG75" s="704"/>
      <c r="DH75" s="704"/>
      <c r="DI75" s="704"/>
      <c r="DJ75" s="704"/>
      <c r="DK75" s="704"/>
      <c r="DL75" s="704"/>
      <c r="DM75" s="704"/>
      <c r="DN75" s="704"/>
      <c r="DO75" s="704"/>
      <c r="DP75" s="704"/>
      <c r="DQ75" s="704"/>
      <c r="DR75" s="704"/>
      <c r="DS75" s="704"/>
      <c r="DT75" s="704"/>
      <c r="DU75" s="704"/>
      <c r="DV75" s="704"/>
      <c r="DW75" s="704"/>
      <c r="DX75" s="704"/>
      <c r="DY75" s="704"/>
      <c r="DZ75" s="704"/>
      <c r="EA75" s="704"/>
      <c r="EB75" s="704"/>
      <c r="EC75" s="704"/>
      <c r="ED75" s="704"/>
      <c r="EE75" s="704"/>
      <c r="EF75" s="704"/>
      <c r="EG75" s="704"/>
      <c r="EH75" s="704"/>
      <c r="EI75" s="704"/>
      <c r="EJ75" s="704"/>
      <c r="EK75" s="704"/>
      <c r="EL75" s="704"/>
      <c r="EM75" s="704"/>
      <c r="EN75" s="704"/>
      <c r="EO75" s="704"/>
      <c r="EP75" s="704"/>
      <c r="EQ75" s="704"/>
      <c r="ER75" s="704"/>
      <c r="ES75" s="704"/>
      <c r="ET75" s="704"/>
      <c r="EU75" s="704"/>
      <c r="EV75" s="706"/>
      <c r="EW75" s="706"/>
      <c r="EX75" s="706"/>
      <c r="EY75" s="706"/>
      <c r="EZ75" s="706"/>
      <c r="FA75" s="706"/>
      <c r="FB75" s="706"/>
      <c r="FC75" s="706"/>
      <c r="FD75" s="706"/>
      <c r="FE75" s="706"/>
      <c r="FF75" s="706"/>
      <c r="FG75" s="706"/>
      <c r="FH75" s="704"/>
      <c r="FI75" s="704"/>
      <c r="FJ75" s="704"/>
      <c r="FK75" s="704"/>
      <c r="FL75" s="704"/>
      <c r="FM75" s="704"/>
      <c r="FN75" s="704"/>
      <c r="FO75" s="704"/>
      <c r="FP75" s="704"/>
      <c r="FQ75" s="704"/>
      <c r="FR75" s="704"/>
      <c r="FS75" s="704"/>
      <c r="FT75" s="704"/>
      <c r="FU75" s="704"/>
      <c r="FV75" s="704"/>
      <c r="FW75" s="704"/>
      <c r="FX75" s="704"/>
      <c r="FY75" s="704"/>
      <c r="FZ75" s="704"/>
      <c r="GA75" s="704"/>
      <c r="GB75" s="704"/>
      <c r="GC75" s="704"/>
      <c r="GD75" s="704"/>
      <c r="GE75" s="704"/>
      <c r="GF75" s="704"/>
      <c r="GG75" s="704"/>
      <c r="GH75" s="704"/>
      <c r="GI75" s="704"/>
      <c r="GJ75" s="704"/>
      <c r="GK75" s="704"/>
      <c r="GL75" s="704"/>
      <c r="GM75" s="704"/>
      <c r="GN75" s="704"/>
      <c r="GO75" s="704"/>
      <c r="GP75" s="920"/>
      <c r="GQ75" s="704"/>
      <c r="GR75" s="704"/>
      <c r="GS75" s="704"/>
      <c r="GT75" s="704"/>
      <c r="GU75" s="704"/>
      <c r="GV75" s="704"/>
      <c r="GW75" s="704"/>
      <c r="GX75" s="704"/>
      <c r="GY75" s="704"/>
      <c r="GZ75" s="704"/>
      <c r="HA75" s="704"/>
      <c r="HB75" s="704"/>
      <c r="HC75" s="704"/>
      <c r="HD75" s="704"/>
      <c r="HE75" s="704"/>
      <c r="HF75" s="704"/>
      <c r="HG75" s="704"/>
      <c r="HH75" s="704"/>
      <c r="HI75" s="704"/>
      <c r="HJ75" s="704"/>
      <c r="HK75" s="704"/>
      <c r="HL75" s="704"/>
      <c r="HM75" s="704"/>
      <c r="HN75" s="704"/>
      <c r="HO75" s="704"/>
      <c r="HP75" s="704"/>
      <c r="HQ75" s="704"/>
      <c r="HR75" s="704"/>
      <c r="HS75" s="704"/>
      <c r="HT75" s="704"/>
      <c r="HU75" s="704"/>
      <c r="HV75" s="704"/>
      <c r="HW75" s="704"/>
      <c r="HX75" s="704"/>
      <c r="HY75" s="704"/>
      <c r="HZ75" s="704"/>
      <c r="IA75" s="704"/>
      <c r="IB75" s="704"/>
      <c r="IC75" s="704"/>
      <c r="ID75" s="704"/>
      <c r="IE75" s="704"/>
      <c r="IF75" s="704"/>
      <c r="IG75" s="704"/>
      <c r="IH75" s="704"/>
      <c r="II75" s="704"/>
      <c r="IJ75" s="704"/>
      <c r="IK75" s="704"/>
      <c r="IL75" s="704"/>
      <c r="IM75" s="704"/>
      <c r="IN75" s="704"/>
      <c r="IO75" s="704"/>
      <c r="IP75" s="704"/>
      <c r="IQ75" s="704"/>
      <c r="IR75" s="704"/>
      <c r="IS75" s="704"/>
      <c r="IT75" s="704"/>
      <c r="IU75" s="704"/>
      <c r="IV75" s="704"/>
      <c r="IW75" s="704"/>
      <c r="IX75" s="706"/>
      <c r="IY75" s="706"/>
      <c r="IZ75" s="706"/>
      <c r="JA75" s="928"/>
      <c r="JB75" s="928"/>
      <c r="JC75" s="928"/>
      <c r="JD75" s="928"/>
      <c r="JE75" s="928"/>
      <c r="JF75" s="928"/>
      <c r="JG75" s="928"/>
      <c r="JH75" s="928"/>
      <c r="JI75" s="706"/>
      <c r="JJ75" s="706"/>
      <c r="JK75" s="706"/>
      <c r="JL75" s="706"/>
      <c r="JM75" s="706"/>
      <c r="JN75" s="706"/>
    </row>
    <row r="76" spans="1:274" s="879" customFormat="1" ht="23.1" customHeight="1" x14ac:dyDescent="0.25">
      <c r="A76" s="691">
        <v>85</v>
      </c>
      <c r="B76" s="693" t="s">
        <v>1206</v>
      </c>
      <c r="C76" s="929">
        <v>224</v>
      </c>
      <c r="D76" s="930">
        <v>532</v>
      </c>
      <c r="E76" s="707">
        <v>21</v>
      </c>
      <c r="F76" s="699" t="s">
        <v>1121</v>
      </c>
      <c r="G76" s="715" t="s">
        <v>1248</v>
      </c>
      <c r="H76" s="751" t="s">
        <v>1112</v>
      </c>
      <c r="I76" s="752" t="s">
        <v>1113</v>
      </c>
      <c r="J76" s="753" t="s">
        <v>1139</v>
      </c>
      <c r="K76" s="924" t="s">
        <v>1115</v>
      </c>
      <c r="L76" s="924" t="s">
        <v>1116</v>
      </c>
      <c r="M76" s="753" t="s">
        <v>1140</v>
      </c>
      <c r="N76" s="753" t="s">
        <v>1141</v>
      </c>
      <c r="O76" s="753" t="s">
        <v>1141</v>
      </c>
      <c r="P76" s="753" t="s">
        <v>1189</v>
      </c>
      <c r="Q76" s="765">
        <v>17</v>
      </c>
      <c r="R76" s="765" t="s">
        <v>1120</v>
      </c>
      <c r="S76" s="755">
        <v>2</v>
      </c>
      <c r="T76" s="766">
        <v>2.11</v>
      </c>
      <c r="U76" s="771">
        <v>41456</v>
      </c>
      <c r="V76" s="771">
        <v>42156</v>
      </c>
      <c r="W76" s="701">
        <v>15</v>
      </c>
      <c r="X76" s="875">
        <v>250000</v>
      </c>
      <c r="Y76" s="877"/>
      <c r="Z76" s="875">
        <f t="shared" si="4"/>
        <v>250000</v>
      </c>
      <c r="AA76" s="702"/>
      <c r="AB76" s="702"/>
      <c r="AC76" s="702">
        <v>125000</v>
      </c>
      <c r="AD76" s="702">
        <v>125000</v>
      </c>
      <c r="AE76" s="702"/>
      <c r="AF76" s="702"/>
      <c r="AG76" s="702"/>
      <c r="AH76" s="702"/>
      <c r="AI76" s="691"/>
      <c r="AJ76" s="691"/>
      <c r="AK76" s="691"/>
      <c r="AL76" s="691"/>
      <c r="AM76" s="868">
        <f t="shared" si="5"/>
        <v>250000</v>
      </c>
      <c r="AN76" s="868">
        <f t="shared" si="6"/>
        <v>0</v>
      </c>
      <c r="AO76" s="760"/>
      <c r="AP76" s="868"/>
      <c r="AQ76" s="706"/>
      <c r="AR76" s="704"/>
      <c r="AS76" s="704"/>
      <c r="AT76" s="704"/>
      <c r="AU76" s="704"/>
      <c r="AV76" s="704"/>
      <c r="AW76" s="704"/>
      <c r="AX76" s="704"/>
      <c r="AY76" s="704"/>
      <c r="AZ76" s="704"/>
      <c r="BA76" s="704"/>
      <c r="BB76" s="704"/>
      <c r="BC76" s="704"/>
      <c r="BD76" s="704"/>
      <c r="BE76" s="704"/>
      <c r="BF76" s="704"/>
      <c r="BG76" s="704"/>
      <c r="BH76" s="704"/>
      <c r="BI76" s="704"/>
      <c r="BJ76" s="704"/>
      <c r="BK76" s="704"/>
      <c r="BL76" s="704"/>
      <c r="BM76" s="704"/>
      <c r="BN76" s="704"/>
      <c r="BO76" s="704"/>
      <c r="BP76" s="704"/>
      <c r="BQ76" s="704"/>
      <c r="BR76" s="704"/>
      <c r="BS76" s="704"/>
      <c r="BT76" s="704"/>
      <c r="BU76" s="704"/>
      <c r="BV76" s="704"/>
      <c r="BW76" s="704"/>
      <c r="BX76" s="704"/>
      <c r="BY76" s="704"/>
      <c r="BZ76" s="704"/>
      <c r="CA76" s="704"/>
      <c r="CB76" s="704"/>
      <c r="CC76" s="704"/>
      <c r="CD76" s="704"/>
      <c r="CE76" s="704"/>
      <c r="CF76" s="704"/>
      <c r="CG76" s="704"/>
      <c r="CH76" s="704"/>
      <c r="CI76" s="704"/>
      <c r="CJ76" s="704"/>
      <c r="CK76" s="704"/>
      <c r="CL76" s="704"/>
      <c r="CM76" s="704"/>
      <c r="CN76" s="704"/>
      <c r="CO76" s="704"/>
      <c r="CP76" s="704"/>
      <c r="CQ76" s="704"/>
      <c r="CR76" s="704"/>
      <c r="CS76" s="704"/>
      <c r="CT76" s="704"/>
      <c r="CU76" s="704"/>
      <c r="CV76" s="704"/>
      <c r="CW76" s="704"/>
      <c r="CX76" s="704"/>
      <c r="CY76" s="704"/>
      <c r="CZ76" s="704"/>
      <c r="DA76" s="704"/>
      <c r="DB76" s="704"/>
      <c r="DC76" s="704"/>
      <c r="DD76" s="704"/>
      <c r="DE76" s="704"/>
      <c r="DF76" s="704"/>
      <c r="DG76" s="704"/>
      <c r="DH76" s="704"/>
      <c r="DI76" s="704"/>
      <c r="DJ76" s="704"/>
      <c r="DK76" s="704"/>
      <c r="DL76" s="704"/>
      <c r="DM76" s="704"/>
      <c r="DN76" s="704"/>
      <c r="DO76" s="704"/>
      <c r="DP76" s="704"/>
      <c r="DQ76" s="704"/>
      <c r="DR76" s="704"/>
      <c r="DS76" s="704"/>
      <c r="DT76" s="704"/>
      <c r="DU76" s="704"/>
      <c r="DV76" s="704"/>
      <c r="DW76" s="704"/>
      <c r="DX76" s="704"/>
      <c r="DY76" s="704"/>
      <c r="DZ76" s="704"/>
      <c r="EA76" s="704"/>
      <c r="EB76" s="704"/>
      <c r="EC76" s="704"/>
      <c r="ED76" s="704"/>
      <c r="EE76" s="704"/>
      <c r="EF76" s="704"/>
      <c r="EG76" s="704"/>
      <c r="EH76" s="704"/>
      <c r="EI76" s="704"/>
      <c r="EJ76" s="704"/>
      <c r="EK76" s="704"/>
      <c r="EL76" s="704"/>
      <c r="EM76" s="704"/>
      <c r="EN76" s="704"/>
      <c r="EO76" s="704"/>
      <c r="EP76" s="704"/>
      <c r="EQ76" s="704"/>
      <c r="ER76" s="704"/>
      <c r="ES76" s="704"/>
      <c r="ET76" s="704"/>
      <c r="EU76" s="704"/>
      <c r="EV76" s="706"/>
      <c r="EW76" s="706"/>
      <c r="EX76" s="706"/>
      <c r="EY76" s="706"/>
      <c r="EZ76" s="706"/>
      <c r="FA76" s="706"/>
      <c r="FB76" s="706"/>
      <c r="FC76" s="706"/>
      <c r="FD76" s="706"/>
      <c r="FE76" s="706"/>
      <c r="FF76" s="706"/>
      <c r="FG76" s="706"/>
      <c r="FH76" s="706"/>
      <c r="FI76" s="704"/>
      <c r="FJ76" s="704"/>
      <c r="FK76" s="706"/>
      <c r="FL76" s="706"/>
      <c r="FM76" s="706"/>
      <c r="FN76" s="706"/>
      <c r="FO76" s="706"/>
      <c r="FP76" s="706"/>
      <c r="FQ76" s="706"/>
      <c r="FR76" s="706"/>
      <c r="FS76" s="706"/>
      <c r="FT76" s="706"/>
      <c r="FU76" s="706"/>
      <c r="FV76" s="706"/>
      <c r="FW76" s="706"/>
      <c r="FX76" s="706"/>
      <c r="FY76" s="706"/>
      <c r="FZ76" s="706"/>
      <c r="GA76" s="706"/>
      <c r="GB76" s="706"/>
      <c r="GC76" s="706"/>
      <c r="GD76" s="706"/>
      <c r="GE76" s="706"/>
      <c r="GF76" s="706"/>
      <c r="GG76" s="706"/>
      <c r="GH76" s="706"/>
      <c r="GI76" s="706"/>
      <c r="GJ76" s="706"/>
      <c r="GK76" s="706"/>
      <c r="GL76" s="706"/>
      <c r="GM76" s="706"/>
      <c r="GN76" s="706"/>
      <c r="GO76" s="704"/>
      <c r="GP76" s="746"/>
      <c r="GQ76" s="704"/>
      <c r="GR76" s="704"/>
      <c r="GS76" s="704"/>
      <c r="GT76" s="704"/>
      <c r="GU76" s="704"/>
      <c r="GV76" s="704"/>
      <c r="GW76" s="704"/>
      <c r="GX76" s="704"/>
      <c r="GY76" s="704"/>
      <c r="GZ76" s="704"/>
      <c r="HA76" s="704"/>
      <c r="HB76" s="704"/>
      <c r="HC76" s="704"/>
      <c r="HD76" s="704"/>
      <c r="HE76" s="704"/>
      <c r="HF76" s="704"/>
      <c r="HG76" s="704"/>
      <c r="HH76" s="704"/>
      <c r="HI76" s="704"/>
      <c r="HJ76" s="704"/>
      <c r="HK76" s="704"/>
      <c r="HL76" s="704"/>
      <c r="HM76" s="704"/>
      <c r="HN76" s="704"/>
      <c r="HO76" s="704"/>
      <c r="HP76" s="704"/>
      <c r="HQ76" s="704"/>
      <c r="HR76" s="706"/>
      <c r="HS76" s="706"/>
      <c r="HT76" s="706"/>
      <c r="HU76" s="706"/>
      <c r="HV76" s="706"/>
      <c r="HW76" s="706"/>
      <c r="HX76" s="706"/>
      <c r="HY76" s="706"/>
      <c r="HZ76" s="706"/>
      <c r="IA76" s="704"/>
      <c r="IB76" s="704"/>
      <c r="IC76" s="704"/>
      <c r="ID76" s="704"/>
      <c r="IE76" s="704"/>
      <c r="IF76" s="704"/>
      <c r="IG76" s="704"/>
      <c r="IH76" s="704"/>
      <c r="II76" s="704"/>
      <c r="IJ76" s="704"/>
      <c r="IK76" s="704"/>
      <c r="IL76" s="704"/>
      <c r="IM76" s="704"/>
      <c r="IN76" s="704"/>
      <c r="IO76" s="704"/>
      <c r="IP76" s="704"/>
      <c r="IQ76" s="704"/>
      <c r="IR76" s="704"/>
      <c r="IS76" s="704"/>
      <c r="IT76" s="704"/>
      <c r="IU76" s="704"/>
      <c r="IV76" s="704"/>
      <c r="IW76" s="704"/>
      <c r="IX76" s="706"/>
      <c r="IY76" s="706"/>
      <c r="IZ76" s="706"/>
      <c r="JA76" s="878"/>
      <c r="JB76" s="878"/>
      <c r="JC76" s="878"/>
      <c r="JD76" s="878"/>
      <c r="JE76" s="878"/>
      <c r="JF76" s="878"/>
      <c r="JG76" s="878"/>
      <c r="JH76" s="878"/>
      <c r="JI76" s="878"/>
      <c r="JJ76" s="706"/>
      <c r="JK76" s="706"/>
      <c r="JL76" s="706"/>
      <c r="JM76" s="706"/>
      <c r="JN76" s="706"/>
    </row>
    <row r="77" spans="1:274" s="878" customFormat="1" ht="23.1" customHeight="1" x14ac:dyDescent="0.25">
      <c r="A77" s="691">
        <v>88</v>
      </c>
      <c r="B77" s="693" t="s">
        <v>1206</v>
      </c>
      <c r="C77" s="929">
        <v>224</v>
      </c>
      <c r="D77" s="930">
        <v>532</v>
      </c>
      <c r="E77" s="707" t="s">
        <v>1122</v>
      </c>
      <c r="F77" s="699" t="s">
        <v>1121</v>
      </c>
      <c r="G77" s="935" t="s">
        <v>1243</v>
      </c>
      <c r="H77" s="751" t="s">
        <v>1112</v>
      </c>
      <c r="I77" s="752" t="s">
        <v>1113</v>
      </c>
      <c r="J77" s="753" t="s">
        <v>1139</v>
      </c>
      <c r="K77" s="924" t="s">
        <v>1115</v>
      </c>
      <c r="L77" s="924" t="s">
        <v>1116</v>
      </c>
      <c r="M77" s="753" t="s">
        <v>1140</v>
      </c>
      <c r="N77" s="753" t="s">
        <v>1141</v>
      </c>
      <c r="O77" s="753" t="s">
        <v>1141</v>
      </c>
      <c r="P77" s="753" t="s">
        <v>1189</v>
      </c>
      <c r="Q77" s="925">
        <v>17</v>
      </c>
      <c r="R77" s="765" t="s">
        <v>1120</v>
      </c>
      <c r="S77" s="755">
        <v>2</v>
      </c>
      <c r="T77" s="766">
        <v>2.11</v>
      </c>
      <c r="U77" s="771">
        <v>41456</v>
      </c>
      <c r="V77" s="771">
        <v>42156</v>
      </c>
      <c r="W77" s="701">
        <v>25</v>
      </c>
      <c r="X77" s="875"/>
      <c r="Y77" s="877"/>
      <c r="Z77" s="875">
        <f t="shared" si="4"/>
        <v>0</v>
      </c>
      <c r="AA77" s="702"/>
      <c r="AB77" s="702"/>
      <c r="AC77" s="702"/>
      <c r="AD77" s="702"/>
      <c r="AE77" s="702"/>
      <c r="AF77" s="702"/>
      <c r="AG77" s="702"/>
      <c r="AH77" s="702"/>
      <c r="AI77" s="691"/>
      <c r="AJ77" s="691"/>
      <c r="AK77" s="691"/>
      <c r="AL77" s="691"/>
      <c r="AM77" s="868">
        <f t="shared" si="5"/>
        <v>0</v>
      </c>
      <c r="AN77" s="868">
        <f t="shared" si="6"/>
        <v>0</v>
      </c>
      <c r="AO77" s="760">
        <v>80000</v>
      </c>
      <c r="AP77" s="868"/>
      <c r="AQ77" s="706"/>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c r="DG77" s="704"/>
      <c r="DH77" s="704"/>
      <c r="DI77" s="704"/>
      <c r="DJ77" s="704"/>
      <c r="DK77" s="704"/>
      <c r="DL77" s="704"/>
      <c r="DM77" s="704"/>
      <c r="DN77" s="704"/>
      <c r="DO77" s="704"/>
      <c r="DP77" s="704"/>
      <c r="DQ77" s="704"/>
      <c r="DR77" s="704"/>
      <c r="DS77" s="704"/>
      <c r="DT77" s="704"/>
      <c r="DU77" s="704"/>
      <c r="DV77" s="704"/>
      <c r="DW77" s="704"/>
      <c r="DX77" s="704"/>
      <c r="DY77" s="704"/>
      <c r="DZ77" s="704"/>
      <c r="EA77" s="704"/>
      <c r="EB77" s="704"/>
      <c r="EC77" s="704"/>
      <c r="ED77" s="704"/>
      <c r="EE77" s="704"/>
      <c r="EF77" s="704"/>
      <c r="EG77" s="704"/>
      <c r="EH77" s="704"/>
      <c r="EI77" s="704"/>
      <c r="EJ77" s="704"/>
      <c r="EK77" s="704"/>
      <c r="EL77" s="704"/>
      <c r="EM77" s="704"/>
      <c r="EN77" s="704"/>
      <c r="EO77" s="704"/>
      <c r="EP77" s="704"/>
      <c r="EQ77" s="704"/>
      <c r="ER77" s="704"/>
      <c r="ES77" s="704"/>
      <c r="ET77" s="704"/>
      <c r="EU77" s="704"/>
      <c r="EV77" s="706"/>
      <c r="EW77" s="706"/>
      <c r="EX77" s="706"/>
      <c r="EY77" s="706"/>
      <c r="EZ77" s="706"/>
      <c r="FA77" s="706"/>
      <c r="FB77" s="706"/>
      <c r="FC77" s="706"/>
      <c r="FD77" s="706"/>
      <c r="FE77" s="706"/>
      <c r="FF77" s="706"/>
      <c r="FG77" s="706"/>
      <c r="FH77" s="706"/>
      <c r="FI77" s="704"/>
      <c r="FJ77" s="704"/>
      <c r="FK77" s="706"/>
      <c r="FL77" s="706"/>
      <c r="FM77" s="706"/>
      <c r="FN77" s="706"/>
      <c r="FO77" s="706"/>
      <c r="FP77" s="706"/>
      <c r="FQ77" s="706"/>
      <c r="FR77" s="706"/>
      <c r="FS77" s="706"/>
      <c r="FT77" s="706"/>
      <c r="FU77" s="706"/>
      <c r="FV77" s="706"/>
      <c r="FW77" s="706"/>
      <c r="FX77" s="706"/>
      <c r="FY77" s="706"/>
      <c r="FZ77" s="706"/>
      <c r="GA77" s="706"/>
      <c r="GB77" s="706"/>
      <c r="GC77" s="706"/>
      <c r="GD77" s="706"/>
      <c r="GE77" s="706"/>
      <c r="GF77" s="706"/>
      <c r="GG77" s="706"/>
      <c r="GH77" s="706"/>
      <c r="GI77" s="706"/>
      <c r="GJ77" s="706"/>
      <c r="GK77" s="706"/>
      <c r="GL77" s="706"/>
      <c r="GM77" s="706"/>
      <c r="GN77" s="706"/>
      <c r="GO77" s="704"/>
      <c r="GP77" s="706"/>
      <c r="GQ77" s="704"/>
      <c r="GR77" s="704"/>
      <c r="GS77" s="704"/>
      <c r="GT77" s="704"/>
      <c r="GU77" s="704"/>
      <c r="GV77" s="704"/>
      <c r="GW77" s="704"/>
      <c r="GX77" s="704"/>
      <c r="GY77" s="704"/>
      <c r="GZ77" s="704"/>
      <c r="HA77" s="704"/>
      <c r="HB77" s="704"/>
      <c r="HC77" s="704"/>
      <c r="HD77" s="704"/>
      <c r="HE77" s="704"/>
      <c r="HF77" s="704"/>
      <c r="HG77" s="704"/>
      <c r="HH77" s="704"/>
      <c r="HI77" s="704"/>
      <c r="HJ77" s="704"/>
      <c r="HK77" s="704"/>
      <c r="HL77" s="704"/>
      <c r="HM77" s="704"/>
      <c r="HN77" s="704"/>
      <c r="HO77" s="704"/>
      <c r="HP77" s="704"/>
      <c r="HQ77" s="704"/>
      <c r="HR77" s="704"/>
      <c r="HS77" s="704"/>
      <c r="HT77" s="704"/>
      <c r="HU77" s="704"/>
      <c r="HV77" s="704"/>
      <c r="HW77" s="704"/>
      <c r="HX77" s="704"/>
      <c r="HY77" s="704"/>
      <c r="HZ77" s="704"/>
      <c r="IA77" s="704"/>
      <c r="IB77" s="704"/>
      <c r="IC77" s="704"/>
      <c r="ID77" s="704"/>
      <c r="IE77" s="704"/>
      <c r="IF77" s="704"/>
      <c r="IG77" s="704"/>
      <c r="IH77" s="704"/>
      <c r="II77" s="704"/>
      <c r="IJ77" s="704"/>
      <c r="IK77" s="704"/>
      <c r="IL77" s="704"/>
      <c r="IM77" s="704"/>
      <c r="IN77" s="704"/>
      <c r="IO77" s="704"/>
      <c r="IP77" s="704"/>
      <c r="IQ77" s="704"/>
      <c r="IR77" s="704"/>
      <c r="IS77" s="704"/>
      <c r="IT77" s="704"/>
      <c r="IU77" s="704"/>
      <c r="IV77" s="704"/>
      <c r="IW77" s="704"/>
      <c r="IX77" s="706"/>
      <c r="IY77" s="706"/>
      <c r="IZ77" s="706"/>
      <c r="JA77" s="706"/>
      <c r="JB77" s="706"/>
      <c r="JC77" s="706"/>
      <c r="JD77" s="706"/>
      <c r="JE77" s="706"/>
      <c r="JF77" s="706"/>
      <c r="JG77" s="706"/>
      <c r="JH77" s="706"/>
    </row>
    <row r="78" spans="1:274" s="878" customFormat="1" ht="23.1" customHeight="1" x14ac:dyDescent="0.25">
      <c r="A78" s="691">
        <v>103</v>
      </c>
      <c r="B78" s="693" t="s">
        <v>1154</v>
      </c>
      <c r="C78" s="708">
        <v>233</v>
      </c>
      <c r="D78" s="709">
        <v>532</v>
      </c>
      <c r="E78" s="707">
        <v>8</v>
      </c>
      <c r="F78" s="699" t="s">
        <v>1121</v>
      </c>
      <c r="G78" s="715" t="s">
        <v>1494</v>
      </c>
      <c r="H78" s="767" t="s">
        <v>1112</v>
      </c>
      <c r="I78" s="752" t="s">
        <v>1113</v>
      </c>
      <c r="J78" s="753" t="s">
        <v>1139</v>
      </c>
      <c r="K78" s="761" t="s">
        <v>1115</v>
      </c>
      <c r="L78" s="761" t="s">
        <v>1116</v>
      </c>
      <c r="M78" s="753" t="s">
        <v>1140</v>
      </c>
      <c r="N78" s="753" t="s">
        <v>1155</v>
      </c>
      <c r="O78" s="753" t="s">
        <v>1128</v>
      </c>
      <c r="P78" s="753" t="s">
        <v>1129</v>
      </c>
      <c r="Q78" s="768">
        <v>17</v>
      </c>
      <c r="R78" s="765" t="s">
        <v>1120</v>
      </c>
      <c r="S78" s="755">
        <v>2</v>
      </c>
      <c r="T78" s="763">
        <v>2.4</v>
      </c>
      <c r="U78" s="771">
        <v>41334</v>
      </c>
      <c r="V78" s="771">
        <v>41426</v>
      </c>
      <c r="W78" s="701">
        <v>25</v>
      </c>
      <c r="X78" s="875"/>
      <c r="Y78" s="876">
        <v>8000</v>
      </c>
      <c r="Z78" s="875">
        <f t="shared" si="4"/>
        <v>8000</v>
      </c>
      <c r="AA78" s="691"/>
      <c r="AB78" s="691"/>
      <c r="AC78" s="691"/>
      <c r="AD78" s="691">
        <v>8000</v>
      </c>
      <c r="AE78" s="691"/>
      <c r="AF78" s="691"/>
      <c r="AG78" s="691"/>
      <c r="AH78" s="691"/>
      <c r="AI78" s="691"/>
      <c r="AJ78" s="691"/>
      <c r="AK78" s="691"/>
      <c r="AL78" s="691"/>
      <c r="AM78" s="868">
        <f t="shared" si="5"/>
        <v>8000</v>
      </c>
      <c r="AN78" s="868">
        <f t="shared" si="6"/>
        <v>0</v>
      </c>
      <c r="AO78" s="691"/>
      <c r="AP78" s="868"/>
      <c r="AQ78" s="706"/>
      <c r="AR78" s="704"/>
      <c r="AS78" s="704"/>
      <c r="AT78" s="704"/>
      <c r="AU78" s="704"/>
      <c r="AV78" s="704"/>
      <c r="AW78" s="704"/>
      <c r="AX78" s="704"/>
      <c r="AY78" s="704"/>
      <c r="AZ78" s="704"/>
      <c r="BA78" s="704"/>
      <c r="BB78" s="704"/>
      <c r="BC78" s="704"/>
      <c r="BD78" s="704"/>
      <c r="BE78" s="704"/>
      <c r="BF78" s="704"/>
      <c r="BG78" s="704"/>
      <c r="BH78" s="704"/>
      <c r="BI78" s="704"/>
      <c r="BJ78" s="704"/>
      <c r="BK78" s="704"/>
      <c r="BL78" s="704"/>
      <c r="BM78" s="704"/>
      <c r="BN78" s="704"/>
      <c r="BO78" s="704"/>
      <c r="BP78" s="704"/>
      <c r="BQ78" s="704"/>
      <c r="BR78" s="704"/>
      <c r="BS78" s="704"/>
      <c r="BT78" s="704"/>
      <c r="BU78" s="704"/>
      <c r="BV78" s="704"/>
      <c r="BW78" s="704"/>
      <c r="BX78" s="704"/>
      <c r="BY78" s="704"/>
      <c r="BZ78" s="704"/>
      <c r="CA78" s="704"/>
      <c r="CB78" s="704"/>
      <c r="CC78" s="704"/>
      <c r="CD78" s="704"/>
      <c r="CE78" s="704"/>
      <c r="CF78" s="704"/>
      <c r="CG78" s="704"/>
      <c r="CH78" s="704"/>
      <c r="CI78" s="704"/>
      <c r="CJ78" s="704"/>
      <c r="CK78" s="704"/>
      <c r="CL78" s="704"/>
      <c r="CM78" s="704"/>
      <c r="CN78" s="704"/>
      <c r="CO78" s="704"/>
      <c r="CP78" s="704"/>
      <c r="CQ78" s="704"/>
      <c r="CR78" s="704"/>
      <c r="CS78" s="704"/>
      <c r="CT78" s="704"/>
      <c r="CU78" s="704"/>
      <c r="CV78" s="704"/>
      <c r="CW78" s="704"/>
      <c r="CX78" s="704"/>
      <c r="CY78" s="704"/>
      <c r="CZ78" s="704"/>
      <c r="DA78" s="704"/>
      <c r="DB78" s="704"/>
      <c r="DC78" s="704"/>
      <c r="DD78" s="704"/>
      <c r="DE78" s="704"/>
      <c r="DF78" s="704"/>
      <c r="DG78" s="704"/>
      <c r="DH78" s="704"/>
      <c r="DI78" s="704"/>
      <c r="DJ78" s="704"/>
      <c r="DK78" s="704"/>
      <c r="DL78" s="704"/>
      <c r="DM78" s="704"/>
      <c r="DN78" s="704"/>
      <c r="DO78" s="704"/>
      <c r="DP78" s="704"/>
      <c r="DQ78" s="704"/>
      <c r="DR78" s="704"/>
      <c r="DS78" s="704"/>
      <c r="DT78" s="704"/>
      <c r="DU78" s="704"/>
      <c r="DV78" s="704"/>
      <c r="DW78" s="704"/>
      <c r="DX78" s="704"/>
      <c r="DY78" s="704"/>
      <c r="DZ78" s="704"/>
      <c r="EA78" s="704"/>
      <c r="EB78" s="704"/>
      <c r="EC78" s="704"/>
      <c r="ED78" s="704"/>
      <c r="EE78" s="704"/>
      <c r="EF78" s="704"/>
      <c r="EG78" s="704"/>
      <c r="EH78" s="704"/>
      <c r="EI78" s="704"/>
      <c r="EJ78" s="704"/>
      <c r="EK78" s="704"/>
      <c r="EL78" s="704"/>
      <c r="EM78" s="704"/>
      <c r="EN78" s="704"/>
      <c r="EO78" s="704"/>
      <c r="EP78" s="704"/>
      <c r="EQ78" s="704"/>
      <c r="ER78" s="704"/>
      <c r="ES78" s="704"/>
      <c r="ET78" s="704"/>
      <c r="EU78" s="704"/>
      <c r="EV78" s="706"/>
      <c r="EW78" s="706"/>
      <c r="EX78" s="706"/>
      <c r="EY78" s="706"/>
      <c r="EZ78" s="706"/>
      <c r="FA78" s="706"/>
      <c r="FB78" s="706"/>
      <c r="FC78" s="706"/>
      <c r="FD78" s="706"/>
      <c r="FE78" s="706"/>
      <c r="FF78" s="706"/>
      <c r="FG78" s="706"/>
      <c r="FH78" s="704"/>
      <c r="FI78" s="706"/>
      <c r="FJ78" s="706"/>
      <c r="FK78" s="706"/>
      <c r="FL78" s="706"/>
      <c r="FM78" s="706"/>
      <c r="FN78" s="706"/>
      <c r="FO78" s="706"/>
      <c r="FP78" s="706"/>
      <c r="FQ78" s="706"/>
      <c r="FR78" s="706"/>
      <c r="FS78" s="706"/>
      <c r="FT78" s="706"/>
      <c r="FU78" s="706"/>
      <c r="FV78" s="706"/>
      <c r="FW78" s="706"/>
      <c r="FX78" s="706"/>
      <c r="FY78" s="706"/>
      <c r="FZ78" s="706"/>
      <c r="GA78" s="706"/>
      <c r="GB78" s="706"/>
      <c r="GC78" s="706"/>
      <c r="GD78" s="706"/>
      <c r="GE78" s="706"/>
      <c r="GF78" s="706"/>
      <c r="GG78" s="706"/>
      <c r="GH78" s="706"/>
      <c r="GI78" s="706"/>
      <c r="GJ78" s="706"/>
      <c r="GK78" s="706"/>
      <c r="GL78" s="706"/>
      <c r="GM78" s="706"/>
      <c r="GN78" s="704"/>
      <c r="GO78" s="706"/>
      <c r="IX78" s="706"/>
      <c r="IY78" s="706"/>
      <c r="IZ78" s="706"/>
      <c r="JA78" s="706"/>
      <c r="JB78" s="706"/>
      <c r="JC78" s="706"/>
      <c r="JD78" s="706"/>
      <c r="JE78" s="706"/>
      <c r="JF78" s="706"/>
      <c r="JG78" s="706"/>
      <c r="JH78" s="706"/>
      <c r="JJ78" s="706"/>
      <c r="JK78" s="706"/>
      <c r="JL78" s="706"/>
      <c r="JM78" s="706"/>
      <c r="JN78" s="706"/>
    </row>
    <row r="79" spans="1:274" s="878" customFormat="1" ht="23.1" customHeight="1" x14ac:dyDescent="0.25">
      <c r="A79" s="691">
        <v>185</v>
      </c>
      <c r="B79" s="693" t="s">
        <v>1206</v>
      </c>
      <c r="C79" s="696">
        <v>273</v>
      </c>
      <c r="D79" s="697">
        <v>536</v>
      </c>
      <c r="E79" s="707">
        <v>3</v>
      </c>
      <c r="F79" s="699" t="s">
        <v>1123</v>
      </c>
      <c r="G79" s="699" t="s">
        <v>1282</v>
      </c>
      <c r="H79" s="751" t="s">
        <v>1112</v>
      </c>
      <c r="I79" s="752" t="s">
        <v>1113</v>
      </c>
      <c r="J79" s="753" t="s">
        <v>1139</v>
      </c>
      <c r="K79" s="753" t="s">
        <v>1151</v>
      </c>
      <c r="L79" s="753" t="s">
        <v>1124</v>
      </c>
      <c r="M79" s="753" t="s">
        <v>1140</v>
      </c>
      <c r="N79" s="753" t="s">
        <v>1141</v>
      </c>
      <c r="O79" s="753" t="s">
        <v>1141</v>
      </c>
      <c r="P79" s="753" t="s">
        <v>1209</v>
      </c>
      <c r="Q79" s="765">
        <v>17</v>
      </c>
      <c r="R79" s="765" t="s">
        <v>1120</v>
      </c>
      <c r="S79" s="755">
        <v>2</v>
      </c>
      <c r="T79" s="766">
        <v>2.11</v>
      </c>
      <c r="U79" s="771">
        <v>41456</v>
      </c>
      <c r="V79" s="772">
        <v>42156</v>
      </c>
      <c r="W79" s="701">
        <v>5</v>
      </c>
      <c r="X79" s="875">
        <v>250000</v>
      </c>
      <c r="Y79" s="876">
        <v>222100</v>
      </c>
      <c r="Z79" s="875">
        <f t="shared" si="4"/>
        <v>472100</v>
      </c>
      <c r="AA79" s="702"/>
      <c r="AB79" s="702"/>
      <c r="AC79" s="702"/>
      <c r="AD79" s="702">
        <v>250000</v>
      </c>
      <c r="AE79" s="702">
        <v>222100</v>
      </c>
      <c r="AF79" s="702"/>
      <c r="AG79" s="702"/>
      <c r="AH79" s="702"/>
      <c r="AI79" s="691"/>
      <c r="AJ79" s="691"/>
      <c r="AK79" s="691"/>
      <c r="AL79" s="691"/>
      <c r="AM79" s="868">
        <f t="shared" si="5"/>
        <v>472100</v>
      </c>
      <c r="AN79" s="868">
        <f t="shared" si="6"/>
        <v>0</v>
      </c>
      <c r="AO79" s="760">
        <v>250000</v>
      </c>
      <c r="AP79" s="868">
        <v>300000</v>
      </c>
      <c r="AQ79" s="706"/>
      <c r="AR79" s="704"/>
      <c r="AS79" s="704"/>
      <c r="AT79" s="704"/>
      <c r="AU79" s="704"/>
      <c r="AV79" s="704"/>
      <c r="AW79" s="704"/>
      <c r="AX79" s="704"/>
      <c r="AY79" s="704"/>
      <c r="AZ79" s="704"/>
      <c r="BA79" s="704"/>
      <c r="BB79" s="704"/>
      <c r="BC79" s="704"/>
      <c r="BD79" s="704"/>
      <c r="BE79" s="704"/>
      <c r="BF79" s="704"/>
      <c r="BG79" s="704"/>
      <c r="BH79" s="704"/>
      <c r="BI79" s="704"/>
      <c r="BJ79" s="704"/>
      <c r="BK79" s="704"/>
      <c r="BL79" s="704"/>
      <c r="BM79" s="704"/>
      <c r="BN79" s="704"/>
      <c r="BO79" s="704"/>
      <c r="BP79" s="704"/>
      <c r="BQ79" s="704"/>
      <c r="BR79" s="704"/>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4"/>
      <c r="DR79" s="704"/>
      <c r="DS79" s="704"/>
      <c r="DT79" s="704"/>
      <c r="DU79" s="704"/>
      <c r="DV79" s="704"/>
      <c r="DW79" s="704"/>
      <c r="DX79" s="704"/>
      <c r="DY79" s="704"/>
      <c r="DZ79" s="704"/>
      <c r="EA79" s="704"/>
      <c r="EB79" s="704"/>
      <c r="EC79" s="704"/>
      <c r="ED79" s="704"/>
      <c r="EE79" s="704"/>
      <c r="EF79" s="704"/>
      <c r="EG79" s="704"/>
      <c r="EH79" s="704"/>
      <c r="EI79" s="704"/>
      <c r="EJ79" s="704"/>
      <c r="EK79" s="704"/>
      <c r="EL79" s="704"/>
      <c r="EM79" s="704"/>
      <c r="EN79" s="704"/>
      <c r="EO79" s="704"/>
      <c r="EP79" s="704"/>
      <c r="EQ79" s="704"/>
      <c r="ER79" s="704"/>
      <c r="ES79" s="704"/>
      <c r="ET79" s="704"/>
      <c r="EU79" s="704"/>
      <c r="EV79" s="706"/>
      <c r="EW79" s="706"/>
      <c r="EX79" s="706"/>
      <c r="EY79" s="706"/>
      <c r="EZ79" s="706"/>
      <c r="FA79" s="706"/>
      <c r="FB79" s="706"/>
      <c r="FC79" s="706"/>
      <c r="FD79" s="706"/>
      <c r="FE79" s="706"/>
      <c r="FF79" s="706"/>
      <c r="FG79" s="706"/>
      <c r="FH79" s="704"/>
      <c r="FI79" s="704"/>
      <c r="FJ79" s="704"/>
      <c r="FK79" s="704"/>
      <c r="FL79" s="704"/>
      <c r="FM79" s="704"/>
      <c r="FN79" s="704"/>
      <c r="FO79" s="704"/>
      <c r="FP79" s="704"/>
      <c r="FQ79" s="704"/>
      <c r="FR79" s="704"/>
      <c r="FS79" s="704"/>
      <c r="FT79" s="704"/>
      <c r="FU79" s="704"/>
      <c r="FV79" s="704"/>
      <c r="FW79" s="704"/>
      <c r="FX79" s="704"/>
      <c r="FY79" s="704"/>
      <c r="FZ79" s="704"/>
      <c r="GA79" s="704"/>
      <c r="GB79" s="704"/>
      <c r="GC79" s="704"/>
      <c r="GD79" s="704"/>
      <c r="GE79" s="704"/>
      <c r="GF79" s="704"/>
      <c r="GG79" s="704"/>
      <c r="GH79" s="704"/>
      <c r="GI79" s="704"/>
      <c r="GJ79" s="704"/>
      <c r="GK79" s="704"/>
      <c r="GL79" s="704"/>
      <c r="GM79" s="704"/>
      <c r="GN79" s="706"/>
      <c r="GO79" s="706"/>
      <c r="GP79" s="706"/>
      <c r="GQ79" s="704"/>
      <c r="GR79" s="704"/>
      <c r="GS79" s="704"/>
      <c r="GT79" s="704"/>
      <c r="GU79" s="704"/>
      <c r="GV79" s="704"/>
      <c r="GW79" s="704"/>
      <c r="GX79" s="704"/>
      <c r="GY79" s="704"/>
      <c r="GZ79" s="704"/>
      <c r="HA79" s="704"/>
      <c r="HB79" s="704"/>
      <c r="HC79" s="704"/>
      <c r="HD79" s="704"/>
      <c r="HE79" s="704"/>
      <c r="HF79" s="704"/>
      <c r="HG79" s="704"/>
      <c r="HH79" s="704"/>
      <c r="HI79" s="704"/>
      <c r="HJ79" s="704"/>
      <c r="HK79" s="704"/>
      <c r="HL79" s="704"/>
      <c r="HM79" s="704"/>
      <c r="HN79" s="704"/>
      <c r="HO79" s="704"/>
      <c r="HP79" s="704"/>
      <c r="HQ79" s="704"/>
      <c r="HR79" s="704"/>
      <c r="HS79" s="704"/>
      <c r="HT79" s="704"/>
      <c r="HU79" s="704"/>
      <c r="HV79" s="704"/>
      <c r="HW79" s="704"/>
      <c r="HX79" s="704"/>
      <c r="HY79" s="704"/>
      <c r="HZ79" s="704"/>
      <c r="IA79" s="704"/>
      <c r="IB79" s="704"/>
      <c r="IC79" s="704"/>
      <c r="ID79" s="704"/>
      <c r="IE79" s="704"/>
      <c r="IF79" s="704"/>
      <c r="IG79" s="704"/>
      <c r="IH79" s="704"/>
      <c r="II79" s="704"/>
      <c r="IJ79" s="704"/>
      <c r="IK79" s="704"/>
      <c r="IL79" s="704"/>
      <c r="IM79" s="704"/>
      <c r="IN79" s="704"/>
      <c r="IO79" s="704"/>
      <c r="IP79" s="704"/>
      <c r="IQ79" s="704"/>
      <c r="IR79" s="704"/>
      <c r="IS79" s="704"/>
      <c r="IT79" s="704"/>
      <c r="IU79" s="704"/>
      <c r="IV79" s="704"/>
      <c r="IW79" s="704"/>
    </row>
    <row r="80" spans="1:274" s="878" customFormat="1" ht="22.5" x14ac:dyDescent="0.25">
      <c r="A80" s="691">
        <v>186</v>
      </c>
      <c r="B80" s="693" t="s">
        <v>1206</v>
      </c>
      <c r="C80" s="696">
        <v>273</v>
      </c>
      <c r="D80" s="697">
        <v>536</v>
      </c>
      <c r="E80" s="707">
        <v>10</v>
      </c>
      <c r="F80" s="699" t="s">
        <v>1123</v>
      </c>
      <c r="G80" s="699" t="s">
        <v>1283</v>
      </c>
      <c r="H80" s="751" t="s">
        <v>1112</v>
      </c>
      <c r="I80" s="752" t="s">
        <v>1113</v>
      </c>
      <c r="J80" s="753" t="s">
        <v>1139</v>
      </c>
      <c r="K80" s="753" t="s">
        <v>1115</v>
      </c>
      <c r="L80" s="753" t="s">
        <v>1124</v>
      </c>
      <c r="M80" s="753" t="s">
        <v>1140</v>
      </c>
      <c r="N80" s="753" t="s">
        <v>1141</v>
      </c>
      <c r="O80" s="753" t="s">
        <v>1141</v>
      </c>
      <c r="P80" s="753" t="s">
        <v>1209</v>
      </c>
      <c r="Q80" s="765">
        <v>18</v>
      </c>
      <c r="R80" s="765" t="s">
        <v>1120</v>
      </c>
      <c r="S80" s="755">
        <v>2</v>
      </c>
      <c r="T80" s="766">
        <v>2.11</v>
      </c>
      <c r="U80" s="771">
        <v>41456</v>
      </c>
      <c r="V80" s="772">
        <v>41791</v>
      </c>
      <c r="W80" s="701">
        <v>5</v>
      </c>
      <c r="X80" s="875">
        <v>200000</v>
      </c>
      <c r="Y80" s="876">
        <v>104700</v>
      </c>
      <c r="Z80" s="875">
        <f t="shared" si="4"/>
        <v>304700</v>
      </c>
      <c r="AA80" s="702"/>
      <c r="AB80" s="702"/>
      <c r="AC80" s="702"/>
      <c r="AD80" s="702"/>
      <c r="AE80" s="702"/>
      <c r="AF80" s="702"/>
      <c r="AG80" s="702"/>
      <c r="AH80" s="702">
        <v>104700</v>
      </c>
      <c r="AI80" s="702">
        <v>200000</v>
      </c>
      <c r="AJ80" s="691"/>
      <c r="AK80" s="691"/>
      <c r="AL80" s="691"/>
      <c r="AM80" s="868">
        <f t="shared" si="5"/>
        <v>304700</v>
      </c>
      <c r="AN80" s="868">
        <f t="shared" si="6"/>
        <v>0</v>
      </c>
      <c r="AO80" s="760">
        <v>250000</v>
      </c>
      <c r="AP80" s="868">
        <v>200000</v>
      </c>
      <c r="AQ80" s="706"/>
      <c r="AR80" s="704"/>
      <c r="AS80" s="704"/>
      <c r="AT80" s="704"/>
      <c r="AU80" s="704"/>
      <c r="AV80" s="704"/>
      <c r="AW80" s="704"/>
      <c r="AX80" s="704"/>
      <c r="AY80" s="704"/>
      <c r="AZ80" s="704"/>
      <c r="BA80" s="704"/>
      <c r="BB80" s="704"/>
      <c r="BC80" s="704"/>
      <c r="BD80" s="704"/>
      <c r="BE80" s="704"/>
      <c r="BF80" s="704"/>
      <c r="BG80" s="704"/>
      <c r="BH80" s="704"/>
      <c r="BI80" s="704"/>
      <c r="BJ80" s="704"/>
      <c r="BK80" s="704"/>
      <c r="BL80" s="704"/>
      <c r="BM80" s="704"/>
      <c r="BN80" s="704"/>
      <c r="BO80" s="704"/>
      <c r="BP80" s="704"/>
      <c r="BQ80" s="7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4"/>
      <c r="DR80" s="704"/>
      <c r="DS80" s="704"/>
      <c r="DT80" s="704"/>
      <c r="DU80" s="704"/>
      <c r="DV80" s="704"/>
      <c r="DW80" s="704"/>
      <c r="DX80" s="704"/>
      <c r="DY80" s="704"/>
      <c r="DZ80" s="704"/>
      <c r="EA80" s="704"/>
      <c r="EB80" s="704"/>
      <c r="EC80" s="704"/>
      <c r="ED80" s="704"/>
      <c r="EE80" s="704"/>
      <c r="EF80" s="704"/>
      <c r="EG80" s="704"/>
      <c r="EH80" s="704"/>
      <c r="EI80" s="704"/>
      <c r="EJ80" s="704"/>
      <c r="EK80" s="704"/>
      <c r="EL80" s="704"/>
      <c r="EM80" s="704"/>
      <c r="EN80" s="704"/>
      <c r="EO80" s="704"/>
      <c r="EP80" s="704"/>
      <c r="EQ80" s="704"/>
      <c r="ER80" s="704"/>
      <c r="ES80" s="704"/>
      <c r="ET80" s="704"/>
      <c r="EU80" s="704"/>
      <c r="EV80" s="706"/>
      <c r="EW80" s="706"/>
      <c r="EX80" s="706"/>
      <c r="EY80" s="706"/>
      <c r="EZ80" s="706"/>
      <c r="FA80" s="706"/>
      <c r="FB80" s="706"/>
      <c r="FC80" s="706"/>
      <c r="FD80" s="706"/>
      <c r="FE80" s="706"/>
      <c r="FF80" s="706"/>
      <c r="FG80" s="706"/>
      <c r="FH80" s="704"/>
      <c r="FI80" s="704"/>
      <c r="FJ80" s="704"/>
      <c r="FK80" s="704"/>
      <c r="FL80" s="704"/>
      <c r="FM80" s="704"/>
      <c r="FN80" s="704"/>
      <c r="FO80" s="704"/>
      <c r="FP80" s="704"/>
      <c r="FQ80" s="704"/>
      <c r="FR80" s="704"/>
      <c r="FS80" s="704"/>
      <c r="FT80" s="704"/>
      <c r="FU80" s="704"/>
      <c r="FV80" s="704"/>
      <c r="FW80" s="704"/>
      <c r="FX80" s="704"/>
      <c r="FY80" s="704"/>
      <c r="FZ80" s="704"/>
      <c r="GA80" s="704"/>
      <c r="GB80" s="704"/>
      <c r="GC80" s="704"/>
      <c r="GD80" s="704"/>
      <c r="GE80" s="704"/>
      <c r="GF80" s="704"/>
      <c r="GG80" s="704"/>
      <c r="GH80" s="704"/>
      <c r="GI80" s="704"/>
      <c r="GJ80" s="704"/>
      <c r="GK80" s="704"/>
      <c r="GL80" s="704"/>
      <c r="GM80" s="704"/>
      <c r="GN80" s="704"/>
      <c r="GO80" s="706"/>
      <c r="GP80" s="706"/>
      <c r="GQ80" s="704"/>
      <c r="GR80" s="704"/>
      <c r="GS80" s="704"/>
      <c r="GT80" s="704"/>
      <c r="GU80" s="704"/>
      <c r="GV80" s="704"/>
      <c r="GW80" s="704"/>
      <c r="GX80" s="704"/>
      <c r="GY80" s="704"/>
      <c r="GZ80" s="704"/>
      <c r="HA80" s="704"/>
      <c r="HB80" s="704"/>
      <c r="HC80" s="704"/>
      <c r="HD80" s="704"/>
      <c r="HE80" s="704"/>
      <c r="HF80" s="704"/>
      <c r="HG80" s="704"/>
      <c r="HH80" s="704"/>
      <c r="HI80" s="704"/>
      <c r="HJ80" s="704"/>
      <c r="HK80" s="704"/>
      <c r="HL80" s="704"/>
      <c r="HM80" s="704"/>
      <c r="HN80" s="704"/>
      <c r="HO80" s="704"/>
      <c r="HP80" s="704"/>
      <c r="HQ80" s="704"/>
      <c r="HR80" s="704"/>
      <c r="HS80" s="704"/>
      <c r="HT80" s="704"/>
      <c r="HU80" s="704"/>
      <c r="HV80" s="704"/>
      <c r="HW80" s="704"/>
      <c r="HX80" s="704"/>
      <c r="HY80" s="704"/>
      <c r="HZ80" s="704"/>
      <c r="IA80" s="704"/>
      <c r="IB80" s="704"/>
      <c r="IC80" s="704"/>
      <c r="ID80" s="704"/>
      <c r="IE80" s="704"/>
      <c r="IF80" s="704"/>
      <c r="IG80" s="704"/>
      <c r="IH80" s="704"/>
      <c r="II80" s="704"/>
      <c r="IJ80" s="704"/>
      <c r="IK80" s="704"/>
      <c r="IL80" s="704"/>
      <c r="IM80" s="704"/>
      <c r="IN80" s="704"/>
      <c r="IO80" s="704"/>
      <c r="IP80" s="704"/>
      <c r="IQ80" s="704"/>
      <c r="IR80" s="704"/>
      <c r="IS80" s="704"/>
      <c r="IT80" s="704"/>
      <c r="IU80" s="704"/>
      <c r="IV80" s="704"/>
      <c r="IW80" s="704"/>
      <c r="IX80" s="706"/>
      <c r="IY80" s="706"/>
      <c r="IZ80" s="706"/>
      <c r="JJ80" s="706"/>
      <c r="JK80" s="706"/>
      <c r="JL80" s="706"/>
      <c r="JM80" s="706"/>
      <c r="JN80" s="706"/>
    </row>
    <row r="81" spans="1:274" s="878" customFormat="1" ht="23.1" customHeight="1" x14ac:dyDescent="0.25">
      <c r="A81" s="691">
        <v>233</v>
      </c>
      <c r="B81" s="693" t="s">
        <v>1206</v>
      </c>
      <c r="C81" s="696">
        <v>216</v>
      </c>
      <c r="D81" s="697">
        <v>632</v>
      </c>
      <c r="E81" s="707" t="s">
        <v>1122</v>
      </c>
      <c r="F81" s="699" t="s">
        <v>1121</v>
      </c>
      <c r="G81" s="699" t="s">
        <v>1228</v>
      </c>
      <c r="H81" s="751" t="s">
        <v>1127</v>
      </c>
      <c r="I81" s="767" t="s">
        <v>1113</v>
      </c>
      <c r="J81" s="753" t="s">
        <v>1139</v>
      </c>
      <c r="K81" s="761" t="s">
        <v>1115</v>
      </c>
      <c r="L81" s="761" t="s">
        <v>1116</v>
      </c>
      <c r="M81" s="753" t="s">
        <v>1140</v>
      </c>
      <c r="N81" s="753" t="s">
        <v>1141</v>
      </c>
      <c r="O81" s="753" t="s">
        <v>1128</v>
      </c>
      <c r="P81" s="753" t="s">
        <v>1227</v>
      </c>
      <c r="Q81" s="765">
        <v>19</v>
      </c>
      <c r="R81" s="753" t="s">
        <v>1160</v>
      </c>
      <c r="S81" s="755">
        <v>2</v>
      </c>
      <c r="T81" s="775">
        <v>2.11</v>
      </c>
      <c r="U81" s="771">
        <v>41456</v>
      </c>
      <c r="V81" s="772">
        <v>42522</v>
      </c>
      <c r="W81" s="701">
        <v>25</v>
      </c>
      <c r="X81" s="875"/>
      <c r="Y81" s="877"/>
      <c r="Z81" s="875">
        <f t="shared" si="4"/>
        <v>0</v>
      </c>
      <c r="AA81" s="702"/>
      <c r="AB81" s="702"/>
      <c r="AC81" s="702"/>
      <c r="AD81" s="702"/>
      <c r="AE81" s="702"/>
      <c r="AF81" s="702"/>
      <c r="AG81" s="702"/>
      <c r="AH81" s="702"/>
      <c r="AI81" s="691"/>
      <c r="AJ81" s="691"/>
      <c r="AK81" s="691"/>
      <c r="AL81" s="691"/>
      <c r="AM81" s="868">
        <f t="shared" si="5"/>
        <v>0</v>
      </c>
      <c r="AN81" s="868">
        <f t="shared" si="6"/>
        <v>0</v>
      </c>
      <c r="AO81" s="760"/>
      <c r="AP81" s="868">
        <v>1000000</v>
      </c>
      <c r="AQ81" s="706"/>
      <c r="AR81" s="704"/>
      <c r="AS81" s="704"/>
      <c r="AT81" s="704"/>
      <c r="AU81" s="704"/>
      <c r="AV81" s="704"/>
      <c r="AW81" s="704"/>
      <c r="AX81" s="704"/>
      <c r="AY81" s="704"/>
      <c r="AZ81" s="704"/>
      <c r="BA81" s="704"/>
      <c r="BB81" s="704"/>
      <c r="BC81" s="704"/>
      <c r="BD81" s="704"/>
      <c r="BE81" s="704"/>
      <c r="BF81" s="704"/>
      <c r="BG81" s="704"/>
      <c r="BH81" s="704"/>
      <c r="BI81" s="704"/>
      <c r="BJ81" s="704"/>
      <c r="BK81" s="704"/>
      <c r="BL81" s="704"/>
      <c r="BM81" s="704"/>
      <c r="BN81" s="704"/>
      <c r="BO81" s="704"/>
      <c r="BP81" s="704"/>
      <c r="BQ81" s="7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c r="EA81" s="704"/>
      <c r="EB81" s="704"/>
      <c r="EC81" s="704"/>
      <c r="ED81" s="704"/>
      <c r="EE81" s="704"/>
      <c r="EF81" s="704"/>
      <c r="EG81" s="704"/>
      <c r="EH81" s="704"/>
      <c r="EI81" s="704"/>
      <c r="EJ81" s="704"/>
      <c r="EK81" s="704"/>
      <c r="EL81" s="704"/>
      <c r="EM81" s="704"/>
      <c r="EN81" s="704"/>
      <c r="EO81" s="704"/>
      <c r="EP81" s="704"/>
      <c r="EQ81" s="704"/>
      <c r="ER81" s="704"/>
      <c r="ES81" s="704"/>
      <c r="ET81" s="704"/>
      <c r="EU81" s="704"/>
      <c r="EV81" s="704"/>
      <c r="EW81" s="704"/>
      <c r="EX81" s="704"/>
      <c r="EY81" s="704"/>
      <c r="EZ81" s="704"/>
      <c r="FA81" s="704"/>
      <c r="FB81" s="704"/>
      <c r="FC81" s="704"/>
      <c r="FD81" s="704"/>
      <c r="FE81" s="704"/>
      <c r="FF81" s="704"/>
      <c r="FG81" s="704"/>
      <c r="FH81" s="706"/>
      <c r="FI81" s="706"/>
      <c r="FJ81" s="706"/>
      <c r="FK81" s="706"/>
      <c r="FL81" s="706"/>
      <c r="FM81" s="706"/>
      <c r="FN81" s="706"/>
      <c r="FO81" s="706"/>
      <c r="FP81" s="706"/>
      <c r="FQ81" s="706"/>
      <c r="FR81" s="706"/>
      <c r="FS81" s="706"/>
      <c r="FT81" s="706"/>
      <c r="FU81" s="706"/>
      <c r="FV81" s="706"/>
      <c r="FW81" s="706"/>
      <c r="FX81" s="706"/>
      <c r="FY81" s="706"/>
      <c r="FZ81" s="706"/>
      <c r="GA81" s="706"/>
      <c r="GB81" s="706"/>
      <c r="GC81" s="706"/>
      <c r="GD81" s="706"/>
      <c r="GE81" s="706"/>
      <c r="GF81" s="706"/>
      <c r="GG81" s="706"/>
      <c r="GH81" s="706"/>
      <c r="GI81" s="706"/>
      <c r="GJ81" s="706"/>
      <c r="GK81" s="706"/>
      <c r="GL81" s="706"/>
      <c r="GM81" s="706"/>
      <c r="GN81" s="704"/>
      <c r="GO81" s="706"/>
      <c r="GP81" s="746"/>
      <c r="GQ81" s="704"/>
      <c r="GR81" s="704"/>
      <c r="GS81" s="704"/>
      <c r="GT81" s="704"/>
      <c r="GU81" s="704"/>
      <c r="GV81" s="704"/>
      <c r="GW81" s="704"/>
      <c r="GX81" s="704"/>
      <c r="GY81" s="704"/>
      <c r="GZ81" s="704"/>
      <c r="HA81" s="704"/>
      <c r="HB81" s="704"/>
      <c r="HC81" s="704"/>
      <c r="HD81" s="704"/>
      <c r="HE81" s="704"/>
      <c r="HF81" s="704"/>
      <c r="HG81" s="704"/>
      <c r="HH81" s="704"/>
      <c r="HI81" s="704"/>
      <c r="HJ81" s="704"/>
      <c r="HK81" s="704"/>
      <c r="HL81" s="704"/>
      <c r="HM81" s="704"/>
      <c r="HN81" s="704"/>
      <c r="HO81" s="704"/>
      <c r="HP81" s="704"/>
      <c r="HQ81" s="704"/>
      <c r="HR81" s="706"/>
      <c r="HS81" s="706"/>
      <c r="HT81" s="706"/>
      <c r="HU81" s="706"/>
      <c r="HV81" s="706"/>
      <c r="HW81" s="706"/>
      <c r="HX81" s="706"/>
      <c r="HY81" s="706"/>
      <c r="HZ81" s="706"/>
      <c r="IA81" s="704"/>
      <c r="IB81" s="704"/>
      <c r="IC81" s="704"/>
      <c r="ID81" s="704"/>
      <c r="IE81" s="704"/>
      <c r="IF81" s="704"/>
      <c r="IG81" s="704"/>
      <c r="IH81" s="704"/>
      <c r="II81" s="704"/>
      <c r="IJ81" s="704"/>
      <c r="IK81" s="704"/>
      <c r="IL81" s="704"/>
      <c r="IM81" s="704"/>
      <c r="IN81" s="704"/>
      <c r="IO81" s="704"/>
      <c r="IP81" s="704"/>
      <c r="IQ81" s="704"/>
      <c r="IR81" s="704"/>
      <c r="IS81" s="704"/>
      <c r="IT81" s="704"/>
      <c r="IU81" s="704"/>
      <c r="IV81" s="704"/>
      <c r="IW81" s="704"/>
      <c r="IX81" s="704"/>
      <c r="IY81" s="704"/>
      <c r="IZ81" s="704"/>
      <c r="JI81" s="706"/>
      <c r="JJ81" s="706"/>
      <c r="JK81" s="706"/>
      <c r="JL81" s="706"/>
      <c r="JM81" s="706"/>
      <c r="JN81" s="706"/>
    </row>
    <row r="82" spans="1:274" s="878" customFormat="1" ht="23.1" customHeight="1" x14ac:dyDescent="0.25">
      <c r="A82" s="691">
        <v>241</v>
      </c>
      <c r="B82" s="693" t="s">
        <v>1360</v>
      </c>
      <c r="C82" s="708">
        <v>222</v>
      </c>
      <c r="D82" s="709">
        <v>672</v>
      </c>
      <c r="E82" s="707">
        <v>55</v>
      </c>
      <c r="F82" s="699" t="s">
        <v>1131</v>
      </c>
      <c r="G82" s="699" t="s">
        <v>1376</v>
      </c>
      <c r="H82" s="751" t="s">
        <v>1127</v>
      </c>
      <c r="I82" s="752" t="s">
        <v>1113</v>
      </c>
      <c r="J82" s="761" t="s">
        <v>1135</v>
      </c>
      <c r="K82" s="753" t="s">
        <v>1115</v>
      </c>
      <c r="L82" s="761" t="s">
        <v>1116</v>
      </c>
      <c r="M82" s="753" t="s">
        <v>1199</v>
      </c>
      <c r="N82" s="753" t="s">
        <v>1136</v>
      </c>
      <c r="O82" s="753" t="s">
        <v>1128</v>
      </c>
      <c r="P82" s="866" t="s">
        <v>1484</v>
      </c>
      <c r="Q82" s="765">
        <v>20</v>
      </c>
      <c r="R82" s="765">
        <v>20</v>
      </c>
      <c r="S82" s="755">
        <v>2</v>
      </c>
      <c r="T82" s="763">
        <v>2.2999999999999998</v>
      </c>
      <c r="U82" s="757">
        <v>41456</v>
      </c>
      <c r="V82" s="758">
        <v>41791</v>
      </c>
      <c r="W82" s="874">
        <v>20</v>
      </c>
      <c r="X82" s="875">
        <v>1000000</v>
      </c>
      <c r="Y82" s="875"/>
      <c r="Z82" s="875">
        <f t="shared" si="4"/>
        <v>1000000</v>
      </c>
      <c r="AA82" s="702">
        <v>83300</v>
      </c>
      <c r="AB82" s="702">
        <v>83300</v>
      </c>
      <c r="AC82" s="702">
        <v>83300</v>
      </c>
      <c r="AD82" s="702">
        <v>83300</v>
      </c>
      <c r="AE82" s="702">
        <v>83300</v>
      </c>
      <c r="AF82" s="702">
        <v>83300</v>
      </c>
      <c r="AG82" s="702">
        <v>83300</v>
      </c>
      <c r="AH82" s="702">
        <v>83300</v>
      </c>
      <c r="AI82" s="702">
        <v>83300</v>
      </c>
      <c r="AJ82" s="702">
        <v>83300</v>
      </c>
      <c r="AK82" s="702">
        <v>83300</v>
      </c>
      <c r="AL82" s="691">
        <v>83700</v>
      </c>
      <c r="AM82" s="868">
        <f t="shared" si="5"/>
        <v>1000000</v>
      </c>
      <c r="AN82" s="868">
        <f t="shared" si="6"/>
        <v>0</v>
      </c>
      <c r="AO82" s="760"/>
      <c r="AP82" s="868"/>
      <c r="AQ82" s="706"/>
      <c r="AR82" s="704"/>
      <c r="AS82" s="704"/>
      <c r="AT82" s="704"/>
      <c r="AU82" s="704"/>
      <c r="AV82" s="704"/>
      <c r="AW82" s="704"/>
      <c r="AX82" s="704"/>
      <c r="AY82" s="704"/>
      <c r="AZ82" s="704"/>
      <c r="BA82" s="704"/>
      <c r="BB82" s="704"/>
      <c r="BC82" s="704"/>
      <c r="BD82" s="704"/>
      <c r="BE82" s="704"/>
      <c r="BF82" s="704"/>
      <c r="BG82" s="704"/>
      <c r="BH82" s="704"/>
      <c r="BI82" s="704"/>
      <c r="BJ82" s="704"/>
      <c r="BK82" s="704"/>
      <c r="BL82" s="704"/>
      <c r="BM82" s="704"/>
      <c r="BN82" s="704"/>
      <c r="BO82" s="704"/>
      <c r="BP82" s="704"/>
      <c r="BQ82" s="704"/>
      <c r="BR82" s="704"/>
      <c r="BS82" s="704"/>
      <c r="BT82" s="704"/>
      <c r="BU82" s="704"/>
      <c r="BV82" s="704"/>
      <c r="BW82" s="704"/>
      <c r="BX82" s="704"/>
      <c r="BY82" s="704"/>
      <c r="BZ82" s="704"/>
      <c r="CA82" s="704"/>
      <c r="CB82" s="704"/>
      <c r="CC82" s="704"/>
      <c r="CD82" s="704"/>
      <c r="CE82" s="704"/>
      <c r="CF82" s="704"/>
      <c r="CG82" s="704"/>
      <c r="CH82" s="704"/>
      <c r="CI82" s="704"/>
      <c r="CJ82" s="704"/>
      <c r="CK82" s="704"/>
      <c r="CL82" s="704"/>
      <c r="CM82" s="704"/>
      <c r="CN82" s="704"/>
      <c r="CO82" s="704"/>
      <c r="CP82" s="704"/>
      <c r="CQ82" s="704"/>
      <c r="CR82" s="704"/>
      <c r="CS82" s="704"/>
      <c r="CT82" s="704"/>
      <c r="CU82" s="704"/>
      <c r="CV82" s="704"/>
      <c r="CW82" s="704"/>
      <c r="CX82" s="704"/>
      <c r="CY82" s="704"/>
      <c r="CZ82" s="704"/>
      <c r="DA82" s="704"/>
      <c r="DB82" s="704"/>
      <c r="DC82" s="704"/>
      <c r="DD82" s="704"/>
      <c r="DE82" s="704"/>
      <c r="DF82" s="704"/>
      <c r="DG82" s="704"/>
      <c r="DH82" s="704"/>
      <c r="DI82" s="704"/>
      <c r="DJ82" s="704"/>
      <c r="DK82" s="704"/>
      <c r="DL82" s="704"/>
      <c r="DM82" s="704"/>
      <c r="DN82" s="704"/>
      <c r="DO82" s="704"/>
      <c r="DP82" s="704"/>
      <c r="DQ82" s="704"/>
      <c r="DR82" s="704"/>
      <c r="DS82" s="704"/>
      <c r="DT82" s="704"/>
      <c r="DU82" s="704"/>
      <c r="DV82" s="704"/>
      <c r="DW82" s="704"/>
      <c r="DX82" s="704"/>
      <c r="DY82" s="704"/>
      <c r="DZ82" s="704"/>
      <c r="EA82" s="704"/>
      <c r="EB82" s="704"/>
      <c r="EC82" s="704"/>
      <c r="ED82" s="704"/>
      <c r="EE82" s="704"/>
      <c r="EF82" s="704"/>
      <c r="EG82" s="704"/>
      <c r="EH82" s="704"/>
      <c r="EI82" s="704"/>
      <c r="EJ82" s="704"/>
      <c r="EK82" s="704"/>
      <c r="EL82" s="704"/>
      <c r="EM82" s="704"/>
      <c r="EN82" s="704"/>
      <c r="EO82" s="704"/>
      <c r="EP82" s="704"/>
      <c r="EQ82" s="704"/>
      <c r="ER82" s="704"/>
      <c r="ES82" s="704"/>
      <c r="ET82" s="704"/>
      <c r="EU82" s="704"/>
      <c r="EV82" s="706"/>
      <c r="EW82" s="706"/>
      <c r="EX82" s="706"/>
      <c r="EY82" s="706"/>
      <c r="EZ82" s="706"/>
      <c r="FA82" s="706"/>
      <c r="FB82" s="706"/>
      <c r="FC82" s="706"/>
      <c r="FD82" s="706"/>
      <c r="FE82" s="706"/>
      <c r="FF82" s="706"/>
      <c r="FG82" s="706"/>
      <c r="FH82" s="704"/>
      <c r="FI82" s="706"/>
      <c r="FJ82" s="706"/>
      <c r="FK82" s="704"/>
      <c r="FL82" s="704"/>
      <c r="FM82" s="704"/>
      <c r="FN82" s="704"/>
      <c r="FO82" s="704"/>
      <c r="FP82" s="704"/>
      <c r="FQ82" s="704"/>
      <c r="FR82" s="704"/>
      <c r="FS82" s="704"/>
      <c r="FT82" s="704"/>
      <c r="FU82" s="704"/>
      <c r="FV82" s="704"/>
      <c r="FW82" s="704"/>
      <c r="FX82" s="704"/>
      <c r="FY82" s="704"/>
      <c r="FZ82" s="704"/>
      <c r="GA82" s="704"/>
      <c r="GB82" s="704"/>
      <c r="GC82" s="704"/>
      <c r="GD82" s="704"/>
      <c r="GE82" s="704"/>
      <c r="GF82" s="704"/>
      <c r="GG82" s="704"/>
      <c r="GH82" s="704"/>
      <c r="GI82" s="704"/>
      <c r="GJ82" s="704"/>
      <c r="GK82" s="704"/>
      <c r="GL82" s="704"/>
      <c r="GM82" s="704"/>
      <c r="GN82" s="704"/>
      <c r="GO82" s="704"/>
      <c r="GP82" s="706"/>
      <c r="GQ82" s="704"/>
      <c r="GR82" s="704"/>
      <c r="GS82" s="704"/>
      <c r="GT82" s="704"/>
      <c r="GU82" s="704"/>
      <c r="GV82" s="704"/>
      <c r="GW82" s="704"/>
      <c r="GX82" s="704"/>
      <c r="GY82" s="704"/>
      <c r="GZ82" s="704"/>
      <c r="HA82" s="704"/>
      <c r="HB82" s="704"/>
      <c r="HC82" s="704"/>
      <c r="HD82" s="704"/>
      <c r="HE82" s="704"/>
      <c r="HF82" s="704"/>
      <c r="HG82" s="704"/>
      <c r="HH82" s="704"/>
      <c r="HI82" s="704"/>
      <c r="HJ82" s="704"/>
      <c r="HK82" s="704"/>
      <c r="HL82" s="704"/>
      <c r="HM82" s="704"/>
      <c r="HN82" s="704"/>
      <c r="HO82" s="704"/>
      <c r="HP82" s="704"/>
      <c r="HQ82" s="704"/>
      <c r="HR82" s="704"/>
      <c r="HS82" s="704"/>
      <c r="HT82" s="704"/>
      <c r="HU82" s="704"/>
      <c r="HV82" s="704"/>
      <c r="HW82" s="704"/>
      <c r="HX82" s="704"/>
      <c r="HY82" s="704"/>
      <c r="HZ82" s="704"/>
      <c r="IA82" s="704"/>
      <c r="IB82" s="704"/>
      <c r="IC82" s="704"/>
      <c r="ID82" s="704"/>
      <c r="IE82" s="704"/>
      <c r="IF82" s="704"/>
      <c r="IG82" s="704"/>
      <c r="IH82" s="704"/>
      <c r="II82" s="704"/>
      <c r="IJ82" s="704"/>
      <c r="IK82" s="704"/>
      <c r="IL82" s="704"/>
      <c r="IM82" s="704"/>
      <c r="IN82" s="704"/>
      <c r="IO82" s="704"/>
      <c r="IP82" s="704"/>
      <c r="IQ82" s="704"/>
      <c r="IR82" s="704"/>
      <c r="IS82" s="704"/>
      <c r="IT82" s="704"/>
      <c r="IU82" s="704"/>
      <c r="IV82" s="706"/>
      <c r="IW82" s="706"/>
      <c r="IX82" s="704"/>
      <c r="IY82" s="704"/>
      <c r="IZ82" s="704"/>
    </row>
    <row r="83" spans="1:274" s="878" customFormat="1" ht="23.1" customHeight="1" x14ac:dyDescent="0.25">
      <c r="A83" s="691">
        <v>86</v>
      </c>
      <c r="B83" s="693" t="s">
        <v>1206</v>
      </c>
      <c r="C83" s="929">
        <v>224</v>
      </c>
      <c r="D83" s="930">
        <v>532</v>
      </c>
      <c r="E83" s="707">
        <v>22</v>
      </c>
      <c r="F83" s="699" t="s">
        <v>1121</v>
      </c>
      <c r="G83" s="715" t="s">
        <v>1250</v>
      </c>
      <c r="H83" s="751" t="s">
        <v>1112</v>
      </c>
      <c r="I83" s="752" t="s">
        <v>1113</v>
      </c>
      <c r="J83" s="753" t="s">
        <v>1139</v>
      </c>
      <c r="K83" s="924" t="s">
        <v>1115</v>
      </c>
      <c r="L83" s="924" t="s">
        <v>1116</v>
      </c>
      <c r="M83" s="753" t="s">
        <v>1140</v>
      </c>
      <c r="N83" s="753" t="s">
        <v>1141</v>
      </c>
      <c r="O83" s="753" t="s">
        <v>1141</v>
      </c>
      <c r="P83" s="753" t="s">
        <v>1189</v>
      </c>
      <c r="Q83" s="765">
        <v>20</v>
      </c>
      <c r="R83" s="765" t="s">
        <v>1120</v>
      </c>
      <c r="S83" s="755">
        <v>2</v>
      </c>
      <c r="T83" s="766">
        <v>2.11</v>
      </c>
      <c r="U83" s="771">
        <v>41456</v>
      </c>
      <c r="V83" s="771">
        <v>42156</v>
      </c>
      <c r="W83" s="701">
        <v>15</v>
      </c>
      <c r="X83" s="875">
        <v>250000</v>
      </c>
      <c r="Y83" s="877"/>
      <c r="Z83" s="875">
        <f t="shared" si="4"/>
        <v>250000</v>
      </c>
      <c r="AA83" s="702"/>
      <c r="AB83" s="702"/>
      <c r="AC83" s="702">
        <v>125000</v>
      </c>
      <c r="AD83" s="702">
        <v>125000</v>
      </c>
      <c r="AE83" s="702"/>
      <c r="AF83" s="702"/>
      <c r="AG83" s="702"/>
      <c r="AH83" s="702"/>
      <c r="AI83" s="691"/>
      <c r="AJ83" s="691"/>
      <c r="AK83" s="691"/>
      <c r="AL83" s="691"/>
      <c r="AM83" s="868">
        <f t="shared" si="5"/>
        <v>250000</v>
      </c>
      <c r="AN83" s="868">
        <f t="shared" si="6"/>
        <v>0</v>
      </c>
      <c r="AO83" s="760"/>
      <c r="AP83" s="868"/>
      <c r="AQ83" s="706"/>
      <c r="AR83" s="704"/>
      <c r="AS83" s="704"/>
      <c r="AT83" s="704"/>
      <c r="AU83" s="704"/>
      <c r="AV83" s="704"/>
      <c r="AW83" s="704"/>
      <c r="AX83" s="704"/>
      <c r="AY83" s="704"/>
      <c r="AZ83" s="704"/>
      <c r="BA83" s="704"/>
      <c r="BB83" s="704"/>
      <c r="BC83" s="704"/>
      <c r="BD83" s="704"/>
      <c r="BE83" s="704"/>
      <c r="BF83" s="704"/>
      <c r="BG83" s="704"/>
      <c r="BH83" s="704"/>
      <c r="BI83" s="704"/>
      <c r="BJ83" s="704"/>
      <c r="BK83" s="704"/>
      <c r="BL83" s="704"/>
      <c r="BM83" s="704"/>
      <c r="BN83" s="704"/>
      <c r="BO83" s="704"/>
      <c r="BP83" s="704"/>
      <c r="BQ83" s="704"/>
      <c r="BR83" s="704"/>
      <c r="BS83" s="704"/>
      <c r="BT83" s="704"/>
      <c r="BU83" s="704"/>
      <c r="BV83" s="704"/>
      <c r="BW83" s="704"/>
      <c r="BX83" s="704"/>
      <c r="BY83" s="704"/>
      <c r="BZ83" s="704"/>
      <c r="CA83" s="704"/>
      <c r="CB83" s="704"/>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4"/>
      <c r="DE83" s="704"/>
      <c r="DF83" s="704"/>
      <c r="DG83" s="704"/>
      <c r="DH83" s="704"/>
      <c r="DI83" s="704"/>
      <c r="DJ83" s="704"/>
      <c r="DK83" s="704"/>
      <c r="DL83" s="704"/>
      <c r="DM83" s="704"/>
      <c r="DN83" s="704"/>
      <c r="DO83" s="704"/>
      <c r="DP83" s="704"/>
      <c r="DQ83" s="704"/>
      <c r="DR83" s="704"/>
      <c r="DS83" s="704"/>
      <c r="DT83" s="704"/>
      <c r="DU83" s="704"/>
      <c r="DV83" s="704"/>
      <c r="DW83" s="704"/>
      <c r="DX83" s="704"/>
      <c r="DY83" s="704"/>
      <c r="DZ83" s="704"/>
      <c r="EA83" s="704"/>
      <c r="EB83" s="704"/>
      <c r="EC83" s="704"/>
      <c r="ED83" s="704"/>
      <c r="EE83" s="704"/>
      <c r="EF83" s="704"/>
      <c r="EG83" s="704"/>
      <c r="EH83" s="704"/>
      <c r="EI83" s="704"/>
      <c r="EJ83" s="704"/>
      <c r="EK83" s="704"/>
      <c r="EL83" s="704"/>
      <c r="EM83" s="704"/>
      <c r="EN83" s="704"/>
      <c r="EO83" s="704"/>
      <c r="EP83" s="704"/>
      <c r="EQ83" s="704"/>
      <c r="ER83" s="704"/>
      <c r="ES83" s="704"/>
      <c r="ET83" s="704"/>
      <c r="EU83" s="704"/>
      <c r="EV83" s="706"/>
      <c r="EW83" s="706"/>
      <c r="EX83" s="706"/>
      <c r="EY83" s="706"/>
      <c r="EZ83" s="706"/>
      <c r="FA83" s="706"/>
      <c r="FB83" s="706"/>
      <c r="FC83" s="706"/>
      <c r="FD83" s="706"/>
      <c r="FE83" s="706"/>
      <c r="FF83" s="706"/>
      <c r="FG83" s="706"/>
      <c r="FH83" s="706"/>
      <c r="FI83" s="704"/>
      <c r="FJ83" s="704"/>
      <c r="FK83" s="706"/>
      <c r="FL83" s="706"/>
      <c r="FM83" s="706"/>
      <c r="FN83" s="706"/>
      <c r="FO83" s="706"/>
      <c r="FP83" s="706"/>
      <c r="FQ83" s="706"/>
      <c r="FR83" s="706"/>
      <c r="FS83" s="706"/>
      <c r="FT83" s="706"/>
      <c r="FU83" s="706"/>
      <c r="FV83" s="706"/>
      <c r="FW83" s="706"/>
      <c r="FX83" s="706"/>
      <c r="FY83" s="706"/>
      <c r="FZ83" s="706"/>
      <c r="GA83" s="706"/>
      <c r="GB83" s="706"/>
      <c r="GC83" s="706"/>
      <c r="GD83" s="706"/>
      <c r="GE83" s="706"/>
      <c r="GF83" s="706"/>
      <c r="GG83" s="706"/>
      <c r="GH83" s="706"/>
      <c r="GI83" s="706"/>
      <c r="GJ83" s="706"/>
      <c r="GK83" s="706"/>
      <c r="GL83" s="706"/>
      <c r="GM83" s="706"/>
      <c r="GN83" s="706"/>
      <c r="GO83" s="704"/>
      <c r="GP83" s="920"/>
      <c r="GQ83" s="704"/>
      <c r="GR83" s="704"/>
      <c r="GS83" s="704"/>
      <c r="GT83" s="704"/>
      <c r="GU83" s="704"/>
      <c r="GV83" s="704"/>
      <c r="GW83" s="704"/>
      <c r="GX83" s="704"/>
      <c r="GY83" s="704"/>
      <c r="GZ83" s="704"/>
      <c r="HA83" s="704"/>
      <c r="HB83" s="704"/>
      <c r="HC83" s="704"/>
      <c r="HD83" s="704"/>
      <c r="HE83" s="704"/>
      <c r="HF83" s="704"/>
      <c r="HG83" s="704"/>
      <c r="HH83" s="704"/>
      <c r="HI83" s="704"/>
      <c r="HJ83" s="704"/>
      <c r="HK83" s="704"/>
      <c r="HL83" s="704"/>
      <c r="HM83" s="704"/>
      <c r="HN83" s="704"/>
      <c r="HO83" s="704"/>
      <c r="HP83" s="704"/>
      <c r="HQ83" s="704"/>
      <c r="HR83" s="706"/>
      <c r="HS83" s="706"/>
      <c r="HT83" s="706"/>
      <c r="HU83" s="706"/>
      <c r="HV83" s="706"/>
      <c r="HW83" s="706"/>
      <c r="HX83" s="706"/>
      <c r="HY83" s="706"/>
      <c r="HZ83" s="706"/>
      <c r="IA83" s="704"/>
      <c r="IB83" s="704"/>
      <c r="IC83" s="704"/>
      <c r="ID83" s="704"/>
      <c r="IE83" s="704"/>
      <c r="IF83" s="704"/>
      <c r="IG83" s="704"/>
      <c r="IH83" s="704"/>
      <c r="II83" s="704"/>
      <c r="IJ83" s="704"/>
      <c r="IK83" s="704"/>
      <c r="IL83" s="704"/>
      <c r="IM83" s="704"/>
      <c r="IN83" s="704"/>
      <c r="IO83" s="704"/>
      <c r="IP83" s="704"/>
      <c r="IQ83" s="704"/>
      <c r="IR83" s="704"/>
      <c r="IS83" s="704"/>
      <c r="IT83" s="704"/>
      <c r="IU83" s="704"/>
      <c r="IV83" s="704"/>
      <c r="IW83" s="704"/>
      <c r="IX83" s="706"/>
      <c r="IY83" s="706"/>
      <c r="IZ83" s="706"/>
      <c r="JA83" s="928"/>
      <c r="JB83" s="928"/>
      <c r="JC83" s="928"/>
      <c r="JD83" s="928"/>
      <c r="JE83" s="928"/>
      <c r="JF83" s="928"/>
      <c r="JG83" s="928"/>
      <c r="JH83" s="928"/>
      <c r="JI83" s="928"/>
      <c r="JJ83" s="706"/>
      <c r="JK83" s="706"/>
      <c r="JL83" s="706"/>
      <c r="JM83" s="706"/>
      <c r="JN83" s="706"/>
    </row>
    <row r="84" spans="1:274" s="706" customFormat="1" ht="23.1" customHeight="1" x14ac:dyDescent="0.25">
      <c r="A84" s="691">
        <v>249</v>
      </c>
      <c r="B84" s="693" t="s">
        <v>1360</v>
      </c>
      <c r="C84" s="696">
        <v>222</v>
      </c>
      <c r="D84" s="697">
        <v>672</v>
      </c>
      <c r="E84" s="698">
        <v>75</v>
      </c>
      <c r="F84" s="699" t="s">
        <v>1131</v>
      </c>
      <c r="G84" s="735" t="s">
        <v>1381</v>
      </c>
      <c r="H84" s="751" t="s">
        <v>1127</v>
      </c>
      <c r="I84" s="752" t="s">
        <v>1113</v>
      </c>
      <c r="J84" s="761" t="s">
        <v>1135</v>
      </c>
      <c r="K84" s="753" t="s">
        <v>1115</v>
      </c>
      <c r="L84" s="761" t="s">
        <v>1116</v>
      </c>
      <c r="M84" s="753" t="s">
        <v>1199</v>
      </c>
      <c r="N84" s="753" t="s">
        <v>1136</v>
      </c>
      <c r="O84" s="753" t="s">
        <v>1128</v>
      </c>
      <c r="P84" s="753" t="s">
        <v>1599</v>
      </c>
      <c r="Q84" s="765">
        <v>22</v>
      </c>
      <c r="R84" s="765">
        <v>22</v>
      </c>
      <c r="S84" s="755">
        <v>2</v>
      </c>
      <c r="T84" s="763">
        <v>2.2999999999999998</v>
      </c>
      <c r="U84" s="757">
        <v>41456</v>
      </c>
      <c r="V84" s="758">
        <v>41791</v>
      </c>
      <c r="W84" s="874">
        <v>20</v>
      </c>
      <c r="X84" s="875">
        <v>500000</v>
      </c>
      <c r="Y84" s="875"/>
      <c r="Z84" s="875">
        <f t="shared" si="4"/>
        <v>500000</v>
      </c>
      <c r="AA84" s="702">
        <v>41600</v>
      </c>
      <c r="AB84" s="702">
        <v>41600</v>
      </c>
      <c r="AC84" s="702">
        <v>41600</v>
      </c>
      <c r="AD84" s="702">
        <v>41600</v>
      </c>
      <c r="AE84" s="702">
        <v>41600</v>
      </c>
      <c r="AF84" s="702">
        <v>41600</v>
      </c>
      <c r="AG84" s="702">
        <v>41600</v>
      </c>
      <c r="AH84" s="702">
        <v>41600</v>
      </c>
      <c r="AI84" s="702">
        <v>41600</v>
      </c>
      <c r="AJ84" s="702">
        <v>41600</v>
      </c>
      <c r="AK84" s="702">
        <v>41600</v>
      </c>
      <c r="AL84" s="702">
        <v>42400</v>
      </c>
      <c r="AM84" s="868">
        <f t="shared" si="5"/>
        <v>500000</v>
      </c>
      <c r="AN84" s="868">
        <f t="shared" si="6"/>
        <v>0</v>
      </c>
      <c r="AO84" s="760"/>
      <c r="AP84" s="868"/>
      <c r="AR84" s="704"/>
      <c r="AS84" s="704"/>
      <c r="AT84" s="704"/>
      <c r="AU84" s="704"/>
      <c r="AV84" s="704"/>
      <c r="AW84" s="704"/>
      <c r="AX84" s="704"/>
      <c r="AY84" s="704"/>
      <c r="AZ84" s="704"/>
      <c r="BA84" s="704"/>
      <c r="BB84" s="704"/>
      <c r="BC84" s="704"/>
      <c r="BD84" s="704"/>
      <c r="BE84" s="704"/>
      <c r="BF84" s="704"/>
      <c r="BG84" s="704"/>
      <c r="BH84" s="704"/>
      <c r="BI84" s="704"/>
      <c r="BJ84" s="704"/>
      <c r="BK84" s="704"/>
      <c r="BL84" s="704"/>
      <c r="BM84" s="704"/>
      <c r="BN84" s="704"/>
      <c r="BO84" s="704"/>
      <c r="BP84" s="704"/>
      <c r="BQ84" s="704"/>
      <c r="BR84" s="704"/>
      <c r="BS84" s="704"/>
      <c r="BT84" s="704"/>
      <c r="BU84" s="704"/>
      <c r="BV84" s="704"/>
      <c r="BW84" s="704"/>
      <c r="BX84" s="704"/>
      <c r="BY84" s="704"/>
      <c r="BZ84" s="704"/>
      <c r="CA84" s="704"/>
      <c r="CB84" s="704"/>
      <c r="CC84" s="704"/>
      <c r="CD84" s="704"/>
      <c r="CE84" s="704"/>
      <c r="CF84" s="704"/>
      <c r="CG84" s="704"/>
      <c r="CH84" s="704"/>
      <c r="CI84" s="704"/>
      <c r="CJ84" s="704"/>
      <c r="CK84" s="704"/>
      <c r="CL84" s="704"/>
      <c r="CM84" s="704"/>
      <c r="CN84" s="704"/>
      <c r="CO84" s="704"/>
      <c r="CP84" s="704"/>
      <c r="CQ84" s="704"/>
      <c r="CR84" s="704"/>
      <c r="CS84" s="704"/>
      <c r="CT84" s="704"/>
      <c r="CU84" s="704"/>
      <c r="CV84" s="704"/>
      <c r="CW84" s="704"/>
      <c r="CX84" s="704"/>
      <c r="CY84" s="704"/>
      <c r="CZ84" s="704"/>
      <c r="DA84" s="704"/>
      <c r="DB84" s="704"/>
      <c r="DC84" s="704"/>
      <c r="DD84" s="704"/>
      <c r="DE84" s="704"/>
      <c r="DF84" s="704"/>
      <c r="DG84" s="704"/>
      <c r="DH84" s="704"/>
      <c r="DI84" s="704"/>
      <c r="DJ84" s="704"/>
      <c r="DK84" s="704"/>
      <c r="DL84" s="704"/>
      <c r="DM84" s="704"/>
      <c r="DN84" s="704"/>
      <c r="DO84" s="704"/>
      <c r="DP84" s="704"/>
      <c r="DQ84" s="704"/>
      <c r="DR84" s="704"/>
      <c r="DS84" s="704"/>
      <c r="DT84" s="704"/>
      <c r="DU84" s="704"/>
      <c r="DV84" s="704"/>
      <c r="DW84" s="704"/>
      <c r="DX84" s="704"/>
      <c r="DY84" s="704"/>
      <c r="DZ84" s="704"/>
      <c r="EA84" s="704"/>
      <c r="EB84" s="704"/>
      <c r="EC84" s="704"/>
      <c r="ED84" s="704"/>
      <c r="EE84" s="704"/>
      <c r="EF84" s="704"/>
      <c r="EG84" s="704"/>
      <c r="EH84" s="704"/>
      <c r="EI84" s="704"/>
      <c r="EJ84" s="704"/>
      <c r="EK84" s="704"/>
      <c r="EL84" s="704"/>
      <c r="EM84" s="704"/>
      <c r="EN84" s="704"/>
      <c r="EO84" s="704"/>
      <c r="EP84" s="704"/>
      <c r="EQ84" s="704"/>
      <c r="ER84" s="704"/>
      <c r="ES84" s="704"/>
      <c r="ET84" s="704"/>
      <c r="EU84" s="704"/>
      <c r="FH84" s="704"/>
      <c r="FK84" s="704"/>
      <c r="FL84" s="704"/>
      <c r="FM84" s="704"/>
      <c r="FN84" s="704"/>
      <c r="FO84" s="704"/>
      <c r="FP84" s="704"/>
      <c r="FQ84" s="704"/>
      <c r="FR84" s="704"/>
      <c r="FS84" s="704"/>
      <c r="FT84" s="704"/>
      <c r="FU84" s="704"/>
      <c r="FV84" s="704"/>
      <c r="FW84" s="704"/>
      <c r="FX84" s="704"/>
      <c r="FY84" s="704"/>
      <c r="FZ84" s="704"/>
      <c r="GA84" s="704"/>
      <c r="GB84" s="704"/>
      <c r="GC84" s="704"/>
      <c r="GD84" s="704"/>
      <c r="GE84" s="704"/>
      <c r="GF84" s="704"/>
      <c r="GG84" s="704"/>
      <c r="GH84" s="704"/>
      <c r="GI84" s="704"/>
      <c r="GJ84" s="704"/>
      <c r="GK84" s="704"/>
      <c r="GL84" s="704"/>
      <c r="GM84" s="704"/>
      <c r="GN84" s="704"/>
      <c r="GO84" s="704"/>
      <c r="GQ84" s="704"/>
      <c r="GR84" s="704"/>
      <c r="GS84" s="704"/>
      <c r="GT84" s="704"/>
      <c r="GU84" s="704"/>
      <c r="GV84" s="704"/>
      <c r="GW84" s="704"/>
      <c r="GX84" s="704"/>
      <c r="GY84" s="704"/>
      <c r="GZ84" s="704"/>
      <c r="HA84" s="704"/>
      <c r="HB84" s="704"/>
      <c r="HC84" s="704"/>
      <c r="HD84" s="704"/>
      <c r="HE84" s="704"/>
      <c r="HF84" s="704"/>
      <c r="HG84" s="704"/>
      <c r="HH84" s="704"/>
      <c r="HI84" s="704"/>
      <c r="HJ84" s="704"/>
      <c r="HK84" s="704"/>
      <c r="HL84" s="704"/>
      <c r="HM84" s="704"/>
      <c r="HN84" s="704"/>
      <c r="HO84" s="704"/>
      <c r="HP84" s="704"/>
      <c r="HQ84" s="704"/>
      <c r="HR84" s="704"/>
      <c r="HS84" s="704"/>
      <c r="HT84" s="704"/>
      <c r="HU84" s="704"/>
      <c r="HV84" s="704"/>
      <c r="HW84" s="704"/>
      <c r="HX84" s="704"/>
      <c r="HY84" s="704"/>
      <c r="HZ84" s="704"/>
      <c r="IA84" s="704"/>
      <c r="IB84" s="704"/>
      <c r="IC84" s="704"/>
      <c r="ID84" s="704"/>
      <c r="IE84" s="704"/>
      <c r="IF84" s="704"/>
      <c r="IG84" s="704"/>
      <c r="IH84" s="704"/>
      <c r="II84" s="704"/>
      <c r="IJ84" s="704"/>
      <c r="IK84" s="704"/>
      <c r="IL84" s="704"/>
      <c r="IM84" s="704"/>
      <c r="IN84" s="704"/>
      <c r="IO84" s="704"/>
      <c r="IP84" s="704"/>
      <c r="IQ84" s="704"/>
      <c r="IR84" s="704"/>
      <c r="IS84" s="704"/>
      <c r="IT84" s="704"/>
      <c r="IU84" s="704"/>
      <c r="IV84" s="704"/>
      <c r="IW84" s="704"/>
      <c r="IX84" s="704"/>
      <c r="IY84" s="704"/>
      <c r="IZ84" s="704"/>
      <c r="JA84" s="878"/>
      <c r="JB84" s="878"/>
      <c r="JC84" s="878"/>
      <c r="JD84" s="878"/>
      <c r="JE84" s="878"/>
      <c r="JF84" s="878"/>
      <c r="JG84" s="878"/>
      <c r="JH84" s="878"/>
    </row>
    <row r="85" spans="1:274" s="878" customFormat="1" ht="22.5" x14ac:dyDescent="0.25">
      <c r="A85" s="691">
        <v>7</v>
      </c>
      <c r="B85" s="693" t="s">
        <v>1206</v>
      </c>
      <c r="C85" s="725">
        <v>204</v>
      </c>
      <c r="D85" s="724">
        <v>532</v>
      </c>
      <c r="E85" s="707">
        <v>23</v>
      </c>
      <c r="F85" s="699" t="s">
        <v>1121</v>
      </c>
      <c r="G85" s="700" t="s">
        <v>1503</v>
      </c>
      <c r="H85" s="767" t="s">
        <v>1112</v>
      </c>
      <c r="I85" s="752" t="s">
        <v>1113</v>
      </c>
      <c r="J85" s="753" t="s">
        <v>1139</v>
      </c>
      <c r="K85" s="770" t="s">
        <v>1151</v>
      </c>
      <c r="L85" s="770" t="s">
        <v>1124</v>
      </c>
      <c r="M85" s="753" t="s">
        <v>1140</v>
      </c>
      <c r="N85" s="753" t="s">
        <v>1141</v>
      </c>
      <c r="O85" s="753" t="s">
        <v>1128</v>
      </c>
      <c r="P85" s="753" t="s">
        <v>1134</v>
      </c>
      <c r="Q85" s="765">
        <v>23</v>
      </c>
      <c r="R85" s="765" t="s">
        <v>1120</v>
      </c>
      <c r="S85" s="755">
        <v>2</v>
      </c>
      <c r="T85" s="775">
        <v>2.11</v>
      </c>
      <c r="U85" s="757">
        <v>41091</v>
      </c>
      <c r="V85" s="758">
        <v>41426</v>
      </c>
      <c r="W85" s="918">
        <v>25</v>
      </c>
      <c r="X85" s="875"/>
      <c r="Y85" s="876">
        <v>135500</v>
      </c>
      <c r="Z85" s="875">
        <f t="shared" si="4"/>
        <v>135500</v>
      </c>
      <c r="AA85" s="691"/>
      <c r="AB85" s="691"/>
      <c r="AC85" s="702">
        <v>35500</v>
      </c>
      <c r="AD85" s="702">
        <v>50000</v>
      </c>
      <c r="AE85" s="702">
        <v>50000</v>
      </c>
      <c r="AF85" s="691"/>
      <c r="AG85" s="691"/>
      <c r="AH85" s="691"/>
      <c r="AI85" s="691"/>
      <c r="AJ85" s="691"/>
      <c r="AK85" s="691"/>
      <c r="AL85" s="691"/>
      <c r="AM85" s="868">
        <f t="shared" si="5"/>
        <v>135500</v>
      </c>
      <c r="AN85" s="868">
        <f t="shared" si="6"/>
        <v>0</v>
      </c>
      <c r="AO85" s="691"/>
      <c r="AP85" s="868"/>
      <c r="AQ85" s="706"/>
      <c r="AR85" s="704"/>
      <c r="AS85" s="704"/>
      <c r="AT85" s="704"/>
      <c r="AU85" s="704"/>
      <c r="AV85" s="704"/>
      <c r="AW85" s="704"/>
      <c r="AX85" s="704"/>
      <c r="AY85" s="704"/>
      <c r="AZ85" s="704"/>
      <c r="BA85" s="704"/>
      <c r="BB85" s="704"/>
      <c r="BC85" s="704"/>
      <c r="BD85" s="704"/>
      <c r="BE85" s="704"/>
      <c r="BF85" s="704"/>
      <c r="BG85" s="704"/>
      <c r="BH85" s="704"/>
      <c r="BI85" s="704"/>
      <c r="BJ85" s="704"/>
      <c r="BK85" s="704"/>
      <c r="BL85" s="704"/>
      <c r="BM85" s="704"/>
      <c r="BN85" s="704"/>
      <c r="BO85" s="704"/>
      <c r="BP85" s="704"/>
      <c r="BQ85" s="704"/>
      <c r="BR85" s="704"/>
      <c r="BS85" s="704"/>
      <c r="BT85" s="704"/>
      <c r="BU85" s="704"/>
      <c r="BV85" s="704"/>
      <c r="BW85" s="704"/>
      <c r="BX85" s="704"/>
      <c r="BY85" s="704"/>
      <c r="BZ85" s="704"/>
      <c r="CA85" s="704"/>
      <c r="CB85" s="704"/>
      <c r="CC85" s="704"/>
      <c r="CD85" s="704"/>
      <c r="CE85" s="704"/>
      <c r="CF85" s="704"/>
      <c r="CG85" s="704"/>
      <c r="CH85" s="704"/>
      <c r="CI85" s="704"/>
      <c r="CJ85" s="704"/>
      <c r="CK85" s="704"/>
      <c r="CL85" s="704"/>
      <c r="CM85" s="704"/>
      <c r="CN85" s="704"/>
      <c r="CO85" s="704"/>
      <c r="CP85" s="704"/>
      <c r="CQ85" s="704"/>
      <c r="CR85" s="704"/>
      <c r="CS85" s="704"/>
      <c r="CT85" s="704"/>
      <c r="CU85" s="704"/>
      <c r="CV85" s="704"/>
      <c r="CW85" s="704"/>
      <c r="CX85" s="704"/>
      <c r="CY85" s="704"/>
      <c r="CZ85" s="704"/>
      <c r="DA85" s="704"/>
      <c r="DB85" s="704"/>
      <c r="DC85" s="704"/>
      <c r="DD85" s="704"/>
      <c r="DE85" s="704"/>
      <c r="DF85" s="704"/>
      <c r="DG85" s="704"/>
      <c r="DH85" s="704"/>
      <c r="DI85" s="704"/>
      <c r="DJ85" s="704"/>
      <c r="DK85" s="704"/>
      <c r="DL85" s="704"/>
      <c r="DM85" s="704"/>
      <c r="DN85" s="704"/>
      <c r="DO85" s="704"/>
      <c r="DP85" s="704"/>
      <c r="DQ85" s="704"/>
      <c r="DR85" s="704"/>
      <c r="DS85" s="704"/>
      <c r="DT85" s="704"/>
      <c r="DU85" s="704"/>
      <c r="DV85" s="704"/>
      <c r="DW85" s="704"/>
      <c r="DX85" s="704"/>
      <c r="DY85" s="704"/>
      <c r="DZ85" s="704"/>
      <c r="EA85" s="704"/>
      <c r="EB85" s="704"/>
      <c r="EC85" s="704"/>
      <c r="ED85" s="704"/>
      <c r="EE85" s="704"/>
      <c r="EF85" s="704"/>
      <c r="EG85" s="704"/>
      <c r="EH85" s="704"/>
      <c r="EI85" s="704"/>
      <c r="EJ85" s="704"/>
      <c r="EK85" s="704"/>
      <c r="EL85" s="704"/>
      <c r="EM85" s="704"/>
      <c r="EN85" s="704"/>
      <c r="EO85" s="704"/>
      <c r="EP85" s="704"/>
      <c r="EQ85" s="704"/>
      <c r="ER85" s="704"/>
      <c r="ES85" s="704"/>
      <c r="ET85" s="704"/>
      <c r="EU85" s="704"/>
      <c r="EV85" s="704"/>
      <c r="EW85" s="704"/>
      <c r="EX85" s="704"/>
      <c r="EY85" s="704"/>
      <c r="EZ85" s="704"/>
      <c r="FA85" s="704"/>
      <c r="FB85" s="704"/>
      <c r="FC85" s="704"/>
      <c r="FD85" s="704"/>
      <c r="FE85" s="704"/>
      <c r="FF85" s="704"/>
      <c r="FG85" s="704"/>
      <c r="FH85" s="704"/>
      <c r="FI85" s="706"/>
      <c r="FJ85" s="706"/>
      <c r="FK85" s="706"/>
      <c r="FL85" s="706"/>
      <c r="FM85" s="704"/>
      <c r="FN85" s="704"/>
      <c r="FO85" s="704"/>
      <c r="FP85" s="704"/>
      <c r="FQ85" s="704"/>
      <c r="FR85" s="704"/>
      <c r="FS85" s="704"/>
      <c r="FT85" s="704"/>
      <c r="FU85" s="704"/>
      <c r="FV85" s="704"/>
      <c r="FW85" s="704"/>
      <c r="FX85" s="704"/>
      <c r="FY85" s="704"/>
      <c r="FZ85" s="704"/>
      <c r="GA85" s="704"/>
      <c r="GB85" s="704"/>
      <c r="GC85" s="704"/>
      <c r="GD85" s="704"/>
      <c r="GE85" s="704"/>
      <c r="GF85" s="704"/>
      <c r="GG85" s="704"/>
      <c r="GH85" s="704"/>
      <c r="GI85" s="704"/>
      <c r="GJ85" s="704"/>
      <c r="GK85" s="704"/>
      <c r="GL85" s="704"/>
      <c r="GM85" s="704"/>
      <c r="GN85" s="704"/>
      <c r="GO85" s="704"/>
      <c r="GP85" s="706"/>
      <c r="GQ85" s="706"/>
      <c r="GR85" s="706"/>
      <c r="GS85" s="706"/>
      <c r="GT85" s="706"/>
      <c r="GU85" s="706"/>
      <c r="GV85" s="706"/>
      <c r="GW85" s="706"/>
      <c r="GX85" s="706"/>
      <c r="GY85" s="706"/>
      <c r="GZ85" s="706"/>
      <c r="HA85" s="706"/>
      <c r="HB85" s="706"/>
      <c r="HC85" s="706"/>
      <c r="HD85" s="706"/>
      <c r="HE85" s="706"/>
      <c r="HF85" s="706"/>
      <c r="HG85" s="706"/>
      <c r="HH85" s="706"/>
      <c r="HI85" s="706"/>
      <c r="HJ85" s="706"/>
      <c r="HK85" s="706"/>
      <c r="HL85" s="706"/>
      <c r="HM85" s="706"/>
      <c r="HN85" s="706"/>
      <c r="IX85" s="704"/>
      <c r="IY85" s="704"/>
      <c r="IZ85" s="704"/>
      <c r="JI85" s="704"/>
      <c r="JJ85" s="706"/>
      <c r="JK85" s="706"/>
      <c r="JL85" s="706"/>
      <c r="JM85" s="706"/>
      <c r="JN85" s="706"/>
    </row>
    <row r="86" spans="1:274" s="706" customFormat="1" ht="22.5" customHeight="1" x14ac:dyDescent="0.25">
      <c r="A86" s="691">
        <v>12</v>
      </c>
      <c r="B86" s="693" t="s">
        <v>1206</v>
      </c>
      <c r="C86" s="725">
        <v>204</v>
      </c>
      <c r="D86" s="725">
        <v>544</v>
      </c>
      <c r="E86" s="707">
        <v>7</v>
      </c>
      <c r="F86" s="699" t="s">
        <v>1125</v>
      </c>
      <c r="G86" s="700" t="s">
        <v>1213</v>
      </c>
      <c r="H86" s="751" t="s">
        <v>1112</v>
      </c>
      <c r="I86" s="752" t="s">
        <v>1113</v>
      </c>
      <c r="J86" s="753" t="s">
        <v>1139</v>
      </c>
      <c r="K86" s="770" t="s">
        <v>1151</v>
      </c>
      <c r="L86" s="770" t="s">
        <v>1124</v>
      </c>
      <c r="M86" s="753" t="s">
        <v>1140</v>
      </c>
      <c r="N86" s="753" t="s">
        <v>1141</v>
      </c>
      <c r="O86" s="753" t="s">
        <v>1141</v>
      </c>
      <c r="P86" s="770" t="s">
        <v>1211</v>
      </c>
      <c r="Q86" s="765">
        <v>23</v>
      </c>
      <c r="R86" s="765" t="s">
        <v>1120</v>
      </c>
      <c r="S86" s="755">
        <v>2</v>
      </c>
      <c r="T86" s="775">
        <v>2.11</v>
      </c>
      <c r="U86" s="771">
        <v>41456</v>
      </c>
      <c r="V86" s="771">
        <v>41791</v>
      </c>
      <c r="W86" s="918">
        <v>7</v>
      </c>
      <c r="X86" s="875">
        <v>0</v>
      </c>
      <c r="Y86" s="876">
        <v>121900</v>
      </c>
      <c r="Z86" s="875">
        <f t="shared" si="4"/>
        <v>121900</v>
      </c>
      <c r="AA86" s="702"/>
      <c r="AB86" s="702"/>
      <c r="AC86" s="702"/>
      <c r="AD86" s="702">
        <v>71900</v>
      </c>
      <c r="AE86" s="702">
        <v>50000</v>
      </c>
      <c r="AF86" s="702"/>
      <c r="AG86" s="702"/>
      <c r="AH86" s="702"/>
      <c r="AI86" s="691"/>
      <c r="AJ86" s="691"/>
      <c r="AK86" s="691"/>
      <c r="AL86" s="691"/>
      <c r="AM86" s="868">
        <f t="shared" si="5"/>
        <v>121900</v>
      </c>
      <c r="AN86" s="868">
        <f t="shared" si="6"/>
        <v>0</v>
      </c>
      <c r="AO86" s="759">
        <v>10000</v>
      </c>
      <c r="AP86" s="868"/>
      <c r="AR86" s="704"/>
      <c r="AS86" s="704"/>
      <c r="AT86" s="704"/>
      <c r="AU86" s="704"/>
      <c r="AV86" s="704"/>
      <c r="AW86" s="704"/>
      <c r="AX86" s="704"/>
      <c r="AY86" s="704"/>
      <c r="AZ86" s="704"/>
      <c r="BA86" s="704"/>
      <c r="BB86" s="704"/>
      <c r="BC86" s="704"/>
      <c r="BD86" s="704"/>
      <c r="BE86" s="704"/>
      <c r="BF86" s="704"/>
      <c r="BG86" s="704"/>
      <c r="BH86" s="704"/>
      <c r="BI86" s="704"/>
      <c r="BJ86" s="704"/>
      <c r="BK86" s="704"/>
      <c r="BL86" s="704"/>
      <c r="BM86" s="704"/>
      <c r="BN86" s="704"/>
      <c r="BO86" s="704"/>
      <c r="BP86" s="704"/>
      <c r="BQ86" s="704"/>
      <c r="BR86" s="704"/>
      <c r="BS86" s="704"/>
      <c r="BT86" s="704"/>
      <c r="BU86" s="704"/>
      <c r="BV86" s="704"/>
      <c r="BW86" s="704"/>
      <c r="BX86" s="704"/>
      <c r="BY86" s="704"/>
      <c r="BZ86" s="704"/>
      <c r="CA86" s="704"/>
      <c r="CB86" s="704"/>
      <c r="CC86" s="704"/>
      <c r="CD86" s="704"/>
      <c r="CE86" s="704"/>
      <c r="CF86" s="704"/>
      <c r="CG86" s="704"/>
      <c r="CH86" s="704"/>
      <c r="CI86" s="704"/>
      <c r="CJ86" s="704"/>
      <c r="CK86" s="704"/>
      <c r="CL86" s="704"/>
      <c r="CM86" s="704"/>
      <c r="CN86" s="704"/>
      <c r="CO86" s="704"/>
      <c r="CP86" s="704"/>
      <c r="CQ86" s="704"/>
      <c r="CR86" s="704"/>
      <c r="CS86" s="704"/>
      <c r="CT86" s="704"/>
      <c r="CU86" s="704"/>
      <c r="CV86" s="704"/>
      <c r="CW86" s="704"/>
      <c r="CX86" s="704"/>
      <c r="CY86" s="704"/>
      <c r="CZ86" s="704"/>
      <c r="DA86" s="704"/>
      <c r="DB86" s="704"/>
      <c r="DC86" s="704"/>
      <c r="DD86" s="704"/>
      <c r="DE86" s="704"/>
      <c r="DF86" s="704"/>
      <c r="DG86" s="704"/>
      <c r="DH86" s="704"/>
      <c r="DI86" s="704"/>
      <c r="DJ86" s="704"/>
      <c r="DK86" s="704"/>
      <c r="DL86" s="704"/>
      <c r="DM86" s="704"/>
      <c r="DN86" s="704"/>
      <c r="DO86" s="704"/>
      <c r="DP86" s="704"/>
      <c r="DQ86" s="704"/>
      <c r="DR86" s="704"/>
      <c r="DS86" s="704"/>
      <c r="DT86" s="704"/>
      <c r="DU86" s="704"/>
      <c r="DV86" s="704"/>
      <c r="DW86" s="704"/>
      <c r="DX86" s="704"/>
      <c r="DY86" s="704"/>
      <c r="DZ86" s="704"/>
      <c r="EA86" s="704"/>
      <c r="EB86" s="704"/>
      <c r="EC86" s="704"/>
      <c r="ED86" s="704"/>
      <c r="EE86" s="704"/>
      <c r="EF86" s="704"/>
      <c r="EG86" s="704"/>
      <c r="EH86" s="704"/>
      <c r="EI86" s="704"/>
      <c r="EJ86" s="704"/>
      <c r="EK86" s="704"/>
      <c r="EL86" s="704"/>
      <c r="EM86" s="704"/>
      <c r="EN86" s="704"/>
      <c r="EO86" s="704"/>
      <c r="EP86" s="704"/>
      <c r="EQ86" s="704"/>
      <c r="ER86" s="704"/>
      <c r="ES86" s="704"/>
      <c r="ET86" s="704"/>
      <c r="EU86" s="704"/>
      <c r="EV86" s="704"/>
      <c r="EW86" s="704"/>
      <c r="EX86" s="704"/>
      <c r="EY86" s="704"/>
      <c r="EZ86" s="704"/>
      <c r="FA86" s="704"/>
      <c r="FB86" s="704"/>
      <c r="FC86" s="704"/>
      <c r="FD86" s="704"/>
      <c r="FE86" s="704"/>
      <c r="FF86" s="704"/>
      <c r="FG86" s="704"/>
      <c r="FH86" s="704"/>
      <c r="FI86" s="704"/>
      <c r="FJ86" s="704"/>
      <c r="GN86" s="704"/>
      <c r="GO86" s="704"/>
      <c r="GP86" s="746"/>
      <c r="GQ86" s="704"/>
      <c r="GR86" s="704"/>
      <c r="GS86" s="704"/>
      <c r="GT86" s="704"/>
      <c r="GU86" s="704"/>
      <c r="GV86" s="704"/>
      <c r="GW86" s="704"/>
      <c r="GX86" s="704"/>
      <c r="GY86" s="704"/>
      <c r="GZ86" s="704"/>
      <c r="HA86" s="704"/>
      <c r="HB86" s="704"/>
      <c r="HC86" s="704"/>
      <c r="HD86" s="704"/>
      <c r="HE86" s="704"/>
      <c r="HF86" s="704"/>
      <c r="HG86" s="704"/>
      <c r="HH86" s="704"/>
      <c r="HI86" s="704"/>
      <c r="HJ86" s="704"/>
      <c r="HK86" s="704"/>
      <c r="HL86" s="704"/>
      <c r="HM86" s="704"/>
      <c r="HN86" s="704"/>
      <c r="HO86" s="704"/>
      <c r="HP86" s="704"/>
      <c r="HQ86" s="704"/>
      <c r="HR86" s="704"/>
      <c r="HS86" s="704"/>
      <c r="HT86" s="704"/>
      <c r="HU86" s="704"/>
      <c r="HV86" s="704"/>
      <c r="HW86" s="704"/>
      <c r="HX86" s="704"/>
      <c r="HY86" s="704"/>
      <c r="HZ86" s="704"/>
      <c r="IA86" s="704"/>
      <c r="IB86" s="704"/>
      <c r="IC86" s="704"/>
      <c r="ID86" s="704"/>
      <c r="IE86" s="704"/>
      <c r="IF86" s="704"/>
      <c r="IG86" s="704"/>
      <c r="IH86" s="704"/>
      <c r="II86" s="704"/>
      <c r="IJ86" s="704"/>
      <c r="IK86" s="704"/>
      <c r="IL86" s="704"/>
      <c r="IM86" s="704"/>
      <c r="IN86" s="704"/>
      <c r="IO86" s="704"/>
      <c r="IP86" s="704"/>
      <c r="IQ86" s="704"/>
      <c r="IR86" s="704"/>
      <c r="IS86" s="704"/>
      <c r="IT86" s="704"/>
      <c r="IU86" s="704"/>
      <c r="IV86" s="704"/>
      <c r="IW86" s="704"/>
      <c r="IX86" s="828"/>
      <c r="IY86" s="828"/>
      <c r="IZ86" s="828"/>
      <c r="JA86" s="814"/>
      <c r="JB86" s="814"/>
      <c r="JC86" s="814"/>
      <c r="JD86" s="814"/>
      <c r="JE86" s="814"/>
      <c r="JF86" s="814"/>
      <c r="JG86" s="814"/>
      <c r="JH86" s="814"/>
      <c r="JI86" s="704"/>
      <c r="JJ86" s="878"/>
      <c r="JK86" s="878"/>
      <c r="JL86" s="878"/>
      <c r="JM86" s="878"/>
      <c r="JN86" s="878"/>
    </row>
    <row r="87" spans="1:274" s="878" customFormat="1" ht="23.1" customHeight="1" x14ac:dyDescent="0.25">
      <c r="A87" s="691">
        <v>38</v>
      </c>
      <c r="B87" s="693" t="s">
        <v>1154</v>
      </c>
      <c r="C87" s="696">
        <v>209</v>
      </c>
      <c r="D87" s="697">
        <v>544</v>
      </c>
      <c r="E87" s="707">
        <v>2</v>
      </c>
      <c r="F87" s="699" t="s">
        <v>1125</v>
      </c>
      <c r="G87" s="699" t="s">
        <v>1180</v>
      </c>
      <c r="H87" s="751" t="s">
        <v>1112</v>
      </c>
      <c r="I87" s="752" t="s">
        <v>1113</v>
      </c>
      <c r="J87" s="753" t="s">
        <v>1139</v>
      </c>
      <c r="K87" s="753" t="s">
        <v>1151</v>
      </c>
      <c r="L87" s="753" t="s">
        <v>1124</v>
      </c>
      <c r="M87" s="753" t="s">
        <v>1140</v>
      </c>
      <c r="N87" s="753" t="s">
        <v>1155</v>
      </c>
      <c r="O87" s="753" t="s">
        <v>1155</v>
      </c>
      <c r="P87" s="773" t="s">
        <v>1174</v>
      </c>
      <c r="Q87" s="765">
        <v>23</v>
      </c>
      <c r="R87" s="765" t="s">
        <v>1120</v>
      </c>
      <c r="S87" s="755">
        <v>2</v>
      </c>
      <c r="T87" s="766">
        <v>2.12</v>
      </c>
      <c r="U87" s="771">
        <v>41456</v>
      </c>
      <c r="V87" s="758">
        <v>41791</v>
      </c>
      <c r="W87" s="874">
        <v>7</v>
      </c>
      <c r="X87" s="875">
        <v>120400</v>
      </c>
      <c r="Y87" s="876">
        <v>5800</v>
      </c>
      <c r="Z87" s="875">
        <f t="shared" si="4"/>
        <v>126200</v>
      </c>
      <c r="AA87" s="702"/>
      <c r="AB87" s="702"/>
      <c r="AC87" s="702"/>
      <c r="AD87" s="702"/>
      <c r="AE87" s="702">
        <v>120400</v>
      </c>
      <c r="AF87" s="702">
        <v>5800</v>
      </c>
      <c r="AG87" s="702"/>
      <c r="AH87" s="702"/>
      <c r="AI87" s="691"/>
      <c r="AJ87" s="691"/>
      <c r="AK87" s="691"/>
      <c r="AL87" s="691"/>
      <c r="AM87" s="868">
        <f t="shared" si="5"/>
        <v>126200</v>
      </c>
      <c r="AN87" s="868">
        <f t="shared" si="6"/>
        <v>0</v>
      </c>
      <c r="AO87" s="760">
        <v>188000</v>
      </c>
      <c r="AP87" s="868">
        <v>200200</v>
      </c>
      <c r="AQ87" s="706"/>
      <c r="AR87" s="704"/>
      <c r="AS87" s="704"/>
      <c r="AT87" s="704"/>
      <c r="AU87" s="704"/>
      <c r="AV87" s="704"/>
      <c r="AW87" s="704"/>
      <c r="AX87" s="704"/>
      <c r="AY87" s="704"/>
      <c r="AZ87" s="704"/>
      <c r="BA87" s="704"/>
      <c r="BB87" s="704"/>
      <c r="BC87" s="704"/>
      <c r="BD87" s="704"/>
      <c r="BE87" s="704"/>
      <c r="BF87" s="704"/>
      <c r="BG87" s="704"/>
      <c r="BH87" s="704"/>
      <c r="BI87" s="704"/>
      <c r="BJ87" s="704"/>
      <c r="BK87" s="704"/>
      <c r="BL87" s="704"/>
      <c r="BM87" s="704"/>
      <c r="BN87" s="704"/>
      <c r="BO87" s="704"/>
      <c r="BP87" s="704"/>
      <c r="BQ87" s="704"/>
      <c r="BR87" s="704"/>
      <c r="BS87" s="704"/>
      <c r="BT87" s="704"/>
      <c r="BU87" s="704"/>
      <c r="BV87" s="704"/>
      <c r="BW87" s="704"/>
      <c r="BX87" s="704"/>
      <c r="BY87" s="704"/>
      <c r="BZ87" s="704"/>
      <c r="CA87" s="704"/>
      <c r="CB87" s="704"/>
      <c r="CC87" s="704"/>
      <c r="CD87" s="704"/>
      <c r="CE87" s="704"/>
      <c r="CF87" s="704"/>
      <c r="CG87" s="704"/>
      <c r="CH87" s="704"/>
      <c r="CI87" s="704"/>
      <c r="CJ87" s="704"/>
      <c r="CK87" s="704"/>
      <c r="CL87" s="704"/>
      <c r="CM87" s="704"/>
      <c r="CN87" s="704"/>
      <c r="CO87" s="704"/>
      <c r="CP87" s="704"/>
      <c r="CQ87" s="704"/>
      <c r="CR87" s="704"/>
      <c r="CS87" s="704"/>
      <c r="CT87" s="704"/>
      <c r="CU87" s="704"/>
      <c r="CV87" s="704"/>
      <c r="CW87" s="704"/>
      <c r="CX87" s="704"/>
      <c r="CY87" s="704"/>
      <c r="CZ87" s="704"/>
      <c r="DA87" s="704"/>
      <c r="DB87" s="704"/>
      <c r="DC87" s="704"/>
      <c r="DD87" s="704"/>
      <c r="DE87" s="704"/>
      <c r="DF87" s="704"/>
      <c r="DG87" s="704"/>
      <c r="DH87" s="704"/>
      <c r="DI87" s="704"/>
      <c r="DJ87" s="704"/>
      <c r="DK87" s="704"/>
      <c r="DL87" s="704"/>
      <c r="DM87" s="704"/>
      <c r="DN87" s="704"/>
      <c r="DO87" s="704"/>
      <c r="DP87" s="704"/>
      <c r="DQ87" s="704"/>
      <c r="DR87" s="704"/>
      <c r="DS87" s="704"/>
      <c r="DT87" s="704"/>
      <c r="DU87" s="704"/>
      <c r="DV87" s="704"/>
      <c r="DW87" s="704"/>
      <c r="DX87" s="704"/>
      <c r="DY87" s="704"/>
      <c r="DZ87" s="704"/>
      <c r="EA87" s="704"/>
      <c r="EB87" s="704"/>
      <c r="EC87" s="704"/>
      <c r="ED87" s="704"/>
      <c r="EE87" s="704"/>
      <c r="EF87" s="704"/>
      <c r="EG87" s="704"/>
      <c r="EH87" s="704"/>
      <c r="EI87" s="704"/>
      <c r="EJ87" s="704"/>
      <c r="EK87" s="704"/>
      <c r="EL87" s="704"/>
      <c r="EM87" s="704"/>
      <c r="EN87" s="704"/>
      <c r="EO87" s="704"/>
      <c r="EP87" s="704"/>
      <c r="EQ87" s="704"/>
      <c r="ER87" s="704"/>
      <c r="ES87" s="704"/>
      <c r="ET87" s="704"/>
      <c r="EU87" s="704"/>
      <c r="EV87" s="704"/>
      <c r="EW87" s="704"/>
      <c r="EX87" s="704"/>
      <c r="EY87" s="704"/>
      <c r="EZ87" s="704"/>
      <c r="FA87" s="704"/>
      <c r="FB87" s="704"/>
      <c r="FC87" s="704"/>
      <c r="FD87" s="704"/>
      <c r="FE87" s="704"/>
      <c r="FF87" s="704"/>
      <c r="FG87" s="704"/>
      <c r="FH87" s="705"/>
      <c r="FI87" s="704"/>
      <c r="FJ87" s="704"/>
      <c r="FK87" s="705"/>
      <c r="FL87" s="705"/>
      <c r="FM87" s="705"/>
      <c r="FN87" s="705"/>
      <c r="FO87" s="705"/>
      <c r="FP87" s="705"/>
      <c r="FQ87" s="705"/>
      <c r="FR87" s="705"/>
      <c r="FS87" s="705"/>
      <c r="FT87" s="705"/>
      <c r="FU87" s="705"/>
      <c r="FV87" s="705"/>
      <c r="FW87" s="705"/>
      <c r="FX87" s="705"/>
      <c r="FY87" s="705"/>
      <c r="FZ87" s="705"/>
      <c r="GA87" s="705"/>
      <c r="GB87" s="705"/>
      <c r="GC87" s="705"/>
      <c r="GD87" s="705"/>
      <c r="GE87" s="705"/>
      <c r="GF87" s="705"/>
      <c r="GG87" s="705"/>
      <c r="GH87" s="705"/>
      <c r="GI87" s="705"/>
      <c r="GJ87" s="705"/>
      <c r="GK87" s="705"/>
      <c r="GL87" s="705"/>
      <c r="GM87" s="705"/>
      <c r="GN87" s="704"/>
      <c r="GO87" s="704"/>
      <c r="GP87" s="746"/>
      <c r="GQ87" s="704"/>
      <c r="GR87" s="704"/>
      <c r="GS87" s="704"/>
      <c r="GT87" s="704"/>
      <c r="GU87" s="704"/>
      <c r="GV87" s="704"/>
      <c r="GW87" s="704"/>
      <c r="GX87" s="704"/>
      <c r="GY87" s="704"/>
      <c r="GZ87" s="704"/>
      <c r="HA87" s="704"/>
      <c r="HB87" s="704"/>
      <c r="HC87" s="704"/>
      <c r="HD87" s="704"/>
      <c r="HE87" s="704"/>
      <c r="HF87" s="704"/>
      <c r="HG87" s="704"/>
      <c r="HH87" s="704"/>
      <c r="HI87" s="704"/>
      <c r="HJ87" s="704"/>
      <c r="HK87" s="704"/>
      <c r="HL87" s="704"/>
      <c r="HM87" s="704"/>
      <c r="HN87" s="704"/>
      <c r="HO87" s="704"/>
      <c r="HP87" s="704"/>
      <c r="HQ87" s="704"/>
      <c r="HR87" s="704"/>
      <c r="HS87" s="704"/>
      <c r="HT87" s="704"/>
      <c r="HU87" s="704"/>
      <c r="HV87" s="704"/>
      <c r="HW87" s="704"/>
      <c r="HX87" s="704"/>
      <c r="HY87" s="704"/>
      <c r="HZ87" s="704"/>
      <c r="IA87" s="706"/>
      <c r="IB87" s="706"/>
      <c r="IC87" s="706"/>
      <c r="ID87" s="706"/>
      <c r="IE87" s="706"/>
      <c r="IF87" s="706"/>
      <c r="IG87" s="706"/>
      <c r="IH87" s="706"/>
      <c r="II87" s="706"/>
      <c r="IJ87" s="706"/>
      <c r="IK87" s="706"/>
      <c r="IL87" s="706"/>
      <c r="IM87" s="706"/>
      <c r="IN87" s="706"/>
      <c r="IO87" s="706"/>
      <c r="IP87" s="706"/>
      <c r="IQ87" s="706"/>
      <c r="IR87" s="706"/>
      <c r="IS87" s="706"/>
      <c r="IT87" s="706"/>
      <c r="IU87" s="706"/>
      <c r="IV87" s="704"/>
      <c r="IW87" s="704"/>
      <c r="IX87" s="704"/>
      <c r="IY87" s="704"/>
      <c r="IZ87" s="704"/>
      <c r="JI87" s="706"/>
      <c r="JJ87" s="706"/>
      <c r="JK87" s="706"/>
      <c r="JL87" s="706"/>
      <c r="JM87" s="706"/>
      <c r="JN87" s="706"/>
    </row>
    <row r="88" spans="1:274" s="878" customFormat="1" ht="23.1" customHeight="1" x14ac:dyDescent="0.25">
      <c r="A88" s="691">
        <v>51</v>
      </c>
      <c r="B88" s="693" t="s">
        <v>1206</v>
      </c>
      <c r="C88" s="696">
        <v>216</v>
      </c>
      <c r="D88" s="697">
        <v>532</v>
      </c>
      <c r="E88" s="707">
        <v>30</v>
      </c>
      <c r="F88" s="699" t="s">
        <v>1121</v>
      </c>
      <c r="G88" s="700" t="s">
        <v>1224</v>
      </c>
      <c r="H88" s="751" t="s">
        <v>1112</v>
      </c>
      <c r="I88" s="752" t="s">
        <v>1113</v>
      </c>
      <c r="J88" s="753" t="s">
        <v>1139</v>
      </c>
      <c r="K88" s="770" t="s">
        <v>1115</v>
      </c>
      <c r="L88" s="770" t="s">
        <v>1116</v>
      </c>
      <c r="M88" s="753" t="s">
        <v>1140</v>
      </c>
      <c r="N88" s="753" t="s">
        <v>1141</v>
      </c>
      <c r="O88" s="753" t="s">
        <v>1128</v>
      </c>
      <c r="P88" s="753" t="s">
        <v>1134</v>
      </c>
      <c r="Q88" s="776">
        <v>23</v>
      </c>
      <c r="R88" s="776" t="s">
        <v>1120</v>
      </c>
      <c r="S88" s="755">
        <v>2</v>
      </c>
      <c r="T88" s="775">
        <v>2.11</v>
      </c>
      <c r="U88" s="771">
        <v>41456</v>
      </c>
      <c r="V88" s="758">
        <v>41791</v>
      </c>
      <c r="W88" s="918">
        <v>25</v>
      </c>
      <c r="X88" s="875"/>
      <c r="Y88" s="876">
        <v>766100</v>
      </c>
      <c r="Z88" s="875">
        <f t="shared" si="4"/>
        <v>766100</v>
      </c>
      <c r="AA88" s="702"/>
      <c r="AB88" s="702"/>
      <c r="AC88" s="702"/>
      <c r="AD88" s="702"/>
      <c r="AE88" s="702">
        <v>500000</v>
      </c>
      <c r="AF88" s="702">
        <v>266100</v>
      </c>
      <c r="AG88" s="702"/>
      <c r="AH88" s="702"/>
      <c r="AI88" s="691"/>
      <c r="AJ88" s="691"/>
      <c r="AK88" s="691"/>
      <c r="AL88" s="691"/>
      <c r="AM88" s="868">
        <f t="shared" si="5"/>
        <v>766100</v>
      </c>
      <c r="AN88" s="868">
        <f t="shared" si="6"/>
        <v>0</v>
      </c>
      <c r="AO88" s="760">
        <v>900000</v>
      </c>
      <c r="AP88" s="868"/>
      <c r="AQ88" s="706"/>
      <c r="AR88" s="704"/>
      <c r="AS88" s="704"/>
      <c r="AT88" s="704"/>
      <c r="AU88" s="704"/>
      <c r="AV88" s="704"/>
      <c r="AW88" s="704"/>
      <c r="AX88" s="704"/>
      <c r="AY88" s="704"/>
      <c r="AZ88" s="704"/>
      <c r="BA88" s="704"/>
      <c r="BB88" s="704"/>
      <c r="BC88" s="704"/>
      <c r="BD88" s="704"/>
      <c r="BE88" s="704"/>
      <c r="BF88" s="704"/>
      <c r="BG88" s="704"/>
      <c r="BH88" s="704"/>
      <c r="BI88" s="704"/>
      <c r="BJ88" s="704"/>
      <c r="BK88" s="704"/>
      <c r="BL88" s="704"/>
      <c r="BM88" s="704"/>
      <c r="BN88" s="704"/>
      <c r="BO88" s="704"/>
      <c r="BP88" s="704"/>
      <c r="BQ88" s="704"/>
      <c r="BR88" s="704"/>
      <c r="BS88" s="704"/>
      <c r="BT88" s="704"/>
      <c r="BU88" s="704"/>
      <c r="BV88" s="704"/>
      <c r="BW88" s="704"/>
      <c r="BX88" s="704"/>
      <c r="BY88" s="704"/>
      <c r="BZ88" s="704"/>
      <c r="CA88" s="704"/>
      <c r="CB88" s="704"/>
      <c r="CC88" s="704"/>
      <c r="CD88" s="704"/>
      <c r="CE88" s="704"/>
      <c r="CF88" s="704"/>
      <c r="CG88" s="704"/>
      <c r="CH88" s="704"/>
      <c r="CI88" s="704"/>
      <c r="CJ88" s="704"/>
      <c r="CK88" s="704"/>
      <c r="CL88" s="704"/>
      <c r="CM88" s="704"/>
      <c r="CN88" s="704"/>
      <c r="CO88" s="704"/>
      <c r="CP88" s="704"/>
      <c r="CQ88" s="704"/>
      <c r="CR88" s="704"/>
      <c r="CS88" s="704"/>
      <c r="CT88" s="704"/>
      <c r="CU88" s="704"/>
      <c r="CV88" s="704"/>
      <c r="CW88" s="704"/>
      <c r="CX88" s="704"/>
      <c r="CY88" s="704"/>
      <c r="CZ88" s="704"/>
      <c r="DA88" s="704"/>
      <c r="DB88" s="704"/>
      <c r="DC88" s="704"/>
      <c r="DD88" s="704"/>
      <c r="DE88" s="704"/>
      <c r="DF88" s="704"/>
      <c r="DG88" s="704"/>
      <c r="DH88" s="704"/>
      <c r="DI88" s="704"/>
      <c r="DJ88" s="704"/>
      <c r="DK88" s="704"/>
      <c r="DL88" s="704"/>
      <c r="DM88" s="704"/>
      <c r="DN88" s="704"/>
      <c r="DO88" s="704"/>
      <c r="DP88" s="704"/>
      <c r="DQ88" s="704"/>
      <c r="DR88" s="704"/>
      <c r="DS88" s="704"/>
      <c r="DT88" s="704"/>
      <c r="DU88" s="704"/>
      <c r="DV88" s="704"/>
      <c r="DW88" s="704"/>
      <c r="DX88" s="704"/>
      <c r="DY88" s="704"/>
      <c r="DZ88" s="704"/>
      <c r="EA88" s="704"/>
      <c r="EB88" s="704"/>
      <c r="EC88" s="704"/>
      <c r="ED88" s="704"/>
      <c r="EE88" s="704"/>
      <c r="EF88" s="704"/>
      <c r="EG88" s="704"/>
      <c r="EH88" s="704"/>
      <c r="EI88" s="704"/>
      <c r="EJ88" s="704"/>
      <c r="EK88" s="704"/>
      <c r="EL88" s="704"/>
      <c r="EM88" s="704"/>
      <c r="EN88" s="704"/>
      <c r="EO88" s="704"/>
      <c r="EP88" s="704"/>
      <c r="EQ88" s="704"/>
      <c r="ER88" s="704"/>
      <c r="ES88" s="704"/>
      <c r="ET88" s="704"/>
      <c r="EU88" s="704"/>
      <c r="EV88" s="704"/>
      <c r="EW88" s="704"/>
      <c r="EX88" s="704"/>
      <c r="EY88" s="704"/>
      <c r="EZ88" s="704"/>
      <c r="FA88" s="704"/>
      <c r="FB88" s="704"/>
      <c r="FC88" s="704"/>
      <c r="FD88" s="704"/>
      <c r="FE88" s="704"/>
      <c r="FF88" s="704"/>
      <c r="FG88" s="704"/>
      <c r="FH88" s="706"/>
      <c r="FI88" s="706"/>
      <c r="FJ88" s="706"/>
      <c r="FK88" s="706"/>
      <c r="FL88" s="706"/>
      <c r="FM88" s="706"/>
      <c r="FN88" s="706"/>
      <c r="FO88" s="706"/>
      <c r="FP88" s="706"/>
      <c r="FQ88" s="706"/>
      <c r="FR88" s="706"/>
      <c r="FS88" s="706"/>
      <c r="FT88" s="706"/>
      <c r="FU88" s="706"/>
      <c r="FV88" s="706"/>
      <c r="FW88" s="706"/>
      <c r="FX88" s="706"/>
      <c r="FY88" s="706"/>
      <c r="FZ88" s="706"/>
      <c r="GA88" s="706"/>
      <c r="GB88" s="706"/>
      <c r="GC88" s="706"/>
      <c r="GD88" s="706"/>
      <c r="GE88" s="706"/>
      <c r="GF88" s="706"/>
      <c r="GG88" s="706"/>
      <c r="GH88" s="706"/>
      <c r="GI88" s="706"/>
      <c r="GJ88" s="706"/>
      <c r="GK88" s="706"/>
      <c r="GL88" s="706"/>
      <c r="GM88" s="706"/>
      <c r="GN88" s="706"/>
      <c r="GO88" s="704"/>
      <c r="GP88" s="746"/>
      <c r="GQ88" s="704"/>
      <c r="GR88" s="704"/>
      <c r="GS88" s="704"/>
      <c r="GT88" s="704"/>
      <c r="GU88" s="704"/>
      <c r="GV88" s="704"/>
      <c r="GW88" s="704"/>
      <c r="GX88" s="704"/>
      <c r="GY88" s="704"/>
      <c r="GZ88" s="704"/>
      <c r="HA88" s="704"/>
      <c r="HB88" s="704"/>
      <c r="HC88" s="704"/>
      <c r="HD88" s="704"/>
      <c r="HE88" s="704"/>
      <c r="HF88" s="704"/>
      <c r="HG88" s="704"/>
      <c r="HH88" s="704"/>
      <c r="HI88" s="704"/>
      <c r="HJ88" s="704"/>
      <c r="HK88" s="704"/>
      <c r="HL88" s="704"/>
      <c r="HM88" s="704"/>
      <c r="HN88" s="704"/>
      <c r="HO88" s="704"/>
      <c r="HP88" s="704"/>
      <c r="HQ88" s="704"/>
      <c r="HR88" s="706"/>
      <c r="HS88" s="706"/>
      <c r="HT88" s="706"/>
      <c r="HU88" s="706"/>
      <c r="HV88" s="706"/>
      <c r="HW88" s="706"/>
      <c r="HX88" s="706"/>
      <c r="HY88" s="706"/>
      <c r="HZ88" s="706"/>
      <c r="IA88" s="704"/>
      <c r="IB88" s="704"/>
      <c r="IC88" s="704"/>
      <c r="ID88" s="704"/>
      <c r="IE88" s="704"/>
      <c r="IF88" s="704"/>
      <c r="IG88" s="704"/>
      <c r="IH88" s="704"/>
      <c r="II88" s="704"/>
      <c r="IJ88" s="704"/>
      <c r="IK88" s="704"/>
      <c r="IL88" s="704"/>
      <c r="IM88" s="704"/>
      <c r="IN88" s="704"/>
      <c r="IO88" s="704"/>
      <c r="IP88" s="704"/>
      <c r="IQ88" s="704"/>
      <c r="IR88" s="704"/>
      <c r="IS88" s="704"/>
      <c r="IT88" s="704"/>
      <c r="IU88" s="704"/>
      <c r="IV88" s="704"/>
      <c r="IW88" s="704"/>
      <c r="IX88" s="704"/>
      <c r="IY88" s="704"/>
      <c r="IZ88" s="704"/>
      <c r="JI88" s="706"/>
    </row>
    <row r="89" spans="1:274" s="878" customFormat="1" ht="23.1" customHeight="1" x14ac:dyDescent="0.25">
      <c r="A89" s="691">
        <v>288</v>
      </c>
      <c r="B89" s="693" t="s">
        <v>1352</v>
      </c>
      <c r="C89" s="696">
        <v>250</v>
      </c>
      <c r="D89" s="709">
        <v>632</v>
      </c>
      <c r="E89" s="707">
        <v>2</v>
      </c>
      <c r="F89" s="720" t="s">
        <v>1121</v>
      </c>
      <c r="G89" s="699" t="s">
        <v>1355</v>
      </c>
      <c r="H89" s="751" t="s">
        <v>1127</v>
      </c>
      <c r="I89" s="752" t="s">
        <v>1113</v>
      </c>
      <c r="J89" s="761" t="s">
        <v>1135</v>
      </c>
      <c r="K89" s="753" t="s">
        <v>1115</v>
      </c>
      <c r="L89" s="753" t="s">
        <v>1116</v>
      </c>
      <c r="M89" s="753" t="s">
        <v>1199</v>
      </c>
      <c r="N89" s="764" t="s">
        <v>1128</v>
      </c>
      <c r="O89" s="753" t="s">
        <v>1128</v>
      </c>
      <c r="P89" s="753" t="s">
        <v>1129</v>
      </c>
      <c r="Q89" s="776">
        <v>24</v>
      </c>
      <c r="R89" s="776">
        <v>24</v>
      </c>
      <c r="S89" s="755">
        <v>2</v>
      </c>
      <c r="T89" s="763">
        <v>2.1</v>
      </c>
      <c r="U89" s="772">
        <v>41456</v>
      </c>
      <c r="V89" s="771">
        <v>41791</v>
      </c>
      <c r="W89" s="874">
        <v>5</v>
      </c>
      <c r="X89" s="875">
        <v>500000</v>
      </c>
      <c r="Y89" s="875"/>
      <c r="Z89" s="875">
        <f t="shared" si="4"/>
        <v>500000</v>
      </c>
      <c r="AA89" s="702"/>
      <c r="AB89" s="702">
        <v>100000</v>
      </c>
      <c r="AC89" s="702">
        <v>100000</v>
      </c>
      <c r="AD89" s="702">
        <v>100000</v>
      </c>
      <c r="AE89" s="702">
        <v>100000</v>
      </c>
      <c r="AF89" s="702">
        <v>100000</v>
      </c>
      <c r="AG89" s="702"/>
      <c r="AH89" s="702"/>
      <c r="AI89" s="702"/>
      <c r="AJ89" s="702"/>
      <c r="AK89" s="702"/>
      <c r="AL89" s="691"/>
      <c r="AM89" s="868">
        <f t="shared" si="5"/>
        <v>500000</v>
      </c>
      <c r="AN89" s="868">
        <f t="shared" si="6"/>
        <v>0</v>
      </c>
      <c r="AO89" s="760"/>
      <c r="AP89" s="868"/>
      <c r="AQ89" s="706"/>
      <c r="AR89" s="704"/>
      <c r="AS89" s="704"/>
      <c r="AT89" s="704"/>
      <c r="AU89" s="704"/>
      <c r="AV89" s="704"/>
      <c r="AW89" s="704"/>
      <c r="AX89" s="704"/>
      <c r="AY89" s="704"/>
      <c r="AZ89" s="704"/>
      <c r="BA89" s="704"/>
      <c r="BB89" s="704"/>
      <c r="BC89" s="704"/>
      <c r="BD89" s="704"/>
      <c r="BE89" s="704"/>
      <c r="BF89" s="704"/>
      <c r="BG89" s="704"/>
      <c r="BH89" s="704"/>
      <c r="BI89" s="704"/>
      <c r="BJ89" s="704"/>
      <c r="BK89" s="704"/>
      <c r="BL89" s="704"/>
      <c r="BM89" s="704"/>
      <c r="BN89" s="704"/>
      <c r="BO89" s="704"/>
      <c r="BP89" s="704"/>
      <c r="BQ89" s="704"/>
      <c r="BR89" s="704"/>
      <c r="BS89" s="704"/>
      <c r="BT89" s="704"/>
      <c r="BU89" s="704"/>
      <c r="BV89" s="704"/>
      <c r="BW89" s="704"/>
      <c r="BX89" s="704"/>
      <c r="BY89" s="704"/>
      <c r="BZ89" s="704"/>
      <c r="CA89" s="704"/>
      <c r="CB89" s="704"/>
      <c r="CC89" s="704"/>
      <c r="CD89" s="704"/>
      <c r="CE89" s="704"/>
      <c r="CF89" s="704"/>
      <c r="CG89" s="704"/>
      <c r="CH89" s="704"/>
      <c r="CI89" s="704"/>
      <c r="CJ89" s="704"/>
      <c r="CK89" s="704"/>
      <c r="CL89" s="704"/>
      <c r="CM89" s="704"/>
      <c r="CN89" s="704"/>
      <c r="CO89" s="704"/>
      <c r="CP89" s="704"/>
      <c r="CQ89" s="704"/>
      <c r="CR89" s="704"/>
      <c r="CS89" s="704"/>
      <c r="CT89" s="704"/>
      <c r="CU89" s="704"/>
      <c r="CV89" s="704"/>
      <c r="CW89" s="704"/>
      <c r="CX89" s="704"/>
      <c r="CY89" s="704"/>
      <c r="CZ89" s="704"/>
      <c r="DA89" s="704"/>
      <c r="DB89" s="704"/>
      <c r="DC89" s="704"/>
      <c r="DD89" s="704"/>
      <c r="DE89" s="704"/>
      <c r="DF89" s="704"/>
      <c r="DG89" s="704"/>
      <c r="DH89" s="704"/>
      <c r="DI89" s="704"/>
      <c r="DJ89" s="704"/>
      <c r="DK89" s="704"/>
      <c r="DL89" s="704"/>
      <c r="DM89" s="704"/>
      <c r="DN89" s="704"/>
      <c r="DO89" s="704"/>
      <c r="DP89" s="704"/>
      <c r="DQ89" s="704"/>
      <c r="DR89" s="704"/>
      <c r="DS89" s="704"/>
      <c r="DT89" s="704"/>
      <c r="DU89" s="704"/>
      <c r="DV89" s="704"/>
      <c r="DW89" s="704"/>
      <c r="DX89" s="704"/>
      <c r="DY89" s="704"/>
      <c r="DZ89" s="704"/>
      <c r="EA89" s="704"/>
      <c r="EB89" s="704"/>
      <c r="EC89" s="704"/>
      <c r="ED89" s="704"/>
      <c r="EE89" s="704"/>
      <c r="EF89" s="704"/>
      <c r="EG89" s="704"/>
      <c r="EH89" s="704"/>
      <c r="EI89" s="704"/>
      <c r="EJ89" s="704"/>
      <c r="EK89" s="704"/>
      <c r="EL89" s="704"/>
      <c r="EM89" s="704"/>
      <c r="EN89" s="704"/>
      <c r="EO89" s="704"/>
      <c r="EP89" s="704"/>
      <c r="EQ89" s="704"/>
      <c r="ER89" s="704"/>
      <c r="ES89" s="704"/>
      <c r="ET89" s="704"/>
      <c r="EU89" s="704"/>
      <c r="EV89" s="704"/>
      <c r="EW89" s="704"/>
      <c r="EX89" s="704"/>
      <c r="EY89" s="704"/>
      <c r="EZ89" s="704"/>
      <c r="FA89" s="704"/>
      <c r="FB89" s="704"/>
      <c r="FC89" s="704"/>
      <c r="FD89" s="704"/>
      <c r="FE89" s="704"/>
      <c r="FF89" s="704"/>
      <c r="FG89" s="704"/>
      <c r="FH89" s="706"/>
      <c r="FI89" s="704"/>
      <c r="FJ89" s="704"/>
      <c r="FK89" s="706"/>
      <c r="FL89" s="706"/>
      <c r="FM89" s="706"/>
      <c r="FN89" s="706"/>
      <c r="FO89" s="706"/>
      <c r="FP89" s="706"/>
      <c r="FQ89" s="706"/>
      <c r="FR89" s="706"/>
      <c r="FS89" s="706"/>
      <c r="FT89" s="706"/>
      <c r="FU89" s="706"/>
      <c r="FV89" s="706"/>
      <c r="FW89" s="706"/>
      <c r="FX89" s="706"/>
      <c r="FY89" s="706"/>
      <c r="FZ89" s="706"/>
      <c r="GA89" s="706"/>
      <c r="GB89" s="706"/>
      <c r="GC89" s="706"/>
      <c r="GD89" s="706"/>
      <c r="GE89" s="706"/>
      <c r="GF89" s="706"/>
      <c r="GG89" s="706"/>
      <c r="GH89" s="706"/>
      <c r="GI89" s="706"/>
      <c r="GJ89" s="706"/>
      <c r="GK89" s="706"/>
      <c r="GL89" s="706"/>
      <c r="GM89" s="706"/>
      <c r="GN89" s="704"/>
      <c r="GO89" s="704"/>
      <c r="GP89" s="746"/>
      <c r="GQ89" s="704"/>
      <c r="GR89" s="704"/>
      <c r="GS89" s="704"/>
      <c r="GT89" s="704"/>
      <c r="GU89" s="704"/>
      <c r="GV89" s="704"/>
      <c r="GW89" s="704"/>
      <c r="GX89" s="704"/>
      <c r="GY89" s="704"/>
      <c r="GZ89" s="704"/>
      <c r="HA89" s="704"/>
      <c r="HB89" s="704"/>
      <c r="HC89" s="704"/>
      <c r="HD89" s="704"/>
      <c r="HE89" s="704"/>
      <c r="HF89" s="704"/>
      <c r="HG89" s="704"/>
      <c r="HH89" s="704"/>
      <c r="HI89" s="704"/>
      <c r="HJ89" s="704"/>
      <c r="HK89" s="704"/>
      <c r="HL89" s="704"/>
      <c r="HM89" s="704"/>
      <c r="HN89" s="704"/>
      <c r="HO89" s="704"/>
      <c r="HP89" s="704"/>
      <c r="HQ89" s="704"/>
      <c r="HR89" s="704"/>
      <c r="HS89" s="704"/>
      <c r="HT89" s="704"/>
      <c r="HU89" s="704"/>
      <c r="HV89" s="704"/>
      <c r="HW89" s="704"/>
      <c r="HX89" s="704"/>
      <c r="HY89" s="704"/>
      <c r="HZ89" s="704"/>
      <c r="IA89" s="704"/>
      <c r="IB89" s="704"/>
      <c r="IC89" s="704"/>
      <c r="ID89" s="704"/>
      <c r="IE89" s="704"/>
      <c r="IF89" s="704"/>
      <c r="IG89" s="704"/>
      <c r="IH89" s="704"/>
      <c r="II89" s="704"/>
      <c r="IJ89" s="704"/>
      <c r="IK89" s="704"/>
      <c r="IL89" s="704"/>
      <c r="IM89" s="704"/>
      <c r="IN89" s="704"/>
      <c r="IO89" s="704"/>
      <c r="IP89" s="704"/>
      <c r="IQ89" s="704"/>
      <c r="IR89" s="704"/>
      <c r="IS89" s="704"/>
      <c r="IT89" s="704"/>
      <c r="IU89" s="704"/>
      <c r="IV89" s="704"/>
      <c r="IW89" s="704"/>
      <c r="IX89" s="706"/>
      <c r="IY89" s="706"/>
      <c r="IZ89" s="706"/>
    </row>
    <row r="90" spans="1:274" s="878" customFormat="1" ht="23.1" customHeight="1" x14ac:dyDescent="0.25">
      <c r="A90" s="691">
        <v>304</v>
      </c>
      <c r="B90" s="693" t="s">
        <v>1316</v>
      </c>
      <c r="C90" s="696">
        <v>255</v>
      </c>
      <c r="D90" s="697">
        <v>672</v>
      </c>
      <c r="E90" s="707">
        <v>17</v>
      </c>
      <c r="F90" s="734" t="s">
        <v>1340</v>
      </c>
      <c r="G90" s="734" t="s">
        <v>1578</v>
      </c>
      <c r="H90" s="767" t="s">
        <v>1127</v>
      </c>
      <c r="I90" s="752" t="s">
        <v>1113</v>
      </c>
      <c r="J90" s="761" t="s">
        <v>1135</v>
      </c>
      <c r="K90" s="753" t="s">
        <v>1115</v>
      </c>
      <c r="L90" s="753" t="s">
        <v>1116</v>
      </c>
      <c r="M90" s="753" t="s">
        <v>1199</v>
      </c>
      <c r="N90" s="753" t="s">
        <v>1317</v>
      </c>
      <c r="O90" s="753" t="s">
        <v>1317</v>
      </c>
      <c r="P90" s="753" t="s">
        <v>1554</v>
      </c>
      <c r="Q90" s="782">
        <v>25</v>
      </c>
      <c r="R90" s="782">
        <v>25</v>
      </c>
      <c r="S90" s="755">
        <v>2</v>
      </c>
      <c r="T90" s="769">
        <v>2.2000000000000002</v>
      </c>
      <c r="U90" s="771">
        <v>41091</v>
      </c>
      <c r="V90" s="772">
        <v>41426</v>
      </c>
      <c r="W90" s="701">
        <v>25</v>
      </c>
      <c r="X90" s="875"/>
      <c r="Y90" s="876">
        <v>38900</v>
      </c>
      <c r="Z90" s="875">
        <f t="shared" si="4"/>
        <v>38900</v>
      </c>
      <c r="AA90" s="717"/>
      <c r="AB90" s="717"/>
      <c r="AC90" s="717">
        <v>38900</v>
      </c>
      <c r="AD90" s="717"/>
      <c r="AE90" s="717"/>
      <c r="AF90" s="717"/>
      <c r="AG90" s="717"/>
      <c r="AH90" s="717"/>
      <c r="AI90" s="717"/>
      <c r="AJ90" s="717"/>
      <c r="AK90" s="717"/>
      <c r="AL90" s="717"/>
      <c r="AM90" s="868">
        <f t="shared" si="5"/>
        <v>38900</v>
      </c>
      <c r="AN90" s="868">
        <f t="shared" si="6"/>
        <v>0</v>
      </c>
      <c r="AO90" s="717"/>
      <c r="AP90" s="868"/>
      <c r="AQ90" s="706"/>
      <c r="AR90" s="706"/>
      <c r="AS90" s="706"/>
      <c r="AT90" s="706"/>
      <c r="AU90" s="706"/>
      <c r="AV90" s="706"/>
      <c r="AW90" s="706"/>
      <c r="AX90" s="706"/>
      <c r="AY90" s="706"/>
      <c r="AZ90" s="706"/>
      <c r="BA90" s="706"/>
      <c r="BB90" s="706"/>
      <c r="BC90" s="706"/>
      <c r="BD90" s="706"/>
      <c r="BE90" s="706"/>
      <c r="BF90" s="706"/>
      <c r="BG90" s="706"/>
      <c r="BH90" s="706"/>
      <c r="BI90" s="706"/>
      <c r="BJ90" s="706"/>
      <c r="BK90" s="706"/>
      <c r="BL90" s="706"/>
      <c r="BM90" s="706"/>
      <c r="BN90" s="706"/>
      <c r="BO90" s="706"/>
      <c r="BP90" s="706"/>
      <c r="BQ90" s="706"/>
      <c r="BR90" s="706"/>
      <c r="BS90" s="706"/>
      <c r="BT90" s="706"/>
      <c r="BU90" s="706"/>
      <c r="BV90" s="706"/>
      <c r="BW90" s="706"/>
      <c r="BX90" s="706"/>
      <c r="BY90" s="706"/>
      <c r="BZ90" s="706"/>
      <c r="CA90" s="706"/>
      <c r="CB90" s="706"/>
      <c r="CC90" s="706"/>
      <c r="CD90" s="706"/>
      <c r="CE90" s="706"/>
      <c r="CF90" s="706"/>
      <c r="CG90" s="706"/>
      <c r="CH90" s="706"/>
      <c r="CI90" s="706"/>
      <c r="CJ90" s="706"/>
      <c r="CK90" s="706"/>
      <c r="CL90" s="706"/>
      <c r="CM90" s="706"/>
      <c r="CN90" s="706"/>
      <c r="CO90" s="706"/>
      <c r="CP90" s="706"/>
      <c r="CQ90" s="706"/>
      <c r="CR90" s="706"/>
      <c r="CS90" s="706"/>
      <c r="CT90" s="706"/>
      <c r="CU90" s="706"/>
      <c r="CV90" s="706"/>
      <c r="CW90" s="706"/>
      <c r="CX90" s="706"/>
      <c r="CY90" s="706"/>
      <c r="CZ90" s="706"/>
      <c r="DA90" s="706"/>
      <c r="DB90" s="706"/>
      <c r="DC90" s="706"/>
      <c r="DD90" s="706"/>
      <c r="DE90" s="706"/>
      <c r="DF90" s="706"/>
      <c r="DG90" s="706"/>
      <c r="DH90" s="706"/>
      <c r="DI90" s="706"/>
      <c r="DJ90" s="706"/>
      <c r="DK90" s="706"/>
      <c r="DL90" s="706"/>
      <c r="DM90" s="706"/>
      <c r="DN90" s="706"/>
      <c r="DO90" s="706"/>
      <c r="DP90" s="706"/>
      <c r="DQ90" s="706"/>
      <c r="DR90" s="706"/>
      <c r="DS90" s="706"/>
      <c r="DT90" s="706"/>
      <c r="DU90" s="706"/>
      <c r="DV90" s="706"/>
      <c r="DW90" s="706"/>
      <c r="DX90" s="706"/>
      <c r="DY90" s="706"/>
      <c r="DZ90" s="706"/>
      <c r="EA90" s="706"/>
      <c r="EB90" s="706"/>
      <c r="EC90" s="706"/>
      <c r="ED90" s="706"/>
      <c r="EE90" s="706"/>
      <c r="EF90" s="706"/>
      <c r="EG90" s="706"/>
      <c r="EH90" s="706"/>
      <c r="EI90" s="706"/>
      <c r="EJ90" s="706"/>
      <c r="EK90" s="706"/>
      <c r="EL90" s="706"/>
      <c r="EM90" s="706"/>
      <c r="EN90" s="706"/>
      <c r="EO90" s="706"/>
      <c r="EP90" s="706"/>
      <c r="EQ90" s="706"/>
      <c r="ER90" s="706"/>
      <c r="ES90" s="706"/>
      <c r="ET90" s="706"/>
      <c r="EU90" s="706"/>
      <c r="EV90" s="706"/>
      <c r="EW90" s="706"/>
      <c r="EX90" s="706"/>
      <c r="EY90" s="706"/>
      <c r="EZ90" s="706"/>
      <c r="FA90" s="706"/>
      <c r="FB90" s="706"/>
      <c r="FC90" s="706"/>
      <c r="FD90" s="706"/>
      <c r="FE90" s="706"/>
      <c r="FF90" s="706"/>
      <c r="FG90" s="706"/>
      <c r="FH90" s="704"/>
      <c r="FI90" s="704"/>
      <c r="FJ90" s="704"/>
      <c r="FK90" s="704"/>
      <c r="FL90" s="704"/>
      <c r="FM90" s="704"/>
      <c r="FN90" s="704"/>
      <c r="FO90" s="704"/>
      <c r="FP90" s="704"/>
      <c r="FQ90" s="704"/>
      <c r="FR90" s="704"/>
      <c r="FS90" s="704"/>
      <c r="FT90" s="704"/>
      <c r="FU90" s="704"/>
      <c r="FV90" s="704"/>
      <c r="FW90" s="704"/>
      <c r="FX90" s="704"/>
      <c r="FY90" s="704"/>
      <c r="FZ90" s="704"/>
      <c r="GA90" s="704"/>
      <c r="GB90" s="704"/>
      <c r="GC90" s="704"/>
      <c r="GD90" s="704"/>
      <c r="GE90" s="704"/>
      <c r="GF90" s="704"/>
      <c r="GG90" s="704"/>
      <c r="GH90" s="704"/>
      <c r="GI90" s="704"/>
      <c r="GJ90" s="704"/>
      <c r="GK90" s="704"/>
      <c r="GL90" s="704"/>
      <c r="GM90" s="704"/>
      <c r="GN90" s="704"/>
      <c r="GO90" s="704"/>
      <c r="HO90" s="706"/>
      <c r="HP90" s="706"/>
      <c r="HQ90" s="706"/>
      <c r="HR90" s="706"/>
      <c r="HS90" s="706"/>
      <c r="HT90" s="706"/>
      <c r="HU90" s="706"/>
      <c r="HV90" s="706"/>
      <c r="HW90" s="706"/>
      <c r="HX90" s="706"/>
      <c r="HY90" s="706"/>
      <c r="HZ90" s="706"/>
      <c r="IA90" s="706"/>
      <c r="IB90" s="706"/>
      <c r="IC90" s="706"/>
      <c r="ID90" s="706"/>
      <c r="IE90" s="706"/>
      <c r="IF90" s="706"/>
      <c r="IG90" s="706"/>
      <c r="IH90" s="706"/>
      <c r="II90" s="706"/>
      <c r="IJ90" s="706"/>
      <c r="IK90" s="706"/>
      <c r="IL90" s="706"/>
      <c r="IM90" s="706"/>
      <c r="IN90" s="706"/>
      <c r="IO90" s="706"/>
      <c r="IP90" s="706"/>
      <c r="IQ90" s="706"/>
      <c r="IR90" s="706"/>
      <c r="IS90" s="706"/>
      <c r="IT90" s="706"/>
      <c r="IU90" s="706"/>
      <c r="IV90" s="706"/>
      <c r="IW90" s="706"/>
    </row>
    <row r="91" spans="1:274" s="878" customFormat="1" ht="23.1" customHeight="1" x14ac:dyDescent="0.25">
      <c r="A91" s="691">
        <v>2</v>
      </c>
      <c r="B91" s="693" t="s">
        <v>1206</v>
      </c>
      <c r="C91" s="725">
        <v>202</v>
      </c>
      <c r="D91" s="724">
        <v>532</v>
      </c>
      <c r="E91" s="707">
        <v>4</v>
      </c>
      <c r="F91" s="699" t="s">
        <v>1121</v>
      </c>
      <c r="G91" s="700" t="s">
        <v>1207</v>
      </c>
      <c r="H91" s="751" t="s">
        <v>1112</v>
      </c>
      <c r="I91" s="752" t="s">
        <v>1113</v>
      </c>
      <c r="J91" s="753" t="s">
        <v>1139</v>
      </c>
      <c r="K91" s="770" t="s">
        <v>1115</v>
      </c>
      <c r="L91" s="770" t="s">
        <v>1116</v>
      </c>
      <c r="M91" s="753" t="s">
        <v>1140</v>
      </c>
      <c r="N91" s="753" t="s">
        <v>1141</v>
      </c>
      <c r="O91" s="753" t="s">
        <v>1128</v>
      </c>
      <c r="P91" s="753" t="s">
        <v>1134</v>
      </c>
      <c r="Q91" s="765">
        <v>26</v>
      </c>
      <c r="R91" s="765" t="s">
        <v>1120</v>
      </c>
      <c r="S91" s="755">
        <v>2</v>
      </c>
      <c r="T91" s="774">
        <v>2.5</v>
      </c>
      <c r="U91" s="771">
        <v>41456</v>
      </c>
      <c r="V91" s="771">
        <v>41791</v>
      </c>
      <c r="W91" s="918">
        <v>25</v>
      </c>
      <c r="X91" s="875">
        <v>1000000</v>
      </c>
      <c r="Y91" s="876">
        <v>167800</v>
      </c>
      <c r="Z91" s="875">
        <f t="shared" si="4"/>
        <v>1167800</v>
      </c>
      <c r="AA91" s="702"/>
      <c r="AB91" s="702"/>
      <c r="AC91" s="702"/>
      <c r="AD91" s="702">
        <v>500000</v>
      </c>
      <c r="AE91" s="702">
        <v>500000</v>
      </c>
      <c r="AF91" s="702">
        <v>167800</v>
      </c>
      <c r="AG91" s="702"/>
      <c r="AH91" s="702"/>
      <c r="AI91" s="691"/>
      <c r="AJ91" s="691"/>
      <c r="AK91" s="691"/>
      <c r="AL91" s="691"/>
      <c r="AM91" s="868">
        <f t="shared" si="5"/>
        <v>1167800</v>
      </c>
      <c r="AN91" s="868">
        <f t="shared" si="6"/>
        <v>0</v>
      </c>
      <c r="AO91" s="760">
        <v>1500000</v>
      </c>
      <c r="AP91" s="868">
        <v>1000000</v>
      </c>
      <c r="AQ91" s="706"/>
      <c r="AR91" s="704"/>
      <c r="AS91" s="704"/>
      <c r="AT91" s="704"/>
      <c r="AU91" s="704"/>
      <c r="AV91" s="704"/>
      <c r="AW91" s="704"/>
      <c r="AX91" s="704"/>
      <c r="AY91" s="704"/>
      <c r="AZ91" s="704"/>
      <c r="BA91" s="704"/>
      <c r="BB91" s="704"/>
      <c r="BC91" s="704"/>
      <c r="BD91" s="704"/>
      <c r="BE91" s="704"/>
      <c r="BF91" s="704"/>
      <c r="BG91" s="704"/>
      <c r="BH91" s="704"/>
      <c r="BI91" s="704"/>
      <c r="BJ91" s="704"/>
      <c r="BK91" s="704"/>
      <c r="BL91" s="704"/>
      <c r="BM91" s="704"/>
      <c r="BN91" s="704"/>
      <c r="BO91" s="704"/>
      <c r="BP91" s="704"/>
      <c r="BQ91" s="704"/>
      <c r="BR91" s="704"/>
      <c r="BS91" s="704"/>
      <c r="BT91" s="704"/>
      <c r="BU91" s="704"/>
      <c r="BV91" s="704"/>
      <c r="BW91" s="704"/>
      <c r="BX91" s="704"/>
      <c r="BY91" s="704"/>
      <c r="BZ91" s="704"/>
      <c r="CA91" s="704"/>
      <c r="CB91" s="704"/>
      <c r="CC91" s="704"/>
      <c r="CD91" s="704"/>
      <c r="CE91" s="704"/>
      <c r="CF91" s="704"/>
      <c r="CG91" s="704"/>
      <c r="CH91" s="704"/>
      <c r="CI91" s="704"/>
      <c r="CJ91" s="704"/>
      <c r="CK91" s="704"/>
      <c r="CL91" s="704"/>
      <c r="CM91" s="704"/>
      <c r="CN91" s="704"/>
      <c r="CO91" s="704"/>
      <c r="CP91" s="704"/>
      <c r="CQ91" s="704"/>
      <c r="CR91" s="704"/>
      <c r="CS91" s="704"/>
      <c r="CT91" s="704"/>
      <c r="CU91" s="704"/>
      <c r="CV91" s="704"/>
      <c r="CW91" s="704"/>
      <c r="CX91" s="704"/>
      <c r="CY91" s="704"/>
      <c r="CZ91" s="704"/>
      <c r="DA91" s="704"/>
      <c r="DB91" s="704"/>
      <c r="DC91" s="704"/>
      <c r="DD91" s="704"/>
      <c r="DE91" s="704"/>
      <c r="DF91" s="704"/>
      <c r="DG91" s="704"/>
      <c r="DH91" s="704"/>
      <c r="DI91" s="704"/>
      <c r="DJ91" s="704"/>
      <c r="DK91" s="704"/>
      <c r="DL91" s="704"/>
      <c r="DM91" s="704"/>
      <c r="DN91" s="704"/>
      <c r="DO91" s="704"/>
      <c r="DP91" s="704"/>
      <c r="DQ91" s="704"/>
      <c r="DR91" s="704"/>
      <c r="DS91" s="704"/>
      <c r="DT91" s="704"/>
      <c r="DU91" s="704"/>
      <c r="DV91" s="704"/>
      <c r="DW91" s="704"/>
      <c r="DX91" s="704"/>
      <c r="DY91" s="704"/>
      <c r="DZ91" s="704"/>
      <c r="EA91" s="704"/>
      <c r="EB91" s="704"/>
      <c r="EC91" s="704"/>
      <c r="ED91" s="704"/>
      <c r="EE91" s="704"/>
      <c r="EF91" s="704"/>
      <c r="EG91" s="704"/>
      <c r="EH91" s="704"/>
      <c r="EI91" s="704"/>
      <c r="EJ91" s="704"/>
      <c r="EK91" s="704"/>
      <c r="EL91" s="704"/>
      <c r="EM91" s="704"/>
      <c r="EN91" s="704"/>
      <c r="EO91" s="704"/>
      <c r="EP91" s="704"/>
      <c r="EQ91" s="704"/>
      <c r="ER91" s="704"/>
      <c r="ES91" s="704"/>
      <c r="ET91" s="704"/>
      <c r="EU91" s="704"/>
      <c r="EV91" s="704"/>
      <c r="EW91" s="704"/>
      <c r="EX91" s="704"/>
      <c r="EY91" s="704"/>
      <c r="EZ91" s="704"/>
      <c r="FA91" s="704"/>
      <c r="FB91" s="704"/>
      <c r="FC91" s="704"/>
      <c r="FD91" s="704"/>
      <c r="FE91" s="704"/>
      <c r="FF91" s="704"/>
      <c r="FG91" s="704"/>
      <c r="FH91" s="704"/>
      <c r="FI91" s="704"/>
      <c r="FJ91" s="704"/>
      <c r="FK91" s="704"/>
      <c r="FL91" s="704"/>
      <c r="FM91" s="704"/>
      <c r="FN91" s="704"/>
      <c r="FO91" s="704"/>
      <c r="FP91" s="704"/>
      <c r="FQ91" s="704"/>
      <c r="FR91" s="704"/>
      <c r="FS91" s="704"/>
      <c r="FT91" s="704"/>
      <c r="FU91" s="704"/>
      <c r="FV91" s="704"/>
      <c r="FW91" s="704"/>
      <c r="FX91" s="704"/>
      <c r="FY91" s="704"/>
      <c r="FZ91" s="704"/>
      <c r="GA91" s="704"/>
      <c r="GB91" s="704"/>
      <c r="GC91" s="704"/>
      <c r="GD91" s="704"/>
      <c r="GE91" s="704"/>
      <c r="GF91" s="704"/>
      <c r="GG91" s="704"/>
      <c r="GH91" s="704"/>
      <c r="GI91" s="704"/>
      <c r="GJ91" s="704"/>
      <c r="GK91" s="704"/>
      <c r="GL91" s="704"/>
      <c r="GM91" s="704"/>
      <c r="GN91" s="704"/>
      <c r="GO91" s="704"/>
      <c r="GP91" s="746"/>
      <c r="GQ91" s="706"/>
      <c r="GR91" s="706"/>
      <c r="GS91" s="706"/>
      <c r="GT91" s="706"/>
      <c r="GU91" s="706"/>
      <c r="GV91" s="706"/>
      <c r="GW91" s="706"/>
      <c r="GX91" s="706"/>
      <c r="GY91" s="706"/>
      <c r="GZ91" s="706"/>
      <c r="HA91" s="706"/>
      <c r="HB91" s="706"/>
      <c r="HC91" s="706"/>
      <c r="HD91" s="706"/>
      <c r="HE91" s="706"/>
      <c r="HF91" s="706"/>
      <c r="HG91" s="706"/>
      <c r="HH91" s="706"/>
      <c r="HI91" s="706"/>
      <c r="HJ91" s="706"/>
      <c r="HK91" s="706"/>
      <c r="HL91" s="706"/>
      <c r="HM91" s="706"/>
      <c r="HN91" s="706"/>
      <c r="HO91" s="706"/>
      <c r="HP91" s="706"/>
      <c r="HQ91" s="706"/>
      <c r="HR91" s="704"/>
      <c r="HS91" s="704"/>
      <c r="HT91" s="704"/>
      <c r="HU91" s="704"/>
      <c r="HV91" s="704"/>
      <c r="HW91" s="704"/>
      <c r="HX91" s="704"/>
      <c r="HY91" s="704"/>
      <c r="HZ91" s="704"/>
      <c r="IA91" s="706"/>
      <c r="IB91" s="706"/>
      <c r="IC91" s="706"/>
      <c r="ID91" s="706"/>
      <c r="IE91" s="706"/>
      <c r="IF91" s="706"/>
      <c r="IG91" s="706"/>
      <c r="IH91" s="706"/>
      <c r="II91" s="706"/>
      <c r="IJ91" s="706"/>
      <c r="IK91" s="706"/>
      <c r="IL91" s="706"/>
      <c r="IM91" s="706"/>
      <c r="IN91" s="706"/>
      <c r="IO91" s="706"/>
      <c r="IP91" s="706"/>
      <c r="IQ91" s="706"/>
      <c r="IR91" s="706"/>
      <c r="IS91" s="706"/>
      <c r="IT91" s="706"/>
      <c r="IU91" s="706"/>
      <c r="IV91" s="706"/>
      <c r="IW91" s="706"/>
      <c r="IX91" s="704"/>
      <c r="IY91" s="704"/>
      <c r="IZ91" s="704"/>
      <c r="JI91" s="704"/>
    </row>
    <row r="92" spans="1:274" s="878" customFormat="1" ht="23.1" customHeight="1" x14ac:dyDescent="0.25">
      <c r="A92" s="691">
        <v>92</v>
      </c>
      <c r="B92" s="693" t="s">
        <v>1206</v>
      </c>
      <c r="C92" s="929">
        <v>224</v>
      </c>
      <c r="D92" s="930">
        <v>532</v>
      </c>
      <c r="E92" s="707" t="s">
        <v>1122</v>
      </c>
      <c r="F92" s="699" t="s">
        <v>1121</v>
      </c>
      <c r="G92" s="715" t="s">
        <v>1244</v>
      </c>
      <c r="H92" s="751" t="s">
        <v>1112</v>
      </c>
      <c r="I92" s="752" t="s">
        <v>1113</v>
      </c>
      <c r="J92" s="753" t="s">
        <v>1139</v>
      </c>
      <c r="K92" s="924" t="s">
        <v>1115</v>
      </c>
      <c r="L92" s="924" t="s">
        <v>1116</v>
      </c>
      <c r="M92" s="753" t="s">
        <v>1140</v>
      </c>
      <c r="N92" s="753" t="s">
        <v>1141</v>
      </c>
      <c r="O92" s="753" t="s">
        <v>1141</v>
      </c>
      <c r="P92" s="753" t="s">
        <v>1189</v>
      </c>
      <c r="Q92" s="925">
        <v>26</v>
      </c>
      <c r="R92" s="765" t="s">
        <v>1120</v>
      </c>
      <c r="S92" s="755">
        <v>2</v>
      </c>
      <c r="T92" s="766">
        <v>2.11</v>
      </c>
      <c r="U92" s="771">
        <v>41456</v>
      </c>
      <c r="V92" s="771">
        <v>42156</v>
      </c>
      <c r="W92" s="701">
        <v>15</v>
      </c>
      <c r="X92" s="875"/>
      <c r="Y92" s="877"/>
      <c r="Z92" s="875">
        <f t="shared" si="4"/>
        <v>0</v>
      </c>
      <c r="AA92" s="702"/>
      <c r="AB92" s="702"/>
      <c r="AC92" s="702"/>
      <c r="AD92" s="702"/>
      <c r="AE92" s="702"/>
      <c r="AF92" s="702"/>
      <c r="AG92" s="702"/>
      <c r="AH92" s="702"/>
      <c r="AI92" s="691"/>
      <c r="AJ92" s="691"/>
      <c r="AK92" s="691"/>
      <c r="AL92" s="691"/>
      <c r="AM92" s="868">
        <f t="shared" si="5"/>
        <v>0</v>
      </c>
      <c r="AN92" s="868">
        <f t="shared" si="6"/>
        <v>0</v>
      </c>
      <c r="AO92" s="760">
        <v>1500000</v>
      </c>
      <c r="AP92" s="868"/>
      <c r="AQ92" s="706"/>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P92" s="704"/>
      <c r="BQ92" s="704"/>
      <c r="BR92" s="704"/>
      <c r="BS92" s="704"/>
      <c r="BT92" s="704"/>
      <c r="BU92" s="704"/>
      <c r="BV92" s="704"/>
      <c r="BW92" s="704"/>
      <c r="BX92" s="704"/>
      <c r="BY92" s="704"/>
      <c r="BZ92" s="704"/>
      <c r="CA92" s="704"/>
      <c r="CB92" s="704"/>
      <c r="CC92" s="704"/>
      <c r="CD92" s="704"/>
      <c r="CE92" s="704"/>
      <c r="CF92" s="704"/>
      <c r="CG92" s="704"/>
      <c r="CH92" s="704"/>
      <c r="CI92" s="704"/>
      <c r="CJ92" s="704"/>
      <c r="CK92" s="704"/>
      <c r="CL92" s="704"/>
      <c r="CM92" s="704"/>
      <c r="CN92" s="704"/>
      <c r="CO92" s="704"/>
      <c r="CP92" s="704"/>
      <c r="CQ92" s="704"/>
      <c r="CR92" s="704"/>
      <c r="CS92" s="704"/>
      <c r="CT92" s="704"/>
      <c r="CU92" s="704"/>
      <c r="CV92" s="704"/>
      <c r="CW92" s="704"/>
      <c r="CX92" s="704"/>
      <c r="CY92" s="704"/>
      <c r="CZ92" s="704"/>
      <c r="DA92" s="704"/>
      <c r="DB92" s="704"/>
      <c r="DC92" s="704"/>
      <c r="DD92" s="704"/>
      <c r="DE92" s="704"/>
      <c r="DF92" s="704"/>
      <c r="DG92" s="704"/>
      <c r="DH92" s="704"/>
      <c r="DI92" s="704"/>
      <c r="DJ92" s="704"/>
      <c r="DK92" s="704"/>
      <c r="DL92" s="704"/>
      <c r="DM92" s="704"/>
      <c r="DN92" s="704"/>
      <c r="DO92" s="704"/>
      <c r="DP92" s="704"/>
      <c r="DQ92" s="704"/>
      <c r="DR92" s="704"/>
      <c r="DS92" s="704"/>
      <c r="DT92" s="704"/>
      <c r="DU92" s="704"/>
      <c r="DV92" s="704"/>
      <c r="DW92" s="704"/>
      <c r="DX92" s="704"/>
      <c r="DY92" s="704"/>
      <c r="DZ92" s="704"/>
      <c r="EA92" s="704"/>
      <c r="EB92" s="704"/>
      <c r="EC92" s="704"/>
      <c r="ED92" s="704"/>
      <c r="EE92" s="704"/>
      <c r="EF92" s="704"/>
      <c r="EG92" s="704"/>
      <c r="EH92" s="704"/>
      <c r="EI92" s="704"/>
      <c r="EJ92" s="704"/>
      <c r="EK92" s="704"/>
      <c r="EL92" s="704"/>
      <c r="EM92" s="704"/>
      <c r="EN92" s="704"/>
      <c r="EO92" s="704"/>
      <c r="EP92" s="704"/>
      <c r="EQ92" s="704"/>
      <c r="ER92" s="704"/>
      <c r="ES92" s="704"/>
      <c r="ET92" s="704"/>
      <c r="EU92" s="704"/>
      <c r="EV92" s="706"/>
      <c r="EW92" s="706"/>
      <c r="EX92" s="706"/>
      <c r="EY92" s="706"/>
      <c r="EZ92" s="706"/>
      <c r="FA92" s="706"/>
      <c r="FB92" s="706"/>
      <c r="FC92" s="706"/>
      <c r="FD92" s="706"/>
      <c r="FE92" s="706"/>
      <c r="FF92" s="706"/>
      <c r="FG92" s="706"/>
      <c r="FH92" s="706"/>
      <c r="FI92" s="704"/>
      <c r="FJ92" s="704"/>
      <c r="FK92" s="706"/>
      <c r="FL92" s="706"/>
      <c r="FM92" s="706"/>
      <c r="FN92" s="706"/>
      <c r="FO92" s="706"/>
      <c r="FP92" s="706"/>
      <c r="FQ92" s="706"/>
      <c r="FR92" s="706"/>
      <c r="FS92" s="706"/>
      <c r="FT92" s="706"/>
      <c r="FU92" s="706"/>
      <c r="FV92" s="706"/>
      <c r="FW92" s="706"/>
      <c r="FX92" s="706"/>
      <c r="FY92" s="706"/>
      <c r="FZ92" s="706"/>
      <c r="GA92" s="706"/>
      <c r="GB92" s="706"/>
      <c r="GC92" s="706"/>
      <c r="GD92" s="706"/>
      <c r="GE92" s="706"/>
      <c r="GF92" s="706"/>
      <c r="GG92" s="706"/>
      <c r="GH92" s="706"/>
      <c r="GI92" s="706"/>
      <c r="GJ92" s="706"/>
      <c r="GK92" s="706"/>
      <c r="GL92" s="706"/>
      <c r="GM92" s="706"/>
      <c r="GN92" s="706"/>
      <c r="GO92" s="704"/>
      <c r="GP92" s="706"/>
      <c r="GQ92" s="704"/>
      <c r="GR92" s="704"/>
      <c r="GS92" s="704"/>
      <c r="GT92" s="704"/>
      <c r="GU92" s="704"/>
      <c r="GV92" s="704"/>
      <c r="GW92" s="704"/>
      <c r="GX92" s="704"/>
      <c r="GY92" s="704"/>
      <c r="GZ92" s="704"/>
      <c r="HA92" s="704"/>
      <c r="HB92" s="704"/>
      <c r="HC92" s="704"/>
      <c r="HD92" s="704"/>
      <c r="HE92" s="704"/>
      <c r="HF92" s="704"/>
      <c r="HG92" s="704"/>
      <c r="HH92" s="704"/>
      <c r="HI92" s="704"/>
      <c r="HJ92" s="704"/>
      <c r="HK92" s="704"/>
      <c r="HL92" s="704"/>
      <c r="HM92" s="704"/>
      <c r="HN92" s="704"/>
      <c r="HO92" s="704"/>
      <c r="HP92" s="704"/>
      <c r="HQ92" s="704"/>
      <c r="HR92" s="704"/>
      <c r="HS92" s="704"/>
      <c r="HT92" s="704"/>
      <c r="HU92" s="704"/>
      <c r="HV92" s="704"/>
      <c r="HW92" s="704"/>
      <c r="HX92" s="704"/>
      <c r="HY92" s="704"/>
      <c r="HZ92" s="704"/>
      <c r="IA92" s="704"/>
      <c r="IB92" s="704"/>
      <c r="IC92" s="704"/>
      <c r="ID92" s="704"/>
      <c r="IE92" s="704"/>
      <c r="IF92" s="704"/>
      <c r="IG92" s="704"/>
      <c r="IH92" s="704"/>
      <c r="II92" s="704"/>
      <c r="IJ92" s="704"/>
      <c r="IK92" s="704"/>
      <c r="IL92" s="704"/>
      <c r="IM92" s="704"/>
      <c r="IN92" s="704"/>
      <c r="IO92" s="704"/>
      <c r="IP92" s="704"/>
      <c r="IQ92" s="704"/>
      <c r="IR92" s="704"/>
      <c r="IS92" s="704"/>
      <c r="IT92" s="704"/>
      <c r="IU92" s="704"/>
      <c r="IV92" s="706"/>
      <c r="IW92" s="706"/>
      <c r="IX92" s="706"/>
      <c r="IY92" s="706"/>
      <c r="IZ92" s="706"/>
    </row>
    <row r="93" spans="1:274" s="878" customFormat="1" ht="23.1" customHeight="1" x14ac:dyDescent="0.25">
      <c r="A93" s="691">
        <v>262</v>
      </c>
      <c r="B93" s="693" t="s">
        <v>1352</v>
      </c>
      <c r="C93" s="696">
        <v>234</v>
      </c>
      <c r="D93" s="697">
        <v>632</v>
      </c>
      <c r="E93" s="707">
        <v>24</v>
      </c>
      <c r="F93" s="699" t="s">
        <v>1121</v>
      </c>
      <c r="G93" s="699" t="s">
        <v>1619</v>
      </c>
      <c r="H93" s="751" t="s">
        <v>1127</v>
      </c>
      <c r="I93" s="752" t="s">
        <v>1113</v>
      </c>
      <c r="J93" s="761" t="s">
        <v>1135</v>
      </c>
      <c r="K93" s="753" t="s">
        <v>1151</v>
      </c>
      <c r="L93" s="753" t="s">
        <v>1116</v>
      </c>
      <c r="M93" s="753" t="s">
        <v>1199</v>
      </c>
      <c r="N93" s="753" t="s">
        <v>1128</v>
      </c>
      <c r="O93" s="753" t="s">
        <v>1128</v>
      </c>
      <c r="P93" s="753" t="s">
        <v>1392</v>
      </c>
      <c r="Q93" s="781">
        <v>28</v>
      </c>
      <c r="R93" s="765">
        <v>28</v>
      </c>
      <c r="S93" s="755">
        <v>2</v>
      </c>
      <c r="T93" s="763">
        <v>2.1</v>
      </c>
      <c r="U93" s="771">
        <v>41456</v>
      </c>
      <c r="V93" s="771">
        <v>41791</v>
      </c>
      <c r="W93" s="701">
        <v>20</v>
      </c>
      <c r="X93" s="875">
        <v>700000</v>
      </c>
      <c r="Y93" s="877"/>
      <c r="Z93" s="875">
        <f t="shared" si="4"/>
        <v>700000</v>
      </c>
      <c r="AA93" s="702"/>
      <c r="AB93" s="702"/>
      <c r="AC93" s="702"/>
      <c r="AD93" s="702"/>
      <c r="AE93" s="702"/>
      <c r="AF93" s="702">
        <v>125000</v>
      </c>
      <c r="AG93" s="702">
        <v>125000</v>
      </c>
      <c r="AH93" s="702">
        <v>125000</v>
      </c>
      <c r="AI93" s="702">
        <v>125000</v>
      </c>
      <c r="AJ93" s="702">
        <v>125000</v>
      </c>
      <c r="AK93" s="691">
        <v>75000</v>
      </c>
      <c r="AL93" s="691"/>
      <c r="AM93" s="868">
        <f t="shared" si="5"/>
        <v>700000</v>
      </c>
      <c r="AN93" s="868">
        <f t="shared" si="6"/>
        <v>0</v>
      </c>
      <c r="AO93" s="760"/>
      <c r="AP93" s="868"/>
      <c r="AQ93" s="706"/>
      <c r="AR93" s="704"/>
      <c r="AS93" s="704"/>
      <c r="AT93" s="704"/>
      <c r="AU93" s="704"/>
      <c r="AV93" s="704"/>
      <c r="AW93" s="704"/>
      <c r="AX93" s="704"/>
      <c r="AY93" s="704"/>
      <c r="AZ93" s="704"/>
      <c r="BA93" s="704"/>
      <c r="BB93" s="704"/>
      <c r="BC93" s="704"/>
      <c r="BD93" s="704"/>
      <c r="BE93" s="704"/>
      <c r="BF93" s="704"/>
      <c r="BG93" s="704"/>
      <c r="BH93" s="704"/>
      <c r="BI93" s="704"/>
      <c r="BJ93" s="704"/>
      <c r="BK93" s="704"/>
      <c r="BL93" s="704"/>
      <c r="BM93" s="704"/>
      <c r="BN93" s="704"/>
      <c r="BO93" s="704"/>
      <c r="BP93" s="704"/>
      <c r="BQ93" s="704"/>
      <c r="BR93" s="704"/>
      <c r="BS93" s="704"/>
      <c r="BT93" s="704"/>
      <c r="BU93" s="704"/>
      <c r="BV93" s="704"/>
      <c r="BW93" s="704"/>
      <c r="BX93" s="704"/>
      <c r="BY93" s="704"/>
      <c r="BZ93" s="704"/>
      <c r="CA93" s="704"/>
      <c r="CB93" s="704"/>
      <c r="CC93" s="704"/>
      <c r="CD93" s="704"/>
      <c r="CE93" s="704"/>
      <c r="CF93" s="704"/>
      <c r="CG93" s="704"/>
      <c r="CH93" s="704"/>
      <c r="CI93" s="704"/>
      <c r="CJ93" s="704"/>
      <c r="CK93" s="704"/>
      <c r="CL93" s="704"/>
      <c r="CM93" s="704"/>
      <c r="CN93" s="704"/>
      <c r="CO93" s="704"/>
      <c r="CP93" s="704"/>
      <c r="CQ93" s="704"/>
      <c r="CR93" s="704"/>
      <c r="CS93" s="704"/>
      <c r="CT93" s="704"/>
      <c r="CU93" s="704"/>
      <c r="CV93" s="704"/>
      <c r="CW93" s="704"/>
      <c r="CX93" s="704"/>
      <c r="CY93" s="704"/>
      <c r="CZ93" s="704"/>
      <c r="DA93" s="704"/>
      <c r="DB93" s="704"/>
      <c r="DC93" s="704"/>
      <c r="DD93" s="704"/>
      <c r="DE93" s="704"/>
      <c r="DF93" s="704"/>
      <c r="DG93" s="704"/>
      <c r="DH93" s="704"/>
      <c r="DI93" s="704"/>
      <c r="DJ93" s="704"/>
      <c r="DK93" s="704"/>
      <c r="DL93" s="704"/>
      <c r="DM93" s="704"/>
      <c r="DN93" s="704"/>
      <c r="DO93" s="704"/>
      <c r="DP93" s="704"/>
      <c r="DQ93" s="704"/>
      <c r="DR93" s="704"/>
      <c r="DS93" s="704"/>
      <c r="DT93" s="704"/>
      <c r="DU93" s="704"/>
      <c r="DV93" s="704"/>
      <c r="DW93" s="704"/>
      <c r="DX93" s="704"/>
      <c r="DY93" s="704"/>
      <c r="DZ93" s="704"/>
      <c r="EA93" s="704"/>
      <c r="EB93" s="704"/>
      <c r="EC93" s="704"/>
      <c r="ED93" s="704"/>
      <c r="EE93" s="704"/>
      <c r="EF93" s="704"/>
      <c r="EG93" s="704"/>
      <c r="EH93" s="704"/>
      <c r="EI93" s="704"/>
      <c r="EJ93" s="704"/>
      <c r="EK93" s="704"/>
      <c r="EL93" s="704"/>
      <c r="EM93" s="704"/>
      <c r="EN93" s="704"/>
      <c r="EO93" s="704"/>
      <c r="EP93" s="704"/>
      <c r="EQ93" s="704"/>
      <c r="ER93" s="704"/>
      <c r="ES93" s="704"/>
      <c r="ET93" s="704"/>
      <c r="EU93" s="704"/>
      <c r="EV93" s="706"/>
      <c r="EW93" s="706"/>
      <c r="EX93" s="706"/>
      <c r="EY93" s="706"/>
      <c r="EZ93" s="706"/>
      <c r="FA93" s="706"/>
      <c r="FB93" s="706"/>
      <c r="FC93" s="706"/>
      <c r="FD93" s="706"/>
      <c r="FE93" s="706"/>
      <c r="FF93" s="706"/>
      <c r="FG93" s="706"/>
      <c r="FH93" s="704"/>
      <c r="FI93" s="704"/>
      <c r="FJ93" s="704"/>
      <c r="FK93" s="704"/>
      <c r="FL93" s="704"/>
      <c r="FM93" s="704"/>
      <c r="FN93" s="704"/>
      <c r="FO93" s="704"/>
      <c r="FP93" s="704"/>
      <c r="FQ93" s="704"/>
      <c r="FR93" s="704"/>
      <c r="FS93" s="704"/>
      <c r="FT93" s="704"/>
      <c r="FU93" s="704"/>
      <c r="FV93" s="704"/>
      <c r="FW93" s="704"/>
      <c r="FX93" s="704"/>
      <c r="FY93" s="704"/>
      <c r="FZ93" s="704"/>
      <c r="GA93" s="704"/>
      <c r="GB93" s="704"/>
      <c r="GC93" s="704"/>
      <c r="GD93" s="704"/>
      <c r="GE93" s="704"/>
      <c r="GF93" s="704"/>
      <c r="GG93" s="704"/>
      <c r="GH93" s="704"/>
      <c r="GI93" s="704"/>
      <c r="GJ93" s="704"/>
      <c r="GK93" s="704"/>
      <c r="GL93" s="704"/>
      <c r="GM93" s="704"/>
      <c r="GN93" s="704"/>
      <c r="GO93" s="706"/>
      <c r="GP93" s="706"/>
      <c r="GQ93" s="706"/>
      <c r="GR93" s="706"/>
      <c r="GS93" s="706"/>
      <c r="GT93" s="706"/>
      <c r="GU93" s="706"/>
      <c r="GV93" s="706"/>
      <c r="GW93" s="706"/>
      <c r="GX93" s="706"/>
      <c r="GY93" s="706"/>
      <c r="GZ93" s="706"/>
      <c r="HA93" s="706"/>
      <c r="HB93" s="706"/>
      <c r="HC93" s="706"/>
      <c r="HD93" s="706"/>
      <c r="HE93" s="706"/>
      <c r="HF93" s="706"/>
      <c r="HG93" s="706"/>
      <c r="HH93" s="706"/>
      <c r="HI93" s="706"/>
      <c r="HJ93" s="706"/>
      <c r="HK93" s="706"/>
      <c r="HL93" s="706"/>
      <c r="HM93" s="706"/>
      <c r="HN93" s="706"/>
      <c r="HO93" s="706"/>
      <c r="HP93" s="706"/>
      <c r="HQ93" s="706"/>
      <c r="HR93" s="704"/>
      <c r="HS93" s="704"/>
      <c r="HT93" s="704"/>
      <c r="HU93" s="704"/>
      <c r="HV93" s="704"/>
      <c r="HW93" s="704"/>
      <c r="HX93" s="704"/>
      <c r="HY93" s="704"/>
      <c r="HZ93" s="704"/>
      <c r="IA93" s="706"/>
      <c r="IB93" s="706"/>
      <c r="IC93" s="706"/>
      <c r="ID93" s="706"/>
      <c r="IE93" s="706"/>
      <c r="IF93" s="706"/>
      <c r="IG93" s="706"/>
      <c r="IH93" s="706"/>
      <c r="II93" s="706"/>
      <c r="IJ93" s="706"/>
      <c r="IK93" s="706"/>
      <c r="IL93" s="706"/>
      <c r="IM93" s="706"/>
      <c r="IN93" s="706"/>
      <c r="IO93" s="706"/>
      <c r="IP93" s="706"/>
      <c r="IQ93" s="706"/>
      <c r="IR93" s="706"/>
      <c r="IS93" s="706"/>
      <c r="IT93" s="706"/>
      <c r="IU93" s="706"/>
      <c r="IV93" s="704"/>
      <c r="IW93" s="704"/>
      <c r="IX93" s="879"/>
      <c r="IY93" s="879"/>
      <c r="IZ93" s="879"/>
      <c r="JI93" s="706"/>
    </row>
    <row r="94" spans="1:274" s="878" customFormat="1" ht="23.1" customHeight="1" x14ac:dyDescent="0.25">
      <c r="A94" s="691">
        <v>310</v>
      </c>
      <c r="B94" s="693" t="s">
        <v>1316</v>
      </c>
      <c r="C94" s="691">
        <v>255</v>
      </c>
      <c r="D94" s="729">
        <v>672</v>
      </c>
      <c r="E94" s="707">
        <v>24</v>
      </c>
      <c r="F94" s="699" t="s">
        <v>1327</v>
      </c>
      <c r="G94" s="692" t="s">
        <v>1343</v>
      </c>
      <c r="H94" s="751" t="s">
        <v>1127</v>
      </c>
      <c r="I94" s="752" t="s">
        <v>1113</v>
      </c>
      <c r="J94" s="761" t="s">
        <v>1135</v>
      </c>
      <c r="K94" s="753" t="s">
        <v>1115</v>
      </c>
      <c r="L94" s="753" t="s">
        <v>1116</v>
      </c>
      <c r="M94" s="753" t="s">
        <v>1199</v>
      </c>
      <c r="N94" s="753" t="s">
        <v>1317</v>
      </c>
      <c r="O94" s="753" t="s">
        <v>1317</v>
      </c>
      <c r="P94" s="780" t="s">
        <v>1554</v>
      </c>
      <c r="Q94" s="781">
        <v>28</v>
      </c>
      <c r="R94" s="781" t="s">
        <v>1344</v>
      </c>
      <c r="S94" s="755">
        <v>2</v>
      </c>
      <c r="T94" s="769">
        <v>2.2000000000000002</v>
      </c>
      <c r="U94" s="771">
        <v>41640</v>
      </c>
      <c r="V94" s="772">
        <v>41791</v>
      </c>
      <c r="W94" s="731">
        <v>25</v>
      </c>
      <c r="X94" s="875">
        <v>8250000</v>
      </c>
      <c r="Y94" s="875"/>
      <c r="Z94" s="875">
        <f t="shared" si="4"/>
        <v>8250000</v>
      </c>
      <c r="AA94" s="702"/>
      <c r="AB94" s="702">
        <v>1375000</v>
      </c>
      <c r="AC94" s="702">
        <v>1375000</v>
      </c>
      <c r="AD94" s="702">
        <v>1375000</v>
      </c>
      <c r="AE94" s="702">
        <v>1375000</v>
      </c>
      <c r="AF94" s="702">
        <v>1375000</v>
      </c>
      <c r="AG94" s="702">
        <v>1375000</v>
      </c>
      <c r="AH94" s="702"/>
      <c r="AI94" s="702"/>
      <c r="AJ94" s="717"/>
      <c r="AK94" s="717"/>
      <c r="AL94" s="717"/>
      <c r="AM94" s="868">
        <f t="shared" si="5"/>
        <v>8250000</v>
      </c>
      <c r="AN94" s="868">
        <f t="shared" si="6"/>
        <v>0</v>
      </c>
      <c r="AO94" s="760"/>
      <c r="AP94" s="868"/>
      <c r="AQ94" s="706"/>
      <c r="AR94" s="706"/>
      <c r="AS94" s="706"/>
      <c r="AT94" s="706"/>
      <c r="AU94" s="706"/>
      <c r="AV94" s="706"/>
      <c r="AW94" s="706"/>
      <c r="AX94" s="706"/>
      <c r="AY94" s="706"/>
      <c r="AZ94" s="706"/>
      <c r="BA94" s="706"/>
      <c r="BB94" s="706"/>
      <c r="BC94" s="706"/>
      <c r="BD94" s="706"/>
      <c r="BE94" s="706"/>
      <c r="BF94" s="706"/>
      <c r="BG94" s="706"/>
      <c r="BH94" s="706"/>
      <c r="BI94" s="706"/>
      <c r="BJ94" s="706"/>
      <c r="BK94" s="706"/>
      <c r="BL94" s="706"/>
      <c r="BM94" s="706"/>
      <c r="BN94" s="706"/>
      <c r="BO94" s="706"/>
      <c r="BP94" s="706"/>
      <c r="BQ94" s="706"/>
      <c r="BR94" s="706"/>
      <c r="BS94" s="706"/>
      <c r="BT94" s="706"/>
      <c r="BU94" s="706"/>
      <c r="BV94" s="706"/>
      <c r="BW94" s="706"/>
      <c r="BX94" s="706"/>
      <c r="BY94" s="706"/>
      <c r="BZ94" s="706"/>
      <c r="CA94" s="706"/>
      <c r="CB94" s="706"/>
      <c r="CC94" s="706"/>
      <c r="CD94" s="706"/>
      <c r="CE94" s="706"/>
      <c r="CF94" s="706"/>
      <c r="CG94" s="706"/>
      <c r="CH94" s="706"/>
      <c r="CI94" s="706"/>
      <c r="CJ94" s="706"/>
      <c r="CK94" s="706"/>
      <c r="CL94" s="706"/>
      <c r="CM94" s="706"/>
      <c r="CN94" s="706"/>
      <c r="CO94" s="706"/>
      <c r="CP94" s="706"/>
      <c r="CQ94" s="706"/>
      <c r="CR94" s="706"/>
      <c r="CS94" s="706"/>
      <c r="CT94" s="706"/>
      <c r="CU94" s="706"/>
      <c r="CV94" s="706"/>
      <c r="CW94" s="706"/>
      <c r="CX94" s="706"/>
      <c r="CY94" s="706"/>
      <c r="CZ94" s="706"/>
      <c r="DA94" s="706"/>
      <c r="DB94" s="706"/>
      <c r="DC94" s="706"/>
      <c r="DD94" s="706"/>
      <c r="DE94" s="706"/>
      <c r="DF94" s="706"/>
      <c r="DG94" s="706"/>
      <c r="DH94" s="706"/>
      <c r="DI94" s="706"/>
      <c r="DJ94" s="706"/>
      <c r="DK94" s="706"/>
      <c r="DL94" s="706"/>
      <c r="DM94" s="706"/>
      <c r="DN94" s="706"/>
      <c r="DO94" s="706"/>
      <c r="DP94" s="706"/>
      <c r="DQ94" s="706"/>
      <c r="DR94" s="706"/>
      <c r="DS94" s="706"/>
      <c r="DT94" s="706"/>
      <c r="DU94" s="706"/>
      <c r="DV94" s="706"/>
      <c r="DW94" s="706"/>
      <c r="DX94" s="706"/>
      <c r="DY94" s="706"/>
      <c r="DZ94" s="706"/>
      <c r="EA94" s="706"/>
      <c r="EB94" s="706"/>
      <c r="EC94" s="706"/>
      <c r="ED94" s="706"/>
      <c r="EE94" s="706"/>
      <c r="EF94" s="706"/>
      <c r="EG94" s="706"/>
      <c r="EH94" s="706"/>
      <c r="EI94" s="706"/>
      <c r="EJ94" s="706"/>
      <c r="EK94" s="706"/>
      <c r="EL94" s="706"/>
      <c r="EM94" s="706"/>
      <c r="EN94" s="706"/>
      <c r="EO94" s="706"/>
      <c r="EP94" s="706"/>
      <c r="EQ94" s="706"/>
      <c r="ER94" s="706"/>
      <c r="ES94" s="706"/>
      <c r="ET94" s="706"/>
      <c r="EU94" s="706"/>
      <c r="EV94" s="706"/>
      <c r="EW94" s="706"/>
      <c r="EX94" s="706"/>
      <c r="EY94" s="706"/>
      <c r="EZ94" s="706"/>
      <c r="FA94" s="706"/>
      <c r="FB94" s="706"/>
      <c r="FC94" s="706"/>
      <c r="FD94" s="706"/>
      <c r="FE94" s="706"/>
      <c r="FF94" s="706"/>
      <c r="FG94" s="706"/>
      <c r="FH94" s="706"/>
      <c r="FI94" s="704"/>
      <c r="FJ94" s="704"/>
      <c r="FK94" s="706"/>
      <c r="FL94" s="706"/>
      <c r="FM94" s="704"/>
      <c r="FN94" s="704"/>
      <c r="FO94" s="704"/>
      <c r="FP94" s="704"/>
      <c r="FQ94" s="704"/>
      <c r="FR94" s="704"/>
      <c r="FS94" s="704"/>
      <c r="FT94" s="704"/>
      <c r="FU94" s="704"/>
      <c r="FV94" s="704"/>
      <c r="FW94" s="704"/>
      <c r="FX94" s="704"/>
      <c r="FY94" s="704"/>
      <c r="FZ94" s="704"/>
      <c r="GA94" s="704"/>
      <c r="GB94" s="704"/>
      <c r="GC94" s="704"/>
      <c r="GD94" s="704"/>
      <c r="GE94" s="704"/>
      <c r="GF94" s="704"/>
      <c r="GG94" s="704"/>
      <c r="GH94" s="704"/>
      <c r="GI94" s="704"/>
      <c r="GJ94" s="704"/>
      <c r="GK94" s="704"/>
      <c r="GL94" s="704"/>
      <c r="GM94" s="704"/>
      <c r="GN94" s="706"/>
      <c r="GO94" s="704"/>
      <c r="GP94" s="746"/>
      <c r="GQ94" s="704"/>
      <c r="GR94" s="704"/>
      <c r="GS94" s="704"/>
      <c r="GT94" s="704"/>
      <c r="GU94" s="704"/>
      <c r="GV94" s="704"/>
      <c r="GW94" s="704"/>
      <c r="GX94" s="704"/>
      <c r="GY94" s="704"/>
      <c r="GZ94" s="704"/>
      <c r="HA94" s="704"/>
      <c r="HB94" s="704"/>
      <c r="HC94" s="704"/>
      <c r="HD94" s="704"/>
      <c r="HE94" s="704"/>
      <c r="HF94" s="704"/>
      <c r="HG94" s="704"/>
      <c r="HH94" s="704"/>
      <c r="HI94" s="704"/>
      <c r="HJ94" s="704"/>
      <c r="HK94" s="704"/>
      <c r="HL94" s="704"/>
      <c r="HM94" s="704"/>
      <c r="HN94" s="704"/>
      <c r="HO94" s="704"/>
      <c r="HP94" s="704"/>
      <c r="HQ94" s="704"/>
      <c r="HR94" s="704"/>
      <c r="HS94" s="704"/>
      <c r="HT94" s="704"/>
      <c r="HU94" s="704"/>
      <c r="HV94" s="704"/>
      <c r="HW94" s="704"/>
      <c r="HX94" s="704"/>
      <c r="HY94" s="704"/>
      <c r="HZ94" s="704"/>
      <c r="IA94" s="704"/>
      <c r="IB94" s="704"/>
      <c r="IC94" s="704"/>
      <c r="ID94" s="704"/>
      <c r="IE94" s="704"/>
      <c r="IF94" s="704"/>
      <c r="IG94" s="704"/>
      <c r="IH94" s="704"/>
      <c r="II94" s="704"/>
      <c r="IJ94" s="704"/>
      <c r="IK94" s="704"/>
      <c r="IL94" s="704"/>
      <c r="IM94" s="704"/>
      <c r="IN94" s="704"/>
      <c r="IO94" s="704"/>
      <c r="IP94" s="704"/>
      <c r="IQ94" s="704"/>
      <c r="IR94" s="704"/>
      <c r="IS94" s="704"/>
      <c r="IT94" s="704"/>
      <c r="IU94" s="704"/>
      <c r="IV94" s="706"/>
      <c r="IW94" s="706"/>
      <c r="JA94" s="706"/>
      <c r="JB94" s="706"/>
      <c r="JC94" s="706"/>
      <c r="JD94" s="706"/>
      <c r="JE94" s="706"/>
      <c r="JF94" s="706"/>
      <c r="JG94" s="706"/>
      <c r="JH94" s="706"/>
    </row>
    <row r="95" spans="1:274" s="878" customFormat="1" ht="23.1" customHeight="1" x14ac:dyDescent="0.25">
      <c r="A95" s="691">
        <v>264</v>
      </c>
      <c r="B95" s="693" t="s">
        <v>1352</v>
      </c>
      <c r="C95" s="696">
        <v>234</v>
      </c>
      <c r="D95" s="697">
        <v>632</v>
      </c>
      <c r="E95" s="697">
        <v>26</v>
      </c>
      <c r="F95" s="699" t="s">
        <v>1121</v>
      </c>
      <c r="G95" s="738" t="s">
        <v>1397</v>
      </c>
      <c r="H95" s="751" t="s">
        <v>1127</v>
      </c>
      <c r="I95" s="752" t="s">
        <v>1113</v>
      </c>
      <c r="J95" s="761" t="s">
        <v>1135</v>
      </c>
      <c r="K95" s="753" t="s">
        <v>1151</v>
      </c>
      <c r="L95" s="753" t="s">
        <v>1116</v>
      </c>
      <c r="M95" s="753" t="s">
        <v>1199</v>
      </c>
      <c r="N95" s="753" t="s">
        <v>1128</v>
      </c>
      <c r="O95" s="753" t="s">
        <v>1128</v>
      </c>
      <c r="P95" s="753" t="s">
        <v>1392</v>
      </c>
      <c r="Q95" s="781">
        <v>30</v>
      </c>
      <c r="R95" s="765">
        <v>9</v>
      </c>
      <c r="S95" s="755">
        <v>2</v>
      </c>
      <c r="T95" s="763">
        <v>2.1</v>
      </c>
      <c r="U95" s="771">
        <v>41456</v>
      </c>
      <c r="V95" s="771">
        <v>41791</v>
      </c>
      <c r="W95" s="701">
        <v>20</v>
      </c>
      <c r="X95" s="875">
        <v>1300000</v>
      </c>
      <c r="Y95" s="877"/>
      <c r="Z95" s="875">
        <f t="shared" si="4"/>
        <v>1300000</v>
      </c>
      <c r="AA95" s="702"/>
      <c r="AB95" s="702"/>
      <c r="AC95" s="702"/>
      <c r="AD95" s="702"/>
      <c r="AE95" s="702"/>
      <c r="AF95" s="702">
        <v>750000</v>
      </c>
      <c r="AG95" s="702">
        <v>550000</v>
      </c>
      <c r="AH95" s="702"/>
      <c r="AI95" s="691"/>
      <c r="AJ95" s="691"/>
      <c r="AK95" s="691"/>
      <c r="AL95" s="691"/>
      <c r="AM95" s="868">
        <f t="shared" si="5"/>
        <v>1300000</v>
      </c>
      <c r="AN95" s="868">
        <f t="shared" si="6"/>
        <v>0</v>
      </c>
      <c r="AO95" s="760">
        <v>2000000</v>
      </c>
      <c r="AP95" s="868"/>
      <c r="AQ95" s="706"/>
      <c r="AR95" s="704"/>
      <c r="AS95" s="704"/>
      <c r="AT95" s="704"/>
      <c r="AU95" s="704"/>
      <c r="AV95" s="704"/>
      <c r="AW95" s="704"/>
      <c r="AX95" s="704"/>
      <c r="AY95" s="704"/>
      <c r="AZ95" s="704"/>
      <c r="BA95" s="704"/>
      <c r="BB95" s="704"/>
      <c r="BC95" s="704"/>
      <c r="BD95" s="704"/>
      <c r="BE95" s="704"/>
      <c r="BF95" s="704"/>
      <c r="BG95" s="704"/>
      <c r="BH95" s="704"/>
      <c r="BI95" s="704"/>
      <c r="BJ95" s="704"/>
      <c r="BK95" s="704"/>
      <c r="BL95" s="704"/>
      <c r="BM95" s="704"/>
      <c r="BN95" s="704"/>
      <c r="BO95" s="704"/>
      <c r="BP95" s="704"/>
      <c r="BQ95" s="704"/>
      <c r="BR95" s="704"/>
      <c r="BS95" s="704"/>
      <c r="BT95" s="704"/>
      <c r="BU95" s="704"/>
      <c r="BV95" s="704"/>
      <c r="BW95" s="704"/>
      <c r="BX95" s="704"/>
      <c r="BY95" s="704"/>
      <c r="BZ95" s="704"/>
      <c r="CA95" s="704"/>
      <c r="CB95" s="704"/>
      <c r="CC95" s="704"/>
      <c r="CD95" s="704"/>
      <c r="CE95" s="704"/>
      <c r="CF95" s="704"/>
      <c r="CG95" s="704"/>
      <c r="CH95" s="704"/>
      <c r="CI95" s="704"/>
      <c r="CJ95" s="704"/>
      <c r="CK95" s="704"/>
      <c r="CL95" s="704"/>
      <c r="CM95" s="704"/>
      <c r="CN95" s="704"/>
      <c r="CO95" s="704"/>
      <c r="CP95" s="704"/>
      <c r="CQ95" s="704"/>
      <c r="CR95" s="704"/>
      <c r="CS95" s="704"/>
      <c r="CT95" s="704"/>
      <c r="CU95" s="704"/>
      <c r="CV95" s="704"/>
      <c r="CW95" s="704"/>
      <c r="CX95" s="704"/>
      <c r="CY95" s="704"/>
      <c r="CZ95" s="704"/>
      <c r="DA95" s="704"/>
      <c r="DB95" s="704"/>
      <c r="DC95" s="704"/>
      <c r="DD95" s="704"/>
      <c r="DE95" s="704"/>
      <c r="DF95" s="704"/>
      <c r="DG95" s="704"/>
      <c r="DH95" s="704"/>
      <c r="DI95" s="704"/>
      <c r="DJ95" s="704"/>
      <c r="DK95" s="704"/>
      <c r="DL95" s="704"/>
      <c r="DM95" s="704"/>
      <c r="DN95" s="704"/>
      <c r="DO95" s="704"/>
      <c r="DP95" s="704"/>
      <c r="DQ95" s="704"/>
      <c r="DR95" s="704"/>
      <c r="DS95" s="704"/>
      <c r="DT95" s="704"/>
      <c r="DU95" s="704"/>
      <c r="DV95" s="704"/>
      <c r="DW95" s="704"/>
      <c r="DX95" s="704"/>
      <c r="DY95" s="704"/>
      <c r="DZ95" s="704"/>
      <c r="EA95" s="704"/>
      <c r="EB95" s="704"/>
      <c r="EC95" s="704"/>
      <c r="ED95" s="704"/>
      <c r="EE95" s="704"/>
      <c r="EF95" s="704"/>
      <c r="EG95" s="704"/>
      <c r="EH95" s="704"/>
      <c r="EI95" s="704"/>
      <c r="EJ95" s="704"/>
      <c r="EK95" s="704"/>
      <c r="EL95" s="704"/>
      <c r="EM95" s="704"/>
      <c r="EN95" s="704"/>
      <c r="EO95" s="704"/>
      <c r="EP95" s="704"/>
      <c r="EQ95" s="704"/>
      <c r="ER95" s="704"/>
      <c r="ES95" s="704"/>
      <c r="ET95" s="704"/>
      <c r="EU95" s="704"/>
      <c r="EV95" s="706"/>
      <c r="EW95" s="706"/>
      <c r="EX95" s="706"/>
      <c r="EY95" s="706"/>
      <c r="EZ95" s="706"/>
      <c r="FA95" s="706"/>
      <c r="FB95" s="706"/>
      <c r="FC95" s="706"/>
      <c r="FD95" s="706"/>
      <c r="FE95" s="706"/>
      <c r="FF95" s="706"/>
      <c r="FG95" s="706"/>
      <c r="FH95" s="704"/>
      <c r="FI95" s="704"/>
      <c r="FJ95" s="704"/>
      <c r="FK95" s="704"/>
      <c r="FL95" s="704"/>
      <c r="FM95" s="704"/>
      <c r="FN95" s="704"/>
      <c r="FO95" s="704"/>
      <c r="FP95" s="704"/>
      <c r="FQ95" s="704"/>
      <c r="FR95" s="704"/>
      <c r="FS95" s="704"/>
      <c r="FT95" s="704"/>
      <c r="FU95" s="704"/>
      <c r="FV95" s="704"/>
      <c r="FW95" s="704"/>
      <c r="FX95" s="704"/>
      <c r="FY95" s="704"/>
      <c r="FZ95" s="704"/>
      <c r="GA95" s="704"/>
      <c r="GB95" s="704"/>
      <c r="GC95" s="704"/>
      <c r="GD95" s="704"/>
      <c r="GE95" s="704"/>
      <c r="GF95" s="704"/>
      <c r="GG95" s="704"/>
      <c r="GH95" s="704"/>
      <c r="GI95" s="704"/>
      <c r="GJ95" s="704"/>
      <c r="GK95" s="704"/>
      <c r="GL95" s="704"/>
      <c r="GM95" s="704"/>
      <c r="GN95" s="704"/>
      <c r="GO95" s="706"/>
      <c r="GP95" s="706"/>
      <c r="GQ95" s="706"/>
      <c r="GR95" s="706"/>
      <c r="GS95" s="706"/>
      <c r="GT95" s="706"/>
      <c r="GU95" s="706"/>
      <c r="GV95" s="706"/>
      <c r="GW95" s="706"/>
      <c r="GX95" s="706"/>
      <c r="GY95" s="706"/>
      <c r="GZ95" s="706"/>
      <c r="HA95" s="706"/>
      <c r="HB95" s="706"/>
      <c r="HC95" s="706"/>
      <c r="HD95" s="706"/>
      <c r="HE95" s="706"/>
      <c r="HF95" s="706"/>
      <c r="HG95" s="706"/>
      <c r="HH95" s="706"/>
      <c r="HI95" s="706"/>
      <c r="HJ95" s="706"/>
      <c r="HK95" s="706"/>
      <c r="HL95" s="706"/>
      <c r="HM95" s="706"/>
      <c r="HN95" s="706"/>
      <c r="HO95" s="706"/>
      <c r="HP95" s="706"/>
      <c r="HQ95" s="706"/>
      <c r="HR95" s="704"/>
      <c r="HS95" s="704"/>
      <c r="HT95" s="704"/>
      <c r="HU95" s="704"/>
      <c r="HV95" s="704"/>
      <c r="HW95" s="704"/>
      <c r="HX95" s="704"/>
      <c r="HY95" s="704"/>
      <c r="HZ95" s="704"/>
      <c r="IA95" s="706"/>
      <c r="IB95" s="706"/>
      <c r="IC95" s="706"/>
      <c r="ID95" s="706"/>
      <c r="IE95" s="706"/>
      <c r="IF95" s="706"/>
      <c r="IG95" s="706"/>
      <c r="IH95" s="706"/>
      <c r="II95" s="706"/>
      <c r="IJ95" s="706"/>
      <c r="IK95" s="706"/>
      <c r="IL95" s="706"/>
      <c r="IM95" s="706"/>
      <c r="IN95" s="706"/>
      <c r="IO95" s="706"/>
      <c r="IP95" s="706"/>
      <c r="IQ95" s="706"/>
      <c r="IR95" s="706"/>
      <c r="IS95" s="706"/>
      <c r="IT95" s="706"/>
      <c r="IU95" s="706"/>
      <c r="IV95" s="706"/>
      <c r="IW95" s="706"/>
      <c r="JI95" s="706"/>
    </row>
    <row r="96" spans="1:274" s="878" customFormat="1" ht="23.1" customHeight="1" x14ac:dyDescent="0.25">
      <c r="A96" s="691">
        <v>267</v>
      </c>
      <c r="B96" s="693" t="s">
        <v>1352</v>
      </c>
      <c r="C96" s="696">
        <v>234</v>
      </c>
      <c r="D96" s="697">
        <v>632</v>
      </c>
      <c r="E96" s="697">
        <v>29</v>
      </c>
      <c r="F96" s="699" t="s">
        <v>1121</v>
      </c>
      <c r="G96" s="737" t="s">
        <v>1399</v>
      </c>
      <c r="H96" s="751" t="s">
        <v>1127</v>
      </c>
      <c r="I96" s="752" t="s">
        <v>1113</v>
      </c>
      <c r="J96" s="761" t="s">
        <v>1135</v>
      </c>
      <c r="K96" s="753" t="s">
        <v>1151</v>
      </c>
      <c r="L96" s="753" t="s">
        <v>1116</v>
      </c>
      <c r="M96" s="753" t="s">
        <v>1199</v>
      </c>
      <c r="N96" s="753" t="s">
        <v>1128</v>
      </c>
      <c r="O96" s="753" t="s">
        <v>1128</v>
      </c>
      <c r="P96" s="753" t="s">
        <v>1392</v>
      </c>
      <c r="Q96" s="781">
        <v>30</v>
      </c>
      <c r="R96" s="765">
        <v>9</v>
      </c>
      <c r="S96" s="755">
        <v>2</v>
      </c>
      <c r="T96" s="763">
        <v>2.1</v>
      </c>
      <c r="U96" s="771">
        <v>41456</v>
      </c>
      <c r="V96" s="771">
        <v>41791</v>
      </c>
      <c r="W96" s="701">
        <v>20</v>
      </c>
      <c r="X96" s="875">
        <v>1500000</v>
      </c>
      <c r="Y96" s="877"/>
      <c r="Z96" s="875">
        <f t="shared" si="4"/>
        <v>1500000</v>
      </c>
      <c r="AA96" s="702"/>
      <c r="AB96" s="702"/>
      <c r="AC96" s="702"/>
      <c r="AD96" s="702">
        <v>500000</v>
      </c>
      <c r="AE96" s="702">
        <v>500000</v>
      </c>
      <c r="AF96" s="702">
        <v>500000</v>
      </c>
      <c r="AG96" s="702"/>
      <c r="AH96" s="702"/>
      <c r="AI96" s="691"/>
      <c r="AJ96" s="691"/>
      <c r="AK96" s="691"/>
      <c r="AL96" s="691"/>
      <c r="AM96" s="868">
        <f t="shared" si="5"/>
        <v>1500000</v>
      </c>
      <c r="AN96" s="868">
        <f t="shared" si="6"/>
        <v>0</v>
      </c>
      <c r="AO96" s="760">
        <v>5000000</v>
      </c>
      <c r="AP96" s="868">
        <v>8500000</v>
      </c>
      <c r="AQ96" s="706"/>
      <c r="AR96" s="704"/>
      <c r="AS96" s="704"/>
      <c r="AT96" s="704"/>
      <c r="AU96" s="704"/>
      <c r="AV96" s="704"/>
      <c r="AW96" s="704"/>
      <c r="AX96" s="704"/>
      <c r="AY96" s="704"/>
      <c r="AZ96" s="704"/>
      <c r="BA96" s="704"/>
      <c r="BB96" s="704"/>
      <c r="BC96" s="704"/>
      <c r="BD96" s="704"/>
      <c r="BE96" s="704"/>
      <c r="BF96" s="704"/>
      <c r="BG96" s="704"/>
      <c r="BH96" s="704"/>
      <c r="BI96" s="704"/>
      <c r="BJ96" s="704"/>
      <c r="BK96" s="704"/>
      <c r="BL96" s="704"/>
      <c r="BM96" s="704"/>
      <c r="BN96" s="704"/>
      <c r="BO96" s="704"/>
      <c r="BP96" s="704"/>
      <c r="BQ96" s="704"/>
      <c r="BR96" s="704"/>
      <c r="BS96" s="704"/>
      <c r="BT96" s="704"/>
      <c r="BU96" s="704"/>
      <c r="BV96" s="704"/>
      <c r="BW96" s="704"/>
      <c r="BX96" s="704"/>
      <c r="BY96" s="704"/>
      <c r="BZ96" s="704"/>
      <c r="CA96" s="704"/>
      <c r="CB96" s="704"/>
      <c r="CC96" s="704"/>
      <c r="CD96" s="704"/>
      <c r="CE96" s="704"/>
      <c r="CF96" s="704"/>
      <c r="CG96" s="704"/>
      <c r="CH96" s="704"/>
      <c r="CI96" s="704"/>
      <c r="CJ96" s="704"/>
      <c r="CK96" s="704"/>
      <c r="CL96" s="704"/>
      <c r="CM96" s="704"/>
      <c r="CN96" s="704"/>
      <c r="CO96" s="704"/>
      <c r="CP96" s="704"/>
      <c r="CQ96" s="704"/>
      <c r="CR96" s="704"/>
      <c r="CS96" s="704"/>
      <c r="CT96" s="704"/>
      <c r="CU96" s="704"/>
      <c r="CV96" s="704"/>
      <c r="CW96" s="704"/>
      <c r="CX96" s="704"/>
      <c r="CY96" s="704"/>
      <c r="CZ96" s="704"/>
      <c r="DA96" s="704"/>
      <c r="DB96" s="704"/>
      <c r="DC96" s="704"/>
      <c r="DD96" s="704"/>
      <c r="DE96" s="704"/>
      <c r="DF96" s="704"/>
      <c r="DG96" s="704"/>
      <c r="DH96" s="704"/>
      <c r="DI96" s="704"/>
      <c r="DJ96" s="704"/>
      <c r="DK96" s="704"/>
      <c r="DL96" s="704"/>
      <c r="DM96" s="704"/>
      <c r="DN96" s="704"/>
      <c r="DO96" s="704"/>
      <c r="DP96" s="704"/>
      <c r="DQ96" s="704"/>
      <c r="DR96" s="704"/>
      <c r="DS96" s="704"/>
      <c r="DT96" s="704"/>
      <c r="DU96" s="704"/>
      <c r="DV96" s="704"/>
      <c r="DW96" s="704"/>
      <c r="DX96" s="704"/>
      <c r="DY96" s="704"/>
      <c r="DZ96" s="704"/>
      <c r="EA96" s="704"/>
      <c r="EB96" s="704"/>
      <c r="EC96" s="704"/>
      <c r="ED96" s="704"/>
      <c r="EE96" s="704"/>
      <c r="EF96" s="704"/>
      <c r="EG96" s="704"/>
      <c r="EH96" s="704"/>
      <c r="EI96" s="704"/>
      <c r="EJ96" s="704"/>
      <c r="EK96" s="704"/>
      <c r="EL96" s="704"/>
      <c r="EM96" s="704"/>
      <c r="EN96" s="704"/>
      <c r="EO96" s="704"/>
      <c r="EP96" s="704"/>
      <c r="EQ96" s="704"/>
      <c r="ER96" s="704"/>
      <c r="ES96" s="704"/>
      <c r="ET96" s="704"/>
      <c r="EU96" s="704"/>
      <c r="EV96" s="706"/>
      <c r="EW96" s="706"/>
      <c r="EX96" s="706"/>
      <c r="EY96" s="706"/>
      <c r="EZ96" s="706"/>
      <c r="FA96" s="706"/>
      <c r="FB96" s="706"/>
      <c r="FC96" s="706"/>
      <c r="FD96" s="706"/>
      <c r="FE96" s="706"/>
      <c r="FF96" s="706"/>
      <c r="FG96" s="706"/>
      <c r="FH96" s="704"/>
      <c r="FI96" s="704"/>
      <c r="FJ96" s="704"/>
      <c r="FK96" s="704"/>
      <c r="FL96" s="704"/>
      <c r="FM96" s="704"/>
      <c r="FN96" s="704"/>
      <c r="FO96" s="704"/>
      <c r="FP96" s="704"/>
      <c r="FQ96" s="704"/>
      <c r="FR96" s="704"/>
      <c r="FS96" s="704"/>
      <c r="FT96" s="704"/>
      <c r="FU96" s="704"/>
      <c r="FV96" s="704"/>
      <c r="FW96" s="704"/>
      <c r="FX96" s="704"/>
      <c r="FY96" s="704"/>
      <c r="FZ96" s="704"/>
      <c r="GA96" s="704"/>
      <c r="GB96" s="704"/>
      <c r="GC96" s="704"/>
      <c r="GD96" s="704"/>
      <c r="GE96" s="704"/>
      <c r="GF96" s="704"/>
      <c r="GG96" s="704"/>
      <c r="GH96" s="704"/>
      <c r="GI96" s="704"/>
      <c r="GJ96" s="704"/>
      <c r="GK96" s="704"/>
      <c r="GL96" s="704"/>
      <c r="GM96" s="704"/>
      <c r="GN96" s="704"/>
      <c r="GO96" s="706"/>
      <c r="GP96" s="706"/>
      <c r="GQ96" s="706"/>
      <c r="GR96" s="706"/>
      <c r="GS96" s="706"/>
      <c r="GT96" s="706"/>
      <c r="GU96" s="706"/>
      <c r="GV96" s="706"/>
      <c r="GW96" s="706"/>
      <c r="GX96" s="706"/>
      <c r="GY96" s="706"/>
      <c r="GZ96" s="706"/>
      <c r="HA96" s="706"/>
      <c r="HB96" s="706"/>
      <c r="HC96" s="706"/>
      <c r="HD96" s="706"/>
      <c r="HE96" s="706"/>
      <c r="HF96" s="706"/>
      <c r="HG96" s="706"/>
      <c r="HH96" s="706"/>
      <c r="HI96" s="706"/>
      <c r="HJ96" s="706"/>
      <c r="HK96" s="706"/>
      <c r="HL96" s="706"/>
      <c r="HM96" s="706"/>
      <c r="HN96" s="706"/>
      <c r="HO96" s="706"/>
      <c r="HP96" s="706"/>
      <c r="HQ96" s="706"/>
      <c r="HR96" s="704"/>
      <c r="HS96" s="704"/>
      <c r="HT96" s="704"/>
      <c r="HU96" s="704"/>
      <c r="HV96" s="704"/>
      <c r="HW96" s="704"/>
      <c r="HX96" s="704"/>
      <c r="HY96" s="704"/>
      <c r="HZ96" s="704"/>
      <c r="IA96" s="706"/>
      <c r="IB96" s="706"/>
      <c r="IC96" s="706"/>
      <c r="ID96" s="706"/>
      <c r="IE96" s="706"/>
      <c r="IF96" s="706"/>
      <c r="IG96" s="706"/>
      <c r="IH96" s="706"/>
      <c r="II96" s="706"/>
      <c r="IJ96" s="706"/>
      <c r="IK96" s="706"/>
      <c r="IL96" s="706"/>
      <c r="IM96" s="706"/>
      <c r="IN96" s="706"/>
      <c r="IO96" s="706"/>
      <c r="IP96" s="706"/>
      <c r="IQ96" s="706"/>
      <c r="IR96" s="706"/>
      <c r="IS96" s="706"/>
      <c r="IT96" s="706"/>
      <c r="IU96" s="706"/>
      <c r="IV96" s="706"/>
      <c r="IW96" s="706"/>
      <c r="JA96" s="706"/>
      <c r="JB96" s="706"/>
      <c r="JC96" s="706"/>
      <c r="JD96" s="706"/>
      <c r="JE96" s="706"/>
      <c r="JF96" s="706"/>
      <c r="JG96" s="706"/>
      <c r="JH96" s="706"/>
      <c r="JI96" s="706"/>
    </row>
    <row r="97" spans="1:274" s="878" customFormat="1" ht="23.1" customHeight="1" x14ac:dyDescent="0.25">
      <c r="A97" s="691">
        <v>167</v>
      </c>
      <c r="B97" s="693" t="s">
        <v>1316</v>
      </c>
      <c r="C97" s="696">
        <v>255</v>
      </c>
      <c r="D97" s="697">
        <v>572</v>
      </c>
      <c r="E97" s="707">
        <v>12</v>
      </c>
      <c r="F97" s="699" t="s">
        <v>1327</v>
      </c>
      <c r="G97" s="699" t="s">
        <v>1572</v>
      </c>
      <c r="H97" s="767" t="s">
        <v>1112</v>
      </c>
      <c r="I97" s="752" t="s">
        <v>1113</v>
      </c>
      <c r="J97" s="761" t="s">
        <v>1135</v>
      </c>
      <c r="K97" s="753" t="s">
        <v>1115</v>
      </c>
      <c r="L97" s="753" t="s">
        <v>1116</v>
      </c>
      <c r="M97" s="753" t="s">
        <v>1199</v>
      </c>
      <c r="N97" s="753" t="s">
        <v>1317</v>
      </c>
      <c r="O97" s="753" t="s">
        <v>1317</v>
      </c>
      <c r="P97" s="753" t="s">
        <v>1317</v>
      </c>
      <c r="Q97" s="781">
        <v>30</v>
      </c>
      <c r="R97" s="781">
        <v>30</v>
      </c>
      <c r="S97" s="755">
        <v>2</v>
      </c>
      <c r="T97" s="769">
        <v>2.2000000000000002</v>
      </c>
      <c r="U97" s="771">
        <v>41275</v>
      </c>
      <c r="V97" s="771">
        <v>41426</v>
      </c>
      <c r="W97" s="874">
        <v>25</v>
      </c>
      <c r="X97" s="875"/>
      <c r="Y97" s="876">
        <v>164000</v>
      </c>
      <c r="Z97" s="875">
        <f t="shared" si="4"/>
        <v>164000</v>
      </c>
      <c r="AA97" s="691"/>
      <c r="AB97" s="691"/>
      <c r="AC97" s="691"/>
      <c r="AD97" s="691">
        <v>50000</v>
      </c>
      <c r="AE97" s="691">
        <v>114000</v>
      </c>
      <c r="AF97" s="691"/>
      <c r="AG97" s="691"/>
      <c r="AH97" s="691"/>
      <c r="AI97" s="691"/>
      <c r="AJ97" s="691"/>
      <c r="AK97" s="691"/>
      <c r="AL97" s="691"/>
      <c r="AM97" s="868">
        <f t="shared" si="5"/>
        <v>164000</v>
      </c>
      <c r="AN97" s="868">
        <f t="shared" si="6"/>
        <v>0</v>
      </c>
      <c r="AO97" s="691"/>
      <c r="AP97" s="868"/>
      <c r="AQ97" s="706"/>
      <c r="AR97" s="704"/>
      <c r="AS97" s="704"/>
      <c r="AT97" s="704"/>
      <c r="AU97" s="704"/>
      <c r="AV97" s="704"/>
      <c r="AW97" s="704"/>
      <c r="AX97" s="704"/>
      <c r="AY97" s="704"/>
      <c r="AZ97" s="704"/>
      <c r="BA97" s="704"/>
      <c r="BB97" s="704"/>
      <c r="BC97" s="704"/>
      <c r="BD97" s="704"/>
      <c r="BE97" s="704"/>
      <c r="BF97" s="704"/>
      <c r="BG97" s="704"/>
      <c r="BH97" s="704"/>
      <c r="BI97" s="704"/>
      <c r="BJ97" s="704"/>
      <c r="BK97" s="704"/>
      <c r="BL97" s="704"/>
      <c r="BM97" s="704"/>
      <c r="BN97" s="704"/>
      <c r="BO97" s="704"/>
      <c r="BP97" s="704"/>
      <c r="BQ97" s="704"/>
      <c r="BR97" s="704"/>
      <c r="BS97" s="704"/>
      <c r="BT97" s="704"/>
      <c r="BU97" s="704"/>
      <c r="BV97" s="704"/>
      <c r="BW97" s="704"/>
      <c r="BX97" s="704"/>
      <c r="BY97" s="704"/>
      <c r="BZ97" s="704"/>
      <c r="CA97" s="704"/>
      <c r="CB97" s="704"/>
      <c r="CC97" s="704"/>
      <c r="CD97" s="704"/>
      <c r="CE97" s="704"/>
      <c r="CF97" s="704"/>
      <c r="CG97" s="704"/>
      <c r="CH97" s="704"/>
      <c r="CI97" s="704"/>
      <c r="CJ97" s="704"/>
      <c r="CK97" s="704"/>
      <c r="CL97" s="704"/>
      <c r="CM97" s="704"/>
      <c r="CN97" s="704"/>
      <c r="CO97" s="704"/>
      <c r="CP97" s="704"/>
      <c r="CQ97" s="704"/>
      <c r="CR97" s="704"/>
      <c r="CS97" s="704"/>
      <c r="CT97" s="704"/>
      <c r="CU97" s="704"/>
      <c r="CV97" s="704"/>
      <c r="CW97" s="704"/>
      <c r="CX97" s="704"/>
      <c r="CY97" s="704"/>
      <c r="CZ97" s="704"/>
      <c r="DA97" s="704"/>
      <c r="DB97" s="704"/>
      <c r="DC97" s="704"/>
      <c r="DD97" s="704"/>
      <c r="DE97" s="704"/>
      <c r="DF97" s="704"/>
      <c r="DG97" s="704"/>
      <c r="DH97" s="704"/>
      <c r="DI97" s="704"/>
      <c r="DJ97" s="704"/>
      <c r="DK97" s="704"/>
      <c r="DL97" s="704"/>
      <c r="DM97" s="704"/>
      <c r="DN97" s="704"/>
      <c r="DO97" s="704"/>
      <c r="DP97" s="704"/>
      <c r="DQ97" s="704"/>
      <c r="DR97" s="704"/>
      <c r="DS97" s="704"/>
      <c r="DT97" s="704"/>
      <c r="DU97" s="704"/>
      <c r="DV97" s="704"/>
      <c r="DW97" s="704"/>
      <c r="DX97" s="704"/>
      <c r="DY97" s="704"/>
      <c r="DZ97" s="704"/>
      <c r="EA97" s="704"/>
      <c r="EB97" s="704"/>
      <c r="EC97" s="704"/>
      <c r="ED97" s="704"/>
      <c r="EE97" s="704"/>
      <c r="EF97" s="704"/>
      <c r="EG97" s="704"/>
      <c r="EH97" s="704"/>
      <c r="EI97" s="704"/>
      <c r="EJ97" s="704"/>
      <c r="EK97" s="704"/>
      <c r="EL97" s="704"/>
      <c r="EM97" s="704"/>
      <c r="EN97" s="704"/>
      <c r="EO97" s="704"/>
      <c r="EP97" s="704"/>
      <c r="EQ97" s="704"/>
      <c r="ER97" s="704"/>
      <c r="ES97" s="704"/>
      <c r="ET97" s="704"/>
      <c r="EU97" s="704"/>
      <c r="EV97" s="704"/>
      <c r="EW97" s="704"/>
      <c r="EX97" s="704"/>
      <c r="EY97" s="704"/>
      <c r="EZ97" s="704"/>
      <c r="FA97" s="704"/>
      <c r="FB97" s="704"/>
      <c r="FC97" s="704"/>
      <c r="FD97" s="704"/>
      <c r="FE97" s="704"/>
      <c r="FF97" s="704"/>
      <c r="FG97" s="704"/>
      <c r="FH97" s="706"/>
      <c r="FI97" s="704"/>
      <c r="FJ97" s="704"/>
      <c r="FK97" s="706"/>
      <c r="FL97" s="706"/>
      <c r="FM97" s="706"/>
      <c r="FN97" s="706"/>
      <c r="FO97" s="706"/>
      <c r="FP97" s="706"/>
      <c r="FQ97" s="706"/>
      <c r="FR97" s="706"/>
      <c r="FS97" s="706"/>
      <c r="FT97" s="706"/>
      <c r="FU97" s="706"/>
      <c r="FV97" s="706"/>
      <c r="FW97" s="706"/>
      <c r="FX97" s="706"/>
      <c r="FY97" s="706"/>
      <c r="FZ97" s="706"/>
      <c r="GA97" s="706"/>
      <c r="GB97" s="706"/>
      <c r="GC97" s="706"/>
      <c r="GD97" s="706"/>
      <c r="GE97" s="706"/>
      <c r="GF97" s="706"/>
      <c r="GG97" s="706"/>
      <c r="GH97" s="706"/>
      <c r="GI97" s="706"/>
      <c r="GJ97" s="706"/>
      <c r="GK97" s="706"/>
      <c r="GL97" s="706"/>
      <c r="GM97" s="706"/>
      <c r="GN97" s="706"/>
      <c r="GO97" s="704"/>
      <c r="JA97" s="706"/>
      <c r="JB97" s="706"/>
      <c r="JC97" s="706"/>
      <c r="JD97" s="706"/>
      <c r="JE97" s="706"/>
      <c r="JF97" s="706"/>
      <c r="JG97" s="706"/>
      <c r="JH97" s="706"/>
    </row>
    <row r="98" spans="1:274" s="878" customFormat="1" ht="23.1" customHeight="1" x14ac:dyDescent="0.25">
      <c r="A98" s="691">
        <v>232</v>
      </c>
      <c r="B98" s="693" t="s">
        <v>1206</v>
      </c>
      <c r="C98" s="696">
        <v>216</v>
      </c>
      <c r="D98" s="697">
        <v>632</v>
      </c>
      <c r="E98" s="707" t="s">
        <v>1122</v>
      </c>
      <c r="F98" s="699" t="s">
        <v>1121</v>
      </c>
      <c r="G98" s="700" t="s">
        <v>1231</v>
      </c>
      <c r="H98" s="751" t="s">
        <v>1127</v>
      </c>
      <c r="I98" s="767" t="s">
        <v>1113</v>
      </c>
      <c r="J98" s="753" t="s">
        <v>1139</v>
      </c>
      <c r="K98" s="761" t="s">
        <v>1115</v>
      </c>
      <c r="L98" s="761" t="s">
        <v>1116</v>
      </c>
      <c r="M98" s="753" t="s">
        <v>1140</v>
      </c>
      <c r="N98" s="753" t="s">
        <v>1141</v>
      </c>
      <c r="O98" s="753" t="s">
        <v>1128</v>
      </c>
      <c r="P98" s="753" t="s">
        <v>1227</v>
      </c>
      <c r="Q98" s="781">
        <v>30</v>
      </c>
      <c r="R98" s="753" t="s">
        <v>1160</v>
      </c>
      <c r="S98" s="755">
        <v>2</v>
      </c>
      <c r="T98" s="775">
        <v>2.11</v>
      </c>
      <c r="U98" s="771">
        <v>41456</v>
      </c>
      <c r="V98" s="772">
        <v>42522</v>
      </c>
      <c r="W98" s="701">
        <v>25</v>
      </c>
      <c r="X98" s="875"/>
      <c r="Y98" s="877"/>
      <c r="Z98" s="875">
        <f t="shared" si="4"/>
        <v>0</v>
      </c>
      <c r="AA98" s="702"/>
      <c r="AB98" s="702"/>
      <c r="AC98" s="702"/>
      <c r="AD98" s="702"/>
      <c r="AE98" s="702"/>
      <c r="AF98" s="702"/>
      <c r="AG98" s="702"/>
      <c r="AH98" s="702"/>
      <c r="AI98" s="691"/>
      <c r="AJ98" s="691"/>
      <c r="AK98" s="691"/>
      <c r="AL98" s="691"/>
      <c r="AM98" s="868">
        <f t="shared" si="5"/>
        <v>0</v>
      </c>
      <c r="AN98" s="868">
        <f t="shared" si="6"/>
        <v>0</v>
      </c>
      <c r="AO98" s="760"/>
      <c r="AP98" s="868">
        <v>900000</v>
      </c>
      <c r="AQ98" s="706"/>
      <c r="AR98" s="704"/>
      <c r="AS98" s="704"/>
      <c r="AT98" s="704"/>
      <c r="AU98" s="704"/>
      <c r="AV98" s="704"/>
      <c r="AW98" s="704"/>
      <c r="AX98" s="704"/>
      <c r="AY98" s="704"/>
      <c r="AZ98" s="704"/>
      <c r="BA98" s="704"/>
      <c r="BB98" s="704"/>
      <c r="BC98" s="704"/>
      <c r="BD98" s="704"/>
      <c r="BE98" s="704"/>
      <c r="BF98" s="704"/>
      <c r="BG98" s="704"/>
      <c r="BH98" s="704"/>
      <c r="BI98" s="704"/>
      <c r="BJ98" s="704"/>
      <c r="BK98" s="704"/>
      <c r="BL98" s="704"/>
      <c r="BM98" s="704"/>
      <c r="BN98" s="704"/>
      <c r="BO98" s="704"/>
      <c r="BP98" s="704"/>
      <c r="BQ98" s="704"/>
      <c r="BR98" s="704"/>
      <c r="BS98" s="704"/>
      <c r="BT98" s="704"/>
      <c r="BU98" s="704"/>
      <c r="BV98" s="704"/>
      <c r="BW98" s="704"/>
      <c r="BX98" s="704"/>
      <c r="BY98" s="704"/>
      <c r="BZ98" s="704"/>
      <c r="CA98" s="704"/>
      <c r="CB98" s="704"/>
      <c r="CC98" s="704"/>
      <c r="CD98" s="704"/>
      <c r="CE98" s="704"/>
      <c r="CF98" s="704"/>
      <c r="CG98" s="704"/>
      <c r="CH98" s="704"/>
      <c r="CI98" s="704"/>
      <c r="CJ98" s="704"/>
      <c r="CK98" s="704"/>
      <c r="CL98" s="704"/>
      <c r="CM98" s="704"/>
      <c r="CN98" s="704"/>
      <c r="CO98" s="704"/>
      <c r="CP98" s="704"/>
      <c r="CQ98" s="704"/>
      <c r="CR98" s="704"/>
      <c r="CS98" s="704"/>
      <c r="CT98" s="704"/>
      <c r="CU98" s="704"/>
      <c r="CV98" s="704"/>
      <c r="CW98" s="704"/>
      <c r="CX98" s="704"/>
      <c r="CY98" s="704"/>
      <c r="CZ98" s="704"/>
      <c r="DA98" s="704"/>
      <c r="DB98" s="704"/>
      <c r="DC98" s="704"/>
      <c r="DD98" s="704"/>
      <c r="DE98" s="704"/>
      <c r="DF98" s="704"/>
      <c r="DG98" s="704"/>
      <c r="DH98" s="704"/>
      <c r="DI98" s="704"/>
      <c r="DJ98" s="704"/>
      <c r="DK98" s="704"/>
      <c r="DL98" s="704"/>
      <c r="DM98" s="704"/>
      <c r="DN98" s="704"/>
      <c r="DO98" s="704"/>
      <c r="DP98" s="704"/>
      <c r="DQ98" s="704"/>
      <c r="DR98" s="704"/>
      <c r="DS98" s="704"/>
      <c r="DT98" s="704"/>
      <c r="DU98" s="704"/>
      <c r="DV98" s="704"/>
      <c r="DW98" s="704"/>
      <c r="DX98" s="704"/>
      <c r="DY98" s="704"/>
      <c r="DZ98" s="704"/>
      <c r="EA98" s="704"/>
      <c r="EB98" s="704"/>
      <c r="EC98" s="704"/>
      <c r="ED98" s="704"/>
      <c r="EE98" s="704"/>
      <c r="EF98" s="704"/>
      <c r="EG98" s="704"/>
      <c r="EH98" s="704"/>
      <c r="EI98" s="704"/>
      <c r="EJ98" s="704"/>
      <c r="EK98" s="704"/>
      <c r="EL98" s="704"/>
      <c r="EM98" s="704"/>
      <c r="EN98" s="704"/>
      <c r="EO98" s="704"/>
      <c r="EP98" s="704"/>
      <c r="EQ98" s="704"/>
      <c r="ER98" s="704"/>
      <c r="ES98" s="704"/>
      <c r="ET98" s="704"/>
      <c r="EU98" s="704"/>
      <c r="EV98" s="704"/>
      <c r="EW98" s="704"/>
      <c r="EX98" s="704"/>
      <c r="EY98" s="704"/>
      <c r="EZ98" s="704"/>
      <c r="FA98" s="704"/>
      <c r="FB98" s="704"/>
      <c r="FC98" s="704"/>
      <c r="FD98" s="704"/>
      <c r="FE98" s="704"/>
      <c r="FF98" s="704"/>
      <c r="FG98" s="704"/>
      <c r="FH98" s="706"/>
      <c r="FI98" s="706"/>
      <c r="FJ98" s="706"/>
      <c r="FK98" s="706"/>
      <c r="FL98" s="706"/>
      <c r="FM98" s="706"/>
      <c r="FN98" s="706"/>
      <c r="FO98" s="706"/>
      <c r="FP98" s="706"/>
      <c r="FQ98" s="706"/>
      <c r="FR98" s="706"/>
      <c r="FS98" s="706"/>
      <c r="FT98" s="706"/>
      <c r="FU98" s="706"/>
      <c r="FV98" s="706"/>
      <c r="FW98" s="706"/>
      <c r="FX98" s="706"/>
      <c r="FY98" s="706"/>
      <c r="FZ98" s="706"/>
      <c r="GA98" s="706"/>
      <c r="GB98" s="706"/>
      <c r="GC98" s="706"/>
      <c r="GD98" s="706"/>
      <c r="GE98" s="706"/>
      <c r="GF98" s="706"/>
      <c r="GG98" s="706"/>
      <c r="GH98" s="706"/>
      <c r="GI98" s="706"/>
      <c r="GJ98" s="706"/>
      <c r="GK98" s="706"/>
      <c r="GL98" s="706"/>
      <c r="GM98" s="706"/>
      <c r="GN98" s="704"/>
      <c r="GO98" s="706"/>
      <c r="GP98" s="746"/>
      <c r="GQ98" s="704"/>
      <c r="GR98" s="704"/>
      <c r="GS98" s="704"/>
      <c r="GT98" s="704"/>
      <c r="GU98" s="704"/>
      <c r="GV98" s="704"/>
      <c r="GW98" s="704"/>
      <c r="GX98" s="704"/>
      <c r="GY98" s="704"/>
      <c r="GZ98" s="704"/>
      <c r="HA98" s="704"/>
      <c r="HB98" s="704"/>
      <c r="HC98" s="704"/>
      <c r="HD98" s="704"/>
      <c r="HE98" s="704"/>
      <c r="HF98" s="704"/>
      <c r="HG98" s="704"/>
      <c r="HH98" s="704"/>
      <c r="HI98" s="704"/>
      <c r="HJ98" s="704"/>
      <c r="HK98" s="704"/>
      <c r="HL98" s="704"/>
      <c r="HM98" s="704"/>
      <c r="HN98" s="704"/>
      <c r="HO98" s="704"/>
      <c r="HP98" s="704"/>
      <c r="HQ98" s="704"/>
      <c r="HR98" s="706"/>
      <c r="HS98" s="706"/>
      <c r="HT98" s="706"/>
      <c r="HU98" s="706"/>
      <c r="HV98" s="706"/>
      <c r="HW98" s="706"/>
      <c r="HX98" s="706"/>
      <c r="HY98" s="706"/>
      <c r="HZ98" s="706"/>
      <c r="IA98" s="706"/>
      <c r="IB98" s="706"/>
      <c r="IC98" s="706"/>
      <c r="ID98" s="706"/>
      <c r="IE98" s="706"/>
      <c r="IF98" s="706"/>
      <c r="IG98" s="706"/>
      <c r="IH98" s="706"/>
      <c r="II98" s="706"/>
      <c r="IJ98" s="706"/>
      <c r="IK98" s="706"/>
      <c r="IL98" s="706"/>
      <c r="IM98" s="706"/>
      <c r="IN98" s="706"/>
      <c r="IO98" s="706"/>
      <c r="IP98" s="706"/>
      <c r="IQ98" s="706"/>
      <c r="IR98" s="706"/>
      <c r="IS98" s="706"/>
      <c r="IT98" s="706"/>
      <c r="IU98" s="706"/>
      <c r="IV98" s="704"/>
      <c r="IW98" s="704"/>
      <c r="IX98" s="704"/>
      <c r="IY98" s="704"/>
      <c r="IZ98" s="704"/>
      <c r="JJ98" s="706"/>
      <c r="JK98" s="706"/>
      <c r="JL98" s="706"/>
      <c r="JM98" s="706"/>
      <c r="JN98" s="706"/>
    </row>
    <row r="99" spans="1:274" s="878" customFormat="1" ht="23.1" customHeight="1" x14ac:dyDescent="0.25">
      <c r="A99" s="691">
        <v>306</v>
      </c>
      <c r="B99" s="693" t="s">
        <v>1316</v>
      </c>
      <c r="C99" s="691">
        <v>255</v>
      </c>
      <c r="D99" s="697">
        <v>672</v>
      </c>
      <c r="E99" s="729">
        <v>19</v>
      </c>
      <c r="F99" s="692" t="s">
        <v>1327</v>
      </c>
      <c r="G99" s="692" t="s">
        <v>1579</v>
      </c>
      <c r="H99" s="767" t="s">
        <v>1127</v>
      </c>
      <c r="I99" s="752" t="s">
        <v>1113</v>
      </c>
      <c r="J99" s="730" t="s">
        <v>1135</v>
      </c>
      <c r="K99" s="730" t="s">
        <v>1115</v>
      </c>
      <c r="L99" s="730" t="s">
        <v>1116</v>
      </c>
      <c r="M99" s="753" t="s">
        <v>1199</v>
      </c>
      <c r="N99" s="753" t="s">
        <v>1317</v>
      </c>
      <c r="O99" s="753" t="s">
        <v>1317</v>
      </c>
      <c r="P99" s="753" t="s">
        <v>1554</v>
      </c>
      <c r="Q99" s="945" t="s">
        <v>1580</v>
      </c>
      <c r="R99" s="945" t="s">
        <v>1580</v>
      </c>
      <c r="S99" s="755">
        <v>2</v>
      </c>
      <c r="T99" s="769">
        <v>2.2000000000000002</v>
      </c>
      <c r="U99" s="757">
        <v>41275</v>
      </c>
      <c r="V99" s="757">
        <v>41426</v>
      </c>
      <c r="W99" s="731">
        <v>25</v>
      </c>
      <c r="X99" s="875"/>
      <c r="Y99" s="876">
        <v>500000</v>
      </c>
      <c r="Z99" s="875">
        <f t="shared" si="4"/>
        <v>500000</v>
      </c>
      <c r="AA99" s="717">
        <v>250000</v>
      </c>
      <c r="AB99" s="717">
        <v>250000</v>
      </c>
      <c r="AC99" s="717"/>
      <c r="AD99" s="717"/>
      <c r="AE99" s="717"/>
      <c r="AF99" s="717"/>
      <c r="AG99" s="717"/>
      <c r="AH99" s="717"/>
      <c r="AI99" s="717"/>
      <c r="AJ99" s="717"/>
      <c r="AK99" s="717"/>
      <c r="AL99" s="717"/>
      <c r="AM99" s="868">
        <f t="shared" si="5"/>
        <v>500000</v>
      </c>
      <c r="AN99" s="868">
        <f t="shared" si="6"/>
        <v>0</v>
      </c>
      <c r="AO99" s="717"/>
      <c r="AP99" s="868"/>
      <c r="AQ99" s="706"/>
      <c r="AR99" s="706"/>
      <c r="AS99" s="706"/>
      <c r="AT99" s="706"/>
      <c r="AU99" s="706"/>
      <c r="AV99" s="706"/>
      <c r="AW99" s="706"/>
      <c r="AX99" s="706"/>
      <c r="AY99" s="706"/>
      <c r="AZ99" s="706"/>
      <c r="BA99" s="706"/>
      <c r="BB99" s="706"/>
      <c r="BC99" s="706"/>
      <c r="BD99" s="706"/>
      <c r="BE99" s="706"/>
      <c r="BF99" s="706"/>
      <c r="BG99" s="706"/>
      <c r="BH99" s="706"/>
      <c r="BI99" s="706"/>
      <c r="BJ99" s="706"/>
      <c r="BK99" s="706"/>
      <c r="BL99" s="706"/>
      <c r="BM99" s="706"/>
      <c r="BN99" s="706"/>
      <c r="BO99" s="706"/>
      <c r="BP99" s="706"/>
      <c r="BQ99" s="706"/>
      <c r="BR99" s="706"/>
      <c r="BS99" s="706"/>
      <c r="BT99" s="706"/>
      <c r="BU99" s="706"/>
      <c r="BV99" s="706"/>
      <c r="BW99" s="706"/>
      <c r="BX99" s="706"/>
      <c r="BY99" s="706"/>
      <c r="BZ99" s="706"/>
      <c r="CA99" s="706"/>
      <c r="CB99" s="706"/>
      <c r="CC99" s="706"/>
      <c r="CD99" s="706"/>
      <c r="CE99" s="706"/>
      <c r="CF99" s="706"/>
      <c r="CG99" s="706"/>
      <c r="CH99" s="706"/>
      <c r="CI99" s="706"/>
      <c r="CJ99" s="706"/>
      <c r="CK99" s="706"/>
      <c r="CL99" s="706"/>
      <c r="CM99" s="706"/>
      <c r="CN99" s="706"/>
      <c r="CO99" s="706"/>
      <c r="CP99" s="706"/>
      <c r="CQ99" s="706"/>
      <c r="CR99" s="706"/>
      <c r="CS99" s="706"/>
      <c r="CT99" s="706"/>
      <c r="CU99" s="706"/>
      <c r="CV99" s="706"/>
      <c r="CW99" s="706"/>
      <c r="CX99" s="706"/>
      <c r="CY99" s="706"/>
      <c r="CZ99" s="706"/>
      <c r="DA99" s="706"/>
      <c r="DB99" s="706"/>
      <c r="DC99" s="706"/>
      <c r="DD99" s="706"/>
      <c r="DE99" s="706"/>
      <c r="DF99" s="706"/>
      <c r="DG99" s="706"/>
      <c r="DH99" s="706"/>
      <c r="DI99" s="706"/>
      <c r="DJ99" s="706"/>
      <c r="DK99" s="706"/>
      <c r="DL99" s="706"/>
      <c r="DM99" s="706"/>
      <c r="DN99" s="706"/>
      <c r="DO99" s="706"/>
      <c r="DP99" s="706"/>
      <c r="DQ99" s="706"/>
      <c r="DR99" s="706"/>
      <c r="DS99" s="706"/>
      <c r="DT99" s="706"/>
      <c r="DU99" s="706"/>
      <c r="DV99" s="706"/>
      <c r="DW99" s="706"/>
      <c r="DX99" s="706"/>
      <c r="DY99" s="706"/>
      <c r="DZ99" s="706"/>
      <c r="EA99" s="706"/>
      <c r="EB99" s="706"/>
      <c r="EC99" s="706"/>
      <c r="ED99" s="706"/>
      <c r="EE99" s="706"/>
      <c r="EF99" s="706"/>
      <c r="EG99" s="706"/>
      <c r="EH99" s="706"/>
      <c r="EI99" s="706"/>
      <c r="EJ99" s="706"/>
      <c r="EK99" s="706"/>
      <c r="EL99" s="706"/>
      <c r="EM99" s="706"/>
      <c r="EN99" s="706"/>
      <c r="EO99" s="706"/>
      <c r="EP99" s="706"/>
      <c r="EQ99" s="706"/>
      <c r="ER99" s="706"/>
      <c r="ES99" s="706"/>
      <c r="ET99" s="706"/>
      <c r="EU99" s="706"/>
      <c r="EV99" s="706"/>
      <c r="EW99" s="706"/>
      <c r="EX99" s="706"/>
      <c r="EY99" s="706"/>
      <c r="EZ99" s="706"/>
      <c r="FA99" s="706"/>
      <c r="FB99" s="706"/>
      <c r="FC99" s="706"/>
      <c r="FD99" s="706"/>
      <c r="FE99" s="706"/>
      <c r="FF99" s="706"/>
      <c r="FG99" s="706"/>
      <c r="FH99" s="706"/>
      <c r="FI99" s="704"/>
      <c r="FJ99" s="704"/>
      <c r="FK99" s="706"/>
      <c r="FL99" s="706"/>
      <c r="FM99" s="704"/>
      <c r="FN99" s="704"/>
      <c r="FO99" s="704"/>
      <c r="FP99" s="704"/>
      <c r="FQ99" s="704"/>
      <c r="FR99" s="704"/>
      <c r="FS99" s="704"/>
      <c r="FT99" s="704"/>
      <c r="FU99" s="704"/>
      <c r="FV99" s="704"/>
      <c r="FW99" s="704"/>
      <c r="FX99" s="704"/>
      <c r="FY99" s="704"/>
      <c r="FZ99" s="704"/>
      <c r="GA99" s="704"/>
      <c r="GB99" s="704"/>
      <c r="GC99" s="704"/>
      <c r="GD99" s="704"/>
      <c r="GE99" s="704"/>
      <c r="GF99" s="704"/>
      <c r="GG99" s="704"/>
      <c r="GH99" s="704"/>
      <c r="GI99" s="704"/>
      <c r="GJ99" s="704"/>
      <c r="GK99" s="704"/>
      <c r="GL99" s="704"/>
      <c r="GM99" s="704"/>
      <c r="GN99" s="706"/>
      <c r="GO99" s="704"/>
    </row>
    <row r="100" spans="1:274" s="878" customFormat="1" ht="23.1" customHeight="1" x14ac:dyDescent="0.25">
      <c r="A100" s="691">
        <v>17</v>
      </c>
      <c r="B100" s="693" t="s">
        <v>1154</v>
      </c>
      <c r="C100" s="696">
        <v>205</v>
      </c>
      <c r="D100" s="697">
        <v>532</v>
      </c>
      <c r="E100" s="707">
        <v>8</v>
      </c>
      <c r="F100" s="699" t="s">
        <v>1121</v>
      </c>
      <c r="G100" s="700" t="s">
        <v>1159</v>
      </c>
      <c r="H100" s="751" t="s">
        <v>1112</v>
      </c>
      <c r="I100" s="767" t="s">
        <v>1113</v>
      </c>
      <c r="J100" s="753" t="s">
        <v>1139</v>
      </c>
      <c r="K100" s="761" t="s">
        <v>1115</v>
      </c>
      <c r="L100" s="761" t="s">
        <v>1124</v>
      </c>
      <c r="M100" s="753" t="s">
        <v>1140</v>
      </c>
      <c r="N100" s="753" t="s">
        <v>1155</v>
      </c>
      <c r="O100" s="753" t="s">
        <v>1155</v>
      </c>
      <c r="P100" s="753" t="s">
        <v>1156</v>
      </c>
      <c r="Q100" s="753" t="s">
        <v>1160</v>
      </c>
      <c r="R100" s="753" t="s">
        <v>1160</v>
      </c>
      <c r="S100" s="755">
        <v>1</v>
      </c>
      <c r="T100" s="763">
        <v>1.3</v>
      </c>
      <c r="U100" s="771">
        <v>41456</v>
      </c>
      <c r="V100" s="772">
        <v>42522</v>
      </c>
      <c r="W100" s="701">
        <v>25</v>
      </c>
      <c r="X100" s="875">
        <v>150000</v>
      </c>
      <c r="Y100" s="877"/>
      <c r="Z100" s="875">
        <f t="shared" si="4"/>
        <v>150000</v>
      </c>
      <c r="AA100" s="702"/>
      <c r="AB100" s="702"/>
      <c r="AC100" s="702"/>
      <c r="AD100" s="702">
        <v>150000</v>
      </c>
      <c r="AE100" s="702"/>
      <c r="AF100" s="702"/>
      <c r="AG100" s="702"/>
      <c r="AH100" s="702"/>
      <c r="AI100" s="691"/>
      <c r="AJ100" s="691"/>
      <c r="AK100" s="691"/>
      <c r="AL100" s="691"/>
      <c r="AM100" s="868">
        <f t="shared" si="5"/>
        <v>150000</v>
      </c>
      <c r="AN100" s="868">
        <f t="shared" si="6"/>
        <v>0</v>
      </c>
      <c r="AO100" s="760">
        <v>100000</v>
      </c>
      <c r="AP100" s="868">
        <v>50000</v>
      </c>
      <c r="AQ100" s="706"/>
      <c r="AR100" s="704"/>
      <c r="AS100" s="704"/>
      <c r="AT100" s="704"/>
      <c r="AU100" s="704"/>
      <c r="AV100" s="704"/>
      <c r="AW100" s="704"/>
      <c r="AX100" s="704"/>
      <c r="AY100" s="704"/>
      <c r="AZ100" s="704"/>
      <c r="BA100" s="704"/>
      <c r="BB100" s="704"/>
      <c r="BC100" s="704"/>
      <c r="BD100" s="704"/>
      <c r="BE100" s="704"/>
      <c r="BF100" s="704"/>
      <c r="BG100" s="704"/>
      <c r="BH100" s="704"/>
      <c r="BI100" s="704"/>
      <c r="BJ100" s="704"/>
      <c r="BK100" s="704"/>
      <c r="BL100" s="704"/>
      <c r="BM100" s="704"/>
      <c r="BN100" s="704"/>
      <c r="BO100" s="704"/>
      <c r="BP100" s="704"/>
      <c r="BQ100" s="704"/>
      <c r="BR100" s="704"/>
      <c r="BS100" s="704"/>
      <c r="BT100" s="704"/>
      <c r="BU100" s="704"/>
      <c r="BV100" s="704"/>
      <c r="BW100" s="704"/>
      <c r="BX100" s="704"/>
      <c r="BY100" s="704"/>
      <c r="BZ100" s="704"/>
      <c r="CA100" s="704"/>
      <c r="CB100" s="704"/>
      <c r="CC100" s="704"/>
      <c r="CD100" s="704"/>
      <c r="CE100" s="704"/>
      <c r="CF100" s="704"/>
      <c r="CG100" s="704"/>
      <c r="CH100" s="704"/>
      <c r="CI100" s="704"/>
      <c r="CJ100" s="704"/>
      <c r="CK100" s="704"/>
      <c r="CL100" s="704"/>
      <c r="CM100" s="704"/>
      <c r="CN100" s="704"/>
      <c r="CO100" s="704"/>
      <c r="CP100" s="704"/>
      <c r="CQ100" s="704"/>
      <c r="CR100" s="704"/>
      <c r="CS100" s="704"/>
      <c r="CT100" s="704"/>
      <c r="CU100" s="704"/>
      <c r="CV100" s="704"/>
      <c r="CW100" s="704"/>
      <c r="CX100" s="704"/>
      <c r="CY100" s="704"/>
      <c r="CZ100" s="704"/>
      <c r="DA100" s="704"/>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704"/>
      <c r="DW100" s="704"/>
      <c r="DX100" s="704"/>
      <c r="DY100" s="704"/>
      <c r="DZ100" s="704"/>
      <c r="EA100" s="704"/>
      <c r="EB100" s="704"/>
      <c r="EC100" s="704"/>
      <c r="ED100" s="704"/>
      <c r="EE100" s="704"/>
      <c r="EF100" s="704"/>
      <c r="EG100" s="704"/>
      <c r="EH100" s="704"/>
      <c r="EI100" s="704"/>
      <c r="EJ100" s="704"/>
      <c r="EK100" s="704"/>
      <c r="EL100" s="704"/>
      <c r="EM100" s="704"/>
      <c r="EN100" s="704"/>
      <c r="EO100" s="704"/>
      <c r="EP100" s="704"/>
      <c r="EQ100" s="704"/>
      <c r="ER100" s="704"/>
      <c r="ES100" s="704"/>
      <c r="ET100" s="704"/>
      <c r="EU100" s="704"/>
      <c r="EV100" s="704"/>
      <c r="EW100" s="704"/>
      <c r="EX100" s="704"/>
      <c r="EY100" s="704"/>
      <c r="EZ100" s="704"/>
      <c r="FA100" s="704"/>
      <c r="FB100" s="704"/>
      <c r="FC100" s="704"/>
      <c r="FD100" s="704"/>
      <c r="FE100" s="704"/>
      <c r="FF100" s="704"/>
      <c r="FG100" s="704"/>
      <c r="FH100" s="706"/>
      <c r="FI100" s="704"/>
      <c r="FJ100" s="704"/>
      <c r="FK100" s="711"/>
      <c r="FL100" s="711"/>
      <c r="FM100" s="711"/>
      <c r="FN100" s="711"/>
      <c r="FO100" s="711"/>
      <c r="FP100" s="711"/>
      <c r="FQ100" s="711"/>
      <c r="FR100" s="711"/>
      <c r="FS100" s="711"/>
      <c r="FT100" s="711"/>
      <c r="FU100" s="711"/>
      <c r="FV100" s="711"/>
      <c r="FW100" s="711"/>
      <c r="FX100" s="711"/>
      <c r="FY100" s="711"/>
      <c r="FZ100" s="711"/>
      <c r="GA100" s="711"/>
      <c r="GB100" s="711"/>
      <c r="GC100" s="711"/>
      <c r="GD100" s="711"/>
      <c r="GE100" s="711"/>
      <c r="GF100" s="711"/>
      <c r="GG100" s="711"/>
      <c r="GH100" s="711"/>
      <c r="GI100" s="711"/>
      <c r="GJ100" s="711"/>
      <c r="GK100" s="711"/>
      <c r="GL100" s="711"/>
      <c r="GM100" s="711"/>
      <c r="GN100" s="704"/>
      <c r="GO100" s="704"/>
      <c r="GP100" s="746"/>
      <c r="GQ100" s="704"/>
      <c r="GR100" s="704"/>
      <c r="GS100" s="704"/>
      <c r="GT100" s="704"/>
      <c r="GU100" s="704"/>
      <c r="GV100" s="704"/>
      <c r="GW100" s="704"/>
      <c r="GX100" s="704"/>
      <c r="GY100" s="704"/>
      <c r="GZ100" s="704"/>
      <c r="HA100" s="704"/>
      <c r="HB100" s="704"/>
      <c r="HC100" s="704"/>
      <c r="HD100" s="704"/>
      <c r="HE100" s="704"/>
      <c r="HF100" s="704"/>
      <c r="HG100" s="704"/>
      <c r="HH100" s="704"/>
      <c r="HI100" s="704"/>
      <c r="HJ100" s="704"/>
      <c r="HK100" s="704"/>
      <c r="HL100" s="704"/>
      <c r="HM100" s="704"/>
      <c r="HN100" s="704"/>
      <c r="HO100" s="704"/>
      <c r="HP100" s="704"/>
      <c r="HQ100" s="704"/>
      <c r="HR100" s="704"/>
      <c r="HS100" s="704"/>
      <c r="HT100" s="704"/>
      <c r="HU100" s="704"/>
      <c r="HV100" s="704"/>
      <c r="HW100" s="704"/>
      <c r="HX100" s="704"/>
      <c r="HY100" s="704"/>
      <c r="HZ100" s="704"/>
      <c r="IA100" s="704"/>
      <c r="IB100" s="704"/>
      <c r="IC100" s="704"/>
      <c r="ID100" s="704"/>
      <c r="IE100" s="704"/>
      <c r="IF100" s="704"/>
      <c r="IG100" s="704"/>
      <c r="IH100" s="704"/>
      <c r="II100" s="704"/>
      <c r="IJ100" s="704"/>
      <c r="IK100" s="704"/>
      <c r="IL100" s="704"/>
      <c r="IM100" s="704"/>
      <c r="IN100" s="704"/>
      <c r="IO100" s="704"/>
      <c r="IP100" s="704"/>
      <c r="IQ100" s="704"/>
      <c r="IR100" s="704"/>
      <c r="IS100" s="704"/>
      <c r="IT100" s="704"/>
      <c r="IU100" s="704"/>
      <c r="IV100" s="704"/>
      <c r="IW100" s="704"/>
      <c r="IX100" s="704"/>
      <c r="IY100" s="704"/>
      <c r="IZ100" s="704"/>
      <c r="JA100" s="814"/>
      <c r="JB100" s="814"/>
      <c r="JC100" s="814"/>
      <c r="JD100" s="814"/>
      <c r="JE100" s="814"/>
      <c r="JF100" s="814"/>
      <c r="JG100" s="814"/>
      <c r="JH100" s="814"/>
      <c r="JI100" s="706"/>
      <c r="JJ100" s="706"/>
      <c r="JK100" s="706"/>
      <c r="JL100" s="706"/>
      <c r="JM100" s="706"/>
      <c r="JN100" s="706"/>
    </row>
    <row r="101" spans="1:274" s="878" customFormat="1" ht="23.1" customHeight="1" x14ac:dyDescent="0.25">
      <c r="A101" s="691">
        <v>18</v>
      </c>
      <c r="B101" s="693" t="s">
        <v>1154</v>
      </c>
      <c r="C101" s="696">
        <v>205</v>
      </c>
      <c r="D101" s="697">
        <v>532</v>
      </c>
      <c r="E101" s="707">
        <v>9</v>
      </c>
      <c r="F101" s="699" t="s">
        <v>1121</v>
      </c>
      <c r="G101" s="700" t="s">
        <v>1162</v>
      </c>
      <c r="H101" s="751" t="s">
        <v>1112</v>
      </c>
      <c r="I101" s="767" t="s">
        <v>1113</v>
      </c>
      <c r="J101" s="753" t="s">
        <v>1139</v>
      </c>
      <c r="K101" s="761" t="s">
        <v>1115</v>
      </c>
      <c r="L101" s="761" t="s">
        <v>1116</v>
      </c>
      <c r="M101" s="753" t="s">
        <v>1140</v>
      </c>
      <c r="N101" s="753" t="s">
        <v>1155</v>
      </c>
      <c r="O101" s="753" t="s">
        <v>1155</v>
      </c>
      <c r="P101" s="753" t="s">
        <v>1156</v>
      </c>
      <c r="Q101" s="753" t="s">
        <v>1160</v>
      </c>
      <c r="R101" s="753" t="s">
        <v>1160</v>
      </c>
      <c r="S101" s="755">
        <v>1</v>
      </c>
      <c r="T101" s="763">
        <v>1.3</v>
      </c>
      <c r="U101" s="771">
        <v>41456</v>
      </c>
      <c r="V101" s="772">
        <v>42522</v>
      </c>
      <c r="W101" s="701">
        <v>25</v>
      </c>
      <c r="X101" s="875">
        <v>200000</v>
      </c>
      <c r="Y101" s="877"/>
      <c r="Z101" s="875">
        <f t="shared" si="4"/>
        <v>200000</v>
      </c>
      <c r="AA101" s="702"/>
      <c r="AB101" s="702"/>
      <c r="AC101" s="702"/>
      <c r="AD101" s="702"/>
      <c r="AE101" s="702"/>
      <c r="AF101" s="702">
        <v>50000</v>
      </c>
      <c r="AG101" s="702">
        <v>50000</v>
      </c>
      <c r="AH101" s="702">
        <v>50000</v>
      </c>
      <c r="AI101" s="702">
        <v>50000</v>
      </c>
      <c r="AJ101" s="691"/>
      <c r="AK101" s="691"/>
      <c r="AL101" s="691"/>
      <c r="AM101" s="868">
        <f t="shared" si="5"/>
        <v>200000</v>
      </c>
      <c r="AN101" s="868">
        <f t="shared" si="6"/>
        <v>0</v>
      </c>
      <c r="AO101" s="760"/>
      <c r="AP101" s="868">
        <v>370200</v>
      </c>
      <c r="AQ101" s="706"/>
      <c r="AR101" s="704"/>
      <c r="AS101" s="704"/>
      <c r="AT101" s="704"/>
      <c r="AU101" s="704"/>
      <c r="AV101" s="704"/>
      <c r="AW101" s="704"/>
      <c r="AX101" s="704"/>
      <c r="AY101" s="704"/>
      <c r="AZ101" s="704"/>
      <c r="BA101" s="704"/>
      <c r="BB101" s="704"/>
      <c r="BC101" s="704"/>
      <c r="BD101" s="704"/>
      <c r="BE101" s="704"/>
      <c r="BF101" s="704"/>
      <c r="BG101" s="704"/>
      <c r="BH101" s="704"/>
      <c r="BI101" s="704"/>
      <c r="BJ101" s="704"/>
      <c r="BK101" s="704"/>
      <c r="BL101" s="704"/>
      <c r="BM101" s="704"/>
      <c r="BN101" s="704"/>
      <c r="BO101" s="704"/>
      <c r="BP101" s="704"/>
      <c r="BQ101" s="704"/>
      <c r="BR101" s="704"/>
      <c r="BS101" s="704"/>
      <c r="BT101" s="704"/>
      <c r="BU101" s="704"/>
      <c r="BV101" s="704"/>
      <c r="BW101" s="704"/>
      <c r="BX101" s="704"/>
      <c r="BY101" s="704"/>
      <c r="BZ101" s="704"/>
      <c r="CA101" s="704"/>
      <c r="CB101" s="704"/>
      <c r="CC101" s="704"/>
      <c r="CD101" s="704"/>
      <c r="CE101" s="704"/>
      <c r="CF101" s="704"/>
      <c r="CG101" s="704"/>
      <c r="CH101" s="704"/>
      <c r="CI101" s="704"/>
      <c r="CJ101" s="704"/>
      <c r="CK101" s="704"/>
      <c r="CL101" s="704"/>
      <c r="CM101" s="704"/>
      <c r="CN101" s="704"/>
      <c r="CO101" s="704"/>
      <c r="CP101" s="704"/>
      <c r="CQ101" s="704"/>
      <c r="CR101" s="704"/>
      <c r="CS101" s="704"/>
      <c r="CT101" s="704"/>
      <c r="CU101" s="704"/>
      <c r="CV101" s="704"/>
      <c r="CW101" s="704"/>
      <c r="CX101" s="704"/>
      <c r="CY101" s="704"/>
      <c r="CZ101" s="704"/>
      <c r="DA101" s="704"/>
      <c r="DB101" s="704"/>
      <c r="DC101" s="704"/>
      <c r="DD101" s="704"/>
      <c r="DE101" s="704"/>
      <c r="DF101" s="704"/>
      <c r="DG101" s="704"/>
      <c r="DH101" s="704"/>
      <c r="DI101" s="704"/>
      <c r="DJ101" s="704"/>
      <c r="DK101" s="704"/>
      <c r="DL101" s="704"/>
      <c r="DM101" s="704"/>
      <c r="DN101" s="704"/>
      <c r="DO101" s="704"/>
      <c r="DP101" s="704"/>
      <c r="DQ101" s="704"/>
      <c r="DR101" s="704"/>
      <c r="DS101" s="704"/>
      <c r="DT101" s="704"/>
      <c r="DU101" s="704"/>
      <c r="DV101" s="704"/>
      <c r="DW101" s="704"/>
      <c r="DX101" s="704"/>
      <c r="DY101" s="704"/>
      <c r="DZ101" s="704"/>
      <c r="EA101" s="704"/>
      <c r="EB101" s="704"/>
      <c r="EC101" s="704"/>
      <c r="ED101" s="704"/>
      <c r="EE101" s="704"/>
      <c r="EF101" s="704"/>
      <c r="EG101" s="704"/>
      <c r="EH101" s="704"/>
      <c r="EI101" s="704"/>
      <c r="EJ101" s="704"/>
      <c r="EK101" s="704"/>
      <c r="EL101" s="704"/>
      <c r="EM101" s="704"/>
      <c r="EN101" s="704"/>
      <c r="EO101" s="704"/>
      <c r="EP101" s="704"/>
      <c r="EQ101" s="704"/>
      <c r="ER101" s="704"/>
      <c r="ES101" s="704"/>
      <c r="ET101" s="704"/>
      <c r="EU101" s="704"/>
      <c r="EV101" s="704"/>
      <c r="EW101" s="704"/>
      <c r="EX101" s="704"/>
      <c r="EY101" s="704"/>
      <c r="EZ101" s="704"/>
      <c r="FA101" s="704"/>
      <c r="FB101" s="704"/>
      <c r="FC101" s="704"/>
      <c r="FD101" s="704"/>
      <c r="FE101" s="704"/>
      <c r="FF101" s="704"/>
      <c r="FG101" s="704"/>
      <c r="FH101" s="706"/>
      <c r="FI101" s="704"/>
      <c r="FJ101" s="704"/>
      <c r="FK101" s="711"/>
      <c r="FL101" s="711"/>
      <c r="FM101" s="711"/>
      <c r="FN101" s="711"/>
      <c r="FO101" s="711"/>
      <c r="FP101" s="711"/>
      <c r="FQ101" s="711"/>
      <c r="FR101" s="711"/>
      <c r="FS101" s="711"/>
      <c r="FT101" s="711"/>
      <c r="FU101" s="711"/>
      <c r="FV101" s="711"/>
      <c r="FW101" s="711"/>
      <c r="FX101" s="711"/>
      <c r="FY101" s="711"/>
      <c r="FZ101" s="711"/>
      <c r="GA101" s="711"/>
      <c r="GB101" s="711"/>
      <c r="GC101" s="711"/>
      <c r="GD101" s="711"/>
      <c r="GE101" s="711"/>
      <c r="GF101" s="711"/>
      <c r="GG101" s="711"/>
      <c r="GH101" s="711"/>
      <c r="GI101" s="711"/>
      <c r="GJ101" s="711"/>
      <c r="GK101" s="711"/>
      <c r="GL101" s="711"/>
      <c r="GM101" s="711"/>
      <c r="GN101" s="704"/>
      <c r="GO101" s="704"/>
      <c r="GP101" s="746"/>
      <c r="GQ101" s="704"/>
      <c r="GR101" s="704"/>
      <c r="GS101" s="704"/>
      <c r="GT101" s="704"/>
      <c r="GU101" s="704"/>
      <c r="GV101" s="704"/>
      <c r="GW101" s="704"/>
      <c r="GX101" s="704"/>
      <c r="GY101" s="704"/>
      <c r="GZ101" s="704"/>
      <c r="HA101" s="704"/>
      <c r="HB101" s="704"/>
      <c r="HC101" s="704"/>
      <c r="HD101" s="704"/>
      <c r="HE101" s="704"/>
      <c r="HF101" s="704"/>
      <c r="HG101" s="704"/>
      <c r="HH101" s="704"/>
      <c r="HI101" s="704"/>
      <c r="HJ101" s="704"/>
      <c r="HK101" s="704"/>
      <c r="HL101" s="704"/>
      <c r="HM101" s="704"/>
      <c r="HN101" s="704"/>
      <c r="HO101" s="704"/>
      <c r="HP101" s="704"/>
      <c r="HQ101" s="704"/>
      <c r="HR101" s="704"/>
      <c r="HS101" s="704"/>
      <c r="HT101" s="704"/>
      <c r="HU101" s="704"/>
      <c r="HV101" s="704"/>
      <c r="HW101" s="704"/>
      <c r="HX101" s="704"/>
      <c r="HY101" s="704"/>
      <c r="HZ101" s="704"/>
      <c r="IA101" s="704"/>
      <c r="IB101" s="704"/>
      <c r="IC101" s="704"/>
      <c r="ID101" s="704"/>
      <c r="IE101" s="704"/>
      <c r="IF101" s="704"/>
      <c r="IG101" s="704"/>
      <c r="IH101" s="704"/>
      <c r="II101" s="704"/>
      <c r="IJ101" s="704"/>
      <c r="IK101" s="704"/>
      <c r="IL101" s="704"/>
      <c r="IM101" s="704"/>
      <c r="IN101" s="704"/>
      <c r="IO101" s="704"/>
      <c r="IP101" s="704"/>
      <c r="IQ101" s="704"/>
      <c r="IR101" s="704"/>
      <c r="IS101" s="704"/>
      <c r="IT101" s="704"/>
      <c r="IU101" s="704"/>
      <c r="IV101" s="704"/>
      <c r="IW101" s="704"/>
      <c r="IX101" s="704"/>
      <c r="IY101" s="704"/>
      <c r="IZ101" s="704"/>
      <c r="JI101" s="706"/>
      <c r="JJ101" s="706"/>
      <c r="JK101" s="706"/>
      <c r="JL101" s="706"/>
      <c r="JM101" s="706"/>
      <c r="JN101" s="706"/>
    </row>
    <row r="102" spans="1:274" s="878" customFormat="1" ht="23.1" customHeight="1" x14ac:dyDescent="0.25">
      <c r="A102" s="691">
        <v>19</v>
      </c>
      <c r="B102" s="693" t="s">
        <v>1154</v>
      </c>
      <c r="C102" s="696">
        <v>205</v>
      </c>
      <c r="D102" s="697">
        <v>532</v>
      </c>
      <c r="E102" s="707" t="s">
        <v>1122</v>
      </c>
      <c r="F102" s="699" t="s">
        <v>1121</v>
      </c>
      <c r="G102" s="700" t="s">
        <v>1161</v>
      </c>
      <c r="H102" s="751" t="s">
        <v>1112</v>
      </c>
      <c r="I102" s="767" t="s">
        <v>1113</v>
      </c>
      <c r="J102" s="753" t="s">
        <v>1139</v>
      </c>
      <c r="K102" s="761" t="s">
        <v>1115</v>
      </c>
      <c r="L102" s="761" t="s">
        <v>1116</v>
      </c>
      <c r="M102" s="753" t="s">
        <v>1140</v>
      </c>
      <c r="N102" s="753" t="s">
        <v>1155</v>
      </c>
      <c r="O102" s="753" t="s">
        <v>1155</v>
      </c>
      <c r="P102" s="753" t="s">
        <v>1156</v>
      </c>
      <c r="Q102" s="753" t="s">
        <v>1160</v>
      </c>
      <c r="R102" s="753" t="s">
        <v>1160</v>
      </c>
      <c r="S102" s="755">
        <v>1</v>
      </c>
      <c r="T102" s="763">
        <v>1.3</v>
      </c>
      <c r="U102" s="771">
        <v>41456</v>
      </c>
      <c r="V102" s="772">
        <v>42522</v>
      </c>
      <c r="W102" s="701">
        <v>25</v>
      </c>
      <c r="X102" s="875"/>
      <c r="Y102" s="877"/>
      <c r="Z102" s="875">
        <f t="shared" si="4"/>
        <v>0</v>
      </c>
      <c r="AA102" s="702"/>
      <c r="AB102" s="702"/>
      <c r="AC102" s="702"/>
      <c r="AD102" s="702"/>
      <c r="AE102" s="702"/>
      <c r="AF102" s="702"/>
      <c r="AG102" s="702"/>
      <c r="AH102" s="702"/>
      <c r="AI102" s="691"/>
      <c r="AJ102" s="691"/>
      <c r="AK102" s="691"/>
      <c r="AL102" s="691"/>
      <c r="AM102" s="868">
        <f t="shared" si="5"/>
        <v>0</v>
      </c>
      <c r="AN102" s="868">
        <f t="shared" si="6"/>
        <v>0</v>
      </c>
      <c r="AO102" s="760">
        <v>250000</v>
      </c>
      <c r="AP102" s="868"/>
      <c r="AQ102" s="706"/>
      <c r="AR102" s="704"/>
      <c r="AS102" s="704"/>
      <c r="AT102" s="704"/>
      <c r="AU102" s="704"/>
      <c r="AV102" s="704"/>
      <c r="AW102" s="704"/>
      <c r="AX102" s="704"/>
      <c r="AY102" s="704"/>
      <c r="AZ102" s="704"/>
      <c r="BA102" s="704"/>
      <c r="BB102" s="704"/>
      <c r="BC102" s="704"/>
      <c r="BD102" s="704"/>
      <c r="BE102" s="704"/>
      <c r="BF102" s="704"/>
      <c r="BG102" s="704"/>
      <c r="BH102" s="704"/>
      <c r="BI102" s="704"/>
      <c r="BJ102" s="704"/>
      <c r="BK102" s="704"/>
      <c r="BL102" s="704"/>
      <c r="BM102" s="704"/>
      <c r="BN102" s="704"/>
      <c r="BO102" s="704"/>
      <c r="BP102" s="704"/>
      <c r="BQ102" s="704"/>
      <c r="BR102" s="704"/>
      <c r="BS102" s="704"/>
      <c r="BT102" s="704"/>
      <c r="BU102" s="704"/>
      <c r="BV102" s="704"/>
      <c r="BW102" s="704"/>
      <c r="BX102" s="704"/>
      <c r="BY102" s="704"/>
      <c r="BZ102" s="704"/>
      <c r="CA102" s="704"/>
      <c r="CB102" s="704"/>
      <c r="CC102" s="704"/>
      <c r="CD102" s="704"/>
      <c r="CE102" s="704"/>
      <c r="CF102" s="704"/>
      <c r="CG102" s="704"/>
      <c r="CH102" s="704"/>
      <c r="CI102" s="704"/>
      <c r="CJ102" s="704"/>
      <c r="CK102" s="704"/>
      <c r="CL102" s="704"/>
      <c r="CM102" s="704"/>
      <c r="CN102" s="704"/>
      <c r="CO102" s="704"/>
      <c r="CP102" s="704"/>
      <c r="CQ102" s="704"/>
      <c r="CR102" s="704"/>
      <c r="CS102" s="704"/>
      <c r="CT102" s="704"/>
      <c r="CU102" s="704"/>
      <c r="CV102" s="704"/>
      <c r="CW102" s="704"/>
      <c r="CX102" s="704"/>
      <c r="CY102" s="704"/>
      <c r="CZ102" s="704"/>
      <c r="DA102" s="704"/>
      <c r="DB102" s="704"/>
      <c r="DC102" s="704"/>
      <c r="DD102" s="704"/>
      <c r="DE102" s="704"/>
      <c r="DF102" s="704"/>
      <c r="DG102" s="704"/>
      <c r="DH102" s="704"/>
      <c r="DI102" s="704"/>
      <c r="DJ102" s="704"/>
      <c r="DK102" s="704"/>
      <c r="DL102" s="704"/>
      <c r="DM102" s="704"/>
      <c r="DN102" s="704"/>
      <c r="DO102" s="704"/>
      <c r="DP102" s="704"/>
      <c r="DQ102" s="704"/>
      <c r="DR102" s="704"/>
      <c r="DS102" s="704"/>
      <c r="DT102" s="704"/>
      <c r="DU102" s="704"/>
      <c r="DV102" s="704"/>
      <c r="DW102" s="704"/>
      <c r="DX102" s="704"/>
      <c r="DY102" s="704"/>
      <c r="DZ102" s="704"/>
      <c r="EA102" s="704"/>
      <c r="EB102" s="704"/>
      <c r="EC102" s="704"/>
      <c r="ED102" s="704"/>
      <c r="EE102" s="704"/>
      <c r="EF102" s="704"/>
      <c r="EG102" s="704"/>
      <c r="EH102" s="704"/>
      <c r="EI102" s="704"/>
      <c r="EJ102" s="704"/>
      <c r="EK102" s="704"/>
      <c r="EL102" s="704"/>
      <c r="EM102" s="704"/>
      <c r="EN102" s="704"/>
      <c r="EO102" s="704"/>
      <c r="EP102" s="704"/>
      <c r="EQ102" s="704"/>
      <c r="ER102" s="704"/>
      <c r="ES102" s="704"/>
      <c r="ET102" s="704"/>
      <c r="EU102" s="704"/>
      <c r="EV102" s="704"/>
      <c r="EW102" s="704"/>
      <c r="EX102" s="704"/>
      <c r="EY102" s="704"/>
      <c r="EZ102" s="704"/>
      <c r="FA102" s="704"/>
      <c r="FB102" s="704"/>
      <c r="FC102" s="704"/>
      <c r="FD102" s="704"/>
      <c r="FE102" s="704"/>
      <c r="FF102" s="704"/>
      <c r="FG102" s="704"/>
      <c r="FH102" s="706"/>
      <c r="FI102" s="704"/>
      <c r="FJ102" s="704"/>
      <c r="FK102" s="711"/>
      <c r="FL102" s="711"/>
      <c r="FM102" s="711"/>
      <c r="FN102" s="711"/>
      <c r="FO102" s="711"/>
      <c r="FP102" s="711"/>
      <c r="FQ102" s="711"/>
      <c r="FR102" s="711"/>
      <c r="FS102" s="711"/>
      <c r="FT102" s="711"/>
      <c r="FU102" s="711"/>
      <c r="FV102" s="711"/>
      <c r="FW102" s="711"/>
      <c r="FX102" s="711"/>
      <c r="FY102" s="711"/>
      <c r="FZ102" s="711"/>
      <c r="GA102" s="711"/>
      <c r="GB102" s="711"/>
      <c r="GC102" s="711"/>
      <c r="GD102" s="711"/>
      <c r="GE102" s="711"/>
      <c r="GF102" s="711"/>
      <c r="GG102" s="711"/>
      <c r="GH102" s="711"/>
      <c r="GI102" s="711"/>
      <c r="GJ102" s="711"/>
      <c r="GK102" s="711"/>
      <c r="GL102" s="711"/>
      <c r="GM102" s="711"/>
      <c r="GN102" s="704"/>
      <c r="GO102" s="704"/>
      <c r="GP102" s="746"/>
      <c r="GQ102" s="704"/>
      <c r="GR102" s="704"/>
      <c r="GS102" s="704"/>
      <c r="GT102" s="704"/>
      <c r="GU102" s="704"/>
      <c r="GV102" s="704"/>
      <c r="GW102" s="704"/>
      <c r="GX102" s="704"/>
      <c r="GY102" s="704"/>
      <c r="GZ102" s="704"/>
      <c r="HA102" s="704"/>
      <c r="HB102" s="704"/>
      <c r="HC102" s="704"/>
      <c r="HD102" s="704"/>
      <c r="HE102" s="704"/>
      <c r="HF102" s="704"/>
      <c r="HG102" s="704"/>
      <c r="HH102" s="704"/>
      <c r="HI102" s="704"/>
      <c r="HJ102" s="704"/>
      <c r="HK102" s="704"/>
      <c r="HL102" s="704"/>
      <c r="HM102" s="704"/>
      <c r="HN102" s="704"/>
      <c r="HO102" s="704"/>
      <c r="HP102" s="704"/>
      <c r="HQ102" s="704"/>
      <c r="HR102" s="704"/>
      <c r="HS102" s="704"/>
      <c r="HT102" s="704"/>
      <c r="HU102" s="704"/>
      <c r="HV102" s="704"/>
      <c r="HW102" s="704"/>
      <c r="HX102" s="704"/>
      <c r="HY102" s="704"/>
      <c r="HZ102" s="704"/>
      <c r="IA102" s="704"/>
      <c r="IB102" s="704"/>
      <c r="IC102" s="704"/>
      <c r="ID102" s="704"/>
      <c r="IE102" s="704"/>
      <c r="IF102" s="704"/>
      <c r="IG102" s="704"/>
      <c r="IH102" s="704"/>
      <c r="II102" s="704"/>
      <c r="IJ102" s="704"/>
      <c r="IK102" s="704"/>
      <c r="IL102" s="704"/>
      <c r="IM102" s="704"/>
      <c r="IN102" s="704"/>
      <c r="IO102" s="704"/>
      <c r="IP102" s="704"/>
      <c r="IQ102" s="704"/>
      <c r="IR102" s="704"/>
      <c r="IS102" s="704"/>
      <c r="IT102" s="704"/>
      <c r="IU102" s="704"/>
      <c r="IV102" s="704"/>
      <c r="IW102" s="704"/>
      <c r="IX102" s="704"/>
      <c r="IY102" s="704"/>
      <c r="IZ102" s="704"/>
      <c r="JA102" s="706"/>
      <c r="JB102" s="706"/>
      <c r="JC102" s="706"/>
      <c r="JD102" s="706"/>
      <c r="JE102" s="706"/>
      <c r="JF102" s="706"/>
      <c r="JG102" s="706"/>
      <c r="JH102" s="706"/>
      <c r="JI102" s="706"/>
      <c r="JJ102" s="706"/>
      <c r="JK102" s="706"/>
      <c r="JL102" s="706"/>
      <c r="JM102" s="706"/>
      <c r="JN102" s="706"/>
    </row>
    <row r="103" spans="1:274" s="878" customFormat="1" ht="23.1" customHeight="1" x14ac:dyDescent="0.25">
      <c r="A103" s="691">
        <v>23</v>
      </c>
      <c r="B103" s="693" t="s">
        <v>1154</v>
      </c>
      <c r="C103" s="708">
        <v>206</v>
      </c>
      <c r="D103" s="709">
        <v>532</v>
      </c>
      <c r="E103" s="707">
        <v>1</v>
      </c>
      <c r="F103" s="699" t="s">
        <v>1121</v>
      </c>
      <c r="G103" s="715" t="s">
        <v>1167</v>
      </c>
      <c r="H103" s="751" t="s">
        <v>1112</v>
      </c>
      <c r="I103" s="767" t="s">
        <v>1113</v>
      </c>
      <c r="J103" s="753" t="s">
        <v>1139</v>
      </c>
      <c r="K103" s="761" t="s">
        <v>1115</v>
      </c>
      <c r="L103" s="761" t="s">
        <v>1116</v>
      </c>
      <c r="M103" s="753" t="s">
        <v>1140</v>
      </c>
      <c r="N103" s="753" t="s">
        <v>1155</v>
      </c>
      <c r="O103" s="753" t="s">
        <v>1155</v>
      </c>
      <c r="P103" s="753" t="s">
        <v>1166</v>
      </c>
      <c r="Q103" s="753" t="s">
        <v>1160</v>
      </c>
      <c r="R103" s="753" t="s">
        <v>1160</v>
      </c>
      <c r="S103" s="755">
        <v>1</v>
      </c>
      <c r="T103" s="763">
        <v>1.3</v>
      </c>
      <c r="U103" s="771">
        <v>41456</v>
      </c>
      <c r="V103" s="772">
        <v>42522</v>
      </c>
      <c r="W103" s="874">
        <v>25</v>
      </c>
      <c r="X103" s="875">
        <v>555000</v>
      </c>
      <c r="Y103" s="875"/>
      <c r="Z103" s="875">
        <f t="shared" si="4"/>
        <v>555000</v>
      </c>
      <c r="AA103" s="702"/>
      <c r="AB103" s="702"/>
      <c r="AC103" s="702">
        <v>200000</v>
      </c>
      <c r="AD103" s="702">
        <v>200000</v>
      </c>
      <c r="AE103" s="702">
        <v>150000</v>
      </c>
      <c r="AF103" s="702">
        <v>5000</v>
      </c>
      <c r="AG103" s="702"/>
      <c r="AH103" s="702"/>
      <c r="AI103" s="691"/>
      <c r="AJ103" s="691"/>
      <c r="AK103" s="691"/>
      <c r="AL103" s="691"/>
      <c r="AM103" s="868">
        <f t="shared" si="5"/>
        <v>555000</v>
      </c>
      <c r="AN103" s="868">
        <f t="shared" si="6"/>
        <v>0</v>
      </c>
      <c r="AO103" s="760"/>
      <c r="AP103" s="868"/>
      <c r="AQ103" s="706"/>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704"/>
      <c r="CH103" s="704"/>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G103" s="704"/>
      <c r="DH103" s="704"/>
      <c r="DI103" s="704"/>
      <c r="DJ103" s="704"/>
      <c r="DK103" s="704"/>
      <c r="DL103" s="704"/>
      <c r="DM103" s="704"/>
      <c r="DN103" s="704"/>
      <c r="DO103" s="704"/>
      <c r="DP103" s="704"/>
      <c r="DQ103" s="704"/>
      <c r="DR103" s="704"/>
      <c r="DS103" s="704"/>
      <c r="DT103" s="704"/>
      <c r="DU103" s="704"/>
      <c r="DV103" s="704"/>
      <c r="DW103" s="704"/>
      <c r="DX103" s="704"/>
      <c r="DY103" s="704"/>
      <c r="DZ103" s="704"/>
      <c r="EA103" s="704"/>
      <c r="EB103" s="704"/>
      <c r="EC103" s="704"/>
      <c r="ED103" s="704"/>
      <c r="EE103" s="704"/>
      <c r="EF103" s="704"/>
      <c r="EG103" s="704"/>
      <c r="EH103" s="704"/>
      <c r="EI103" s="704"/>
      <c r="EJ103" s="704"/>
      <c r="EK103" s="704"/>
      <c r="EL103" s="704"/>
      <c r="EM103" s="704"/>
      <c r="EN103" s="704"/>
      <c r="EO103" s="704"/>
      <c r="EP103" s="704"/>
      <c r="EQ103" s="704"/>
      <c r="ER103" s="704"/>
      <c r="ES103" s="704"/>
      <c r="ET103" s="704"/>
      <c r="EU103" s="705"/>
      <c r="EV103" s="705"/>
      <c r="EW103" s="705"/>
      <c r="EX103" s="705"/>
      <c r="EY103" s="705"/>
      <c r="EZ103" s="705"/>
      <c r="FA103" s="705"/>
      <c r="FB103" s="705"/>
      <c r="FC103" s="705"/>
      <c r="FD103" s="705"/>
      <c r="FE103" s="705"/>
      <c r="FF103" s="705"/>
      <c r="FG103" s="705"/>
      <c r="FH103" s="704"/>
      <c r="FI103" s="704"/>
      <c r="FJ103" s="704"/>
      <c r="FK103" s="704"/>
      <c r="FL103" s="704"/>
      <c r="FM103" s="704"/>
      <c r="FN103" s="704"/>
      <c r="FO103" s="704"/>
      <c r="FP103" s="704"/>
      <c r="FQ103" s="704"/>
      <c r="FR103" s="704"/>
      <c r="FS103" s="704"/>
      <c r="FT103" s="704"/>
      <c r="FU103" s="704"/>
      <c r="FV103" s="704"/>
      <c r="FW103" s="704"/>
      <c r="FX103" s="704"/>
      <c r="FY103" s="704"/>
      <c r="FZ103" s="704"/>
      <c r="GA103" s="704"/>
      <c r="GB103" s="704"/>
      <c r="GC103" s="704"/>
      <c r="GD103" s="704"/>
      <c r="GE103" s="704"/>
      <c r="GF103" s="704"/>
      <c r="GG103" s="704"/>
      <c r="GH103" s="704"/>
      <c r="GI103" s="704"/>
      <c r="GJ103" s="704"/>
      <c r="GK103" s="704"/>
      <c r="GL103" s="704"/>
      <c r="GM103" s="704"/>
      <c r="GN103" s="704"/>
      <c r="GO103" s="704"/>
      <c r="GP103" s="746"/>
      <c r="GQ103" s="704"/>
      <c r="GR103" s="704"/>
      <c r="GS103" s="704"/>
      <c r="GT103" s="704"/>
      <c r="GU103" s="704"/>
      <c r="GV103" s="704"/>
      <c r="GW103" s="704"/>
      <c r="GX103" s="704"/>
      <c r="GY103" s="704"/>
      <c r="GZ103" s="704"/>
      <c r="HA103" s="704"/>
      <c r="HB103" s="704"/>
      <c r="HC103" s="704"/>
      <c r="HD103" s="704"/>
      <c r="HE103" s="704"/>
      <c r="HF103" s="704"/>
      <c r="HG103" s="704"/>
      <c r="HH103" s="704"/>
      <c r="HI103" s="704"/>
      <c r="HJ103" s="704"/>
      <c r="HK103" s="704"/>
      <c r="HL103" s="704"/>
      <c r="HM103" s="704"/>
      <c r="HN103" s="704"/>
      <c r="HO103" s="704"/>
      <c r="HP103" s="704"/>
      <c r="HQ103" s="704"/>
      <c r="HR103" s="704"/>
      <c r="HS103" s="704"/>
      <c r="HT103" s="704"/>
      <c r="HU103" s="704"/>
      <c r="HV103" s="704"/>
      <c r="HW103" s="704"/>
      <c r="HX103" s="704"/>
      <c r="HY103" s="704"/>
      <c r="HZ103" s="704"/>
      <c r="IA103" s="704"/>
      <c r="IB103" s="704"/>
      <c r="IC103" s="704"/>
      <c r="ID103" s="704"/>
      <c r="IE103" s="704"/>
      <c r="IF103" s="704"/>
      <c r="IG103" s="704"/>
      <c r="IH103" s="704"/>
      <c r="II103" s="704"/>
      <c r="IJ103" s="704"/>
      <c r="IK103" s="704"/>
      <c r="IL103" s="704"/>
      <c r="IM103" s="704"/>
      <c r="IN103" s="704"/>
      <c r="IO103" s="704"/>
      <c r="IP103" s="704"/>
      <c r="IQ103" s="704"/>
      <c r="IR103" s="704"/>
      <c r="IS103" s="704"/>
      <c r="IT103" s="704"/>
      <c r="IU103" s="704"/>
      <c r="IV103" s="704"/>
      <c r="IW103" s="704"/>
      <c r="IX103" s="704"/>
      <c r="IY103" s="704"/>
      <c r="IZ103" s="704"/>
      <c r="JI103" s="706"/>
      <c r="JJ103" s="706"/>
      <c r="JK103" s="706"/>
      <c r="JL103" s="706"/>
      <c r="JM103" s="706"/>
      <c r="JN103" s="706"/>
    </row>
    <row r="104" spans="1:274" s="878" customFormat="1" ht="23.1" customHeight="1" x14ac:dyDescent="0.25">
      <c r="A104" s="691">
        <v>24</v>
      </c>
      <c r="B104" s="693" t="s">
        <v>1154</v>
      </c>
      <c r="C104" s="708">
        <v>206</v>
      </c>
      <c r="D104" s="709">
        <v>532</v>
      </c>
      <c r="E104" s="707">
        <v>2</v>
      </c>
      <c r="F104" s="699" t="s">
        <v>1121</v>
      </c>
      <c r="G104" s="715" t="s">
        <v>1168</v>
      </c>
      <c r="H104" s="751" t="s">
        <v>1112</v>
      </c>
      <c r="I104" s="767" t="s">
        <v>1113</v>
      </c>
      <c r="J104" s="753" t="s">
        <v>1139</v>
      </c>
      <c r="K104" s="761" t="s">
        <v>1115</v>
      </c>
      <c r="L104" s="761" t="s">
        <v>1116</v>
      </c>
      <c r="M104" s="753" t="s">
        <v>1140</v>
      </c>
      <c r="N104" s="753" t="s">
        <v>1155</v>
      </c>
      <c r="O104" s="753" t="s">
        <v>1155</v>
      </c>
      <c r="P104" s="753" t="s">
        <v>1166</v>
      </c>
      <c r="Q104" s="753" t="s">
        <v>1160</v>
      </c>
      <c r="R104" s="753" t="s">
        <v>1160</v>
      </c>
      <c r="S104" s="755">
        <v>1</v>
      </c>
      <c r="T104" s="763">
        <v>1.3</v>
      </c>
      <c r="U104" s="771">
        <v>41456</v>
      </c>
      <c r="V104" s="772">
        <v>42522</v>
      </c>
      <c r="W104" s="874">
        <v>25</v>
      </c>
      <c r="X104" s="875">
        <v>500000</v>
      </c>
      <c r="Y104" s="875"/>
      <c r="Z104" s="875">
        <f t="shared" si="4"/>
        <v>500000</v>
      </c>
      <c r="AA104" s="702"/>
      <c r="AB104" s="702"/>
      <c r="AC104" s="702"/>
      <c r="AD104" s="702"/>
      <c r="AE104" s="702"/>
      <c r="AF104" s="702"/>
      <c r="AG104" s="702"/>
      <c r="AH104" s="702">
        <v>500000</v>
      </c>
      <c r="AI104" s="691"/>
      <c r="AJ104" s="691"/>
      <c r="AK104" s="691"/>
      <c r="AL104" s="691"/>
      <c r="AM104" s="868">
        <f t="shared" si="5"/>
        <v>500000</v>
      </c>
      <c r="AN104" s="868">
        <f t="shared" si="6"/>
        <v>0</v>
      </c>
      <c r="AO104" s="760">
        <v>2000000</v>
      </c>
      <c r="AP104" s="915">
        <v>2000000</v>
      </c>
      <c r="AQ104" s="706"/>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G104" s="704"/>
      <c r="DH104" s="704"/>
      <c r="DI104" s="704"/>
      <c r="DJ104" s="704"/>
      <c r="DK104" s="704"/>
      <c r="DL104" s="704"/>
      <c r="DM104" s="704"/>
      <c r="DN104" s="704"/>
      <c r="DO104" s="704"/>
      <c r="DP104" s="704"/>
      <c r="DQ104" s="704"/>
      <c r="DR104" s="704"/>
      <c r="DS104" s="704"/>
      <c r="DT104" s="704"/>
      <c r="DU104" s="704"/>
      <c r="DV104" s="704"/>
      <c r="DW104" s="704"/>
      <c r="DX104" s="704"/>
      <c r="DY104" s="704"/>
      <c r="DZ104" s="704"/>
      <c r="EA104" s="704"/>
      <c r="EB104" s="704"/>
      <c r="EC104" s="704"/>
      <c r="ED104" s="704"/>
      <c r="EE104" s="704"/>
      <c r="EF104" s="704"/>
      <c r="EG104" s="704"/>
      <c r="EH104" s="704"/>
      <c r="EI104" s="704"/>
      <c r="EJ104" s="704"/>
      <c r="EK104" s="704"/>
      <c r="EL104" s="704"/>
      <c r="EM104" s="704"/>
      <c r="EN104" s="704"/>
      <c r="EO104" s="704"/>
      <c r="EP104" s="704"/>
      <c r="EQ104" s="704"/>
      <c r="ER104" s="704"/>
      <c r="ES104" s="704"/>
      <c r="ET104" s="704"/>
      <c r="EU104" s="705"/>
      <c r="EV104" s="705"/>
      <c r="EW104" s="705"/>
      <c r="EX104" s="705"/>
      <c r="EY104" s="705"/>
      <c r="EZ104" s="705"/>
      <c r="FA104" s="705"/>
      <c r="FB104" s="705"/>
      <c r="FC104" s="705"/>
      <c r="FD104" s="705"/>
      <c r="FE104" s="705"/>
      <c r="FF104" s="705"/>
      <c r="FG104" s="705"/>
      <c r="FH104" s="704"/>
      <c r="FI104" s="704"/>
      <c r="FJ104" s="704"/>
      <c r="FK104" s="704"/>
      <c r="FL104" s="704"/>
      <c r="FM104" s="704"/>
      <c r="FN104" s="704"/>
      <c r="FO104" s="704"/>
      <c r="FP104" s="704"/>
      <c r="FQ104" s="704"/>
      <c r="FR104" s="704"/>
      <c r="FS104" s="704"/>
      <c r="FT104" s="704"/>
      <c r="FU104" s="704"/>
      <c r="FV104" s="704"/>
      <c r="FW104" s="704"/>
      <c r="FX104" s="704"/>
      <c r="FY104" s="704"/>
      <c r="FZ104" s="704"/>
      <c r="GA104" s="704"/>
      <c r="GB104" s="704"/>
      <c r="GC104" s="704"/>
      <c r="GD104" s="704"/>
      <c r="GE104" s="704"/>
      <c r="GF104" s="704"/>
      <c r="GG104" s="704"/>
      <c r="GH104" s="704"/>
      <c r="GI104" s="704"/>
      <c r="GJ104" s="704"/>
      <c r="GK104" s="704"/>
      <c r="GL104" s="704"/>
      <c r="GM104" s="704"/>
      <c r="GN104" s="704"/>
      <c r="GO104" s="704"/>
      <c r="GP104" s="746"/>
      <c r="GQ104" s="704"/>
      <c r="GR104" s="704"/>
      <c r="GS104" s="704"/>
      <c r="GT104" s="704"/>
      <c r="GU104" s="704"/>
      <c r="GV104" s="704"/>
      <c r="GW104" s="704"/>
      <c r="GX104" s="704"/>
      <c r="GY104" s="704"/>
      <c r="GZ104" s="704"/>
      <c r="HA104" s="704"/>
      <c r="HB104" s="704"/>
      <c r="HC104" s="704"/>
      <c r="HD104" s="704"/>
      <c r="HE104" s="704"/>
      <c r="HF104" s="704"/>
      <c r="HG104" s="704"/>
      <c r="HH104" s="704"/>
      <c r="HI104" s="704"/>
      <c r="HJ104" s="704"/>
      <c r="HK104" s="704"/>
      <c r="HL104" s="704"/>
      <c r="HM104" s="704"/>
      <c r="HN104" s="704"/>
      <c r="HO104" s="704"/>
      <c r="HP104" s="704"/>
      <c r="HQ104" s="704"/>
      <c r="HR104" s="704"/>
      <c r="HS104" s="704"/>
      <c r="HT104" s="704"/>
      <c r="HU104" s="704"/>
      <c r="HV104" s="704"/>
      <c r="HW104" s="704"/>
      <c r="HX104" s="704"/>
      <c r="HY104" s="704"/>
      <c r="HZ104" s="704"/>
      <c r="IA104" s="704"/>
      <c r="IB104" s="704"/>
      <c r="IC104" s="704"/>
      <c r="ID104" s="704"/>
      <c r="IE104" s="704"/>
      <c r="IF104" s="704"/>
      <c r="IG104" s="704"/>
      <c r="IH104" s="704"/>
      <c r="II104" s="704"/>
      <c r="IJ104" s="704"/>
      <c r="IK104" s="704"/>
      <c r="IL104" s="704"/>
      <c r="IM104" s="704"/>
      <c r="IN104" s="704"/>
      <c r="IO104" s="704"/>
      <c r="IP104" s="704"/>
      <c r="IQ104" s="704"/>
      <c r="IR104" s="704"/>
      <c r="IS104" s="704"/>
      <c r="IT104" s="704"/>
      <c r="IU104" s="704"/>
      <c r="IV104" s="706"/>
      <c r="IW104" s="706"/>
      <c r="IX104" s="704"/>
      <c r="IY104" s="704"/>
      <c r="IZ104" s="704"/>
      <c r="JI104" s="706"/>
      <c r="JJ104" s="706"/>
      <c r="JK104" s="706"/>
      <c r="JL104" s="706"/>
      <c r="JM104" s="706"/>
      <c r="JN104" s="706"/>
    </row>
    <row r="105" spans="1:274" s="878" customFormat="1" ht="23.1" customHeight="1" x14ac:dyDescent="0.25">
      <c r="A105" s="691">
        <v>26</v>
      </c>
      <c r="B105" s="693" t="s">
        <v>1154</v>
      </c>
      <c r="C105" s="708">
        <v>206</v>
      </c>
      <c r="D105" s="709">
        <v>544</v>
      </c>
      <c r="E105" s="707">
        <v>2</v>
      </c>
      <c r="F105" s="699" t="s">
        <v>1125</v>
      </c>
      <c r="G105" s="715" t="s">
        <v>1126</v>
      </c>
      <c r="H105" s="751" t="s">
        <v>1112</v>
      </c>
      <c r="I105" s="767" t="s">
        <v>1113</v>
      </c>
      <c r="J105" s="753" t="s">
        <v>1139</v>
      </c>
      <c r="K105" s="761" t="s">
        <v>1115</v>
      </c>
      <c r="L105" s="761" t="s">
        <v>1124</v>
      </c>
      <c r="M105" s="753" t="s">
        <v>1140</v>
      </c>
      <c r="N105" s="753" t="s">
        <v>1155</v>
      </c>
      <c r="O105" s="753" t="s">
        <v>1155</v>
      </c>
      <c r="P105" s="753" t="s">
        <v>1166</v>
      </c>
      <c r="Q105" s="753" t="s">
        <v>1160</v>
      </c>
      <c r="R105" s="753" t="s">
        <v>1160</v>
      </c>
      <c r="S105" s="755">
        <v>1</v>
      </c>
      <c r="T105" s="763">
        <v>1.3</v>
      </c>
      <c r="U105" s="771">
        <v>41456</v>
      </c>
      <c r="V105" s="772">
        <v>42522</v>
      </c>
      <c r="W105" s="874">
        <v>7</v>
      </c>
      <c r="X105" s="875">
        <v>41800</v>
      </c>
      <c r="Y105" s="875"/>
      <c r="Z105" s="875">
        <f t="shared" si="4"/>
        <v>41800</v>
      </c>
      <c r="AA105" s="702"/>
      <c r="AB105" s="702"/>
      <c r="AC105" s="702"/>
      <c r="AD105" s="702"/>
      <c r="AE105" s="702"/>
      <c r="AF105" s="702"/>
      <c r="AG105" s="702"/>
      <c r="AH105" s="702">
        <v>41800</v>
      </c>
      <c r="AI105" s="691"/>
      <c r="AJ105" s="691"/>
      <c r="AK105" s="691"/>
      <c r="AL105" s="691"/>
      <c r="AM105" s="868">
        <f t="shared" si="5"/>
        <v>41800</v>
      </c>
      <c r="AN105" s="868">
        <f t="shared" si="6"/>
        <v>0</v>
      </c>
      <c r="AO105" s="760"/>
      <c r="AP105" s="868"/>
      <c r="AQ105" s="706"/>
      <c r="AR105" s="704"/>
      <c r="AS105" s="704"/>
      <c r="AT105" s="704"/>
      <c r="AU105" s="704"/>
      <c r="AV105" s="704"/>
      <c r="AW105" s="704"/>
      <c r="AX105" s="704"/>
      <c r="AY105" s="704"/>
      <c r="AZ105" s="704"/>
      <c r="BA105" s="704"/>
      <c r="BB105" s="704"/>
      <c r="BC105" s="704"/>
      <c r="BD105" s="704"/>
      <c r="BE105" s="704"/>
      <c r="BF105" s="704"/>
      <c r="BG105" s="704"/>
      <c r="BH105" s="704"/>
      <c r="BI105" s="704"/>
      <c r="BJ105" s="704"/>
      <c r="BK105" s="704"/>
      <c r="BL105" s="704"/>
      <c r="BM105" s="704"/>
      <c r="BN105" s="704"/>
      <c r="BO105" s="704"/>
      <c r="BP105" s="704"/>
      <c r="BQ105" s="704"/>
      <c r="BR105" s="704"/>
      <c r="BS105" s="704"/>
      <c r="BT105" s="704"/>
      <c r="BU105" s="704"/>
      <c r="BV105" s="704"/>
      <c r="BW105" s="704"/>
      <c r="BX105" s="704"/>
      <c r="BY105" s="704"/>
      <c r="BZ105" s="704"/>
      <c r="CA105" s="704"/>
      <c r="CB105" s="704"/>
      <c r="CC105" s="704"/>
      <c r="CD105" s="704"/>
      <c r="CE105" s="704"/>
      <c r="CF105" s="704"/>
      <c r="CG105" s="704"/>
      <c r="CH105" s="704"/>
      <c r="CI105" s="704"/>
      <c r="CJ105" s="704"/>
      <c r="CK105" s="704"/>
      <c r="CL105" s="704"/>
      <c r="CM105" s="704"/>
      <c r="CN105" s="704"/>
      <c r="CO105" s="704"/>
      <c r="CP105" s="704"/>
      <c r="CQ105" s="704"/>
      <c r="CR105" s="704"/>
      <c r="CS105" s="704"/>
      <c r="CT105" s="704"/>
      <c r="CU105" s="704"/>
      <c r="CV105" s="704"/>
      <c r="CW105" s="704"/>
      <c r="CX105" s="704"/>
      <c r="CY105" s="704"/>
      <c r="CZ105" s="704"/>
      <c r="DA105" s="704"/>
      <c r="DB105" s="704"/>
      <c r="DC105" s="704"/>
      <c r="DD105" s="704"/>
      <c r="DE105" s="704"/>
      <c r="DF105" s="704"/>
      <c r="DG105" s="704"/>
      <c r="DH105" s="704"/>
      <c r="DI105" s="704"/>
      <c r="DJ105" s="704"/>
      <c r="DK105" s="704"/>
      <c r="DL105" s="704"/>
      <c r="DM105" s="704"/>
      <c r="DN105" s="704"/>
      <c r="DO105" s="704"/>
      <c r="DP105" s="704"/>
      <c r="DQ105" s="704"/>
      <c r="DR105" s="704"/>
      <c r="DS105" s="704"/>
      <c r="DT105" s="704"/>
      <c r="DU105" s="704"/>
      <c r="DV105" s="704"/>
      <c r="DW105" s="704"/>
      <c r="DX105" s="704"/>
      <c r="DY105" s="704"/>
      <c r="DZ105" s="704"/>
      <c r="EA105" s="704"/>
      <c r="EB105" s="704"/>
      <c r="EC105" s="704"/>
      <c r="ED105" s="704"/>
      <c r="EE105" s="704"/>
      <c r="EF105" s="704"/>
      <c r="EG105" s="704"/>
      <c r="EH105" s="704"/>
      <c r="EI105" s="704"/>
      <c r="EJ105" s="704"/>
      <c r="EK105" s="704"/>
      <c r="EL105" s="704"/>
      <c r="EM105" s="704"/>
      <c r="EN105" s="704"/>
      <c r="EO105" s="704"/>
      <c r="EP105" s="704"/>
      <c r="EQ105" s="704"/>
      <c r="ER105" s="704"/>
      <c r="ES105" s="704"/>
      <c r="ET105" s="704"/>
      <c r="EU105" s="705"/>
      <c r="EV105" s="705"/>
      <c r="EW105" s="705"/>
      <c r="EX105" s="705"/>
      <c r="EY105" s="705"/>
      <c r="EZ105" s="705"/>
      <c r="FA105" s="705"/>
      <c r="FB105" s="705"/>
      <c r="FC105" s="705"/>
      <c r="FD105" s="705"/>
      <c r="FE105" s="705"/>
      <c r="FF105" s="705"/>
      <c r="FG105" s="705"/>
      <c r="FH105" s="704"/>
      <c r="FI105" s="704"/>
      <c r="FJ105" s="704"/>
      <c r="FK105" s="704"/>
      <c r="FL105" s="704"/>
      <c r="FM105" s="704"/>
      <c r="FN105" s="704"/>
      <c r="FO105" s="704"/>
      <c r="FP105" s="704"/>
      <c r="FQ105" s="704"/>
      <c r="FR105" s="704"/>
      <c r="FS105" s="704"/>
      <c r="FT105" s="704"/>
      <c r="FU105" s="704"/>
      <c r="FV105" s="704"/>
      <c r="FW105" s="704"/>
      <c r="FX105" s="704"/>
      <c r="FY105" s="704"/>
      <c r="FZ105" s="704"/>
      <c r="GA105" s="704"/>
      <c r="GB105" s="704"/>
      <c r="GC105" s="704"/>
      <c r="GD105" s="704"/>
      <c r="GE105" s="704"/>
      <c r="GF105" s="704"/>
      <c r="GG105" s="704"/>
      <c r="GH105" s="704"/>
      <c r="GI105" s="704"/>
      <c r="GJ105" s="704"/>
      <c r="GK105" s="704"/>
      <c r="GL105" s="704"/>
      <c r="GM105" s="704"/>
      <c r="GN105" s="704"/>
      <c r="GO105" s="704"/>
      <c r="GP105" s="746"/>
      <c r="GQ105" s="704"/>
      <c r="GR105" s="704"/>
      <c r="GS105" s="704"/>
      <c r="GT105" s="704"/>
      <c r="GU105" s="704"/>
      <c r="GV105" s="704"/>
      <c r="GW105" s="704"/>
      <c r="GX105" s="704"/>
      <c r="GY105" s="704"/>
      <c r="GZ105" s="704"/>
      <c r="HA105" s="704"/>
      <c r="HB105" s="704"/>
      <c r="HC105" s="704"/>
      <c r="HD105" s="704"/>
      <c r="HE105" s="704"/>
      <c r="HF105" s="704"/>
      <c r="HG105" s="704"/>
      <c r="HH105" s="704"/>
      <c r="HI105" s="704"/>
      <c r="HJ105" s="704"/>
      <c r="HK105" s="704"/>
      <c r="HL105" s="704"/>
      <c r="HM105" s="704"/>
      <c r="HN105" s="704"/>
      <c r="HO105" s="704"/>
      <c r="HP105" s="704"/>
      <c r="HQ105" s="704"/>
      <c r="HR105" s="704"/>
      <c r="HS105" s="704"/>
      <c r="HT105" s="704"/>
      <c r="HU105" s="704"/>
      <c r="HV105" s="704"/>
      <c r="HW105" s="704"/>
      <c r="HX105" s="704"/>
      <c r="HY105" s="704"/>
      <c r="HZ105" s="704"/>
      <c r="IA105" s="704"/>
      <c r="IB105" s="704"/>
      <c r="IC105" s="704"/>
      <c r="ID105" s="704"/>
      <c r="IE105" s="704"/>
      <c r="IF105" s="704"/>
      <c r="IG105" s="704"/>
      <c r="IH105" s="704"/>
      <c r="II105" s="704"/>
      <c r="IJ105" s="704"/>
      <c r="IK105" s="704"/>
      <c r="IL105" s="704"/>
      <c r="IM105" s="704"/>
      <c r="IN105" s="704"/>
      <c r="IO105" s="704"/>
      <c r="IP105" s="704"/>
      <c r="IQ105" s="704"/>
      <c r="IR105" s="704"/>
      <c r="IS105" s="704"/>
      <c r="IT105" s="704"/>
      <c r="IU105" s="704"/>
      <c r="IV105" s="704"/>
      <c r="IW105" s="704"/>
      <c r="IX105" s="704"/>
      <c r="IY105" s="704"/>
      <c r="IZ105" s="704"/>
      <c r="JI105" s="706"/>
      <c r="JJ105" s="706"/>
      <c r="JK105" s="706"/>
      <c r="JL105" s="706"/>
      <c r="JM105" s="706"/>
      <c r="JN105" s="706"/>
    </row>
    <row r="106" spans="1:274" s="878" customFormat="1" ht="23.1" customHeight="1" x14ac:dyDescent="0.25">
      <c r="A106" s="691">
        <v>27</v>
      </c>
      <c r="B106" s="693" t="s">
        <v>1154</v>
      </c>
      <c r="C106" s="696">
        <v>208</v>
      </c>
      <c r="D106" s="697">
        <v>532</v>
      </c>
      <c r="E106" s="707">
        <v>1</v>
      </c>
      <c r="F106" s="699" t="s">
        <v>1121</v>
      </c>
      <c r="G106" s="699" t="s">
        <v>1171</v>
      </c>
      <c r="H106" s="751" t="s">
        <v>1112</v>
      </c>
      <c r="I106" s="767" t="s">
        <v>1113</v>
      </c>
      <c r="J106" s="753" t="s">
        <v>1139</v>
      </c>
      <c r="K106" s="761" t="s">
        <v>1115</v>
      </c>
      <c r="L106" s="761" t="s">
        <v>1116</v>
      </c>
      <c r="M106" s="753" t="s">
        <v>1140</v>
      </c>
      <c r="N106" s="753" t="s">
        <v>1155</v>
      </c>
      <c r="O106" s="753" t="s">
        <v>1155</v>
      </c>
      <c r="P106" s="753" t="s">
        <v>1170</v>
      </c>
      <c r="Q106" s="753" t="s">
        <v>1160</v>
      </c>
      <c r="R106" s="753" t="s">
        <v>1160</v>
      </c>
      <c r="S106" s="755">
        <v>2</v>
      </c>
      <c r="T106" s="766">
        <v>2.12</v>
      </c>
      <c r="U106" s="771">
        <v>41456</v>
      </c>
      <c r="V106" s="772">
        <v>42522</v>
      </c>
      <c r="W106" s="874">
        <v>5</v>
      </c>
      <c r="X106" s="875">
        <v>91100</v>
      </c>
      <c r="Y106" s="875"/>
      <c r="Z106" s="875">
        <f t="shared" si="4"/>
        <v>91100</v>
      </c>
      <c r="AA106" s="702"/>
      <c r="AB106" s="702"/>
      <c r="AC106" s="702"/>
      <c r="AD106" s="702">
        <v>25000</v>
      </c>
      <c r="AE106" s="702">
        <v>66100</v>
      </c>
      <c r="AF106" s="702"/>
      <c r="AG106" s="702"/>
      <c r="AH106" s="702"/>
      <c r="AI106" s="691"/>
      <c r="AJ106" s="691"/>
      <c r="AK106" s="691"/>
      <c r="AL106" s="691"/>
      <c r="AM106" s="868">
        <f t="shared" si="5"/>
        <v>91100</v>
      </c>
      <c r="AN106" s="868">
        <f t="shared" si="6"/>
        <v>0</v>
      </c>
      <c r="AO106" s="760"/>
      <c r="AP106" s="868"/>
      <c r="AQ106" s="706"/>
      <c r="AR106" s="704"/>
      <c r="AS106" s="704"/>
      <c r="AT106" s="704"/>
      <c r="AU106" s="704"/>
      <c r="AV106" s="704"/>
      <c r="AW106" s="704"/>
      <c r="AX106" s="704"/>
      <c r="AY106" s="704"/>
      <c r="AZ106" s="704"/>
      <c r="BA106" s="704"/>
      <c r="BB106" s="704"/>
      <c r="BC106" s="704"/>
      <c r="BD106" s="704"/>
      <c r="BE106" s="704"/>
      <c r="BF106" s="704"/>
      <c r="BG106" s="704"/>
      <c r="BH106" s="704"/>
      <c r="BI106" s="704"/>
      <c r="BJ106" s="704"/>
      <c r="BK106" s="704"/>
      <c r="BL106" s="704"/>
      <c r="BM106" s="704"/>
      <c r="BN106" s="704"/>
      <c r="BO106" s="704"/>
      <c r="BP106" s="704"/>
      <c r="BQ106" s="704"/>
      <c r="BR106" s="704"/>
      <c r="BS106" s="704"/>
      <c r="BT106" s="704"/>
      <c r="BU106" s="704"/>
      <c r="BV106" s="704"/>
      <c r="BW106" s="704"/>
      <c r="BX106" s="704"/>
      <c r="BY106" s="704"/>
      <c r="BZ106" s="704"/>
      <c r="CA106" s="704"/>
      <c r="CB106" s="704"/>
      <c r="CC106" s="704"/>
      <c r="CD106" s="704"/>
      <c r="CE106" s="704"/>
      <c r="CF106" s="704"/>
      <c r="CG106" s="704"/>
      <c r="CH106" s="704"/>
      <c r="CI106" s="704"/>
      <c r="CJ106" s="704"/>
      <c r="CK106" s="704"/>
      <c r="CL106" s="704"/>
      <c r="CM106" s="704"/>
      <c r="CN106" s="704"/>
      <c r="CO106" s="704"/>
      <c r="CP106" s="704"/>
      <c r="CQ106" s="704"/>
      <c r="CR106" s="704"/>
      <c r="CS106" s="704"/>
      <c r="CT106" s="704"/>
      <c r="CU106" s="704"/>
      <c r="CV106" s="704"/>
      <c r="CW106" s="704"/>
      <c r="CX106" s="704"/>
      <c r="CY106" s="704"/>
      <c r="CZ106" s="704"/>
      <c r="DA106" s="704"/>
      <c r="DB106" s="704"/>
      <c r="DC106" s="704"/>
      <c r="DD106" s="704"/>
      <c r="DE106" s="704"/>
      <c r="DF106" s="704"/>
      <c r="DG106" s="704"/>
      <c r="DH106" s="704"/>
      <c r="DI106" s="704"/>
      <c r="DJ106" s="704"/>
      <c r="DK106" s="704"/>
      <c r="DL106" s="704"/>
      <c r="DM106" s="704"/>
      <c r="DN106" s="704"/>
      <c r="DO106" s="704"/>
      <c r="DP106" s="704"/>
      <c r="DQ106" s="704"/>
      <c r="DR106" s="704"/>
      <c r="DS106" s="704"/>
      <c r="DT106" s="704"/>
      <c r="DU106" s="704"/>
      <c r="DV106" s="704"/>
      <c r="DW106" s="704"/>
      <c r="DX106" s="704"/>
      <c r="DY106" s="704"/>
      <c r="DZ106" s="704"/>
      <c r="EA106" s="704"/>
      <c r="EB106" s="704"/>
      <c r="EC106" s="704"/>
      <c r="ED106" s="704"/>
      <c r="EE106" s="704"/>
      <c r="EF106" s="704"/>
      <c r="EG106" s="704"/>
      <c r="EH106" s="704"/>
      <c r="EI106" s="704"/>
      <c r="EJ106" s="704"/>
      <c r="EK106" s="704"/>
      <c r="EL106" s="704"/>
      <c r="EM106" s="704"/>
      <c r="EN106" s="704"/>
      <c r="EO106" s="704"/>
      <c r="EP106" s="704"/>
      <c r="EQ106" s="704"/>
      <c r="ER106" s="704"/>
      <c r="ES106" s="704"/>
      <c r="ET106" s="704"/>
      <c r="EU106" s="705"/>
      <c r="EV106" s="705"/>
      <c r="EW106" s="705"/>
      <c r="EX106" s="705"/>
      <c r="EY106" s="705"/>
      <c r="EZ106" s="705"/>
      <c r="FA106" s="705"/>
      <c r="FB106" s="705"/>
      <c r="FC106" s="705"/>
      <c r="FD106" s="705"/>
      <c r="FE106" s="705"/>
      <c r="FF106" s="705"/>
      <c r="FG106" s="705"/>
      <c r="FH106" s="704"/>
      <c r="FI106" s="706"/>
      <c r="FJ106" s="706"/>
      <c r="FK106" s="704"/>
      <c r="FL106" s="704"/>
      <c r="FM106" s="704"/>
      <c r="FN106" s="704"/>
      <c r="FO106" s="704"/>
      <c r="FP106" s="704"/>
      <c r="FQ106" s="704"/>
      <c r="FR106" s="704"/>
      <c r="FS106" s="704"/>
      <c r="FT106" s="704"/>
      <c r="FU106" s="704"/>
      <c r="FV106" s="704"/>
      <c r="FW106" s="704"/>
      <c r="FX106" s="704"/>
      <c r="FY106" s="704"/>
      <c r="FZ106" s="704"/>
      <c r="GA106" s="704"/>
      <c r="GB106" s="704"/>
      <c r="GC106" s="704"/>
      <c r="GD106" s="704"/>
      <c r="GE106" s="704"/>
      <c r="GF106" s="704"/>
      <c r="GG106" s="704"/>
      <c r="GH106" s="704"/>
      <c r="GI106" s="704"/>
      <c r="GJ106" s="704"/>
      <c r="GK106" s="704"/>
      <c r="GL106" s="704"/>
      <c r="GM106" s="704"/>
      <c r="GN106" s="704"/>
      <c r="GO106" s="704"/>
      <c r="GP106" s="746"/>
      <c r="GQ106" s="704"/>
      <c r="GR106" s="704"/>
      <c r="GS106" s="704"/>
      <c r="GT106" s="704"/>
      <c r="GU106" s="704"/>
      <c r="GV106" s="704"/>
      <c r="GW106" s="704"/>
      <c r="GX106" s="704"/>
      <c r="GY106" s="704"/>
      <c r="GZ106" s="704"/>
      <c r="HA106" s="704"/>
      <c r="HB106" s="704"/>
      <c r="HC106" s="704"/>
      <c r="HD106" s="704"/>
      <c r="HE106" s="704"/>
      <c r="HF106" s="704"/>
      <c r="HG106" s="704"/>
      <c r="HH106" s="704"/>
      <c r="HI106" s="704"/>
      <c r="HJ106" s="704"/>
      <c r="HK106" s="704"/>
      <c r="HL106" s="704"/>
      <c r="HM106" s="704"/>
      <c r="HN106" s="704"/>
      <c r="HO106" s="704"/>
      <c r="HP106" s="704"/>
      <c r="HQ106" s="704"/>
      <c r="HR106" s="704"/>
      <c r="HS106" s="704"/>
      <c r="HT106" s="704"/>
      <c r="HU106" s="704"/>
      <c r="HV106" s="704"/>
      <c r="HW106" s="704"/>
      <c r="HX106" s="704"/>
      <c r="HY106" s="704"/>
      <c r="HZ106" s="704"/>
      <c r="IA106" s="704"/>
      <c r="IB106" s="704"/>
      <c r="IC106" s="704"/>
      <c r="ID106" s="704"/>
      <c r="IE106" s="704"/>
      <c r="IF106" s="704"/>
      <c r="IG106" s="704"/>
      <c r="IH106" s="704"/>
      <c r="II106" s="704"/>
      <c r="IJ106" s="704"/>
      <c r="IK106" s="704"/>
      <c r="IL106" s="704"/>
      <c r="IM106" s="704"/>
      <c r="IN106" s="704"/>
      <c r="IO106" s="704"/>
      <c r="IP106" s="704"/>
      <c r="IQ106" s="704"/>
      <c r="IR106" s="704"/>
      <c r="IS106" s="704"/>
      <c r="IT106" s="704"/>
      <c r="IU106" s="704"/>
      <c r="IV106" s="704"/>
      <c r="IW106" s="704"/>
      <c r="IX106" s="704"/>
      <c r="IY106" s="704"/>
      <c r="IZ106" s="704"/>
      <c r="JI106" s="706"/>
      <c r="JJ106" s="706"/>
      <c r="JK106" s="706"/>
      <c r="JL106" s="706"/>
      <c r="JM106" s="706"/>
      <c r="JN106" s="706"/>
    </row>
    <row r="107" spans="1:274" s="878" customFormat="1" ht="23.1" customHeight="1" x14ac:dyDescent="0.25">
      <c r="A107" s="691">
        <v>33</v>
      </c>
      <c r="B107" s="693" t="s">
        <v>1154</v>
      </c>
      <c r="C107" s="696">
        <v>209</v>
      </c>
      <c r="D107" s="697">
        <v>532</v>
      </c>
      <c r="E107" s="707">
        <v>1</v>
      </c>
      <c r="F107" s="699" t="s">
        <v>1121</v>
      </c>
      <c r="G107" s="699" t="s">
        <v>1176</v>
      </c>
      <c r="H107" s="751" t="s">
        <v>1112</v>
      </c>
      <c r="I107" s="767" t="s">
        <v>1113</v>
      </c>
      <c r="J107" s="753" t="s">
        <v>1139</v>
      </c>
      <c r="K107" s="761" t="s">
        <v>1115</v>
      </c>
      <c r="L107" s="761" t="s">
        <v>1116</v>
      </c>
      <c r="M107" s="753" t="s">
        <v>1140</v>
      </c>
      <c r="N107" s="753" t="s">
        <v>1155</v>
      </c>
      <c r="O107" s="753" t="s">
        <v>1155</v>
      </c>
      <c r="P107" s="773" t="s">
        <v>1174</v>
      </c>
      <c r="Q107" s="753" t="s">
        <v>1160</v>
      </c>
      <c r="R107" s="753" t="s">
        <v>1160</v>
      </c>
      <c r="S107" s="755">
        <v>2</v>
      </c>
      <c r="T107" s="766">
        <v>2.12</v>
      </c>
      <c r="U107" s="771">
        <v>41456</v>
      </c>
      <c r="V107" s="772">
        <v>42522</v>
      </c>
      <c r="W107" s="874">
        <v>25</v>
      </c>
      <c r="X107" s="875">
        <v>15000</v>
      </c>
      <c r="Y107" s="875"/>
      <c r="Z107" s="875">
        <f t="shared" si="4"/>
        <v>15000</v>
      </c>
      <c r="AA107" s="702"/>
      <c r="AB107" s="702"/>
      <c r="AC107" s="702"/>
      <c r="AD107" s="702"/>
      <c r="AE107" s="702"/>
      <c r="AF107" s="702"/>
      <c r="AG107" s="702">
        <v>15000</v>
      </c>
      <c r="AH107" s="702"/>
      <c r="AI107" s="691"/>
      <c r="AJ107" s="691"/>
      <c r="AK107" s="691"/>
      <c r="AL107" s="691"/>
      <c r="AM107" s="868">
        <f t="shared" si="5"/>
        <v>15000</v>
      </c>
      <c r="AN107" s="868">
        <f t="shared" si="6"/>
        <v>0</v>
      </c>
      <c r="AO107" s="760">
        <v>15800</v>
      </c>
      <c r="AP107" s="868">
        <v>16800</v>
      </c>
      <c r="AQ107" s="706"/>
      <c r="AR107" s="704"/>
      <c r="AS107" s="704"/>
      <c r="AT107" s="704"/>
      <c r="AU107" s="704"/>
      <c r="AV107" s="704"/>
      <c r="AW107" s="704"/>
      <c r="AX107" s="704"/>
      <c r="AY107" s="704"/>
      <c r="AZ107" s="704"/>
      <c r="BA107" s="704"/>
      <c r="BB107" s="704"/>
      <c r="BC107" s="704"/>
      <c r="BD107" s="704"/>
      <c r="BE107" s="704"/>
      <c r="BF107" s="704"/>
      <c r="BG107" s="704"/>
      <c r="BH107" s="704"/>
      <c r="BI107" s="704"/>
      <c r="BJ107" s="704"/>
      <c r="BK107" s="704"/>
      <c r="BL107" s="704"/>
      <c r="BM107" s="704"/>
      <c r="BN107" s="704"/>
      <c r="BO107" s="704"/>
      <c r="BP107" s="704"/>
      <c r="BQ107" s="704"/>
      <c r="BR107" s="704"/>
      <c r="BS107" s="704"/>
      <c r="BT107" s="704"/>
      <c r="BU107" s="704"/>
      <c r="BV107" s="704"/>
      <c r="BW107" s="704"/>
      <c r="BX107" s="704"/>
      <c r="BY107" s="704"/>
      <c r="BZ107" s="704"/>
      <c r="CA107" s="704"/>
      <c r="CB107" s="704"/>
      <c r="CC107" s="704"/>
      <c r="CD107" s="704"/>
      <c r="CE107" s="704"/>
      <c r="CF107" s="704"/>
      <c r="CG107" s="704"/>
      <c r="CH107" s="704"/>
      <c r="CI107" s="704"/>
      <c r="CJ107" s="704"/>
      <c r="CK107" s="704"/>
      <c r="CL107" s="704"/>
      <c r="CM107" s="704"/>
      <c r="CN107" s="704"/>
      <c r="CO107" s="704"/>
      <c r="CP107" s="704"/>
      <c r="CQ107" s="704"/>
      <c r="CR107" s="704"/>
      <c r="CS107" s="704"/>
      <c r="CT107" s="704"/>
      <c r="CU107" s="704"/>
      <c r="CV107" s="704"/>
      <c r="CW107" s="704"/>
      <c r="CX107" s="704"/>
      <c r="CY107" s="704"/>
      <c r="CZ107" s="704"/>
      <c r="DA107" s="704"/>
      <c r="DB107" s="704"/>
      <c r="DC107" s="704"/>
      <c r="DD107" s="704"/>
      <c r="DE107" s="704"/>
      <c r="DF107" s="704"/>
      <c r="DG107" s="704"/>
      <c r="DH107" s="704"/>
      <c r="DI107" s="704"/>
      <c r="DJ107" s="704"/>
      <c r="DK107" s="704"/>
      <c r="DL107" s="704"/>
      <c r="DM107" s="704"/>
      <c r="DN107" s="704"/>
      <c r="DO107" s="704"/>
      <c r="DP107" s="704"/>
      <c r="DQ107" s="704"/>
      <c r="DR107" s="704"/>
      <c r="DS107" s="704"/>
      <c r="DT107" s="704"/>
      <c r="DU107" s="704"/>
      <c r="DV107" s="704"/>
      <c r="DW107" s="704"/>
      <c r="DX107" s="704"/>
      <c r="DY107" s="704"/>
      <c r="DZ107" s="704"/>
      <c r="EA107" s="704"/>
      <c r="EB107" s="704"/>
      <c r="EC107" s="704"/>
      <c r="ED107" s="704"/>
      <c r="EE107" s="704"/>
      <c r="EF107" s="704"/>
      <c r="EG107" s="704"/>
      <c r="EH107" s="704"/>
      <c r="EI107" s="704"/>
      <c r="EJ107" s="704"/>
      <c r="EK107" s="704"/>
      <c r="EL107" s="704"/>
      <c r="EM107" s="704"/>
      <c r="EN107" s="704"/>
      <c r="EO107" s="704"/>
      <c r="EP107" s="704"/>
      <c r="EQ107" s="704"/>
      <c r="ER107" s="704"/>
      <c r="ES107" s="704"/>
      <c r="ET107" s="704"/>
      <c r="EU107" s="704"/>
      <c r="EV107" s="704"/>
      <c r="EW107" s="704"/>
      <c r="EX107" s="704"/>
      <c r="EY107" s="704"/>
      <c r="EZ107" s="704"/>
      <c r="FA107" s="704"/>
      <c r="FB107" s="704"/>
      <c r="FC107" s="704"/>
      <c r="FD107" s="704"/>
      <c r="FE107" s="704"/>
      <c r="FF107" s="704"/>
      <c r="FG107" s="704"/>
      <c r="FH107" s="705"/>
      <c r="FI107" s="704"/>
      <c r="FJ107" s="704"/>
      <c r="FK107" s="705"/>
      <c r="FL107" s="705"/>
      <c r="FM107" s="705"/>
      <c r="FN107" s="705"/>
      <c r="FO107" s="705"/>
      <c r="FP107" s="705"/>
      <c r="FQ107" s="705"/>
      <c r="FR107" s="705"/>
      <c r="FS107" s="705"/>
      <c r="FT107" s="705"/>
      <c r="FU107" s="705"/>
      <c r="FV107" s="705"/>
      <c r="FW107" s="705"/>
      <c r="FX107" s="705"/>
      <c r="FY107" s="705"/>
      <c r="FZ107" s="705"/>
      <c r="GA107" s="705"/>
      <c r="GB107" s="705"/>
      <c r="GC107" s="705"/>
      <c r="GD107" s="705"/>
      <c r="GE107" s="705"/>
      <c r="GF107" s="705"/>
      <c r="GG107" s="705"/>
      <c r="GH107" s="705"/>
      <c r="GI107" s="705"/>
      <c r="GJ107" s="705"/>
      <c r="GK107" s="705"/>
      <c r="GL107" s="705"/>
      <c r="GM107" s="705"/>
      <c r="GN107" s="706"/>
      <c r="GO107" s="704"/>
      <c r="GP107" s="746"/>
      <c r="GQ107" s="704"/>
      <c r="GR107" s="704"/>
      <c r="GS107" s="704"/>
      <c r="GT107" s="704"/>
      <c r="GU107" s="704"/>
      <c r="GV107" s="704"/>
      <c r="GW107" s="704"/>
      <c r="GX107" s="704"/>
      <c r="GY107" s="704"/>
      <c r="GZ107" s="704"/>
      <c r="HA107" s="704"/>
      <c r="HB107" s="704"/>
      <c r="HC107" s="704"/>
      <c r="HD107" s="704"/>
      <c r="HE107" s="704"/>
      <c r="HF107" s="704"/>
      <c r="HG107" s="704"/>
      <c r="HH107" s="704"/>
      <c r="HI107" s="704"/>
      <c r="HJ107" s="704"/>
      <c r="HK107" s="704"/>
      <c r="HL107" s="704"/>
      <c r="HM107" s="704"/>
      <c r="HN107" s="704"/>
      <c r="HO107" s="704"/>
      <c r="HP107" s="704"/>
      <c r="HQ107" s="704"/>
      <c r="HR107" s="704"/>
      <c r="HS107" s="704"/>
      <c r="HT107" s="704"/>
      <c r="HU107" s="704"/>
      <c r="HV107" s="704"/>
      <c r="HW107" s="704"/>
      <c r="HX107" s="704"/>
      <c r="HY107" s="704"/>
      <c r="HZ107" s="704"/>
      <c r="IA107" s="706"/>
      <c r="IB107" s="706"/>
      <c r="IC107" s="706"/>
      <c r="ID107" s="706"/>
      <c r="IE107" s="706"/>
      <c r="IF107" s="706"/>
      <c r="IG107" s="706"/>
      <c r="IH107" s="706"/>
      <c r="II107" s="706"/>
      <c r="IJ107" s="706"/>
      <c r="IK107" s="706"/>
      <c r="IL107" s="706"/>
      <c r="IM107" s="706"/>
      <c r="IN107" s="706"/>
      <c r="IO107" s="706"/>
      <c r="IP107" s="706"/>
      <c r="IQ107" s="706"/>
      <c r="IR107" s="706"/>
      <c r="IS107" s="706"/>
      <c r="IT107" s="706"/>
      <c r="IU107" s="706"/>
      <c r="IV107" s="704"/>
      <c r="IW107" s="704"/>
      <c r="IX107" s="706"/>
      <c r="IY107" s="706"/>
      <c r="IZ107" s="706"/>
      <c r="JI107" s="706"/>
      <c r="JJ107" s="706"/>
      <c r="JK107" s="706"/>
      <c r="JL107" s="706"/>
      <c r="JM107" s="706"/>
      <c r="JN107" s="706"/>
    </row>
    <row r="108" spans="1:274" s="878" customFormat="1" ht="23.1" customHeight="1" x14ac:dyDescent="0.25">
      <c r="A108" s="691">
        <v>34</v>
      </c>
      <c r="B108" s="693" t="s">
        <v>1154</v>
      </c>
      <c r="C108" s="696">
        <v>209</v>
      </c>
      <c r="D108" s="697">
        <v>532</v>
      </c>
      <c r="E108" s="707">
        <v>2</v>
      </c>
      <c r="F108" s="699" t="s">
        <v>1121</v>
      </c>
      <c r="G108" s="699" t="s">
        <v>1177</v>
      </c>
      <c r="H108" s="751" t="s">
        <v>1112</v>
      </c>
      <c r="I108" s="767" t="s">
        <v>1113</v>
      </c>
      <c r="J108" s="753" t="s">
        <v>1139</v>
      </c>
      <c r="K108" s="761" t="s">
        <v>1115</v>
      </c>
      <c r="L108" s="761" t="s">
        <v>1116</v>
      </c>
      <c r="M108" s="753" t="s">
        <v>1140</v>
      </c>
      <c r="N108" s="753" t="s">
        <v>1155</v>
      </c>
      <c r="O108" s="753" t="s">
        <v>1155</v>
      </c>
      <c r="P108" s="773" t="s">
        <v>1174</v>
      </c>
      <c r="Q108" s="753" t="s">
        <v>1160</v>
      </c>
      <c r="R108" s="753" t="s">
        <v>1160</v>
      </c>
      <c r="S108" s="755">
        <v>2</v>
      </c>
      <c r="T108" s="766">
        <v>2.12</v>
      </c>
      <c r="U108" s="771">
        <v>41456</v>
      </c>
      <c r="V108" s="772">
        <v>42522</v>
      </c>
      <c r="W108" s="874">
        <v>25</v>
      </c>
      <c r="X108" s="875">
        <v>360000</v>
      </c>
      <c r="Y108" s="875"/>
      <c r="Z108" s="875">
        <f t="shared" si="4"/>
        <v>360000</v>
      </c>
      <c r="AA108" s="702"/>
      <c r="AB108" s="702"/>
      <c r="AC108" s="702"/>
      <c r="AD108" s="702"/>
      <c r="AE108" s="702"/>
      <c r="AF108" s="702"/>
      <c r="AG108" s="702"/>
      <c r="AH108" s="702"/>
      <c r="AI108" s="691">
        <v>360000</v>
      </c>
      <c r="AJ108" s="691"/>
      <c r="AK108" s="691"/>
      <c r="AL108" s="691"/>
      <c r="AM108" s="868">
        <f t="shared" si="5"/>
        <v>360000</v>
      </c>
      <c r="AN108" s="868">
        <f t="shared" si="6"/>
        <v>0</v>
      </c>
      <c r="AO108" s="760">
        <v>266000</v>
      </c>
      <c r="AP108" s="868">
        <v>282000</v>
      </c>
      <c r="AQ108" s="706"/>
      <c r="AR108" s="704"/>
      <c r="AS108" s="704"/>
      <c r="AT108" s="704"/>
      <c r="AU108" s="704"/>
      <c r="AV108" s="704"/>
      <c r="AW108" s="704"/>
      <c r="AX108" s="704"/>
      <c r="AY108" s="704"/>
      <c r="AZ108" s="704"/>
      <c r="BA108" s="704"/>
      <c r="BB108" s="704"/>
      <c r="BC108" s="704"/>
      <c r="BD108" s="704"/>
      <c r="BE108" s="704"/>
      <c r="BF108" s="704"/>
      <c r="BG108" s="704"/>
      <c r="BH108" s="704"/>
      <c r="BI108" s="704"/>
      <c r="BJ108" s="704"/>
      <c r="BK108" s="704"/>
      <c r="BL108" s="704"/>
      <c r="BM108" s="704"/>
      <c r="BN108" s="704"/>
      <c r="BO108" s="704"/>
      <c r="BP108" s="704"/>
      <c r="BQ108" s="704"/>
      <c r="BR108" s="704"/>
      <c r="BS108" s="704"/>
      <c r="BT108" s="704"/>
      <c r="BU108" s="704"/>
      <c r="BV108" s="704"/>
      <c r="BW108" s="704"/>
      <c r="BX108" s="704"/>
      <c r="BY108" s="704"/>
      <c r="BZ108" s="704"/>
      <c r="CA108" s="704"/>
      <c r="CB108" s="704"/>
      <c r="CC108" s="704"/>
      <c r="CD108" s="704"/>
      <c r="CE108" s="704"/>
      <c r="CF108" s="704"/>
      <c r="CG108" s="704"/>
      <c r="CH108" s="704"/>
      <c r="CI108" s="704"/>
      <c r="CJ108" s="704"/>
      <c r="CK108" s="704"/>
      <c r="CL108" s="704"/>
      <c r="CM108" s="704"/>
      <c r="CN108" s="704"/>
      <c r="CO108" s="704"/>
      <c r="CP108" s="704"/>
      <c r="CQ108" s="704"/>
      <c r="CR108" s="704"/>
      <c r="CS108" s="704"/>
      <c r="CT108" s="704"/>
      <c r="CU108" s="704"/>
      <c r="CV108" s="704"/>
      <c r="CW108" s="704"/>
      <c r="CX108" s="704"/>
      <c r="CY108" s="704"/>
      <c r="CZ108" s="704"/>
      <c r="DA108" s="704"/>
      <c r="DB108" s="704"/>
      <c r="DC108" s="704"/>
      <c r="DD108" s="704"/>
      <c r="DE108" s="704"/>
      <c r="DF108" s="704"/>
      <c r="DG108" s="704"/>
      <c r="DH108" s="704"/>
      <c r="DI108" s="704"/>
      <c r="DJ108" s="704"/>
      <c r="DK108" s="704"/>
      <c r="DL108" s="704"/>
      <c r="DM108" s="704"/>
      <c r="DN108" s="704"/>
      <c r="DO108" s="704"/>
      <c r="DP108" s="704"/>
      <c r="DQ108" s="704"/>
      <c r="DR108" s="704"/>
      <c r="DS108" s="704"/>
      <c r="DT108" s="704"/>
      <c r="DU108" s="704"/>
      <c r="DV108" s="704"/>
      <c r="DW108" s="704"/>
      <c r="DX108" s="704"/>
      <c r="DY108" s="704"/>
      <c r="DZ108" s="704"/>
      <c r="EA108" s="704"/>
      <c r="EB108" s="704"/>
      <c r="EC108" s="704"/>
      <c r="ED108" s="704"/>
      <c r="EE108" s="704"/>
      <c r="EF108" s="704"/>
      <c r="EG108" s="704"/>
      <c r="EH108" s="704"/>
      <c r="EI108" s="704"/>
      <c r="EJ108" s="704"/>
      <c r="EK108" s="704"/>
      <c r="EL108" s="704"/>
      <c r="EM108" s="704"/>
      <c r="EN108" s="704"/>
      <c r="EO108" s="704"/>
      <c r="EP108" s="704"/>
      <c r="EQ108" s="704"/>
      <c r="ER108" s="704"/>
      <c r="ES108" s="704"/>
      <c r="ET108" s="704"/>
      <c r="EU108" s="704"/>
      <c r="EV108" s="704"/>
      <c r="EW108" s="704"/>
      <c r="EX108" s="704"/>
      <c r="EY108" s="704"/>
      <c r="EZ108" s="704"/>
      <c r="FA108" s="704"/>
      <c r="FB108" s="704"/>
      <c r="FC108" s="704"/>
      <c r="FD108" s="704"/>
      <c r="FE108" s="704"/>
      <c r="FF108" s="704"/>
      <c r="FG108" s="704"/>
      <c r="FH108" s="705"/>
      <c r="FI108" s="704"/>
      <c r="FJ108" s="704"/>
      <c r="FK108" s="705"/>
      <c r="FL108" s="705"/>
      <c r="FM108" s="705"/>
      <c r="FN108" s="705"/>
      <c r="FO108" s="705"/>
      <c r="FP108" s="705"/>
      <c r="FQ108" s="705"/>
      <c r="FR108" s="705"/>
      <c r="FS108" s="705"/>
      <c r="FT108" s="705"/>
      <c r="FU108" s="705"/>
      <c r="FV108" s="705"/>
      <c r="FW108" s="705"/>
      <c r="FX108" s="705"/>
      <c r="FY108" s="705"/>
      <c r="FZ108" s="705"/>
      <c r="GA108" s="705"/>
      <c r="GB108" s="705"/>
      <c r="GC108" s="705"/>
      <c r="GD108" s="705"/>
      <c r="GE108" s="705"/>
      <c r="GF108" s="705"/>
      <c r="GG108" s="705"/>
      <c r="GH108" s="705"/>
      <c r="GI108" s="705"/>
      <c r="GJ108" s="705"/>
      <c r="GK108" s="705"/>
      <c r="GL108" s="705"/>
      <c r="GM108" s="705"/>
      <c r="GN108" s="706"/>
      <c r="GO108" s="704"/>
      <c r="GP108" s="746"/>
      <c r="GQ108" s="704"/>
      <c r="GR108" s="704"/>
      <c r="GS108" s="704"/>
      <c r="GT108" s="704"/>
      <c r="GU108" s="704"/>
      <c r="GV108" s="704"/>
      <c r="GW108" s="704"/>
      <c r="GX108" s="704"/>
      <c r="GY108" s="704"/>
      <c r="GZ108" s="704"/>
      <c r="HA108" s="704"/>
      <c r="HB108" s="704"/>
      <c r="HC108" s="704"/>
      <c r="HD108" s="704"/>
      <c r="HE108" s="704"/>
      <c r="HF108" s="704"/>
      <c r="HG108" s="704"/>
      <c r="HH108" s="704"/>
      <c r="HI108" s="704"/>
      <c r="HJ108" s="704"/>
      <c r="HK108" s="704"/>
      <c r="HL108" s="704"/>
      <c r="HM108" s="704"/>
      <c r="HN108" s="704"/>
      <c r="HO108" s="704"/>
      <c r="HP108" s="704"/>
      <c r="HQ108" s="704"/>
      <c r="HR108" s="704"/>
      <c r="HS108" s="704"/>
      <c r="HT108" s="704"/>
      <c r="HU108" s="704"/>
      <c r="HV108" s="704"/>
      <c r="HW108" s="704"/>
      <c r="HX108" s="704"/>
      <c r="HY108" s="704"/>
      <c r="HZ108" s="704"/>
      <c r="IA108" s="706"/>
      <c r="IB108" s="706"/>
      <c r="IC108" s="706"/>
      <c r="ID108" s="706"/>
      <c r="IE108" s="706"/>
      <c r="IF108" s="706"/>
      <c r="IG108" s="706"/>
      <c r="IH108" s="706"/>
      <c r="II108" s="706"/>
      <c r="IJ108" s="706"/>
      <c r="IK108" s="706"/>
      <c r="IL108" s="706"/>
      <c r="IM108" s="706"/>
      <c r="IN108" s="706"/>
      <c r="IO108" s="706"/>
      <c r="IP108" s="706"/>
      <c r="IQ108" s="706"/>
      <c r="IR108" s="706"/>
      <c r="IS108" s="706"/>
      <c r="IT108" s="706"/>
      <c r="IU108" s="706"/>
      <c r="IV108" s="704"/>
      <c r="IW108" s="704"/>
      <c r="IX108" s="706"/>
      <c r="IY108" s="706"/>
      <c r="IZ108" s="706"/>
      <c r="JI108" s="706"/>
      <c r="JJ108" s="706"/>
      <c r="JK108" s="706"/>
      <c r="JL108" s="706"/>
      <c r="JM108" s="706"/>
      <c r="JN108" s="706"/>
    </row>
    <row r="109" spans="1:274" s="878" customFormat="1" ht="23.1" customHeight="1" x14ac:dyDescent="0.25">
      <c r="A109" s="691">
        <v>35</v>
      </c>
      <c r="B109" s="693" t="s">
        <v>1154</v>
      </c>
      <c r="C109" s="696">
        <v>209</v>
      </c>
      <c r="D109" s="697">
        <v>532</v>
      </c>
      <c r="E109" s="707">
        <v>3</v>
      </c>
      <c r="F109" s="699" t="s">
        <v>1121</v>
      </c>
      <c r="G109" s="699" t="s">
        <v>1175</v>
      </c>
      <c r="H109" s="751" t="s">
        <v>1112</v>
      </c>
      <c r="I109" s="767" t="s">
        <v>1113</v>
      </c>
      <c r="J109" s="753" t="s">
        <v>1139</v>
      </c>
      <c r="K109" s="761" t="s">
        <v>1115</v>
      </c>
      <c r="L109" s="761" t="s">
        <v>1116</v>
      </c>
      <c r="M109" s="753" t="s">
        <v>1140</v>
      </c>
      <c r="N109" s="753" t="s">
        <v>1155</v>
      </c>
      <c r="O109" s="753" t="s">
        <v>1155</v>
      </c>
      <c r="P109" s="773" t="s">
        <v>1174</v>
      </c>
      <c r="Q109" s="753" t="s">
        <v>1160</v>
      </c>
      <c r="R109" s="753" t="s">
        <v>1160</v>
      </c>
      <c r="S109" s="755">
        <v>2</v>
      </c>
      <c r="T109" s="766">
        <v>2.12</v>
      </c>
      <c r="U109" s="771">
        <v>41456</v>
      </c>
      <c r="V109" s="772">
        <v>42522</v>
      </c>
      <c r="W109" s="874">
        <v>25</v>
      </c>
      <c r="X109" s="875">
        <v>500000</v>
      </c>
      <c r="Y109" s="875"/>
      <c r="Z109" s="875">
        <f t="shared" si="4"/>
        <v>500000</v>
      </c>
      <c r="AA109" s="702"/>
      <c r="AB109" s="702"/>
      <c r="AC109" s="702"/>
      <c r="AD109" s="702"/>
      <c r="AE109" s="702"/>
      <c r="AF109" s="702"/>
      <c r="AG109" s="702"/>
      <c r="AH109" s="702"/>
      <c r="AI109" s="702">
        <v>250000</v>
      </c>
      <c r="AJ109" s="702">
        <v>250000</v>
      </c>
      <c r="AK109" s="691"/>
      <c r="AL109" s="691"/>
      <c r="AM109" s="868">
        <f t="shared" si="5"/>
        <v>500000</v>
      </c>
      <c r="AN109" s="868">
        <f t="shared" si="6"/>
        <v>0</v>
      </c>
      <c r="AO109" s="760">
        <v>525000</v>
      </c>
      <c r="AP109" s="868">
        <v>556500</v>
      </c>
      <c r="AQ109" s="706"/>
      <c r="AR109" s="704"/>
      <c r="AS109" s="704"/>
      <c r="AT109" s="704"/>
      <c r="AU109" s="704"/>
      <c r="AV109" s="704"/>
      <c r="AW109" s="704"/>
      <c r="AX109" s="704"/>
      <c r="AY109" s="704"/>
      <c r="AZ109" s="704"/>
      <c r="BA109" s="704"/>
      <c r="BB109" s="704"/>
      <c r="BC109" s="704"/>
      <c r="BD109" s="704"/>
      <c r="BE109" s="704"/>
      <c r="BF109" s="704"/>
      <c r="BG109" s="704"/>
      <c r="BH109" s="704"/>
      <c r="BI109" s="704"/>
      <c r="BJ109" s="704"/>
      <c r="BK109" s="704"/>
      <c r="BL109" s="704"/>
      <c r="BM109" s="704"/>
      <c r="BN109" s="704"/>
      <c r="BO109" s="704"/>
      <c r="BP109" s="704"/>
      <c r="BQ109" s="704"/>
      <c r="BR109" s="704"/>
      <c r="BS109" s="704"/>
      <c r="BT109" s="704"/>
      <c r="BU109" s="704"/>
      <c r="BV109" s="704"/>
      <c r="BW109" s="704"/>
      <c r="BX109" s="704"/>
      <c r="BY109" s="704"/>
      <c r="BZ109" s="704"/>
      <c r="CA109" s="704"/>
      <c r="CB109" s="704"/>
      <c r="CC109" s="704"/>
      <c r="CD109" s="704"/>
      <c r="CE109" s="704"/>
      <c r="CF109" s="704"/>
      <c r="CG109" s="704"/>
      <c r="CH109" s="704"/>
      <c r="CI109" s="704"/>
      <c r="CJ109" s="704"/>
      <c r="CK109" s="704"/>
      <c r="CL109" s="704"/>
      <c r="CM109" s="704"/>
      <c r="CN109" s="704"/>
      <c r="CO109" s="704"/>
      <c r="CP109" s="704"/>
      <c r="CQ109" s="704"/>
      <c r="CR109" s="704"/>
      <c r="CS109" s="704"/>
      <c r="CT109" s="704"/>
      <c r="CU109" s="704"/>
      <c r="CV109" s="704"/>
      <c r="CW109" s="704"/>
      <c r="CX109" s="704"/>
      <c r="CY109" s="704"/>
      <c r="CZ109" s="704"/>
      <c r="DA109" s="704"/>
      <c r="DB109" s="704"/>
      <c r="DC109" s="704"/>
      <c r="DD109" s="704"/>
      <c r="DE109" s="704"/>
      <c r="DF109" s="704"/>
      <c r="DG109" s="704"/>
      <c r="DH109" s="704"/>
      <c r="DI109" s="704"/>
      <c r="DJ109" s="704"/>
      <c r="DK109" s="704"/>
      <c r="DL109" s="704"/>
      <c r="DM109" s="704"/>
      <c r="DN109" s="704"/>
      <c r="DO109" s="704"/>
      <c r="DP109" s="704"/>
      <c r="DQ109" s="704"/>
      <c r="DR109" s="704"/>
      <c r="DS109" s="704"/>
      <c r="DT109" s="704"/>
      <c r="DU109" s="704"/>
      <c r="DV109" s="704"/>
      <c r="DW109" s="704"/>
      <c r="DX109" s="704"/>
      <c r="DY109" s="704"/>
      <c r="DZ109" s="704"/>
      <c r="EA109" s="704"/>
      <c r="EB109" s="704"/>
      <c r="EC109" s="704"/>
      <c r="ED109" s="704"/>
      <c r="EE109" s="704"/>
      <c r="EF109" s="704"/>
      <c r="EG109" s="704"/>
      <c r="EH109" s="704"/>
      <c r="EI109" s="704"/>
      <c r="EJ109" s="704"/>
      <c r="EK109" s="704"/>
      <c r="EL109" s="704"/>
      <c r="EM109" s="704"/>
      <c r="EN109" s="704"/>
      <c r="EO109" s="704"/>
      <c r="EP109" s="704"/>
      <c r="EQ109" s="704"/>
      <c r="ER109" s="704"/>
      <c r="ES109" s="704"/>
      <c r="ET109" s="704"/>
      <c r="EU109" s="704"/>
      <c r="EV109" s="704"/>
      <c r="EW109" s="704"/>
      <c r="EX109" s="704"/>
      <c r="EY109" s="704"/>
      <c r="EZ109" s="704"/>
      <c r="FA109" s="704"/>
      <c r="FB109" s="704"/>
      <c r="FC109" s="704"/>
      <c r="FD109" s="704"/>
      <c r="FE109" s="704"/>
      <c r="FF109" s="704"/>
      <c r="FG109" s="704"/>
      <c r="FH109" s="705"/>
      <c r="FI109" s="704"/>
      <c r="FJ109" s="704"/>
      <c r="FK109" s="705"/>
      <c r="FL109" s="705"/>
      <c r="FM109" s="705"/>
      <c r="FN109" s="705"/>
      <c r="FO109" s="705"/>
      <c r="FP109" s="705"/>
      <c r="FQ109" s="705"/>
      <c r="FR109" s="705"/>
      <c r="FS109" s="705"/>
      <c r="FT109" s="705"/>
      <c r="FU109" s="705"/>
      <c r="FV109" s="705"/>
      <c r="FW109" s="705"/>
      <c r="FX109" s="705"/>
      <c r="FY109" s="705"/>
      <c r="FZ109" s="705"/>
      <c r="GA109" s="705"/>
      <c r="GB109" s="705"/>
      <c r="GC109" s="705"/>
      <c r="GD109" s="705"/>
      <c r="GE109" s="705"/>
      <c r="GF109" s="705"/>
      <c r="GG109" s="705"/>
      <c r="GH109" s="705"/>
      <c r="GI109" s="705"/>
      <c r="GJ109" s="705"/>
      <c r="GK109" s="705"/>
      <c r="GL109" s="705"/>
      <c r="GM109" s="705"/>
      <c r="GN109" s="706"/>
      <c r="GO109" s="704"/>
      <c r="GP109" s="746"/>
      <c r="GQ109" s="704"/>
      <c r="GR109" s="704"/>
      <c r="GS109" s="704"/>
      <c r="GT109" s="704"/>
      <c r="GU109" s="704"/>
      <c r="GV109" s="704"/>
      <c r="GW109" s="704"/>
      <c r="GX109" s="704"/>
      <c r="GY109" s="704"/>
      <c r="GZ109" s="704"/>
      <c r="HA109" s="704"/>
      <c r="HB109" s="704"/>
      <c r="HC109" s="704"/>
      <c r="HD109" s="704"/>
      <c r="HE109" s="704"/>
      <c r="HF109" s="704"/>
      <c r="HG109" s="704"/>
      <c r="HH109" s="704"/>
      <c r="HI109" s="704"/>
      <c r="HJ109" s="704"/>
      <c r="HK109" s="704"/>
      <c r="HL109" s="704"/>
      <c r="HM109" s="704"/>
      <c r="HN109" s="704"/>
      <c r="HO109" s="704"/>
      <c r="HP109" s="704"/>
      <c r="HQ109" s="704"/>
      <c r="HR109" s="704"/>
      <c r="HS109" s="704"/>
      <c r="HT109" s="704"/>
      <c r="HU109" s="704"/>
      <c r="HV109" s="704"/>
      <c r="HW109" s="704"/>
      <c r="HX109" s="704"/>
      <c r="HY109" s="704"/>
      <c r="HZ109" s="704"/>
      <c r="IA109" s="706"/>
      <c r="IB109" s="706"/>
      <c r="IC109" s="706"/>
      <c r="ID109" s="706"/>
      <c r="IE109" s="706"/>
      <c r="IF109" s="706"/>
      <c r="IG109" s="706"/>
      <c r="IH109" s="706"/>
      <c r="II109" s="706"/>
      <c r="IJ109" s="706"/>
      <c r="IK109" s="706"/>
      <c r="IL109" s="706"/>
      <c r="IM109" s="706"/>
      <c r="IN109" s="706"/>
      <c r="IO109" s="706"/>
      <c r="IP109" s="706"/>
      <c r="IQ109" s="706"/>
      <c r="IR109" s="706"/>
      <c r="IS109" s="706"/>
      <c r="IT109" s="706"/>
      <c r="IU109" s="706"/>
      <c r="IV109" s="706"/>
      <c r="IW109" s="706"/>
      <c r="IX109" s="704"/>
      <c r="IY109" s="704"/>
      <c r="IZ109" s="704"/>
      <c r="JI109" s="706"/>
      <c r="JJ109" s="706"/>
      <c r="JK109" s="706"/>
      <c r="JL109" s="706"/>
      <c r="JM109" s="706"/>
      <c r="JN109" s="706"/>
    </row>
    <row r="110" spans="1:274" s="706" customFormat="1" ht="46.5" customHeight="1" x14ac:dyDescent="0.25">
      <c r="A110" s="691">
        <v>56</v>
      </c>
      <c r="B110" s="693" t="s">
        <v>1206</v>
      </c>
      <c r="C110" s="696">
        <v>216</v>
      </c>
      <c r="D110" s="697">
        <v>544</v>
      </c>
      <c r="E110" s="707">
        <v>4</v>
      </c>
      <c r="F110" s="699" t="s">
        <v>1125</v>
      </c>
      <c r="G110" s="700" t="s">
        <v>1126</v>
      </c>
      <c r="H110" s="751" t="s">
        <v>1112</v>
      </c>
      <c r="I110" s="767" t="s">
        <v>1113</v>
      </c>
      <c r="J110" s="753" t="s">
        <v>1139</v>
      </c>
      <c r="K110" s="761" t="s">
        <v>1115</v>
      </c>
      <c r="L110" s="761" t="s">
        <v>1124</v>
      </c>
      <c r="M110" s="753" t="s">
        <v>1140</v>
      </c>
      <c r="N110" s="753" t="s">
        <v>1141</v>
      </c>
      <c r="O110" s="753" t="s">
        <v>1128</v>
      </c>
      <c r="P110" s="753" t="s">
        <v>1227</v>
      </c>
      <c r="Q110" s="753" t="s">
        <v>1160</v>
      </c>
      <c r="R110" s="753" t="s">
        <v>1160</v>
      </c>
      <c r="S110" s="755">
        <v>2</v>
      </c>
      <c r="T110" s="775">
        <v>2.11</v>
      </c>
      <c r="U110" s="771">
        <v>41456</v>
      </c>
      <c r="V110" s="772">
        <v>42522</v>
      </c>
      <c r="W110" s="701">
        <v>5</v>
      </c>
      <c r="X110" s="875">
        <v>90000</v>
      </c>
      <c r="Y110" s="877"/>
      <c r="Z110" s="875">
        <f t="shared" si="4"/>
        <v>90000</v>
      </c>
      <c r="AA110" s="702"/>
      <c r="AB110" s="702"/>
      <c r="AC110" s="702">
        <v>20000</v>
      </c>
      <c r="AD110" s="702">
        <v>20000</v>
      </c>
      <c r="AE110" s="702">
        <v>20000</v>
      </c>
      <c r="AF110" s="702">
        <v>20000</v>
      </c>
      <c r="AG110" s="702">
        <v>10000</v>
      </c>
      <c r="AH110" s="702"/>
      <c r="AI110" s="691"/>
      <c r="AJ110" s="691"/>
      <c r="AK110" s="691"/>
      <c r="AL110" s="691"/>
      <c r="AM110" s="868">
        <f t="shared" si="5"/>
        <v>90000</v>
      </c>
      <c r="AN110" s="868">
        <f t="shared" si="6"/>
        <v>0</v>
      </c>
      <c r="AO110" s="760"/>
      <c r="AP110" s="868"/>
      <c r="AR110" s="704"/>
      <c r="AS110" s="704"/>
      <c r="AT110" s="704"/>
      <c r="AU110" s="704"/>
      <c r="AV110" s="704"/>
      <c r="AW110" s="704"/>
      <c r="AX110" s="704"/>
      <c r="AY110" s="704"/>
      <c r="AZ110" s="704"/>
      <c r="BA110" s="704"/>
      <c r="BB110" s="704"/>
      <c r="BC110" s="704"/>
      <c r="BD110" s="704"/>
      <c r="BE110" s="704"/>
      <c r="BF110" s="704"/>
      <c r="BG110" s="704"/>
      <c r="BH110" s="704"/>
      <c r="BI110" s="704"/>
      <c r="BJ110" s="704"/>
      <c r="BK110" s="704"/>
      <c r="BL110" s="704"/>
      <c r="BM110" s="704"/>
      <c r="BN110" s="704"/>
      <c r="BO110" s="704"/>
      <c r="BP110" s="704"/>
      <c r="BQ110" s="704"/>
      <c r="BR110" s="704"/>
      <c r="BS110" s="704"/>
      <c r="BT110" s="704"/>
      <c r="BU110" s="704"/>
      <c r="BV110" s="704"/>
      <c r="BW110" s="704"/>
      <c r="BX110" s="704"/>
      <c r="BY110" s="704"/>
      <c r="BZ110" s="704"/>
      <c r="CA110" s="704"/>
      <c r="CB110" s="704"/>
      <c r="CC110" s="704"/>
      <c r="CD110" s="704"/>
      <c r="CE110" s="704"/>
      <c r="CF110" s="704"/>
      <c r="CG110" s="704"/>
      <c r="CH110" s="704"/>
      <c r="CI110" s="704"/>
      <c r="CJ110" s="704"/>
      <c r="CK110" s="704"/>
      <c r="CL110" s="704"/>
      <c r="CM110" s="704"/>
      <c r="CN110" s="704"/>
      <c r="CO110" s="704"/>
      <c r="CP110" s="704"/>
      <c r="CQ110" s="704"/>
      <c r="CR110" s="704"/>
      <c r="CS110" s="704"/>
      <c r="CT110" s="704"/>
      <c r="CU110" s="704"/>
      <c r="CV110" s="704"/>
      <c r="CW110" s="704"/>
      <c r="CX110" s="704"/>
      <c r="CY110" s="704"/>
      <c r="CZ110" s="704"/>
      <c r="DA110" s="704"/>
      <c r="DB110" s="704"/>
      <c r="DC110" s="704"/>
      <c r="DD110" s="704"/>
      <c r="DE110" s="704"/>
      <c r="DF110" s="704"/>
      <c r="DG110" s="704"/>
      <c r="DH110" s="704"/>
      <c r="DI110" s="704"/>
      <c r="DJ110" s="704"/>
      <c r="DK110" s="704"/>
      <c r="DL110" s="704"/>
      <c r="DM110" s="704"/>
      <c r="DN110" s="704"/>
      <c r="DO110" s="704"/>
      <c r="DP110" s="704"/>
      <c r="DQ110" s="704"/>
      <c r="DR110" s="704"/>
      <c r="DS110" s="704"/>
      <c r="DT110" s="704"/>
      <c r="DU110" s="704"/>
      <c r="DV110" s="704"/>
      <c r="DW110" s="704"/>
      <c r="DX110" s="704"/>
      <c r="DY110" s="704"/>
      <c r="DZ110" s="704"/>
      <c r="EA110" s="704"/>
      <c r="EB110" s="704"/>
      <c r="EC110" s="704"/>
      <c r="ED110" s="704"/>
      <c r="EE110" s="704"/>
      <c r="EF110" s="704"/>
      <c r="EG110" s="704"/>
      <c r="EH110" s="704"/>
      <c r="EI110" s="704"/>
      <c r="EJ110" s="704"/>
      <c r="EK110" s="704"/>
      <c r="EL110" s="704"/>
      <c r="EM110" s="704"/>
      <c r="EN110" s="704"/>
      <c r="EO110" s="704"/>
      <c r="EP110" s="704"/>
      <c r="EQ110" s="704"/>
      <c r="ER110" s="704"/>
      <c r="ES110" s="704"/>
      <c r="ET110" s="704"/>
      <c r="EU110" s="704"/>
      <c r="EV110" s="704"/>
      <c r="EW110" s="704"/>
      <c r="EX110" s="704"/>
      <c r="EY110" s="704"/>
      <c r="EZ110" s="704"/>
      <c r="FA110" s="704"/>
      <c r="FB110" s="704"/>
      <c r="FC110" s="704"/>
      <c r="FD110" s="704"/>
      <c r="FE110" s="704"/>
      <c r="FF110" s="704"/>
      <c r="FG110" s="704"/>
      <c r="GN110" s="704"/>
      <c r="GP110" s="746"/>
      <c r="GQ110" s="704"/>
      <c r="GR110" s="704"/>
      <c r="GS110" s="704"/>
      <c r="GT110" s="704"/>
      <c r="GU110" s="704"/>
      <c r="GV110" s="704"/>
      <c r="GW110" s="704"/>
      <c r="GX110" s="704"/>
      <c r="GY110" s="704"/>
      <c r="GZ110" s="704"/>
      <c r="HA110" s="704"/>
      <c r="HB110" s="704"/>
      <c r="HC110" s="704"/>
      <c r="HD110" s="704"/>
      <c r="HE110" s="704"/>
      <c r="HF110" s="704"/>
      <c r="HG110" s="704"/>
      <c r="HH110" s="704"/>
      <c r="HI110" s="704"/>
      <c r="HJ110" s="704"/>
      <c r="HK110" s="704"/>
      <c r="HL110" s="704"/>
      <c r="HM110" s="704"/>
      <c r="HN110" s="704"/>
      <c r="HO110" s="704"/>
      <c r="HP110" s="704"/>
      <c r="HQ110" s="704"/>
      <c r="IA110" s="704"/>
      <c r="IB110" s="704"/>
      <c r="IC110" s="704"/>
      <c r="ID110" s="704"/>
      <c r="IE110" s="704"/>
      <c r="IF110" s="704"/>
      <c r="IG110" s="704"/>
      <c r="IH110" s="704"/>
      <c r="II110" s="704"/>
      <c r="IJ110" s="704"/>
      <c r="IK110" s="704"/>
      <c r="IL110" s="704"/>
      <c r="IM110" s="704"/>
      <c r="IN110" s="704"/>
      <c r="IO110" s="704"/>
      <c r="IP110" s="704"/>
      <c r="IQ110" s="704"/>
      <c r="IR110" s="704"/>
      <c r="IS110" s="704"/>
      <c r="IT110" s="704"/>
      <c r="IU110" s="704"/>
      <c r="IV110" s="704"/>
      <c r="IW110" s="704"/>
      <c r="IX110" s="704"/>
      <c r="IY110" s="704"/>
      <c r="IZ110" s="704"/>
      <c r="JA110" s="878"/>
      <c r="JB110" s="878"/>
      <c r="JC110" s="878"/>
      <c r="JD110" s="878"/>
      <c r="JE110" s="878"/>
      <c r="JF110" s="878"/>
      <c r="JG110" s="878"/>
      <c r="JH110" s="878"/>
      <c r="JI110" s="878"/>
      <c r="JJ110" s="878"/>
      <c r="JK110" s="878"/>
      <c r="JL110" s="878"/>
      <c r="JM110" s="878"/>
      <c r="JN110" s="878"/>
    </row>
    <row r="111" spans="1:274" s="878" customFormat="1" ht="23.1" customHeight="1" x14ac:dyDescent="0.25">
      <c r="A111" s="691">
        <v>65</v>
      </c>
      <c r="B111" s="693" t="s">
        <v>1206</v>
      </c>
      <c r="C111" s="696">
        <v>219</v>
      </c>
      <c r="D111" s="697">
        <v>532</v>
      </c>
      <c r="E111" s="707">
        <v>95</v>
      </c>
      <c r="F111" s="699" t="s">
        <v>1121</v>
      </c>
      <c r="G111" s="699" t="s">
        <v>1188</v>
      </c>
      <c r="H111" s="751" t="s">
        <v>1112</v>
      </c>
      <c r="I111" s="767" t="s">
        <v>1113</v>
      </c>
      <c r="J111" s="753" t="s">
        <v>1139</v>
      </c>
      <c r="K111" s="761" t="s">
        <v>1115</v>
      </c>
      <c r="L111" s="761" t="s">
        <v>1124</v>
      </c>
      <c r="M111" s="753" t="s">
        <v>1140</v>
      </c>
      <c r="N111" s="753" t="s">
        <v>1141</v>
      </c>
      <c r="O111" s="753" t="s">
        <v>1141</v>
      </c>
      <c r="P111" s="753" t="s">
        <v>1189</v>
      </c>
      <c r="Q111" s="753" t="s">
        <v>1160</v>
      </c>
      <c r="R111" s="753" t="s">
        <v>1160</v>
      </c>
      <c r="S111" s="755">
        <v>2</v>
      </c>
      <c r="T111" s="766">
        <v>2.11</v>
      </c>
      <c r="U111" s="771">
        <v>41456</v>
      </c>
      <c r="V111" s="772">
        <v>42522</v>
      </c>
      <c r="W111" s="701">
        <v>5</v>
      </c>
      <c r="X111" s="875">
        <v>30000</v>
      </c>
      <c r="Y111" s="877"/>
      <c r="Z111" s="875">
        <f t="shared" si="4"/>
        <v>30000</v>
      </c>
      <c r="AA111" s="702"/>
      <c r="AB111" s="702"/>
      <c r="AC111" s="702"/>
      <c r="AD111" s="702"/>
      <c r="AE111" s="702">
        <v>15000</v>
      </c>
      <c r="AF111" s="702">
        <v>15000</v>
      </c>
      <c r="AG111" s="702"/>
      <c r="AH111" s="702"/>
      <c r="AI111" s="691"/>
      <c r="AJ111" s="691"/>
      <c r="AK111" s="691"/>
      <c r="AL111" s="691"/>
      <c r="AM111" s="868">
        <f t="shared" si="5"/>
        <v>30000</v>
      </c>
      <c r="AN111" s="868">
        <f t="shared" si="6"/>
        <v>0</v>
      </c>
      <c r="AO111" s="760">
        <v>31500</v>
      </c>
      <c r="AP111" s="868">
        <v>33100</v>
      </c>
      <c r="AQ111" s="706"/>
      <c r="AR111" s="704"/>
      <c r="AS111" s="704"/>
      <c r="AT111" s="704"/>
      <c r="AU111" s="704"/>
      <c r="AV111" s="704"/>
      <c r="AW111" s="704"/>
      <c r="AX111" s="704"/>
      <c r="AY111" s="704"/>
      <c r="AZ111" s="704"/>
      <c r="BA111" s="704"/>
      <c r="BB111" s="704"/>
      <c r="BC111" s="704"/>
      <c r="BD111" s="704"/>
      <c r="BE111" s="704"/>
      <c r="BF111" s="704"/>
      <c r="BG111" s="704"/>
      <c r="BH111" s="704"/>
      <c r="BI111" s="704"/>
      <c r="BJ111" s="704"/>
      <c r="BK111" s="704"/>
      <c r="BL111" s="704"/>
      <c r="BM111" s="704"/>
      <c r="BN111" s="704"/>
      <c r="BO111" s="704"/>
      <c r="BP111" s="704"/>
      <c r="BQ111" s="704"/>
      <c r="BR111" s="704"/>
      <c r="BS111" s="704"/>
      <c r="BT111" s="704"/>
      <c r="BU111" s="704"/>
      <c r="BV111" s="704"/>
      <c r="BW111" s="704"/>
      <c r="BX111" s="704"/>
      <c r="BY111" s="704"/>
      <c r="BZ111" s="704"/>
      <c r="CA111" s="704"/>
      <c r="CB111" s="704"/>
      <c r="CC111" s="704"/>
      <c r="CD111" s="704"/>
      <c r="CE111" s="704"/>
      <c r="CF111" s="704"/>
      <c r="CG111" s="704"/>
      <c r="CH111" s="704"/>
      <c r="CI111" s="704"/>
      <c r="CJ111" s="704"/>
      <c r="CK111" s="704"/>
      <c r="CL111" s="704"/>
      <c r="CM111" s="704"/>
      <c r="CN111" s="704"/>
      <c r="CO111" s="704"/>
      <c r="CP111" s="704"/>
      <c r="CQ111" s="704"/>
      <c r="CR111" s="704"/>
      <c r="CS111" s="704"/>
      <c r="CT111" s="704"/>
      <c r="CU111" s="704"/>
      <c r="CV111" s="704"/>
      <c r="CW111" s="704"/>
      <c r="CX111" s="704"/>
      <c r="CY111" s="704"/>
      <c r="CZ111" s="704"/>
      <c r="DA111" s="704"/>
      <c r="DB111" s="704"/>
      <c r="DC111" s="704"/>
      <c r="DD111" s="704"/>
      <c r="DE111" s="704"/>
      <c r="DF111" s="704"/>
      <c r="DG111" s="704"/>
      <c r="DH111" s="704"/>
      <c r="DI111" s="704"/>
      <c r="DJ111" s="704"/>
      <c r="DK111" s="704"/>
      <c r="DL111" s="704"/>
      <c r="DM111" s="704"/>
      <c r="DN111" s="704"/>
      <c r="DO111" s="704"/>
      <c r="DP111" s="704"/>
      <c r="DQ111" s="704"/>
      <c r="DR111" s="704"/>
      <c r="DS111" s="704"/>
      <c r="DT111" s="704"/>
      <c r="DU111" s="704"/>
      <c r="DV111" s="704"/>
      <c r="DW111" s="704"/>
      <c r="DX111" s="704"/>
      <c r="DY111" s="704"/>
      <c r="DZ111" s="704"/>
      <c r="EA111" s="704"/>
      <c r="EB111" s="704"/>
      <c r="EC111" s="704"/>
      <c r="ED111" s="704"/>
      <c r="EE111" s="704"/>
      <c r="EF111" s="704"/>
      <c r="EG111" s="704"/>
      <c r="EH111" s="704"/>
      <c r="EI111" s="704"/>
      <c r="EJ111" s="704"/>
      <c r="EK111" s="704"/>
      <c r="EL111" s="704"/>
      <c r="EM111" s="704"/>
      <c r="EN111" s="704"/>
      <c r="EO111" s="704"/>
      <c r="EP111" s="704"/>
      <c r="EQ111" s="704"/>
      <c r="ER111" s="704"/>
      <c r="ES111" s="704"/>
      <c r="ET111" s="704"/>
      <c r="EU111" s="704"/>
      <c r="EV111" s="706"/>
      <c r="EW111" s="706"/>
      <c r="EX111" s="706"/>
      <c r="EY111" s="706"/>
      <c r="EZ111" s="706"/>
      <c r="FA111" s="706"/>
      <c r="FB111" s="706"/>
      <c r="FC111" s="706"/>
      <c r="FD111" s="706"/>
      <c r="FE111" s="706"/>
      <c r="FF111" s="706"/>
      <c r="FG111" s="706"/>
      <c r="FH111" s="705"/>
      <c r="FI111" s="706"/>
      <c r="FJ111" s="706"/>
      <c r="FK111" s="705"/>
      <c r="FL111" s="705"/>
      <c r="FM111" s="705"/>
      <c r="FN111" s="705"/>
      <c r="FO111" s="705"/>
      <c r="FP111" s="705"/>
      <c r="FQ111" s="705"/>
      <c r="FR111" s="705"/>
      <c r="FS111" s="705"/>
      <c r="FT111" s="705"/>
      <c r="FU111" s="705"/>
      <c r="FV111" s="705"/>
      <c r="FW111" s="705"/>
      <c r="FX111" s="705"/>
      <c r="FY111" s="705"/>
      <c r="FZ111" s="705"/>
      <c r="GA111" s="705"/>
      <c r="GB111" s="705"/>
      <c r="GC111" s="705"/>
      <c r="GD111" s="705"/>
      <c r="GE111" s="705"/>
      <c r="GF111" s="705"/>
      <c r="GG111" s="705"/>
      <c r="GH111" s="705"/>
      <c r="GI111" s="705"/>
      <c r="GJ111" s="705"/>
      <c r="GK111" s="705"/>
      <c r="GL111" s="705"/>
      <c r="GM111" s="705"/>
      <c r="GN111" s="704"/>
      <c r="GO111" s="704"/>
      <c r="GP111" s="746"/>
      <c r="GQ111" s="704"/>
      <c r="GR111" s="704"/>
      <c r="GS111" s="704"/>
      <c r="GT111" s="704"/>
      <c r="GU111" s="704"/>
      <c r="GV111" s="704"/>
      <c r="GW111" s="704"/>
      <c r="GX111" s="704"/>
      <c r="GY111" s="704"/>
      <c r="GZ111" s="704"/>
      <c r="HA111" s="704"/>
      <c r="HB111" s="704"/>
      <c r="HC111" s="704"/>
      <c r="HD111" s="704"/>
      <c r="HE111" s="704"/>
      <c r="HF111" s="704"/>
      <c r="HG111" s="704"/>
      <c r="HH111" s="704"/>
      <c r="HI111" s="704"/>
      <c r="HJ111" s="704"/>
      <c r="HK111" s="704"/>
      <c r="HL111" s="704"/>
      <c r="HM111" s="704"/>
      <c r="HN111" s="704"/>
      <c r="HO111" s="704"/>
      <c r="HP111" s="704"/>
      <c r="HQ111" s="704"/>
      <c r="HR111" s="704"/>
      <c r="HS111" s="704"/>
      <c r="HT111" s="704"/>
      <c r="HU111" s="704"/>
      <c r="HV111" s="704"/>
      <c r="HW111" s="704"/>
      <c r="HX111" s="704"/>
      <c r="HY111" s="704"/>
      <c r="HZ111" s="704"/>
      <c r="IA111" s="704"/>
      <c r="IB111" s="704"/>
      <c r="IC111" s="704"/>
      <c r="ID111" s="704"/>
      <c r="IE111" s="704"/>
      <c r="IF111" s="704"/>
      <c r="IG111" s="704"/>
      <c r="IH111" s="704"/>
      <c r="II111" s="704"/>
      <c r="IJ111" s="704"/>
      <c r="IK111" s="704"/>
      <c r="IL111" s="704"/>
      <c r="IM111" s="704"/>
      <c r="IN111" s="704"/>
      <c r="IO111" s="704"/>
      <c r="IP111" s="704"/>
      <c r="IQ111" s="704"/>
      <c r="IR111" s="704"/>
      <c r="IS111" s="704"/>
      <c r="IT111" s="704"/>
      <c r="IU111" s="704"/>
      <c r="IV111" s="704"/>
      <c r="IW111" s="704"/>
      <c r="IX111" s="704"/>
      <c r="IY111" s="704"/>
      <c r="IZ111" s="704"/>
      <c r="JJ111" s="706"/>
      <c r="JK111" s="706"/>
      <c r="JL111" s="706"/>
      <c r="JM111" s="706"/>
      <c r="JN111" s="706"/>
    </row>
    <row r="112" spans="1:274" s="878" customFormat="1" ht="23.1" customHeight="1" x14ac:dyDescent="0.25">
      <c r="A112" s="691">
        <v>101</v>
      </c>
      <c r="B112" s="693" t="s">
        <v>1290</v>
      </c>
      <c r="C112" s="696">
        <v>230</v>
      </c>
      <c r="D112" s="697">
        <v>536</v>
      </c>
      <c r="E112" s="707">
        <v>10</v>
      </c>
      <c r="F112" s="699" t="s">
        <v>1123</v>
      </c>
      <c r="G112" s="699" t="s">
        <v>1294</v>
      </c>
      <c r="H112" s="762" t="s">
        <v>1112</v>
      </c>
      <c r="I112" s="767" t="s">
        <v>1113</v>
      </c>
      <c r="J112" s="764" t="s">
        <v>1205</v>
      </c>
      <c r="K112" s="761" t="s">
        <v>1115</v>
      </c>
      <c r="L112" s="761" t="s">
        <v>1116</v>
      </c>
      <c r="M112" s="753" t="s">
        <v>1152</v>
      </c>
      <c r="N112" s="753" t="s">
        <v>1153</v>
      </c>
      <c r="O112" s="753" t="s">
        <v>1153</v>
      </c>
      <c r="P112" s="753" t="s">
        <v>1291</v>
      </c>
      <c r="Q112" s="753" t="s">
        <v>1160</v>
      </c>
      <c r="R112" s="753" t="s">
        <v>1160</v>
      </c>
      <c r="S112" s="755">
        <v>1</v>
      </c>
      <c r="T112" s="763">
        <v>1.5</v>
      </c>
      <c r="U112" s="771">
        <v>41456</v>
      </c>
      <c r="V112" s="772">
        <v>42522</v>
      </c>
      <c r="W112" s="874">
        <v>5</v>
      </c>
      <c r="X112" s="875">
        <f>98000+75000</f>
        <v>173000</v>
      </c>
      <c r="Y112" s="875"/>
      <c r="Z112" s="875">
        <f t="shared" si="4"/>
        <v>173000</v>
      </c>
      <c r="AA112" s="702"/>
      <c r="AB112" s="702"/>
      <c r="AC112" s="702">
        <v>13000</v>
      </c>
      <c r="AD112" s="702">
        <v>20000</v>
      </c>
      <c r="AE112" s="702">
        <v>20000</v>
      </c>
      <c r="AF112" s="702">
        <v>20000</v>
      </c>
      <c r="AG112" s="702">
        <v>25000</v>
      </c>
      <c r="AH112" s="702">
        <v>25000</v>
      </c>
      <c r="AI112" s="702">
        <v>25000</v>
      </c>
      <c r="AJ112" s="702">
        <v>25000</v>
      </c>
      <c r="AK112" s="717"/>
      <c r="AL112" s="717"/>
      <c r="AM112" s="868">
        <f t="shared" si="5"/>
        <v>173000</v>
      </c>
      <c r="AN112" s="868">
        <f t="shared" si="6"/>
        <v>0</v>
      </c>
      <c r="AO112" s="760">
        <v>0</v>
      </c>
      <c r="AP112" s="868">
        <v>0</v>
      </c>
      <c r="AQ112" s="706"/>
      <c r="AR112" s="706"/>
      <c r="AS112" s="706"/>
      <c r="AT112" s="706"/>
      <c r="AU112" s="706"/>
      <c r="AV112" s="706"/>
      <c r="AW112" s="706"/>
      <c r="AX112" s="706"/>
      <c r="AY112" s="706"/>
      <c r="AZ112" s="706"/>
      <c r="BA112" s="706"/>
      <c r="BB112" s="706"/>
      <c r="BC112" s="706"/>
      <c r="BD112" s="706"/>
      <c r="BE112" s="706"/>
      <c r="BF112" s="706"/>
      <c r="BG112" s="706"/>
      <c r="BH112" s="706"/>
      <c r="BI112" s="706"/>
      <c r="BJ112" s="706"/>
      <c r="BK112" s="706"/>
      <c r="BL112" s="706"/>
      <c r="BM112" s="706"/>
      <c r="BN112" s="706"/>
      <c r="BO112" s="706"/>
      <c r="BP112" s="706"/>
      <c r="BQ112" s="706"/>
      <c r="BR112" s="706"/>
      <c r="BS112" s="706"/>
      <c r="BT112" s="706"/>
      <c r="BU112" s="706"/>
      <c r="BV112" s="706"/>
      <c r="BW112" s="706"/>
      <c r="BX112" s="706"/>
      <c r="BY112" s="706"/>
      <c r="BZ112" s="706"/>
      <c r="CA112" s="706"/>
      <c r="CB112" s="706"/>
      <c r="CC112" s="706"/>
      <c r="CD112" s="706"/>
      <c r="CE112" s="706"/>
      <c r="CF112" s="706"/>
      <c r="CG112" s="706"/>
      <c r="CH112" s="706"/>
      <c r="CI112" s="706"/>
      <c r="CJ112" s="706"/>
      <c r="CK112" s="706"/>
      <c r="CL112" s="706"/>
      <c r="CM112" s="706"/>
      <c r="CN112" s="706"/>
      <c r="CO112" s="706"/>
      <c r="CP112" s="706"/>
      <c r="CQ112" s="706"/>
      <c r="CR112" s="706"/>
      <c r="CS112" s="706"/>
      <c r="CT112" s="706"/>
      <c r="CU112" s="706"/>
      <c r="CV112" s="706"/>
      <c r="CW112" s="706"/>
      <c r="CX112" s="706"/>
      <c r="CY112" s="706"/>
      <c r="CZ112" s="706"/>
      <c r="DA112" s="706"/>
      <c r="DB112" s="706"/>
      <c r="DC112" s="706"/>
      <c r="DD112" s="706"/>
      <c r="DE112" s="706"/>
      <c r="DF112" s="706"/>
      <c r="DG112" s="706"/>
      <c r="DH112" s="706"/>
      <c r="DI112" s="706"/>
      <c r="DJ112" s="706"/>
      <c r="DK112" s="706"/>
      <c r="DL112" s="706"/>
      <c r="DM112" s="706"/>
      <c r="DN112" s="706"/>
      <c r="DO112" s="706"/>
      <c r="DP112" s="706"/>
      <c r="DQ112" s="706"/>
      <c r="DR112" s="706"/>
      <c r="DS112" s="706"/>
      <c r="DT112" s="706"/>
      <c r="DU112" s="706"/>
      <c r="DV112" s="706"/>
      <c r="DW112" s="706"/>
      <c r="DX112" s="706"/>
      <c r="DY112" s="706"/>
      <c r="DZ112" s="706"/>
      <c r="EA112" s="706"/>
      <c r="EB112" s="706"/>
      <c r="EC112" s="706"/>
      <c r="ED112" s="706"/>
      <c r="EE112" s="706"/>
      <c r="EF112" s="706"/>
      <c r="EG112" s="706"/>
      <c r="EH112" s="706"/>
      <c r="EI112" s="706"/>
      <c r="EJ112" s="706"/>
      <c r="EK112" s="706"/>
      <c r="EL112" s="706"/>
      <c r="EM112" s="706"/>
      <c r="EN112" s="706"/>
      <c r="EO112" s="706"/>
      <c r="EP112" s="706"/>
      <c r="EQ112" s="706"/>
      <c r="ER112" s="706"/>
      <c r="ES112" s="706"/>
      <c r="ET112" s="706"/>
      <c r="EU112" s="706"/>
      <c r="EV112" s="706"/>
      <c r="EW112" s="706"/>
      <c r="EX112" s="706"/>
      <c r="EY112" s="706"/>
      <c r="EZ112" s="706"/>
      <c r="FA112" s="706"/>
      <c r="FB112" s="706"/>
      <c r="FC112" s="706"/>
      <c r="FD112" s="706"/>
      <c r="FE112" s="706"/>
      <c r="FF112" s="706"/>
      <c r="FG112" s="706"/>
      <c r="FH112" s="706"/>
      <c r="FI112" s="704"/>
      <c r="FJ112" s="704"/>
      <c r="FK112" s="706"/>
      <c r="FL112" s="706"/>
      <c r="FM112" s="706"/>
      <c r="FN112" s="706"/>
      <c r="FO112" s="706"/>
      <c r="FP112" s="706"/>
      <c r="FQ112" s="706"/>
      <c r="FR112" s="706"/>
      <c r="FS112" s="706"/>
      <c r="FT112" s="706"/>
      <c r="FU112" s="706"/>
      <c r="FV112" s="706"/>
      <c r="FW112" s="706"/>
      <c r="FX112" s="706"/>
      <c r="FY112" s="706"/>
      <c r="FZ112" s="706"/>
      <c r="GA112" s="706"/>
      <c r="GB112" s="706"/>
      <c r="GC112" s="706"/>
      <c r="GD112" s="706"/>
      <c r="GE112" s="706"/>
      <c r="GF112" s="706"/>
      <c r="GG112" s="706"/>
      <c r="GH112" s="706"/>
      <c r="GI112" s="706"/>
      <c r="GJ112" s="706"/>
      <c r="GK112" s="706"/>
      <c r="GL112" s="706"/>
      <c r="GM112" s="706"/>
      <c r="GN112" s="706"/>
      <c r="GO112" s="704"/>
      <c r="GP112" s="746"/>
      <c r="GQ112" s="704"/>
      <c r="GR112" s="704"/>
      <c r="GS112" s="704"/>
      <c r="GT112" s="704"/>
      <c r="GU112" s="704"/>
      <c r="GV112" s="704"/>
      <c r="GW112" s="704"/>
      <c r="GX112" s="704"/>
      <c r="GY112" s="704"/>
      <c r="GZ112" s="704"/>
      <c r="HA112" s="704"/>
      <c r="HB112" s="704"/>
      <c r="HC112" s="704"/>
      <c r="HD112" s="704"/>
      <c r="HE112" s="704"/>
      <c r="HF112" s="704"/>
      <c r="HG112" s="704"/>
      <c r="HH112" s="704"/>
      <c r="HI112" s="704"/>
      <c r="HJ112" s="704"/>
      <c r="HK112" s="704"/>
      <c r="HL112" s="704"/>
      <c r="HM112" s="704"/>
      <c r="HN112" s="704"/>
      <c r="HO112" s="704"/>
      <c r="HP112" s="704"/>
      <c r="HQ112" s="704"/>
      <c r="HR112" s="704"/>
      <c r="HS112" s="704"/>
      <c r="HT112" s="704"/>
      <c r="HU112" s="704"/>
      <c r="HV112" s="704"/>
      <c r="HW112" s="704"/>
      <c r="HX112" s="704"/>
      <c r="HY112" s="704"/>
      <c r="HZ112" s="704"/>
      <c r="IA112" s="704"/>
      <c r="IB112" s="704"/>
      <c r="IC112" s="704"/>
      <c r="ID112" s="704"/>
      <c r="IE112" s="704"/>
      <c r="IF112" s="704"/>
      <c r="IG112" s="704"/>
      <c r="IH112" s="704"/>
      <c r="II112" s="704"/>
      <c r="IJ112" s="704"/>
      <c r="IK112" s="704"/>
      <c r="IL112" s="704"/>
      <c r="IM112" s="704"/>
      <c r="IN112" s="704"/>
      <c r="IO112" s="704"/>
      <c r="IP112" s="704"/>
      <c r="IQ112" s="704"/>
      <c r="IR112" s="704"/>
      <c r="IS112" s="704"/>
      <c r="IT112" s="704"/>
      <c r="IU112" s="704"/>
      <c r="IV112" s="704"/>
      <c r="IW112" s="704"/>
      <c r="IX112" s="706"/>
      <c r="IY112" s="706"/>
      <c r="IZ112" s="706"/>
      <c r="JA112" s="706"/>
      <c r="JB112" s="706"/>
      <c r="JC112" s="706"/>
      <c r="JD112" s="706"/>
      <c r="JE112" s="706"/>
      <c r="JF112" s="706"/>
      <c r="JG112" s="706"/>
      <c r="JH112" s="706"/>
      <c r="JJ112" s="706"/>
      <c r="JK112" s="706"/>
      <c r="JL112" s="706"/>
      <c r="JM112" s="706"/>
      <c r="JN112" s="706"/>
    </row>
    <row r="113" spans="1:274" s="706" customFormat="1" ht="23.1" customHeight="1" x14ac:dyDescent="0.25">
      <c r="A113" s="691">
        <v>106</v>
      </c>
      <c r="B113" s="693" t="s">
        <v>1154</v>
      </c>
      <c r="C113" s="696">
        <v>233</v>
      </c>
      <c r="D113" s="697">
        <v>532</v>
      </c>
      <c r="E113" s="707">
        <v>11</v>
      </c>
      <c r="F113" s="699" t="s">
        <v>1121</v>
      </c>
      <c r="G113" s="715" t="s">
        <v>1191</v>
      </c>
      <c r="H113" s="762" t="s">
        <v>1112</v>
      </c>
      <c r="I113" s="767" t="s">
        <v>1113</v>
      </c>
      <c r="J113" s="753" t="s">
        <v>1139</v>
      </c>
      <c r="K113" s="761" t="s">
        <v>1115</v>
      </c>
      <c r="L113" s="761" t="s">
        <v>1116</v>
      </c>
      <c r="M113" s="753" t="s">
        <v>1140</v>
      </c>
      <c r="N113" s="753" t="s">
        <v>1155</v>
      </c>
      <c r="O113" s="753" t="s">
        <v>1128</v>
      </c>
      <c r="P113" s="753" t="s">
        <v>1129</v>
      </c>
      <c r="Q113" s="753" t="s">
        <v>1160</v>
      </c>
      <c r="R113" s="753" t="s">
        <v>1160</v>
      </c>
      <c r="S113" s="755">
        <v>2</v>
      </c>
      <c r="T113" s="763">
        <v>2.4</v>
      </c>
      <c r="U113" s="771">
        <v>41456</v>
      </c>
      <c r="V113" s="772">
        <v>42522</v>
      </c>
      <c r="W113" s="874">
        <v>25</v>
      </c>
      <c r="X113" s="875">
        <v>1200000</v>
      </c>
      <c r="Y113" s="875"/>
      <c r="Z113" s="875">
        <f t="shared" si="4"/>
        <v>1200000</v>
      </c>
      <c r="AA113" s="702"/>
      <c r="AB113" s="702"/>
      <c r="AC113" s="702"/>
      <c r="AD113" s="702"/>
      <c r="AE113" s="702"/>
      <c r="AF113" s="702">
        <v>600000</v>
      </c>
      <c r="AG113" s="702">
        <v>600000</v>
      </c>
      <c r="AH113" s="702"/>
      <c r="AI113" s="717"/>
      <c r="AJ113" s="717"/>
      <c r="AK113" s="717"/>
      <c r="AL113" s="717"/>
      <c r="AM113" s="868">
        <f t="shared" si="5"/>
        <v>1200000</v>
      </c>
      <c r="AN113" s="868">
        <f t="shared" si="6"/>
        <v>0</v>
      </c>
      <c r="AO113" s="760">
        <v>468000</v>
      </c>
      <c r="AP113" s="868">
        <v>0</v>
      </c>
      <c r="FI113" s="704"/>
      <c r="FJ113" s="704"/>
      <c r="GO113" s="704"/>
      <c r="GP113" s="746"/>
      <c r="GQ113" s="704"/>
      <c r="GR113" s="704"/>
      <c r="GS113" s="704"/>
      <c r="GT113" s="704"/>
      <c r="GU113" s="704"/>
      <c r="GV113" s="704"/>
      <c r="GW113" s="704"/>
      <c r="GX113" s="704"/>
      <c r="GY113" s="704"/>
      <c r="GZ113" s="704"/>
      <c r="HA113" s="704"/>
      <c r="HB113" s="704"/>
      <c r="HC113" s="704"/>
      <c r="HD113" s="704"/>
      <c r="HE113" s="704"/>
      <c r="HF113" s="704"/>
      <c r="HG113" s="704"/>
      <c r="HH113" s="704"/>
      <c r="HI113" s="704"/>
      <c r="HJ113" s="704"/>
      <c r="HK113" s="704"/>
      <c r="HL113" s="704"/>
      <c r="HM113" s="704"/>
      <c r="HN113" s="704"/>
      <c r="HO113" s="704"/>
      <c r="HP113" s="704"/>
      <c r="HQ113" s="704"/>
      <c r="HR113" s="704"/>
      <c r="HS113" s="704"/>
      <c r="HT113" s="704"/>
      <c r="HU113" s="704"/>
      <c r="HV113" s="704"/>
      <c r="HW113" s="704"/>
      <c r="HX113" s="704"/>
      <c r="HY113" s="704"/>
      <c r="HZ113" s="704"/>
      <c r="JA113" s="878"/>
      <c r="JB113" s="878"/>
      <c r="JC113" s="878"/>
      <c r="JD113" s="878"/>
      <c r="JE113" s="878"/>
      <c r="JF113" s="878"/>
      <c r="JG113" s="878"/>
      <c r="JH113" s="878"/>
      <c r="JI113" s="878"/>
      <c r="JJ113" s="878"/>
      <c r="JK113" s="878"/>
      <c r="JL113" s="878"/>
      <c r="JM113" s="878"/>
      <c r="JN113" s="878"/>
    </row>
    <row r="114" spans="1:274" s="706" customFormat="1" ht="23.1" customHeight="1" x14ac:dyDescent="0.25">
      <c r="A114" s="691">
        <v>107</v>
      </c>
      <c r="B114" s="693" t="s">
        <v>1154</v>
      </c>
      <c r="C114" s="696">
        <v>233</v>
      </c>
      <c r="D114" s="697">
        <v>532</v>
      </c>
      <c r="E114" s="707">
        <v>12</v>
      </c>
      <c r="F114" s="699" t="s">
        <v>1121</v>
      </c>
      <c r="G114" s="715" t="s">
        <v>1193</v>
      </c>
      <c r="H114" s="762" t="s">
        <v>1112</v>
      </c>
      <c r="I114" s="767" t="s">
        <v>1113</v>
      </c>
      <c r="J114" s="753" t="s">
        <v>1139</v>
      </c>
      <c r="K114" s="761" t="s">
        <v>1115</v>
      </c>
      <c r="L114" s="761" t="s">
        <v>1116</v>
      </c>
      <c r="M114" s="753" t="s">
        <v>1140</v>
      </c>
      <c r="N114" s="753" t="s">
        <v>1155</v>
      </c>
      <c r="O114" s="753" t="s">
        <v>1128</v>
      </c>
      <c r="P114" s="753" t="s">
        <v>1129</v>
      </c>
      <c r="Q114" s="753" t="s">
        <v>1160</v>
      </c>
      <c r="R114" s="753" t="s">
        <v>1160</v>
      </c>
      <c r="S114" s="755">
        <v>2</v>
      </c>
      <c r="T114" s="763">
        <v>2.4</v>
      </c>
      <c r="U114" s="771">
        <v>41456</v>
      </c>
      <c r="V114" s="772">
        <v>42522</v>
      </c>
      <c r="W114" s="874">
        <v>25</v>
      </c>
      <c r="X114" s="875">
        <v>1200000</v>
      </c>
      <c r="Y114" s="875"/>
      <c r="Z114" s="875">
        <f t="shared" si="4"/>
        <v>1200000</v>
      </c>
      <c r="AA114" s="702"/>
      <c r="AB114" s="702"/>
      <c r="AC114" s="702"/>
      <c r="AD114" s="702"/>
      <c r="AE114" s="702">
        <v>600000</v>
      </c>
      <c r="AF114" s="702">
        <v>600000</v>
      </c>
      <c r="AG114" s="702"/>
      <c r="AH114" s="702"/>
      <c r="AI114" s="717"/>
      <c r="AJ114" s="717"/>
      <c r="AK114" s="717"/>
      <c r="AL114" s="717"/>
      <c r="AM114" s="868">
        <f t="shared" si="5"/>
        <v>1200000</v>
      </c>
      <c r="AN114" s="868">
        <f t="shared" si="6"/>
        <v>0</v>
      </c>
      <c r="AO114" s="760">
        <v>800000</v>
      </c>
      <c r="AP114" s="915">
        <v>800000</v>
      </c>
      <c r="FI114" s="704"/>
      <c r="FJ114" s="704"/>
      <c r="GO114" s="704"/>
      <c r="GP114" s="746"/>
      <c r="GQ114" s="704"/>
      <c r="GR114" s="704"/>
      <c r="GS114" s="704"/>
      <c r="GT114" s="704"/>
      <c r="GU114" s="704"/>
      <c r="GV114" s="704"/>
      <c r="GW114" s="704"/>
      <c r="GX114" s="704"/>
      <c r="GY114" s="704"/>
      <c r="GZ114" s="704"/>
      <c r="HA114" s="704"/>
      <c r="HB114" s="704"/>
      <c r="HC114" s="704"/>
      <c r="HD114" s="704"/>
      <c r="HE114" s="704"/>
      <c r="HF114" s="704"/>
      <c r="HG114" s="704"/>
      <c r="HH114" s="704"/>
      <c r="HI114" s="704"/>
      <c r="HJ114" s="704"/>
      <c r="HK114" s="704"/>
      <c r="HL114" s="704"/>
      <c r="HM114" s="704"/>
      <c r="HN114" s="704"/>
      <c r="HO114" s="704"/>
      <c r="HP114" s="704"/>
      <c r="HQ114" s="704"/>
      <c r="HR114" s="704"/>
      <c r="HS114" s="704"/>
      <c r="HT114" s="704"/>
      <c r="HU114" s="704"/>
      <c r="HV114" s="704"/>
      <c r="HW114" s="704"/>
      <c r="HX114" s="704"/>
      <c r="HY114" s="704"/>
      <c r="HZ114" s="704"/>
      <c r="JA114" s="878"/>
      <c r="JB114" s="878"/>
      <c r="JC114" s="878"/>
      <c r="JD114" s="878"/>
      <c r="JE114" s="878"/>
      <c r="JF114" s="878"/>
      <c r="JG114" s="878"/>
      <c r="JH114" s="878"/>
      <c r="JI114" s="878"/>
      <c r="JJ114" s="878"/>
      <c r="JK114" s="878"/>
      <c r="JL114" s="878"/>
      <c r="JM114" s="878"/>
      <c r="JN114" s="878"/>
    </row>
    <row r="115" spans="1:274" s="706" customFormat="1" ht="23.1" customHeight="1" x14ac:dyDescent="0.25">
      <c r="A115" s="691">
        <v>108</v>
      </c>
      <c r="B115" s="693" t="s">
        <v>1154</v>
      </c>
      <c r="C115" s="696">
        <v>233</v>
      </c>
      <c r="D115" s="697">
        <v>532</v>
      </c>
      <c r="E115" s="707">
        <v>13</v>
      </c>
      <c r="F115" s="699" t="s">
        <v>1121</v>
      </c>
      <c r="G115" s="715" t="s">
        <v>1194</v>
      </c>
      <c r="H115" s="762" t="s">
        <v>1112</v>
      </c>
      <c r="I115" s="767" t="s">
        <v>1113</v>
      </c>
      <c r="J115" s="753" t="s">
        <v>1139</v>
      </c>
      <c r="K115" s="761" t="s">
        <v>1115</v>
      </c>
      <c r="L115" s="761" t="s">
        <v>1116</v>
      </c>
      <c r="M115" s="753" t="s">
        <v>1140</v>
      </c>
      <c r="N115" s="753" t="s">
        <v>1155</v>
      </c>
      <c r="O115" s="753" t="s">
        <v>1128</v>
      </c>
      <c r="P115" s="753" t="s">
        <v>1129</v>
      </c>
      <c r="Q115" s="753" t="s">
        <v>1160</v>
      </c>
      <c r="R115" s="753" t="s">
        <v>1160</v>
      </c>
      <c r="S115" s="755">
        <v>2</v>
      </c>
      <c r="T115" s="763">
        <v>2.4</v>
      </c>
      <c r="U115" s="771">
        <v>41456</v>
      </c>
      <c r="V115" s="772">
        <v>42522</v>
      </c>
      <c r="W115" s="874">
        <v>25</v>
      </c>
      <c r="X115" s="875">
        <v>1200000</v>
      </c>
      <c r="Y115" s="875"/>
      <c r="Z115" s="875">
        <f t="shared" si="4"/>
        <v>1200000</v>
      </c>
      <c r="AA115" s="702"/>
      <c r="AB115" s="702"/>
      <c r="AC115" s="702">
        <v>500000</v>
      </c>
      <c r="AD115" s="702">
        <v>500000</v>
      </c>
      <c r="AE115" s="702">
        <v>200000</v>
      </c>
      <c r="AF115" s="702"/>
      <c r="AG115" s="702"/>
      <c r="AH115" s="702"/>
      <c r="AI115" s="717"/>
      <c r="AJ115" s="717"/>
      <c r="AK115" s="717"/>
      <c r="AL115" s="717"/>
      <c r="AM115" s="868">
        <f t="shared" si="5"/>
        <v>1200000</v>
      </c>
      <c r="AN115" s="868">
        <f t="shared" si="6"/>
        <v>0</v>
      </c>
      <c r="AO115" s="760">
        <v>800000</v>
      </c>
      <c r="AP115" s="915">
        <v>800000</v>
      </c>
      <c r="FI115" s="704"/>
      <c r="FJ115" s="704"/>
      <c r="GO115" s="704"/>
      <c r="GP115" s="746"/>
      <c r="GQ115" s="704"/>
      <c r="GR115" s="704"/>
      <c r="GS115" s="704"/>
      <c r="GT115" s="704"/>
      <c r="GU115" s="704"/>
      <c r="GV115" s="704"/>
      <c r="GW115" s="704"/>
      <c r="GX115" s="704"/>
      <c r="GY115" s="704"/>
      <c r="GZ115" s="704"/>
      <c r="HA115" s="704"/>
      <c r="HB115" s="704"/>
      <c r="HC115" s="704"/>
      <c r="HD115" s="704"/>
      <c r="HE115" s="704"/>
      <c r="HF115" s="704"/>
      <c r="HG115" s="704"/>
      <c r="HH115" s="704"/>
      <c r="HI115" s="704"/>
      <c r="HJ115" s="704"/>
      <c r="HK115" s="704"/>
      <c r="HL115" s="704"/>
      <c r="HM115" s="704"/>
      <c r="HN115" s="704"/>
      <c r="HO115" s="704"/>
      <c r="HP115" s="704"/>
      <c r="HQ115" s="704"/>
      <c r="HR115" s="704"/>
      <c r="HS115" s="704"/>
      <c r="HT115" s="704"/>
      <c r="HU115" s="704"/>
      <c r="HV115" s="704"/>
      <c r="HW115" s="704"/>
      <c r="HX115" s="704"/>
      <c r="HY115" s="704"/>
      <c r="HZ115" s="704"/>
      <c r="JA115" s="878"/>
      <c r="JB115" s="878"/>
      <c r="JC115" s="878"/>
      <c r="JD115" s="878"/>
      <c r="JE115" s="878"/>
      <c r="JF115" s="878"/>
      <c r="JG115" s="878"/>
      <c r="JH115" s="878"/>
      <c r="JI115" s="878"/>
      <c r="JJ115" s="878"/>
      <c r="JK115" s="878"/>
      <c r="JL115" s="878"/>
      <c r="JM115" s="878"/>
      <c r="JN115" s="878"/>
    </row>
    <row r="116" spans="1:274" s="706" customFormat="1" ht="23.1" customHeight="1" x14ac:dyDescent="0.25">
      <c r="A116" s="691">
        <v>109</v>
      </c>
      <c r="B116" s="693" t="s">
        <v>1154</v>
      </c>
      <c r="C116" s="696">
        <v>233</v>
      </c>
      <c r="D116" s="697">
        <v>532</v>
      </c>
      <c r="E116" s="707">
        <v>14</v>
      </c>
      <c r="F116" s="699" t="s">
        <v>1121</v>
      </c>
      <c r="G116" s="715" t="s">
        <v>1195</v>
      </c>
      <c r="H116" s="762" t="s">
        <v>1112</v>
      </c>
      <c r="I116" s="767" t="s">
        <v>1113</v>
      </c>
      <c r="J116" s="753" t="s">
        <v>1139</v>
      </c>
      <c r="K116" s="761" t="s">
        <v>1115</v>
      </c>
      <c r="L116" s="761" t="s">
        <v>1116</v>
      </c>
      <c r="M116" s="753" t="s">
        <v>1140</v>
      </c>
      <c r="N116" s="753" t="s">
        <v>1155</v>
      </c>
      <c r="O116" s="753" t="s">
        <v>1128</v>
      </c>
      <c r="P116" s="753" t="s">
        <v>1129</v>
      </c>
      <c r="Q116" s="753" t="s">
        <v>1160</v>
      </c>
      <c r="R116" s="753" t="s">
        <v>1160</v>
      </c>
      <c r="S116" s="755">
        <v>2</v>
      </c>
      <c r="T116" s="763">
        <v>2.4</v>
      </c>
      <c r="U116" s="771">
        <v>41456</v>
      </c>
      <c r="V116" s="772">
        <v>42522</v>
      </c>
      <c r="W116" s="874">
        <v>25</v>
      </c>
      <c r="X116" s="875">
        <v>1200000</v>
      </c>
      <c r="Y116" s="875"/>
      <c r="Z116" s="875">
        <f t="shared" si="4"/>
        <v>1200000</v>
      </c>
      <c r="AA116" s="702"/>
      <c r="AB116" s="702"/>
      <c r="AC116" s="702">
        <v>500000</v>
      </c>
      <c r="AD116" s="702">
        <v>500000</v>
      </c>
      <c r="AE116" s="702">
        <v>200000</v>
      </c>
      <c r="AF116" s="702"/>
      <c r="AG116" s="702"/>
      <c r="AH116" s="702"/>
      <c r="AI116" s="717"/>
      <c r="AJ116" s="717"/>
      <c r="AK116" s="717"/>
      <c r="AL116" s="717"/>
      <c r="AM116" s="868">
        <f t="shared" si="5"/>
        <v>1200000</v>
      </c>
      <c r="AN116" s="868">
        <f t="shared" si="6"/>
        <v>0</v>
      </c>
      <c r="AO116" s="760">
        <v>800000</v>
      </c>
      <c r="AP116" s="915">
        <v>800000</v>
      </c>
      <c r="FI116" s="704"/>
      <c r="FJ116" s="704"/>
      <c r="GO116" s="704"/>
      <c r="GP116" s="746"/>
      <c r="GQ116" s="704"/>
      <c r="GR116" s="704"/>
      <c r="GS116" s="704"/>
      <c r="GT116" s="704"/>
      <c r="GU116" s="704"/>
      <c r="GV116" s="704"/>
      <c r="GW116" s="704"/>
      <c r="GX116" s="704"/>
      <c r="GY116" s="704"/>
      <c r="GZ116" s="704"/>
      <c r="HA116" s="704"/>
      <c r="HB116" s="704"/>
      <c r="HC116" s="704"/>
      <c r="HD116" s="704"/>
      <c r="HE116" s="704"/>
      <c r="HF116" s="704"/>
      <c r="HG116" s="704"/>
      <c r="HH116" s="704"/>
      <c r="HI116" s="704"/>
      <c r="HJ116" s="704"/>
      <c r="HK116" s="704"/>
      <c r="HL116" s="704"/>
      <c r="HM116" s="704"/>
      <c r="HN116" s="704"/>
      <c r="HO116" s="704"/>
      <c r="HP116" s="704"/>
      <c r="HQ116" s="704"/>
      <c r="HR116" s="704"/>
      <c r="HS116" s="704"/>
      <c r="HT116" s="704"/>
      <c r="HU116" s="704"/>
      <c r="HV116" s="704"/>
      <c r="HW116" s="704"/>
      <c r="HX116" s="704"/>
      <c r="HY116" s="704"/>
      <c r="HZ116" s="704"/>
      <c r="JA116" s="878"/>
      <c r="JB116" s="878"/>
      <c r="JC116" s="878"/>
      <c r="JD116" s="878"/>
      <c r="JE116" s="878"/>
      <c r="JF116" s="878"/>
      <c r="JG116" s="878"/>
      <c r="JH116" s="878"/>
      <c r="JI116" s="878"/>
      <c r="JJ116" s="878"/>
      <c r="JK116" s="878"/>
      <c r="JL116" s="878"/>
      <c r="JM116" s="878"/>
      <c r="JN116" s="878"/>
    </row>
    <row r="117" spans="1:274" s="706" customFormat="1" ht="23.1" customHeight="1" x14ac:dyDescent="0.25">
      <c r="A117" s="691">
        <v>110</v>
      </c>
      <c r="B117" s="693" t="s">
        <v>1154</v>
      </c>
      <c r="C117" s="696">
        <v>233</v>
      </c>
      <c r="D117" s="697">
        <v>532</v>
      </c>
      <c r="E117" s="707">
        <v>15</v>
      </c>
      <c r="F117" s="699" t="s">
        <v>1121</v>
      </c>
      <c r="G117" s="715" t="s">
        <v>1192</v>
      </c>
      <c r="H117" s="762" t="s">
        <v>1112</v>
      </c>
      <c r="I117" s="767" t="s">
        <v>1113</v>
      </c>
      <c r="J117" s="753" t="s">
        <v>1139</v>
      </c>
      <c r="K117" s="761" t="s">
        <v>1115</v>
      </c>
      <c r="L117" s="761" t="s">
        <v>1116</v>
      </c>
      <c r="M117" s="753" t="s">
        <v>1140</v>
      </c>
      <c r="N117" s="753" t="s">
        <v>1155</v>
      </c>
      <c r="O117" s="753" t="s">
        <v>1128</v>
      </c>
      <c r="P117" s="753" t="s">
        <v>1129</v>
      </c>
      <c r="Q117" s="753" t="s">
        <v>1160</v>
      </c>
      <c r="R117" s="753" t="s">
        <v>1160</v>
      </c>
      <c r="S117" s="755">
        <v>2</v>
      </c>
      <c r="T117" s="763">
        <v>2.4</v>
      </c>
      <c r="U117" s="771">
        <v>41456</v>
      </c>
      <c r="V117" s="772">
        <v>42522</v>
      </c>
      <c r="W117" s="874">
        <v>25</v>
      </c>
      <c r="X117" s="875">
        <v>3000000</v>
      </c>
      <c r="Y117" s="875"/>
      <c r="Z117" s="875">
        <f t="shared" si="4"/>
        <v>3000000</v>
      </c>
      <c r="AA117" s="702"/>
      <c r="AB117" s="702"/>
      <c r="AC117" s="702"/>
      <c r="AD117" s="702"/>
      <c r="AE117" s="702"/>
      <c r="AF117" s="702">
        <v>500000</v>
      </c>
      <c r="AG117" s="702">
        <v>500000</v>
      </c>
      <c r="AH117" s="702">
        <v>500000</v>
      </c>
      <c r="AI117" s="702">
        <v>500000</v>
      </c>
      <c r="AJ117" s="702">
        <v>500000</v>
      </c>
      <c r="AK117" s="702">
        <v>500000</v>
      </c>
      <c r="AL117" s="702"/>
      <c r="AM117" s="868">
        <f t="shared" si="5"/>
        <v>3000000</v>
      </c>
      <c r="AN117" s="868">
        <f t="shared" si="6"/>
        <v>0</v>
      </c>
      <c r="AO117" s="760"/>
      <c r="AP117" s="868">
        <v>1500000</v>
      </c>
      <c r="FI117" s="704"/>
      <c r="FJ117" s="704"/>
      <c r="GO117" s="704"/>
      <c r="GP117" s="746"/>
      <c r="GQ117" s="704"/>
      <c r="GR117" s="704"/>
      <c r="GS117" s="704"/>
      <c r="GT117" s="704"/>
      <c r="GU117" s="704"/>
      <c r="GV117" s="704"/>
      <c r="GW117" s="704"/>
      <c r="GX117" s="704"/>
      <c r="GY117" s="704"/>
      <c r="GZ117" s="704"/>
      <c r="HA117" s="704"/>
      <c r="HB117" s="704"/>
      <c r="HC117" s="704"/>
      <c r="HD117" s="704"/>
      <c r="HE117" s="704"/>
      <c r="HF117" s="704"/>
      <c r="HG117" s="704"/>
      <c r="HH117" s="704"/>
      <c r="HI117" s="704"/>
      <c r="HJ117" s="704"/>
      <c r="HK117" s="704"/>
      <c r="HL117" s="704"/>
      <c r="HM117" s="704"/>
      <c r="HN117" s="704"/>
      <c r="HO117" s="704"/>
      <c r="HP117" s="704"/>
      <c r="HQ117" s="704"/>
      <c r="HR117" s="704"/>
      <c r="HS117" s="704"/>
      <c r="HT117" s="704"/>
      <c r="HU117" s="704"/>
      <c r="HV117" s="704"/>
      <c r="HW117" s="704"/>
      <c r="HX117" s="704"/>
      <c r="HY117" s="704"/>
      <c r="HZ117" s="704"/>
      <c r="IA117" s="704"/>
      <c r="IB117" s="704"/>
      <c r="IC117" s="704"/>
      <c r="ID117" s="704"/>
      <c r="IE117" s="704"/>
      <c r="IF117" s="704"/>
      <c r="IG117" s="704"/>
      <c r="IH117" s="704"/>
      <c r="II117" s="704"/>
      <c r="IJ117" s="704"/>
      <c r="IK117" s="704"/>
      <c r="IL117" s="704"/>
      <c r="IM117" s="704"/>
      <c r="IN117" s="704"/>
      <c r="IO117" s="704"/>
      <c r="IP117" s="704"/>
      <c r="IQ117" s="704"/>
      <c r="IR117" s="704"/>
      <c r="IS117" s="704"/>
      <c r="IT117" s="704"/>
      <c r="IU117" s="704"/>
      <c r="JI117" s="878"/>
    </row>
    <row r="118" spans="1:274" s="706" customFormat="1" ht="23.1" customHeight="1" x14ac:dyDescent="0.25">
      <c r="A118" s="691">
        <v>111</v>
      </c>
      <c r="B118" s="693" t="s">
        <v>1154</v>
      </c>
      <c r="C118" s="696">
        <v>233</v>
      </c>
      <c r="D118" s="697">
        <v>532</v>
      </c>
      <c r="E118" s="707" t="s">
        <v>1122</v>
      </c>
      <c r="F118" s="699" t="s">
        <v>1121</v>
      </c>
      <c r="G118" s="715" t="s">
        <v>1191</v>
      </c>
      <c r="H118" s="751" t="s">
        <v>1112</v>
      </c>
      <c r="I118" s="767" t="s">
        <v>1113</v>
      </c>
      <c r="J118" s="753" t="s">
        <v>1139</v>
      </c>
      <c r="K118" s="761" t="s">
        <v>1115</v>
      </c>
      <c r="L118" s="761" t="s">
        <v>1116</v>
      </c>
      <c r="M118" s="753" t="s">
        <v>1140</v>
      </c>
      <c r="N118" s="753" t="s">
        <v>1155</v>
      </c>
      <c r="O118" s="753" t="s">
        <v>1128</v>
      </c>
      <c r="P118" s="753" t="s">
        <v>1129</v>
      </c>
      <c r="Q118" s="753" t="s">
        <v>1160</v>
      </c>
      <c r="R118" s="753" t="s">
        <v>1160</v>
      </c>
      <c r="S118" s="755">
        <v>2</v>
      </c>
      <c r="T118" s="763">
        <v>2.4</v>
      </c>
      <c r="U118" s="771">
        <v>41456</v>
      </c>
      <c r="V118" s="772">
        <v>42522</v>
      </c>
      <c r="W118" s="701">
        <v>25</v>
      </c>
      <c r="X118" s="875"/>
      <c r="Y118" s="877"/>
      <c r="Z118" s="875">
        <f t="shared" si="4"/>
        <v>0</v>
      </c>
      <c r="AA118" s="702"/>
      <c r="AB118" s="702"/>
      <c r="AC118" s="702"/>
      <c r="AD118" s="702"/>
      <c r="AE118" s="702"/>
      <c r="AF118" s="702"/>
      <c r="AG118" s="702"/>
      <c r="AH118" s="702"/>
      <c r="AI118" s="691"/>
      <c r="AJ118" s="691"/>
      <c r="AK118" s="691"/>
      <c r="AL118" s="691"/>
      <c r="AM118" s="868">
        <f t="shared" si="5"/>
        <v>0</v>
      </c>
      <c r="AN118" s="868">
        <f t="shared" si="6"/>
        <v>0</v>
      </c>
      <c r="AO118" s="760">
        <v>332000</v>
      </c>
      <c r="AP118" s="868">
        <v>332000</v>
      </c>
      <c r="AR118" s="704"/>
      <c r="AS118" s="704"/>
      <c r="AT118" s="704"/>
      <c r="AU118" s="704"/>
      <c r="AV118" s="704"/>
      <c r="AW118" s="704"/>
      <c r="AX118" s="704"/>
      <c r="AY118" s="704"/>
      <c r="AZ118" s="704"/>
      <c r="BA118" s="704"/>
      <c r="BB118" s="704"/>
      <c r="BC118" s="704"/>
      <c r="BD118" s="704"/>
      <c r="BE118" s="704"/>
      <c r="BF118" s="704"/>
      <c r="BG118" s="704"/>
      <c r="BH118" s="704"/>
      <c r="BI118" s="704"/>
      <c r="BJ118" s="704"/>
      <c r="BK118" s="704"/>
      <c r="BL118" s="704"/>
      <c r="BM118" s="704"/>
      <c r="BN118" s="704"/>
      <c r="BO118" s="704"/>
      <c r="BP118" s="704"/>
      <c r="BQ118" s="704"/>
      <c r="BR118" s="704"/>
      <c r="BS118" s="704"/>
      <c r="BT118" s="704"/>
      <c r="BU118" s="704"/>
      <c r="BV118" s="704"/>
      <c r="BW118" s="704"/>
      <c r="BX118" s="704"/>
      <c r="BY118" s="704"/>
      <c r="BZ118" s="704"/>
      <c r="CA118" s="704"/>
      <c r="CB118" s="704"/>
      <c r="CC118" s="704"/>
      <c r="CD118" s="704"/>
      <c r="CE118" s="704"/>
      <c r="CF118" s="704"/>
      <c r="CG118" s="704"/>
      <c r="CH118" s="704"/>
      <c r="CI118" s="704"/>
      <c r="CJ118" s="704"/>
      <c r="CK118" s="704"/>
      <c r="CL118" s="704"/>
      <c r="CM118" s="704"/>
      <c r="CN118" s="704"/>
      <c r="CO118" s="704"/>
      <c r="CP118" s="704"/>
      <c r="CQ118" s="704"/>
      <c r="CR118" s="704"/>
      <c r="CS118" s="704"/>
      <c r="CT118" s="704"/>
      <c r="CU118" s="704"/>
      <c r="CV118" s="704"/>
      <c r="CW118" s="704"/>
      <c r="CX118" s="704"/>
      <c r="CY118" s="704"/>
      <c r="CZ118" s="704"/>
      <c r="DA118" s="704"/>
      <c r="DB118" s="704"/>
      <c r="DC118" s="704"/>
      <c r="DD118" s="704"/>
      <c r="DE118" s="704"/>
      <c r="DF118" s="704"/>
      <c r="DG118" s="704"/>
      <c r="DH118" s="704"/>
      <c r="DI118" s="704"/>
      <c r="DJ118" s="704"/>
      <c r="DK118" s="704"/>
      <c r="DL118" s="704"/>
      <c r="DM118" s="704"/>
      <c r="DN118" s="704"/>
      <c r="DO118" s="704"/>
      <c r="DP118" s="704"/>
      <c r="DQ118" s="704"/>
      <c r="DR118" s="704"/>
      <c r="DS118" s="704"/>
      <c r="DT118" s="704"/>
      <c r="DU118" s="704"/>
      <c r="DV118" s="704"/>
      <c r="DW118" s="704"/>
      <c r="DX118" s="704"/>
      <c r="DY118" s="704"/>
      <c r="DZ118" s="704"/>
      <c r="EA118" s="704"/>
      <c r="EB118" s="704"/>
      <c r="EC118" s="704"/>
      <c r="ED118" s="704"/>
      <c r="EE118" s="704"/>
      <c r="EF118" s="704"/>
      <c r="EG118" s="704"/>
      <c r="EH118" s="704"/>
      <c r="EI118" s="704"/>
      <c r="EJ118" s="704"/>
      <c r="EK118" s="704"/>
      <c r="EL118" s="704"/>
      <c r="EM118" s="704"/>
      <c r="EN118" s="704"/>
      <c r="EO118" s="704"/>
      <c r="EP118" s="704"/>
      <c r="EQ118" s="704"/>
      <c r="ER118" s="704"/>
      <c r="ES118" s="704"/>
      <c r="ET118" s="704"/>
      <c r="EU118" s="704"/>
      <c r="GP118" s="746"/>
      <c r="GQ118" s="704"/>
      <c r="GR118" s="704"/>
      <c r="GS118" s="704"/>
      <c r="GT118" s="704"/>
      <c r="GU118" s="704"/>
      <c r="GV118" s="704"/>
      <c r="GW118" s="704"/>
      <c r="GX118" s="704"/>
      <c r="GY118" s="704"/>
      <c r="GZ118" s="704"/>
      <c r="HA118" s="704"/>
      <c r="HB118" s="704"/>
      <c r="HC118" s="704"/>
      <c r="HD118" s="704"/>
      <c r="HE118" s="704"/>
      <c r="HF118" s="704"/>
      <c r="HG118" s="704"/>
      <c r="HH118" s="704"/>
      <c r="HI118" s="704"/>
      <c r="HJ118" s="704"/>
      <c r="HK118" s="704"/>
      <c r="HL118" s="704"/>
      <c r="HM118" s="704"/>
      <c r="HN118" s="704"/>
      <c r="HO118" s="704"/>
      <c r="HP118" s="704"/>
      <c r="HQ118" s="704"/>
      <c r="HR118" s="704"/>
      <c r="HS118" s="704"/>
      <c r="HT118" s="704"/>
      <c r="HU118" s="704"/>
      <c r="HV118" s="704"/>
      <c r="HW118" s="704"/>
      <c r="HX118" s="704"/>
      <c r="HY118" s="704"/>
      <c r="HZ118" s="704"/>
      <c r="IA118" s="704"/>
      <c r="IB118" s="704"/>
      <c r="IC118" s="704"/>
      <c r="ID118" s="704"/>
      <c r="IE118" s="704"/>
      <c r="IF118" s="704"/>
      <c r="IG118" s="704"/>
      <c r="IH118" s="704"/>
      <c r="II118" s="704"/>
      <c r="IJ118" s="704"/>
      <c r="IK118" s="704"/>
      <c r="IL118" s="704"/>
      <c r="IM118" s="704"/>
      <c r="IN118" s="704"/>
      <c r="IO118" s="704"/>
      <c r="IP118" s="704"/>
      <c r="IQ118" s="704"/>
      <c r="IR118" s="704"/>
      <c r="IS118" s="704"/>
      <c r="IT118" s="704"/>
      <c r="IU118" s="704"/>
      <c r="IV118" s="704"/>
      <c r="IW118" s="704"/>
      <c r="JI118" s="878"/>
      <c r="JJ118" s="878"/>
      <c r="JK118" s="878"/>
      <c r="JL118" s="878"/>
      <c r="JM118" s="878"/>
      <c r="JN118" s="878"/>
    </row>
    <row r="119" spans="1:274" s="706" customFormat="1" ht="23.1" customHeight="1" x14ac:dyDescent="0.25">
      <c r="A119" s="691">
        <v>120</v>
      </c>
      <c r="B119" s="693" t="s">
        <v>1308</v>
      </c>
      <c r="C119" s="696">
        <v>240</v>
      </c>
      <c r="D119" s="697">
        <v>532</v>
      </c>
      <c r="E119" s="707">
        <v>7</v>
      </c>
      <c r="F119" s="699" t="s">
        <v>1121</v>
      </c>
      <c r="G119" s="699" t="s">
        <v>1314</v>
      </c>
      <c r="H119" s="762" t="s">
        <v>1112</v>
      </c>
      <c r="I119" s="767" t="s">
        <v>1113</v>
      </c>
      <c r="J119" s="753" t="s">
        <v>1309</v>
      </c>
      <c r="K119" s="761" t="s">
        <v>1115</v>
      </c>
      <c r="L119" s="761" t="s">
        <v>1116</v>
      </c>
      <c r="M119" s="753" t="s">
        <v>1310</v>
      </c>
      <c r="N119" s="764" t="s">
        <v>1311</v>
      </c>
      <c r="O119" s="764" t="s">
        <v>1311</v>
      </c>
      <c r="P119" s="866" t="s">
        <v>1313</v>
      </c>
      <c r="Q119" s="753" t="s">
        <v>1160</v>
      </c>
      <c r="R119" s="753" t="s">
        <v>1160</v>
      </c>
      <c r="S119" s="755">
        <v>5</v>
      </c>
      <c r="T119" s="778">
        <v>5.0999999999999996</v>
      </c>
      <c r="U119" s="771">
        <v>41456</v>
      </c>
      <c r="V119" s="772">
        <v>42522</v>
      </c>
      <c r="W119" s="874">
        <v>25</v>
      </c>
      <c r="X119" s="875">
        <v>789000</v>
      </c>
      <c r="Y119" s="875"/>
      <c r="Z119" s="875">
        <f t="shared" si="4"/>
        <v>789000</v>
      </c>
      <c r="AA119" s="702"/>
      <c r="AB119" s="702"/>
      <c r="AC119" s="702"/>
      <c r="AD119" s="702"/>
      <c r="AE119" s="702"/>
      <c r="AF119" s="702"/>
      <c r="AG119" s="702"/>
      <c r="AH119" s="702"/>
      <c r="AI119" s="717"/>
      <c r="AJ119" s="717"/>
      <c r="AK119" s="717"/>
      <c r="AL119" s="717">
        <v>789000</v>
      </c>
      <c r="AM119" s="868">
        <f t="shared" si="5"/>
        <v>789000</v>
      </c>
      <c r="AN119" s="868">
        <f t="shared" si="6"/>
        <v>0</v>
      </c>
      <c r="AO119" s="760">
        <v>605000</v>
      </c>
      <c r="AP119" s="868">
        <v>552000</v>
      </c>
      <c r="FI119" s="704"/>
      <c r="FJ119" s="704"/>
      <c r="GO119" s="704"/>
      <c r="GP119" s="746"/>
      <c r="GQ119" s="704"/>
      <c r="GR119" s="704"/>
      <c r="GS119" s="704"/>
      <c r="GT119" s="704"/>
      <c r="GU119" s="704"/>
      <c r="GV119" s="704"/>
      <c r="GW119" s="704"/>
      <c r="GX119" s="704"/>
      <c r="GY119" s="704"/>
      <c r="GZ119" s="704"/>
      <c r="HA119" s="704"/>
      <c r="HB119" s="704"/>
      <c r="HC119" s="704"/>
      <c r="HD119" s="704"/>
      <c r="HE119" s="704"/>
      <c r="HF119" s="704"/>
      <c r="HG119" s="704"/>
      <c r="HH119" s="704"/>
      <c r="HI119" s="704"/>
      <c r="HJ119" s="704"/>
      <c r="HK119" s="704"/>
      <c r="HL119" s="704"/>
      <c r="HM119" s="704"/>
      <c r="HN119" s="704"/>
      <c r="HO119" s="704"/>
      <c r="HP119" s="704"/>
      <c r="HQ119" s="704"/>
      <c r="HR119" s="704"/>
      <c r="HS119" s="704"/>
      <c r="HT119" s="704"/>
      <c r="HU119" s="704"/>
      <c r="HV119" s="704"/>
      <c r="HW119" s="704"/>
      <c r="HX119" s="704"/>
      <c r="HY119" s="704"/>
      <c r="HZ119" s="704"/>
      <c r="IA119" s="704"/>
      <c r="IB119" s="704"/>
      <c r="IC119" s="704"/>
      <c r="ID119" s="704"/>
      <c r="IE119" s="704"/>
      <c r="IF119" s="704"/>
      <c r="IG119" s="704"/>
      <c r="IH119" s="704"/>
      <c r="II119" s="704"/>
      <c r="IJ119" s="704"/>
      <c r="IK119" s="704"/>
      <c r="IL119" s="704"/>
      <c r="IM119" s="704"/>
      <c r="IN119" s="704"/>
      <c r="IO119" s="704"/>
      <c r="IP119" s="704"/>
      <c r="IQ119" s="704"/>
      <c r="IR119" s="704"/>
      <c r="IS119" s="704"/>
      <c r="IT119" s="704"/>
      <c r="IU119" s="704"/>
      <c r="IX119" s="878"/>
      <c r="IY119" s="878"/>
      <c r="IZ119" s="878"/>
      <c r="JA119" s="878"/>
      <c r="JB119" s="878"/>
      <c r="JC119" s="878"/>
      <c r="JD119" s="878"/>
      <c r="JE119" s="878"/>
      <c r="JF119" s="878"/>
      <c r="JG119" s="878"/>
      <c r="JH119" s="878"/>
      <c r="JJ119" s="878"/>
      <c r="JK119" s="878"/>
      <c r="JL119" s="878"/>
      <c r="JM119" s="878"/>
      <c r="JN119" s="878"/>
    </row>
    <row r="120" spans="1:274" s="706" customFormat="1" ht="23.1" customHeight="1" x14ac:dyDescent="0.25">
      <c r="A120" s="691">
        <v>146</v>
      </c>
      <c r="B120" s="693" t="s">
        <v>1390</v>
      </c>
      <c r="C120" s="696">
        <v>243</v>
      </c>
      <c r="D120" s="697">
        <v>544</v>
      </c>
      <c r="E120" s="698">
        <v>0</v>
      </c>
      <c r="F120" s="699" t="s">
        <v>1125</v>
      </c>
      <c r="G120" s="699" t="s">
        <v>1462</v>
      </c>
      <c r="H120" s="767" t="s">
        <v>1112</v>
      </c>
      <c r="I120" s="752" t="s">
        <v>1113</v>
      </c>
      <c r="J120" s="761" t="s">
        <v>1135</v>
      </c>
      <c r="K120" s="753" t="s">
        <v>1115</v>
      </c>
      <c r="L120" s="753" t="s">
        <v>1124</v>
      </c>
      <c r="M120" s="753" t="s">
        <v>1199</v>
      </c>
      <c r="N120" s="753" t="s">
        <v>1359</v>
      </c>
      <c r="O120" s="753" t="s">
        <v>1359</v>
      </c>
      <c r="P120" s="753" t="s">
        <v>1461</v>
      </c>
      <c r="Q120" s="753" t="s">
        <v>1160</v>
      </c>
      <c r="R120" s="753" t="s">
        <v>1160</v>
      </c>
      <c r="S120" s="755">
        <v>2</v>
      </c>
      <c r="T120" s="763">
        <v>2.1</v>
      </c>
      <c r="U120" s="771">
        <v>41091</v>
      </c>
      <c r="V120" s="771">
        <v>41426</v>
      </c>
      <c r="W120" s="701">
        <v>7</v>
      </c>
      <c r="X120" s="875"/>
      <c r="Y120" s="876">
        <v>3300</v>
      </c>
      <c r="Z120" s="875">
        <f t="shared" si="4"/>
        <v>3300</v>
      </c>
      <c r="AA120" s="691"/>
      <c r="AB120" s="691"/>
      <c r="AC120" s="691">
        <v>3300</v>
      </c>
      <c r="AD120" s="691"/>
      <c r="AE120" s="691"/>
      <c r="AF120" s="691"/>
      <c r="AG120" s="691"/>
      <c r="AH120" s="691"/>
      <c r="AI120" s="691"/>
      <c r="AJ120" s="691"/>
      <c r="AK120" s="691"/>
      <c r="AL120" s="691"/>
      <c r="AM120" s="868">
        <f t="shared" si="5"/>
        <v>3300</v>
      </c>
      <c r="AN120" s="868">
        <f t="shared" si="6"/>
        <v>0</v>
      </c>
      <c r="AO120" s="691"/>
      <c r="AP120" s="868"/>
      <c r="AR120" s="704"/>
      <c r="AS120" s="704"/>
      <c r="AT120" s="704"/>
      <c r="AU120" s="704"/>
      <c r="AV120" s="704"/>
      <c r="AW120" s="704"/>
      <c r="AX120" s="704"/>
      <c r="AY120" s="704"/>
      <c r="AZ120" s="704"/>
      <c r="BA120" s="704"/>
      <c r="BB120" s="704"/>
      <c r="BC120" s="704"/>
      <c r="BD120" s="704"/>
      <c r="BE120" s="704"/>
      <c r="BF120" s="704"/>
      <c r="BG120" s="704"/>
      <c r="BH120" s="704"/>
      <c r="BI120" s="704"/>
      <c r="BJ120" s="704"/>
      <c r="BK120" s="704"/>
      <c r="BL120" s="704"/>
      <c r="BM120" s="704"/>
      <c r="BN120" s="704"/>
      <c r="BO120" s="704"/>
      <c r="BP120" s="704"/>
      <c r="BQ120" s="704"/>
      <c r="BR120" s="704"/>
      <c r="BS120" s="704"/>
      <c r="BT120" s="704"/>
      <c r="BU120" s="704"/>
      <c r="BV120" s="704"/>
      <c r="BW120" s="704"/>
      <c r="BX120" s="704"/>
      <c r="BY120" s="704"/>
      <c r="BZ120" s="704"/>
      <c r="CA120" s="704"/>
      <c r="CB120" s="704"/>
      <c r="CC120" s="704"/>
      <c r="CD120" s="704"/>
      <c r="CE120" s="704"/>
      <c r="CF120" s="704"/>
      <c r="CG120" s="704"/>
      <c r="CH120" s="704"/>
      <c r="CI120" s="704"/>
      <c r="CJ120" s="704"/>
      <c r="CK120" s="704"/>
      <c r="CL120" s="704"/>
      <c r="CM120" s="704"/>
      <c r="CN120" s="704"/>
      <c r="CO120" s="704"/>
      <c r="CP120" s="704"/>
      <c r="CQ120" s="704"/>
      <c r="CR120" s="704"/>
      <c r="CS120" s="704"/>
      <c r="CT120" s="704"/>
      <c r="CU120" s="704"/>
      <c r="CV120" s="704"/>
      <c r="CW120" s="704"/>
      <c r="CX120" s="704"/>
      <c r="CY120" s="704"/>
      <c r="CZ120" s="704"/>
      <c r="DA120" s="704"/>
      <c r="DB120" s="704"/>
      <c r="DC120" s="704"/>
      <c r="DD120" s="704"/>
      <c r="DE120" s="704"/>
      <c r="DF120" s="704"/>
      <c r="DG120" s="704"/>
      <c r="DH120" s="704"/>
      <c r="DI120" s="704"/>
      <c r="DJ120" s="704"/>
      <c r="DK120" s="704"/>
      <c r="DL120" s="704"/>
      <c r="DM120" s="704"/>
      <c r="DN120" s="704"/>
      <c r="DO120" s="704"/>
      <c r="DP120" s="704"/>
      <c r="DQ120" s="704"/>
      <c r="DR120" s="704"/>
      <c r="DS120" s="704"/>
      <c r="DT120" s="704"/>
      <c r="DU120" s="704"/>
      <c r="DV120" s="704"/>
      <c r="DW120" s="704"/>
      <c r="DX120" s="704"/>
      <c r="DY120" s="704"/>
      <c r="DZ120" s="704"/>
      <c r="EA120" s="704"/>
      <c r="EB120" s="704"/>
      <c r="EC120" s="704"/>
      <c r="ED120" s="704"/>
      <c r="EE120" s="704"/>
      <c r="EF120" s="704"/>
      <c r="EG120" s="704"/>
      <c r="EH120" s="704"/>
      <c r="EI120" s="704"/>
      <c r="EJ120" s="704"/>
      <c r="EK120" s="704"/>
      <c r="EL120" s="704"/>
      <c r="EM120" s="704"/>
      <c r="EN120" s="704"/>
      <c r="EO120" s="704"/>
      <c r="EP120" s="704"/>
      <c r="EQ120" s="704"/>
      <c r="ER120" s="704"/>
      <c r="ES120" s="704"/>
      <c r="ET120" s="704"/>
      <c r="EU120" s="704"/>
      <c r="EV120" s="704"/>
      <c r="EW120" s="704"/>
      <c r="EX120" s="704"/>
      <c r="EY120" s="704"/>
      <c r="EZ120" s="704"/>
      <c r="FA120" s="704"/>
      <c r="FB120" s="704"/>
      <c r="FC120" s="704"/>
      <c r="FD120" s="704"/>
      <c r="FE120" s="704"/>
      <c r="FF120" s="704"/>
      <c r="FG120" s="704"/>
      <c r="FH120" s="704"/>
      <c r="FI120" s="879"/>
      <c r="FJ120" s="879"/>
      <c r="FK120" s="704"/>
      <c r="FL120" s="704"/>
      <c r="FM120" s="704"/>
      <c r="FN120" s="704"/>
      <c r="FO120" s="704"/>
      <c r="FP120" s="704"/>
      <c r="FQ120" s="704"/>
      <c r="FR120" s="704"/>
      <c r="FS120" s="704"/>
      <c r="FT120" s="704"/>
      <c r="FU120" s="704"/>
      <c r="FV120" s="704"/>
      <c r="FW120" s="704"/>
      <c r="FX120" s="704"/>
      <c r="FY120" s="704"/>
      <c r="FZ120" s="704"/>
      <c r="GA120" s="704"/>
      <c r="GB120" s="704"/>
      <c r="GC120" s="704"/>
      <c r="GD120" s="704"/>
      <c r="GE120" s="704"/>
      <c r="GF120" s="704"/>
      <c r="GG120" s="704"/>
      <c r="GH120" s="704"/>
      <c r="GI120" s="704"/>
      <c r="GJ120" s="704"/>
      <c r="GK120" s="704"/>
      <c r="GL120" s="704"/>
      <c r="GM120" s="704"/>
      <c r="GO120" s="704"/>
      <c r="JA120" s="704"/>
      <c r="JB120" s="704"/>
      <c r="JC120" s="704"/>
      <c r="JD120" s="704"/>
      <c r="JE120" s="704"/>
      <c r="JF120" s="704"/>
      <c r="JG120" s="704"/>
      <c r="JH120" s="704"/>
      <c r="JI120" s="878"/>
      <c r="JJ120" s="878"/>
      <c r="JK120" s="878"/>
      <c r="JL120" s="878"/>
      <c r="JM120" s="878"/>
      <c r="JN120" s="878"/>
    </row>
    <row r="121" spans="1:274" s="706" customFormat="1" ht="23.1" customHeight="1" x14ac:dyDescent="0.25">
      <c r="A121" s="691">
        <v>170</v>
      </c>
      <c r="B121" s="693" t="s">
        <v>1390</v>
      </c>
      <c r="C121" s="696">
        <v>262</v>
      </c>
      <c r="D121" s="697">
        <v>536</v>
      </c>
      <c r="E121" s="707">
        <v>7</v>
      </c>
      <c r="F121" s="699" t="s">
        <v>1123</v>
      </c>
      <c r="G121" s="699" t="s">
        <v>1467</v>
      </c>
      <c r="H121" s="767" t="s">
        <v>1112</v>
      </c>
      <c r="I121" s="752" t="s">
        <v>1113</v>
      </c>
      <c r="J121" s="761" t="s">
        <v>1135</v>
      </c>
      <c r="K121" s="777" t="s">
        <v>1115</v>
      </c>
      <c r="L121" s="777" t="s">
        <v>1116</v>
      </c>
      <c r="M121" s="753" t="s">
        <v>1199</v>
      </c>
      <c r="N121" s="764" t="s">
        <v>1359</v>
      </c>
      <c r="O121" s="753" t="s">
        <v>1359</v>
      </c>
      <c r="P121" s="753" t="s">
        <v>1417</v>
      </c>
      <c r="Q121" s="765" t="s">
        <v>1160</v>
      </c>
      <c r="R121" s="765" t="s">
        <v>1160</v>
      </c>
      <c r="S121" s="755">
        <v>2</v>
      </c>
      <c r="T121" s="769">
        <v>2.1</v>
      </c>
      <c r="U121" s="771">
        <v>41091</v>
      </c>
      <c r="V121" s="772">
        <v>42156</v>
      </c>
      <c r="W121" s="701">
        <v>5</v>
      </c>
      <c r="X121" s="875"/>
      <c r="Y121" s="876">
        <v>416400</v>
      </c>
      <c r="Z121" s="875">
        <f t="shared" si="4"/>
        <v>416400</v>
      </c>
      <c r="AA121" s="717"/>
      <c r="AB121" s="717">
        <v>41600</v>
      </c>
      <c r="AC121" s="717">
        <v>41600</v>
      </c>
      <c r="AD121" s="717">
        <v>41600</v>
      </c>
      <c r="AE121" s="717">
        <v>41600</v>
      </c>
      <c r="AF121" s="717">
        <v>41600</v>
      </c>
      <c r="AG121" s="717">
        <v>41600</v>
      </c>
      <c r="AH121" s="717">
        <v>41600</v>
      </c>
      <c r="AI121" s="717">
        <v>41600</v>
      </c>
      <c r="AJ121" s="717">
        <v>41600</v>
      </c>
      <c r="AK121" s="717">
        <v>42000</v>
      </c>
      <c r="AL121" s="717"/>
      <c r="AM121" s="868">
        <f t="shared" si="5"/>
        <v>416400</v>
      </c>
      <c r="AN121" s="868">
        <f t="shared" si="6"/>
        <v>0</v>
      </c>
      <c r="AO121" s="717"/>
      <c r="AP121" s="868"/>
      <c r="FH121" s="704"/>
      <c r="FI121" s="704"/>
      <c r="FJ121" s="704"/>
      <c r="FK121" s="704"/>
      <c r="FL121" s="704"/>
      <c r="FM121" s="704"/>
      <c r="FN121" s="704"/>
      <c r="FO121" s="704"/>
      <c r="FP121" s="704"/>
      <c r="FQ121" s="704"/>
      <c r="FR121" s="704"/>
      <c r="FS121" s="704"/>
      <c r="FT121" s="704"/>
      <c r="FU121" s="704"/>
      <c r="FV121" s="704"/>
      <c r="FW121" s="704"/>
      <c r="FX121" s="704"/>
      <c r="FY121" s="704"/>
      <c r="FZ121" s="704"/>
      <c r="GA121" s="704"/>
      <c r="GB121" s="704"/>
      <c r="GC121" s="704"/>
      <c r="GD121" s="704"/>
      <c r="GE121" s="704"/>
      <c r="GF121" s="704"/>
      <c r="GG121" s="704"/>
      <c r="GH121" s="704"/>
      <c r="GI121" s="704"/>
      <c r="GJ121" s="704"/>
      <c r="GK121" s="704"/>
      <c r="GL121" s="704"/>
      <c r="GM121" s="704"/>
      <c r="GN121" s="704"/>
      <c r="GO121" s="704"/>
      <c r="GP121" s="878"/>
      <c r="GQ121" s="878"/>
      <c r="GR121" s="878"/>
      <c r="GS121" s="878"/>
      <c r="GT121" s="878"/>
      <c r="GU121" s="878"/>
      <c r="GV121" s="878"/>
      <c r="GW121" s="878"/>
      <c r="GX121" s="878"/>
      <c r="GY121" s="878"/>
      <c r="GZ121" s="878"/>
      <c r="HA121" s="878"/>
      <c r="HB121" s="878"/>
      <c r="HC121" s="878"/>
      <c r="HD121" s="878"/>
      <c r="HE121" s="878"/>
      <c r="HF121" s="878"/>
      <c r="HG121" s="878"/>
      <c r="HH121" s="878"/>
      <c r="HI121" s="878"/>
      <c r="HJ121" s="878"/>
      <c r="HK121" s="878"/>
      <c r="HL121" s="878"/>
      <c r="HM121" s="878"/>
      <c r="HN121" s="878"/>
      <c r="HO121" s="878"/>
      <c r="HP121" s="878"/>
      <c r="HQ121" s="878"/>
      <c r="HR121" s="878"/>
      <c r="HS121" s="878"/>
      <c r="HT121" s="878"/>
      <c r="HU121" s="878"/>
      <c r="HV121" s="878"/>
      <c r="HW121" s="878"/>
      <c r="HX121" s="878"/>
      <c r="HY121" s="878"/>
      <c r="HZ121" s="878"/>
      <c r="IA121" s="878"/>
      <c r="IB121" s="878"/>
      <c r="IC121" s="878"/>
      <c r="ID121" s="878"/>
      <c r="IE121" s="878"/>
      <c r="IF121" s="878"/>
      <c r="IG121" s="878"/>
      <c r="IH121" s="878"/>
      <c r="II121" s="878"/>
      <c r="IJ121" s="878"/>
      <c r="IK121" s="878"/>
      <c r="IL121" s="878"/>
      <c r="IM121" s="878"/>
      <c r="IN121" s="878"/>
      <c r="IO121" s="878"/>
      <c r="IP121" s="878"/>
      <c r="IQ121" s="878"/>
      <c r="IR121" s="878"/>
      <c r="IS121" s="878"/>
      <c r="IT121" s="878"/>
      <c r="IU121" s="878"/>
      <c r="IV121" s="878"/>
      <c r="IW121" s="878"/>
      <c r="IX121" s="878"/>
      <c r="IY121" s="878"/>
      <c r="IZ121" s="878"/>
      <c r="JA121" s="878"/>
      <c r="JB121" s="878"/>
      <c r="JC121" s="878"/>
      <c r="JD121" s="878"/>
      <c r="JE121" s="878"/>
      <c r="JF121" s="878"/>
      <c r="JG121" s="878"/>
      <c r="JH121" s="878"/>
      <c r="JI121" s="878"/>
    </row>
    <row r="122" spans="1:274" s="706" customFormat="1" ht="23.1" customHeight="1" x14ac:dyDescent="0.25">
      <c r="A122" s="691">
        <v>197</v>
      </c>
      <c r="B122" s="693" t="s">
        <v>1154</v>
      </c>
      <c r="C122" s="697">
        <v>282</v>
      </c>
      <c r="D122" s="697">
        <v>532</v>
      </c>
      <c r="E122" s="698">
        <v>23</v>
      </c>
      <c r="F122" s="699" t="s">
        <v>1121</v>
      </c>
      <c r="G122" s="699" t="s">
        <v>1296</v>
      </c>
      <c r="H122" s="751" t="s">
        <v>1112</v>
      </c>
      <c r="I122" s="767" t="s">
        <v>1113</v>
      </c>
      <c r="J122" s="764" t="s">
        <v>1205</v>
      </c>
      <c r="K122" s="761" t="s">
        <v>1115</v>
      </c>
      <c r="L122" s="761" t="s">
        <v>1116</v>
      </c>
      <c r="M122" s="753" t="s">
        <v>1140</v>
      </c>
      <c r="N122" s="753" t="s">
        <v>1155</v>
      </c>
      <c r="O122" s="753" t="s">
        <v>1153</v>
      </c>
      <c r="P122" s="753" t="s">
        <v>1153</v>
      </c>
      <c r="Q122" s="753" t="s">
        <v>1160</v>
      </c>
      <c r="R122" s="753" t="s">
        <v>1160</v>
      </c>
      <c r="S122" s="755">
        <v>4</v>
      </c>
      <c r="T122" s="763">
        <v>4.3</v>
      </c>
      <c r="U122" s="771">
        <v>41456</v>
      </c>
      <c r="V122" s="772">
        <v>42522</v>
      </c>
      <c r="W122" s="874">
        <v>7</v>
      </c>
      <c r="X122" s="875">
        <v>50000</v>
      </c>
      <c r="Y122" s="875"/>
      <c r="Z122" s="875">
        <f t="shared" si="4"/>
        <v>50000</v>
      </c>
      <c r="AA122" s="702"/>
      <c r="AB122" s="702"/>
      <c r="AC122" s="702"/>
      <c r="AD122" s="702"/>
      <c r="AE122" s="702"/>
      <c r="AF122" s="702"/>
      <c r="AG122" s="702">
        <v>25000</v>
      </c>
      <c r="AH122" s="702">
        <v>25000</v>
      </c>
      <c r="AI122" s="691"/>
      <c r="AJ122" s="691"/>
      <c r="AK122" s="691"/>
      <c r="AL122" s="691"/>
      <c r="AM122" s="868">
        <f t="shared" si="5"/>
        <v>50000</v>
      </c>
      <c r="AN122" s="868">
        <f t="shared" si="6"/>
        <v>0</v>
      </c>
      <c r="AO122" s="760"/>
      <c r="AP122" s="868"/>
      <c r="AR122" s="704"/>
      <c r="AS122" s="704"/>
      <c r="AT122" s="704"/>
      <c r="AU122" s="704"/>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4"/>
      <c r="BZ122" s="704"/>
      <c r="CA122" s="704"/>
      <c r="CB122" s="704"/>
      <c r="CC122" s="704"/>
      <c r="CD122" s="704"/>
      <c r="CE122" s="704"/>
      <c r="CF122" s="704"/>
      <c r="CG122" s="704"/>
      <c r="CH122" s="704"/>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4"/>
      <c r="DT122" s="704"/>
      <c r="DU122" s="704"/>
      <c r="DV122" s="704"/>
      <c r="DW122" s="704"/>
      <c r="DX122" s="704"/>
      <c r="DY122" s="704"/>
      <c r="DZ122" s="704"/>
      <c r="EA122" s="704"/>
      <c r="EB122" s="704"/>
      <c r="EC122" s="704"/>
      <c r="ED122" s="704"/>
      <c r="EE122" s="704"/>
      <c r="EF122" s="704"/>
      <c r="EG122" s="704"/>
      <c r="EH122" s="704"/>
      <c r="EI122" s="704"/>
      <c r="EJ122" s="704"/>
      <c r="EK122" s="704"/>
      <c r="EL122" s="704"/>
      <c r="EM122" s="704"/>
      <c r="EN122" s="704"/>
      <c r="EO122" s="704"/>
      <c r="EP122" s="704"/>
      <c r="EQ122" s="704"/>
      <c r="ER122" s="704"/>
      <c r="ES122" s="704"/>
      <c r="ET122" s="704"/>
      <c r="EU122" s="704"/>
      <c r="EV122" s="704"/>
      <c r="EW122" s="704"/>
      <c r="EX122" s="704"/>
      <c r="EY122" s="704"/>
      <c r="EZ122" s="704"/>
      <c r="FA122" s="704"/>
      <c r="FB122" s="704"/>
      <c r="FC122" s="704"/>
      <c r="FD122" s="704"/>
      <c r="FE122" s="704"/>
      <c r="FF122" s="704"/>
      <c r="FG122" s="704"/>
      <c r="FI122" s="704"/>
      <c r="FJ122" s="704"/>
      <c r="FK122" s="704"/>
      <c r="FL122" s="704"/>
      <c r="FM122" s="704"/>
      <c r="FN122" s="704"/>
      <c r="FO122" s="704"/>
      <c r="FP122" s="704"/>
      <c r="FQ122" s="704"/>
      <c r="FR122" s="704"/>
      <c r="FS122" s="704"/>
      <c r="FT122" s="704"/>
      <c r="FU122" s="704"/>
      <c r="FV122" s="704"/>
      <c r="FW122" s="704"/>
      <c r="FX122" s="704"/>
      <c r="FY122" s="704"/>
      <c r="FZ122" s="704"/>
      <c r="GA122" s="704"/>
      <c r="GB122" s="704"/>
      <c r="GC122" s="704"/>
      <c r="GD122" s="704"/>
      <c r="GE122" s="704"/>
      <c r="GF122" s="704"/>
      <c r="GG122" s="704"/>
      <c r="GH122" s="704"/>
      <c r="GI122" s="704"/>
      <c r="GJ122" s="704"/>
      <c r="GK122" s="704"/>
      <c r="GL122" s="704"/>
      <c r="GM122" s="704"/>
      <c r="GN122" s="704"/>
      <c r="GO122" s="704"/>
      <c r="GP122" s="746"/>
      <c r="GQ122" s="704"/>
      <c r="GR122" s="704"/>
      <c r="GS122" s="704"/>
      <c r="GT122" s="704"/>
      <c r="GU122" s="704"/>
      <c r="GV122" s="704"/>
      <c r="GW122" s="704"/>
      <c r="GX122" s="704"/>
      <c r="GY122" s="704"/>
      <c r="GZ122" s="704"/>
      <c r="HA122" s="704"/>
      <c r="HB122" s="704"/>
      <c r="HC122" s="704"/>
      <c r="HD122" s="704"/>
      <c r="HE122" s="704"/>
      <c r="HF122" s="704"/>
      <c r="HG122" s="704"/>
      <c r="HH122" s="704"/>
      <c r="HI122" s="704"/>
      <c r="HJ122" s="704"/>
      <c r="HK122" s="704"/>
      <c r="HL122" s="704"/>
      <c r="HM122" s="704"/>
      <c r="HN122" s="704"/>
      <c r="HO122" s="704"/>
      <c r="HP122" s="704"/>
      <c r="HQ122" s="704"/>
      <c r="IV122" s="704"/>
      <c r="IW122" s="704"/>
      <c r="IX122" s="878"/>
      <c r="IY122" s="878"/>
      <c r="IZ122" s="878"/>
      <c r="JA122" s="878"/>
      <c r="JB122" s="878"/>
      <c r="JC122" s="878"/>
      <c r="JD122" s="878"/>
      <c r="JE122" s="878"/>
      <c r="JF122" s="878"/>
      <c r="JG122" s="878"/>
      <c r="JH122" s="878"/>
      <c r="JJ122" s="878"/>
      <c r="JK122" s="878"/>
      <c r="JL122" s="878"/>
      <c r="JM122" s="878"/>
      <c r="JN122" s="878"/>
    </row>
    <row r="123" spans="1:274" s="932" customFormat="1" ht="23.1" customHeight="1" x14ac:dyDescent="0.25">
      <c r="A123" s="691">
        <v>198</v>
      </c>
      <c r="B123" s="693" t="s">
        <v>1290</v>
      </c>
      <c r="C123" s="696">
        <v>282</v>
      </c>
      <c r="D123" s="697">
        <v>532</v>
      </c>
      <c r="E123" s="698">
        <v>24</v>
      </c>
      <c r="F123" s="699" t="s">
        <v>1121</v>
      </c>
      <c r="G123" s="699" t="s">
        <v>1297</v>
      </c>
      <c r="H123" s="751" t="s">
        <v>1112</v>
      </c>
      <c r="I123" s="767" t="s">
        <v>1113</v>
      </c>
      <c r="J123" s="764" t="s">
        <v>1205</v>
      </c>
      <c r="K123" s="761" t="s">
        <v>1115</v>
      </c>
      <c r="L123" s="761" t="s">
        <v>1116</v>
      </c>
      <c r="M123" s="753" t="s">
        <v>1152</v>
      </c>
      <c r="N123" s="753" t="s">
        <v>1153</v>
      </c>
      <c r="O123" s="753" t="s">
        <v>1153</v>
      </c>
      <c r="P123" s="753" t="s">
        <v>1153</v>
      </c>
      <c r="Q123" s="753" t="s">
        <v>1160</v>
      </c>
      <c r="R123" s="753" t="s">
        <v>1160</v>
      </c>
      <c r="S123" s="755">
        <v>4</v>
      </c>
      <c r="T123" s="763">
        <v>4.3</v>
      </c>
      <c r="U123" s="771">
        <v>41456</v>
      </c>
      <c r="V123" s="772">
        <v>42522</v>
      </c>
      <c r="W123" s="874">
        <v>7</v>
      </c>
      <c r="X123" s="875">
        <v>50000</v>
      </c>
      <c r="Y123" s="875"/>
      <c r="Z123" s="875">
        <f t="shared" si="4"/>
        <v>50000</v>
      </c>
      <c r="AA123" s="702"/>
      <c r="AB123" s="702"/>
      <c r="AC123" s="702"/>
      <c r="AD123" s="702">
        <v>50000</v>
      </c>
      <c r="AE123" s="702"/>
      <c r="AF123" s="702"/>
      <c r="AG123" s="702"/>
      <c r="AH123" s="702"/>
      <c r="AI123" s="691"/>
      <c r="AJ123" s="691"/>
      <c r="AK123" s="691"/>
      <c r="AL123" s="691"/>
      <c r="AM123" s="868">
        <f t="shared" si="5"/>
        <v>50000</v>
      </c>
      <c r="AN123" s="868">
        <f t="shared" si="6"/>
        <v>0</v>
      </c>
      <c r="AO123" s="760">
        <v>106000</v>
      </c>
      <c r="AP123" s="868">
        <v>112400</v>
      </c>
      <c r="AQ123" s="706"/>
      <c r="AR123" s="931"/>
      <c r="AS123" s="931"/>
      <c r="AT123" s="931"/>
      <c r="AU123" s="931"/>
      <c r="AV123" s="931"/>
      <c r="AW123" s="931"/>
      <c r="AX123" s="931"/>
      <c r="AY123" s="931"/>
      <c r="AZ123" s="931"/>
      <c r="BA123" s="931"/>
      <c r="BB123" s="931"/>
      <c r="BC123" s="931"/>
      <c r="BD123" s="931"/>
      <c r="BE123" s="931"/>
      <c r="BF123" s="931"/>
      <c r="BG123" s="931"/>
      <c r="BH123" s="931"/>
      <c r="BI123" s="931"/>
      <c r="BJ123" s="931"/>
      <c r="BK123" s="931"/>
      <c r="BL123" s="931"/>
      <c r="BM123" s="931"/>
      <c r="BN123" s="931"/>
      <c r="BO123" s="931"/>
      <c r="BP123" s="931"/>
      <c r="BQ123" s="931"/>
      <c r="BR123" s="931"/>
      <c r="BS123" s="931"/>
      <c r="BT123" s="931"/>
      <c r="BU123" s="931"/>
      <c r="BV123" s="931"/>
      <c r="BW123" s="931"/>
      <c r="BX123" s="931"/>
      <c r="BY123" s="931"/>
      <c r="BZ123" s="931"/>
      <c r="CA123" s="931"/>
      <c r="CB123" s="931"/>
      <c r="CC123" s="931"/>
      <c r="CD123" s="931"/>
      <c r="CE123" s="931"/>
      <c r="CF123" s="931"/>
      <c r="CG123" s="931"/>
      <c r="CH123" s="931"/>
      <c r="CI123" s="931"/>
      <c r="CJ123" s="931"/>
      <c r="CK123" s="931"/>
      <c r="CL123" s="931"/>
      <c r="CM123" s="931"/>
      <c r="CN123" s="931"/>
      <c r="CO123" s="931"/>
      <c r="CP123" s="931"/>
      <c r="CQ123" s="931"/>
      <c r="CR123" s="931"/>
      <c r="CS123" s="931"/>
      <c r="CT123" s="931"/>
      <c r="CU123" s="931"/>
      <c r="CV123" s="931"/>
      <c r="CW123" s="931"/>
      <c r="CX123" s="931"/>
      <c r="CY123" s="931"/>
      <c r="CZ123" s="931"/>
      <c r="DA123" s="931"/>
      <c r="DB123" s="931"/>
      <c r="DC123" s="931"/>
      <c r="DD123" s="931"/>
      <c r="DE123" s="931"/>
      <c r="DF123" s="931"/>
      <c r="DG123" s="931"/>
      <c r="DH123" s="931"/>
      <c r="DI123" s="931"/>
      <c r="DJ123" s="931"/>
      <c r="DK123" s="931"/>
      <c r="DL123" s="931"/>
      <c r="DM123" s="931"/>
      <c r="DN123" s="931"/>
      <c r="DO123" s="931"/>
      <c r="DP123" s="931"/>
      <c r="DQ123" s="931"/>
      <c r="DR123" s="931"/>
      <c r="DS123" s="931"/>
      <c r="DT123" s="931"/>
      <c r="DU123" s="931"/>
      <c r="DV123" s="931"/>
      <c r="DW123" s="931"/>
      <c r="DX123" s="931"/>
      <c r="DY123" s="931"/>
      <c r="DZ123" s="931"/>
      <c r="EA123" s="931"/>
      <c r="EB123" s="931"/>
      <c r="EC123" s="931"/>
      <c r="ED123" s="931"/>
      <c r="EE123" s="931"/>
      <c r="EF123" s="931"/>
      <c r="EG123" s="931"/>
      <c r="EH123" s="931"/>
      <c r="EI123" s="931"/>
      <c r="EJ123" s="931"/>
      <c r="EK123" s="931"/>
      <c r="EL123" s="931"/>
      <c r="EM123" s="931"/>
      <c r="EN123" s="931"/>
      <c r="EO123" s="931"/>
      <c r="EP123" s="931"/>
      <c r="EQ123" s="931"/>
      <c r="ER123" s="931"/>
      <c r="ES123" s="931"/>
      <c r="ET123" s="931"/>
      <c r="EU123" s="931"/>
      <c r="FI123" s="931"/>
      <c r="FJ123" s="931"/>
      <c r="FK123" s="931"/>
      <c r="FL123" s="931"/>
      <c r="FM123" s="931"/>
      <c r="FN123" s="931"/>
      <c r="FO123" s="931"/>
      <c r="FP123" s="931"/>
      <c r="FQ123" s="931"/>
      <c r="FR123" s="931"/>
      <c r="FS123" s="931"/>
      <c r="FT123" s="931"/>
      <c r="FU123" s="931"/>
      <c r="FV123" s="931"/>
      <c r="FW123" s="931"/>
      <c r="FX123" s="931"/>
      <c r="FY123" s="931"/>
      <c r="FZ123" s="931"/>
      <c r="GA123" s="931"/>
      <c r="GB123" s="931"/>
      <c r="GC123" s="931"/>
      <c r="GD123" s="931"/>
      <c r="GE123" s="931"/>
      <c r="GF123" s="931"/>
      <c r="GG123" s="931"/>
      <c r="GH123" s="931"/>
      <c r="GI123" s="931"/>
      <c r="GJ123" s="931"/>
      <c r="GK123" s="931"/>
      <c r="GL123" s="931"/>
      <c r="GM123" s="931"/>
      <c r="GN123" s="931"/>
      <c r="GO123" s="931"/>
      <c r="GP123" s="933"/>
      <c r="GQ123" s="931"/>
      <c r="GR123" s="931"/>
      <c r="GS123" s="931"/>
      <c r="GT123" s="931"/>
      <c r="GU123" s="931"/>
      <c r="GV123" s="931"/>
      <c r="GW123" s="931"/>
      <c r="GX123" s="931"/>
      <c r="GY123" s="931"/>
      <c r="GZ123" s="931"/>
      <c r="HA123" s="931"/>
      <c r="HB123" s="931"/>
      <c r="HC123" s="931"/>
      <c r="HD123" s="931"/>
      <c r="HE123" s="931"/>
      <c r="HF123" s="931"/>
      <c r="HG123" s="931"/>
      <c r="HH123" s="931"/>
      <c r="HI123" s="931"/>
      <c r="HJ123" s="931"/>
      <c r="HK123" s="931"/>
      <c r="HL123" s="931"/>
      <c r="HM123" s="931"/>
      <c r="HN123" s="931"/>
      <c r="HO123" s="931"/>
      <c r="HP123" s="931"/>
      <c r="HQ123" s="931"/>
      <c r="IV123" s="931"/>
      <c r="IW123" s="931"/>
      <c r="IX123" s="934"/>
      <c r="IY123" s="934"/>
      <c r="IZ123" s="934"/>
      <c r="JA123" s="934"/>
      <c r="JB123" s="934"/>
      <c r="JC123" s="934"/>
      <c r="JD123" s="934"/>
      <c r="JE123" s="934"/>
      <c r="JF123" s="934"/>
      <c r="JG123" s="934"/>
      <c r="JH123" s="934"/>
    </row>
    <row r="124" spans="1:274" s="878" customFormat="1" ht="23.1" customHeight="1" x14ac:dyDescent="0.25">
      <c r="A124" s="691">
        <v>199</v>
      </c>
      <c r="B124" s="693" t="s">
        <v>1290</v>
      </c>
      <c r="C124" s="696">
        <v>282</v>
      </c>
      <c r="D124" s="697">
        <v>532</v>
      </c>
      <c r="E124" s="698">
        <v>25</v>
      </c>
      <c r="F124" s="699" t="s">
        <v>1121</v>
      </c>
      <c r="G124" s="723" t="s">
        <v>1299</v>
      </c>
      <c r="H124" s="751" t="s">
        <v>1112</v>
      </c>
      <c r="I124" s="767" t="s">
        <v>1113</v>
      </c>
      <c r="J124" s="764" t="s">
        <v>1205</v>
      </c>
      <c r="K124" s="761" t="s">
        <v>1115</v>
      </c>
      <c r="L124" s="761" t="s">
        <v>1116</v>
      </c>
      <c r="M124" s="753" t="s">
        <v>1152</v>
      </c>
      <c r="N124" s="753" t="s">
        <v>1153</v>
      </c>
      <c r="O124" s="753" t="s">
        <v>1153</v>
      </c>
      <c r="P124" s="753" t="s">
        <v>1153</v>
      </c>
      <c r="Q124" s="753" t="s">
        <v>1160</v>
      </c>
      <c r="R124" s="753" t="s">
        <v>1160</v>
      </c>
      <c r="S124" s="755">
        <v>4</v>
      </c>
      <c r="T124" s="763">
        <v>4.3</v>
      </c>
      <c r="U124" s="771">
        <v>41456</v>
      </c>
      <c r="V124" s="772">
        <v>42522</v>
      </c>
      <c r="W124" s="874">
        <v>7</v>
      </c>
      <c r="X124" s="875">
        <v>211000</v>
      </c>
      <c r="Y124" s="875"/>
      <c r="Z124" s="875">
        <f t="shared" si="4"/>
        <v>211000</v>
      </c>
      <c r="AA124" s="702"/>
      <c r="AB124" s="702"/>
      <c r="AC124" s="702"/>
      <c r="AD124" s="702"/>
      <c r="AE124" s="702"/>
      <c r="AF124" s="702"/>
      <c r="AG124" s="702"/>
      <c r="AH124" s="702"/>
      <c r="AI124" s="691"/>
      <c r="AJ124" s="691">
        <v>211000</v>
      </c>
      <c r="AK124" s="691"/>
      <c r="AL124" s="691"/>
      <c r="AM124" s="868">
        <f t="shared" si="5"/>
        <v>211000</v>
      </c>
      <c r="AN124" s="868">
        <f t="shared" si="6"/>
        <v>0</v>
      </c>
      <c r="AO124" s="760">
        <v>222600</v>
      </c>
      <c r="AP124" s="868">
        <v>230000</v>
      </c>
      <c r="AQ124" s="706"/>
      <c r="AR124" s="704"/>
      <c r="AS124" s="704"/>
      <c r="AT124" s="704"/>
      <c r="AU124" s="704"/>
      <c r="AV124" s="704"/>
      <c r="AW124" s="704"/>
      <c r="AX124" s="704"/>
      <c r="AY124" s="704"/>
      <c r="AZ124" s="704"/>
      <c r="BA124" s="704"/>
      <c r="BB124" s="704"/>
      <c r="BC124" s="704"/>
      <c r="BD124" s="704"/>
      <c r="BE124" s="704"/>
      <c r="BF124" s="704"/>
      <c r="BG124" s="704"/>
      <c r="BH124" s="704"/>
      <c r="BI124" s="704"/>
      <c r="BJ124" s="704"/>
      <c r="BK124" s="704"/>
      <c r="BL124" s="704"/>
      <c r="BM124" s="704"/>
      <c r="BN124" s="704"/>
      <c r="BO124" s="704"/>
      <c r="BP124" s="704"/>
      <c r="BQ124" s="704"/>
      <c r="BR124" s="704"/>
      <c r="BS124" s="704"/>
      <c r="BT124" s="704"/>
      <c r="BU124" s="704"/>
      <c r="BV124" s="704"/>
      <c r="BW124" s="704"/>
      <c r="BX124" s="704"/>
      <c r="BY124" s="704"/>
      <c r="BZ124" s="704"/>
      <c r="CA124" s="704"/>
      <c r="CB124" s="704"/>
      <c r="CC124" s="704"/>
      <c r="CD124" s="704"/>
      <c r="CE124" s="704"/>
      <c r="CF124" s="704"/>
      <c r="CG124" s="704"/>
      <c r="CH124" s="704"/>
      <c r="CI124" s="704"/>
      <c r="CJ124" s="704"/>
      <c r="CK124" s="704"/>
      <c r="CL124" s="704"/>
      <c r="CM124" s="704"/>
      <c r="CN124" s="704"/>
      <c r="CO124" s="704"/>
      <c r="CP124" s="704"/>
      <c r="CQ124" s="704"/>
      <c r="CR124" s="704"/>
      <c r="CS124" s="704"/>
      <c r="CT124" s="704"/>
      <c r="CU124" s="704"/>
      <c r="CV124" s="704"/>
      <c r="CW124" s="704"/>
      <c r="CX124" s="704"/>
      <c r="CY124" s="704"/>
      <c r="CZ124" s="704"/>
      <c r="DA124" s="704"/>
      <c r="DB124" s="704"/>
      <c r="DC124" s="704"/>
      <c r="DD124" s="704"/>
      <c r="DE124" s="704"/>
      <c r="DF124" s="704"/>
      <c r="DG124" s="704"/>
      <c r="DH124" s="704"/>
      <c r="DI124" s="704"/>
      <c r="DJ124" s="704"/>
      <c r="DK124" s="704"/>
      <c r="DL124" s="704"/>
      <c r="DM124" s="704"/>
      <c r="DN124" s="704"/>
      <c r="DO124" s="704"/>
      <c r="DP124" s="704"/>
      <c r="DQ124" s="704"/>
      <c r="DR124" s="704"/>
      <c r="DS124" s="704"/>
      <c r="DT124" s="704"/>
      <c r="DU124" s="704"/>
      <c r="DV124" s="704"/>
      <c r="DW124" s="704"/>
      <c r="DX124" s="704"/>
      <c r="DY124" s="704"/>
      <c r="DZ124" s="704"/>
      <c r="EA124" s="704"/>
      <c r="EB124" s="704"/>
      <c r="EC124" s="704"/>
      <c r="ED124" s="704"/>
      <c r="EE124" s="704"/>
      <c r="EF124" s="704"/>
      <c r="EG124" s="704"/>
      <c r="EH124" s="704"/>
      <c r="EI124" s="704"/>
      <c r="EJ124" s="704"/>
      <c r="EK124" s="704"/>
      <c r="EL124" s="704"/>
      <c r="EM124" s="704"/>
      <c r="EN124" s="704"/>
      <c r="EO124" s="704"/>
      <c r="EP124" s="704"/>
      <c r="EQ124" s="704"/>
      <c r="ER124" s="704"/>
      <c r="ES124" s="704"/>
      <c r="ET124" s="704"/>
      <c r="EU124" s="704"/>
      <c r="EV124" s="706"/>
      <c r="EW124" s="706"/>
      <c r="EX124" s="706"/>
      <c r="EY124" s="706"/>
      <c r="EZ124" s="706"/>
      <c r="FA124" s="706"/>
      <c r="FB124" s="706"/>
      <c r="FC124" s="706"/>
      <c r="FD124" s="706"/>
      <c r="FE124" s="706"/>
      <c r="FF124" s="706"/>
      <c r="FG124" s="706"/>
      <c r="FH124" s="706"/>
      <c r="FI124" s="704"/>
      <c r="FJ124" s="704"/>
      <c r="FK124" s="704"/>
      <c r="FL124" s="704"/>
      <c r="FM124" s="704"/>
      <c r="FN124" s="704"/>
      <c r="FO124" s="704"/>
      <c r="FP124" s="704"/>
      <c r="FQ124" s="704"/>
      <c r="FR124" s="704"/>
      <c r="FS124" s="704"/>
      <c r="FT124" s="704"/>
      <c r="FU124" s="704"/>
      <c r="FV124" s="704"/>
      <c r="FW124" s="704"/>
      <c r="FX124" s="704"/>
      <c r="FY124" s="704"/>
      <c r="FZ124" s="704"/>
      <c r="GA124" s="704"/>
      <c r="GB124" s="704"/>
      <c r="GC124" s="704"/>
      <c r="GD124" s="704"/>
      <c r="GE124" s="704"/>
      <c r="GF124" s="704"/>
      <c r="GG124" s="704"/>
      <c r="GH124" s="704"/>
      <c r="GI124" s="704"/>
      <c r="GJ124" s="704"/>
      <c r="GK124" s="704"/>
      <c r="GL124" s="704"/>
      <c r="GM124" s="704"/>
      <c r="GN124" s="704"/>
      <c r="GO124" s="704"/>
      <c r="GP124" s="746"/>
      <c r="GQ124" s="704"/>
      <c r="GR124" s="704"/>
      <c r="GS124" s="704"/>
      <c r="GT124" s="704"/>
      <c r="GU124" s="704"/>
      <c r="GV124" s="704"/>
      <c r="GW124" s="704"/>
      <c r="GX124" s="704"/>
      <c r="GY124" s="704"/>
      <c r="GZ124" s="704"/>
      <c r="HA124" s="704"/>
      <c r="HB124" s="704"/>
      <c r="HC124" s="704"/>
      <c r="HD124" s="704"/>
      <c r="HE124" s="704"/>
      <c r="HF124" s="704"/>
      <c r="HG124" s="704"/>
      <c r="HH124" s="704"/>
      <c r="HI124" s="704"/>
      <c r="HJ124" s="704"/>
      <c r="HK124" s="704"/>
      <c r="HL124" s="704"/>
      <c r="HM124" s="704"/>
      <c r="HN124" s="704"/>
      <c r="HO124" s="704"/>
      <c r="HP124" s="704"/>
      <c r="HQ124" s="704"/>
      <c r="HR124" s="706"/>
      <c r="HS124" s="706"/>
      <c r="HT124" s="706"/>
      <c r="HU124" s="706"/>
      <c r="HV124" s="706"/>
      <c r="HW124" s="706"/>
      <c r="HX124" s="706"/>
      <c r="HY124" s="706"/>
      <c r="HZ124" s="706"/>
      <c r="IA124" s="706"/>
      <c r="IB124" s="706"/>
      <c r="IC124" s="706"/>
      <c r="ID124" s="706"/>
      <c r="IE124" s="706"/>
      <c r="IF124" s="706"/>
      <c r="IG124" s="706"/>
      <c r="IH124" s="706"/>
      <c r="II124" s="706"/>
      <c r="IJ124" s="706"/>
      <c r="IK124" s="706"/>
      <c r="IL124" s="706"/>
      <c r="IM124" s="706"/>
      <c r="IN124" s="706"/>
      <c r="IO124" s="706"/>
      <c r="IP124" s="706"/>
      <c r="IQ124" s="706"/>
      <c r="IR124" s="706"/>
      <c r="IS124" s="706"/>
      <c r="IT124" s="706"/>
      <c r="IU124" s="706"/>
      <c r="IV124" s="704"/>
      <c r="IW124" s="704"/>
      <c r="JI124" s="706"/>
    </row>
    <row r="125" spans="1:274" s="878" customFormat="1" ht="23.1" customHeight="1" x14ac:dyDescent="0.25">
      <c r="A125" s="691">
        <v>200</v>
      </c>
      <c r="B125" s="693" t="s">
        <v>1290</v>
      </c>
      <c r="C125" s="696">
        <v>282</v>
      </c>
      <c r="D125" s="697">
        <v>532</v>
      </c>
      <c r="E125" s="707">
        <v>26</v>
      </c>
      <c r="F125" s="699" t="s">
        <v>1121</v>
      </c>
      <c r="G125" s="699" t="s">
        <v>1530</v>
      </c>
      <c r="H125" s="762" t="s">
        <v>1112</v>
      </c>
      <c r="I125" s="767" t="s">
        <v>1113</v>
      </c>
      <c r="J125" s="764" t="s">
        <v>1205</v>
      </c>
      <c r="K125" s="761" t="s">
        <v>1151</v>
      </c>
      <c r="L125" s="761" t="s">
        <v>1116</v>
      </c>
      <c r="M125" s="753" t="s">
        <v>1152</v>
      </c>
      <c r="N125" s="753" t="s">
        <v>1153</v>
      </c>
      <c r="O125" s="753" t="s">
        <v>1153</v>
      </c>
      <c r="P125" s="753" t="s">
        <v>1153</v>
      </c>
      <c r="Q125" s="753" t="s">
        <v>1160</v>
      </c>
      <c r="R125" s="753" t="s">
        <v>1160</v>
      </c>
      <c r="S125" s="755">
        <v>4</v>
      </c>
      <c r="T125" s="763">
        <v>4.3</v>
      </c>
      <c r="U125" s="771">
        <v>41456</v>
      </c>
      <c r="V125" s="771">
        <v>41791</v>
      </c>
      <c r="W125" s="874">
        <v>5</v>
      </c>
      <c r="X125" s="875">
        <f>54900+535100</f>
        <v>590000</v>
      </c>
      <c r="Y125" s="875"/>
      <c r="Z125" s="875">
        <f t="shared" si="4"/>
        <v>590000</v>
      </c>
      <c r="AA125" s="702"/>
      <c r="AB125" s="702"/>
      <c r="AC125" s="702">
        <v>250000</v>
      </c>
      <c r="AD125" s="702">
        <v>250000</v>
      </c>
      <c r="AE125" s="702">
        <v>90000</v>
      </c>
      <c r="AF125" s="702"/>
      <c r="AG125" s="702"/>
      <c r="AH125" s="702"/>
      <c r="AI125" s="717"/>
      <c r="AJ125" s="717"/>
      <c r="AK125" s="717"/>
      <c r="AL125" s="717"/>
      <c r="AM125" s="868">
        <f t="shared" si="5"/>
        <v>590000</v>
      </c>
      <c r="AN125" s="868">
        <f t="shared" si="6"/>
        <v>0</v>
      </c>
      <c r="AO125" s="760"/>
      <c r="AP125" s="868"/>
      <c r="AQ125" s="706"/>
      <c r="AR125" s="706"/>
      <c r="AS125" s="706"/>
      <c r="AT125" s="706"/>
      <c r="AU125" s="706"/>
      <c r="AV125" s="706"/>
      <c r="AW125" s="706"/>
      <c r="AX125" s="706"/>
      <c r="AY125" s="706"/>
      <c r="AZ125" s="706"/>
      <c r="BA125" s="706"/>
      <c r="BB125" s="706"/>
      <c r="BC125" s="706"/>
      <c r="BD125" s="706"/>
      <c r="BE125" s="706"/>
      <c r="BF125" s="706"/>
      <c r="BG125" s="706"/>
      <c r="BH125" s="706"/>
      <c r="BI125" s="706"/>
      <c r="BJ125" s="706"/>
      <c r="BK125" s="706"/>
      <c r="BL125" s="706"/>
      <c r="BM125" s="706"/>
      <c r="BN125" s="706"/>
      <c r="BO125" s="706"/>
      <c r="BP125" s="706"/>
      <c r="BQ125" s="706"/>
      <c r="BR125" s="706"/>
      <c r="BS125" s="706"/>
      <c r="BT125" s="706"/>
      <c r="BU125" s="706"/>
      <c r="BV125" s="706"/>
      <c r="BW125" s="706"/>
      <c r="BX125" s="706"/>
      <c r="BY125" s="706"/>
      <c r="BZ125" s="706"/>
      <c r="CA125" s="706"/>
      <c r="CB125" s="706"/>
      <c r="CC125" s="706"/>
      <c r="CD125" s="706"/>
      <c r="CE125" s="706"/>
      <c r="CF125" s="706"/>
      <c r="CG125" s="706"/>
      <c r="CH125" s="706"/>
      <c r="CI125" s="706"/>
      <c r="CJ125" s="706"/>
      <c r="CK125" s="706"/>
      <c r="CL125" s="706"/>
      <c r="CM125" s="706"/>
      <c r="CN125" s="706"/>
      <c r="CO125" s="706"/>
      <c r="CP125" s="706"/>
      <c r="CQ125" s="706"/>
      <c r="CR125" s="706"/>
      <c r="CS125" s="706"/>
      <c r="CT125" s="706"/>
      <c r="CU125" s="706"/>
      <c r="CV125" s="706"/>
      <c r="CW125" s="706"/>
      <c r="CX125" s="706"/>
      <c r="CY125" s="706"/>
      <c r="CZ125" s="706"/>
      <c r="DA125" s="706"/>
      <c r="DB125" s="706"/>
      <c r="DC125" s="706"/>
      <c r="DD125" s="706"/>
      <c r="DE125" s="706"/>
      <c r="DF125" s="706"/>
      <c r="DG125" s="706"/>
      <c r="DH125" s="706"/>
      <c r="DI125" s="706"/>
      <c r="DJ125" s="706"/>
      <c r="DK125" s="706"/>
      <c r="DL125" s="706"/>
      <c r="DM125" s="706"/>
      <c r="DN125" s="706"/>
      <c r="DO125" s="706"/>
      <c r="DP125" s="706"/>
      <c r="DQ125" s="706"/>
      <c r="DR125" s="706"/>
      <c r="DS125" s="706"/>
      <c r="DT125" s="706"/>
      <c r="DU125" s="706"/>
      <c r="DV125" s="706"/>
      <c r="DW125" s="706"/>
      <c r="DX125" s="706"/>
      <c r="DY125" s="706"/>
      <c r="DZ125" s="706"/>
      <c r="EA125" s="706"/>
      <c r="EB125" s="706"/>
      <c r="EC125" s="706"/>
      <c r="ED125" s="706"/>
      <c r="EE125" s="706"/>
      <c r="EF125" s="706"/>
      <c r="EG125" s="706"/>
      <c r="EH125" s="706"/>
      <c r="EI125" s="706"/>
      <c r="EJ125" s="706"/>
      <c r="EK125" s="706"/>
      <c r="EL125" s="706"/>
      <c r="EM125" s="706"/>
      <c r="EN125" s="706"/>
      <c r="EO125" s="706"/>
      <c r="EP125" s="706"/>
      <c r="EQ125" s="706"/>
      <c r="ER125" s="706"/>
      <c r="ES125" s="706"/>
      <c r="ET125" s="706"/>
      <c r="EU125" s="706"/>
      <c r="EV125" s="706"/>
      <c r="EW125" s="706"/>
      <c r="EX125" s="706"/>
      <c r="EY125" s="706"/>
      <c r="EZ125" s="706"/>
      <c r="FA125" s="706"/>
      <c r="FB125" s="706"/>
      <c r="FC125" s="706"/>
      <c r="FD125" s="706"/>
      <c r="FE125" s="706"/>
      <c r="FF125" s="706"/>
      <c r="FG125" s="706"/>
      <c r="FH125" s="706"/>
      <c r="FI125" s="704"/>
      <c r="FJ125" s="704"/>
      <c r="FK125" s="706"/>
      <c r="FL125" s="706"/>
      <c r="FM125" s="706"/>
      <c r="FN125" s="706"/>
      <c r="FO125" s="706"/>
      <c r="FP125" s="706"/>
      <c r="FQ125" s="706"/>
      <c r="FR125" s="706"/>
      <c r="FS125" s="706"/>
      <c r="FT125" s="706"/>
      <c r="FU125" s="706"/>
      <c r="FV125" s="706"/>
      <c r="FW125" s="706"/>
      <c r="FX125" s="706"/>
      <c r="FY125" s="706"/>
      <c r="FZ125" s="706"/>
      <c r="GA125" s="706"/>
      <c r="GB125" s="706"/>
      <c r="GC125" s="706"/>
      <c r="GD125" s="706"/>
      <c r="GE125" s="706"/>
      <c r="GF125" s="706"/>
      <c r="GG125" s="706"/>
      <c r="GH125" s="706"/>
      <c r="GI125" s="706"/>
      <c r="GJ125" s="706"/>
      <c r="GK125" s="706"/>
      <c r="GL125" s="706"/>
      <c r="GM125" s="706"/>
      <c r="GN125" s="706"/>
      <c r="GO125" s="704"/>
      <c r="GP125" s="746"/>
      <c r="GQ125" s="704"/>
      <c r="GR125" s="704"/>
      <c r="GS125" s="704"/>
      <c r="GT125" s="704"/>
      <c r="GU125" s="704"/>
      <c r="GV125" s="704"/>
      <c r="GW125" s="704"/>
      <c r="GX125" s="704"/>
      <c r="GY125" s="704"/>
      <c r="GZ125" s="704"/>
      <c r="HA125" s="704"/>
      <c r="HB125" s="704"/>
      <c r="HC125" s="704"/>
      <c r="HD125" s="704"/>
      <c r="HE125" s="704"/>
      <c r="HF125" s="704"/>
      <c r="HG125" s="704"/>
      <c r="HH125" s="704"/>
      <c r="HI125" s="704"/>
      <c r="HJ125" s="704"/>
      <c r="HK125" s="704"/>
      <c r="HL125" s="704"/>
      <c r="HM125" s="704"/>
      <c r="HN125" s="704"/>
      <c r="HO125" s="704"/>
      <c r="HP125" s="704"/>
      <c r="HQ125" s="704"/>
      <c r="HR125" s="704"/>
      <c r="HS125" s="704"/>
      <c r="HT125" s="704"/>
      <c r="HU125" s="704"/>
      <c r="HV125" s="704"/>
      <c r="HW125" s="704"/>
      <c r="HX125" s="704"/>
      <c r="HY125" s="704"/>
      <c r="HZ125" s="704"/>
      <c r="IA125" s="706"/>
      <c r="IB125" s="706"/>
      <c r="IC125" s="706"/>
      <c r="ID125" s="706"/>
      <c r="IE125" s="706"/>
      <c r="IF125" s="706"/>
      <c r="IG125" s="706"/>
      <c r="IH125" s="706"/>
      <c r="II125" s="706"/>
      <c r="IJ125" s="706"/>
      <c r="IK125" s="706"/>
      <c r="IL125" s="706"/>
      <c r="IM125" s="706"/>
      <c r="IN125" s="706"/>
      <c r="IO125" s="706"/>
      <c r="IP125" s="706"/>
      <c r="IQ125" s="706"/>
      <c r="IR125" s="706"/>
      <c r="IS125" s="706"/>
      <c r="IT125" s="706"/>
      <c r="IU125" s="706"/>
      <c r="IV125" s="704"/>
      <c r="IW125" s="704"/>
      <c r="JI125" s="706"/>
    </row>
    <row r="126" spans="1:274" s="878" customFormat="1" ht="23.1" customHeight="1" x14ac:dyDescent="0.25">
      <c r="A126" s="691">
        <v>202</v>
      </c>
      <c r="B126" s="693" t="s">
        <v>1154</v>
      </c>
      <c r="C126" s="697">
        <v>282</v>
      </c>
      <c r="D126" s="697">
        <v>532</v>
      </c>
      <c r="E126" s="698" t="s">
        <v>1122</v>
      </c>
      <c r="F126" s="699" t="s">
        <v>1121</v>
      </c>
      <c r="G126" s="699" t="s">
        <v>1288</v>
      </c>
      <c r="H126" s="751" t="s">
        <v>1112</v>
      </c>
      <c r="I126" s="767" t="s">
        <v>1113</v>
      </c>
      <c r="J126" s="764" t="s">
        <v>1139</v>
      </c>
      <c r="K126" s="761" t="s">
        <v>1115</v>
      </c>
      <c r="L126" s="761" t="s">
        <v>1116</v>
      </c>
      <c r="M126" s="753" t="s">
        <v>1140</v>
      </c>
      <c r="N126" s="753" t="s">
        <v>1155</v>
      </c>
      <c r="O126" s="753" t="s">
        <v>1153</v>
      </c>
      <c r="P126" s="753" t="s">
        <v>1153</v>
      </c>
      <c r="Q126" s="753" t="s">
        <v>1160</v>
      </c>
      <c r="R126" s="753" t="s">
        <v>1160</v>
      </c>
      <c r="S126" s="755">
        <v>4</v>
      </c>
      <c r="T126" s="763">
        <v>4.3</v>
      </c>
      <c r="U126" s="771">
        <v>41456</v>
      </c>
      <c r="V126" s="772">
        <v>42522</v>
      </c>
      <c r="W126" s="874">
        <v>5</v>
      </c>
      <c r="X126" s="875"/>
      <c r="Y126" s="875"/>
      <c r="Z126" s="875">
        <f t="shared" si="4"/>
        <v>0</v>
      </c>
      <c r="AA126" s="702"/>
      <c r="AB126" s="702"/>
      <c r="AC126" s="702"/>
      <c r="AD126" s="702"/>
      <c r="AE126" s="702"/>
      <c r="AF126" s="702"/>
      <c r="AG126" s="702"/>
      <c r="AH126" s="702"/>
      <c r="AI126" s="691"/>
      <c r="AJ126" s="691"/>
      <c r="AK126" s="691"/>
      <c r="AL126" s="691"/>
      <c r="AM126" s="868">
        <f t="shared" si="5"/>
        <v>0</v>
      </c>
      <c r="AN126" s="868">
        <f t="shared" si="6"/>
        <v>0</v>
      </c>
      <c r="AO126" s="760"/>
      <c r="AP126" s="868">
        <v>250000</v>
      </c>
      <c r="AQ126" s="706"/>
      <c r="AR126" s="704"/>
      <c r="AS126" s="704"/>
      <c r="AT126" s="704"/>
      <c r="AU126" s="704"/>
      <c r="AV126" s="704"/>
      <c r="AW126" s="704"/>
      <c r="AX126" s="704"/>
      <c r="AY126" s="704"/>
      <c r="AZ126" s="704"/>
      <c r="BA126" s="704"/>
      <c r="BB126" s="704"/>
      <c r="BC126" s="704"/>
      <c r="BD126" s="704"/>
      <c r="BE126" s="704"/>
      <c r="BF126" s="704"/>
      <c r="BG126" s="704"/>
      <c r="BH126" s="704"/>
      <c r="BI126" s="704"/>
      <c r="BJ126" s="704"/>
      <c r="BK126" s="704"/>
      <c r="BL126" s="704"/>
      <c r="BM126" s="704"/>
      <c r="BN126" s="704"/>
      <c r="BO126" s="704"/>
      <c r="BP126" s="704"/>
      <c r="BQ126" s="704"/>
      <c r="BR126" s="704"/>
      <c r="BS126" s="704"/>
      <c r="BT126" s="704"/>
      <c r="BU126" s="704"/>
      <c r="BV126" s="704"/>
      <c r="BW126" s="704"/>
      <c r="BX126" s="704"/>
      <c r="BY126" s="704"/>
      <c r="BZ126" s="704"/>
      <c r="CA126" s="704"/>
      <c r="CB126" s="704"/>
      <c r="CC126" s="704"/>
      <c r="CD126" s="704"/>
      <c r="CE126" s="704"/>
      <c r="CF126" s="704"/>
      <c r="CG126" s="704"/>
      <c r="CH126" s="704"/>
      <c r="CI126" s="704"/>
      <c r="CJ126" s="704"/>
      <c r="CK126" s="704"/>
      <c r="CL126" s="704"/>
      <c r="CM126" s="704"/>
      <c r="CN126" s="704"/>
      <c r="CO126" s="704"/>
      <c r="CP126" s="704"/>
      <c r="CQ126" s="704"/>
      <c r="CR126" s="704"/>
      <c r="CS126" s="704"/>
      <c r="CT126" s="704"/>
      <c r="CU126" s="704"/>
      <c r="CV126" s="704"/>
      <c r="CW126" s="704"/>
      <c r="CX126" s="704"/>
      <c r="CY126" s="704"/>
      <c r="CZ126" s="704"/>
      <c r="DA126" s="704"/>
      <c r="DB126" s="704"/>
      <c r="DC126" s="704"/>
      <c r="DD126" s="704"/>
      <c r="DE126" s="704"/>
      <c r="DF126" s="704"/>
      <c r="DG126" s="704"/>
      <c r="DH126" s="704"/>
      <c r="DI126" s="704"/>
      <c r="DJ126" s="704"/>
      <c r="DK126" s="704"/>
      <c r="DL126" s="704"/>
      <c r="DM126" s="704"/>
      <c r="DN126" s="704"/>
      <c r="DO126" s="704"/>
      <c r="DP126" s="704"/>
      <c r="DQ126" s="704"/>
      <c r="DR126" s="704"/>
      <c r="DS126" s="704"/>
      <c r="DT126" s="704"/>
      <c r="DU126" s="704"/>
      <c r="DV126" s="704"/>
      <c r="DW126" s="704"/>
      <c r="DX126" s="704"/>
      <c r="DY126" s="704"/>
      <c r="DZ126" s="704"/>
      <c r="EA126" s="704"/>
      <c r="EB126" s="704"/>
      <c r="EC126" s="704"/>
      <c r="ED126" s="704"/>
      <c r="EE126" s="704"/>
      <c r="EF126" s="704"/>
      <c r="EG126" s="704"/>
      <c r="EH126" s="704"/>
      <c r="EI126" s="704"/>
      <c r="EJ126" s="704"/>
      <c r="EK126" s="704"/>
      <c r="EL126" s="704"/>
      <c r="EM126" s="704"/>
      <c r="EN126" s="704"/>
      <c r="EO126" s="704"/>
      <c r="EP126" s="704"/>
      <c r="EQ126" s="704"/>
      <c r="ER126" s="704"/>
      <c r="ES126" s="704"/>
      <c r="ET126" s="704"/>
      <c r="EU126" s="704"/>
      <c r="EV126" s="704"/>
      <c r="EW126" s="704"/>
      <c r="EX126" s="704"/>
      <c r="EY126" s="704"/>
      <c r="EZ126" s="704"/>
      <c r="FA126" s="704"/>
      <c r="FB126" s="704"/>
      <c r="FC126" s="704"/>
      <c r="FD126" s="704"/>
      <c r="FE126" s="704"/>
      <c r="FF126" s="704"/>
      <c r="FG126" s="704"/>
      <c r="FH126" s="706"/>
      <c r="FI126" s="704"/>
      <c r="FJ126" s="704"/>
      <c r="FK126" s="704"/>
      <c r="FL126" s="704"/>
      <c r="FM126" s="704"/>
      <c r="FN126" s="704"/>
      <c r="FO126" s="704"/>
      <c r="FP126" s="704"/>
      <c r="FQ126" s="704"/>
      <c r="FR126" s="704"/>
      <c r="FS126" s="704"/>
      <c r="FT126" s="704"/>
      <c r="FU126" s="704"/>
      <c r="FV126" s="704"/>
      <c r="FW126" s="704"/>
      <c r="FX126" s="704"/>
      <c r="FY126" s="704"/>
      <c r="FZ126" s="704"/>
      <c r="GA126" s="704"/>
      <c r="GB126" s="704"/>
      <c r="GC126" s="704"/>
      <c r="GD126" s="704"/>
      <c r="GE126" s="704"/>
      <c r="GF126" s="704"/>
      <c r="GG126" s="704"/>
      <c r="GH126" s="704"/>
      <c r="GI126" s="704"/>
      <c r="GJ126" s="704"/>
      <c r="GK126" s="704"/>
      <c r="GL126" s="704"/>
      <c r="GM126" s="704"/>
      <c r="GN126" s="704"/>
      <c r="GO126" s="704"/>
      <c r="GP126" s="746"/>
      <c r="GQ126" s="704"/>
      <c r="GR126" s="704"/>
      <c r="GS126" s="704"/>
      <c r="GT126" s="704"/>
      <c r="GU126" s="704"/>
      <c r="GV126" s="704"/>
      <c r="GW126" s="704"/>
      <c r="GX126" s="704"/>
      <c r="GY126" s="704"/>
      <c r="GZ126" s="704"/>
      <c r="HA126" s="704"/>
      <c r="HB126" s="704"/>
      <c r="HC126" s="704"/>
      <c r="HD126" s="704"/>
      <c r="HE126" s="704"/>
      <c r="HF126" s="704"/>
      <c r="HG126" s="704"/>
      <c r="HH126" s="704"/>
      <c r="HI126" s="704"/>
      <c r="HJ126" s="704"/>
      <c r="HK126" s="704"/>
      <c r="HL126" s="704"/>
      <c r="HM126" s="704"/>
      <c r="HN126" s="704"/>
      <c r="HO126" s="704"/>
      <c r="HP126" s="704"/>
      <c r="HQ126" s="704"/>
      <c r="HR126" s="706"/>
      <c r="HS126" s="706"/>
      <c r="HT126" s="706"/>
      <c r="HU126" s="706"/>
      <c r="HV126" s="706"/>
      <c r="HW126" s="706"/>
      <c r="HX126" s="706"/>
      <c r="HY126" s="706"/>
      <c r="HZ126" s="706"/>
      <c r="IA126" s="704"/>
      <c r="IB126" s="704"/>
      <c r="IC126" s="704"/>
      <c r="ID126" s="704"/>
      <c r="IE126" s="704"/>
      <c r="IF126" s="704"/>
      <c r="IG126" s="704"/>
      <c r="IH126" s="704"/>
      <c r="II126" s="704"/>
      <c r="IJ126" s="704"/>
      <c r="IK126" s="704"/>
      <c r="IL126" s="704"/>
      <c r="IM126" s="704"/>
      <c r="IN126" s="704"/>
      <c r="IO126" s="704"/>
      <c r="IP126" s="704"/>
      <c r="IQ126" s="704"/>
      <c r="IR126" s="704"/>
      <c r="IS126" s="704"/>
      <c r="IT126" s="704"/>
      <c r="IU126" s="704"/>
      <c r="IV126" s="704"/>
      <c r="IW126" s="704"/>
      <c r="JA126" s="706"/>
      <c r="JB126" s="706"/>
      <c r="JC126" s="706"/>
      <c r="JD126" s="706"/>
      <c r="JE126" s="706"/>
      <c r="JF126" s="706"/>
      <c r="JG126" s="706"/>
      <c r="JH126" s="706"/>
      <c r="JI126" s="706"/>
    </row>
    <row r="127" spans="1:274" s="878" customFormat="1" ht="23.1" customHeight="1" x14ac:dyDescent="0.25">
      <c r="A127" s="691">
        <v>203</v>
      </c>
      <c r="B127" s="693" t="s">
        <v>1290</v>
      </c>
      <c r="C127" s="696">
        <v>282</v>
      </c>
      <c r="D127" s="697">
        <v>532</v>
      </c>
      <c r="E127" s="698" t="s">
        <v>1122</v>
      </c>
      <c r="F127" s="699" t="s">
        <v>1121</v>
      </c>
      <c r="G127" s="699" t="s">
        <v>1298</v>
      </c>
      <c r="H127" s="751" t="s">
        <v>1112</v>
      </c>
      <c r="I127" s="767" t="s">
        <v>1113</v>
      </c>
      <c r="J127" s="764" t="s">
        <v>1205</v>
      </c>
      <c r="K127" s="761" t="s">
        <v>1115</v>
      </c>
      <c r="L127" s="761" t="s">
        <v>1116</v>
      </c>
      <c r="M127" s="753" t="s">
        <v>1152</v>
      </c>
      <c r="N127" s="753" t="s">
        <v>1153</v>
      </c>
      <c r="O127" s="753" t="s">
        <v>1153</v>
      </c>
      <c r="P127" s="753" t="s">
        <v>1153</v>
      </c>
      <c r="Q127" s="753" t="s">
        <v>1160</v>
      </c>
      <c r="R127" s="753" t="s">
        <v>1160</v>
      </c>
      <c r="S127" s="755">
        <v>4</v>
      </c>
      <c r="T127" s="763">
        <v>4.3</v>
      </c>
      <c r="U127" s="771">
        <v>41456</v>
      </c>
      <c r="V127" s="772">
        <v>42522</v>
      </c>
      <c r="W127" s="874">
        <v>5</v>
      </c>
      <c r="X127" s="875">
        <v>0</v>
      </c>
      <c r="Y127" s="875"/>
      <c r="Z127" s="875">
        <f t="shared" si="4"/>
        <v>0</v>
      </c>
      <c r="AA127" s="702"/>
      <c r="AB127" s="702"/>
      <c r="AC127" s="702"/>
      <c r="AD127" s="702"/>
      <c r="AE127" s="702"/>
      <c r="AF127" s="702"/>
      <c r="AG127" s="702"/>
      <c r="AH127" s="702"/>
      <c r="AI127" s="691"/>
      <c r="AJ127" s="691"/>
      <c r="AK127" s="691"/>
      <c r="AL127" s="691"/>
      <c r="AM127" s="868">
        <f t="shared" si="5"/>
        <v>0</v>
      </c>
      <c r="AN127" s="868">
        <f t="shared" si="6"/>
        <v>0</v>
      </c>
      <c r="AO127" s="760">
        <v>1600000</v>
      </c>
      <c r="AP127" s="868"/>
      <c r="AQ127" s="706"/>
      <c r="AR127" s="704"/>
      <c r="AS127" s="704"/>
      <c r="AT127" s="704"/>
      <c r="AU127" s="704"/>
      <c r="AV127" s="704"/>
      <c r="AW127" s="704"/>
      <c r="AX127" s="704"/>
      <c r="AY127" s="704"/>
      <c r="AZ127" s="704"/>
      <c r="BA127" s="704"/>
      <c r="BB127" s="704"/>
      <c r="BC127" s="704"/>
      <c r="BD127" s="704"/>
      <c r="BE127" s="704"/>
      <c r="BF127" s="704"/>
      <c r="BG127" s="704"/>
      <c r="BH127" s="704"/>
      <c r="BI127" s="704"/>
      <c r="BJ127" s="704"/>
      <c r="BK127" s="704"/>
      <c r="BL127" s="704"/>
      <c r="BM127" s="704"/>
      <c r="BN127" s="704"/>
      <c r="BO127" s="704"/>
      <c r="BP127" s="704"/>
      <c r="BQ127" s="704"/>
      <c r="BR127" s="704"/>
      <c r="BS127" s="704"/>
      <c r="BT127" s="704"/>
      <c r="BU127" s="704"/>
      <c r="BV127" s="704"/>
      <c r="BW127" s="704"/>
      <c r="BX127" s="704"/>
      <c r="BY127" s="704"/>
      <c r="BZ127" s="704"/>
      <c r="CA127" s="704"/>
      <c r="CB127" s="704"/>
      <c r="CC127" s="704"/>
      <c r="CD127" s="704"/>
      <c r="CE127" s="704"/>
      <c r="CF127" s="704"/>
      <c r="CG127" s="704"/>
      <c r="CH127" s="704"/>
      <c r="CI127" s="704"/>
      <c r="CJ127" s="704"/>
      <c r="CK127" s="704"/>
      <c r="CL127" s="704"/>
      <c r="CM127" s="704"/>
      <c r="CN127" s="704"/>
      <c r="CO127" s="704"/>
      <c r="CP127" s="704"/>
      <c r="CQ127" s="704"/>
      <c r="CR127" s="704"/>
      <c r="CS127" s="704"/>
      <c r="CT127" s="704"/>
      <c r="CU127" s="704"/>
      <c r="CV127" s="704"/>
      <c r="CW127" s="704"/>
      <c r="CX127" s="704"/>
      <c r="CY127" s="704"/>
      <c r="CZ127" s="704"/>
      <c r="DA127" s="704"/>
      <c r="DB127" s="704"/>
      <c r="DC127" s="704"/>
      <c r="DD127" s="704"/>
      <c r="DE127" s="704"/>
      <c r="DF127" s="704"/>
      <c r="DG127" s="704"/>
      <c r="DH127" s="704"/>
      <c r="DI127" s="704"/>
      <c r="DJ127" s="704"/>
      <c r="DK127" s="704"/>
      <c r="DL127" s="704"/>
      <c r="DM127" s="704"/>
      <c r="DN127" s="704"/>
      <c r="DO127" s="704"/>
      <c r="DP127" s="704"/>
      <c r="DQ127" s="704"/>
      <c r="DR127" s="704"/>
      <c r="DS127" s="704"/>
      <c r="DT127" s="704"/>
      <c r="DU127" s="704"/>
      <c r="DV127" s="704"/>
      <c r="DW127" s="704"/>
      <c r="DX127" s="704"/>
      <c r="DY127" s="704"/>
      <c r="DZ127" s="704"/>
      <c r="EA127" s="704"/>
      <c r="EB127" s="704"/>
      <c r="EC127" s="704"/>
      <c r="ED127" s="704"/>
      <c r="EE127" s="704"/>
      <c r="EF127" s="704"/>
      <c r="EG127" s="704"/>
      <c r="EH127" s="704"/>
      <c r="EI127" s="704"/>
      <c r="EJ127" s="704"/>
      <c r="EK127" s="704"/>
      <c r="EL127" s="704"/>
      <c r="EM127" s="704"/>
      <c r="EN127" s="704"/>
      <c r="EO127" s="704"/>
      <c r="EP127" s="704"/>
      <c r="EQ127" s="704"/>
      <c r="ER127" s="704"/>
      <c r="ES127" s="704"/>
      <c r="ET127" s="704"/>
      <c r="EU127" s="704"/>
      <c r="EV127" s="706"/>
      <c r="EW127" s="706"/>
      <c r="EX127" s="706"/>
      <c r="EY127" s="706"/>
      <c r="EZ127" s="706"/>
      <c r="FA127" s="706"/>
      <c r="FB127" s="706"/>
      <c r="FC127" s="706"/>
      <c r="FD127" s="706"/>
      <c r="FE127" s="706"/>
      <c r="FF127" s="706"/>
      <c r="FG127" s="706"/>
      <c r="FH127" s="706"/>
      <c r="FI127" s="704"/>
      <c r="FJ127" s="704"/>
      <c r="FK127" s="704"/>
      <c r="FL127" s="704"/>
      <c r="FM127" s="704"/>
      <c r="FN127" s="704"/>
      <c r="FO127" s="704"/>
      <c r="FP127" s="704"/>
      <c r="FQ127" s="704"/>
      <c r="FR127" s="704"/>
      <c r="FS127" s="704"/>
      <c r="FT127" s="704"/>
      <c r="FU127" s="704"/>
      <c r="FV127" s="704"/>
      <c r="FW127" s="704"/>
      <c r="FX127" s="704"/>
      <c r="FY127" s="704"/>
      <c r="FZ127" s="704"/>
      <c r="GA127" s="704"/>
      <c r="GB127" s="704"/>
      <c r="GC127" s="704"/>
      <c r="GD127" s="704"/>
      <c r="GE127" s="704"/>
      <c r="GF127" s="704"/>
      <c r="GG127" s="704"/>
      <c r="GH127" s="704"/>
      <c r="GI127" s="704"/>
      <c r="GJ127" s="704"/>
      <c r="GK127" s="704"/>
      <c r="GL127" s="704"/>
      <c r="GM127" s="704"/>
      <c r="GN127" s="704"/>
      <c r="GO127" s="704"/>
      <c r="GP127" s="746"/>
      <c r="GQ127" s="704"/>
      <c r="GR127" s="704"/>
      <c r="GS127" s="704"/>
      <c r="GT127" s="704"/>
      <c r="GU127" s="704"/>
      <c r="GV127" s="704"/>
      <c r="GW127" s="704"/>
      <c r="GX127" s="704"/>
      <c r="GY127" s="704"/>
      <c r="GZ127" s="704"/>
      <c r="HA127" s="704"/>
      <c r="HB127" s="704"/>
      <c r="HC127" s="704"/>
      <c r="HD127" s="704"/>
      <c r="HE127" s="704"/>
      <c r="HF127" s="704"/>
      <c r="HG127" s="704"/>
      <c r="HH127" s="704"/>
      <c r="HI127" s="704"/>
      <c r="HJ127" s="704"/>
      <c r="HK127" s="704"/>
      <c r="HL127" s="704"/>
      <c r="HM127" s="704"/>
      <c r="HN127" s="704"/>
      <c r="HO127" s="704"/>
      <c r="HP127" s="704"/>
      <c r="HQ127" s="704"/>
      <c r="HR127" s="706"/>
      <c r="HS127" s="706"/>
      <c r="HT127" s="706"/>
      <c r="HU127" s="706"/>
      <c r="HV127" s="706"/>
      <c r="HW127" s="706"/>
      <c r="HX127" s="706"/>
      <c r="HY127" s="706"/>
      <c r="HZ127" s="706"/>
      <c r="IA127" s="706"/>
      <c r="IB127" s="706"/>
      <c r="IC127" s="706"/>
      <c r="ID127" s="706"/>
      <c r="IE127" s="706"/>
      <c r="IF127" s="706"/>
      <c r="IG127" s="706"/>
      <c r="IH127" s="706"/>
      <c r="II127" s="706"/>
      <c r="IJ127" s="706"/>
      <c r="IK127" s="706"/>
      <c r="IL127" s="706"/>
      <c r="IM127" s="706"/>
      <c r="IN127" s="706"/>
      <c r="IO127" s="706"/>
      <c r="IP127" s="706"/>
      <c r="IQ127" s="706"/>
      <c r="IR127" s="706"/>
      <c r="IS127" s="706"/>
      <c r="IT127" s="706"/>
      <c r="IU127" s="706"/>
      <c r="IV127" s="706"/>
      <c r="IW127" s="706"/>
    </row>
    <row r="128" spans="1:274" s="878" customFormat="1" ht="23.1" customHeight="1" x14ac:dyDescent="0.25">
      <c r="A128" s="691">
        <v>211</v>
      </c>
      <c r="B128" s="693" t="s">
        <v>1308</v>
      </c>
      <c r="C128" s="696">
        <v>282</v>
      </c>
      <c r="D128" s="697">
        <v>536</v>
      </c>
      <c r="E128" s="697">
        <v>60</v>
      </c>
      <c r="F128" s="720" t="s">
        <v>1123</v>
      </c>
      <c r="G128" s="699" t="s">
        <v>1549</v>
      </c>
      <c r="H128" s="767" t="s">
        <v>1112</v>
      </c>
      <c r="I128" s="752" t="s">
        <v>1113</v>
      </c>
      <c r="J128" s="764" t="s">
        <v>1309</v>
      </c>
      <c r="K128" s="761" t="s">
        <v>1151</v>
      </c>
      <c r="L128" s="761" t="s">
        <v>1124</v>
      </c>
      <c r="M128" s="753" t="s">
        <v>1310</v>
      </c>
      <c r="N128" s="753" t="s">
        <v>1311</v>
      </c>
      <c r="O128" s="753" t="s">
        <v>1153</v>
      </c>
      <c r="P128" s="753" t="s">
        <v>1153</v>
      </c>
      <c r="Q128" s="753" t="s">
        <v>1160</v>
      </c>
      <c r="R128" s="753" t="s">
        <v>1160</v>
      </c>
      <c r="S128" s="755">
        <v>4</v>
      </c>
      <c r="T128" s="763">
        <v>4.3</v>
      </c>
      <c r="U128" s="771">
        <v>41456</v>
      </c>
      <c r="V128" s="772">
        <v>41609</v>
      </c>
      <c r="W128" s="874">
        <v>5</v>
      </c>
      <c r="X128" s="875"/>
      <c r="Y128" s="876">
        <v>142000</v>
      </c>
      <c r="Z128" s="875">
        <f t="shared" si="4"/>
        <v>142000</v>
      </c>
      <c r="AA128" s="691"/>
      <c r="AB128" s="691"/>
      <c r="AC128" s="702">
        <v>142000</v>
      </c>
      <c r="AD128" s="691"/>
      <c r="AE128" s="691"/>
      <c r="AF128" s="691"/>
      <c r="AG128" s="691"/>
      <c r="AH128" s="691"/>
      <c r="AI128" s="691"/>
      <c r="AJ128" s="691"/>
      <c r="AK128" s="691"/>
      <c r="AL128" s="691"/>
      <c r="AM128" s="868">
        <f t="shared" si="5"/>
        <v>142000</v>
      </c>
      <c r="AN128" s="868">
        <f t="shared" si="6"/>
        <v>0</v>
      </c>
      <c r="AO128" s="691"/>
      <c r="AP128" s="868"/>
      <c r="AQ128" s="706"/>
      <c r="AR128" s="704"/>
      <c r="AS128" s="704"/>
      <c r="AT128" s="704"/>
      <c r="AU128" s="704"/>
      <c r="AV128" s="704"/>
      <c r="AW128" s="704"/>
      <c r="AX128" s="704"/>
      <c r="AY128" s="704"/>
      <c r="AZ128" s="704"/>
      <c r="BA128" s="704"/>
      <c r="BB128" s="704"/>
      <c r="BC128" s="704"/>
      <c r="BD128" s="704"/>
      <c r="BE128" s="704"/>
      <c r="BF128" s="704"/>
      <c r="BG128" s="704"/>
      <c r="BH128" s="704"/>
      <c r="BI128" s="704"/>
      <c r="BJ128" s="704"/>
      <c r="BK128" s="704"/>
      <c r="BL128" s="704"/>
      <c r="BM128" s="704"/>
      <c r="BN128" s="704"/>
      <c r="BO128" s="704"/>
      <c r="BP128" s="704"/>
      <c r="BQ128" s="704"/>
      <c r="BR128" s="704"/>
      <c r="BS128" s="704"/>
      <c r="BT128" s="704"/>
      <c r="BU128" s="704"/>
      <c r="BV128" s="704"/>
      <c r="BW128" s="704"/>
      <c r="BX128" s="704"/>
      <c r="BY128" s="704"/>
      <c r="BZ128" s="704"/>
      <c r="CA128" s="704"/>
      <c r="CB128" s="704"/>
      <c r="CC128" s="704"/>
      <c r="CD128" s="704"/>
      <c r="CE128" s="704"/>
      <c r="CF128" s="704"/>
      <c r="CG128" s="704"/>
      <c r="CH128" s="704"/>
      <c r="CI128" s="704"/>
      <c r="CJ128" s="704"/>
      <c r="CK128" s="704"/>
      <c r="CL128" s="704"/>
      <c r="CM128" s="704"/>
      <c r="CN128" s="704"/>
      <c r="CO128" s="704"/>
      <c r="CP128" s="704"/>
      <c r="CQ128" s="704"/>
      <c r="CR128" s="704"/>
      <c r="CS128" s="704"/>
      <c r="CT128" s="704"/>
      <c r="CU128" s="704"/>
      <c r="CV128" s="704"/>
      <c r="CW128" s="704"/>
      <c r="CX128" s="704"/>
      <c r="CY128" s="704"/>
      <c r="CZ128" s="704"/>
      <c r="DA128" s="704"/>
      <c r="DB128" s="704"/>
      <c r="DC128" s="704"/>
      <c r="DD128" s="704"/>
      <c r="DE128" s="704"/>
      <c r="DF128" s="704"/>
      <c r="DG128" s="704"/>
      <c r="DH128" s="704"/>
      <c r="DI128" s="704"/>
      <c r="DJ128" s="704"/>
      <c r="DK128" s="704"/>
      <c r="DL128" s="704"/>
      <c r="DM128" s="704"/>
      <c r="DN128" s="704"/>
      <c r="DO128" s="704"/>
      <c r="DP128" s="704"/>
      <c r="DQ128" s="704"/>
      <c r="DR128" s="704"/>
      <c r="DS128" s="704"/>
      <c r="DT128" s="704"/>
      <c r="DU128" s="704"/>
      <c r="DV128" s="704"/>
      <c r="DW128" s="704"/>
      <c r="DX128" s="704"/>
      <c r="DY128" s="704"/>
      <c r="DZ128" s="704"/>
      <c r="EA128" s="704"/>
      <c r="EB128" s="704"/>
      <c r="EC128" s="704"/>
      <c r="ED128" s="704"/>
      <c r="EE128" s="704"/>
      <c r="EF128" s="704"/>
      <c r="EG128" s="704"/>
      <c r="EH128" s="704"/>
      <c r="EI128" s="704"/>
      <c r="EJ128" s="704"/>
      <c r="EK128" s="704"/>
      <c r="EL128" s="704"/>
      <c r="EM128" s="704"/>
      <c r="EN128" s="704"/>
      <c r="EO128" s="704"/>
      <c r="EP128" s="704"/>
      <c r="EQ128" s="704"/>
      <c r="ER128" s="704"/>
      <c r="ES128" s="704"/>
      <c r="ET128" s="704"/>
      <c r="EU128" s="704"/>
      <c r="EV128" s="704"/>
      <c r="EW128" s="704"/>
      <c r="EX128" s="704"/>
      <c r="EY128" s="704"/>
      <c r="EZ128" s="704"/>
      <c r="FA128" s="704"/>
      <c r="FB128" s="704"/>
      <c r="FC128" s="704"/>
      <c r="FD128" s="704"/>
      <c r="FE128" s="704"/>
      <c r="FF128" s="704"/>
      <c r="FG128" s="704"/>
      <c r="FH128" s="706"/>
      <c r="FI128" s="706"/>
      <c r="FJ128" s="706"/>
      <c r="FK128" s="706"/>
      <c r="FL128" s="706"/>
      <c r="FM128" s="706"/>
      <c r="FN128" s="706"/>
      <c r="FO128" s="706"/>
      <c r="FP128" s="706"/>
      <c r="FQ128" s="706"/>
      <c r="FR128" s="706"/>
      <c r="FS128" s="706"/>
      <c r="FT128" s="706"/>
      <c r="FU128" s="706"/>
      <c r="FV128" s="706"/>
      <c r="FW128" s="706"/>
      <c r="FX128" s="706"/>
      <c r="FY128" s="706"/>
      <c r="FZ128" s="706"/>
      <c r="GA128" s="706"/>
      <c r="GB128" s="706"/>
      <c r="GC128" s="706"/>
      <c r="GD128" s="706"/>
      <c r="GE128" s="706"/>
      <c r="GF128" s="706"/>
      <c r="GG128" s="706"/>
      <c r="GH128" s="706"/>
      <c r="GI128" s="706"/>
      <c r="GJ128" s="706"/>
      <c r="GK128" s="706"/>
      <c r="GL128" s="706"/>
      <c r="GM128" s="706"/>
      <c r="GN128" s="704"/>
      <c r="GO128" s="704"/>
      <c r="GP128" s="706"/>
      <c r="GQ128" s="706"/>
      <c r="GR128" s="706"/>
      <c r="GS128" s="706"/>
      <c r="GT128" s="706"/>
      <c r="GU128" s="706"/>
      <c r="GV128" s="706"/>
      <c r="GW128" s="706"/>
      <c r="GX128" s="706"/>
      <c r="GY128" s="706"/>
      <c r="GZ128" s="706"/>
      <c r="HA128" s="706"/>
      <c r="HB128" s="706"/>
      <c r="HC128" s="706"/>
      <c r="HD128" s="706"/>
      <c r="HE128" s="706"/>
      <c r="HF128" s="706"/>
      <c r="HG128" s="706"/>
      <c r="HH128" s="706"/>
      <c r="HI128" s="706"/>
      <c r="HJ128" s="706"/>
      <c r="HK128" s="706"/>
      <c r="HL128" s="706"/>
      <c r="HM128" s="706"/>
      <c r="HN128" s="706"/>
      <c r="IX128" s="706"/>
      <c r="IY128" s="706"/>
      <c r="IZ128" s="706"/>
      <c r="JI128" s="706"/>
    </row>
    <row r="129" spans="1:274" s="878" customFormat="1" ht="23.1" customHeight="1" x14ac:dyDescent="0.25">
      <c r="A129" s="691">
        <v>212</v>
      </c>
      <c r="B129" s="693" t="s">
        <v>1290</v>
      </c>
      <c r="C129" s="696">
        <v>282</v>
      </c>
      <c r="D129" s="697">
        <v>544</v>
      </c>
      <c r="E129" s="707">
        <v>1</v>
      </c>
      <c r="F129" s="699" t="s">
        <v>1125</v>
      </c>
      <c r="G129" s="723" t="s">
        <v>1301</v>
      </c>
      <c r="H129" s="751" t="s">
        <v>1112</v>
      </c>
      <c r="I129" s="767" t="s">
        <v>1113</v>
      </c>
      <c r="J129" s="764" t="s">
        <v>1205</v>
      </c>
      <c r="K129" s="761" t="s">
        <v>1151</v>
      </c>
      <c r="L129" s="761" t="s">
        <v>1124</v>
      </c>
      <c r="M129" s="753" t="s">
        <v>1152</v>
      </c>
      <c r="N129" s="753" t="s">
        <v>1153</v>
      </c>
      <c r="O129" s="753" t="s">
        <v>1153</v>
      </c>
      <c r="P129" s="753" t="s">
        <v>1153</v>
      </c>
      <c r="Q129" s="753" t="s">
        <v>1160</v>
      </c>
      <c r="R129" s="753" t="s">
        <v>1160</v>
      </c>
      <c r="S129" s="755">
        <v>4</v>
      </c>
      <c r="T129" s="763">
        <v>4.3</v>
      </c>
      <c r="U129" s="771">
        <v>41456</v>
      </c>
      <c r="V129" s="772">
        <v>42522</v>
      </c>
      <c r="W129" s="874">
        <v>7</v>
      </c>
      <c r="X129" s="875">
        <v>16700</v>
      </c>
      <c r="Y129" s="875"/>
      <c r="Z129" s="875">
        <f t="shared" si="4"/>
        <v>16700</v>
      </c>
      <c r="AA129" s="702"/>
      <c r="AB129" s="702">
        <v>16700</v>
      </c>
      <c r="AC129" s="702"/>
      <c r="AD129" s="702"/>
      <c r="AE129" s="702"/>
      <c r="AF129" s="702"/>
      <c r="AG129" s="702"/>
      <c r="AH129" s="702"/>
      <c r="AI129" s="691"/>
      <c r="AJ129" s="691"/>
      <c r="AK129" s="691"/>
      <c r="AL129" s="691"/>
      <c r="AM129" s="868">
        <f t="shared" si="5"/>
        <v>16700</v>
      </c>
      <c r="AN129" s="868">
        <f t="shared" si="6"/>
        <v>0</v>
      </c>
      <c r="AO129" s="760"/>
      <c r="AP129" s="868"/>
      <c r="AQ129" s="706"/>
      <c r="AR129" s="704"/>
      <c r="AS129" s="704"/>
      <c r="AT129" s="704"/>
      <c r="AU129" s="704"/>
      <c r="AV129" s="704"/>
      <c r="AW129" s="704"/>
      <c r="AX129" s="704"/>
      <c r="AY129" s="704"/>
      <c r="AZ129" s="704"/>
      <c r="BA129" s="704"/>
      <c r="BB129" s="704"/>
      <c r="BC129" s="704"/>
      <c r="BD129" s="704"/>
      <c r="BE129" s="704"/>
      <c r="BF129" s="704"/>
      <c r="BG129" s="704"/>
      <c r="BH129" s="704"/>
      <c r="BI129" s="704"/>
      <c r="BJ129" s="704"/>
      <c r="BK129" s="704"/>
      <c r="BL129" s="704"/>
      <c r="BM129" s="704"/>
      <c r="BN129" s="704"/>
      <c r="BO129" s="704"/>
      <c r="BP129" s="704"/>
      <c r="BQ129" s="704"/>
      <c r="BR129" s="704"/>
      <c r="BS129" s="704"/>
      <c r="BT129" s="704"/>
      <c r="BU129" s="704"/>
      <c r="BV129" s="704"/>
      <c r="BW129" s="704"/>
      <c r="BX129" s="704"/>
      <c r="BY129" s="704"/>
      <c r="BZ129" s="704"/>
      <c r="CA129" s="704"/>
      <c r="CB129" s="704"/>
      <c r="CC129" s="704"/>
      <c r="CD129" s="704"/>
      <c r="CE129" s="704"/>
      <c r="CF129" s="704"/>
      <c r="CG129" s="704"/>
      <c r="CH129" s="704"/>
      <c r="CI129" s="704"/>
      <c r="CJ129" s="704"/>
      <c r="CK129" s="704"/>
      <c r="CL129" s="704"/>
      <c r="CM129" s="704"/>
      <c r="CN129" s="704"/>
      <c r="CO129" s="704"/>
      <c r="CP129" s="704"/>
      <c r="CQ129" s="704"/>
      <c r="CR129" s="704"/>
      <c r="CS129" s="704"/>
      <c r="CT129" s="704"/>
      <c r="CU129" s="704"/>
      <c r="CV129" s="704"/>
      <c r="CW129" s="704"/>
      <c r="CX129" s="704"/>
      <c r="CY129" s="704"/>
      <c r="CZ129" s="704"/>
      <c r="DA129" s="704"/>
      <c r="DB129" s="704"/>
      <c r="DC129" s="704"/>
      <c r="DD129" s="704"/>
      <c r="DE129" s="704"/>
      <c r="DF129" s="704"/>
      <c r="DG129" s="704"/>
      <c r="DH129" s="704"/>
      <c r="DI129" s="704"/>
      <c r="DJ129" s="704"/>
      <c r="DK129" s="704"/>
      <c r="DL129" s="704"/>
      <c r="DM129" s="704"/>
      <c r="DN129" s="704"/>
      <c r="DO129" s="704"/>
      <c r="DP129" s="704"/>
      <c r="DQ129" s="704"/>
      <c r="DR129" s="704"/>
      <c r="DS129" s="704"/>
      <c r="DT129" s="704"/>
      <c r="DU129" s="704"/>
      <c r="DV129" s="704"/>
      <c r="DW129" s="704"/>
      <c r="DX129" s="704"/>
      <c r="DY129" s="704"/>
      <c r="DZ129" s="704"/>
      <c r="EA129" s="704"/>
      <c r="EB129" s="704"/>
      <c r="EC129" s="704"/>
      <c r="ED129" s="704"/>
      <c r="EE129" s="704"/>
      <c r="EF129" s="704"/>
      <c r="EG129" s="704"/>
      <c r="EH129" s="704"/>
      <c r="EI129" s="704"/>
      <c r="EJ129" s="704"/>
      <c r="EK129" s="704"/>
      <c r="EL129" s="704"/>
      <c r="EM129" s="704"/>
      <c r="EN129" s="704"/>
      <c r="EO129" s="704"/>
      <c r="EP129" s="704"/>
      <c r="EQ129" s="704"/>
      <c r="ER129" s="704"/>
      <c r="ES129" s="704"/>
      <c r="ET129" s="704"/>
      <c r="EU129" s="704"/>
      <c r="EV129" s="706"/>
      <c r="EW129" s="706"/>
      <c r="EX129" s="706"/>
      <c r="EY129" s="706"/>
      <c r="EZ129" s="706"/>
      <c r="FA129" s="706"/>
      <c r="FB129" s="706"/>
      <c r="FC129" s="706"/>
      <c r="FD129" s="706"/>
      <c r="FE129" s="706"/>
      <c r="FF129" s="706"/>
      <c r="FG129" s="706"/>
      <c r="FH129" s="706"/>
      <c r="FI129" s="704"/>
      <c r="FJ129" s="704"/>
      <c r="FK129" s="704"/>
      <c r="FL129" s="704"/>
      <c r="FM129" s="704"/>
      <c r="FN129" s="704"/>
      <c r="FO129" s="704"/>
      <c r="FP129" s="704"/>
      <c r="FQ129" s="704"/>
      <c r="FR129" s="704"/>
      <c r="FS129" s="704"/>
      <c r="FT129" s="704"/>
      <c r="FU129" s="704"/>
      <c r="FV129" s="704"/>
      <c r="FW129" s="704"/>
      <c r="FX129" s="704"/>
      <c r="FY129" s="704"/>
      <c r="FZ129" s="704"/>
      <c r="GA129" s="704"/>
      <c r="GB129" s="704"/>
      <c r="GC129" s="704"/>
      <c r="GD129" s="704"/>
      <c r="GE129" s="704"/>
      <c r="GF129" s="704"/>
      <c r="GG129" s="704"/>
      <c r="GH129" s="704"/>
      <c r="GI129" s="704"/>
      <c r="GJ129" s="704"/>
      <c r="GK129" s="704"/>
      <c r="GL129" s="704"/>
      <c r="GM129" s="704"/>
      <c r="GN129" s="704"/>
      <c r="GO129" s="704"/>
      <c r="GP129" s="746"/>
      <c r="GQ129" s="704"/>
      <c r="GR129" s="704"/>
      <c r="GS129" s="704"/>
      <c r="GT129" s="704"/>
      <c r="GU129" s="704"/>
      <c r="GV129" s="704"/>
      <c r="GW129" s="704"/>
      <c r="GX129" s="704"/>
      <c r="GY129" s="704"/>
      <c r="GZ129" s="704"/>
      <c r="HA129" s="704"/>
      <c r="HB129" s="704"/>
      <c r="HC129" s="704"/>
      <c r="HD129" s="704"/>
      <c r="HE129" s="704"/>
      <c r="HF129" s="704"/>
      <c r="HG129" s="704"/>
      <c r="HH129" s="704"/>
      <c r="HI129" s="704"/>
      <c r="HJ129" s="704"/>
      <c r="HK129" s="704"/>
      <c r="HL129" s="704"/>
      <c r="HM129" s="704"/>
      <c r="HN129" s="704"/>
      <c r="HO129" s="704"/>
      <c r="HP129" s="704"/>
      <c r="HQ129" s="704"/>
      <c r="HR129" s="706"/>
      <c r="HS129" s="706"/>
      <c r="HT129" s="706"/>
      <c r="HU129" s="706"/>
      <c r="HV129" s="706"/>
      <c r="HW129" s="706"/>
      <c r="HX129" s="706"/>
      <c r="HY129" s="706"/>
      <c r="HZ129" s="706"/>
      <c r="IA129" s="704"/>
      <c r="IB129" s="704"/>
      <c r="IC129" s="704"/>
      <c r="ID129" s="704"/>
      <c r="IE129" s="704"/>
      <c r="IF129" s="704"/>
      <c r="IG129" s="704"/>
      <c r="IH129" s="704"/>
      <c r="II129" s="704"/>
      <c r="IJ129" s="704"/>
      <c r="IK129" s="704"/>
      <c r="IL129" s="704"/>
      <c r="IM129" s="704"/>
      <c r="IN129" s="704"/>
      <c r="IO129" s="704"/>
      <c r="IP129" s="704"/>
      <c r="IQ129" s="704"/>
      <c r="IR129" s="704"/>
      <c r="IS129" s="704"/>
      <c r="IT129" s="704"/>
      <c r="IU129" s="704"/>
      <c r="IV129" s="704"/>
      <c r="IW129" s="704"/>
      <c r="IX129" s="706"/>
      <c r="IY129" s="706"/>
      <c r="IZ129" s="706"/>
      <c r="JA129" s="706"/>
      <c r="JB129" s="706"/>
      <c r="JC129" s="706"/>
      <c r="JD129" s="706"/>
      <c r="JE129" s="706"/>
      <c r="JF129" s="706"/>
      <c r="JG129" s="706"/>
      <c r="JH129" s="706"/>
      <c r="JI129" s="706"/>
    </row>
    <row r="130" spans="1:274" s="878" customFormat="1" ht="23.1" customHeight="1" x14ac:dyDescent="0.25">
      <c r="A130" s="691">
        <v>214</v>
      </c>
      <c r="B130" s="693" t="s">
        <v>1206</v>
      </c>
      <c r="C130" s="696">
        <v>204</v>
      </c>
      <c r="D130" s="697">
        <v>632</v>
      </c>
      <c r="E130" s="707">
        <v>2</v>
      </c>
      <c r="F130" s="699" t="s">
        <v>1121</v>
      </c>
      <c r="G130" s="700" t="s">
        <v>1217</v>
      </c>
      <c r="H130" s="762" t="s">
        <v>1127</v>
      </c>
      <c r="I130" s="767" t="s">
        <v>1113</v>
      </c>
      <c r="J130" s="753" t="s">
        <v>1139</v>
      </c>
      <c r="K130" s="761" t="s">
        <v>1115</v>
      </c>
      <c r="L130" s="761" t="s">
        <v>1124</v>
      </c>
      <c r="M130" s="753" t="s">
        <v>1140</v>
      </c>
      <c r="N130" s="753" t="s">
        <v>1141</v>
      </c>
      <c r="O130" s="753" t="s">
        <v>1128</v>
      </c>
      <c r="P130" s="753" t="s">
        <v>1129</v>
      </c>
      <c r="Q130" s="753" t="s">
        <v>1160</v>
      </c>
      <c r="R130" s="753" t="s">
        <v>1160</v>
      </c>
      <c r="S130" s="755">
        <v>2</v>
      </c>
      <c r="T130" s="775">
        <v>2.11</v>
      </c>
      <c r="U130" s="771">
        <v>41456</v>
      </c>
      <c r="V130" s="772">
        <v>42522</v>
      </c>
      <c r="W130" s="874">
        <v>25</v>
      </c>
      <c r="X130" s="875">
        <v>100000</v>
      </c>
      <c r="Y130" s="875"/>
      <c r="Z130" s="875">
        <f t="shared" ref="Z130:Z193" si="7">Y130+X130</f>
        <v>100000</v>
      </c>
      <c r="AA130" s="702"/>
      <c r="AB130" s="702"/>
      <c r="AC130" s="702"/>
      <c r="AD130" s="702"/>
      <c r="AE130" s="702"/>
      <c r="AF130" s="702"/>
      <c r="AG130" s="702"/>
      <c r="AH130" s="702"/>
      <c r="AI130" s="717">
        <v>50000</v>
      </c>
      <c r="AJ130" s="717"/>
      <c r="AK130" s="717">
        <v>50000</v>
      </c>
      <c r="AL130" s="717"/>
      <c r="AM130" s="868">
        <f t="shared" ref="AM130:AM193" si="8">SUM(AA130:AL130)</f>
        <v>100000</v>
      </c>
      <c r="AN130" s="868">
        <f t="shared" ref="AN130:AN193" si="9">Z130-AM130</f>
        <v>0</v>
      </c>
      <c r="AO130" s="760"/>
      <c r="AP130" s="868"/>
      <c r="AQ130" s="706"/>
      <c r="AR130" s="706"/>
      <c r="AS130" s="706"/>
      <c r="AT130" s="706"/>
      <c r="AU130" s="706"/>
      <c r="AV130" s="706"/>
      <c r="AW130" s="706"/>
      <c r="AX130" s="706"/>
      <c r="AY130" s="706"/>
      <c r="AZ130" s="706"/>
      <c r="BA130" s="706"/>
      <c r="BB130" s="706"/>
      <c r="BC130" s="706"/>
      <c r="BD130" s="706"/>
      <c r="BE130" s="706"/>
      <c r="BF130" s="706"/>
      <c r="BG130" s="706"/>
      <c r="BH130" s="706"/>
      <c r="BI130" s="706"/>
      <c r="BJ130" s="706"/>
      <c r="BK130" s="706"/>
      <c r="BL130" s="706"/>
      <c r="BM130" s="706"/>
      <c r="BN130" s="706"/>
      <c r="BO130" s="706"/>
      <c r="BP130" s="706"/>
      <c r="BQ130" s="706"/>
      <c r="BR130" s="706"/>
      <c r="BS130" s="706"/>
      <c r="BT130" s="706"/>
      <c r="BU130" s="706"/>
      <c r="BV130" s="706"/>
      <c r="BW130" s="706"/>
      <c r="BX130" s="706"/>
      <c r="BY130" s="706"/>
      <c r="BZ130" s="706"/>
      <c r="CA130" s="706"/>
      <c r="CB130" s="706"/>
      <c r="CC130" s="706"/>
      <c r="CD130" s="706"/>
      <c r="CE130" s="706"/>
      <c r="CF130" s="706"/>
      <c r="CG130" s="706"/>
      <c r="CH130" s="706"/>
      <c r="CI130" s="706"/>
      <c r="CJ130" s="706"/>
      <c r="CK130" s="706"/>
      <c r="CL130" s="706"/>
      <c r="CM130" s="706"/>
      <c r="CN130" s="706"/>
      <c r="CO130" s="706"/>
      <c r="CP130" s="706"/>
      <c r="CQ130" s="706"/>
      <c r="CR130" s="706"/>
      <c r="CS130" s="706"/>
      <c r="CT130" s="706"/>
      <c r="CU130" s="706"/>
      <c r="CV130" s="706"/>
      <c r="CW130" s="706"/>
      <c r="CX130" s="706"/>
      <c r="CY130" s="706"/>
      <c r="CZ130" s="706"/>
      <c r="DA130" s="706"/>
      <c r="DB130" s="706"/>
      <c r="DC130" s="706"/>
      <c r="DD130" s="706"/>
      <c r="DE130" s="706"/>
      <c r="DF130" s="706"/>
      <c r="DG130" s="706"/>
      <c r="DH130" s="706"/>
      <c r="DI130" s="706"/>
      <c r="DJ130" s="706"/>
      <c r="DK130" s="706"/>
      <c r="DL130" s="706"/>
      <c r="DM130" s="706"/>
      <c r="DN130" s="706"/>
      <c r="DO130" s="706"/>
      <c r="DP130" s="706"/>
      <c r="DQ130" s="706"/>
      <c r="DR130" s="706"/>
      <c r="DS130" s="706"/>
      <c r="DT130" s="706"/>
      <c r="DU130" s="706"/>
      <c r="DV130" s="706"/>
      <c r="DW130" s="706"/>
      <c r="DX130" s="706"/>
      <c r="DY130" s="706"/>
      <c r="DZ130" s="706"/>
      <c r="EA130" s="706"/>
      <c r="EB130" s="706"/>
      <c r="EC130" s="706"/>
      <c r="ED130" s="706"/>
      <c r="EE130" s="706"/>
      <c r="EF130" s="706"/>
      <c r="EG130" s="706"/>
      <c r="EH130" s="706"/>
      <c r="EI130" s="706"/>
      <c r="EJ130" s="706"/>
      <c r="EK130" s="706"/>
      <c r="EL130" s="706"/>
      <c r="EM130" s="706"/>
      <c r="EN130" s="706"/>
      <c r="EO130" s="706"/>
      <c r="EP130" s="706"/>
      <c r="EQ130" s="706"/>
      <c r="ER130" s="706"/>
      <c r="ES130" s="706"/>
      <c r="ET130" s="706"/>
      <c r="EU130" s="706"/>
      <c r="EV130" s="706"/>
      <c r="EW130" s="706"/>
      <c r="EX130" s="706"/>
      <c r="EY130" s="706"/>
      <c r="EZ130" s="706"/>
      <c r="FA130" s="706"/>
      <c r="FB130" s="706"/>
      <c r="FC130" s="706"/>
      <c r="FD130" s="706"/>
      <c r="FE130" s="706"/>
      <c r="FF130" s="706"/>
      <c r="FG130" s="706"/>
      <c r="FH130" s="706"/>
      <c r="FI130" s="704"/>
      <c r="FJ130" s="704"/>
      <c r="FK130" s="706"/>
      <c r="FL130" s="706"/>
      <c r="FM130" s="706"/>
      <c r="FN130" s="706"/>
      <c r="FO130" s="706"/>
      <c r="FP130" s="706"/>
      <c r="FQ130" s="706"/>
      <c r="FR130" s="706"/>
      <c r="FS130" s="706"/>
      <c r="FT130" s="706"/>
      <c r="FU130" s="706"/>
      <c r="FV130" s="706"/>
      <c r="FW130" s="706"/>
      <c r="FX130" s="706"/>
      <c r="FY130" s="706"/>
      <c r="FZ130" s="706"/>
      <c r="GA130" s="706"/>
      <c r="GB130" s="706"/>
      <c r="GC130" s="706"/>
      <c r="GD130" s="706"/>
      <c r="GE130" s="706"/>
      <c r="GF130" s="706"/>
      <c r="GG130" s="706"/>
      <c r="GH130" s="706"/>
      <c r="GI130" s="706"/>
      <c r="GJ130" s="706"/>
      <c r="GK130" s="706"/>
      <c r="GL130" s="706"/>
      <c r="GM130" s="706"/>
      <c r="GN130" s="706"/>
      <c r="GO130" s="704"/>
      <c r="GP130" s="746"/>
      <c r="GQ130" s="704"/>
      <c r="GR130" s="704"/>
      <c r="GS130" s="704"/>
      <c r="GT130" s="704"/>
      <c r="GU130" s="704"/>
      <c r="GV130" s="704"/>
      <c r="GW130" s="704"/>
      <c r="GX130" s="704"/>
      <c r="GY130" s="704"/>
      <c r="GZ130" s="704"/>
      <c r="HA130" s="704"/>
      <c r="HB130" s="704"/>
      <c r="HC130" s="704"/>
      <c r="HD130" s="704"/>
      <c r="HE130" s="704"/>
      <c r="HF130" s="704"/>
      <c r="HG130" s="704"/>
      <c r="HH130" s="704"/>
      <c r="HI130" s="704"/>
      <c r="HJ130" s="704"/>
      <c r="HK130" s="704"/>
      <c r="HL130" s="704"/>
      <c r="HM130" s="704"/>
      <c r="HN130" s="704"/>
      <c r="HO130" s="704"/>
      <c r="HP130" s="704"/>
      <c r="HQ130" s="704"/>
      <c r="HR130" s="704"/>
      <c r="HS130" s="704"/>
      <c r="HT130" s="704"/>
      <c r="HU130" s="704"/>
      <c r="HV130" s="704"/>
      <c r="HW130" s="704"/>
      <c r="HX130" s="704"/>
      <c r="HY130" s="704"/>
      <c r="HZ130" s="704"/>
      <c r="IA130" s="704"/>
      <c r="IB130" s="704"/>
      <c r="IC130" s="704"/>
      <c r="ID130" s="704"/>
      <c r="IE130" s="704"/>
      <c r="IF130" s="704"/>
      <c r="IG130" s="704"/>
      <c r="IH130" s="704"/>
      <c r="II130" s="704"/>
      <c r="IJ130" s="704"/>
      <c r="IK130" s="704"/>
      <c r="IL130" s="704"/>
      <c r="IM130" s="704"/>
      <c r="IN130" s="704"/>
      <c r="IO130" s="704"/>
      <c r="IP130" s="704"/>
      <c r="IQ130" s="704"/>
      <c r="IR130" s="704"/>
      <c r="IS130" s="704"/>
      <c r="IT130" s="704"/>
      <c r="IU130" s="704"/>
      <c r="IV130" s="706"/>
      <c r="IW130" s="706"/>
      <c r="IX130" s="704"/>
      <c r="IY130" s="704"/>
      <c r="IZ130" s="704"/>
      <c r="JA130" s="706"/>
      <c r="JB130" s="706"/>
      <c r="JC130" s="706"/>
      <c r="JD130" s="706"/>
      <c r="JE130" s="706"/>
      <c r="JF130" s="706"/>
      <c r="JG130" s="706"/>
      <c r="JH130" s="706"/>
      <c r="JI130" s="706"/>
    </row>
    <row r="131" spans="1:274" s="878" customFormat="1" ht="23.1" customHeight="1" x14ac:dyDescent="0.25">
      <c r="A131" s="691">
        <v>215</v>
      </c>
      <c r="B131" s="693" t="s">
        <v>1206</v>
      </c>
      <c r="C131" s="696">
        <v>204</v>
      </c>
      <c r="D131" s="697">
        <v>632</v>
      </c>
      <c r="E131" s="707">
        <v>3</v>
      </c>
      <c r="F131" s="699" t="s">
        <v>1121</v>
      </c>
      <c r="G131" s="700" t="s">
        <v>1216</v>
      </c>
      <c r="H131" s="762" t="s">
        <v>1127</v>
      </c>
      <c r="I131" s="767" t="s">
        <v>1113</v>
      </c>
      <c r="J131" s="753" t="s">
        <v>1139</v>
      </c>
      <c r="K131" s="761" t="s">
        <v>1115</v>
      </c>
      <c r="L131" s="761" t="s">
        <v>1124</v>
      </c>
      <c r="M131" s="753" t="s">
        <v>1140</v>
      </c>
      <c r="N131" s="753" t="s">
        <v>1141</v>
      </c>
      <c r="O131" s="753" t="s">
        <v>1128</v>
      </c>
      <c r="P131" s="753" t="s">
        <v>1129</v>
      </c>
      <c r="Q131" s="753" t="s">
        <v>1160</v>
      </c>
      <c r="R131" s="753" t="s">
        <v>1160</v>
      </c>
      <c r="S131" s="755">
        <v>2</v>
      </c>
      <c r="T131" s="775">
        <v>2.11</v>
      </c>
      <c r="U131" s="771">
        <v>41456</v>
      </c>
      <c r="V131" s="772">
        <v>42522</v>
      </c>
      <c r="W131" s="874">
        <v>25</v>
      </c>
      <c r="X131" s="875">
        <v>200000</v>
      </c>
      <c r="Y131" s="875"/>
      <c r="Z131" s="875">
        <f t="shared" si="7"/>
        <v>200000</v>
      </c>
      <c r="AA131" s="702"/>
      <c r="AB131" s="702">
        <v>100000</v>
      </c>
      <c r="AC131" s="702">
        <v>100000</v>
      </c>
      <c r="AD131" s="702"/>
      <c r="AE131" s="702"/>
      <c r="AF131" s="702"/>
      <c r="AG131" s="702"/>
      <c r="AH131" s="702"/>
      <c r="AI131" s="717"/>
      <c r="AJ131" s="717"/>
      <c r="AK131" s="717"/>
      <c r="AL131" s="717"/>
      <c r="AM131" s="868">
        <f t="shared" si="8"/>
        <v>200000</v>
      </c>
      <c r="AN131" s="868">
        <f t="shared" si="9"/>
        <v>0</v>
      </c>
      <c r="AO131" s="760"/>
      <c r="AP131" s="868"/>
      <c r="AQ131" s="706"/>
      <c r="AR131" s="706"/>
      <c r="AS131" s="706"/>
      <c r="AT131" s="706"/>
      <c r="AU131" s="706"/>
      <c r="AV131" s="706"/>
      <c r="AW131" s="706"/>
      <c r="AX131" s="706"/>
      <c r="AY131" s="706"/>
      <c r="AZ131" s="706"/>
      <c r="BA131" s="706"/>
      <c r="BB131" s="706"/>
      <c r="BC131" s="706"/>
      <c r="BD131" s="706"/>
      <c r="BE131" s="706"/>
      <c r="BF131" s="706"/>
      <c r="BG131" s="706"/>
      <c r="BH131" s="706"/>
      <c r="BI131" s="706"/>
      <c r="BJ131" s="706"/>
      <c r="BK131" s="706"/>
      <c r="BL131" s="706"/>
      <c r="BM131" s="706"/>
      <c r="BN131" s="706"/>
      <c r="BO131" s="706"/>
      <c r="BP131" s="706"/>
      <c r="BQ131" s="706"/>
      <c r="BR131" s="706"/>
      <c r="BS131" s="706"/>
      <c r="BT131" s="706"/>
      <c r="BU131" s="706"/>
      <c r="BV131" s="706"/>
      <c r="BW131" s="706"/>
      <c r="BX131" s="706"/>
      <c r="BY131" s="706"/>
      <c r="BZ131" s="706"/>
      <c r="CA131" s="706"/>
      <c r="CB131" s="706"/>
      <c r="CC131" s="706"/>
      <c r="CD131" s="706"/>
      <c r="CE131" s="706"/>
      <c r="CF131" s="706"/>
      <c r="CG131" s="706"/>
      <c r="CH131" s="706"/>
      <c r="CI131" s="706"/>
      <c r="CJ131" s="706"/>
      <c r="CK131" s="706"/>
      <c r="CL131" s="706"/>
      <c r="CM131" s="706"/>
      <c r="CN131" s="706"/>
      <c r="CO131" s="706"/>
      <c r="CP131" s="706"/>
      <c r="CQ131" s="706"/>
      <c r="CR131" s="706"/>
      <c r="CS131" s="706"/>
      <c r="CT131" s="706"/>
      <c r="CU131" s="706"/>
      <c r="CV131" s="706"/>
      <c r="CW131" s="706"/>
      <c r="CX131" s="706"/>
      <c r="CY131" s="706"/>
      <c r="CZ131" s="706"/>
      <c r="DA131" s="706"/>
      <c r="DB131" s="706"/>
      <c r="DC131" s="706"/>
      <c r="DD131" s="706"/>
      <c r="DE131" s="706"/>
      <c r="DF131" s="706"/>
      <c r="DG131" s="706"/>
      <c r="DH131" s="706"/>
      <c r="DI131" s="706"/>
      <c r="DJ131" s="706"/>
      <c r="DK131" s="706"/>
      <c r="DL131" s="706"/>
      <c r="DM131" s="706"/>
      <c r="DN131" s="706"/>
      <c r="DO131" s="706"/>
      <c r="DP131" s="706"/>
      <c r="DQ131" s="706"/>
      <c r="DR131" s="706"/>
      <c r="DS131" s="706"/>
      <c r="DT131" s="706"/>
      <c r="DU131" s="706"/>
      <c r="DV131" s="706"/>
      <c r="DW131" s="706"/>
      <c r="DX131" s="706"/>
      <c r="DY131" s="706"/>
      <c r="DZ131" s="706"/>
      <c r="EA131" s="706"/>
      <c r="EB131" s="706"/>
      <c r="EC131" s="706"/>
      <c r="ED131" s="706"/>
      <c r="EE131" s="706"/>
      <c r="EF131" s="706"/>
      <c r="EG131" s="706"/>
      <c r="EH131" s="706"/>
      <c r="EI131" s="706"/>
      <c r="EJ131" s="706"/>
      <c r="EK131" s="706"/>
      <c r="EL131" s="706"/>
      <c r="EM131" s="706"/>
      <c r="EN131" s="706"/>
      <c r="EO131" s="706"/>
      <c r="EP131" s="706"/>
      <c r="EQ131" s="706"/>
      <c r="ER131" s="706"/>
      <c r="ES131" s="706"/>
      <c r="ET131" s="706"/>
      <c r="EU131" s="706"/>
      <c r="EV131" s="706"/>
      <c r="EW131" s="706"/>
      <c r="EX131" s="706"/>
      <c r="EY131" s="706"/>
      <c r="EZ131" s="706"/>
      <c r="FA131" s="706"/>
      <c r="FB131" s="706"/>
      <c r="FC131" s="706"/>
      <c r="FD131" s="706"/>
      <c r="FE131" s="706"/>
      <c r="FF131" s="706"/>
      <c r="FG131" s="706"/>
      <c r="FH131" s="706"/>
      <c r="FI131" s="704"/>
      <c r="FJ131" s="704"/>
      <c r="FK131" s="706"/>
      <c r="FL131" s="706"/>
      <c r="FM131" s="706"/>
      <c r="FN131" s="706"/>
      <c r="FO131" s="706"/>
      <c r="FP131" s="706"/>
      <c r="FQ131" s="706"/>
      <c r="FR131" s="706"/>
      <c r="FS131" s="706"/>
      <c r="FT131" s="706"/>
      <c r="FU131" s="706"/>
      <c r="FV131" s="706"/>
      <c r="FW131" s="706"/>
      <c r="FX131" s="706"/>
      <c r="FY131" s="706"/>
      <c r="FZ131" s="706"/>
      <c r="GA131" s="706"/>
      <c r="GB131" s="706"/>
      <c r="GC131" s="706"/>
      <c r="GD131" s="706"/>
      <c r="GE131" s="706"/>
      <c r="GF131" s="706"/>
      <c r="GG131" s="706"/>
      <c r="GH131" s="706"/>
      <c r="GI131" s="706"/>
      <c r="GJ131" s="706"/>
      <c r="GK131" s="706"/>
      <c r="GL131" s="706"/>
      <c r="GM131" s="706"/>
      <c r="GN131" s="706"/>
      <c r="GO131" s="704"/>
      <c r="GP131" s="746"/>
      <c r="GQ131" s="704"/>
      <c r="GR131" s="704"/>
      <c r="GS131" s="704"/>
      <c r="GT131" s="704"/>
      <c r="GU131" s="704"/>
      <c r="GV131" s="704"/>
      <c r="GW131" s="704"/>
      <c r="GX131" s="704"/>
      <c r="GY131" s="704"/>
      <c r="GZ131" s="704"/>
      <c r="HA131" s="704"/>
      <c r="HB131" s="704"/>
      <c r="HC131" s="704"/>
      <c r="HD131" s="704"/>
      <c r="HE131" s="704"/>
      <c r="HF131" s="704"/>
      <c r="HG131" s="704"/>
      <c r="HH131" s="704"/>
      <c r="HI131" s="704"/>
      <c r="HJ131" s="704"/>
      <c r="HK131" s="704"/>
      <c r="HL131" s="704"/>
      <c r="HM131" s="704"/>
      <c r="HN131" s="704"/>
      <c r="HO131" s="704"/>
      <c r="HP131" s="704"/>
      <c r="HQ131" s="704"/>
      <c r="HR131" s="704"/>
      <c r="HS131" s="704"/>
      <c r="HT131" s="704"/>
      <c r="HU131" s="704"/>
      <c r="HV131" s="704"/>
      <c r="HW131" s="704"/>
      <c r="HX131" s="704"/>
      <c r="HY131" s="704"/>
      <c r="HZ131" s="704"/>
      <c r="IA131" s="704"/>
      <c r="IB131" s="704"/>
      <c r="IC131" s="704"/>
      <c r="ID131" s="704"/>
      <c r="IE131" s="704"/>
      <c r="IF131" s="704"/>
      <c r="IG131" s="704"/>
      <c r="IH131" s="704"/>
      <c r="II131" s="704"/>
      <c r="IJ131" s="704"/>
      <c r="IK131" s="704"/>
      <c r="IL131" s="704"/>
      <c r="IM131" s="704"/>
      <c r="IN131" s="704"/>
      <c r="IO131" s="704"/>
      <c r="IP131" s="704"/>
      <c r="IQ131" s="704"/>
      <c r="IR131" s="704"/>
      <c r="IS131" s="704"/>
      <c r="IT131" s="704"/>
      <c r="IU131" s="704"/>
      <c r="IV131" s="704"/>
      <c r="IW131" s="704"/>
      <c r="IX131" s="704"/>
      <c r="IY131" s="704"/>
      <c r="IZ131" s="704"/>
      <c r="JI131" s="706"/>
    </row>
    <row r="132" spans="1:274" s="878" customFormat="1" ht="23.1" customHeight="1" x14ac:dyDescent="0.25">
      <c r="A132" s="691">
        <v>216</v>
      </c>
      <c r="B132" s="693" t="s">
        <v>1206</v>
      </c>
      <c r="C132" s="696">
        <v>204</v>
      </c>
      <c r="D132" s="697">
        <v>632</v>
      </c>
      <c r="E132" s="707">
        <v>4</v>
      </c>
      <c r="F132" s="699" t="s">
        <v>1121</v>
      </c>
      <c r="G132" s="700" t="s">
        <v>1218</v>
      </c>
      <c r="H132" s="762" t="s">
        <v>1127</v>
      </c>
      <c r="I132" s="767" t="s">
        <v>1113</v>
      </c>
      <c r="J132" s="753" t="s">
        <v>1139</v>
      </c>
      <c r="K132" s="761" t="s">
        <v>1115</v>
      </c>
      <c r="L132" s="761" t="s">
        <v>1116</v>
      </c>
      <c r="M132" s="753" t="s">
        <v>1140</v>
      </c>
      <c r="N132" s="753" t="s">
        <v>1141</v>
      </c>
      <c r="O132" s="753" t="s">
        <v>1128</v>
      </c>
      <c r="P132" s="753" t="s">
        <v>1129</v>
      </c>
      <c r="Q132" s="753" t="s">
        <v>1160</v>
      </c>
      <c r="R132" s="753" t="s">
        <v>1160</v>
      </c>
      <c r="S132" s="755">
        <v>2</v>
      </c>
      <c r="T132" s="775">
        <v>2.11</v>
      </c>
      <c r="U132" s="771">
        <v>41456</v>
      </c>
      <c r="V132" s="772">
        <v>42522</v>
      </c>
      <c r="W132" s="874">
        <v>25</v>
      </c>
      <c r="X132" s="875">
        <v>1500000</v>
      </c>
      <c r="Y132" s="875"/>
      <c r="Z132" s="875">
        <f t="shared" si="7"/>
        <v>1500000</v>
      </c>
      <c r="AA132" s="702"/>
      <c r="AB132" s="702">
        <v>150000</v>
      </c>
      <c r="AC132" s="702">
        <v>150000</v>
      </c>
      <c r="AD132" s="702">
        <v>150000</v>
      </c>
      <c r="AE132" s="702">
        <v>150000</v>
      </c>
      <c r="AF132" s="702">
        <v>150000</v>
      </c>
      <c r="AG132" s="702">
        <v>150000</v>
      </c>
      <c r="AH132" s="702">
        <v>150000</v>
      </c>
      <c r="AI132" s="702">
        <v>150000</v>
      </c>
      <c r="AJ132" s="702">
        <v>150000</v>
      </c>
      <c r="AK132" s="702">
        <v>150000</v>
      </c>
      <c r="AL132" s="717"/>
      <c r="AM132" s="868">
        <f t="shared" si="8"/>
        <v>1500000</v>
      </c>
      <c r="AN132" s="868">
        <f t="shared" si="9"/>
        <v>0</v>
      </c>
      <c r="AO132" s="760"/>
      <c r="AP132" s="868"/>
      <c r="AQ132" s="706"/>
      <c r="AR132" s="706"/>
      <c r="AS132" s="706"/>
      <c r="AT132" s="706"/>
      <c r="AU132" s="706"/>
      <c r="AV132" s="706"/>
      <c r="AW132" s="706"/>
      <c r="AX132" s="706"/>
      <c r="AY132" s="706"/>
      <c r="AZ132" s="706"/>
      <c r="BA132" s="706"/>
      <c r="BB132" s="706"/>
      <c r="BC132" s="706"/>
      <c r="BD132" s="706"/>
      <c r="BE132" s="706"/>
      <c r="BF132" s="706"/>
      <c r="BG132" s="706"/>
      <c r="BH132" s="706"/>
      <c r="BI132" s="706"/>
      <c r="BJ132" s="706"/>
      <c r="BK132" s="706"/>
      <c r="BL132" s="706"/>
      <c r="BM132" s="706"/>
      <c r="BN132" s="706"/>
      <c r="BO132" s="706"/>
      <c r="BP132" s="706"/>
      <c r="BQ132" s="706"/>
      <c r="BR132" s="706"/>
      <c r="BS132" s="706"/>
      <c r="BT132" s="706"/>
      <c r="BU132" s="706"/>
      <c r="BV132" s="706"/>
      <c r="BW132" s="706"/>
      <c r="BX132" s="706"/>
      <c r="BY132" s="706"/>
      <c r="BZ132" s="706"/>
      <c r="CA132" s="706"/>
      <c r="CB132" s="706"/>
      <c r="CC132" s="706"/>
      <c r="CD132" s="706"/>
      <c r="CE132" s="706"/>
      <c r="CF132" s="706"/>
      <c r="CG132" s="706"/>
      <c r="CH132" s="706"/>
      <c r="CI132" s="706"/>
      <c r="CJ132" s="706"/>
      <c r="CK132" s="706"/>
      <c r="CL132" s="706"/>
      <c r="CM132" s="706"/>
      <c r="CN132" s="706"/>
      <c r="CO132" s="706"/>
      <c r="CP132" s="706"/>
      <c r="CQ132" s="706"/>
      <c r="CR132" s="706"/>
      <c r="CS132" s="706"/>
      <c r="CT132" s="706"/>
      <c r="CU132" s="706"/>
      <c r="CV132" s="706"/>
      <c r="CW132" s="706"/>
      <c r="CX132" s="706"/>
      <c r="CY132" s="706"/>
      <c r="CZ132" s="706"/>
      <c r="DA132" s="706"/>
      <c r="DB132" s="706"/>
      <c r="DC132" s="706"/>
      <c r="DD132" s="706"/>
      <c r="DE132" s="706"/>
      <c r="DF132" s="706"/>
      <c r="DG132" s="706"/>
      <c r="DH132" s="706"/>
      <c r="DI132" s="706"/>
      <c r="DJ132" s="706"/>
      <c r="DK132" s="706"/>
      <c r="DL132" s="706"/>
      <c r="DM132" s="706"/>
      <c r="DN132" s="706"/>
      <c r="DO132" s="706"/>
      <c r="DP132" s="706"/>
      <c r="DQ132" s="706"/>
      <c r="DR132" s="706"/>
      <c r="DS132" s="706"/>
      <c r="DT132" s="706"/>
      <c r="DU132" s="706"/>
      <c r="DV132" s="706"/>
      <c r="DW132" s="706"/>
      <c r="DX132" s="706"/>
      <c r="DY132" s="706"/>
      <c r="DZ132" s="706"/>
      <c r="EA132" s="706"/>
      <c r="EB132" s="706"/>
      <c r="EC132" s="706"/>
      <c r="ED132" s="706"/>
      <c r="EE132" s="706"/>
      <c r="EF132" s="706"/>
      <c r="EG132" s="706"/>
      <c r="EH132" s="706"/>
      <c r="EI132" s="706"/>
      <c r="EJ132" s="706"/>
      <c r="EK132" s="706"/>
      <c r="EL132" s="706"/>
      <c r="EM132" s="706"/>
      <c r="EN132" s="706"/>
      <c r="EO132" s="706"/>
      <c r="EP132" s="706"/>
      <c r="EQ132" s="706"/>
      <c r="ER132" s="706"/>
      <c r="ES132" s="706"/>
      <c r="ET132" s="706"/>
      <c r="EU132" s="706"/>
      <c r="EV132" s="706"/>
      <c r="EW132" s="706"/>
      <c r="EX132" s="706"/>
      <c r="EY132" s="706"/>
      <c r="EZ132" s="706"/>
      <c r="FA132" s="706"/>
      <c r="FB132" s="706"/>
      <c r="FC132" s="706"/>
      <c r="FD132" s="706"/>
      <c r="FE132" s="706"/>
      <c r="FF132" s="706"/>
      <c r="FG132" s="706"/>
      <c r="FH132" s="706"/>
      <c r="FI132" s="704"/>
      <c r="FJ132" s="704"/>
      <c r="FK132" s="706"/>
      <c r="FL132" s="706"/>
      <c r="FM132" s="706"/>
      <c r="FN132" s="706"/>
      <c r="FO132" s="706"/>
      <c r="FP132" s="706"/>
      <c r="FQ132" s="706"/>
      <c r="FR132" s="706"/>
      <c r="FS132" s="706"/>
      <c r="FT132" s="706"/>
      <c r="FU132" s="706"/>
      <c r="FV132" s="706"/>
      <c r="FW132" s="706"/>
      <c r="FX132" s="706"/>
      <c r="FY132" s="706"/>
      <c r="FZ132" s="706"/>
      <c r="GA132" s="706"/>
      <c r="GB132" s="706"/>
      <c r="GC132" s="706"/>
      <c r="GD132" s="706"/>
      <c r="GE132" s="706"/>
      <c r="GF132" s="706"/>
      <c r="GG132" s="706"/>
      <c r="GH132" s="706"/>
      <c r="GI132" s="706"/>
      <c r="GJ132" s="706"/>
      <c r="GK132" s="706"/>
      <c r="GL132" s="706"/>
      <c r="GM132" s="706"/>
      <c r="GN132" s="706"/>
      <c r="GO132" s="704"/>
      <c r="GP132" s="746"/>
      <c r="GQ132" s="704"/>
      <c r="GR132" s="704"/>
      <c r="GS132" s="704"/>
      <c r="GT132" s="704"/>
      <c r="GU132" s="704"/>
      <c r="GV132" s="704"/>
      <c r="GW132" s="704"/>
      <c r="GX132" s="704"/>
      <c r="GY132" s="704"/>
      <c r="GZ132" s="704"/>
      <c r="HA132" s="704"/>
      <c r="HB132" s="704"/>
      <c r="HC132" s="704"/>
      <c r="HD132" s="704"/>
      <c r="HE132" s="704"/>
      <c r="HF132" s="704"/>
      <c r="HG132" s="704"/>
      <c r="HH132" s="704"/>
      <c r="HI132" s="704"/>
      <c r="HJ132" s="704"/>
      <c r="HK132" s="704"/>
      <c r="HL132" s="704"/>
      <c r="HM132" s="704"/>
      <c r="HN132" s="704"/>
      <c r="HO132" s="704"/>
      <c r="HP132" s="704"/>
      <c r="HQ132" s="704"/>
      <c r="HR132" s="704"/>
      <c r="HS132" s="704"/>
      <c r="HT132" s="704"/>
      <c r="HU132" s="704"/>
      <c r="HV132" s="704"/>
      <c r="HW132" s="704"/>
      <c r="HX132" s="704"/>
      <c r="HY132" s="704"/>
      <c r="HZ132" s="704"/>
      <c r="IA132" s="704"/>
      <c r="IB132" s="704"/>
      <c r="IC132" s="704"/>
      <c r="ID132" s="704"/>
      <c r="IE132" s="704"/>
      <c r="IF132" s="704"/>
      <c r="IG132" s="704"/>
      <c r="IH132" s="704"/>
      <c r="II132" s="704"/>
      <c r="IJ132" s="704"/>
      <c r="IK132" s="704"/>
      <c r="IL132" s="704"/>
      <c r="IM132" s="704"/>
      <c r="IN132" s="704"/>
      <c r="IO132" s="704"/>
      <c r="IP132" s="704"/>
      <c r="IQ132" s="704"/>
      <c r="IR132" s="704"/>
      <c r="IS132" s="704"/>
      <c r="IT132" s="704"/>
      <c r="IU132" s="704"/>
      <c r="IV132" s="706"/>
      <c r="IW132" s="706"/>
      <c r="IX132" s="704"/>
      <c r="IY132" s="704"/>
      <c r="IZ132" s="704"/>
      <c r="JI132" s="706"/>
    </row>
    <row r="133" spans="1:274" s="878" customFormat="1" ht="30" customHeight="1" x14ac:dyDescent="0.25">
      <c r="A133" s="691">
        <v>217</v>
      </c>
      <c r="B133" s="693" t="s">
        <v>1206</v>
      </c>
      <c r="C133" s="696">
        <v>204</v>
      </c>
      <c r="D133" s="697">
        <v>632</v>
      </c>
      <c r="E133" s="707">
        <v>5</v>
      </c>
      <c r="F133" s="699" t="s">
        <v>1121</v>
      </c>
      <c r="G133" s="700" t="s">
        <v>1221</v>
      </c>
      <c r="H133" s="762" t="s">
        <v>1127</v>
      </c>
      <c r="I133" s="767" t="s">
        <v>1113</v>
      </c>
      <c r="J133" s="753" t="s">
        <v>1139</v>
      </c>
      <c r="K133" s="761" t="s">
        <v>1115</v>
      </c>
      <c r="L133" s="761" t="s">
        <v>1116</v>
      </c>
      <c r="M133" s="753" t="s">
        <v>1140</v>
      </c>
      <c r="N133" s="753" t="s">
        <v>1141</v>
      </c>
      <c r="O133" s="753" t="s">
        <v>1128</v>
      </c>
      <c r="P133" s="753" t="s">
        <v>1129</v>
      </c>
      <c r="Q133" s="753" t="s">
        <v>1160</v>
      </c>
      <c r="R133" s="753" t="s">
        <v>1160</v>
      </c>
      <c r="S133" s="755">
        <v>2</v>
      </c>
      <c r="T133" s="775">
        <v>2.11</v>
      </c>
      <c r="U133" s="771">
        <v>41456</v>
      </c>
      <c r="V133" s="772">
        <v>42522</v>
      </c>
      <c r="W133" s="874">
        <v>25</v>
      </c>
      <c r="X133" s="875">
        <v>1500000</v>
      </c>
      <c r="Y133" s="875"/>
      <c r="Z133" s="875">
        <f t="shared" si="7"/>
        <v>1500000</v>
      </c>
      <c r="AA133" s="702"/>
      <c r="AB133" s="702"/>
      <c r="AC133" s="702">
        <v>500000</v>
      </c>
      <c r="AD133" s="702">
        <v>500000</v>
      </c>
      <c r="AE133" s="702">
        <v>500000</v>
      </c>
      <c r="AF133" s="702"/>
      <c r="AG133" s="702"/>
      <c r="AH133" s="702"/>
      <c r="AI133" s="717"/>
      <c r="AJ133" s="717"/>
      <c r="AK133" s="717"/>
      <c r="AL133" s="717"/>
      <c r="AM133" s="868">
        <f t="shared" si="8"/>
        <v>1500000</v>
      </c>
      <c r="AN133" s="868">
        <f t="shared" si="9"/>
        <v>0</v>
      </c>
      <c r="AO133" s="760">
        <v>1300000</v>
      </c>
      <c r="AP133" s="868">
        <v>0</v>
      </c>
      <c r="AQ133" s="706"/>
      <c r="AR133" s="706"/>
      <c r="AS133" s="706"/>
      <c r="AT133" s="706"/>
      <c r="AU133" s="706"/>
      <c r="AV133" s="706"/>
      <c r="AW133" s="706"/>
      <c r="AX133" s="706"/>
      <c r="AY133" s="706"/>
      <c r="AZ133" s="706"/>
      <c r="BA133" s="706"/>
      <c r="BB133" s="706"/>
      <c r="BC133" s="706"/>
      <c r="BD133" s="706"/>
      <c r="BE133" s="706"/>
      <c r="BF133" s="706"/>
      <c r="BG133" s="706"/>
      <c r="BH133" s="706"/>
      <c r="BI133" s="706"/>
      <c r="BJ133" s="706"/>
      <c r="BK133" s="706"/>
      <c r="BL133" s="706"/>
      <c r="BM133" s="706"/>
      <c r="BN133" s="706"/>
      <c r="BO133" s="706"/>
      <c r="BP133" s="706"/>
      <c r="BQ133" s="706"/>
      <c r="BR133" s="706"/>
      <c r="BS133" s="706"/>
      <c r="BT133" s="706"/>
      <c r="BU133" s="706"/>
      <c r="BV133" s="706"/>
      <c r="BW133" s="706"/>
      <c r="BX133" s="706"/>
      <c r="BY133" s="706"/>
      <c r="BZ133" s="706"/>
      <c r="CA133" s="706"/>
      <c r="CB133" s="706"/>
      <c r="CC133" s="706"/>
      <c r="CD133" s="706"/>
      <c r="CE133" s="706"/>
      <c r="CF133" s="706"/>
      <c r="CG133" s="706"/>
      <c r="CH133" s="706"/>
      <c r="CI133" s="706"/>
      <c r="CJ133" s="706"/>
      <c r="CK133" s="706"/>
      <c r="CL133" s="706"/>
      <c r="CM133" s="706"/>
      <c r="CN133" s="706"/>
      <c r="CO133" s="706"/>
      <c r="CP133" s="706"/>
      <c r="CQ133" s="706"/>
      <c r="CR133" s="706"/>
      <c r="CS133" s="706"/>
      <c r="CT133" s="706"/>
      <c r="CU133" s="706"/>
      <c r="CV133" s="706"/>
      <c r="CW133" s="706"/>
      <c r="CX133" s="706"/>
      <c r="CY133" s="706"/>
      <c r="CZ133" s="706"/>
      <c r="DA133" s="706"/>
      <c r="DB133" s="706"/>
      <c r="DC133" s="706"/>
      <c r="DD133" s="706"/>
      <c r="DE133" s="706"/>
      <c r="DF133" s="706"/>
      <c r="DG133" s="706"/>
      <c r="DH133" s="706"/>
      <c r="DI133" s="706"/>
      <c r="DJ133" s="706"/>
      <c r="DK133" s="706"/>
      <c r="DL133" s="706"/>
      <c r="DM133" s="706"/>
      <c r="DN133" s="706"/>
      <c r="DO133" s="706"/>
      <c r="DP133" s="706"/>
      <c r="DQ133" s="706"/>
      <c r="DR133" s="706"/>
      <c r="DS133" s="706"/>
      <c r="DT133" s="706"/>
      <c r="DU133" s="706"/>
      <c r="DV133" s="706"/>
      <c r="DW133" s="706"/>
      <c r="DX133" s="706"/>
      <c r="DY133" s="706"/>
      <c r="DZ133" s="706"/>
      <c r="EA133" s="706"/>
      <c r="EB133" s="706"/>
      <c r="EC133" s="706"/>
      <c r="ED133" s="706"/>
      <c r="EE133" s="706"/>
      <c r="EF133" s="706"/>
      <c r="EG133" s="706"/>
      <c r="EH133" s="706"/>
      <c r="EI133" s="706"/>
      <c r="EJ133" s="706"/>
      <c r="EK133" s="706"/>
      <c r="EL133" s="706"/>
      <c r="EM133" s="706"/>
      <c r="EN133" s="706"/>
      <c r="EO133" s="706"/>
      <c r="EP133" s="706"/>
      <c r="EQ133" s="706"/>
      <c r="ER133" s="706"/>
      <c r="ES133" s="706"/>
      <c r="ET133" s="706"/>
      <c r="EU133" s="706"/>
      <c r="EV133" s="706"/>
      <c r="EW133" s="706"/>
      <c r="EX133" s="706"/>
      <c r="EY133" s="706"/>
      <c r="EZ133" s="706"/>
      <c r="FA133" s="706"/>
      <c r="FB133" s="706"/>
      <c r="FC133" s="706"/>
      <c r="FD133" s="706"/>
      <c r="FE133" s="706"/>
      <c r="FF133" s="706"/>
      <c r="FG133" s="706"/>
      <c r="FH133" s="706"/>
      <c r="FI133" s="704"/>
      <c r="FJ133" s="704"/>
      <c r="FK133" s="706"/>
      <c r="FL133" s="706"/>
      <c r="FM133" s="706"/>
      <c r="FN133" s="706"/>
      <c r="FO133" s="706"/>
      <c r="FP133" s="706"/>
      <c r="FQ133" s="706"/>
      <c r="FR133" s="706"/>
      <c r="FS133" s="706"/>
      <c r="FT133" s="706"/>
      <c r="FU133" s="706"/>
      <c r="FV133" s="706"/>
      <c r="FW133" s="706"/>
      <c r="FX133" s="706"/>
      <c r="FY133" s="706"/>
      <c r="FZ133" s="706"/>
      <c r="GA133" s="706"/>
      <c r="GB133" s="706"/>
      <c r="GC133" s="706"/>
      <c r="GD133" s="706"/>
      <c r="GE133" s="706"/>
      <c r="GF133" s="706"/>
      <c r="GG133" s="706"/>
      <c r="GH133" s="706"/>
      <c r="GI133" s="706"/>
      <c r="GJ133" s="706"/>
      <c r="GK133" s="706"/>
      <c r="GL133" s="706"/>
      <c r="GM133" s="706"/>
      <c r="GN133" s="706"/>
      <c r="GO133" s="704"/>
      <c r="GP133" s="746"/>
      <c r="GQ133" s="704"/>
      <c r="GR133" s="704"/>
      <c r="GS133" s="704"/>
      <c r="GT133" s="704"/>
      <c r="GU133" s="704"/>
      <c r="GV133" s="704"/>
      <c r="GW133" s="704"/>
      <c r="GX133" s="704"/>
      <c r="GY133" s="704"/>
      <c r="GZ133" s="704"/>
      <c r="HA133" s="704"/>
      <c r="HB133" s="704"/>
      <c r="HC133" s="704"/>
      <c r="HD133" s="704"/>
      <c r="HE133" s="704"/>
      <c r="HF133" s="704"/>
      <c r="HG133" s="704"/>
      <c r="HH133" s="704"/>
      <c r="HI133" s="704"/>
      <c r="HJ133" s="704"/>
      <c r="HK133" s="704"/>
      <c r="HL133" s="704"/>
      <c r="HM133" s="704"/>
      <c r="HN133" s="704"/>
      <c r="HO133" s="704"/>
      <c r="HP133" s="704"/>
      <c r="HQ133" s="704"/>
      <c r="HR133" s="704"/>
      <c r="HS133" s="704"/>
      <c r="HT133" s="704"/>
      <c r="HU133" s="704"/>
      <c r="HV133" s="704"/>
      <c r="HW133" s="704"/>
      <c r="HX133" s="704"/>
      <c r="HY133" s="704"/>
      <c r="HZ133" s="704"/>
      <c r="IA133" s="704"/>
      <c r="IB133" s="704"/>
      <c r="IC133" s="704"/>
      <c r="ID133" s="704"/>
      <c r="IE133" s="704"/>
      <c r="IF133" s="704"/>
      <c r="IG133" s="704"/>
      <c r="IH133" s="704"/>
      <c r="II133" s="704"/>
      <c r="IJ133" s="704"/>
      <c r="IK133" s="704"/>
      <c r="IL133" s="704"/>
      <c r="IM133" s="704"/>
      <c r="IN133" s="704"/>
      <c r="IO133" s="704"/>
      <c r="IP133" s="704"/>
      <c r="IQ133" s="704"/>
      <c r="IR133" s="704"/>
      <c r="IS133" s="704"/>
      <c r="IT133" s="704"/>
      <c r="IU133" s="704"/>
      <c r="IV133" s="706"/>
      <c r="IW133" s="706"/>
      <c r="IX133" s="704"/>
      <c r="IY133" s="704"/>
      <c r="IZ133" s="704"/>
      <c r="JI133" s="706"/>
    </row>
    <row r="134" spans="1:274" s="706" customFormat="1" ht="23.1" customHeight="1" x14ac:dyDescent="0.25">
      <c r="A134" s="691">
        <v>218</v>
      </c>
      <c r="B134" s="693" t="s">
        <v>1206</v>
      </c>
      <c r="C134" s="696">
        <v>204</v>
      </c>
      <c r="D134" s="697">
        <v>632</v>
      </c>
      <c r="E134" s="707" t="s">
        <v>1122</v>
      </c>
      <c r="F134" s="699" t="s">
        <v>1121</v>
      </c>
      <c r="G134" s="700" t="s">
        <v>1220</v>
      </c>
      <c r="H134" s="762" t="s">
        <v>1127</v>
      </c>
      <c r="I134" s="767" t="s">
        <v>1113</v>
      </c>
      <c r="J134" s="753" t="s">
        <v>1139</v>
      </c>
      <c r="K134" s="761" t="s">
        <v>1115</v>
      </c>
      <c r="L134" s="761" t="s">
        <v>1116</v>
      </c>
      <c r="M134" s="753" t="s">
        <v>1140</v>
      </c>
      <c r="N134" s="753" t="s">
        <v>1141</v>
      </c>
      <c r="O134" s="753" t="s">
        <v>1128</v>
      </c>
      <c r="P134" s="753" t="s">
        <v>1129</v>
      </c>
      <c r="Q134" s="753" t="s">
        <v>1160</v>
      </c>
      <c r="R134" s="753" t="s">
        <v>1160</v>
      </c>
      <c r="S134" s="755">
        <v>2</v>
      </c>
      <c r="T134" s="775">
        <v>2.11</v>
      </c>
      <c r="U134" s="771">
        <v>41456</v>
      </c>
      <c r="V134" s="772">
        <v>42522</v>
      </c>
      <c r="W134" s="874">
        <v>25</v>
      </c>
      <c r="X134" s="875"/>
      <c r="Y134" s="875"/>
      <c r="Z134" s="875">
        <f t="shared" si="7"/>
        <v>0</v>
      </c>
      <c r="AA134" s="702"/>
      <c r="AB134" s="702"/>
      <c r="AC134" s="702"/>
      <c r="AD134" s="702"/>
      <c r="AE134" s="702"/>
      <c r="AF134" s="702"/>
      <c r="AG134" s="702"/>
      <c r="AH134" s="702"/>
      <c r="AI134" s="717"/>
      <c r="AJ134" s="717"/>
      <c r="AK134" s="717"/>
      <c r="AL134" s="717"/>
      <c r="AM134" s="868">
        <f t="shared" si="8"/>
        <v>0</v>
      </c>
      <c r="AN134" s="868">
        <f t="shared" si="9"/>
        <v>0</v>
      </c>
      <c r="AO134" s="760"/>
      <c r="AP134" s="868">
        <v>1300000</v>
      </c>
      <c r="FI134" s="704"/>
      <c r="FJ134" s="704"/>
      <c r="GO134" s="704"/>
      <c r="GP134" s="746"/>
      <c r="GQ134" s="704"/>
      <c r="GR134" s="704"/>
      <c r="GS134" s="704"/>
      <c r="GT134" s="704"/>
      <c r="GU134" s="704"/>
      <c r="GV134" s="704"/>
      <c r="GW134" s="704"/>
      <c r="GX134" s="704"/>
      <c r="GY134" s="704"/>
      <c r="GZ134" s="704"/>
      <c r="HA134" s="704"/>
      <c r="HB134" s="704"/>
      <c r="HC134" s="704"/>
      <c r="HD134" s="704"/>
      <c r="HE134" s="704"/>
      <c r="HF134" s="704"/>
      <c r="HG134" s="704"/>
      <c r="HH134" s="704"/>
      <c r="HI134" s="704"/>
      <c r="HJ134" s="704"/>
      <c r="HK134" s="704"/>
      <c r="HL134" s="704"/>
      <c r="HM134" s="704"/>
      <c r="HN134" s="704"/>
      <c r="HO134" s="704"/>
      <c r="HP134" s="704"/>
      <c r="HQ134" s="704"/>
      <c r="HR134" s="704"/>
      <c r="HS134" s="704"/>
      <c r="HT134" s="704"/>
      <c r="HU134" s="704"/>
      <c r="HV134" s="704"/>
      <c r="HW134" s="704"/>
      <c r="HX134" s="704"/>
      <c r="HY134" s="704"/>
      <c r="HZ134" s="704"/>
      <c r="IA134" s="704"/>
      <c r="IB134" s="704"/>
      <c r="IC134" s="704"/>
      <c r="ID134" s="704"/>
      <c r="IE134" s="704"/>
      <c r="IF134" s="704"/>
      <c r="IG134" s="704"/>
      <c r="IH134" s="704"/>
      <c r="II134" s="704"/>
      <c r="IJ134" s="704"/>
      <c r="IK134" s="704"/>
      <c r="IL134" s="704"/>
      <c r="IM134" s="704"/>
      <c r="IN134" s="704"/>
      <c r="IO134" s="704"/>
      <c r="IP134" s="704"/>
      <c r="IQ134" s="704"/>
      <c r="IR134" s="704"/>
      <c r="IS134" s="704"/>
      <c r="IT134" s="704"/>
      <c r="IU134" s="704"/>
      <c r="IX134" s="704"/>
      <c r="IY134" s="704"/>
      <c r="IZ134" s="704"/>
      <c r="JA134" s="878"/>
      <c r="JB134" s="878"/>
      <c r="JC134" s="878"/>
      <c r="JD134" s="878"/>
      <c r="JE134" s="878"/>
      <c r="JF134" s="878"/>
      <c r="JG134" s="878"/>
      <c r="JH134" s="878"/>
      <c r="JJ134" s="878"/>
      <c r="JK134" s="878"/>
      <c r="JL134" s="878"/>
      <c r="JM134" s="878"/>
      <c r="JN134" s="878"/>
    </row>
    <row r="135" spans="1:274" s="706" customFormat="1" ht="23.25" customHeight="1" x14ac:dyDescent="0.25">
      <c r="A135" s="691">
        <v>219</v>
      </c>
      <c r="B135" s="693" t="s">
        <v>1206</v>
      </c>
      <c r="C135" s="696">
        <v>204</v>
      </c>
      <c r="D135" s="697">
        <v>632</v>
      </c>
      <c r="E135" s="707" t="s">
        <v>1122</v>
      </c>
      <c r="F135" s="699" t="s">
        <v>1121</v>
      </c>
      <c r="G135" s="700" t="s">
        <v>1219</v>
      </c>
      <c r="H135" s="762" t="s">
        <v>1127</v>
      </c>
      <c r="I135" s="767" t="s">
        <v>1113</v>
      </c>
      <c r="J135" s="753" t="s">
        <v>1139</v>
      </c>
      <c r="K135" s="761" t="s">
        <v>1115</v>
      </c>
      <c r="L135" s="761" t="s">
        <v>1116</v>
      </c>
      <c r="M135" s="753" t="s">
        <v>1140</v>
      </c>
      <c r="N135" s="753" t="s">
        <v>1141</v>
      </c>
      <c r="O135" s="753" t="s">
        <v>1128</v>
      </c>
      <c r="P135" s="753" t="s">
        <v>1129</v>
      </c>
      <c r="Q135" s="753" t="s">
        <v>1160</v>
      </c>
      <c r="R135" s="753" t="s">
        <v>1160</v>
      </c>
      <c r="S135" s="755">
        <v>2</v>
      </c>
      <c r="T135" s="775">
        <v>2.11</v>
      </c>
      <c r="U135" s="771">
        <v>41456</v>
      </c>
      <c r="V135" s="772">
        <v>42522</v>
      </c>
      <c r="W135" s="874">
        <v>25</v>
      </c>
      <c r="X135" s="875"/>
      <c r="Y135" s="875"/>
      <c r="Z135" s="875">
        <f t="shared" si="7"/>
        <v>0</v>
      </c>
      <c r="AA135" s="702"/>
      <c r="AB135" s="702"/>
      <c r="AC135" s="702"/>
      <c r="AD135" s="702"/>
      <c r="AE135" s="702"/>
      <c r="AF135" s="702"/>
      <c r="AG135" s="702"/>
      <c r="AH135" s="702"/>
      <c r="AI135" s="717"/>
      <c r="AJ135" s="717"/>
      <c r="AK135" s="717"/>
      <c r="AL135" s="717"/>
      <c r="AM135" s="868">
        <f t="shared" si="8"/>
        <v>0</v>
      </c>
      <c r="AN135" s="868">
        <f t="shared" si="9"/>
        <v>0</v>
      </c>
      <c r="AO135" s="760">
        <v>1500000</v>
      </c>
      <c r="AP135" s="868"/>
      <c r="FI135" s="704"/>
      <c r="FJ135" s="704"/>
      <c r="GO135" s="704"/>
      <c r="GP135" s="746"/>
      <c r="GQ135" s="704"/>
      <c r="GR135" s="704"/>
      <c r="GS135" s="704"/>
      <c r="GT135" s="704"/>
      <c r="GU135" s="704"/>
      <c r="GV135" s="704"/>
      <c r="GW135" s="704"/>
      <c r="GX135" s="704"/>
      <c r="GY135" s="704"/>
      <c r="GZ135" s="704"/>
      <c r="HA135" s="704"/>
      <c r="HB135" s="704"/>
      <c r="HC135" s="704"/>
      <c r="HD135" s="704"/>
      <c r="HE135" s="704"/>
      <c r="HF135" s="704"/>
      <c r="HG135" s="704"/>
      <c r="HH135" s="704"/>
      <c r="HI135" s="704"/>
      <c r="HJ135" s="704"/>
      <c r="HK135" s="704"/>
      <c r="HL135" s="704"/>
      <c r="HM135" s="704"/>
      <c r="HN135" s="704"/>
      <c r="HO135" s="704"/>
      <c r="HP135" s="704"/>
      <c r="HQ135" s="704"/>
      <c r="HR135" s="704"/>
      <c r="HS135" s="704"/>
      <c r="HT135" s="704"/>
      <c r="HU135" s="704"/>
      <c r="HV135" s="704"/>
      <c r="HW135" s="704"/>
      <c r="HX135" s="704"/>
      <c r="HY135" s="704"/>
      <c r="HZ135" s="704"/>
      <c r="IA135" s="704"/>
      <c r="IB135" s="704"/>
      <c r="IC135" s="704"/>
      <c r="ID135" s="704"/>
      <c r="IE135" s="704"/>
      <c r="IF135" s="704"/>
      <c r="IG135" s="704"/>
      <c r="IH135" s="704"/>
      <c r="II135" s="704"/>
      <c r="IJ135" s="704"/>
      <c r="IK135" s="704"/>
      <c r="IL135" s="704"/>
      <c r="IM135" s="704"/>
      <c r="IN135" s="704"/>
      <c r="IO135" s="704"/>
      <c r="IP135" s="704"/>
      <c r="IQ135" s="704"/>
      <c r="IR135" s="704"/>
      <c r="IS135" s="704"/>
      <c r="IT135" s="704"/>
      <c r="IU135" s="704"/>
      <c r="IX135" s="704"/>
      <c r="IY135" s="704"/>
      <c r="IZ135" s="704"/>
      <c r="JA135" s="878"/>
      <c r="JB135" s="878"/>
      <c r="JC135" s="878"/>
      <c r="JD135" s="878"/>
      <c r="JE135" s="878"/>
      <c r="JF135" s="878"/>
      <c r="JG135" s="878"/>
      <c r="JH135" s="878"/>
      <c r="JJ135" s="878"/>
      <c r="JK135" s="878"/>
      <c r="JL135" s="878"/>
      <c r="JM135" s="878"/>
      <c r="JN135" s="878"/>
    </row>
    <row r="136" spans="1:274" s="706" customFormat="1" ht="22.5" x14ac:dyDescent="0.2">
      <c r="A136" s="691">
        <v>220</v>
      </c>
      <c r="B136" s="693" t="s">
        <v>1154</v>
      </c>
      <c r="C136" s="696">
        <v>205</v>
      </c>
      <c r="D136" s="697">
        <v>632</v>
      </c>
      <c r="E136" s="707" t="s">
        <v>1122</v>
      </c>
      <c r="F136" s="699" t="s">
        <v>1121</v>
      </c>
      <c r="G136" s="700" t="s">
        <v>1164</v>
      </c>
      <c r="H136" s="751" t="s">
        <v>1127</v>
      </c>
      <c r="I136" s="767" t="s">
        <v>1113</v>
      </c>
      <c r="J136" s="753" t="s">
        <v>1139</v>
      </c>
      <c r="K136" s="761" t="s">
        <v>1115</v>
      </c>
      <c r="L136" s="761" t="s">
        <v>1116</v>
      </c>
      <c r="M136" s="753" t="s">
        <v>1140</v>
      </c>
      <c r="N136" s="753" t="s">
        <v>1155</v>
      </c>
      <c r="O136" s="753" t="s">
        <v>1155</v>
      </c>
      <c r="P136" s="753" t="s">
        <v>1156</v>
      </c>
      <c r="Q136" s="753" t="s">
        <v>1160</v>
      </c>
      <c r="R136" s="753" t="s">
        <v>1160</v>
      </c>
      <c r="S136" s="755">
        <v>1</v>
      </c>
      <c r="T136" s="763">
        <v>1.3</v>
      </c>
      <c r="U136" s="771">
        <v>41456</v>
      </c>
      <c r="V136" s="772">
        <v>42522</v>
      </c>
      <c r="W136" s="701">
        <v>25</v>
      </c>
      <c r="X136" s="875"/>
      <c r="Y136" s="877"/>
      <c r="Z136" s="875">
        <f t="shared" si="7"/>
        <v>0</v>
      </c>
      <c r="AA136" s="702"/>
      <c r="AB136" s="702"/>
      <c r="AC136" s="702"/>
      <c r="AD136" s="702"/>
      <c r="AE136" s="702"/>
      <c r="AF136" s="702"/>
      <c r="AG136" s="702"/>
      <c r="AH136" s="702"/>
      <c r="AI136" s="691"/>
      <c r="AJ136" s="691"/>
      <c r="AK136" s="691"/>
      <c r="AL136" s="691"/>
      <c r="AM136" s="868">
        <f t="shared" si="8"/>
        <v>0</v>
      </c>
      <c r="AN136" s="868">
        <f t="shared" si="9"/>
        <v>0</v>
      </c>
      <c r="AO136" s="760"/>
      <c r="AP136" s="868">
        <f>450000-370200</f>
        <v>79800</v>
      </c>
      <c r="AR136" s="704"/>
      <c r="AS136" s="704"/>
      <c r="AT136" s="704"/>
      <c r="AU136" s="704"/>
      <c r="AV136" s="704"/>
      <c r="AW136" s="704"/>
      <c r="AX136" s="704"/>
      <c r="AY136" s="704"/>
      <c r="AZ136" s="704"/>
      <c r="BA136" s="704"/>
      <c r="BB136" s="704"/>
      <c r="BC136" s="704"/>
      <c r="BD136" s="704"/>
      <c r="BE136" s="704"/>
      <c r="BF136" s="704"/>
      <c r="BG136" s="704"/>
      <c r="BH136" s="704"/>
      <c r="BI136" s="704"/>
      <c r="BJ136" s="704"/>
      <c r="BK136" s="704"/>
      <c r="BL136" s="704"/>
      <c r="BM136" s="704"/>
      <c r="BN136" s="704"/>
      <c r="BO136" s="704"/>
      <c r="BP136" s="704"/>
      <c r="BQ136" s="704"/>
      <c r="BR136" s="704"/>
      <c r="BS136" s="704"/>
      <c r="BT136" s="704"/>
      <c r="BU136" s="704"/>
      <c r="BV136" s="704"/>
      <c r="BW136" s="704"/>
      <c r="BX136" s="704"/>
      <c r="BY136" s="704"/>
      <c r="BZ136" s="704"/>
      <c r="CA136" s="704"/>
      <c r="CB136" s="704"/>
      <c r="CC136" s="704"/>
      <c r="CD136" s="704"/>
      <c r="CE136" s="704"/>
      <c r="CF136" s="704"/>
      <c r="CG136" s="704"/>
      <c r="CH136" s="704"/>
      <c r="CI136" s="704"/>
      <c r="CJ136" s="704"/>
      <c r="CK136" s="704"/>
      <c r="CL136" s="704"/>
      <c r="CM136" s="704"/>
      <c r="CN136" s="704"/>
      <c r="CO136" s="704"/>
      <c r="CP136" s="704"/>
      <c r="CQ136" s="704"/>
      <c r="CR136" s="704"/>
      <c r="CS136" s="704"/>
      <c r="CT136" s="704"/>
      <c r="CU136" s="704"/>
      <c r="CV136" s="704"/>
      <c r="CW136" s="704"/>
      <c r="CX136" s="704"/>
      <c r="CY136" s="704"/>
      <c r="CZ136" s="704"/>
      <c r="DA136" s="704"/>
      <c r="DB136" s="704"/>
      <c r="DC136" s="704"/>
      <c r="DD136" s="704"/>
      <c r="DE136" s="704"/>
      <c r="DF136" s="704"/>
      <c r="DG136" s="704"/>
      <c r="DH136" s="704"/>
      <c r="DI136" s="704"/>
      <c r="DJ136" s="704"/>
      <c r="DK136" s="704"/>
      <c r="DL136" s="704"/>
      <c r="DM136" s="704"/>
      <c r="DN136" s="704"/>
      <c r="DO136" s="704"/>
      <c r="DP136" s="704"/>
      <c r="DQ136" s="704"/>
      <c r="DR136" s="704"/>
      <c r="DS136" s="704"/>
      <c r="DT136" s="704"/>
      <c r="DU136" s="704"/>
      <c r="DV136" s="704"/>
      <c r="DW136" s="704"/>
      <c r="DX136" s="704"/>
      <c r="DY136" s="704"/>
      <c r="DZ136" s="704"/>
      <c r="EA136" s="704"/>
      <c r="EB136" s="704"/>
      <c r="EC136" s="704"/>
      <c r="ED136" s="704"/>
      <c r="EE136" s="704"/>
      <c r="EF136" s="704"/>
      <c r="EG136" s="704"/>
      <c r="EH136" s="704"/>
      <c r="EI136" s="704"/>
      <c r="EJ136" s="704"/>
      <c r="EK136" s="704"/>
      <c r="EL136" s="704"/>
      <c r="EM136" s="704"/>
      <c r="EN136" s="704"/>
      <c r="EO136" s="704"/>
      <c r="EP136" s="704"/>
      <c r="EQ136" s="704"/>
      <c r="ER136" s="704"/>
      <c r="ES136" s="704"/>
      <c r="ET136" s="704"/>
      <c r="EU136" s="704"/>
      <c r="EV136" s="704"/>
      <c r="EW136" s="704"/>
      <c r="EX136" s="704"/>
      <c r="EY136" s="704"/>
      <c r="EZ136" s="704"/>
      <c r="FA136" s="704"/>
      <c r="FB136" s="704"/>
      <c r="FC136" s="704"/>
      <c r="FD136" s="704"/>
      <c r="FE136" s="704"/>
      <c r="FF136" s="704"/>
      <c r="FG136" s="704"/>
      <c r="FI136" s="704"/>
      <c r="FJ136" s="704"/>
      <c r="FK136" s="711"/>
      <c r="FL136" s="711"/>
      <c r="FM136" s="711"/>
      <c r="FN136" s="711"/>
      <c r="FO136" s="711"/>
      <c r="FP136" s="711"/>
      <c r="FQ136" s="711"/>
      <c r="FR136" s="711"/>
      <c r="FS136" s="711"/>
      <c r="FT136" s="711"/>
      <c r="FU136" s="711"/>
      <c r="FV136" s="711"/>
      <c r="FW136" s="711"/>
      <c r="FX136" s="711"/>
      <c r="FY136" s="711"/>
      <c r="FZ136" s="711"/>
      <c r="GA136" s="711"/>
      <c r="GB136" s="711"/>
      <c r="GC136" s="711"/>
      <c r="GD136" s="711"/>
      <c r="GE136" s="711"/>
      <c r="GF136" s="711"/>
      <c r="GG136" s="711"/>
      <c r="GH136" s="711"/>
      <c r="GI136" s="711"/>
      <c r="GJ136" s="711"/>
      <c r="GK136" s="711"/>
      <c r="GL136" s="711"/>
      <c r="GM136" s="711"/>
      <c r="GN136" s="704"/>
      <c r="GO136" s="704"/>
      <c r="GP136" s="746"/>
      <c r="GQ136" s="704"/>
      <c r="GR136" s="704"/>
      <c r="GS136" s="704"/>
      <c r="GT136" s="704"/>
      <c r="GU136" s="704"/>
      <c r="GV136" s="704"/>
      <c r="GW136" s="704"/>
      <c r="GX136" s="704"/>
      <c r="GY136" s="704"/>
      <c r="GZ136" s="704"/>
      <c r="HA136" s="704"/>
      <c r="HB136" s="704"/>
      <c r="HC136" s="704"/>
      <c r="HD136" s="704"/>
      <c r="HE136" s="704"/>
      <c r="HF136" s="704"/>
      <c r="HG136" s="704"/>
      <c r="HH136" s="704"/>
      <c r="HI136" s="704"/>
      <c r="HJ136" s="704"/>
      <c r="HK136" s="704"/>
      <c r="HL136" s="704"/>
      <c r="HM136" s="704"/>
      <c r="HN136" s="704"/>
      <c r="HO136" s="704"/>
      <c r="HP136" s="704"/>
      <c r="HQ136" s="704"/>
      <c r="HR136" s="704"/>
      <c r="HS136" s="704"/>
      <c r="HT136" s="704"/>
      <c r="HU136" s="704"/>
      <c r="HV136" s="704"/>
      <c r="HW136" s="704"/>
      <c r="HX136" s="704"/>
      <c r="HY136" s="704"/>
      <c r="HZ136" s="704"/>
      <c r="IA136" s="704"/>
      <c r="IB136" s="704"/>
      <c r="IC136" s="704"/>
      <c r="ID136" s="704"/>
      <c r="IE136" s="704"/>
      <c r="IF136" s="704"/>
      <c r="IG136" s="704"/>
      <c r="IH136" s="704"/>
      <c r="II136" s="704"/>
      <c r="IJ136" s="704"/>
      <c r="IK136" s="704"/>
      <c r="IL136" s="704"/>
      <c r="IM136" s="704"/>
      <c r="IN136" s="704"/>
      <c r="IO136" s="704"/>
      <c r="IP136" s="704"/>
      <c r="IQ136" s="704"/>
      <c r="IR136" s="704"/>
      <c r="IS136" s="704"/>
      <c r="IT136" s="704"/>
      <c r="IU136" s="704"/>
      <c r="IV136" s="704"/>
      <c r="IW136" s="704"/>
      <c r="IX136" s="704"/>
      <c r="IY136" s="704"/>
      <c r="IZ136" s="704"/>
    </row>
    <row r="137" spans="1:274" s="706" customFormat="1" ht="23.25" customHeight="1" x14ac:dyDescent="0.25">
      <c r="A137" s="691">
        <v>221</v>
      </c>
      <c r="B137" s="693" t="s">
        <v>1154</v>
      </c>
      <c r="C137" s="696">
        <v>205</v>
      </c>
      <c r="D137" s="697">
        <v>632</v>
      </c>
      <c r="E137" s="707" t="s">
        <v>1122</v>
      </c>
      <c r="F137" s="699" t="s">
        <v>1121</v>
      </c>
      <c r="G137" s="700" t="s">
        <v>1157</v>
      </c>
      <c r="H137" s="751" t="s">
        <v>1127</v>
      </c>
      <c r="I137" s="752" t="s">
        <v>1113</v>
      </c>
      <c r="J137" s="753" t="s">
        <v>1139</v>
      </c>
      <c r="K137" s="770" t="s">
        <v>1115</v>
      </c>
      <c r="L137" s="753" t="s">
        <v>1124</v>
      </c>
      <c r="M137" s="753" t="s">
        <v>1140</v>
      </c>
      <c r="N137" s="753" t="s">
        <v>1155</v>
      </c>
      <c r="O137" s="753" t="s">
        <v>1155</v>
      </c>
      <c r="P137" s="754" t="s">
        <v>1156</v>
      </c>
      <c r="Q137" s="765" t="s">
        <v>1160</v>
      </c>
      <c r="R137" s="765" t="s">
        <v>1160</v>
      </c>
      <c r="S137" s="755">
        <v>1</v>
      </c>
      <c r="T137" s="763">
        <v>1.3</v>
      </c>
      <c r="U137" s="757">
        <v>41456</v>
      </c>
      <c r="V137" s="758">
        <v>41791</v>
      </c>
      <c r="W137" s="701">
        <v>25</v>
      </c>
      <c r="X137" s="875"/>
      <c r="Y137" s="877"/>
      <c r="Z137" s="875">
        <f t="shared" si="7"/>
        <v>0</v>
      </c>
      <c r="AA137" s="702"/>
      <c r="AB137" s="702"/>
      <c r="AC137" s="702"/>
      <c r="AD137" s="702"/>
      <c r="AE137" s="702"/>
      <c r="AF137" s="702"/>
      <c r="AG137" s="702"/>
      <c r="AH137" s="702"/>
      <c r="AI137" s="691"/>
      <c r="AJ137" s="691"/>
      <c r="AK137" s="691"/>
      <c r="AL137" s="691"/>
      <c r="AM137" s="868">
        <f t="shared" si="8"/>
        <v>0</v>
      </c>
      <c r="AN137" s="868">
        <f t="shared" si="9"/>
        <v>0</v>
      </c>
      <c r="AO137" s="760">
        <v>774300</v>
      </c>
      <c r="AP137" s="868">
        <v>3000000</v>
      </c>
      <c r="AR137" s="704"/>
      <c r="AS137" s="704"/>
      <c r="AT137" s="704"/>
      <c r="AU137" s="704"/>
      <c r="AV137" s="704"/>
      <c r="AW137" s="704"/>
      <c r="AX137" s="704"/>
      <c r="AY137" s="704"/>
      <c r="AZ137" s="704"/>
      <c r="BA137" s="704"/>
      <c r="BB137" s="704"/>
      <c r="BC137" s="704"/>
      <c r="BD137" s="704"/>
      <c r="BE137" s="704"/>
      <c r="BF137" s="704"/>
      <c r="BG137" s="704"/>
      <c r="BH137" s="704"/>
      <c r="BI137" s="704"/>
      <c r="BJ137" s="704"/>
      <c r="BK137" s="704"/>
      <c r="BL137" s="704"/>
      <c r="BM137" s="704"/>
      <c r="BN137" s="704"/>
      <c r="BO137" s="704"/>
      <c r="BP137" s="704"/>
      <c r="BQ137" s="704"/>
      <c r="BR137" s="704"/>
      <c r="BS137" s="704"/>
      <c r="BT137" s="704"/>
      <c r="BU137" s="704"/>
      <c r="BV137" s="704"/>
      <c r="BW137" s="704"/>
      <c r="BX137" s="704"/>
      <c r="BY137" s="704"/>
      <c r="BZ137" s="704"/>
      <c r="CA137" s="704"/>
      <c r="CB137" s="704"/>
      <c r="CC137" s="704"/>
      <c r="CD137" s="704"/>
      <c r="CE137" s="704"/>
      <c r="CF137" s="704"/>
      <c r="CG137" s="704"/>
      <c r="CH137" s="704"/>
      <c r="CI137" s="704"/>
      <c r="CJ137" s="704"/>
      <c r="CK137" s="704"/>
      <c r="CL137" s="704"/>
      <c r="CM137" s="704"/>
      <c r="CN137" s="704"/>
      <c r="CO137" s="704"/>
      <c r="CP137" s="704"/>
      <c r="CQ137" s="704"/>
      <c r="CR137" s="704"/>
      <c r="CS137" s="704"/>
      <c r="CT137" s="704"/>
      <c r="CU137" s="704"/>
      <c r="CV137" s="704"/>
      <c r="CW137" s="704"/>
      <c r="CX137" s="704"/>
      <c r="CY137" s="704"/>
      <c r="CZ137" s="704"/>
      <c r="DA137" s="704"/>
      <c r="DB137" s="704"/>
      <c r="DC137" s="704"/>
      <c r="DD137" s="704"/>
      <c r="DE137" s="704"/>
      <c r="DF137" s="704"/>
      <c r="DG137" s="704"/>
      <c r="DH137" s="704"/>
      <c r="DI137" s="704"/>
      <c r="DJ137" s="704"/>
      <c r="DK137" s="704"/>
      <c r="DL137" s="704"/>
      <c r="DM137" s="704"/>
      <c r="DN137" s="704"/>
      <c r="DO137" s="704"/>
      <c r="DP137" s="704"/>
      <c r="DQ137" s="704"/>
      <c r="DR137" s="704"/>
      <c r="DS137" s="704"/>
      <c r="DT137" s="704"/>
      <c r="DU137" s="704"/>
      <c r="DV137" s="704"/>
      <c r="DW137" s="704"/>
      <c r="DX137" s="704"/>
      <c r="DY137" s="704"/>
      <c r="DZ137" s="704"/>
      <c r="EA137" s="704"/>
      <c r="EB137" s="704"/>
      <c r="EC137" s="704"/>
      <c r="ED137" s="704"/>
      <c r="EE137" s="704"/>
      <c r="EF137" s="704"/>
      <c r="EG137" s="704"/>
      <c r="EH137" s="704"/>
      <c r="EI137" s="704"/>
      <c r="EJ137" s="704"/>
      <c r="EK137" s="704"/>
      <c r="EL137" s="704"/>
      <c r="EM137" s="704"/>
      <c r="EN137" s="704"/>
      <c r="EO137" s="704"/>
      <c r="EP137" s="704"/>
      <c r="EQ137" s="704"/>
      <c r="ER137" s="704"/>
      <c r="ES137" s="704"/>
      <c r="ET137" s="704"/>
      <c r="EU137" s="704"/>
      <c r="EV137" s="704"/>
      <c r="EW137" s="704"/>
      <c r="EX137" s="704"/>
      <c r="EY137" s="704"/>
      <c r="EZ137" s="704"/>
      <c r="FA137" s="704"/>
      <c r="FB137" s="704"/>
      <c r="FC137" s="704"/>
      <c r="FD137" s="704"/>
      <c r="FE137" s="704"/>
      <c r="FF137" s="704"/>
      <c r="FG137" s="704"/>
      <c r="FI137" s="704"/>
      <c r="FJ137" s="704"/>
      <c r="FK137" s="711"/>
      <c r="FL137" s="711"/>
      <c r="FM137" s="711"/>
      <c r="FN137" s="711"/>
      <c r="FO137" s="711"/>
      <c r="FP137" s="711"/>
      <c r="FQ137" s="711"/>
      <c r="FR137" s="711"/>
      <c r="FS137" s="711"/>
      <c r="FT137" s="711"/>
      <c r="FU137" s="711"/>
      <c r="FV137" s="711"/>
      <c r="FW137" s="711"/>
      <c r="FX137" s="711"/>
      <c r="FY137" s="711"/>
      <c r="FZ137" s="711"/>
      <c r="GA137" s="711"/>
      <c r="GB137" s="711"/>
      <c r="GC137" s="711"/>
      <c r="GD137" s="711"/>
      <c r="GE137" s="711"/>
      <c r="GF137" s="711"/>
      <c r="GG137" s="711"/>
      <c r="GH137" s="711"/>
      <c r="GI137" s="711"/>
      <c r="GJ137" s="711"/>
      <c r="GK137" s="711"/>
      <c r="GL137" s="711"/>
      <c r="GM137" s="711"/>
      <c r="GN137" s="704"/>
      <c r="GO137" s="704"/>
      <c r="GP137" s="746"/>
      <c r="GQ137" s="704"/>
      <c r="GR137" s="704"/>
      <c r="GS137" s="704"/>
      <c r="GT137" s="704"/>
      <c r="GU137" s="704"/>
      <c r="GV137" s="704"/>
      <c r="GW137" s="704"/>
      <c r="GX137" s="704"/>
      <c r="GY137" s="704"/>
      <c r="GZ137" s="704"/>
      <c r="HA137" s="704"/>
      <c r="HB137" s="704"/>
      <c r="HC137" s="704"/>
      <c r="HD137" s="704"/>
      <c r="HE137" s="704"/>
      <c r="HF137" s="704"/>
      <c r="HG137" s="704"/>
      <c r="HH137" s="704"/>
      <c r="HI137" s="704"/>
      <c r="HJ137" s="704"/>
      <c r="HK137" s="704"/>
      <c r="HL137" s="704"/>
      <c r="HM137" s="704"/>
      <c r="HN137" s="704"/>
      <c r="HO137" s="704"/>
      <c r="HP137" s="704"/>
      <c r="HQ137" s="704"/>
      <c r="HR137" s="704"/>
      <c r="HS137" s="704"/>
      <c r="HT137" s="704"/>
      <c r="HU137" s="704"/>
      <c r="HV137" s="704"/>
      <c r="HW137" s="704"/>
      <c r="HX137" s="704"/>
      <c r="HY137" s="704"/>
      <c r="HZ137" s="704"/>
      <c r="IX137" s="704"/>
      <c r="IY137" s="704"/>
      <c r="IZ137" s="704"/>
      <c r="JA137" s="878"/>
      <c r="JB137" s="878"/>
      <c r="JC137" s="878"/>
      <c r="JD137" s="878"/>
      <c r="JE137" s="878"/>
      <c r="JF137" s="878"/>
      <c r="JG137" s="878"/>
      <c r="JH137" s="878"/>
    </row>
    <row r="138" spans="1:274" s="706" customFormat="1" ht="24.95" customHeight="1" x14ac:dyDescent="0.25">
      <c r="A138" s="691">
        <v>225</v>
      </c>
      <c r="B138" s="693" t="s">
        <v>1206</v>
      </c>
      <c r="C138" s="696">
        <v>216</v>
      </c>
      <c r="D138" s="697">
        <v>632</v>
      </c>
      <c r="E138" s="707">
        <v>15</v>
      </c>
      <c r="F138" s="699" t="s">
        <v>1121</v>
      </c>
      <c r="G138" s="700" t="s">
        <v>1225</v>
      </c>
      <c r="H138" s="751" t="s">
        <v>1127</v>
      </c>
      <c r="I138" s="752" t="s">
        <v>1113</v>
      </c>
      <c r="J138" s="753" t="s">
        <v>1139</v>
      </c>
      <c r="K138" s="770" t="s">
        <v>1115</v>
      </c>
      <c r="L138" s="770" t="s">
        <v>1116</v>
      </c>
      <c r="M138" s="753" t="s">
        <v>1140</v>
      </c>
      <c r="N138" s="753" t="s">
        <v>1141</v>
      </c>
      <c r="O138" s="753" t="s">
        <v>1128</v>
      </c>
      <c r="P138" s="753" t="s">
        <v>1227</v>
      </c>
      <c r="Q138" s="753" t="s">
        <v>1160</v>
      </c>
      <c r="R138" s="753" t="s">
        <v>1160</v>
      </c>
      <c r="S138" s="755">
        <v>2</v>
      </c>
      <c r="T138" s="775">
        <v>2.11</v>
      </c>
      <c r="U138" s="771">
        <v>41456</v>
      </c>
      <c r="V138" s="758">
        <v>41791</v>
      </c>
      <c r="W138" s="701">
        <v>25</v>
      </c>
      <c r="X138" s="875">
        <v>107700</v>
      </c>
      <c r="Y138" s="877"/>
      <c r="Z138" s="875">
        <f t="shared" si="7"/>
        <v>107700</v>
      </c>
      <c r="AA138" s="702"/>
      <c r="AB138" s="702"/>
      <c r="AC138" s="702"/>
      <c r="AD138" s="702">
        <v>107700</v>
      </c>
      <c r="AE138" s="702"/>
      <c r="AF138" s="702"/>
      <c r="AG138" s="702"/>
      <c r="AH138" s="702"/>
      <c r="AI138" s="691"/>
      <c r="AJ138" s="691"/>
      <c r="AK138" s="691"/>
      <c r="AL138" s="691"/>
      <c r="AM138" s="868">
        <f t="shared" si="8"/>
        <v>107700</v>
      </c>
      <c r="AN138" s="868">
        <f t="shared" si="9"/>
        <v>0</v>
      </c>
      <c r="AO138" s="760"/>
      <c r="AP138" s="868"/>
      <c r="AR138" s="704"/>
      <c r="AS138" s="704"/>
      <c r="AT138" s="704"/>
      <c r="AU138" s="704"/>
      <c r="AV138" s="704"/>
      <c r="AW138" s="704"/>
      <c r="AX138" s="704"/>
      <c r="AY138" s="704"/>
      <c r="AZ138" s="704"/>
      <c r="BA138" s="704"/>
      <c r="BB138" s="704"/>
      <c r="BC138" s="704"/>
      <c r="BD138" s="704"/>
      <c r="BE138" s="704"/>
      <c r="BF138" s="704"/>
      <c r="BG138" s="704"/>
      <c r="BH138" s="704"/>
      <c r="BI138" s="704"/>
      <c r="BJ138" s="704"/>
      <c r="BK138" s="704"/>
      <c r="BL138" s="704"/>
      <c r="BM138" s="704"/>
      <c r="BN138" s="704"/>
      <c r="BO138" s="704"/>
      <c r="BP138" s="704"/>
      <c r="BQ138" s="704"/>
      <c r="BR138" s="704"/>
      <c r="BS138" s="704"/>
      <c r="BT138" s="704"/>
      <c r="BU138" s="704"/>
      <c r="BV138" s="704"/>
      <c r="BW138" s="704"/>
      <c r="BX138" s="704"/>
      <c r="BY138" s="704"/>
      <c r="BZ138" s="704"/>
      <c r="CA138" s="704"/>
      <c r="CB138" s="704"/>
      <c r="CC138" s="704"/>
      <c r="CD138" s="704"/>
      <c r="CE138" s="704"/>
      <c r="CF138" s="704"/>
      <c r="CG138" s="704"/>
      <c r="CH138" s="704"/>
      <c r="CI138" s="704"/>
      <c r="CJ138" s="704"/>
      <c r="CK138" s="704"/>
      <c r="CL138" s="704"/>
      <c r="CM138" s="704"/>
      <c r="CN138" s="704"/>
      <c r="CO138" s="704"/>
      <c r="CP138" s="704"/>
      <c r="CQ138" s="704"/>
      <c r="CR138" s="704"/>
      <c r="CS138" s="704"/>
      <c r="CT138" s="704"/>
      <c r="CU138" s="704"/>
      <c r="CV138" s="704"/>
      <c r="CW138" s="704"/>
      <c r="CX138" s="704"/>
      <c r="CY138" s="704"/>
      <c r="CZ138" s="704"/>
      <c r="DA138" s="704"/>
      <c r="DB138" s="704"/>
      <c r="DC138" s="704"/>
      <c r="DD138" s="704"/>
      <c r="DE138" s="704"/>
      <c r="DF138" s="704"/>
      <c r="DG138" s="704"/>
      <c r="DH138" s="704"/>
      <c r="DI138" s="704"/>
      <c r="DJ138" s="704"/>
      <c r="DK138" s="704"/>
      <c r="DL138" s="704"/>
      <c r="DM138" s="704"/>
      <c r="DN138" s="704"/>
      <c r="DO138" s="704"/>
      <c r="DP138" s="704"/>
      <c r="DQ138" s="704"/>
      <c r="DR138" s="704"/>
      <c r="DS138" s="704"/>
      <c r="DT138" s="704"/>
      <c r="DU138" s="704"/>
      <c r="DV138" s="704"/>
      <c r="DW138" s="704"/>
      <c r="DX138" s="704"/>
      <c r="DY138" s="704"/>
      <c r="DZ138" s="704"/>
      <c r="EA138" s="704"/>
      <c r="EB138" s="704"/>
      <c r="EC138" s="704"/>
      <c r="ED138" s="704"/>
      <c r="EE138" s="704"/>
      <c r="EF138" s="704"/>
      <c r="EG138" s="704"/>
      <c r="EH138" s="704"/>
      <c r="EI138" s="704"/>
      <c r="EJ138" s="704"/>
      <c r="EK138" s="704"/>
      <c r="EL138" s="704"/>
      <c r="EM138" s="704"/>
      <c r="EN138" s="704"/>
      <c r="EO138" s="704"/>
      <c r="EP138" s="704"/>
      <c r="EQ138" s="704"/>
      <c r="ER138" s="704"/>
      <c r="ES138" s="704"/>
      <c r="ET138" s="704"/>
      <c r="EU138" s="704"/>
      <c r="EV138" s="704"/>
      <c r="EW138" s="704"/>
      <c r="EX138" s="704"/>
      <c r="EY138" s="704"/>
      <c r="EZ138" s="704"/>
      <c r="FA138" s="704"/>
      <c r="FB138" s="704"/>
      <c r="FC138" s="704"/>
      <c r="FD138" s="704"/>
      <c r="FE138" s="704"/>
      <c r="FF138" s="704"/>
      <c r="FG138" s="704"/>
      <c r="GN138" s="704"/>
      <c r="GO138" s="704"/>
      <c r="GP138" s="746"/>
      <c r="GQ138" s="704"/>
      <c r="GR138" s="704"/>
      <c r="GS138" s="704"/>
      <c r="GT138" s="704"/>
      <c r="GU138" s="704"/>
      <c r="GV138" s="704"/>
      <c r="GW138" s="704"/>
      <c r="GX138" s="704"/>
      <c r="GY138" s="704"/>
      <c r="GZ138" s="704"/>
      <c r="HA138" s="704"/>
      <c r="HB138" s="704"/>
      <c r="HC138" s="704"/>
      <c r="HD138" s="704"/>
      <c r="HE138" s="704"/>
      <c r="HF138" s="704"/>
      <c r="HG138" s="704"/>
      <c r="HH138" s="704"/>
      <c r="HI138" s="704"/>
      <c r="HJ138" s="704"/>
      <c r="HK138" s="704"/>
      <c r="HL138" s="704"/>
      <c r="HM138" s="704"/>
      <c r="HN138" s="704"/>
      <c r="HO138" s="704"/>
      <c r="HP138" s="704"/>
      <c r="HQ138" s="704"/>
      <c r="IA138" s="704"/>
      <c r="IB138" s="704"/>
      <c r="IC138" s="704"/>
      <c r="ID138" s="704"/>
      <c r="IE138" s="704"/>
      <c r="IF138" s="704"/>
      <c r="IG138" s="704"/>
      <c r="IH138" s="704"/>
      <c r="II138" s="704"/>
      <c r="IJ138" s="704"/>
      <c r="IK138" s="704"/>
      <c r="IL138" s="704"/>
      <c r="IM138" s="704"/>
      <c r="IN138" s="704"/>
      <c r="IO138" s="704"/>
      <c r="IP138" s="704"/>
      <c r="IQ138" s="704"/>
      <c r="IR138" s="704"/>
      <c r="IS138" s="704"/>
      <c r="IT138" s="704"/>
      <c r="IU138" s="704"/>
      <c r="IV138" s="704"/>
      <c r="IW138" s="704"/>
      <c r="IX138" s="704"/>
      <c r="IY138" s="704"/>
      <c r="IZ138" s="704"/>
      <c r="JA138" s="814"/>
      <c r="JB138" s="814"/>
      <c r="JC138" s="814"/>
      <c r="JD138" s="814"/>
      <c r="JE138" s="814"/>
      <c r="JF138" s="814"/>
      <c r="JG138" s="814"/>
      <c r="JH138" s="814"/>
      <c r="JI138" s="878"/>
      <c r="JJ138" s="878"/>
      <c r="JK138" s="878"/>
      <c r="JL138" s="878"/>
      <c r="JM138" s="878"/>
      <c r="JN138" s="878"/>
    </row>
    <row r="139" spans="1:274" s="706" customFormat="1" ht="23.1" customHeight="1" x14ac:dyDescent="0.25">
      <c r="A139" s="691">
        <v>226</v>
      </c>
      <c r="B139" s="693" t="s">
        <v>1206</v>
      </c>
      <c r="C139" s="696">
        <v>216</v>
      </c>
      <c r="D139" s="697">
        <v>632</v>
      </c>
      <c r="E139" s="707">
        <v>16</v>
      </c>
      <c r="F139" s="699" t="s">
        <v>1121</v>
      </c>
      <c r="G139" s="700" t="s">
        <v>1232</v>
      </c>
      <c r="H139" s="751" t="s">
        <v>1127</v>
      </c>
      <c r="I139" s="767" t="s">
        <v>1113</v>
      </c>
      <c r="J139" s="753" t="s">
        <v>1139</v>
      </c>
      <c r="K139" s="761" t="s">
        <v>1115</v>
      </c>
      <c r="L139" s="761" t="s">
        <v>1116</v>
      </c>
      <c r="M139" s="753" t="s">
        <v>1140</v>
      </c>
      <c r="N139" s="753" t="s">
        <v>1141</v>
      </c>
      <c r="O139" s="753" t="s">
        <v>1128</v>
      </c>
      <c r="P139" s="753" t="s">
        <v>1227</v>
      </c>
      <c r="Q139" s="753" t="s">
        <v>1160</v>
      </c>
      <c r="R139" s="753" t="s">
        <v>1160</v>
      </c>
      <c r="S139" s="755">
        <v>2</v>
      </c>
      <c r="T139" s="775">
        <v>2.11</v>
      </c>
      <c r="U139" s="771">
        <v>41456</v>
      </c>
      <c r="V139" s="772">
        <v>42522</v>
      </c>
      <c r="W139" s="701">
        <v>25</v>
      </c>
      <c r="X139" s="875">
        <v>550000</v>
      </c>
      <c r="Y139" s="877"/>
      <c r="Z139" s="875">
        <f t="shared" si="7"/>
        <v>550000</v>
      </c>
      <c r="AA139" s="702"/>
      <c r="AB139" s="702"/>
      <c r="AC139" s="702">
        <v>200000</v>
      </c>
      <c r="AD139" s="702">
        <v>200000</v>
      </c>
      <c r="AE139" s="702">
        <v>150000</v>
      </c>
      <c r="AF139" s="702"/>
      <c r="AG139" s="702"/>
      <c r="AH139" s="702"/>
      <c r="AI139" s="691"/>
      <c r="AJ139" s="691"/>
      <c r="AK139" s="691"/>
      <c r="AL139" s="691"/>
      <c r="AM139" s="868">
        <f t="shared" si="8"/>
        <v>550000</v>
      </c>
      <c r="AN139" s="868">
        <f t="shared" si="9"/>
        <v>0</v>
      </c>
      <c r="AO139" s="760"/>
      <c r="AP139" s="868"/>
      <c r="AR139" s="704"/>
      <c r="AS139" s="704"/>
      <c r="AT139" s="704"/>
      <c r="AU139" s="704"/>
      <c r="AV139" s="704"/>
      <c r="AW139" s="704"/>
      <c r="AX139" s="704"/>
      <c r="AY139" s="704"/>
      <c r="AZ139" s="704"/>
      <c r="BA139" s="704"/>
      <c r="BB139" s="704"/>
      <c r="BC139" s="704"/>
      <c r="BD139" s="704"/>
      <c r="BE139" s="704"/>
      <c r="BF139" s="704"/>
      <c r="BG139" s="704"/>
      <c r="BH139" s="704"/>
      <c r="BI139" s="704"/>
      <c r="BJ139" s="704"/>
      <c r="BK139" s="704"/>
      <c r="BL139" s="704"/>
      <c r="BM139" s="704"/>
      <c r="BN139" s="704"/>
      <c r="BO139" s="704"/>
      <c r="BP139" s="704"/>
      <c r="BQ139" s="704"/>
      <c r="BR139" s="704"/>
      <c r="BS139" s="704"/>
      <c r="BT139" s="704"/>
      <c r="BU139" s="704"/>
      <c r="BV139" s="704"/>
      <c r="BW139" s="704"/>
      <c r="BX139" s="704"/>
      <c r="BY139" s="704"/>
      <c r="BZ139" s="704"/>
      <c r="CA139" s="704"/>
      <c r="CB139" s="704"/>
      <c r="CC139" s="704"/>
      <c r="CD139" s="704"/>
      <c r="CE139" s="704"/>
      <c r="CF139" s="704"/>
      <c r="CG139" s="704"/>
      <c r="CH139" s="704"/>
      <c r="CI139" s="704"/>
      <c r="CJ139" s="704"/>
      <c r="CK139" s="704"/>
      <c r="CL139" s="704"/>
      <c r="CM139" s="704"/>
      <c r="CN139" s="704"/>
      <c r="CO139" s="704"/>
      <c r="CP139" s="704"/>
      <c r="CQ139" s="704"/>
      <c r="CR139" s="704"/>
      <c r="CS139" s="704"/>
      <c r="CT139" s="704"/>
      <c r="CU139" s="704"/>
      <c r="CV139" s="704"/>
      <c r="CW139" s="704"/>
      <c r="CX139" s="704"/>
      <c r="CY139" s="704"/>
      <c r="CZ139" s="704"/>
      <c r="DA139" s="704"/>
      <c r="DB139" s="704"/>
      <c r="DC139" s="704"/>
      <c r="DD139" s="704"/>
      <c r="DE139" s="704"/>
      <c r="DF139" s="704"/>
      <c r="DG139" s="704"/>
      <c r="DH139" s="704"/>
      <c r="DI139" s="704"/>
      <c r="DJ139" s="704"/>
      <c r="DK139" s="704"/>
      <c r="DL139" s="704"/>
      <c r="DM139" s="704"/>
      <c r="DN139" s="704"/>
      <c r="DO139" s="704"/>
      <c r="DP139" s="704"/>
      <c r="DQ139" s="704"/>
      <c r="DR139" s="704"/>
      <c r="DS139" s="704"/>
      <c r="DT139" s="704"/>
      <c r="DU139" s="704"/>
      <c r="DV139" s="704"/>
      <c r="DW139" s="704"/>
      <c r="DX139" s="704"/>
      <c r="DY139" s="704"/>
      <c r="DZ139" s="704"/>
      <c r="EA139" s="704"/>
      <c r="EB139" s="704"/>
      <c r="EC139" s="704"/>
      <c r="ED139" s="704"/>
      <c r="EE139" s="704"/>
      <c r="EF139" s="704"/>
      <c r="EG139" s="704"/>
      <c r="EH139" s="704"/>
      <c r="EI139" s="704"/>
      <c r="EJ139" s="704"/>
      <c r="EK139" s="704"/>
      <c r="EL139" s="704"/>
      <c r="EM139" s="704"/>
      <c r="EN139" s="704"/>
      <c r="EO139" s="704"/>
      <c r="EP139" s="704"/>
      <c r="EQ139" s="704"/>
      <c r="ER139" s="704"/>
      <c r="ES139" s="704"/>
      <c r="ET139" s="704"/>
      <c r="EU139" s="704"/>
      <c r="EV139" s="704"/>
      <c r="EW139" s="704"/>
      <c r="EX139" s="704"/>
      <c r="EY139" s="704"/>
      <c r="EZ139" s="704"/>
      <c r="FA139" s="704"/>
      <c r="FB139" s="704"/>
      <c r="FC139" s="704"/>
      <c r="FD139" s="704"/>
      <c r="FE139" s="704"/>
      <c r="FF139" s="704"/>
      <c r="FG139" s="704"/>
      <c r="GN139" s="704"/>
      <c r="GP139" s="746"/>
      <c r="GQ139" s="704"/>
      <c r="GR139" s="704"/>
      <c r="GS139" s="704"/>
      <c r="GT139" s="704"/>
      <c r="GU139" s="704"/>
      <c r="GV139" s="704"/>
      <c r="GW139" s="704"/>
      <c r="GX139" s="704"/>
      <c r="GY139" s="704"/>
      <c r="GZ139" s="704"/>
      <c r="HA139" s="704"/>
      <c r="HB139" s="704"/>
      <c r="HC139" s="704"/>
      <c r="HD139" s="704"/>
      <c r="HE139" s="704"/>
      <c r="HF139" s="704"/>
      <c r="HG139" s="704"/>
      <c r="HH139" s="704"/>
      <c r="HI139" s="704"/>
      <c r="HJ139" s="704"/>
      <c r="HK139" s="704"/>
      <c r="HL139" s="704"/>
      <c r="HM139" s="704"/>
      <c r="HN139" s="704"/>
      <c r="HO139" s="704"/>
      <c r="HP139" s="704"/>
      <c r="HQ139" s="704"/>
      <c r="IV139" s="704"/>
      <c r="IW139" s="704"/>
      <c r="IX139" s="704"/>
      <c r="IY139" s="704"/>
      <c r="IZ139" s="704"/>
      <c r="JA139" s="878"/>
      <c r="JB139" s="878"/>
      <c r="JC139" s="878"/>
      <c r="JD139" s="878"/>
      <c r="JE139" s="878"/>
      <c r="JF139" s="878"/>
      <c r="JG139" s="878"/>
      <c r="JH139" s="878"/>
      <c r="JJ139" s="878"/>
      <c r="JK139" s="878"/>
      <c r="JL139" s="878"/>
      <c r="JM139" s="878"/>
      <c r="JN139" s="878"/>
    </row>
    <row r="140" spans="1:274" s="706" customFormat="1" ht="23.25" customHeight="1" x14ac:dyDescent="0.25">
      <c r="A140" s="691">
        <v>229</v>
      </c>
      <c r="B140" s="693" t="s">
        <v>1206</v>
      </c>
      <c r="C140" s="696">
        <v>216</v>
      </c>
      <c r="D140" s="697">
        <v>632</v>
      </c>
      <c r="E140" s="707">
        <v>19</v>
      </c>
      <c r="F140" s="699" t="s">
        <v>1121</v>
      </c>
      <c r="G140" s="700" t="s">
        <v>1230</v>
      </c>
      <c r="H140" s="751" t="s">
        <v>1127</v>
      </c>
      <c r="I140" s="767" t="s">
        <v>1113</v>
      </c>
      <c r="J140" s="753" t="s">
        <v>1139</v>
      </c>
      <c r="K140" s="761" t="s">
        <v>1115</v>
      </c>
      <c r="L140" s="761" t="s">
        <v>1116</v>
      </c>
      <c r="M140" s="753" t="s">
        <v>1140</v>
      </c>
      <c r="N140" s="753" t="s">
        <v>1141</v>
      </c>
      <c r="O140" s="753" t="s">
        <v>1128</v>
      </c>
      <c r="P140" s="753" t="s">
        <v>1227</v>
      </c>
      <c r="Q140" s="753" t="s">
        <v>1160</v>
      </c>
      <c r="R140" s="753" t="s">
        <v>1160</v>
      </c>
      <c r="S140" s="755">
        <v>2</v>
      </c>
      <c r="T140" s="775">
        <v>2.11</v>
      </c>
      <c r="U140" s="771">
        <v>41456</v>
      </c>
      <c r="V140" s="772">
        <v>42522</v>
      </c>
      <c r="W140" s="701">
        <v>25</v>
      </c>
      <c r="X140" s="875">
        <v>350000</v>
      </c>
      <c r="Y140" s="877"/>
      <c r="Z140" s="875">
        <f t="shared" si="7"/>
        <v>350000</v>
      </c>
      <c r="AA140" s="702"/>
      <c r="AB140" s="702"/>
      <c r="AC140" s="702"/>
      <c r="AD140" s="702">
        <v>200000</v>
      </c>
      <c r="AE140" s="702">
        <v>150000</v>
      </c>
      <c r="AF140" s="702"/>
      <c r="AG140" s="702"/>
      <c r="AH140" s="702"/>
      <c r="AI140" s="691"/>
      <c r="AJ140" s="691"/>
      <c r="AK140" s="691"/>
      <c r="AL140" s="691"/>
      <c r="AM140" s="868">
        <f t="shared" si="8"/>
        <v>350000</v>
      </c>
      <c r="AN140" s="868">
        <f t="shared" si="9"/>
        <v>0</v>
      </c>
      <c r="AO140" s="760">
        <v>900000</v>
      </c>
      <c r="AP140" s="868"/>
      <c r="AR140" s="704"/>
      <c r="AS140" s="704"/>
      <c r="AT140" s="704"/>
      <c r="AU140" s="704"/>
      <c r="AV140" s="704"/>
      <c r="AW140" s="704"/>
      <c r="AX140" s="704"/>
      <c r="AY140" s="704"/>
      <c r="AZ140" s="704"/>
      <c r="BA140" s="704"/>
      <c r="BB140" s="704"/>
      <c r="BC140" s="704"/>
      <c r="BD140" s="704"/>
      <c r="BE140" s="704"/>
      <c r="BF140" s="704"/>
      <c r="BG140" s="704"/>
      <c r="BH140" s="704"/>
      <c r="BI140" s="704"/>
      <c r="BJ140" s="704"/>
      <c r="BK140" s="704"/>
      <c r="BL140" s="704"/>
      <c r="BM140" s="704"/>
      <c r="BN140" s="704"/>
      <c r="BO140" s="704"/>
      <c r="BP140" s="704"/>
      <c r="BQ140" s="704"/>
      <c r="BR140" s="704"/>
      <c r="BS140" s="704"/>
      <c r="BT140" s="704"/>
      <c r="BU140" s="704"/>
      <c r="BV140" s="704"/>
      <c r="BW140" s="704"/>
      <c r="BX140" s="704"/>
      <c r="BY140" s="704"/>
      <c r="BZ140" s="704"/>
      <c r="CA140" s="704"/>
      <c r="CB140" s="704"/>
      <c r="CC140" s="704"/>
      <c r="CD140" s="704"/>
      <c r="CE140" s="704"/>
      <c r="CF140" s="704"/>
      <c r="CG140" s="704"/>
      <c r="CH140" s="704"/>
      <c r="CI140" s="704"/>
      <c r="CJ140" s="704"/>
      <c r="CK140" s="704"/>
      <c r="CL140" s="704"/>
      <c r="CM140" s="704"/>
      <c r="CN140" s="704"/>
      <c r="CO140" s="704"/>
      <c r="CP140" s="704"/>
      <c r="CQ140" s="704"/>
      <c r="CR140" s="704"/>
      <c r="CS140" s="704"/>
      <c r="CT140" s="704"/>
      <c r="CU140" s="704"/>
      <c r="CV140" s="704"/>
      <c r="CW140" s="704"/>
      <c r="CX140" s="704"/>
      <c r="CY140" s="704"/>
      <c r="CZ140" s="704"/>
      <c r="DA140" s="704"/>
      <c r="DB140" s="704"/>
      <c r="DC140" s="704"/>
      <c r="DD140" s="704"/>
      <c r="DE140" s="704"/>
      <c r="DF140" s="704"/>
      <c r="DG140" s="704"/>
      <c r="DH140" s="704"/>
      <c r="DI140" s="704"/>
      <c r="DJ140" s="704"/>
      <c r="DK140" s="704"/>
      <c r="DL140" s="704"/>
      <c r="DM140" s="704"/>
      <c r="DN140" s="704"/>
      <c r="DO140" s="704"/>
      <c r="DP140" s="704"/>
      <c r="DQ140" s="704"/>
      <c r="DR140" s="704"/>
      <c r="DS140" s="704"/>
      <c r="DT140" s="704"/>
      <c r="DU140" s="704"/>
      <c r="DV140" s="704"/>
      <c r="DW140" s="704"/>
      <c r="DX140" s="704"/>
      <c r="DY140" s="704"/>
      <c r="DZ140" s="704"/>
      <c r="EA140" s="704"/>
      <c r="EB140" s="704"/>
      <c r="EC140" s="704"/>
      <c r="ED140" s="704"/>
      <c r="EE140" s="704"/>
      <c r="EF140" s="704"/>
      <c r="EG140" s="704"/>
      <c r="EH140" s="704"/>
      <c r="EI140" s="704"/>
      <c r="EJ140" s="704"/>
      <c r="EK140" s="704"/>
      <c r="EL140" s="704"/>
      <c r="EM140" s="704"/>
      <c r="EN140" s="704"/>
      <c r="EO140" s="704"/>
      <c r="EP140" s="704"/>
      <c r="EQ140" s="704"/>
      <c r="ER140" s="704"/>
      <c r="ES140" s="704"/>
      <c r="ET140" s="704"/>
      <c r="EU140" s="704"/>
      <c r="EV140" s="704"/>
      <c r="EW140" s="704"/>
      <c r="EX140" s="704"/>
      <c r="EY140" s="704"/>
      <c r="EZ140" s="704"/>
      <c r="FA140" s="704"/>
      <c r="FB140" s="704"/>
      <c r="FC140" s="704"/>
      <c r="FD140" s="704"/>
      <c r="FE140" s="704"/>
      <c r="FF140" s="704"/>
      <c r="FG140" s="704"/>
      <c r="GN140" s="704"/>
      <c r="GP140" s="746"/>
      <c r="GQ140" s="704"/>
      <c r="GR140" s="704"/>
      <c r="GS140" s="704"/>
      <c r="GT140" s="704"/>
      <c r="GU140" s="704"/>
      <c r="GV140" s="704"/>
      <c r="GW140" s="704"/>
      <c r="GX140" s="704"/>
      <c r="GY140" s="704"/>
      <c r="GZ140" s="704"/>
      <c r="HA140" s="704"/>
      <c r="HB140" s="704"/>
      <c r="HC140" s="704"/>
      <c r="HD140" s="704"/>
      <c r="HE140" s="704"/>
      <c r="HF140" s="704"/>
      <c r="HG140" s="704"/>
      <c r="HH140" s="704"/>
      <c r="HI140" s="704"/>
      <c r="HJ140" s="704"/>
      <c r="HK140" s="704"/>
      <c r="HL140" s="704"/>
      <c r="HM140" s="704"/>
      <c r="HN140" s="704"/>
      <c r="HO140" s="704"/>
      <c r="HP140" s="704"/>
      <c r="HQ140" s="704"/>
      <c r="IA140" s="704"/>
      <c r="IB140" s="704"/>
      <c r="IC140" s="704"/>
      <c r="ID140" s="704"/>
      <c r="IE140" s="704"/>
      <c r="IF140" s="704"/>
      <c r="IG140" s="704"/>
      <c r="IH140" s="704"/>
      <c r="II140" s="704"/>
      <c r="IJ140" s="704"/>
      <c r="IK140" s="704"/>
      <c r="IL140" s="704"/>
      <c r="IM140" s="704"/>
      <c r="IN140" s="704"/>
      <c r="IO140" s="704"/>
      <c r="IP140" s="704"/>
      <c r="IQ140" s="704"/>
      <c r="IR140" s="704"/>
      <c r="IS140" s="704"/>
      <c r="IT140" s="704"/>
      <c r="IU140" s="704"/>
      <c r="JA140" s="878"/>
      <c r="JB140" s="878"/>
      <c r="JC140" s="878"/>
      <c r="JD140" s="878"/>
      <c r="JE140" s="878"/>
      <c r="JF140" s="878"/>
      <c r="JG140" s="878"/>
      <c r="JH140" s="878"/>
      <c r="JI140" s="879"/>
    </row>
    <row r="141" spans="1:274" s="878" customFormat="1" ht="23.1" customHeight="1" x14ac:dyDescent="0.25">
      <c r="A141" s="691">
        <v>238</v>
      </c>
      <c r="B141" s="693" t="s">
        <v>1360</v>
      </c>
      <c r="C141" s="696">
        <v>222</v>
      </c>
      <c r="D141" s="697">
        <v>632</v>
      </c>
      <c r="E141" s="707" t="s">
        <v>1122</v>
      </c>
      <c r="F141" s="699" t="s">
        <v>1131</v>
      </c>
      <c r="G141" s="699" t="s">
        <v>1374</v>
      </c>
      <c r="H141" s="783" t="s">
        <v>1127</v>
      </c>
      <c r="I141" s="767" t="s">
        <v>1113</v>
      </c>
      <c r="J141" s="753" t="s">
        <v>1135</v>
      </c>
      <c r="K141" s="761" t="s">
        <v>1115</v>
      </c>
      <c r="L141" s="761" t="s">
        <v>1116</v>
      </c>
      <c r="M141" s="753" t="s">
        <v>1199</v>
      </c>
      <c r="N141" s="753" t="s">
        <v>1136</v>
      </c>
      <c r="O141" s="753" t="s">
        <v>1128</v>
      </c>
      <c r="P141" s="753" t="s">
        <v>1134</v>
      </c>
      <c r="Q141" s="753" t="s">
        <v>1160</v>
      </c>
      <c r="R141" s="753" t="s">
        <v>1160</v>
      </c>
      <c r="S141" s="755">
        <v>2</v>
      </c>
      <c r="T141" s="763">
        <v>2.2999999999999998</v>
      </c>
      <c r="U141" s="771">
        <v>41456</v>
      </c>
      <c r="V141" s="772">
        <v>42522</v>
      </c>
      <c r="W141" s="874">
        <v>20</v>
      </c>
      <c r="X141" s="875"/>
      <c r="Y141" s="875"/>
      <c r="Z141" s="875">
        <f t="shared" si="7"/>
        <v>0</v>
      </c>
      <c r="AA141" s="702"/>
      <c r="AB141" s="702"/>
      <c r="AC141" s="702"/>
      <c r="AD141" s="702"/>
      <c r="AE141" s="702"/>
      <c r="AF141" s="702"/>
      <c r="AG141" s="702"/>
      <c r="AH141" s="702"/>
      <c r="AI141" s="717"/>
      <c r="AJ141" s="717"/>
      <c r="AK141" s="717"/>
      <c r="AL141" s="717"/>
      <c r="AM141" s="868">
        <f t="shared" si="8"/>
        <v>0</v>
      </c>
      <c r="AN141" s="868">
        <f t="shared" si="9"/>
        <v>0</v>
      </c>
      <c r="AO141" s="702">
        <v>11854000</v>
      </c>
      <c r="AP141" s="868">
        <v>10823000</v>
      </c>
      <c r="AQ141" s="706"/>
      <c r="AR141" s="706"/>
      <c r="AS141" s="706"/>
      <c r="AT141" s="706"/>
      <c r="AU141" s="706"/>
      <c r="AV141" s="706"/>
      <c r="AW141" s="706"/>
      <c r="AX141" s="706"/>
      <c r="AY141" s="706"/>
      <c r="AZ141" s="706"/>
      <c r="BA141" s="706"/>
      <c r="BB141" s="706"/>
      <c r="BC141" s="706"/>
      <c r="BD141" s="706"/>
      <c r="BE141" s="706"/>
      <c r="BF141" s="706"/>
      <c r="BG141" s="706"/>
      <c r="BH141" s="706"/>
      <c r="BI141" s="706"/>
      <c r="BJ141" s="706"/>
      <c r="BK141" s="706"/>
      <c r="BL141" s="706"/>
      <c r="BM141" s="706"/>
      <c r="BN141" s="706"/>
      <c r="BO141" s="706"/>
      <c r="BP141" s="706"/>
      <c r="BQ141" s="706"/>
      <c r="BR141" s="706"/>
      <c r="BS141" s="706"/>
      <c r="BT141" s="706"/>
      <c r="BU141" s="706"/>
      <c r="BV141" s="706"/>
      <c r="BW141" s="706"/>
      <c r="BX141" s="706"/>
      <c r="BY141" s="706"/>
      <c r="BZ141" s="706"/>
      <c r="CA141" s="706"/>
      <c r="CB141" s="706"/>
      <c r="CC141" s="706"/>
      <c r="CD141" s="706"/>
      <c r="CE141" s="706"/>
      <c r="CF141" s="706"/>
      <c r="CG141" s="706"/>
      <c r="CH141" s="706"/>
      <c r="CI141" s="706"/>
      <c r="CJ141" s="706"/>
      <c r="CK141" s="706"/>
      <c r="CL141" s="706"/>
      <c r="CM141" s="706"/>
      <c r="CN141" s="706"/>
      <c r="CO141" s="706"/>
      <c r="CP141" s="706"/>
      <c r="CQ141" s="706"/>
      <c r="CR141" s="706"/>
      <c r="CS141" s="706"/>
      <c r="CT141" s="706"/>
      <c r="CU141" s="706"/>
      <c r="CV141" s="706"/>
      <c r="CW141" s="706"/>
      <c r="CX141" s="706"/>
      <c r="CY141" s="706"/>
      <c r="CZ141" s="706"/>
      <c r="DA141" s="706"/>
      <c r="DB141" s="706"/>
      <c r="DC141" s="706"/>
      <c r="DD141" s="706"/>
      <c r="DE141" s="706"/>
      <c r="DF141" s="706"/>
      <c r="DG141" s="706"/>
      <c r="DH141" s="706"/>
      <c r="DI141" s="706"/>
      <c r="DJ141" s="706"/>
      <c r="DK141" s="706"/>
      <c r="DL141" s="706"/>
      <c r="DM141" s="706"/>
      <c r="DN141" s="706"/>
      <c r="DO141" s="706"/>
      <c r="DP141" s="706"/>
      <c r="DQ141" s="706"/>
      <c r="DR141" s="706"/>
      <c r="DS141" s="706"/>
      <c r="DT141" s="706"/>
      <c r="DU141" s="706"/>
      <c r="DV141" s="706"/>
      <c r="DW141" s="706"/>
      <c r="DX141" s="706"/>
      <c r="DY141" s="706"/>
      <c r="DZ141" s="706"/>
      <c r="EA141" s="706"/>
      <c r="EB141" s="706"/>
      <c r="EC141" s="706"/>
      <c r="ED141" s="706"/>
      <c r="EE141" s="706"/>
      <c r="EF141" s="706"/>
      <c r="EG141" s="706"/>
      <c r="EH141" s="706"/>
      <c r="EI141" s="706"/>
      <c r="EJ141" s="706"/>
      <c r="EK141" s="706"/>
      <c r="EL141" s="706"/>
      <c r="EM141" s="706"/>
      <c r="EN141" s="706"/>
      <c r="EO141" s="706"/>
      <c r="EP141" s="706"/>
      <c r="EQ141" s="706"/>
      <c r="ER141" s="706"/>
      <c r="ES141" s="706"/>
      <c r="ET141" s="706"/>
      <c r="EU141" s="706"/>
      <c r="EV141" s="706"/>
      <c r="EW141" s="706"/>
      <c r="EX141" s="706"/>
      <c r="EY141" s="706"/>
      <c r="EZ141" s="706"/>
      <c r="FA141" s="706"/>
      <c r="FB141" s="706"/>
      <c r="FC141" s="706"/>
      <c r="FD141" s="706"/>
      <c r="FE141" s="706"/>
      <c r="FF141" s="706"/>
      <c r="FG141" s="706"/>
      <c r="FH141" s="706"/>
      <c r="FI141" s="704"/>
      <c r="FJ141" s="704"/>
      <c r="FK141" s="706"/>
      <c r="FL141" s="706"/>
      <c r="FM141" s="706"/>
      <c r="FN141" s="706"/>
      <c r="FO141" s="706"/>
      <c r="FP141" s="706"/>
      <c r="FQ141" s="706"/>
      <c r="FR141" s="706"/>
      <c r="FS141" s="706"/>
      <c r="FT141" s="706"/>
      <c r="FU141" s="706"/>
      <c r="FV141" s="706"/>
      <c r="FW141" s="706"/>
      <c r="FX141" s="706"/>
      <c r="FY141" s="706"/>
      <c r="FZ141" s="706"/>
      <c r="GA141" s="706"/>
      <c r="GB141" s="706"/>
      <c r="GC141" s="706"/>
      <c r="GD141" s="706"/>
      <c r="GE141" s="706"/>
      <c r="GF141" s="706"/>
      <c r="GG141" s="706"/>
      <c r="GH141" s="706"/>
      <c r="GI141" s="706"/>
      <c r="GJ141" s="706"/>
      <c r="GK141" s="706"/>
      <c r="GL141" s="706"/>
      <c r="GM141" s="706"/>
      <c r="GN141" s="706"/>
      <c r="GO141" s="704"/>
      <c r="GP141" s="746"/>
      <c r="GQ141" s="704"/>
      <c r="GR141" s="704"/>
      <c r="GS141" s="704"/>
      <c r="GT141" s="704"/>
      <c r="GU141" s="704"/>
      <c r="GV141" s="704"/>
      <c r="GW141" s="704"/>
      <c r="GX141" s="704"/>
      <c r="GY141" s="704"/>
      <c r="GZ141" s="704"/>
      <c r="HA141" s="704"/>
      <c r="HB141" s="704"/>
      <c r="HC141" s="704"/>
      <c r="HD141" s="704"/>
      <c r="HE141" s="704"/>
      <c r="HF141" s="704"/>
      <c r="HG141" s="704"/>
      <c r="HH141" s="704"/>
      <c r="HI141" s="704"/>
      <c r="HJ141" s="704"/>
      <c r="HK141" s="704"/>
      <c r="HL141" s="704"/>
      <c r="HM141" s="704"/>
      <c r="HN141" s="704"/>
      <c r="HO141" s="704"/>
      <c r="HP141" s="704"/>
      <c r="HQ141" s="704"/>
      <c r="HR141" s="704"/>
      <c r="HS141" s="704"/>
      <c r="HT141" s="704"/>
      <c r="HU141" s="704"/>
      <c r="HV141" s="704"/>
      <c r="HW141" s="704"/>
      <c r="HX141" s="704"/>
      <c r="HY141" s="704"/>
      <c r="HZ141" s="704"/>
      <c r="IA141" s="704"/>
      <c r="IB141" s="704"/>
      <c r="IC141" s="704"/>
      <c r="ID141" s="704"/>
      <c r="IE141" s="704"/>
      <c r="IF141" s="704"/>
      <c r="IG141" s="704"/>
      <c r="IH141" s="704"/>
      <c r="II141" s="704"/>
      <c r="IJ141" s="704"/>
      <c r="IK141" s="704"/>
      <c r="IL141" s="704"/>
      <c r="IM141" s="704"/>
      <c r="IN141" s="704"/>
      <c r="IO141" s="704"/>
      <c r="IP141" s="704"/>
      <c r="IQ141" s="704"/>
      <c r="IR141" s="704"/>
      <c r="IS141" s="704"/>
      <c r="IT141" s="704"/>
      <c r="IU141" s="704"/>
      <c r="IV141" s="706"/>
      <c r="IW141" s="706"/>
      <c r="IX141" s="704"/>
      <c r="IY141" s="704"/>
      <c r="IZ141" s="704"/>
      <c r="JA141" s="706"/>
      <c r="JB141" s="706"/>
      <c r="JC141" s="706"/>
      <c r="JD141" s="706"/>
      <c r="JE141" s="706"/>
      <c r="JF141" s="706"/>
      <c r="JG141" s="706"/>
      <c r="JH141" s="706"/>
    </row>
    <row r="142" spans="1:274" s="878" customFormat="1" ht="23.1" customHeight="1" x14ac:dyDescent="0.25">
      <c r="A142" s="691">
        <v>240</v>
      </c>
      <c r="B142" s="693" t="s">
        <v>1360</v>
      </c>
      <c r="C142" s="696">
        <v>222</v>
      </c>
      <c r="D142" s="697">
        <v>672</v>
      </c>
      <c r="E142" s="707">
        <v>29</v>
      </c>
      <c r="F142" s="699" t="s">
        <v>1131</v>
      </c>
      <c r="G142" s="699" t="s">
        <v>1372</v>
      </c>
      <c r="H142" s="767" t="s">
        <v>1127</v>
      </c>
      <c r="I142" s="752" t="s">
        <v>1113</v>
      </c>
      <c r="J142" s="761" t="s">
        <v>1135</v>
      </c>
      <c r="K142" s="753" t="s">
        <v>1115</v>
      </c>
      <c r="L142" s="753" t="s">
        <v>1116</v>
      </c>
      <c r="M142" s="753" t="s">
        <v>1199</v>
      </c>
      <c r="N142" s="753" t="s">
        <v>1136</v>
      </c>
      <c r="O142" s="753" t="s">
        <v>1128</v>
      </c>
      <c r="P142" s="753" t="s">
        <v>1134</v>
      </c>
      <c r="Q142" s="765" t="s">
        <v>1160</v>
      </c>
      <c r="R142" s="753" t="s">
        <v>1160</v>
      </c>
      <c r="S142" s="755">
        <v>2</v>
      </c>
      <c r="T142" s="763">
        <v>2.2999999999999998</v>
      </c>
      <c r="U142" s="772">
        <v>41183</v>
      </c>
      <c r="V142" s="771">
        <v>41306</v>
      </c>
      <c r="W142" s="874">
        <v>20</v>
      </c>
      <c r="X142" s="875"/>
      <c r="Y142" s="876">
        <v>60000</v>
      </c>
      <c r="Z142" s="875">
        <f t="shared" si="7"/>
        <v>60000</v>
      </c>
      <c r="AA142" s="691"/>
      <c r="AB142" s="691"/>
      <c r="AC142" s="691">
        <v>30000</v>
      </c>
      <c r="AD142" s="691">
        <v>30000</v>
      </c>
      <c r="AE142" s="691"/>
      <c r="AF142" s="691"/>
      <c r="AG142" s="691"/>
      <c r="AH142" s="691"/>
      <c r="AI142" s="691"/>
      <c r="AJ142" s="691"/>
      <c r="AK142" s="691"/>
      <c r="AL142" s="691"/>
      <c r="AM142" s="868">
        <f t="shared" si="8"/>
        <v>60000</v>
      </c>
      <c r="AN142" s="868">
        <f t="shared" si="9"/>
        <v>0</v>
      </c>
      <c r="AO142" s="691"/>
      <c r="AP142" s="868"/>
      <c r="AQ142" s="706"/>
      <c r="AR142" s="704"/>
      <c r="AS142" s="704"/>
      <c r="AT142" s="704"/>
      <c r="AU142" s="704"/>
      <c r="AV142" s="704"/>
      <c r="AW142" s="704"/>
      <c r="AX142" s="704"/>
      <c r="AY142" s="704"/>
      <c r="AZ142" s="704"/>
      <c r="BA142" s="704"/>
      <c r="BB142" s="704"/>
      <c r="BC142" s="704"/>
      <c r="BD142" s="704"/>
      <c r="BE142" s="704"/>
      <c r="BF142" s="704"/>
      <c r="BG142" s="704"/>
      <c r="BH142" s="704"/>
      <c r="BI142" s="704"/>
      <c r="BJ142" s="704"/>
      <c r="BK142" s="704"/>
      <c r="BL142" s="704"/>
      <c r="BM142" s="704"/>
      <c r="BN142" s="704"/>
      <c r="BO142" s="704"/>
      <c r="BP142" s="704"/>
      <c r="BQ142" s="704"/>
      <c r="BR142" s="704"/>
      <c r="BS142" s="704"/>
      <c r="BT142" s="704"/>
      <c r="BU142" s="704"/>
      <c r="BV142" s="704"/>
      <c r="BW142" s="704"/>
      <c r="BX142" s="704"/>
      <c r="BY142" s="704"/>
      <c r="BZ142" s="704"/>
      <c r="CA142" s="704"/>
      <c r="CB142" s="704"/>
      <c r="CC142" s="704"/>
      <c r="CD142" s="704"/>
      <c r="CE142" s="704"/>
      <c r="CF142" s="704"/>
      <c r="CG142" s="704"/>
      <c r="CH142" s="704"/>
      <c r="CI142" s="704"/>
      <c r="CJ142" s="704"/>
      <c r="CK142" s="704"/>
      <c r="CL142" s="704"/>
      <c r="CM142" s="704"/>
      <c r="CN142" s="704"/>
      <c r="CO142" s="704"/>
      <c r="CP142" s="704"/>
      <c r="CQ142" s="704"/>
      <c r="CR142" s="704"/>
      <c r="CS142" s="704"/>
      <c r="CT142" s="704"/>
      <c r="CU142" s="704"/>
      <c r="CV142" s="704"/>
      <c r="CW142" s="704"/>
      <c r="CX142" s="704"/>
      <c r="CY142" s="704"/>
      <c r="CZ142" s="704"/>
      <c r="DA142" s="704"/>
      <c r="DB142" s="704"/>
      <c r="DC142" s="704"/>
      <c r="DD142" s="704"/>
      <c r="DE142" s="704"/>
      <c r="DF142" s="704"/>
      <c r="DG142" s="704"/>
      <c r="DH142" s="704"/>
      <c r="DI142" s="704"/>
      <c r="DJ142" s="704"/>
      <c r="DK142" s="704"/>
      <c r="DL142" s="704"/>
      <c r="DM142" s="704"/>
      <c r="DN142" s="704"/>
      <c r="DO142" s="704"/>
      <c r="DP142" s="704"/>
      <c r="DQ142" s="704"/>
      <c r="DR142" s="704"/>
      <c r="DS142" s="704"/>
      <c r="DT142" s="704"/>
      <c r="DU142" s="704"/>
      <c r="DV142" s="704"/>
      <c r="DW142" s="704"/>
      <c r="DX142" s="704"/>
      <c r="DY142" s="704"/>
      <c r="DZ142" s="704"/>
      <c r="EA142" s="704"/>
      <c r="EB142" s="704"/>
      <c r="EC142" s="704"/>
      <c r="ED142" s="704"/>
      <c r="EE142" s="704"/>
      <c r="EF142" s="704"/>
      <c r="EG142" s="704"/>
      <c r="EH142" s="704"/>
      <c r="EI142" s="704"/>
      <c r="EJ142" s="704"/>
      <c r="EK142" s="704"/>
      <c r="EL142" s="704"/>
      <c r="EM142" s="704"/>
      <c r="EN142" s="704"/>
      <c r="EO142" s="704"/>
      <c r="EP142" s="704"/>
      <c r="EQ142" s="704"/>
      <c r="ER142" s="704"/>
      <c r="ES142" s="704"/>
      <c r="ET142" s="704"/>
      <c r="EU142" s="704"/>
      <c r="EV142" s="704"/>
      <c r="EW142" s="704"/>
      <c r="EX142" s="704"/>
      <c r="EY142" s="704"/>
      <c r="EZ142" s="704"/>
      <c r="FA142" s="704"/>
      <c r="FB142" s="704"/>
      <c r="FC142" s="704"/>
      <c r="FD142" s="704"/>
      <c r="FE142" s="704"/>
      <c r="FF142" s="704"/>
      <c r="FG142" s="704"/>
      <c r="FH142" s="704"/>
      <c r="FI142" s="704"/>
      <c r="FJ142" s="704"/>
      <c r="FK142" s="704"/>
      <c r="FL142" s="704"/>
      <c r="FM142" s="704"/>
      <c r="FN142" s="704"/>
      <c r="FO142" s="704"/>
      <c r="FP142" s="704"/>
      <c r="FQ142" s="704"/>
      <c r="FR142" s="704"/>
      <c r="FS142" s="704"/>
      <c r="FT142" s="704"/>
      <c r="FU142" s="704"/>
      <c r="FV142" s="704"/>
      <c r="FW142" s="704"/>
      <c r="FX142" s="704"/>
      <c r="FY142" s="704"/>
      <c r="FZ142" s="704"/>
      <c r="GA142" s="704"/>
      <c r="GB142" s="704"/>
      <c r="GC142" s="704"/>
      <c r="GD142" s="704"/>
      <c r="GE142" s="704"/>
      <c r="GF142" s="704"/>
      <c r="GG142" s="704"/>
      <c r="GH142" s="704"/>
      <c r="GI142" s="704"/>
      <c r="GJ142" s="704"/>
      <c r="GK142" s="704"/>
      <c r="GL142" s="704"/>
      <c r="GM142" s="704"/>
      <c r="GN142" s="704"/>
      <c r="GO142" s="704"/>
      <c r="IX142" s="704"/>
      <c r="IY142" s="704"/>
      <c r="IZ142" s="704"/>
      <c r="JA142" s="706"/>
      <c r="JB142" s="706"/>
      <c r="JC142" s="706"/>
      <c r="JD142" s="706"/>
      <c r="JE142" s="706"/>
      <c r="JF142" s="706"/>
      <c r="JG142" s="706"/>
      <c r="JH142" s="706"/>
    </row>
    <row r="143" spans="1:274" s="878" customFormat="1" ht="23.1" customHeight="1" x14ac:dyDescent="0.25">
      <c r="A143" s="691">
        <v>274</v>
      </c>
      <c r="B143" s="693" t="s">
        <v>1316</v>
      </c>
      <c r="C143" s="696">
        <v>241</v>
      </c>
      <c r="D143" s="697">
        <v>676</v>
      </c>
      <c r="E143" s="707" t="s">
        <v>1122</v>
      </c>
      <c r="F143" s="699" t="s">
        <v>1319</v>
      </c>
      <c r="G143" s="699" t="s">
        <v>1326</v>
      </c>
      <c r="H143" s="751" t="s">
        <v>1127</v>
      </c>
      <c r="I143" s="752" t="s">
        <v>1113</v>
      </c>
      <c r="J143" s="761" t="s">
        <v>1135</v>
      </c>
      <c r="K143" s="777" t="s">
        <v>1115</v>
      </c>
      <c r="L143" s="777" t="s">
        <v>1116</v>
      </c>
      <c r="M143" s="753" t="s">
        <v>1199</v>
      </c>
      <c r="N143" s="753" t="s">
        <v>1317</v>
      </c>
      <c r="O143" s="753" t="s">
        <v>1317</v>
      </c>
      <c r="P143" s="753" t="s">
        <v>1554</v>
      </c>
      <c r="Q143" s="753" t="s">
        <v>1160</v>
      </c>
      <c r="R143" s="753" t="s">
        <v>1160</v>
      </c>
      <c r="S143" s="755">
        <v>2</v>
      </c>
      <c r="T143" s="769">
        <v>2.2000000000000002</v>
      </c>
      <c r="U143" s="771">
        <v>41640</v>
      </c>
      <c r="V143" s="771">
        <v>41791</v>
      </c>
      <c r="W143" s="701">
        <v>15</v>
      </c>
      <c r="X143" s="875"/>
      <c r="Y143" s="877"/>
      <c r="Z143" s="875">
        <f t="shared" si="7"/>
        <v>0</v>
      </c>
      <c r="AA143" s="702"/>
      <c r="AB143" s="702"/>
      <c r="AC143" s="702"/>
      <c r="AD143" s="702"/>
      <c r="AE143" s="702"/>
      <c r="AF143" s="702"/>
      <c r="AG143" s="702"/>
      <c r="AH143" s="702"/>
      <c r="AI143" s="691"/>
      <c r="AJ143" s="691"/>
      <c r="AK143" s="691"/>
      <c r="AL143" s="691"/>
      <c r="AM143" s="868">
        <f t="shared" si="8"/>
        <v>0</v>
      </c>
      <c r="AN143" s="868">
        <f t="shared" si="9"/>
        <v>0</v>
      </c>
      <c r="AO143" s="760"/>
      <c r="AP143" s="868">
        <v>950000</v>
      </c>
      <c r="AQ143" s="706"/>
      <c r="AR143" s="704"/>
      <c r="AS143" s="704"/>
      <c r="AT143" s="704"/>
      <c r="AU143" s="704"/>
      <c r="AV143" s="704"/>
      <c r="AW143" s="704"/>
      <c r="AX143" s="704"/>
      <c r="AY143" s="704"/>
      <c r="AZ143" s="704"/>
      <c r="BA143" s="704"/>
      <c r="BB143" s="704"/>
      <c r="BC143" s="704"/>
      <c r="BD143" s="704"/>
      <c r="BE143" s="704"/>
      <c r="BF143" s="704"/>
      <c r="BG143" s="704"/>
      <c r="BH143" s="704"/>
      <c r="BI143" s="704"/>
      <c r="BJ143" s="704"/>
      <c r="BK143" s="704"/>
      <c r="BL143" s="704"/>
      <c r="BM143" s="704"/>
      <c r="BN143" s="704"/>
      <c r="BO143" s="704"/>
      <c r="BP143" s="704"/>
      <c r="BQ143" s="704"/>
      <c r="BR143" s="704"/>
      <c r="BS143" s="704"/>
      <c r="BT143" s="704"/>
      <c r="BU143" s="704"/>
      <c r="BV143" s="704"/>
      <c r="BW143" s="704"/>
      <c r="BX143" s="704"/>
      <c r="BY143" s="704"/>
      <c r="BZ143" s="704"/>
      <c r="CA143" s="704"/>
      <c r="CB143" s="704"/>
      <c r="CC143" s="704"/>
      <c r="CD143" s="704"/>
      <c r="CE143" s="704"/>
      <c r="CF143" s="704"/>
      <c r="CG143" s="704"/>
      <c r="CH143" s="704"/>
      <c r="CI143" s="704"/>
      <c r="CJ143" s="704"/>
      <c r="CK143" s="704"/>
      <c r="CL143" s="704"/>
      <c r="CM143" s="704"/>
      <c r="CN143" s="704"/>
      <c r="CO143" s="704"/>
      <c r="CP143" s="704"/>
      <c r="CQ143" s="704"/>
      <c r="CR143" s="704"/>
      <c r="CS143" s="704"/>
      <c r="CT143" s="704"/>
      <c r="CU143" s="704"/>
      <c r="CV143" s="704"/>
      <c r="CW143" s="704"/>
      <c r="CX143" s="704"/>
      <c r="CY143" s="704"/>
      <c r="CZ143" s="704"/>
      <c r="DA143" s="704"/>
      <c r="DB143" s="704"/>
      <c r="DC143" s="704"/>
      <c r="DD143" s="704"/>
      <c r="DE143" s="704"/>
      <c r="DF143" s="704"/>
      <c r="DG143" s="704"/>
      <c r="DH143" s="704"/>
      <c r="DI143" s="704"/>
      <c r="DJ143" s="704"/>
      <c r="DK143" s="704"/>
      <c r="DL143" s="704"/>
      <c r="DM143" s="704"/>
      <c r="DN143" s="704"/>
      <c r="DO143" s="704"/>
      <c r="DP143" s="704"/>
      <c r="DQ143" s="704"/>
      <c r="DR143" s="704"/>
      <c r="DS143" s="704"/>
      <c r="DT143" s="704"/>
      <c r="DU143" s="704"/>
      <c r="DV143" s="704"/>
      <c r="DW143" s="704"/>
      <c r="DX143" s="704"/>
      <c r="DY143" s="704"/>
      <c r="DZ143" s="704"/>
      <c r="EA143" s="704"/>
      <c r="EB143" s="704"/>
      <c r="EC143" s="704"/>
      <c r="ED143" s="704"/>
      <c r="EE143" s="704"/>
      <c r="EF143" s="704"/>
      <c r="EG143" s="704"/>
      <c r="EH143" s="704"/>
      <c r="EI143" s="704"/>
      <c r="EJ143" s="704"/>
      <c r="EK143" s="704"/>
      <c r="EL143" s="704"/>
      <c r="EM143" s="704"/>
      <c r="EN143" s="704"/>
      <c r="EO143" s="704"/>
      <c r="EP143" s="704"/>
      <c r="EQ143" s="704"/>
      <c r="ER143" s="704"/>
      <c r="ES143" s="704"/>
      <c r="ET143" s="704"/>
      <c r="EU143" s="704"/>
      <c r="EV143" s="704"/>
      <c r="EW143" s="704"/>
      <c r="EX143" s="704"/>
      <c r="EY143" s="704"/>
      <c r="EZ143" s="704"/>
      <c r="FA143" s="704"/>
      <c r="FB143" s="704"/>
      <c r="FC143" s="704"/>
      <c r="FD143" s="704"/>
      <c r="FE143" s="704"/>
      <c r="FF143" s="704"/>
      <c r="FG143" s="704"/>
      <c r="FH143" s="706"/>
      <c r="FI143" s="704"/>
      <c r="FJ143" s="704"/>
      <c r="FK143" s="704"/>
      <c r="FL143" s="704"/>
      <c r="FM143" s="706"/>
      <c r="FN143" s="706"/>
      <c r="FO143" s="706"/>
      <c r="FP143" s="706"/>
      <c r="FQ143" s="706"/>
      <c r="FR143" s="706"/>
      <c r="FS143" s="706"/>
      <c r="FT143" s="706"/>
      <c r="FU143" s="706"/>
      <c r="FV143" s="706"/>
      <c r="FW143" s="706"/>
      <c r="FX143" s="706"/>
      <c r="FY143" s="706"/>
      <c r="FZ143" s="706"/>
      <c r="GA143" s="706"/>
      <c r="GB143" s="706"/>
      <c r="GC143" s="706"/>
      <c r="GD143" s="706"/>
      <c r="GE143" s="706"/>
      <c r="GF143" s="706"/>
      <c r="GG143" s="706"/>
      <c r="GH143" s="706"/>
      <c r="GI143" s="706"/>
      <c r="GJ143" s="706"/>
      <c r="GK143" s="706"/>
      <c r="GL143" s="706"/>
      <c r="GM143" s="706"/>
      <c r="GN143" s="706"/>
      <c r="GO143" s="704"/>
      <c r="GP143" s="746"/>
      <c r="GQ143" s="704"/>
      <c r="GR143" s="704"/>
      <c r="GS143" s="704"/>
      <c r="GT143" s="704"/>
      <c r="GU143" s="704"/>
      <c r="GV143" s="704"/>
      <c r="GW143" s="704"/>
      <c r="GX143" s="704"/>
      <c r="GY143" s="704"/>
      <c r="GZ143" s="704"/>
      <c r="HA143" s="704"/>
      <c r="HB143" s="704"/>
      <c r="HC143" s="704"/>
      <c r="HD143" s="704"/>
      <c r="HE143" s="704"/>
      <c r="HF143" s="704"/>
      <c r="HG143" s="704"/>
      <c r="HH143" s="704"/>
      <c r="HI143" s="704"/>
      <c r="HJ143" s="704"/>
      <c r="HK143" s="704"/>
      <c r="HL143" s="704"/>
      <c r="HM143" s="704"/>
      <c r="HN143" s="704"/>
      <c r="HO143" s="704"/>
      <c r="HP143" s="704"/>
      <c r="HQ143" s="704"/>
      <c r="HR143" s="706"/>
      <c r="HS143" s="706"/>
      <c r="HT143" s="706"/>
      <c r="HU143" s="706"/>
      <c r="HV143" s="706"/>
      <c r="HW143" s="706"/>
      <c r="HX143" s="706"/>
      <c r="HY143" s="706"/>
      <c r="HZ143" s="706"/>
      <c r="IA143" s="704"/>
      <c r="IB143" s="704"/>
      <c r="IC143" s="704"/>
      <c r="ID143" s="704"/>
      <c r="IE143" s="704"/>
      <c r="IF143" s="704"/>
      <c r="IG143" s="704"/>
      <c r="IH143" s="704"/>
      <c r="II143" s="704"/>
      <c r="IJ143" s="704"/>
      <c r="IK143" s="704"/>
      <c r="IL143" s="704"/>
      <c r="IM143" s="704"/>
      <c r="IN143" s="704"/>
      <c r="IO143" s="704"/>
      <c r="IP143" s="704"/>
      <c r="IQ143" s="704"/>
      <c r="IR143" s="704"/>
      <c r="IS143" s="704"/>
      <c r="IT143" s="704"/>
      <c r="IU143" s="704"/>
      <c r="IV143" s="704"/>
      <c r="IW143" s="704"/>
    </row>
    <row r="144" spans="1:274" s="878" customFormat="1" ht="23.1" customHeight="1" x14ac:dyDescent="0.25">
      <c r="A144" s="691">
        <v>275</v>
      </c>
      <c r="B144" s="693" t="s">
        <v>1316</v>
      </c>
      <c r="C144" s="696">
        <v>241</v>
      </c>
      <c r="D144" s="697">
        <v>676</v>
      </c>
      <c r="E144" s="707" t="s">
        <v>1122</v>
      </c>
      <c r="F144" s="699" t="s">
        <v>1319</v>
      </c>
      <c r="G144" s="699" t="s">
        <v>1320</v>
      </c>
      <c r="H144" s="751" t="s">
        <v>1127</v>
      </c>
      <c r="I144" s="752" t="s">
        <v>1113</v>
      </c>
      <c r="J144" s="761" t="s">
        <v>1135</v>
      </c>
      <c r="K144" s="777" t="s">
        <v>1115</v>
      </c>
      <c r="L144" s="777" t="s">
        <v>1116</v>
      </c>
      <c r="M144" s="753" t="s">
        <v>1199</v>
      </c>
      <c r="N144" s="753" t="s">
        <v>1317</v>
      </c>
      <c r="O144" s="753" t="s">
        <v>1317</v>
      </c>
      <c r="P144" s="753" t="s">
        <v>1554</v>
      </c>
      <c r="Q144" s="765" t="s">
        <v>1160</v>
      </c>
      <c r="R144" s="765" t="s">
        <v>1160</v>
      </c>
      <c r="S144" s="755">
        <v>2</v>
      </c>
      <c r="T144" s="769">
        <v>2.2000000000000002</v>
      </c>
      <c r="U144" s="771">
        <v>41640</v>
      </c>
      <c r="V144" s="771">
        <v>41791</v>
      </c>
      <c r="W144" s="701">
        <v>15</v>
      </c>
      <c r="X144" s="875"/>
      <c r="Y144" s="877"/>
      <c r="Z144" s="875">
        <f t="shared" si="7"/>
        <v>0</v>
      </c>
      <c r="AA144" s="702"/>
      <c r="AB144" s="702"/>
      <c r="AC144" s="702"/>
      <c r="AD144" s="702"/>
      <c r="AE144" s="702"/>
      <c r="AF144" s="702"/>
      <c r="AG144" s="702"/>
      <c r="AH144" s="702"/>
      <c r="AI144" s="691"/>
      <c r="AJ144" s="691"/>
      <c r="AK144" s="691"/>
      <c r="AL144" s="691"/>
      <c r="AM144" s="868">
        <f t="shared" si="8"/>
        <v>0</v>
      </c>
      <c r="AN144" s="868">
        <f t="shared" si="9"/>
        <v>0</v>
      </c>
      <c r="AO144" s="760">
        <f>1700000</f>
        <v>1700000</v>
      </c>
      <c r="AP144" s="943">
        <v>534500</v>
      </c>
      <c r="AQ144" s="706"/>
      <c r="AR144" s="704"/>
      <c r="AS144" s="704"/>
      <c r="AT144" s="704"/>
      <c r="AU144" s="704"/>
      <c r="AV144" s="704"/>
      <c r="AW144" s="704"/>
      <c r="AX144" s="704"/>
      <c r="AY144" s="704"/>
      <c r="AZ144" s="704"/>
      <c r="BA144" s="704"/>
      <c r="BB144" s="704"/>
      <c r="BC144" s="704"/>
      <c r="BD144" s="704"/>
      <c r="BE144" s="704"/>
      <c r="BF144" s="704"/>
      <c r="BG144" s="704"/>
      <c r="BH144" s="704"/>
      <c r="BI144" s="704"/>
      <c r="BJ144" s="704"/>
      <c r="BK144" s="704"/>
      <c r="BL144" s="704"/>
      <c r="BM144" s="704"/>
      <c r="BN144" s="704"/>
      <c r="BO144" s="704"/>
      <c r="BP144" s="704"/>
      <c r="BQ144" s="704"/>
      <c r="BR144" s="704"/>
      <c r="BS144" s="704"/>
      <c r="BT144" s="704"/>
      <c r="BU144" s="704"/>
      <c r="BV144" s="704"/>
      <c r="BW144" s="704"/>
      <c r="BX144" s="704"/>
      <c r="BY144" s="704"/>
      <c r="BZ144" s="704"/>
      <c r="CA144" s="704"/>
      <c r="CB144" s="704"/>
      <c r="CC144" s="704"/>
      <c r="CD144" s="704"/>
      <c r="CE144" s="704"/>
      <c r="CF144" s="704"/>
      <c r="CG144" s="704"/>
      <c r="CH144" s="704"/>
      <c r="CI144" s="704"/>
      <c r="CJ144" s="704"/>
      <c r="CK144" s="704"/>
      <c r="CL144" s="704"/>
      <c r="CM144" s="704"/>
      <c r="CN144" s="704"/>
      <c r="CO144" s="704"/>
      <c r="CP144" s="704"/>
      <c r="CQ144" s="704"/>
      <c r="CR144" s="704"/>
      <c r="CS144" s="704"/>
      <c r="CT144" s="704"/>
      <c r="CU144" s="704"/>
      <c r="CV144" s="704"/>
      <c r="CW144" s="704"/>
      <c r="CX144" s="704"/>
      <c r="CY144" s="704"/>
      <c r="CZ144" s="704"/>
      <c r="DA144" s="704"/>
      <c r="DB144" s="704"/>
      <c r="DC144" s="704"/>
      <c r="DD144" s="704"/>
      <c r="DE144" s="704"/>
      <c r="DF144" s="704"/>
      <c r="DG144" s="704"/>
      <c r="DH144" s="704"/>
      <c r="DI144" s="704"/>
      <c r="DJ144" s="704"/>
      <c r="DK144" s="704"/>
      <c r="DL144" s="704"/>
      <c r="DM144" s="704"/>
      <c r="DN144" s="704"/>
      <c r="DO144" s="704"/>
      <c r="DP144" s="704"/>
      <c r="DQ144" s="704"/>
      <c r="DR144" s="704"/>
      <c r="DS144" s="704"/>
      <c r="DT144" s="704"/>
      <c r="DU144" s="704"/>
      <c r="DV144" s="704"/>
      <c r="DW144" s="704"/>
      <c r="DX144" s="704"/>
      <c r="DY144" s="704"/>
      <c r="DZ144" s="704"/>
      <c r="EA144" s="704"/>
      <c r="EB144" s="704"/>
      <c r="EC144" s="704"/>
      <c r="ED144" s="704"/>
      <c r="EE144" s="704"/>
      <c r="EF144" s="704"/>
      <c r="EG144" s="704"/>
      <c r="EH144" s="704"/>
      <c r="EI144" s="704"/>
      <c r="EJ144" s="704"/>
      <c r="EK144" s="704"/>
      <c r="EL144" s="704"/>
      <c r="EM144" s="704"/>
      <c r="EN144" s="704"/>
      <c r="EO144" s="704"/>
      <c r="EP144" s="704"/>
      <c r="EQ144" s="704"/>
      <c r="ER144" s="704"/>
      <c r="ES144" s="704"/>
      <c r="ET144" s="704"/>
      <c r="EU144" s="704"/>
      <c r="EV144" s="704"/>
      <c r="EW144" s="704"/>
      <c r="EX144" s="704"/>
      <c r="EY144" s="704"/>
      <c r="EZ144" s="704"/>
      <c r="FA144" s="704"/>
      <c r="FB144" s="704"/>
      <c r="FC144" s="704"/>
      <c r="FD144" s="704"/>
      <c r="FE144" s="704"/>
      <c r="FF144" s="704"/>
      <c r="FG144" s="704"/>
      <c r="FH144" s="706"/>
      <c r="FI144" s="704"/>
      <c r="FJ144" s="704"/>
      <c r="FK144" s="706"/>
      <c r="FL144" s="706"/>
      <c r="FM144" s="706"/>
      <c r="FN144" s="706"/>
      <c r="FO144" s="706"/>
      <c r="FP144" s="706"/>
      <c r="FQ144" s="706"/>
      <c r="FR144" s="706"/>
      <c r="FS144" s="706"/>
      <c r="FT144" s="706"/>
      <c r="FU144" s="706"/>
      <c r="FV144" s="706"/>
      <c r="FW144" s="706"/>
      <c r="FX144" s="706"/>
      <c r="FY144" s="706"/>
      <c r="FZ144" s="706"/>
      <c r="GA144" s="706"/>
      <c r="GB144" s="706"/>
      <c r="GC144" s="706"/>
      <c r="GD144" s="706"/>
      <c r="GE144" s="706"/>
      <c r="GF144" s="706"/>
      <c r="GG144" s="706"/>
      <c r="GH144" s="706"/>
      <c r="GI144" s="706"/>
      <c r="GJ144" s="706"/>
      <c r="GK144" s="706"/>
      <c r="GL144" s="706"/>
      <c r="GM144" s="706"/>
      <c r="GN144" s="706"/>
      <c r="GO144" s="704"/>
      <c r="GP144" s="746"/>
      <c r="GQ144" s="704"/>
      <c r="GR144" s="704"/>
      <c r="GS144" s="704"/>
      <c r="GT144" s="704"/>
      <c r="GU144" s="704"/>
      <c r="GV144" s="704"/>
      <c r="GW144" s="704"/>
      <c r="GX144" s="704"/>
      <c r="GY144" s="704"/>
      <c r="GZ144" s="704"/>
      <c r="HA144" s="704"/>
      <c r="HB144" s="704"/>
      <c r="HC144" s="704"/>
      <c r="HD144" s="704"/>
      <c r="HE144" s="704"/>
      <c r="HF144" s="704"/>
      <c r="HG144" s="704"/>
      <c r="HH144" s="704"/>
      <c r="HI144" s="704"/>
      <c r="HJ144" s="704"/>
      <c r="HK144" s="704"/>
      <c r="HL144" s="704"/>
      <c r="HM144" s="704"/>
      <c r="HN144" s="704"/>
      <c r="HO144" s="704"/>
      <c r="HP144" s="704"/>
      <c r="HQ144" s="704"/>
      <c r="HR144" s="706"/>
      <c r="HS144" s="706"/>
      <c r="HT144" s="706"/>
      <c r="HU144" s="706"/>
      <c r="HV144" s="706"/>
      <c r="HW144" s="706"/>
      <c r="HX144" s="706"/>
      <c r="HY144" s="706"/>
      <c r="HZ144" s="706"/>
      <c r="IA144" s="704"/>
      <c r="IB144" s="704"/>
      <c r="IC144" s="704"/>
      <c r="ID144" s="704"/>
      <c r="IE144" s="704"/>
      <c r="IF144" s="704"/>
      <c r="IG144" s="704"/>
      <c r="IH144" s="704"/>
      <c r="II144" s="704"/>
      <c r="IJ144" s="704"/>
      <c r="IK144" s="704"/>
      <c r="IL144" s="704"/>
      <c r="IM144" s="704"/>
      <c r="IN144" s="704"/>
      <c r="IO144" s="704"/>
      <c r="IP144" s="704"/>
      <c r="IQ144" s="704"/>
      <c r="IR144" s="704"/>
      <c r="IS144" s="704"/>
      <c r="IT144" s="704"/>
      <c r="IU144" s="704"/>
      <c r="IV144" s="706"/>
      <c r="IW144" s="706"/>
    </row>
    <row r="145" spans="1:274" s="878" customFormat="1" ht="23.1" customHeight="1" x14ac:dyDescent="0.25">
      <c r="A145" s="691">
        <v>316</v>
      </c>
      <c r="B145" s="693" t="s">
        <v>1352</v>
      </c>
      <c r="C145" s="708">
        <v>260</v>
      </c>
      <c r="D145" s="709">
        <v>684</v>
      </c>
      <c r="E145" s="709" t="s">
        <v>1122</v>
      </c>
      <c r="F145" s="723" t="s">
        <v>1405</v>
      </c>
      <c r="G145" s="715" t="s">
        <v>1416</v>
      </c>
      <c r="H145" s="762" t="s">
        <v>1127</v>
      </c>
      <c r="I145" s="767" t="s">
        <v>1113</v>
      </c>
      <c r="J145" s="761" t="s">
        <v>1135</v>
      </c>
      <c r="K145" s="761" t="s">
        <v>1115</v>
      </c>
      <c r="L145" s="761" t="s">
        <v>1116</v>
      </c>
      <c r="M145" s="753" t="s">
        <v>1199</v>
      </c>
      <c r="N145" s="753" t="s">
        <v>1128</v>
      </c>
      <c r="O145" s="753" t="s">
        <v>1128</v>
      </c>
      <c r="P145" s="753" t="s">
        <v>1134</v>
      </c>
      <c r="Q145" s="753" t="s">
        <v>1160</v>
      </c>
      <c r="R145" s="753" t="s">
        <v>1160</v>
      </c>
      <c r="S145" s="755">
        <v>2</v>
      </c>
      <c r="T145" s="769">
        <v>2.1</v>
      </c>
      <c r="U145" s="771">
        <v>41456</v>
      </c>
      <c r="V145" s="772">
        <v>42522</v>
      </c>
      <c r="W145" s="874">
        <v>20</v>
      </c>
      <c r="X145" s="875"/>
      <c r="Y145" s="875"/>
      <c r="Z145" s="875">
        <f t="shared" si="7"/>
        <v>0</v>
      </c>
      <c r="AA145" s="702"/>
      <c r="AB145" s="702"/>
      <c r="AC145" s="702"/>
      <c r="AD145" s="702"/>
      <c r="AE145" s="702"/>
      <c r="AF145" s="702"/>
      <c r="AG145" s="702"/>
      <c r="AH145" s="702"/>
      <c r="AI145" s="717"/>
      <c r="AJ145" s="717"/>
      <c r="AK145" s="717"/>
      <c r="AL145" s="717"/>
      <c r="AM145" s="868">
        <f t="shared" si="8"/>
        <v>0</v>
      </c>
      <c r="AN145" s="868">
        <f t="shared" si="9"/>
        <v>0</v>
      </c>
      <c r="AO145" s="702">
        <f>15304000-10000000-1000000-2000000-254000</f>
        <v>2050000</v>
      </c>
      <c r="AP145" s="868">
        <f>13973000-13973000</f>
        <v>0</v>
      </c>
      <c r="AQ145" s="706"/>
      <c r="AR145" s="706"/>
      <c r="AS145" s="706"/>
      <c r="AT145" s="706"/>
      <c r="AU145" s="706"/>
      <c r="AV145" s="706"/>
      <c r="AW145" s="706"/>
      <c r="AX145" s="706"/>
      <c r="AY145" s="706"/>
      <c r="AZ145" s="706"/>
      <c r="BA145" s="706"/>
      <c r="BB145" s="706"/>
      <c r="BC145" s="706"/>
      <c r="BD145" s="706"/>
      <c r="BE145" s="706"/>
      <c r="BF145" s="706"/>
      <c r="BG145" s="706"/>
      <c r="BH145" s="706"/>
      <c r="BI145" s="706"/>
      <c r="BJ145" s="706"/>
      <c r="BK145" s="706"/>
      <c r="BL145" s="706"/>
      <c r="BM145" s="706"/>
      <c r="BN145" s="706"/>
      <c r="BO145" s="706"/>
      <c r="BP145" s="706"/>
      <c r="BQ145" s="706"/>
      <c r="BR145" s="706"/>
      <c r="BS145" s="706"/>
      <c r="BT145" s="706"/>
      <c r="BU145" s="706"/>
      <c r="BV145" s="706"/>
      <c r="BW145" s="706"/>
      <c r="BX145" s="706"/>
      <c r="BY145" s="706"/>
      <c r="BZ145" s="706"/>
      <c r="CA145" s="706"/>
      <c r="CB145" s="706"/>
      <c r="CC145" s="706"/>
      <c r="CD145" s="706"/>
      <c r="CE145" s="706"/>
      <c r="CF145" s="706"/>
      <c r="CG145" s="706"/>
      <c r="CH145" s="706"/>
      <c r="CI145" s="706"/>
      <c r="CJ145" s="706"/>
      <c r="CK145" s="706"/>
      <c r="CL145" s="706"/>
      <c r="CM145" s="706"/>
      <c r="CN145" s="706"/>
      <c r="CO145" s="706"/>
      <c r="CP145" s="706"/>
      <c r="CQ145" s="706"/>
      <c r="CR145" s="706"/>
      <c r="CS145" s="706"/>
      <c r="CT145" s="706"/>
      <c r="CU145" s="706"/>
      <c r="CV145" s="706"/>
      <c r="CW145" s="706"/>
      <c r="CX145" s="706"/>
      <c r="CY145" s="706"/>
      <c r="CZ145" s="706"/>
      <c r="DA145" s="706"/>
      <c r="DB145" s="706"/>
      <c r="DC145" s="706"/>
      <c r="DD145" s="706"/>
      <c r="DE145" s="706"/>
      <c r="DF145" s="706"/>
      <c r="DG145" s="706"/>
      <c r="DH145" s="706"/>
      <c r="DI145" s="706"/>
      <c r="DJ145" s="706"/>
      <c r="DK145" s="706"/>
      <c r="DL145" s="706"/>
      <c r="DM145" s="706"/>
      <c r="DN145" s="706"/>
      <c r="DO145" s="706"/>
      <c r="DP145" s="706"/>
      <c r="DQ145" s="706"/>
      <c r="DR145" s="706"/>
      <c r="DS145" s="706"/>
      <c r="DT145" s="706"/>
      <c r="DU145" s="706"/>
      <c r="DV145" s="706"/>
      <c r="DW145" s="706"/>
      <c r="DX145" s="706"/>
      <c r="DY145" s="706"/>
      <c r="DZ145" s="706"/>
      <c r="EA145" s="706"/>
      <c r="EB145" s="706"/>
      <c r="EC145" s="706"/>
      <c r="ED145" s="706"/>
      <c r="EE145" s="706"/>
      <c r="EF145" s="706"/>
      <c r="EG145" s="706"/>
      <c r="EH145" s="706"/>
      <c r="EI145" s="706"/>
      <c r="EJ145" s="706"/>
      <c r="EK145" s="706"/>
      <c r="EL145" s="706"/>
      <c r="EM145" s="706"/>
      <c r="EN145" s="706"/>
      <c r="EO145" s="706"/>
      <c r="EP145" s="706"/>
      <c r="EQ145" s="706"/>
      <c r="ER145" s="706"/>
      <c r="ES145" s="706"/>
      <c r="ET145" s="706"/>
      <c r="EU145" s="706"/>
      <c r="EV145" s="706"/>
      <c r="EW145" s="706"/>
      <c r="EX145" s="706"/>
      <c r="EY145" s="706"/>
      <c r="EZ145" s="706"/>
      <c r="FA145" s="706"/>
      <c r="FB145" s="706"/>
      <c r="FC145" s="706"/>
      <c r="FD145" s="706"/>
      <c r="FE145" s="706"/>
      <c r="FF145" s="706"/>
      <c r="FG145" s="706"/>
      <c r="FH145" s="706"/>
      <c r="FI145" s="704"/>
      <c r="FJ145" s="704"/>
      <c r="FK145" s="706"/>
      <c r="FL145" s="706"/>
      <c r="FM145" s="706"/>
      <c r="FN145" s="706"/>
      <c r="FO145" s="706"/>
      <c r="FP145" s="706"/>
      <c r="FQ145" s="706"/>
      <c r="FR145" s="706"/>
      <c r="FS145" s="706"/>
      <c r="FT145" s="706"/>
      <c r="FU145" s="706"/>
      <c r="FV145" s="706"/>
      <c r="FW145" s="706"/>
      <c r="FX145" s="706"/>
      <c r="FY145" s="706"/>
      <c r="FZ145" s="706"/>
      <c r="GA145" s="706"/>
      <c r="GB145" s="706"/>
      <c r="GC145" s="706"/>
      <c r="GD145" s="706"/>
      <c r="GE145" s="706"/>
      <c r="GF145" s="706"/>
      <c r="GG145" s="706"/>
      <c r="GH145" s="706"/>
      <c r="GI145" s="706"/>
      <c r="GJ145" s="706"/>
      <c r="GK145" s="706"/>
      <c r="GL145" s="706"/>
      <c r="GM145" s="706"/>
      <c r="GN145" s="706"/>
      <c r="GO145" s="704"/>
      <c r="GP145" s="746"/>
      <c r="GQ145" s="704"/>
      <c r="GR145" s="704"/>
      <c r="GS145" s="704"/>
      <c r="GT145" s="704"/>
      <c r="GU145" s="704"/>
      <c r="GV145" s="704"/>
      <c r="GW145" s="704"/>
      <c r="GX145" s="704"/>
      <c r="GY145" s="704"/>
      <c r="GZ145" s="704"/>
      <c r="HA145" s="704"/>
      <c r="HB145" s="704"/>
      <c r="HC145" s="704"/>
      <c r="HD145" s="704"/>
      <c r="HE145" s="704"/>
      <c r="HF145" s="704"/>
      <c r="HG145" s="704"/>
      <c r="HH145" s="704"/>
      <c r="HI145" s="704"/>
      <c r="HJ145" s="704"/>
      <c r="HK145" s="704"/>
      <c r="HL145" s="704"/>
      <c r="HM145" s="704"/>
      <c r="HN145" s="704"/>
      <c r="HO145" s="704"/>
      <c r="HP145" s="704"/>
      <c r="HQ145" s="704"/>
      <c r="HR145" s="704"/>
      <c r="HS145" s="704"/>
      <c r="HT145" s="704"/>
      <c r="HU145" s="704"/>
      <c r="HV145" s="704"/>
      <c r="HW145" s="704"/>
      <c r="HX145" s="704"/>
      <c r="HY145" s="704"/>
      <c r="HZ145" s="704"/>
      <c r="IA145" s="706"/>
      <c r="IB145" s="706"/>
      <c r="IC145" s="706"/>
      <c r="ID145" s="706"/>
      <c r="IE145" s="706"/>
      <c r="IF145" s="706"/>
      <c r="IG145" s="706"/>
      <c r="IH145" s="706"/>
      <c r="II145" s="706"/>
      <c r="IJ145" s="706"/>
      <c r="IK145" s="706"/>
      <c r="IL145" s="706"/>
      <c r="IM145" s="706"/>
      <c r="IN145" s="706"/>
      <c r="IO145" s="706"/>
      <c r="IP145" s="706"/>
      <c r="IQ145" s="706"/>
      <c r="IR145" s="706"/>
      <c r="IS145" s="706"/>
      <c r="IT145" s="706"/>
      <c r="IU145" s="706"/>
      <c r="IV145" s="706"/>
      <c r="IW145" s="706"/>
      <c r="JJ145" s="706"/>
      <c r="JK145" s="706"/>
      <c r="JL145" s="706"/>
      <c r="JM145" s="706"/>
      <c r="JN145" s="706"/>
    </row>
    <row r="146" spans="1:274" s="878" customFormat="1" ht="23.1" customHeight="1" x14ac:dyDescent="0.25">
      <c r="A146" s="691">
        <v>333</v>
      </c>
      <c r="B146" s="693" t="s">
        <v>1352</v>
      </c>
      <c r="C146" s="696">
        <v>271</v>
      </c>
      <c r="D146" s="697">
        <v>600</v>
      </c>
      <c r="E146" s="707" t="s">
        <v>1122</v>
      </c>
      <c r="F146" s="699" t="s">
        <v>1201</v>
      </c>
      <c r="G146" s="699" t="s">
        <v>1198</v>
      </c>
      <c r="H146" s="762" t="s">
        <v>1127</v>
      </c>
      <c r="I146" s="767" t="s">
        <v>1113</v>
      </c>
      <c r="J146" s="761" t="s">
        <v>1135</v>
      </c>
      <c r="K146" s="761" t="s">
        <v>1151</v>
      </c>
      <c r="L146" s="753" t="s">
        <v>1124</v>
      </c>
      <c r="M146" s="753" t="s">
        <v>1199</v>
      </c>
      <c r="N146" s="753" t="s">
        <v>1128</v>
      </c>
      <c r="O146" s="753" t="s">
        <v>1128</v>
      </c>
      <c r="P146" s="753" t="s">
        <v>1202</v>
      </c>
      <c r="Q146" s="753" t="s">
        <v>1160</v>
      </c>
      <c r="R146" s="753" t="s">
        <v>1160</v>
      </c>
      <c r="S146" s="755">
        <v>2</v>
      </c>
      <c r="T146" s="763">
        <v>2.6</v>
      </c>
      <c r="U146" s="771">
        <v>41456</v>
      </c>
      <c r="V146" s="772">
        <v>42522</v>
      </c>
      <c r="W146" s="874">
        <v>7</v>
      </c>
      <c r="X146" s="875">
        <v>0</v>
      </c>
      <c r="Y146" s="875"/>
      <c r="Z146" s="875">
        <f t="shared" si="7"/>
        <v>0</v>
      </c>
      <c r="AA146" s="702"/>
      <c r="AB146" s="702"/>
      <c r="AC146" s="702"/>
      <c r="AD146" s="702"/>
      <c r="AE146" s="702"/>
      <c r="AF146" s="702"/>
      <c r="AG146" s="702"/>
      <c r="AH146" s="702"/>
      <c r="AI146" s="717"/>
      <c r="AJ146" s="717"/>
      <c r="AK146" s="717"/>
      <c r="AL146" s="717"/>
      <c r="AM146" s="868">
        <f t="shared" si="8"/>
        <v>0</v>
      </c>
      <c r="AN146" s="868">
        <f t="shared" si="9"/>
        <v>0</v>
      </c>
      <c r="AO146" s="760">
        <f>6635000-2425700-2050000</f>
        <v>2159300</v>
      </c>
      <c r="AP146" s="868">
        <f>6058000-1784500</f>
        <v>4273500</v>
      </c>
      <c r="AQ146" s="706"/>
      <c r="AR146" s="706"/>
      <c r="AS146" s="706"/>
      <c r="AT146" s="706"/>
      <c r="AU146" s="706"/>
      <c r="AV146" s="706"/>
      <c r="AW146" s="706"/>
      <c r="AX146" s="706"/>
      <c r="AY146" s="706"/>
      <c r="AZ146" s="706"/>
      <c r="BA146" s="706"/>
      <c r="BB146" s="706"/>
      <c r="BC146" s="706"/>
      <c r="BD146" s="706"/>
      <c r="BE146" s="706"/>
      <c r="BF146" s="706"/>
      <c r="BG146" s="706"/>
      <c r="BH146" s="706"/>
      <c r="BI146" s="706"/>
      <c r="BJ146" s="706"/>
      <c r="BK146" s="706"/>
      <c r="BL146" s="706"/>
      <c r="BM146" s="706"/>
      <c r="BN146" s="706"/>
      <c r="BO146" s="706"/>
      <c r="BP146" s="706"/>
      <c r="BQ146" s="706"/>
      <c r="BR146" s="706"/>
      <c r="BS146" s="706"/>
      <c r="BT146" s="706"/>
      <c r="BU146" s="706"/>
      <c r="BV146" s="706"/>
      <c r="BW146" s="706"/>
      <c r="BX146" s="706"/>
      <c r="BY146" s="706"/>
      <c r="BZ146" s="706"/>
      <c r="CA146" s="706"/>
      <c r="CB146" s="706"/>
      <c r="CC146" s="706"/>
      <c r="CD146" s="706"/>
      <c r="CE146" s="706"/>
      <c r="CF146" s="706"/>
      <c r="CG146" s="706"/>
      <c r="CH146" s="706"/>
      <c r="CI146" s="706"/>
      <c r="CJ146" s="706"/>
      <c r="CK146" s="706"/>
      <c r="CL146" s="706"/>
      <c r="CM146" s="706"/>
      <c r="CN146" s="706"/>
      <c r="CO146" s="706"/>
      <c r="CP146" s="706"/>
      <c r="CQ146" s="706"/>
      <c r="CR146" s="706"/>
      <c r="CS146" s="706"/>
      <c r="CT146" s="706"/>
      <c r="CU146" s="706"/>
      <c r="CV146" s="706"/>
      <c r="CW146" s="706"/>
      <c r="CX146" s="706"/>
      <c r="CY146" s="706"/>
      <c r="CZ146" s="706"/>
      <c r="DA146" s="706"/>
      <c r="DB146" s="706"/>
      <c r="DC146" s="706"/>
      <c r="DD146" s="706"/>
      <c r="DE146" s="706"/>
      <c r="DF146" s="706"/>
      <c r="DG146" s="706"/>
      <c r="DH146" s="706"/>
      <c r="DI146" s="706"/>
      <c r="DJ146" s="706"/>
      <c r="DK146" s="706"/>
      <c r="DL146" s="706"/>
      <c r="DM146" s="706"/>
      <c r="DN146" s="706"/>
      <c r="DO146" s="706"/>
      <c r="DP146" s="706"/>
      <c r="DQ146" s="706"/>
      <c r="DR146" s="706"/>
      <c r="DS146" s="706"/>
      <c r="DT146" s="706"/>
      <c r="DU146" s="706"/>
      <c r="DV146" s="706"/>
      <c r="DW146" s="706"/>
      <c r="DX146" s="706"/>
      <c r="DY146" s="706"/>
      <c r="DZ146" s="706"/>
      <c r="EA146" s="706"/>
      <c r="EB146" s="706"/>
      <c r="EC146" s="706"/>
      <c r="ED146" s="706"/>
      <c r="EE146" s="706"/>
      <c r="EF146" s="706"/>
      <c r="EG146" s="706"/>
      <c r="EH146" s="706"/>
      <c r="EI146" s="706"/>
      <c r="EJ146" s="706"/>
      <c r="EK146" s="706"/>
      <c r="EL146" s="706"/>
      <c r="EM146" s="706"/>
      <c r="EN146" s="706"/>
      <c r="EO146" s="706"/>
      <c r="EP146" s="706"/>
      <c r="EQ146" s="706"/>
      <c r="ER146" s="706"/>
      <c r="ES146" s="706"/>
      <c r="ET146" s="706"/>
      <c r="EU146" s="706"/>
      <c r="EV146" s="706"/>
      <c r="EW146" s="706"/>
      <c r="EX146" s="706"/>
      <c r="EY146" s="706"/>
      <c r="EZ146" s="706"/>
      <c r="FA146" s="706"/>
      <c r="FB146" s="706"/>
      <c r="FC146" s="706"/>
      <c r="FD146" s="706"/>
      <c r="FE146" s="706"/>
      <c r="FF146" s="706"/>
      <c r="FG146" s="706"/>
      <c r="FH146" s="706"/>
      <c r="FI146" s="704"/>
      <c r="FJ146" s="704"/>
      <c r="FK146" s="706"/>
      <c r="FL146" s="706"/>
      <c r="FM146" s="706"/>
      <c r="FN146" s="706"/>
      <c r="FO146" s="706"/>
      <c r="FP146" s="706"/>
      <c r="FQ146" s="706"/>
      <c r="FR146" s="706"/>
      <c r="FS146" s="706"/>
      <c r="FT146" s="706"/>
      <c r="FU146" s="706"/>
      <c r="FV146" s="706"/>
      <c r="FW146" s="706"/>
      <c r="FX146" s="706"/>
      <c r="FY146" s="706"/>
      <c r="FZ146" s="706"/>
      <c r="GA146" s="706"/>
      <c r="GB146" s="706"/>
      <c r="GC146" s="706"/>
      <c r="GD146" s="706"/>
      <c r="GE146" s="706"/>
      <c r="GF146" s="706"/>
      <c r="GG146" s="706"/>
      <c r="GH146" s="706"/>
      <c r="GI146" s="706"/>
      <c r="GJ146" s="706"/>
      <c r="GK146" s="706"/>
      <c r="GL146" s="706"/>
      <c r="GM146" s="706"/>
      <c r="GN146" s="706"/>
      <c r="GO146" s="704"/>
      <c r="GP146" s="746"/>
      <c r="GQ146" s="704"/>
      <c r="GR146" s="704"/>
      <c r="GS146" s="704"/>
      <c r="GT146" s="704"/>
      <c r="GU146" s="704"/>
      <c r="GV146" s="704"/>
      <c r="GW146" s="704"/>
      <c r="GX146" s="704"/>
      <c r="GY146" s="704"/>
      <c r="GZ146" s="704"/>
      <c r="HA146" s="704"/>
      <c r="HB146" s="704"/>
      <c r="HC146" s="704"/>
      <c r="HD146" s="704"/>
      <c r="HE146" s="704"/>
      <c r="HF146" s="704"/>
      <c r="HG146" s="704"/>
      <c r="HH146" s="704"/>
      <c r="HI146" s="704"/>
      <c r="HJ146" s="704"/>
      <c r="HK146" s="704"/>
      <c r="HL146" s="704"/>
      <c r="HM146" s="704"/>
      <c r="HN146" s="704"/>
      <c r="HO146" s="704"/>
      <c r="HP146" s="704"/>
      <c r="HQ146" s="704"/>
      <c r="HR146" s="704"/>
      <c r="HS146" s="704"/>
      <c r="HT146" s="704"/>
      <c r="HU146" s="704"/>
      <c r="HV146" s="704"/>
      <c r="HW146" s="704"/>
      <c r="HX146" s="704"/>
      <c r="HY146" s="704"/>
      <c r="HZ146" s="704"/>
      <c r="IA146" s="704"/>
      <c r="IB146" s="704"/>
      <c r="IC146" s="704"/>
      <c r="ID146" s="704"/>
      <c r="IE146" s="704"/>
      <c r="IF146" s="704"/>
      <c r="IG146" s="704"/>
      <c r="IH146" s="704"/>
      <c r="II146" s="704"/>
      <c r="IJ146" s="704"/>
      <c r="IK146" s="704"/>
      <c r="IL146" s="704"/>
      <c r="IM146" s="704"/>
      <c r="IN146" s="704"/>
      <c r="IO146" s="704"/>
      <c r="IP146" s="704"/>
      <c r="IQ146" s="704"/>
      <c r="IR146" s="704"/>
      <c r="IS146" s="704"/>
      <c r="IT146" s="704"/>
      <c r="IU146" s="704"/>
      <c r="IV146" s="706"/>
      <c r="IW146" s="706"/>
      <c r="JJ146" s="706"/>
      <c r="JK146" s="706"/>
      <c r="JL146" s="706"/>
      <c r="JM146" s="706"/>
      <c r="JN146" s="706"/>
    </row>
    <row r="147" spans="1:274" s="814" customFormat="1" ht="32.1" customHeight="1" x14ac:dyDescent="0.25">
      <c r="A147" s="691">
        <v>347</v>
      </c>
      <c r="B147" s="693" t="s">
        <v>1206</v>
      </c>
      <c r="C147" s="697">
        <v>282</v>
      </c>
      <c r="D147" s="697">
        <v>632</v>
      </c>
      <c r="E147" s="698">
        <v>35</v>
      </c>
      <c r="F147" s="699" t="s">
        <v>1121</v>
      </c>
      <c r="G147" s="699" t="s">
        <v>1289</v>
      </c>
      <c r="H147" s="751" t="s">
        <v>1127</v>
      </c>
      <c r="I147" s="767" t="s">
        <v>1113</v>
      </c>
      <c r="J147" s="764" t="s">
        <v>1139</v>
      </c>
      <c r="K147" s="761" t="s">
        <v>1115</v>
      </c>
      <c r="L147" s="761" t="s">
        <v>1116</v>
      </c>
      <c r="M147" s="753" t="s">
        <v>1140</v>
      </c>
      <c r="N147" s="753" t="s">
        <v>1141</v>
      </c>
      <c r="O147" s="753" t="s">
        <v>1153</v>
      </c>
      <c r="P147" s="753" t="s">
        <v>1153</v>
      </c>
      <c r="Q147" s="753" t="s">
        <v>1160</v>
      </c>
      <c r="R147" s="753" t="s">
        <v>1160</v>
      </c>
      <c r="S147" s="755">
        <v>4</v>
      </c>
      <c r="T147" s="763">
        <v>4.3</v>
      </c>
      <c r="U147" s="771">
        <v>41456</v>
      </c>
      <c r="V147" s="772">
        <v>42522</v>
      </c>
      <c r="W147" s="874">
        <v>5</v>
      </c>
      <c r="X147" s="875">
        <v>250000</v>
      </c>
      <c r="Y147" s="875"/>
      <c r="Z147" s="875">
        <f t="shared" si="7"/>
        <v>250000</v>
      </c>
      <c r="AA147" s="702"/>
      <c r="AB147" s="702"/>
      <c r="AC147" s="702"/>
      <c r="AD147" s="702"/>
      <c r="AE147" s="702">
        <v>250000</v>
      </c>
      <c r="AF147" s="702"/>
      <c r="AG147" s="702"/>
      <c r="AH147" s="702">
        <v>0</v>
      </c>
      <c r="AI147" s="691"/>
      <c r="AJ147" s="691"/>
      <c r="AK147" s="691"/>
      <c r="AL147" s="691"/>
      <c r="AM147" s="868">
        <f t="shared" si="8"/>
        <v>250000</v>
      </c>
      <c r="AN147" s="868">
        <f t="shared" si="9"/>
        <v>0</v>
      </c>
      <c r="AO147" s="760">
        <v>262500</v>
      </c>
      <c r="AP147" s="868">
        <v>275600</v>
      </c>
      <c r="AQ147" s="706"/>
      <c r="AR147" s="704"/>
      <c r="AS147" s="704"/>
      <c r="AT147" s="704"/>
      <c r="AU147" s="704"/>
      <c r="AV147" s="704"/>
      <c r="AW147" s="704"/>
      <c r="AX147" s="704"/>
      <c r="AY147" s="704"/>
      <c r="AZ147" s="704"/>
      <c r="BA147" s="704"/>
      <c r="BB147" s="704"/>
      <c r="BC147" s="704"/>
      <c r="BD147" s="704"/>
      <c r="BE147" s="704"/>
      <c r="BF147" s="704"/>
      <c r="BG147" s="704"/>
      <c r="BH147" s="704"/>
      <c r="BI147" s="704"/>
      <c r="BJ147" s="704"/>
      <c r="BK147" s="704"/>
      <c r="BL147" s="704"/>
      <c r="BM147" s="704"/>
      <c r="BN147" s="704"/>
      <c r="BO147" s="704"/>
      <c r="BP147" s="704"/>
      <c r="BQ147" s="704"/>
      <c r="BR147" s="704"/>
      <c r="BS147" s="704"/>
      <c r="BT147" s="704"/>
      <c r="BU147" s="704"/>
      <c r="BV147" s="704"/>
      <c r="BW147" s="704"/>
      <c r="BX147" s="704"/>
      <c r="BY147" s="704"/>
      <c r="BZ147" s="704"/>
      <c r="CA147" s="704"/>
      <c r="CB147" s="704"/>
      <c r="CC147" s="704"/>
      <c r="CD147" s="704"/>
      <c r="CE147" s="704"/>
      <c r="CF147" s="704"/>
      <c r="CG147" s="704"/>
      <c r="CH147" s="704"/>
      <c r="CI147" s="704"/>
      <c r="CJ147" s="704"/>
      <c r="CK147" s="704"/>
      <c r="CL147" s="704"/>
      <c r="CM147" s="704"/>
      <c r="CN147" s="704"/>
      <c r="CO147" s="704"/>
      <c r="CP147" s="704"/>
      <c r="CQ147" s="704"/>
      <c r="CR147" s="704"/>
      <c r="CS147" s="704"/>
      <c r="CT147" s="704"/>
      <c r="CU147" s="704"/>
      <c r="CV147" s="704"/>
      <c r="CW147" s="704"/>
      <c r="CX147" s="704"/>
      <c r="CY147" s="704"/>
      <c r="CZ147" s="704"/>
      <c r="DA147" s="704"/>
      <c r="DB147" s="704"/>
      <c r="DC147" s="704"/>
      <c r="DD147" s="704"/>
      <c r="DE147" s="704"/>
      <c r="DF147" s="704"/>
      <c r="DG147" s="704"/>
      <c r="DH147" s="704"/>
      <c r="DI147" s="704"/>
      <c r="DJ147" s="704"/>
      <c r="DK147" s="704"/>
      <c r="DL147" s="704"/>
      <c r="DM147" s="704"/>
      <c r="DN147" s="704"/>
      <c r="DO147" s="704"/>
      <c r="DP147" s="704"/>
      <c r="DQ147" s="704"/>
      <c r="DR147" s="704"/>
      <c r="DS147" s="704"/>
      <c r="DT147" s="704"/>
      <c r="DU147" s="704"/>
      <c r="DV147" s="704"/>
      <c r="DW147" s="704"/>
      <c r="DX147" s="704"/>
      <c r="DY147" s="704"/>
      <c r="DZ147" s="704"/>
      <c r="EA147" s="704"/>
      <c r="EB147" s="704"/>
      <c r="EC147" s="704"/>
      <c r="ED147" s="704"/>
      <c r="EE147" s="704"/>
      <c r="EF147" s="704"/>
      <c r="EG147" s="704"/>
      <c r="EH147" s="704"/>
      <c r="EI147" s="704"/>
      <c r="EJ147" s="704"/>
      <c r="EK147" s="704"/>
      <c r="EL147" s="704"/>
      <c r="EM147" s="704"/>
      <c r="EN147" s="704"/>
      <c r="EO147" s="704"/>
      <c r="EP147" s="704"/>
      <c r="EQ147" s="704"/>
      <c r="ER147" s="704"/>
      <c r="ES147" s="704"/>
      <c r="ET147" s="704"/>
      <c r="EU147" s="704"/>
      <c r="EV147" s="704"/>
      <c r="EW147" s="704"/>
      <c r="EX147" s="704"/>
      <c r="EY147" s="704"/>
      <c r="EZ147" s="704"/>
      <c r="FA147" s="704"/>
      <c r="FB147" s="704"/>
      <c r="FC147" s="704"/>
      <c r="FD147" s="704"/>
      <c r="FE147" s="704"/>
      <c r="FF147" s="704"/>
      <c r="FG147" s="704"/>
      <c r="FH147" s="706"/>
      <c r="FI147" s="704"/>
      <c r="FJ147" s="704"/>
      <c r="FK147" s="704"/>
      <c r="FL147" s="704"/>
      <c r="FM147" s="704"/>
      <c r="FN147" s="704"/>
      <c r="FO147" s="704"/>
      <c r="FP147" s="704"/>
      <c r="FQ147" s="704"/>
      <c r="FR147" s="704"/>
      <c r="FS147" s="704"/>
      <c r="FT147" s="704"/>
      <c r="FU147" s="704"/>
      <c r="FV147" s="704"/>
      <c r="FW147" s="704"/>
      <c r="FX147" s="704"/>
      <c r="FY147" s="704"/>
      <c r="FZ147" s="704"/>
      <c r="GA147" s="704"/>
      <c r="GB147" s="704"/>
      <c r="GC147" s="704"/>
      <c r="GD147" s="704"/>
      <c r="GE147" s="704"/>
      <c r="GF147" s="704"/>
      <c r="GG147" s="704"/>
      <c r="GH147" s="704"/>
      <c r="GI147" s="704"/>
      <c r="GJ147" s="704"/>
      <c r="GK147" s="704"/>
      <c r="GL147" s="704"/>
      <c r="GM147" s="704"/>
      <c r="GN147" s="704"/>
      <c r="GO147" s="704"/>
      <c r="GP147" s="746"/>
      <c r="GQ147" s="704"/>
      <c r="GR147" s="704"/>
      <c r="GS147" s="704"/>
      <c r="GT147" s="704"/>
      <c r="GU147" s="704"/>
      <c r="GV147" s="704"/>
      <c r="GW147" s="704"/>
      <c r="GX147" s="704"/>
      <c r="GY147" s="704"/>
      <c r="GZ147" s="704"/>
      <c r="HA147" s="704"/>
      <c r="HB147" s="704"/>
      <c r="HC147" s="704"/>
      <c r="HD147" s="704"/>
      <c r="HE147" s="704"/>
      <c r="HF147" s="704"/>
      <c r="HG147" s="704"/>
      <c r="HH147" s="704"/>
      <c r="HI147" s="704"/>
      <c r="HJ147" s="704"/>
      <c r="HK147" s="704"/>
      <c r="HL147" s="704"/>
      <c r="HM147" s="704"/>
      <c r="HN147" s="704"/>
      <c r="HO147" s="704"/>
      <c r="HP147" s="704"/>
      <c r="HQ147" s="704"/>
      <c r="HR147" s="706"/>
      <c r="HS147" s="706"/>
      <c r="HT147" s="706"/>
      <c r="HU147" s="706"/>
      <c r="HV147" s="706"/>
      <c r="HW147" s="706"/>
      <c r="HX147" s="706"/>
      <c r="HY147" s="706"/>
      <c r="HZ147" s="706"/>
      <c r="IA147" s="704"/>
      <c r="IB147" s="704"/>
      <c r="IC147" s="704"/>
      <c r="ID147" s="704"/>
      <c r="IE147" s="704"/>
      <c r="IF147" s="704"/>
      <c r="IG147" s="704"/>
      <c r="IH147" s="704"/>
      <c r="II147" s="704"/>
      <c r="IJ147" s="704"/>
      <c r="IK147" s="704"/>
      <c r="IL147" s="704"/>
      <c r="IM147" s="704"/>
      <c r="IN147" s="704"/>
      <c r="IO147" s="704"/>
      <c r="IP147" s="704"/>
      <c r="IQ147" s="704"/>
      <c r="IR147" s="704"/>
      <c r="IS147" s="704"/>
      <c r="IT147" s="704"/>
      <c r="IU147" s="704"/>
      <c r="IV147" s="704"/>
      <c r="IW147" s="704"/>
      <c r="IX147" s="706"/>
      <c r="IY147" s="706"/>
      <c r="IZ147" s="706"/>
      <c r="JA147" s="878"/>
      <c r="JB147" s="878"/>
      <c r="JC147" s="878"/>
      <c r="JD147" s="878"/>
      <c r="JE147" s="878"/>
      <c r="JF147" s="878"/>
      <c r="JG147" s="878"/>
      <c r="JH147" s="878"/>
      <c r="JI147" s="706"/>
      <c r="JJ147" s="706"/>
      <c r="JK147" s="706"/>
      <c r="JL147" s="706"/>
      <c r="JM147" s="706"/>
      <c r="JN147" s="706"/>
    </row>
    <row r="148" spans="1:274" s="878" customFormat="1" ht="21.75" customHeight="1" x14ac:dyDescent="0.25">
      <c r="A148" s="691">
        <v>348</v>
      </c>
      <c r="B148" s="693" t="s">
        <v>1290</v>
      </c>
      <c r="C148" s="696">
        <v>282</v>
      </c>
      <c r="D148" s="697">
        <v>632</v>
      </c>
      <c r="E148" s="698">
        <v>36</v>
      </c>
      <c r="F148" s="699" t="s">
        <v>1121</v>
      </c>
      <c r="G148" s="723" t="s">
        <v>1303</v>
      </c>
      <c r="H148" s="751" t="s">
        <v>1127</v>
      </c>
      <c r="I148" s="767" t="s">
        <v>1113</v>
      </c>
      <c r="J148" s="764" t="s">
        <v>1205</v>
      </c>
      <c r="K148" s="761" t="s">
        <v>1115</v>
      </c>
      <c r="L148" s="761" t="s">
        <v>1116</v>
      </c>
      <c r="M148" s="753" t="s">
        <v>1152</v>
      </c>
      <c r="N148" s="753" t="s">
        <v>1153</v>
      </c>
      <c r="O148" s="753" t="s">
        <v>1153</v>
      </c>
      <c r="P148" s="753" t="s">
        <v>1153</v>
      </c>
      <c r="Q148" s="753" t="s">
        <v>1160</v>
      </c>
      <c r="R148" s="753" t="s">
        <v>1160</v>
      </c>
      <c r="S148" s="755">
        <v>4</v>
      </c>
      <c r="T148" s="763">
        <v>4.3</v>
      </c>
      <c r="U148" s="771">
        <v>41456</v>
      </c>
      <c r="V148" s="772">
        <v>42522</v>
      </c>
      <c r="W148" s="874">
        <v>5</v>
      </c>
      <c r="X148" s="875">
        <v>2900000</v>
      </c>
      <c r="Y148" s="875"/>
      <c r="Z148" s="875">
        <f t="shared" si="7"/>
        <v>2900000</v>
      </c>
      <c r="AA148" s="702"/>
      <c r="AB148" s="702"/>
      <c r="AC148" s="702"/>
      <c r="AD148" s="702"/>
      <c r="AE148" s="702">
        <v>0</v>
      </c>
      <c r="AF148" s="702">
        <v>2900000</v>
      </c>
      <c r="AG148" s="702"/>
      <c r="AH148" s="702"/>
      <c r="AI148" s="702"/>
      <c r="AJ148" s="691"/>
      <c r="AK148" s="691"/>
      <c r="AL148" s="691"/>
      <c r="AM148" s="868">
        <f t="shared" si="8"/>
        <v>2900000</v>
      </c>
      <c r="AN148" s="868">
        <f t="shared" si="9"/>
        <v>0</v>
      </c>
      <c r="AO148" s="760">
        <v>3200000</v>
      </c>
      <c r="AP148" s="868">
        <v>3500000</v>
      </c>
      <c r="AQ148" s="706"/>
      <c r="AR148" s="704"/>
      <c r="AS148" s="704"/>
      <c r="AT148" s="704"/>
      <c r="AU148" s="704"/>
      <c r="AV148" s="704"/>
      <c r="AW148" s="704"/>
      <c r="AX148" s="704"/>
      <c r="AY148" s="704"/>
      <c r="AZ148" s="704"/>
      <c r="BA148" s="704"/>
      <c r="BB148" s="704"/>
      <c r="BC148" s="704"/>
      <c r="BD148" s="704"/>
      <c r="BE148" s="704"/>
      <c r="BF148" s="704"/>
      <c r="BG148" s="704"/>
      <c r="BH148" s="704"/>
      <c r="BI148" s="704"/>
      <c r="BJ148" s="704"/>
      <c r="BK148" s="704"/>
      <c r="BL148" s="704"/>
      <c r="BM148" s="704"/>
      <c r="BN148" s="704"/>
      <c r="BO148" s="704"/>
      <c r="BP148" s="704"/>
      <c r="BQ148" s="704"/>
      <c r="BR148" s="704"/>
      <c r="BS148" s="704"/>
      <c r="BT148" s="704"/>
      <c r="BU148" s="704"/>
      <c r="BV148" s="704"/>
      <c r="BW148" s="704"/>
      <c r="BX148" s="704"/>
      <c r="BY148" s="704"/>
      <c r="BZ148" s="704"/>
      <c r="CA148" s="704"/>
      <c r="CB148" s="704"/>
      <c r="CC148" s="704"/>
      <c r="CD148" s="704"/>
      <c r="CE148" s="704"/>
      <c r="CF148" s="704"/>
      <c r="CG148" s="704"/>
      <c r="CH148" s="704"/>
      <c r="CI148" s="704"/>
      <c r="CJ148" s="704"/>
      <c r="CK148" s="704"/>
      <c r="CL148" s="704"/>
      <c r="CM148" s="704"/>
      <c r="CN148" s="704"/>
      <c r="CO148" s="704"/>
      <c r="CP148" s="704"/>
      <c r="CQ148" s="704"/>
      <c r="CR148" s="704"/>
      <c r="CS148" s="704"/>
      <c r="CT148" s="704"/>
      <c r="CU148" s="704"/>
      <c r="CV148" s="704"/>
      <c r="CW148" s="704"/>
      <c r="CX148" s="704"/>
      <c r="CY148" s="704"/>
      <c r="CZ148" s="704"/>
      <c r="DA148" s="704"/>
      <c r="DB148" s="704"/>
      <c r="DC148" s="704"/>
      <c r="DD148" s="704"/>
      <c r="DE148" s="704"/>
      <c r="DF148" s="704"/>
      <c r="DG148" s="704"/>
      <c r="DH148" s="704"/>
      <c r="DI148" s="704"/>
      <c r="DJ148" s="704"/>
      <c r="DK148" s="704"/>
      <c r="DL148" s="704"/>
      <c r="DM148" s="704"/>
      <c r="DN148" s="704"/>
      <c r="DO148" s="704"/>
      <c r="DP148" s="704"/>
      <c r="DQ148" s="704"/>
      <c r="DR148" s="704"/>
      <c r="DS148" s="704"/>
      <c r="DT148" s="704"/>
      <c r="DU148" s="704"/>
      <c r="DV148" s="704"/>
      <c r="DW148" s="704"/>
      <c r="DX148" s="704"/>
      <c r="DY148" s="704"/>
      <c r="DZ148" s="704"/>
      <c r="EA148" s="704"/>
      <c r="EB148" s="704"/>
      <c r="EC148" s="704"/>
      <c r="ED148" s="704"/>
      <c r="EE148" s="704"/>
      <c r="EF148" s="704"/>
      <c r="EG148" s="704"/>
      <c r="EH148" s="704"/>
      <c r="EI148" s="704"/>
      <c r="EJ148" s="704"/>
      <c r="EK148" s="704"/>
      <c r="EL148" s="704"/>
      <c r="EM148" s="704"/>
      <c r="EN148" s="704"/>
      <c r="EO148" s="704"/>
      <c r="EP148" s="704"/>
      <c r="EQ148" s="704"/>
      <c r="ER148" s="704"/>
      <c r="ES148" s="704"/>
      <c r="ET148" s="704"/>
      <c r="EU148" s="704"/>
      <c r="EV148" s="706"/>
      <c r="EW148" s="706"/>
      <c r="EX148" s="706"/>
      <c r="EY148" s="706"/>
      <c r="EZ148" s="706"/>
      <c r="FA148" s="706"/>
      <c r="FB148" s="706"/>
      <c r="FC148" s="706"/>
      <c r="FD148" s="706"/>
      <c r="FE148" s="706"/>
      <c r="FF148" s="706"/>
      <c r="FG148" s="706"/>
      <c r="FH148" s="706"/>
      <c r="FI148" s="704"/>
      <c r="FJ148" s="704"/>
      <c r="FK148" s="704"/>
      <c r="FL148" s="704"/>
      <c r="FM148" s="704"/>
      <c r="FN148" s="704"/>
      <c r="FO148" s="704"/>
      <c r="FP148" s="704"/>
      <c r="FQ148" s="704"/>
      <c r="FR148" s="704"/>
      <c r="FS148" s="704"/>
      <c r="FT148" s="704"/>
      <c r="FU148" s="704"/>
      <c r="FV148" s="704"/>
      <c r="FW148" s="704"/>
      <c r="FX148" s="704"/>
      <c r="FY148" s="704"/>
      <c r="FZ148" s="704"/>
      <c r="GA148" s="704"/>
      <c r="GB148" s="704"/>
      <c r="GC148" s="704"/>
      <c r="GD148" s="704"/>
      <c r="GE148" s="704"/>
      <c r="GF148" s="704"/>
      <c r="GG148" s="704"/>
      <c r="GH148" s="704"/>
      <c r="GI148" s="704"/>
      <c r="GJ148" s="704"/>
      <c r="GK148" s="704"/>
      <c r="GL148" s="704"/>
      <c r="GM148" s="704"/>
      <c r="GN148" s="704"/>
      <c r="GO148" s="704"/>
      <c r="GP148" s="746"/>
      <c r="GQ148" s="704"/>
      <c r="GR148" s="704"/>
      <c r="GS148" s="704"/>
      <c r="GT148" s="704"/>
      <c r="GU148" s="704"/>
      <c r="GV148" s="704"/>
      <c r="GW148" s="704"/>
      <c r="GX148" s="704"/>
      <c r="GY148" s="704"/>
      <c r="GZ148" s="704"/>
      <c r="HA148" s="704"/>
      <c r="HB148" s="704"/>
      <c r="HC148" s="704"/>
      <c r="HD148" s="704"/>
      <c r="HE148" s="704"/>
      <c r="HF148" s="704"/>
      <c r="HG148" s="704"/>
      <c r="HH148" s="704"/>
      <c r="HI148" s="704"/>
      <c r="HJ148" s="704"/>
      <c r="HK148" s="704"/>
      <c r="HL148" s="704"/>
      <c r="HM148" s="704"/>
      <c r="HN148" s="704"/>
      <c r="HO148" s="704"/>
      <c r="HP148" s="704"/>
      <c r="HQ148" s="704"/>
      <c r="HR148" s="706"/>
      <c r="HS148" s="706"/>
      <c r="HT148" s="706"/>
      <c r="HU148" s="706"/>
      <c r="HV148" s="706"/>
      <c r="HW148" s="706"/>
      <c r="HX148" s="706"/>
      <c r="HY148" s="706"/>
      <c r="HZ148" s="706"/>
      <c r="IA148" s="704"/>
      <c r="IB148" s="704"/>
      <c r="IC148" s="704"/>
      <c r="ID148" s="704"/>
      <c r="IE148" s="704"/>
      <c r="IF148" s="704"/>
      <c r="IG148" s="704"/>
      <c r="IH148" s="704"/>
      <c r="II148" s="704"/>
      <c r="IJ148" s="704"/>
      <c r="IK148" s="704"/>
      <c r="IL148" s="704"/>
      <c r="IM148" s="704"/>
      <c r="IN148" s="704"/>
      <c r="IO148" s="704"/>
      <c r="IP148" s="704"/>
      <c r="IQ148" s="704"/>
      <c r="IR148" s="704"/>
      <c r="IS148" s="704"/>
      <c r="IT148" s="704"/>
      <c r="IU148" s="704"/>
      <c r="IV148" s="706"/>
      <c r="IW148" s="706"/>
      <c r="IX148" s="706"/>
      <c r="IY148" s="706"/>
      <c r="IZ148" s="706"/>
      <c r="JA148" s="706"/>
      <c r="JB148" s="706"/>
      <c r="JC148" s="706"/>
      <c r="JD148" s="706"/>
      <c r="JE148" s="706"/>
      <c r="JF148" s="706"/>
      <c r="JG148" s="706"/>
      <c r="JH148" s="706"/>
      <c r="JI148" s="706"/>
    </row>
    <row r="149" spans="1:274" s="814" customFormat="1" ht="32.1" customHeight="1" x14ac:dyDescent="0.25">
      <c r="A149" s="691">
        <v>352</v>
      </c>
      <c r="B149" s="693" t="s">
        <v>1290</v>
      </c>
      <c r="C149" s="697">
        <v>282</v>
      </c>
      <c r="D149" s="697">
        <v>636</v>
      </c>
      <c r="E149" s="707">
        <v>22</v>
      </c>
      <c r="F149" s="720" t="s">
        <v>1123</v>
      </c>
      <c r="G149" s="720" t="s">
        <v>1304</v>
      </c>
      <c r="H149" s="751" t="s">
        <v>1127</v>
      </c>
      <c r="I149" s="767" t="s">
        <v>1113</v>
      </c>
      <c r="J149" s="764" t="s">
        <v>1205</v>
      </c>
      <c r="K149" s="761" t="s">
        <v>1115</v>
      </c>
      <c r="L149" s="761" t="s">
        <v>1124</v>
      </c>
      <c r="M149" s="753" t="s">
        <v>1152</v>
      </c>
      <c r="N149" s="753" t="s">
        <v>1153</v>
      </c>
      <c r="O149" s="753" t="s">
        <v>1153</v>
      </c>
      <c r="P149" s="753" t="s">
        <v>1153</v>
      </c>
      <c r="Q149" s="753" t="s">
        <v>1160</v>
      </c>
      <c r="R149" s="753" t="s">
        <v>1160</v>
      </c>
      <c r="S149" s="755">
        <v>4</v>
      </c>
      <c r="T149" s="763">
        <v>4.3</v>
      </c>
      <c r="U149" s="771">
        <v>41456</v>
      </c>
      <c r="V149" s="772">
        <v>42522</v>
      </c>
      <c r="W149" s="874">
        <v>5</v>
      </c>
      <c r="X149" s="875">
        <v>165000</v>
      </c>
      <c r="Y149" s="875"/>
      <c r="Z149" s="875">
        <f t="shared" si="7"/>
        <v>165000</v>
      </c>
      <c r="AA149" s="702"/>
      <c r="AB149" s="702"/>
      <c r="AC149" s="702"/>
      <c r="AD149" s="702"/>
      <c r="AE149" s="702">
        <v>165000</v>
      </c>
      <c r="AF149" s="702"/>
      <c r="AG149" s="702"/>
      <c r="AH149" s="702"/>
      <c r="AI149" s="691"/>
      <c r="AJ149" s="691"/>
      <c r="AK149" s="691"/>
      <c r="AL149" s="691"/>
      <c r="AM149" s="868">
        <f t="shared" si="8"/>
        <v>165000</v>
      </c>
      <c r="AN149" s="868">
        <f t="shared" si="9"/>
        <v>0</v>
      </c>
      <c r="AO149" s="760">
        <v>109400</v>
      </c>
      <c r="AP149" s="868">
        <v>60000</v>
      </c>
      <c r="AQ149" s="706"/>
      <c r="AR149" s="704"/>
      <c r="AS149" s="704"/>
      <c r="AT149" s="704"/>
      <c r="AU149" s="704"/>
      <c r="AV149" s="704"/>
      <c r="AW149" s="704"/>
      <c r="AX149" s="704"/>
      <c r="AY149" s="704"/>
      <c r="AZ149" s="704"/>
      <c r="BA149" s="704"/>
      <c r="BB149" s="704"/>
      <c r="BC149" s="704"/>
      <c r="BD149" s="704"/>
      <c r="BE149" s="704"/>
      <c r="BF149" s="704"/>
      <c r="BG149" s="704"/>
      <c r="BH149" s="704"/>
      <c r="BI149" s="704"/>
      <c r="BJ149" s="704"/>
      <c r="BK149" s="704"/>
      <c r="BL149" s="704"/>
      <c r="BM149" s="704"/>
      <c r="BN149" s="704"/>
      <c r="BO149" s="704"/>
      <c r="BP149" s="704"/>
      <c r="BQ149" s="704"/>
      <c r="BR149" s="704"/>
      <c r="BS149" s="704"/>
      <c r="BT149" s="704"/>
      <c r="BU149" s="704"/>
      <c r="BV149" s="704"/>
      <c r="BW149" s="704"/>
      <c r="BX149" s="704"/>
      <c r="BY149" s="704"/>
      <c r="BZ149" s="704"/>
      <c r="CA149" s="704"/>
      <c r="CB149" s="704"/>
      <c r="CC149" s="704"/>
      <c r="CD149" s="704"/>
      <c r="CE149" s="704"/>
      <c r="CF149" s="704"/>
      <c r="CG149" s="704"/>
      <c r="CH149" s="704"/>
      <c r="CI149" s="704"/>
      <c r="CJ149" s="704"/>
      <c r="CK149" s="704"/>
      <c r="CL149" s="704"/>
      <c r="CM149" s="704"/>
      <c r="CN149" s="704"/>
      <c r="CO149" s="704"/>
      <c r="CP149" s="704"/>
      <c r="CQ149" s="704"/>
      <c r="CR149" s="704"/>
      <c r="CS149" s="704"/>
      <c r="CT149" s="704"/>
      <c r="CU149" s="704"/>
      <c r="CV149" s="704"/>
      <c r="CW149" s="704"/>
      <c r="CX149" s="704"/>
      <c r="CY149" s="704"/>
      <c r="CZ149" s="704"/>
      <c r="DA149" s="704"/>
      <c r="DB149" s="704"/>
      <c r="DC149" s="704"/>
      <c r="DD149" s="704"/>
      <c r="DE149" s="704"/>
      <c r="DF149" s="704"/>
      <c r="DG149" s="704"/>
      <c r="DH149" s="704"/>
      <c r="DI149" s="704"/>
      <c r="DJ149" s="704"/>
      <c r="DK149" s="704"/>
      <c r="DL149" s="704"/>
      <c r="DM149" s="704"/>
      <c r="DN149" s="704"/>
      <c r="DO149" s="704"/>
      <c r="DP149" s="704"/>
      <c r="DQ149" s="704"/>
      <c r="DR149" s="704"/>
      <c r="DS149" s="704"/>
      <c r="DT149" s="704"/>
      <c r="DU149" s="704"/>
      <c r="DV149" s="704"/>
      <c r="DW149" s="704"/>
      <c r="DX149" s="704"/>
      <c r="DY149" s="704"/>
      <c r="DZ149" s="704"/>
      <c r="EA149" s="704"/>
      <c r="EB149" s="704"/>
      <c r="EC149" s="704"/>
      <c r="ED149" s="704"/>
      <c r="EE149" s="704"/>
      <c r="EF149" s="704"/>
      <c r="EG149" s="704"/>
      <c r="EH149" s="704"/>
      <c r="EI149" s="704"/>
      <c r="EJ149" s="704"/>
      <c r="EK149" s="704"/>
      <c r="EL149" s="704"/>
      <c r="EM149" s="704"/>
      <c r="EN149" s="704"/>
      <c r="EO149" s="704"/>
      <c r="EP149" s="704"/>
      <c r="EQ149" s="704"/>
      <c r="ER149" s="704"/>
      <c r="ES149" s="704"/>
      <c r="ET149" s="704"/>
      <c r="EU149" s="704"/>
      <c r="EV149" s="704"/>
      <c r="EW149" s="704"/>
      <c r="EX149" s="704"/>
      <c r="EY149" s="704"/>
      <c r="EZ149" s="704"/>
      <c r="FA149" s="704"/>
      <c r="FB149" s="704"/>
      <c r="FC149" s="704"/>
      <c r="FD149" s="704"/>
      <c r="FE149" s="704"/>
      <c r="FF149" s="704"/>
      <c r="FG149" s="704"/>
      <c r="FH149" s="704"/>
      <c r="FI149" s="704"/>
      <c r="FJ149" s="704"/>
      <c r="FK149" s="704"/>
      <c r="FL149" s="704"/>
      <c r="FM149" s="704"/>
      <c r="FN149" s="704"/>
      <c r="FO149" s="704"/>
      <c r="FP149" s="704"/>
      <c r="FQ149" s="704"/>
      <c r="FR149" s="704"/>
      <c r="FS149" s="704"/>
      <c r="FT149" s="704"/>
      <c r="FU149" s="704"/>
      <c r="FV149" s="704"/>
      <c r="FW149" s="704"/>
      <c r="FX149" s="704"/>
      <c r="FY149" s="704"/>
      <c r="FZ149" s="704"/>
      <c r="GA149" s="704"/>
      <c r="GB149" s="704"/>
      <c r="GC149" s="704"/>
      <c r="GD149" s="704"/>
      <c r="GE149" s="704"/>
      <c r="GF149" s="704"/>
      <c r="GG149" s="704"/>
      <c r="GH149" s="704"/>
      <c r="GI149" s="704"/>
      <c r="GJ149" s="704"/>
      <c r="GK149" s="704"/>
      <c r="GL149" s="704"/>
      <c r="GM149" s="704"/>
      <c r="GN149" s="704"/>
      <c r="GO149" s="706"/>
      <c r="GP149" s="706"/>
      <c r="GQ149" s="704"/>
      <c r="GR149" s="704"/>
      <c r="GS149" s="704"/>
      <c r="GT149" s="704"/>
      <c r="GU149" s="704"/>
      <c r="GV149" s="704"/>
      <c r="GW149" s="704"/>
      <c r="GX149" s="704"/>
      <c r="GY149" s="704"/>
      <c r="GZ149" s="704"/>
      <c r="HA149" s="704"/>
      <c r="HB149" s="704"/>
      <c r="HC149" s="704"/>
      <c r="HD149" s="704"/>
      <c r="HE149" s="704"/>
      <c r="HF149" s="704"/>
      <c r="HG149" s="704"/>
      <c r="HH149" s="704"/>
      <c r="HI149" s="704"/>
      <c r="HJ149" s="704"/>
      <c r="HK149" s="704"/>
      <c r="HL149" s="704"/>
      <c r="HM149" s="704"/>
      <c r="HN149" s="704"/>
      <c r="HO149" s="704"/>
      <c r="HP149" s="704"/>
      <c r="HQ149" s="704"/>
      <c r="HR149" s="706"/>
      <c r="HS149" s="706"/>
      <c r="HT149" s="706"/>
      <c r="HU149" s="706"/>
      <c r="HV149" s="706"/>
      <c r="HW149" s="706"/>
      <c r="HX149" s="706"/>
      <c r="HY149" s="706"/>
      <c r="HZ149" s="706"/>
      <c r="IA149" s="704"/>
      <c r="IB149" s="704"/>
      <c r="IC149" s="704"/>
      <c r="ID149" s="704"/>
      <c r="IE149" s="704"/>
      <c r="IF149" s="704"/>
      <c r="IG149" s="704"/>
      <c r="IH149" s="704"/>
      <c r="II149" s="704"/>
      <c r="IJ149" s="704"/>
      <c r="IK149" s="704"/>
      <c r="IL149" s="704"/>
      <c r="IM149" s="704"/>
      <c r="IN149" s="704"/>
      <c r="IO149" s="704"/>
      <c r="IP149" s="704"/>
      <c r="IQ149" s="704"/>
      <c r="IR149" s="704"/>
      <c r="IS149" s="704"/>
      <c r="IT149" s="704"/>
      <c r="IU149" s="704"/>
      <c r="IV149" s="704"/>
      <c r="IW149" s="704"/>
      <c r="IX149" s="706"/>
      <c r="IY149" s="706"/>
      <c r="IZ149" s="706"/>
      <c r="JA149" s="706"/>
      <c r="JB149" s="706"/>
      <c r="JC149" s="706"/>
      <c r="JD149" s="706"/>
      <c r="JE149" s="706"/>
      <c r="JF149" s="706"/>
      <c r="JG149" s="706"/>
      <c r="JH149" s="706"/>
      <c r="JI149" s="706"/>
      <c r="JJ149" s="878"/>
      <c r="JK149" s="878"/>
      <c r="JL149" s="878"/>
      <c r="JM149" s="878"/>
      <c r="JN149" s="878"/>
    </row>
    <row r="150" spans="1:274" s="878" customFormat="1" ht="32.1" customHeight="1" x14ac:dyDescent="0.25">
      <c r="A150" s="691">
        <v>365</v>
      </c>
      <c r="B150" s="693" t="s">
        <v>1352</v>
      </c>
      <c r="C150" s="696">
        <v>234</v>
      </c>
      <c r="D150" s="697">
        <v>832</v>
      </c>
      <c r="E150" s="707">
        <v>4</v>
      </c>
      <c r="F150" s="699" t="s">
        <v>1121</v>
      </c>
      <c r="G150" s="699" t="s">
        <v>1402</v>
      </c>
      <c r="H150" s="751" t="s">
        <v>1358</v>
      </c>
      <c r="I150" s="752" t="s">
        <v>1138</v>
      </c>
      <c r="J150" s="761" t="s">
        <v>1135</v>
      </c>
      <c r="K150" s="753" t="s">
        <v>1115</v>
      </c>
      <c r="L150" s="753" t="s">
        <v>1116</v>
      </c>
      <c r="M150" s="753" t="s">
        <v>1199</v>
      </c>
      <c r="N150" s="753" t="s">
        <v>1128</v>
      </c>
      <c r="O150" s="753" t="s">
        <v>1128</v>
      </c>
      <c r="P150" s="753" t="s">
        <v>1134</v>
      </c>
      <c r="Q150" s="753" t="s">
        <v>1160</v>
      </c>
      <c r="R150" s="753" t="s">
        <v>1160</v>
      </c>
      <c r="S150" s="755">
        <v>2</v>
      </c>
      <c r="T150" s="763">
        <v>2.1</v>
      </c>
      <c r="U150" s="771">
        <v>41456</v>
      </c>
      <c r="V150" s="771">
        <v>41791</v>
      </c>
      <c r="W150" s="701">
        <v>20</v>
      </c>
      <c r="X150" s="875">
        <v>6382600</v>
      </c>
      <c r="Y150" s="876">
        <v>0</v>
      </c>
      <c r="Z150" s="875">
        <f t="shared" si="7"/>
        <v>6382600</v>
      </c>
      <c r="AA150" s="702">
        <f t="shared" ref="AA150:AF150" si="10">531800+500000</f>
        <v>1031800</v>
      </c>
      <c r="AB150" s="702">
        <f t="shared" si="10"/>
        <v>1031800</v>
      </c>
      <c r="AC150" s="702">
        <f t="shared" si="10"/>
        <v>1031800</v>
      </c>
      <c r="AD150" s="702">
        <f t="shared" si="10"/>
        <v>1031800</v>
      </c>
      <c r="AE150" s="702">
        <f t="shared" si="10"/>
        <v>1031800</v>
      </c>
      <c r="AF150" s="702">
        <f t="shared" si="10"/>
        <v>1031800</v>
      </c>
      <c r="AG150" s="702">
        <v>191800</v>
      </c>
      <c r="AH150" s="702"/>
      <c r="AI150" s="702"/>
      <c r="AJ150" s="702"/>
      <c r="AK150" s="702"/>
      <c r="AL150" s="691"/>
      <c r="AM150" s="868">
        <f t="shared" si="8"/>
        <v>6382600</v>
      </c>
      <c r="AN150" s="868">
        <f t="shared" si="9"/>
        <v>0</v>
      </c>
      <c r="AO150" s="702">
        <v>4903000</v>
      </c>
      <c r="AP150" s="868">
        <v>5238400</v>
      </c>
      <c r="AQ150" s="706"/>
      <c r="AR150" s="704"/>
      <c r="AS150" s="704"/>
      <c r="AT150" s="704"/>
      <c r="AU150" s="704"/>
      <c r="AV150" s="704"/>
      <c r="AW150" s="704"/>
      <c r="AX150" s="704"/>
      <c r="AY150" s="704"/>
      <c r="AZ150" s="704"/>
      <c r="BA150" s="704"/>
      <c r="BB150" s="704"/>
      <c r="BC150" s="704"/>
      <c r="BD150" s="704"/>
      <c r="BE150" s="704"/>
      <c r="BF150" s="704"/>
      <c r="BG150" s="704"/>
      <c r="BH150" s="704"/>
      <c r="BI150" s="704"/>
      <c r="BJ150" s="704"/>
      <c r="BK150" s="704"/>
      <c r="BL150" s="704"/>
      <c r="BM150" s="704"/>
      <c r="BN150" s="704"/>
      <c r="BO150" s="704"/>
      <c r="BP150" s="704"/>
      <c r="BQ150" s="704"/>
      <c r="BR150" s="704"/>
      <c r="BS150" s="704"/>
      <c r="BT150" s="704"/>
      <c r="BU150" s="704"/>
      <c r="BV150" s="704"/>
      <c r="BW150" s="704"/>
      <c r="BX150" s="704"/>
      <c r="BY150" s="704"/>
      <c r="BZ150" s="704"/>
      <c r="CA150" s="704"/>
      <c r="CB150" s="704"/>
      <c r="CC150" s="704"/>
      <c r="CD150" s="704"/>
      <c r="CE150" s="704"/>
      <c r="CF150" s="704"/>
      <c r="CG150" s="704"/>
      <c r="CH150" s="704"/>
      <c r="CI150" s="704"/>
      <c r="CJ150" s="704"/>
      <c r="CK150" s="704"/>
      <c r="CL150" s="704"/>
      <c r="CM150" s="704"/>
      <c r="CN150" s="704"/>
      <c r="CO150" s="704"/>
      <c r="CP150" s="704"/>
      <c r="CQ150" s="704"/>
      <c r="CR150" s="704"/>
      <c r="CS150" s="704"/>
      <c r="CT150" s="704"/>
      <c r="CU150" s="704"/>
      <c r="CV150" s="704"/>
      <c r="CW150" s="704"/>
      <c r="CX150" s="704"/>
      <c r="CY150" s="704"/>
      <c r="CZ150" s="704"/>
      <c r="DA150" s="704"/>
      <c r="DB150" s="704"/>
      <c r="DC150" s="704"/>
      <c r="DD150" s="704"/>
      <c r="DE150" s="704"/>
      <c r="DF150" s="704"/>
      <c r="DG150" s="704"/>
      <c r="DH150" s="704"/>
      <c r="DI150" s="704"/>
      <c r="DJ150" s="704"/>
      <c r="DK150" s="704"/>
      <c r="DL150" s="704"/>
      <c r="DM150" s="704"/>
      <c r="DN150" s="704"/>
      <c r="DO150" s="704"/>
      <c r="DP150" s="704"/>
      <c r="DQ150" s="704"/>
      <c r="DR150" s="704"/>
      <c r="DS150" s="704"/>
      <c r="DT150" s="704"/>
      <c r="DU150" s="704"/>
      <c r="DV150" s="704"/>
      <c r="DW150" s="704"/>
      <c r="DX150" s="704"/>
      <c r="DY150" s="704"/>
      <c r="DZ150" s="704"/>
      <c r="EA150" s="704"/>
      <c r="EB150" s="704"/>
      <c r="EC150" s="704"/>
      <c r="ED150" s="704"/>
      <c r="EE150" s="704"/>
      <c r="EF150" s="704"/>
      <c r="EG150" s="704"/>
      <c r="EH150" s="704"/>
      <c r="EI150" s="704"/>
      <c r="EJ150" s="704"/>
      <c r="EK150" s="704"/>
      <c r="EL150" s="704"/>
      <c r="EM150" s="704"/>
      <c r="EN150" s="704"/>
      <c r="EO150" s="704"/>
      <c r="EP150" s="704"/>
      <c r="EQ150" s="704"/>
      <c r="ER150" s="704"/>
      <c r="ES150" s="704"/>
      <c r="ET150" s="704"/>
      <c r="EU150" s="704"/>
      <c r="EV150" s="706"/>
      <c r="EW150" s="706"/>
      <c r="EX150" s="706"/>
      <c r="EY150" s="706"/>
      <c r="EZ150" s="706"/>
      <c r="FA150" s="706"/>
      <c r="FB150" s="706"/>
      <c r="FC150" s="706"/>
      <c r="FD150" s="706"/>
      <c r="FE150" s="706"/>
      <c r="FF150" s="706"/>
      <c r="FG150" s="706"/>
      <c r="FH150" s="704"/>
      <c r="FI150" s="704"/>
      <c r="FJ150" s="704"/>
      <c r="FK150" s="704"/>
      <c r="FL150" s="704"/>
      <c r="FM150" s="704"/>
      <c r="FN150" s="704"/>
      <c r="FO150" s="704"/>
      <c r="FP150" s="704"/>
      <c r="FQ150" s="704"/>
      <c r="FR150" s="704"/>
      <c r="FS150" s="704"/>
      <c r="FT150" s="704"/>
      <c r="FU150" s="704"/>
      <c r="FV150" s="704"/>
      <c r="FW150" s="704"/>
      <c r="FX150" s="704"/>
      <c r="FY150" s="704"/>
      <c r="FZ150" s="704"/>
      <c r="GA150" s="704"/>
      <c r="GB150" s="704"/>
      <c r="GC150" s="704"/>
      <c r="GD150" s="704"/>
      <c r="GE150" s="704"/>
      <c r="GF150" s="704"/>
      <c r="GG150" s="704"/>
      <c r="GH150" s="704"/>
      <c r="GI150" s="704"/>
      <c r="GJ150" s="704"/>
      <c r="GK150" s="704"/>
      <c r="GL150" s="704"/>
      <c r="GM150" s="704"/>
      <c r="GN150" s="704"/>
      <c r="GO150" s="706"/>
      <c r="GP150" s="706"/>
      <c r="GQ150" s="706"/>
      <c r="GR150" s="706"/>
      <c r="GS150" s="706"/>
      <c r="GT150" s="706"/>
      <c r="GU150" s="706"/>
      <c r="GV150" s="706"/>
      <c r="GW150" s="706"/>
      <c r="GX150" s="706"/>
      <c r="GY150" s="706"/>
      <c r="GZ150" s="706"/>
      <c r="HA150" s="706"/>
      <c r="HB150" s="706"/>
      <c r="HC150" s="706"/>
      <c r="HD150" s="706"/>
      <c r="HE150" s="706"/>
      <c r="HF150" s="706"/>
      <c r="HG150" s="706"/>
      <c r="HH150" s="706"/>
      <c r="HI150" s="706"/>
      <c r="HJ150" s="706"/>
      <c r="HK150" s="706"/>
      <c r="HL150" s="706"/>
      <c r="HM150" s="706"/>
      <c r="HN150" s="706"/>
      <c r="HO150" s="706"/>
      <c r="HP150" s="706"/>
      <c r="HQ150" s="706"/>
      <c r="HR150" s="704"/>
      <c r="HS150" s="704"/>
      <c r="HT150" s="704"/>
      <c r="HU150" s="704"/>
      <c r="HV150" s="704"/>
      <c r="HW150" s="704"/>
      <c r="HX150" s="704"/>
      <c r="HY150" s="704"/>
      <c r="HZ150" s="704"/>
      <c r="IA150" s="706"/>
      <c r="IB150" s="706"/>
      <c r="IC150" s="706"/>
      <c r="ID150" s="706"/>
      <c r="IE150" s="706"/>
      <c r="IF150" s="706"/>
      <c r="IG150" s="706"/>
      <c r="IH150" s="706"/>
      <c r="II150" s="706"/>
      <c r="IJ150" s="706"/>
      <c r="IK150" s="706"/>
      <c r="IL150" s="706"/>
      <c r="IM150" s="706"/>
      <c r="IN150" s="706"/>
      <c r="IO150" s="706"/>
      <c r="IP150" s="706"/>
      <c r="IQ150" s="706"/>
      <c r="IR150" s="706"/>
      <c r="IS150" s="706"/>
      <c r="IT150" s="706"/>
      <c r="IU150" s="706"/>
      <c r="IV150" s="706"/>
      <c r="IW150" s="706"/>
      <c r="JA150" s="706"/>
      <c r="JB150" s="706"/>
      <c r="JC150" s="706"/>
      <c r="JD150" s="706"/>
      <c r="JE150" s="706"/>
      <c r="JF150" s="706"/>
      <c r="JG150" s="706"/>
      <c r="JH150" s="706"/>
    </row>
    <row r="151" spans="1:274" s="878" customFormat="1" ht="32.1" customHeight="1" x14ac:dyDescent="0.25">
      <c r="A151" s="691">
        <v>160</v>
      </c>
      <c r="B151" s="693" t="s">
        <v>1316</v>
      </c>
      <c r="C151" s="696">
        <v>255</v>
      </c>
      <c r="D151" s="697">
        <v>532</v>
      </c>
      <c r="E151" s="707">
        <v>23</v>
      </c>
      <c r="F151" s="699" t="s">
        <v>1121</v>
      </c>
      <c r="G151" s="699" t="s">
        <v>1563</v>
      </c>
      <c r="H151" s="767" t="s">
        <v>1112</v>
      </c>
      <c r="I151" s="752" t="s">
        <v>1113</v>
      </c>
      <c r="J151" s="761" t="s">
        <v>1135</v>
      </c>
      <c r="K151" s="753" t="s">
        <v>1115</v>
      </c>
      <c r="L151" s="753" t="s">
        <v>1116</v>
      </c>
      <c r="M151" s="753" t="s">
        <v>1199</v>
      </c>
      <c r="N151" s="753" t="s">
        <v>1317</v>
      </c>
      <c r="O151" s="753" t="s">
        <v>1317</v>
      </c>
      <c r="P151" s="753" t="s">
        <v>1317</v>
      </c>
      <c r="Q151" s="754" t="s">
        <v>1564</v>
      </c>
      <c r="R151" s="754" t="s">
        <v>1564</v>
      </c>
      <c r="S151" s="755">
        <v>2</v>
      </c>
      <c r="T151" s="769">
        <v>2.2000000000000002</v>
      </c>
      <c r="U151" s="771">
        <v>41275</v>
      </c>
      <c r="V151" s="772">
        <v>42156</v>
      </c>
      <c r="W151" s="874">
        <v>25</v>
      </c>
      <c r="X151" s="875"/>
      <c r="Y151" s="876">
        <v>5803600</v>
      </c>
      <c r="Z151" s="875">
        <f t="shared" si="7"/>
        <v>5803600</v>
      </c>
      <c r="AA151" s="691"/>
      <c r="AB151" s="691"/>
      <c r="AC151" s="702">
        <v>1000000</v>
      </c>
      <c r="AD151" s="691"/>
      <c r="AE151" s="691"/>
      <c r="AF151" s="702">
        <v>3800000</v>
      </c>
      <c r="AG151" s="702">
        <v>1003600</v>
      </c>
      <c r="AH151" s="691"/>
      <c r="AI151" s="691"/>
      <c r="AJ151" s="691"/>
      <c r="AK151" s="691"/>
      <c r="AL151" s="691"/>
      <c r="AM151" s="868">
        <f t="shared" si="8"/>
        <v>5803600</v>
      </c>
      <c r="AN151" s="868">
        <f t="shared" si="9"/>
        <v>0</v>
      </c>
      <c r="AO151" s="691"/>
      <c r="AP151" s="868"/>
      <c r="AQ151" s="706"/>
      <c r="AR151" s="704"/>
      <c r="AS151" s="704"/>
      <c r="AT151" s="704"/>
      <c r="AU151" s="704"/>
      <c r="AV151" s="704"/>
      <c r="AW151" s="704"/>
      <c r="AX151" s="704"/>
      <c r="AY151" s="704"/>
      <c r="AZ151" s="704"/>
      <c r="BA151" s="704"/>
      <c r="BB151" s="704"/>
      <c r="BC151" s="704"/>
      <c r="BD151" s="704"/>
      <c r="BE151" s="704"/>
      <c r="BF151" s="704"/>
      <c r="BG151" s="704"/>
      <c r="BH151" s="704"/>
      <c r="BI151" s="704"/>
      <c r="BJ151" s="704"/>
      <c r="BK151" s="704"/>
      <c r="BL151" s="704"/>
      <c r="BM151" s="704"/>
      <c r="BN151" s="704"/>
      <c r="BO151" s="704"/>
      <c r="BP151" s="704"/>
      <c r="BQ151" s="704"/>
      <c r="BR151" s="704"/>
      <c r="BS151" s="704"/>
      <c r="BT151" s="704"/>
      <c r="BU151" s="704"/>
      <c r="BV151" s="704"/>
      <c r="BW151" s="704"/>
      <c r="BX151" s="704"/>
      <c r="BY151" s="704"/>
      <c r="BZ151" s="704"/>
      <c r="CA151" s="704"/>
      <c r="CB151" s="704"/>
      <c r="CC151" s="704"/>
      <c r="CD151" s="704"/>
      <c r="CE151" s="704"/>
      <c r="CF151" s="704"/>
      <c r="CG151" s="704"/>
      <c r="CH151" s="704"/>
      <c r="CI151" s="704"/>
      <c r="CJ151" s="704"/>
      <c r="CK151" s="704"/>
      <c r="CL151" s="704"/>
      <c r="CM151" s="704"/>
      <c r="CN151" s="704"/>
      <c r="CO151" s="704"/>
      <c r="CP151" s="704"/>
      <c r="CQ151" s="704"/>
      <c r="CR151" s="704"/>
      <c r="CS151" s="704"/>
      <c r="CT151" s="704"/>
      <c r="CU151" s="704"/>
      <c r="CV151" s="704"/>
      <c r="CW151" s="704"/>
      <c r="CX151" s="704"/>
      <c r="CY151" s="704"/>
      <c r="CZ151" s="704"/>
      <c r="DA151" s="704"/>
      <c r="DB151" s="704"/>
      <c r="DC151" s="704"/>
      <c r="DD151" s="704"/>
      <c r="DE151" s="704"/>
      <c r="DF151" s="704"/>
      <c r="DG151" s="704"/>
      <c r="DH151" s="704"/>
      <c r="DI151" s="704"/>
      <c r="DJ151" s="704"/>
      <c r="DK151" s="704"/>
      <c r="DL151" s="704"/>
      <c r="DM151" s="704"/>
      <c r="DN151" s="704"/>
      <c r="DO151" s="704"/>
      <c r="DP151" s="704"/>
      <c r="DQ151" s="704"/>
      <c r="DR151" s="704"/>
      <c r="DS151" s="704"/>
      <c r="DT151" s="704"/>
      <c r="DU151" s="704"/>
      <c r="DV151" s="704"/>
      <c r="DW151" s="704"/>
      <c r="DX151" s="704"/>
      <c r="DY151" s="704"/>
      <c r="DZ151" s="704"/>
      <c r="EA151" s="704"/>
      <c r="EB151" s="704"/>
      <c r="EC151" s="704"/>
      <c r="ED151" s="704"/>
      <c r="EE151" s="704"/>
      <c r="EF151" s="704"/>
      <c r="EG151" s="704"/>
      <c r="EH151" s="704"/>
      <c r="EI151" s="704"/>
      <c r="EJ151" s="704"/>
      <c r="EK151" s="704"/>
      <c r="EL151" s="704"/>
      <c r="EM151" s="704"/>
      <c r="EN151" s="704"/>
      <c r="EO151" s="704"/>
      <c r="EP151" s="704"/>
      <c r="EQ151" s="704"/>
      <c r="ER151" s="704"/>
      <c r="ES151" s="704"/>
      <c r="ET151" s="704"/>
      <c r="EU151" s="704"/>
      <c r="EV151" s="704"/>
      <c r="EW151" s="704"/>
      <c r="EX151" s="704"/>
      <c r="EY151" s="704"/>
      <c r="EZ151" s="704"/>
      <c r="FA151" s="704"/>
      <c r="FB151" s="704"/>
      <c r="FC151" s="704"/>
      <c r="FD151" s="704"/>
      <c r="FE151" s="704"/>
      <c r="FF151" s="704"/>
      <c r="FG151" s="704"/>
      <c r="FH151" s="704"/>
      <c r="FI151" s="704"/>
      <c r="FJ151" s="704"/>
      <c r="FK151" s="704"/>
      <c r="FL151" s="704"/>
      <c r="FM151" s="704"/>
      <c r="FN151" s="704"/>
      <c r="FO151" s="704"/>
      <c r="FP151" s="704"/>
      <c r="FQ151" s="704"/>
      <c r="FR151" s="704"/>
      <c r="FS151" s="704"/>
      <c r="FT151" s="704"/>
      <c r="FU151" s="704"/>
      <c r="FV151" s="704"/>
      <c r="FW151" s="704"/>
      <c r="FX151" s="704"/>
      <c r="FY151" s="704"/>
      <c r="FZ151" s="704"/>
      <c r="GA151" s="704"/>
      <c r="GB151" s="704"/>
      <c r="GC151" s="704"/>
      <c r="GD151" s="704"/>
      <c r="GE151" s="704"/>
      <c r="GF151" s="704"/>
      <c r="GG151" s="704"/>
      <c r="GH151" s="704"/>
      <c r="GI151" s="704"/>
      <c r="GJ151" s="704"/>
      <c r="GK151" s="704"/>
      <c r="GL151" s="704"/>
      <c r="GM151" s="704"/>
      <c r="GN151" s="704"/>
      <c r="GO151" s="706"/>
      <c r="HO151" s="706"/>
      <c r="HP151" s="706"/>
      <c r="HQ151" s="706"/>
      <c r="HR151" s="706"/>
      <c r="HS151" s="706"/>
      <c r="HT151" s="706"/>
      <c r="HU151" s="706"/>
      <c r="HV151" s="706"/>
      <c r="HW151" s="706"/>
      <c r="HX151" s="706"/>
      <c r="HY151" s="706"/>
      <c r="HZ151" s="706"/>
      <c r="IA151" s="706"/>
      <c r="IB151" s="706"/>
      <c r="IC151" s="706"/>
      <c r="ID151" s="706"/>
      <c r="IE151" s="706"/>
      <c r="IF151" s="706"/>
      <c r="IG151" s="706"/>
      <c r="IH151" s="706"/>
      <c r="II151" s="706"/>
      <c r="IJ151" s="706"/>
      <c r="IK151" s="706"/>
      <c r="IL151" s="706"/>
      <c r="IM151" s="706"/>
      <c r="IN151" s="706"/>
      <c r="IO151" s="706"/>
      <c r="IP151" s="706"/>
      <c r="IQ151" s="706"/>
      <c r="IR151" s="706"/>
      <c r="IS151" s="706"/>
      <c r="IT151" s="706"/>
      <c r="IU151" s="706"/>
      <c r="IV151" s="706"/>
      <c r="IW151" s="706"/>
      <c r="IX151" s="706"/>
      <c r="IY151" s="706"/>
      <c r="IZ151" s="706"/>
      <c r="JA151" s="706"/>
      <c r="JB151" s="706"/>
      <c r="JC151" s="706"/>
      <c r="JD151" s="706"/>
      <c r="JE151" s="706"/>
      <c r="JF151" s="706"/>
      <c r="JG151" s="706"/>
      <c r="JH151" s="706"/>
    </row>
    <row r="152" spans="1:274" s="878" customFormat="1" ht="23.1" customHeight="1" x14ac:dyDescent="0.25">
      <c r="A152" s="691">
        <v>80</v>
      </c>
      <c r="B152" s="693" t="s">
        <v>1206</v>
      </c>
      <c r="C152" s="696">
        <v>224</v>
      </c>
      <c r="D152" s="697">
        <v>532</v>
      </c>
      <c r="E152" s="707">
        <v>16</v>
      </c>
      <c r="F152" s="699" t="s">
        <v>1235</v>
      </c>
      <c r="G152" s="699" t="s">
        <v>1512</v>
      </c>
      <c r="H152" s="767" t="s">
        <v>1112</v>
      </c>
      <c r="I152" s="752" t="s">
        <v>1113</v>
      </c>
      <c r="J152" s="753" t="s">
        <v>1139</v>
      </c>
      <c r="K152" s="764" t="s">
        <v>1115</v>
      </c>
      <c r="L152" s="764" t="s">
        <v>1116</v>
      </c>
      <c r="M152" s="753" t="s">
        <v>1140</v>
      </c>
      <c r="N152" s="753" t="s">
        <v>1141</v>
      </c>
      <c r="O152" s="753" t="s">
        <v>1141</v>
      </c>
      <c r="P152" s="753" t="s">
        <v>1189</v>
      </c>
      <c r="Q152" s="765" t="s">
        <v>1513</v>
      </c>
      <c r="R152" s="765" t="s">
        <v>1120</v>
      </c>
      <c r="S152" s="755">
        <v>2</v>
      </c>
      <c r="T152" s="766">
        <v>2.11</v>
      </c>
      <c r="U152" s="772">
        <v>41091</v>
      </c>
      <c r="V152" s="771">
        <v>41426</v>
      </c>
      <c r="W152" s="701">
        <v>25</v>
      </c>
      <c r="X152" s="875"/>
      <c r="Y152" s="876">
        <v>211200</v>
      </c>
      <c r="Z152" s="875">
        <f t="shared" si="7"/>
        <v>211200</v>
      </c>
      <c r="AA152" s="691"/>
      <c r="AB152" s="691"/>
      <c r="AC152" s="691"/>
      <c r="AD152" s="691"/>
      <c r="AE152" s="691"/>
      <c r="AF152" s="691"/>
      <c r="AG152" s="691"/>
      <c r="AH152" s="691">
        <v>211200</v>
      </c>
      <c r="AI152" s="691"/>
      <c r="AJ152" s="691"/>
      <c r="AK152" s="691"/>
      <c r="AL152" s="691"/>
      <c r="AM152" s="868">
        <f t="shared" si="8"/>
        <v>211200</v>
      </c>
      <c r="AN152" s="868">
        <f t="shared" si="9"/>
        <v>0</v>
      </c>
      <c r="AO152" s="691"/>
      <c r="AP152" s="868"/>
      <c r="AQ152" s="706"/>
      <c r="AR152" s="704"/>
      <c r="AS152" s="704"/>
      <c r="AT152" s="704"/>
      <c r="AU152" s="704"/>
      <c r="AV152" s="704"/>
      <c r="AW152" s="704"/>
      <c r="AX152" s="704"/>
      <c r="AY152" s="704"/>
      <c r="AZ152" s="704"/>
      <c r="BA152" s="704"/>
      <c r="BB152" s="704"/>
      <c r="BC152" s="704"/>
      <c r="BD152" s="704"/>
      <c r="BE152" s="704"/>
      <c r="BF152" s="704"/>
      <c r="BG152" s="704"/>
      <c r="BH152" s="704"/>
      <c r="BI152" s="704"/>
      <c r="BJ152" s="704"/>
      <c r="BK152" s="704"/>
      <c r="BL152" s="704"/>
      <c r="BM152" s="704"/>
      <c r="BN152" s="704"/>
      <c r="BO152" s="704"/>
      <c r="BP152" s="704"/>
      <c r="BQ152" s="704"/>
      <c r="BR152" s="704"/>
      <c r="BS152" s="704"/>
      <c r="BT152" s="704"/>
      <c r="BU152" s="704"/>
      <c r="BV152" s="704"/>
      <c r="BW152" s="704"/>
      <c r="BX152" s="704"/>
      <c r="BY152" s="704"/>
      <c r="BZ152" s="704"/>
      <c r="CA152" s="704"/>
      <c r="CB152" s="704"/>
      <c r="CC152" s="704"/>
      <c r="CD152" s="704"/>
      <c r="CE152" s="704"/>
      <c r="CF152" s="704"/>
      <c r="CG152" s="704"/>
      <c r="CH152" s="704"/>
      <c r="CI152" s="704"/>
      <c r="CJ152" s="704"/>
      <c r="CK152" s="704"/>
      <c r="CL152" s="704"/>
      <c r="CM152" s="704"/>
      <c r="CN152" s="704"/>
      <c r="CO152" s="704"/>
      <c r="CP152" s="704"/>
      <c r="CQ152" s="704"/>
      <c r="CR152" s="704"/>
      <c r="CS152" s="704"/>
      <c r="CT152" s="704"/>
      <c r="CU152" s="704"/>
      <c r="CV152" s="704"/>
      <c r="CW152" s="704"/>
      <c r="CX152" s="704"/>
      <c r="CY152" s="704"/>
      <c r="CZ152" s="704"/>
      <c r="DA152" s="704"/>
      <c r="DB152" s="704"/>
      <c r="DC152" s="704"/>
      <c r="DD152" s="704"/>
      <c r="DE152" s="704"/>
      <c r="DF152" s="704"/>
      <c r="DG152" s="704"/>
      <c r="DH152" s="704"/>
      <c r="DI152" s="704"/>
      <c r="DJ152" s="704"/>
      <c r="DK152" s="704"/>
      <c r="DL152" s="704"/>
      <c r="DM152" s="704"/>
      <c r="DN152" s="704"/>
      <c r="DO152" s="704"/>
      <c r="DP152" s="704"/>
      <c r="DQ152" s="704"/>
      <c r="DR152" s="704"/>
      <c r="DS152" s="704"/>
      <c r="DT152" s="704"/>
      <c r="DU152" s="704"/>
      <c r="DV152" s="704"/>
      <c r="DW152" s="704"/>
      <c r="DX152" s="704"/>
      <c r="DY152" s="704"/>
      <c r="DZ152" s="704"/>
      <c r="EA152" s="704"/>
      <c r="EB152" s="704"/>
      <c r="EC152" s="704"/>
      <c r="ED152" s="704"/>
      <c r="EE152" s="704"/>
      <c r="EF152" s="704"/>
      <c r="EG152" s="704"/>
      <c r="EH152" s="704"/>
      <c r="EI152" s="704"/>
      <c r="EJ152" s="704"/>
      <c r="EK152" s="704"/>
      <c r="EL152" s="704"/>
      <c r="EM152" s="704"/>
      <c r="EN152" s="704"/>
      <c r="EO152" s="704"/>
      <c r="EP152" s="704"/>
      <c r="EQ152" s="704"/>
      <c r="ER152" s="704"/>
      <c r="ES152" s="704"/>
      <c r="ET152" s="704"/>
      <c r="EU152" s="704"/>
      <c r="EV152" s="706"/>
      <c r="EW152" s="706"/>
      <c r="EX152" s="706"/>
      <c r="EY152" s="706"/>
      <c r="EZ152" s="706"/>
      <c r="FA152" s="706"/>
      <c r="FB152" s="706"/>
      <c r="FC152" s="706"/>
      <c r="FD152" s="706"/>
      <c r="FE152" s="706"/>
      <c r="FF152" s="706"/>
      <c r="FG152" s="706"/>
      <c r="FH152" s="704"/>
      <c r="FI152" s="704"/>
      <c r="FJ152" s="704"/>
      <c r="FK152" s="704"/>
      <c r="FL152" s="704"/>
      <c r="FM152" s="704"/>
      <c r="FN152" s="704"/>
      <c r="FO152" s="704"/>
      <c r="FP152" s="704"/>
      <c r="FQ152" s="704"/>
      <c r="FR152" s="704"/>
      <c r="FS152" s="704"/>
      <c r="FT152" s="704"/>
      <c r="FU152" s="704"/>
      <c r="FV152" s="704"/>
      <c r="FW152" s="704"/>
      <c r="FX152" s="704"/>
      <c r="FY152" s="704"/>
      <c r="FZ152" s="704"/>
      <c r="GA152" s="704"/>
      <c r="GB152" s="704"/>
      <c r="GC152" s="704"/>
      <c r="GD152" s="704"/>
      <c r="GE152" s="704"/>
      <c r="GF152" s="704"/>
      <c r="GG152" s="704"/>
      <c r="GH152" s="704"/>
      <c r="GI152" s="704"/>
      <c r="GJ152" s="704"/>
      <c r="GK152" s="704"/>
      <c r="GL152" s="704"/>
      <c r="GM152" s="704"/>
      <c r="GN152" s="706"/>
      <c r="GO152" s="704"/>
      <c r="IX152" s="706"/>
      <c r="IY152" s="706"/>
      <c r="IZ152" s="706"/>
      <c r="JA152" s="706"/>
      <c r="JB152" s="706"/>
      <c r="JC152" s="706"/>
      <c r="JD152" s="706"/>
      <c r="JE152" s="706"/>
      <c r="JF152" s="706"/>
      <c r="JG152" s="706"/>
      <c r="JH152" s="706"/>
      <c r="JI152" s="706"/>
      <c r="JJ152" s="706"/>
      <c r="JK152" s="706"/>
      <c r="JL152" s="706"/>
      <c r="JM152" s="706"/>
      <c r="JN152" s="706"/>
    </row>
    <row r="153" spans="1:274" s="878" customFormat="1" ht="23.1" customHeight="1" x14ac:dyDescent="0.25">
      <c r="A153" s="691">
        <v>127</v>
      </c>
      <c r="B153" s="693" t="s">
        <v>1206</v>
      </c>
      <c r="C153" s="696">
        <v>242</v>
      </c>
      <c r="D153" s="697">
        <v>532</v>
      </c>
      <c r="E153" s="707">
        <v>31</v>
      </c>
      <c r="F153" s="699" t="s">
        <v>1121</v>
      </c>
      <c r="G153" s="699" t="s">
        <v>1267</v>
      </c>
      <c r="H153" s="751" t="s">
        <v>1112</v>
      </c>
      <c r="I153" s="752" t="s">
        <v>1113</v>
      </c>
      <c r="J153" s="753" t="s">
        <v>1139</v>
      </c>
      <c r="K153" s="764" t="s">
        <v>1151</v>
      </c>
      <c r="L153" s="764" t="s">
        <v>1124</v>
      </c>
      <c r="M153" s="753" t="s">
        <v>1140</v>
      </c>
      <c r="N153" s="753" t="s">
        <v>1141</v>
      </c>
      <c r="O153" s="753" t="s">
        <v>1189</v>
      </c>
      <c r="P153" s="753" t="s">
        <v>1259</v>
      </c>
      <c r="Q153" s="765" t="s">
        <v>1266</v>
      </c>
      <c r="R153" s="765" t="s">
        <v>1120</v>
      </c>
      <c r="S153" s="755">
        <v>2</v>
      </c>
      <c r="T153" s="766">
        <v>2.11</v>
      </c>
      <c r="U153" s="771">
        <v>41456</v>
      </c>
      <c r="V153" s="771">
        <v>42156</v>
      </c>
      <c r="W153" s="701">
        <v>5</v>
      </c>
      <c r="X153" s="875">
        <v>20000</v>
      </c>
      <c r="Y153" s="877"/>
      <c r="Z153" s="875">
        <f t="shared" si="7"/>
        <v>20000</v>
      </c>
      <c r="AA153" s="702"/>
      <c r="AB153" s="702"/>
      <c r="AC153" s="702"/>
      <c r="AD153" s="702"/>
      <c r="AE153" s="702">
        <v>20000</v>
      </c>
      <c r="AF153" s="702"/>
      <c r="AG153" s="702"/>
      <c r="AH153" s="702"/>
      <c r="AI153" s="717"/>
      <c r="AJ153" s="717"/>
      <c r="AK153" s="717"/>
      <c r="AL153" s="717"/>
      <c r="AM153" s="868">
        <f t="shared" si="8"/>
        <v>20000</v>
      </c>
      <c r="AN153" s="868">
        <f t="shared" si="9"/>
        <v>0</v>
      </c>
      <c r="AO153" s="759">
        <v>20000</v>
      </c>
      <c r="AP153" s="868">
        <v>20000</v>
      </c>
      <c r="AQ153" s="706"/>
      <c r="AR153" s="706"/>
      <c r="AS153" s="706"/>
      <c r="AT153" s="706"/>
      <c r="AU153" s="706"/>
      <c r="AV153" s="706"/>
      <c r="AW153" s="706"/>
      <c r="AX153" s="706"/>
      <c r="AY153" s="706"/>
      <c r="AZ153" s="706"/>
      <c r="BA153" s="706"/>
      <c r="BB153" s="706"/>
      <c r="BC153" s="706"/>
      <c r="BD153" s="706"/>
      <c r="BE153" s="706"/>
      <c r="BF153" s="706"/>
      <c r="BG153" s="706"/>
      <c r="BH153" s="706"/>
      <c r="BI153" s="706"/>
      <c r="BJ153" s="706"/>
      <c r="BK153" s="706"/>
      <c r="BL153" s="706"/>
      <c r="BM153" s="706"/>
      <c r="BN153" s="706"/>
      <c r="BO153" s="706"/>
      <c r="BP153" s="706"/>
      <c r="BQ153" s="706"/>
      <c r="BR153" s="706"/>
      <c r="BS153" s="706"/>
      <c r="BT153" s="706"/>
      <c r="BU153" s="706"/>
      <c r="BV153" s="706"/>
      <c r="BW153" s="706"/>
      <c r="BX153" s="706"/>
      <c r="BY153" s="706"/>
      <c r="BZ153" s="706"/>
      <c r="CA153" s="706"/>
      <c r="CB153" s="706"/>
      <c r="CC153" s="706"/>
      <c r="CD153" s="706"/>
      <c r="CE153" s="706"/>
      <c r="CF153" s="706"/>
      <c r="CG153" s="706"/>
      <c r="CH153" s="706"/>
      <c r="CI153" s="706"/>
      <c r="CJ153" s="706"/>
      <c r="CK153" s="706"/>
      <c r="CL153" s="706"/>
      <c r="CM153" s="706"/>
      <c r="CN153" s="706"/>
      <c r="CO153" s="706"/>
      <c r="CP153" s="706"/>
      <c r="CQ153" s="706"/>
      <c r="CR153" s="706"/>
      <c r="CS153" s="706"/>
      <c r="CT153" s="706"/>
      <c r="CU153" s="706"/>
      <c r="CV153" s="706"/>
      <c r="CW153" s="706"/>
      <c r="CX153" s="706"/>
      <c r="CY153" s="706"/>
      <c r="CZ153" s="706"/>
      <c r="DA153" s="706"/>
      <c r="DB153" s="706"/>
      <c r="DC153" s="706"/>
      <c r="DD153" s="706"/>
      <c r="DE153" s="706"/>
      <c r="DF153" s="706"/>
      <c r="DG153" s="706"/>
      <c r="DH153" s="706"/>
      <c r="DI153" s="706"/>
      <c r="DJ153" s="706"/>
      <c r="DK153" s="706"/>
      <c r="DL153" s="706"/>
      <c r="DM153" s="706"/>
      <c r="DN153" s="706"/>
      <c r="DO153" s="706"/>
      <c r="DP153" s="706"/>
      <c r="DQ153" s="706"/>
      <c r="DR153" s="706"/>
      <c r="DS153" s="706"/>
      <c r="DT153" s="706"/>
      <c r="DU153" s="706"/>
      <c r="DV153" s="706"/>
      <c r="DW153" s="706"/>
      <c r="DX153" s="706"/>
      <c r="DY153" s="706"/>
      <c r="DZ153" s="706"/>
      <c r="EA153" s="706"/>
      <c r="EB153" s="706"/>
      <c r="EC153" s="706"/>
      <c r="ED153" s="706"/>
      <c r="EE153" s="706"/>
      <c r="EF153" s="706"/>
      <c r="EG153" s="706"/>
      <c r="EH153" s="706"/>
      <c r="EI153" s="706"/>
      <c r="EJ153" s="706"/>
      <c r="EK153" s="706"/>
      <c r="EL153" s="706"/>
      <c r="EM153" s="706"/>
      <c r="EN153" s="706"/>
      <c r="EO153" s="706"/>
      <c r="EP153" s="706"/>
      <c r="EQ153" s="706"/>
      <c r="ER153" s="706"/>
      <c r="ES153" s="706"/>
      <c r="ET153" s="706"/>
      <c r="EU153" s="706"/>
      <c r="EV153" s="704"/>
      <c r="EW153" s="704"/>
      <c r="EX153" s="704"/>
      <c r="EY153" s="704"/>
      <c r="EZ153" s="704"/>
      <c r="FA153" s="704"/>
      <c r="FB153" s="704"/>
      <c r="FC153" s="704"/>
      <c r="FD153" s="704"/>
      <c r="FE153" s="704"/>
      <c r="FF153" s="704"/>
      <c r="FG153" s="704"/>
      <c r="FH153" s="706"/>
      <c r="FI153" s="704"/>
      <c r="FJ153" s="704"/>
      <c r="FK153" s="706"/>
      <c r="FL153" s="706"/>
      <c r="FM153" s="706"/>
      <c r="FN153" s="706"/>
      <c r="FO153" s="706"/>
      <c r="FP153" s="706"/>
      <c r="FQ153" s="706"/>
      <c r="FR153" s="706"/>
      <c r="FS153" s="706"/>
      <c r="FT153" s="706"/>
      <c r="FU153" s="706"/>
      <c r="FV153" s="706"/>
      <c r="FW153" s="706"/>
      <c r="FX153" s="706"/>
      <c r="FY153" s="706"/>
      <c r="FZ153" s="706"/>
      <c r="GA153" s="706"/>
      <c r="GB153" s="706"/>
      <c r="GC153" s="706"/>
      <c r="GD153" s="706"/>
      <c r="GE153" s="706"/>
      <c r="GF153" s="706"/>
      <c r="GG153" s="706"/>
      <c r="GH153" s="706"/>
      <c r="GI153" s="706"/>
      <c r="GJ153" s="706"/>
      <c r="GK153" s="706"/>
      <c r="GL153" s="706"/>
      <c r="GM153" s="706"/>
      <c r="GN153" s="706"/>
      <c r="GO153" s="704"/>
      <c r="GP153" s="746"/>
      <c r="GQ153" s="706"/>
      <c r="GR153" s="706"/>
      <c r="GS153" s="706"/>
      <c r="GT153" s="706"/>
      <c r="GU153" s="706"/>
      <c r="GV153" s="706"/>
      <c r="GW153" s="706"/>
      <c r="GX153" s="706"/>
      <c r="GY153" s="706"/>
      <c r="GZ153" s="706"/>
      <c r="HA153" s="706"/>
      <c r="HB153" s="706"/>
      <c r="HC153" s="706"/>
      <c r="HD153" s="706"/>
      <c r="HE153" s="706"/>
      <c r="HF153" s="706"/>
      <c r="HG153" s="706"/>
      <c r="HH153" s="706"/>
      <c r="HI153" s="706"/>
      <c r="HJ153" s="706"/>
      <c r="HK153" s="706"/>
      <c r="HL153" s="706"/>
      <c r="HM153" s="706"/>
      <c r="HN153" s="706"/>
      <c r="HO153" s="706"/>
      <c r="HP153" s="706"/>
      <c r="HQ153" s="706"/>
      <c r="HR153" s="706"/>
      <c r="HS153" s="706"/>
      <c r="HT153" s="706"/>
      <c r="HU153" s="706"/>
      <c r="HV153" s="706"/>
      <c r="HW153" s="706"/>
      <c r="HX153" s="706"/>
      <c r="HY153" s="706"/>
      <c r="HZ153" s="706"/>
      <c r="IA153" s="704"/>
      <c r="IB153" s="704"/>
      <c r="IC153" s="704"/>
      <c r="ID153" s="704"/>
      <c r="IE153" s="704"/>
      <c r="IF153" s="704"/>
      <c r="IG153" s="704"/>
      <c r="IH153" s="704"/>
      <c r="II153" s="704"/>
      <c r="IJ153" s="704"/>
      <c r="IK153" s="704"/>
      <c r="IL153" s="704"/>
      <c r="IM153" s="704"/>
      <c r="IN153" s="704"/>
      <c r="IO153" s="704"/>
      <c r="IP153" s="704"/>
      <c r="IQ153" s="704"/>
      <c r="IR153" s="704"/>
      <c r="IS153" s="704"/>
      <c r="IT153" s="704"/>
      <c r="IU153" s="704"/>
      <c r="IV153" s="704"/>
      <c r="IW153" s="704"/>
      <c r="JJ153" s="814"/>
      <c r="JK153" s="814"/>
      <c r="JL153" s="814"/>
      <c r="JM153" s="814"/>
      <c r="JN153" s="814"/>
    </row>
    <row r="154" spans="1:274" s="878" customFormat="1" ht="23.1" customHeight="1" x14ac:dyDescent="0.25">
      <c r="A154" s="691">
        <v>141</v>
      </c>
      <c r="B154" s="693" t="s">
        <v>1206</v>
      </c>
      <c r="C154" s="696">
        <v>242</v>
      </c>
      <c r="D154" s="697">
        <v>536</v>
      </c>
      <c r="E154" s="707">
        <v>3</v>
      </c>
      <c r="F154" s="699" t="s">
        <v>1123</v>
      </c>
      <c r="G154" s="699" t="s">
        <v>1279</v>
      </c>
      <c r="H154" s="751" t="s">
        <v>1112</v>
      </c>
      <c r="I154" s="752" t="s">
        <v>1113</v>
      </c>
      <c r="J154" s="753" t="s">
        <v>1139</v>
      </c>
      <c r="K154" s="764" t="s">
        <v>1151</v>
      </c>
      <c r="L154" s="764" t="s">
        <v>1124</v>
      </c>
      <c r="M154" s="753" t="s">
        <v>1140</v>
      </c>
      <c r="N154" s="753" t="s">
        <v>1141</v>
      </c>
      <c r="O154" s="753" t="s">
        <v>1189</v>
      </c>
      <c r="P154" s="753" t="s">
        <v>1259</v>
      </c>
      <c r="Q154" s="765" t="s">
        <v>1266</v>
      </c>
      <c r="R154" s="765" t="s">
        <v>1120</v>
      </c>
      <c r="S154" s="755">
        <v>2</v>
      </c>
      <c r="T154" s="766">
        <v>2.11</v>
      </c>
      <c r="U154" s="771">
        <v>41456</v>
      </c>
      <c r="V154" s="771">
        <v>42156</v>
      </c>
      <c r="W154" s="701">
        <v>5</v>
      </c>
      <c r="X154" s="875">
        <v>100000</v>
      </c>
      <c r="Y154" s="877"/>
      <c r="Z154" s="875">
        <f t="shared" si="7"/>
        <v>100000</v>
      </c>
      <c r="AA154" s="702"/>
      <c r="AB154" s="702"/>
      <c r="AC154" s="702">
        <v>50000</v>
      </c>
      <c r="AD154" s="702">
        <v>50000</v>
      </c>
      <c r="AE154" s="702"/>
      <c r="AF154" s="702"/>
      <c r="AG154" s="702"/>
      <c r="AH154" s="702"/>
      <c r="AI154" s="717"/>
      <c r="AJ154" s="717"/>
      <c r="AK154" s="717"/>
      <c r="AL154" s="717"/>
      <c r="AM154" s="868">
        <f t="shared" si="8"/>
        <v>100000</v>
      </c>
      <c r="AN154" s="868">
        <f t="shared" si="9"/>
        <v>0</v>
      </c>
      <c r="AO154" s="759">
        <v>100000</v>
      </c>
      <c r="AP154" s="868">
        <v>100000</v>
      </c>
      <c r="AQ154" s="706"/>
      <c r="AR154" s="706"/>
      <c r="AS154" s="706"/>
      <c r="AT154" s="706"/>
      <c r="AU154" s="706"/>
      <c r="AV154" s="706"/>
      <c r="AW154" s="706"/>
      <c r="AX154" s="706"/>
      <c r="AY154" s="706"/>
      <c r="AZ154" s="706"/>
      <c r="BA154" s="706"/>
      <c r="BB154" s="706"/>
      <c r="BC154" s="706"/>
      <c r="BD154" s="706"/>
      <c r="BE154" s="706"/>
      <c r="BF154" s="706"/>
      <c r="BG154" s="706"/>
      <c r="BH154" s="706"/>
      <c r="BI154" s="706"/>
      <c r="BJ154" s="706"/>
      <c r="BK154" s="706"/>
      <c r="BL154" s="706"/>
      <c r="BM154" s="706"/>
      <c r="BN154" s="706"/>
      <c r="BO154" s="706"/>
      <c r="BP154" s="706"/>
      <c r="BQ154" s="706"/>
      <c r="BR154" s="706"/>
      <c r="BS154" s="706"/>
      <c r="BT154" s="706"/>
      <c r="BU154" s="706"/>
      <c r="BV154" s="706"/>
      <c r="BW154" s="706"/>
      <c r="BX154" s="706"/>
      <c r="BY154" s="706"/>
      <c r="BZ154" s="706"/>
      <c r="CA154" s="706"/>
      <c r="CB154" s="706"/>
      <c r="CC154" s="706"/>
      <c r="CD154" s="706"/>
      <c r="CE154" s="706"/>
      <c r="CF154" s="706"/>
      <c r="CG154" s="706"/>
      <c r="CH154" s="706"/>
      <c r="CI154" s="706"/>
      <c r="CJ154" s="706"/>
      <c r="CK154" s="706"/>
      <c r="CL154" s="706"/>
      <c r="CM154" s="706"/>
      <c r="CN154" s="706"/>
      <c r="CO154" s="706"/>
      <c r="CP154" s="706"/>
      <c r="CQ154" s="706"/>
      <c r="CR154" s="706"/>
      <c r="CS154" s="706"/>
      <c r="CT154" s="706"/>
      <c r="CU154" s="706"/>
      <c r="CV154" s="706"/>
      <c r="CW154" s="706"/>
      <c r="CX154" s="706"/>
      <c r="CY154" s="706"/>
      <c r="CZ154" s="706"/>
      <c r="DA154" s="706"/>
      <c r="DB154" s="706"/>
      <c r="DC154" s="706"/>
      <c r="DD154" s="706"/>
      <c r="DE154" s="706"/>
      <c r="DF154" s="706"/>
      <c r="DG154" s="706"/>
      <c r="DH154" s="706"/>
      <c r="DI154" s="706"/>
      <c r="DJ154" s="706"/>
      <c r="DK154" s="706"/>
      <c r="DL154" s="706"/>
      <c r="DM154" s="706"/>
      <c r="DN154" s="706"/>
      <c r="DO154" s="706"/>
      <c r="DP154" s="706"/>
      <c r="DQ154" s="706"/>
      <c r="DR154" s="706"/>
      <c r="DS154" s="706"/>
      <c r="DT154" s="706"/>
      <c r="DU154" s="706"/>
      <c r="DV154" s="706"/>
      <c r="DW154" s="706"/>
      <c r="DX154" s="706"/>
      <c r="DY154" s="706"/>
      <c r="DZ154" s="706"/>
      <c r="EA154" s="706"/>
      <c r="EB154" s="706"/>
      <c r="EC154" s="706"/>
      <c r="ED154" s="706"/>
      <c r="EE154" s="706"/>
      <c r="EF154" s="706"/>
      <c r="EG154" s="706"/>
      <c r="EH154" s="706"/>
      <c r="EI154" s="706"/>
      <c r="EJ154" s="706"/>
      <c r="EK154" s="706"/>
      <c r="EL154" s="706"/>
      <c r="EM154" s="706"/>
      <c r="EN154" s="706"/>
      <c r="EO154" s="706"/>
      <c r="EP154" s="706"/>
      <c r="EQ154" s="706"/>
      <c r="ER154" s="706"/>
      <c r="ES154" s="706"/>
      <c r="ET154" s="706"/>
      <c r="EU154" s="706"/>
      <c r="EV154" s="704"/>
      <c r="EW154" s="704"/>
      <c r="EX154" s="704"/>
      <c r="EY154" s="704"/>
      <c r="EZ154" s="704"/>
      <c r="FA154" s="704"/>
      <c r="FB154" s="704"/>
      <c r="FC154" s="704"/>
      <c r="FD154" s="704"/>
      <c r="FE154" s="704"/>
      <c r="FF154" s="704"/>
      <c r="FG154" s="704"/>
      <c r="FH154" s="704"/>
      <c r="FI154" s="704"/>
      <c r="FJ154" s="704"/>
      <c r="FK154" s="704"/>
      <c r="FL154" s="704"/>
      <c r="FM154" s="704"/>
      <c r="FN154" s="704"/>
      <c r="FO154" s="704"/>
      <c r="FP154" s="704"/>
      <c r="FQ154" s="704"/>
      <c r="FR154" s="704"/>
      <c r="FS154" s="704"/>
      <c r="FT154" s="704"/>
      <c r="FU154" s="704"/>
      <c r="FV154" s="704"/>
      <c r="FW154" s="704"/>
      <c r="FX154" s="704"/>
      <c r="FY154" s="704"/>
      <c r="FZ154" s="704"/>
      <c r="GA154" s="704"/>
      <c r="GB154" s="704"/>
      <c r="GC154" s="704"/>
      <c r="GD154" s="704"/>
      <c r="GE154" s="704"/>
      <c r="GF154" s="704"/>
      <c r="GG154" s="704"/>
      <c r="GH154" s="704"/>
      <c r="GI154" s="704"/>
      <c r="GJ154" s="704"/>
      <c r="GK154" s="704"/>
      <c r="GL154" s="704"/>
      <c r="GM154" s="704"/>
      <c r="GN154" s="704"/>
      <c r="GO154" s="706"/>
      <c r="GP154" s="706"/>
      <c r="GQ154" s="706"/>
      <c r="GR154" s="706"/>
      <c r="GS154" s="706"/>
      <c r="GT154" s="706"/>
      <c r="GU154" s="706"/>
      <c r="GV154" s="706"/>
      <c r="GW154" s="706"/>
      <c r="GX154" s="706"/>
      <c r="GY154" s="706"/>
      <c r="GZ154" s="706"/>
      <c r="HA154" s="706"/>
      <c r="HB154" s="706"/>
      <c r="HC154" s="706"/>
      <c r="HD154" s="706"/>
      <c r="HE154" s="706"/>
      <c r="HF154" s="706"/>
      <c r="HG154" s="706"/>
      <c r="HH154" s="706"/>
      <c r="HI154" s="706"/>
      <c r="HJ154" s="706"/>
      <c r="HK154" s="706"/>
      <c r="HL154" s="706"/>
      <c r="HM154" s="706"/>
      <c r="HN154" s="706"/>
      <c r="HO154" s="706"/>
      <c r="HP154" s="706"/>
      <c r="HQ154" s="706"/>
      <c r="HR154" s="704"/>
      <c r="HS154" s="704"/>
      <c r="HT154" s="704"/>
      <c r="HU154" s="704"/>
      <c r="HV154" s="704"/>
      <c r="HW154" s="704"/>
      <c r="HX154" s="704"/>
      <c r="HY154" s="704"/>
      <c r="HZ154" s="704"/>
      <c r="IA154" s="704"/>
      <c r="IB154" s="704"/>
      <c r="IC154" s="704"/>
      <c r="ID154" s="704"/>
      <c r="IE154" s="704"/>
      <c r="IF154" s="704"/>
      <c r="IG154" s="704"/>
      <c r="IH154" s="704"/>
      <c r="II154" s="704"/>
      <c r="IJ154" s="704"/>
      <c r="IK154" s="704"/>
      <c r="IL154" s="704"/>
      <c r="IM154" s="704"/>
      <c r="IN154" s="704"/>
      <c r="IO154" s="704"/>
      <c r="IP154" s="704"/>
      <c r="IQ154" s="704"/>
      <c r="IR154" s="704"/>
      <c r="IS154" s="704"/>
      <c r="IT154" s="704"/>
      <c r="IU154" s="704"/>
      <c r="IV154" s="704"/>
      <c r="IW154" s="704"/>
      <c r="JA154" s="706"/>
      <c r="JB154" s="706"/>
      <c r="JC154" s="706"/>
      <c r="JD154" s="706"/>
      <c r="JE154" s="706"/>
      <c r="JF154" s="706"/>
      <c r="JG154" s="706"/>
      <c r="JH154" s="706"/>
    </row>
    <row r="155" spans="1:274" s="878" customFormat="1" ht="22.5" x14ac:dyDescent="0.25">
      <c r="A155" s="691">
        <v>142</v>
      </c>
      <c r="B155" s="693" t="s">
        <v>1206</v>
      </c>
      <c r="C155" s="696">
        <v>242</v>
      </c>
      <c r="D155" s="697">
        <v>544</v>
      </c>
      <c r="E155" s="698">
        <v>0</v>
      </c>
      <c r="F155" s="699" t="s">
        <v>1125</v>
      </c>
      <c r="G155" s="699" t="s">
        <v>1520</v>
      </c>
      <c r="H155" s="767" t="s">
        <v>1112</v>
      </c>
      <c r="I155" s="752" t="s">
        <v>1113</v>
      </c>
      <c r="J155" s="753" t="s">
        <v>1139</v>
      </c>
      <c r="K155" s="764" t="s">
        <v>1151</v>
      </c>
      <c r="L155" s="764" t="s">
        <v>1124</v>
      </c>
      <c r="M155" s="753" t="s">
        <v>1140</v>
      </c>
      <c r="N155" s="753" t="s">
        <v>1141</v>
      </c>
      <c r="O155" s="753" t="s">
        <v>1189</v>
      </c>
      <c r="P155" s="753" t="s">
        <v>1259</v>
      </c>
      <c r="Q155" s="765" t="s">
        <v>1266</v>
      </c>
      <c r="R155" s="765" t="s">
        <v>1120</v>
      </c>
      <c r="S155" s="755">
        <v>2</v>
      </c>
      <c r="T155" s="766">
        <v>2.11</v>
      </c>
      <c r="U155" s="771">
        <v>41091</v>
      </c>
      <c r="V155" s="771">
        <v>42156</v>
      </c>
      <c r="W155" s="701">
        <v>7</v>
      </c>
      <c r="X155" s="875"/>
      <c r="Y155" s="876">
        <v>25700</v>
      </c>
      <c r="Z155" s="875">
        <f t="shared" si="7"/>
        <v>25700</v>
      </c>
      <c r="AA155" s="717"/>
      <c r="AB155" s="717"/>
      <c r="AC155" s="717"/>
      <c r="AD155" s="717">
        <v>15700</v>
      </c>
      <c r="AE155" s="717">
        <v>10000</v>
      </c>
      <c r="AF155" s="717"/>
      <c r="AG155" s="717"/>
      <c r="AH155" s="717"/>
      <c r="AI155" s="717"/>
      <c r="AJ155" s="717"/>
      <c r="AK155" s="717"/>
      <c r="AL155" s="717"/>
      <c r="AM155" s="868">
        <f t="shared" si="8"/>
        <v>25700</v>
      </c>
      <c r="AN155" s="868">
        <f t="shared" si="9"/>
        <v>0</v>
      </c>
      <c r="AO155" s="717"/>
      <c r="AP155" s="868"/>
      <c r="AQ155" s="706"/>
      <c r="AR155" s="706"/>
      <c r="AS155" s="706"/>
      <c r="AT155" s="706"/>
      <c r="AU155" s="706"/>
      <c r="AV155" s="706"/>
      <c r="AW155" s="706"/>
      <c r="AX155" s="706"/>
      <c r="AY155" s="706"/>
      <c r="AZ155" s="706"/>
      <c r="BA155" s="706"/>
      <c r="BB155" s="706"/>
      <c r="BC155" s="706"/>
      <c r="BD155" s="706"/>
      <c r="BE155" s="706"/>
      <c r="BF155" s="706"/>
      <c r="BG155" s="706"/>
      <c r="BH155" s="706"/>
      <c r="BI155" s="706"/>
      <c r="BJ155" s="706"/>
      <c r="BK155" s="706"/>
      <c r="BL155" s="706"/>
      <c r="BM155" s="706"/>
      <c r="BN155" s="706"/>
      <c r="BO155" s="706"/>
      <c r="BP155" s="706"/>
      <c r="BQ155" s="706"/>
      <c r="BR155" s="706"/>
      <c r="BS155" s="706"/>
      <c r="BT155" s="706"/>
      <c r="BU155" s="706"/>
      <c r="BV155" s="706"/>
      <c r="BW155" s="706"/>
      <c r="BX155" s="706"/>
      <c r="BY155" s="706"/>
      <c r="BZ155" s="706"/>
      <c r="CA155" s="706"/>
      <c r="CB155" s="706"/>
      <c r="CC155" s="706"/>
      <c r="CD155" s="706"/>
      <c r="CE155" s="706"/>
      <c r="CF155" s="706"/>
      <c r="CG155" s="706"/>
      <c r="CH155" s="706"/>
      <c r="CI155" s="706"/>
      <c r="CJ155" s="706"/>
      <c r="CK155" s="706"/>
      <c r="CL155" s="706"/>
      <c r="CM155" s="706"/>
      <c r="CN155" s="706"/>
      <c r="CO155" s="706"/>
      <c r="CP155" s="706"/>
      <c r="CQ155" s="706"/>
      <c r="CR155" s="706"/>
      <c r="CS155" s="706"/>
      <c r="CT155" s="706"/>
      <c r="CU155" s="706"/>
      <c r="CV155" s="706"/>
      <c r="CW155" s="706"/>
      <c r="CX155" s="706"/>
      <c r="CY155" s="706"/>
      <c r="CZ155" s="706"/>
      <c r="DA155" s="706"/>
      <c r="DB155" s="706"/>
      <c r="DC155" s="706"/>
      <c r="DD155" s="706"/>
      <c r="DE155" s="706"/>
      <c r="DF155" s="706"/>
      <c r="DG155" s="706"/>
      <c r="DH155" s="706"/>
      <c r="DI155" s="706"/>
      <c r="DJ155" s="706"/>
      <c r="DK155" s="706"/>
      <c r="DL155" s="706"/>
      <c r="DM155" s="706"/>
      <c r="DN155" s="706"/>
      <c r="DO155" s="706"/>
      <c r="DP155" s="706"/>
      <c r="DQ155" s="706"/>
      <c r="DR155" s="706"/>
      <c r="DS155" s="706"/>
      <c r="DT155" s="706"/>
      <c r="DU155" s="706"/>
      <c r="DV155" s="706"/>
      <c r="DW155" s="706"/>
      <c r="DX155" s="706"/>
      <c r="DY155" s="706"/>
      <c r="DZ155" s="706"/>
      <c r="EA155" s="706"/>
      <c r="EB155" s="706"/>
      <c r="EC155" s="706"/>
      <c r="ED155" s="706"/>
      <c r="EE155" s="706"/>
      <c r="EF155" s="706"/>
      <c r="EG155" s="706"/>
      <c r="EH155" s="706"/>
      <c r="EI155" s="706"/>
      <c r="EJ155" s="706"/>
      <c r="EK155" s="706"/>
      <c r="EL155" s="706"/>
      <c r="EM155" s="706"/>
      <c r="EN155" s="706"/>
      <c r="EO155" s="706"/>
      <c r="EP155" s="706"/>
      <c r="EQ155" s="706"/>
      <c r="ER155" s="706"/>
      <c r="ES155" s="706"/>
      <c r="ET155" s="706"/>
      <c r="EU155" s="706"/>
      <c r="EV155" s="704"/>
      <c r="EW155" s="704"/>
      <c r="EX155" s="704"/>
      <c r="EY155" s="704"/>
      <c r="EZ155" s="704"/>
      <c r="FA155" s="704"/>
      <c r="FB155" s="704"/>
      <c r="FC155" s="704"/>
      <c r="FD155" s="704"/>
      <c r="FE155" s="704"/>
      <c r="FF155" s="704"/>
      <c r="FG155" s="704"/>
      <c r="FH155" s="704"/>
      <c r="FI155" s="704"/>
      <c r="FJ155" s="704"/>
      <c r="FK155" s="704"/>
      <c r="FL155" s="704"/>
      <c r="FM155" s="704"/>
      <c r="FN155" s="704"/>
      <c r="FO155" s="704"/>
      <c r="FP155" s="704"/>
      <c r="FQ155" s="704"/>
      <c r="FR155" s="704"/>
      <c r="FS155" s="704"/>
      <c r="FT155" s="704"/>
      <c r="FU155" s="704"/>
      <c r="FV155" s="704"/>
      <c r="FW155" s="704"/>
      <c r="FX155" s="704"/>
      <c r="FY155" s="704"/>
      <c r="FZ155" s="704"/>
      <c r="GA155" s="704"/>
      <c r="GB155" s="704"/>
      <c r="GC155" s="704"/>
      <c r="GD155" s="704"/>
      <c r="GE155" s="704"/>
      <c r="GF155" s="704"/>
      <c r="GG155" s="704"/>
      <c r="GH155" s="704"/>
      <c r="GI155" s="704"/>
      <c r="GJ155" s="704"/>
      <c r="GK155" s="704"/>
      <c r="GL155" s="704"/>
      <c r="GM155" s="704"/>
      <c r="GN155" s="704"/>
      <c r="GO155" s="706"/>
      <c r="GP155" s="706"/>
      <c r="GQ155" s="706"/>
      <c r="GR155" s="706"/>
      <c r="GS155" s="706"/>
      <c r="GT155" s="706"/>
      <c r="GU155" s="706"/>
      <c r="GV155" s="706"/>
      <c r="GW155" s="706"/>
      <c r="GX155" s="706"/>
      <c r="GY155" s="706"/>
      <c r="GZ155" s="706"/>
      <c r="HA155" s="706"/>
      <c r="HB155" s="706"/>
      <c r="HC155" s="706"/>
      <c r="HD155" s="706"/>
      <c r="HE155" s="706"/>
      <c r="HF155" s="706"/>
      <c r="HG155" s="706"/>
      <c r="HH155" s="706"/>
      <c r="HI155" s="706"/>
      <c r="HJ155" s="706"/>
      <c r="HK155" s="706"/>
      <c r="HL155" s="706"/>
      <c r="HM155" s="706"/>
      <c r="HN155" s="706"/>
      <c r="HO155" s="928"/>
      <c r="HP155" s="928"/>
      <c r="HQ155" s="928"/>
      <c r="HR155" s="928"/>
      <c r="HS155" s="928"/>
      <c r="HT155" s="928"/>
      <c r="HU155" s="928"/>
      <c r="HV155" s="928"/>
      <c r="HW155" s="928"/>
      <c r="HX155" s="928"/>
      <c r="HY155" s="928"/>
      <c r="HZ155" s="928"/>
      <c r="IA155" s="928"/>
      <c r="IB155" s="928"/>
      <c r="IC155" s="928"/>
      <c r="ID155" s="928"/>
      <c r="IE155" s="928"/>
      <c r="IF155" s="928"/>
      <c r="IG155" s="928"/>
      <c r="IH155" s="928"/>
      <c r="II155" s="928"/>
      <c r="IJ155" s="928"/>
      <c r="IK155" s="928"/>
      <c r="IL155" s="928"/>
      <c r="IM155" s="928"/>
      <c r="IN155" s="928"/>
      <c r="IO155" s="928"/>
      <c r="IP155" s="928"/>
      <c r="IQ155" s="928"/>
      <c r="IR155" s="928"/>
      <c r="IS155" s="928"/>
      <c r="IT155" s="928"/>
      <c r="IU155" s="928"/>
      <c r="IV155" s="928"/>
      <c r="IW155" s="928"/>
      <c r="JA155" s="706"/>
      <c r="JB155" s="706"/>
      <c r="JC155" s="706"/>
      <c r="JD155" s="706"/>
      <c r="JE155" s="706"/>
      <c r="JF155" s="706"/>
      <c r="JG155" s="706"/>
      <c r="JH155" s="706"/>
      <c r="JJ155" s="706"/>
      <c r="JK155" s="706"/>
      <c r="JL155" s="706"/>
      <c r="JM155" s="706"/>
      <c r="JN155" s="706"/>
    </row>
    <row r="156" spans="1:274" s="878" customFormat="1" ht="33" customHeight="1" x14ac:dyDescent="0.25">
      <c r="A156" s="691">
        <v>143</v>
      </c>
      <c r="B156" s="693" t="s">
        <v>1206</v>
      </c>
      <c r="C156" s="696">
        <v>242</v>
      </c>
      <c r="D156" s="697">
        <v>544</v>
      </c>
      <c r="E156" s="707">
        <v>1</v>
      </c>
      <c r="F156" s="699" t="s">
        <v>1125</v>
      </c>
      <c r="G156" s="699" t="s">
        <v>1280</v>
      </c>
      <c r="H156" s="751" t="s">
        <v>1112</v>
      </c>
      <c r="I156" s="752" t="s">
        <v>1113</v>
      </c>
      <c r="J156" s="753" t="s">
        <v>1139</v>
      </c>
      <c r="K156" s="764" t="s">
        <v>1151</v>
      </c>
      <c r="L156" s="764" t="s">
        <v>1124</v>
      </c>
      <c r="M156" s="753" t="s">
        <v>1140</v>
      </c>
      <c r="N156" s="753" t="s">
        <v>1141</v>
      </c>
      <c r="O156" s="753" t="s">
        <v>1189</v>
      </c>
      <c r="P156" s="753" t="s">
        <v>1259</v>
      </c>
      <c r="Q156" s="765" t="s">
        <v>1266</v>
      </c>
      <c r="R156" s="765" t="s">
        <v>1120</v>
      </c>
      <c r="S156" s="755">
        <v>2</v>
      </c>
      <c r="T156" s="766">
        <v>2.11</v>
      </c>
      <c r="U156" s="771">
        <v>41456</v>
      </c>
      <c r="V156" s="771">
        <v>42156</v>
      </c>
      <c r="W156" s="701">
        <v>7</v>
      </c>
      <c r="X156" s="875">
        <v>30000</v>
      </c>
      <c r="Y156" s="877"/>
      <c r="Z156" s="875">
        <f t="shared" si="7"/>
        <v>30000</v>
      </c>
      <c r="AA156" s="702"/>
      <c r="AB156" s="702"/>
      <c r="AC156" s="702"/>
      <c r="AD156" s="702"/>
      <c r="AE156" s="702">
        <v>15000</v>
      </c>
      <c r="AF156" s="702">
        <v>15000</v>
      </c>
      <c r="AG156" s="702"/>
      <c r="AH156" s="702"/>
      <c r="AI156" s="717"/>
      <c r="AJ156" s="717"/>
      <c r="AK156" s="717"/>
      <c r="AL156" s="717"/>
      <c r="AM156" s="868">
        <f t="shared" si="8"/>
        <v>30000</v>
      </c>
      <c r="AN156" s="868">
        <f t="shared" si="9"/>
        <v>0</v>
      </c>
      <c r="AO156" s="759">
        <v>30000</v>
      </c>
      <c r="AP156" s="868">
        <v>30000</v>
      </c>
      <c r="AQ156" s="706"/>
      <c r="AR156" s="706"/>
      <c r="AS156" s="706"/>
      <c r="AT156" s="706"/>
      <c r="AU156" s="706"/>
      <c r="AV156" s="706"/>
      <c r="AW156" s="706"/>
      <c r="AX156" s="706"/>
      <c r="AY156" s="706"/>
      <c r="AZ156" s="706"/>
      <c r="BA156" s="706"/>
      <c r="BB156" s="706"/>
      <c r="BC156" s="706"/>
      <c r="BD156" s="706"/>
      <c r="BE156" s="706"/>
      <c r="BF156" s="706"/>
      <c r="BG156" s="706"/>
      <c r="BH156" s="706"/>
      <c r="BI156" s="706"/>
      <c r="BJ156" s="706"/>
      <c r="BK156" s="706"/>
      <c r="BL156" s="706"/>
      <c r="BM156" s="706"/>
      <c r="BN156" s="706"/>
      <c r="BO156" s="706"/>
      <c r="BP156" s="706"/>
      <c r="BQ156" s="706"/>
      <c r="BR156" s="706"/>
      <c r="BS156" s="706"/>
      <c r="BT156" s="706"/>
      <c r="BU156" s="706"/>
      <c r="BV156" s="706"/>
      <c r="BW156" s="706"/>
      <c r="BX156" s="706"/>
      <c r="BY156" s="706"/>
      <c r="BZ156" s="706"/>
      <c r="CA156" s="706"/>
      <c r="CB156" s="706"/>
      <c r="CC156" s="706"/>
      <c r="CD156" s="706"/>
      <c r="CE156" s="706"/>
      <c r="CF156" s="706"/>
      <c r="CG156" s="706"/>
      <c r="CH156" s="706"/>
      <c r="CI156" s="706"/>
      <c r="CJ156" s="706"/>
      <c r="CK156" s="706"/>
      <c r="CL156" s="706"/>
      <c r="CM156" s="706"/>
      <c r="CN156" s="706"/>
      <c r="CO156" s="706"/>
      <c r="CP156" s="706"/>
      <c r="CQ156" s="706"/>
      <c r="CR156" s="706"/>
      <c r="CS156" s="706"/>
      <c r="CT156" s="706"/>
      <c r="CU156" s="706"/>
      <c r="CV156" s="706"/>
      <c r="CW156" s="706"/>
      <c r="CX156" s="706"/>
      <c r="CY156" s="706"/>
      <c r="CZ156" s="706"/>
      <c r="DA156" s="706"/>
      <c r="DB156" s="706"/>
      <c r="DC156" s="706"/>
      <c r="DD156" s="706"/>
      <c r="DE156" s="706"/>
      <c r="DF156" s="706"/>
      <c r="DG156" s="706"/>
      <c r="DH156" s="706"/>
      <c r="DI156" s="706"/>
      <c r="DJ156" s="706"/>
      <c r="DK156" s="706"/>
      <c r="DL156" s="706"/>
      <c r="DM156" s="706"/>
      <c r="DN156" s="706"/>
      <c r="DO156" s="706"/>
      <c r="DP156" s="706"/>
      <c r="DQ156" s="706"/>
      <c r="DR156" s="706"/>
      <c r="DS156" s="706"/>
      <c r="DT156" s="706"/>
      <c r="DU156" s="706"/>
      <c r="DV156" s="706"/>
      <c r="DW156" s="706"/>
      <c r="DX156" s="706"/>
      <c r="DY156" s="706"/>
      <c r="DZ156" s="706"/>
      <c r="EA156" s="706"/>
      <c r="EB156" s="706"/>
      <c r="EC156" s="706"/>
      <c r="ED156" s="706"/>
      <c r="EE156" s="706"/>
      <c r="EF156" s="706"/>
      <c r="EG156" s="706"/>
      <c r="EH156" s="706"/>
      <c r="EI156" s="706"/>
      <c r="EJ156" s="706"/>
      <c r="EK156" s="706"/>
      <c r="EL156" s="706"/>
      <c r="EM156" s="706"/>
      <c r="EN156" s="706"/>
      <c r="EO156" s="706"/>
      <c r="EP156" s="706"/>
      <c r="EQ156" s="706"/>
      <c r="ER156" s="706"/>
      <c r="ES156" s="706"/>
      <c r="ET156" s="706"/>
      <c r="EU156" s="706"/>
      <c r="EV156" s="704"/>
      <c r="EW156" s="704"/>
      <c r="EX156" s="704"/>
      <c r="EY156" s="704"/>
      <c r="EZ156" s="704"/>
      <c r="FA156" s="704"/>
      <c r="FB156" s="704"/>
      <c r="FC156" s="704"/>
      <c r="FD156" s="704"/>
      <c r="FE156" s="704"/>
      <c r="FF156" s="704"/>
      <c r="FG156" s="704"/>
      <c r="FH156" s="704"/>
      <c r="FI156" s="704"/>
      <c r="FJ156" s="704"/>
      <c r="FK156" s="704"/>
      <c r="FL156" s="704"/>
      <c r="FM156" s="704"/>
      <c r="FN156" s="704"/>
      <c r="FO156" s="704"/>
      <c r="FP156" s="704"/>
      <c r="FQ156" s="704"/>
      <c r="FR156" s="704"/>
      <c r="FS156" s="704"/>
      <c r="FT156" s="704"/>
      <c r="FU156" s="704"/>
      <c r="FV156" s="704"/>
      <c r="FW156" s="704"/>
      <c r="FX156" s="704"/>
      <c r="FY156" s="704"/>
      <c r="FZ156" s="704"/>
      <c r="GA156" s="704"/>
      <c r="GB156" s="704"/>
      <c r="GC156" s="704"/>
      <c r="GD156" s="704"/>
      <c r="GE156" s="704"/>
      <c r="GF156" s="704"/>
      <c r="GG156" s="704"/>
      <c r="GH156" s="704"/>
      <c r="GI156" s="704"/>
      <c r="GJ156" s="704"/>
      <c r="GK156" s="704"/>
      <c r="GL156" s="704"/>
      <c r="GM156" s="704"/>
      <c r="GN156" s="704"/>
      <c r="GO156" s="706"/>
      <c r="GP156" s="706"/>
      <c r="GQ156" s="706"/>
      <c r="GR156" s="706"/>
      <c r="GS156" s="706"/>
      <c r="GT156" s="706"/>
      <c r="GU156" s="706"/>
      <c r="GV156" s="706"/>
      <c r="GW156" s="706"/>
      <c r="GX156" s="706"/>
      <c r="GY156" s="706"/>
      <c r="GZ156" s="706"/>
      <c r="HA156" s="706"/>
      <c r="HB156" s="706"/>
      <c r="HC156" s="706"/>
      <c r="HD156" s="706"/>
      <c r="HE156" s="706"/>
      <c r="HF156" s="706"/>
      <c r="HG156" s="706"/>
      <c r="HH156" s="706"/>
      <c r="HI156" s="706"/>
      <c r="HJ156" s="706"/>
      <c r="HK156" s="706"/>
      <c r="HL156" s="706"/>
      <c r="HM156" s="706"/>
      <c r="HN156" s="706"/>
      <c r="HO156" s="706"/>
      <c r="HP156" s="706"/>
      <c r="HQ156" s="706"/>
      <c r="HR156" s="704"/>
      <c r="HS156" s="704"/>
      <c r="HT156" s="704"/>
      <c r="HU156" s="704"/>
      <c r="HV156" s="704"/>
      <c r="HW156" s="704"/>
      <c r="HX156" s="704"/>
      <c r="HY156" s="704"/>
      <c r="HZ156" s="704"/>
      <c r="IA156" s="704"/>
      <c r="IB156" s="704"/>
      <c r="IC156" s="704"/>
      <c r="ID156" s="704"/>
      <c r="IE156" s="704"/>
      <c r="IF156" s="704"/>
      <c r="IG156" s="704"/>
      <c r="IH156" s="704"/>
      <c r="II156" s="704"/>
      <c r="IJ156" s="704"/>
      <c r="IK156" s="704"/>
      <c r="IL156" s="704"/>
      <c r="IM156" s="704"/>
      <c r="IN156" s="704"/>
      <c r="IO156" s="704"/>
      <c r="IP156" s="704"/>
      <c r="IQ156" s="704"/>
      <c r="IR156" s="704"/>
      <c r="IS156" s="704"/>
      <c r="IT156" s="704"/>
      <c r="IU156" s="704"/>
      <c r="IV156" s="704"/>
      <c r="IW156" s="704"/>
      <c r="JJ156" s="706"/>
      <c r="JK156" s="706"/>
      <c r="JL156" s="706"/>
      <c r="JM156" s="706"/>
      <c r="JN156" s="706"/>
    </row>
    <row r="157" spans="1:274" s="878" customFormat="1" ht="24.75" customHeight="1" x14ac:dyDescent="0.25">
      <c r="A157" s="691">
        <v>284</v>
      </c>
      <c r="B157" s="693" t="s">
        <v>1390</v>
      </c>
      <c r="C157" s="697">
        <v>246</v>
      </c>
      <c r="D157" s="697">
        <v>684</v>
      </c>
      <c r="E157" s="881">
        <v>7</v>
      </c>
      <c r="F157" s="720" t="s">
        <v>1405</v>
      </c>
      <c r="G157" s="737" t="s">
        <v>1406</v>
      </c>
      <c r="H157" s="751" t="s">
        <v>1127</v>
      </c>
      <c r="I157" s="752" t="s">
        <v>1113</v>
      </c>
      <c r="J157" s="761" t="s">
        <v>1135</v>
      </c>
      <c r="K157" s="753" t="s">
        <v>1115</v>
      </c>
      <c r="L157" s="753" t="s">
        <v>1116</v>
      </c>
      <c r="M157" s="753" t="s">
        <v>1199</v>
      </c>
      <c r="N157" s="764" t="s">
        <v>1359</v>
      </c>
      <c r="O157" s="764" t="s">
        <v>1359</v>
      </c>
      <c r="P157" s="753" t="s">
        <v>1394</v>
      </c>
      <c r="Q157" s="753" t="s">
        <v>1407</v>
      </c>
      <c r="R157" s="753" t="s">
        <v>1407</v>
      </c>
      <c r="S157" s="755">
        <v>2</v>
      </c>
      <c r="T157" s="763">
        <v>2.1</v>
      </c>
      <c r="U157" s="771">
        <v>41456</v>
      </c>
      <c r="V157" s="772">
        <v>41791</v>
      </c>
      <c r="W157" s="733">
        <v>20</v>
      </c>
      <c r="X157" s="875">
        <v>6000000</v>
      </c>
      <c r="Y157" s="880"/>
      <c r="Z157" s="875">
        <f t="shared" si="7"/>
        <v>6000000</v>
      </c>
      <c r="AA157" s="702"/>
      <c r="AB157" s="702"/>
      <c r="AC157" s="702">
        <v>1500000</v>
      </c>
      <c r="AD157" s="702">
        <v>1500000</v>
      </c>
      <c r="AE157" s="702">
        <v>1500000</v>
      </c>
      <c r="AF157" s="702">
        <v>1500000</v>
      </c>
      <c r="AG157" s="702"/>
      <c r="AH157" s="702"/>
      <c r="AI157" s="691"/>
      <c r="AJ157" s="691"/>
      <c r="AK157" s="691"/>
      <c r="AL157" s="691"/>
      <c r="AM157" s="868">
        <f t="shared" si="8"/>
        <v>6000000</v>
      </c>
      <c r="AN157" s="868">
        <f t="shared" si="9"/>
        <v>0</v>
      </c>
      <c r="AO157" s="760">
        <f>2000000</f>
        <v>2000000</v>
      </c>
      <c r="AP157" s="868">
        <v>1850000</v>
      </c>
      <c r="AQ157" s="706"/>
      <c r="AR157" s="704"/>
      <c r="AS157" s="704"/>
      <c r="AT157" s="704"/>
      <c r="AU157" s="704"/>
      <c r="AV157" s="704"/>
      <c r="AW157" s="704"/>
      <c r="AX157" s="704"/>
      <c r="AY157" s="704"/>
      <c r="AZ157" s="704"/>
      <c r="BA157" s="704"/>
      <c r="BB157" s="704"/>
      <c r="BC157" s="704"/>
      <c r="BD157" s="704"/>
      <c r="BE157" s="704"/>
      <c r="BF157" s="704"/>
      <c r="BG157" s="704"/>
      <c r="BH157" s="704"/>
      <c r="BI157" s="704"/>
      <c r="BJ157" s="704"/>
      <c r="BK157" s="704"/>
      <c r="BL157" s="704"/>
      <c r="BM157" s="704"/>
      <c r="BN157" s="704"/>
      <c r="BO157" s="704"/>
      <c r="BP157" s="704"/>
      <c r="BQ157" s="704"/>
      <c r="BR157" s="704"/>
      <c r="BS157" s="704"/>
      <c r="BT157" s="704"/>
      <c r="BU157" s="704"/>
      <c r="BV157" s="704"/>
      <c r="BW157" s="704"/>
      <c r="BX157" s="704"/>
      <c r="BY157" s="704"/>
      <c r="BZ157" s="704"/>
      <c r="CA157" s="704"/>
      <c r="CB157" s="704"/>
      <c r="CC157" s="704"/>
      <c r="CD157" s="704"/>
      <c r="CE157" s="704"/>
      <c r="CF157" s="704"/>
      <c r="CG157" s="704"/>
      <c r="CH157" s="704"/>
      <c r="CI157" s="704"/>
      <c r="CJ157" s="704"/>
      <c r="CK157" s="704"/>
      <c r="CL157" s="704"/>
      <c r="CM157" s="704"/>
      <c r="CN157" s="704"/>
      <c r="CO157" s="704"/>
      <c r="CP157" s="704"/>
      <c r="CQ157" s="704"/>
      <c r="CR157" s="704"/>
      <c r="CS157" s="704"/>
      <c r="CT157" s="704"/>
      <c r="CU157" s="704"/>
      <c r="CV157" s="704"/>
      <c r="CW157" s="704"/>
      <c r="CX157" s="704"/>
      <c r="CY157" s="704"/>
      <c r="CZ157" s="704"/>
      <c r="DA157" s="704"/>
      <c r="DB157" s="704"/>
      <c r="DC157" s="704"/>
      <c r="DD157" s="704"/>
      <c r="DE157" s="704"/>
      <c r="DF157" s="704"/>
      <c r="DG157" s="704"/>
      <c r="DH157" s="704"/>
      <c r="DI157" s="704"/>
      <c r="DJ157" s="704"/>
      <c r="DK157" s="704"/>
      <c r="DL157" s="704"/>
      <c r="DM157" s="704"/>
      <c r="DN157" s="704"/>
      <c r="DO157" s="704"/>
      <c r="DP157" s="704"/>
      <c r="DQ157" s="704"/>
      <c r="DR157" s="704"/>
      <c r="DS157" s="704"/>
      <c r="DT157" s="704"/>
      <c r="DU157" s="704"/>
      <c r="DV157" s="704"/>
      <c r="DW157" s="704"/>
      <c r="DX157" s="704"/>
      <c r="DY157" s="704"/>
      <c r="DZ157" s="704"/>
      <c r="EA157" s="704"/>
      <c r="EB157" s="704"/>
      <c r="EC157" s="704"/>
      <c r="ED157" s="704"/>
      <c r="EE157" s="704"/>
      <c r="EF157" s="704"/>
      <c r="EG157" s="704"/>
      <c r="EH157" s="704"/>
      <c r="EI157" s="704"/>
      <c r="EJ157" s="704"/>
      <c r="EK157" s="704"/>
      <c r="EL157" s="704"/>
      <c r="EM157" s="704"/>
      <c r="EN157" s="704"/>
      <c r="EO157" s="704"/>
      <c r="EP157" s="704"/>
      <c r="EQ157" s="704"/>
      <c r="ER157" s="704"/>
      <c r="ES157" s="704"/>
      <c r="ET157" s="704"/>
      <c r="EU157" s="704"/>
      <c r="EV157" s="704"/>
      <c r="EW157" s="704"/>
      <c r="EX157" s="704"/>
      <c r="EY157" s="704"/>
      <c r="EZ157" s="704"/>
      <c r="FA157" s="704"/>
      <c r="FB157" s="704"/>
      <c r="FC157" s="704"/>
      <c r="FD157" s="704"/>
      <c r="FE157" s="704"/>
      <c r="FF157" s="704"/>
      <c r="FG157" s="704"/>
      <c r="FH157" s="704"/>
      <c r="FI157" s="704"/>
      <c r="FJ157" s="704"/>
      <c r="FK157" s="704"/>
      <c r="FL157" s="704"/>
      <c r="FM157" s="704"/>
      <c r="FN157" s="704"/>
      <c r="FO157" s="704"/>
      <c r="FP157" s="704"/>
      <c r="FQ157" s="704"/>
      <c r="FR157" s="704"/>
      <c r="FS157" s="704"/>
      <c r="FT157" s="704"/>
      <c r="FU157" s="704"/>
      <c r="FV157" s="704"/>
      <c r="FW157" s="704"/>
      <c r="FX157" s="704"/>
      <c r="FY157" s="704"/>
      <c r="FZ157" s="704"/>
      <c r="GA157" s="704"/>
      <c r="GB157" s="704"/>
      <c r="GC157" s="704"/>
      <c r="GD157" s="704"/>
      <c r="GE157" s="704"/>
      <c r="GF157" s="704"/>
      <c r="GG157" s="704"/>
      <c r="GH157" s="704"/>
      <c r="GI157" s="704"/>
      <c r="GJ157" s="704"/>
      <c r="GK157" s="704"/>
      <c r="GL157" s="704"/>
      <c r="GM157" s="704"/>
      <c r="GN157" s="704"/>
      <c r="GO157" s="704"/>
      <c r="GP157" s="746"/>
      <c r="GQ157" s="704"/>
      <c r="GR157" s="704"/>
      <c r="GS157" s="704"/>
      <c r="GT157" s="704"/>
      <c r="GU157" s="704"/>
      <c r="GV157" s="704"/>
      <c r="GW157" s="704"/>
      <c r="GX157" s="704"/>
      <c r="GY157" s="704"/>
      <c r="GZ157" s="704"/>
      <c r="HA157" s="704"/>
      <c r="HB157" s="704"/>
      <c r="HC157" s="704"/>
      <c r="HD157" s="704"/>
      <c r="HE157" s="704"/>
      <c r="HF157" s="704"/>
      <c r="HG157" s="704"/>
      <c r="HH157" s="704"/>
      <c r="HI157" s="704"/>
      <c r="HJ157" s="704"/>
      <c r="HK157" s="704"/>
      <c r="HL157" s="704"/>
      <c r="HM157" s="704"/>
      <c r="HN157" s="704"/>
      <c r="HO157" s="704"/>
      <c r="HP157" s="704"/>
      <c r="HQ157" s="704"/>
      <c r="HR157" s="704"/>
      <c r="HS157" s="704"/>
      <c r="HT157" s="704"/>
      <c r="HU157" s="704"/>
      <c r="HV157" s="704"/>
      <c r="HW157" s="704"/>
      <c r="HX157" s="704"/>
      <c r="HY157" s="704"/>
      <c r="HZ157" s="704"/>
      <c r="IA157" s="706"/>
      <c r="IB157" s="706"/>
      <c r="IC157" s="706"/>
      <c r="ID157" s="706"/>
      <c r="IE157" s="706"/>
      <c r="IF157" s="706"/>
      <c r="IG157" s="706"/>
      <c r="IH157" s="706"/>
      <c r="II157" s="706"/>
      <c r="IJ157" s="706"/>
      <c r="IK157" s="706"/>
      <c r="IL157" s="706"/>
      <c r="IM157" s="706"/>
      <c r="IN157" s="706"/>
      <c r="IO157" s="706"/>
      <c r="IP157" s="706"/>
      <c r="IQ157" s="706"/>
      <c r="IR157" s="706"/>
      <c r="IS157" s="706"/>
      <c r="IT157" s="706"/>
      <c r="IU157" s="706"/>
      <c r="IV157" s="706"/>
      <c r="IW157" s="706"/>
      <c r="JA157" s="706"/>
      <c r="JB157" s="706"/>
      <c r="JC157" s="706"/>
      <c r="JD157" s="706"/>
      <c r="JE157" s="706"/>
      <c r="JF157" s="706"/>
      <c r="JG157" s="706"/>
      <c r="JH157" s="706"/>
      <c r="JJ157" s="706"/>
      <c r="JK157" s="706"/>
      <c r="JL157" s="706"/>
      <c r="JM157" s="706"/>
      <c r="JN157" s="706"/>
    </row>
    <row r="158" spans="1:274" s="878" customFormat="1" ht="23.1" customHeight="1" x14ac:dyDescent="0.25">
      <c r="A158" s="691">
        <v>283</v>
      </c>
      <c r="B158" s="693" t="s">
        <v>1352</v>
      </c>
      <c r="C158" s="696">
        <v>246</v>
      </c>
      <c r="D158" s="697">
        <v>684</v>
      </c>
      <c r="E158" s="881">
        <v>6</v>
      </c>
      <c r="F158" s="734" t="s">
        <v>1405</v>
      </c>
      <c r="G158" s="699" t="s">
        <v>1623</v>
      </c>
      <c r="H158" s="767" t="s">
        <v>1127</v>
      </c>
      <c r="I158" s="752" t="s">
        <v>1113</v>
      </c>
      <c r="J158" s="761" t="s">
        <v>1135</v>
      </c>
      <c r="K158" s="753" t="s">
        <v>1115</v>
      </c>
      <c r="L158" s="753" t="s">
        <v>1116</v>
      </c>
      <c r="M158" s="753" t="s">
        <v>1199</v>
      </c>
      <c r="N158" s="764" t="s">
        <v>1128</v>
      </c>
      <c r="O158" s="753" t="s">
        <v>1128</v>
      </c>
      <c r="P158" s="753" t="s">
        <v>1134</v>
      </c>
      <c r="Q158" s="753" t="s">
        <v>1624</v>
      </c>
      <c r="R158" s="753" t="s">
        <v>1624</v>
      </c>
      <c r="S158" s="755">
        <v>2</v>
      </c>
      <c r="T158" s="763">
        <v>2.1</v>
      </c>
      <c r="U158" s="772">
        <v>41091</v>
      </c>
      <c r="V158" s="771">
        <v>41791</v>
      </c>
      <c r="W158" s="701">
        <v>20</v>
      </c>
      <c r="X158" s="875"/>
      <c r="Y158" s="876">
        <v>500000</v>
      </c>
      <c r="Z158" s="875">
        <f t="shared" si="7"/>
        <v>500000</v>
      </c>
      <c r="AA158" s="691"/>
      <c r="AB158" s="691"/>
      <c r="AC158" s="691"/>
      <c r="AD158" s="691">
        <v>150000</v>
      </c>
      <c r="AE158" s="691">
        <v>150000</v>
      </c>
      <c r="AF158" s="691">
        <v>150000</v>
      </c>
      <c r="AG158" s="691">
        <v>50000</v>
      </c>
      <c r="AH158" s="691"/>
      <c r="AI158" s="691"/>
      <c r="AJ158" s="691"/>
      <c r="AK158" s="691"/>
      <c r="AL158" s="691"/>
      <c r="AM158" s="868">
        <f t="shared" si="8"/>
        <v>500000</v>
      </c>
      <c r="AN158" s="868">
        <f t="shared" si="9"/>
        <v>0</v>
      </c>
      <c r="AO158" s="691"/>
      <c r="AP158" s="868"/>
      <c r="AQ158" s="706"/>
      <c r="AR158" s="704"/>
      <c r="AS158" s="704"/>
      <c r="AT158" s="704"/>
      <c r="AU158" s="704"/>
      <c r="AV158" s="704"/>
      <c r="AW158" s="704"/>
      <c r="AX158" s="704"/>
      <c r="AY158" s="704"/>
      <c r="AZ158" s="704"/>
      <c r="BA158" s="704"/>
      <c r="BB158" s="704"/>
      <c r="BC158" s="704"/>
      <c r="BD158" s="704"/>
      <c r="BE158" s="704"/>
      <c r="BF158" s="704"/>
      <c r="BG158" s="704"/>
      <c r="BH158" s="704"/>
      <c r="BI158" s="704"/>
      <c r="BJ158" s="704"/>
      <c r="BK158" s="704"/>
      <c r="BL158" s="704"/>
      <c r="BM158" s="704"/>
      <c r="BN158" s="704"/>
      <c r="BO158" s="704"/>
      <c r="BP158" s="704"/>
      <c r="BQ158" s="704"/>
      <c r="BR158" s="704"/>
      <c r="BS158" s="704"/>
      <c r="BT158" s="704"/>
      <c r="BU158" s="704"/>
      <c r="BV158" s="704"/>
      <c r="BW158" s="704"/>
      <c r="BX158" s="704"/>
      <c r="BY158" s="704"/>
      <c r="BZ158" s="704"/>
      <c r="CA158" s="704"/>
      <c r="CB158" s="704"/>
      <c r="CC158" s="704"/>
      <c r="CD158" s="704"/>
      <c r="CE158" s="704"/>
      <c r="CF158" s="704"/>
      <c r="CG158" s="704"/>
      <c r="CH158" s="704"/>
      <c r="CI158" s="704"/>
      <c r="CJ158" s="704"/>
      <c r="CK158" s="704"/>
      <c r="CL158" s="704"/>
      <c r="CM158" s="704"/>
      <c r="CN158" s="704"/>
      <c r="CO158" s="704"/>
      <c r="CP158" s="704"/>
      <c r="CQ158" s="704"/>
      <c r="CR158" s="704"/>
      <c r="CS158" s="704"/>
      <c r="CT158" s="704"/>
      <c r="CU158" s="704"/>
      <c r="CV158" s="704"/>
      <c r="CW158" s="704"/>
      <c r="CX158" s="704"/>
      <c r="CY158" s="704"/>
      <c r="CZ158" s="704"/>
      <c r="DA158" s="704"/>
      <c r="DB158" s="704"/>
      <c r="DC158" s="704"/>
      <c r="DD158" s="704"/>
      <c r="DE158" s="704"/>
      <c r="DF158" s="704"/>
      <c r="DG158" s="704"/>
      <c r="DH158" s="704"/>
      <c r="DI158" s="704"/>
      <c r="DJ158" s="704"/>
      <c r="DK158" s="704"/>
      <c r="DL158" s="704"/>
      <c r="DM158" s="704"/>
      <c r="DN158" s="704"/>
      <c r="DO158" s="704"/>
      <c r="DP158" s="704"/>
      <c r="DQ158" s="704"/>
      <c r="DR158" s="704"/>
      <c r="DS158" s="704"/>
      <c r="DT158" s="704"/>
      <c r="DU158" s="704"/>
      <c r="DV158" s="704"/>
      <c r="DW158" s="704"/>
      <c r="DX158" s="704"/>
      <c r="DY158" s="704"/>
      <c r="DZ158" s="704"/>
      <c r="EA158" s="704"/>
      <c r="EB158" s="704"/>
      <c r="EC158" s="704"/>
      <c r="ED158" s="704"/>
      <c r="EE158" s="704"/>
      <c r="EF158" s="704"/>
      <c r="EG158" s="704"/>
      <c r="EH158" s="704"/>
      <c r="EI158" s="704"/>
      <c r="EJ158" s="704"/>
      <c r="EK158" s="704"/>
      <c r="EL158" s="704"/>
      <c r="EM158" s="704"/>
      <c r="EN158" s="704"/>
      <c r="EO158" s="704"/>
      <c r="EP158" s="704"/>
      <c r="EQ158" s="704"/>
      <c r="ER158" s="704"/>
      <c r="ES158" s="704"/>
      <c r="ET158" s="704"/>
      <c r="EU158" s="704"/>
      <c r="EV158" s="704"/>
      <c r="EW158" s="704"/>
      <c r="EX158" s="704"/>
      <c r="EY158" s="704"/>
      <c r="EZ158" s="704"/>
      <c r="FA158" s="704"/>
      <c r="FB158" s="704"/>
      <c r="FC158" s="704"/>
      <c r="FD158" s="704"/>
      <c r="FE158" s="704"/>
      <c r="FF158" s="704"/>
      <c r="FG158" s="704"/>
      <c r="FH158" s="704"/>
      <c r="FI158" s="704"/>
      <c r="FJ158" s="704"/>
      <c r="FK158" s="704"/>
      <c r="FL158" s="704"/>
      <c r="FM158" s="704"/>
      <c r="FN158" s="704"/>
      <c r="FO158" s="704"/>
      <c r="FP158" s="704"/>
      <c r="FQ158" s="704"/>
      <c r="FR158" s="704"/>
      <c r="FS158" s="704"/>
      <c r="FT158" s="704"/>
      <c r="FU158" s="704"/>
      <c r="FV158" s="704"/>
      <c r="FW158" s="704"/>
      <c r="FX158" s="704"/>
      <c r="FY158" s="704"/>
      <c r="FZ158" s="704"/>
      <c r="GA158" s="704"/>
      <c r="GB158" s="704"/>
      <c r="GC158" s="704"/>
      <c r="GD158" s="704"/>
      <c r="GE158" s="704"/>
      <c r="GF158" s="704"/>
      <c r="GG158" s="704"/>
      <c r="GH158" s="704"/>
      <c r="GI158" s="704"/>
      <c r="GJ158" s="704"/>
      <c r="GK158" s="704"/>
      <c r="GL158" s="704"/>
      <c r="GM158" s="704"/>
      <c r="GN158" s="706"/>
      <c r="GO158" s="704"/>
      <c r="HO158" s="706"/>
      <c r="HP158" s="706"/>
      <c r="HQ158" s="706"/>
      <c r="HR158" s="706"/>
      <c r="HS158" s="706"/>
      <c r="HT158" s="706"/>
      <c r="HU158" s="706"/>
      <c r="HV158" s="706"/>
      <c r="HW158" s="706"/>
      <c r="HX158" s="706"/>
      <c r="HY158" s="706"/>
      <c r="HZ158" s="706"/>
      <c r="IA158" s="706"/>
      <c r="IB158" s="706"/>
      <c r="IC158" s="706"/>
      <c r="ID158" s="706"/>
      <c r="IE158" s="706"/>
      <c r="IF158" s="706"/>
      <c r="IG158" s="706"/>
      <c r="IH158" s="706"/>
      <c r="II158" s="706"/>
      <c r="IJ158" s="706"/>
      <c r="IK158" s="706"/>
      <c r="IL158" s="706"/>
      <c r="IM158" s="706"/>
      <c r="IN158" s="706"/>
      <c r="IO158" s="706"/>
      <c r="IP158" s="706"/>
      <c r="IQ158" s="706"/>
      <c r="IR158" s="706"/>
      <c r="IS158" s="706"/>
      <c r="IT158" s="706"/>
      <c r="IU158" s="706"/>
      <c r="IV158" s="706"/>
      <c r="IW158" s="706"/>
      <c r="JJ158" s="706"/>
      <c r="JK158" s="706"/>
      <c r="JL158" s="706"/>
      <c r="JM158" s="706"/>
      <c r="JN158" s="706"/>
    </row>
    <row r="159" spans="1:274" s="878" customFormat="1" ht="23.1" customHeight="1" x14ac:dyDescent="0.25">
      <c r="A159" s="691">
        <v>281</v>
      </c>
      <c r="B159" s="693" t="s">
        <v>1390</v>
      </c>
      <c r="C159" s="696">
        <v>246</v>
      </c>
      <c r="D159" s="697">
        <v>636</v>
      </c>
      <c r="E159" s="707">
        <v>1</v>
      </c>
      <c r="F159" s="699" t="s">
        <v>1123</v>
      </c>
      <c r="G159" s="699" t="s">
        <v>1403</v>
      </c>
      <c r="H159" s="751" t="s">
        <v>1127</v>
      </c>
      <c r="I159" s="752" t="s">
        <v>1113</v>
      </c>
      <c r="J159" s="761" t="s">
        <v>1135</v>
      </c>
      <c r="K159" s="753" t="s">
        <v>1115</v>
      </c>
      <c r="L159" s="753" t="s">
        <v>1116</v>
      </c>
      <c r="M159" s="753" t="s">
        <v>1199</v>
      </c>
      <c r="N159" s="764" t="s">
        <v>1359</v>
      </c>
      <c r="O159" s="764" t="s">
        <v>1359</v>
      </c>
      <c r="P159" s="753" t="s">
        <v>1394</v>
      </c>
      <c r="Q159" s="753" t="s">
        <v>1404</v>
      </c>
      <c r="R159" s="753" t="s">
        <v>1404</v>
      </c>
      <c r="S159" s="755">
        <v>2</v>
      </c>
      <c r="T159" s="763">
        <v>2.1</v>
      </c>
      <c r="U159" s="771">
        <v>41456</v>
      </c>
      <c r="V159" s="771">
        <v>41791</v>
      </c>
      <c r="W159" s="733">
        <v>10</v>
      </c>
      <c r="X159" s="875">
        <v>2000000</v>
      </c>
      <c r="Y159" s="880"/>
      <c r="Z159" s="875">
        <f t="shared" si="7"/>
        <v>2000000</v>
      </c>
      <c r="AA159" s="702"/>
      <c r="AB159" s="702"/>
      <c r="AC159" s="702"/>
      <c r="AD159" s="702"/>
      <c r="AE159" s="702"/>
      <c r="AF159" s="702">
        <v>500000</v>
      </c>
      <c r="AG159" s="702">
        <v>500000</v>
      </c>
      <c r="AH159" s="702">
        <v>500000</v>
      </c>
      <c r="AI159" s="702">
        <v>500000</v>
      </c>
      <c r="AJ159" s="691"/>
      <c r="AK159" s="691"/>
      <c r="AL159" s="691"/>
      <c r="AM159" s="868">
        <f t="shared" si="8"/>
        <v>2000000</v>
      </c>
      <c r="AN159" s="868">
        <f t="shared" si="9"/>
        <v>0</v>
      </c>
      <c r="AO159" s="760">
        <v>2000000</v>
      </c>
      <c r="AP159" s="868"/>
      <c r="AQ159" s="706"/>
      <c r="AR159" s="704"/>
      <c r="AS159" s="704"/>
      <c r="AT159" s="704"/>
      <c r="AU159" s="704"/>
      <c r="AV159" s="704"/>
      <c r="AW159" s="704"/>
      <c r="AX159" s="704"/>
      <c r="AY159" s="704"/>
      <c r="AZ159" s="704"/>
      <c r="BA159" s="704"/>
      <c r="BB159" s="704"/>
      <c r="BC159" s="704"/>
      <c r="BD159" s="704"/>
      <c r="BE159" s="704"/>
      <c r="BF159" s="704"/>
      <c r="BG159" s="704"/>
      <c r="BH159" s="704"/>
      <c r="BI159" s="704"/>
      <c r="BJ159" s="704"/>
      <c r="BK159" s="704"/>
      <c r="BL159" s="704"/>
      <c r="BM159" s="704"/>
      <c r="BN159" s="704"/>
      <c r="BO159" s="704"/>
      <c r="BP159" s="704"/>
      <c r="BQ159" s="704"/>
      <c r="BR159" s="704"/>
      <c r="BS159" s="704"/>
      <c r="BT159" s="704"/>
      <c r="BU159" s="704"/>
      <c r="BV159" s="704"/>
      <c r="BW159" s="704"/>
      <c r="BX159" s="704"/>
      <c r="BY159" s="704"/>
      <c r="BZ159" s="704"/>
      <c r="CA159" s="704"/>
      <c r="CB159" s="704"/>
      <c r="CC159" s="704"/>
      <c r="CD159" s="704"/>
      <c r="CE159" s="704"/>
      <c r="CF159" s="704"/>
      <c r="CG159" s="704"/>
      <c r="CH159" s="704"/>
      <c r="CI159" s="704"/>
      <c r="CJ159" s="704"/>
      <c r="CK159" s="704"/>
      <c r="CL159" s="704"/>
      <c r="CM159" s="704"/>
      <c r="CN159" s="704"/>
      <c r="CO159" s="704"/>
      <c r="CP159" s="704"/>
      <c r="CQ159" s="704"/>
      <c r="CR159" s="704"/>
      <c r="CS159" s="704"/>
      <c r="CT159" s="704"/>
      <c r="CU159" s="704"/>
      <c r="CV159" s="704"/>
      <c r="CW159" s="704"/>
      <c r="CX159" s="704"/>
      <c r="CY159" s="704"/>
      <c r="CZ159" s="704"/>
      <c r="DA159" s="704"/>
      <c r="DB159" s="704"/>
      <c r="DC159" s="704"/>
      <c r="DD159" s="704"/>
      <c r="DE159" s="704"/>
      <c r="DF159" s="704"/>
      <c r="DG159" s="704"/>
      <c r="DH159" s="704"/>
      <c r="DI159" s="704"/>
      <c r="DJ159" s="704"/>
      <c r="DK159" s="704"/>
      <c r="DL159" s="704"/>
      <c r="DM159" s="704"/>
      <c r="DN159" s="704"/>
      <c r="DO159" s="704"/>
      <c r="DP159" s="704"/>
      <c r="DQ159" s="704"/>
      <c r="DR159" s="704"/>
      <c r="DS159" s="704"/>
      <c r="DT159" s="704"/>
      <c r="DU159" s="704"/>
      <c r="DV159" s="704"/>
      <c r="DW159" s="704"/>
      <c r="DX159" s="704"/>
      <c r="DY159" s="704"/>
      <c r="DZ159" s="704"/>
      <c r="EA159" s="704"/>
      <c r="EB159" s="704"/>
      <c r="EC159" s="704"/>
      <c r="ED159" s="704"/>
      <c r="EE159" s="704"/>
      <c r="EF159" s="704"/>
      <c r="EG159" s="704"/>
      <c r="EH159" s="704"/>
      <c r="EI159" s="704"/>
      <c r="EJ159" s="704"/>
      <c r="EK159" s="704"/>
      <c r="EL159" s="704"/>
      <c r="EM159" s="704"/>
      <c r="EN159" s="704"/>
      <c r="EO159" s="704"/>
      <c r="EP159" s="704"/>
      <c r="EQ159" s="704"/>
      <c r="ER159" s="704"/>
      <c r="ES159" s="704"/>
      <c r="ET159" s="704"/>
      <c r="EU159" s="704"/>
      <c r="EV159" s="704"/>
      <c r="EW159" s="704"/>
      <c r="EX159" s="704"/>
      <c r="EY159" s="704"/>
      <c r="EZ159" s="704"/>
      <c r="FA159" s="704"/>
      <c r="FB159" s="704"/>
      <c r="FC159" s="704"/>
      <c r="FD159" s="704"/>
      <c r="FE159" s="704"/>
      <c r="FF159" s="704"/>
      <c r="FG159" s="704"/>
      <c r="FH159" s="704"/>
      <c r="FI159" s="704"/>
      <c r="FJ159" s="704"/>
      <c r="FK159" s="704"/>
      <c r="FL159" s="704"/>
      <c r="FM159" s="704"/>
      <c r="FN159" s="704"/>
      <c r="FO159" s="704"/>
      <c r="FP159" s="704"/>
      <c r="FQ159" s="704"/>
      <c r="FR159" s="704"/>
      <c r="FS159" s="704"/>
      <c r="FT159" s="704"/>
      <c r="FU159" s="704"/>
      <c r="FV159" s="704"/>
      <c r="FW159" s="704"/>
      <c r="FX159" s="704"/>
      <c r="FY159" s="704"/>
      <c r="FZ159" s="704"/>
      <c r="GA159" s="704"/>
      <c r="GB159" s="704"/>
      <c r="GC159" s="704"/>
      <c r="GD159" s="704"/>
      <c r="GE159" s="704"/>
      <c r="GF159" s="704"/>
      <c r="GG159" s="704"/>
      <c r="GH159" s="704"/>
      <c r="GI159" s="704"/>
      <c r="GJ159" s="704"/>
      <c r="GK159" s="704"/>
      <c r="GL159" s="704"/>
      <c r="GM159" s="704"/>
      <c r="GN159" s="704"/>
      <c r="GO159" s="704"/>
      <c r="GP159" s="746"/>
      <c r="GQ159" s="704"/>
      <c r="GR159" s="704"/>
      <c r="GS159" s="704"/>
      <c r="GT159" s="704"/>
      <c r="GU159" s="704"/>
      <c r="GV159" s="704"/>
      <c r="GW159" s="704"/>
      <c r="GX159" s="704"/>
      <c r="GY159" s="704"/>
      <c r="GZ159" s="704"/>
      <c r="HA159" s="704"/>
      <c r="HB159" s="704"/>
      <c r="HC159" s="704"/>
      <c r="HD159" s="704"/>
      <c r="HE159" s="704"/>
      <c r="HF159" s="704"/>
      <c r="HG159" s="704"/>
      <c r="HH159" s="704"/>
      <c r="HI159" s="704"/>
      <c r="HJ159" s="704"/>
      <c r="HK159" s="704"/>
      <c r="HL159" s="704"/>
      <c r="HM159" s="704"/>
      <c r="HN159" s="704"/>
      <c r="HO159" s="704"/>
      <c r="HP159" s="704"/>
      <c r="HQ159" s="704"/>
      <c r="HR159" s="704"/>
      <c r="HS159" s="704"/>
      <c r="HT159" s="704"/>
      <c r="HU159" s="704"/>
      <c r="HV159" s="704"/>
      <c r="HW159" s="704"/>
      <c r="HX159" s="704"/>
      <c r="HY159" s="704"/>
      <c r="HZ159" s="704"/>
      <c r="IA159" s="706"/>
      <c r="IB159" s="706"/>
      <c r="IC159" s="706"/>
      <c r="ID159" s="706"/>
      <c r="IE159" s="706"/>
      <c r="IF159" s="706"/>
      <c r="IG159" s="706"/>
      <c r="IH159" s="706"/>
      <c r="II159" s="706"/>
      <c r="IJ159" s="706"/>
      <c r="IK159" s="706"/>
      <c r="IL159" s="706"/>
      <c r="IM159" s="706"/>
      <c r="IN159" s="706"/>
      <c r="IO159" s="706"/>
      <c r="IP159" s="706"/>
      <c r="IQ159" s="706"/>
      <c r="IR159" s="706"/>
      <c r="IS159" s="706"/>
      <c r="IT159" s="706"/>
      <c r="IU159" s="706"/>
      <c r="IV159" s="706"/>
      <c r="IW159" s="706"/>
      <c r="JA159" s="706"/>
      <c r="JB159" s="706"/>
      <c r="JC159" s="706"/>
      <c r="JD159" s="706"/>
      <c r="JE159" s="706"/>
      <c r="JF159" s="706"/>
      <c r="JG159" s="706"/>
      <c r="JH159" s="706"/>
      <c r="JJ159" s="706"/>
      <c r="JK159" s="706"/>
      <c r="JL159" s="706"/>
      <c r="JM159" s="706"/>
      <c r="JN159" s="706"/>
    </row>
    <row r="160" spans="1:274" s="878" customFormat="1" ht="23.1" customHeight="1" x14ac:dyDescent="0.25">
      <c r="A160" s="691">
        <v>364</v>
      </c>
      <c r="B160" s="693" t="s">
        <v>1352</v>
      </c>
      <c r="C160" s="696">
        <v>234</v>
      </c>
      <c r="D160" s="697">
        <v>832</v>
      </c>
      <c r="E160" s="707">
        <v>1</v>
      </c>
      <c r="F160" s="699" t="s">
        <v>1121</v>
      </c>
      <c r="G160" s="699" t="s">
        <v>1400</v>
      </c>
      <c r="H160" s="751" t="s">
        <v>1358</v>
      </c>
      <c r="I160" s="752" t="s">
        <v>1138</v>
      </c>
      <c r="J160" s="761" t="s">
        <v>1135</v>
      </c>
      <c r="K160" s="753" t="s">
        <v>1115</v>
      </c>
      <c r="L160" s="753" t="s">
        <v>1116</v>
      </c>
      <c r="M160" s="753" t="s">
        <v>1199</v>
      </c>
      <c r="N160" s="753" t="s">
        <v>1128</v>
      </c>
      <c r="O160" s="753" t="s">
        <v>1128</v>
      </c>
      <c r="P160" s="753" t="s">
        <v>1134</v>
      </c>
      <c r="Q160" s="765" t="s">
        <v>1401</v>
      </c>
      <c r="R160" s="765" t="s">
        <v>1401</v>
      </c>
      <c r="S160" s="755">
        <v>2</v>
      </c>
      <c r="T160" s="763">
        <v>2.1</v>
      </c>
      <c r="U160" s="771">
        <v>41456</v>
      </c>
      <c r="V160" s="771">
        <v>41791</v>
      </c>
      <c r="W160" s="701">
        <v>20</v>
      </c>
      <c r="X160" s="875">
        <v>45590000</v>
      </c>
      <c r="Y160" s="876">
        <v>0</v>
      </c>
      <c r="Z160" s="875">
        <f t="shared" si="7"/>
        <v>45590000</v>
      </c>
      <c r="AA160" s="702">
        <v>3790000</v>
      </c>
      <c r="AB160" s="702">
        <v>3790000</v>
      </c>
      <c r="AC160" s="702">
        <v>3790000</v>
      </c>
      <c r="AD160" s="702">
        <f t="shared" ref="AD160:AJ160" si="11">3790000+700000</f>
        <v>4490000</v>
      </c>
      <c r="AE160" s="702">
        <f t="shared" si="11"/>
        <v>4490000</v>
      </c>
      <c r="AF160" s="702">
        <f t="shared" si="11"/>
        <v>4490000</v>
      </c>
      <c r="AG160" s="702">
        <f t="shared" si="11"/>
        <v>4490000</v>
      </c>
      <c r="AH160" s="702">
        <f t="shared" si="11"/>
        <v>4490000</v>
      </c>
      <c r="AI160" s="702">
        <f t="shared" si="11"/>
        <v>4490000</v>
      </c>
      <c r="AJ160" s="702">
        <f t="shared" si="11"/>
        <v>4490000</v>
      </c>
      <c r="AK160" s="702">
        <v>2790000</v>
      </c>
      <c r="AL160" s="702"/>
      <c r="AM160" s="868">
        <f t="shared" si="8"/>
        <v>45590000</v>
      </c>
      <c r="AN160" s="868">
        <f t="shared" si="9"/>
        <v>0</v>
      </c>
      <c r="AO160" s="702">
        <v>35022100</v>
      </c>
      <c r="AP160" s="868">
        <v>37417100</v>
      </c>
      <c r="AQ160" s="706"/>
      <c r="AR160" s="704"/>
      <c r="AS160" s="704"/>
      <c r="AT160" s="704"/>
      <c r="AU160" s="704"/>
      <c r="AV160" s="704"/>
      <c r="AW160" s="704"/>
      <c r="AX160" s="704"/>
      <c r="AY160" s="704"/>
      <c r="AZ160" s="704"/>
      <c r="BA160" s="704"/>
      <c r="BB160" s="704"/>
      <c r="BC160" s="704"/>
      <c r="BD160" s="704"/>
      <c r="BE160" s="704"/>
      <c r="BF160" s="704"/>
      <c r="BG160" s="704"/>
      <c r="BH160" s="704"/>
      <c r="BI160" s="704"/>
      <c r="BJ160" s="704"/>
      <c r="BK160" s="704"/>
      <c r="BL160" s="704"/>
      <c r="BM160" s="704"/>
      <c r="BN160" s="704"/>
      <c r="BO160" s="704"/>
      <c r="BP160" s="704"/>
      <c r="BQ160" s="704"/>
      <c r="BR160" s="704"/>
      <c r="BS160" s="704"/>
      <c r="BT160" s="704"/>
      <c r="BU160" s="704"/>
      <c r="BV160" s="704"/>
      <c r="BW160" s="704"/>
      <c r="BX160" s="704"/>
      <c r="BY160" s="704"/>
      <c r="BZ160" s="704"/>
      <c r="CA160" s="704"/>
      <c r="CB160" s="704"/>
      <c r="CC160" s="704"/>
      <c r="CD160" s="704"/>
      <c r="CE160" s="704"/>
      <c r="CF160" s="704"/>
      <c r="CG160" s="704"/>
      <c r="CH160" s="704"/>
      <c r="CI160" s="704"/>
      <c r="CJ160" s="704"/>
      <c r="CK160" s="704"/>
      <c r="CL160" s="704"/>
      <c r="CM160" s="704"/>
      <c r="CN160" s="704"/>
      <c r="CO160" s="704"/>
      <c r="CP160" s="704"/>
      <c r="CQ160" s="704"/>
      <c r="CR160" s="704"/>
      <c r="CS160" s="704"/>
      <c r="CT160" s="704"/>
      <c r="CU160" s="704"/>
      <c r="CV160" s="704"/>
      <c r="CW160" s="704"/>
      <c r="CX160" s="704"/>
      <c r="CY160" s="704"/>
      <c r="CZ160" s="704"/>
      <c r="DA160" s="704"/>
      <c r="DB160" s="704"/>
      <c r="DC160" s="704"/>
      <c r="DD160" s="704"/>
      <c r="DE160" s="704"/>
      <c r="DF160" s="704"/>
      <c r="DG160" s="704"/>
      <c r="DH160" s="704"/>
      <c r="DI160" s="704"/>
      <c r="DJ160" s="704"/>
      <c r="DK160" s="704"/>
      <c r="DL160" s="704"/>
      <c r="DM160" s="704"/>
      <c r="DN160" s="704"/>
      <c r="DO160" s="704"/>
      <c r="DP160" s="704"/>
      <c r="DQ160" s="704"/>
      <c r="DR160" s="704"/>
      <c r="DS160" s="704"/>
      <c r="DT160" s="704"/>
      <c r="DU160" s="704"/>
      <c r="DV160" s="704"/>
      <c r="DW160" s="704"/>
      <c r="DX160" s="704"/>
      <c r="DY160" s="704"/>
      <c r="DZ160" s="704"/>
      <c r="EA160" s="704"/>
      <c r="EB160" s="704"/>
      <c r="EC160" s="704"/>
      <c r="ED160" s="704"/>
      <c r="EE160" s="704"/>
      <c r="EF160" s="704"/>
      <c r="EG160" s="704"/>
      <c r="EH160" s="704"/>
      <c r="EI160" s="704"/>
      <c r="EJ160" s="704"/>
      <c r="EK160" s="704"/>
      <c r="EL160" s="704"/>
      <c r="EM160" s="704"/>
      <c r="EN160" s="704"/>
      <c r="EO160" s="704"/>
      <c r="EP160" s="704"/>
      <c r="EQ160" s="704"/>
      <c r="ER160" s="704"/>
      <c r="ES160" s="704"/>
      <c r="ET160" s="704"/>
      <c r="EU160" s="704"/>
      <c r="EV160" s="706"/>
      <c r="EW160" s="706"/>
      <c r="EX160" s="706"/>
      <c r="EY160" s="706"/>
      <c r="EZ160" s="706"/>
      <c r="FA160" s="706"/>
      <c r="FB160" s="706"/>
      <c r="FC160" s="706"/>
      <c r="FD160" s="706"/>
      <c r="FE160" s="706"/>
      <c r="FF160" s="706"/>
      <c r="FG160" s="706"/>
      <c r="FH160" s="704"/>
      <c r="FI160" s="706"/>
      <c r="FJ160" s="706"/>
      <c r="FK160" s="704"/>
      <c r="FL160" s="704"/>
      <c r="FM160" s="704"/>
      <c r="FN160" s="704"/>
      <c r="FO160" s="704"/>
      <c r="FP160" s="704"/>
      <c r="FQ160" s="704"/>
      <c r="FR160" s="704"/>
      <c r="FS160" s="704"/>
      <c r="FT160" s="704"/>
      <c r="FU160" s="704"/>
      <c r="FV160" s="704"/>
      <c r="FW160" s="704"/>
      <c r="FX160" s="704"/>
      <c r="FY160" s="704"/>
      <c r="FZ160" s="704"/>
      <c r="GA160" s="704"/>
      <c r="GB160" s="704"/>
      <c r="GC160" s="704"/>
      <c r="GD160" s="704"/>
      <c r="GE160" s="704"/>
      <c r="GF160" s="704"/>
      <c r="GG160" s="704"/>
      <c r="GH160" s="704"/>
      <c r="GI160" s="704"/>
      <c r="GJ160" s="704"/>
      <c r="GK160" s="704"/>
      <c r="GL160" s="704"/>
      <c r="GM160" s="704"/>
      <c r="GN160" s="704"/>
      <c r="GO160" s="706"/>
      <c r="GP160" s="706"/>
      <c r="GQ160" s="706"/>
      <c r="GR160" s="706"/>
      <c r="GS160" s="706"/>
      <c r="GT160" s="706"/>
      <c r="GU160" s="706"/>
      <c r="GV160" s="706"/>
      <c r="GW160" s="706"/>
      <c r="GX160" s="706"/>
      <c r="GY160" s="706"/>
      <c r="GZ160" s="706"/>
      <c r="HA160" s="706"/>
      <c r="HB160" s="706"/>
      <c r="HC160" s="706"/>
      <c r="HD160" s="706"/>
      <c r="HE160" s="706"/>
      <c r="HF160" s="706"/>
      <c r="HG160" s="706"/>
      <c r="HH160" s="706"/>
      <c r="HI160" s="706"/>
      <c r="HJ160" s="706"/>
      <c r="HK160" s="706"/>
      <c r="HL160" s="706"/>
      <c r="HM160" s="706"/>
      <c r="HN160" s="706"/>
      <c r="HO160" s="706"/>
      <c r="HP160" s="706"/>
      <c r="HQ160" s="706"/>
      <c r="HR160" s="704"/>
      <c r="HS160" s="704"/>
      <c r="HT160" s="704"/>
      <c r="HU160" s="704"/>
      <c r="HV160" s="704"/>
      <c r="HW160" s="704"/>
      <c r="HX160" s="704"/>
      <c r="HY160" s="704"/>
      <c r="HZ160" s="704"/>
      <c r="IA160" s="706"/>
      <c r="IB160" s="706"/>
      <c r="IC160" s="706"/>
      <c r="ID160" s="706"/>
      <c r="IE160" s="706"/>
      <c r="IF160" s="706"/>
      <c r="IG160" s="706"/>
      <c r="IH160" s="706"/>
      <c r="II160" s="706"/>
      <c r="IJ160" s="706"/>
      <c r="IK160" s="706"/>
      <c r="IL160" s="706"/>
      <c r="IM160" s="706"/>
      <c r="IN160" s="706"/>
      <c r="IO160" s="706"/>
      <c r="IP160" s="706"/>
      <c r="IQ160" s="706"/>
      <c r="IR160" s="706"/>
      <c r="IS160" s="706"/>
      <c r="IT160" s="706"/>
      <c r="IU160" s="706"/>
      <c r="IV160" s="706"/>
      <c r="IW160" s="706"/>
      <c r="JI160" s="814"/>
    </row>
    <row r="161" spans="1:274" s="878" customFormat="1" ht="23.1" customHeight="1" x14ac:dyDescent="0.25">
      <c r="A161" s="691">
        <v>282</v>
      </c>
      <c r="B161" s="693" t="s">
        <v>1352</v>
      </c>
      <c r="C161" s="696">
        <v>246</v>
      </c>
      <c r="D161" s="697">
        <v>684</v>
      </c>
      <c r="E161" s="881">
        <v>5</v>
      </c>
      <c r="F161" s="734" t="s">
        <v>1405</v>
      </c>
      <c r="G161" s="699" t="s">
        <v>1621</v>
      </c>
      <c r="H161" s="767" t="s">
        <v>1127</v>
      </c>
      <c r="I161" s="752" t="s">
        <v>1113</v>
      </c>
      <c r="J161" s="761" t="s">
        <v>1135</v>
      </c>
      <c r="K161" s="753" t="s">
        <v>1115</v>
      </c>
      <c r="L161" s="753" t="s">
        <v>1116</v>
      </c>
      <c r="M161" s="753" t="s">
        <v>1199</v>
      </c>
      <c r="N161" s="764" t="s">
        <v>1128</v>
      </c>
      <c r="O161" s="753" t="s">
        <v>1128</v>
      </c>
      <c r="P161" s="753" t="s">
        <v>1134</v>
      </c>
      <c r="Q161" s="753" t="s">
        <v>1622</v>
      </c>
      <c r="R161" s="753" t="s">
        <v>1622</v>
      </c>
      <c r="S161" s="755">
        <v>2</v>
      </c>
      <c r="T161" s="763">
        <v>2.1</v>
      </c>
      <c r="U161" s="771">
        <v>40756</v>
      </c>
      <c r="V161" s="771">
        <v>40787</v>
      </c>
      <c r="W161" s="701">
        <v>20</v>
      </c>
      <c r="X161" s="875"/>
      <c r="Y161" s="876">
        <v>500000</v>
      </c>
      <c r="Z161" s="875">
        <f t="shared" si="7"/>
        <v>500000</v>
      </c>
      <c r="AA161" s="691"/>
      <c r="AB161" s="691"/>
      <c r="AC161" s="691"/>
      <c r="AD161" s="691">
        <v>150000</v>
      </c>
      <c r="AE161" s="691">
        <v>150000</v>
      </c>
      <c r="AF161" s="691">
        <v>150000</v>
      </c>
      <c r="AG161" s="691">
        <v>50000</v>
      </c>
      <c r="AH161" s="691"/>
      <c r="AI161" s="691"/>
      <c r="AJ161" s="691"/>
      <c r="AK161" s="691"/>
      <c r="AL161" s="691"/>
      <c r="AM161" s="868">
        <f t="shared" si="8"/>
        <v>500000</v>
      </c>
      <c r="AN161" s="868">
        <f t="shared" si="9"/>
        <v>0</v>
      </c>
      <c r="AO161" s="691"/>
      <c r="AP161" s="868"/>
      <c r="AQ161" s="706"/>
      <c r="AR161" s="704"/>
      <c r="AS161" s="704"/>
      <c r="AT161" s="704"/>
      <c r="AU161" s="704"/>
      <c r="AV161" s="704"/>
      <c r="AW161" s="704"/>
      <c r="AX161" s="704"/>
      <c r="AY161" s="704"/>
      <c r="AZ161" s="704"/>
      <c r="BA161" s="704"/>
      <c r="BB161" s="704"/>
      <c r="BC161" s="704"/>
      <c r="BD161" s="704"/>
      <c r="BE161" s="704"/>
      <c r="BF161" s="704"/>
      <c r="BG161" s="704"/>
      <c r="BH161" s="704"/>
      <c r="BI161" s="704"/>
      <c r="BJ161" s="704"/>
      <c r="BK161" s="704"/>
      <c r="BL161" s="704"/>
      <c r="BM161" s="704"/>
      <c r="BN161" s="704"/>
      <c r="BO161" s="704"/>
      <c r="BP161" s="704"/>
      <c r="BQ161" s="704"/>
      <c r="BR161" s="704"/>
      <c r="BS161" s="704"/>
      <c r="BT161" s="704"/>
      <c r="BU161" s="704"/>
      <c r="BV161" s="704"/>
      <c r="BW161" s="704"/>
      <c r="BX161" s="704"/>
      <c r="BY161" s="704"/>
      <c r="BZ161" s="704"/>
      <c r="CA161" s="704"/>
      <c r="CB161" s="704"/>
      <c r="CC161" s="704"/>
      <c r="CD161" s="704"/>
      <c r="CE161" s="704"/>
      <c r="CF161" s="704"/>
      <c r="CG161" s="704"/>
      <c r="CH161" s="704"/>
      <c r="CI161" s="704"/>
      <c r="CJ161" s="704"/>
      <c r="CK161" s="704"/>
      <c r="CL161" s="704"/>
      <c r="CM161" s="704"/>
      <c r="CN161" s="704"/>
      <c r="CO161" s="704"/>
      <c r="CP161" s="704"/>
      <c r="CQ161" s="704"/>
      <c r="CR161" s="704"/>
      <c r="CS161" s="704"/>
      <c r="CT161" s="704"/>
      <c r="CU161" s="704"/>
      <c r="CV161" s="704"/>
      <c r="CW161" s="704"/>
      <c r="CX161" s="704"/>
      <c r="CY161" s="704"/>
      <c r="CZ161" s="704"/>
      <c r="DA161" s="704"/>
      <c r="DB161" s="704"/>
      <c r="DC161" s="704"/>
      <c r="DD161" s="704"/>
      <c r="DE161" s="704"/>
      <c r="DF161" s="704"/>
      <c r="DG161" s="704"/>
      <c r="DH161" s="704"/>
      <c r="DI161" s="704"/>
      <c r="DJ161" s="704"/>
      <c r="DK161" s="704"/>
      <c r="DL161" s="704"/>
      <c r="DM161" s="704"/>
      <c r="DN161" s="704"/>
      <c r="DO161" s="704"/>
      <c r="DP161" s="704"/>
      <c r="DQ161" s="704"/>
      <c r="DR161" s="704"/>
      <c r="DS161" s="704"/>
      <c r="DT161" s="704"/>
      <c r="DU161" s="704"/>
      <c r="DV161" s="704"/>
      <c r="DW161" s="704"/>
      <c r="DX161" s="704"/>
      <c r="DY161" s="704"/>
      <c r="DZ161" s="704"/>
      <c r="EA161" s="704"/>
      <c r="EB161" s="704"/>
      <c r="EC161" s="704"/>
      <c r="ED161" s="704"/>
      <c r="EE161" s="704"/>
      <c r="EF161" s="704"/>
      <c r="EG161" s="704"/>
      <c r="EH161" s="704"/>
      <c r="EI161" s="704"/>
      <c r="EJ161" s="704"/>
      <c r="EK161" s="704"/>
      <c r="EL161" s="704"/>
      <c r="EM161" s="704"/>
      <c r="EN161" s="704"/>
      <c r="EO161" s="704"/>
      <c r="EP161" s="704"/>
      <c r="EQ161" s="704"/>
      <c r="ER161" s="704"/>
      <c r="ES161" s="704"/>
      <c r="ET161" s="704"/>
      <c r="EU161" s="704"/>
      <c r="EV161" s="704"/>
      <c r="EW161" s="704"/>
      <c r="EX161" s="704"/>
      <c r="EY161" s="704"/>
      <c r="EZ161" s="704"/>
      <c r="FA161" s="704"/>
      <c r="FB161" s="704"/>
      <c r="FC161" s="704"/>
      <c r="FD161" s="704"/>
      <c r="FE161" s="704"/>
      <c r="FF161" s="704"/>
      <c r="FG161" s="704"/>
      <c r="FH161" s="704"/>
      <c r="FI161" s="704"/>
      <c r="FJ161" s="704"/>
      <c r="FK161" s="704"/>
      <c r="FL161" s="704"/>
      <c r="FM161" s="706"/>
      <c r="FN161" s="706"/>
      <c r="FO161" s="706"/>
      <c r="FP161" s="706"/>
      <c r="FQ161" s="706"/>
      <c r="FR161" s="706"/>
      <c r="FS161" s="706"/>
      <c r="FT161" s="706"/>
      <c r="FU161" s="706"/>
      <c r="FV161" s="706"/>
      <c r="FW161" s="706"/>
      <c r="FX161" s="706"/>
      <c r="FY161" s="706"/>
      <c r="FZ161" s="706"/>
      <c r="GA161" s="706"/>
      <c r="GB161" s="706"/>
      <c r="GC161" s="706"/>
      <c r="GD161" s="706"/>
      <c r="GE161" s="706"/>
      <c r="GF161" s="706"/>
      <c r="GG161" s="706"/>
      <c r="GH161" s="706"/>
      <c r="GI161" s="706"/>
      <c r="GJ161" s="706"/>
      <c r="GK161" s="706"/>
      <c r="GL161" s="706"/>
      <c r="GM161" s="706"/>
      <c r="GN161" s="704"/>
      <c r="GO161" s="704"/>
      <c r="JJ161" s="706"/>
      <c r="JK161" s="706"/>
      <c r="JL161" s="706"/>
      <c r="JM161" s="706"/>
      <c r="JN161" s="706"/>
    </row>
    <row r="162" spans="1:274" s="706" customFormat="1" ht="23.1" customHeight="1" x14ac:dyDescent="0.25">
      <c r="A162" s="691">
        <v>77</v>
      </c>
      <c r="B162" s="693" t="s">
        <v>1360</v>
      </c>
      <c r="C162" s="696">
        <v>222</v>
      </c>
      <c r="D162" s="697">
        <v>572</v>
      </c>
      <c r="E162" s="707">
        <v>78</v>
      </c>
      <c r="F162" s="699" t="s">
        <v>1131</v>
      </c>
      <c r="G162" s="699" t="s">
        <v>1605</v>
      </c>
      <c r="H162" s="767" t="s">
        <v>1112</v>
      </c>
      <c r="I162" s="752" t="s">
        <v>1113</v>
      </c>
      <c r="J162" s="761" t="s">
        <v>1135</v>
      </c>
      <c r="K162" s="753" t="s">
        <v>1115</v>
      </c>
      <c r="L162" s="753" t="s">
        <v>1116</v>
      </c>
      <c r="M162" s="753" t="s">
        <v>1117</v>
      </c>
      <c r="N162" s="753" t="s">
        <v>1136</v>
      </c>
      <c r="O162" s="753" t="s">
        <v>1128</v>
      </c>
      <c r="P162" s="753" t="s">
        <v>1371</v>
      </c>
      <c r="Q162" s="765" t="s">
        <v>1606</v>
      </c>
      <c r="R162" s="765" t="s">
        <v>1606</v>
      </c>
      <c r="S162" s="755">
        <v>2</v>
      </c>
      <c r="T162" s="763">
        <v>2.2999999999999998</v>
      </c>
      <c r="U162" s="757">
        <v>41456</v>
      </c>
      <c r="V162" s="772">
        <v>41791</v>
      </c>
      <c r="W162" s="874">
        <v>20</v>
      </c>
      <c r="X162" s="875"/>
      <c r="Y162" s="876">
        <v>65200</v>
      </c>
      <c r="Z162" s="875">
        <f t="shared" si="7"/>
        <v>65200</v>
      </c>
      <c r="AA162" s="702">
        <v>5400</v>
      </c>
      <c r="AB162" s="702">
        <v>5400</v>
      </c>
      <c r="AC162" s="702">
        <v>5400</v>
      </c>
      <c r="AD162" s="702">
        <v>5400</v>
      </c>
      <c r="AE162" s="702">
        <v>5400</v>
      </c>
      <c r="AF162" s="702">
        <v>5400</v>
      </c>
      <c r="AG162" s="702">
        <v>5400</v>
      </c>
      <c r="AH162" s="702">
        <v>5400</v>
      </c>
      <c r="AI162" s="702">
        <v>5400</v>
      </c>
      <c r="AJ162" s="702">
        <v>5400</v>
      </c>
      <c r="AK162" s="702">
        <v>5400</v>
      </c>
      <c r="AL162" s="702">
        <v>5800</v>
      </c>
      <c r="AM162" s="868">
        <f t="shared" si="8"/>
        <v>65200</v>
      </c>
      <c r="AN162" s="868">
        <f t="shared" si="9"/>
        <v>0</v>
      </c>
      <c r="AO162" s="691"/>
      <c r="AP162" s="868"/>
      <c r="AR162" s="704"/>
      <c r="AS162" s="704"/>
      <c r="AT162" s="704"/>
      <c r="AU162" s="704"/>
      <c r="AV162" s="704"/>
      <c r="AW162" s="704"/>
      <c r="AX162" s="704"/>
      <c r="AY162" s="704"/>
      <c r="AZ162" s="704"/>
      <c r="BA162" s="704"/>
      <c r="BB162" s="704"/>
      <c r="BC162" s="704"/>
      <c r="BD162" s="704"/>
      <c r="BE162" s="704"/>
      <c r="BF162" s="704"/>
      <c r="BG162" s="704"/>
      <c r="BH162" s="704"/>
      <c r="BI162" s="704"/>
      <c r="BJ162" s="704"/>
      <c r="BK162" s="704"/>
      <c r="BL162" s="704"/>
      <c r="BM162" s="704"/>
      <c r="BN162" s="704"/>
      <c r="BO162" s="704"/>
      <c r="BP162" s="704"/>
      <c r="BQ162" s="704"/>
      <c r="BR162" s="704"/>
      <c r="BS162" s="704"/>
      <c r="BT162" s="704"/>
      <c r="BU162" s="704"/>
      <c r="BV162" s="704"/>
      <c r="BW162" s="704"/>
      <c r="BX162" s="704"/>
      <c r="BY162" s="704"/>
      <c r="BZ162" s="704"/>
      <c r="CA162" s="704"/>
      <c r="CB162" s="704"/>
      <c r="CC162" s="704"/>
      <c r="CD162" s="704"/>
      <c r="CE162" s="704"/>
      <c r="CF162" s="704"/>
      <c r="CG162" s="704"/>
      <c r="CH162" s="704"/>
      <c r="CI162" s="704"/>
      <c r="CJ162" s="704"/>
      <c r="CK162" s="704"/>
      <c r="CL162" s="704"/>
      <c r="CM162" s="704"/>
      <c r="CN162" s="704"/>
      <c r="CO162" s="704"/>
      <c r="CP162" s="704"/>
      <c r="CQ162" s="704"/>
      <c r="CR162" s="704"/>
      <c r="CS162" s="704"/>
      <c r="CT162" s="704"/>
      <c r="CU162" s="704"/>
      <c r="CV162" s="704"/>
      <c r="CW162" s="704"/>
      <c r="CX162" s="704"/>
      <c r="CY162" s="704"/>
      <c r="CZ162" s="704"/>
      <c r="DA162" s="704"/>
      <c r="DB162" s="704"/>
      <c r="DC162" s="704"/>
      <c r="DD162" s="704"/>
      <c r="DE162" s="704"/>
      <c r="DF162" s="704"/>
      <c r="DG162" s="704"/>
      <c r="DH162" s="704"/>
      <c r="DI162" s="704"/>
      <c r="DJ162" s="704"/>
      <c r="DK162" s="704"/>
      <c r="DL162" s="704"/>
      <c r="DM162" s="704"/>
      <c r="DN162" s="704"/>
      <c r="DO162" s="704"/>
      <c r="DP162" s="704"/>
      <c r="DQ162" s="704"/>
      <c r="DR162" s="704"/>
      <c r="DS162" s="704"/>
      <c r="DT162" s="704"/>
      <c r="DU162" s="704"/>
      <c r="DV162" s="704"/>
      <c r="DW162" s="704"/>
      <c r="DX162" s="704"/>
      <c r="DY162" s="704"/>
      <c r="DZ162" s="704"/>
      <c r="EA162" s="704"/>
      <c r="EB162" s="704"/>
      <c r="EC162" s="704"/>
      <c r="ED162" s="704"/>
      <c r="EE162" s="704"/>
      <c r="EF162" s="704"/>
      <c r="EG162" s="704"/>
      <c r="EH162" s="704"/>
      <c r="EI162" s="704"/>
      <c r="EJ162" s="704"/>
      <c r="EK162" s="704"/>
      <c r="EL162" s="704"/>
      <c r="EM162" s="704"/>
      <c r="EN162" s="704"/>
      <c r="EO162" s="704"/>
      <c r="EP162" s="704"/>
      <c r="EQ162" s="704"/>
      <c r="ER162" s="704"/>
      <c r="ES162" s="704"/>
      <c r="ET162" s="704"/>
      <c r="EU162" s="704"/>
      <c r="EV162" s="704"/>
      <c r="EW162" s="704"/>
      <c r="EX162" s="704"/>
      <c r="EY162" s="704"/>
      <c r="EZ162" s="704"/>
      <c r="FA162" s="704"/>
      <c r="FB162" s="704"/>
      <c r="FC162" s="704"/>
      <c r="FD162" s="704"/>
      <c r="FE162" s="704"/>
      <c r="FF162" s="704"/>
      <c r="FG162" s="704"/>
      <c r="FH162" s="704"/>
      <c r="FI162" s="704"/>
      <c r="FJ162" s="704"/>
      <c r="FK162" s="704"/>
      <c r="FL162" s="704"/>
      <c r="FM162" s="704"/>
      <c r="FN162" s="704"/>
      <c r="FO162" s="704"/>
      <c r="FP162" s="704"/>
      <c r="FQ162" s="704"/>
      <c r="FR162" s="704"/>
      <c r="FS162" s="704"/>
      <c r="FT162" s="704"/>
      <c r="FU162" s="704"/>
      <c r="FV162" s="704"/>
      <c r="FW162" s="704"/>
      <c r="FX162" s="704"/>
      <c r="FY162" s="704"/>
      <c r="FZ162" s="704"/>
      <c r="GA162" s="704"/>
      <c r="GB162" s="704"/>
      <c r="GC162" s="704"/>
      <c r="GD162" s="704"/>
      <c r="GE162" s="704"/>
      <c r="GF162" s="704"/>
      <c r="GG162" s="704"/>
      <c r="GH162" s="704"/>
      <c r="GI162" s="704"/>
      <c r="GJ162" s="704"/>
      <c r="GK162" s="704"/>
      <c r="GL162" s="704"/>
      <c r="GM162" s="704"/>
      <c r="GO162" s="704"/>
      <c r="GP162" s="878"/>
      <c r="GQ162" s="878"/>
      <c r="GR162" s="878"/>
      <c r="GS162" s="878"/>
      <c r="GT162" s="878"/>
      <c r="GU162" s="878"/>
      <c r="GV162" s="878"/>
      <c r="GW162" s="878"/>
      <c r="GX162" s="878"/>
      <c r="GY162" s="878"/>
      <c r="GZ162" s="878"/>
      <c r="HA162" s="878"/>
      <c r="HB162" s="878"/>
      <c r="HC162" s="878"/>
      <c r="HD162" s="878"/>
      <c r="HE162" s="878"/>
      <c r="HF162" s="878"/>
      <c r="HG162" s="878"/>
      <c r="HH162" s="878"/>
      <c r="HI162" s="878"/>
      <c r="HJ162" s="878"/>
      <c r="HK162" s="878"/>
      <c r="HL162" s="878"/>
      <c r="HM162" s="878"/>
      <c r="HN162" s="878"/>
      <c r="IX162" s="704"/>
      <c r="IY162" s="704"/>
      <c r="IZ162" s="704"/>
      <c r="JI162" s="878"/>
      <c r="JJ162" s="878"/>
      <c r="JK162" s="878"/>
      <c r="JL162" s="878"/>
      <c r="JM162" s="878"/>
      <c r="JN162" s="878"/>
    </row>
    <row r="163" spans="1:274" s="706" customFormat="1" ht="23.1" customHeight="1" x14ac:dyDescent="0.25">
      <c r="A163" s="691">
        <v>246</v>
      </c>
      <c r="B163" s="693" t="s">
        <v>1360</v>
      </c>
      <c r="C163" s="696">
        <v>222</v>
      </c>
      <c r="D163" s="697">
        <v>672</v>
      </c>
      <c r="E163" s="707">
        <v>72</v>
      </c>
      <c r="F163" s="699" t="s">
        <v>1131</v>
      </c>
      <c r="G163" s="699" t="s">
        <v>1605</v>
      </c>
      <c r="H163" s="767" t="s">
        <v>1127</v>
      </c>
      <c r="I163" s="752" t="s">
        <v>1113</v>
      </c>
      <c r="J163" s="761" t="s">
        <v>1135</v>
      </c>
      <c r="K163" s="753" t="s">
        <v>1115</v>
      </c>
      <c r="L163" s="753" t="s">
        <v>1116</v>
      </c>
      <c r="M163" s="753" t="s">
        <v>1199</v>
      </c>
      <c r="N163" s="753" t="s">
        <v>1136</v>
      </c>
      <c r="O163" s="753" t="s">
        <v>1128</v>
      </c>
      <c r="P163" s="753" t="s">
        <v>1371</v>
      </c>
      <c r="Q163" s="765" t="s">
        <v>1606</v>
      </c>
      <c r="R163" s="765" t="s">
        <v>1606</v>
      </c>
      <c r="S163" s="755">
        <v>2</v>
      </c>
      <c r="T163" s="763">
        <v>2.2999999999999998</v>
      </c>
      <c r="U163" s="757">
        <v>41456</v>
      </c>
      <c r="V163" s="772">
        <v>41791</v>
      </c>
      <c r="W163" s="874">
        <v>20</v>
      </c>
      <c r="X163" s="875"/>
      <c r="Y163" s="876">
        <v>381100</v>
      </c>
      <c r="Z163" s="875">
        <f t="shared" si="7"/>
        <v>381100</v>
      </c>
      <c r="AA163" s="702">
        <v>31700</v>
      </c>
      <c r="AB163" s="702">
        <v>31700</v>
      </c>
      <c r="AC163" s="702">
        <v>31700</v>
      </c>
      <c r="AD163" s="702">
        <v>31700</v>
      </c>
      <c r="AE163" s="702">
        <v>31700</v>
      </c>
      <c r="AF163" s="702">
        <v>31700</v>
      </c>
      <c r="AG163" s="702">
        <v>31700</v>
      </c>
      <c r="AH163" s="702">
        <v>31700</v>
      </c>
      <c r="AI163" s="702">
        <v>31700</v>
      </c>
      <c r="AJ163" s="702">
        <v>31700</v>
      </c>
      <c r="AK163" s="702">
        <v>31700</v>
      </c>
      <c r="AL163" s="702">
        <v>32400</v>
      </c>
      <c r="AM163" s="868">
        <f t="shared" si="8"/>
        <v>381100</v>
      </c>
      <c r="AN163" s="868">
        <f t="shared" si="9"/>
        <v>0</v>
      </c>
      <c r="AO163" s="691"/>
      <c r="AP163" s="868"/>
      <c r="AR163" s="704"/>
      <c r="AS163" s="704"/>
      <c r="AT163" s="704"/>
      <c r="AU163" s="704"/>
      <c r="AV163" s="704"/>
      <c r="AW163" s="704"/>
      <c r="AX163" s="704"/>
      <c r="AY163" s="704"/>
      <c r="AZ163" s="704"/>
      <c r="BA163" s="704"/>
      <c r="BB163" s="704"/>
      <c r="BC163" s="704"/>
      <c r="BD163" s="704"/>
      <c r="BE163" s="704"/>
      <c r="BF163" s="704"/>
      <c r="BG163" s="704"/>
      <c r="BH163" s="704"/>
      <c r="BI163" s="704"/>
      <c r="BJ163" s="704"/>
      <c r="BK163" s="704"/>
      <c r="BL163" s="704"/>
      <c r="BM163" s="704"/>
      <c r="BN163" s="704"/>
      <c r="BO163" s="704"/>
      <c r="BP163" s="704"/>
      <c r="BQ163" s="704"/>
      <c r="BR163" s="704"/>
      <c r="BS163" s="704"/>
      <c r="BT163" s="704"/>
      <c r="BU163" s="704"/>
      <c r="BV163" s="704"/>
      <c r="BW163" s="704"/>
      <c r="BX163" s="704"/>
      <c r="BY163" s="704"/>
      <c r="BZ163" s="704"/>
      <c r="CA163" s="704"/>
      <c r="CB163" s="704"/>
      <c r="CC163" s="704"/>
      <c r="CD163" s="704"/>
      <c r="CE163" s="704"/>
      <c r="CF163" s="704"/>
      <c r="CG163" s="704"/>
      <c r="CH163" s="704"/>
      <c r="CI163" s="704"/>
      <c r="CJ163" s="704"/>
      <c r="CK163" s="704"/>
      <c r="CL163" s="704"/>
      <c r="CM163" s="704"/>
      <c r="CN163" s="704"/>
      <c r="CO163" s="704"/>
      <c r="CP163" s="704"/>
      <c r="CQ163" s="704"/>
      <c r="CR163" s="704"/>
      <c r="CS163" s="704"/>
      <c r="CT163" s="704"/>
      <c r="CU163" s="704"/>
      <c r="CV163" s="704"/>
      <c r="CW163" s="704"/>
      <c r="CX163" s="704"/>
      <c r="CY163" s="704"/>
      <c r="CZ163" s="704"/>
      <c r="DA163" s="704"/>
      <c r="DB163" s="704"/>
      <c r="DC163" s="704"/>
      <c r="DD163" s="704"/>
      <c r="DE163" s="704"/>
      <c r="DF163" s="704"/>
      <c r="DG163" s="704"/>
      <c r="DH163" s="704"/>
      <c r="DI163" s="704"/>
      <c r="DJ163" s="704"/>
      <c r="DK163" s="704"/>
      <c r="DL163" s="704"/>
      <c r="DM163" s="704"/>
      <c r="DN163" s="704"/>
      <c r="DO163" s="704"/>
      <c r="DP163" s="704"/>
      <c r="DQ163" s="704"/>
      <c r="DR163" s="704"/>
      <c r="DS163" s="704"/>
      <c r="DT163" s="704"/>
      <c r="DU163" s="704"/>
      <c r="DV163" s="704"/>
      <c r="DW163" s="704"/>
      <c r="DX163" s="704"/>
      <c r="DY163" s="704"/>
      <c r="DZ163" s="704"/>
      <c r="EA163" s="704"/>
      <c r="EB163" s="704"/>
      <c r="EC163" s="704"/>
      <c r="ED163" s="704"/>
      <c r="EE163" s="704"/>
      <c r="EF163" s="704"/>
      <c r="EG163" s="704"/>
      <c r="EH163" s="704"/>
      <c r="EI163" s="704"/>
      <c r="EJ163" s="704"/>
      <c r="EK163" s="704"/>
      <c r="EL163" s="704"/>
      <c r="EM163" s="704"/>
      <c r="EN163" s="704"/>
      <c r="EO163" s="704"/>
      <c r="EP163" s="704"/>
      <c r="EQ163" s="704"/>
      <c r="ER163" s="704"/>
      <c r="ES163" s="704"/>
      <c r="ET163" s="704"/>
      <c r="EU163" s="704"/>
      <c r="EV163" s="704"/>
      <c r="EW163" s="704"/>
      <c r="EX163" s="704"/>
      <c r="EY163" s="704"/>
      <c r="EZ163" s="704"/>
      <c r="FA163" s="704"/>
      <c r="FB163" s="704"/>
      <c r="FC163" s="704"/>
      <c r="FD163" s="704"/>
      <c r="FE163" s="704"/>
      <c r="FF163" s="704"/>
      <c r="FG163" s="704"/>
      <c r="FH163" s="704"/>
      <c r="FI163" s="704"/>
      <c r="FJ163" s="704"/>
      <c r="FK163" s="704"/>
      <c r="FL163" s="704"/>
      <c r="FM163" s="704"/>
      <c r="FN163" s="704"/>
      <c r="FO163" s="704"/>
      <c r="FP163" s="704"/>
      <c r="FQ163" s="704"/>
      <c r="FR163" s="704"/>
      <c r="FS163" s="704"/>
      <c r="FT163" s="704"/>
      <c r="FU163" s="704"/>
      <c r="FV163" s="704"/>
      <c r="FW163" s="704"/>
      <c r="FX163" s="704"/>
      <c r="FY163" s="704"/>
      <c r="FZ163" s="704"/>
      <c r="GA163" s="704"/>
      <c r="GB163" s="704"/>
      <c r="GC163" s="704"/>
      <c r="GD163" s="704"/>
      <c r="GE163" s="704"/>
      <c r="GF163" s="704"/>
      <c r="GG163" s="704"/>
      <c r="GH163" s="704"/>
      <c r="GI163" s="704"/>
      <c r="GJ163" s="704"/>
      <c r="GK163" s="704"/>
      <c r="GL163" s="704"/>
      <c r="GM163" s="704"/>
      <c r="GO163" s="704"/>
      <c r="GP163" s="878"/>
      <c r="GQ163" s="878"/>
      <c r="GR163" s="878"/>
      <c r="GS163" s="878"/>
      <c r="GT163" s="878"/>
      <c r="GU163" s="878"/>
      <c r="GV163" s="878"/>
      <c r="GW163" s="878"/>
      <c r="GX163" s="878"/>
      <c r="GY163" s="878"/>
      <c r="GZ163" s="878"/>
      <c r="HA163" s="878"/>
      <c r="HB163" s="878"/>
      <c r="HC163" s="878"/>
      <c r="HD163" s="878"/>
      <c r="HE163" s="878"/>
      <c r="HF163" s="878"/>
      <c r="HG163" s="878"/>
      <c r="HH163" s="878"/>
      <c r="HI163" s="878"/>
      <c r="HJ163" s="878"/>
      <c r="HK163" s="878"/>
      <c r="HL163" s="878"/>
      <c r="HM163" s="878"/>
      <c r="HN163" s="878"/>
      <c r="HO163" s="878"/>
      <c r="HP163" s="878"/>
      <c r="HQ163" s="878"/>
      <c r="HR163" s="878"/>
      <c r="HS163" s="878"/>
      <c r="HT163" s="878"/>
      <c r="HU163" s="878"/>
      <c r="HV163" s="878"/>
      <c r="HW163" s="878"/>
      <c r="HX163" s="878"/>
      <c r="HY163" s="878"/>
      <c r="HZ163" s="878"/>
      <c r="IA163" s="878"/>
      <c r="IB163" s="878"/>
      <c r="IC163" s="878"/>
      <c r="ID163" s="878"/>
      <c r="IE163" s="878"/>
      <c r="IF163" s="878"/>
      <c r="IG163" s="878"/>
      <c r="IH163" s="878"/>
      <c r="II163" s="878"/>
      <c r="IJ163" s="878"/>
      <c r="IK163" s="878"/>
      <c r="IL163" s="878"/>
      <c r="IM163" s="878"/>
      <c r="IN163" s="878"/>
      <c r="IO163" s="878"/>
      <c r="IP163" s="878"/>
      <c r="IQ163" s="878"/>
      <c r="IR163" s="878"/>
      <c r="IS163" s="878"/>
      <c r="IT163" s="878"/>
      <c r="IU163" s="878"/>
      <c r="IV163" s="878"/>
      <c r="IW163" s="878"/>
      <c r="IX163" s="704"/>
      <c r="IY163" s="704"/>
      <c r="IZ163" s="704"/>
      <c r="JA163" s="878"/>
      <c r="JB163" s="878"/>
      <c r="JC163" s="878"/>
      <c r="JD163" s="878"/>
      <c r="JE163" s="878"/>
      <c r="JF163" s="878"/>
      <c r="JG163" s="878"/>
      <c r="JH163" s="878"/>
      <c r="JI163" s="878"/>
      <c r="JJ163" s="878"/>
      <c r="JK163" s="878"/>
      <c r="JL163" s="878"/>
      <c r="JM163" s="878"/>
      <c r="JN163" s="878"/>
    </row>
    <row r="164" spans="1:274" s="878" customFormat="1" ht="23.1" customHeight="1" x14ac:dyDescent="0.25">
      <c r="A164" s="691">
        <v>76</v>
      </c>
      <c r="B164" s="693" t="s">
        <v>1360</v>
      </c>
      <c r="C164" s="696">
        <v>222</v>
      </c>
      <c r="D164" s="697">
        <v>572</v>
      </c>
      <c r="E164" s="707">
        <v>77</v>
      </c>
      <c r="F164" s="699" t="s">
        <v>1131</v>
      </c>
      <c r="G164" s="699" t="s">
        <v>1372</v>
      </c>
      <c r="H164" s="751" t="s">
        <v>1112</v>
      </c>
      <c r="I164" s="752" t="s">
        <v>1113</v>
      </c>
      <c r="J164" s="761" t="s">
        <v>1135</v>
      </c>
      <c r="K164" s="753" t="s">
        <v>1115</v>
      </c>
      <c r="L164" s="761" t="s">
        <v>1116</v>
      </c>
      <c r="M164" s="753" t="s">
        <v>1199</v>
      </c>
      <c r="N164" s="753" t="s">
        <v>1136</v>
      </c>
      <c r="O164" s="753" t="s">
        <v>1136</v>
      </c>
      <c r="P164" s="753" t="s">
        <v>1371</v>
      </c>
      <c r="Q164" s="948" t="s">
        <v>1604</v>
      </c>
      <c r="R164" s="765" t="s">
        <v>1373</v>
      </c>
      <c r="S164" s="755">
        <v>2</v>
      </c>
      <c r="T164" s="763">
        <v>2.2999999999999998</v>
      </c>
      <c r="U164" s="757">
        <v>41579</v>
      </c>
      <c r="V164" s="758">
        <v>41760</v>
      </c>
      <c r="W164" s="874">
        <v>20</v>
      </c>
      <c r="X164" s="875">
        <v>300000</v>
      </c>
      <c r="Y164" s="876">
        <v>898400</v>
      </c>
      <c r="Z164" s="875">
        <f t="shared" si="7"/>
        <v>1198400</v>
      </c>
      <c r="AA164" s="702"/>
      <c r="AB164" s="702">
        <v>150000</v>
      </c>
      <c r="AC164" s="702">
        <v>150000</v>
      </c>
      <c r="AD164" s="702">
        <v>150000</v>
      </c>
      <c r="AE164" s="702">
        <v>150000</v>
      </c>
      <c r="AF164" s="702">
        <v>148400</v>
      </c>
      <c r="AG164" s="702">
        <v>75000</v>
      </c>
      <c r="AH164" s="702">
        <v>75000</v>
      </c>
      <c r="AI164" s="702">
        <v>75000</v>
      </c>
      <c r="AJ164" s="702">
        <v>75000</v>
      </c>
      <c r="AK164" s="702">
        <v>75000</v>
      </c>
      <c r="AL164" s="702">
        <v>75000</v>
      </c>
      <c r="AM164" s="868">
        <f t="shared" si="8"/>
        <v>1198400</v>
      </c>
      <c r="AN164" s="868">
        <f t="shared" si="9"/>
        <v>0</v>
      </c>
      <c r="AO164" s="760"/>
      <c r="AP164" s="868"/>
      <c r="AQ164" s="706"/>
      <c r="AR164" s="704"/>
      <c r="AS164" s="704"/>
      <c r="AT164" s="704"/>
      <c r="AU164" s="704"/>
      <c r="AV164" s="704"/>
      <c r="AW164" s="704"/>
      <c r="AX164" s="704"/>
      <c r="AY164" s="704"/>
      <c r="AZ164" s="704"/>
      <c r="BA164" s="704"/>
      <c r="BB164" s="704"/>
      <c r="BC164" s="704"/>
      <c r="BD164" s="704"/>
      <c r="BE164" s="704"/>
      <c r="BF164" s="704"/>
      <c r="BG164" s="704"/>
      <c r="BH164" s="704"/>
      <c r="BI164" s="704"/>
      <c r="BJ164" s="704"/>
      <c r="BK164" s="704"/>
      <c r="BL164" s="704"/>
      <c r="BM164" s="704"/>
      <c r="BN164" s="704"/>
      <c r="BO164" s="704"/>
      <c r="BP164" s="704"/>
      <c r="BQ164" s="704"/>
      <c r="BR164" s="704"/>
      <c r="BS164" s="704"/>
      <c r="BT164" s="704"/>
      <c r="BU164" s="704"/>
      <c r="BV164" s="704"/>
      <c r="BW164" s="704"/>
      <c r="BX164" s="704"/>
      <c r="BY164" s="704"/>
      <c r="BZ164" s="704"/>
      <c r="CA164" s="704"/>
      <c r="CB164" s="704"/>
      <c r="CC164" s="704"/>
      <c r="CD164" s="704"/>
      <c r="CE164" s="704"/>
      <c r="CF164" s="704"/>
      <c r="CG164" s="704"/>
      <c r="CH164" s="704"/>
      <c r="CI164" s="704"/>
      <c r="CJ164" s="704"/>
      <c r="CK164" s="704"/>
      <c r="CL164" s="704"/>
      <c r="CM164" s="704"/>
      <c r="CN164" s="704"/>
      <c r="CO164" s="704"/>
      <c r="CP164" s="704"/>
      <c r="CQ164" s="704"/>
      <c r="CR164" s="704"/>
      <c r="CS164" s="704"/>
      <c r="CT164" s="704"/>
      <c r="CU164" s="704"/>
      <c r="CV164" s="704"/>
      <c r="CW164" s="704"/>
      <c r="CX164" s="704"/>
      <c r="CY164" s="704"/>
      <c r="CZ164" s="704"/>
      <c r="DA164" s="704"/>
      <c r="DB164" s="704"/>
      <c r="DC164" s="704"/>
      <c r="DD164" s="704"/>
      <c r="DE164" s="704"/>
      <c r="DF164" s="704"/>
      <c r="DG164" s="704"/>
      <c r="DH164" s="704"/>
      <c r="DI164" s="704"/>
      <c r="DJ164" s="704"/>
      <c r="DK164" s="704"/>
      <c r="DL164" s="704"/>
      <c r="DM164" s="704"/>
      <c r="DN164" s="704"/>
      <c r="DO164" s="704"/>
      <c r="DP164" s="704"/>
      <c r="DQ164" s="704"/>
      <c r="DR164" s="704"/>
      <c r="DS164" s="704"/>
      <c r="DT164" s="704"/>
      <c r="DU164" s="704"/>
      <c r="DV164" s="704"/>
      <c r="DW164" s="704"/>
      <c r="DX164" s="704"/>
      <c r="DY164" s="704"/>
      <c r="DZ164" s="704"/>
      <c r="EA164" s="704"/>
      <c r="EB164" s="704"/>
      <c r="EC164" s="704"/>
      <c r="ED164" s="704"/>
      <c r="EE164" s="704"/>
      <c r="EF164" s="704"/>
      <c r="EG164" s="704"/>
      <c r="EH164" s="704"/>
      <c r="EI164" s="704"/>
      <c r="EJ164" s="704"/>
      <c r="EK164" s="704"/>
      <c r="EL164" s="704"/>
      <c r="EM164" s="704"/>
      <c r="EN164" s="704"/>
      <c r="EO164" s="704"/>
      <c r="EP164" s="704"/>
      <c r="EQ164" s="704"/>
      <c r="ER164" s="704"/>
      <c r="ES164" s="704"/>
      <c r="ET164" s="704"/>
      <c r="EU164" s="704"/>
      <c r="EV164" s="704"/>
      <c r="EW164" s="704"/>
      <c r="EX164" s="704"/>
      <c r="EY164" s="704"/>
      <c r="EZ164" s="704"/>
      <c r="FA164" s="704"/>
      <c r="FB164" s="704"/>
      <c r="FC164" s="704"/>
      <c r="FD164" s="704"/>
      <c r="FE164" s="704"/>
      <c r="FF164" s="704"/>
      <c r="FG164" s="704"/>
      <c r="FH164" s="704"/>
      <c r="FI164" s="706"/>
      <c r="FJ164" s="706"/>
      <c r="FK164" s="704"/>
      <c r="FL164" s="704"/>
      <c r="FM164" s="704"/>
      <c r="FN164" s="704"/>
      <c r="FO164" s="704"/>
      <c r="FP164" s="704"/>
      <c r="FQ164" s="704"/>
      <c r="FR164" s="704"/>
      <c r="FS164" s="704"/>
      <c r="FT164" s="704"/>
      <c r="FU164" s="704"/>
      <c r="FV164" s="704"/>
      <c r="FW164" s="704"/>
      <c r="FX164" s="704"/>
      <c r="FY164" s="704"/>
      <c r="FZ164" s="704"/>
      <c r="GA164" s="704"/>
      <c r="GB164" s="704"/>
      <c r="GC164" s="704"/>
      <c r="GD164" s="704"/>
      <c r="GE164" s="704"/>
      <c r="GF164" s="704"/>
      <c r="GG164" s="704"/>
      <c r="GH164" s="704"/>
      <c r="GI164" s="704"/>
      <c r="GJ164" s="704"/>
      <c r="GK164" s="704"/>
      <c r="GL164" s="704"/>
      <c r="GM164" s="704"/>
      <c r="GN164" s="704"/>
      <c r="GO164" s="704"/>
      <c r="GP164" s="706"/>
      <c r="GQ164" s="704"/>
      <c r="GR164" s="704"/>
      <c r="GS164" s="704"/>
      <c r="GT164" s="704"/>
      <c r="GU164" s="704"/>
      <c r="GV164" s="704"/>
      <c r="GW164" s="704"/>
      <c r="GX164" s="704"/>
      <c r="GY164" s="704"/>
      <c r="GZ164" s="704"/>
      <c r="HA164" s="704"/>
      <c r="HB164" s="704"/>
      <c r="HC164" s="704"/>
      <c r="HD164" s="704"/>
      <c r="HE164" s="704"/>
      <c r="HF164" s="704"/>
      <c r="HG164" s="704"/>
      <c r="HH164" s="704"/>
      <c r="HI164" s="704"/>
      <c r="HJ164" s="704"/>
      <c r="HK164" s="704"/>
      <c r="HL164" s="704"/>
      <c r="HM164" s="704"/>
      <c r="HN164" s="704"/>
      <c r="HO164" s="704"/>
      <c r="HP164" s="704"/>
      <c r="HQ164" s="704"/>
      <c r="HR164" s="704"/>
      <c r="HS164" s="704"/>
      <c r="HT164" s="704"/>
      <c r="HU164" s="704"/>
      <c r="HV164" s="704"/>
      <c r="HW164" s="704"/>
      <c r="HX164" s="704"/>
      <c r="HY164" s="704"/>
      <c r="HZ164" s="704"/>
      <c r="IA164" s="704"/>
      <c r="IB164" s="704"/>
      <c r="IC164" s="704"/>
      <c r="ID164" s="704"/>
      <c r="IE164" s="704"/>
      <c r="IF164" s="704"/>
      <c r="IG164" s="704"/>
      <c r="IH164" s="704"/>
      <c r="II164" s="704"/>
      <c r="IJ164" s="704"/>
      <c r="IK164" s="704"/>
      <c r="IL164" s="704"/>
      <c r="IM164" s="704"/>
      <c r="IN164" s="704"/>
      <c r="IO164" s="704"/>
      <c r="IP164" s="704"/>
      <c r="IQ164" s="704"/>
      <c r="IR164" s="704"/>
      <c r="IS164" s="704"/>
      <c r="IT164" s="704"/>
      <c r="IU164" s="704"/>
      <c r="IV164" s="704"/>
      <c r="IW164" s="704"/>
      <c r="IX164" s="704"/>
      <c r="IY164" s="704"/>
      <c r="IZ164" s="704"/>
    </row>
    <row r="165" spans="1:274" s="878" customFormat="1" ht="23.1" customHeight="1" x14ac:dyDescent="0.25">
      <c r="A165" s="691">
        <v>272</v>
      </c>
      <c r="B165" s="693" t="s">
        <v>1316</v>
      </c>
      <c r="C165" s="696">
        <v>241</v>
      </c>
      <c r="D165" s="697">
        <v>676</v>
      </c>
      <c r="E165" s="707" t="s">
        <v>1122</v>
      </c>
      <c r="F165" s="699" t="s">
        <v>1319</v>
      </c>
      <c r="G165" s="699" t="s">
        <v>1323</v>
      </c>
      <c r="H165" s="751" t="s">
        <v>1127</v>
      </c>
      <c r="I165" s="752" t="s">
        <v>1113</v>
      </c>
      <c r="J165" s="761" t="s">
        <v>1135</v>
      </c>
      <c r="K165" s="777" t="s">
        <v>1115</v>
      </c>
      <c r="L165" s="777" t="s">
        <v>1116</v>
      </c>
      <c r="M165" s="753" t="s">
        <v>1199</v>
      </c>
      <c r="N165" s="753" t="s">
        <v>1317</v>
      </c>
      <c r="O165" s="753" t="s">
        <v>1317</v>
      </c>
      <c r="P165" s="753" t="s">
        <v>1554</v>
      </c>
      <c r="Q165" s="765" t="s">
        <v>1324</v>
      </c>
      <c r="R165" s="765" t="s">
        <v>1324</v>
      </c>
      <c r="S165" s="755">
        <v>2</v>
      </c>
      <c r="T165" s="769">
        <v>2.2000000000000002</v>
      </c>
      <c r="U165" s="771">
        <v>41640</v>
      </c>
      <c r="V165" s="771">
        <v>41791</v>
      </c>
      <c r="W165" s="701">
        <v>15</v>
      </c>
      <c r="X165" s="875"/>
      <c r="Y165" s="877"/>
      <c r="Z165" s="875">
        <f t="shared" si="7"/>
        <v>0</v>
      </c>
      <c r="AA165" s="702"/>
      <c r="AB165" s="702"/>
      <c r="AC165" s="702"/>
      <c r="AD165" s="702"/>
      <c r="AE165" s="702"/>
      <c r="AF165" s="702"/>
      <c r="AG165" s="702"/>
      <c r="AH165" s="702"/>
      <c r="AI165" s="691"/>
      <c r="AJ165" s="691"/>
      <c r="AK165" s="691"/>
      <c r="AL165" s="691"/>
      <c r="AM165" s="868">
        <f t="shared" si="8"/>
        <v>0</v>
      </c>
      <c r="AN165" s="868">
        <f t="shared" si="9"/>
        <v>0</v>
      </c>
      <c r="AO165" s="760"/>
      <c r="AP165" s="868">
        <v>350000</v>
      </c>
      <c r="AQ165" s="706"/>
      <c r="AR165" s="704"/>
      <c r="AS165" s="704"/>
      <c r="AT165" s="704"/>
      <c r="AU165" s="704"/>
      <c r="AV165" s="704"/>
      <c r="AW165" s="704"/>
      <c r="AX165" s="704"/>
      <c r="AY165" s="704"/>
      <c r="AZ165" s="704"/>
      <c r="BA165" s="704"/>
      <c r="BB165" s="704"/>
      <c r="BC165" s="704"/>
      <c r="BD165" s="704"/>
      <c r="BE165" s="704"/>
      <c r="BF165" s="704"/>
      <c r="BG165" s="704"/>
      <c r="BH165" s="704"/>
      <c r="BI165" s="704"/>
      <c r="BJ165" s="704"/>
      <c r="BK165" s="704"/>
      <c r="BL165" s="704"/>
      <c r="BM165" s="704"/>
      <c r="BN165" s="704"/>
      <c r="BO165" s="704"/>
      <c r="BP165" s="704"/>
      <c r="BQ165" s="704"/>
      <c r="BR165" s="704"/>
      <c r="BS165" s="704"/>
      <c r="BT165" s="704"/>
      <c r="BU165" s="704"/>
      <c r="BV165" s="704"/>
      <c r="BW165" s="704"/>
      <c r="BX165" s="704"/>
      <c r="BY165" s="704"/>
      <c r="BZ165" s="704"/>
      <c r="CA165" s="704"/>
      <c r="CB165" s="704"/>
      <c r="CC165" s="704"/>
      <c r="CD165" s="704"/>
      <c r="CE165" s="704"/>
      <c r="CF165" s="704"/>
      <c r="CG165" s="704"/>
      <c r="CH165" s="704"/>
      <c r="CI165" s="704"/>
      <c r="CJ165" s="704"/>
      <c r="CK165" s="704"/>
      <c r="CL165" s="704"/>
      <c r="CM165" s="704"/>
      <c r="CN165" s="704"/>
      <c r="CO165" s="704"/>
      <c r="CP165" s="704"/>
      <c r="CQ165" s="704"/>
      <c r="CR165" s="704"/>
      <c r="CS165" s="704"/>
      <c r="CT165" s="704"/>
      <c r="CU165" s="704"/>
      <c r="CV165" s="704"/>
      <c r="CW165" s="704"/>
      <c r="CX165" s="704"/>
      <c r="CY165" s="704"/>
      <c r="CZ165" s="704"/>
      <c r="DA165" s="704"/>
      <c r="DB165" s="704"/>
      <c r="DC165" s="704"/>
      <c r="DD165" s="704"/>
      <c r="DE165" s="704"/>
      <c r="DF165" s="704"/>
      <c r="DG165" s="704"/>
      <c r="DH165" s="704"/>
      <c r="DI165" s="704"/>
      <c r="DJ165" s="704"/>
      <c r="DK165" s="704"/>
      <c r="DL165" s="704"/>
      <c r="DM165" s="704"/>
      <c r="DN165" s="704"/>
      <c r="DO165" s="704"/>
      <c r="DP165" s="704"/>
      <c r="DQ165" s="704"/>
      <c r="DR165" s="704"/>
      <c r="DS165" s="704"/>
      <c r="DT165" s="704"/>
      <c r="DU165" s="704"/>
      <c r="DV165" s="704"/>
      <c r="DW165" s="704"/>
      <c r="DX165" s="704"/>
      <c r="DY165" s="704"/>
      <c r="DZ165" s="704"/>
      <c r="EA165" s="704"/>
      <c r="EB165" s="704"/>
      <c r="EC165" s="704"/>
      <c r="ED165" s="704"/>
      <c r="EE165" s="704"/>
      <c r="EF165" s="704"/>
      <c r="EG165" s="704"/>
      <c r="EH165" s="704"/>
      <c r="EI165" s="704"/>
      <c r="EJ165" s="704"/>
      <c r="EK165" s="704"/>
      <c r="EL165" s="704"/>
      <c r="EM165" s="704"/>
      <c r="EN165" s="704"/>
      <c r="EO165" s="704"/>
      <c r="EP165" s="704"/>
      <c r="EQ165" s="704"/>
      <c r="ER165" s="704"/>
      <c r="ES165" s="704"/>
      <c r="ET165" s="704"/>
      <c r="EU165" s="704"/>
      <c r="EV165" s="704"/>
      <c r="EW165" s="704"/>
      <c r="EX165" s="704"/>
      <c r="EY165" s="704"/>
      <c r="EZ165" s="704"/>
      <c r="FA165" s="704"/>
      <c r="FB165" s="704"/>
      <c r="FC165" s="704"/>
      <c r="FD165" s="704"/>
      <c r="FE165" s="704"/>
      <c r="FF165" s="704"/>
      <c r="FG165" s="704"/>
      <c r="FH165" s="706"/>
      <c r="FI165" s="704"/>
      <c r="FJ165" s="704"/>
      <c r="FK165" s="704"/>
      <c r="FL165" s="704"/>
      <c r="FM165" s="706"/>
      <c r="FN165" s="706"/>
      <c r="FO165" s="706"/>
      <c r="FP165" s="706"/>
      <c r="FQ165" s="706"/>
      <c r="FR165" s="706"/>
      <c r="FS165" s="706"/>
      <c r="FT165" s="706"/>
      <c r="FU165" s="706"/>
      <c r="FV165" s="706"/>
      <c r="FW165" s="706"/>
      <c r="FX165" s="706"/>
      <c r="FY165" s="706"/>
      <c r="FZ165" s="706"/>
      <c r="GA165" s="706"/>
      <c r="GB165" s="706"/>
      <c r="GC165" s="706"/>
      <c r="GD165" s="706"/>
      <c r="GE165" s="706"/>
      <c r="GF165" s="706"/>
      <c r="GG165" s="706"/>
      <c r="GH165" s="706"/>
      <c r="GI165" s="706"/>
      <c r="GJ165" s="706"/>
      <c r="GK165" s="706"/>
      <c r="GL165" s="706"/>
      <c r="GM165" s="706"/>
      <c r="GN165" s="706"/>
      <c r="GO165" s="704"/>
      <c r="GP165" s="746"/>
      <c r="GQ165" s="704"/>
      <c r="GR165" s="704"/>
      <c r="GS165" s="704"/>
      <c r="GT165" s="704"/>
      <c r="GU165" s="704"/>
      <c r="GV165" s="704"/>
      <c r="GW165" s="704"/>
      <c r="GX165" s="704"/>
      <c r="GY165" s="704"/>
      <c r="GZ165" s="704"/>
      <c r="HA165" s="704"/>
      <c r="HB165" s="704"/>
      <c r="HC165" s="704"/>
      <c r="HD165" s="704"/>
      <c r="HE165" s="704"/>
      <c r="HF165" s="704"/>
      <c r="HG165" s="704"/>
      <c r="HH165" s="704"/>
      <c r="HI165" s="704"/>
      <c r="HJ165" s="704"/>
      <c r="HK165" s="704"/>
      <c r="HL165" s="704"/>
      <c r="HM165" s="704"/>
      <c r="HN165" s="704"/>
      <c r="HO165" s="704"/>
      <c r="HP165" s="704"/>
      <c r="HQ165" s="704"/>
      <c r="HR165" s="706"/>
      <c r="HS165" s="706"/>
      <c r="HT165" s="706"/>
      <c r="HU165" s="706"/>
      <c r="HV165" s="706"/>
      <c r="HW165" s="706"/>
      <c r="HX165" s="706"/>
      <c r="HY165" s="706"/>
      <c r="HZ165" s="706"/>
      <c r="IA165" s="704"/>
      <c r="IB165" s="704"/>
      <c r="IC165" s="704"/>
      <c r="ID165" s="704"/>
      <c r="IE165" s="704"/>
      <c r="IF165" s="704"/>
      <c r="IG165" s="704"/>
      <c r="IH165" s="704"/>
      <c r="II165" s="704"/>
      <c r="IJ165" s="704"/>
      <c r="IK165" s="704"/>
      <c r="IL165" s="704"/>
      <c r="IM165" s="704"/>
      <c r="IN165" s="704"/>
      <c r="IO165" s="704"/>
      <c r="IP165" s="704"/>
      <c r="IQ165" s="704"/>
      <c r="IR165" s="704"/>
      <c r="IS165" s="704"/>
      <c r="IT165" s="704"/>
      <c r="IU165" s="704"/>
      <c r="IV165" s="706"/>
      <c r="IW165" s="706"/>
    </row>
    <row r="166" spans="1:274" s="706" customFormat="1" ht="23.1" customHeight="1" x14ac:dyDescent="0.25">
      <c r="A166" s="691">
        <v>124</v>
      </c>
      <c r="B166" s="693" t="s">
        <v>1316</v>
      </c>
      <c r="C166" s="696">
        <v>241</v>
      </c>
      <c r="D166" s="697">
        <v>576</v>
      </c>
      <c r="E166" s="697">
        <v>21</v>
      </c>
      <c r="F166" s="699" t="s">
        <v>1319</v>
      </c>
      <c r="G166" s="699" t="s">
        <v>1555</v>
      </c>
      <c r="H166" s="767" t="s">
        <v>1112</v>
      </c>
      <c r="I166" s="752" t="s">
        <v>1113</v>
      </c>
      <c r="J166" s="761" t="s">
        <v>1135</v>
      </c>
      <c r="K166" s="777" t="s">
        <v>1151</v>
      </c>
      <c r="L166" s="777" t="s">
        <v>1116</v>
      </c>
      <c r="M166" s="753" t="s">
        <v>1199</v>
      </c>
      <c r="N166" s="753" t="s">
        <v>1317</v>
      </c>
      <c r="O166" s="753" t="s">
        <v>1317</v>
      </c>
      <c r="P166" s="753" t="s">
        <v>1556</v>
      </c>
      <c r="Q166" s="753" t="s">
        <v>1557</v>
      </c>
      <c r="R166" s="753" t="s">
        <v>1557</v>
      </c>
      <c r="S166" s="755">
        <v>2</v>
      </c>
      <c r="T166" s="763">
        <v>2.2000000000000002</v>
      </c>
      <c r="U166" s="771">
        <v>41091</v>
      </c>
      <c r="V166" s="757">
        <v>41426</v>
      </c>
      <c r="W166" s="701">
        <v>15</v>
      </c>
      <c r="X166" s="875"/>
      <c r="Y166" s="876">
        <v>7800</v>
      </c>
      <c r="Z166" s="875">
        <f t="shared" si="7"/>
        <v>7800</v>
      </c>
      <c r="AA166" s="691"/>
      <c r="AB166" s="691">
        <v>7800</v>
      </c>
      <c r="AC166" s="691"/>
      <c r="AD166" s="691"/>
      <c r="AE166" s="691"/>
      <c r="AF166" s="691"/>
      <c r="AG166" s="691"/>
      <c r="AH166" s="691"/>
      <c r="AI166" s="691"/>
      <c r="AJ166" s="691"/>
      <c r="AK166" s="691"/>
      <c r="AL166" s="691"/>
      <c r="AM166" s="868">
        <f t="shared" si="8"/>
        <v>7800</v>
      </c>
      <c r="AN166" s="868">
        <f t="shared" si="9"/>
        <v>0</v>
      </c>
      <c r="AO166" s="691"/>
      <c r="AP166" s="868"/>
      <c r="AR166" s="704"/>
      <c r="AS166" s="704"/>
      <c r="AT166" s="704"/>
      <c r="AU166" s="704"/>
      <c r="AV166" s="704"/>
      <c r="AW166" s="704"/>
      <c r="AX166" s="704"/>
      <c r="AY166" s="704"/>
      <c r="AZ166" s="704"/>
      <c r="BA166" s="704"/>
      <c r="BB166" s="704"/>
      <c r="BC166" s="704"/>
      <c r="BD166" s="704"/>
      <c r="BE166" s="704"/>
      <c r="BF166" s="704"/>
      <c r="BG166" s="704"/>
      <c r="BH166" s="704"/>
      <c r="BI166" s="704"/>
      <c r="BJ166" s="704"/>
      <c r="BK166" s="704"/>
      <c r="BL166" s="704"/>
      <c r="BM166" s="704"/>
      <c r="BN166" s="704"/>
      <c r="BO166" s="704"/>
      <c r="BP166" s="704"/>
      <c r="BQ166" s="704"/>
      <c r="BR166" s="704"/>
      <c r="BS166" s="704"/>
      <c r="BT166" s="704"/>
      <c r="BU166" s="704"/>
      <c r="BV166" s="704"/>
      <c r="BW166" s="704"/>
      <c r="BX166" s="704"/>
      <c r="BY166" s="704"/>
      <c r="BZ166" s="704"/>
      <c r="CA166" s="704"/>
      <c r="CB166" s="704"/>
      <c r="CC166" s="704"/>
      <c r="CD166" s="704"/>
      <c r="CE166" s="704"/>
      <c r="CF166" s="704"/>
      <c r="CG166" s="704"/>
      <c r="CH166" s="704"/>
      <c r="CI166" s="704"/>
      <c r="CJ166" s="704"/>
      <c r="CK166" s="704"/>
      <c r="CL166" s="704"/>
      <c r="CM166" s="704"/>
      <c r="CN166" s="704"/>
      <c r="CO166" s="704"/>
      <c r="CP166" s="704"/>
      <c r="CQ166" s="704"/>
      <c r="CR166" s="704"/>
      <c r="CS166" s="704"/>
      <c r="CT166" s="704"/>
      <c r="CU166" s="704"/>
      <c r="CV166" s="704"/>
      <c r="CW166" s="704"/>
      <c r="CX166" s="704"/>
      <c r="CY166" s="704"/>
      <c r="CZ166" s="704"/>
      <c r="DA166" s="704"/>
      <c r="DB166" s="704"/>
      <c r="DC166" s="704"/>
      <c r="DD166" s="704"/>
      <c r="DE166" s="704"/>
      <c r="DF166" s="704"/>
      <c r="DG166" s="704"/>
      <c r="DH166" s="704"/>
      <c r="DI166" s="704"/>
      <c r="DJ166" s="704"/>
      <c r="DK166" s="704"/>
      <c r="DL166" s="704"/>
      <c r="DM166" s="704"/>
      <c r="DN166" s="704"/>
      <c r="DO166" s="704"/>
      <c r="DP166" s="704"/>
      <c r="DQ166" s="704"/>
      <c r="DR166" s="704"/>
      <c r="DS166" s="704"/>
      <c r="DT166" s="704"/>
      <c r="DU166" s="704"/>
      <c r="DV166" s="704"/>
      <c r="DW166" s="704"/>
      <c r="DX166" s="704"/>
      <c r="DY166" s="704"/>
      <c r="DZ166" s="704"/>
      <c r="EA166" s="704"/>
      <c r="EB166" s="704"/>
      <c r="EC166" s="704"/>
      <c r="ED166" s="704"/>
      <c r="EE166" s="704"/>
      <c r="EF166" s="704"/>
      <c r="EG166" s="704"/>
      <c r="EH166" s="704"/>
      <c r="EI166" s="704"/>
      <c r="EJ166" s="704"/>
      <c r="EK166" s="704"/>
      <c r="EL166" s="704"/>
      <c r="EM166" s="704"/>
      <c r="EN166" s="704"/>
      <c r="EO166" s="704"/>
      <c r="EP166" s="704"/>
      <c r="EQ166" s="704"/>
      <c r="ER166" s="704"/>
      <c r="ES166" s="704"/>
      <c r="ET166" s="704"/>
      <c r="EU166" s="704"/>
      <c r="EV166" s="704"/>
      <c r="EW166" s="704"/>
      <c r="EX166" s="704"/>
      <c r="EY166" s="704"/>
      <c r="EZ166" s="704"/>
      <c r="FA166" s="704"/>
      <c r="FB166" s="704"/>
      <c r="FC166" s="704"/>
      <c r="FD166" s="704"/>
      <c r="FE166" s="704"/>
      <c r="FF166" s="704"/>
      <c r="FG166" s="704"/>
      <c r="FI166" s="704"/>
      <c r="FJ166" s="704"/>
      <c r="FK166" s="704"/>
      <c r="FL166" s="704"/>
      <c r="GN166" s="704"/>
      <c r="GO166" s="704"/>
      <c r="GP166" s="878"/>
      <c r="GQ166" s="878"/>
      <c r="GR166" s="878"/>
      <c r="GS166" s="878"/>
      <c r="GT166" s="878"/>
      <c r="GU166" s="878"/>
      <c r="GV166" s="878"/>
      <c r="GW166" s="878"/>
      <c r="GX166" s="878"/>
      <c r="GY166" s="878"/>
      <c r="GZ166" s="878"/>
      <c r="HA166" s="878"/>
      <c r="HB166" s="878"/>
      <c r="HC166" s="878"/>
      <c r="HD166" s="878"/>
      <c r="HE166" s="878"/>
      <c r="HF166" s="878"/>
      <c r="HG166" s="878"/>
      <c r="HH166" s="878"/>
      <c r="HI166" s="878"/>
      <c r="HJ166" s="878"/>
      <c r="HK166" s="878"/>
      <c r="HL166" s="878"/>
      <c r="HM166" s="878"/>
      <c r="HN166" s="878"/>
      <c r="HO166" s="878"/>
      <c r="HP166" s="878"/>
      <c r="HQ166" s="878"/>
      <c r="HR166" s="878"/>
      <c r="HS166" s="878"/>
      <c r="HT166" s="878"/>
      <c r="HU166" s="878"/>
      <c r="HV166" s="878"/>
      <c r="HW166" s="878"/>
      <c r="HX166" s="878"/>
      <c r="HY166" s="878"/>
      <c r="HZ166" s="878"/>
      <c r="IA166" s="878"/>
      <c r="IB166" s="878"/>
      <c r="IC166" s="878"/>
      <c r="ID166" s="878"/>
      <c r="IE166" s="878"/>
      <c r="IF166" s="878"/>
      <c r="IG166" s="878"/>
      <c r="IH166" s="878"/>
      <c r="II166" s="878"/>
      <c r="IJ166" s="878"/>
      <c r="IK166" s="878"/>
      <c r="IL166" s="878"/>
      <c r="IM166" s="878"/>
      <c r="IN166" s="878"/>
      <c r="IO166" s="878"/>
      <c r="IP166" s="878"/>
      <c r="IQ166" s="878"/>
      <c r="IR166" s="878"/>
      <c r="IS166" s="878"/>
      <c r="IT166" s="878"/>
      <c r="IU166" s="878"/>
      <c r="IV166" s="878"/>
      <c r="IW166" s="878"/>
      <c r="IX166" s="878"/>
      <c r="IY166" s="878"/>
      <c r="IZ166" s="878"/>
      <c r="JI166" s="878"/>
      <c r="JJ166" s="878"/>
      <c r="JK166" s="878"/>
      <c r="JL166" s="878"/>
      <c r="JM166" s="878"/>
      <c r="JN166" s="878"/>
    </row>
    <row r="167" spans="1:274" s="706" customFormat="1" ht="23.1" customHeight="1" x14ac:dyDescent="0.25">
      <c r="A167" s="691">
        <v>293</v>
      </c>
      <c r="B167" s="693" t="s">
        <v>1316</v>
      </c>
      <c r="C167" s="696">
        <v>255</v>
      </c>
      <c r="D167" s="697">
        <v>632</v>
      </c>
      <c r="E167" s="707">
        <v>27</v>
      </c>
      <c r="F167" s="699" t="s">
        <v>1121</v>
      </c>
      <c r="G167" s="699" t="s">
        <v>1332</v>
      </c>
      <c r="H167" s="751" t="s">
        <v>1127</v>
      </c>
      <c r="I167" s="752" t="s">
        <v>1113</v>
      </c>
      <c r="J167" s="761" t="s">
        <v>1135</v>
      </c>
      <c r="K167" s="753" t="s">
        <v>1115</v>
      </c>
      <c r="L167" s="753" t="s">
        <v>1116</v>
      </c>
      <c r="M167" s="753" t="s">
        <v>1199</v>
      </c>
      <c r="N167" s="753" t="s">
        <v>1317</v>
      </c>
      <c r="O167" s="753" t="s">
        <v>1317</v>
      </c>
      <c r="P167" s="753" t="s">
        <v>1317</v>
      </c>
      <c r="Q167" s="765" t="s">
        <v>1333</v>
      </c>
      <c r="R167" s="765" t="s">
        <v>1333</v>
      </c>
      <c r="S167" s="755">
        <v>2</v>
      </c>
      <c r="T167" s="769">
        <v>2.2000000000000002</v>
      </c>
      <c r="U167" s="771">
        <v>41640</v>
      </c>
      <c r="V167" s="771">
        <v>41791</v>
      </c>
      <c r="W167" s="874">
        <v>25</v>
      </c>
      <c r="X167" s="875"/>
      <c r="Y167" s="875"/>
      <c r="Z167" s="875">
        <f t="shared" si="7"/>
        <v>0</v>
      </c>
      <c r="AA167" s="702"/>
      <c r="AB167" s="702"/>
      <c r="AC167" s="702"/>
      <c r="AD167" s="702"/>
      <c r="AE167" s="702"/>
      <c r="AF167" s="702"/>
      <c r="AG167" s="702"/>
      <c r="AH167" s="702"/>
      <c r="AI167" s="691"/>
      <c r="AJ167" s="691"/>
      <c r="AK167" s="691"/>
      <c r="AL167" s="691"/>
      <c r="AM167" s="868">
        <f t="shared" si="8"/>
        <v>0</v>
      </c>
      <c r="AN167" s="868">
        <f t="shared" si="9"/>
        <v>0</v>
      </c>
      <c r="AO167" s="760"/>
      <c r="AP167" s="868">
        <v>3500000</v>
      </c>
      <c r="AR167" s="704"/>
      <c r="AS167" s="704"/>
      <c r="AT167" s="704"/>
      <c r="AU167" s="704"/>
      <c r="AV167" s="704"/>
      <c r="AW167" s="704"/>
      <c r="AX167" s="704"/>
      <c r="AY167" s="704"/>
      <c r="AZ167" s="704"/>
      <c r="BA167" s="704"/>
      <c r="BB167" s="704"/>
      <c r="BC167" s="704"/>
      <c r="BD167" s="704"/>
      <c r="BE167" s="704"/>
      <c r="BF167" s="704"/>
      <c r="BG167" s="704"/>
      <c r="BH167" s="704"/>
      <c r="BI167" s="704"/>
      <c r="BJ167" s="704"/>
      <c r="BK167" s="704"/>
      <c r="BL167" s="704"/>
      <c r="BM167" s="704"/>
      <c r="BN167" s="704"/>
      <c r="BO167" s="704"/>
      <c r="BP167" s="704"/>
      <c r="BQ167" s="704"/>
      <c r="BR167" s="704"/>
      <c r="BS167" s="704"/>
      <c r="BT167" s="704"/>
      <c r="BU167" s="704"/>
      <c r="BV167" s="704"/>
      <c r="BW167" s="704"/>
      <c r="BX167" s="704"/>
      <c r="BY167" s="704"/>
      <c r="BZ167" s="704"/>
      <c r="CA167" s="704"/>
      <c r="CB167" s="704"/>
      <c r="CC167" s="704"/>
      <c r="CD167" s="704"/>
      <c r="CE167" s="704"/>
      <c r="CF167" s="704"/>
      <c r="CG167" s="704"/>
      <c r="CH167" s="704"/>
      <c r="CI167" s="704"/>
      <c r="CJ167" s="704"/>
      <c r="CK167" s="704"/>
      <c r="CL167" s="704"/>
      <c r="CM167" s="704"/>
      <c r="CN167" s="704"/>
      <c r="CO167" s="704"/>
      <c r="CP167" s="704"/>
      <c r="CQ167" s="704"/>
      <c r="CR167" s="704"/>
      <c r="CS167" s="704"/>
      <c r="CT167" s="704"/>
      <c r="CU167" s="704"/>
      <c r="CV167" s="704"/>
      <c r="CW167" s="704"/>
      <c r="CX167" s="704"/>
      <c r="CY167" s="704"/>
      <c r="CZ167" s="704"/>
      <c r="DA167" s="704"/>
      <c r="DB167" s="704"/>
      <c r="DC167" s="704"/>
      <c r="DD167" s="704"/>
      <c r="DE167" s="704"/>
      <c r="DF167" s="704"/>
      <c r="DG167" s="704"/>
      <c r="DH167" s="704"/>
      <c r="DI167" s="704"/>
      <c r="DJ167" s="704"/>
      <c r="DK167" s="704"/>
      <c r="DL167" s="704"/>
      <c r="DM167" s="704"/>
      <c r="DN167" s="704"/>
      <c r="DO167" s="704"/>
      <c r="DP167" s="704"/>
      <c r="DQ167" s="704"/>
      <c r="DR167" s="704"/>
      <c r="DS167" s="704"/>
      <c r="DT167" s="704"/>
      <c r="DU167" s="704"/>
      <c r="DV167" s="704"/>
      <c r="DW167" s="704"/>
      <c r="DX167" s="704"/>
      <c r="DY167" s="704"/>
      <c r="DZ167" s="704"/>
      <c r="EA167" s="704"/>
      <c r="EB167" s="704"/>
      <c r="EC167" s="704"/>
      <c r="ED167" s="704"/>
      <c r="EE167" s="704"/>
      <c r="EF167" s="704"/>
      <c r="EG167" s="704"/>
      <c r="EH167" s="704"/>
      <c r="EI167" s="704"/>
      <c r="EJ167" s="704"/>
      <c r="EK167" s="704"/>
      <c r="EL167" s="704"/>
      <c r="EM167" s="704"/>
      <c r="EN167" s="704"/>
      <c r="EO167" s="704"/>
      <c r="EP167" s="704"/>
      <c r="EQ167" s="704"/>
      <c r="ER167" s="704"/>
      <c r="ES167" s="704"/>
      <c r="ET167" s="704"/>
      <c r="EU167" s="704"/>
      <c r="EV167" s="704"/>
      <c r="EW167" s="704"/>
      <c r="EX167" s="704"/>
      <c r="EY167" s="704"/>
      <c r="EZ167" s="704"/>
      <c r="FA167" s="704"/>
      <c r="FB167" s="704"/>
      <c r="FC167" s="704"/>
      <c r="FD167" s="704"/>
      <c r="FE167" s="704"/>
      <c r="FF167" s="704"/>
      <c r="FG167" s="704"/>
      <c r="FH167" s="704"/>
      <c r="FI167" s="704"/>
      <c r="FJ167" s="704"/>
      <c r="FK167" s="704"/>
      <c r="FL167" s="704"/>
      <c r="GN167" s="704"/>
      <c r="GO167" s="704"/>
      <c r="GP167" s="746"/>
      <c r="GQ167" s="704"/>
      <c r="GR167" s="704"/>
      <c r="GS167" s="704"/>
      <c r="GT167" s="704"/>
      <c r="GU167" s="704"/>
      <c r="GV167" s="704"/>
      <c r="GW167" s="704"/>
      <c r="GX167" s="704"/>
      <c r="GY167" s="704"/>
      <c r="GZ167" s="704"/>
      <c r="HA167" s="704"/>
      <c r="HB167" s="704"/>
      <c r="HC167" s="704"/>
      <c r="HD167" s="704"/>
      <c r="HE167" s="704"/>
      <c r="HF167" s="704"/>
      <c r="HG167" s="704"/>
      <c r="HH167" s="704"/>
      <c r="HI167" s="704"/>
      <c r="HJ167" s="704"/>
      <c r="HK167" s="704"/>
      <c r="HL167" s="704"/>
      <c r="HM167" s="704"/>
      <c r="HN167" s="704"/>
      <c r="HO167" s="704"/>
      <c r="HP167" s="704"/>
      <c r="HQ167" s="704"/>
      <c r="HR167" s="704"/>
      <c r="HS167" s="704"/>
      <c r="HT167" s="704"/>
      <c r="HU167" s="704"/>
      <c r="HV167" s="704"/>
      <c r="HW167" s="704"/>
      <c r="HX167" s="704"/>
      <c r="HY167" s="704"/>
      <c r="HZ167" s="704"/>
      <c r="IA167" s="704"/>
      <c r="IB167" s="704"/>
      <c r="IC167" s="704"/>
      <c r="ID167" s="704"/>
      <c r="IE167" s="704"/>
      <c r="IF167" s="704"/>
      <c r="IG167" s="704"/>
      <c r="IH167" s="704"/>
      <c r="II167" s="704"/>
      <c r="IJ167" s="704"/>
      <c r="IK167" s="704"/>
      <c r="IL167" s="704"/>
      <c r="IM167" s="704"/>
      <c r="IN167" s="704"/>
      <c r="IO167" s="704"/>
      <c r="IP167" s="704"/>
      <c r="IQ167" s="704"/>
      <c r="IR167" s="704"/>
      <c r="IS167" s="704"/>
      <c r="IT167" s="704"/>
      <c r="IU167" s="704"/>
      <c r="IX167" s="878"/>
      <c r="IY167" s="878"/>
      <c r="IZ167" s="878"/>
      <c r="JA167" s="878"/>
      <c r="JB167" s="878"/>
      <c r="JC167" s="878"/>
      <c r="JD167" s="878"/>
      <c r="JE167" s="878"/>
      <c r="JF167" s="878"/>
      <c r="JG167" s="878"/>
      <c r="JH167" s="878"/>
      <c r="JI167" s="878"/>
      <c r="JJ167" s="878"/>
      <c r="JK167" s="878"/>
      <c r="JL167" s="878"/>
      <c r="JM167" s="878"/>
      <c r="JN167" s="878"/>
    </row>
    <row r="168" spans="1:274" s="706" customFormat="1" ht="23.1" customHeight="1" x14ac:dyDescent="0.25">
      <c r="A168" s="691">
        <v>78</v>
      </c>
      <c r="B168" s="693" t="s">
        <v>1206</v>
      </c>
      <c r="C168" s="708">
        <v>223</v>
      </c>
      <c r="D168" s="709">
        <v>532</v>
      </c>
      <c r="E168" s="707">
        <v>3</v>
      </c>
      <c r="F168" s="699" t="s">
        <v>1235</v>
      </c>
      <c r="G168" s="715" t="s">
        <v>1236</v>
      </c>
      <c r="H168" s="751" t="s">
        <v>1112</v>
      </c>
      <c r="I168" s="752" t="s">
        <v>1113</v>
      </c>
      <c r="J168" s="753" t="s">
        <v>1139</v>
      </c>
      <c r="K168" s="753" t="s">
        <v>1115</v>
      </c>
      <c r="L168" s="761" t="s">
        <v>1116</v>
      </c>
      <c r="M168" s="753" t="s">
        <v>1140</v>
      </c>
      <c r="N168" s="753" t="s">
        <v>1141</v>
      </c>
      <c r="O168" s="753" t="s">
        <v>1141</v>
      </c>
      <c r="P168" s="753" t="s">
        <v>1209</v>
      </c>
      <c r="Q168" s="765" t="s">
        <v>1237</v>
      </c>
      <c r="R168" s="765" t="s">
        <v>1120</v>
      </c>
      <c r="S168" s="755">
        <v>2</v>
      </c>
      <c r="T168" s="766">
        <v>2.11</v>
      </c>
      <c r="U168" s="772">
        <v>41365</v>
      </c>
      <c r="V168" s="771">
        <v>42156</v>
      </c>
      <c r="W168" s="874">
        <v>25</v>
      </c>
      <c r="X168" s="875">
        <v>800000</v>
      </c>
      <c r="Y168" s="876">
        <v>100000</v>
      </c>
      <c r="Z168" s="875">
        <f t="shared" si="7"/>
        <v>900000</v>
      </c>
      <c r="AA168" s="702"/>
      <c r="AB168" s="702"/>
      <c r="AC168" s="702"/>
      <c r="AD168" s="702"/>
      <c r="AE168" s="702"/>
      <c r="AF168" s="702"/>
      <c r="AG168" s="702"/>
      <c r="AH168" s="702">
        <v>500000</v>
      </c>
      <c r="AI168" s="702">
        <v>300000</v>
      </c>
      <c r="AJ168" s="691">
        <v>100000</v>
      </c>
      <c r="AK168" s="691"/>
      <c r="AL168" s="691"/>
      <c r="AM168" s="868">
        <f t="shared" si="8"/>
        <v>900000</v>
      </c>
      <c r="AN168" s="868">
        <f t="shared" si="9"/>
        <v>0</v>
      </c>
      <c r="AO168" s="760">
        <v>1500000</v>
      </c>
      <c r="AP168" s="868">
        <v>2000000</v>
      </c>
      <c r="AR168" s="704"/>
      <c r="AS168" s="704"/>
      <c r="AT168" s="704"/>
      <c r="AU168" s="704"/>
      <c r="AV168" s="704"/>
      <c r="AW168" s="704"/>
      <c r="AX168" s="704"/>
      <c r="AY168" s="704"/>
      <c r="AZ168" s="704"/>
      <c r="BA168" s="704"/>
      <c r="BB168" s="704"/>
      <c r="BC168" s="704"/>
      <c r="BD168" s="704"/>
      <c r="BE168" s="704"/>
      <c r="BF168" s="704"/>
      <c r="BG168" s="704"/>
      <c r="BH168" s="704"/>
      <c r="BI168" s="704"/>
      <c r="BJ168" s="704"/>
      <c r="BK168" s="704"/>
      <c r="BL168" s="704"/>
      <c r="BM168" s="704"/>
      <c r="BN168" s="704"/>
      <c r="BO168" s="704"/>
      <c r="BP168" s="704"/>
      <c r="BQ168" s="704"/>
      <c r="BR168" s="704"/>
      <c r="BS168" s="704"/>
      <c r="BT168" s="704"/>
      <c r="BU168" s="704"/>
      <c r="BV168" s="704"/>
      <c r="BW168" s="704"/>
      <c r="BX168" s="704"/>
      <c r="BY168" s="704"/>
      <c r="BZ168" s="704"/>
      <c r="CA168" s="704"/>
      <c r="CB168" s="704"/>
      <c r="CC168" s="704"/>
      <c r="CD168" s="704"/>
      <c r="CE168" s="704"/>
      <c r="CF168" s="704"/>
      <c r="CG168" s="704"/>
      <c r="CH168" s="704"/>
      <c r="CI168" s="704"/>
      <c r="CJ168" s="704"/>
      <c r="CK168" s="704"/>
      <c r="CL168" s="704"/>
      <c r="CM168" s="704"/>
      <c r="CN168" s="704"/>
      <c r="CO168" s="704"/>
      <c r="CP168" s="704"/>
      <c r="CQ168" s="704"/>
      <c r="CR168" s="704"/>
      <c r="CS168" s="704"/>
      <c r="CT168" s="704"/>
      <c r="CU168" s="704"/>
      <c r="CV168" s="704"/>
      <c r="CW168" s="704"/>
      <c r="CX168" s="704"/>
      <c r="CY168" s="704"/>
      <c r="CZ168" s="704"/>
      <c r="DA168" s="704"/>
      <c r="DB168" s="704"/>
      <c r="DC168" s="704"/>
      <c r="DD168" s="704"/>
      <c r="DE168" s="704"/>
      <c r="DF168" s="704"/>
      <c r="DG168" s="704"/>
      <c r="DH168" s="704"/>
      <c r="DI168" s="704"/>
      <c r="DJ168" s="704"/>
      <c r="DK168" s="704"/>
      <c r="DL168" s="704"/>
      <c r="DM168" s="704"/>
      <c r="DN168" s="704"/>
      <c r="DO168" s="704"/>
      <c r="DP168" s="704"/>
      <c r="DQ168" s="704"/>
      <c r="DR168" s="704"/>
      <c r="DS168" s="704"/>
      <c r="DT168" s="704"/>
      <c r="DU168" s="704"/>
      <c r="DV168" s="704"/>
      <c r="DW168" s="704"/>
      <c r="DX168" s="704"/>
      <c r="DY168" s="704"/>
      <c r="DZ168" s="704"/>
      <c r="EA168" s="704"/>
      <c r="EB168" s="704"/>
      <c r="EC168" s="704"/>
      <c r="ED168" s="704"/>
      <c r="EE168" s="704"/>
      <c r="EF168" s="704"/>
      <c r="EG168" s="704"/>
      <c r="EH168" s="704"/>
      <c r="EI168" s="704"/>
      <c r="EJ168" s="704"/>
      <c r="EK168" s="704"/>
      <c r="EL168" s="704"/>
      <c r="EM168" s="704"/>
      <c r="EN168" s="704"/>
      <c r="EO168" s="704"/>
      <c r="EP168" s="704"/>
      <c r="EQ168" s="704"/>
      <c r="ER168" s="704"/>
      <c r="ES168" s="704"/>
      <c r="ET168" s="704"/>
      <c r="EU168" s="704"/>
      <c r="FH168" s="704"/>
      <c r="FI168" s="704"/>
      <c r="FJ168" s="704"/>
      <c r="FK168" s="704"/>
      <c r="FL168" s="704"/>
      <c r="FM168" s="704"/>
      <c r="FN168" s="704"/>
      <c r="FO168" s="704"/>
      <c r="FP168" s="704"/>
      <c r="FQ168" s="704"/>
      <c r="FR168" s="704"/>
      <c r="FS168" s="704"/>
      <c r="FT168" s="704"/>
      <c r="FU168" s="704"/>
      <c r="FV168" s="704"/>
      <c r="FW168" s="704"/>
      <c r="FX168" s="704"/>
      <c r="FY168" s="704"/>
      <c r="FZ168" s="704"/>
      <c r="GA168" s="704"/>
      <c r="GB168" s="704"/>
      <c r="GC168" s="704"/>
      <c r="GD168" s="704"/>
      <c r="GE168" s="704"/>
      <c r="GF168" s="704"/>
      <c r="GG168" s="704"/>
      <c r="GH168" s="704"/>
      <c r="GI168" s="704"/>
      <c r="GJ168" s="704"/>
      <c r="GK168" s="704"/>
      <c r="GL168" s="704"/>
      <c r="GM168" s="704"/>
      <c r="GN168" s="704"/>
      <c r="GO168" s="704"/>
      <c r="GP168" s="746"/>
      <c r="GQ168" s="704"/>
      <c r="GR168" s="704"/>
      <c r="GS168" s="704"/>
      <c r="GT168" s="704"/>
      <c r="GU168" s="704"/>
      <c r="GV168" s="704"/>
      <c r="GW168" s="704"/>
      <c r="GX168" s="704"/>
      <c r="GY168" s="704"/>
      <c r="GZ168" s="704"/>
      <c r="HA168" s="704"/>
      <c r="HB168" s="704"/>
      <c r="HC168" s="704"/>
      <c r="HD168" s="704"/>
      <c r="HE168" s="704"/>
      <c r="HF168" s="704"/>
      <c r="HG168" s="704"/>
      <c r="HH168" s="704"/>
      <c r="HI168" s="704"/>
      <c r="HJ168" s="704"/>
      <c r="HK168" s="704"/>
      <c r="HL168" s="704"/>
      <c r="HM168" s="704"/>
      <c r="HN168" s="704"/>
      <c r="HO168" s="704"/>
      <c r="HP168" s="704"/>
      <c r="HQ168" s="704"/>
      <c r="HR168" s="704"/>
      <c r="HS168" s="704"/>
      <c r="HT168" s="704"/>
      <c r="HU168" s="704"/>
      <c r="HV168" s="704"/>
      <c r="HW168" s="704"/>
      <c r="HX168" s="704"/>
      <c r="HY168" s="704"/>
      <c r="HZ168" s="704"/>
      <c r="IA168" s="704"/>
      <c r="IB168" s="704"/>
      <c r="IC168" s="704"/>
      <c r="ID168" s="704"/>
      <c r="IE168" s="704"/>
      <c r="IF168" s="704"/>
      <c r="IG168" s="704"/>
      <c r="IH168" s="704"/>
      <c r="II168" s="704"/>
      <c r="IJ168" s="704"/>
      <c r="IK168" s="704"/>
      <c r="IL168" s="704"/>
      <c r="IM168" s="704"/>
      <c r="IN168" s="704"/>
      <c r="IO168" s="704"/>
      <c r="IP168" s="704"/>
      <c r="IQ168" s="704"/>
      <c r="IR168" s="704"/>
      <c r="IS168" s="704"/>
      <c r="IT168" s="704"/>
      <c r="IU168" s="704"/>
      <c r="IV168" s="704"/>
      <c r="IW168" s="704"/>
      <c r="JA168" s="878"/>
      <c r="JB168" s="878"/>
      <c r="JC168" s="878"/>
      <c r="JD168" s="878"/>
      <c r="JE168" s="878"/>
      <c r="JF168" s="878"/>
      <c r="JG168" s="878"/>
      <c r="JH168" s="878"/>
    </row>
    <row r="169" spans="1:274" s="706" customFormat="1" ht="23.1" customHeight="1" x14ac:dyDescent="0.25">
      <c r="A169" s="691">
        <v>368</v>
      </c>
      <c r="B169" s="693" t="s">
        <v>1352</v>
      </c>
      <c r="C169" s="696">
        <v>246</v>
      </c>
      <c r="D169" s="697">
        <v>884</v>
      </c>
      <c r="E169" s="707">
        <v>7</v>
      </c>
      <c r="F169" s="699" t="s">
        <v>1405</v>
      </c>
      <c r="G169" s="699" t="s">
        <v>1409</v>
      </c>
      <c r="H169" s="751" t="s">
        <v>1358</v>
      </c>
      <c r="I169" s="752" t="s">
        <v>1138</v>
      </c>
      <c r="J169" s="761" t="s">
        <v>1135</v>
      </c>
      <c r="K169" s="753" t="s">
        <v>1115</v>
      </c>
      <c r="L169" s="753" t="s">
        <v>1116</v>
      </c>
      <c r="M169" s="753" t="s">
        <v>1199</v>
      </c>
      <c r="N169" s="764" t="s">
        <v>1128</v>
      </c>
      <c r="O169" s="753" t="s">
        <v>1128</v>
      </c>
      <c r="P169" s="753" t="s">
        <v>1134</v>
      </c>
      <c r="Q169" s="753" t="s">
        <v>1410</v>
      </c>
      <c r="R169" s="753" t="s">
        <v>1410</v>
      </c>
      <c r="S169" s="755">
        <v>2</v>
      </c>
      <c r="T169" s="763">
        <v>2.1</v>
      </c>
      <c r="U169" s="772">
        <v>41456</v>
      </c>
      <c r="V169" s="771">
        <v>41791</v>
      </c>
      <c r="W169" s="874">
        <v>20</v>
      </c>
      <c r="X169" s="875">
        <v>27815600</v>
      </c>
      <c r="Y169" s="876">
        <v>0</v>
      </c>
      <c r="Z169" s="875">
        <f t="shared" si="7"/>
        <v>27815600</v>
      </c>
      <c r="AA169" s="702">
        <v>2317900</v>
      </c>
      <c r="AB169" s="702">
        <v>2317900</v>
      </c>
      <c r="AC169" s="702">
        <v>2317900</v>
      </c>
      <c r="AD169" s="702">
        <v>2317900</v>
      </c>
      <c r="AE169" s="702">
        <v>2317900</v>
      </c>
      <c r="AF169" s="702">
        <v>2317900</v>
      </c>
      <c r="AG169" s="702">
        <v>2317900</v>
      </c>
      <c r="AH169" s="702">
        <v>2317900</v>
      </c>
      <c r="AI169" s="702">
        <v>2317900</v>
      </c>
      <c r="AJ169" s="702">
        <v>2317900</v>
      </c>
      <c r="AK169" s="702">
        <v>2317900</v>
      </c>
      <c r="AL169" s="702">
        <v>2318700</v>
      </c>
      <c r="AM169" s="868">
        <f t="shared" si="8"/>
        <v>27815600</v>
      </c>
      <c r="AN169" s="868">
        <f t="shared" si="9"/>
        <v>0</v>
      </c>
      <c r="AO169" s="760"/>
      <c r="AP169" s="868"/>
      <c r="AR169" s="704"/>
      <c r="AS169" s="704"/>
      <c r="AT169" s="704"/>
      <c r="AU169" s="704"/>
      <c r="AV169" s="704"/>
      <c r="AW169" s="704"/>
      <c r="AX169" s="704"/>
      <c r="AY169" s="704"/>
      <c r="AZ169" s="704"/>
      <c r="BA169" s="704"/>
      <c r="BB169" s="704"/>
      <c r="BC169" s="704"/>
      <c r="BD169" s="704"/>
      <c r="BE169" s="704"/>
      <c r="BF169" s="704"/>
      <c r="BG169" s="704"/>
      <c r="BH169" s="704"/>
      <c r="BI169" s="704"/>
      <c r="BJ169" s="704"/>
      <c r="BK169" s="704"/>
      <c r="BL169" s="704"/>
      <c r="BM169" s="704"/>
      <c r="BN169" s="704"/>
      <c r="BO169" s="704"/>
      <c r="BP169" s="704"/>
      <c r="BQ169" s="704"/>
      <c r="BR169" s="704"/>
      <c r="BS169" s="704"/>
      <c r="BT169" s="704"/>
      <c r="BU169" s="704"/>
      <c r="BV169" s="704"/>
      <c r="BW169" s="704"/>
      <c r="BX169" s="704"/>
      <c r="BY169" s="704"/>
      <c r="BZ169" s="704"/>
      <c r="CA169" s="704"/>
      <c r="CB169" s="704"/>
      <c r="CC169" s="704"/>
      <c r="CD169" s="704"/>
      <c r="CE169" s="704"/>
      <c r="CF169" s="704"/>
      <c r="CG169" s="704"/>
      <c r="CH169" s="704"/>
      <c r="CI169" s="704"/>
      <c r="CJ169" s="704"/>
      <c r="CK169" s="704"/>
      <c r="CL169" s="704"/>
      <c r="CM169" s="704"/>
      <c r="CN169" s="704"/>
      <c r="CO169" s="704"/>
      <c r="CP169" s="704"/>
      <c r="CQ169" s="704"/>
      <c r="CR169" s="704"/>
      <c r="CS169" s="704"/>
      <c r="CT169" s="704"/>
      <c r="CU169" s="704"/>
      <c r="CV169" s="704"/>
      <c r="CW169" s="704"/>
      <c r="CX169" s="704"/>
      <c r="CY169" s="704"/>
      <c r="CZ169" s="704"/>
      <c r="DA169" s="704"/>
      <c r="DB169" s="704"/>
      <c r="DC169" s="704"/>
      <c r="DD169" s="704"/>
      <c r="DE169" s="704"/>
      <c r="DF169" s="704"/>
      <c r="DG169" s="704"/>
      <c r="DH169" s="704"/>
      <c r="DI169" s="704"/>
      <c r="DJ169" s="704"/>
      <c r="DK169" s="704"/>
      <c r="DL169" s="704"/>
      <c r="DM169" s="704"/>
      <c r="DN169" s="704"/>
      <c r="DO169" s="704"/>
      <c r="DP169" s="704"/>
      <c r="DQ169" s="704"/>
      <c r="DR169" s="704"/>
      <c r="DS169" s="704"/>
      <c r="DT169" s="704"/>
      <c r="DU169" s="704"/>
      <c r="DV169" s="704"/>
      <c r="DW169" s="704"/>
      <c r="DX169" s="704"/>
      <c r="DY169" s="704"/>
      <c r="DZ169" s="704"/>
      <c r="EA169" s="704"/>
      <c r="EB169" s="704"/>
      <c r="EC169" s="704"/>
      <c r="ED169" s="704"/>
      <c r="EE169" s="704"/>
      <c r="EF169" s="704"/>
      <c r="EG169" s="704"/>
      <c r="EH169" s="704"/>
      <c r="EI169" s="704"/>
      <c r="EJ169" s="704"/>
      <c r="EK169" s="704"/>
      <c r="EL169" s="704"/>
      <c r="EM169" s="704"/>
      <c r="EN169" s="704"/>
      <c r="EO169" s="704"/>
      <c r="EP169" s="704"/>
      <c r="EQ169" s="704"/>
      <c r="ER169" s="704"/>
      <c r="ES169" s="704"/>
      <c r="ET169" s="704"/>
      <c r="EU169" s="704"/>
      <c r="EV169" s="704"/>
      <c r="EW169" s="704"/>
      <c r="EX169" s="704"/>
      <c r="EY169" s="704"/>
      <c r="EZ169" s="704"/>
      <c r="FA169" s="704"/>
      <c r="FB169" s="704"/>
      <c r="FC169" s="704"/>
      <c r="FD169" s="704"/>
      <c r="FE169" s="704"/>
      <c r="FF169" s="704"/>
      <c r="FG169" s="704"/>
      <c r="FH169" s="704"/>
      <c r="FI169" s="704"/>
      <c r="FJ169" s="704"/>
      <c r="FK169" s="704"/>
      <c r="FL169" s="704"/>
      <c r="FM169" s="704"/>
      <c r="FN169" s="704"/>
      <c r="FO169" s="704"/>
      <c r="FP169" s="704"/>
      <c r="FQ169" s="704"/>
      <c r="FR169" s="704"/>
      <c r="FS169" s="704"/>
      <c r="FT169" s="704"/>
      <c r="FU169" s="704"/>
      <c r="FV169" s="704"/>
      <c r="FW169" s="704"/>
      <c r="FX169" s="704"/>
      <c r="FY169" s="704"/>
      <c r="FZ169" s="704"/>
      <c r="GA169" s="704"/>
      <c r="GB169" s="704"/>
      <c r="GC169" s="704"/>
      <c r="GD169" s="704"/>
      <c r="GE169" s="704"/>
      <c r="GF169" s="704"/>
      <c r="GG169" s="704"/>
      <c r="GH169" s="704"/>
      <c r="GI169" s="704"/>
      <c r="GJ169" s="704"/>
      <c r="GK169" s="704"/>
      <c r="GL169" s="704"/>
      <c r="GM169" s="704"/>
      <c r="GO169" s="704"/>
      <c r="GP169" s="746"/>
      <c r="HR169" s="704"/>
      <c r="HS169" s="704"/>
      <c r="HT169" s="704"/>
      <c r="HU169" s="704"/>
      <c r="HV169" s="704"/>
      <c r="HW169" s="704"/>
      <c r="HX169" s="704"/>
      <c r="HY169" s="704"/>
      <c r="HZ169" s="704"/>
      <c r="IV169" s="704"/>
      <c r="IW169" s="704"/>
      <c r="IX169" s="878"/>
      <c r="IY169" s="878"/>
      <c r="IZ169" s="878"/>
      <c r="JA169" s="878"/>
      <c r="JB169" s="878"/>
      <c r="JC169" s="878"/>
      <c r="JD169" s="878"/>
      <c r="JE169" s="878"/>
      <c r="JF169" s="878"/>
      <c r="JG169" s="878"/>
      <c r="JH169" s="878"/>
      <c r="JI169" s="878"/>
    </row>
    <row r="170" spans="1:274" s="706" customFormat="1" ht="23.1" customHeight="1" x14ac:dyDescent="0.25">
      <c r="A170" s="691">
        <v>168</v>
      </c>
      <c r="B170" s="693" t="s">
        <v>1316</v>
      </c>
      <c r="C170" s="696">
        <v>255</v>
      </c>
      <c r="D170" s="729">
        <v>572</v>
      </c>
      <c r="E170" s="729" t="s">
        <v>1122</v>
      </c>
      <c r="F170" s="692" t="s">
        <v>1327</v>
      </c>
      <c r="G170" s="699" t="s">
        <v>1330</v>
      </c>
      <c r="H170" s="751" t="s">
        <v>1112</v>
      </c>
      <c r="I170" s="752" t="s">
        <v>1113</v>
      </c>
      <c r="J170" s="761" t="s">
        <v>1135</v>
      </c>
      <c r="K170" s="753" t="s">
        <v>1151</v>
      </c>
      <c r="L170" s="753" t="s">
        <v>1116</v>
      </c>
      <c r="M170" s="753" t="s">
        <v>1199</v>
      </c>
      <c r="N170" s="753" t="s">
        <v>1317</v>
      </c>
      <c r="O170" s="753" t="s">
        <v>1317</v>
      </c>
      <c r="P170" s="753" t="s">
        <v>1317</v>
      </c>
      <c r="Q170" s="781" t="s">
        <v>1331</v>
      </c>
      <c r="R170" s="781" t="s">
        <v>1331</v>
      </c>
      <c r="S170" s="755">
        <v>2</v>
      </c>
      <c r="T170" s="769">
        <v>2.2000000000000002</v>
      </c>
      <c r="U170" s="771">
        <v>41640</v>
      </c>
      <c r="V170" s="771">
        <v>41791</v>
      </c>
      <c r="W170" s="874">
        <v>25</v>
      </c>
      <c r="X170" s="875"/>
      <c r="Y170" s="875"/>
      <c r="Z170" s="875">
        <f t="shared" si="7"/>
        <v>0</v>
      </c>
      <c r="AA170" s="702"/>
      <c r="AB170" s="702"/>
      <c r="AC170" s="702"/>
      <c r="AD170" s="702"/>
      <c r="AE170" s="702"/>
      <c r="AF170" s="702"/>
      <c r="AG170" s="702"/>
      <c r="AH170" s="702"/>
      <c r="AI170" s="717"/>
      <c r="AJ170" s="717"/>
      <c r="AK170" s="717"/>
      <c r="AL170" s="717"/>
      <c r="AM170" s="868">
        <f t="shared" si="8"/>
        <v>0</v>
      </c>
      <c r="AN170" s="868">
        <f t="shared" si="9"/>
        <v>0</v>
      </c>
      <c r="AO170" s="760">
        <v>3500000</v>
      </c>
      <c r="AP170" s="868"/>
      <c r="FI170" s="704"/>
      <c r="FJ170" s="704"/>
      <c r="GO170" s="704"/>
      <c r="GP170" s="746"/>
      <c r="GQ170" s="704"/>
      <c r="GR170" s="704"/>
      <c r="GS170" s="704"/>
      <c r="GT170" s="704"/>
      <c r="GU170" s="704"/>
      <c r="GV170" s="704"/>
      <c r="GW170" s="704"/>
      <c r="GX170" s="704"/>
      <c r="GY170" s="704"/>
      <c r="GZ170" s="704"/>
      <c r="HA170" s="704"/>
      <c r="HB170" s="704"/>
      <c r="HC170" s="704"/>
      <c r="HD170" s="704"/>
      <c r="HE170" s="704"/>
      <c r="HF170" s="704"/>
      <c r="HG170" s="704"/>
      <c r="HH170" s="704"/>
      <c r="HI170" s="704"/>
      <c r="HJ170" s="704"/>
      <c r="HK170" s="704"/>
      <c r="HL170" s="704"/>
      <c r="HM170" s="704"/>
      <c r="HN170" s="704"/>
      <c r="HO170" s="704"/>
      <c r="HP170" s="704"/>
      <c r="HQ170" s="704"/>
      <c r="HR170" s="704"/>
      <c r="HS170" s="704"/>
      <c r="HT170" s="704"/>
      <c r="HU170" s="704"/>
      <c r="HV170" s="704"/>
      <c r="HW170" s="704"/>
      <c r="HX170" s="704"/>
      <c r="HY170" s="704"/>
      <c r="HZ170" s="704"/>
      <c r="IA170" s="704"/>
      <c r="IB170" s="704"/>
      <c r="IC170" s="704"/>
      <c r="ID170" s="704"/>
      <c r="IE170" s="704"/>
      <c r="IF170" s="704"/>
      <c r="IG170" s="704"/>
      <c r="IH170" s="704"/>
      <c r="II170" s="704"/>
      <c r="IJ170" s="704"/>
      <c r="IK170" s="704"/>
      <c r="IL170" s="704"/>
      <c r="IM170" s="704"/>
      <c r="IN170" s="704"/>
      <c r="IO170" s="704"/>
      <c r="IP170" s="704"/>
      <c r="IQ170" s="704"/>
      <c r="IR170" s="704"/>
      <c r="IS170" s="704"/>
      <c r="IT170" s="704"/>
      <c r="IU170" s="704"/>
      <c r="IX170" s="878"/>
      <c r="IY170" s="878"/>
      <c r="IZ170" s="878"/>
      <c r="JA170" s="878"/>
      <c r="JB170" s="878"/>
      <c r="JC170" s="878"/>
      <c r="JD170" s="878"/>
      <c r="JE170" s="878"/>
      <c r="JF170" s="878"/>
      <c r="JG170" s="878"/>
      <c r="JH170" s="878"/>
      <c r="JI170" s="878"/>
      <c r="JJ170" s="878"/>
      <c r="JK170" s="878"/>
      <c r="JL170" s="878"/>
      <c r="JM170" s="878"/>
      <c r="JN170" s="878"/>
    </row>
    <row r="171" spans="1:274" s="706" customFormat="1" ht="23.1" customHeight="1" x14ac:dyDescent="0.25">
      <c r="A171" s="691">
        <v>93</v>
      </c>
      <c r="B171" s="693" t="s">
        <v>1206</v>
      </c>
      <c r="C171" s="696">
        <v>224</v>
      </c>
      <c r="D171" s="697">
        <v>536</v>
      </c>
      <c r="E171" s="698">
        <v>0</v>
      </c>
      <c r="F171" s="699" t="s">
        <v>1123</v>
      </c>
      <c r="G171" s="699" t="s">
        <v>1251</v>
      </c>
      <c r="H171" s="751" t="s">
        <v>1112</v>
      </c>
      <c r="I171" s="752" t="s">
        <v>1113</v>
      </c>
      <c r="J171" s="753" t="s">
        <v>1139</v>
      </c>
      <c r="K171" s="764" t="s">
        <v>1151</v>
      </c>
      <c r="L171" s="764" t="s">
        <v>1124</v>
      </c>
      <c r="M171" s="753" t="s">
        <v>1140</v>
      </c>
      <c r="N171" s="753" t="s">
        <v>1141</v>
      </c>
      <c r="O171" s="753" t="s">
        <v>1141</v>
      </c>
      <c r="P171" s="753" t="s">
        <v>1189</v>
      </c>
      <c r="Q171" s="765" t="s">
        <v>1252</v>
      </c>
      <c r="R171" s="765" t="s">
        <v>1120</v>
      </c>
      <c r="S171" s="755">
        <v>2</v>
      </c>
      <c r="T171" s="766">
        <v>2.11</v>
      </c>
      <c r="U171" s="771">
        <v>41456</v>
      </c>
      <c r="V171" s="771">
        <v>42156</v>
      </c>
      <c r="W171" s="701">
        <v>15</v>
      </c>
      <c r="X171" s="875">
        <v>1250000</v>
      </c>
      <c r="Y171" s="876">
        <v>360700</v>
      </c>
      <c r="Z171" s="875">
        <f t="shared" si="7"/>
        <v>1610700</v>
      </c>
      <c r="AA171" s="702"/>
      <c r="AB171" s="702"/>
      <c r="AC171" s="702"/>
      <c r="AD171" s="702"/>
      <c r="AE171" s="702"/>
      <c r="AF171" s="702"/>
      <c r="AG171" s="702"/>
      <c r="AH171" s="702">
        <v>500000</v>
      </c>
      <c r="AI171" s="702">
        <v>250000</v>
      </c>
      <c r="AJ171" s="702">
        <v>250000</v>
      </c>
      <c r="AK171" s="702">
        <v>250000</v>
      </c>
      <c r="AL171" s="702">
        <v>360700</v>
      </c>
      <c r="AM171" s="868">
        <f t="shared" si="8"/>
        <v>1610700</v>
      </c>
      <c r="AN171" s="868">
        <f t="shared" si="9"/>
        <v>0</v>
      </c>
      <c r="AO171" s="760">
        <v>500000</v>
      </c>
      <c r="AP171" s="868">
        <v>500000</v>
      </c>
      <c r="AR171" s="704"/>
      <c r="AS171" s="704"/>
      <c r="AT171" s="704"/>
      <c r="AU171" s="704"/>
      <c r="AV171" s="704"/>
      <c r="AW171" s="704"/>
      <c r="AX171" s="704"/>
      <c r="AY171" s="704"/>
      <c r="AZ171" s="704"/>
      <c r="BA171" s="704"/>
      <c r="BB171" s="704"/>
      <c r="BC171" s="704"/>
      <c r="BD171" s="704"/>
      <c r="BE171" s="704"/>
      <c r="BF171" s="704"/>
      <c r="BG171" s="704"/>
      <c r="BH171" s="704"/>
      <c r="BI171" s="704"/>
      <c r="BJ171" s="704"/>
      <c r="BK171" s="704"/>
      <c r="BL171" s="704"/>
      <c r="BM171" s="704"/>
      <c r="BN171" s="704"/>
      <c r="BO171" s="704"/>
      <c r="BP171" s="704"/>
      <c r="BQ171" s="704"/>
      <c r="BR171" s="704"/>
      <c r="BS171" s="704"/>
      <c r="BT171" s="704"/>
      <c r="BU171" s="704"/>
      <c r="BV171" s="704"/>
      <c r="BW171" s="704"/>
      <c r="BX171" s="704"/>
      <c r="BY171" s="704"/>
      <c r="BZ171" s="704"/>
      <c r="CA171" s="704"/>
      <c r="CB171" s="704"/>
      <c r="CC171" s="704"/>
      <c r="CD171" s="704"/>
      <c r="CE171" s="704"/>
      <c r="CF171" s="704"/>
      <c r="CG171" s="704"/>
      <c r="CH171" s="704"/>
      <c r="CI171" s="704"/>
      <c r="CJ171" s="704"/>
      <c r="CK171" s="704"/>
      <c r="CL171" s="704"/>
      <c r="CM171" s="704"/>
      <c r="CN171" s="704"/>
      <c r="CO171" s="704"/>
      <c r="CP171" s="704"/>
      <c r="CQ171" s="704"/>
      <c r="CR171" s="704"/>
      <c r="CS171" s="704"/>
      <c r="CT171" s="704"/>
      <c r="CU171" s="704"/>
      <c r="CV171" s="704"/>
      <c r="CW171" s="704"/>
      <c r="CX171" s="704"/>
      <c r="CY171" s="704"/>
      <c r="CZ171" s="704"/>
      <c r="DA171" s="704"/>
      <c r="DB171" s="704"/>
      <c r="DC171" s="704"/>
      <c r="DD171" s="704"/>
      <c r="DE171" s="704"/>
      <c r="DF171" s="704"/>
      <c r="DG171" s="704"/>
      <c r="DH171" s="704"/>
      <c r="DI171" s="704"/>
      <c r="DJ171" s="704"/>
      <c r="DK171" s="704"/>
      <c r="DL171" s="704"/>
      <c r="DM171" s="704"/>
      <c r="DN171" s="704"/>
      <c r="DO171" s="704"/>
      <c r="DP171" s="704"/>
      <c r="DQ171" s="704"/>
      <c r="DR171" s="704"/>
      <c r="DS171" s="704"/>
      <c r="DT171" s="704"/>
      <c r="DU171" s="704"/>
      <c r="DV171" s="704"/>
      <c r="DW171" s="704"/>
      <c r="DX171" s="704"/>
      <c r="DY171" s="704"/>
      <c r="DZ171" s="704"/>
      <c r="EA171" s="704"/>
      <c r="EB171" s="704"/>
      <c r="EC171" s="704"/>
      <c r="ED171" s="704"/>
      <c r="EE171" s="704"/>
      <c r="EF171" s="704"/>
      <c r="EG171" s="704"/>
      <c r="EH171" s="704"/>
      <c r="EI171" s="704"/>
      <c r="EJ171" s="704"/>
      <c r="EK171" s="704"/>
      <c r="EL171" s="704"/>
      <c r="EM171" s="704"/>
      <c r="EN171" s="704"/>
      <c r="EO171" s="704"/>
      <c r="EP171" s="704"/>
      <c r="EQ171" s="704"/>
      <c r="ER171" s="704"/>
      <c r="ES171" s="704"/>
      <c r="ET171" s="704"/>
      <c r="EU171" s="704"/>
      <c r="FI171" s="704"/>
      <c r="FJ171" s="704"/>
      <c r="GO171" s="704"/>
      <c r="GP171" s="746"/>
      <c r="GQ171" s="704"/>
      <c r="GR171" s="704"/>
      <c r="GS171" s="704"/>
      <c r="GT171" s="704"/>
      <c r="GU171" s="704"/>
      <c r="GV171" s="704"/>
      <c r="GW171" s="704"/>
      <c r="GX171" s="704"/>
      <c r="GY171" s="704"/>
      <c r="GZ171" s="704"/>
      <c r="HA171" s="704"/>
      <c r="HB171" s="704"/>
      <c r="HC171" s="704"/>
      <c r="HD171" s="704"/>
      <c r="HE171" s="704"/>
      <c r="HF171" s="704"/>
      <c r="HG171" s="704"/>
      <c r="HH171" s="704"/>
      <c r="HI171" s="704"/>
      <c r="HJ171" s="704"/>
      <c r="HK171" s="704"/>
      <c r="HL171" s="704"/>
      <c r="HM171" s="704"/>
      <c r="HN171" s="704"/>
      <c r="HO171" s="704"/>
      <c r="HP171" s="704"/>
      <c r="HQ171" s="704"/>
      <c r="JA171" s="878"/>
      <c r="JB171" s="878"/>
      <c r="JC171" s="878"/>
      <c r="JD171" s="878"/>
      <c r="JE171" s="878"/>
      <c r="JF171" s="878"/>
      <c r="JG171" s="878"/>
      <c r="JH171" s="878"/>
      <c r="JI171" s="878"/>
      <c r="JJ171" s="878"/>
      <c r="JK171" s="878"/>
      <c r="JL171" s="878"/>
      <c r="JM171" s="878"/>
      <c r="JN171" s="878"/>
    </row>
    <row r="172" spans="1:274" s="706" customFormat="1" ht="23.1" customHeight="1" x14ac:dyDescent="0.25">
      <c r="A172" s="691">
        <v>20</v>
      </c>
      <c r="B172" s="693" t="s">
        <v>1154</v>
      </c>
      <c r="C172" s="708">
        <v>205</v>
      </c>
      <c r="D172" s="709">
        <v>536</v>
      </c>
      <c r="E172" s="707">
        <v>28</v>
      </c>
      <c r="F172" s="699" t="s">
        <v>1123</v>
      </c>
      <c r="G172" s="715" t="s">
        <v>1486</v>
      </c>
      <c r="H172" s="767" t="s">
        <v>1112</v>
      </c>
      <c r="I172" s="752" t="s">
        <v>1113</v>
      </c>
      <c r="J172" s="753" t="s">
        <v>1139</v>
      </c>
      <c r="K172" s="753" t="s">
        <v>1115</v>
      </c>
      <c r="L172" s="753" t="s">
        <v>1124</v>
      </c>
      <c r="M172" s="753" t="s">
        <v>1140</v>
      </c>
      <c r="N172" s="753" t="s">
        <v>1155</v>
      </c>
      <c r="O172" s="753" t="s">
        <v>1155</v>
      </c>
      <c r="P172" s="753" t="s">
        <v>1156</v>
      </c>
      <c r="Q172" s="765" t="s">
        <v>1163</v>
      </c>
      <c r="R172" s="765" t="s">
        <v>1120</v>
      </c>
      <c r="S172" s="755">
        <v>1</v>
      </c>
      <c r="T172" s="763">
        <v>1.3</v>
      </c>
      <c r="U172" s="757">
        <v>41091</v>
      </c>
      <c r="V172" s="758">
        <v>42156</v>
      </c>
      <c r="W172" s="874">
        <v>5</v>
      </c>
      <c r="X172" s="875"/>
      <c r="Y172" s="876">
        <v>19700</v>
      </c>
      <c r="Z172" s="875">
        <f t="shared" si="7"/>
        <v>19700</v>
      </c>
      <c r="AA172" s="691"/>
      <c r="AB172" s="691"/>
      <c r="AC172" s="702">
        <v>19700</v>
      </c>
      <c r="AD172" s="691"/>
      <c r="AE172" s="691"/>
      <c r="AF172" s="691"/>
      <c r="AG172" s="691"/>
      <c r="AH172" s="691"/>
      <c r="AI172" s="691"/>
      <c r="AJ172" s="691"/>
      <c r="AK172" s="691"/>
      <c r="AL172" s="691"/>
      <c r="AM172" s="868">
        <f t="shared" si="8"/>
        <v>19700</v>
      </c>
      <c r="AN172" s="868">
        <f t="shared" si="9"/>
        <v>0</v>
      </c>
      <c r="AO172" s="691"/>
      <c r="AP172" s="868"/>
      <c r="AR172" s="704"/>
      <c r="AS172" s="704"/>
      <c r="AT172" s="704"/>
      <c r="AU172" s="704"/>
      <c r="AV172" s="704"/>
      <c r="AW172" s="704"/>
      <c r="AX172" s="704"/>
      <c r="AY172" s="704"/>
      <c r="AZ172" s="704"/>
      <c r="BA172" s="704"/>
      <c r="BB172" s="704"/>
      <c r="BC172" s="704"/>
      <c r="BD172" s="704"/>
      <c r="BE172" s="704"/>
      <c r="BF172" s="704"/>
      <c r="BG172" s="704"/>
      <c r="BH172" s="704"/>
      <c r="BI172" s="704"/>
      <c r="BJ172" s="704"/>
      <c r="BK172" s="704"/>
      <c r="BL172" s="704"/>
      <c r="BM172" s="704"/>
      <c r="BN172" s="704"/>
      <c r="BO172" s="704"/>
      <c r="BP172" s="704"/>
      <c r="BQ172" s="704"/>
      <c r="BR172" s="704"/>
      <c r="BS172" s="704"/>
      <c r="BT172" s="704"/>
      <c r="BU172" s="704"/>
      <c r="BV172" s="704"/>
      <c r="BW172" s="704"/>
      <c r="BX172" s="704"/>
      <c r="BY172" s="704"/>
      <c r="BZ172" s="704"/>
      <c r="CA172" s="704"/>
      <c r="CB172" s="704"/>
      <c r="CC172" s="704"/>
      <c r="CD172" s="704"/>
      <c r="CE172" s="704"/>
      <c r="CF172" s="704"/>
      <c r="CG172" s="704"/>
      <c r="CH172" s="704"/>
      <c r="CI172" s="704"/>
      <c r="CJ172" s="704"/>
      <c r="CK172" s="704"/>
      <c r="CL172" s="704"/>
      <c r="CM172" s="704"/>
      <c r="CN172" s="704"/>
      <c r="CO172" s="704"/>
      <c r="CP172" s="704"/>
      <c r="CQ172" s="704"/>
      <c r="CR172" s="704"/>
      <c r="CS172" s="704"/>
      <c r="CT172" s="704"/>
      <c r="CU172" s="704"/>
      <c r="CV172" s="704"/>
      <c r="CW172" s="704"/>
      <c r="CX172" s="704"/>
      <c r="CY172" s="704"/>
      <c r="CZ172" s="704"/>
      <c r="DA172" s="704"/>
      <c r="DB172" s="704"/>
      <c r="DC172" s="704"/>
      <c r="DD172" s="704"/>
      <c r="DE172" s="704"/>
      <c r="DF172" s="704"/>
      <c r="DG172" s="704"/>
      <c r="DH172" s="704"/>
      <c r="DI172" s="704"/>
      <c r="DJ172" s="704"/>
      <c r="DK172" s="704"/>
      <c r="DL172" s="704"/>
      <c r="DM172" s="704"/>
      <c r="DN172" s="704"/>
      <c r="DO172" s="704"/>
      <c r="DP172" s="704"/>
      <c r="DQ172" s="704"/>
      <c r="DR172" s="704"/>
      <c r="DS172" s="704"/>
      <c r="DT172" s="704"/>
      <c r="DU172" s="704"/>
      <c r="DV172" s="704"/>
      <c r="DW172" s="704"/>
      <c r="DX172" s="704"/>
      <c r="DY172" s="704"/>
      <c r="DZ172" s="704"/>
      <c r="EA172" s="704"/>
      <c r="EB172" s="704"/>
      <c r="EC172" s="704"/>
      <c r="ED172" s="704"/>
      <c r="EE172" s="704"/>
      <c r="EF172" s="704"/>
      <c r="EG172" s="704"/>
      <c r="EH172" s="704"/>
      <c r="EI172" s="704"/>
      <c r="EJ172" s="704"/>
      <c r="EK172" s="704"/>
      <c r="EL172" s="704"/>
      <c r="EM172" s="704"/>
      <c r="EN172" s="704"/>
      <c r="EO172" s="704"/>
      <c r="EP172" s="704"/>
      <c r="EQ172" s="704"/>
      <c r="ER172" s="704"/>
      <c r="ES172" s="704"/>
      <c r="ET172" s="704"/>
      <c r="EU172" s="704"/>
      <c r="EV172" s="704"/>
      <c r="EW172" s="704"/>
      <c r="EX172" s="704"/>
      <c r="EY172" s="704"/>
      <c r="EZ172" s="704"/>
      <c r="FA172" s="704"/>
      <c r="FB172" s="704"/>
      <c r="FC172" s="704"/>
      <c r="FD172" s="704"/>
      <c r="FE172" s="704"/>
      <c r="FF172" s="704"/>
      <c r="FG172" s="704"/>
      <c r="FH172" s="879"/>
      <c r="FI172" s="704"/>
      <c r="FJ172" s="704"/>
      <c r="FK172" s="879"/>
      <c r="FL172" s="879"/>
      <c r="FM172" s="879"/>
      <c r="FN172" s="879"/>
      <c r="FO172" s="879"/>
      <c r="FP172" s="879"/>
      <c r="FQ172" s="879"/>
      <c r="FR172" s="879"/>
      <c r="FS172" s="879"/>
      <c r="FT172" s="879"/>
      <c r="FU172" s="879"/>
      <c r="FV172" s="879"/>
      <c r="FW172" s="879"/>
      <c r="FX172" s="879"/>
      <c r="FY172" s="879"/>
      <c r="FZ172" s="879"/>
      <c r="GA172" s="879"/>
      <c r="GB172" s="879"/>
      <c r="GC172" s="879"/>
      <c r="GD172" s="879"/>
      <c r="GE172" s="879"/>
      <c r="GF172" s="879"/>
      <c r="GG172" s="879"/>
      <c r="GH172" s="879"/>
      <c r="GI172" s="879"/>
      <c r="GJ172" s="879"/>
      <c r="GK172" s="879"/>
      <c r="GL172" s="879"/>
      <c r="GM172" s="879"/>
      <c r="GN172" s="704"/>
      <c r="GO172" s="704"/>
      <c r="GP172" s="878"/>
      <c r="GQ172" s="878"/>
      <c r="GR172" s="878"/>
      <c r="GS172" s="878"/>
      <c r="GT172" s="878"/>
      <c r="GU172" s="878"/>
      <c r="GV172" s="878"/>
      <c r="GW172" s="878"/>
      <c r="GX172" s="878"/>
      <c r="GY172" s="878"/>
      <c r="GZ172" s="878"/>
      <c r="HA172" s="878"/>
      <c r="HB172" s="878"/>
      <c r="HC172" s="878"/>
      <c r="HD172" s="878"/>
      <c r="HE172" s="878"/>
      <c r="HF172" s="878"/>
      <c r="HG172" s="878"/>
      <c r="HH172" s="878"/>
      <c r="HI172" s="878"/>
      <c r="HJ172" s="878"/>
      <c r="HK172" s="878"/>
      <c r="HL172" s="878"/>
      <c r="HM172" s="878"/>
      <c r="HN172" s="878"/>
      <c r="HO172" s="878"/>
      <c r="HP172" s="878"/>
      <c r="HQ172" s="878"/>
      <c r="HR172" s="878"/>
      <c r="HS172" s="878"/>
      <c r="HT172" s="878"/>
      <c r="HU172" s="878"/>
      <c r="HV172" s="878"/>
      <c r="HW172" s="878"/>
      <c r="HX172" s="878"/>
      <c r="HY172" s="878"/>
      <c r="HZ172" s="878"/>
      <c r="IA172" s="878"/>
      <c r="IB172" s="878"/>
      <c r="IC172" s="878"/>
      <c r="ID172" s="878"/>
      <c r="IE172" s="878"/>
      <c r="IF172" s="878"/>
      <c r="IG172" s="878"/>
      <c r="IH172" s="878"/>
      <c r="II172" s="878"/>
      <c r="IJ172" s="878"/>
      <c r="IK172" s="878"/>
      <c r="IL172" s="878"/>
      <c r="IM172" s="878"/>
      <c r="IN172" s="878"/>
      <c r="IO172" s="878"/>
      <c r="IP172" s="878"/>
      <c r="IQ172" s="878"/>
      <c r="IR172" s="878"/>
      <c r="IS172" s="878"/>
      <c r="IT172" s="878"/>
      <c r="IU172" s="878"/>
      <c r="IV172" s="878"/>
      <c r="IW172" s="878"/>
      <c r="IX172" s="704"/>
      <c r="IY172" s="704"/>
      <c r="IZ172" s="704"/>
    </row>
    <row r="173" spans="1:274" s="706" customFormat="1" ht="23.1" customHeight="1" x14ac:dyDescent="0.25">
      <c r="A173" s="691">
        <v>21</v>
      </c>
      <c r="B173" s="693" t="s">
        <v>1154</v>
      </c>
      <c r="C173" s="696">
        <v>205</v>
      </c>
      <c r="D173" s="697">
        <v>536</v>
      </c>
      <c r="E173" s="707">
        <v>31</v>
      </c>
      <c r="F173" s="699" t="s">
        <v>1123</v>
      </c>
      <c r="G173" s="700" t="s">
        <v>1126</v>
      </c>
      <c r="H173" s="751" t="s">
        <v>1112</v>
      </c>
      <c r="I173" s="767" t="s">
        <v>1113</v>
      </c>
      <c r="J173" s="753" t="s">
        <v>1139</v>
      </c>
      <c r="K173" s="753" t="s">
        <v>1115</v>
      </c>
      <c r="L173" s="753" t="s">
        <v>1124</v>
      </c>
      <c r="M173" s="753" t="s">
        <v>1140</v>
      </c>
      <c r="N173" s="753" t="s">
        <v>1155</v>
      </c>
      <c r="O173" s="753" t="s">
        <v>1155</v>
      </c>
      <c r="P173" s="753" t="s">
        <v>1156</v>
      </c>
      <c r="Q173" s="765" t="s">
        <v>1163</v>
      </c>
      <c r="R173" s="765" t="s">
        <v>1120</v>
      </c>
      <c r="S173" s="755">
        <v>1</v>
      </c>
      <c r="T173" s="763">
        <v>1.3</v>
      </c>
      <c r="U173" s="771">
        <v>41456</v>
      </c>
      <c r="V173" s="758">
        <v>42156</v>
      </c>
      <c r="W173" s="701">
        <v>5</v>
      </c>
      <c r="X173" s="875">
        <v>130000</v>
      </c>
      <c r="Y173" s="877"/>
      <c r="Z173" s="875">
        <f t="shared" si="7"/>
        <v>130000</v>
      </c>
      <c r="AA173" s="702"/>
      <c r="AB173" s="702"/>
      <c r="AC173" s="702"/>
      <c r="AD173" s="702"/>
      <c r="AE173" s="702"/>
      <c r="AF173" s="702"/>
      <c r="AG173" s="702"/>
      <c r="AH173" s="702"/>
      <c r="AI173" s="691"/>
      <c r="AJ173" s="691">
        <v>130000</v>
      </c>
      <c r="AK173" s="691"/>
      <c r="AL173" s="691"/>
      <c r="AM173" s="868">
        <f t="shared" si="8"/>
        <v>130000</v>
      </c>
      <c r="AN173" s="868">
        <f t="shared" si="9"/>
        <v>0</v>
      </c>
      <c r="AO173" s="760">
        <v>150000</v>
      </c>
      <c r="AP173" s="868">
        <v>500000</v>
      </c>
      <c r="AR173" s="704"/>
      <c r="AS173" s="704"/>
      <c r="AT173" s="704"/>
      <c r="AU173" s="704"/>
      <c r="AV173" s="704"/>
      <c r="AW173" s="704"/>
      <c r="AX173" s="704"/>
      <c r="AY173" s="704"/>
      <c r="AZ173" s="704"/>
      <c r="BA173" s="704"/>
      <c r="BB173" s="704"/>
      <c r="BC173" s="704"/>
      <c r="BD173" s="704"/>
      <c r="BE173" s="704"/>
      <c r="BF173" s="704"/>
      <c r="BG173" s="704"/>
      <c r="BH173" s="704"/>
      <c r="BI173" s="704"/>
      <c r="BJ173" s="704"/>
      <c r="BK173" s="704"/>
      <c r="BL173" s="704"/>
      <c r="BM173" s="704"/>
      <c r="BN173" s="704"/>
      <c r="BO173" s="704"/>
      <c r="BP173" s="704"/>
      <c r="BQ173" s="704"/>
      <c r="BR173" s="704"/>
      <c r="BS173" s="704"/>
      <c r="BT173" s="704"/>
      <c r="BU173" s="704"/>
      <c r="BV173" s="704"/>
      <c r="BW173" s="704"/>
      <c r="BX173" s="704"/>
      <c r="BY173" s="704"/>
      <c r="BZ173" s="704"/>
      <c r="CA173" s="704"/>
      <c r="CB173" s="704"/>
      <c r="CC173" s="704"/>
      <c r="CD173" s="704"/>
      <c r="CE173" s="704"/>
      <c r="CF173" s="704"/>
      <c r="CG173" s="704"/>
      <c r="CH173" s="704"/>
      <c r="CI173" s="704"/>
      <c r="CJ173" s="704"/>
      <c r="CK173" s="704"/>
      <c r="CL173" s="704"/>
      <c r="CM173" s="704"/>
      <c r="CN173" s="704"/>
      <c r="CO173" s="704"/>
      <c r="CP173" s="704"/>
      <c r="CQ173" s="704"/>
      <c r="CR173" s="704"/>
      <c r="CS173" s="704"/>
      <c r="CT173" s="704"/>
      <c r="CU173" s="704"/>
      <c r="CV173" s="704"/>
      <c r="CW173" s="704"/>
      <c r="CX173" s="704"/>
      <c r="CY173" s="704"/>
      <c r="CZ173" s="704"/>
      <c r="DA173" s="704"/>
      <c r="DB173" s="704"/>
      <c r="DC173" s="704"/>
      <c r="DD173" s="704"/>
      <c r="DE173" s="704"/>
      <c r="DF173" s="704"/>
      <c r="DG173" s="704"/>
      <c r="DH173" s="704"/>
      <c r="DI173" s="704"/>
      <c r="DJ173" s="704"/>
      <c r="DK173" s="704"/>
      <c r="DL173" s="704"/>
      <c r="DM173" s="704"/>
      <c r="DN173" s="704"/>
      <c r="DO173" s="704"/>
      <c r="DP173" s="704"/>
      <c r="DQ173" s="704"/>
      <c r="DR173" s="704"/>
      <c r="DS173" s="704"/>
      <c r="DT173" s="704"/>
      <c r="DU173" s="704"/>
      <c r="DV173" s="704"/>
      <c r="DW173" s="704"/>
      <c r="DX173" s="704"/>
      <c r="DY173" s="704"/>
      <c r="DZ173" s="704"/>
      <c r="EA173" s="704"/>
      <c r="EB173" s="704"/>
      <c r="EC173" s="704"/>
      <c r="ED173" s="704"/>
      <c r="EE173" s="704"/>
      <c r="EF173" s="704"/>
      <c r="EG173" s="704"/>
      <c r="EH173" s="704"/>
      <c r="EI173" s="704"/>
      <c r="EJ173" s="704"/>
      <c r="EK173" s="704"/>
      <c r="EL173" s="704"/>
      <c r="EM173" s="704"/>
      <c r="EN173" s="704"/>
      <c r="EO173" s="704"/>
      <c r="EP173" s="704"/>
      <c r="EQ173" s="704"/>
      <c r="ER173" s="704"/>
      <c r="ES173" s="704"/>
      <c r="ET173" s="704"/>
      <c r="EU173" s="704"/>
      <c r="EV173" s="704"/>
      <c r="EW173" s="704"/>
      <c r="EX173" s="704"/>
      <c r="EY173" s="704"/>
      <c r="EZ173" s="704"/>
      <c r="FA173" s="704"/>
      <c r="FB173" s="704"/>
      <c r="FC173" s="704"/>
      <c r="FD173" s="704"/>
      <c r="FE173" s="704"/>
      <c r="FF173" s="704"/>
      <c r="FG173" s="704"/>
      <c r="FI173" s="704"/>
      <c r="FJ173" s="704"/>
      <c r="FK173" s="711"/>
      <c r="FL173" s="711"/>
      <c r="FM173" s="711"/>
      <c r="FN173" s="711"/>
      <c r="FO173" s="711"/>
      <c r="FP173" s="711"/>
      <c r="FQ173" s="711"/>
      <c r="FR173" s="711"/>
      <c r="FS173" s="711"/>
      <c r="FT173" s="711"/>
      <c r="FU173" s="711"/>
      <c r="FV173" s="711"/>
      <c r="FW173" s="711"/>
      <c r="FX173" s="711"/>
      <c r="FY173" s="711"/>
      <c r="FZ173" s="711"/>
      <c r="GA173" s="711"/>
      <c r="GB173" s="711"/>
      <c r="GC173" s="711"/>
      <c r="GD173" s="711"/>
      <c r="GE173" s="711"/>
      <c r="GF173" s="711"/>
      <c r="GG173" s="711"/>
      <c r="GH173" s="711"/>
      <c r="GI173" s="711"/>
      <c r="GJ173" s="711"/>
      <c r="GK173" s="711"/>
      <c r="GL173" s="711"/>
      <c r="GM173" s="711"/>
      <c r="GN173" s="704"/>
      <c r="GO173" s="704"/>
      <c r="GP173" s="746"/>
      <c r="GQ173" s="704"/>
      <c r="GR173" s="704"/>
      <c r="GS173" s="704"/>
      <c r="GT173" s="704"/>
      <c r="GU173" s="704"/>
      <c r="GV173" s="704"/>
      <c r="GW173" s="704"/>
      <c r="GX173" s="704"/>
      <c r="GY173" s="704"/>
      <c r="GZ173" s="704"/>
      <c r="HA173" s="704"/>
      <c r="HB173" s="704"/>
      <c r="HC173" s="704"/>
      <c r="HD173" s="704"/>
      <c r="HE173" s="704"/>
      <c r="HF173" s="704"/>
      <c r="HG173" s="704"/>
      <c r="HH173" s="704"/>
      <c r="HI173" s="704"/>
      <c r="HJ173" s="704"/>
      <c r="HK173" s="704"/>
      <c r="HL173" s="704"/>
      <c r="HM173" s="704"/>
      <c r="HN173" s="704"/>
      <c r="HO173" s="704"/>
      <c r="HP173" s="704"/>
      <c r="HQ173" s="704"/>
      <c r="HR173" s="704"/>
      <c r="HS173" s="704"/>
      <c r="HT173" s="704"/>
      <c r="HU173" s="704"/>
      <c r="HV173" s="704"/>
      <c r="HW173" s="704"/>
      <c r="HX173" s="704"/>
      <c r="HY173" s="704"/>
      <c r="HZ173" s="704"/>
      <c r="IA173" s="704"/>
      <c r="IB173" s="704"/>
      <c r="IC173" s="704"/>
      <c r="ID173" s="704"/>
      <c r="IE173" s="704"/>
      <c r="IF173" s="704"/>
      <c r="IG173" s="704"/>
      <c r="IH173" s="704"/>
      <c r="II173" s="704"/>
      <c r="IJ173" s="704"/>
      <c r="IK173" s="704"/>
      <c r="IL173" s="704"/>
      <c r="IM173" s="704"/>
      <c r="IN173" s="704"/>
      <c r="IO173" s="704"/>
      <c r="IP173" s="704"/>
      <c r="IQ173" s="704"/>
      <c r="IR173" s="704"/>
      <c r="IS173" s="704"/>
      <c r="IT173" s="704"/>
      <c r="IU173" s="704"/>
      <c r="IV173" s="704"/>
      <c r="IW173" s="704"/>
      <c r="IX173" s="704"/>
      <c r="IY173" s="704"/>
      <c r="IZ173" s="704"/>
      <c r="JA173" s="878"/>
      <c r="JB173" s="878"/>
      <c r="JC173" s="878"/>
      <c r="JD173" s="878"/>
      <c r="JE173" s="878"/>
      <c r="JF173" s="878"/>
      <c r="JG173" s="878"/>
      <c r="JH173" s="878"/>
    </row>
    <row r="174" spans="1:274" s="706" customFormat="1" ht="23.1" customHeight="1" x14ac:dyDescent="0.25">
      <c r="A174" s="691">
        <v>126</v>
      </c>
      <c r="B174" s="693" t="s">
        <v>1206</v>
      </c>
      <c r="C174" s="696">
        <v>242</v>
      </c>
      <c r="D174" s="697">
        <v>532</v>
      </c>
      <c r="E174" s="698">
        <v>29</v>
      </c>
      <c r="F174" s="699" t="s">
        <v>1235</v>
      </c>
      <c r="G174" s="699" t="s">
        <v>1265</v>
      </c>
      <c r="H174" s="751" t="s">
        <v>1112</v>
      </c>
      <c r="I174" s="752" t="s">
        <v>1113</v>
      </c>
      <c r="J174" s="753" t="s">
        <v>1139</v>
      </c>
      <c r="K174" s="777" t="s">
        <v>1151</v>
      </c>
      <c r="L174" s="777" t="s">
        <v>1124</v>
      </c>
      <c r="M174" s="753" t="s">
        <v>1140</v>
      </c>
      <c r="N174" s="753" t="s">
        <v>1141</v>
      </c>
      <c r="O174" s="753" t="s">
        <v>1189</v>
      </c>
      <c r="P174" s="753" t="s">
        <v>1259</v>
      </c>
      <c r="Q174" s="765" t="s">
        <v>1163</v>
      </c>
      <c r="R174" s="765" t="s">
        <v>1120</v>
      </c>
      <c r="S174" s="755">
        <v>2</v>
      </c>
      <c r="T174" s="766">
        <v>2.11</v>
      </c>
      <c r="U174" s="771">
        <v>41456</v>
      </c>
      <c r="V174" s="771">
        <v>41791</v>
      </c>
      <c r="W174" s="701">
        <v>15</v>
      </c>
      <c r="X174" s="875">
        <v>150000</v>
      </c>
      <c r="Y174" s="876"/>
      <c r="Z174" s="875">
        <f t="shared" si="7"/>
        <v>150000</v>
      </c>
      <c r="AA174" s="749"/>
      <c r="AB174" s="749"/>
      <c r="AC174" s="749"/>
      <c r="AD174" s="750">
        <v>150000</v>
      </c>
      <c r="AE174" s="750"/>
      <c r="AF174" s="749"/>
      <c r="AG174" s="749"/>
      <c r="AH174" s="749"/>
      <c r="AI174" s="749"/>
      <c r="AJ174" s="749"/>
      <c r="AK174" s="749"/>
      <c r="AL174" s="749"/>
      <c r="AM174" s="868">
        <f t="shared" si="8"/>
        <v>150000</v>
      </c>
      <c r="AN174" s="868">
        <f t="shared" si="9"/>
        <v>0</v>
      </c>
      <c r="AO174" s="760">
        <v>150000</v>
      </c>
      <c r="AP174" s="941">
        <v>150000</v>
      </c>
      <c r="AR174" s="703"/>
      <c r="AS174" s="703"/>
      <c r="AT174" s="703"/>
      <c r="AU174" s="703"/>
      <c r="FW174" s="704"/>
      <c r="FX174" s="704"/>
      <c r="FY174" s="704"/>
      <c r="FZ174" s="704"/>
      <c r="GA174" s="704"/>
      <c r="GB174" s="704"/>
      <c r="GC174" s="704"/>
      <c r="GD174" s="704"/>
      <c r="GE174" s="704"/>
      <c r="GF174" s="704"/>
      <c r="GG174" s="704"/>
      <c r="GH174" s="704"/>
      <c r="HO174" s="704"/>
      <c r="HP174" s="704"/>
      <c r="HQ174" s="746"/>
      <c r="IA174" s="704"/>
      <c r="IB174" s="704"/>
      <c r="IC174" s="704"/>
      <c r="ID174" s="704"/>
      <c r="IE174" s="704"/>
      <c r="IF174" s="704"/>
      <c r="IG174" s="704"/>
      <c r="IH174" s="704"/>
      <c r="II174" s="704"/>
      <c r="IJ174" s="704"/>
      <c r="IK174" s="704"/>
      <c r="IL174" s="704"/>
      <c r="IM174" s="704"/>
      <c r="IN174" s="704"/>
      <c r="IO174" s="704"/>
      <c r="IP174" s="704"/>
      <c r="IQ174" s="704"/>
      <c r="IR174" s="704"/>
      <c r="IS174" s="704"/>
      <c r="IT174" s="704"/>
      <c r="IU174" s="704"/>
      <c r="IV174" s="704"/>
      <c r="IW174" s="704"/>
      <c r="IX174" s="878"/>
      <c r="IY174" s="878"/>
      <c r="IZ174" s="878"/>
      <c r="JA174" s="814"/>
      <c r="JB174" s="814"/>
      <c r="JC174" s="814"/>
      <c r="JD174" s="814"/>
      <c r="JE174" s="814"/>
      <c r="JF174" s="814"/>
      <c r="JG174" s="814"/>
      <c r="JH174" s="814"/>
      <c r="JI174" s="878"/>
      <c r="JJ174" s="878"/>
      <c r="JK174" s="878"/>
      <c r="JL174" s="878"/>
      <c r="JM174" s="878"/>
      <c r="JN174" s="878"/>
    </row>
    <row r="175" spans="1:274" s="706" customFormat="1" ht="23.1" customHeight="1" x14ac:dyDescent="0.25">
      <c r="A175" s="691">
        <v>222</v>
      </c>
      <c r="B175" s="693" t="s">
        <v>1154</v>
      </c>
      <c r="C175" s="696">
        <v>205</v>
      </c>
      <c r="D175" s="697">
        <v>636</v>
      </c>
      <c r="E175" s="707" t="s">
        <v>1122</v>
      </c>
      <c r="F175" s="699" t="s">
        <v>1123</v>
      </c>
      <c r="G175" s="700" t="s">
        <v>1165</v>
      </c>
      <c r="H175" s="751" t="s">
        <v>1127</v>
      </c>
      <c r="I175" s="767" t="s">
        <v>1113</v>
      </c>
      <c r="J175" s="753" t="s">
        <v>1139</v>
      </c>
      <c r="K175" s="753" t="s">
        <v>1115</v>
      </c>
      <c r="L175" s="753" t="s">
        <v>1116</v>
      </c>
      <c r="M175" s="753" t="s">
        <v>1140</v>
      </c>
      <c r="N175" s="753" t="s">
        <v>1155</v>
      </c>
      <c r="O175" s="753" t="s">
        <v>1155</v>
      </c>
      <c r="P175" s="753" t="s">
        <v>1156</v>
      </c>
      <c r="Q175" s="765" t="s">
        <v>1163</v>
      </c>
      <c r="R175" s="765" t="s">
        <v>1120</v>
      </c>
      <c r="S175" s="755">
        <v>1</v>
      </c>
      <c r="T175" s="763">
        <v>1.3</v>
      </c>
      <c r="U175" s="757">
        <v>41456</v>
      </c>
      <c r="V175" s="758">
        <v>42156</v>
      </c>
      <c r="W175" s="701">
        <v>5</v>
      </c>
      <c r="X175" s="875"/>
      <c r="Y175" s="877"/>
      <c r="Z175" s="875">
        <f t="shared" si="7"/>
        <v>0</v>
      </c>
      <c r="AA175" s="702"/>
      <c r="AB175" s="702"/>
      <c r="AC175" s="702"/>
      <c r="AD175" s="702"/>
      <c r="AE175" s="702"/>
      <c r="AF175" s="702"/>
      <c r="AG175" s="702"/>
      <c r="AH175" s="702"/>
      <c r="AI175" s="691"/>
      <c r="AJ175" s="691"/>
      <c r="AK175" s="691"/>
      <c r="AL175" s="691"/>
      <c r="AM175" s="868">
        <f t="shared" si="8"/>
        <v>0</v>
      </c>
      <c r="AN175" s="868">
        <f t="shared" si="9"/>
        <v>0</v>
      </c>
      <c r="AO175" s="760"/>
      <c r="AP175" s="868">
        <v>1100000</v>
      </c>
      <c r="AR175" s="704"/>
      <c r="AS175" s="704"/>
      <c r="AT175" s="704"/>
      <c r="AU175" s="704"/>
      <c r="AV175" s="704"/>
      <c r="AW175" s="704"/>
      <c r="AX175" s="704"/>
      <c r="AY175" s="704"/>
      <c r="AZ175" s="704"/>
      <c r="BA175" s="704"/>
      <c r="BB175" s="704"/>
      <c r="BC175" s="704"/>
      <c r="BD175" s="704"/>
      <c r="BE175" s="704"/>
      <c r="BF175" s="704"/>
      <c r="BG175" s="704"/>
      <c r="BH175" s="704"/>
      <c r="BI175" s="704"/>
      <c r="BJ175" s="704"/>
      <c r="BK175" s="704"/>
      <c r="BL175" s="704"/>
      <c r="BM175" s="704"/>
      <c r="BN175" s="704"/>
      <c r="BO175" s="704"/>
      <c r="BP175" s="704"/>
      <c r="BQ175" s="704"/>
      <c r="BR175" s="704"/>
      <c r="BS175" s="704"/>
      <c r="BT175" s="704"/>
      <c r="BU175" s="704"/>
      <c r="BV175" s="704"/>
      <c r="BW175" s="704"/>
      <c r="BX175" s="704"/>
      <c r="BY175" s="704"/>
      <c r="BZ175" s="704"/>
      <c r="CA175" s="704"/>
      <c r="CB175" s="704"/>
      <c r="CC175" s="704"/>
      <c r="CD175" s="704"/>
      <c r="CE175" s="704"/>
      <c r="CF175" s="704"/>
      <c r="CG175" s="704"/>
      <c r="CH175" s="704"/>
      <c r="CI175" s="704"/>
      <c r="CJ175" s="704"/>
      <c r="CK175" s="704"/>
      <c r="CL175" s="704"/>
      <c r="CM175" s="704"/>
      <c r="CN175" s="704"/>
      <c r="CO175" s="704"/>
      <c r="CP175" s="704"/>
      <c r="CQ175" s="704"/>
      <c r="CR175" s="704"/>
      <c r="CS175" s="704"/>
      <c r="CT175" s="704"/>
      <c r="CU175" s="704"/>
      <c r="CV175" s="704"/>
      <c r="CW175" s="704"/>
      <c r="CX175" s="704"/>
      <c r="CY175" s="704"/>
      <c r="CZ175" s="704"/>
      <c r="DA175" s="704"/>
      <c r="DB175" s="704"/>
      <c r="DC175" s="704"/>
      <c r="DD175" s="704"/>
      <c r="DE175" s="704"/>
      <c r="DF175" s="704"/>
      <c r="DG175" s="704"/>
      <c r="DH175" s="704"/>
      <c r="DI175" s="704"/>
      <c r="DJ175" s="704"/>
      <c r="DK175" s="704"/>
      <c r="DL175" s="704"/>
      <c r="DM175" s="704"/>
      <c r="DN175" s="704"/>
      <c r="DO175" s="704"/>
      <c r="DP175" s="704"/>
      <c r="DQ175" s="704"/>
      <c r="DR175" s="704"/>
      <c r="DS175" s="704"/>
      <c r="DT175" s="704"/>
      <c r="DU175" s="704"/>
      <c r="DV175" s="704"/>
      <c r="DW175" s="704"/>
      <c r="DX175" s="704"/>
      <c r="DY175" s="704"/>
      <c r="DZ175" s="704"/>
      <c r="EA175" s="704"/>
      <c r="EB175" s="704"/>
      <c r="EC175" s="704"/>
      <c r="ED175" s="704"/>
      <c r="EE175" s="704"/>
      <c r="EF175" s="704"/>
      <c r="EG175" s="704"/>
      <c r="EH175" s="704"/>
      <c r="EI175" s="704"/>
      <c r="EJ175" s="704"/>
      <c r="EK175" s="704"/>
      <c r="EL175" s="704"/>
      <c r="EM175" s="704"/>
      <c r="EN175" s="704"/>
      <c r="EO175" s="704"/>
      <c r="EP175" s="704"/>
      <c r="EQ175" s="704"/>
      <c r="ER175" s="704"/>
      <c r="ES175" s="704"/>
      <c r="ET175" s="704"/>
      <c r="EU175" s="704"/>
      <c r="EV175" s="704"/>
      <c r="EW175" s="704"/>
      <c r="EX175" s="704"/>
      <c r="EY175" s="704"/>
      <c r="EZ175" s="704"/>
      <c r="FA175" s="704"/>
      <c r="FB175" s="704"/>
      <c r="FC175" s="704"/>
      <c r="FD175" s="704"/>
      <c r="FE175" s="704"/>
      <c r="FF175" s="704"/>
      <c r="FG175" s="704"/>
      <c r="FI175" s="704"/>
      <c r="FJ175" s="704"/>
      <c r="FK175" s="711"/>
      <c r="FL175" s="711"/>
      <c r="FM175" s="711"/>
      <c r="FN175" s="711"/>
      <c r="FO175" s="711"/>
      <c r="FP175" s="711"/>
      <c r="FQ175" s="711"/>
      <c r="FR175" s="711"/>
      <c r="FS175" s="711"/>
      <c r="FT175" s="711"/>
      <c r="FU175" s="711"/>
      <c r="FV175" s="711"/>
      <c r="FW175" s="711"/>
      <c r="FX175" s="711"/>
      <c r="FY175" s="711"/>
      <c r="FZ175" s="711"/>
      <c r="GA175" s="711"/>
      <c r="GB175" s="711"/>
      <c r="GC175" s="711"/>
      <c r="GD175" s="711"/>
      <c r="GE175" s="711"/>
      <c r="GF175" s="711"/>
      <c r="GG175" s="711"/>
      <c r="GH175" s="711"/>
      <c r="GI175" s="711"/>
      <c r="GJ175" s="711"/>
      <c r="GK175" s="711"/>
      <c r="GL175" s="711"/>
      <c r="GM175" s="711"/>
      <c r="GN175" s="704"/>
      <c r="GO175" s="704"/>
      <c r="GP175" s="746"/>
      <c r="GQ175" s="704"/>
      <c r="GR175" s="704"/>
      <c r="GS175" s="704"/>
      <c r="GT175" s="704"/>
      <c r="GU175" s="704"/>
      <c r="GV175" s="704"/>
      <c r="GW175" s="704"/>
      <c r="GX175" s="704"/>
      <c r="GY175" s="704"/>
      <c r="GZ175" s="704"/>
      <c r="HA175" s="704"/>
      <c r="HB175" s="704"/>
      <c r="HC175" s="704"/>
      <c r="HD175" s="704"/>
      <c r="HE175" s="704"/>
      <c r="HF175" s="704"/>
      <c r="HG175" s="704"/>
      <c r="HH175" s="704"/>
      <c r="HI175" s="704"/>
      <c r="HJ175" s="704"/>
      <c r="HK175" s="704"/>
      <c r="HL175" s="704"/>
      <c r="HM175" s="704"/>
      <c r="HN175" s="704"/>
      <c r="HO175" s="704"/>
      <c r="HP175" s="704"/>
      <c r="HQ175" s="704"/>
      <c r="HR175" s="704"/>
      <c r="HS175" s="704"/>
      <c r="HT175" s="704"/>
      <c r="HU175" s="704"/>
      <c r="HV175" s="704"/>
      <c r="HW175" s="704"/>
      <c r="HX175" s="704"/>
      <c r="HY175" s="704"/>
      <c r="HZ175" s="704"/>
      <c r="IA175" s="704"/>
      <c r="IB175" s="704"/>
      <c r="IC175" s="704"/>
      <c r="ID175" s="704"/>
      <c r="IE175" s="704"/>
      <c r="IF175" s="704"/>
      <c r="IG175" s="704"/>
      <c r="IH175" s="704"/>
      <c r="II175" s="704"/>
      <c r="IJ175" s="704"/>
      <c r="IK175" s="704"/>
      <c r="IL175" s="704"/>
      <c r="IM175" s="704"/>
      <c r="IN175" s="704"/>
      <c r="IO175" s="704"/>
      <c r="IP175" s="704"/>
      <c r="IQ175" s="704"/>
      <c r="IR175" s="704"/>
      <c r="IS175" s="704"/>
      <c r="IT175" s="704"/>
      <c r="IU175" s="704"/>
      <c r="IX175" s="704"/>
      <c r="IY175" s="704"/>
      <c r="IZ175" s="704"/>
      <c r="JA175" s="878"/>
      <c r="JB175" s="878"/>
      <c r="JC175" s="878"/>
      <c r="JD175" s="878"/>
      <c r="JE175" s="878"/>
      <c r="JF175" s="878"/>
      <c r="JG175" s="878"/>
      <c r="JH175" s="878"/>
    </row>
    <row r="176" spans="1:274" s="706" customFormat="1" ht="23.1" customHeight="1" x14ac:dyDescent="0.25">
      <c r="A176" s="691">
        <v>335</v>
      </c>
      <c r="B176" s="693" t="s">
        <v>1206</v>
      </c>
      <c r="C176" s="697">
        <v>273</v>
      </c>
      <c r="D176" s="697">
        <v>636</v>
      </c>
      <c r="E176" s="707">
        <v>2</v>
      </c>
      <c r="F176" s="720" t="s">
        <v>1123</v>
      </c>
      <c r="G176" s="720" t="s">
        <v>1286</v>
      </c>
      <c r="H176" s="767" t="s">
        <v>1127</v>
      </c>
      <c r="I176" s="752" t="s">
        <v>1113</v>
      </c>
      <c r="J176" s="753" t="s">
        <v>1139</v>
      </c>
      <c r="K176" s="761" t="s">
        <v>1151</v>
      </c>
      <c r="L176" s="761" t="s">
        <v>1124</v>
      </c>
      <c r="M176" s="753" t="s">
        <v>1140</v>
      </c>
      <c r="N176" s="753" t="s">
        <v>1141</v>
      </c>
      <c r="O176" s="753" t="s">
        <v>1141</v>
      </c>
      <c r="P176" s="753" t="s">
        <v>1209</v>
      </c>
      <c r="Q176" s="765" t="s">
        <v>1284</v>
      </c>
      <c r="R176" s="765" t="s">
        <v>1120</v>
      </c>
      <c r="S176" s="755">
        <v>2</v>
      </c>
      <c r="T176" s="766">
        <v>2.11</v>
      </c>
      <c r="U176" s="771">
        <v>41091</v>
      </c>
      <c r="V176" s="772">
        <v>41426</v>
      </c>
      <c r="W176" s="874">
        <v>5</v>
      </c>
      <c r="X176" s="875"/>
      <c r="Y176" s="876">
        <v>448000</v>
      </c>
      <c r="Z176" s="875">
        <f t="shared" si="7"/>
        <v>448000</v>
      </c>
      <c r="AA176" s="691"/>
      <c r="AB176" s="691"/>
      <c r="AC176" s="691"/>
      <c r="AD176" s="691">
        <v>448000</v>
      </c>
      <c r="AE176" s="691"/>
      <c r="AF176" s="691"/>
      <c r="AG176" s="691"/>
      <c r="AH176" s="691"/>
      <c r="AI176" s="691"/>
      <c r="AJ176" s="691"/>
      <c r="AK176" s="691"/>
      <c r="AL176" s="691"/>
      <c r="AM176" s="868">
        <f t="shared" si="8"/>
        <v>448000</v>
      </c>
      <c r="AN176" s="868">
        <f t="shared" si="9"/>
        <v>0</v>
      </c>
      <c r="AO176" s="691"/>
      <c r="AP176" s="868"/>
      <c r="AR176" s="704"/>
      <c r="AS176" s="704"/>
      <c r="AT176" s="704"/>
      <c r="AU176" s="704"/>
      <c r="AV176" s="704"/>
      <c r="AW176" s="704"/>
      <c r="AX176" s="704"/>
      <c r="AY176" s="704"/>
      <c r="AZ176" s="704"/>
      <c r="BA176" s="704"/>
      <c r="BB176" s="704"/>
      <c r="BC176" s="704"/>
      <c r="BD176" s="704"/>
      <c r="BE176" s="704"/>
      <c r="BF176" s="704"/>
      <c r="BG176" s="704"/>
      <c r="BH176" s="704"/>
      <c r="BI176" s="704"/>
      <c r="BJ176" s="704"/>
      <c r="BK176" s="704"/>
      <c r="BL176" s="704"/>
      <c r="BM176" s="704"/>
      <c r="BN176" s="704"/>
      <c r="BO176" s="704"/>
      <c r="BP176" s="704"/>
      <c r="BQ176" s="704"/>
      <c r="BR176" s="704"/>
      <c r="BS176" s="704"/>
      <c r="BT176" s="704"/>
      <c r="BU176" s="704"/>
      <c r="BV176" s="704"/>
      <c r="BW176" s="704"/>
      <c r="BX176" s="704"/>
      <c r="BY176" s="704"/>
      <c r="BZ176" s="704"/>
      <c r="CA176" s="704"/>
      <c r="CB176" s="704"/>
      <c r="CC176" s="704"/>
      <c r="CD176" s="704"/>
      <c r="CE176" s="704"/>
      <c r="CF176" s="704"/>
      <c r="CG176" s="704"/>
      <c r="CH176" s="704"/>
      <c r="CI176" s="704"/>
      <c r="CJ176" s="704"/>
      <c r="CK176" s="704"/>
      <c r="CL176" s="704"/>
      <c r="CM176" s="704"/>
      <c r="CN176" s="704"/>
      <c r="CO176" s="704"/>
      <c r="CP176" s="704"/>
      <c r="CQ176" s="704"/>
      <c r="CR176" s="704"/>
      <c r="CS176" s="704"/>
      <c r="CT176" s="704"/>
      <c r="CU176" s="704"/>
      <c r="CV176" s="704"/>
      <c r="CW176" s="704"/>
      <c r="CX176" s="704"/>
      <c r="CY176" s="704"/>
      <c r="CZ176" s="704"/>
      <c r="DA176" s="704"/>
      <c r="DB176" s="704"/>
      <c r="DC176" s="704"/>
      <c r="DD176" s="704"/>
      <c r="DE176" s="704"/>
      <c r="DF176" s="704"/>
      <c r="DG176" s="704"/>
      <c r="DH176" s="704"/>
      <c r="DI176" s="704"/>
      <c r="DJ176" s="704"/>
      <c r="DK176" s="704"/>
      <c r="DL176" s="704"/>
      <c r="DM176" s="704"/>
      <c r="DN176" s="704"/>
      <c r="DO176" s="704"/>
      <c r="DP176" s="704"/>
      <c r="DQ176" s="704"/>
      <c r="DR176" s="704"/>
      <c r="DS176" s="704"/>
      <c r="DT176" s="704"/>
      <c r="DU176" s="704"/>
      <c r="DV176" s="704"/>
      <c r="DW176" s="704"/>
      <c r="DX176" s="704"/>
      <c r="DY176" s="704"/>
      <c r="DZ176" s="704"/>
      <c r="EA176" s="704"/>
      <c r="EB176" s="704"/>
      <c r="EC176" s="704"/>
      <c r="ED176" s="704"/>
      <c r="EE176" s="704"/>
      <c r="EF176" s="704"/>
      <c r="EG176" s="704"/>
      <c r="EH176" s="704"/>
      <c r="EI176" s="704"/>
      <c r="EJ176" s="704"/>
      <c r="EK176" s="704"/>
      <c r="EL176" s="704"/>
      <c r="EM176" s="704"/>
      <c r="EN176" s="704"/>
      <c r="EO176" s="704"/>
      <c r="EP176" s="704"/>
      <c r="EQ176" s="704"/>
      <c r="ER176" s="704"/>
      <c r="ES176" s="704"/>
      <c r="ET176" s="704"/>
      <c r="EU176" s="704"/>
      <c r="FH176" s="704"/>
      <c r="FK176" s="704"/>
      <c r="FL176" s="704"/>
      <c r="FM176" s="704"/>
      <c r="FN176" s="704"/>
      <c r="FO176" s="704"/>
      <c r="FP176" s="704"/>
      <c r="FQ176" s="704"/>
      <c r="FR176" s="704"/>
      <c r="FS176" s="704"/>
      <c r="FT176" s="704"/>
      <c r="FU176" s="704"/>
      <c r="FV176" s="704"/>
      <c r="FW176" s="704"/>
      <c r="FX176" s="704"/>
      <c r="FY176" s="704"/>
      <c r="FZ176" s="704"/>
      <c r="GA176" s="704"/>
      <c r="GB176" s="704"/>
      <c r="GC176" s="704"/>
      <c r="GD176" s="704"/>
      <c r="GE176" s="704"/>
      <c r="GF176" s="704"/>
      <c r="GG176" s="704"/>
      <c r="GH176" s="704"/>
      <c r="GI176" s="704"/>
      <c r="GJ176" s="704"/>
      <c r="GK176" s="704"/>
      <c r="GL176" s="704"/>
      <c r="GM176" s="704"/>
      <c r="GP176" s="878"/>
      <c r="GQ176" s="878"/>
      <c r="GR176" s="878"/>
      <c r="GS176" s="878"/>
      <c r="GT176" s="878"/>
      <c r="GU176" s="878"/>
      <c r="GV176" s="878"/>
      <c r="GW176" s="878"/>
      <c r="GX176" s="878"/>
      <c r="GY176" s="878"/>
      <c r="GZ176" s="878"/>
      <c r="HA176" s="878"/>
      <c r="HB176" s="878"/>
      <c r="HC176" s="878"/>
      <c r="HD176" s="878"/>
      <c r="HE176" s="878"/>
      <c r="HF176" s="878"/>
      <c r="HG176" s="878"/>
      <c r="HH176" s="878"/>
      <c r="HI176" s="878"/>
      <c r="HJ176" s="878"/>
      <c r="HK176" s="878"/>
      <c r="HL176" s="878"/>
      <c r="HM176" s="878"/>
      <c r="HN176" s="878"/>
      <c r="HO176" s="878"/>
      <c r="HP176" s="878"/>
      <c r="HQ176" s="878"/>
      <c r="HR176" s="878"/>
      <c r="HS176" s="878"/>
      <c r="HT176" s="878"/>
      <c r="HU176" s="878"/>
      <c r="HV176" s="878"/>
      <c r="HW176" s="878"/>
      <c r="HX176" s="878"/>
      <c r="HY176" s="878"/>
      <c r="HZ176" s="878"/>
      <c r="IA176" s="878"/>
      <c r="IB176" s="878"/>
      <c r="IC176" s="878"/>
      <c r="ID176" s="878"/>
      <c r="IE176" s="878"/>
      <c r="IF176" s="878"/>
      <c r="IG176" s="878"/>
      <c r="IH176" s="878"/>
      <c r="II176" s="878"/>
      <c r="IJ176" s="878"/>
      <c r="IK176" s="878"/>
      <c r="IL176" s="878"/>
      <c r="IM176" s="878"/>
      <c r="IN176" s="878"/>
      <c r="IO176" s="878"/>
      <c r="IP176" s="878"/>
      <c r="IQ176" s="878"/>
      <c r="IR176" s="878"/>
      <c r="IS176" s="878"/>
      <c r="IT176" s="878"/>
      <c r="IU176" s="878"/>
      <c r="IV176" s="878"/>
      <c r="IW176" s="878"/>
      <c r="IX176" s="878"/>
      <c r="IY176" s="878"/>
      <c r="IZ176" s="878"/>
      <c r="JA176" s="878"/>
      <c r="JB176" s="878"/>
      <c r="JC176" s="878"/>
      <c r="JD176" s="878"/>
      <c r="JE176" s="878"/>
      <c r="JF176" s="878"/>
      <c r="JG176" s="878"/>
      <c r="JH176" s="878"/>
      <c r="JI176" s="878"/>
    </row>
    <row r="177" spans="1:274" s="814" customFormat="1" ht="32.1" customHeight="1" x14ac:dyDescent="0.25">
      <c r="A177" s="691">
        <v>336</v>
      </c>
      <c r="B177" s="693" t="s">
        <v>1206</v>
      </c>
      <c r="C177" s="697">
        <v>273</v>
      </c>
      <c r="D177" s="697">
        <v>636</v>
      </c>
      <c r="E177" s="707">
        <v>2</v>
      </c>
      <c r="F177" s="720" t="s">
        <v>1123</v>
      </c>
      <c r="G177" s="720" t="s">
        <v>1286</v>
      </c>
      <c r="H177" s="751" t="s">
        <v>1127</v>
      </c>
      <c r="I177" s="752" t="s">
        <v>1113</v>
      </c>
      <c r="J177" s="753" t="s">
        <v>1139</v>
      </c>
      <c r="K177" s="761" t="s">
        <v>1151</v>
      </c>
      <c r="L177" s="761" t="s">
        <v>1124</v>
      </c>
      <c r="M177" s="753" t="s">
        <v>1140</v>
      </c>
      <c r="N177" s="753" t="s">
        <v>1141</v>
      </c>
      <c r="O177" s="753" t="s">
        <v>1141</v>
      </c>
      <c r="P177" s="753" t="s">
        <v>1209</v>
      </c>
      <c r="Q177" s="765" t="s">
        <v>1284</v>
      </c>
      <c r="R177" s="765" t="s">
        <v>1120</v>
      </c>
      <c r="S177" s="755">
        <v>2</v>
      </c>
      <c r="T177" s="766">
        <v>2.11</v>
      </c>
      <c r="U177" s="771">
        <v>41456</v>
      </c>
      <c r="V177" s="772">
        <v>41791</v>
      </c>
      <c r="W177" s="874">
        <v>5</v>
      </c>
      <c r="X177" s="875">
        <v>500000</v>
      </c>
      <c r="Y177" s="875"/>
      <c r="Z177" s="875">
        <f t="shared" si="7"/>
        <v>500000</v>
      </c>
      <c r="AA177" s="702"/>
      <c r="AB177" s="702"/>
      <c r="AC177" s="702"/>
      <c r="AD177" s="702"/>
      <c r="AE177" s="702"/>
      <c r="AF177" s="702"/>
      <c r="AG177" s="702"/>
      <c r="AH177" s="702"/>
      <c r="AI177" s="691"/>
      <c r="AJ177" s="749">
        <v>250000</v>
      </c>
      <c r="AK177" s="749">
        <v>250000</v>
      </c>
      <c r="AL177" s="691"/>
      <c r="AM177" s="868">
        <f t="shared" si="8"/>
        <v>500000</v>
      </c>
      <c r="AN177" s="868">
        <f t="shared" si="9"/>
        <v>0</v>
      </c>
      <c r="AO177" s="760">
        <v>1000000</v>
      </c>
      <c r="AP177" s="868">
        <v>1500000</v>
      </c>
      <c r="AQ177" s="706"/>
      <c r="AR177" s="704"/>
      <c r="AS177" s="704"/>
      <c r="AT177" s="704"/>
      <c r="AU177" s="704"/>
      <c r="AV177" s="704"/>
      <c r="AW177" s="704"/>
      <c r="AX177" s="704"/>
      <c r="AY177" s="704"/>
      <c r="AZ177" s="704"/>
      <c r="BA177" s="704"/>
      <c r="BB177" s="704"/>
      <c r="BC177" s="704"/>
      <c r="BD177" s="704"/>
      <c r="BE177" s="704"/>
      <c r="BF177" s="704"/>
      <c r="BG177" s="704"/>
      <c r="BH177" s="704"/>
      <c r="BI177" s="704"/>
      <c r="BJ177" s="704"/>
      <c r="BK177" s="704"/>
      <c r="BL177" s="704"/>
      <c r="BM177" s="704"/>
      <c r="BN177" s="704"/>
      <c r="BO177" s="704"/>
      <c r="BP177" s="704"/>
      <c r="BQ177" s="704"/>
      <c r="BR177" s="704"/>
      <c r="BS177" s="704"/>
      <c r="BT177" s="704"/>
      <c r="BU177" s="704"/>
      <c r="BV177" s="704"/>
      <c r="BW177" s="704"/>
      <c r="BX177" s="704"/>
      <c r="BY177" s="704"/>
      <c r="BZ177" s="704"/>
      <c r="CA177" s="704"/>
      <c r="CB177" s="704"/>
      <c r="CC177" s="704"/>
      <c r="CD177" s="704"/>
      <c r="CE177" s="704"/>
      <c r="CF177" s="704"/>
      <c r="CG177" s="704"/>
      <c r="CH177" s="704"/>
      <c r="CI177" s="704"/>
      <c r="CJ177" s="704"/>
      <c r="CK177" s="704"/>
      <c r="CL177" s="704"/>
      <c r="CM177" s="704"/>
      <c r="CN177" s="704"/>
      <c r="CO177" s="704"/>
      <c r="CP177" s="704"/>
      <c r="CQ177" s="704"/>
      <c r="CR177" s="704"/>
      <c r="CS177" s="704"/>
      <c r="CT177" s="704"/>
      <c r="CU177" s="704"/>
      <c r="CV177" s="704"/>
      <c r="CW177" s="704"/>
      <c r="CX177" s="704"/>
      <c r="CY177" s="704"/>
      <c r="CZ177" s="704"/>
      <c r="DA177" s="704"/>
      <c r="DB177" s="704"/>
      <c r="DC177" s="704"/>
      <c r="DD177" s="704"/>
      <c r="DE177" s="704"/>
      <c r="DF177" s="704"/>
      <c r="DG177" s="704"/>
      <c r="DH177" s="704"/>
      <c r="DI177" s="704"/>
      <c r="DJ177" s="704"/>
      <c r="DK177" s="704"/>
      <c r="DL177" s="704"/>
      <c r="DM177" s="704"/>
      <c r="DN177" s="704"/>
      <c r="DO177" s="704"/>
      <c r="DP177" s="704"/>
      <c r="DQ177" s="704"/>
      <c r="DR177" s="704"/>
      <c r="DS177" s="704"/>
      <c r="DT177" s="704"/>
      <c r="DU177" s="704"/>
      <c r="DV177" s="704"/>
      <c r="DW177" s="704"/>
      <c r="DX177" s="704"/>
      <c r="DY177" s="704"/>
      <c r="DZ177" s="704"/>
      <c r="EA177" s="704"/>
      <c r="EB177" s="704"/>
      <c r="EC177" s="704"/>
      <c r="ED177" s="704"/>
      <c r="EE177" s="704"/>
      <c r="EF177" s="704"/>
      <c r="EG177" s="704"/>
      <c r="EH177" s="704"/>
      <c r="EI177" s="704"/>
      <c r="EJ177" s="704"/>
      <c r="EK177" s="704"/>
      <c r="EL177" s="704"/>
      <c r="EM177" s="704"/>
      <c r="EN177" s="704"/>
      <c r="EO177" s="704"/>
      <c r="EP177" s="704"/>
      <c r="EQ177" s="704"/>
      <c r="ER177" s="704"/>
      <c r="ES177" s="704"/>
      <c r="ET177" s="704"/>
      <c r="EU177" s="704"/>
      <c r="EV177" s="706"/>
      <c r="EW177" s="706"/>
      <c r="EX177" s="706"/>
      <c r="EY177" s="706"/>
      <c r="EZ177" s="706"/>
      <c r="FA177" s="706"/>
      <c r="FB177" s="706"/>
      <c r="FC177" s="706"/>
      <c r="FD177" s="706"/>
      <c r="FE177" s="706"/>
      <c r="FF177" s="706"/>
      <c r="FG177" s="706"/>
      <c r="FH177" s="704"/>
      <c r="FI177" s="706"/>
      <c r="FJ177" s="706"/>
      <c r="FK177" s="704"/>
      <c r="FL177" s="704"/>
      <c r="FM177" s="704"/>
      <c r="FN177" s="704"/>
      <c r="FO177" s="704"/>
      <c r="FP177" s="704"/>
      <c r="FQ177" s="704"/>
      <c r="FR177" s="704"/>
      <c r="FS177" s="704"/>
      <c r="FT177" s="704"/>
      <c r="FU177" s="704"/>
      <c r="FV177" s="704"/>
      <c r="FW177" s="704"/>
      <c r="FX177" s="704"/>
      <c r="FY177" s="704"/>
      <c r="FZ177" s="704"/>
      <c r="GA177" s="704"/>
      <c r="GB177" s="704"/>
      <c r="GC177" s="704"/>
      <c r="GD177" s="704"/>
      <c r="GE177" s="704"/>
      <c r="GF177" s="704"/>
      <c r="GG177" s="704"/>
      <c r="GH177" s="704"/>
      <c r="GI177" s="704"/>
      <c r="GJ177" s="704"/>
      <c r="GK177" s="704"/>
      <c r="GL177" s="704"/>
      <c r="GM177" s="704"/>
      <c r="GN177" s="706"/>
      <c r="GO177" s="706"/>
      <c r="GP177" s="746"/>
      <c r="GQ177" s="704"/>
      <c r="GR177" s="704"/>
      <c r="GS177" s="704"/>
      <c r="GT177" s="704"/>
      <c r="GU177" s="704"/>
      <c r="GV177" s="704"/>
      <c r="GW177" s="704"/>
      <c r="GX177" s="704"/>
      <c r="GY177" s="704"/>
      <c r="GZ177" s="704"/>
      <c r="HA177" s="704"/>
      <c r="HB177" s="704"/>
      <c r="HC177" s="704"/>
      <c r="HD177" s="704"/>
      <c r="HE177" s="704"/>
      <c r="HF177" s="704"/>
      <c r="HG177" s="704"/>
      <c r="HH177" s="704"/>
      <c r="HI177" s="704"/>
      <c r="HJ177" s="704"/>
      <c r="HK177" s="704"/>
      <c r="HL177" s="704"/>
      <c r="HM177" s="704"/>
      <c r="HN177" s="704"/>
      <c r="HO177" s="704"/>
      <c r="HP177" s="704"/>
      <c r="HQ177" s="704"/>
      <c r="HR177" s="706"/>
      <c r="HS177" s="706"/>
      <c r="HT177" s="706"/>
      <c r="HU177" s="706"/>
      <c r="HV177" s="706"/>
      <c r="HW177" s="706"/>
      <c r="HX177" s="706"/>
      <c r="HY177" s="706"/>
      <c r="HZ177" s="706"/>
      <c r="IA177" s="704"/>
      <c r="IB177" s="704"/>
      <c r="IC177" s="704"/>
      <c r="ID177" s="704"/>
      <c r="IE177" s="704"/>
      <c r="IF177" s="704"/>
      <c r="IG177" s="704"/>
      <c r="IH177" s="704"/>
      <c r="II177" s="704"/>
      <c r="IJ177" s="704"/>
      <c r="IK177" s="704"/>
      <c r="IL177" s="704"/>
      <c r="IM177" s="704"/>
      <c r="IN177" s="704"/>
      <c r="IO177" s="704"/>
      <c r="IP177" s="704"/>
      <c r="IQ177" s="704"/>
      <c r="IR177" s="704"/>
      <c r="IS177" s="704"/>
      <c r="IT177" s="704"/>
      <c r="IU177" s="704"/>
      <c r="IV177" s="706"/>
      <c r="IW177" s="706"/>
      <c r="IX177" s="878"/>
      <c r="IY177" s="878"/>
      <c r="IZ177" s="878"/>
      <c r="JA177" s="878"/>
      <c r="JB177" s="878"/>
      <c r="JC177" s="878"/>
      <c r="JD177" s="878"/>
      <c r="JE177" s="878"/>
      <c r="JF177" s="878"/>
      <c r="JG177" s="878"/>
      <c r="JH177" s="878"/>
      <c r="JI177" s="878"/>
      <c r="JJ177" s="706"/>
      <c r="JK177" s="706"/>
      <c r="JL177" s="706"/>
      <c r="JM177" s="706"/>
      <c r="JN177" s="706"/>
    </row>
    <row r="178" spans="1:274" s="878" customFormat="1" ht="32.1" customHeight="1" x14ac:dyDescent="0.25">
      <c r="A178" s="691">
        <v>337</v>
      </c>
      <c r="B178" s="693" t="s">
        <v>1206</v>
      </c>
      <c r="C178" s="697">
        <v>273</v>
      </c>
      <c r="D178" s="697">
        <v>636</v>
      </c>
      <c r="E178" s="707">
        <v>3</v>
      </c>
      <c r="F178" s="720" t="s">
        <v>1123</v>
      </c>
      <c r="G178" s="720" t="s">
        <v>1282</v>
      </c>
      <c r="H178" s="767" t="s">
        <v>1127</v>
      </c>
      <c r="I178" s="752" t="s">
        <v>1113</v>
      </c>
      <c r="J178" s="753" t="s">
        <v>1139</v>
      </c>
      <c r="K178" s="761" t="s">
        <v>1151</v>
      </c>
      <c r="L178" s="761" t="s">
        <v>1124</v>
      </c>
      <c r="M178" s="753" t="s">
        <v>1140</v>
      </c>
      <c r="N178" s="753" t="s">
        <v>1141</v>
      </c>
      <c r="O178" s="753" t="s">
        <v>1141</v>
      </c>
      <c r="P178" s="753" t="s">
        <v>1209</v>
      </c>
      <c r="Q178" s="765" t="s">
        <v>1284</v>
      </c>
      <c r="R178" s="765" t="s">
        <v>1120</v>
      </c>
      <c r="S178" s="755">
        <v>2</v>
      </c>
      <c r="T178" s="766">
        <v>2.11</v>
      </c>
      <c r="U178" s="771">
        <v>41091</v>
      </c>
      <c r="V178" s="772">
        <v>41426</v>
      </c>
      <c r="W178" s="874">
        <v>5</v>
      </c>
      <c r="X178" s="875"/>
      <c r="Y178" s="876">
        <v>60000</v>
      </c>
      <c r="Z178" s="875">
        <f t="shared" si="7"/>
        <v>60000</v>
      </c>
      <c r="AA178" s="691"/>
      <c r="AB178" s="691"/>
      <c r="AC178" s="691">
        <v>60000</v>
      </c>
      <c r="AD178" s="691"/>
      <c r="AE178" s="691"/>
      <c r="AF178" s="691"/>
      <c r="AG178" s="691"/>
      <c r="AH178" s="691"/>
      <c r="AI178" s="691"/>
      <c r="AJ178" s="691"/>
      <c r="AK178" s="691"/>
      <c r="AL178" s="691"/>
      <c r="AM178" s="868">
        <f t="shared" si="8"/>
        <v>60000</v>
      </c>
      <c r="AN178" s="868">
        <f t="shared" si="9"/>
        <v>0</v>
      </c>
      <c r="AO178" s="691"/>
      <c r="AP178" s="868"/>
      <c r="AQ178" s="706"/>
      <c r="AR178" s="704"/>
      <c r="AS178" s="704"/>
      <c r="AT178" s="704"/>
      <c r="AU178" s="704"/>
      <c r="AV178" s="704"/>
      <c r="AW178" s="704"/>
      <c r="AX178" s="704"/>
      <c r="AY178" s="704"/>
      <c r="AZ178" s="704"/>
      <c r="BA178" s="704"/>
      <c r="BB178" s="704"/>
      <c r="BC178" s="704"/>
      <c r="BD178" s="704"/>
      <c r="BE178" s="704"/>
      <c r="BF178" s="704"/>
      <c r="BG178" s="704"/>
      <c r="BH178" s="704"/>
      <c r="BI178" s="704"/>
      <c r="BJ178" s="704"/>
      <c r="BK178" s="704"/>
      <c r="BL178" s="704"/>
      <c r="BM178" s="704"/>
      <c r="BN178" s="704"/>
      <c r="BO178" s="704"/>
      <c r="BP178" s="704"/>
      <c r="BQ178" s="704"/>
      <c r="BR178" s="704"/>
      <c r="BS178" s="704"/>
      <c r="BT178" s="704"/>
      <c r="BU178" s="704"/>
      <c r="BV178" s="704"/>
      <c r="BW178" s="704"/>
      <c r="BX178" s="704"/>
      <c r="BY178" s="704"/>
      <c r="BZ178" s="704"/>
      <c r="CA178" s="704"/>
      <c r="CB178" s="704"/>
      <c r="CC178" s="704"/>
      <c r="CD178" s="704"/>
      <c r="CE178" s="704"/>
      <c r="CF178" s="704"/>
      <c r="CG178" s="704"/>
      <c r="CH178" s="704"/>
      <c r="CI178" s="704"/>
      <c r="CJ178" s="704"/>
      <c r="CK178" s="704"/>
      <c r="CL178" s="704"/>
      <c r="CM178" s="704"/>
      <c r="CN178" s="704"/>
      <c r="CO178" s="704"/>
      <c r="CP178" s="704"/>
      <c r="CQ178" s="704"/>
      <c r="CR178" s="704"/>
      <c r="CS178" s="704"/>
      <c r="CT178" s="704"/>
      <c r="CU178" s="704"/>
      <c r="CV178" s="704"/>
      <c r="CW178" s="704"/>
      <c r="CX178" s="704"/>
      <c r="CY178" s="704"/>
      <c r="CZ178" s="704"/>
      <c r="DA178" s="704"/>
      <c r="DB178" s="704"/>
      <c r="DC178" s="704"/>
      <c r="DD178" s="704"/>
      <c r="DE178" s="704"/>
      <c r="DF178" s="704"/>
      <c r="DG178" s="704"/>
      <c r="DH178" s="704"/>
      <c r="DI178" s="704"/>
      <c r="DJ178" s="704"/>
      <c r="DK178" s="704"/>
      <c r="DL178" s="704"/>
      <c r="DM178" s="704"/>
      <c r="DN178" s="704"/>
      <c r="DO178" s="704"/>
      <c r="DP178" s="704"/>
      <c r="DQ178" s="704"/>
      <c r="DR178" s="704"/>
      <c r="DS178" s="704"/>
      <c r="DT178" s="704"/>
      <c r="DU178" s="704"/>
      <c r="DV178" s="704"/>
      <c r="DW178" s="704"/>
      <c r="DX178" s="704"/>
      <c r="DY178" s="704"/>
      <c r="DZ178" s="704"/>
      <c r="EA178" s="704"/>
      <c r="EB178" s="704"/>
      <c r="EC178" s="704"/>
      <c r="ED178" s="704"/>
      <c r="EE178" s="704"/>
      <c r="EF178" s="704"/>
      <c r="EG178" s="704"/>
      <c r="EH178" s="704"/>
      <c r="EI178" s="704"/>
      <c r="EJ178" s="704"/>
      <c r="EK178" s="704"/>
      <c r="EL178" s="704"/>
      <c r="EM178" s="704"/>
      <c r="EN178" s="704"/>
      <c r="EO178" s="704"/>
      <c r="EP178" s="704"/>
      <c r="EQ178" s="704"/>
      <c r="ER178" s="704"/>
      <c r="ES178" s="704"/>
      <c r="ET178" s="704"/>
      <c r="EU178" s="704"/>
      <c r="EV178" s="706"/>
      <c r="EW178" s="706"/>
      <c r="EX178" s="706"/>
      <c r="EY178" s="706"/>
      <c r="EZ178" s="706"/>
      <c r="FA178" s="706"/>
      <c r="FB178" s="706"/>
      <c r="FC178" s="706"/>
      <c r="FD178" s="706"/>
      <c r="FE178" s="706"/>
      <c r="FF178" s="706"/>
      <c r="FG178" s="706"/>
      <c r="FH178" s="706"/>
      <c r="FI178" s="706"/>
      <c r="FJ178" s="706"/>
      <c r="FK178" s="704"/>
      <c r="FL178" s="704"/>
      <c r="FM178" s="704"/>
      <c r="FN178" s="704"/>
      <c r="FO178" s="704"/>
      <c r="FP178" s="704"/>
      <c r="FQ178" s="704"/>
      <c r="FR178" s="704"/>
      <c r="FS178" s="704"/>
      <c r="FT178" s="704"/>
      <c r="FU178" s="704"/>
      <c r="FV178" s="704"/>
      <c r="FW178" s="704"/>
      <c r="FX178" s="704"/>
      <c r="FY178" s="704"/>
      <c r="FZ178" s="704"/>
      <c r="GA178" s="704"/>
      <c r="GB178" s="704"/>
      <c r="GC178" s="704"/>
      <c r="GD178" s="704"/>
      <c r="GE178" s="704"/>
      <c r="GF178" s="704"/>
      <c r="GG178" s="704"/>
      <c r="GH178" s="704"/>
      <c r="GI178" s="704"/>
      <c r="GJ178" s="704"/>
      <c r="GK178" s="704"/>
      <c r="GL178" s="704"/>
      <c r="GM178" s="704"/>
      <c r="GN178" s="704"/>
      <c r="GO178" s="706"/>
      <c r="JJ178" s="706"/>
      <c r="JK178" s="706"/>
      <c r="JL178" s="706"/>
      <c r="JM178" s="706"/>
      <c r="JN178" s="706"/>
    </row>
    <row r="179" spans="1:274" s="878" customFormat="1" ht="32.1" customHeight="1" x14ac:dyDescent="0.25">
      <c r="A179" s="691">
        <v>338</v>
      </c>
      <c r="B179" s="693" t="s">
        <v>1206</v>
      </c>
      <c r="C179" s="697">
        <v>273</v>
      </c>
      <c r="D179" s="697">
        <v>636</v>
      </c>
      <c r="E179" s="707">
        <v>5</v>
      </c>
      <c r="F179" s="720" t="s">
        <v>1123</v>
      </c>
      <c r="G179" s="720" t="s">
        <v>1287</v>
      </c>
      <c r="H179" s="751" t="s">
        <v>1127</v>
      </c>
      <c r="I179" s="752" t="s">
        <v>1113</v>
      </c>
      <c r="J179" s="753" t="s">
        <v>1139</v>
      </c>
      <c r="K179" s="761" t="s">
        <v>1151</v>
      </c>
      <c r="L179" s="761" t="s">
        <v>1124</v>
      </c>
      <c r="M179" s="753" t="s">
        <v>1140</v>
      </c>
      <c r="N179" s="753" t="s">
        <v>1141</v>
      </c>
      <c r="O179" s="753" t="s">
        <v>1141</v>
      </c>
      <c r="P179" s="753" t="s">
        <v>1209</v>
      </c>
      <c r="Q179" s="765" t="s">
        <v>1284</v>
      </c>
      <c r="R179" s="765" t="s">
        <v>1120</v>
      </c>
      <c r="S179" s="755">
        <v>2</v>
      </c>
      <c r="T179" s="766">
        <v>2.11</v>
      </c>
      <c r="U179" s="771">
        <v>41456</v>
      </c>
      <c r="V179" s="772">
        <v>41791</v>
      </c>
      <c r="W179" s="874">
        <v>5</v>
      </c>
      <c r="X179" s="875">
        <v>400000</v>
      </c>
      <c r="Y179" s="876">
        <v>12700</v>
      </c>
      <c r="Z179" s="875">
        <f t="shared" si="7"/>
        <v>412700</v>
      </c>
      <c r="AA179" s="702"/>
      <c r="AB179" s="702"/>
      <c r="AC179" s="702"/>
      <c r="AD179" s="702">
        <v>12700</v>
      </c>
      <c r="AE179" s="702">
        <v>200000</v>
      </c>
      <c r="AF179" s="702">
        <v>200000</v>
      </c>
      <c r="AG179" s="702"/>
      <c r="AH179" s="702"/>
      <c r="AI179" s="691"/>
      <c r="AJ179" s="691"/>
      <c r="AK179" s="691"/>
      <c r="AL179" s="691"/>
      <c r="AM179" s="868">
        <f t="shared" si="8"/>
        <v>412700</v>
      </c>
      <c r="AN179" s="868">
        <f t="shared" si="9"/>
        <v>0</v>
      </c>
      <c r="AO179" s="760">
        <v>380000</v>
      </c>
      <c r="AP179" s="868">
        <v>400000</v>
      </c>
      <c r="AQ179" s="706"/>
      <c r="AR179" s="704"/>
      <c r="AS179" s="704"/>
      <c r="AT179" s="704"/>
      <c r="AU179" s="704"/>
      <c r="AV179" s="704"/>
      <c r="AW179" s="704"/>
      <c r="AX179" s="704"/>
      <c r="AY179" s="704"/>
      <c r="AZ179" s="704"/>
      <c r="BA179" s="704"/>
      <c r="BB179" s="704"/>
      <c r="BC179" s="704"/>
      <c r="BD179" s="704"/>
      <c r="BE179" s="704"/>
      <c r="BF179" s="704"/>
      <c r="BG179" s="704"/>
      <c r="BH179" s="704"/>
      <c r="BI179" s="704"/>
      <c r="BJ179" s="704"/>
      <c r="BK179" s="704"/>
      <c r="BL179" s="704"/>
      <c r="BM179" s="704"/>
      <c r="BN179" s="704"/>
      <c r="BO179" s="704"/>
      <c r="BP179" s="704"/>
      <c r="BQ179" s="704"/>
      <c r="BR179" s="704"/>
      <c r="BS179" s="704"/>
      <c r="BT179" s="704"/>
      <c r="BU179" s="704"/>
      <c r="BV179" s="704"/>
      <c r="BW179" s="704"/>
      <c r="BX179" s="704"/>
      <c r="BY179" s="704"/>
      <c r="BZ179" s="704"/>
      <c r="CA179" s="704"/>
      <c r="CB179" s="704"/>
      <c r="CC179" s="704"/>
      <c r="CD179" s="704"/>
      <c r="CE179" s="704"/>
      <c r="CF179" s="704"/>
      <c r="CG179" s="704"/>
      <c r="CH179" s="704"/>
      <c r="CI179" s="704"/>
      <c r="CJ179" s="704"/>
      <c r="CK179" s="704"/>
      <c r="CL179" s="704"/>
      <c r="CM179" s="704"/>
      <c r="CN179" s="704"/>
      <c r="CO179" s="704"/>
      <c r="CP179" s="704"/>
      <c r="CQ179" s="704"/>
      <c r="CR179" s="704"/>
      <c r="CS179" s="704"/>
      <c r="CT179" s="704"/>
      <c r="CU179" s="704"/>
      <c r="CV179" s="704"/>
      <c r="CW179" s="704"/>
      <c r="CX179" s="704"/>
      <c r="CY179" s="704"/>
      <c r="CZ179" s="704"/>
      <c r="DA179" s="704"/>
      <c r="DB179" s="704"/>
      <c r="DC179" s="704"/>
      <c r="DD179" s="704"/>
      <c r="DE179" s="704"/>
      <c r="DF179" s="704"/>
      <c r="DG179" s="704"/>
      <c r="DH179" s="704"/>
      <c r="DI179" s="704"/>
      <c r="DJ179" s="704"/>
      <c r="DK179" s="704"/>
      <c r="DL179" s="704"/>
      <c r="DM179" s="704"/>
      <c r="DN179" s="704"/>
      <c r="DO179" s="704"/>
      <c r="DP179" s="704"/>
      <c r="DQ179" s="704"/>
      <c r="DR179" s="704"/>
      <c r="DS179" s="704"/>
      <c r="DT179" s="704"/>
      <c r="DU179" s="704"/>
      <c r="DV179" s="704"/>
      <c r="DW179" s="704"/>
      <c r="DX179" s="704"/>
      <c r="DY179" s="704"/>
      <c r="DZ179" s="704"/>
      <c r="EA179" s="704"/>
      <c r="EB179" s="704"/>
      <c r="EC179" s="704"/>
      <c r="ED179" s="704"/>
      <c r="EE179" s="704"/>
      <c r="EF179" s="704"/>
      <c r="EG179" s="704"/>
      <c r="EH179" s="704"/>
      <c r="EI179" s="704"/>
      <c r="EJ179" s="704"/>
      <c r="EK179" s="704"/>
      <c r="EL179" s="704"/>
      <c r="EM179" s="704"/>
      <c r="EN179" s="704"/>
      <c r="EO179" s="704"/>
      <c r="EP179" s="704"/>
      <c r="EQ179" s="704"/>
      <c r="ER179" s="704"/>
      <c r="ES179" s="704"/>
      <c r="ET179" s="704"/>
      <c r="EU179" s="704"/>
      <c r="EV179" s="706"/>
      <c r="EW179" s="706"/>
      <c r="EX179" s="706"/>
      <c r="EY179" s="706"/>
      <c r="EZ179" s="706"/>
      <c r="FA179" s="706"/>
      <c r="FB179" s="706"/>
      <c r="FC179" s="706"/>
      <c r="FD179" s="706"/>
      <c r="FE179" s="706"/>
      <c r="FF179" s="706"/>
      <c r="FG179" s="706"/>
      <c r="FH179" s="704"/>
      <c r="FI179" s="706"/>
      <c r="FJ179" s="706"/>
      <c r="FK179" s="706"/>
      <c r="FL179" s="706"/>
      <c r="FM179" s="706"/>
      <c r="FN179" s="706"/>
      <c r="FO179" s="706"/>
      <c r="FP179" s="706"/>
      <c r="FQ179" s="706"/>
      <c r="FR179" s="706"/>
      <c r="FS179" s="706"/>
      <c r="FT179" s="706"/>
      <c r="FU179" s="706"/>
      <c r="FV179" s="706"/>
      <c r="FW179" s="706"/>
      <c r="FX179" s="706"/>
      <c r="FY179" s="706"/>
      <c r="FZ179" s="706"/>
      <c r="GA179" s="706"/>
      <c r="GB179" s="706"/>
      <c r="GC179" s="706"/>
      <c r="GD179" s="706"/>
      <c r="GE179" s="706"/>
      <c r="GF179" s="706"/>
      <c r="GG179" s="706"/>
      <c r="GH179" s="706"/>
      <c r="GI179" s="706"/>
      <c r="GJ179" s="706"/>
      <c r="GK179" s="706"/>
      <c r="GL179" s="706"/>
      <c r="GM179" s="706"/>
      <c r="GN179" s="706"/>
      <c r="GO179" s="706"/>
      <c r="GP179" s="746"/>
      <c r="GQ179" s="704"/>
      <c r="GR179" s="704"/>
      <c r="GS179" s="704"/>
      <c r="GT179" s="704"/>
      <c r="GU179" s="704"/>
      <c r="GV179" s="704"/>
      <c r="GW179" s="704"/>
      <c r="GX179" s="704"/>
      <c r="GY179" s="704"/>
      <c r="GZ179" s="704"/>
      <c r="HA179" s="704"/>
      <c r="HB179" s="704"/>
      <c r="HC179" s="704"/>
      <c r="HD179" s="704"/>
      <c r="HE179" s="704"/>
      <c r="HF179" s="704"/>
      <c r="HG179" s="704"/>
      <c r="HH179" s="704"/>
      <c r="HI179" s="704"/>
      <c r="HJ179" s="704"/>
      <c r="HK179" s="704"/>
      <c r="HL179" s="704"/>
      <c r="HM179" s="704"/>
      <c r="HN179" s="704"/>
      <c r="HO179" s="704"/>
      <c r="HP179" s="704"/>
      <c r="HQ179" s="704"/>
      <c r="HR179" s="706"/>
      <c r="HS179" s="706"/>
      <c r="HT179" s="706"/>
      <c r="HU179" s="706"/>
      <c r="HV179" s="706"/>
      <c r="HW179" s="706"/>
      <c r="HX179" s="706"/>
      <c r="HY179" s="706"/>
      <c r="HZ179" s="706"/>
      <c r="IA179" s="704"/>
      <c r="IB179" s="704"/>
      <c r="IC179" s="704"/>
      <c r="ID179" s="704"/>
      <c r="IE179" s="704"/>
      <c r="IF179" s="704"/>
      <c r="IG179" s="704"/>
      <c r="IH179" s="704"/>
      <c r="II179" s="704"/>
      <c r="IJ179" s="704"/>
      <c r="IK179" s="704"/>
      <c r="IL179" s="704"/>
      <c r="IM179" s="704"/>
      <c r="IN179" s="704"/>
      <c r="IO179" s="704"/>
      <c r="IP179" s="704"/>
      <c r="IQ179" s="704"/>
      <c r="IR179" s="704"/>
      <c r="IS179" s="704"/>
      <c r="IT179" s="704"/>
      <c r="IU179" s="704"/>
      <c r="IV179" s="706"/>
      <c r="IW179" s="706"/>
      <c r="JJ179" s="706"/>
      <c r="JK179" s="706"/>
      <c r="JL179" s="706"/>
      <c r="JM179" s="706"/>
      <c r="JN179" s="706"/>
    </row>
    <row r="180" spans="1:274" s="706" customFormat="1" ht="26.25" customHeight="1" x14ac:dyDescent="0.25">
      <c r="A180" s="691">
        <v>339</v>
      </c>
      <c r="B180" s="693" t="s">
        <v>1206</v>
      </c>
      <c r="C180" s="697">
        <v>273</v>
      </c>
      <c r="D180" s="697">
        <v>644</v>
      </c>
      <c r="E180" s="707">
        <v>1</v>
      </c>
      <c r="F180" s="720" t="s">
        <v>1125</v>
      </c>
      <c r="G180" s="699" t="s">
        <v>1521</v>
      </c>
      <c r="H180" s="767" t="s">
        <v>1127</v>
      </c>
      <c r="I180" s="752" t="s">
        <v>1113</v>
      </c>
      <c r="J180" s="753" t="s">
        <v>1139</v>
      </c>
      <c r="K180" s="761" t="s">
        <v>1115</v>
      </c>
      <c r="L180" s="761" t="s">
        <v>1124</v>
      </c>
      <c r="M180" s="753" t="s">
        <v>1140</v>
      </c>
      <c r="N180" s="753" t="s">
        <v>1141</v>
      </c>
      <c r="O180" s="753" t="s">
        <v>1141</v>
      </c>
      <c r="P180" s="753" t="s">
        <v>1209</v>
      </c>
      <c r="Q180" s="765" t="s">
        <v>1522</v>
      </c>
      <c r="R180" s="780" t="s">
        <v>1120</v>
      </c>
      <c r="S180" s="755">
        <v>2</v>
      </c>
      <c r="T180" s="766">
        <v>2.11</v>
      </c>
      <c r="U180" s="771">
        <v>41306</v>
      </c>
      <c r="V180" s="772">
        <v>41426</v>
      </c>
      <c r="W180" s="874">
        <v>7</v>
      </c>
      <c r="X180" s="875"/>
      <c r="Y180" s="876">
        <v>1100</v>
      </c>
      <c r="Z180" s="875">
        <f t="shared" si="7"/>
        <v>1100</v>
      </c>
      <c r="AA180" s="691"/>
      <c r="AB180" s="691"/>
      <c r="AC180" s="691">
        <v>1100</v>
      </c>
      <c r="AD180" s="691"/>
      <c r="AE180" s="691"/>
      <c r="AF180" s="691"/>
      <c r="AG180" s="691"/>
      <c r="AH180" s="691"/>
      <c r="AI180" s="691"/>
      <c r="AJ180" s="691"/>
      <c r="AK180" s="691"/>
      <c r="AL180" s="691"/>
      <c r="AM180" s="868">
        <f t="shared" si="8"/>
        <v>1100</v>
      </c>
      <c r="AN180" s="868">
        <f t="shared" si="9"/>
        <v>0</v>
      </c>
      <c r="AO180" s="691"/>
      <c r="AP180" s="868"/>
      <c r="AR180" s="704"/>
      <c r="AS180" s="704"/>
      <c r="AT180" s="704"/>
      <c r="AU180" s="704"/>
      <c r="AV180" s="704"/>
      <c r="AW180" s="704"/>
      <c r="AX180" s="704"/>
      <c r="AY180" s="704"/>
      <c r="AZ180" s="704"/>
      <c r="BA180" s="704"/>
      <c r="BB180" s="704"/>
      <c r="BC180" s="704"/>
      <c r="BD180" s="704"/>
      <c r="BE180" s="704"/>
      <c r="BF180" s="704"/>
      <c r="BG180" s="704"/>
      <c r="BH180" s="704"/>
      <c r="BI180" s="704"/>
      <c r="BJ180" s="704"/>
      <c r="BK180" s="704"/>
      <c r="BL180" s="704"/>
      <c r="BM180" s="704"/>
      <c r="BN180" s="704"/>
      <c r="BO180" s="704"/>
      <c r="BP180" s="704"/>
      <c r="BQ180" s="704"/>
      <c r="BR180" s="704"/>
      <c r="BS180" s="704"/>
      <c r="BT180" s="704"/>
      <c r="BU180" s="704"/>
      <c r="BV180" s="704"/>
      <c r="BW180" s="704"/>
      <c r="BX180" s="704"/>
      <c r="BY180" s="704"/>
      <c r="BZ180" s="704"/>
      <c r="CA180" s="704"/>
      <c r="CB180" s="704"/>
      <c r="CC180" s="704"/>
      <c r="CD180" s="704"/>
      <c r="CE180" s="704"/>
      <c r="CF180" s="704"/>
      <c r="CG180" s="704"/>
      <c r="CH180" s="704"/>
      <c r="CI180" s="704"/>
      <c r="CJ180" s="704"/>
      <c r="CK180" s="704"/>
      <c r="CL180" s="704"/>
      <c r="CM180" s="704"/>
      <c r="CN180" s="704"/>
      <c r="CO180" s="704"/>
      <c r="CP180" s="704"/>
      <c r="CQ180" s="704"/>
      <c r="CR180" s="704"/>
      <c r="CS180" s="704"/>
      <c r="CT180" s="704"/>
      <c r="CU180" s="704"/>
      <c r="CV180" s="704"/>
      <c r="CW180" s="704"/>
      <c r="CX180" s="704"/>
      <c r="CY180" s="704"/>
      <c r="CZ180" s="704"/>
      <c r="DA180" s="704"/>
      <c r="DB180" s="704"/>
      <c r="DC180" s="704"/>
      <c r="DD180" s="704"/>
      <c r="DE180" s="704"/>
      <c r="DF180" s="704"/>
      <c r="DG180" s="704"/>
      <c r="DH180" s="704"/>
      <c r="DI180" s="704"/>
      <c r="DJ180" s="704"/>
      <c r="DK180" s="704"/>
      <c r="DL180" s="704"/>
      <c r="DM180" s="704"/>
      <c r="DN180" s="704"/>
      <c r="DO180" s="704"/>
      <c r="DP180" s="704"/>
      <c r="DQ180" s="704"/>
      <c r="DR180" s="704"/>
      <c r="DS180" s="704"/>
      <c r="DT180" s="704"/>
      <c r="DU180" s="704"/>
      <c r="DV180" s="704"/>
      <c r="DW180" s="704"/>
      <c r="DX180" s="704"/>
      <c r="DY180" s="704"/>
      <c r="DZ180" s="704"/>
      <c r="EA180" s="704"/>
      <c r="EB180" s="704"/>
      <c r="EC180" s="704"/>
      <c r="ED180" s="704"/>
      <c r="EE180" s="704"/>
      <c r="EF180" s="704"/>
      <c r="EG180" s="704"/>
      <c r="EH180" s="704"/>
      <c r="EI180" s="704"/>
      <c r="EJ180" s="704"/>
      <c r="EK180" s="704"/>
      <c r="EL180" s="704"/>
      <c r="EM180" s="704"/>
      <c r="EN180" s="704"/>
      <c r="EO180" s="704"/>
      <c r="EP180" s="704"/>
      <c r="EQ180" s="704"/>
      <c r="ER180" s="704"/>
      <c r="ES180" s="704"/>
      <c r="ET180" s="704"/>
      <c r="EU180" s="704"/>
      <c r="FH180" s="704"/>
      <c r="FK180" s="704"/>
      <c r="FL180" s="704"/>
      <c r="FM180" s="704"/>
      <c r="FN180" s="704"/>
      <c r="FO180" s="704"/>
      <c r="FP180" s="704"/>
      <c r="FQ180" s="704"/>
      <c r="FR180" s="704"/>
      <c r="FS180" s="704"/>
      <c r="FT180" s="704"/>
      <c r="FU180" s="704"/>
      <c r="FV180" s="704"/>
      <c r="FW180" s="704"/>
      <c r="FX180" s="704"/>
      <c r="FY180" s="704"/>
      <c r="FZ180" s="704"/>
      <c r="GA180" s="704"/>
      <c r="GB180" s="704"/>
      <c r="GC180" s="704"/>
      <c r="GD180" s="704"/>
      <c r="GE180" s="704"/>
      <c r="GF180" s="704"/>
      <c r="GG180" s="704"/>
      <c r="GH180" s="704"/>
      <c r="GI180" s="704"/>
      <c r="GJ180" s="704"/>
      <c r="GK180" s="704"/>
      <c r="GL180" s="704"/>
      <c r="GM180" s="704"/>
      <c r="GN180" s="704"/>
      <c r="GP180" s="878"/>
      <c r="GQ180" s="878"/>
      <c r="GR180" s="878"/>
      <c r="GS180" s="878"/>
      <c r="GT180" s="878"/>
      <c r="GU180" s="878"/>
      <c r="GV180" s="878"/>
      <c r="GW180" s="878"/>
      <c r="GX180" s="878"/>
      <c r="GY180" s="878"/>
      <c r="GZ180" s="878"/>
      <c r="HA180" s="878"/>
      <c r="HB180" s="878"/>
      <c r="HC180" s="878"/>
      <c r="HD180" s="878"/>
      <c r="HE180" s="878"/>
      <c r="HF180" s="878"/>
      <c r="HG180" s="878"/>
      <c r="HH180" s="878"/>
      <c r="HI180" s="878"/>
      <c r="HJ180" s="878"/>
      <c r="HK180" s="878"/>
      <c r="HL180" s="878"/>
      <c r="HM180" s="878"/>
      <c r="HN180" s="878"/>
      <c r="HO180" s="878"/>
      <c r="HP180" s="878"/>
      <c r="HQ180" s="878"/>
      <c r="HR180" s="878"/>
      <c r="HS180" s="878"/>
      <c r="HT180" s="878"/>
      <c r="HU180" s="878"/>
      <c r="HV180" s="878"/>
      <c r="HW180" s="878"/>
      <c r="HX180" s="878"/>
      <c r="HY180" s="878"/>
      <c r="HZ180" s="878"/>
      <c r="IA180" s="878"/>
      <c r="IB180" s="878"/>
      <c r="IC180" s="878"/>
      <c r="ID180" s="878"/>
      <c r="IE180" s="878"/>
      <c r="IF180" s="878"/>
      <c r="IG180" s="878"/>
      <c r="IH180" s="878"/>
      <c r="II180" s="878"/>
      <c r="IJ180" s="878"/>
      <c r="IK180" s="878"/>
      <c r="IL180" s="878"/>
      <c r="IM180" s="878"/>
      <c r="IN180" s="878"/>
      <c r="IO180" s="878"/>
      <c r="IP180" s="878"/>
      <c r="IQ180" s="878"/>
      <c r="IR180" s="878"/>
      <c r="IS180" s="878"/>
      <c r="IT180" s="878"/>
      <c r="IU180" s="878"/>
      <c r="IV180" s="878"/>
      <c r="IW180" s="878"/>
      <c r="IX180" s="878"/>
      <c r="IY180" s="878"/>
      <c r="IZ180" s="878"/>
      <c r="JA180" s="704"/>
      <c r="JB180" s="704"/>
      <c r="JC180" s="704"/>
      <c r="JD180" s="704"/>
      <c r="JE180" s="704"/>
      <c r="JF180" s="704"/>
      <c r="JG180" s="704"/>
      <c r="JH180" s="704"/>
      <c r="JI180" s="878"/>
    </row>
    <row r="181" spans="1:274" s="706" customFormat="1" ht="23.1" customHeight="1" x14ac:dyDescent="0.25">
      <c r="A181" s="691">
        <v>74</v>
      </c>
      <c r="B181" s="693" t="s">
        <v>1360</v>
      </c>
      <c r="C181" s="708">
        <v>222</v>
      </c>
      <c r="D181" s="709">
        <v>572</v>
      </c>
      <c r="E181" s="709">
        <v>75</v>
      </c>
      <c r="F181" s="699" t="s">
        <v>1131</v>
      </c>
      <c r="G181" s="715" t="s">
        <v>1367</v>
      </c>
      <c r="H181" s="751" t="s">
        <v>1112</v>
      </c>
      <c r="I181" s="752" t="s">
        <v>1113</v>
      </c>
      <c r="J181" s="761" t="s">
        <v>1135</v>
      </c>
      <c r="K181" s="753" t="s">
        <v>1115</v>
      </c>
      <c r="L181" s="761" t="s">
        <v>1116</v>
      </c>
      <c r="M181" s="753" t="s">
        <v>1199</v>
      </c>
      <c r="N181" s="753" t="s">
        <v>1136</v>
      </c>
      <c r="O181" s="753" t="s">
        <v>1128</v>
      </c>
      <c r="P181" s="753" t="s">
        <v>1371</v>
      </c>
      <c r="Q181" s="866" t="s">
        <v>1369</v>
      </c>
      <c r="R181" s="866" t="s">
        <v>1370</v>
      </c>
      <c r="S181" s="755">
        <v>2</v>
      </c>
      <c r="T181" s="763">
        <v>2.2999999999999998</v>
      </c>
      <c r="U181" s="757">
        <v>41548</v>
      </c>
      <c r="V181" s="758">
        <v>41730</v>
      </c>
      <c r="W181" s="874">
        <v>20</v>
      </c>
      <c r="X181" s="875">
        <v>300000</v>
      </c>
      <c r="Y181" s="876">
        <v>129000</v>
      </c>
      <c r="Z181" s="875">
        <f t="shared" si="7"/>
        <v>429000</v>
      </c>
      <c r="AA181" s="702"/>
      <c r="AB181" s="702"/>
      <c r="AC181" s="702">
        <v>50000</v>
      </c>
      <c r="AD181" s="702">
        <v>42800</v>
      </c>
      <c r="AE181" s="702">
        <v>42800</v>
      </c>
      <c r="AF181" s="702">
        <v>42800</v>
      </c>
      <c r="AG181" s="702">
        <v>42800</v>
      </c>
      <c r="AH181" s="702">
        <v>42800</v>
      </c>
      <c r="AI181" s="702">
        <v>42800</v>
      </c>
      <c r="AJ181" s="702">
        <v>43200</v>
      </c>
      <c r="AK181" s="691">
        <v>79000</v>
      </c>
      <c r="AL181" s="691"/>
      <c r="AM181" s="868">
        <f t="shared" si="8"/>
        <v>429000</v>
      </c>
      <c r="AN181" s="868">
        <f t="shared" si="9"/>
        <v>0</v>
      </c>
      <c r="AO181" s="760"/>
      <c r="AP181" s="868"/>
      <c r="AR181" s="704"/>
      <c r="AS181" s="704"/>
      <c r="AT181" s="704"/>
      <c r="AU181" s="704"/>
      <c r="AV181" s="704"/>
      <c r="AW181" s="704"/>
      <c r="AX181" s="704"/>
      <c r="AY181" s="704"/>
      <c r="AZ181" s="704"/>
      <c r="BA181" s="704"/>
      <c r="BB181" s="704"/>
      <c r="BC181" s="704"/>
      <c r="BD181" s="704"/>
      <c r="BE181" s="704"/>
      <c r="BF181" s="704"/>
      <c r="BG181" s="704"/>
      <c r="BH181" s="704"/>
      <c r="BI181" s="704"/>
      <c r="BJ181" s="704"/>
      <c r="BK181" s="704"/>
      <c r="BL181" s="704"/>
      <c r="BM181" s="704"/>
      <c r="BN181" s="704"/>
      <c r="BO181" s="704"/>
      <c r="BP181" s="704"/>
      <c r="BQ181" s="704"/>
      <c r="BR181" s="704"/>
      <c r="BS181" s="704"/>
      <c r="BT181" s="704"/>
      <c r="BU181" s="704"/>
      <c r="BV181" s="704"/>
      <c r="BW181" s="704"/>
      <c r="BX181" s="704"/>
      <c r="BY181" s="704"/>
      <c r="BZ181" s="704"/>
      <c r="CA181" s="704"/>
      <c r="CB181" s="704"/>
      <c r="CC181" s="704"/>
      <c r="CD181" s="704"/>
      <c r="CE181" s="704"/>
      <c r="CF181" s="704"/>
      <c r="CG181" s="704"/>
      <c r="CH181" s="704"/>
      <c r="CI181" s="704"/>
      <c r="CJ181" s="704"/>
      <c r="CK181" s="704"/>
      <c r="CL181" s="704"/>
      <c r="CM181" s="704"/>
      <c r="CN181" s="704"/>
      <c r="CO181" s="704"/>
      <c r="CP181" s="704"/>
      <c r="CQ181" s="704"/>
      <c r="CR181" s="704"/>
      <c r="CS181" s="704"/>
      <c r="CT181" s="704"/>
      <c r="CU181" s="704"/>
      <c r="CV181" s="704"/>
      <c r="CW181" s="704"/>
      <c r="CX181" s="704"/>
      <c r="CY181" s="704"/>
      <c r="CZ181" s="704"/>
      <c r="DA181" s="704"/>
      <c r="DB181" s="704"/>
      <c r="DC181" s="704"/>
      <c r="DD181" s="704"/>
      <c r="DE181" s="704"/>
      <c r="DF181" s="704"/>
      <c r="DG181" s="704"/>
      <c r="DH181" s="704"/>
      <c r="DI181" s="704"/>
      <c r="DJ181" s="704"/>
      <c r="DK181" s="704"/>
      <c r="DL181" s="704"/>
      <c r="DM181" s="704"/>
      <c r="DN181" s="704"/>
      <c r="DO181" s="704"/>
      <c r="DP181" s="704"/>
      <c r="DQ181" s="704"/>
      <c r="DR181" s="704"/>
      <c r="DS181" s="704"/>
      <c r="DT181" s="704"/>
      <c r="DU181" s="704"/>
      <c r="DV181" s="704"/>
      <c r="DW181" s="704"/>
      <c r="DX181" s="704"/>
      <c r="DY181" s="704"/>
      <c r="DZ181" s="704"/>
      <c r="EA181" s="704"/>
      <c r="EB181" s="704"/>
      <c r="EC181" s="704"/>
      <c r="ED181" s="704"/>
      <c r="EE181" s="704"/>
      <c r="EF181" s="704"/>
      <c r="EG181" s="704"/>
      <c r="EH181" s="704"/>
      <c r="EI181" s="704"/>
      <c r="EJ181" s="704"/>
      <c r="EK181" s="704"/>
      <c r="EL181" s="704"/>
      <c r="EM181" s="704"/>
      <c r="EN181" s="704"/>
      <c r="EO181" s="704"/>
      <c r="EP181" s="704"/>
      <c r="EQ181" s="704"/>
      <c r="ER181" s="704"/>
      <c r="ES181" s="704"/>
      <c r="ET181" s="704"/>
      <c r="EU181" s="704"/>
      <c r="FH181" s="704"/>
      <c r="FK181" s="704"/>
      <c r="FL181" s="704"/>
      <c r="FM181" s="704"/>
      <c r="FN181" s="704"/>
      <c r="FO181" s="704"/>
      <c r="FP181" s="704"/>
      <c r="FQ181" s="704"/>
      <c r="FR181" s="704"/>
      <c r="FS181" s="704"/>
      <c r="FT181" s="704"/>
      <c r="FU181" s="704"/>
      <c r="FV181" s="704"/>
      <c r="FW181" s="704"/>
      <c r="FX181" s="704"/>
      <c r="FY181" s="704"/>
      <c r="FZ181" s="704"/>
      <c r="GA181" s="704"/>
      <c r="GB181" s="704"/>
      <c r="GC181" s="704"/>
      <c r="GD181" s="704"/>
      <c r="GE181" s="704"/>
      <c r="GF181" s="704"/>
      <c r="GG181" s="704"/>
      <c r="GH181" s="704"/>
      <c r="GI181" s="704"/>
      <c r="GJ181" s="704"/>
      <c r="GK181" s="704"/>
      <c r="GL181" s="704"/>
      <c r="GM181" s="704"/>
      <c r="GN181" s="704"/>
      <c r="GO181" s="704"/>
      <c r="GQ181" s="704"/>
      <c r="GR181" s="704"/>
      <c r="GS181" s="704"/>
      <c r="GT181" s="704"/>
      <c r="GU181" s="704"/>
      <c r="GV181" s="704"/>
      <c r="GW181" s="704"/>
      <c r="GX181" s="704"/>
      <c r="GY181" s="704"/>
      <c r="GZ181" s="704"/>
      <c r="HA181" s="704"/>
      <c r="HB181" s="704"/>
      <c r="HC181" s="704"/>
      <c r="HD181" s="704"/>
      <c r="HE181" s="704"/>
      <c r="HF181" s="704"/>
      <c r="HG181" s="704"/>
      <c r="HH181" s="704"/>
      <c r="HI181" s="704"/>
      <c r="HJ181" s="704"/>
      <c r="HK181" s="704"/>
      <c r="HL181" s="704"/>
      <c r="HM181" s="704"/>
      <c r="HN181" s="704"/>
      <c r="HO181" s="704"/>
      <c r="HP181" s="704"/>
      <c r="HQ181" s="704"/>
      <c r="HR181" s="704"/>
      <c r="HS181" s="704"/>
      <c r="HT181" s="704"/>
      <c r="HU181" s="704"/>
      <c r="HV181" s="704"/>
      <c r="HW181" s="704"/>
      <c r="HX181" s="704"/>
      <c r="HY181" s="704"/>
      <c r="HZ181" s="704"/>
      <c r="IA181" s="704"/>
      <c r="IB181" s="704"/>
      <c r="IC181" s="704"/>
      <c r="ID181" s="704"/>
      <c r="IE181" s="704"/>
      <c r="IF181" s="704"/>
      <c r="IG181" s="704"/>
      <c r="IH181" s="704"/>
      <c r="II181" s="704"/>
      <c r="IJ181" s="704"/>
      <c r="IK181" s="704"/>
      <c r="IL181" s="704"/>
      <c r="IM181" s="704"/>
      <c r="IN181" s="704"/>
      <c r="IO181" s="704"/>
      <c r="IP181" s="704"/>
      <c r="IQ181" s="704"/>
      <c r="IR181" s="704"/>
      <c r="IS181" s="704"/>
      <c r="IT181" s="704"/>
      <c r="IU181" s="704"/>
      <c r="IV181" s="704"/>
      <c r="IW181" s="704"/>
      <c r="IX181" s="704"/>
      <c r="IY181" s="704"/>
      <c r="IZ181" s="704"/>
      <c r="JA181" s="878"/>
      <c r="JB181" s="878"/>
      <c r="JC181" s="878"/>
      <c r="JD181" s="878"/>
      <c r="JE181" s="878"/>
      <c r="JF181" s="878"/>
      <c r="JG181" s="878"/>
      <c r="JH181" s="878"/>
      <c r="JI181" s="878"/>
      <c r="JJ181" s="878"/>
      <c r="JK181" s="878"/>
      <c r="JL181" s="878"/>
      <c r="JM181" s="878"/>
      <c r="JN181" s="878"/>
    </row>
    <row r="182" spans="1:274" s="706" customFormat="1" ht="23.1" customHeight="1" x14ac:dyDescent="0.2">
      <c r="A182" s="691">
        <v>363</v>
      </c>
      <c r="B182" s="693" t="s">
        <v>1111</v>
      </c>
      <c r="C182" s="696">
        <v>229</v>
      </c>
      <c r="D182" s="697">
        <v>832</v>
      </c>
      <c r="E182" s="707">
        <v>1</v>
      </c>
      <c r="F182" s="699" t="s">
        <v>1121</v>
      </c>
      <c r="G182" s="699" t="s">
        <v>1143</v>
      </c>
      <c r="H182" s="751" t="s">
        <v>1137</v>
      </c>
      <c r="I182" s="752" t="s">
        <v>1138</v>
      </c>
      <c r="J182" s="764" t="s">
        <v>1114</v>
      </c>
      <c r="K182" s="761" t="s">
        <v>1115</v>
      </c>
      <c r="L182" s="761" t="s">
        <v>1116</v>
      </c>
      <c r="M182" s="753" t="s">
        <v>1117</v>
      </c>
      <c r="N182" s="753" t="s">
        <v>1118</v>
      </c>
      <c r="O182" s="753" t="s">
        <v>1118</v>
      </c>
      <c r="P182" s="753" t="s">
        <v>1119</v>
      </c>
      <c r="Q182" s="765" t="s">
        <v>1144</v>
      </c>
      <c r="R182" s="765" t="s">
        <v>1120</v>
      </c>
      <c r="S182" s="755">
        <v>2</v>
      </c>
      <c r="T182" s="766">
        <v>2.11</v>
      </c>
      <c r="U182" s="757">
        <v>41456</v>
      </c>
      <c r="V182" s="758">
        <v>41791</v>
      </c>
      <c r="W182" s="701">
        <v>25</v>
      </c>
      <c r="X182" s="913">
        <v>3000000</v>
      </c>
      <c r="Y182" s="876"/>
      <c r="Z182" s="875">
        <f t="shared" si="7"/>
        <v>3000000</v>
      </c>
      <c r="AA182" s="702"/>
      <c r="AB182" s="702"/>
      <c r="AC182" s="702"/>
      <c r="AD182" s="702"/>
      <c r="AE182" s="702"/>
      <c r="AF182" s="702"/>
      <c r="AG182" s="702"/>
      <c r="AH182" s="702"/>
      <c r="AI182" s="691"/>
      <c r="AJ182" s="749">
        <v>1500000</v>
      </c>
      <c r="AK182" s="749">
        <v>1500000</v>
      </c>
      <c r="AL182" s="691"/>
      <c r="AM182" s="868">
        <f t="shared" si="8"/>
        <v>3000000</v>
      </c>
      <c r="AN182" s="868">
        <f t="shared" si="9"/>
        <v>0</v>
      </c>
      <c r="AO182" s="760"/>
      <c r="AP182" s="868"/>
      <c r="AR182" s="704"/>
      <c r="AS182" s="704"/>
      <c r="AT182" s="704"/>
      <c r="AU182" s="704"/>
      <c r="AV182" s="704"/>
      <c r="AW182" s="704"/>
      <c r="AX182" s="704"/>
      <c r="AY182" s="704"/>
      <c r="AZ182" s="704"/>
      <c r="BA182" s="704"/>
      <c r="BB182" s="704"/>
      <c r="BC182" s="704"/>
      <c r="BD182" s="704"/>
      <c r="BE182" s="704"/>
      <c r="BF182" s="704"/>
      <c r="BG182" s="704"/>
      <c r="BH182" s="704"/>
      <c r="BI182" s="704"/>
      <c r="BJ182" s="704"/>
      <c r="BK182" s="704"/>
      <c r="BL182" s="704"/>
      <c r="BM182" s="704"/>
      <c r="BN182" s="704"/>
      <c r="BO182" s="704"/>
      <c r="BP182" s="704"/>
      <c r="BQ182" s="704"/>
      <c r="BR182" s="704"/>
      <c r="BS182" s="704"/>
      <c r="BT182" s="704"/>
      <c r="BU182" s="704"/>
      <c r="BV182" s="704"/>
      <c r="BW182" s="704"/>
      <c r="BX182" s="704"/>
      <c r="BY182" s="704"/>
      <c r="BZ182" s="704"/>
      <c r="CA182" s="704"/>
      <c r="CB182" s="704"/>
      <c r="CC182" s="704"/>
      <c r="CD182" s="704"/>
      <c r="CE182" s="704"/>
      <c r="CF182" s="704"/>
      <c r="CG182" s="704"/>
      <c r="CH182" s="704"/>
      <c r="CI182" s="704"/>
      <c r="CJ182" s="704"/>
      <c r="CK182" s="704"/>
      <c r="CL182" s="704"/>
      <c r="CM182" s="704"/>
      <c r="CN182" s="704"/>
      <c r="CO182" s="704"/>
      <c r="CP182" s="704"/>
      <c r="CQ182" s="704"/>
      <c r="CR182" s="704"/>
      <c r="CS182" s="704"/>
      <c r="CT182" s="704"/>
      <c r="CU182" s="704"/>
      <c r="CV182" s="704"/>
      <c r="CW182" s="704"/>
      <c r="CX182" s="704"/>
      <c r="CY182" s="704"/>
      <c r="CZ182" s="704"/>
      <c r="DA182" s="704"/>
      <c r="DB182" s="704"/>
      <c r="DC182" s="704"/>
      <c r="DD182" s="704"/>
      <c r="DE182" s="704"/>
      <c r="DF182" s="704"/>
      <c r="DG182" s="704"/>
      <c r="DH182" s="704"/>
      <c r="DI182" s="704"/>
      <c r="DJ182" s="704"/>
      <c r="DK182" s="704"/>
      <c r="DL182" s="704"/>
      <c r="DM182" s="704"/>
      <c r="DN182" s="704"/>
      <c r="DO182" s="704"/>
      <c r="DP182" s="704"/>
      <c r="DQ182" s="704"/>
      <c r="DR182" s="704"/>
      <c r="DS182" s="704"/>
      <c r="DT182" s="704"/>
      <c r="DU182" s="704"/>
      <c r="DV182" s="704"/>
      <c r="DW182" s="704"/>
      <c r="DX182" s="704"/>
      <c r="DY182" s="704"/>
      <c r="DZ182" s="704"/>
      <c r="EA182" s="704"/>
      <c r="EB182" s="704"/>
      <c r="EC182" s="704"/>
      <c r="ED182" s="704"/>
      <c r="EE182" s="704"/>
      <c r="EF182" s="704"/>
      <c r="EG182" s="704"/>
      <c r="EH182" s="704"/>
      <c r="EI182" s="704"/>
      <c r="EJ182" s="704"/>
      <c r="EK182" s="704"/>
      <c r="EL182" s="704"/>
      <c r="EM182" s="704"/>
      <c r="EN182" s="704"/>
      <c r="EO182" s="704"/>
      <c r="EP182" s="704"/>
      <c r="EQ182" s="704"/>
      <c r="ER182" s="704"/>
      <c r="ES182" s="704"/>
      <c r="ET182" s="704"/>
      <c r="EU182" s="704"/>
      <c r="FI182" s="704"/>
      <c r="FJ182" s="704"/>
      <c r="GP182" s="746"/>
      <c r="GQ182" s="704"/>
      <c r="GR182" s="704"/>
      <c r="GS182" s="704"/>
      <c r="GT182" s="704"/>
      <c r="GU182" s="704"/>
      <c r="GV182" s="704"/>
      <c r="GW182" s="704"/>
      <c r="GX182" s="704"/>
      <c r="GY182" s="704"/>
      <c r="GZ182" s="704"/>
      <c r="HA182" s="704"/>
      <c r="HB182" s="704"/>
      <c r="HC182" s="704"/>
      <c r="HD182" s="704"/>
      <c r="HE182" s="704"/>
      <c r="HF182" s="704"/>
      <c r="HG182" s="704"/>
      <c r="HH182" s="704"/>
      <c r="HI182" s="704"/>
      <c r="HJ182" s="704"/>
      <c r="HK182" s="704"/>
      <c r="HL182" s="704"/>
      <c r="HM182" s="704"/>
      <c r="HN182" s="704"/>
      <c r="HO182" s="704"/>
      <c r="HP182" s="704"/>
      <c r="HQ182" s="704"/>
      <c r="HR182" s="704"/>
      <c r="HS182" s="704"/>
      <c r="HT182" s="704"/>
      <c r="HU182" s="704"/>
      <c r="HV182" s="704"/>
      <c r="HW182" s="704"/>
      <c r="HX182" s="704"/>
      <c r="HY182" s="704"/>
      <c r="HZ182" s="704"/>
      <c r="JI182" s="814"/>
      <c r="JJ182" s="704"/>
      <c r="JK182" s="704"/>
      <c r="JL182" s="704"/>
      <c r="JM182" s="704"/>
      <c r="JN182" s="704"/>
    </row>
    <row r="183" spans="1:274" s="878" customFormat="1" ht="23.1" customHeight="1" x14ac:dyDescent="0.25">
      <c r="A183" s="691">
        <v>69</v>
      </c>
      <c r="B183" s="693" t="s">
        <v>1360</v>
      </c>
      <c r="C183" s="696">
        <v>222</v>
      </c>
      <c r="D183" s="697">
        <v>536</v>
      </c>
      <c r="E183" s="707">
        <v>3</v>
      </c>
      <c r="F183" s="699" t="s">
        <v>1123</v>
      </c>
      <c r="G183" s="735" t="s">
        <v>1126</v>
      </c>
      <c r="H183" s="751" t="s">
        <v>1112</v>
      </c>
      <c r="I183" s="752" t="s">
        <v>1113</v>
      </c>
      <c r="J183" s="761" t="s">
        <v>1135</v>
      </c>
      <c r="K183" s="761" t="s">
        <v>1115</v>
      </c>
      <c r="L183" s="761" t="s">
        <v>1124</v>
      </c>
      <c r="M183" s="753" t="s">
        <v>1199</v>
      </c>
      <c r="N183" s="753" t="s">
        <v>1136</v>
      </c>
      <c r="O183" s="753" t="s">
        <v>1128</v>
      </c>
      <c r="P183" s="753" t="s">
        <v>1599</v>
      </c>
      <c r="Q183" s="753" t="s">
        <v>1600</v>
      </c>
      <c r="R183" s="753" t="s">
        <v>1362</v>
      </c>
      <c r="S183" s="755">
        <v>4</v>
      </c>
      <c r="T183" s="763">
        <v>4.5</v>
      </c>
      <c r="U183" s="771">
        <v>41456</v>
      </c>
      <c r="V183" s="771">
        <v>41791</v>
      </c>
      <c r="W183" s="874">
        <v>5</v>
      </c>
      <c r="X183" s="875">
        <v>67000</v>
      </c>
      <c r="Y183" s="875"/>
      <c r="Z183" s="875">
        <f t="shared" si="7"/>
        <v>67000</v>
      </c>
      <c r="AA183" s="868"/>
      <c r="AB183" s="868"/>
      <c r="AC183" s="868"/>
      <c r="AD183" s="868"/>
      <c r="AE183" s="868">
        <v>20000</v>
      </c>
      <c r="AF183" s="868">
        <v>20000</v>
      </c>
      <c r="AG183" s="868">
        <v>27000</v>
      </c>
      <c r="AH183" s="868"/>
      <c r="AI183" s="868"/>
      <c r="AJ183" s="868"/>
      <c r="AK183" s="868"/>
      <c r="AL183" s="868"/>
      <c r="AM183" s="868">
        <f t="shared" si="8"/>
        <v>67000</v>
      </c>
      <c r="AN183" s="868">
        <f t="shared" si="9"/>
        <v>0</v>
      </c>
      <c r="AO183" s="760"/>
      <c r="AP183" s="868"/>
      <c r="AQ183" s="706"/>
      <c r="AR183" s="704"/>
      <c r="AS183" s="704"/>
      <c r="AT183" s="704"/>
      <c r="AU183" s="704"/>
      <c r="AV183" s="704"/>
      <c r="AW183" s="704"/>
      <c r="AX183" s="704"/>
      <c r="AY183" s="704"/>
      <c r="AZ183" s="704"/>
      <c r="BA183" s="704"/>
      <c r="BB183" s="704"/>
      <c r="BC183" s="704"/>
      <c r="BD183" s="704"/>
      <c r="BE183" s="704"/>
      <c r="BF183" s="704"/>
      <c r="BG183" s="704"/>
      <c r="BH183" s="704"/>
      <c r="BI183" s="704"/>
      <c r="BJ183" s="704"/>
      <c r="BK183" s="704"/>
      <c r="BL183" s="704"/>
      <c r="BM183" s="704"/>
      <c r="BN183" s="704"/>
      <c r="BO183" s="704"/>
      <c r="BP183" s="704"/>
      <c r="BQ183" s="704"/>
      <c r="BR183" s="704"/>
      <c r="BS183" s="704"/>
      <c r="BT183" s="704"/>
      <c r="BU183" s="704"/>
      <c r="BV183" s="704"/>
      <c r="BW183" s="704"/>
      <c r="BX183" s="704"/>
      <c r="BY183" s="704"/>
      <c r="BZ183" s="704"/>
      <c r="CA183" s="704"/>
      <c r="CB183" s="704"/>
      <c r="CC183" s="704"/>
      <c r="CD183" s="704"/>
      <c r="CE183" s="704"/>
      <c r="CF183" s="704"/>
      <c r="CG183" s="704"/>
      <c r="CH183" s="704"/>
      <c r="CI183" s="704"/>
      <c r="CJ183" s="704"/>
      <c r="CK183" s="704"/>
      <c r="CL183" s="704"/>
      <c r="CM183" s="704"/>
      <c r="CN183" s="704"/>
      <c r="CO183" s="704"/>
      <c r="CP183" s="704"/>
      <c r="CQ183" s="704"/>
      <c r="CR183" s="704"/>
      <c r="CS183" s="704"/>
      <c r="CT183" s="704"/>
      <c r="CU183" s="704"/>
      <c r="CV183" s="704"/>
      <c r="CW183" s="704"/>
      <c r="CX183" s="704"/>
      <c r="CY183" s="704"/>
      <c r="CZ183" s="704"/>
      <c r="DA183" s="704"/>
      <c r="DB183" s="704"/>
      <c r="DC183" s="704"/>
      <c r="DD183" s="704"/>
      <c r="DE183" s="704"/>
      <c r="DF183" s="704"/>
      <c r="DG183" s="704"/>
      <c r="DH183" s="704"/>
      <c r="DI183" s="704"/>
      <c r="DJ183" s="704"/>
      <c r="DK183" s="704"/>
      <c r="DL183" s="704"/>
      <c r="DM183" s="704"/>
      <c r="DN183" s="704"/>
      <c r="DO183" s="704"/>
      <c r="DP183" s="704"/>
      <c r="DQ183" s="704"/>
      <c r="DR183" s="704"/>
      <c r="DS183" s="704"/>
      <c r="DT183" s="704"/>
      <c r="DU183" s="704"/>
      <c r="DV183" s="704"/>
      <c r="DW183" s="704"/>
      <c r="DX183" s="704"/>
      <c r="DY183" s="704"/>
      <c r="DZ183" s="704"/>
      <c r="EA183" s="704"/>
      <c r="EB183" s="704"/>
      <c r="EC183" s="704"/>
      <c r="ED183" s="704"/>
      <c r="EE183" s="704"/>
      <c r="EF183" s="704"/>
      <c r="EG183" s="704"/>
      <c r="EH183" s="704"/>
      <c r="EI183" s="704"/>
      <c r="EJ183" s="704"/>
      <c r="EK183" s="704"/>
      <c r="EL183" s="704"/>
      <c r="EM183" s="704"/>
      <c r="EN183" s="704"/>
      <c r="EO183" s="704"/>
      <c r="EP183" s="704"/>
      <c r="EQ183" s="704"/>
      <c r="ER183" s="704"/>
      <c r="ES183" s="704"/>
      <c r="ET183" s="704"/>
      <c r="EU183" s="704"/>
      <c r="EV183" s="706"/>
      <c r="EW183" s="706"/>
      <c r="EX183" s="706"/>
      <c r="EY183" s="706"/>
      <c r="EZ183" s="706"/>
      <c r="FA183" s="706"/>
      <c r="FB183" s="706"/>
      <c r="FC183" s="706"/>
      <c r="FD183" s="706"/>
      <c r="FE183" s="706"/>
      <c r="FF183" s="706"/>
      <c r="FG183" s="706"/>
      <c r="FH183" s="704"/>
      <c r="FI183" s="706"/>
      <c r="FJ183" s="706"/>
      <c r="FK183" s="704"/>
      <c r="FL183" s="704"/>
      <c r="FM183" s="704"/>
      <c r="FN183" s="704"/>
      <c r="FO183" s="704"/>
      <c r="FP183" s="704"/>
      <c r="FQ183" s="704"/>
      <c r="FR183" s="704"/>
      <c r="FS183" s="704"/>
      <c r="FT183" s="704"/>
      <c r="FU183" s="704"/>
      <c r="FV183" s="704"/>
      <c r="FW183" s="704"/>
      <c r="FX183" s="704"/>
      <c r="FY183" s="704"/>
      <c r="FZ183" s="704"/>
      <c r="GA183" s="704"/>
      <c r="GB183" s="704"/>
      <c r="GC183" s="704"/>
      <c r="GD183" s="704"/>
      <c r="GE183" s="704"/>
      <c r="GF183" s="704"/>
      <c r="GG183" s="704"/>
      <c r="GH183" s="704"/>
      <c r="GI183" s="704"/>
      <c r="GJ183" s="704"/>
      <c r="GK183" s="704"/>
      <c r="GL183" s="704"/>
      <c r="GM183" s="704"/>
      <c r="GN183" s="704"/>
      <c r="GO183" s="706"/>
      <c r="GP183" s="706"/>
      <c r="GQ183" s="704"/>
      <c r="GR183" s="704"/>
      <c r="GS183" s="704"/>
      <c r="GT183" s="704"/>
      <c r="GU183" s="704"/>
      <c r="GV183" s="704"/>
      <c r="GW183" s="704"/>
      <c r="GX183" s="704"/>
      <c r="GY183" s="704"/>
      <c r="GZ183" s="704"/>
      <c r="HA183" s="704"/>
      <c r="HB183" s="704"/>
      <c r="HC183" s="704"/>
      <c r="HD183" s="704"/>
      <c r="HE183" s="704"/>
      <c r="HF183" s="704"/>
      <c r="HG183" s="704"/>
      <c r="HH183" s="704"/>
      <c r="HI183" s="704"/>
      <c r="HJ183" s="704"/>
      <c r="HK183" s="704"/>
      <c r="HL183" s="704"/>
      <c r="HM183" s="704"/>
      <c r="HN183" s="704"/>
      <c r="HO183" s="704"/>
      <c r="HP183" s="704"/>
      <c r="HQ183" s="704"/>
      <c r="HR183" s="706"/>
      <c r="HS183" s="706"/>
      <c r="HT183" s="706"/>
      <c r="HU183" s="706"/>
      <c r="HV183" s="706"/>
      <c r="HW183" s="706"/>
      <c r="HX183" s="706"/>
      <c r="HY183" s="706"/>
      <c r="HZ183" s="706"/>
      <c r="IA183" s="704"/>
      <c r="IB183" s="704"/>
      <c r="IC183" s="704"/>
      <c r="ID183" s="704"/>
      <c r="IE183" s="704"/>
      <c r="IF183" s="704"/>
      <c r="IG183" s="704"/>
      <c r="IH183" s="704"/>
      <c r="II183" s="704"/>
      <c r="IJ183" s="704"/>
      <c r="IK183" s="704"/>
      <c r="IL183" s="704"/>
      <c r="IM183" s="704"/>
      <c r="IN183" s="704"/>
      <c r="IO183" s="704"/>
      <c r="IP183" s="704"/>
      <c r="IQ183" s="704"/>
      <c r="IR183" s="704"/>
      <c r="IS183" s="704"/>
      <c r="IT183" s="704"/>
      <c r="IU183" s="704"/>
      <c r="IV183" s="704"/>
      <c r="IW183" s="704"/>
      <c r="IX183" s="854"/>
      <c r="IY183" s="854"/>
      <c r="IZ183" s="854"/>
      <c r="JA183" s="706"/>
      <c r="JB183" s="706"/>
      <c r="JC183" s="706"/>
      <c r="JD183" s="706"/>
      <c r="JE183" s="706"/>
      <c r="JF183" s="706"/>
      <c r="JG183" s="706"/>
      <c r="JH183" s="706"/>
    </row>
    <row r="184" spans="1:274" s="878" customFormat="1" ht="23.1" customHeight="1" x14ac:dyDescent="0.25">
      <c r="A184" s="691">
        <v>123</v>
      </c>
      <c r="B184" s="693" t="s">
        <v>1316</v>
      </c>
      <c r="C184" s="696">
        <v>241</v>
      </c>
      <c r="D184" s="697">
        <v>576</v>
      </c>
      <c r="E184" s="707">
        <v>20</v>
      </c>
      <c r="F184" s="699" t="s">
        <v>1319</v>
      </c>
      <c r="G184" s="699" t="s">
        <v>1320</v>
      </c>
      <c r="H184" s="751" t="s">
        <v>1112</v>
      </c>
      <c r="I184" s="752" t="s">
        <v>1113</v>
      </c>
      <c r="J184" s="761" t="s">
        <v>1135</v>
      </c>
      <c r="K184" s="777" t="s">
        <v>1115</v>
      </c>
      <c r="L184" s="777" t="s">
        <v>1116</v>
      </c>
      <c r="M184" s="753" t="s">
        <v>1199</v>
      </c>
      <c r="N184" s="753" t="s">
        <v>1317</v>
      </c>
      <c r="O184" s="753" t="s">
        <v>1317</v>
      </c>
      <c r="P184" s="753" t="s">
        <v>1554</v>
      </c>
      <c r="Q184" s="765" t="s">
        <v>1321</v>
      </c>
      <c r="R184" s="765" t="s">
        <v>1321</v>
      </c>
      <c r="S184" s="755">
        <v>2</v>
      </c>
      <c r="T184" s="769">
        <v>2.2000000000000002</v>
      </c>
      <c r="U184" s="771">
        <v>41640</v>
      </c>
      <c r="V184" s="771">
        <v>41791</v>
      </c>
      <c r="W184" s="701">
        <v>15</v>
      </c>
      <c r="X184" s="875">
        <v>1000000</v>
      </c>
      <c r="Y184" s="876">
        <v>1360500</v>
      </c>
      <c r="Z184" s="875">
        <f t="shared" si="7"/>
        <v>2360500</v>
      </c>
      <c r="AA184" s="702">
        <v>360541</v>
      </c>
      <c r="AB184" s="702">
        <v>250000</v>
      </c>
      <c r="AC184" s="702">
        <v>500000</v>
      </c>
      <c r="AD184" s="702">
        <f>152000+250000</f>
        <v>402000</v>
      </c>
      <c r="AE184" s="702">
        <v>152000</v>
      </c>
      <c r="AF184" s="702">
        <v>152000</v>
      </c>
      <c r="AG184" s="702">
        <v>152000</v>
      </c>
      <c r="AH184" s="702">
        <v>152000</v>
      </c>
      <c r="AI184" s="702">
        <v>152000</v>
      </c>
      <c r="AJ184" s="702">
        <v>87959</v>
      </c>
      <c r="AK184" s="702"/>
      <c r="AL184" s="691"/>
      <c r="AM184" s="868">
        <f t="shared" si="8"/>
        <v>2360500</v>
      </c>
      <c r="AN184" s="868">
        <f t="shared" si="9"/>
        <v>0</v>
      </c>
      <c r="AO184" s="760">
        <v>0</v>
      </c>
      <c r="AP184" s="943">
        <f>1100000-534500</f>
        <v>565500</v>
      </c>
      <c r="AQ184" s="706"/>
      <c r="AR184" s="704"/>
      <c r="AS184" s="704"/>
      <c r="AT184" s="704"/>
      <c r="AU184" s="704"/>
      <c r="AV184" s="704"/>
      <c r="AW184" s="704"/>
      <c r="AX184" s="704"/>
      <c r="AY184" s="704"/>
      <c r="AZ184" s="704"/>
      <c r="BA184" s="704"/>
      <c r="BB184" s="704"/>
      <c r="BC184" s="704"/>
      <c r="BD184" s="704"/>
      <c r="BE184" s="704"/>
      <c r="BF184" s="704"/>
      <c r="BG184" s="704"/>
      <c r="BH184" s="704"/>
      <c r="BI184" s="704"/>
      <c r="BJ184" s="704"/>
      <c r="BK184" s="704"/>
      <c r="BL184" s="704"/>
      <c r="BM184" s="704"/>
      <c r="BN184" s="704"/>
      <c r="BO184" s="704"/>
      <c r="BP184" s="704"/>
      <c r="BQ184" s="704"/>
      <c r="BR184" s="704"/>
      <c r="BS184" s="704"/>
      <c r="BT184" s="704"/>
      <c r="BU184" s="704"/>
      <c r="BV184" s="704"/>
      <c r="BW184" s="704"/>
      <c r="BX184" s="704"/>
      <c r="BY184" s="704"/>
      <c r="BZ184" s="704"/>
      <c r="CA184" s="704"/>
      <c r="CB184" s="704"/>
      <c r="CC184" s="704"/>
      <c r="CD184" s="704"/>
      <c r="CE184" s="704"/>
      <c r="CF184" s="704"/>
      <c r="CG184" s="704"/>
      <c r="CH184" s="704"/>
      <c r="CI184" s="704"/>
      <c r="CJ184" s="704"/>
      <c r="CK184" s="704"/>
      <c r="CL184" s="704"/>
      <c r="CM184" s="704"/>
      <c r="CN184" s="704"/>
      <c r="CO184" s="704"/>
      <c r="CP184" s="704"/>
      <c r="CQ184" s="704"/>
      <c r="CR184" s="704"/>
      <c r="CS184" s="704"/>
      <c r="CT184" s="704"/>
      <c r="CU184" s="704"/>
      <c r="CV184" s="704"/>
      <c r="CW184" s="704"/>
      <c r="CX184" s="704"/>
      <c r="CY184" s="704"/>
      <c r="CZ184" s="704"/>
      <c r="DA184" s="704"/>
      <c r="DB184" s="704"/>
      <c r="DC184" s="704"/>
      <c r="DD184" s="704"/>
      <c r="DE184" s="704"/>
      <c r="DF184" s="704"/>
      <c r="DG184" s="704"/>
      <c r="DH184" s="704"/>
      <c r="DI184" s="704"/>
      <c r="DJ184" s="704"/>
      <c r="DK184" s="704"/>
      <c r="DL184" s="704"/>
      <c r="DM184" s="704"/>
      <c r="DN184" s="704"/>
      <c r="DO184" s="704"/>
      <c r="DP184" s="704"/>
      <c r="DQ184" s="704"/>
      <c r="DR184" s="704"/>
      <c r="DS184" s="704"/>
      <c r="DT184" s="704"/>
      <c r="DU184" s="704"/>
      <c r="DV184" s="704"/>
      <c r="DW184" s="704"/>
      <c r="DX184" s="704"/>
      <c r="DY184" s="704"/>
      <c r="DZ184" s="704"/>
      <c r="EA184" s="704"/>
      <c r="EB184" s="704"/>
      <c r="EC184" s="704"/>
      <c r="ED184" s="704"/>
      <c r="EE184" s="704"/>
      <c r="EF184" s="704"/>
      <c r="EG184" s="704"/>
      <c r="EH184" s="704"/>
      <c r="EI184" s="704"/>
      <c r="EJ184" s="704"/>
      <c r="EK184" s="704"/>
      <c r="EL184" s="704"/>
      <c r="EM184" s="704"/>
      <c r="EN184" s="704"/>
      <c r="EO184" s="704"/>
      <c r="EP184" s="704"/>
      <c r="EQ184" s="704"/>
      <c r="ER184" s="704"/>
      <c r="ES184" s="704"/>
      <c r="ET184" s="704"/>
      <c r="EU184" s="704"/>
      <c r="EV184" s="704"/>
      <c r="EW184" s="704"/>
      <c r="EX184" s="704"/>
      <c r="EY184" s="704"/>
      <c r="EZ184" s="704"/>
      <c r="FA184" s="704"/>
      <c r="FB184" s="704"/>
      <c r="FC184" s="704"/>
      <c r="FD184" s="704"/>
      <c r="FE184" s="704"/>
      <c r="FF184" s="704"/>
      <c r="FG184" s="704"/>
      <c r="FH184" s="706"/>
      <c r="FI184" s="704"/>
      <c r="FJ184" s="704"/>
      <c r="FK184" s="706"/>
      <c r="FL184" s="706"/>
      <c r="FM184" s="706"/>
      <c r="FN184" s="706"/>
      <c r="FO184" s="706"/>
      <c r="FP184" s="706"/>
      <c r="FQ184" s="706"/>
      <c r="FR184" s="706"/>
      <c r="FS184" s="706"/>
      <c r="FT184" s="706"/>
      <c r="FU184" s="706"/>
      <c r="FV184" s="706"/>
      <c r="FW184" s="706"/>
      <c r="FX184" s="706"/>
      <c r="FY184" s="706"/>
      <c r="FZ184" s="706"/>
      <c r="GA184" s="706"/>
      <c r="GB184" s="706"/>
      <c r="GC184" s="706"/>
      <c r="GD184" s="706"/>
      <c r="GE184" s="706"/>
      <c r="GF184" s="706"/>
      <c r="GG184" s="706"/>
      <c r="GH184" s="706"/>
      <c r="GI184" s="706"/>
      <c r="GJ184" s="706"/>
      <c r="GK184" s="706"/>
      <c r="GL184" s="706"/>
      <c r="GM184" s="706"/>
      <c r="GN184" s="706"/>
      <c r="GO184" s="704"/>
      <c r="GP184" s="920"/>
      <c r="GQ184" s="704"/>
      <c r="GR184" s="704"/>
      <c r="GS184" s="704"/>
      <c r="GT184" s="704"/>
      <c r="GU184" s="704"/>
      <c r="GV184" s="704"/>
      <c r="GW184" s="704"/>
      <c r="GX184" s="704"/>
      <c r="GY184" s="704"/>
      <c r="GZ184" s="704"/>
      <c r="HA184" s="704"/>
      <c r="HB184" s="704"/>
      <c r="HC184" s="704"/>
      <c r="HD184" s="704"/>
      <c r="HE184" s="704"/>
      <c r="HF184" s="704"/>
      <c r="HG184" s="704"/>
      <c r="HH184" s="704"/>
      <c r="HI184" s="704"/>
      <c r="HJ184" s="704"/>
      <c r="HK184" s="704"/>
      <c r="HL184" s="704"/>
      <c r="HM184" s="704"/>
      <c r="HN184" s="704"/>
      <c r="HO184" s="704"/>
      <c r="HP184" s="704"/>
      <c r="HQ184" s="704"/>
      <c r="HR184" s="706"/>
      <c r="HS184" s="706"/>
      <c r="HT184" s="706"/>
      <c r="HU184" s="706"/>
      <c r="HV184" s="706"/>
      <c r="HW184" s="706"/>
      <c r="HX184" s="706"/>
      <c r="HY184" s="706"/>
      <c r="HZ184" s="706"/>
      <c r="IA184" s="704"/>
      <c r="IB184" s="704"/>
      <c r="IC184" s="704"/>
      <c r="ID184" s="704"/>
      <c r="IE184" s="704"/>
      <c r="IF184" s="704"/>
      <c r="IG184" s="704"/>
      <c r="IH184" s="704"/>
      <c r="II184" s="704"/>
      <c r="IJ184" s="704"/>
      <c r="IK184" s="704"/>
      <c r="IL184" s="704"/>
      <c r="IM184" s="704"/>
      <c r="IN184" s="704"/>
      <c r="IO184" s="704"/>
      <c r="IP184" s="704"/>
      <c r="IQ184" s="704"/>
      <c r="IR184" s="704"/>
      <c r="IS184" s="704"/>
      <c r="IT184" s="704"/>
      <c r="IU184" s="704"/>
      <c r="IV184" s="706"/>
      <c r="IW184" s="706"/>
      <c r="IX184" s="928"/>
      <c r="IY184" s="928"/>
      <c r="IZ184" s="928"/>
      <c r="JA184" s="706"/>
      <c r="JB184" s="706"/>
      <c r="JC184" s="706"/>
      <c r="JD184" s="706"/>
      <c r="JE184" s="706"/>
      <c r="JF184" s="706"/>
      <c r="JG184" s="706"/>
      <c r="JH184" s="706"/>
      <c r="JI184" s="928"/>
    </row>
    <row r="185" spans="1:274" s="878" customFormat="1" ht="23.1" customHeight="1" x14ac:dyDescent="0.25">
      <c r="A185" s="691">
        <v>273</v>
      </c>
      <c r="B185" s="693" t="s">
        <v>1316</v>
      </c>
      <c r="C185" s="696">
        <v>241</v>
      </c>
      <c r="D185" s="697">
        <v>676</v>
      </c>
      <c r="E185" s="707" t="s">
        <v>1122</v>
      </c>
      <c r="F185" s="699" t="s">
        <v>1319</v>
      </c>
      <c r="G185" s="699" t="s">
        <v>1322</v>
      </c>
      <c r="H185" s="751" t="s">
        <v>1127</v>
      </c>
      <c r="I185" s="752" t="s">
        <v>1113</v>
      </c>
      <c r="J185" s="761" t="s">
        <v>1135</v>
      </c>
      <c r="K185" s="777" t="s">
        <v>1115</v>
      </c>
      <c r="L185" s="777" t="s">
        <v>1116</v>
      </c>
      <c r="M185" s="753" t="s">
        <v>1199</v>
      </c>
      <c r="N185" s="753" t="s">
        <v>1317</v>
      </c>
      <c r="O185" s="753" t="s">
        <v>1317</v>
      </c>
      <c r="P185" s="753" t="s">
        <v>1554</v>
      </c>
      <c r="Q185" s="765" t="s">
        <v>1321</v>
      </c>
      <c r="R185" s="765" t="s">
        <v>1321</v>
      </c>
      <c r="S185" s="755">
        <v>2</v>
      </c>
      <c r="T185" s="769">
        <v>2.2000000000000002</v>
      </c>
      <c r="U185" s="771">
        <v>41640</v>
      </c>
      <c r="V185" s="771">
        <v>41791</v>
      </c>
      <c r="W185" s="701">
        <v>15</v>
      </c>
      <c r="X185" s="875"/>
      <c r="Y185" s="877"/>
      <c r="Z185" s="875">
        <f t="shared" si="7"/>
        <v>0</v>
      </c>
      <c r="AA185" s="702"/>
      <c r="AB185" s="702"/>
      <c r="AC185" s="702"/>
      <c r="AD185" s="702"/>
      <c r="AE185" s="702"/>
      <c r="AF185" s="702"/>
      <c r="AG185" s="702"/>
      <c r="AH185" s="702"/>
      <c r="AI185" s="691"/>
      <c r="AJ185" s="691"/>
      <c r="AK185" s="691"/>
      <c r="AL185" s="691"/>
      <c r="AM185" s="868">
        <f t="shared" si="8"/>
        <v>0</v>
      </c>
      <c r="AN185" s="868">
        <f t="shared" si="9"/>
        <v>0</v>
      </c>
      <c r="AO185" s="760"/>
      <c r="AP185" s="868">
        <v>900000</v>
      </c>
      <c r="AQ185" s="706"/>
      <c r="AR185" s="704"/>
      <c r="AS185" s="704"/>
      <c r="AT185" s="704"/>
      <c r="AU185" s="704"/>
      <c r="AV185" s="704"/>
      <c r="AW185" s="704"/>
      <c r="AX185" s="704"/>
      <c r="AY185" s="704"/>
      <c r="AZ185" s="704"/>
      <c r="BA185" s="704"/>
      <c r="BB185" s="704"/>
      <c r="BC185" s="704"/>
      <c r="BD185" s="704"/>
      <c r="BE185" s="704"/>
      <c r="BF185" s="704"/>
      <c r="BG185" s="704"/>
      <c r="BH185" s="704"/>
      <c r="BI185" s="704"/>
      <c r="BJ185" s="704"/>
      <c r="BK185" s="704"/>
      <c r="BL185" s="704"/>
      <c r="BM185" s="704"/>
      <c r="BN185" s="704"/>
      <c r="BO185" s="704"/>
      <c r="BP185" s="704"/>
      <c r="BQ185" s="704"/>
      <c r="BR185" s="704"/>
      <c r="BS185" s="704"/>
      <c r="BT185" s="704"/>
      <c r="BU185" s="704"/>
      <c r="BV185" s="704"/>
      <c r="BW185" s="704"/>
      <c r="BX185" s="704"/>
      <c r="BY185" s="704"/>
      <c r="BZ185" s="704"/>
      <c r="CA185" s="704"/>
      <c r="CB185" s="704"/>
      <c r="CC185" s="704"/>
      <c r="CD185" s="704"/>
      <c r="CE185" s="704"/>
      <c r="CF185" s="704"/>
      <c r="CG185" s="704"/>
      <c r="CH185" s="704"/>
      <c r="CI185" s="704"/>
      <c r="CJ185" s="704"/>
      <c r="CK185" s="704"/>
      <c r="CL185" s="704"/>
      <c r="CM185" s="704"/>
      <c r="CN185" s="704"/>
      <c r="CO185" s="704"/>
      <c r="CP185" s="704"/>
      <c r="CQ185" s="704"/>
      <c r="CR185" s="704"/>
      <c r="CS185" s="704"/>
      <c r="CT185" s="704"/>
      <c r="CU185" s="704"/>
      <c r="CV185" s="704"/>
      <c r="CW185" s="704"/>
      <c r="CX185" s="704"/>
      <c r="CY185" s="704"/>
      <c r="CZ185" s="704"/>
      <c r="DA185" s="704"/>
      <c r="DB185" s="704"/>
      <c r="DC185" s="704"/>
      <c r="DD185" s="704"/>
      <c r="DE185" s="704"/>
      <c r="DF185" s="704"/>
      <c r="DG185" s="704"/>
      <c r="DH185" s="704"/>
      <c r="DI185" s="704"/>
      <c r="DJ185" s="704"/>
      <c r="DK185" s="704"/>
      <c r="DL185" s="704"/>
      <c r="DM185" s="704"/>
      <c r="DN185" s="704"/>
      <c r="DO185" s="704"/>
      <c r="DP185" s="704"/>
      <c r="DQ185" s="704"/>
      <c r="DR185" s="704"/>
      <c r="DS185" s="704"/>
      <c r="DT185" s="704"/>
      <c r="DU185" s="704"/>
      <c r="DV185" s="704"/>
      <c r="DW185" s="704"/>
      <c r="DX185" s="704"/>
      <c r="DY185" s="704"/>
      <c r="DZ185" s="704"/>
      <c r="EA185" s="704"/>
      <c r="EB185" s="704"/>
      <c r="EC185" s="704"/>
      <c r="ED185" s="704"/>
      <c r="EE185" s="704"/>
      <c r="EF185" s="704"/>
      <c r="EG185" s="704"/>
      <c r="EH185" s="704"/>
      <c r="EI185" s="704"/>
      <c r="EJ185" s="704"/>
      <c r="EK185" s="704"/>
      <c r="EL185" s="704"/>
      <c r="EM185" s="704"/>
      <c r="EN185" s="704"/>
      <c r="EO185" s="704"/>
      <c r="EP185" s="704"/>
      <c r="EQ185" s="704"/>
      <c r="ER185" s="704"/>
      <c r="ES185" s="704"/>
      <c r="ET185" s="704"/>
      <c r="EU185" s="704"/>
      <c r="EV185" s="704"/>
      <c r="EW185" s="704"/>
      <c r="EX185" s="704"/>
      <c r="EY185" s="704"/>
      <c r="EZ185" s="704"/>
      <c r="FA185" s="704"/>
      <c r="FB185" s="704"/>
      <c r="FC185" s="704"/>
      <c r="FD185" s="704"/>
      <c r="FE185" s="704"/>
      <c r="FF185" s="704"/>
      <c r="FG185" s="704"/>
      <c r="FH185" s="706"/>
      <c r="FI185" s="704"/>
      <c r="FJ185" s="704"/>
      <c r="FK185" s="704"/>
      <c r="FL185" s="704"/>
      <c r="FM185" s="706"/>
      <c r="FN185" s="706"/>
      <c r="FO185" s="706"/>
      <c r="FP185" s="706"/>
      <c r="FQ185" s="706"/>
      <c r="FR185" s="706"/>
      <c r="FS185" s="706"/>
      <c r="FT185" s="706"/>
      <c r="FU185" s="706"/>
      <c r="FV185" s="706"/>
      <c r="FW185" s="706"/>
      <c r="FX185" s="706"/>
      <c r="FY185" s="706"/>
      <c r="FZ185" s="706"/>
      <c r="GA185" s="706"/>
      <c r="GB185" s="706"/>
      <c r="GC185" s="706"/>
      <c r="GD185" s="706"/>
      <c r="GE185" s="706"/>
      <c r="GF185" s="706"/>
      <c r="GG185" s="706"/>
      <c r="GH185" s="706"/>
      <c r="GI185" s="706"/>
      <c r="GJ185" s="706"/>
      <c r="GK185" s="706"/>
      <c r="GL185" s="706"/>
      <c r="GM185" s="706"/>
      <c r="GN185" s="706"/>
      <c r="GO185" s="704"/>
      <c r="GP185" s="746"/>
      <c r="GQ185" s="704"/>
      <c r="GR185" s="704"/>
      <c r="GS185" s="704"/>
      <c r="GT185" s="704"/>
      <c r="GU185" s="704"/>
      <c r="GV185" s="704"/>
      <c r="GW185" s="704"/>
      <c r="GX185" s="704"/>
      <c r="GY185" s="704"/>
      <c r="GZ185" s="704"/>
      <c r="HA185" s="704"/>
      <c r="HB185" s="704"/>
      <c r="HC185" s="704"/>
      <c r="HD185" s="704"/>
      <c r="HE185" s="704"/>
      <c r="HF185" s="704"/>
      <c r="HG185" s="704"/>
      <c r="HH185" s="704"/>
      <c r="HI185" s="704"/>
      <c r="HJ185" s="704"/>
      <c r="HK185" s="704"/>
      <c r="HL185" s="704"/>
      <c r="HM185" s="704"/>
      <c r="HN185" s="704"/>
      <c r="HO185" s="704"/>
      <c r="HP185" s="704"/>
      <c r="HQ185" s="704"/>
      <c r="HR185" s="706"/>
      <c r="HS185" s="706"/>
      <c r="HT185" s="706"/>
      <c r="HU185" s="706"/>
      <c r="HV185" s="706"/>
      <c r="HW185" s="706"/>
      <c r="HX185" s="706"/>
      <c r="HY185" s="706"/>
      <c r="HZ185" s="706"/>
      <c r="IA185" s="704"/>
      <c r="IB185" s="704"/>
      <c r="IC185" s="704"/>
      <c r="ID185" s="704"/>
      <c r="IE185" s="704"/>
      <c r="IF185" s="704"/>
      <c r="IG185" s="704"/>
      <c r="IH185" s="704"/>
      <c r="II185" s="704"/>
      <c r="IJ185" s="704"/>
      <c r="IK185" s="704"/>
      <c r="IL185" s="704"/>
      <c r="IM185" s="704"/>
      <c r="IN185" s="704"/>
      <c r="IO185" s="704"/>
      <c r="IP185" s="704"/>
      <c r="IQ185" s="704"/>
      <c r="IR185" s="704"/>
      <c r="IS185" s="704"/>
      <c r="IT185" s="704"/>
      <c r="IU185" s="704"/>
      <c r="IV185" s="704"/>
      <c r="IW185" s="704"/>
    </row>
    <row r="186" spans="1:274" s="878" customFormat="1" ht="23.1" customHeight="1" x14ac:dyDescent="0.25">
      <c r="A186" s="691">
        <v>244</v>
      </c>
      <c r="B186" s="693" t="s">
        <v>1360</v>
      </c>
      <c r="C186" s="696">
        <v>222</v>
      </c>
      <c r="D186" s="697">
        <v>672</v>
      </c>
      <c r="E186" s="707">
        <v>68</v>
      </c>
      <c r="F186" s="699" t="s">
        <v>1131</v>
      </c>
      <c r="G186" s="699" t="s">
        <v>1608</v>
      </c>
      <c r="H186" s="767" t="s">
        <v>1127</v>
      </c>
      <c r="I186" s="752" t="s">
        <v>1113</v>
      </c>
      <c r="J186" s="761" t="s">
        <v>1135</v>
      </c>
      <c r="K186" s="753" t="s">
        <v>1115</v>
      </c>
      <c r="L186" s="753" t="s">
        <v>1116</v>
      </c>
      <c r="M186" s="753" t="s">
        <v>1199</v>
      </c>
      <c r="N186" s="753" t="s">
        <v>1136</v>
      </c>
      <c r="O186" s="753" t="s">
        <v>1128</v>
      </c>
      <c r="P186" s="866" t="s">
        <v>1609</v>
      </c>
      <c r="Q186" s="761" t="s">
        <v>1610</v>
      </c>
      <c r="R186" s="761" t="s">
        <v>1610</v>
      </c>
      <c r="S186" s="755">
        <v>2</v>
      </c>
      <c r="T186" s="763">
        <v>2.2999999999999998</v>
      </c>
      <c r="U186" s="772">
        <v>41091</v>
      </c>
      <c r="V186" s="771">
        <v>41426</v>
      </c>
      <c r="W186" s="874">
        <v>20</v>
      </c>
      <c r="X186" s="875"/>
      <c r="Y186" s="876">
        <v>7815500</v>
      </c>
      <c r="Z186" s="875">
        <f t="shared" si="7"/>
        <v>7815500</v>
      </c>
      <c r="AA186" s="702">
        <v>657900</v>
      </c>
      <c r="AB186" s="702">
        <v>657900</v>
      </c>
      <c r="AC186" s="702">
        <v>657900</v>
      </c>
      <c r="AD186" s="702">
        <v>657900</v>
      </c>
      <c r="AE186" s="702">
        <v>657900</v>
      </c>
      <c r="AF186" s="702">
        <v>657900</v>
      </c>
      <c r="AG186" s="702">
        <v>657900</v>
      </c>
      <c r="AH186" s="702">
        <v>657900</v>
      </c>
      <c r="AI186" s="702">
        <v>657900</v>
      </c>
      <c r="AJ186" s="702">
        <v>657900</v>
      </c>
      <c r="AK186" s="702">
        <v>657900</v>
      </c>
      <c r="AL186" s="691">
        <v>578600</v>
      </c>
      <c r="AM186" s="868">
        <f t="shared" si="8"/>
        <v>7815500</v>
      </c>
      <c r="AN186" s="868">
        <f t="shared" si="9"/>
        <v>0</v>
      </c>
      <c r="AO186" s="691"/>
      <c r="AP186" s="868"/>
      <c r="AQ186" s="706"/>
      <c r="AR186" s="704"/>
      <c r="AS186" s="704"/>
      <c r="AT186" s="704"/>
      <c r="AU186" s="704"/>
      <c r="AV186" s="704"/>
      <c r="AW186" s="704"/>
      <c r="AX186" s="704"/>
      <c r="AY186" s="704"/>
      <c r="AZ186" s="704"/>
      <c r="BA186" s="704"/>
      <c r="BB186" s="704"/>
      <c r="BC186" s="704"/>
      <c r="BD186" s="704"/>
      <c r="BE186" s="704"/>
      <c r="BF186" s="704"/>
      <c r="BG186" s="704"/>
      <c r="BH186" s="704"/>
      <c r="BI186" s="704"/>
      <c r="BJ186" s="704"/>
      <c r="BK186" s="704"/>
      <c r="BL186" s="704"/>
      <c r="BM186" s="704"/>
      <c r="BN186" s="704"/>
      <c r="BO186" s="704"/>
      <c r="BP186" s="704"/>
      <c r="BQ186" s="704"/>
      <c r="BR186" s="704"/>
      <c r="BS186" s="704"/>
      <c r="BT186" s="704"/>
      <c r="BU186" s="704"/>
      <c r="BV186" s="704"/>
      <c r="BW186" s="704"/>
      <c r="BX186" s="704"/>
      <c r="BY186" s="704"/>
      <c r="BZ186" s="704"/>
      <c r="CA186" s="704"/>
      <c r="CB186" s="704"/>
      <c r="CC186" s="704"/>
      <c r="CD186" s="704"/>
      <c r="CE186" s="704"/>
      <c r="CF186" s="704"/>
      <c r="CG186" s="704"/>
      <c r="CH186" s="704"/>
      <c r="CI186" s="704"/>
      <c r="CJ186" s="704"/>
      <c r="CK186" s="704"/>
      <c r="CL186" s="704"/>
      <c r="CM186" s="704"/>
      <c r="CN186" s="704"/>
      <c r="CO186" s="704"/>
      <c r="CP186" s="704"/>
      <c r="CQ186" s="704"/>
      <c r="CR186" s="704"/>
      <c r="CS186" s="704"/>
      <c r="CT186" s="704"/>
      <c r="CU186" s="704"/>
      <c r="CV186" s="704"/>
      <c r="CW186" s="704"/>
      <c r="CX186" s="704"/>
      <c r="CY186" s="704"/>
      <c r="CZ186" s="704"/>
      <c r="DA186" s="704"/>
      <c r="DB186" s="704"/>
      <c r="DC186" s="704"/>
      <c r="DD186" s="704"/>
      <c r="DE186" s="704"/>
      <c r="DF186" s="704"/>
      <c r="DG186" s="704"/>
      <c r="DH186" s="704"/>
      <c r="DI186" s="704"/>
      <c r="DJ186" s="704"/>
      <c r="DK186" s="704"/>
      <c r="DL186" s="704"/>
      <c r="DM186" s="704"/>
      <c r="DN186" s="704"/>
      <c r="DO186" s="704"/>
      <c r="DP186" s="704"/>
      <c r="DQ186" s="704"/>
      <c r="DR186" s="704"/>
      <c r="DS186" s="704"/>
      <c r="DT186" s="704"/>
      <c r="DU186" s="704"/>
      <c r="DV186" s="704"/>
      <c r="DW186" s="704"/>
      <c r="DX186" s="704"/>
      <c r="DY186" s="704"/>
      <c r="DZ186" s="704"/>
      <c r="EA186" s="704"/>
      <c r="EB186" s="704"/>
      <c r="EC186" s="704"/>
      <c r="ED186" s="704"/>
      <c r="EE186" s="704"/>
      <c r="EF186" s="704"/>
      <c r="EG186" s="704"/>
      <c r="EH186" s="704"/>
      <c r="EI186" s="704"/>
      <c r="EJ186" s="704"/>
      <c r="EK186" s="704"/>
      <c r="EL186" s="704"/>
      <c r="EM186" s="704"/>
      <c r="EN186" s="704"/>
      <c r="EO186" s="704"/>
      <c r="EP186" s="704"/>
      <c r="EQ186" s="704"/>
      <c r="ER186" s="704"/>
      <c r="ES186" s="704"/>
      <c r="ET186" s="704"/>
      <c r="EU186" s="704"/>
      <c r="EV186" s="706"/>
      <c r="EW186" s="706"/>
      <c r="EX186" s="706"/>
      <c r="EY186" s="706"/>
      <c r="EZ186" s="706"/>
      <c r="FA186" s="706"/>
      <c r="FB186" s="706"/>
      <c r="FC186" s="706"/>
      <c r="FD186" s="706"/>
      <c r="FE186" s="706"/>
      <c r="FF186" s="706"/>
      <c r="FG186" s="706"/>
      <c r="FH186" s="704"/>
      <c r="FI186" s="704"/>
      <c r="FJ186" s="704"/>
      <c r="FK186" s="704"/>
      <c r="FL186" s="704"/>
      <c r="FM186" s="704"/>
      <c r="FN186" s="704"/>
      <c r="FO186" s="704"/>
      <c r="FP186" s="704"/>
      <c r="FQ186" s="704"/>
      <c r="FR186" s="704"/>
      <c r="FS186" s="704"/>
      <c r="FT186" s="704"/>
      <c r="FU186" s="704"/>
      <c r="FV186" s="704"/>
      <c r="FW186" s="704"/>
      <c r="FX186" s="704"/>
      <c r="FY186" s="704"/>
      <c r="FZ186" s="704"/>
      <c r="GA186" s="704"/>
      <c r="GB186" s="704"/>
      <c r="GC186" s="704"/>
      <c r="GD186" s="704"/>
      <c r="GE186" s="704"/>
      <c r="GF186" s="704"/>
      <c r="GG186" s="704"/>
      <c r="GH186" s="704"/>
      <c r="GI186" s="704"/>
      <c r="GJ186" s="704"/>
      <c r="GK186" s="704"/>
      <c r="GL186" s="704"/>
      <c r="GM186" s="704"/>
      <c r="GN186" s="704"/>
      <c r="GO186" s="704"/>
      <c r="HO186" s="706"/>
      <c r="HP186" s="706"/>
      <c r="HQ186" s="706"/>
      <c r="HR186" s="706"/>
      <c r="HS186" s="706"/>
      <c r="HT186" s="706"/>
      <c r="HU186" s="706"/>
      <c r="HV186" s="706"/>
      <c r="HW186" s="706"/>
      <c r="HX186" s="706"/>
      <c r="HY186" s="706"/>
      <c r="HZ186" s="706"/>
      <c r="IA186" s="706"/>
      <c r="IB186" s="706"/>
      <c r="IC186" s="706"/>
      <c r="ID186" s="706"/>
      <c r="IE186" s="706"/>
      <c r="IF186" s="706"/>
      <c r="IG186" s="706"/>
      <c r="IH186" s="706"/>
      <c r="II186" s="706"/>
      <c r="IJ186" s="706"/>
      <c r="IK186" s="706"/>
      <c r="IL186" s="706"/>
      <c r="IM186" s="706"/>
      <c r="IN186" s="706"/>
      <c r="IO186" s="706"/>
      <c r="IP186" s="706"/>
      <c r="IQ186" s="706"/>
      <c r="IR186" s="706"/>
      <c r="IS186" s="706"/>
      <c r="IT186" s="706"/>
      <c r="IU186" s="706"/>
      <c r="IV186" s="706"/>
      <c r="IW186" s="706"/>
      <c r="IX186" s="704"/>
      <c r="IY186" s="704"/>
      <c r="IZ186" s="704"/>
      <c r="JA186" s="706"/>
      <c r="JB186" s="706"/>
      <c r="JC186" s="706"/>
      <c r="JD186" s="706"/>
      <c r="JE186" s="706"/>
      <c r="JF186" s="706"/>
      <c r="JG186" s="706"/>
      <c r="JH186" s="706"/>
      <c r="JI186" s="706"/>
      <c r="JJ186" s="706"/>
      <c r="JK186" s="706"/>
      <c r="JL186" s="706"/>
      <c r="JM186" s="706"/>
      <c r="JN186" s="706"/>
    </row>
    <row r="187" spans="1:274" s="878" customFormat="1" ht="23.1" customHeight="1" x14ac:dyDescent="0.25">
      <c r="A187" s="691">
        <v>243</v>
      </c>
      <c r="B187" s="693" t="s">
        <v>1360</v>
      </c>
      <c r="C187" s="696">
        <v>222</v>
      </c>
      <c r="D187" s="697">
        <v>672</v>
      </c>
      <c r="E187" s="707">
        <v>67</v>
      </c>
      <c r="F187" s="699" t="s">
        <v>1131</v>
      </c>
      <c r="G187" s="699" t="s">
        <v>1379</v>
      </c>
      <c r="H187" s="751" t="s">
        <v>1127</v>
      </c>
      <c r="I187" s="752" t="s">
        <v>1113</v>
      </c>
      <c r="J187" s="761" t="s">
        <v>1135</v>
      </c>
      <c r="K187" s="753" t="s">
        <v>1115</v>
      </c>
      <c r="L187" s="761" t="s">
        <v>1116</v>
      </c>
      <c r="M187" s="753" t="s">
        <v>1199</v>
      </c>
      <c r="N187" s="753" t="s">
        <v>1136</v>
      </c>
      <c r="O187" s="753" t="s">
        <v>1128</v>
      </c>
      <c r="P187" s="866" t="s">
        <v>1607</v>
      </c>
      <c r="Q187" s="753" t="s">
        <v>1380</v>
      </c>
      <c r="R187" s="753" t="s">
        <v>1380</v>
      </c>
      <c r="S187" s="755">
        <v>2</v>
      </c>
      <c r="T187" s="763">
        <v>2.2999999999999998</v>
      </c>
      <c r="U187" s="757">
        <v>41456</v>
      </c>
      <c r="V187" s="758">
        <v>41791</v>
      </c>
      <c r="W187" s="874">
        <v>20</v>
      </c>
      <c r="X187" s="875">
        <v>3700000</v>
      </c>
      <c r="Y187" s="876">
        <v>4434400</v>
      </c>
      <c r="Z187" s="875">
        <f t="shared" si="7"/>
        <v>8134400</v>
      </c>
      <c r="AA187" s="702">
        <v>678100</v>
      </c>
      <c r="AB187" s="702">
        <v>678100</v>
      </c>
      <c r="AC187" s="702">
        <v>678100</v>
      </c>
      <c r="AD187" s="702">
        <v>678100</v>
      </c>
      <c r="AE187" s="702">
        <v>678100</v>
      </c>
      <c r="AF187" s="702">
        <v>678100</v>
      </c>
      <c r="AG187" s="702">
        <v>678100</v>
      </c>
      <c r="AH187" s="702">
        <v>678100</v>
      </c>
      <c r="AI187" s="702">
        <v>678100</v>
      </c>
      <c r="AJ187" s="702">
        <v>678100</v>
      </c>
      <c r="AK187" s="702">
        <v>678100</v>
      </c>
      <c r="AL187" s="702">
        <v>675300</v>
      </c>
      <c r="AM187" s="868">
        <f t="shared" si="8"/>
        <v>8134400</v>
      </c>
      <c r="AN187" s="868">
        <f t="shared" si="9"/>
        <v>0</v>
      </c>
      <c r="AO187" s="760"/>
      <c r="AP187" s="868"/>
      <c r="AQ187" s="706"/>
      <c r="AR187" s="704"/>
      <c r="AS187" s="704"/>
      <c r="AT187" s="704"/>
      <c r="AU187" s="704"/>
      <c r="AV187" s="704"/>
      <c r="AW187" s="704"/>
      <c r="AX187" s="704"/>
      <c r="AY187" s="704"/>
      <c r="AZ187" s="704"/>
      <c r="BA187" s="704"/>
      <c r="BB187" s="704"/>
      <c r="BC187" s="704"/>
      <c r="BD187" s="704"/>
      <c r="BE187" s="704"/>
      <c r="BF187" s="704"/>
      <c r="BG187" s="704"/>
      <c r="BH187" s="704"/>
      <c r="BI187" s="704"/>
      <c r="BJ187" s="704"/>
      <c r="BK187" s="704"/>
      <c r="BL187" s="704"/>
      <c r="BM187" s="704"/>
      <c r="BN187" s="704"/>
      <c r="BO187" s="704"/>
      <c r="BP187" s="704"/>
      <c r="BQ187" s="704"/>
      <c r="BR187" s="704"/>
      <c r="BS187" s="704"/>
      <c r="BT187" s="704"/>
      <c r="BU187" s="704"/>
      <c r="BV187" s="704"/>
      <c r="BW187" s="704"/>
      <c r="BX187" s="704"/>
      <c r="BY187" s="704"/>
      <c r="BZ187" s="704"/>
      <c r="CA187" s="704"/>
      <c r="CB187" s="704"/>
      <c r="CC187" s="704"/>
      <c r="CD187" s="704"/>
      <c r="CE187" s="704"/>
      <c r="CF187" s="704"/>
      <c r="CG187" s="704"/>
      <c r="CH187" s="704"/>
      <c r="CI187" s="704"/>
      <c r="CJ187" s="704"/>
      <c r="CK187" s="704"/>
      <c r="CL187" s="704"/>
      <c r="CM187" s="704"/>
      <c r="CN187" s="704"/>
      <c r="CO187" s="704"/>
      <c r="CP187" s="704"/>
      <c r="CQ187" s="704"/>
      <c r="CR187" s="704"/>
      <c r="CS187" s="704"/>
      <c r="CT187" s="704"/>
      <c r="CU187" s="704"/>
      <c r="CV187" s="704"/>
      <c r="CW187" s="704"/>
      <c r="CX187" s="704"/>
      <c r="CY187" s="704"/>
      <c r="CZ187" s="704"/>
      <c r="DA187" s="704"/>
      <c r="DB187" s="704"/>
      <c r="DC187" s="704"/>
      <c r="DD187" s="704"/>
      <c r="DE187" s="704"/>
      <c r="DF187" s="704"/>
      <c r="DG187" s="704"/>
      <c r="DH187" s="704"/>
      <c r="DI187" s="704"/>
      <c r="DJ187" s="704"/>
      <c r="DK187" s="704"/>
      <c r="DL187" s="704"/>
      <c r="DM187" s="704"/>
      <c r="DN187" s="704"/>
      <c r="DO187" s="704"/>
      <c r="DP187" s="704"/>
      <c r="DQ187" s="704"/>
      <c r="DR187" s="704"/>
      <c r="DS187" s="704"/>
      <c r="DT187" s="704"/>
      <c r="DU187" s="704"/>
      <c r="DV187" s="704"/>
      <c r="DW187" s="704"/>
      <c r="DX187" s="704"/>
      <c r="DY187" s="704"/>
      <c r="DZ187" s="704"/>
      <c r="EA187" s="704"/>
      <c r="EB187" s="704"/>
      <c r="EC187" s="704"/>
      <c r="ED187" s="704"/>
      <c r="EE187" s="704"/>
      <c r="EF187" s="704"/>
      <c r="EG187" s="704"/>
      <c r="EH187" s="704"/>
      <c r="EI187" s="704"/>
      <c r="EJ187" s="704"/>
      <c r="EK187" s="704"/>
      <c r="EL187" s="704"/>
      <c r="EM187" s="704"/>
      <c r="EN187" s="704"/>
      <c r="EO187" s="704"/>
      <c r="EP187" s="704"/>
      <c r="EQ187" s="704"/>
      <c r="ER187" s="704"/>
      <c r="ES187" s="704"/>
      <c r="ET187" s="704"/>
      <c r="EU187" s="704"/>
      <c r="EV187" s="706"/>
      <c r="EW187" s="706"/>
      <c r="EX187" s="706"/>
      <c r="EY187" s="706"/>
      <c r="EZ187" s="706"/>
      <c r="FA187" s="706"/>
      <c r="FB187" s="706"/>
      <c r="FC187" s="706"/>
      <c r="FD187" s="706"/>
      <c r="FE187" s="706"/>
      <c r="FF187" s="706"/>
      <c r="FG187" s="706"/>
      <c r="FH187" s="704"/>
      <c r="FI187" s="706"/>
      <c r="FJ187" s="706"/>
      <c r="FK187" s="704"/>
      <c r="FL187" s="704"/>
      <c r="FM187" s="704"/>
      <c r="FN187" s="704"/>
      <c r="FO187" s="704"/>
      <c r="FP187" s="704"/>
      <c r="FQ187" s="704"/>
      <c r="FR187" s="704"/>
      <c r="FS187" s="704"/>
      <c r="FT187" s="704"/>
      <c r="FU187" s="704"/>
      <c r="FV187" s="704"/>
      <c r="FW187" s="704"/>
      <c r="FX187" s="704"/>
      <c r="FY187" s="704"/>
      <c r="FZ187" s="704"/>
      <c r="GA187" s="704"/>
      <c r="GB187" s="704"/>
      <c r="GC187" s="704"/>
      <c r="GD187" s="704"/>
      <c r="GE187" s="704"/>
      <c r="GF187" s="704"/>
      <c r="GG187" s="704"/>
      <c r="GH187" s="704"/>
      <c r="GI187" s="704"/>
      <c r="GJ187" s="704"/>
      <c r="GK187" s="704"/>
      <c r="GL187" s="704"/>
      <c r="GM187" s="704"/>
      <c r="GN187" s="704"/>
      <c r="GO187" s="704"/>
      <c r="GP187" s="706"/>
      <c r="GQ187" s="704"/>
      <c r="GR187" s="704"/>
      <c r="GS187" s="704"/>
      <c r="GT187" s="704"/>
      <c r="GU187" s="704"/>
      <c r="GV187" s="704"/>
      <c r="GW187" s="704"/>
      <c r="GX187" s="704"/>
      <c r="GY187" s="704"/>
      <c r="GZ187" s="704"/>
      <c r="HA187" s="704"/>
      <c r="HB187" s="704"/>
      <c r="HC187" s="704"/>
      <c r="HD187" s="704"/>
      <c r="HE187" s="704"/>
      <c r="HF187" s="704"/>
      <c r="HG187" s="704"/>
      <c r="HH187" s="704"/>
      <c r="HI187" s="704"/>
      <c r="HJ187" s="704"/>
      <c r="HK187" s="704"/>
      <c r="HL187" s="704"/>
      <c r="HM187" s="704"/>
      <c r="HN187" s="704"/>
      <c r="HO187" s="704"/>
      <c r="HP187" s="704"/>
      <c r="HQ187" s="704"/>
      <c r="HR187" s="704"/>
      <c r="HS187" s="704"/>
      <c r="HT187" s="704"/>
      <c r="HU187" s="704"/>
      <c r="HV187" s="704"/>
      <c r="HW187" s="704"/>
      <c r="HX187" s="704"/>
      <c r="HY187" s="704"/>
      <c r="HZ187" s="704"/>
      <c r="IA187" s="704"/>
      <c r="IB187" s="704"/>
      <c r="IC187" s="704"/>
      <c r="ID187" s="704"/>
      <c r="IE187" s="704"/>
      <c r="IF187" s="704"/>
      <c r="IG187" s="704"/>
      <c r="IH187" s="704"/>
      <c r="II187" s="704"/>
      <c r="IJ187" s="704"/>
      <c r="IK187" s="704"/>
      <c r="IL187" s="704"/>
      <c r="IM187" s="704"/>
      <c r="IN187" s="704"/>
      <c r="IO187" s="704"/>
      <c r="IP187" s="704"/>
      <c r="IQ187" s="704"/>
      <c r="IR187" s="704"/>
      <c r="IS187" s="704"/>
      <c r="IT187" s="704"/>
      <c r="IU187" s="704"/>
      <c r="IV187" s="706"/>
      <c r="IW187" s="706"/>
      <c r="IX187" s="704"/>
      <c r="IY187" s="704"/>
      <c r="IZ187" s="704"/>
      <c r="JA187" s="706"/>
      <c r="JB187" s="706"/>
      <c r="JC187" s="706"/>
      <c r="JD187" s="706"/>
      <c r="JE187" s="706"/>
      <c r="JF187" s="706"/>
      <c r="JG187" s="706"/>
      <c r="JH187" s="706"/>
      <c r="JJ187" s="706"/>
      <c r="JK187" s="706"/>
      <c r="JL187" s="706"/>
      <c r="JM187" s="706"/>
      <c r="JN187" s="706"/>
    </row>
    <row r="188" spans="1:274" s="814" customFormat="1" ht="32.1" customHeight="1" x14ac:dyDescent="0.25">
      <c r="A188" s="691">
        <v>265</v>
      </c>
      <c r="B188" s="693" t="s">
        <v>1352</v>
      </c>
      <c r="C188" s="696">
        <v>234</v>
      </c>
      <c r="D188" s="697">
        <v>632</v>
      </c>
      <c r="E188" s="697">
        <v>27</v>
      </c>
      <c r="F188" s="699" t="s">
        <v>1121</v>
      </c>
      <c r="G188" s="737" t="s">
        <v>1395</v>
      </c>
      <c r="H188" s="751" t="s">
        <v>1127</v>
      </c>
      <c r="I188" s="752" t="s">
        <v>1113</v>
      </c>
      <c r="J188" s="761" t="s">
        <v>1135</v>
      </c>
      <c r="K188" s="753" t="s">
        <v>1151</v>
      </c>
      <c r="L188" s="753" t="s">
        <v>1116</v>
      </c>
      <c r="M188" s="753" t="s">
        <v>1199</v>
      </c>
      <c r="N188" s="753" t="s">
        <v>1128</v>
      </c>
      <c r="O188" s="753" t="s">
        <v>1128</v>
      </c>
      <c r="P188" s="753" t="s">
        <v>1392</v>
      </c>
      <c r="Q188" s="866" t="s">
        <v>1396</v>
      </c>
      <c r="R188" s="765">
        <v>9</v>
      </c>
      <c r="S188" s="755">
        <v>2</v>
      </c>
      <c r="T188" s="763">
        <v>2.1</v>
      </c>
      <c r="U188" s="771">
        <v>41456</v>
      </c>
      <c r="V188" s="771">
        <v>41791</v>
      </c>
      <c r="W188" s="701">
        <v>20</v>
      </c>
      <c r="X188" s="875">
        <v>2000000</v>
      </c>
      <c r="Y188" s="877"/>
      <c r="Z188" s="875">
        <f t="shared" si="7"/>
        <v>2000000</v>
      </c>
      <c r="AA188" s="702"/>
      <c r="AB188" s="702">
        <v>120000</v>
      </c>
      <c r="AC188" s="702">
        <v>120000</v>
      </c>
      <c r="AD188" s="702">
        <v>120000</v>
      </c>
      <c r="AE188" s="702">
        <v>120000</v>
      </c>
      <c r="AF188" s="702">
        <v>120000</v>
      </c>
      <c r="AG188" s="702">
        <v>120000</v>
      </c>
      <c r="AH188" s="702">
        <v>250000</v>
      </c>
      <c r="AI188" s="702">
        <v>250000</v>
      </c>
      <c r="AJ188" s="702">
        <v>250000</v>
      </c>
      <c r="AK188" s="702">
        <v>250000</v>
      </c>
      <c r="AL188" s="691">
        <v>280000</v>
      </c>
      <c r="AM188" s="868">
        <f t="shared" si="8"/>
        <v>2000000</v>
      </c>
      <c r="AN188" s="868">
        <f t="shared" si="9"/>
        <v>0</v>
      </c>
      <c r="AO188" s="760"/>
      <c r="AP188" s="868"/>
      <c r="AQ188" s="706"/>
      <c r="AR188" s="704"/>
      <c r="AS188" s="704"/>
      <c r="AT188" s="704"/>
      <c r="AU188" s="704"/>
      <c r="AV188" s="704"/>
      <c r="AW188" s="704"/>
      <c r="AX188" s="704"/>
      <c r="AY188" s="704"/>
      <c r="AZ188" s="704"/>
      <c r="BA188" s="704"/>
      <c r="BB188" s="704"/>
      <c r="BC188" s="704"/>
      <c r="BD188" s="704"/>
      <c r="BE188" s="704"/>
      <c r="BF188" s="704"/>
      <c r="BG188" s="704"/>
      <c r="BH188" s="704"/>
      <c r="BI188" s="704"/>
      <c r="BJ188" s="704"/>
      <c r="BK188" s="704"/>
      <c r="BL188" s="704"/>
      <c r="BM188" s="704"/>
      <c r="BN188" s="704"/>
      <c r="BO188" s="704"/>
      <c r="BP188" s="704"/>
      <c r="BQ188" s="704"/>
      <c r="BR188" s="704"/>
      <c r="BS188" s="704"/>
      <c r="BT188" s="704"/>
      <c r="BU188" s="704"/>
      <c r="BV188" s="704"/>
      <c r="BW188" s="704"/>
      <c r="BX188" s="704"/>
      <c r="BY188" s="704"/>
      <c r="BZ188" s="704"/>
      <c r="CA188" s="704"/>
      <c r="CB188" s="704"/>
      <c r="CC188" s="704"/>
      <c r="CD188" s="704"/>
      <c r="CE188" s="704"/>
      <c r="CF188" s="704"/>
      <c r="CG188" s="704"/>
      <c r="CH188" s="704"/>
      <c r="CI188" s="704"/>
      <c r="CJ188" s="704"/>
      <c r="CK188" s="704"/>
      <c r="CL188" s="704"/>
      <c r="CM188" s="704"/>
      <c r="CN188" s="704"/>
      <c r="CO188" s="704"/>
      <c r="CP188" s="704"/>
      <c r="CQ188" s="704"/>
      <c r="CR188" s="704"/>
      <c r="CS188" s="704"/>
      <c r="CT188" s="704"/>
      <c r="CU188" s="704"/>
      <c r="CV188" s="704"/>
      <c r="CW188" s="704"/>
      <c r="CX188" s="704"/>
      <c r="CY188" s="704"/>
      <c r="CZ188" s="704"/>
      <c r="DA188" s="704"/>
      <c r="DB188" s="704"/>
      <c r="DC188" s="704"/>
      <c r="DD188" s="704"/>
      <c r="DE188" s="704"/>
      <c r="DF188" s="704"/>
      <c r="DG188" s="704"/>
      <c r="DH188" s="704"/>
      <c r="DI188" s="704"/>
      <c r="DJ188" s="704"/>
      <c r="DK188" s="704"/>
      <c r="DL188" s="704"/>
      <c r="DM188" s="704"/>
      <c r="DN188" s="704"/>
      <c r="DO188" s="704"/>
      <c r="DP188" s="704"/>
      <c r="DQ188" s="704"/>
      <c r="DR188" s="704"/>
      <c r="DS188" s="704"/>
      <c r="DT188" s="704"/>
      <c r="DU188" s="704"/>
      <c r="DV188" s="704"/>
      <c r="DW188" s="704"/>
      <c r="DX188" s="704"/>
      <c r="DY188" s="704"/>
      <c r="DZ188" s="704"/>
      <c r="EA188" s="704"/>
      <c r="EB188" s="704"/>
      <c r="EC188" s="704"/>
      <c r="ED188" s="704"/>
      <c r="EE188" s="704"/>
      <c r="EF188" s="704"/>
      <c r="EG188" s="704"/>
      <c r="EH188" s="704"/>
      <c r="EI188" s="704"/>
      <c r="EJ188" s="704"/>
      <c r="EK188" s="704"/>
      <c r="EL188" s="704"/>
      <c r="EM188" s="704"/>
      <c r="EN188" s="704"/>
      <c r="EO188" s="704"/>
      <c r="EP188" s="704"/>
      <c r="EQ188" s="704"/>
      <c r="ER188" s="704"/>
      <c r="ES188" s="704"/>
      <c r="ET188" s="704"/>
      <c r="EU188" s="704"/>
      <c r="EV188" s="706"/>
      <c r="EW188" s="706"/>
      <c r="EX188" s="706"/>
      <c r="EY188" s="706"/>
      <c r="EZ188" s="706"/>
      <c r="FA188" s="706"/>
      <c r="FB188" s="706"/>
      <c r="FC188" s="706"/>
      <c r="FD188" s="706"/>
      <c r="FE188" s="706"/>
      <c r="FF188" s="706"/>
      <c r="FG188" s="706"/>
      <c r="FH188" s="704"/>
      <c r="FI188" s="704"/>
      <c r="FJ188" s="704"/>
      <c r="FK188" s="704"/>
      <c r="FL188" s="704"/>
      <c r="FM188" s="704"/>
      <c r="FN188" s="704"/>
      <c r="FO188" s="704"/>
      <c r="FP188" s="704"/>
      <c r="FQ188" s="704"/>
      <c r="FR188" s="704"/>
      <c r="FS188" s="704"/>
      <c r="FT188" s="704"/>
      <c r="FU188" s="704"/>
      <c r="FV188" s="704"/>
      <c r="FW188" s="704"/>
      <c r="FX188" s="704"/>
      <c r="FY188" s="704"/>
      <c r="FZ188" s="704"/>
      <c r="GA188" s="704"/>
      <c r="GB188" s="704"/>
      <c r="GC188" s="704"/>
      <c r="GD188" s="704"/>
      <c r="GE188" s="704"/>
      <c r="GF188" s="704"/>
      <c r="GG188" s="704"/>
      <c r="GH188" s="704"/>
      <c r="GI188" s="704"/>
      <c r="GJ188" s="704"/>
      <c r="GK188" s="704"/>
      <c r="GL188" s="704"/>
      <c r="GM188" s="704"/>
      <c r="GN188" s="704"/>
      <c r="GO188" s="706"/>
      <c r="GP188" s="706"/>
      <c r="GQ188" s="706"/>
      <c r="GR188" s="706"/>
      <c r="GS188" s="706"/>
      <c r="GT188" s="706"/>
      <c r="GU188" s="706"/>
      <c r="GV188" s="706"/>
      <c r="GW188" s="706"/>
      <c r="GX188" s="706"/>
      <c r="GY188" s="706"/>
      <c r="GZ188" s="706"/>
      <c r="HA188" s="706"/>
      <c r="HB188" s="706"/>
      <c r="HC188" s="706"/>
      <c r="HD188" s="706"/>
      <c r="HE188" s="706"/>
      <c r="HF188" s="706"/>
      <c r="HG188" s="706"/>
      <c r="HH188" s="706"/>
      <c r="HI188" s="706"/>
      <c r="HJ188" s="706"/>
      <c r="HK188" s="706"/>
      <c r="HL188" s="706"/>
      <c r="HM188" s="706"/>
      <c r="HN188" s="706"/>
      <c r="HO188" s="706"/>
      <c r="HP188" s="706"/>
      <c r="HQ188" s="706"/>
      <c r="HR188" s="704"/>
      <c r="HS188" s="704"/>
      <c r="HT188" s="704"/>
      <c r="HU188" s="704"/>
      <c r="HV188" s="704"/>
      <c r="HW188" s="704"/>
      <c r="HX188" s="704"/>
      <c r="HY188" s="704"/>
      <c r="HZ188" s="704"/>
      <c r="IA188" s="706"/>
      <c r="IB188" s="706"/>
      <c r="IC188" s="706"/>
      <c r="ID188" s="706"/>
      <c r="IE188" s="706"/>
      <c r="IF188" s="706"/>
      <c r="IG188" s="706"/>
      <c r="IH188" s="706"/>
      <c r="II188" s="706"/>
      <c r="IJ188" s="706"/>
      <c r="IK188" s="706"/>
      <c r="IL188" s="706"/>
      <c r="IM188" s="706"/>
      <c r="IN188" s="706"/>
      <c r="IO188" s="706"/>
      <c r="IP188" s="706"/>
      <c r="IQ188" s="706"/>
      <c r="IR188" s="706"/>
      <c r="IS188" s="706"/>
      <c r="IT188" s="706"/>
      <c r="IU188" s="706"/>
      <c r="IV188" s="706"/>
      <c r="IW188" s="706"/>
      <c r="IX188" s="878"/>
      <c r="IY188" s="878"/>
      <c r="IZ188" s="878"/>
      <c r="JA188" s="706"/>
      <c r="JB188" s="706"/>
      <c r="JC188" s="706"/>
      <c r="JD188" s="706"/>
      <c r="JE188" s="706"/>
      <c r="JF188" s="706"/>
      <c r="JG188" s="706"/>
      <c r="JH188" s="706"/>
      <c r="JI188" s="706"/>
      <c r="JJ188" s="878"/>
      <c r="JK188" s="878"/>
      <c r="JL188" s="878"/>
      <c r="JM188" s="878"/>
      <c r="JN188" s="878"/>
    </row>
    <row r="189" spans="1:274" s="878" customFormat="1" ht="23.1" customHeight="1" x14ac:dyDescent="0.25">
      <c r="A189" s="691">
        <v>73</v>
      </c>
      <c r="B189" s="693" t="s">
        <v>1360</v>
      </c>
      <c r="C189" s="708">
        <v>222</v>
      </c>
      <c r="D189" s="709">
        <v>572</v>
      </c>
      <c r="E189" s="709">
        <v>74</v>
      </c>
      <c r="F189" s="699" t="s">
        <v>1131</v>
      </c>
      <c r="G189" s="699" t="s">
        <v>1364</v>
      </c>
      <c r="H189" s="751" t="s">
        <v>1112</v>
      </c>
      <c r="I189" s="752" t="s">
        <v>1113</v>
      </c>
      <c r="J189" s="761" t="s">
        <v>1135</v>
      </c>
      <c r="K189" s="753" t="s">
        <v>1115</v>
      </c>
      <c r="L189" s="761" t="s">
        <v>1116</v>
      </c>
      <c r="M189" s="753" t="s">
        <v>1199</v>
      </c>
      <c r="N189" s="753" t="s">
        <v>1136</v>
      </c>
      <c r="O189" s="753" t="s">
        <v>1128</v>
      </c>
      <c r="P189" s="866" t="s">
        <v>1484</v>
      </c>
      <c r="Q189" s="753" t="s">
        <v>1365</v>
      </c>
      <c r="R189" s="866" t="s">
        <v>1366</v>
      </c>
      <c r="S189" s="755">
        <v>2</v>
      </c>
      <c r="T189" s="763">
        <v>2.2999999999999998</v>
      </c>
      <c r="U189" s="757">
        <v>41579</v>
      </c>
      <c r="V189" s="758">
        <v>41699</v>
      </c>
      <c r="W189" s="874">
        <v>20</v>
      </c>
      <c r="X189" s="875">
        <v>200000</v>
      </c>
      <c r="Y189" s="876">
        <v>152000</v>
      </c>
      <c r="Z189" s="875">
        <f t="shared" si="7"/>
        <v>352000</v>
      </c>
      <c r="AA189" s="702"/>
      <c r="AB189" s="702"/>
      <c r="AC189" s="702"/>
      <c r="AD189" s="702">
        <v>0</v>
      </c>
      <c r="AE189" s="702">
        <v>40000</v>
      </c>
      <c r="AF189" s="702">
        <v>40000</v>
      </c>
      <c r="AG189" s="702">
        <v>40000</v>
      </c>
      <c r="AH189" s="702">
        <v>40000</v>
      </c>
      <c r="AI189" s="702">
        <v>40000</v>
      </c>
      <c r="AJ189" s="702">
        <v>40000</v>
      </c>
      <c r="AK189" s="717">
        <v>50000</v>
      </c>
      <c r="AL189" s="717">
        <v>62000</v>
      </c>
      <c r="AM189" s="868">
        <f t="shared" si="8"/>
        <v>352000</v>
      </c>
      <c r="AN189" s="868">
        <f t="shared" si="9"/>
        <v>0</v>
      </c>
      <c r="AO189" s="760"/>
      <c r="AP189" s="868"/>
      <c r="AQ189" s="706"/>
      <c r="AR189" s="706"/>
      <c r="AS189" s="706"/>
      <c r="AT189" s="706"/>
      <c r="AU189" s="706"/>
      <c r="AV189" s="706"/>
      <c r="AW189" s="706"/>
      <c r="AX189" s="706"/>
      <c r="AY189" s="706"/>
      <c r="AZ189" s="706"/>
      <c r="BA189" s="706"/>
      <c r="BB189" s="706"/>
      <c r="BC189" s="706"/>
      <c r="BD189" s="706"/>
      <c r="BE189" s="706"/>
      <c r="BF189" s="706"/>
      <c r="BG189" s="706"/>
      <c r="BH189" s="706"/>
      <c r="BI189" s="706"/>
      <c r="BJ189" s="706"/>
      <c r="BK189" s="706"/>
      <c r="BL189" s="706"/>
      <c r="BM189" s="706"/>
      <c r="BN189" s="706"/>
      <c r="BO189" s="706"/>
      <c r="BP189" s="706"/>
      <c r="BQ189" s="706"/>
      <c r="BR189" s="706"/>
      <c r="BS189" s="706"/>
      <c r="BT189" s="706"/>
      <c r="BU189" s="706"/>
      <c r="BV189" s="706"/>
      <c r="BW189" s="706"/>
      <c r="BX189" s="706"/>
      <c r="BY189" s="706"/>
      <c r="BZ189" s="706"/>
      <c r="CA189" s="706"/>
      <c r="CB189" s="706"/>
      <c r="CC189" s="706"/>
      <c r="CD189" s="706"/>
      <c r="CE189" s="706"/>
      <c r="CF189" s="706"/>
      <c r="CG189" s="706"/>
      <c r="CH189" s="706"/>
      <c r="CI189" s="706"/>
      <c r="CJ189" s="706"/>
      <c r="CK189" s="706"/>
      <c r="CL189" s="706"/>
      <c r="CM189" s="706"/>
      <c r="CN189" s="706"/>
      <c r="CO189" s="706"/>
      <c r="CP189" s="706"/>
      <c r="CQ189" s="706"/>
      <c r="CR189" s="706"/>
      <c r="CS189" s="706"/>
      <c r="CT189" s="706"/>
      <c r="CU189" s="706"/>
      <c r="CV189" s="706"/>
      <c r="CW189" s="706"/>
      <c r="CX189" s="706"/>
      <c r="CY189" s="706"/>
      <c r="CZ189" s="706"/>
      <c r="DA189" s="706"/>
      <c r="DB189" s="706"/>
      <c r="DC189" s="706"/>
      <c r="DD189" s="706"/>
      <c r="DE189" s="706"/>
      <c r="DF189" s="706"/>
      <c r="DG189" s="706"/>
      <c r="DH189" s="706"/>
      <c r="DI189" s="706"/>
      <c r="DJ189" s="706"/>
      <c r="DK189" s="706"/>
      <c r="DL189" s="706"/>
      <c r="DM189" s="706"/>
      <c r="DN189" s="706"/>
      <c r="DO189" s="706"/>
      <c r="DP189" s="706"/>
      <c r="DQ189" s="706"/>
      <c r="DR189" s="706"/>
      <c r="DS189" s="706"/>
      <c r="DT189" s="706"/>
      <c r="DU189" s="706"/>
      <c r="DV189" s="706"/>
      <c r="DW189" s="706"/>
      <c r="DX189" s="706"/>
      <c r="DY189" s="706"/>
      <c r="DZ189" s="706"/>
      <c r="EA189" s="706"/>
      <c r="EB189" s="706"/>
      <c r="EC189" s="706"/>
      <c r="ED189" s="706"/>
      <c r="EE189" s="706"/>
      <c r="EF189" s="706"/>
      <c r="EG189" s="706"/>
      <c r="EH189" s="706"/>
      <c r="EI189" s="706"/>
      <c r="EJ189" s="706"/>
      <c r="EK189" s="706"/>
      <c r="EL189" s="706"/>
      <c r="EM189" s="706"/>
      <c r="EN189" s="706"/>
      <c r="EO189" s="706"/>
      <c r="EP189" s="706"/>
      <c r="EQ189" s="706"/>
      <c r="ER189" s="706"/>
      <c r="ES189" s="706"/>
      <c r="ET189" s="706"/>
      <c r="EU189" s="706"/>
      <c r="EV189" s="706"/>
      <c r="EW189" s="706"/>
      <c r="EX189" s="706"/>
      <c r="EY189" s="706"/>
      <c r="EZ189" s="706"/>
      <c r="FA189" s="706"/>
      <c r="FB189" s="706"/>
      <c r="FC189" s="706"/>
      <c r="FD189" s="706"/>
      <c r="FE189" s="706"/>
      <c r="FF189" s="706"/>
      <c r="FG189" s="706"/>
      <c r="FH189" s="704"/>
      <c r="FI189" s="706"/>
      <c r="FJ189" s="706"/>
      <c r="FK189" s="704"/>
      <c r="FL189" s="704"/>
      <c r="FM189" s="704"/>
      <c r="FN189" s="704"/>
      <c r="FO189" s="704"/>
      <c r="FP189" s="704"/>
      <c r="FQ189" s="704"/>
      <c r="FR189" s="704"/>
      <c r="FS189" s="704"/>
      <c r="FT189" s="704"/>
      <c r="FU189" s="704"/>
      <c r="FV189" s="704"/>
      <c r="FW189" s="704"/>
      <c r="FX189" s="704"/>
      <c r="FY189" s="704"/>
      <c r="FZ189" s="704"/>
      <c r="GA189" s="704"/>
      <c r="GB189" s="704"/>
      <c r="GC189" s="704"/>
      <c r="GD189" s="704"/>
      <c r="GE189" s="704"/>
      <c r="GF189" s="704"/>
      <c r="GG189" s="704"/>
      <c r="GH189" s="704"/>
      <c r="GI189" s="704"/>
      <c r="GJ189" s="704"/>
      <c r="GK189" s="704"/>
      <c r="GL189" s="704"/>
      <c r="GM189" s="704"/>
      <c r="GN189" s="704"/>
      <c r="GO189" s="704"/>
      <c r="GP189" s="706"/>
      <c r="GQ189" s="704"/>
      <c r="GR189" s="704"/>
      <c r="GS189" s="704"/>
      <c r="GT189" s="704"/>
      <c r="GU189" s="704"/>
      <c r="GV189" s="704"/>
      <c r="GW189" s="704"/>
      <c r="GX189" s="704"/>
      <c r="GY189" s="704"/>
      <c r="GZ189" s="704"/>
      <c r="HA189" s="704"/>
      <c r="HB189" s="704"/>
      <c r="HC189" s="704"/>
      <c r="HD189" s="704"/>
      <c r="HE189" s="704"/>
      <c r="HF189" s="704"/>
      <c r="HG189" s="704"/>
      <c r="HH189" s="704"/>
      <c r="HI189" s="704"/>
      <c r="HJ189" s="704"/>
      <c r="HK189" s="704"/>
      <c r="HL189" s="704"/>
      <c r="HM189" s="704"/>
      <c r="HN189" s="704"/>
      <c r="HO189" s="704"/>
      <c r="HP189" s="704"/>
      <c r="HQ189" s="704"/>
      <c r="HR189" s="704"/>
      <c r="HS189" s="704"/>
      <c r="HT189" s="704"/>
      <c r="HU189" s="704"/>
      <c r="HV189" s="704"/>
      <c r="HW189" s="704"/>
      <c r="HX189" s="704"/>
      <c r="HY189" s="704"/>
      <c r="HZ189" s="704"/>
      <c r="IA189" s="704"/>
      <c r="IB189" s="704"/>
      <c r="IC189" s="704"/>
      <c r="ID189" s="704"/>
      <c r="IE189" s="704"/>
      <c r="IF189" s="704"/>
      <c r="IG189" s="704"/>
      <c r="IH189" s="704"/>
      <c r="II189" s="704"/>
      <c r="IJ189" s="704"/>
      <c r="IK189" s="704"/>
      <c r="IL189" s="704"/>
      <c r="IM189" s="704"/>
      <c r="IN189" s="704"/>
      <c r="IO189" s="704"/>
      <c r="IP189" s="704"/>
      <c r="IQ189" s="704"/>
      <c r="IR189" s="704"/>
      <c r="IS189" s="704"/>
      <c r="IT189" s="704"/>
      <c r="IU189" s="704"/>
      <c r="IV189" s="704"/>
      <c r="IW189" s="704"/>
      <c r="IX189" s="704"/>
      <c r="IY189" s="704"/>
      <c r="IZ189" s="704"/>
    </row>
    <row r="190" spans="1:274" s="878" customFormat="1" ht="32.1" customHeight="1" x14ac:dyDescent="0.25">
      <c r="A190" s="691">
        <v>166</v>
      </c>
      <c r="B190" s="693" t="s">
        <v>1316</v>
      </c>
      <c r="C190" s="696">
        <v>255</v>
      </c>
      <c r="D190" s="697">
        <v>572</v>
      </c>
      <c r="E190" s="707">
        <v>11</v>
      </c>
      <c r="F190" s="699" t="s">
        <v>1327</v>
      </c>
      <c r="G190" s="699" t="s">
        <v>1570</v>
      </c>
      <c r="H190" s="767" t="s">
        <v>1112</v>
      </c>
      <c r="I190" s="752" t="s">
        <v>1113</v>
      </c>
      <c r="J190" s="761" t="s">
        <v>1135</v>
      </c>
      <c r="K190" s="753" t="s">
        <v>1151</v>
      </c>
      <c r="L190" s="753" t="s">
        <v>1116</v>
      </c>
      <c r="M190" s="753" t="s">
        <v>1199</v>
      </c>
      <c r="N190" s="753" t="s">
        <v>1317</v>
      </c>
      <c r="O190" s="753" t="s">
        <v>1317</v>
      </c>
      <c r="P190" s="753" t="s">
        <v>1317</v>
      </c>
      <c r="Q190" s="754" t="s">
        <v>1571</v>
      </c>
      <c r="R190" s="754" t="s">
        <v>1571</v>
      </c>
      <c r="S190" s="755">
        <v>2</v>
      </c>
      <c r="T190" s="769">
        <v>2.2000000000000002</v>
      </c>
      <c r="U190" s="771">
        <v>41275</v>
      </c>
      <c r="V190" s="771">
        <v>41426</v>
      </c>
      <c r="W190" s="874">
        <v>25</v>
      </c>
      <c r="X190" s="875"/>
      <c r="Y190" s="876">
        <v>175000</v>
      </c>
      <c r="Z190" s="875">
        <f t="shared" si="7"/>
        <v>175000</v>
      </c>
      <c r="AA190" s="691"/>
      <c r="AB190" s="691"/>
      <c r="AC190" s="691"/>
      <c r="AD190" s="691"/>
      <c r="AE190" s="691">
        <v>175000</v>
      </c>
      <c r="AF190" s="691"/>
      <c r="AG190" s="691"/>
      <c r="AH190" s="691"/>
      <c r="AI190" s="691"/>
      <c r="AJ190" s="691"/>
      <c r="AK190" s="691"/>
      <c r="AL190" s="691"/>
      <c r="AM190" s="868">
        <f t="shared" si="8"/>
        <v>175000</v>
      </c>
      <c r="AN190" s="868">
        <f t="shared" si="9"/>
        <v>0</v>
      </c>
      <c r="AO190" s="691"/>
      <c r="AP190" s="868"/>
      <c r="AQ190" s="706"/>
      <c r="AR190" s="704"/>
      <c r="AS190" s="704"/>
      <c r="AT190" s="704"/>
      <c r="AU190" s="704"/>
      <c r="AV190" s="704"/>
      <c r="AW190" s="704"/>
      <c r="AX190" s="704"/>
      <c r="AY190" s="704"/>
      <c r="AZ190" s="704"/>
      <c r="BA190" s="704"/>
      <c r="BB190" s="704"/>
      <c r="BC190" s="704"/>
      <c r="BD190" s="704"/>
      <c r="BE190" s="704"/>
      <c r="BF190" s="704"/>
      <c r="BG190" s="704"/>
      <c r="BH190" s="704"/>
      <c r="BI190" s="704"/>
      <c r="BJ190" s="704"/>
      <c r="BK190" s="704"/>
      <c r="BL190" s="704"/>
      <c r="BM190" s="704"/>
      <c r="BN190" s="704"/>
      <c r="BO190" s="704"/>
      <c r="BP190" s="704"/>
      <c r="BQ190" s="704"/>
      <c r="BR190" s="704"/>
      <c r="BS190" s="704"/>
      <c r="BT190" s="704"/>
      <c r="BU190" s="704"/>
      <c r="BV190" s="704"/>
      <c r="BW190" s="704"/>
      <c r="BX190" s="704"/>
      <c r="BY190" s="704"/>
      <c r="BZ190" s="704"/>
      <c r="CA190" s="704"/>
      <c r="CB190" s="704"/>
      <c r="CC190" s="704"/>
      <c r="CD190" s="704"/>
      <c r="CE190" s="704"/>
      <c r="CF190" s="704"/>
      <c r="CG190" s="704"/>
      <c r="CH190" s="704"/>
      <c r="CI190" s="704"/>
      <c r="CJ190" s="704"/>
      <c r="CK190" s="704"/>
      <c r="CL190" s="704"/>
      <c r="CM190" s="704"/>
      <c r="CN190" s="704"/>
      <c r="CO190" s="704"/>
      <c r="CP190" s="704"/>
      <c r="CQ190" s="704"/>
      <c r="CR190" s="704"/>
      <c r="CS190" s="704"/>
      <c r="CT190" s="704"/>
      <c r="CU190" s="704"/>
      <c r="CV190" s="704"/>
      <c r="CW190" s="704"/>
      <c r="CX190" s="704"/>
      <c r="CY190" s="704"/>
      <c r="CZ190" s="704"/>
      <c r="DA190" s="704"/>
      <c r="DB190" s="704"/>
      <c r="DC190" s="704"/>
      <c r="DD190" s="704"/>
      <c r="DE190" s="704"/>
      <c r="DF190" s="704"/>
      <c r="DG190" s="704"/>
      <c r="DH190" s="704"/>
      <c r="DI190" s="704"/>
      <c r="DJ190" s="704"/>
      <c r="DK190" s="704"/>
      <c r="DL190" s="704"/>
      <c r="DM190" s="704"/>
      <c r="DN190" s="704"/>
      <c r="DO190" s="704"/>
      <c r="DP190" s="704"/>
      <c r="DQ190" s="704"/>
      <c r="DR190" s="704"/>
      <c r="DS190" s="704"/>
      <c r="DT190" s="704"/>
      <c r="DU190" s="704"/>
      <c r="DV190" s="704"/>
      <c r="DW190" s="704"/>
      <c r="DX190" s="704"/>
      <c r="DY190" s="704"/>
      <c r="DZ190" s="704"/>
      <c r="EA190" s="704"/>
      <c r="EB190" s="704"/>
      <c r="EC190" s="704"/>
      <c r="ED190" s="704"/>
      <c r="EE190" s="704"/>
      <c r="EF190" s="704"/>
      <c r="EG190" s="704"/>
      <c r="EH190" s="704"/>
      <c r="EI190" s="704"/>
      <c r="EJ190" s="704"/>
      <c r="EK190" s="704"/>
      <c r="EL190" s="704"/>
      <c r="EM190" s="704"/>
      <c r="EN190" s="704"/>
      <c r="EO190" s="704"/>
      <c r="EP190" s="704"/>
      <c r="EQ190" s="704"/>
      <c r="ER190" s="704"/>
      <c r="ES190" s="704"/>
      <c r="ET190" s="704"/>
      <c r="EU190" s="704"/>
      <c r="EV190" s="704"/>
      <c r="EW190" s="704"/>
      <c r="EX190" s="704"/>
      <c r="EY190" s="704"/>
      <c r="EZ190" s="704"/>
      <c r="FA190" s="704"/>
      <c r="FB190" s="704"/>
      <c r="FC190" s="704"/>
      <c r="FD190" s="704"/>
      <c r="FE190" s="704"/>
      <c r="FF190" s="704"/>
      <c r="FG190" s="704"/>
      <c r="FH190" s="706"/>
      <c r="FI190" s="704"/>
      <c r="FJ190" s="704"/>
      <c r="FK190" s="706"/>
      <c r="FL190" s="706"/>
      <c r="FM190" s="704"/>
      <c r="FN190" s="704"/>
      <c r="FO190" s="704"/>
      <c r="FP190" s="704"/>
      <c r="FQ190" s="704"/>
      <c r="FR190" s="704"/>
      <c r="FS190" s="704"/>
      <c r="FT190" s="704"/>
      <c r="FU190" s="704"/>
      <c r="FV190" s="704"/>
      <c r="FW190" s="704"/>
      <c r="FX190" s="704"/>
      <c r="FY190" s="704"/>
      <c r="FZ190" s="704"/>
      <c r="GA190" s="704"/>
      <c r="GB190" s="704"/>
      <c r="GC190" s="704"/>
      <c r="GD190" s="704"/>
      <c r="GE190" s="704"/>
      <c r="GF190" s="704"/>
      <c r="GG190" s="704"/>
      <c r="GH190" s="704"/>
      <c r="GI190" s="704"/>
      <c r="GJ190" s="704"/>
      <c r="GK190" s="704"/>
      <c r="GL190" s="704"/>
      <c r="GM190" s="704"/>
      <c r="GN190" s="704"/>
      <c r="GO190" s="704"/>
      <c r="JA190" s="706"/>
      <c r="JB190" s="706"/>
      <c r="JC190" s="706"/>
      <c r="JD190" s="706"/>
      <c r="JE190" s="706"/>
      <c r="JF190" s="706"/>
      <c r="JG190" s="706"/>
      <c r="JH190" s="706"/>
    </row>
    <row r="191" spans="1:274" s="878" customFormat="1" ht="33.75" x14ac:dyDescent="0.25">
      <c r="A191" s="691">
        <v>75</v>
      </c>
      <c r="B191" s="693" t="s">
        <v>1360</v>
      </c>
      <c r="C191" s="708">
        <v>222</v>
      </c>
      <c r="D191" s="709">
        <v>572</v>
      </c>
      <c r="E191" s="709">
        <v>76</v>
      </c>
      <c r="F191" s="699" t="s">
        <v>1131</v>
      </c>
      <c r="G191" s="715" t="s">
        <v>1602</v>
      </c>
      <c r="H191" s="767" t="s">
        <v>1112</v>
      </c>
      <c r="I191" s="752" t="s">
        <v>1113</v>
      </c>
      <c r="J191" s="761" t="s">
        <v>1135</v>
      </c>
      <c r="K191" s="753" t="s">
        <v>1115</v>
      </c>
      <c r="L191" s="761" t="s">
        <v>1116</v>
      </c>
      <c r="M191" s="753" t="s">
        <v>1199</v>
      </c>
      <c r="N191" s="753" t="s">
        <v>1136</v>
      </c>
      <c r="O191" s="753" t="s">
        <v>1128</v>
      </c>
      <c r="P191" s="753" t="s">
        <v>1371</v>
      </c>
      <c r="Q191" s="765" t="s">
        <v>1603</v>
      </c>
      <c r="R191" s="765" t="s">
        <v>1120</v>
      </c>
      <c r="S191" s="755">
        <v>2</v>
      </c>
      <c r="T191" s="763">
        <v>2.2999999999999998</v>
      </c>
      <c r="U191" s="771">
        <v>41456</v>
      </c>
      <c r="V191" s="771">
        <v>41791</v>
      </c>
      <c r="W191" s="874">
        <v>20</v>
      </c>
      <c r="X191" s="875"/>
      <c r="Y191" s="876">
        <v>1279300</v>
      </c>
      <c r="Z191" s="875">
        <f t="shared" si="7"/>
        <v>1279300</v>
      </c>
      <c r="AA191" s="702">
        <v>150000</v>
      </c>
      <c r="AB191" s="702">
        <v>150000</v>
      </c>
      <c r="AC191" s="702">
        <v>150000</v>
      </c>
      <c r="AD191" s="702">
        <v>150000</v>
      </c>
      <c r="AE191" s="702">
        <v>154200</v>
      </c>
      <c r="AF191" s="702">
        <v>75000</v>
      </c>
      <c r="AG191" s="702">
        <v>75000</v>
      </c>
      <c r="AH191" s="702">
        <v>75000</v>
      </c>
      <c r="AI191" s="702">
        <v>75000</v>
      </c>
      <c r="AJ191" s="702">
        <v>75000</v>
      </c>
      <c r="AK191" s="702">
        <v>75000</v>
      </c>
      <c r="AL191" s="702">
        <v>75100</v>
      </c>
      <c r="AM191" s="868">
        <f t="shared" si="8"/>
        <v>1279300</v>
      </c>
      <c r="AN191" s="868">
        <f t="shared" si="9"/>
        <v>0</v>
      </c>
      <c r="AO191" s="691"/>
      <c r="AP191" s="868"/>
      <c r="AQ191" s="706"/>
      <c r="AR191" s="704"/>
      <c r="AS191" s="704"/>
      <c r="AT191" s="704"/>
      <c r="AU191" s="704"/>
      <c r="AV191" s="704"/>
      <c r="AW191" s="704"/>
      <c r="AX191" s="704"/>
      <c r="AY191" s="704"/>
      <c r="AZ191" s="704"/>
      <c r="BA191" s="704"/>
      <c r="BB191" s="704"/>
      <c r="BC191" s="704"/>
      <c r="BD191" s="704"/>
      <c r="BE191" s="704"/>
      <c r="BF191" s="704"/>
      <c r="BG191" s="704"/>
      <c r="BH191" s="704"/>
      <c r="BI191" s="704"/>
      <c r="BJ191" s="704"/>
      <c r="BK191" s="704"/>
      <c r="BL191" s="704"/>
      <c r="BM191" s="704"/>
      <c r="BN191" s="704"/>
      <c r="BO191" s="704"/>
      <c r="BP191" s="704"/>
      <c r="BQ191" s="704"/>
      <c r="BR191" s="704"/>
      <c r="BS191" s="704"/>
      <c r="BT191" s="704"/>
      <c r="BU191" s="704"/>
      <c r="BV191" s="704"/>
      <c r="BW191" s="704"/>
      <c r="BX191" s="704"/>
      <c r="BY191" s="704"/>
      <c r="BZ191" s="704"/>
      <c r="CA191" s="704"/>
      <c r="CB191" s="704"/>
      <c r="CC191" s="704"/>
      <c r="CD191" s="704"/>
      <c r="CE191" s="704"/>
      <c r="CF191" s="704"/>
      <c r="CG191" s="704"/>
      <c r="CH191" s="704"/>
      <c r="CI191" s="704"/>
      <c r="CJ191" s="704"/>
      <c r="CK191" s="704"/>
      <c r="CL191" s="704"/>
      <c r="CM191" s="704"/>
      <c r="CN191" s="704"/>
      <c r="CO191" s="704"/>
      <c r="CP191" s="704"/>
      <c r="CQ191" s="704"/>
      <c r="CR191" s="704"/>
      <c r="CS191" s="704"/>
      <c r="CT191" s="704"/>
      <c r="CU191" s="704"/>
      <c r="CV191" s="704"/>
      <c r="CW191" s="704"/>
      <c r="CX191" s="704"/>
      <c r="CY191" s="704"/>
      <c r="CZ191" s="704"/>
      <c r="DA191" s="704"/>
      <c r="DB191" s="704"/>
      <c r="DC191" s="704"/>
      <c r="DD191" s="704"/>
      <c r="DE191" s="704"/>
      <c r="DF191" s="704"/>
      <c r="DG191" s="704"/>
      <c r="DH191" s="704"/>
      <c r="DI191" s="704"/>
      <c r="DJ191" s="704"/>
      <c r="DK191" s="704"/>
      <c r="DL191" s="704"/>
      <c r="DM191" s="704"/>
      <c r="DN191" s="704"/>
      <c r="DO191" s="704"/>
      <c r="DP191" s="704"/>
      <c r="DQ191" s="704"/>
      <c r="DR191" s="704"/>
      <c r="DS191" s="704"/>
      <c r="DT191" s="704"/>
      <c r="DU191" s="704"/>
      <c r="DV191" s="704"/>
      <c r="DW191" s="704"/>
      <c r="DX191" s="704"/>
      <c r="DY191" s="704"/>
      <c r="DZ191" s="704"/>
      <c r="EA191" s="704"/>
      <c r="EB191" s="704"/>
      <c r="EC191" s="704"/>
      <c r="ED191" s="704"/>
      <c r="EE191" s="704"/>
      <c r="EF191" s="704"/>
      <c r="EG191" s="704"/>
      <c r="EH191" s="704"/>
      <c r="EI191" s="704"/>
      <c r="EJ191" s="704"/>
      <c r="EK191" s="704"/>
      <c r="EL191" s="704"/>
      <c r="EM191" s="704"/>
      <c r="EN191" s="704"/>
      <c r="EO191" s="704"/>
      <c r="EP191" s="704"/>
      <c r="EQ191" s="704"/>
      <c r="ER191" s="704"/>
      <c r="ES191" s="704"/>
      <c r="ET191" s="704"/>
      <c r="EU191" s="704"/>
      <c r="EV191" s="706"/>
      <c r="EW191" s="706"/>
      <c r="EX191" s="706"/>
      <c r="EY191" s="706"/>
      <c r="EZ191" s="706"/>
      <c r="FA191" s="706"/>
      <c r="FB191" s="706"/>
      <c r="FC191" s="706"/>
      <c r="FD191" s="706"/>
      <c r="FE191" s="706"/>
      <c r="FF191" s="706"/>
      <c r="FG191" s="706"/>
      <c r="FH191" s="704"/>
      <c r="FI191" s="706"/>
      <c r="FJ191" s="706"/>
      <c r="FK191" s="704"/>
      <c r="FL191" s="704"/>
      <c r="FM191" s="704"/>
      <c r="FN191" s="704"/>
      <c r="FO191" s="704"/>
      <c r="FP191" s="704"/>
      <c r="FQ191" s="704"/>
      <c r="FR191" s="704"/>
      <c r="FS191" s="704"/>
      <c r="FT191" s="704"/>
      <c r="FU191" s="704"/>
      <c r="FV191" s="704"/>
      <c r="FW191" s="704"/>
      <c r="FX191" s="704"/>
      <c r="FY191" s="704"/>
      <c r="FZ191" s="704"/>
      <c r="GA191" s="704"/>
      <c r="GB191" s="704"/>
      <c r="GC191" s="704"/>
      <c r="GD191" s="704"/>
      <c r="GE191" s="704"/>
      <c r="GF191" s="704"/>
      <c r="GG191" s="704"/>
      <c r="GH191" s="704"/>
      <c r="GI191" s="704"/>
      <c r="GJ191" s="704"/>
      <c r="GK191" s="704"/>
      <c r="GL191" s="704"/>
      <c r="GM191" s="704"/>
      <c r="GN191" s="706"/>
      <c r="GO191" s="704"/>
      <c r="HO191" s="706"/>
      <c r="HP191" s="706"/>
      <c r="HQ191" s="706"/>
      <c r="HR191" s="706"/>
      <c r="HS191" s="706"/>
      <c r="HT191" s="706"/>
      <c r="HU191" s="706"/>
      <c r="HV191" s="706"/>
      <c r="HW191" s="706"/>
      <c r="HX191" s="706"/>
      <c r="HY191" s="706"/>
      <c r="HZ191" s="706"/>
      <c r="IA191" s="706"/>
      <c r="IB191" s="706"/>
      <c r="IC191" s="706"/>
      <c r="ID191" s="706"/>
      <c r="IE191" s="706"/>
      <c r="IF191" s="706"/>
      <c r="IG191" s="706"/>
      <c r="IH191" s="706"/>
      <c r="II191" s="706"/>
      <c r="IJ191" s="706"/>
      <c r="IK191" s="706"/>
      <c r="IL191" s="706"/>
      <c r="IM191" s="706"/>
      <c r="IN191" s="706"/>
      <c r="IO191" s="706"/>
      <c r="IP191" s="706"/>
      <c r="IQ191" s="706"/>
      <c r="IR191" s="706"/>
      <c r="IS191" s="706"/>
      <c r="IT191" s="706"/>
      <c r="IU191" s="706"/>
      <c r="IV191" s="706"/>
      <c r="IW191" s="706"/>
      <c r="IX191" s="704"/>
      <c r="IY191" s="704"/>
      <c r="IZ191" s="704"/>
    </row>
    <row r="192" spans="1:274" s="878" customFormat="1" ht="32.1" customHeight="1" x14ac:dyDescent="0.25">
      <c r="A192" s="691">
        <v>312</v>
      </c>
      <c r="B192" s="693" t="s">
        <v>1390</v>
      </c>
      <c r="C192" s="696">
        <v>260</v>
      </c>
      <c r="D192" s="697">
        <v>632</v>
      </c>
      <c r="E192" s="697">
        <v>5</v>
      </c>
      <c r="F192" s="699" t="s">
        <v>1121</v>
      </c>
      <c r="G192" s="738" t="s">
        <v>1411</v>
      </c>
      <c r="H192" s="751" t="s">
        <v>1127</v>
      </c>
      <c r="I192" s="767" t="s">
        <v>1113</v>
      </c>
      <c r="J192" s="761" t="s">
        <v>1135</v>
      </c>
      <c r="K192" s="761" t="s">
        <v>1115</v>
      </c>
      <c r="L192" s="761" t="s">
        <v>1116</v>
      </c>
      <c r="M192" s="753" t="s">
        <v>1199</v>
      </c>
      <c r="N192" s="764" t="s">
        <v>1359</v>
      </c>
      <c r="O192" s="753" t="s">
        <v>1359</v>
      </c>
      <c r="P192" s="753" t="s">
        <v>1394</v>
      </c>
      <c r="Q192" s="753" t="s">
        <v>1412</v>
      </c>
      <c r="R192" s="753" t="s">
        <v>1412</v>
      </c>
      <c r="S192" s="755">
        <v>2</v>
      </c>
      <c r="T192" s="769">
        <v>2.1</v>
      </c>
      <c r="U192" s="771">
        <v>41456</v>
      </c>
      <c r="V192" s="772">
        <v>41791</v>
      </c>
      <c r="W192" s="874">
        <v>20</v>
      </c>
      <c r="X192" s="875">
        <v>1000000</v>
      </c>
      <c r="Y192" s="875"/>
      <c r="Z192" s="875">
        <f t="shared" si="7"/>
        <v>1000000</v>
      </c>
      <c r="AA192" s="702"/>
      <c r="AB192" s="702"/>
      <c r="AC192" s="702"/>
      <c r="AD192" s="702"/>
      <c r="AE192" s="702"/>
      <c r="AF192" s="702"/>
      <c r="AG192" s="702"/>
      <c r="AH192" s="702"/>
      <c r="AI192" s="717"/>
      <c r="AJ192" s="717"/>
      <c r="AK192" s="702">
        <v>500000</v>
      </c>
      <c r="AL192" s="702">
        <v>500000</v>
      </c>
      <c r="AM192" s="868">
        <f t="shared" si="8"/>
        <v>1000000</v>
      </c>
      <c r="AN192" s="868">
        <f t="shared" si="9"/>
        <v>0</v>
      </c>
      <c r="AO192" s="760">
        <v>1000000</v>
      </c>
      <c r="AP192" s="868"/>
      <c r="AQ192" s="706"/>
      <c r="AR192" s="706"/>
      <c r="AS192" s="706"/>
      <c r="AT192" s="706"/>
      <c r="AU192" s="706"/>
      <c r="AV192" s="706"/>
      <c r="AW192" s="706"/>
      <c r="AX192" s="706"/>
      <c r="AY192" s="706"/>
      <c r="AZ192" s="706"/>
      <c r="BA192" s="706"/>
      <c r="BB192" s="706"/>
      <c r="BC192" s="706"/>
      <c r="BD192" s="706"/>
      <c r="BE192" s="706"/>
      <c r="BF192" s="706"/>
      <c r="BG192" s="706"/>
      <c r="BH192" s="706"/>
      <c r="BI192" s="706"/>
      <c r="BJ192" s="706"/>
      <c r="BK192" s="706"/>
      <c r="BL192" s="706"/>
      <c r="BM192" s="706"/>
      <c r="BN192" s="706"/>
      <c r="BO192" s="706"/>
      <c r="BP192" s="706"/>
      <c r="BQ192" s="706"/>
      <c r="BR192" s="706"/>
      <c r="BS192" s="706"/>
      <c r="BT192" s="706"/>
      <c r="BU192" s="706"/>
      <c r="BV192" s="706"/>
      <c r="BW192" s="706"/>
      <c r="BX192" s="706"/>
      <c r="BY192" s="706"/>
      <c r="BZ192" s="706"/>
      <c r="CA192" s="706"/>
      <c r="CB192" s="706"/>
      <c r="CC192" s="706"/>
      <c r="CD192" s="706"/>
      <c r="CE192" s="706"/>
      <c r="CF192" s="706"/>
      <c r="CG192" s="706"/>
      <c r="CH192" s="706"/>
      <c r="CI192" s="706"/>
      <c r="CJ192" s="706"/>
      <c r="CK192" s="706"/>
      <c r="CL192" s="706"/>
      <c r="CM192" s="706"/>
      <c r="CN192" s="706"/>
      <c r="CO192" s="706"/>
      <c r="CP192" s="706"/>
      <c r="CQ192" s="706"/>
      <c r="CR192" s="706"/>
      <c r="CS192" s="706"/>
      <c r="CT192" s="706"/>
      <c r="CU192" s="706"/>
      <c r="CV192" s="706"/>
      <c r="CW192" s="706"/>
      <c r="CX192" s="706"/>
      <c r="CY192" s="706"/>
      <c r="CZ192" s="706"/>
      <c r="DA192" s="706"/>
      <c r="DB192" s="706"/>
      <c r="DC192" s="706"/>
      <c r="DD192" s="706"/>
      <c r="DE192" s="706"/>
      <c r="DF192" s="706"/>
      <c r="DG192" s="706"/>
      <c r="DH192" s="706"/>
      <c r="DI192" s="706"/>
      <c r="DJ192" s="706"/>
      <c r="DK192" s="706"/>
      <c r="DL192" s="706"/>
      <c r="DM192" s="706"/>
      <c r="DN192" s="706"/>
      <c r="DO192" s="706"/>
      <c r="DP192" s="706"/>
      <c r="DQ192" s="706"/>
      <c r="DR192" s="706"/>
      <c r="DS192" s="706"/>
      <c r="DT192" s="706"/>
      <c r="DU192" s="706"/>
      <c r="DV192" s="706"/>
      <c r="DW192" s="706"/>
      <c r="DX192" s="706"/>
      <c r="DY192" s="706"/>
      <c r="DZ192" s="706"/>
      <c r="EA192" s="706"/>
      <c r="EB192" s="706"/>
      <c r="EC192" s="706"/>
      <c r="ED192" s="706"/>
      <c r="EE192" s="706"/>
      <c r="EF192" s="706"/>
      <c r="EG192" s="706"/>
      <c r="EH192" s="706"/>
      <c r="EI192" s="706"/>
      <c r="EJ192" s="706"/>
      <c r="EK192" s="706"/>
      <c r="EL192" s="706"/>
      <c r="EM192" s="706"/>
      <c r="EN192" s="706"/>
      <c r="EO192" s="706"/>
      <c r="EP192" s="706"/>
      <c r="EQ192" s="706"/>
      <c r="ER192" s="706"/>
      <c r="ES192" s="706"/>
      <c r="ET192" s="706"/>
      <c r="EU192" s="706"/>
      <c r="EV192" s="706"/>
      <c r="EW192" s="706"/>
      <c r="EX192" s="706"/>
      <c r="EY192" s="706"/>
      <c r="EZ192" s="706"/>
      <c r="FA192" s="706"/>
      <c r="FB192" s="706"/>
      <c r="FC192" s="706"/>
      <c r="FD192" s="706"/>
      <c r="FE192" s="706"/>
      <c r="FF192" s="706"/>
      <c r="FG192" s="706"/>
      <c r="FH192" s="706"/>
      <c r="FI192" s="704"/>
      <c r="FJ192" s="704"/>
      <c r="FK192" s="706"/>
      <c r="FL192" s="706"/>
      <c r="FM192" s="706"/>
      <c r="FN192" s="706"/>
      <c r="FO192" s="706"/>
      <c r="FP192" s="706"/>
      <c r="FQ192" s="706"/>
      <c r="FR192" s="706"/>
      <c r="FS192" s="706"/>
      <c r="FT192" s="706"/>
      <c r="FU192" s="706"/>
      <c r="FV192" s="706"/>
      <c r="FW192" s="706"/>
      <c r="FX192" s="706"/>
      <c r="FY192" s="706"/>
      <c r="FZ192" s="706"/>
      <c r="GA192" s="706"/>
      <c r="GB192" s="706"/>
      <c r="GC192" s="706"/>
      <c r="GD192" s="706"/>
      <c r="GE192" s="706"/>
      <c r="GF192" s="706"/>
      <c r="GG192" s="706"/>
      <c r="GH192" s="706"/>
      <c r="GI192" s="706"/>
      <c r="GJ192" s="706"/>
      <c r="GK192" s="706"/>
      <c r="GL192" s="706"/>
      <c r="GM192" s="706"/>
      <c r="GN192" s="706"/>
      <c r="GO192" s="704"/>
      <c r="GP192" s="746"/>
      <c r="GQ192" s="704"/>
      <c r="GR192" s="704"/>
      <c r="GS192" s="704"/>
      <c r="GT192" s="704"/>
      <c r="GU192" s="704"/>
      <c r="GV192" s="704"/>
      <c r="GW192" s="704"/>
      <c r="GX192" s="704"/>
      <c r="GY192" s="704"/>
      <c r="GZ192" s="704"/>
      <c r="HA192" s="704"/>
      <c r="HB192" s="704"/>
      <c r="HC192" s="704"/>
      <c r="HD192" s="704"/>
      <c r="HE192" s="704"/>
      <c r="HF192" s="704"/>
      <c r="HG192" s="704"/>
      <c r="HH192" s="704"/>
      <c r="HI192" s="704"/>
      <c r="HJ192" s="704"/>
      <c r="HK192" s="704"/>
      <c r="HL192" s="704"/>
      <c r="HM192" s="704"/>
      <c r="HN192" s="704"/>
      <c r="HO192" s="704"/>
      <c r="HP192" s="704"/>
      <c r="HQ192" s="704"/>
      <c r="HR192" s="704"/>
      <c r="HS192" s="704"/>
      <c r="HT192" s="704"/>
      <c r="HU192" s="704"/>
      <c r="HV192" s="704"/>
      <c r="HW192" s="704"/>
      <c r="HX192" s="704"/>
      <c r="HY192" s="704"/>
      <c r="HZ192" s="704"/>
      <c r="IA192" s="706"/>
      <c r="IB192" s="706"/>
      <c r="IC192" s="706"/>
      <c r="ID192" s="706"/>
      <c r="IE192" s="706"/>
      <c r="IF192" s="706"/>
      <c r="IG192" s="706"/>
      <c r="IH192" s="706"/>
      <c r="II192" s="706"/>
      <c r="IJ192" s="706"/>
      <c r="IK192" s="706"/>
      <c r="IL192" s="706"/>
      <c r="IM192" s="706"/>
      <c r="IN192" s="706"/>
      <c r="IO192" s="706"/>
      <c r="IP192" s="706"/>
      <c r="IQ192" s="706"/>
      <c r="IR192" s="706"/>
      <c r="IS192" s="706"/>
      <c r="IT192" s="706"/>
      <c r="IU192" s="706"/>
      <c r="IV192" s="706"/>
      <c r="IW192" s="706"/>
      <c r="JJ192" s="706"/>
      <c r="JK192" s="706"/>
      <c r="JL192" s="706"/>
      <c r="JM192" s="706"/>
      <c r="JN192" s="706"/>
    </row>
    <row r="193" spans="1:274" s="878" customFormat="1" ht="32.1" customHeight="1" x14ac:dyDescent="0.25">
      <c r="A193" s="691">
        <v>315</v>
      </c>
      <c r="B193" s="693" t="s">
        <v>1390</v>
      </c>
      <c r="C193" s="696">
        <v>260</v>
      </c>
      <c r="D193" s="697">
        <v>684</v>
      </c>
      <c r="E193" s="697">
        <v>19</v>
      </c>
      <c r="F193" s="722" t="s">
        <v>1405</v>
      </c>
      <c r="G193" s="737" t="s">
        <v>1414</v>
      </c>
      <c r="H193" s="751" t="s">
        <v>1127</v>
      </c>
      <c r="I193" s="767" t="s">
        <v>1113</v>
      </c>
      <c r="J193" s="761" t="s">
        <v>1135</v>
      </c>
      <c r="K193" s="761" t="s">
        <v>1115</v>
      </c>
      <c r="L193" s="761" t="s">
        <v>1116</v>
      </c>
      <c r="M193" s="753" t="s">
        <v>1199</v>
      </c>
      <c r="N193" s="764" t="s">
        <v>1359</v>
      </c>
      <c r="O193" s="753" t="s">
        <v>1359</v>
      </c>
      <c r="P193" s="753" t="s">
        <v>1394</v>
      </c>
      <c r="Q193" s="753" t="s">
        <v>1415</v>
      </c>
      <c r="R193" s="753" t="s">
        <v>1415</v>
      </c>
      <c r="S193" s="755">
        <v>2</v>
      </c>
      <c r="T193" s="769">
        <v>2.1</v>
      </c>
      <c r="U193" s="771">
        <v>41456</v>
      </c>
      <c r="V193" s="772">
        <v>41791</v>
      </c>
      <c r="W193" s="874">
        <v>20</v>
      </c>
      <c r="X193" s="875">
        <v>6000000</v>
      </c>
      <c r="Y193" s="875"/>
      <c r="Z193" s="875">
        <f t="shared" si="7"/>
        <v>6000000</v>
      </c>
      <c r="AA193" s="702"/>
      <c r="AB193" s="702"/>
      <c r="AC193" s="702">
        <v>1500000</v>
      </c>
      <c r="AD193" s="702">
        <v>1500000</v>
      </c>
      <c r="AE193" s="702">
        <v>1500000</v>
      </c>
      <c r="AF193" s="702">
        <v>1500000</v>
      </c>
      <c r="AG193" s="702"/>
      <c r="AH193" s="702"/>
      <c r="AI193" s="717"/>
      <c r="AJ193" s="717"/>
      <c r="AK193" s="717"/>
      <c r="AL193" s="717"/>
      <c r="AM193" s="868">
        <f t="shared" si="8"/>
        <v>6000000</v>
      </c>
      <c r="AN193" s="868">
        <f t="shared" si="9"/>
        <v>0</v>
      </c>
      <c r="AO193" s="760">
        <v>10000000</v>
      </c>
      <c r="AP193" s="868">
        <v>16000000</v>
      </c>
      <c r="AQ193" s="706"/>
      <c r="AR193" s="706"/>
      <c r="AS193" s="706"/>
      <c r="AT193" s="706"/>
      <c r="AU193" s="706"/>
      <c r="AV193" s="706"/>
      <c r="AW193" s="706"/>
      <c r="AX193" s="706"/>
      <c r="AY193" s="706"/>
      <c r="AZ193" s="706"/>
      <c r="BA193" s="706"/>
      <c r="BB193" s="706"/>
      <c r="BC193" s="706"/>
      <c r="BD193" s="706"/>
      <c r="BE193" s="706"/>
      <c r="BF193" s="706"/>
      <c r="BG193" s="706"/>
      <c r="BH193" s="706"/>
      <c r="BI193" s="706"/>
      <c r="BJ193" s="706"/>
      <c r="BK193" s="706"/>
      <c r="BL193" s="706"/>
      <c r="BM193" s="706"/>
      <c r="BN193" s="706"/>
      <c r="BO193" s="706"/>
      <c r="BP193" s="706"/>
      <c r="BQ193" s="706"/>
      <c r="BR193" s="706"/>
      <c r="BS193" s="706"/>
      <c r="BT193" s="706"/>
      <c r="BU193" s="706"/>
      <c r="BV193" s="706"/>
      <c r="BW193" s="706"/>
      <c r="BX193" s="706"/>
      <c r="BY193" s="706"/>
      <c r="BZ193" s="706"/>
      <c r="CA193" s="706"/>
      <c r="CB193" s="706"/>
      <c r="CC193" s="706"/>
      <c r="CD193" s="706"/>
      <c r="CE193" s="706"/>
      <c r="CF193" s="706"/>
      <c r="CG193" s="706"/>
      <c r="CH193" s="706"/>
      <c r="CI193" s="706"/>
      <c r="CJ193" s="706"/>
      <c r="CK193" s="706"/>
      <c r="CL193" s="706"/>
      <c r="CM193" s="706"/>
      <c r="CN193" s="706"/>
      <c r="CO193" s="706"/>
      <c r="CP193" s="706"/>
      <c r="CQ193" s="706"/>
      <c r="CR193" s="706"/>
      <c r="CS193" s="706"/>
      <c r="CT193" s="706"/>
      <c r="CU193" s="706"/>
      <c r="CV193" s="706"/>
      <c r="CW193" s="706"/>
      <c r="CX193" s="706"/>
      <c r="CY193" s="706"/>
      <c r="CZ193" s="706"/>
      <c r="DA193" s="706"/>
      <c r="DB193" s="706"/>
      <c r="DC193" s="706"/>
      <c r="DD193" s="706"/>
      <c r="DE193" s="706"/>
      <c r="DF193" s="706"/>
      <c r="DG193" s="706"/>
      <c r="DH193" s="706"/>
      <c r="DI193" s="706"/>
      <c r="DJ193" s="706"/>
      <c r="DK193" s="706"/>
      <c r="DL193" s="706"/>
      <c r="DM193" s="706"/>
      <c r="DN193" s="706"/>
      <c r="DO193" s="706"/>
      <c r="DP193" s="706"/>
      <c r="DQ193" s="706"/>
      <c r="DR193" s="706"/>
      <c r="DS193" s="706"/>
      <c r="DT193" s="706"/>
      <c r="DU193" s="706"/>
      <c r="DV193" s="706"/>
      <c r="DW193" s="706"/>
      <c r="DX193" s="706"/>
      <c r="DY193" s="706"/>
      <c r="DZ193" s="706"/>
      <c r="EA193" s="706"/>
      <c r="EB193" s="706"/>
      <c r="EC193" s="706"/>
      <c r="ED193" s="706"/>
      <c r="EE193" s="706"/>
      <c r="EF193" s="706"/>
      <c r="EG193" s="706"/>
      <c r="EH193" s="706"/>
      <c r="EI193" s="706"/>
      <c r="EJ193" s="706"/>
      <c r="EK193" s="706"/>
      <c r="EL193" s="706"/>
      <c r="EM193" s="706"/>
      <c r="EN193" s="706"/>
      <c r="EO193" s="706"/>
      <c r="EP193" s="706"/>
      <c r="EQ193" s="706"/>
      <c r="ER193" s="706"/>
      <c r="ES193" s="706"/>
      <c r="ET193" s="706"/>
      <c r="EU193" s="706"/>
      <c r="EV193" s="706"/>
      <c r="EW193" s="706"/>
      <c r="EX193" s="706"/>
      <c r="EY193" s="706"/>
      <c r="EZ193" s="706"/>
      <c r="FA193" s="706"/>
      <c r="FB193" s="706"/>
      <c r="FC193" s="706"/>
      <c r="FD193" s="706"/>
      <c r="FE193" s="706"/>
      <c r="FF193" s="706"/>
      <c r="FG193" s="706"/>
      <c r="FH193" s="706"/>
      <c r="FI193" s="704"/>
      <c r="FJ193" s="704"/>
      <c r="FK193" s="706"/>
      <c r="FL193" s="706"/>
      <c r="FM193" s="706"/>
      <c r="FN193" s="706"/>
      <c r="FO193" s="706"/>
      <c r="FP193" s="706"/>
      <c r="FQ193" s="706"/>
      <c r="FR193" s="706"/>
      <c r="FS193" s="706"/>
      <c r="FT193" s="706"/>
      <c r="FU193" s="706"/>
      <c r="FV193" s="706"/>
      <c r="FW193" s="706"/>
      <c r="FX193" s="706"/>
      <c r="FY193" s="706"/>
      <c r="FZ193" s="706"/>
      <c r="GA193" s="706"/>
      <c r="GB193" s="706"/>
      <c r="GC193" s="706"/>
      <c r="GD193" s="706"/>
      <c r="GE193" s="706"/>
      <c r="GF193" s="706"/>
      <c r="GG193" s="706"/>
      <c r="GH193" s="706"/>
      <c r="GI193" s="706"/>
      <c r="GJ193" s="706"/>
      <c r="GK193" s="706"/>
      <c r="GL193" s="706"/>
      <c r="GM193" s="706"/>
      <c r="GN193" s="706"/>
      <c r="GO193" s="704"/>
      <c r="GP193" s="746"/>
      <c r="GQ193" s="704"/>
      <c r="GR193" s="704"/>
      <c r="GS193" s="704"/>
      <c r="GT193" s="704"/>
      <c r="GU193" s="704"/>
      <c r="GV193" s="704"/>
      <c r="GW193" s="704"/>
      <c r="GX193" s="704"/>
      <c r="GY193" s="704"/>
      <c r="GZ193" s="704"/>
      <c r="HA193" s="704"/>
      <c r="HB193" s="704"/>
      <c r="HC193" s="704"/>
      <c r="HD193" s="704"/>
      <c r="HE193" s="704"/>
      <c r="HF193" s="704"/>
      <c r="HG193" s="704"/>
      <c r="HH193" s="704"/>
      <c r="HI193" s="704"/>
      <c r="HJ193" s="704"/>
      <c r="HK193" s="704"/>
      <c r="HL193" s="704"/>
      <c r="HM193" s="704"/>
      <c r="HN193" s="704"/>
      <c r="HO193" s="704"/>
      <c r="HP193" s="704"/>
      <c r="HQ193" s="704"/>
      <c r="HR193" s="704"/>
      <c r="HS193" s="704"/>
      <c r="HT193" s="704"/>
      <c r="HU193" s="704"/>
      <c r="HV193" s="704"/>
      <c r="HW193" s="704"/>
      <c r="HX193" s="704"/>
      <c r="HY193" s="704"/>
      <c r="HZ193" s="704"/>
      <c r="IA193" s="706"/>
      <c r="IB193" s="706"/>
      <c r="IC193" s="706"/>
      <c r="ID193" s="706"/>
      <c r="IE193" s="706"/>
      <c r="IF193" s="706"/>
      <c r="IG193" s="706"/>
      <c r="IH193" s="706"/>
      <c r="II193" s="706"/>
      <c r="IJ193" s="706"/>
      <c r="IK193" s="706"/>
      <c r="IL193" s="706"/>
      <c r="IM193" s="706"/>
      <c r="IN193" s="706"/>
      <c r="IO193" s="706"/>
      <c r="IP193" s="706"/>
      <c r="IQ193" s="706"/>
      <c r="IR193" s="706"/>
      <c r="IS193" s="706"/>
      <c r="IT193" s="706"/>
      <c r="IU193" s="706"/>
      <c r="IV193" s="704"/>
      <c r="IW193" s="704"/>
      <c r="JA193" s="706"/>
      <c r="JB193" s="706"/>
      <c r="JC193" s="706"/>
      <c r="JD193" s="706"/>
      <c r="JE193" s="706"/>
      <c r="JF193" s="706"/>
      <c r="JG193" s="706"/>
      <c r="JH193" s="706"/>
      <c r="JI193" s="706"/>
      <c r="JJ193" s="706"/>
      <c r="JK193" s="706"/>
      <c r="JL193" s="706"/>
      <c r="JM193" s="706"/>
      <c r="JN193" s="706"/>
    </row>
    <row r="194" spans="1:274" s="878" customFormat="1" ht="23.1" customHeight="1" x14ac:dyDescent="0.25">
      <c r="A194" s="691">
        <v>81</v>
      </c>
      <c r="B194" s="693" t="s">
        <v>1206</v>
      </c>
      <c r="C194" s="696">
        <v>224</v>
      </c>
      <c r="D194" s="697">
        <v>532</v>
      </c>
      <c r="E194" s="698">
        <v>17</v>
      </c>
      <c r="F194" s="699" t="s">
        <v>1121</v>
      </c>
      <c r="G194" s="699" t="s">
        <v>1238</v>
      </c>
      <c r="H194" s="751" t="s">
        <v>1112</v>
      </c>
      <c r="I194" s="752" t="s">
        <v>1113</v>
      </c>
      <c r="J194" s="753" t="s">
        <v>1139</v>
      </c>
      <c r="K194" s="764" t="s">
        <v>1151</v>
      </c>
      <c r="L194" s="764" t="s">
        <v>1124</v>
      </c>
      <c r="M194" s="753" t="s">
        <v>1140</v>
      </c>
      <c r="N194" s="753" t="s">
        <v>1141</v>
      </c>
      <c r="O194" s="753" t="s">
        <v>1141</v>
      </c>
      <c r="P194" s="753" t="s">
        <v>1189</v>
      </c>
      <c r="Q194" s="765" t="s">
        <v>1239</v>
      </c>
      <c r="R194" s="765" t="s">
        <v>1120</v>
      </c>
      <c r="S194" s="755">
        <v>2</v>
      </c>
      <c r="T194" s="766">
        <v>2.11</v>
      </c>
      <c r="U194" s="771">
        <v>41456</v>
      </c>
      <c r="V194" s="771">
        <v>42156</v>
      </c>
      <c r="W194" s="701">
        <v>15</v>
      </c>
      <c r="X194" s="875">
        <v>165000</v>
      </c>
      <c r="Y194" s="876">
        <v>170000</v>
      </c>
      <c r="Z194" s="875">
        <f t="shared" ref="Z194:Z257" si="12">Y194+X194</f>
        <v>335000</v>
      </c>
      <c r="AA194" s="702"/>
      <c r="AB194" s="702"/>
      <c r="AC194" s="702"/>
      <c r="AD194" s="702"/>
      <c r="AE194" s="702"/>
      <c r="AF194" s="702"/>
      <c r="AG194" s="702">
        <v>165000</v>
      </c>
      <c r="AH194" s="702">
        <v>125300</v>
      </c>
      <c r="AI194" s="691">
        <v>44700</v>
      </c>
      <c r="AJ194" s="691"/>
      <c r="AK194" s="691"/>
      <c r="AL194" s="691"/>
      <c r="AM194" s="868">
        <f t="shared" ref="AM194:AM257" si="13">SUM(AA194:AL194)</f>
        <v>335000</v>
      </c>
      <c r="AN194" s="868">
        <f t="shared" ref="AN194:AN257" si="14">Z194-AM194</f>
        <v>0</v>
      </c>
      <c r="AO194" s="760">
        <v>156900</v>
      </c>
      <c r="AP194" s="868">
        <v>170000</v>
      </c>
      <c r="AQ194" s="706"/>
      <c r="AR194" s="704"/>
      <c r="AS194" s="704"/>
      <c r="AT194" s="704"/>
      <c r="AU194" s="704"/>
      <c r="AV194" s="704"/>
      <c r="AW194" s="704"/>
      <c r="AX194" s="704"/>
      <c r="AY194" s="704"/>
      <c r="AZ194" s="704"/>
      <c r="BA194" s="704"/>
      <c r="BB194" s="704"/>
      <c r="BC194" s="704"/>
      <c r="BD194" s="704"/>
      <c r="BE194" s="704"/>
      <c r="BF194" s="704"/>
      <c r="BG194" s="704"/>
      <c r="BH194" s="704"/>
      <c r="BI194" s="704"/>
      <c r="BJ194" s="704"/>
      <c r="BK194" s="704"/>
      <c r="BL194" s="704"/>
      <c r="BM194" s="704"/>
      <c r="BN194" s="704"/>
      <c r="BO194" s="704"/>
      <c r="BP194" s="704"/>
      <c r="BQ194" s="704"/>
      <c r="BR194" s="704"/>
      <c r="BS194" s="704"/>
      <c r="BT194" s="704"/>
      <c r="BU194" s="704"/>
      <c r="BV194" s="704"/>
      <c r="BW194" s="704"/>
      <c r="BX194" s="704"/>
      <c r="BY194" s="704"/>
      <c r="BZ194" s="704"/>
      <c r="CA194" s="704"/>
      <c r="CB194" s="704"/>
      <c r="CC194" s="704"/>
      <c r="CD194" s="704"/>
      <c r="CE194" s="704"/>
      <c r="CF194" s="704"/>
      <c r="CG194" s="704"/>
      <c r="CH194" s="704"/>
      <c r="CI194" s="704"/>
      <c r="CJ194" s="704"/>
      <c r="CK194" s="704"/>
      <c r="CL194" s="704"/>
      <c r="CM194" s="704"/>
      <c r="CN194" s="704"/>
      <c r="CO194" s="704"/>
      <c r="CP194" s="704"/>
      <c r="CQ194" s="704"/>
      <c r="CR194" s="704"/>
      <c r="CS194" s="704"/>
      <c r="CT194" s="704"/>
      <c r="CU194" s="704"/>
      <c r="CV194" s="704"/>
      <c r="CW194" s="704"/>
      <c r="CX194" s="704"/>
      <c r="CY194" s="704"/>
      <c r="CZ194" s="704"/>
      <c r="DA194" s="704"/>
      <c r="DB194" s="704"/>
      <c r="DC194" s="704"/>
      <c r="DD194" s="704"/>
      <c r="DE194" s="704"/>
      <c r="DF194" s="704"/>
      <c r="DG194" s="704"/>
      <c r="DH194" s="704"/>
      <c r="DI194" s="704"/>
      <c r="DJ194" s="704"/>
      <c r="DK194" s="704"/>
      <c r="DL194" s="704"/>
      <c r="DM194" s="704"/>
      <c r="DN194" s="704"/>
      <c r="DO194" s="704"/>
      <c r="DP194" s="704"/>
      <c r="DQ194" s="704"/>
      <c r="DR194" s="704"/>
      <c r="DS194" s="704"/>
      <c r="DT194" s="704"/>
      <c r="DU194" s="704"/>
      <c r="DV194" s="704"/>
      <c r="DW194" s="704"/>
      <c r="DX194" s="704"/>
      <c r="DY194" s="704"/>
      <c r="DZ194" s="704"/>
      <c r="EA194" s="704"/>
      <c r="EB194" s="704"/>
      <c r="EC194" s="704"/>
      <c r="ED194" s="704"/>
      <c r="EE194" s="704"/>
      <c r="EF194" s="704"/>
      <c r="EG194" s="704"/>
      <c r="EH194" s="704"/>
      <c r="EI194" s="704"/>
      <c r="EJ194" s="704"/>
      <c r="EK194" s="704"/>
      <c r="EL194" s="704"/>
      <c r="EM194" s="704"/>
      <c r="EN194" s="704"/>
      <c r="EO194" s="704"/>
      <c r="EP194" s="704"/>
      <c r="EQ194" s="704"/>
      <c r="ER194" s="704"/>
      <c r="ES194" s="704"/>
      <c r="ET194" s="704"/>
      <c r="EU194" s="704"/>
      <c r="EV194" s="706"/>
      <c r="EW194" s="706"/>
      <c r="EX194" s="706"/>
      <c r="EY194" s="706"/>
      <c r="EZ194" s="706"/>
      <c r="FA194" s="706"/>
      <c r="FB194" s="706"/>
      <c r="FC194" s="706"/>
      <c r="FD194" s="706"/>
      <c r="FE194" s="706"/>
      <c r="FF194" s="706"/>
      <c r="FG194" s="706"/>
      <c r="FH194" s="704"/>
      <c r="FI194" s="704"/>
      <c r="FJ194" s="704"/>
      <c r="FK194" s="704"/>
      <c r="FL194" s="704"/>
      <c r="FM194" s="704"/>
      <c r="FN194" s="704"/>
      <c r="FO194" s="704"/>
      <c r="FP194" s="704"/>
      <c r="FQ194" s="704"/>
      <c r="FR194" s="704"/>
      <c r="FS194" s="704"/>
      <c r="FT194" s="704"/>
      <c r="FU194" s="704"/>
      <c r="FV194" s="704"/>
      <c r="FW194" s="704"/>
      <c r="FX194" s="704"/>
      <c r="FY194" s="704"/>
      <c r="FZ194" s="704"/>
      <c r="GA194" s="704"/>
      <c r="GB194" s="704"/>
      <c r="GC194" s="704"/>
      <c r="GD194" s="704"/>
      <c r="GE194" s="704"/>
      <c r="GF194" s="704"/>
      <c r="GG194" s="704"/>
      <c r="GH194" s="704"/>
      <c r="GI194" s="704"/>
      <c r="GJ194" s="704"/>
      <c r="GK194" s="704"/>
      <c r="GL194" s="704"/>
      <c r="GM194" s="704"/>
      <c r="GN194" s="704"/>
      <c r="GO194" s="704"/>
      <c r="GP194" s="706"/>
      <c r="GQ194" s="704"/>
      <c r="GR194" s="704"/>
      <c r="GS194" s="704"/>
      <c r="GT194" s="704"/>
      <c r="GU194" s="704"/>
      <c r="GV194" s="704"/>
      <c r="GW194" s="704"/>
      <c r="GX194" s="704"/>
      <c r="GY194" s="704"/>
      <c r="GZ194" s="704"/>
      <c r="HA194" s="704"/>
      <c r="HB194" s="704"/>
      <c r="HC194" s="704"/>
      <c r="HD194" s="704"/>
      <c r="HE194" s="704"/>
      <c r="HF194" s="704"/>
      <c r="HG194" s="704"/>
      <c r="HH194" s="704"/>
      <c r="HI194" s="704"/>
      <c r="HJ194" s="704"/>
      <c r="HK194" s="704"/>
      <c r="HL194" s="704"/>
      <c r="HM194" s="704"/>
      <c r="HN194" s="704"/>
      <c r="HO194" s="704"/>
      <c r="HP194" s="704"/>
      <c r="HQ194" s="704"/>
      <c r="HR194" s="704"/>
      <c r="HS194" s="704"/>
      <c r="HT194" s="704"/>
      <c r="HU194" s="704"/>
      <c r="HV194" s="704"/>
      <c r="HW194" s="704"/>
      <c r="HX194" s="704"/>
      <c r="HY194" s="704"/>
      <c r="HZ194" s="704"/>
      <c r="IA194" s="704"/>
      <c r="IB194" s="704"/>
      <c r="IC194" s="704"/>
      <c r="ID194" s="704"/>
      <c r="IE194" s="704"/>
      <c r="IF194" s="704"/>
      <c r="IG194" s="704"/>
      <c r="IH194" s="704"/>
      <c r="II194" s="704"/>
      <c r="IJ194" s="704"/>
      <c r="IK194" s="704"/>
      <c r="IL194" s="704"/>
      <c r="IM194" s="704"/>
      <c r="IN194" s="704"/>
      <c r="IO194" s="704"/>
      <c r="IP194" s="704"/>
      <c r="IQ194" s="704"/>
      <c r="IR194" s="704"/>
      <c r="IS194" s="704"/>
      <c r="IT194" s="704"/>
      <c r="IU194" s="704"/>
      <c r="IV194" s="704"/>
      <c r="IW194" s="704"/>
      <c r="IX194" s="706"/>
      <c r="IY194" s="706"/>
      <c r="IZ194" s="706"/>
      <c r="JI194" s="706"/>
      <c r="JJ194" s="706"/>
      <c r="JK194" s="706"/>
      <c r="JL194" s="706"/>
      <c r="JM194" s="706"/>
      <c r="JN194" s="706"/>
    </row>
    <row r="195" spans="1:274" s="878" customFormat="1" ht="23.1" customHeight="1" x14ac:dyDescent="0.25">
      <c r="A195" s="691">
        <v>242</v>
      </c>
      <c r="B195" s="693" t="s">
        <v>1360</v>
      </c>
      <c r="C195" s="708">
        <v>222</v>
      </c>
      <c r="D195" s="709">
        <v>672</v>
      </c>
      <c r="E195" s="707">
        <v>59</v>
      </c>
      <c r="F195" s="699" t="s">
        <v>1131</v>
      </c>
      <c r="G195" s="699" t="s">
        <v>1377</v>
      </c>
      <c r="H195" s="751" t="s">
        <v>1127</v>
      </c>
      <c r="I195" s="752" t="s">
        <v>1113</v>
      </c>
      <c r="J195" s="761" t="s">
        <v>1135</v>
      </c>
      <c r="K195" s="753" t="s">
        <v>1115</v>
      </c>
      <c r="L195" s="761" t="s">
        <v>1116</v>
      </c>
      <c r="M195" s="753" t="s">
        <v>1199</v>
      </c>
      <c r="N195" s="753" t="s">
        <v>1136</v>
      </c>
      <c r="O195" s="753" t="s">
        <v>1128</v>
      </c>
      <c r="P195" s="866" t="s">
        <v>1607</v>
      </c>
      <c r="Q195" s="866" t="s">
        <v>1378</v>
      </c>
      <c r="R195" s="866" t="s">
        <v>1378</v>
      </c>
      <c r="S195" s="755">
        <v>2</v>
      </c>
      <c r="T195" s="763">
        <v>2.2999999999999998</v>
      </c>
      <c r="U195" s="757">
        <v>41456</v>
      </c>
      <c r="V195" s="758">
        <v>41791</v>
      </c>
      <c r="W195" s="874">
        <v>20</v>
      </c>
      <c r="X195" s="875">
        <v>250000</v>
      </c>
      <c r="Y195" s="875"/>
      <c r="Z195" s="875">
        <f t="shared" si="12"/>
        <v>250000</v>
      </c>
      <c r="AA195" s="702">
        <v>20800</v>
      </c>
      <c r="AB195" s="702">
        <v>20800</v>
      </c>
      <c r="AC195" s="702">
        <v>20800</v>
      </c>
      <c r="AD195" s="702">
        <v>20800</v>
      </c>
      <c r="AE195" s="702">
        <v>20800</v>
      </c>
      <c r="AF195" s="702">
        <v>20800</v>
      </c>
      <c r="AG195" s="702">
        <v>20800</v>
      </c>
      <c r="AH195" s="702">
        <v>20800</v>
      </c>
      <c r="AI195" s="702">
        <v>20800</v>
      </c>
      <c r="AJ195" s="702">
        <v>20800</v>
      </c>
      <c r="AK195" s="702">
        <v>20800</v>
      </c>
      <c r="AL195" s="702">
        <v>21200</v>
      </c>
      <c r="AM195" s="868">
        <f t="shared" si="13"/>
        <v>250000</v>
      </c>
      <c r="AN195" s="868">
        <f t="shared" si="14"/>
        <v>0</v>
      </c>
      <c r="AO195" s="760"/>
      <c r="AP195" s="868"/>
      <c r="AQ195" s="706"/>
      <c r="AR195" s="704"/>
      <c r="AS195" s="704"/>
      <c r="AT195" s="704"/>
      <c r="AU195" s="704"/>
      <c r="AV195" s="704"/>
      <c r="AW195" s="704"/>
      <c r="AX195" s="704"/>
      <c r="AY195" s="704"/>
      <c r="AZ195" s="704"/>
      <c r="BA195" s="704"/>
      <c r="BB195" s="704"/>
      <c r="BC195" s="704"/>
      <c r="BD195" s="704"/>
      <c r="BE195" s="704"/>
      <c r="BF195" s="704"/>
      <c r="BG195" s="704"/>
      <c r="BH195" s="704"/>
      <c r="BI195" s="704"/>
      <c r="BJ195" s="704"/>
      <c r="BK195" s="704"/>
      <c r="BL195" s="704"/>
      <c r="BM195" s="704"/>
      <c r="BN195" s="704"/>
      <c r="BO195" s="704"/>
      <c r="BP195" s="704"/>
      <c r="BQ195" s="704"/>
      <c r="BR195" s="704"/>
      <c r="BS195" s="704"/>
      <c r="BT195" s="704"/>
      <c r="BU195" s="704"/>
      <c r="BV195" s="704"/>
      <c r="BW195" s="704"/>
      <c r="BX195" s="704"/>
      <c r="BY195" s="704"/>
      <c r="BZ195" s="704"/>
      <c r="CA195" s="704"/>
      <c r="CB195" s="704"/>
      <c r="CC195" s="704"/>
      <c r="CD195" s="704"/>
      <c r="CE195" s="704"/>
      <c r="CF195" s="704"/>
      <c r="CG195" s="704"/>
      <c r="CH195" s="704"/>
      <c r="CI195" s="704"/>
      <c r="CJ195" s="704"/>
      <c r="CK195" s="704"/>
      <c r="CL195" s="704"/>
      <c r="CM195" s="704"/>
      <c r="CN195" s="704"/>
      <c r="CO195" s="704"/>
      <c r="CP195" s="704"/>
      <c r="CQ195" s="704"/>
      <c r="CR195" s="704"/>
      <c r="CS195" s="704"/>
      <c r="CT195" s="704"/>
      <c r="CU195" s="704"/>
      <c r="CV195" s="704"/>
      <c r="CW195" s="704"/>
      <c r="CX195" s="704"/>
      <c r="CY195" s="704"/>
      <c r="CZ195" s="704"/>
      <c r="DA195" s="704"/>
      <c r="DB195" s="704"/>
      <c r="DC195" s="704"/>
      <c r="DD195" s="704"/>
      <c r="DE195" s="704"/>
      <c r="DF195" s="704"/>
      <c r="DG195" s="704"/>
      <c r="DH195" s="704"/>
      <c r="DI195" s="704"/>
      <c r="DJ195" s="704"/>
      <c r="DK195" s="704"/>
      <c r="DL195" s="704"/>
      <c r="DM195" s="704"/>
      <c r="DN195" s="704"/>
      <c r="DO195" s="704"/>
      <c r="DP195" s="704"/>
      <c r="DQ195" s="704"/>
      <c r="DR195" s="704"/>
      <c r="DS195" s="704"/>
      <c r="DT195" s="704"/>
      <c r="DU195" s="704"/>
      <c r="DV195" s="704"/>
      <c r="DW195" s="704"/>
      <c r="DX195" s="704"/>
      <c r="DY195" s="704"/>
      <c r="DZ195" s="704"/>
      <c r="EA195" s="704"/>
      <c r="EB195" s="704"/>
      <c r="EC195" s="704"/>
      <c r="ED195" s="704"/>
      <c r="EE195" s="704"/>
      <c r="EF195" s="704"/>
      <c r="EG195" s="704"/>
      <c r="EH195" s="704"/>
      <c r="EI195" s="704"/>
      <c r="EJ195" s="704"/>
      <c r="EK195" s="704"/>
      <c r="EL195" s="704"/>
      <c r="EM195" s="704"/>
      <c r="EN195" s="704"/>
      <c r="EO195" s="704"/>
      <c r="EP195" s="704"/>
      <c r="EQ195" s="704"/>
      <c r="ER195" s="704"/>
      <c r="ES195" s="704"/>
      <c r="ET195" s="704"/>
      <c r="EU195" s="704"/>
      <c r="EV195" s="706"/>
      <c r="EW195" s="706"/>
      <c r="EX195" s="706"/>
      <c r="EY195" s="706"/>
      <c r="EZ195" s="706"/>
      <c r="FA195" s="706"/>
      <c r="FB195" s="706"/>
      <c r="FC195" s="706"/>
      <c r="FD195" s="706"/>
      <c r="FE195" s="706"/>
      <c r="FF195" s="706"/>
      <c r="FG195" s="706"/>
      <c r="FH195" s="704"/>
      <c r="FI195" s="706"/>
      <c r="FJ195" s="706"/>
      <c r="FK195" s="704"/>
      <c r="FL195" s="704"/>
      <c r="FM195" s="704"/>
      <c r="FN195" s="704"/>
      <c r="FO195" s="704"/>
      <c r="FP195" s="704"/>
      <c r="FQ195" s="704"/>
      <c r="FR195" s="704"/>
      <c r="FS195" s="704"/>
      <c r="FT195" s="704"/>
      <c r="FU195" s="704"/>
      <c r="FV195" s="704"/>
      <c r="FW195" s="704"/>
      <c r="FX195" s="704"/>
      <c r="FY195" s="704"/>
      <c r="FZ195" s="704"/>
      <c r="GA195" s="704"/>
      <c r="GB195" s="704"/>
      <c r="GC195" s="704"/>
      <c r="GD195" s="704"/>
      <c r="GE195" s="704"/>
      <c r="GF195" s="704"/>
      <c r="GG195" s="704"/>
      <c r="GH195" s="704"/>
      <c r="GI195" s="704"/>
      <c r="GJ195" s="704"/>
      <c r="GK195" s="704"/>
      <c r="GL195" s="704"/>
      <c r="GM195" s="704"/>
      <c r="GN195" s="704"/>
      <c r="GO195" s="704"/>
      <c r="GP195" s="706"/>
      <c r="GQ195" s="704"/>
      <c r="GR195" s="704"/>
      <c r="GS195" s="704"/>
      <c r="GT195" s="704"/>
      <c r="GU195" s="704"/>
      <c r="GV195" s="704"/>
      <c r="GW195" s="704"/>
      <c r="GX195" s="704"/>
      <c r="GY195" s="704"/>
      <c r="GZ195" s="704"/>
      <c r="HA195" s="704"/>
      <c r="HB195" s="704"/>
      <c r="HC195" s="704"/>
      <c r="HD195" s="704"/>
      <c r="HE195" s="704"/>
      <c r="HF195" s="704"/>
      <c r="HG195" s="704"/>
      <c r="HH195" s="704"/>
      <c r="HI195" s="704"/>
      <c r="HJ195" s="704"/>
      <c r="HK195" s="704"/>
      <c r="HL195" s="704"/>
      <c r="HM195" s="704"/>
      <c r="HN195" s="704"/>
      <c r="HO195" s="704"/>
      <c r="HP195" s="704"/>
      <c r="HQ195" s="704"/>
      <c r="HR195" s="704"/>
      <c r="HS195" s="704"/>
      <c r="HT195" s="704"/>
      <c r="HU195" s="704"/>
      <c r="HV195" s="704"/>
      <c r="HW195" s="704"/>
      <c r="HX195" s="704"/>
      <c r="HY195" s="704"/>
      <c r="HZ195" s="704"/>
      <c r="IA195" s="704"/>
      <c r="IB195" s="704"/>
      <c r="IC195" s="704"/>
      <c r="ID195" s="704"/>
      <c r="IE195" s="704"/>
      <c r="IF195" s="704"/>
      <c r="IG195" s="704"/>
      <c r="IH195" s="704"/>
      <c r="II195" s="704"/>
      <c r="IJ195" s="704"/>
      <c r="IK195" s="704"/>
      <c r="IL195" s="704"/>
      <c r="IM195" s="704"/>
      <c r="IN195" s="704"/>
      <c r="IO195" s="704"/>
      <c r="IP195" s="704"/>
      <c r="IQ195" s="704"/>
      <c r="IR195" s="704"/>
      <c r="IS195" s="704"/>
      <c r="IT195" s="704"/>
      <c r="IU195" s="704"/>
      <c r="IV195" s="704"/>
      <c r="IW195" s="704"/>
      <c r="IX195" s="704"/>
      <c r="IY195" s="704"/>
      <c r="IZ195" s="704"/>
      <c r="JJ195" s="706"/>
      <c r="JK195" s="706"/>
      <c r="JL195" s="706"/>
      <c r="JM195" s="706"/>
      <c r="JN195" s="706"/>
    </row>
    <row r="196" spans="1:274" s="878" customFormat="1" ht="23.1" customHeight="1" x14ac:dyDescent="0.25">
      <c r="A196" s="691">
        <v>247</v>
      </c>
      <c r="B196" s="693" t="s">
        <v>1360</v>
      </c>
      <c r="C196" s="696">
        <v>222</v>
      </c>
      <c r="D196" s="697">
        <v>672</v>
      </c>
      <c r="E196" s="698">
        <v>73</v>
      </c>
      <c r="F196" s="699" t="s">
        <v>1131</v>
      </c>
      <c r="G196" s="736" t="s">
        <v>1382</v>
      </c>
      <c r="H196" s="751" t="s">
        <v>1127</v>
      </c>
      <c r="I196" s="752" t="s">
        <v>1113</v>
      </c>
      <c r="J196" s="761" t="s">
        <v>1135</v>
      </c>
      <c r="K196" s="753" t="s">
        <v>1115</v>
      </c>
      <c r="L196" s="761" t="s">
        <v>1116</v>
      </c>
      <c r="M196" s="753" t="s">
        <v>1199</v>
      </c>
      <c r="N196" s="753" t="s">
        <v>1136</v>
      </c>
      <c r="O196" s="753" t="s">
        <v>1128</v>
      </c>
      <c r="P196" s="753" t="s">
        <v>1368</v>
      </c>
      <c r="Q196" s="753" t="s">
        <v>1383</v>
      </c>
      <c r="R196" s="753" t="s">
        <v>1383</v>
      </c>
      <c r="S196" s="755">
        <v>2</v>
      </c>
      <c r="T196" s="763">
        <v>2.2999999999999998</v>
      </c>
      <c r="U196" s="757">
        <v>41456</v>
      </c>
      <c r="V196" s="758">
        <v>41791</v>
      </c>
      <c r="W196" s="874">
        <v>20</v>
      </c>
      <c r="X196" s="875">
        <v>250000</v>
      </c>
      <c r="Y196" s="875"/>
      <c r="Z196" s="875">
        <f t="shared" si="12"/>
        <v>250000</v>
      </c>
      <c r="AA196" s="702">
        <v>20800</v>
      </c>
      <c r="AB196" s="702">
        <v>20800</v>
      </c>
      <c r="AC196" s="702">
        <v>20800</v>
      </c>
      <c r="AD196" s="702">
        <v>20800</v>
      </c>
      <c r="AE196" s="702">
        <v>20800</v>
      </c>
      <c r="AF196" s="702">
        <v>20800</v>
      </c>
      <c r="AG196" s="702">
        <v>20800</v>
      </c>
      <c r="AH196" s="702">
        <v>20800</v>
      </c>
      <c r="AI196" s="702">
        <v>20800</v>
      </c>
      <c r="AJ196" s="702">
        <v>20800</v>
      </c>
      <c r="AK196" s="702">
        <v>20800</v>
      </c>
      <c r="AL196" s="702">
        <v>21200</v>
      </c>
      <c r="AM196" s="868">
        <f t="shared" si="13"/>
        <v>250000</v>
      </c>
      <c r="AN196" s="868">
        <f t="shared" si="14"/>
        <v>0</v>
      </c>
      <c r="AO196" s="760"/>
      <c r="AP196" s="868"/>
      <c r="AQ196" s="706"/>
      <c r="AR196" s="704"/>
      <c r="AS196" s="704"/>
      <c r="AT196" s="704"/>
      <c r="AU196" s="704"/>
      <c r="AV196" s="704"/>
      <c r="AW196" s="704"/>
      <c r="AX196" s="704"/>
      <c r="AY196" s="704"/>
      <c r="AZ196" s="704"/>
      <c r="BA196" s="704"/>
      <c r="BB196" s="704"/>
      <c r="BC196" s="704"/>
      <c r="BD196" s="704"/>
      <c r="BE196" s="704"/>
      <c r="BF196" s="704"/>
      <c r="BG196" s="704"/>
      <c r="BH196" s="704"/>
      <c r="BI196" s="704"/>
      <c r="BJ196" s="704"/>
      <c r="BK196" s="704"/>
      <c r="BL196" s="704"/>
      <c r="BM196" s="704"/>
      <c r="BN196" s="704"/>
      <c r="BO196" s="704"/>
      <c r="BP196" s="704"/>
      <c r="BQ196" s="704"/>
      <c r="BR196" s="704"/>
      <c r="BS196" s="704"/>
      <c r="BT196" s="704"/>
      <c r="BU196" s="704"/>
      <c r="BV196" s="704"/>
      <c r="BW196" s="704"/>
      <c r="BX196" s="704"/>
      <c r="BY196" s="704"/>
      <c r="BZ196" s="704"/>
      <c r="CA196" s="704"/>
      <c r="CB196" s="704"/>
      <c r="CC196" s="704"/>
      <c r="CD196" s="704"/>
      <c r="CE196" s="704"/>
      <c r="CF196" s="704"/>
      <c r="CG196" s="704"/>
      <c r="CH196" s="704"/>
      <c r="CI196" s="704"/>
      <c r="CJ196" s="704"/>
      <c r="CK196" s="704"/>
      <c r="CL196" s="704"/>
      <c r="CM196" s="704"/>
      <c r="CN196" s="704"/>
      <c r="CO196" s="704"/>
      <c r="CP196" s="704"/>
      <c r="CQ196" s="704"/>
      <c r="CR196" s="704"/>
      <c r="CS196" s="704"/>
      <c r="CT196" s="704"/>
      <c r="CU196" s="704"/>
      <c r="CV196" s="704"/>
      <c r="CW196" s="704"/>
      <c r="CX196" s="704"/>
      <c r="CY196" s="704"/>
      <c r="CZ196" s="704"/>
      <c r="DA196" s="704"/>
      <c r="DB196" s="704"/>
      <c r="DC196" s="704"/>
      <c r="DD196" s="704"/>
      <c r="DE196" s="704"/>
      <c r="DF196" s="704"/>
      <c r="DG196" s="704"/>
      <c r="DH196" s="704"/>
      <c r="DI196" s="704"/>
      <c r="DJ196" s="704"/>
      <c r="DK196" s="704"/>
      <c r="DL196" s="704"/>
      <c r="DM196" s="704"/>
      <c r="DN196" s="704"/>
      <c r="DO196" s="704"/>
      <c r="DP196" s="704"/>
      <c r="DQ196" s="704"/>
      <c r="DR196" s="704"/>
      <c r="DS196" s="704"/>
      <c r="DT196" s="704"/>
      <c r="DU196" s="704"/>
      <c r="DV196" s="704"/>
      <c r="DW196" s="704"/>
      <c r="DX196" s="704"/>
      <c r="DY196" s="704"/>
      <c r="DZ196" s="704"/>
      <c r="EA196" s="704"/>
      <c r="EB196" s="704"/>
      <c r="EC196" s="704"/>
      <c r="ED196" s="704"/>
      <c r="EE196" s="704"/>
      <c r="EF196" s="704"/>
      <c r="EG196" s="704"/>
      <c r="EH196" s="704"/>
      <c r="EI196" s="704"/>
      <c r="EJ196" s="704"/>
      <c r="EK196" s="704"/>
      <c r="EL196" s="704"/>
      <c r="EM196" s="704"/>
      <c r="EN196" s="704"/>
      <c r="EO196" s="704"/>
      <c r="EP196" s="704"/>
      <c r="EQ196" s="704"/>
      <c r="ER196" s="704"/>
      <c r="ES196" s="704"/>
      <c r="ET196" s="704"/>
      <c r="EU196" s="704"/>
      <c r="EV196" s="706"/>
      <c r="EW196" s="706"/>
      <c r="EX196" s="706"/>
      <c r="EY196" s="706"/>
      <c r="EZ196" s="706"/>
      <c r="FA196" s="706"/>
      <c r="FB196" s="706"/>
      <c r="FC196" s="706"/>
      <c r="FD196" s="706"/>
      <c r="FE196" s="706"/>
      <c r="FF196" s="706"/>
      <c r="FG196" s="706"/>
      <c r="FH196" s="704"/>
      <c r="FI196" s="706"/>
      <c r="FJ196" s="706"/>
      <c r="FK196" s="704"/>
      <c r="FL196" s="704"/>
      <c r="FM196" s="704"/>
      <c r="FN196" s="704"/>
      <c r="FO196" s="704"/>
      <c r="FP196" s="704"/>
      <c r="FQ196" s="704"/>
      <c r="FR196" s="704"/>
      <c r="FS196" s="704"/>
      <c r="FT196" s="704"/>
      <c r="FU196" s="704"/>
      <c r="FV196" s="704"/>
      <c r="FW196" s="704"/>
      <c r="FX196" s="704"/>
      <c r="FY196" s="704"/>
      <c r="FZ196" s="704"/>
      <c r="GA196" s="704"/>
      <c r="GB196" s="704"/>
      <c r="GC196" s="704"/>
      <c r="GD196" s="704"/>
      <c r="GE196" s="704"/>
      <c r="GF196" s="704"/>
      <c r="GG196" s="704"/>
      <c r="GH196" s="704"/>
      <c r="GI196" s="704"/>
      <c r="GJ196" s="704"/>
      <c r="GK196" s="704"/>
      <c r="GL196" s="704"/>
      <c r="GM196" s="704"/>
      <c r="GN196" s="704"/>
      <c r="GO196" s="704"/>
      <c r="GP196" s="706"/>
      <c r="GQ196" s="704"/>
      <c r="GR196" s="704"/>
      <c r="GS196" s="704"/>
      <c r="GT196" s="704"/>
      <c r="GU196" s="704"/>
      <c r="GV196" s="704"/>
      <c r="GW196" s="704"/>
      <c r="GX196" s="704"/>
      <c r="GY196" s="704"/>
      <c r="GZ196" s="704"/>
      <c r="HA196" s="704"/>
      <c r="HB196" s="704"/>
      <c r="HC196" s="704"/>
      <c r="HD196" s="704"/>
      <c r="HE196" s="704"/>
      <c r="HF196" s="704"/>
      <c r="HG196" s="704"/>
      <c r="HH196" s="704"/>
      <c r="HI196" s="704"/>
      <c r="HJ196" s="704"/>
      <c r="HK196" s="704"/>
      <c r="HL196" s="704"/>
      <c r="HM196" s="704"/>
      <c r="HN196" s="704"/>
      <c r="HO196" s="704"/>
      <c r="HP196" s="704"/>
      <c r="HQ196" s="704"/>
      <c r="HR196" s="704"/>
      <c r="HS196" s="704"/>
      <c r="HT196" s="704"/>
      <c r="HU196" s="704"/>
      <c r="HV196" s="704"/>
      <c r="HW196" s="704"/>
      <c r="HX196" s="704"/>
      <c r="HY196" s="704"/>
      <c r="HZ196" s="704"/>
      <c r="IA196" s="706"/>
      <c r="IB196" s="706"/>
      <c r="IC196" s="706"/>
      <c r="ID196" s="706"/>
      <c r="IE196" s="706"/>
      <c r="IF196" s="706"/>
      <c r="IG196" s="706"/>
      <c r="IH196" s="706"/>
      <c r="II196" s="706"/>
      <c r="IJ196" s="706"/>
      <c r="IK196" s="706"/>
      <c r="IL196" s="706"/>
      <c r="IM196" s="706"/>
      <c r="IN196" s="706"/>
      <c r="IO196" s="706"/>
      <c r="IP196" s="706"/>
      <c r="IQ196" s="706"/>
      <c r="IR196" s="706"/>
      <c r="IS196" s="706"/>
      <c r="IT196" s="706"/>
      <c r="IU196" s="706"/>
      <c r="IV196" s="704"/>
      <c r="IW196" s="704"/>
      <c r="IX196" s="704"/>
      <c r="IY196" s="704"/>
      <c r="IZ196" s="704"/>
      <c r="JI196" s="706"/>
    </row>
    <row r="197" spans="1:274" s="878" customFormat="1" ht="23.1" customHeight="1" x14ac:dyDescent="0.25">
      <c r="A197" s="691">
        <v>248</v>
      </c>
      <c r="B197" s="693" t="s">
        <v>1360</v>
      </c>
      <c r="C197" s="696">
        <v>222</v>
      </c>
      <c r="D197" s="697">
        <v>672</v>
      </c>
      <c r="E197" s="698">
        <v>74</v>
      </c>
      <c r="F197" s="699" t="s">
        <v>1131</v>
      </c>
      <c r="G197" s="736" t="s">
        <v>1384</v>
      </c>
      <c r="H197" s="751" t="s">
        <v>1127</v>
      </c>
      <c r="I197" s="752" t="s">
        <v>1113</v>
      </c>
      <c r="J197" s="761" t="s">
        <v>1135</v>
      </c>
      <c r="K197" s="753" t="s">
        <v>1115</v>
      </c>
      <c r="L197" s="761" t="s">
        <v>1116</v>
      </c>
      <c r="M197" s="753" t="s">
        <v>1199</v>
      </c>
      <c r="N197" s="753" t="s">
        <v>1136</v>
      </c>
      <c r="O197" s="753" t="s">
        <v>1128</v>
      </c>
      <c r="P197" s="866" t="s">
        <v>1611</v>
      </c>
      <c r="Q197" s="753" t="s">
        <v>1383</v>
      </c>
      <c r="R197" s="753" t="s">
        <v>1383</v>
      </c>
      <c r="S197" s="755">
        <v>2</v>
      </c>
      <c r="T197" s="763">
        <v>2.2999999999999998</v>
      </c>
      <c r="U197" s="757">
        <v>41456</v>
      </c>
      <c r="V197" s="758">
        <v>41791</v>
      </c>
      <c r="W197" s="874">
        <v>20</v>
      </c>
      <c r="X197" s="875">
        <v>250000</v>
      </c>
      <c r="Y197" s="875"/>
      <c r="Z197" s="875">
        <f t="shared" si="12"/>
        <v>250000</v>
      </c>
      <c r="AA197" s="702">
        <v>20800</v>
      </c>
      <c r="AB197" s="702">
        <v>20800</v>
      </c>
      <c r="AC197" s="702">
        <v>20800</v>
      </c>
      <c r="AD197" s="702">
        <v>20800</v>
      </c>
      <c r="AE197" s="702">
        <v>20800</v>
      </c>
      <c r="AF197" s="702">
        <v>20800</v>
      </c>
      <c r="AG197" s="702">
        <v>20800</v>
      </c>
      <c r="AH197" s="702">
        <v>20800</v>
      </c>
      <c r="AI197" s="702">
        <v>20800</v>
      </c>
      <c r="AJ197" s="702">
        <v>20800</v>
      </c>
      <c r="AK197" s="702">
        <v>20800</v>
      </c>
      <c r="AL197" s="702">
        <v>21200</v>
      </c>
      <c r="AM197" s="868">
        <f t="shared" si="13"/>
        <v>250000</v>
      </c>
      <c r="AN197" s="868">
        <f t="shared" si="14"/>
        <v>0</v>
      </c>
      <c r="AO197" s="760"/>
      <c r="AP197" s="868"/>
      <c r="AQ197" s="706"/>
      <c r="AR197" s="704"/>
      <c r="AS197" s="704"/>
      <c r="AT197" s="704"/>
      <c r="AU197" s="704"/>
      <c r="AV197" s="704"/>
      <c r="AW197" s="704"/>
      <c r="AX197" s="704"/>
      <c r="AY197" s="704"/>
      <c r="AZ197" s="704"/>
      <c r="BA197" s="704"/>
      <c r="BB197" s="704"/>
      <c r="BC197" s="704"/>
      <c r="BD197" s="704"/>
      <c r="BE197" s="704"/>
      <c r="BF197" s="704"/>
      <c r="BG197" s="704"/>
      <c r="BH197" s="704"/>
      <c r="BI197" s="704"/>
      <c r="BJ197" s="704"/>
      <c r="BK197" s="704"/>
      <c r="BL197" s="704"/>
      <c r="BM197" s="704"/>
      <c r="BN197" s="704"/>
      <c r="BO197" s="704"/>
      <c r="BP197" s="704"/>
      <c r="BQ197" s="704"/>
      <c r="BR197" s="704"/>
      <c r="BS197" s="704"/>
      <c r="BT197" s="704"/>
      <c r="BU197" s="704"/>
      <c r="BV197" s="704"/>
      <c r="BW197" s="704"/>
      <c r="BX197" s="704"/>
      <c r="BY197" s="704"/>
      <c r="BZ197" s="704"/>
      <c r="CA197" s="704"/>
      <c r="CB197" s="704"/>
      <c r="CC197" s="704"/>
      <c r="CD197" s="704"/>
      <c r="CE197" s="704"/>
      <c r="CF197" s="704"/>
      <c r="CG197" s="704"/>
      <c r="CH197" s="704"/>
      <c r="CI197" s="704"/>
      <c r="CJ197" s="704"/>
      <c r="CK197" s="704"/>
      <c r="CL197" s="704"/>
      <c r="CM197" s="704"/>
      <c r="CN197" s="704"/>
      <c r="CO197" s="704"/>
      <c r="CP197" s="704"/>
      <c r="CQ197" s="704"/>
      <c r="CR197" s="704"/>
      <c r="CS197" s="704"/>
      <c r="CT197" s="704"/>
      <c r="CU197" s="704"/>
      <c r="CV197" s="704"/>
      <c r="CW197" s="704"/>
      <c r="CX197" s="704"/>
      <c r="CY197" s="704"/>
      <c r="CZ197" s="704"/>
      <c r="DA197" s="704"/>
      <c r="DB197" s="704"/>
      <c r="DC197" s="704"/>
      <c r="DD197" s="704"/>
      <c r="DE197" s="704"/>
      <c r="DF197" s="704"/>
      <c r="DG197" s="704"/>
      <c r="DH197" s="704"/>
      <c r="DI197" s="704"/>
      <c r="DJ197" s="704"/>
      <c r="DK197" s="704"/>
      <c r="DL197" s="704"/>
      <c r="DM197" s="704"/>
      <c r="DN197" s="704"/>
      <c r="DO197" s="704"/>
      <c r="DP197" s="704"/>
      <c r="DQ197" s="704"/>
      <c r="DR197" s="704"/>
      <c r="DS197" s="704"/>
      <c r="DT197" s="704"/>
      <c r="DU197" s="704"/>
      <c r="DV197" s="704"/>
      <c r="DW197" s="704"/>
      <c r="DX197" s="704"/>
      <c r="DY197" s="704"/>
      <c r="DZ197" s="704"/>
      <c r="EA197" s="704"/>
      <c r="EB197" s="704"/>
      <c r="EC197" s="704"/>
      <c r="ED197" s="704"/>
      <c r="EE197" s="704"/>
      <c r="EF197" s="704"/>
      <c r="EG197" s="704"/>
      <c r="EH197" s="704"/>
      <c r="EI197" s="704"/>
      <c r="EJ197" s="704"/>
      <c r="EK197" s="704"/>
      <c r="EL197" s="704"/>
      <c r="EM197" s="704"/>
      <c r="EN197" s="704"/>
      <c r="EO197" s="704"/>
      <c r="EP197" s="704"/>
      <c r="EQ197" s="704"/>
      <c r="ER197" s="704"/>
      <c r="ES197" s="704"/>
      <c r="ET197" s="704"/>
      <c r="EU197" s="704"/>
      <c r="EV197" s="706"/>
      <c r="EW197" s="706"/>
      <c r="EX197" s="706"/>
      <c r="EY197" s="706"/>
      <c r="EZ197" s="706"/>
      <c r="FA197" s="706"/>
      <c r="FB197" s="706"/>
      <c r="FC197" s="706"/>
      <c r="FD197" s="706"/>
      <c r="FE197" s="706"/>
      <c r="FF197" s="706"/>
      <c r="FG197" s="706"/>
      <c r="FH197" s="704"/>
      <c r="FI197" s="706"/>
      <c r="FJ197" s="706"/>
      <c r="FK197" s="704"/>
      <c r="FL197" s="704"/>
      <c r="FM197" s="704"/>
      <c r="FN197" s="704"/>
      <c r="FO197" s="704"/>
      <c r="FP197" s="704"/>
      <c r="FQ197" s="704"/>
      <c r="FR197" s="704"/>
      <c r="FS197" s="704"/>
      <c r="FT197" s="704"/>
      <c r="FU197" s="704"/>
      <c r="FV197" s="704"/>
      <c r="FW197" s="704"/>
      <c r="FX197" s="704"/>
      <c r="FY197" s="704"/>
      <c r="FZ197" s="704"/>
      <c r="GA197" s="704"/>
      <c r="GB197" s="704"/>
      <c r="GC197" s="704"/>
      <c r="GD197" s="704"/>
      <c r="GE197" s="704"/>
      <c r="GF197" s="704"/>
      <c r="GG197" s="704"/>
      <c r="GH197" s="704"/>
      <c r="GI197" s="704"/>
      <c r="GJ197" s="704"/>
      <c r="GK197" s="704"/>
      <c r="GL197" s="704"/>
      <c r="GM197" s="704"/>
      <c r="GN197" s="704"/>
      <c r="GO197" s="704"/>
      <c r="GP197" s="706"/>
      <c r="GQ197" s="704"/>
      <c r="GR197" s="704"/>
      <c r="GS197" s="704"/>
      <c r="GT197" s="704"/>
      <c r="GU197" s="704"/>
      <c r="GV197" s="704"/>
      <c r="GW197" s="704"/>
      <c r="GX197" s="704"/>
      <c r="GY197" s="704"/>
      <c r="GZ197" s="704"/>
      <c r="HA197" s="704"/>
      <c r="HB197" s="704"/>
      <c r="HC197" s="704"/>
      <c r="HD197" s="704"/>
      <c r="HE197" s="704"/>
      <c r="HF197" s="704"/>
      <c r="HG197" s="704"/>
      <c r="HH197" s="704"/>
      <c r="HI197" s="704"/>
      <c r="HJ197" s="704"/>
      <c r="HK197" s="704"/>
      <c r="HL197" s="704"/>
      <c r="HM197" s="704"/>
      <c r="HN197" s="704"/>
      <c r="HO197" s="704"/>
      <c r="HP197" s="704"/>
      <c r="HQ197" s="704"/>
      <c r="HR197" s="704"/>
      <c r="HS197" s="704"/>
      <c r="HT197" s="704"/>
      <c r="HU197" s="704"/>
      <c r="HV197" s="704"/>
      <c r="HW197" s="704"/>
      <c r="HX197" s="704"/>
      <c r="HY197" s="704"/>
      <c r="HZ197" s="704"/>
      <c r="IA197" s="706"/>
      <c r="IB197" s="706"/>
      <c r="IC197" s="706"/>
      <c r="ID197" s="706"/>
      <c r="IE197" s="706"/>
      <c r="IF197" s="706"/>
      <c r="IG197" s="706"/>
      <c r="IH197" s="706"/>
      <c r="II197" s="706"/>
      <c r="IJ197" s="706"/>
      <c r="IK197" s="706"/>
      <c r="IL197" s="706"/>
      <c r="IM197" s="706"/>
      <c r="IN197" s="706"/>
      <c r="IO197" s="706"/>
      <c r="IP197" s="706"/>
      <c r="IQ197" s="706"/>
      <c r="IR197" s="706"/>
      <c r="IS197" s="706"/>
      <c r="IT197" s="706"/>
      <c r="IU197" s="706"/>
      <c r="IV197" s="704"/>
      <c r="IW197" s="704"/>
      <c r="IX197" s="704"/>
      <c r="IY197" s="704"/>
      <c r="IZ197" s="704"/>
      <c r="JI197" s="706"/>
    </row>
    <row r="198" spans="1:274" s="878" customFormat="1" ht="23.1" customHeight="1" x14ac:dyDescent="0.25">
      <c r="A198" s="691">
        <v>1</v>
      </c>
      <c r="B198" s="693" t="s">
        <v>1290</v>
      </c>
      <c r="C198" s="696">
        <v>201</v>
      </c>
      <c r="D198" s="697">
        <v>536</v>
      </c>
      <c r="E198" s="707">
        <v>1</v>
      </c>
      <c r="F198" s="699" t="s">
        <v>1123</v>
      </c>
      <c r="G198" s="699" t="s">
        <v>1292</v>
      </c>
      <c r="H198" s="762" t="s">
        <v>1112</v>
      </c>
      <c r="I198" s="767" t="s">
        <v>1113</v>
      </c>
      <c r="J198" s="753" t="s">
        <v>1293</v>
      </c>
      <c r="K198" s="761" t="s">
        <v>1115</v>
      </c>
      <c r="L198" s="761" t="s">
        <v>1116</v>
      </c>
      <c r="M198" s="753" t="s">
        <v>1152</v>
      </c>
      <c r="N198" s="753" t="s">
        <v>1152</v>
      </c>
      <c r="O198" s="753" t="s">
        <v>1153</v>
      </c>
      <c r="P198" s="753" t="s">
        <v>1291</v>
      </c>
      <c r="Q198" s="753" t="s">
        <v>1120</v>
      </c>
      <c r="R198" s="753" t="s">
        <v>1160</v>
      </c>
      <c r="S198" s="755">
        <v>1</v>
      </c>
      <c r="T198" s="763">
        <v>1.2</v>
      </c>
      <c r="U198" s="771">
        <v>41456</v>
      </c>
      <c r="V198" s="772">
        <v>42522</v>
      </c>
      <c r="W198" s="874">
        <v>7</v>
      </c>
      <c r="X198" s="875">
        <v>136000</v>
      </c>
      <c r="Y198" s="875"/>
      <c r="Z198" s="875">
        <f t="shared" si="12"/>
        <v>136000</v>
      </c>
      <c r="AA198" s="702"/>
      <c r="AB198" s="702"/>
      <c r="AC198" s="702">
        <v>18000</v>
      </c>
      <c r="AD198" s="702">
        <v>25000</v>
      </c>
      <c r="AE198" s="702">
        <v>25000</v>
      </c>
      <c r="AF198" s="702">
        <v>18000</v>
      </c>
      <c r="AG198" s="702">
        <v>25000</v>
      </c>
      <c r="AH198" s="702">
        <v>25000</v>
      </c>
      <c r="AI198" s="717"/>
      <c r="AJ198" s="717"/>
      <c r="AK198" s="717"/>
      <c r="AL198" s="717"/>
      <c r="AM198" s="868">
        <f t="shared" si="13"/>
        <v>136000</v>
      </c>
      <c r="AN198" s="868">
        <f t="shared" si="14"/>
        <v>0</v>
      </c>
      <c r="AO198" s="760">
        <v>0</v>
      </c>
      <c r="AP198" s="868">
        <v>0</v>
      </c>
      <c r="AQ198" s="706"/>
      <c r="AR198" s="706"/>
      <c r="AS198" s="706"/>
      <c r="AT198" s="706"/>
      <c r="AU198" s="706"/>
      <c r="AV198" s="706"/>
      <c r="AW198" s="706"/>
      <c r="AX198" s="706"/>
      <c r="AY198" s="706"/>
      <c r="AZ198" s="706"/>
      <c r="BA198" s="706"/>
      <c r="BB198" s="706"/>
      <c r="BC198" s="706"/>
      <c r="BD198" s="706"/>
      <c r="BE198" s="706"/>
      <c r="BF198" s="706"/>
      <c r="BG198" s="706"/>
      <c r="BH198" s="706"/>
      <c r="BI198" s="706"/>
      <c r="BJ198" s="706"/>
      <c r="BK198" s="706"/>
      <c r="BL198" s="706"/>
      <c r="BM198" s="706"/>
      <c r="BN198" s="706"/>
      <c r="BO198" s="706"/>
      <c r="BP198" s="706"/>
      <c r="BQ198" s="706"/>
      <c r="BR198" s="706"/>
      <c r="BS198" s="706"/>
      <c r="BT198" s="706"/>
      <c r="BU198" s="706"/>
      <c r="BV198" s="706"/>
      <c r="BW198" s="706"/>
      <c r="BX198" s="706"/>
      <c r="BY198" s="706"/>
      <c r="BZ198" s="706"/>
      <c r="CA198" s="706"/>
      <c r="CB198" s="706"/>
      <c r="CC198" s="706"/>
      <c r="CD198" s="706"/>
      <c r="CE198" s="706"/>
      <c r="CF198" s="706"/>
      <c r="CG198" s="706"/>
      <c r="CH198" s="706"/>
      <c r="CI198" s="706"/>
      <c r="CJ198" s="706"/>
      <c r="CK198" s="706"/>
      <c r="CL198" s="706"/>
      <c r="CM198" s="706"/>
      <c r="CN198" s="706"/>
      <c r="CO198" s="706"/>
      <c r="CP198" s="706"/>
      <c r="CQ198" s="706"/>
      <c r="CR198" s="706"/>
      <c r="CS198" s="706"/>
      <c r="CT198" s="706"/>
      <c r="CU198" s="706"/>
      <c r="CV198" s="706"/>
      <c r="CW198" s="706"/>
      <c r="CX198" s="706"/>
      <c r="CY198" s="706"/>
      <c r="CZ198" s="706"/>
      <c r="DA198" s="706"/>
      <c r="DB198" s="706"/>
      <c r="DC198" s="706"/>
      <c r="DD198" s="706"/>
      <c r="DE198" s="706"/>
      <c r="DF198" s="706"/>
      <c r="DG198" s="706"/>
      <c r="DH198" s="706"/>
      <c r="DI198" s="706"/>
      <c r="DJ198" s="706"/>
      <c r="DK198" s="706"/>
      <c r="DL198" s="706"/>
      <c r="DM198" s="706"/>
      <c r="DN198" s="706"/>
      <c r="DO198" s="706"/>
      <c r="DP198" s="706"/>
      <c r="DQ198" s="706"/>
      <c r="DR198" s="706"/>
      <c r="DS198" s="706"/>
      <c r="DT198" s="706"/>
      <c r="DU198" s="706"/>
      <c r="DV198" s="706"/>
      <c r="DW198" s="706"/>
      <c r="DX198" s="706"/>
      <c r="DY198" s="706"/>
      <c r="DZ198" s="706"/>
      <c r="EA198" s="706"/>
      <c r="EB198" s="706"/>
      <c r="EC198" s="706"/>
      <c r="ED198" s="706"/>
      <c r="EE198" s="706"/>
      <c r="EF198" s="706"/>
      <c r="EG198" s="706"/>
      <c r="EH198" s="706"/>
      <c r="EI198" s="706"/>
      <c r="EJ198" s="706"/>
      <c r="EK198" s="706"/>
      <c r="EL198" s="706"/>
      <c r="EM198" s="706"/>
      <c r="EN198" s="706"/>
      <c r="EO198" s="706"/>
      <c r="EP198" s="706"/>
      <c r="EQ198" s="706"/>
      <c r="ER198" s="706"/>
      <c r="ES198" s="706"/>
      <c r="ET198" s="706"/>
      <c r="EU198" s="706"/>
      <c r="EV198" s="706"/>
      <c r="EW198" s="706"/>
      <c r="EX198" s="706"/>
      <c r="EY198" s="706"/>
      <c r="EZ198" s="706"/>
      <c r="FA198" s="706"/>
      <c r="FB198" s="706"/>
      <c r="FC198" s="706"/>
      <c r="FD198" s="706"/>
      <c r="FE198" s="706"/>
      <c r="FF198" s="706"/>
      <c r="FG198" s="706"/>
      <c r="FH198" s="706"/>
      <c r="FI198" s="704"/>
      <c r="FJ198" s="704"/>
      <c r="FK198" s="706"/>
      <c r="FL198" s="706"/>
      <c r="FM198" s="706"/>
      <c r="FN198" s="706"/>
      <c r="FO198" s="706"/>
      <c r="FP198" s="706"/>
      <c r="FQ198" s="706"/>
      <c r="FR198" s="706"/>
      <c r="FS198" s="706"/>
      <c r="FT198" s="706"/>
      <c r="FU198" s="706"/>
      <c r="FV198" s="706"/>
      <c r="FW198" s="706"/>
      <c r="FX198" s="706"/>
      <c r="FY198" s="706"/>
      <c r="FZ198" s="706"/>
      <c r="GA198" s="706"/>
      <c r="GB198" s="706"/>
      <c r="GC198" s="706"/>
      <c r="GD198" s="706"/>
      <c r="GE198" s="706"/>
      <c r="GF198" s="706"/>
      <c r="GG198" s="706"/>
      <c r="GH198" s="706"/>
      <c r="GI198" s="706"/>
      <c r="GJ198" s="706"/>
      <c r="GK198" s="706"/>
      <c r="GL198" s="706"/>
      <c r="GM198" s="706"/>
      <c r="GN198" s="706"/>
      <c r="GO198" s="704"/>
      <c r="GP198" s="746"/>
      <c r="GQ198" s="704"/>
      <c r="GR198" s="704"/>
      <c r="GS198" s="704"/>
      <c r="GT198" s="704"/>
      <c r="GU198" s="704"/>
      <c r="GV198" s="704"/>
      <c r="GW198" s="704"/>
      <c r="GX198" s="704"/>
      <c r="GY198" s="704"/>
      <c r="GZ198" s="704"/>
      <c r="HA198" s="704"/>
      <c r="HB198" s="704"/>
      <c r="HC198" s="704"/>
      <c r="HD198" s="704"/>
      <c r="HE198" s="704"/>
      <c r="HF198" s="704"/>
      <c r="HG198" s="704"/>
      <c r="HH198" s="704"/>
      <c r="HI198" s="704"/>
      <c r="HJ198" s="704"/>
      <c r="HK198" s="704"/>
      <c r="HL198" s="704"/>
      <c r="HM198" s="704"/>
      <c r="HN198" s="704"/>
      <c r="HO198" s="704"/>
      <c r="HP198" s="704"/>
      <c r="HQ198" s="704"/>
      <c r="HR198" s="704"/>
      <c r="HS198" s="704"/>
      <c r="HT198" s="704"/>
      <c r="HU198" s="704"/>
      <c r="HV198" s="704"/>
      <c r="HW198" s="704"/>
      <c r="HX198" s="704"/>
      <c r="HY198" s="704"/>
      <c r="HZ198" s="704"/>
      <c r="IA198" s="706"/>
      <c r="IB198" s="706"/>
      <c r="IC198" s="706"/>
      <c r="ID198" s="706"/>
      <c r="IE198" s="706"/>
      <c r="IF198" s="706"/>
      <c r="IG198" s="706"/>
      <c r="IH198" s="706"/>
      <c r="II198" s="706"/>
      <c r="IJ198" s="706"/>
      <c r="IK198" s="706"/>
      <c r="IL198" s="706"/>
      <c r="IM198" s="706"/>
      <c r="IN198" s="706"/>
      <c r="IO198" s="706"/>
      <c r="IP198" s="706"/>
      <c r="IQ198" s="706"/>
      <c r="IR198" s="706"/>
      <c r="IS198" s="706"/>
      <c r="IT198" s="706"/>
      <c r="IU198" s="706"/>
      <c r="IV198" s="704"/>
      <c r="IW198" s="704"/>
      <c r="IX198" s="704"/>
      <c r="IY198" s="704"/>
      <c r="IZ198" s="704"/>
      <c r="JI198" s="704"/>
      <c r="JJ198" s="706"/>
      <c r="JK198" s="706"/>
      <c r="JL198" s="706"/>
      <c r="JM198" s="706"/>
      <c r="JN198" s="706"/>
    </row>
    <row r="199" spans="1:274" s="878" customFormat="1" ht="23.1" customHeight="1" x14ac:dyDescent="0.25">
      <c r="A199" s="691">
        <v>48</v>
      </c>
      <c r="B199" s="693" t="s">
        <v>1305</v>
      </c>
      <c r="C199" s="696">
        <v>214</v>
      </c>
      <c r="D199" s="697">
        <v>536</v>
      </c>
      <c r="E199" s="707">
        <v>1</v>
      </c>
      <c r="F199" s="699" t="s">
        <v>1123</v>
      </c>
      <c r="G199" s="699" t="s">
        <v>1307</v>
      </c>
      <c r="H199" s="762" t="s">
        <v>1112</v>
      </c>
      <c r="I199" s="767" t="s">
        <v>1113</v>
      </c>
      <c r="J199" s="764" t="s">
        <v>1205</v>
      </c>
      <c r="K199" s="761" t="s">
        <v>1115</v>
      </c>
      <c r="L199" s="761" t="s">
        <v>1116</v>
      </c>
      <c r="M199" s="753" t="s">
        <v>1152</v>
      </c>
      <c r="N199" s="753" t="s">
        <v>1306</v>
      </c>
      <c r="O199" s="753" t="s">
        <v>1306</v>
      </c>
      <c r="P199" s="753" t="s">
        <v>1306</v>
      </c>
      <c r="Q199" s="753" t="s">
        <v>1120</v>
      </c>
      <c r="R199" s="753" t="s">
        <v>1160</v>
      </c>
      <c r="S199" s="755">
        <v>4</v>
      </c>
      <c r="T199" s="769">
        <v>4.4000000000000004</v>
      </c>
      <c r="U199" s="771">
        <v>41456</v>
      </c>
      <c r="V199" s="772">
        <v>42522</v>
      </c>
      <c r="W199" s="874">
        <v>5</v>
      </c>
      <c r="X199" s="875">
        <v>15000</v>
      </c>
      <c r="Y199" s="875"/>
      <c r="Z199" s="875">
        <f t="shared" si="12"/>
        <v>15000</v>
      </c>
      <c r="AA199" s="702"/>
      <c r="AB199" s="702"/>
      <c r="AC199" s="702"/>
      <c r="AD199" s="702"/>
      <c r="AE199" s="702">
        <v>15000</v>
      </c>
      <c r="AF199" s="702"/>
      <c r="AG199" s="702"/>
      <c r="AH199" s="702"/>
      <c r="AI199" s="717"/>
      <c r="AJ199" s="717"/>
      <c r="AK199" s="717"/>
      <c r="AL199" s="717"/>
      <c r="AM199" s="868">
        <f t="shared" si="13"/>
        <v>15000</v>
      </c>
      <c r="AN199" s="868">
        <f t="shared" si="14"/>
        <v>0</v>
      </c>
      <c r="AO199" s="760">
        <v>109000</v>
      </c>
      <c r="AP199" s="868">
        <v>99000</v>
      </c>
      <c r="AQ199" s="706"/>
      <c r="AR199" s="706"/>
      <c r="AS199" s="706"/>
      <c r="AT199" s="706"/>
      <c r="AU199" s="706"/>
      <c r="AV199" s="706"/>
      <c r="AW199" s="706"/>
      <c r="AX199" s="706"/>
      <c r="AY199" s="706"/>
      <c r="AZ199" s="706"/>
      <c r="BA199" s="706"/>
      <c r="BB199" s="706"/>
      <c r="BC199" s="706"/>
      <c r="BD199" s="706"/>
      <c r="BE199" s="706"/>
      <c r="BF199" s="706"/>
      <c r="BG199" s="706"/>
      <c r="BH199" s="706"/>
      <c r="BI199" s="706"/>
      <c r="BJ199" s="706"/>
      <c r="BK199" s="706"/>
      <c r="BL199" s="706"/>
      <c r="BM199" s="706"/>
      <c r="BN199" s="706"/>
      <c r="BO199" s="706"/>
      <c r="BP199" s="706"/>
      <c r="BQ199" s="706"/>
      <c r="BR199" s="706"/>
      <c r="BS199" s="706"/>
      <c r="BT199" s="706"/>
      <c r="BU199" s="706"/>
      <c r="BV199" s="706"/>
      <c r="BW199" s="706"/>
      <c r="BX199" s="706"/>
      <c r="BY199" s="706"/>
      <c r="BZ199" s="706"/>
      <c r="CA199" s="706"/>
      <c r="CB199" s="706"/>
      <c r="CC199" s="706"/>
      <c r="CD199" s="706"/>
      <c r="CE199" s="706"/>
      <c r="CF199" s="706"/>
      <c r="CG199" s="706"/>
      <c r="CH199" s="706"/>
      <c r="CI199" s="706"/>
      <c r="CJ199" s="706"/>
      <c r="CK199" s="706"/>
      <c r="CL199" s="706"/>
      <c r="CM199" s="706"/>
      <c r="CN199" s="706"/>
      <c r="CO199" s="706"/>
      <c r="CP199" s="706"/>
      <c r="CQ199" s="706"/>
      <c r="CR199" s="706"/>
      <c r="CS199" s="706"/>
      <c r="CT199" s="706"/>
      <c r="CU199" s="706"/>
      <c r="CV199" s="706"/>
      <c r="CW199" s="706"/>
      <c r="CX199" s="706"/>
      <c r="CY199" s="706"/>
      <c r="CZ199" s="706"/>
      <c r="DA199" s="706"/>
      <c r="DB199" s="706"/>
      <c r="DC199" s="706"/>
      <c r="DD199" s="706"/>
      <c r="DE199" s="706"/>
      <c r="DF199" s="706"/>
      <c r="DG199" s="706"/>
      <c r="DH199" s="706"/>
      <c r="DI199" s="706"/>
      <c r="DJ199" s="706"/>
      <c r="DK199" s="706"/>
      <c r="DL199" s="706"/>
      <c r="DM199" s="706"/>
      <c r="DN199" s="706"/>
      <c r="DO199" s="706"/>
      <c r="DP199" s="706"/>
      <c r="DQ199" s="706"/>
      <c r="DR199" s="706"/>
      <c r="DS199" s="706"/>
      <c r="DT199" s="706"/>
      <c r="DU199" s="706"/>
      <c r="DV199" s="706"/>
      <c r="DW199" s="706"/>
      <c r="DX199" s="706"/>
      <c r="DY199" s="706"/>
      <c r="DZ199" s="706"/>
      <c r="EA199" s="706"/>
      <c r="EB199" s="706"/>
      <c r="EC199" s="706"/>
      <c r="ED199" s="706"/>
      <c r="EE199" s="706"/>
      <c r="EF199" s="706"/>
      <c r="EG199" s="706"/>
      <c r="EH199" s="706"/>
      <c r="EI199" s="706"/>
      <c r="EJ199" s="706"/>
      <c r="EK199" s="706"/>
      <c r="EL199" s="706"/>
      <c r="EM199" s="706"/>
      <c r="EN199" s="706"/>
      <c r="EO199" s="706"/>
      <c r="EP199" s="706"/>
      <c r="EQ199" s="706"/>
      <c r="ER199" s="706"/>
      <c r="ES199" s="706"/>
      <c r="ET199" s="706"/>
      <c r="EU199" s="706"/>
      <c r="EV199" s="706"/>
      <c r="EW199" s="706"/>
      <c r="EX199" s="706"/>
      <c r="EY199" s="706"/>
      <c r="EZ199" s="706"/>
      <c r="FA199" s="706"/>
      <c r="FB199" s="706"/>
      <c r="FC199" s="706"/>
      <c r="FD199" s="706"/>
      <c r="FE199" s="706"/>
      <c r="FF199" s="706"/>
      <c r="FG199" s="706"/>
      <c r="FH199" s="706"/>
      <c r="FI199" s="704"/>
      <c r="FJ199" s="704"/>
      <c r="FK199" s="706"/>
      <c r="FL199" s="706"/>
      <c r="FM199" s="706"/>
      <c r="FN199" s="706"/>
      <c r="FO199" s="706"/>
      <c r="FP199" s="706"/>
      <c r="FQ199" s="706"/>
      <c r="FR199" s="706"/>
      <c r="FS199" s="706"/>
      <c r="FT199" s="706"/>
      <c r="FU199" s="706"/>
      <c r="FV199" s="706"/>
      <c r="FW199" s="706"/>
      <c r="FX199" s="706"/>
      <c r="FY199" s="706"/>
      <c r="FZ199" s="706"/>
      <c r="GA199" s="706"/>
      <c r="GB199" s="706"/>
      <c r="GC199" s="706"/>
      <c r="GD199" s="706"/>
      <c r="GE199" s="706"/>
      <c r="GF199" s="706"/>
      <c r="GG199" s="706"/>
      <c r="GH199" s="706"/>
      <c r="GI199" s="706"/>
      <c r="GJ199" s="706"/>
      <c r="GK199" s="706"/>
      <c r="GL199" s="706"/>
      <c r="GM199" s="706"/>
      <c r="GN199" s="706"/>
      <c r="GO199" s="704"/>
      <c r="GP199" s="746"/>
      <c r="GQ199" s="704"/>
      <c r="GR199" s="704"/>
      <c r="GS199" s="704"/>
      <c r="GT199" s="704"/>
      <c r="GU199" s="704"/>
      <c r="GV199" s="704"/>
      <c r="GW199" s="704"/>
      <c r="GX199" s="704"/>
      <c r="GY199" s="704"/>
      <c r="GZ199" s="704"/>
      <c r="HA199" s="704"/>
      <c r="HB199" s="704"/>
      <c r="HC199" s="704"/>
      <c r="HD199" s="704"/>
      <c r="HE199" s="704"/>
      <c r="HF199" s="704"/>
      <c r="HG199" s="704"/>
      <c r="HH199" s="704"/>
      <c r="HI199" s="704"/>
      <c r="HJ199" s="704"/>
      <c r="HK199" s="704"/>
      <c r="HL199" s="704"/>
      <c r="HM199" s="704"/>
      <c r="HN199" s="704"/>
      <c r="HO199" s="704"/>
      <c r="HP199" s="704"/>
      <c r="HQ199" s="704"/>
      <c r="HR199" s="704"/>
      <c r="HS199" s="704"/>
      <c r="HT199" s="704"/>
      <c r="HU199" s="704"/>
      <c r="HV199" s="704"/>
      <c r="HW199" s="704"/>
      <c r="HX199" s="704"/>
      <c r="HY199" s="704"/>
      <c r="HZ199" s="704"/>
      <c r="IA199" s="704"/>
      <c r="IB199" s="704"/>
      <c r="IC199" s="704"/>
      <c r="ID199" s="704"/>
      <c r="IE199" s="704"/>
      <c r="IF199" s="704"/>
      <c r="IG199" s="704"/>
      <c r="IH199" s="704"/>
      <c r="II199" s="704"/>
      <c r="IJ199" s="704"/>
      <c r="IK199" s="704"/>
      <c r="IL199" s="704"/>
      <c r="IM199" s="704"/>
      <c r="IN199" s="704"/>
      <c r="IO199" s="704"/>
      <c r="IP199" s="704"/>
      <c r="IQ199" s="704"/>
      <c r="IR199" s="704"/>
      <c r="IS199" s="704"/>
      <c r="IT199" s="704"/>
      <c r="IU199" s="704"/>
      <c r="IV199" s="704"/>
      <c r="IW199" s="704"/>
      <c r="IX199" s="704"/>
      <c r="IY199" s="704"/>
      <c r="IZ199" s="704"/>
      <c r="JA199" s="706"/>
      <c r="JB199" s="706"/>
      <c r="JC199" s="706"/>
      <c r="JD199" s="706"/>
      <c r="JE199" s="706"/>
      <c r="JF199" s="706"/>
      <c r="JG199" s="706"/>
      <c r="JH199" s="706"/>
      <c r="JI199" s="706"/>
    </row>
    <row r="200" spans="1:274" s="878" customFormat="1" ht="23.1" customHeight="1" x14ac:dyDescent="0.25">
      <c r="A200" s="691">
        <v>14</v>
      </c>
      <c r="B200" s="693" t="s">
        <v>1206</v>
      </c>
      <c r="C200" s="696">
        <v>204</v>
      </c>
      <c r="D200" s="697">
        <v>544</v>
      </c>
      <c r="E200" s="707">
        <v>9</v>
      </c>
      <c r="F200" s="699" t="s">
        <v>1125</v>
      </c>
      <c r="G200" s="700" t="s">
        <v>1214</v>
      </c>
      <c r="H200" s="762" t="s">
        <v>1112</v>
      </c>
      <c r="I200" s="752" t="s">
        <v>1113</v>
      </c>
      <c r="J200" s="753" t="s">
        <v>1139</v>
      </c>
      <c r="K200" s="770" t="s">
        <v>1115</v>
      </c>
      <c r="L200" s="770" t="s">
        <v>1124</v>
      </c>
      <c r="M200" s="753" t="s">
        <v>1140</v>
      </c>
      <c r="N200" s="753" t="s">
        <v>1141</v>
      </c>
      <c r="O200" s="753" t="s">
        <v>1141</v>
      </c>
      <c r="P200" s="770" t="s">
        <v>1211</v>
      </c>
      <c r="Q200" s="765" t="s">
        <v>1120</v>
      </c>
      <c r="R200" s="765" t="s">
        <v>1120</v>
      </c>
      <c r="S200" s="755">
        <v>2</v>
      </c>
      <c r="T200" s="775">
        <v>2.11</v>
      </c>
      <c r="U200" s="771">
        <v>41456</v>
      </c>
      <c r="V200" s="758">
        <v>42156</v>
      </c>
      <c r="W200" s="874">
        <v>7</v>
      </c>
      <c r="X200" s="875">
        <v>0</v>
      </c>
      <c r="Y200" s="875"/>
      <c r="Z200" s="875">
        <f t="shared" si="12"/>
        <v>0</v>
      </c>
      <c r="AA200" s="702"/>
      <c r="AB200" s="702"/>
      <c r="AC200" s="702"/>
      <c r="AD200" s="702"/>
      <c r="AE200" s="702"/>
      <c r="AF200" s="702"/>
      <c r="AG200" s="702"/>
      <c r="AH200" s="702"/>
      <c r="AI200" s="717"/>
      <c r="AJ200" s="717"/>
      <c r="AK200" s="717"/>
      <c r="AL200" s="717"/>
      <c r="AM200" s="868">
        <f t="shared" si="13"/>
        <v>0</v>
      </c>
      <c r="AN200" s="868">
        <f t="shared" si="14"/>
        <v>0</v>
      </c>
      <c r="AO200" s="759">
        <v>50000</v>
      </c>
      <c r="AP200" s="868"/>
      <c r="AQ200" s="706"/>
      <c r="AR200" s="706"/>
      <c r="AS200" s="706"/>
      <c r="AT200" s="706"/>
      <c r="AU200" s="706"/>
      <c r="AV200" s="706"/>
      <c r="AW200" s="706"/>
      <c r="AX200" s="706"/>
      <c r="AY200" s="706"/>
      <c r="AZ200" s="706"/>
      <c r="BA200" s="706"/>
      <c r="BB200" s="706"/>
      <c r="BC200" s="706"/>
      <c r="BD200" s="706"/>
      <c r="BE200" s="706"/>
      <c r="BF200" s="706"/>
      <c r="BG200" s="706"/>
      <c r="BH200" s="706"/>
      <c r="BI200" s="706"/>
      <c r="BJ200" s="706"/>
      <c r="BK200" s="706"/>
      <c r="BL200" s="706"/>
      <c r="BM200" s="706"/>
      <c r="BN200" s="706"/>
      <c r="BO200" s="706"/>
      <c r="BP200" s="706"/>
      <c r="BQ200" s="706"/>
      <c r="BR200" s="706"/>
      <c r="BS200" s="706"/>
      <c r="BT200" s="706"/>
      <c r="BU200" s="706"/>
      <c r="BV200" s="706"/>
      <c r="BW200" s="706"/>
      <c r="BX200" s="706"/>
      <c r="BY200" s="706"/>
      <c r="BZ200" s="706"/>
      <c r="CA200" s="706"/>
      <c r="CB200" s="706"/>
      <c r="CC200" s="706"/>
      <c r="CD200" s="706"/>
      <c r="CE200" s="706"/>
      <c r="CF200" s="706"/>
      <c r="CG200" s="706"/>
      <c r="CH200" s="706"/>
      <c r="CI200" s="706"/>
      <c r="CJ200" s="706"/>
      <c r="CK200" s="706"/>
      <c r="CL200" s="706"/>
      <c r="CM200" s="706"/>
      <c r="CN200" s="706"/>
      <c r="CO200" s="706"/>
      <c r="CP200" s="706"/>
      <c r="CQ200" s="706"/>
      <c r="CR200" s="706"/>
      <c r="CS200" s="706"/>
      <c r="CT200" s="706"/>
      <c r="CU200" s="706"/>
      <c r="CV200" s="706"/>
      <c r="CW200" s="706"/>
      <c r="CX200" s="706"/>
      <c r="CY200" s="706"/>
      <c r="CZ200" s="706"/>
      <c r="DA200" s="706"/>
      <c r="DB200" s="706"/>
      <c r="DC200" s="706"/>
      <c r="DD200" s="706"/>
      <c r="DE200" s="706"/>
      <c r="DF200" s="706"/>
      <c r="DG200" s="706"/>
      <c r="DH200" s="706"/>
      <c r="DI200" s="706"/>
      <c r="DJ200" s="706"/>
      <c r="DK200" s="706"/>
      <c r="DL200" s="706"/>
      <c r="DM200" s="706"/>
      <c r="DN200" s="706"/>
      <c r="DO200" s="706"/>
      <c r="DP200" s="706"/>
      <c r="DQ200" s="706"/>
      <c r="DR200" s="706"/>
      <c r="DS200" s="706"/>
      <c r="DT200" s="706"/>
      <c r="DU200" s="706"/>
      <c r="DV200" s="706"/>
      <c r="DW200" s="706"/>
      <c r="DX200" s="706"/>
      <c r="DY200" s="706"/>
      <c r="DZ200" s="706"/>
      <c r="EA200" s="706"/>
      <c r="EB200" s="706"/>
      <c r="EC200" s="706"/>
      <c r="ED200" s="706"/>
      <c r="EE200" s="706"/>
      <c r="EF200" s="706"/>
      <c r="EG200" s="706"/>
      <c r="EH200" s="706"/>
      <c r="EI200" s="706"/>
      <c r="EJ200" s="706"/>
      <c r="EK200" s="706"/>
      <c r="EL200" s="706"/>
      <c r="EM200" s="706"/>
      <c r="EN200" s="706"/>
      <c r="EO200" s="706"/>
      <c r="EP200" s="706"/>
      <c r="EQ200" s="706"/>
      <c r="ER200" s="706"/>
      <c r="ES200" s="706"/>
      <c r="ET200" s="706"/>
      <c r="EU200" s="706"/>
      <c r="EV200" s="706"/>
      <c r="EW200" s="706"/>
      <c r="EX200" s="706"/>
      <c r="EY200" s="706"/>
      <c r="EZ200" s="706"/>
      <c r="FA200" s="706"/>
      <c r="FB200" s="706"/>
      <c r="FC200" s="706"/>
      <c r="FD200" s="706"/>
      <c r="FE200" s="706"/>
      <c r="FF200" s="706"/>
      <c r="FG200" s="706"/>
      <c r="FH200" s="706"/>
      <c r="FI200" s="704"/>
      <c r="FJ200" s="704"/>
      <c r="FK200" s="706"/>
      <c r="FL200" s="706"/>
      <c r="FM200" s="706"/>
      <c r="FN200" s="706"/>
      <c r="FO200" s="706"/>
      <c r="FP200" s="706"/>
      <c r="FQ200" s="706"/>
      <c r="FR200" s="706"/>
      <c r="FS200" s="706"/>
      <c r="FT200" s="706"/>
      <c r="FU200" s="706"/>
      <c r="FV200" s="706"/>
      <c r="FW200" s="706"/>
      <c r="FX200" s="706"/>
      <c r="FY200" s="706"/>
      <c r="FZ200" s="706"/>
      <c r="GA200" s="706"/>
      <c r="GB200" s="706"/>
      <c r="GC200" s="706"/>
      <c r="GD200" s="706"/>
      <c r="GE200" s="706"/>
      <c r="GF200" s="706"/>
      <c r="GG200" s="706"/>
      <c r="GH200" s="706"/>
      <c r="GI200" s="706"/>
      <c r="GJ200" s="706"/>
      <c r="GK200" s="706"/>
      <c r="GL200" s="706"/>
      <c r="GM200" s="706"/>
      <c r="GN200" s="706"/>
      <c r="GO200" s="704"/>
      <c r="GP200" s="746"/>
      <c r="GQ200" s="704"/>
      <c r="GR200" s="704"/>
      <c r="GS200" s="704"/>
      <c r="GT200" s="704"/>
      <c r="GU200" s="704"/>
      <c r="GV200" s="704"/>
      <c r="GW200" s="704"/>
      <c r="GX200" s="704"/>
      <c r="GY200" s="704"/>
      <c r="GZ200" s="704"/>
      <c r="HA200" s="704"/>
      <c r="HB200" s="704"/>
      <c r="HC200" s="704"/>
      <c r="HD200" s="704"/>
      <c r="HE200" s="704"/>
      <c r="HF200" s="704"/>
      <c r="HG200" s="704"/>
      <c r="HH200" s="704"/>
      <c r="HI200" s="704"/>
      <c r="HJ200" s="704"/>
      <c r="HK200" s="704"/>
      <c r="HL200" s="704"/>
      <c r="HM200" s="704"/>
      <c r="HN200" s="704"/>
      <c r="HO200" s="704"/>
      <c r="HP200" s="704"/>
      <c r="HQ200" s="704"/>
      <c r="HR200" s="704"/>
      <c r="HS200" s="704"/>
      <c r="HT200" s="704"/>
      <c r="HU200" s="704"/>
      <c r="HV200" s="704"/>
      <c r="HW200" s="704"/>
      <c r="HX200" s="704"/>
      <c r="HY200" s="704"/>
      <c r="HZ200" s="704"/>
      <c r="IA200" s="704"/>
      <c r="IB200" s="704"/>
      <c r="IC200" s="704"/>
      <c r="ID200" s="704"/>
      <c r="IE200" s="704"/>
      <c r="IF200" s="704"/>
      <c r="IG200" s="704"/>
      <c r="IH200" s="704"/>
      <c r="II200" s="704"/>
      <c r="IJ200" s="704"/>
      <c r="IK200" s="704"/>
      <c r="IL200" s="704"/>
      <c r="IM200" s="704"/>
      <c r="IN200" s="704"/>
      <c r="IO200" s="704"/>
      <c r="IP200" s="704"/>
      <c r="IQ200" s="704"/>
      <c r="IR200" s="704"/>
      <c r="IS200" s="704"/>
      <c r="IT200" s="704"/>
      <c r="IU200" s="704"/>
      <c r="IV200" s="704"/>
      <c r="IW200" s="704"/>
      <c r="IX200" s="704"/>
      <c r="IY200" s="704"/>
      <c r="IZ200" s="704"/>
      <c r="JA200" s="706"/>
      <c r="JB200" s="706"/>
      <c r="JC200" s="706"/>
      <c r="JD200" s="706"/>
      <c r="JE200" s="706"/>
      <c r="JF200" s="706"/>
      <c r="JG200" s="706"/>
      <c r="JH200" s="706"/>
      <c r="JI200" s="706"/>
    </row>
    <row r="201" spans="1:274" s="878" customFormat="1" ht="23.1" customHeight="1" x14ac:dyDescent="0.25">
      <c r="A201" s="691">
        <v>22</v>
      </c>
      <c r="B201" s="693" t="s">
        <v>1154</v>
      </c>
      <c r="C201" s="696">
        <v>205</v>
      </c>
      <c r="D201" s="697">
        <v>544</v>
      </c>
      <c r="E201" s="707">
        <v>2</v>
      </c>
      <c r="F201" s="699" t="s">
        <v>1125</v>
      </c>
      <c r="G201" s="700" t="s">
        <v>1126</v>
      </c>
      <c r="H201" s="751" t="s">
        <v>1112</v>
      </c>
      <c r="I201" s="767" t="s">
        <v>1113</v>
      </c>
      <c r="J201" s="753" t="s">
        <v>1139</v>
      </c>
      <c r="K201" s="753" t="s">
        <v>1115</v>
      </c>
      <c r="L201" s="753" t="s">
        <v>1124</v>
      </c>
      <c r="M201" s="753" t="s">
        <v>1140</v>
      </c>
      <c r="N201" s="753" t="s">
        <v>1155</v>
      </c>
      <c r="O201" s="753" t="s">
        <v>1155</v>
      </c>
      <c r="P201" s="753" t="s">
        <v>1156</v>
      </c>
      <c r="Q201" s="765" t="s">
        <v>1120</v>
      </c>
      <c r="R201" s="765" t="s">
        <v>1120</v>
      </c>
      <c r="S201" s="755">
        <v>1</v>
      </c>
      <c r="T201" s="763">
        <v>1.3</v>
      </c>
      <c r="U201" s="771">
        <v>41456</v>
      </c>
      <c r="V201" s="758">
        <v>42156</v>
      </c>
      <c r="W201" s="701">
        <v>7</v>
      </c>
      <c r="X201" s="875">
        <v>20000</v>
      </c>
      <c r="Y201" s="877"/>
      <c r="Z201" s="875">
        <f t="shared" si="12"/>
        <v>20000</v>
      </c>
      <c r="AA201" s="702"/>
      <c r="AB201" s="702"/>
      <c r="AC201" s="702"/>
      <c r="AD201" s="702"/>
      <c r="AE201" s="702"/>
      <c r="AF201" s="702">
        <v>20000</v>
      </c>
      <c r="AG201" s="702"/>
      <c r="AH201" s="702"/>
      <c r="AI201" s="691"/>
      <c r="AJ201" s="691"/>
      <c r="AK201" s="691"/>
      <c r="AL201" s="691"/>
      <c r="AM201" s="868">
        <f t="shared" si="13"/>
        <v>20000</v>
      </c>
      <c r="AN201" s="868">
        <f t="shared" si="14"/>
        <v>0</v>
      </c>
      <c r="AO201" s="760"/>
      <c r="AP201" s="868">
        <v>50000</v>
      </c>
      <c r="AQ201" s="706"/>
      <c r="AR201" s="704"/>
      <c r="AS201" s="704"/>
      <c r="AT201" s="704"/>
      <c r="AU201" s="704"/>
      <c r="AV201" s="704"/>
      <c r="AW201" s="704"/>
      <c r="AX201" s="704"/>
      <c r="AY201" s="704"/>
      <c r="AZ201" s="704"/>
      <c r="BA201" s="704"/>
      <c r="BB201" s="704"/>
      <c r="BC201" s="704"/>
      <c r="BD201" s="704"/>
      <c r="BE201" s="704"/>
      <c r="BF201" s="704"/>
      <c r="BG201" s="704"/>
      <c r="BH201" s="704"/>
      <c r="BI201" s="704"/>
      <c r="BJ201" s="704"/>
      <c r="BK201" s="704"/>
      <c r="BL201" s="704"/>
      <c r="BM201" s="704"/>
      <c r="BN201" s="704"/>
      <c r="BO201" s="704"/>
      <c r="BP201" s="704"/>
      <c r="BQ201" s="704"/>
      <c r="BR201" s="704"/>
      <c r="BS201" s="704"/>
      <c r="BT201" s="704"/>
      <c r="BU201" s="704"/>
      <c r="BV201" s="704"/>
      <c r="BW201" s="704"/>
      <c r="BX201" s="704"/>
      <c r="BY201" s="704"/>
      <c r="BZ201" s="704"/>
      <c r="CA201" s="704"/>
      <c r="CB201" s="704"/>
      <c r="CC201" s="704"/>
      <c r="CD201" s="704"/>
      <c r="CE201" s="704"/>
      <c r="CF201" s="704"/>
      <c r="CG201" s="704"/>
      <c r="CH201" s="704"/>
      <c r="CI201" s="704"/>
      <c r="CJ201" s="704"/>
      <c r="CK201" s="704"/>
      <c r="CL201" s="704"/>
      <c r="CM201" s="704"/>
      <c r="CN201" s="704"/>
      <c r="CO201" s="704"/>
      <c r="CP201" s="704"/>
      <c r="CQ201" s="704"/>
      <c r="CR201" s="704"/>
      <c r="CS201" s="704"/>
      <c r="CT201" s="704"/>
      <c r="CU201" s="704"/>
      <c r="CV201" s="704"/>
      <c r="CW201" s="704"/>
      <c r="CX201" s="704"/>
      <c r="CY201" s="704"/>
      <c r="CZ201" s="704"/>
      <c r="DA201" s="704"/>
      <c r="DB201" s="704"/>
      <c r="DC201" s="704"/>
      <c r="DD201" s="704"/>
      <c r="DE201" s="704"/>
      <c r="DF201" s="704"/>
      <c r="DG201" s="704"/>
      <c r="DH201" s="704"/>
      <c r="DI201" s="704"/>
      <c r="DJ201" s="704"/>
      <c r="DK201" s="704"/>
      <c r="DL201" s="704"/>
      <c r="DM201" s="704"/>
      <c r="DN201" s="704"/>
      <c r="DO201" s="704"/>
      <c r="DP201" s="704"/>
      <c r="DQ201" s="704"/>
      <c r="DR201" s="704"/>
      <c r="DS201" s="704"/>
      <c r="DT201" s="704"/>
      <c r="DU201" s="704"/>
      <c r="DV201" s="704"/>
      <c r="DW201" s="704"/>
      <c r="DX201" s="704"/>
      <c r="DY201" s="704"/>
      <c r="DZ201" s="704"/>
      <c r="EA201" s="704"/>
      <c r="EB201" s="704"/>
      <c r="EC201" s="704"/>
      <c r="ED201" s="704"/>
      <c r="EE201" s="704"/>
      <c r="EF201" s="704"/>
      <c r="EG201" s="704"/>
      <c r="EH201" s="704"/>
      <c r="EI201" s="704"/>
      <c r="EJ201" s="704"/>
      <c r="EK201" s="704"/>
      <c r="EL201" s="704"/>
      <c r="EM201" s="704"/>
      <c r="EN201" s="704"/>
      <c r="EO201" s="704"/>
      <c r="EP201" s="704"/>
      <c r="EQ201" s="704"/>
      <c r="ER201" s="704"/>
      <c r="ES201" s="704"/>
      <c r="ET201" s="704"/>
      <c r="EU201" s="704"/>
      <c r="EV201" s="704"/>
      <c r="EW201" s="704"/>
      <c r="EX201" s="704"/>
      <c r="EY201" s="704"/>
      <c r="EZ201" s="704"/>
      <c r="FA201" s="704"/>
      <c r="FB201" s="704"/>
      <c r="FC201" s="704"/>
      <c r="FD201" s="704"/>
      <c r="FE201" s="704"/>
      <c r="FF201" s="704"/>
      <c r="FG201" s="704"/>
      <c r="FH201" s="706"/>
      <c r="FI201" s="704"/>
      <c r="FJ201" s="704"/>
      <c r="FK201" s="711"/>
      <c r="FL201" s="711"/>
      <c r="FM201" s="711"/>
      <c r="FN201" s="711"/>
      <c r="FO201" s="711"/>
      <c r="FP201" s="711"/>
      <c r="FQ201" s="711"/>
      <c r="FR201" s="711"/>
      <c r="FS201" s="711"/>
      <c r="FT201" s="711"/>
      <c r="FU201" s="711"/>
      <c r="FV201" s="711"/>
      <c r="FW201" s="711"/>
      <c r="FX201" s="711"/>
      <c r="FY201" s="711"/>
      <c r="FZ201" s="711"/>
      <c r="GA201" s="711"/>
      <c r="GB201" s="711"/>
      <c r="GC201" s="711"/>
      <c r="GD201" s="711"/>
      <c r="GE201" s="711"/>
      <c r="GF201" s="711"/>
      <c r="GG201" s="711"/>
      <c r="GH201" s="711"/>
      <c r="GI201" s="711"/>
      <c r="GJ201" s="711"/>
      <c r="GK201" s="711"/>
      <c r="GL201" s="711"/>
      <c r="GM201" s="711"/>
      <c r="GN201" s="704"/>
      <c r="GO201" s="704"/>
      <c r="GP201" s="746"/>
      <c r="GQ201" s="704"/>
      <c r="GR201" s="704"/>
      <c r="GS201" s="704"/>
      <c r="GT201" s="704"/>
      <c r="GU201" s="704"/>
      <c r="GV201" s="704"/>
      <c r="GW201" s="704"/>
      <c r="GX201" s="704"/>
      <c r="GY201" s="704"/>
      <c r="GZ201" s="704"/>
      <c r="HA201" s="704"/>
      <c r="HB201" s="704"/>
      <c r="HC201" s="704"/>
      <c r="HD201" s="704"/>
      <c r="HE201" s="704"/>
      <c r="HF201" s="704"/>
      <c r="HG201" s="704"/>
      <c r="HH201" s="704"/>
      <c r="HI201" s="704"/>
      <c r="HJ201" s="704"/>
      <c r="HK201" s="704"/>
      <c r="HL201" s="704"/>
      <c r="HM201" s="704"/>
      <c r="HN201" s="704"/>
      <c r="HO201" s="704"/>
      <c r="HP201" s="704"/>
      <c r="HQ201" s="704"/>
      <c r="HR201" s="704"/>
      <c r="HS201" s="704"/>
      <c r="HT201" s="704"/>
      <c r="HU201" s="704"/>
      <c r="HV201" s="704"/>
      <c r="HW201" s="704"/>
      <c r="HX201" s="704"/>
      <c r="HY201" s="704"/>
      <c r="HZ201" s="704"/>
      <c r="IA201" s="706"/>
      <c r="IB201" s="706"/>
      <c r="IC201" s="706"/>
      <c r="ID201" s="706"/>
      <c r="IE201" s="706"/>
      <c r="IF201" s="706"/>
      <c r="IG201" s="706"/>
      <c r="IH201" s="706"/>
      <c r="II201" s="706"/>
      <c r="IJ201" s="706"/>
      <c r="IK201" s="706"/>
      <c r="IL201" s="706"/>
      <c r="IM201" s="706"/>
      <c r="IN201" s="706"/>
      <c r="IO201" s="706"/>
      <c r="IP201" s="706"/>
      <c r="IQ201" s="706"/>
      <c r="IR201" s="706"/>
      <c r="IS201" s="706"/>
      <c r="IT201" s="706"/>
      <c r="IU201" s="706"/>
      <c r="IV201" s="704"/>
      <c r="IW201" s="704"/>
      <c r="IX201" s="704"/>
      <c r="IY201" s="704"/>
      <c r="IZ201" s="704"/>
      <c r="JI201" s="706"/>
      <c r="JJ201" s="706"/>
      <c r="JK201" s="706"/>
      <c r="JL201" s="706"/>
      <c r="JM201" s="706"/>
      <c r="JN201" s="706"/>
    </row>
    <row r="202" spans="1:274" s="878" customFormat="1" ht="23.1" customHeight="1" x14ac:dyDescent="0.25">
      <c r="A202" s="691">
        <v>32</v>
      </c>
      <c r="B202" s="693" t="s">
        <v>1154</v>
      </c>
      <c r="C202" s="696">
        <v>208</v>
      </c>
      <c r="D202" s="697">
        <v>544</v>
      </c>
      <c r="E202" s="707">
        <v>1</v>
      </c>
      <c r="F202" s="699" t="s">
        <v>1125</v>
      </c>
      <c r="G202" s="699" t="s">
        <v>1173</v>
      </c>
      <c r="H202" s="751" t="s">
        <v>1112</v>
      </c>
      <c r="I202" s="752" t="s">
        <v>1113</v>
      </c>
      <c r="J202" s="753" t="s">
        <v>1139</v>
      </c>
      <c r="K202" s="753" t="s">
        <v>1115</v>
      </c>
      <c r="L202" s="753" t="s">
        <v>1124</v>
      </c>
      <c r="M202" s="753" t="s">
        <v>1140</v>
      </c>
      <c r="N202" s="753" t="s">
        <v>1155</v>
      </c>
      <c r="O202" s="753" t="s">
        <v>1155</v>
      </c>
      <c r="P202" s="753" t="s">
        <v>1170</v>
      </c>
      <c r="Q202" s="765" t="s">
        <v>1120</v>
      </c>
      <c r="R202" s="765" t="s">
        <v>1120</v>
      </c>
      <c r="S202" s="755">
        <v>2</v>
      </c>
      <c r="T202" s="766">
        <v>2.12</v>
      </c>
      <c r="U202" s="771">
        <v>41456</v>
      </c>
      <c r="V202" s="758">
        <v>41791</v>
      </c>
      <c r="W202" s="874">
        <v>7</v>
      </c>
      <c r="X202" s="875">
        <v>10000</v>
      </c>
      <c r="Y202" s="875"/>
      <c r="Z202" s="875">
        <f t="shared" si="12"/>
        <v>10000</v>
      </c>
      <c r="AA202" s="702"/>
      <c r="AB202" s="702"/>
      <c r="AC202" s="702"/>
      <c r="AD202" s="702">
        <v>10000</v>
      </c>
      <c r="AE202" s="702"/>
      <c r="AF202" s="702"/>
      <c r="AG202" s="702"/>
      <c r="AH202" s="702"/>
      <c r="AI202" s="691"/>
      <c r="AJ202" s="691"/>
      <c r="AK202" s="691"/>
      <c r="AL202" s="691"/>
      <c r="AM202" s="868">
        <f t="shared" si="13"/>
        <v>10000</v>
      </c>
      <c r="AN202" s="868">
        <f t="shared" si="14"/>
        <v>0</v>
      </c>
      <c r="AO202" s="760">
        <v>10600</v>
      </c>
      <c r="AP202" s="868">
        <v>11000</v>
      </c>
      <c r="AQ202" s="706"/>
      <c r="AR202" s="704"/>
      <c r="AS202" s="704"/>
      <c r="AT202" s="704"/>
      <c r="AU202" s="704"/>
      <c r="AV202" s="704"/>
      <c r="AW202" s="704"/>
      <c r="AX202" s="704"/>
      <c r="AY202" s="704"/>
      <c r="AZ202" s="704"/>
      <c r="BA202" s="704"/>
      <c r="BB202" s="704"/>
      <c r="BC202" s="704"/>
      <c r="BD202" s="704"/>
      <c r="BE202" s="704"/>
      <c r="BF202" s="704"/>
      <c r="BG202" s="704"/>
      <c r="BH202" s="704"/>
      <c r="BI202" s="704"/>
      <c r="BJ202" s="704"/>
      <c r="BK202" s="704"/>
      <c r="BL202" s="704"/>
      <c r="BM202" s="704"/>
      <c r="BN202" s="704"/>
      <c r="BO202" s="704"/>
      <c r="BP202" s="704"/>
      <c r="BQ202" s="704"/>
      <c r="BR202" s="704"/>
      <c r="BS202" s="704"/>
      <c r="BT202" s="704"/>
      <c r="BU202" s="704"/>
      <c r="BV202" s="704"/>
      <c r="BW202" s="704"/>
      <c r="BX202" s="704"/>
      <c r="BY202" s="704"/>
      <c r="BZ202" s="704"/>
      <c r="CA202" s="704"/>
      <c r="CB202" s="704"/>
      <c r="CC202" s="704"/>
      <c r="CD202" s="704"/>
      <c r="CE202" s="704"/>
      <c r="CF202" s="704"/>
      <c r="CG202" s="704"/>
      <c r="CH202" s="704"/>
      <c r="CI202" s="704"/>
      <c r="CJ202" s="704"/>
      <c r="CK202" s="704"/>
      <c r="CL202" s="704"/>
      <c r="CM202" s="704"/>
      <c r="CN202" s="704"/>
      <c r="CO202" s="704"/>
      <c r="CP202" s="704"/>
      <c r="CQ202" s="704"/>
      <c r="CR202" s="704"/>
      <c r="CS202" s="704"/>
      <c r="CT202" s="704"/>
      <c r="CU202" s="704"/>
      <c r="CV202" s="704"/>
      <c r="CW202" s="704"/>
      <c r="CX202" s="704"/>
      <c r="CY202" s="704"/>
      <c r="CZ202" s="704"/>
      <c r="DA202" s="704"/>
      <c r="DB202" s="704"/>
      <c r="DC202" s="704"/>
      <c r="DD202" s="704"/>
      <c r="DE202" s="704"/>
      <c r="DF202" s="704"/>
      <c r="DG202" s="704"/>
      <c r="DH202" s="704"/>
      <c r="DI202" s="704"/>
      <c r="DJ202" s="704"/>
      <c r="DK202" s="704"/>
      <c r="DL202" s="704"/>
      <c r="DM202" s="704"/>
      <c r="DN202" s="704"/>
      <c r="DO202" s="704"/>
      <c r="DP202" s="704"/>
      <c r="DQ202" s="704"/>
      <c r="DR202" s="704"/>
      <c r="DS202" s="704"/>
      <c r="DT202" s="704"/>
      <c r="DU202" s="704"/>
      <c r="DV202" s="704"/>
      <c r="DW202" s="704"/>
      <c r="DX202" s="704"/>
      <c r="DY202" s="704"/>
      <c r="DZ202" s="704"/>
      <c r="EA202" s="704"/>
      <c r="EB202" s="704"/>
      <c r="EC202" s="704"/>
      <c r="ED202" s="704"/>
      <c r="EE202" s="704"/>
      <c r="EF202" s="704"/>
      <c r="EG202" s="704"/>
      <c r="EH202" s="704"/>
      <c r="EI202" s="704"/>
      <c r="EJ202" s="704"/>
      <c r="EK202" s="704"/>
      <c r="EL202" s="704"/>
      <c r="EM202" s="704"/>
      <c r="EN202" s="704"/>
      <c r="EO202" s="704"/>
      <c r="EP202" s="704"/>
      <c r="EQ202" s="704"/>
      <c r="ER202" s="704"/>
      <c r="ES202" s="704"/>
      <c r="ET202" s="704"/>
      <c r="EU202" s="705"/>
      <c r="EV202" s="705"/>
      <c r="EW202" s="705"/>
      <c r="EX202" s="705"/>
      <c r="EY202" s="705"/>
      <c r="EZ202" s="705"/>
      <c r="FA202" s="705"/>
      <c r="FB202" s="705"/>
      <c r="FC202" s="705"/>
      <c r="FD202" s="705"/>
      <c r="FE202" s="705"/>
      <c r="FF202" s="705"/>
      <c r="FG202" s="705"/>
      <c r="FH202" s="704"/>
      <c r="FI202" s="706"/>
      <c r="FJ202" s="706"/>
      <c r="FK202" s="704"/>
      <c r="FL202" s="704"/>
      <c r="FM202" s="704"/>
      <c r="FN202" s="704"/>
      <c r="FO202" s="704"/>
      <c r="FP202" s="704"/>
      <c r="FQ202" s="704"/>
      <c r="FR202" s="704"/>
      <c r="FS202" s="704"/>
      <c r="FT202" s="704"/>
      <c r="FU202" s="704"/>
      <c r="FV202" s="704"/>
      <c r="FW202" s="704"/>
      <c r="FX202" s="704"/>
      <c r="FY202" s="704"/>
      <c r="FZ202" s="704"/>
      <c r="GA202" s="704"/>
      <c r="GB202" s="704"/>
      <c r="GC202" s="704"/>
      <c r="GD202" s="704"/>
      <c r="GE202" s="704"/>
      <c r="GF202" s="704"/>
      <c r="GG202" s="704"/>
      <c r="GH202" s="704"/>
      <c r="GI202" s="704"/>
      <c r="GJ202" s="704"/>
      <c r="GK202" s="704"/>
      <c r="GL202" s="704"/>
      <c r="GM202" s="704"/>
      <c r="GN202" s="704"/>
      <c r="GO202" s="704"/>
      <c r="GP202" s="746"/>
      <c r="GQ202" s="704"/>
      <c r="GR202" s="704"/>
      <c r="GS202" s="704"/>
      <c r="GT202" s="704"/>
      <c r="GU202" s="704"/>
      <c r="GV202" s="704"/>
      <c r="GW202" s="704"/>
      <c r="GX202" s="704"/>
      <c r="GY202" s="704"/>
      <c r="GZ202" s="704"/>
      <c r="HA202" s="704"/>
      <c r="HB202" s="704"/>
      <c r="HC202" s="704"/>
      <c r="HD202" s="704"/>
      <c r="HE202" s="704"/>
      <c r="HF202" s="704"/>
      <c r="HG202" s="704"/>
      <c r="HH202" s="704"/>
      <c r="HI202" s="704"/>
      <c r="HJ202" s="704"/>
      <c r="HK202" s="704"/>
      <c r="HL202" s="704"/>
      <c r="HM202" s="704"/>
      <c r="HN202" s="704"/>
      <c r="HO202" s="704"/>
      <c r="HP202" s="704"/>
      <c r="HQ202" s="704"/>
      <c r="HR202" s="704"/>
      <c r="HS202" s="704"/>
      <c r="HT202" s="704"/>
      <c r="HU202" s="704"/>
      <c r="HV202" s="704"/>
      <c r="HW202" s="704"/>
      <c r="HX202" s="704"/>
      <c r="HY202" s="704"/>
      <c r="HZ202" s="704"/>
      <c r="IA202" s="706"/>
      <c r="IB202" s="706"/>
      <c r="IC202" s="706"/>
      <c r="ID202" s="706"/>
      <c r="IE202" s="706"/>
      <c r="IF202" s="706"/>
      <c r="IG202" s="706"/>
      <c r="IH202" s="706"/>
      <c r="II202" s="706"/>
      <c r="IJ202" s="706"/>
      <c r="IK202" s="706"/>
      <c r="IL202" s="706"/>
      <c r="IM202" s="706"/>
      <c r="IN202" s="706"/>
      <c r="IO202" s="706"/>
      <c r="IP202" s="706"/>
      <c r="IQ202" s="706"/>
      <c r="IR202" s="706"/>
      <c r="IS202" s="706"/>
      <c r="IT202" s="706"/>
      <c r="IU202" s="706"/>
      <c r="IV202" s="704"/>
      <c r="IW202" s="704"/>
      <c r="IX202" s="706"/>
      <c r="IY202" s="706"/>
      <c r="IZ202" s="706"/>
      <c r="JA202" s="706"/>
      <c r="JB202" s="706"/>
      <c r="JC202" s="706"/>
      <c r="JD202" s="706"/>
      <c r="JE202" s="706"/>
      <c r="JF202" s="706"/>
      <c r="JG202" s="706"/>
      <c r="JH202" s="706"/>
      <c r="JI202" s="706"/>
      <c r="JJ202" s="706"/>
      <c r="JK202" s="706"/>
      <c r="JL202" s="706"/>
      <c r="JM202" s="706"/>
      <c r="JN202" s="706"/>
    </row>
    <row r="203" spans="1:274" s="878" customFormat="1" ht="23.1" customHeight="1" x14ac:dyDescent="0.25">
      <c r="A203" s="691">
        <v>36</v>
      </c>
      <c r="B203" s="693" t="s">
        <v>1154</v>
      </c>
      <c r="C203" s="696">
        <v>209</v>
      </c>
      <c r="D203" s="697">
        <v>536</v>
      </c>
      <c r="E203" s="698">
        <v>0</v>
      </c>
      <c r="F203" s="699" t="s">
        <v>1123</v>
      </c>
      <c r="G203" s="699" t="s">
        <v>1178</v>
      </c>
      <c r="H203" s="751" t="s">
        <v>1112</v>
      </c>
      <c r="I203" s="752" t="s">
        <v>1113</v>
      </c>
      <c r="J203" s="753" t="s">
        <v>1139</v>
      </c>
      <c r="K203" s="753" t="s">
        <v>1115</v>
      </c>
      <c r="L203" s="753" t="s">
        <v>1124</v>
      </c>
      <c r="M203" s="753" t="s">
        <v>1140</v>
      </c>
      <c r="N203" s="753" t="s">
        <v>1155</v>
      </c>
      <c r="O203" s="753" t="s">
        <v>1155</v>
      </c>
      <c r="P203" s="773" t="s">
        <v>1174</v>
      </c>
      <c r="Q203" s="765" t="s">
        <v>1120</v>
      </c>
      <c r="R203" s="765" t="s">
        <v>1120</v>
      </c>
      <c r="S203" s="755">
        <v>2</v>
      </c>
      <c r="T203" s="766">
        <v>2.12</v>
      </c>
      <c r="U203" s="771">
        <v>41456</v>
      </c>
      <c r="V203" s="758">
        <v>41791</v>
      </c>
      <c r="W203" s="874">
        <v>5</v>
      </c>
      <c r="X203" s="875">
        <v>338200</v>
      </c>
      <c r="Y203" s="876">
        <v>16100</v>
      </c>
      <c r="Z203" s="875">
        <f t="shared" si="12"/>
        <v>354300</v>
      </c>
      <c r="AA203" s="702"/>
      <c r="AB203" s="702"/>
      <c r="AC203" s="702"/>
      <c r="AD203" s="702"/>
      <c r="AE203" s="702">
        <v>16100</v>
      </c>
      <c r="AF203" s="702">
        <v>50000</v>
      </c>
      <c r="AG203" s="702">
        <f>338200-50000</f>
        <v>288200</v>
      </c>
      <c r="AH203" s="702"/>
      <c r="AI203" s="691"/>
      <c r="AJ203" s="691"/>
      <c r="AK203" s="691"/>
      <c r="AL203" s="691"/>
      <c r="AM203" s="868">
        <f t="shared" si="13"/>
        <v>354300</v>
      </c>
      <c r="AN203" s="868">
        <f t="shared" si="14"/>
        <v>0</v>
      </c>
      <c r="AO203" s="760">
        <v>450100</v>
      </c>
      <c r="AP203" s="868">
        <v>393600</v>
      </c>
      <c r="AQ203" s="706"/>
      <c r="AR203" s="704"/>
      <c r="AS203" s="704"/>
      <c r="AT203" s="704"/>
      <c r="AU203" s="704"/>
      <c r="AV203" s="704"/>
      <c r="AW203" s="704"/>
      <c r="AX203" s="704"/>
      <c r="AY203" s="704"/>
      <c r="AZ203" s="704"/>
      <c r="BA203" s="704"/>
      <c r="BB203" s="704"/>
      <c r="BC203" s="704"/>
      <c r="BD203" s="704"/>
      <c r="BE203" s="704"/>
      <c r="BF203" s="704"/>
      <c r="BG203" s="704"/>
      <c r="BH203" s="704"/>
      <c r="BI203" s="704"/>
      <c r="BJ203" s="704"/>
      <c r="BK203" s="704"/>
      <c r="BL203" s="704"/>
      <c r="BM203" s="704"/>
      <c r="BN203" s="704"/>
      <c r="BO203" s="704"/>
      <c r="BP203" s="704"/>
      <c r="BQ203" s="704"/>
      <c r="BR203" s="704"/>
      <c r="BS203" s="704"/>
      <c r="BT203" s="704"/>
      <c r="BU203" s="704"/>
      <c r="BV203" s="704"/>
      <c r="BW203" s="704"/>
      <c r="BX203" s="704"/>
      <c r="BY203" s="704"/>
      <c r="BZ203" s="704"/>
      <c r="CA203" s="704"/>
      <c r="CB203" s="704"/>
      <c r="CC203" s="704"/>
      <c r="CD203" s="704"/>
      <c r="CE203" s="704"/>
      <c r="CF203" s="704"/>
      <c r="CG203" s="704"/>
      <c r="CH203" s="704"/>
      <c r="CI203" s="704"/>
      <c r="CJ203" s="704"/>
      <c r="CK203" s="704"/>
      <c r="CL203" s="704"/>
      <c r="CM203" s="704"/>
      <c r="CN203" s="704"/>
      <c r="CO203" s="704"/>
      <c r="CP203" s="704"/>
      <c r="CQ203" s="704"/>
      <c r="CR203" s="704"/>
      <c r="CS203" s="704"/>
      <c r="CT203" s="704"/>
      <c r="CU203" s="704"/>
      <c r="CV203" s="704"/>
      <c r="CW203" s="704"/>
      <c r="CX203" s="704"/>
      <c r="CY203" s="704"/>
      <c r="CZ203" s="704"/>
      <c r="DA203" s="704"/>
      <c r="DB203" s="704"/>
      <c r="DC203" s="704"/>
      <c r="DD203" s="704"/>
      <c r="DE203" s="704"/>
      <c r="DF203" s="704"/>
      <c r="DG203" s="704"/>
      <c r="DH203" s="704"/>
      <c r="DI203" s="704"/>
      <c r="DJ203" s="704"/>
      <c r="DK203" s="704"/>
      <c r="DL203" s="704"/>
      <c r="DM203" s="704"/>
      <c r="DN203" s="704"/>
      <c r="DO203" s="704"/>
      <c r="DP203" s="704"/>
      <c r="DQ203" s="704"/>
      <c r="DR203" s="704"/>
      <c r="DS203" s="704"/>
      <c r="DT203" s="704"/>
      <c r="DU203" s="704"/>
      <c r="DV203" s="704"/>
      <c r="DW203" s="704"/>
      <c r="DX203" s="704"/>
      <c r="DY203" s="704"/>
      <c r="DZ203" s="704"/>
      <c r="EA203" s="704"/>
      <c r="EB203" s="704"/>
      <c r="EC203" s="704"/>
      <c r="ED203" s="704"/>
      <c r="EE203" s="704"/>
      <c r="EF203" s="704"/>
      <c r="EG203" s="704"/>
      <c r="EH203" s="704"/>
      <c r="EI203" s="704"/>
      <c r="EJ203" s="704"/>
      <c r="EK203" s="704"/>
      <c r="EL203" s="704"/>
      <c r="EM203" s="704"/>
      <c r="EN203" s="704"/>
      <c r="EO203" s="704"/>
      <c r="EP203" s="704"/>
      <c r="EQ203" s="704"/>
      <c r="ER203" s="704"/>
      <c r="ES203" s="704"/>
      <c r="ET203" s="704"/>
      <c r="EU203" s="704"/>
      <c r="EV203" s="704"/>
      <c r="EW203" s="704"/>
      <c r="EX203" s="704"/>
      <c r="EY203" s="704"/>
      <c r="EZ203" s="704"/>
      <c r="FA203" s="704"/>
      <c r="FB203" s="704"/>
      <c r="FC203" s="704"/>
      <c r="FD203" s="704"/>
      <c r="FE203" s="704"/>
      <c r="FF203" s="704"/>
      <c r="FG203" s="704"/>
      <c r="FH203" s="705"/>
      <c r="FI203" s="704"/>
      <c r="FJ203" s="704"/>
      <c r="FK203" s="705"/>
      <c r="FL203" s="705"/>
      <c r="FM203" s="705"/>
      <c r="FN203" s="705"/>
      <c r="FO203" s="705"/>
      <c r="FP203" s="705"/>
      <c r="FQ203" s="705"/>
      <c r="FR203" s="705"/>
      <c r="FS203" s="705"/>
      <c r="FT203" s="705"/>
      <c r="FU203" s="705"/>
      <c r="FV203" s="705"/>
      <c r="FW203" s="705"/>
      <c r="FX203" s="705"/>
      <c r="FY203" s="705"/>
      <c r="FZ203" s="705"/>
      <c r="GA203" s="705"/>
      <c r="GB203" s="705"/>
      <c r="GC203" s="705"/>
      <c r="GD203" s="705"/>
      <c r="GE203" s="705"/>
      <c r="GF203" s="705"/>
      <c r="GG203" s="705"/>
      <c r="GH203" s="705"/>
      <c r="GI203" s="705"/>
      <c r="GJ203" s="705"/>
      <c r="GK203" s="705"/>
      <c r="GL203" s="705"/>
      <c r="GM203" s="705"/>
      <c r="GN203" s="704"/>
      <c r="GO203" s="704"/>
      <c r="GP203" s="746"/>
      <c r="GQ203" s="704"/>
      <c r="GR203" s="704"/>
      <c r="GS203" s="704"/>
      <c r="GT203" s="704"/>
      <c r="GU203" s="704"/>
      <c r="GV203" s="704"/>
      <c r="GW203" s="704"/>
      <c r="GX203" s="704"/>
      <c r="GY203" s="704"/>
      <c r="GZ203" s="704"/>
      <c r="HA203" s="704"/>
      <c r="HB203" s="704"/>
      <c r="HC203" s="704"/>
      <c r="HD203" s="704"/>
      <c r="HE203" s="704"/>
      <c r="HF203" s="704"/>
      <c r="HG203" s="704"/>
      <c r="HH203" s="704"/>
      <c r="HI203" s="704"/>
      <c r="HJ203" s="704"/>
      <c r="HK203" s="704"/>
      <c r="HL203" s="704"/>
      <c r="HM203" s="704"/>
      <c r="HN203" s="704"/>
      <c r="HO203" s="704"/>
      <c r="HP203" s="704"/>
      <c r="HQ203" s="704"/>
      <c r="HR203" s="704"/>
      <c r="HS203" s="704"/>
      <c r="HT203" s="704"/>
      <c r="HU203" s="704"/>
      <c r="HV203" s="704"/>
      <c r="HW203" s="704"/>
      <c r="HX203" s="704"/>
      <c r="HY203" s="704"/>
      <c r="HZ203" s="704"/>
      <c r="IA203" s="706"/>
      <c r="IB203" s="706"/>
      <c r="IC203" s="706"/>
      <c r="ID203" s="706"/>
      <c r="IE203" s="706"/>
      <c r="IF203" s="706"/>
      <c r="IG203" s="706"/>
      <c r="IH203" s="706"/>
      <c r="II203" s="706"/>
      <c r="IJ203" s="706"/>
      <c r="IK203" s="706"/>
      <c r="IL203" s="706"/>
      <c r="IM203" s="706"/>
      <c r="IN203" s="706"/>
      <c r="IO203" s="706"/>
      <c r="IP203" s="706"/>
      <c r="IQ203" s="706"/>
      <c r="IR203" s="706"/>
      <c r="IS203" s="706"/>
      <c r="IT203" s="706"/>
      <c r="IU203" s="706"/>
      <c r="IV203" s="706"/>
      <c r="IW203" s="706"/>
      <c r="IX203" s="704"/>
      <c r="IY203" s="704"/>
      <c r="IZ203" s="704"/>
      <c r="JI203" s="706"/>
      <c r="JJ203" s="706"/>
      <c r="JK203" s="706"/>
      <c r="JL203" s="706"/>
      <c r="JM203" s="706"/>
      <c r="JN203" s="706"/>
    </row>
    <row r="204" spans="1:274" s="878" customFormat="1" ht="23.1" customHeight="1" x14ac:dyDescent="0.25">
      <c r="A204" s="691">
        <v>40</v>
      </c>
      <c r="B204" s="693" t="s">
        <v>1154</v>
      </c>
      <c r="C204" s="696">
        <v>212</v>
      </c>
      <c r="D204" s="697">
        <v>532</v>
      </c>
      <c r="E204" s="707">
        <v>3</v>
      </c>
      <c r="F204" s="699" t="s">
        <v>1121</v>
      </c>
      <c r="G204" s="715" t="s">
        <v>1184</v>
      </c>
      <c r="H204" s="751" t="s">
        <v>1112</v>
      </c>
      <c r="I204" s="752" t="s">
        <v>1113</v>
      </c>
      <c r="J204" s="753" t="s">
        <v>1139</v>
      </c>
      <c r="K204" s="753" t="s">
        <v>1115</v>
      </c>
      <c r="L204" s="753" t="s">
        <v>1116</v>
      </c>
      <c r="M204" s="753" t="s">
        <v>1140</v>
      </c>
      <c r="N204" s="753" t="s">
        <v>1155</v>
      </c>
      <c r="O204" s="753" t="s">
        <v>1155</v>
      </c>
      <c r="P204" s="773" t="s">
        <v>1490</v>
      </c>
      <c r="Q204" s="765" t="s">
        <v>1120</v>
      </c>
      <c r="R204" s="765" t="s">
        <v>1120</v>
      </c>
      <c r="S204" s="755">
        <v>1</v>
      </c>
      <c r="T204" s="769">
        <v>1.3</v>
      </c>
      <c r="U204" s="757">
        <v>41456</v>
      </c>
      <c r="V204" s="758">
        <v>41791</v>
      </c>
      <c r="W204" s="874">
        <v>25</v>
      </c>
      <c r="X204" s="875">
        <v>8000</v>
      </c>
      <c r="Y204" s="875"/>
      <c r="Z204" s="875">
        <f t="shared" si="12"/>
        <v>8000</v>
      </c>
      <c r="AA204" s="702"/>
      <c r="AB204" s="702"/>
      <c r="AC204" s="702"/>
      <c r="AD204" s="702"/>
      <c r="AE204" s="702">
        <v>4000</v>
      </c>
      <c r="AF204" s="702">
        <v>4000</v>
      </c>
      <c r="AG204" s="702"/>
      <c r="AH204" s="702"/>
      <c r="AI204" s="691"/>
      <c r="AJ204" s="691"/>
      <c r="AK204" s="691"/>
      <c r="AL204" s="691"/>
      <c r="AM204" s="868">
        <f t="shared" si="13"/>
        <v>8000</v>
      </c>
      <c r="AN204" s="868">
        <f t="shared" si="14"/>
        <v>0</v>
      </c>
      <c r="AO204" s="760"/>
      <c r="AP204" s="868"/>
      <c r="AQ204" s="706"/>
      <c r="AR204" s="704"/>
      <c r="AS204" s="704"/>
      <c r="AT204" s="704"/>
      <c r="AU204" s="704"/>
      <c r="AV204" s="704"/>
      <c r="AW204" s="704"/>
      <c r="AX204" s="704"/>
      <c r="AY204" s="704"/>
      <c r="AZ204" s="704"/>
      <c r="BA204" s="704"/>
      <c r="BB204" s="704"/>
      <c r="BC204" s="704"/>
      <c r="BD204" s="704"/>
      <c r="BE204" s="704"/>
      <c r="BF204" s="704"/>
      <c r="BG204" s="704"/>
      <c r="BH204" s="704"/>
      <c r="BI204" s="704"/>
      <c r="BJ204" s="704"/>
      <c r="BK204" s="704"/>
      <c r="BL204" s="704"/>
      <c r="BM204" s="704"/>
      <c r="BN204" s="704"/>
      <c r="BO204" s="704"/>
      <c r="BP204" s="704"/>
      <c r="BQ204" s="704"/>
      <c r="BR204" s="704"/>
      <c r="BS204" s="704"/>
      <c r="BT204" s="704"/>
      <c r="BU204" s="704"/>
      <c r="BV204" s="704"/>
      <c r="BW204" s="704"/>
      <c r="BX204" s="704"/>
      <c r="BY204" s="704"/>
      <c r="BZ204" s="704"/>
      <c r="CA204" s="704"/>
      <c r="CB204" s="704"/>
      <c r="CC204" s="704"/>
      <c r="CD204" s="704"/>
      <c r="CE204" s="704"/>
      <c r="CF204" s="704"/>
      <c r="CG204" s="704"/>
      <c r="CH204" s="704"/>
      <c r="CI204" s="704"/>
      <c r="CJ204" s="704"/>
      <c r="CK204" s="704"/>
      <c r="CL204" s="704"/>
      <c r="CM204" s="704"/>
      <c r="CN204" s="704"/>
      <c r="CO204" s="704"/>
      <c r="CP204" s="704"/>
      <c r="CQ204" s="704"/>
      <c r="CR204" s="704"/>
      <c r="CS204" s="704"/>
      <c r="CT204" s="704"/>
      <c r="CU204" s="704"/>
      <c r="CV204" s="704"/>
      <c r="CW204" s="704"/>
      <c r="CX204" s="704"/>
      <c r="CY204" s="704"/>
      <c r="CZ204" s="704"/>
      <c r="DA204" s="704"/>
      <c r="DB204" s="704"/>
      <c r="DC204" s="704"/>
      <c r="DD204" s="704"/>
      <c r="DE204" s="704"/>
      <c r="DF204" s="704"/>
      <c r="DG204" s="704"/>
      <c r="DH204" s="704"/>
      <c r="DI204" s="704"/>
      <c r="DJ204" s="704"/>
      <c r="DK204" s="704"/>
      <c r="DL204" s="704"/>
      <c r="DM204" s="704"/>
      <c r="DN204" s="704"/>
      <c r="DO204" s="704"/>
      <c r="DP204" s="704"/>
      <c r="DQ204" s="704"/>
      <c r="DR204" s="704"/>
      <c r="DS204" s="704"/>
      <c r="DT204" s="704"/>
      <c r="DU204" s="704"/>
      <c r="DV204" s="704"/>
      <c r="DW204" s="704"/>
      <c r="DX204" s="704"/>
      <c r="DY204" s="704"/>
      <c r="DZ204" s="704"/>
      <c r="EA204" s="704"/>
      <c r="EB204" s="704"/>
      <c r="EC204" s="704"/>
      <c r="ED204" s="704"/>
      <c r="EE204" s="704"/>
      <c r="EF204" s="704"/>
      <c r="EG204" s="704"/>
      <c r="EH204" s="704"/>
      <c r="EI204" s="704"/>
      <c r="EJ204" s="704"/>
      <c r="EK204" s="704"/>
      <c r="EL204" s="704"/>
      <c r="EM204" s="704"/>
      <c r="EN204" s="704"/>
      <c r="EO204" s="704"/>
      <c r="EP204" s="704"/>
      <c r="EQ204" s="704"/>
      <c r="ER204" s="704"/>
      <c r="ES204" s="704"/>
      <c r="ET204" s="704"/>
      <c r="EU204" s="704"/>
      <c r="EV204" s="704"/>
      <c r="EW204" s="704"/>
      <c r="EX204" s="704"/>
      <c r="EY204" s="704"/>
      <c r="EZ204" s="704"/>
      <c r="FA204" s="704"/>
      <c r="FB204" s="704"/>
      <c r="FC204" s="704"/>
      <c r="FD204" s="704"/>
      <c r="FE204" s="704"/>
      <c r="FF204" s="704"/>
      <c r="FG204" s="704"/>
      <c r="FH204" s="705"/>
      <c r="FI204" s="704"/>
      <c r="FJ204" s="704"/>
      <c r="FK204" s="705"/>
      <c r="FL204" s="705"/>
      <c r="FM204" s="705"/>
      <c r="FN204" s="705"/>
      <c r="FO204" s="705"/>
      <c r="FP204" s="705"/>
      <c r="FQ204" s="705"/>
      <c r="FR204" s="705"/>
      <c r="FS204" s="705"/>
      <c r="FT204" s="705"/>
      <c r="FU204" s="705"/>
      <c r="FV204" s="705"/>
      <c r="FW204" s="705"/>
      <c r="FX204" s="705"/>
      <c r="FY204" s="705"/>
      <c r="FZ204" s="705"/>
      <c r="GA204" s="705"/>
      <c r="GB204" s="705"/>
      <c r="GC204" s="705"/>
      <c r="GD204" s="705"/>
      <c r="GE204" s="705"/>
      <c r="GF204" s="705"/>
      <c r="GG204" s="705"/>
      <c r="GH204" s="705"/>
      <c r="GI204" s="705"/>
      <c r="GJ204" s="705"/>
      <c r="GK204" s="705"/>
      <c r="GL204" s="705"/>
      <c r="GM204" s="705"/>
      <c r="GN204" s="706"/>
      <c r="GO204" s="704"/>
      <c r="GP204" s="746"/>
      <c r="GQ204" s="704"/>
      <c r="GR204" s="704"/>
      <c r="GS204" s="704"/>
      <c r="GT204" s="704"/>
      <c r="GU204" s="704"/>
      <c r="GV204" s="704"/>
      <c r="GW204" s="704"/>
      <c r="GX204" s="704"/>
      <c r="GY204" s="704"/>
      <c r="GZ204" s="704"/>
      <c r="HA204" s="704"/>
      <c r="HB204" s="704"/>
      <c r="HC204" s="704"/>
      <c r="HD204" s="704"/>
      <c r="HE204" s="704"/>
      <c r="HF204" s="704"/>
      <c r="HG204" s="704"/>
      <c r="HH204" s="704"/>
      <c r="HI204" s="704"/>
      <c r="HJ204" s="704"/>
      <c r="HK204" s="704"/>
      <c r="HL204" s="704"/>
      <c r="HM204" s="704"/>
      <c r="HN204" s="704"/>
      <c r="HO204" s="704"/>
      <c r="HP204" s="704"/>
      <c r="HQ204" s="704"/>
      <c r="HR204" s="704"/>
      <c r="HS204" s="704"/>
      <c r="HT204" s="704"/>
      <c r="HU204" s="704"/>
      <c r="HV204" s="704"/>
      <c r="HW204" s="704"/>
      <c r="HX204" s="704"/>
      <c r="HY204" s="704"/>
      <c r="HZ204" s="704"/>
      <c r="IA204" s="706"/>
      <c r="IB204" s="706"/>
      <c r="IC204" s="706"/>
      <c r="ID204" s="706"/>
      <c r="IE204" s="706"/>
      <c r="IF204" s="706"/>
      <c r="IG204" s="706"/>
      <c r="IH204" s="706"/>
      <c r="II204" s="706"/>
      <c r="IJ204" s="706"/>
      <c r="IK204" s="706"/>
      <c r="IL204" s="706"/>
      <c r="IM204" s="706"/>
      <c r="IN204" s="706"/>
      <c r="IO204" s="706"/>
      <c r="IP204" s="706"/>
      <c r="IQ204" s="706"/>
      <c r="IR204" s="706"/>
      <c r="IS204" s="706"/>
      <c r="IT204" s="706"/>
      <c r="IU204" s="706"/>
      <c r="IV204" s="704"/>
      <c r="IW204" s="704"/>
      <c r="IX204" s="704"/>
      <c r="IY204" s="704"/>
      <c r="IZ204" s="704"/>
      <c r="JA204" s="706"/>
      <c r="JB204" s="706"/>
      <c r="JC204" s="706"/>
      <c r="JD204" s="706"/>
      <c r="JE204" s="706"/>
      <c r="JF204" s="706"/>
      <c r="JG204" s="706"/>
      <c r="JH204" s="706"/>
      <c r="JI204" s="706"/>
      <c r="JJ204" s="706"/>
      <c r="JK204" s="706"/>
      <c r="JL204" s="706"/>
      <c r="JM204" s="706"/>
      <c r="JN204" s="706"/>
    </row>
    <row r="205" spans="1:274" s="878" customFormat="1" ht="23.1" customHeight="1" x14ac:dyDescent="0.25">
      <c r="A205" s="691">
        <v>41</v>
      </c>
      <c r="B205" s="693" t="s">
        <v>1154</v>
      </c>
      <c r="C205" s="696">
        <v>212</v>
      </c>
      <c r="D205" s="697">
        <v>532</v>
      </c>
      <c r="E205" s="707">
        <v>4</v>
      </c>
      <c r="F205" s="699" t="s">
        <v>1121</v>
      </c>
      <c r="G205" s="715" t="s">
        <v>1182</v>
      </c>
      <c r="H205" s="751" t="s">
        <v>1112</v>
      </c>
      <c r="I205" s="752" t="s">
        <v>1113</v>
      </c>
      <c r="J205" s="753" t="s">
        <v>1139</v>
      </c>
      <c r="K205" s="753" t="s">
        <v>1115</v>
      </c>
      <c r="L205" s="753" t="s">
        <v>1124</v>
      </c>
      <c r="M205" s="753" t="s">
        <v>1140</v>
      </c>
      <c r="N205" s="753" t="s">
        <v>1155</v>
      </c>
      <c r="O205" s="753" t="s">
        <v>1155</v>
      </c>
      <c r="P205" s="773" t="s">
        <v>1490</v>
      </c>
      <c r="Q205" s="765" t="s">
        <v>1120</v>
      </c>
      <c r="R205" s="765" t="s">
        <v>1120</v>
      </c>
      <c r="S205" s="755">
        <v>1</v>
      </c>
      <c r="T205" s="769">
        <v>1.3</v>
      </c>
      <c r="U205" s="757">
        <v>41456</v>
      </c>
      <c r="V205" s="758">
        <v>41791</v>
      </c>
      <c r="W205" s="874">
        <v>25</v>
      </c>
      <c r="X205" s="875">
        <v>58000</v>
      </c>
      <c r="Y205" s="875"/>
      <c r="Z205" s="875">
        <f t="shared" si="12"/>
        <v>58000</v>
      </c>
      <c r="AA205" s="702"/>
      <c r="AB205" s="702"/>
      <c r="AC205" s="702"/>
      <c r="AD205" s="702"/>
      <c r="AE205" s="702"/>
      <c r="AF205" s="702"/>
      <c r="AG205" s="702"/>
      <c r="AH205" s="702">
        <v>25000</v>
      </c>
      <c r="AI205" s="691">
        <v>33000</v>
      </c>
      <c r="AJ205" s="691"/>
      <c r="AK205" s="691"/>
      <c r="AL205" s="691"/>
      <c r="AM205" s="868">
        <f t="shared" si="13"/>
        <v>58000</v>
      </c>
      <c r="AN205" s="868">
        <f t="shared" si="14"/>
        <v>0</v>
      </c>
      <c r="AO205" s="760"/>
      <c r="AP205" s="868"/>
      <c r="AQ205" s="706"/>
      <c r="AR205" s="704"/>
      <c r="AS205" s="704"/>
      <c r="AT205" s="704"/>
      <c r="AU205" s="704"/>
      <c r="AV205" s="704"/>
      <c r="AW205" s="704"/>
      <c r="AX205" s="704"/>
      <c r="AY205" s="704"/>
      <c r="AZ205" s="704"/>
      <c r="BA205" s="704"/>
      <c r="BB205" s="704"/>
      <c r="BC205" s="704"/>
      <c r="BD205" s="704"/>
      <c r="BE205" s="704"/>
      <c r="BF205" s="704"/>
      <c r="BG205" s="704"/>
      <c r="BH205" s="704"/>
      <c r="BI205" s="704"/>
      <c r="BJ205" s="704"/>
      <c r="BK205" s="704"/>
      <c r="BL205" s="704"/>
      <c r="BM205" s="704"/>
      <c r="BN205" s="704"/>
      <c r="BO205" s="704"/>
      <c r="BP205" s="704"/>
      <c r="BQ205" s="704"/>
      <c r="BR205" s="704"/>
      <c r="BS205" s="704"/>
      <c r="BT205" s="704"/>
      <c r="BU205" s="704"/>
      <c r="BV205" s="704"/>
      <c r="BW205" s="704"/>
      <c r="BX205" s="704"/>
      <c r="BY205" s="704"/>
      <c r="BZ205" s="704"/>
      <c r="CA205" s="704"/>
      <c r="CB205" s="704"/>
      <c r="CC205" s="704"/>
      <c r="CD205" s="704"/>
      <c r="CE205" s="704"/>
      <c r="CF205" s="704"/>
      <c r="CG205" s="704"/>
      <c r="CH205" s="704"/>
      <c r="CI205" s="704"/>
      <c r="CJ205" s="704"/>
      <c r="CK205" s="704"/>
      <c r="CL205" s="704"/>
      <c r="CM205" s="704"/>
      <c r="CN205" s="704"/>
      <c r="CO205" s="704"/>
      <c r="CP205" s="704"/>
      <c r="CQ205" s="704"/>
      <c r="CR205" s="704"/>
      <c r="CS205" s="704"/>
      <c r="CT205" s="704"/>
      <c r="CU205" s="704"/>
      <c r="CV205" s="704"/>
      <c r="CW205" s="704"/>
      <c r="CX205" s="704"/>
      <c r="CY205" s="704"/>
      <c r="CZ205" s="704"/>
      <c r="DA205" s="704"/>
      <c r="DB205" s="704"/>
      <c r="DC205" s="704"/>
      <c r="DD205" s="704"/>
      <c r="DE205" s="704"/>
      <c r="DF205" s="704"/>
      <c r="DG205" s="704"/>
      <c r="DH205" s="704"/>
      <c r="DI205" s="704"/>
      <c r="DJ205" s="704"/>
      <c r="DK205" s="704"/>
      <c r="DL205" s="704"/>
      <c r="DM205" s="704"/>
      <c r="DN205" s="704"/>
      <c r="DO205" s="704"/>
      <c r="DP205" s="704"/>
      <c r="DQ205" s="704"/>
      <c r="DR205" s="704"/>
      <c r="DS205" s="704"/>
      <c r="DT205" s="704"/>
      <c r="DU205" s="704"/>
      <c r="DV205" s="704"/>
      <c r="DW205" s="704"/>
      <c r="DX205" s="704"/>
      <c r="DY205" s="704"/>
      <c r="DZ205" s="704"/>
      <c r="EA205" s="704"/>
      <c r="EB205" s="704"/>
      <c r="EC205" s="704"/>
      <c r="ED205" s="704"/>
      <c r="EE205" s="704"/>
      <c r="EF205" s="704"/>
      <c r="EG205" s="704"/>
      <c r="EH205" s="704"/>
      <c r="EI205" s="704"/>
      <c r="EJ205" s="704"/>
      <c r="EK205" s="704"/>
      <c r="EL205" s="704"/>
      <c r="EM205" s="704"/>
      <c r="EN205" s="704"/>
      <c r="EO205" s="704"/>
      <c r="EP205" s="704"/>
      <c r="EQ205" s="704"/>
      <c r="ER205" s="704"/>
      <c r="ES205" s="704"/>
      <c r="ET205" s="704"/>
      <c r="EU205" s="704"/>
      <c r="EV205" s="704"/>
      <c r="EW205" s="704"/>
      <c r="EX205" s="704"/>
      <c r="EY205" s="704"/>
      <c r="EZ205" s="704"/>
      <c r="FA205" s="704"/>
      <c r="FB205" s="704"/>
      <c r="FC205" s="704"/>
      <c r="FD205" s="704"/>
      <c r="FE205" s="704"/>
      <c r="FF205" s="704"/>
      <c r="FG205" s="704"/>
      <c r="FH205" s="705"/>
      <c r="FI205" s="704"/>
      <c r="FJ205" s="704"/>
      <c r="FK205" s="705"/>
      <c r="FL205" s="705"/>
      <c r="FM205" s="705"/>
      <c r="FN205" s="705"/>
      <c r="FO205" s="705"/>
      <c r="FP205" s="705"/>
      <c r="FQ205" s="705"/>
      <c r="FR205" s="705"/>
      <c r="FS205" s="705"/>
      <c r="FT205" s="705"/>
      <c r="FU205" s="705"/>
      <c r="FV205" s="705"/>
      <c r="FW205" s="705"/>
      <c r="FX205" s="705"/>
      <c r="FY205" s="705"/>
      <c r="FZ205" s="705"/>
      <c r="GA205" s="705"/>
      <c r="GB205" s="705"/>
      <c r="GC205" s="705"/>
      <c r="GD205" s="705"/>
      <c r="GE205" s="705"/>
      <c r="GF205" s="705"/>
      <c r="GG205" s="705"/>
      <c r="GH205" s="705"/>
      <c r="GI205" s="705"/>
      <c r="GJ205" s="705"/>
      <c r="GK205" s="705"/>
      <c r="GL205" s="705"/>
      <c r="GM205" s="705"/>
      <c r="GN205" s="706"/>
      <c r="GO205" s="704"/>
      <c r="GP205" s="746"/>
      <c r="GQ205" s="704"/>
      <c r="GR205" s="704"/>
      <c r="GS205" s="704"/>
      <c r="GT205" s="704"/>
      <c r="GU205" s="704"/>
      <c r="GV205" s="704"/>
      <c r="GW205" s="704"/>
      <c r="GX205" s="704"/>
      <c r="GY205" s="704"/>
      <c r="GZ205" s="704"/>
      <c r="HA205" s="704"/>
      <c r="HB205" s="704"/>
      <c r="HC205" s="704"/>
      <c r="HD205" s="704"/>
      <c r="HE205" s="704"/>
      <c r="HF205" s="704"/>
      <c r="HG205" s="704"/>
      <c r="HH205" s="704"/>
      <c r="HI205" s="704"/>
      <c r="HJ205" s="704"/>
      <c r="HK205" s="704"/>
      <c r="HL205" s="704"/>
      <c r="HM205" s="704"/>
      <c r="HN205" s="704"/>
      <c r="HO205" s="704"/>
      <c r="HP205" s="704"/>
      <c r="HQ205" s="704"/>
      <c r="HR205" s="704"/>
      <c r="HS205" s="704"/>
      <c r="HT205" s="704"/>
      <c r="HU205" s="704"/>
      <c r="HV205" s="704"/>
      <c r="HW205" s="704"/>
      <c r="HX205" s="704"/>
      <c r="HY205" s="704"/>
      <c r="HZ205" s="704"/>
      <c r="IA205" s="706"/>
      <c r="IB205" s="706"/>
      <c r="IC205" s="706"/>
      <c r="ID205" s="706"/>
      <c r="IE205" s="706"/>
      <c r="IF205" s="706"/>
      <c r="IG205" s="706"/>
      <c r="IH205" s="706"/>
      <c r="II205" s="706"/>
      <c r="IJ205" s="706"/>
      <c r="IK205" s="706"/>
      <c r="IL205" s="706"/>
      <c r="IM205" s="706"/>
      <c r="IN205" s="706"/>
      <c r="IO205" s="706"/>
      <c r="IP205" s="706"/>
      <c r="IQ205" s="706"/>
      <c r="IR205" s="706"/>
      <c r="IS205" s="706"/>
      <c r="IT205" s="706"/>
      <c r="IU205" s="706"/>
      <c r="IV205" s="704"/>
      <c r="IW205" s="704"/>
      <c r="IX205" s="704"/>
      <c r="IY205" s="704"/>
      <c r="IZ205" s="704"/>
      <c r="JI205" s="706"/>
      <c r="JJ205" s="706"/>
      <c r="JK205" s="706"/>
      <c r="JL205" s="706"/>
      <c r="JM205" s="706"/>
      <c r="JN205" s="706"/>
    </row>
    <row r="206" spans="1:274" s="878" customFormat="1" ht="23.1" customHeight="1" x14ac:dyDescent="0.25">
      <c r="A206" s="691">
        <v>42</v>
      </c>
      <c r="B206" s="693" t="s">
        <v>1154</v>
      </c>
      <c r="C206" s="696">
        <v>212</v>
      </c>
      <c r="D206" s="697">
        <v>532</v>
      </c>
      <c r="E206" s="707">
        <v>5</v>
      </c>
      <c r="F206" s="699" t="s">
        <v>1121</v>
      </c>
      <c r="G206" s="715" t="s">
        <v>1185</v>
      </c>
      <c r="H206" s="751" t="s">
        <v>1112</v>
      </c>
      <c r="I206" s="752" t="s">
        <v>1113</v>
      </c>
      <c r="J206" s="753" t="s">
        <v>1139</v>
      </c>
      <c r="K206" s="753" t="s">
        <v>1115</v>
      </c>
      <c r="L206" s="753" t="s">
        <v>1116</v>
      </c>
      <c r="M206" s="753" t="s">
        <v>1140</v>
      </c>
      <c r="N206" s="753" t="s">
        <v>1155</v>
      </c>
      <c r="O206" s="753" t="s">
        <v>1155</v>
      </c>
      <c r="P206" s="773" t="s">
        <v>1490</v>
      </c>
      <c r="Q206" s="765" t="s">
        <v>1120</v>
      </c>
      <c r="R206" s="765" t="s">
        <v>1120</v>
      </c>
      <c r="S206" s="755">
        <v>1</v>
      </c>
      <c r="T206" s="769">
        <v>1.3</v>
      </c>
      <c r="U206" s="757">
        <v>41456</v>
      </c>
      <c r="V206" s="758">
        <v>41791</v>
      </c>
      <c r="W206" s="874">
        <v>7</v>
      </c>
      <c r="X206" s="875">
        <v>64000</v>
      </c>
      <c r="Y206" s="875"/>
      <c r="Z206" s="875">
        <f t="shared" si="12"/>
        <v>64000</v>
      </c>
      <c r="AA206" s="702"/>
      <c r="AB206" s="702"/>
      <c r="AC206" s="702">
        <v>20000</v>
      </c>
      <c r="AD206" s="702">
        <v>44000</v>
      </c>
      <c r="AE206" s="702"/>
      <c r="AF206" s="702"/>
      <c r="AG206" s="702"/>
      <c r="AH206" s="702"/>
      <c r="AI206" s="691"/>
      <c r="AJ206" s="691"/>
      <c r="AK206" s="691"/>
      <c r="AL206" s="691"/>
      <c r="AM206" s="868">
        <f t="shared" si="13"/>
        <v>64000</v>
      </c>
      <c r="AN206" s="868">
        <f t="shared" si="14"/>
        <v>0</v>
      </c>
      <c r="AO206" s="760"/>
      <c r="AP206" s="868"/>
      <c r="AQ206" s="706"/>
      <c r="AR206" s="704"/>
      <c r="AS206" s="704"/>
      <c r="AT206" s="704"/>
      <c r="AU206" s="704"/>
      <c r="AV206" s="704"/>
      <c r="AW206" s="704"/>
      <c r="AX206" s="704"/>
      <c r="AY206" s="704"/>
      <c r="AZ206" s="704"/>
      <c r="BA206" s="704"/>
      <c r="BB206" s="704"/>
      <c r="BC206" s="704"/>
      <c r="BD206" s="704"/>
      <c r="BE206" s="704"/>
      <c r="BF206" s="704"/>
      <c r="BG206" s="704"/>
      <c r="BH206" s="704"/>
      <c r="BI206" s="704"/>
      <c r="BJ206" s="704"/>
      <c r="BK206" s="704"/>
      <c r="BL206" s="704"/>
      <c r="BM206" s="704"/>
      <c r="BN206" s="704"/>
      <c r="BO206" s="704"/>
      <c r="BP206" s="704"/>
      <c r="BQ206" s="704"/>
      <c r="BR206" s="704"/>
      <c r="BS206" s="704"/>
      <c r="BT206" s="704"/>
      <c r="BU206" s="704"/>
      <c r="BV206" s="704"/>
      <c r="BW206" s="704"/>
      <c r="BX206" s="704"/>
      <c r="BY206" s="704"/>
      <c r="BZ206" s="704"/>
      <c r="CA206" s="704"/>
      <c r="CB206" s="704"/>
      <c r="CC206" s="704"/>
      <c r="CD206" s="704"/>
      <c r="CE206" s="704"/>
      <c r="CF206" s="704"/>
      <c r="CG206" s="704"/>
      <c r="CH206" s="704"/>
      <c r="CI206" s="704"/>
      <c r="CJ206" s="704"/>
      <c r="CK206" s="704"/>
      <c r="CL206" s="704"/>
      <c r="CM206" s="704"/>
      <c r="CN206" s="704"/>
      <c r="CO206" s="704"/>
      <c r="CP206" s="704"/>
      <c r="CQ206" s="704"/>
      <c r="CR206" s="704"/>
      <c r="CS206" s="704"/>
      <c r="CT206" s="704"/>
      <c r="CU206" s="704"/>
      <c r="CV206" s="704"/>
      <c r="CW206" s="704"/>
      <c r="CX206" s="704"/>
      <c r="CY206" s="704"/>
      <c r="CZ206" s="704"/>
      <c r="DA206" s="704"/>
      <c r="DB206" s="704"/>
      <c r="DC206" s="704"/>
      <c r="DD206" s="704"/>
      <c r="DE206" s="704"/>
      <c r="DF206" s="704"/>
      <c r="DG206" s="704"/>
      <c r="DH206" s="704"/>
      <c r="DI206" s="704"/>
      <c r="DJ206" s="704"/>
      <c r="DK206" s="704"/>
      <c r="DL206" s="704"/>
      <c r="DM206" s="704"/>
      <c r="DN206" s="704"/>
      <c r="DO206" s="704"/>
      <c r="DP206" s="704"/>
      <c r="DQ206" s="704"/>
      <c r="DR206" s="704"/>
      <c r="DS206" s="704"/>
      <c r="DT206" s="704"/>
      <c r="DU206" s="704"/>
      <c r="DV206" s="704"/>
      <c r="DW206" s="704"/>
      <c r="DX206" s="704"/>
      <c r="DY206" s="704"/>
      <c r="DZ206" s="704"/>
      <c r="EA206" s="704"/>
      <c r="EB206" s="704"/>
      <c r="EC206" s="704"/>
      <c r="ED206" s="704"/>
      <c r="EE206" s="704"/>
      <c r="EF206" s="704"/>
      <c r="EG206" s="704"/>
      <c r="EH206" s="704"/>
      <c r="EI206" s="704"/>
      <c r="EJ206" s="704"/>
      <c r="EK206" s="704"/>
      <c r="EL206" s="704"/>
      <c r="EM206" s="704"/>
      <c r="EN206" s="704"/>
      <c r="EO206" s="704"/>
      <c r="EP206" s="704"/>
      <c r="EQ206" s="704"/>
      <c r="ER206" s="704"/>
      <c r="ES206" s="704"/>
      <c r="ET206" s="704"/>
      <c r="EU206" s="704"/>
      <c r="EV206" s="704"/>
      <c r="EW206" s="704"/>
      <c r="EX206" s="704"/>
      <c r="EY206" s="704"/>
      <c r="EZ206" s="704"/>
      <c r="FA206" s="704"/>
      <c r="FB206" s="704"/>
      <c r="FC206" s="704"/>
      <c r="FD206" s="704"/>
      <c r="FE206" s="704"/>
      <c r="FF206" s="704"/>
      <c r="FG206" s="704"/>
      <c r="FH206" s="705"/>
      <c r="FI206" s="704"/>
      <c r="FJ206" s="704"/>
      <c r="FK206" s="705"/>
      <c r="FL206" s="705"/>
      <c r="FM206" s="705"/>
      <c r="FN206" s="705"/>
      <c r="FO206" s="705"/>
      <c r="FP206" s="705"/>
      <c r="FQ206" s="705"/>
      <c r="FR206" s="705"/>
      <c r="FS206" s="705"/>
      <c r="FT206" s="705"/>
      <c r="FU206" s="705"/>
      <c r="FV206" s="705"/>
      <c r="FW206" s="705"/>
      <c r="FX206" s="705"/>
      <c r="FY206" s="705"/>
      <c r="FZ206" s="705"/>
      <c r="GA206" s="705"/>
      <c r="GB206" s="705"/>
      <c r="GC206" s="705"/>
      <c r="GD206" s="705"/>
      <c r="GE206" s="705"/>
      <c r="GF206" s="705"/>
      <c r="GG206" s="705"/>
      <c r="GH206" s="705"/>
      <c r="GI206" s="705"/>
      <c r="GJ206" s="705"/>
      <c r="GK206" s="705"/>
      <c r="GL206" s="705"/>
      <c r="GM206" s="705"/>
      <c r="GN206" s="706"/>
      <c r="GO206" s="704"/>
      <c r="GP206" s="746"/>
      <c r="GQ206" s="704"/>
      <c r="GR206" s="704"/>
      <c r="GS206" s="704"/>
      <c r="GT206" s="704"/>
      <c r="GU206" s="704"/>
      <c r="GV206" s="704"/>
      <c r="GW206" s="704"/>
      <c r="GX206" s="704"/>
      <c r="GY206" s="704"/>
      <c r="GZ206" s="704"/>
      <c r="HA206" s="704"/>
      <c r="HB206" s="704"/>
      <c r="HC206" s="704"/>
      <c r="HD206" s="704"/>
      <c r="HE206" s="704"/>
      <c r="HF206" s="704"/>
      <c r="HG206" s="704"/>
      <c r="HH206" s="704"/>
      <c r="HI206" s="704"/>
      <c r="HJ206" s="704"/>
      <c r="HK206" s="704"/>
      <c r="HL206" s="704"/>
      <c r="HM206" s="704"/>
      <c r="HN206" s="704"/>
      <c r="HO206" s="704"/>
      <c r="HP206" s="704"/>
      <c r="HQ206" s="704"/>
      <c r="HR206" s="704"/>
      <c r="HS206" s="704"/>
      <c r="HT206" s="704"/>
      <c r="HU206" s="704"/>
      <c r="HV206" s="704"/>
      <c r="HW206" s="704"/>
      <c r="HX206" s="704"/>
      <c r="HY206" s="704"/>
      <c r="HZ206" s="704"/>
      <c r="IA206" s="706"/>
      <c r="IB206" s="706"/>
      <c r="IC206" s="706"/>
      <c r="ID206" s="706"/>
      <c r="IE206" s="706"/>
      <c r="IF206" s="706"/>
      <c r="IG206" s="706"/>
      <c r="IH206" s="706"/>
      <c r="II206" s="706"/>
      <c r="IJ206" s="706"/>
      <c r="IK206" s="706"/>
      <c r="IL206" s="706"/>
      <c r="IM206" s="706"/>
      <c r="IN206" s="706"/>
      <c r="IO206" s="706"/>
      <c r="IP206" s="706"/>
      <c r="IQ206" s="706"/>
      <c r="IR206" s="706"/>
      <c r="IS206" s="706"/>
      <c r="IT206" s="706"/>
      <c r="IU206" s="706"/>
      <c r="IV206" s="704"/>
      <c r="IW206" s="704"/>
      <c r="IX206" s="704"/>
      <c r="IY206" s="704"/>
      <c r="IZ206" s="704"/>
      <c r="JA206" s="706"/>
      <c r="JB206" s="706"/>
      <c r="JC206" s="706"/>
      <c r="JD206" s="706"/>
      <c r="JE206" s="706"/>
      <c r="JF206" s="706"/>
      <c r="JG206" s="706"/>
      <c r="JH206" s="706"/>
      <c r="JI206" s="706"/>
      <c r="JJ206" s="706"/>
      <c r="JK206" s="706"/>
      <c r="JL206" s="706"/>
      <c r="JM206" s="706"/>
      <c r="JN206" s="706"/>
    </row>
    <row r="207" spans="1:274" s="878" customFormat="1" ht="23.1" customHeight="1" x14ac:dyDescent="0.25">
      <c r="A207" s="691">
        <v>43</v>
      </c>
      <c r="B207" s="693" t="s">
        <v>1154</v>
      </c>
      <c r="C207" s="696">
        <v>212</v>
      </c>
      <c r="D207" s="697">
        <v>536</v>
      </c>
      <c r="E207" s="707">
        <v>3</v>
      </c>
      <c r="F207" s="699" t="s">
        <v>1123</v>
      </c>
      <c r="G207" s="715" t="s">
        <v>1186</v>
      </c>
      <c r="H207" s="751" t="s">
        <v>1112</v>
      </c>
      <c r="I207" s="752" t="s">
        <v>1113</v>
      </c>
      <c r="J207" s="753" t="s">
        <v>1139</v>
      </c>
      <c r="K207" s="753" t="s">
        <v>1115</v>
      </c>
      <c r="L207" s="753" t="s">
        <v>1124</v>
      </c>
      <c r="M207" s="753" t="s">
        <v>1140</v>
      </c>
      <c r="N207" s="753" t="s">
        <v>1155</v>
      </c>
      <c r="O207" s="753" t="s">
        <v>1155</v>
      </c>
      <c r="P207" s="773" t="s">
        <v>1490</v>
      </c>
      <c r="Q207" s="765" t="s">
        <v>1120</v>
      </c>
      <c r="R207" s="765" t="s">
        <v>1120</v>
      </c>
      <c r="S207" s="755">
        <v>1</v>
      </c>
      <c r="T207" s="769">
        <v>1.3</v>
      </c>
      <c r="U207" s="757">
        <v>41456</v>
      </c>
      <c r="V207" s="758">
        <v>41791</v>
      </c>
      <c r="W207" s="874">
        <v>5</v>
      </c>
      <c r="X207" s="875">
        <v>46000</v>
      </c>
      <c r="Y207" s="875"/>
      <c r="Z207" s="875">
        <f t="shared" si="12"/>
        <v>46000</v>
      </c>
      <c r="AA207" s="702"/>
      <c r="AB207" s="702"/>
      <c r="AC207" s="702"/>
      <c r="AD207" s="702"/>
      <c r="AE207" s="702">
        <v>20000</v>
      </c>
      <c r="AF207" s="702">
        <v>26000</v>
      </c>
      <c r="AG207" s="702"/>
      <c r="AH207" s="702"/>
      <c r="AI207" s="691"/>
      <c r="AJ207" s="691"/>
      <c r="AK207" s="691"/>
      <c r="AL207" s="691"/>
      <c r="AM207" s="868">
        <f t="shared" si="13"/>
        <v>46000</v>
      </c>
      <c r="AN207" s="868">
        <f t="shared" si="14"/>
        <v>0</v>
      </c>
      <c r="AO207" s="760"/>
      <c r="AP207" s="868"/>
      <c r="AQ207" s="706"/>
      <c r="AR207" s="704"/>
      <c r="AS207" s="704"/>
      <c r="AT207" s="704"/>
      <c r="AU207" s="704"/>
      <c r="AV207" s="704"/>
      <c r="AW207" s="704"/>
      <c r="AX207" s="704"/>
      <c r="AY207" s="704"/>
      <c r="AZ207" s="704"/>
      <c r="BA207" s="704"/>
      <c r="BB207" s="704"/>
      <c r="BC207" s="704"/>
      <c r="BD207" s="704"/>
      <c r="BE207" s="704"/>
      <c r="BF207" s="704"/>
      <c r="BG207" s="704"/>
      <c r="BH207" s="704"/>
      <c r="BI207" s="704"/>
      <c r="BJ207" s="704"/>
      <c r="BK207" s="704"/>
      <c r="BL207" s="704"/>
      <c r="BM207" s="704"/>
      <c r="BN207" s="704"/>
      <c r="BO207" s="704"/>
      <c r="BP207" s="704"/>
      <c r="BQ207" s="704"/>
      <c r="BR207" s="704"/>
      <c r="BS207" s="704"/>
      <c r="BT207" s="704"/>
      <c r="BU207" s="704"/>
      <c r="BV207" s="704"/>
      <c r="BW207" s="704"/>
      <c r="BX207" s="704"/>
      <c r="BY207" s="704"/>
      <c r="BZ207" s="704"/>
      <c r="CA207" s="704"/>
      <c r="CB207" s="704"/>
      <c r="CC207" s="704"/>
      <c r="CD207" s="704"/>
      <c r="CE207" s="704"/>
      <c r="CF207" s="704"/>
      <c r="CG207" s="704"/>
      <c r="CH207" s="704"/>
      <c r="CI207" s="704"/>
      <c r="CJ207" s="704"/>
      <c r="CK207" s="704"/>
      <c r="CL207" s="704"/>
      <c r="CM207" s="704"/>
      <c r="CN207" s="704"/>
      <c r="CO207" s="704"/>
      <c r="CP207" s="704"/>
      <c r="CQ207" s="704"/>
      <c r="CR207" s="704"/>
      <c r="CS207" s="704"/>
      <c r="CT207" s="704"/>
      <c r="CU207" s="704"/>
      <c r="CV207" s="704"/>
      <c r="CW207" s="704"/>
      <c r="CX207" s="704"/>
      <c r="CY207" s="704"/>
      <c r="CZ207" s="704"/>
      <c r="DA207" s="704"/>
      <c r="DB207" s="704"/>
      <c r="DC207" s="704"/>
      <c r="DD207" s="704"/>
      <c r="DE207" s="704"/>
      <c r="DF207" s="704"/>
      <c r="DG207" s="704"/>
      <c r="DH207" s="704"/>
      <c r="DI207" s="704"/>
      <c r="DJ207" s="704"/>
      <c r="DK207" s="704"/>
      <c r="DL207" s="704"/>
      <c r="DM207" s="704"/>
      <c r="DN207" s="704"/>
      <c r="DO207" s="704"/>
      <c r="DP207" s="704"/>
      <c r="DQ207" s="704"/>
      <c r="DR207" s="704"/>
      <c r="DS207" s="704"/>
      <c r="DT207" s="704"/>
      <c r="DU207" s="704"/>
      <c r="DV207" s="704"/>
      <c r="DW207" s="704"/>
      <c r="DX207" s="704"/>
      <c r="DY207" s="704"/>
      <c r="DZ207" s="704"/>
      <c r="EA207" s="704"/>
      <c r="EB207" s="704"/>
      <c r="EC207" s="704"/>
      <c r="ED207" s="704"/>
      <c r="EE207" s="704"/>
      <c r="EF207" s="704"/>
      <c r="EG207" s="704"/>
      <c r="EH207" s="704"/>
      <c r="EI207" s="704"/>
      <c r="EJ207" s="704"/>
      <c r="EK207" s="704"/>
      <c r="EL207" s="704"/>
      <c r="EM207" s="704"/>
      <c r="EN207" s="704"/>
      <c r="EO207" s="704"/>
      <c r="EP207" s="704"/>
      <c r="EQ207" s="704"/>
      <c r="ER207" s="704"/>
      <c r="ES207" s="704"/>
      <c r="ET207" s="704"/>
      <c r="EU207" s="704"/>
      <c r="EV207" s="704"/>
      <c r="EW207" s="704"/>
      <c r="EX207" s="704"/>
      <c r="EY207" s="704"/>
      <c r="EZ207" s="704"/>
      <c r="FA207" s="704"/>
      <c r="FB207" s="704"/>
      <c r="FC207" s="704"/>
      <c r="FD207" s="704"/>
      <c r="FE207" s="704"/>
      <c r="FF207" s="704"/>
      <c r="FG207" s="704"/>
      <c r="FH207" s="705"/>
      <c r="FI207" s="704"/>
      <c r="FJ207" s="704"/>
      <c r="FK207" s="705"/>
      <c r="FL207" s="705"/>
      <c r="FM207" s="705"/>
      <c r="FN207" s="705"/>
      <c r="FO207" s="705"/>
      <c r="FP207" s="705"/>
      <c r="FQ207" s="705"/>
      <c r="FR207" s="705"/>
      <c r="FS207" s="705"/>
      <c r="FT207" s="705"/>
      <c r="FU207" s="705"/>
      <c r="FV207" s="705"/>
      <c r="FW207" s="705"/>
      <c r="FX207" s="705"/>
      <c r="FY207" s="705"/>
      <c r="FZ207" s="705"/>
      <c r="GA207" s="705"/>
      <c r="GB207" s="705"/>
      <c r="GC207" s="705"/>
      <c r="GD207" s="705"/>
      <c r="GE207" s="705"/>
      <c r="GF207" s="705"/>
      <c r="GG207" s="705"/>
      <c r="GH207" s="705"/>
      <c r="GI207" s="705"/>
      <c r="GJ207" s="705"/>
      <c r="GK207" s="705"/>
      <c r="GL207" s="705"/>
      <c r="GM207" s="705"/>
      <c r="GN207" s="706"/>
      <c r="GO207" s="704"/>
      <c r="GP207" s="746"/>
      <c r="GQ207" s="704"/>
      <c r="GR207" s="704"/>
      <c r="GS207" s="704"/>
      <c r="GT207" s="704"/>
      <c r="GU207" s="704"/>
      <c r="GV207" s="704"/>
      <c r="GW207" s="704"/>
      <c r="GX207" s="704"/>
      <c r="GY207" s="704"/>
      <c r="GZ207" s="704"/>
      <c r="HA207" s="704"/>
      <c r="HB207" s="704"/>
      <c r="HC207" s="704"/>
      <c r="HD207" s="704"/>
      <c r="HE207" s="704"/>
      <c r="HF207" s="704"/>
      <c r="HG207" s="704"/>
      <c r="HH207" s="704"/>
      <c r="HI207" s="704"/>
      <c r="HJ207" s="704"/>
      <c r="HK207" s="704"/>
      <c r="HL207" s="704"/>
      <c r="HM207" s="704"/>
      <c r="HN207" s="704"/>
      <c r="HO207" s="704"/>
      <c r="HP207" s="704"/>
      <c r="HQ207" s="704"/>
      <c r="HR207" s="704"/>
      <c r="HS207" s="704"/>
      <c r="HT207" s="704"/>
      <c r="HU207" s="704"/>
      <c r="HV207" s="704"/>
      <c r="HW207" s="704"/>
      <c r="HX207" s="704"/>
      <c r="HY207" s="704"/>
      <c r="HZ207" s="704"/>
      <c r="IA207" s="706"/>
      <c r="IB207" s="706"/>
      <c r="IC207" s="706"/>
      <c r="ID207" s="706"/>
      <c r="IE207" s="706"/>
      <c r="IF207" s="706"/>
      <c r="IG207" s="706"/>
      <c r="IH207" s="706"/>
      <c r="II207" s="706"/>
      <c r="IJ207" s="706"/>
      <c r="IK207" s="706"/>
      <c r="IL207" s="706"/>
      <c r="IM207" s="706"/>
      <c r="IN207" s="706"/>
      <c r="IO207" s="706"/>
      <c r="IP207" s="706"/>
      <c r="IQ207" s="706"/>
      <c r="IR207" s="706"/>
      <c r="IS207" s="706"/>
      <c r="IT207" s="706"/>
      <c r="IU207" s="706"/>
      <c r="IV207" s="704"/>
      <c r="IW207" s="704"/>
      <c r="IX207" s="704"/>
      <c r="IY207" s="704"/>
      <c r="IZ207" s="704"/>
      <c r="JI207" s="706"/>
      <c r="JJ207" s="706"/>
      <c r="JK207" s="706"/>
      <c r="JL207" s="706"/>
      <c r="JM207" s="706"/>
      <c r="JN207" s="706"/>
    </row>
    <row r="208" spans="1:274" s="878" customFormat="1" ht="22.5" customHeight="1" x14ac:dyDescent="0.25">
      <c r="A208" s="691">
        <v>44</v>
      </c>
      <c r="B208" s="693" t="s">
        <v>1154</v>
      </c>
      <c r="C208" s="696">
        <v>212</v>
      </c>
      <c r="D208" s="697">
        <v>544</v>
      </c>
      <c r="E208" s="707">
        <v>1</v>
      </c>
      <c r="F208" s="699" t="s">
        <v>1125</v>
      </c>
      <c r="G208" s="715" t="s">
        <v>1491</v>
      </c>
      <c r="H208" s="751" t="s">
        <v>1112</v>
      </c>
      <c r="I208" s="752" t="s">
        <v>1113</v>
      </c>
      <c r="J208" s="753" t="s">
        <v>1139</v>
      </c>
      <c r="K208" s="753" t="s">
        <v>1115</v>
      </c>
      <c r="L208" s="753" t="s">
        <v>1124</v>
      </c>
      <c r="M208" s="753" t="s">
        <v>1140</v>
      </c>
      <c r="N208" s="753" t="s">
        <v>1155</v>
      </c>
      <c r="O208" s="753" t="s">
        <v>1155</v>
      </c>
      <c r="P208" s="773" t="s">
        <v>1490</v>
      </c>
      <c r="Q208" s="765" t="s">
        <v>1120</v>
      </c>
      <c r="R208" s="765" t="s">
        <v>1120</v>
      </c>
      <c r="S208" s="755">
        <v>1</v>
      </c>
      <c r="T208" s="769">
        <v>1.3</v>
      </c>
      <c r="U208" s="757">
        <v>41456</v>
      </c>
      <c r="V208" s="758">
        <v>41791</v>
      </c>
      <c r="W208" s="874">
        <v>7</v>
      </c>
      <c r="X208" s="875">
        <v>0</v>
      </c>
      <c r="Y208" s="875">
        <v>120000</v>
      </c>
      <c r="Z208" s="875">
        <f t="shared" si="12"/>
        <v>120000</v>
      </c>
      <c r="AA208" s="702"/>
      <c r="AB208" s="702"/>
      <c r="AC208" s="702">
        <v>120000</v>
      </c>
      <c r="AD208" s="702"/>
      <c r="AE208" s="702"/>
      <c r="AF208" s="702"/>
      <c r="AG208" s="702"/>
      <c r="AH208" s="702"/>
      <c r="AI208" s="691"/>
      <c r="AJ208" s="691"/>
      <c r="AK208" s="691"/>
      <c r="AL208" s="691"/>
      <c r="AM208" s="868">
        <f t="shared" si="13"/>
        <v>120000</v>
      </c>
      <c r="AN208" s="868">
        <f t="shared" si="14"/>
        <v>0</v>
      </c>
      <c r="AO208" s="760"/>
      <c r="AP208" s="868"/>
      <c r="AQ208" s="706"/>
      <c r="AR208" s="704"/>
      <c r="AS208" s="704"/>
      <c r="AT208" s="704"/>
      <c r="AU208" s="704"/>
      <c r="AV208" s="704"/>
      <c r="AW208" s="704"/>
      <c r="AX208" s="704"/>
      <c r="AY208" s="704"/>
      <c r="AZ208" s="704"/>
      <c r="BA208" s="704"/>
      <c r="BB208" s="704"/>
      <c r="BC208" s="704"/>
      <c r="BD208" s="704"/>
      <c r="BE208" s="704"/>
      <c r="BF208" s="704"/>
      <c r="BG208" s="704"/>
      <c r="BH208" s="704"/>
      <c r="BI208" s="704"/>
      <c r="BJ208" s="704"/>
      <c r="BK208" s="704"/>
      <c r="BL208" s="704"/>
      <c r="BM208" s="704"/>
      <c r="BN208" s="704"/>
      <c r="BO208" s="704"/>
      <c r="BP208" s="704"/>
      <c r="BQ208" s="704"/>
      <c r="BR208" s="704"/>
      <c r="BS208" s="704"/>
      <c r="BT208" s="704"/>
      <c r="BU208" s="704"/>
      <c r="BV208" s="704"/>
      <c r="BW208" s="704"/>
      <c r="BX208" s="704"/>
      <c r="BY208" s="704"/>
      <c r="BZ208" s="704"/>
      <c r="CA208" s="704"/>
      <c r="CB208" s="704"/>
      <c r="CC208" s="704"/>
      <c r="CD208" s="704"/>
      <c r="CE208" s="704"/>
      <c r="CF208" s="704"/>
      <c r="CG208" s="704"/>
      <c r="CH208" s="704"/>
      <c r="CI208" s="704"/>
      <c r="CJ208" s="704"/>
      <c r="CK208" s="704"/>
      <c r="CL208" s="704"/>
      <c r="CM208" s="704"/>
      <c r="CN208" s="704"/>
      <c r="CO208" s="704"/>
      <c r="CP208" s="704"/>
      <c r="CQ208" s="704"/>
      <c r="CR208" s="704"/>
      <c r="CS208" s="704"/>
      <c r="CT208" s="704"/>
      <c r="CU208" s="704"/>
      <c r="CV208" s="704"/>
      <c r="CW208" s="704"/>
      <c r="CX208" s="704"/>
      <c r="CY208" s="704"/>
      <c r="CZ208" s="704"/>
      <c r="DA208" s="704"/>
      <c r="DB208" s="704"/>
      <c r="DC208" s="704"/>
      <c r="DD208" s="704"/>
      <c r="DE208" s="704"/>
      <c r="DF208" s="704"/>
      <c r="DG208" s="704"/>
      <c r="DH208" s="704"/>
      <c r="DI208" s="704"/>
      <c r="DJ208" s="704"/>
      <c r="DK208" s="704"/>
      <c r="DL208" s="704"/>
      <c r="DM208" s="704"/>
      <c r="DN208" s="704"/>
      <c r="DO208" s="704"/>
      <c r="DP208" s="704"/>
      <c r="DQ208" s="704"/>
      <c r="DR208" s="704"/>
      <c r="DS208" s="704"/>
      <c r="DT208" s="704"/>
      <c r="DU208" s="704"/>
      <c r="DV208" s="704"/>
      <c r="DW208" s="704"/>
      <c r="DX208" s="704"/>
      <c r="DY208" s="704"/>
      <c r="DZ208" s="704"/>
      <c r="EA208" s="704"/>
      <c r="EB208" s="704"/>
      <c r="EC208" s="704"/>
      <c r="ED208" s="704"/>
      <c r="EE208" s="704"/>
      <c r="EF208" s="704"/>
      <c r="EG208" s="704"/>
      <c r="EH208" s="704"/>
      <c r="EI208" s="704"/>
      <c r="EJ208" s="704"/>
      <c r="EK208" s="704"/>
      <c r="EL208" s="704"/>
      <c r="EM208" s="704"/>
      <c r="EN208" s="704"/>
      <c r="EO208" s="704"/>
      <c r="EP208" s="704"/>
      <c r="EQ208" s="704"/>
      <c r="ER208" s="704"/>
      <c r="ES208" s="704"/>
      <c r="ET208" s="704"/>
      <c r="EU208" s="704"/>
      <c r="EV208" s="704"/>
      <c r="EW208" s="704"/>
      <c r="EX208" s="704"/>
      <c r="EY208" s="704"/>
      <c r="EZ208" s="704"/>
      <c r="FA208" s="704"/>
      <c r="FB208" s="704"/>
      <c r="FC208" s="704"/>
      <c r="FD208" s="704"/>
      <c r="FE208" s="704"/>
      <c r="FF208" s="704"/>
      <c r="FG208" s="704"/>
      <c r="FH208" s="705"/>
      <c r="FI208" s="704"/>
      <c r="FJ208" s="704"/>
      <c r="FK208" s="705"/>
      <c r="FL208" s="705"/>
      <c r="FM208" s="705"/>
      <c r="FN208" s="705"/>
      <c r="FO208" s="705"/>
      <c r="FP208" s="705"/>
      <c r="FQ208" s="705"/>
      <c r="FR208" s="705"/>
      <c r="FS208" s="705"/>
      <c r="FT208" s="705"/>
      <c r="FU208" s="705"/>
      <c r="FV208" s="705"/>
      <c r="FW208" s="705"/>
      <c r="FX208" s="705"/>
      <c r="FY208" s="705"/>
      <c r="FZ208" s="705"/>
      <c r="GA208" s="705"/>
      <c r="GB208" s="705"/>
      <c r="GC208" s="705"/>
      <c r="GD208" s="705"/>
      <c r="GE208" s="705"/>
      <c r="GF208" s="705"/>
      <c r="GG208" s="705"/>
      <c r="GH208" s="705"/>
      <c r="GI208" s="705"/>
      <c r="GJ208" s="705"/>
      <c r="GK208" s="705"/>
      <c r="GL208" s="705"/>
      <c r="GM208" s="705"/>
      <c r="GN208" s="706"/>
      <c r="GO208" s="704"/>
      <c r="GP208" s="746"/>
      <c r="GQ208" s="704"/>
      <c r="GR208" s="704"/>
      <c r="GS208" s="704"/>
      <c r="GT208" s="704"/>
      <c r="GU208" s="704"/>
      <c r="GV208" s="704"/>
      <c r="GW208" s="704"/>
      <c r="GX208" s="704"/>
      <c r="GY208" s="704"/>
      <c r="GZ208" s="704"/>
      <c r="HA208" s="704"/>
      <c r="HB208" s="704"/>
      <c r="HC208" s="704"/>
      <c r="HD208" s="704"/>
      <c r="HE208" s="704"/>
      <c r="HF208" s="704"/>
      <c r="HG208" s="704"/>
      <c r="HH208" s="704"/>
      <c r="HI208" s="704"/>
      <c r="HJ208" s="704"/>
      <c r="HK208" s="704"/>
      <c r="HL208" s="704"/>
      <c r="HM208" s="704"/>
      <c r="HN208" s="704"/>
      <c r="HO208" s="704"/>
      <c r="HP208" s="704"/>
      <c r="HQ208" s="704"/>
      <c r="HR208" s="704"/>
      <c r="HS208" s="704"/>
      <c r="HT208" s="704"/>
      <c r="HU208" s="704"/>
      <c r="HV208" s="704"/>
      <c r="HW208" s="704"/>
      <c r="HX208" s="704"/>
      <c r="HY208" s="704"/>
      <c r="HZ208" s="704"/>
      <c r="IA208" s="704"/>
      <c r="IB208" s="704"/>
      <c r="IC208" s="704"/>
      <c r="ID208" s="704"/>
      <c r="IE208" s="704"/>
      <c r="IF208" s="704"/>
      <c r="IG208" s="704"/>
      <c r="IH208" s="704"/>
      <c r="II208" s="704"/>
      <c r="IJ208" s="704"/>
      <c r="IK208" s="704"/>
      <c r="IL208" s="704"/>
      <c r="IM208" s="704"/>
      <c r="IN208" s="704"/>
      <c r="IO208" s="704"/>
      <c r="IP208" s="704"/>
      <c r="IQ208" s="704"/>
      <c r="IR208" s="704"/>
      <c r="IS208" s="704"/>
      <c r="IT208" s="704"/>
      <c r="IU208" s="704"/>
      <c r="IV208" s="704"/>
      <c r="IW208" s="704"/>
      <c r="IX208" s="704"/>
      <c r="IY208" s="704"/>
      <c r="IZ208" s="704"/>
      <c r="JI208" s="706"/>
      <c r="JJ208" s="706"/>
      <c r="JK208" s="706"/>
      <c r="JL208" s="706"/>
      <c r="JM208" s="706"/>
      <c r="JN208" s="706"/>
    </row>
    <row r="209" spans="1:274" s="878" customFormat="1" ht="23.1" customHeight="1" x14ac:dyDescent="0.25">
      <c r="A209" s="691">
        <v>45</v>
      </c>
      <c r="B209" s="693" t="s">
        <v>1154</v>
      </c>
      <c r="C209" s="696">
        <v>212</v>
      </c>
      <c r="D209" s="697">
        <v>544</v>
      </c>
      <c r="E209" s="707">
        <v>2</v>
      </c>
      <c r="F209" s="699" t="s">
        <v>1125</v>
      </c>
      <c r="G209" s="715" t="s">
        <v>1126</v>
      </c>
      <c r="H209" s="751" t="s">
        <v>1112</v>
      </c>
      <c r="I209" s="752" t="s">
        <v>1113</v>
      </c>
      <c r="J209" s="753" t="s">
        <v>1139</v>
      </c>
      <c r="K209" s="753" t="s">
        <v>1115</v>
      </c>
      <c r="L209" s="753" t="s">
        <v>1124</v>
      </c>
      <c r="M209" s="753" t="s">
        <v>1140</v>
      </c>
      <c r="N209" s="753" t="s">
        <v>1155</v>
      </c>
      <c r="O209" s="753" t="s">
        <v>1155</v>
      </c>
      <c r="P209" s="773" t="s">
        <v>1183</v>
      </c>
      <c r="Q209" s="765" t="s">
        <v>1120</v>
      </c>
      <c r="R209" s="765" t="s">
        <v>1120</v>
      </c>
      <c r="S209" s="755">
        <v>1</v>
      </c>
      <c r="T209" s="769">
        <v>1.3</v>
      </c>
      <c r="U209" s="757">
        <v>41456</v>
      </c>
      <c r="V209" s="758">
        <v>41791</v>
      </c>
      <c r="W209" s="874">
        <v>7</v>
      </c>
      <c r="X209" s="875">
        <v>59200</v>
      </c>
      <c r="Y209" s="875"/>
      <c r="Z209" s="875">
        <f t="shared" si="12"/>
        <v>59200</v>
      </c>
      <c r="AA209" s="702"/>
      <c r="AB209" s="702"/>
      <c r="AC209" s="702"/>
      <c r="AD209" s="702">
        <v>59200</v>
      </c>
      <c r="AE209" s="702"/>
      <c r="AF209" s="702"/>
      <c r="AG209" s="702"/>
      <c r="AH209" s="702"/>
      <c r="AI209" s="691"/>
      <c r="AJ209" s="691"/>
      <c r="AK209" s="691"/>
      <c r="AL209" s="691"/>
      <c r="AM209" s="868">
        <f t="shared" si="13"/>
        <v>59200</v>
      </c>
      <c r="AN209" s="868">
        <f t="shared" si="14"/>
        <v>0</v>
      </c>
      <c r="AO209" s="760"/>
      <c r="AP209" s="868"/>
      <c r="AQ209" s="706"/>
      <c r="AR209" s="704"/>
      <c r="AS209" s="704"/>
      <c r="AT209" s="704"/>
      <c r="AU209" s="704"/>
      <c r="AV209" s="704"/>
      <c r="AW209" s="704"/>
      <c r="AX209" s="704"/>
      <c r="AY209" s="704"/>
      <c r="AZ209" s="704"/>
      <c r="BA209" s="704"/>
      <c r="BB209" s="704"/>
      <c r="BC209" s="704"/>
      <c r="BD209" s="704"/>
      <c r="BE209" s="704"/>
      <c r="BF209" s="704"/>
      <c r="BG209" s="704"/>
      <c r="BH209" s="704"/>
      <c r="BI209" s="704"/>
      <c r="BJ209" s="704"/>
      <c r="BK209" s="704"/>
      <c r="BL209" s="704"/>
      <c r="BM209" s="704"/>
      <c r="BN209" s="704"/>
      <c r="BO209" s="704"/>
      <c r="BP209" s="704"/>
      <c r="BQ209" s="704"/>
      <c r="BR209" s="704"/>
      <c r="BS209" s="704"/>
      <c r="BT209" s="704"/>
      <c r="BU209" s="704"/>
      <c r="BV209" s="704"/>
      <c r="BW209" s="704"/>
      <c r="BX209" s="704"/>
      <c r="BY209" s="704"/>
      <c r="BZ209" s="704"/>
      <c r="CA209" s="704"/>
      <c r="CB209" s="704"/>
      <c r="CC209" s="704"/>
      <c r="CD209" s="704"/>
      <c r="CE209" s="704"/>
      <c r="CF209" s="704"/>
      <c r="CG209" s="704"/>
      <c r="CH209" s="704"/>
      <c r="CI209" s="704"/>
      <c r="CJ209" s="704"/>
      <c r="CK209" s="704"/>
      <c r="CL209" s="704"/>
      <c r="CM209" s="704"/>
      <c r="CN209" s="704"/>
      <c r="CO209" s="704"/>
      <c r="CP209" s="704"/>
      <c r="CQ209" s="704"/>
      <c r="CR209" s="704"/>
      <c r="CS209" s="704"/>
      <c r="CT209" s="704"/>
      <c r="CU209" s="704"/>
      <c r="CV209" s="704"/>
      <c r="CW209" s="704"/>
      <c r="CX209" s="704"/>
      <c r="CY209" s="704"/>
      <c r="CZ209" s="704"/>
      <c r="DA209" s="704"/>
      <c r="DB209" s="704"/>
      <c r="DC209" s="704"/>
      <c r="DD209" s="704"/>
      <c r="DE209" s="704"/>
      <c r="DF209" s="704"/>
      <c r="DG209" s="704"/>
      <c r="DH209" s="704"/>
      <c r="DI209" s="704"/>
      <c r="DJ209" s="704"/>
      <c r="DK209" s="704"/>
      <c r="DL209" s="704"/>
      <c r="DM209" s="704"/>
      <c r="DN209" s="704"/>
      <c r="DO209" s="704"/>
      <c r="DP209" s="704"/>
      <c r="DQ209" s="704"/>
      <c r="DR209" s="704"/>
      <c r="DS209" s="704"/>
      <c r="DT209" s="704"/>
      <c r="DU209" s="704"/>
      <c r="DV209" s="704"/>
      <c r="DW209" s="704"/>
      <c r="DX209" s="704"/>
      <c r="DY209" s="704"/>
      <c r="DZ209" s="704"/>
      <c r="EA209" s="704"/>
      <c r="EB209" s="704"/>
      <c r="EC209" s="704"/>
      <c r="ED209" s="704"/>
      <c r="EE209" s="704"/>
      <c r="EF209" s="704"/>
      <c r="EG209" s="704"/>
      <c r="EH209" s="704"/>
      <c r="EI209" s="704"/>
      <c r="EJ209" s="704"/>
      <c r="EK209" s="704"/>
      <c r="EL209" s="704"/>
      <c r="EM209" s="704"/>
      <c r="EN209" s="704"/>
      <c r="EO209" s="704"/>
      <c r="EP209" s="704"/>
      <c r="EQ209" s="704"/>
      <c r="ER209" s="704"/>
      <c r="ES209" s="704"/>
      <c r="ET209" s="704"/>
      <c r="EU209" s="704"/>
      <c r="EV209" s="704"/>
      <c r="EW209" s="704"/>
      <c r="EX209" s="704"/>
      <c r="EY209" s="704"/>
      <c r="EZ209" s="704"/>
      <c r="FA209" s="704"/>
      <c r="FB209" s="704"/>
      <c r="FC209" s="704"/>
      <c r="FD209" s="704"/>
      <c r="FE209" s="704"/>
      <c r="FF209" s="704"/>
      <c r="FG209" s="704"/>
      <c r="FH209" s="705"/>
      <c r="FI209" s="704"/>
      <c r="FJ209" s="704"/>
      <c r="FK209" s="705"/>
      <c r="FL209" s="705"/>
      <c r="FM209" s="705"/>
      <c r="FN209" s="705"/>
      <c r="FO209" s="705"/>
      <c r="FP209" s="705"/>
      <c r="FQ209" s="705"/>
      <c r="FR209" s="705"/>
      <c r="FS209" s="705"/>
      <c r="FT209" s="705"/>
      <c r="FU209" s="705"/>
      <c r="FV209" s="705"/>
      <c r="FW209" s="705"/>
      <c r="FX209" s="705"/>
      <c r="FY209" s="705"/>
      <c r="FZ209" s="705"/>
      <c r="GA209" s="705"/>
      <c r="GB209" s="705"/>
      <c r="GC209" s="705"/>
      <c r="GD209" s="705"/>
      <c r="GE209" s="705"/>
      <c r="GF209" s="705"/>
      <c r="GG209" s="705"/>
      <c r="GH209" s="705"/>
      <c r="GI209" s="705"/>
      <c r="GJ209" s="705"/>
      <c r="GK209" s="705"/>
      <c r="GL209" s="705"/>
      <c r="GM209" s="705"/>
      <c r="GN209" s="706"/>
      <c r="GO209" s="704"/>
      <c r="GP209" s="746"/>
      <c r="GQ209" s="704"/>
      <c r="GR209" s="704"/>
      <c r="GS209" s="704"/>
      <c r="GT209" s="704"/>
      <c r="GU209" s="704"/>
      <c r="GV209" s="704"/>
      <c r="GW209" s="704"/>
      <c r="GX209" s="704"/>
      <c r="GY209" s="704"/>
      <c r="GZ209" s="704"/>
      <c r="HA209" s="704"/>
      <c r="HB209" s="704"/>
      <c r="HC209" s="704"/>
      <c r="HD209" s="704"/>
      <c r="HE209" s="704"/>
      <c r="HF209" s="704"/>
      <c r="HG209" s="704"/>
      <c r="HH209" s="704"/>
      <c r="HI209" s="704"/>
      <c r="HJ209" s="704"/>
      <c r="HK209" s="704"/>
      <c r="HL209" s="704"/>
      <c r="HM209" s="704"/>
      <c r="HN209" s="704"/>
      <c r="HO209" s="704"/>
      <c r="HP209" s="704"/>
      <c r="HQ209" s="704"/>
      <c r="HR209" s="704"/>
      <c r="HS209" s="704"/>
      <c r="HT209" s="704"/>
      <c r="HU209" s="704"/>
      <c r="HV209" s="704"/>
      <c r="HW209" s="704"/>
      <c r="HX209" s="704"/>
      <c r="HY209" s="704"/>
      <c r="HZ209" s="704"/>
      <c r="IA209" s="704"/>
      <c r="IB209" s="704"/>
      <c r="IC209" s="704"/>
      <c r="ID209" s="704"/>
      <c r="IE209" s="704"/>
      <c r="IF209" s="704"/>
      <c r="IG209" s="704"/>
      <c r="IH209" s="704"/>
      <c r="II209" s="704"/>
      <c r="IJ209" s="704"/>
      <c r="IK209" s="704"/>
      <c r="IL209" s="704"/>
      <c r="IM209" s="704"/>
      <c r="IN209" s="704"/>
      <c r="IO209" s="704"/>
      <c r="IP209" s="704"/>
      <c r="IQ209" s="704"/>
      <c r="IR209" s="704"/>
      <c r="IS209" s="704"/>
      <c r="IT209" s="704"/>
      <c r="IU209" s="704"/>
      <c r="IV209" s="704"/>
      <c r="IW209" s="704"/>
      <c r="IX209" s="704"/>
      <c r="IY209" s="704"/>
      <c r="IZ209" s="704"/>
      <c r="JI209" s="706"/>
      <c r="JJ209" s="706"/>
      <c r="JK209" s="706"/>
      <c r="JL209" s="706"/>
      <c r="JM209" s="706"/>
      <c r="JN209" s="706"/>
    </row>
    <row r="210" spans="1:274" s="878" customFormat="1" ht="23.1" customHeight="1" x14ac:dyDescent="0.25">
      <c r="A210" s="691">
        <v>46</v>
      </c>
      <c r="B210" s="693" t="s">
        <v>1111</v>
      </c>
      <c r="C210" s="696">
        <v>213</v>
      </c>
      <c r="D210" s="697">
        <v>536</v>
      </c>
      <c r="E210" s="698">
        <v>0</v>
      </c>
      <c r="F210" s="699" t="s">
        <v>1123</v>
      </c>
      <c r="G210" s="699" t="s">
        <v>1475</v>
      </c>
      <c r="H210" s="767" t="s">
        <v>1112</v>
      </c>
      <c r="I210" s="752" t="s">
        <v>1113</v>
      </c>
      <c r="J210" s="753" t="s">
        <v>1114</v>
      </c>
      <c r="K210" s="753" t="s">
        <v>1115</v>
      </c>
      <c r="L210" s="753" t="s">
        <v>1124</v>
      </c>
      <c r="M210" s="753" t="s">
        <v>1117</v>
      </c>
      <c r="N210" s="753" t="s">
        <v>1118</v>
      </c>
      <c r="O210" s="753" t="s">
        <v>1118</v>
      </c>
      <c r="P210" s="911" t="s">
        <v>1119</v>
      </c>
      <c r="Q210" s="754" t="s">
        <v>1120</v>
      </c>
      <c r="R210" s="753" t="s">
        <v>1120</v>
      </c>
      <c r="S210" s="755">
        <v>4</v>
      </c>
      <c r="T210" s="756">
        <v>4.2</v>
      </c>
      <c r="U210" s="757">
        <v>41091</v>
      </c>
      <c r="V210" s="758">
        <v>41426</v>
      </c>
      <c r="W210" s="701">
        <v>5</v>
      </c>
      <c r="X210" s="875"/>
      <c r="Y210" s="876">
        <v>1500</v>
      </c>
      <c r="Z210" s="875">
        <f t="shared" si="12"/>
        <v>1500</v>
      </c>
      <c r="AA210" s="691"/>
      <c r="AB210" s="691"/>
      <c r="AC210" s="691"/>
      <c r="AD210" s="702">
        <v>1500</v>
      </c>
      <c r="AE210" s="691"/>
      <c r="AF210" s="691"/>
      <c r="AG210" s="691"/>
      <c r="AH210" s="691"/>
      <c r="AI210" s="691"/>
      <c r="AJ210" s="691"/>
      <c r="AK210" s="691"/>
      <c r="AL210" s="691"/>
      <c r="AM210" s="868">
        <f t="shared" si="13"/>
        <v>1500</v>
      </c>
      <c r="AN210" s="868">
        <f t="shared" si="14"/>
        <v>0</v>
      </c>
      <c r="AO210" s="691"/>
      <c r="AP210" s="868"/>
      <c r="AQ210" s="706"/>
      <c r="AR210" s="704"/>
      <c r="AS210" s="704"/>
      <c r="AT210" s="704"/>
      <c r="AU210" s="704"/>
      <c r="AV210" s="704"/>
      <c r="AW210" s="704"/>
      <c r="AX210" s="704"/>
      <c r="AY210" s="704"/>
      <c r="AZ210" s="704"/>
      <c r="BA210" s="704"/>
      <c r="BB210" s="704"/>
      <c r="BC210" s="704"/>
      <c r="BD210" s="704"/>
      <c r="BE210" s="704"/>
      <c r="BF210" s="704"/>
      <c r="BG210" s="704"/>
      <c r="BH210" s="704"/>
      <c r="BI210" s="704"/>
      <c r="BJ210" s="704"/>
      <c r="BK210" s="704"/>
      <c r="BL210" s="704"/>
      <c r="BM210" s="704"/>
      <c r="BN210" s="704"/>
      <c r="BO210" s="704"/>
      <c r="BP210" s="704"/>
      <c r="BQ210" s="704"/>
      <c r="BR210" s="704"/>
      <c r="BS210" s="704"/>
      <c r="BT210" s="704"/>
      <c r="BU210" s="704"/>
      <c r="BV210" s="704"/>
      <c r="BW210" s="704"/>
      <c r="BX210" s="704"/>
      <c r="BY210" s="704"/>
      <c r="BZ210" s="704"/>
      <c r="CA210" s="704"/>
      <c r="CB210" s="704"/>
      <c r="CC210" s="704"/>
      <c r="CD210" s="704"/>
      <c r="CE210" s="704"/>
      <c r="CF210" s="704"/>
      <c r="CG210" s="704"/>
      <c r="CH210" s="704"/>
      <c r="CI210" s="704"/>
      <c r="CJ210" s="704"/>
      <c r="CK210" s="704"/>
      <c r="CL210" s="704"/>
      <c r="CM210" s="704"/>
      <c r="CN210" s="704"/>
      <c r="CO210" s="704"/>
      <c r="CP210" s="704"/>
      <c r="CQ210" s="704"/>
      <c r="CR210" s="704"/>
      <c r="CS210" s="704"/>
      <c r="CT210" s="704"/>
      <c r="CU210" s="704"/>
      <c r="CV210" s="704"/>
      <c r="CW210" s="704"/>
      <c r="CX210" s="704"/>
      <c r="CY210" s="704"/>
      <c r="CZ210" s="704"/>
      <c r="DA210" s="704"/>
      <c r="DB210" s="704"/>
      <c r="DC210" s="704"/>
      <c r="DD210" s="704"/>
      <c r="DE210" s="704"/>
      <c r="DF210" s="704"/>
      <c r="DG210" s="704"/>
      <c r="DH210" s="704"/>
      <c r="DI210" s="704"/>
      <c r="DJ210" s="704"/>
      <c r="DK210" s="704"/>
      <c r="DL210" s="704"/>
      <c r="DM210" s="704"/>
      <c r="DN210" s="704"/>
      <c r="DO210" s="704"/>
      <c r="DP210" s="704"/>
      <c r="DQ210" s="704"/>
      <c r="DR210" s="704"/>
      <c r="DS210" s="704"/>
      <c r="DT210" s="704"/>
      <c r="DU210" s="704"/>
      <c r="DV210" s="704"/>
      <c r="DW210" s="704"/>
      <c r="DX210" s="704"/>
      <c r="DY210" s="704"/>
      <c r="DZ210" s="704"/>
      <c r="EA210" s="704"/>
      <c r="EB210" s="704"/>
      <c r="EC210" s="704"/>
      <c r="ED210" s="704"/>
      <c r="EE210" s="704"/>
      <c r="EF210" s="704"/>
      <c r="EG210" s="704"/>
      <c r="EH210" s="704"/>
      <c r="EI210" s="704"/>
      <c r="EJ210" s="704"/>
      <c r="EK210" s="704"/>
      <c r="EL210" s="704"/>
      <c r="EM210" s="704"/>
      <c r="EN210" s="704"/>
      <c r="EO210" s="704"/>
      <c r="EP210" s="704"/>
      <c r="EQ210" s="704"/>
      <c r="ER210" s="704"/>
      <c r="ES210" s="704"/>
      <c r="ET210" s="704"/>
      <c r="EU210" s="704"/>
      <c r="EV210" s="704"/>
      <c r="EW210" s="704"/>
      <c r="EX210" s="704"/>
      <c r="EY210" s="704"/>
      <c r="EZ210" s="704"/>
      <c r="FA210" s="704"/>
      <c r="FB210" s="704"/>
      <c r="FC210" s="704"/>
      <c r="FD210" s="704"/>
      <c r="FE210" s="704"/>
      <c r="FF210" s="704"/>
      <c r="FG210" s="704"/>
      <c r="FH210" s="704"/>
      <c r="FI210" s="706"/>
      <c r="FJ210" s="706"/>
      <c r="FK210" s="704"/>
      <c r="FL210" s="704"/>
      <c r="FM210" s="704"/>
      <c r="FN210" s="704"/>
      <c r="FO210" s="704"/>
      <c r="FP210" s="704"/>
      <c r="FQ210" s="704"/>
      <c r="FR210" s="704"/>
      <c r="FS210" s="704"/>
      <c r="FT210" s="704"/>
      <c r="FU210" s="704"/>
      <c r="FV210" s="704"/>
      <c r="FW210" s="704"/>
      <c r="FX210" s="704"/>
      <c r="FY210" s="704"/>
      <c r="FZ210" s="704"/>
      <c r="GA210" s="704"/>
      <c r="GB210" s="704"/>
      <c r="GC210" s="704"/>
      <c r="GD210" s="704"/>
      <c r="GE210" s="704"/>
      <c r="GF210" s="704"/>
      <c r="GG210" s="704"/>
      <c r="GH210" s="704"/>
      <c r="GI210" s="704"/>
      <c r="GJ210" s="704"/>
      <c r="GK210" s="704"/>
      <c r="GL210" s="704"/>
      <c r="GM210" s="704"/>
      <c r="GN210" s="704"/>
      <c r="GO210" s="704"/>
      <c r="HO210" s="706"/>
      <c r="HP210" s="706"/>
      <c r="HQ210" s="706"/>
      <c r="HR210" s="706"/>
      <c r="HS210" s="706"/>
      <c r="HT210" s="706"/>
      <c r="HU210" s="706"/>
      <c r="HV210" s="706"/>
      <c r="HW210" s="706"/>
      <c r="HX210" s="706"/>
      <c r="HY210" s="706"/>
      <c r="HZ210" s="706"/>
      <c r="IA210" s="706"/>
      <c r="IB210" s="706"/>
      <c r="IC210" s="706"/>
      <c r="ID210" s="706"/>
      <c r="IE210" s="706"/>
      <c r="IF210" s="706"/>
      <c r="IG210" s="706"/>
      <c r="IH210" s="706"/>
      <c r="II210" s="706"/>
      <c r="IJ210" s="706"/>
      <c r="IK210" s="706"/>
      <c r="IL210" s="706"/>
      <c r="IM210" s="706"/>
      <c r="IN210" s="706"/>
      <c r="IO210" s="706"/>
      <c r="IP210" s="706"/>
      <c r="IQ210" s="706"/>
      <c r="IR210" s="706"/>
      <c r="IS210" s="706"/>
      <c r="IT210" s="706"/>
      <c r="IU210" s="706"/>
      <c r="IV210" s="706"/>
      <c r="IW210" s="706"/>
      <c r="IX210" s="704"/>
      <c r="IY210" s="704"/>
      <c r="IZ210" s="704"/>
      <c r="JA210" s="704"/>
      <c r="JB210" s="704"/>
      <c r="JC210" s="704"/>
      <c r="JD210" s="704"/>
      <c r="JE210" s="704"/>
      <c r="JF210" s="704"/>
      <c r="JG210" s="704"/>
      <c r="JH210" s="704"/>
      <c r="JI210" s="706"/>
      <c r="JJ210" s="704"/>
      <c r="JK210" s="704"/>
      <c r="JL210" s="704"/>
      <c r="JM210" s="704"/>
      <c r="JN210" s="704"/>
    </row>
    <row r="211" spans="1:274" s="878" customFormat="1" ht="32.1" customHeight="1" x14ac:dyDescent="0.25">
      <c r="A211" s="691">
        <v>47</v>
      </c>
      <c r="B211" s="693" t="s">
        <v>1111</v>
      </c>
      <c r="C211" s="696">
        <v>213</v>
      </c>
      <c r="D211" s="697">
        <v>544</v>
      </c>
      <c r="E211" s="707">
        <v>1</v>
      </c>
      <c r="F211" s="699" t="s">
        <v>1125</v>
      </c>
      <c r="G211" s="699" t="s">
        <v>1126</v>
      </c>
      <c r="H211" s="751" t="s">
        <v>1112</v>
      </c>
      <c r="I211" s="752" t="s">
        <v>1113</v>
      </c>
      <c r="J211" s="753" t="s">
        <v>1114</v>
      </c>
      <c r="K211" s="753" t="s">
        <v>1115</v>
      </c>
      <c r="L211" s="753" t="s">
        <v>1124</v>
      </c>
      <c r="M211" s="753" t="s">
        <v>1117</v>
      </c>
      <c r="N211" s="753" t="s">
        <v>1118</v>
      </c>
      <c r="O211" s="753" t="s">
        <v>1118</v>
      </c>
      <c r="P211" s="912" t="s">
        <v>1119</v>
      </c>
      <c r="Q211" s="754" t="s">
        <v>1120</v>
      </c>
      <c r="R211" s="753" t="s">
        <v>1120</v>
      </c>
      <c r="S211" s="755">
        <v>4</v>
      </c>
      <c r="T211" s="756">
        <v>4.2</v>
      </c>
      <c r="U211" s="757">
        <v>41456</v>
      </c>
      <c r="V211" s="758">
        <v>41791</v>
      </c>
      <c r="W211" s="701">
        <v>7</v>
      </c>
      <c r="X211" s="875">
        <v>98000</v>
      </c>
      <c r="Y211" s="876">
        <v>52800</v>
      </c>
      <c r="Z211" s="875">
        <f t="shared" si="12"/>
        <v>150800</v>
      </c>
      <c r="AA211" s="702"/>
      <c r="AB211" s="702"/>
      <c r="AC211" s="702">
        <v>50000</v>
      </c>
      <c r="AD211" s="702">
        <v>48000</v>
      </c>
      <c r="AE211" s="702">
        <v>52800</v>
      </c>
      <c r="AF211" s="702"/>
      <c r="AG211" s="702"/>
      <c r="AH211" s="702"/>
      <c r="AI211" s="691"/>
      <c r="AJ211" s="691"/>
      <c r="AK211" s="691"/>
      <c r="AL211" s="691"/>
      <c r="AM211" s="868">
        <f t="shared" si="13"/>
        <v>150800</v>
      </c>
      <c r="AN211" s="868">
        <f t="shared" si="14"/>
        <v>0</v>
      </c>
      <c r="AO211" s="760"/>
      <c r="AP211" s="868">
        <v>20000</v>
      </c>
      <c r="AQ211" s="706"/>
      <c r="AR211" s="704"/>
      <c r="AS211" s="704"/>
      <c r="AT211" s="704"/>
      <c r="AU211" s="704"/>
      <c r="AV211" s="704"/>
      <c r="AW211" s="704"/>
      <c r="AX211" s="704"/>
      <c r="AY211" s="704"/>
      <c r="AZ211" s="704"/>
      <c r="BA211" s="704"/>
      <c r="BB211" s="704"/>
      <c r="BC211" s="704"/>
      <c r="BD211" s="704"/>
      <c r="BE211" s="704"/>
      <c r="BF211" s="704"/>
      <c r="BG211" s="704"/>
      <c r="BH211" s="704"/>
      <c r="BI211" s="704"/>
      <c r="BJ211" s="704"/>
      <c r="BK211" s="704"/>
      <c r="BL211" s="704"/>
      <c r="BM211" s="704"/>
      <c r="BN211" s="704"/>
      <c r="BO211" s="704"/>
      <c r="BP211" s="704"/>
      <c r="BQ211" s="704"/>
      <c r="BR211" s="704"/>
      <c r="BS211" s="704"/>
      <c r="BT211" s="704"/>
      <c r="BU211" s="704"/>
      <c r="BV211" s="704"/>
      <c r="BW211" s="704"/>
      <c r="BX211" s="704"/>
      <c r="BY211" s="704"/>
      <c r="BZ211" s="704"/>
      <c r="CA211" s="704"/>
      <c r="CB211" s="704"/>
      <c r="CC211" s="704"/>
      <c r="CD211" s="704"/>
      <c r="CE211" s="704"/>
      <c r="CF211" s="704"/>
      <c r="CG211" s="704"/>
      <c r="CH211" s="704"/>
      <c r="CI211" s="704"/>
      <c r="CJ211" s="704"/>
      <c r="CK211" s="704"/>
      <c r="CL211" s="704"/>
      <c r="CM211" s="704"/>
      <c r="CN211" s="704"/>
      <c r="CO211" s="704"/>
      <c r="CP211" s="704"/>
      <c r="CQ211" s="704"/>
      <c r="CR211" s="704"/>
      <c r="CS211" s="704"/>
      <c r="CT211" s="704"/>
      <c r="CU211" s="704"/>
      <c r="CV211" s="704"/>
      <c r="CW211" s="704"/>
      <c r="CX211" s="704"/>
      <c r="CY211" s="704"/>
      <c r="CZ211" s="704"/>
      <c r="DA211" s="704"/>
      <c r="DB211" s="704"/>
      <c r="DC211" s="704"/>
      <c r="DD211" s="704"/>
      <c r="DE211" s="704"/>
      <c r="DF211" s="704"/>
      <c r="DG211" s="704"/>
      <c r="DH211" s="704"/>
      <c r="DI211" s="704"/>
      <c r="DJ211" s="704"/>
      <c r="DK211" s="704"/>
      <c r="DL211" s="704"/>
      <c r="DM211" s="704"/>
      <c r="DN211" s="704"/>
      <c r="DO211" s="704"/>
      <c r="DP211" s="704"/>
      <c r="DQ211" s="704"/>
      <c r="DR211" s="704"/>
      <c r="DS211" s="704"/>
      <c r="DT211" s="704"/>
      <c r="DU211" s="704"/>
      <c r="DV211" s="704"/>
      <c r="DW211" s="704"/>
      <c r="DX211" s="704"/>
      <c r="DY211" s="704"/>
      <c r="DZ211" s="704"/>
      <c r="EA211" s="704"/>
      <c r="EB211" s="704"/>
      <c r="EC211" s="704"/>
      <c r="ED211" s="704"/>
      <c r="EE211" s="704"/>
      <c r="EF211" s="704"/>
      <c r="EG211" s="704"/>
      <c r="EH211" s="704"/>
      <c r="EI211" s="704"/>
      <c r="EJ211" s="704"/>
      <c r="EK211" s="704"/>
      <c r="EL211" s="704"/>
      <c r="EM211" s="704"/>
      <c r="EN211" s="704"/>
      <c r="EO211" s="704"/>
      <c r="EP211" s="704"/>
      <c r="EQ211" s="704"/>
      <c r="ER211" s="704"/>
      <c r="ES211" s="704"/>
      <c r="ET211" s="704"/>
      <c r="EU211" s="704"/>
      <c r="EV211" s="704"/>
      <c r="EW211" s="704"/>
      <c r="EX211" s="704"/>
      <c r="EY211" s="704"/>
      <c r="EZ211" s="704"/>
      <c r="FA211" s="704"/>
      <c r="FB211" s="704"/>
      <c r="FC211" s="704"/>
      <c r="FD211" s="704"/>
      <c r="FE211" s="704"/>
      <c r="FF211" s="704"/>
      <c r="FG211" s="704"/>
      <c r="FH211" s="704"/>
      <c r="FI211" s="704"/>
      <c r="FJ211" s="704"/>
      <c r="FK211" s="704"/>
      <c r="FL211" s="704"/>
      <c r="FM211" s="704"/>
      <c r="FN211" s="704"/>
      <c r="FO211" s="704"/>
      <c r="FP211" s="704"/>
      <c r="FQ211" s="704"/>
      <c r="FR211" s="704"/>
      <c r="FS211" s="704"/>
      <c r="FT211" s="704"/>
      <c r="FU211" s="704"/>
      <c r="FV211" s="704"/>
      <c r="FW211" s="704"/>
      <c r="FX211" s="704"/>
      <c r="FY211" s="704"/>
      <c r="FZ211" s="704"/>
      <c r="GA211" s="704"/>
      <c r="GB211" s="704"/>
      <c r="GC211" s="704"/>
      <c r="GD211" s="704"/>
      <c r="GE211" s="704"/>
      <c r="GF211" s="704"/>
      <c r="GG211" s="704"/>
      <c r="GH211" s="704"/>
      <c r="GI211" s="704"/>
      <c r="GJ211" s="704"/>
      <c r="GK211" s="704"/>
      <c r="GL211" s="704"/>
      <c r="GM211" s="704"/>
      <c r="GN211" s="704"/>
      <c r="GO211" s="704"/>
      <c r="GP211" s="746"/>
      <c r="GQ211" s="704"/>
      <c r="GR211" s="704"/>
      <c r="GS211" s="704"/>
      <c r="GT211" s="704"/>
      <c r="GU211" s="704"/>
      <c r="GV211" s="704"/>
      <c r="GW211" s="704"/>
      <c r="GX211" s="704"/>
      <c r="GY211" s="704"/>
      <c r="GZ211" s="704"/>
      <c r="HA211" s="704"/>
      <c r="HB211" s="704"/>
      <c r="HC211" s="704"/>
      <c r="HD211" s="704"/>
      <c r="HE211" s="704"/>
      <c r="HF211" s="704"/>
      <c r="HG211" s="704"/>
      <c r="HH211" s="704"/>
      <c r="HI211" s="704"/>
      <c r="HJ211" s="704"/>
      <c r="HK211" s="704"/>
      <c r="HL211" s="704"/>
      <c r="HM211" s="704"/>
      <c r="HN211" s="704"/>
      <c r="HO211" s="704"/>
      <c r="HP211" s="704"/>
      <c r="HQ211" s="704"/>
      <c r="HR211" s="704"/>
      <c r="HS211" s="704"/>
      <c r="HT211" s="704"/>
      <c r="HU211" s="704"/>
      <c r="HV211" s="704"/>
      <c r="HW211" s="704"/>
      <c r="HX211" s="704"/>
      <c r="HY211" s="704"/>
      <c r="HZ211" s="704"/>
      <c r="IA211" s="704"/>
      <c r="IB211" s="704"/>
      <c r="IC211" s="704"/>
      <c r="ID211" s="704"/>
      <c r="IE211" s="704"/>
      <c r="IF211" s="704"/>
      <c r="IG211" s="704"/>
      <c r="IH211" s="704"/>
      <c r="II211" s="704"/>
      <c r="IJ211" s="704"/>
      <c r="IK211" s="704"/>
      <c r="IL211" s="704"/>
      <c r="IM211" s="704"/>
      <c r="IN211" s="704"/>
      <c r="IO211" s="704"/>
      <c r="IP211" s="704"/>
      <c r="IQ211" s="704"/>
      <c r="IR211" s="704"/>
      <c r="IS211" s="704"/>
      <c r="IT211" s="704"/>
      <c r="IU211" s="704"/>
      <c r="IV211" s="704"/>
      <c r="IW211" s="704"/>
      <c r="IX211" s="704"/>
      <c r="IY211" s="704"/>
      <c r="IZ211" s="704"/>
      <c r="JI211" s="706"/>
      <c r="JJ211" s="704"/>
      <c r="JK211" s="704"/>
      <c r="JL211" s="704"/>
      <c r="JM211" s="704"/>
      <c r="JN211" s="704"/>
    </row>
    <row r="212" spans="1:274" s="878" customFormat="1" ht="23.1" customHeight="1" x14ac:dyDescent="0.25">
      <c r="A212" s="691">
        <v>53</v>
      </c>
      <c r="B212" s="693" t="s">
        <v>1206</v>
      </c>
      <c r="C212" s="696">
        <v>216</v>
      </c>
      <c r="D212" s="697">
        <v>532</v>
      </c>
      <c r="E212" s="707">
        <v>32</v>
      </c>
      <c r="F212" s="699" t="s">
        <v>1121</v>
      </c>
      <c r="G212" s="700" t="s">
        <v>1508</v>
      </c>
      <c r="H212" s="767" t="s">
        <v>1112</v>
      </c>
      <c r="I212" s="752" t="s">
        <v>1113</v>
      </c>
      <c r="J212" s="753" t="s">
        <v>1139</v>
      </c>
      <c r="K212" s="770" t="s">
        <v>1151</v>
      </c>
      <c r="L212" s="770" t="s">
        <v>1116</v>
      </c>
      <c r="M212" s="753" t="s">
        <v>1140</v>
      </c>
      <c r="N212" s="753" t="s">
        <v>1141</v>
      </c>
      <c r="O212" s="753" t="s">
        <v>1128</v>
      </c>
      <c r="P212" s="753" t="s">
        <v>1134</v>
      </c>
      <c r="Q212" s="776" t="s">
        <v>1120</v>
      </c>
      <c r="R212" s="776" t="s">
        <v>1120</v>
      </c>
      <c r="S212" s="755">
        <v>2</v>
      </c>
      <c r="T212" s="775">
        <v>2.11</v>
      </c>
      <c r="U212" s="757">
        <v>41091</v>
      </c>
      <c r="V212" s="758">
        <v>41426</v>
      </c>
      <c r="W212" s="918">
        <v>25</v>
      </c>
      <c r="X212" s="875"/>
      <c r="Y212" s="876">
        <v>93600</v>
      </c>
      <c r="Z212" s="875">
        <f t="shared" si="12"/>
        <v>93600</v>
      </c>
      <c r="AA212" s="691"/>
      <c r="AB212" s="702">
        <v>93600</v>
      </c>
      <c r="AC212" s="702"/>
      <c r="AD212" s="691"/>
      <c r="AE212" s="691"/>
      <c r="AF212" s="691"/>
      <c r="AG212" s="691"/>
      <c r="AH212" s="691"/>
      <c r="AI212" s="691"/>
      <c r="AJ212" s="691"/>
      <c r="AK212" s="691"/>
      <c r="AL212" s="691"/>
      <c r="AM212" s="868">
        <f t="shared" si="13"/>
        <v>93600</v>
      </c>
      <c r="AN212" s="868">
        <f t="shared" si="14"/>
        <v>0</v>
      </c>
      <c r="AO212" s="691"/>
      <c r="AP212" s="868"/>
      <c r="AQ212" s="706"/>
      <c r="AR212" s="704"/>
      <c r="AS212" s="704"/>
      <c r="AT212" s="704"/>
      <c r="AU212" s="704"/>
      <c r="AV212" s="704"/>
      <c r="AW212" s="704"/>
      <c r="AX212" s="704"/>
      <c r="AY212" s="704"/>
      <c r="AZ212" s="704"/>
      <c r="BA212" s="704"/>
      <c r="BB212" s="704"/>
      <c r="BC212" s="704"/>
      <c r="BD212" s="704"/>
      <c r="BE212" s="704"/>
      <c r="BF212" s="704"/>
      <c r="BG212" s="704"/>
      <c r="BH212" s="704"/>
      <c r="BI212" s="704"/>
      <c r="BJ212" s="704"/>
      <c r="BK212" s="704"/>
      <c r="BL212" s="704"/>
      <c r="BM212" s="704"/>
      <c r="BN212" s="704"/>
      <c r="BO212" s="704"/>
      <c r="BP212" s="704"/>
      <c r="BQ212" s="704"/>
      <c r="BR212" s="704"/>
      <c r="BS212" s="704"/>
      <c r="BT212" s="704"/>
      <c r="BU212" s="704"/>
      <c r="BV212" s="704"/>
      <c r="BW212" s="704"/>
      <c r="BX212" s="704"/>
      <c r="BY212" s="704"/>
      <c r="BZ212" s="704"/>
      <c r="CA212" s="704"/>
      <c r="CB212" s="704"/>
      <c r="CC212" s="704"/>
      <c r="CD212" s="704"/>
      <c r="CE212" s="704"/>
      <c r="CF212" s="704"/>
      <c r="CG212" s="704"/>
      <c r="CH212" s="704"/>
      <c r="CI212" s="704"/>
      <c r="CJ212" s="704"/>
      <c r="CK212" s="704"/>
      <c r="CL212" s="704"/>
      <c r="CM212" s="704"/>
      <c r="CN212" s="704"/>
      <c r="CO212" s="704"/>
      <c r="CP212" s="704"/>
      <c r="CQ212" s="704"/>
      <c r="CR212" s="704"/>
      <c r="CS212" s="704"/>
      <c r="CT212" s="704"/>
      <c r="CU212" s="704"/>
      <c r="CV212" s="704"/>
      <c r="CW212" s="704"/>
      <c r="CX212" s="704"/>
      <c r="CY212" s="704"/>
      <c r="CZ212" s="704"/>
      <c r="DA212" s="704"/>
      <c r="DB212" s="704"/>
      <c r="DC212" s="704"/>
      <c r="DD212" s="704"/>
      <c r="DE212" s="704"/>
      <c r="DF212" s="704"/>
      <c r="DG212" s="704"/>
      <c r="DH212" s="704"/>
      <c r="DI212" s="704"/>
      <c r="DJ212" s="704"/>
      <c r="DK212" s="704"/>
      <c r="DL212" s="704"/>
      <c r="DM212" s="704"/>
      <c r="DN212" s="704"/>
      <c r="DO212" s="704"/>
      <c r="DP212" s="704"/>
      <c r="DQ212" s="704"/>
      <c r="DR212" s="704"/>
      <c r="DS212" s="704"/>
      <c r="DT212" s="704"/>
      <c r="DU212" s="704"/>
      <c r="DV212" s="704"/>
      <c r="DW212" s="704"/>
      <c r="DX212" s="704"/>
      <c r="DY212" s="704"/>
      <c r="DZ212" s="704"/>
      <c r="EA212" s="704"/>
      <c r="EB212" s="704"/>
      <c r="EC212" s="704"/>
      <c r="ED212" s="704"/>
      <c r="EE212" s="704"/>
      <c r="EF212" s="704"/>
      <c r="EG212" s="704"/>
      <c r="EH212" s="704"/>
      <c r="EI212" s="704"/>
      <c r="EJ212" s="704"/>
      <c r="EK212" s="704"/>
      <c r="EL212" s="704"/>
      <c r="EM212" s="704"/>
      <c r="EN212" s="704"/>
      <c r="EO212" s="704"/>
      <c r="EP212" s="704"/>
      <c r="EQ212" s="704"/>
      <c r="ER212" s="704"/>
      <c r="ES212" s="704"/>
      <c r="ET212" s="704"/>
      <c r="EU212" s="704"/>
      <c r="EV212" s="704"/>
      <c r="EW212" s="704"/>
      <c r="EX212" s="704"/>
      <c r="EY212" s="704"/>
      <c r="EZ212" s="704"/>
      <c r="FA212" s="704"/>
      <c r="FB212" s="704"/>
      <c r="FC212" s="704"/>
      <c r="FD212" s="704"/>
      <c r="FE212" s="704"/>
      <c r="FF212" s="704"/>
      <c r="FG212" s="704"/>
      <c r="FH212" s="706"/>
      <c r="FI212" s="706"/>
      <c r="FJ212" s="706"/>
      <c r="FK212" s="706"/>
      <c r="FL212" s="706"/>
      <c r="FM212" s="706"/>
      <c r="FN212" s="706"/>
      <c r="FO212" s="706"/>
      <c r="FP212" s="706"/>
      <c r="FQ212" s="706"/>
      <c r="FR212" s="706"/>
      <c r="FS212" s="706"/>
      <c r="FT212" s="706"/>
      <c r="FU212" s="706"/>
      <c r="FV212" s="706"/>
      <c r="FW212" s="706"/>
      <c r="FX212" s="706"/>
      <c r="FY212" s="706"/>
      <c r="FZ212" s="706"/>
      <c r="GA212" s="706"/>
      <c r="GB212" s="706"/>
      <c r="GC212" s="706"/>
      <c r="GD212" s="706"/>
      <c r="GE212" s="706"/>
      <c r="GF212" s="706"/>
      <c r="GG212" s="706"/>
      <c r="GH212" s="706"/>
      <c r="GI212" s="706"/>
      <c r="GJ212" s="706"/>
      <c r="GK212" s="706"/>
      <c r="GL212" s="706"/>
      <c r="GM212" s="706"/>
      <c r="GN212" s="704"/>
      <c r="GO212" s="704"/>
      <c r="IX212" s="704"/>
      <c r="IY212" s="704"/>
      <c r="IZ212" s="704"/>
      <c r="JA212" s="706"/>
      <c r="JB212" s="706"/>
      <c r="JC212" s="706"/>
      <c r="JD212" s="706"/>
      <c r="JE212" s="706"/>
      <c r="JF212" s="706"/>
      <c r="JG212" s="706"/>
      <c r="JH212" s="706"/>
      <c r="JI212" s="706"/>
    </row>
    <row r="213" spans="1:274" s="878" customFormat="1" ht="32.1" customHeight="1" x14ac:dyDescent="0.25">
      <c r="A213" s="691">
        <v>54</v>
      </c>
      <c r="B213" s="693" t="s">
        <v>1206</v>
      </c>
      <c r="C213" s="696">
        <v>216</v>
      </c>
      <c r="D213" s="697">
        <v>532</v>
      </c>
      <c r="E213" s="707">
        <v>34</v>
      </c>
      <c r="F213" s="699" t="s">
        <v>1121</v>
      </c>
      <c r="G213" s="700" t="s">
        <v>1509</v>
      </c>
      <c r="H213" s="767" t="s">
        <v>1112</v>
      </c>
      <c r="I213" s="752" t="s">
        <v>1113</v>
      </c>
      <c r="J213" s="753" t="s">
        <v>1139</v>
      </c>
      <c r="K213" s="770" t="s">
        <v>1115</v>
      </c>
      <c r="L213" s="770" t="s">
        <v>1124</v>
      </c>
      <c r="M213" s="753" t="s">
        <v>1140</v>
      </c>
      <c r="N213" s="753" t="s">
        <v>1141</v>
      </c>
      <c r="O213" s="753" t="s">
        <v>1128</v>
      </c>
      <c r="P213" s="912" t="s">
        <v>1129</v>
      </c>
      <c r="Q213" s="776" t="s">
        <v>1120</v>
      </c>
      <c r="R213" s="776" t="s">
        <v>1120</v>
      </c>
      <c r="S213" s="755">
        <v>2</v>
      </c>
      <c r="T213" s="775">
        <v>2.11</v>
      </c>
      <c r="U213" s="771">
        <v>41456</v>
      </c>
      <c r="V213" s="771">
        <v>41791</v>
      </c>
      <c r="W213" s="701">
        <v>5</v>
      </c>
      <c r="X213" s="875"/>
      <c r="Y213" s="876">
        <v>14500</v>
      </c>
      <c r="Z213" s="875">
        <f t="shared" si="12"/>
        <v>14500</v>
      </c>
      <c r="AA213" s="691"/>
      <c r="AB213" s="691"/>
      <c r="AC213" s="691">
        <v>14500</v>
      </c>
      <c r="AD213" s="691"/>
      <c r="AE213" s="691"/>
      <c r="AF213" s="691"/>
      <c r="AG213" s="691"/>
      <c r="AH213" s="691"/>
      <c r="AI213" s="691"/>
      <c r="AJ213" s="691"/>
      <c r="AK213" s="691"/>
      <c r="AL213" s="691"/>
      <c r="AM213" s="868">
        <f t="shared" si="13"/>
        <v>14500</v>
      </c>
      <c r="AN213" s="868">
        <f t="shared" si="14"/>
        <v>0</v>
      </c>
      <c r="AO213" s="691"/>
      <c r="AP213" s="868"/>
      <c r="AQ213" s="706"/>
      <c r="AR213" s="704"/>
      <c r="AS213" s="704"/>
      <c r="AT213" s="704"/>
      <c r="AU213" s="704"/>
      <c r="AV213" s="704"/>
      <c r="AW213" s="704"/>
      <c r="AX213" s="704"/>
      <c r="AY213" s="704"/>
      <c r="AZ213" s="704"/>
      <c r="BA213" s="704"/>
      <c r="BB213" s="704"/>
      <c r="BC213" s="704"/>
      <c r="BD213" s="704"/>
      <c r="BE213" s="704"/>
      <c r="BF213" s="704"/>
      <c r="BG213" s="704"/>
      <c r="BH213" s="704"/>
      <c r="BI213" s="704"/>
      <c r="BJ213" s="704"/>
      <c r="BK213" s="704"/>
      <c r="BL213" s="704"/>
      <c r="BM213" s="704"/>
      <c r="BN213" s="704"/>
      <c r="BO213" s="704"/>
      <c r="BP213" s="704"/>
      <c r="BQ213" s="704"/>
      <c r="BR213" s="704"/>
      <c r="BS213" s="704"/>
      <c r="BT213" s="704"/>
      <c r="BU213" s="704"/>
      <c r="BV213" s="704"/>
      <c r="BW213" s="704"/>
      <c r="BX213" s="704"/>
      <c r="BY213" s="704"/>
      <c r="BZ213" s="704"/>
      <c r="CA213" s="704"/>
      <c r="CB213" s="704"/>
      <c r="CC213" s="704"/>
      <c r="CD213" s="704"/>
      <c r="CE213" s="704"/>
      <c r="CF213" s="704"/>
      <c r="CG213" s="704"/>
      <c r="CH213" s="704"/>
      <c r="CI213" s="704"/>
      <c r="CJ213" s="704"/>
      <c r="CK213" s="704"/>
      <c r="CL213" s="704"/>
      <c r="CM213" s="704"/>
      <c r="CN213" s="704"/>
      <c r="CO213" s="704"/>
      <c r="CP213" s="704"/>
      <c r="CQ213" s="704"/>
      <c r="CR213" s="704"/>
      <c r="CS213" s="704"/>
      <c r="CT213" s="704"/>
      <c r="CU213" s="704"/>
      <c r="CV213" s="704"/>
      <c r="CW213" s="704"/>
      <c r="CX213" s="704"/>
      <c r="CY213" s="704"/>
      <c r="CZ213" s="704"/>
      <c r="DA213" s="704"/>
      <c r="DB213" s="704"/>
      <c r="DC213" s="704"/>
      <c r="DD213" s="704"/>
      <c r="DE213" s="704"/>
      <c r="DF213" s="704"/>
      <c r="DG213" s="704"/>
      <c r="DH213" s="704"/>
      <c r="DI213" s="704"/>
      <c r="DJ213" s="704"/>
      <c r="DK213" s="704"/>
      <c r="DL213" s="704"/>
      <c r="DM213" s="704"/>
      <c r="DN213" s="704"/>
      <c r="DO213" s="704"/>
      <c r="DP213" s="704"/>
      <c r="DQ213" s="704"/>
      <c r="DR213" s="704"/>
      <c r="DS213" s="704"/>
      <c r="DT213" s="704"/>
      <c r="DU213" s="704"/>
      <c r="DV213" s="704"/>
      <c r="DW213" s="704"/>
      <c r="DX213" s="704"/>
      <c r="DY213" s="704"/>
      <c r="DZ213" s="704"/>
      <c r="EA213" s="704"/>
      <c r="EB213" s="704"/>
      <c r="EC213" s="704"/>
      <c r="ED213" s="704"/>
      <c r="EE213" s="704"/>
      <c r="EF213" s="704"/>
      <c r="EG213" s="704"/>
      <c r="EH213" s="704"/>
      <c r="EI213" s="704"/>
      <c r="EJ213" s="704"/>
      <c r="EK213" s="704"/>
      <c r="EL213" s="704"/>
      <c r="EM213" s="704"/>
      <c r="EN213" s="704"/>
      <c r="EO213" s="704"/>
      <c r="EP213" s="704"/>
      <c r="EQ213" s="704"/>
      <c r="ER213" s="704"/>
      <c r="ES213" s="704"/>
      <c r="ET213" s="704"/>
      <c r="EU213" s="704"/>
      <c r="EV213" s="704"/>
      <c r="EW213" s="704"/>
      <c r="EX213" s="704"/>
      <c r="EY213" s="704"/>
      <c r="EZ213" s="704"/>
      <c r="FA213" s="704"/>
      <c r="FB213" s="704"/>
      <c r="FC213" s="704"/>
      <c r="FD213" s="704"/>
      <c r="FE213" s="704"/>
      <c r="FF213" s="704"/>
      <c r="FG213" s="704"/>
      <c r="FH213" s="706"/>
      <c r="FI213" s="706"/>
      <c r="FJ213" s="706"/>
      <c r="FK213" s="706"/>
      <c r="FL213" s="706"/>
      <c r="FM213" s="706"/>
      <c r="FN213" s="706"/>
      <c r="FO213" s="706"/>
      <c r="FP213" s="706"/>
      <c r="FQ213" s="706"/>
      <c r="FR213" s="706"/>
      <c r="FS213" s="706"/>
      <c r="FT213" s="706"/>
      <c r="FU213" s="706"/>
      <c r="FV213" s="706"/>
      <c r="FW213" s="706"/>
      <c r="FX213" s="706"/>
      <c r="FY213" s="706"/>
      <c r="FZ213" s="706"/>
      <c r="GA213" s="706"/>
      <c r="GB213" s="706"/>
      <c r="GC213" s="706"/>
      <c r="GD213" s="706"/>
      <c r="GE213" s="706"/>
      <c r="GF213" s="706"/>
      <c r="GG213" s="706"/>
      <c r="GH213" s="706"/>
      <c r="GI213" s="706"/>
      <c r="GJ213" s="706"/>
      <c r="GK213" s="706"/>
      <c r="GL213" s="706"/>
      <c r="GM213" s="706"/>
      <c r="GN213" s="704"/>
      <c r="GO213" s="706"/>
      <c r="IX213" s="704"/>
      <c r="IY213" s="704"/>
      <c r="IZ213" s="704"/>
      <c r="JA213" s="706"/>
      <c r="JB213" s="706"/>
      <c r="JC213" s="706"/>
      <c r="JD213" s="706"/>
      <c r="JE213" s="706"/>
      <c r="JF213" s="706"/>
      <c r="JG213" s="706"/>
      <c r="JH213" s="706"/>
    </row>
    <row r="214" spans="1:274" s="878" customFormat="1" ht="23.1" customHeight="1" x14ac:dyDescent="0.25">
      <c r="A214" s="691">
        <v>55</v>
      </c>
      <c r="B214" s="693" t="s">
        <v>1206</v>
      </c>
      <c r="C214" s="696">
        <v>216</v>
      </c>
      <c r="D214" s="697">
        <v>536</v>
      </c>
      <c r="E214" s="707">
        <v>1</v>
      </c>
      <c r="F214" s="699" t="s">
        <v>1123</v>
      </c>
      <c r="G214" s="700" t="s">
        <v>1510</v>
      </c>
      <c r="H214" s="767" t="s">
        <v>1112</v>
      </c>
      <c r="I214" s="752" t="s">
        <v>1113</v>
      </c>
      <c r="J214" s="753" t="s">
        <v>1139</v>
      </c>
      <c r="K214" s="770" t="s">
        <v>1115</v>
      </c>
      <c r="L214" s="770" t="s">
        <v>1124</v>
      </c>
      <c r="M214" s="753" t="s">
        <v>1140</v>
      </c>
      <c r="N214" s="753" t="s">
        <v>1141</v>
      </c>
      <c r="O214" s="753" t="s">
        <v>1141</v>
      </c>
      <c r="P214" s="753" t="s">
        <v>1227</v>
      </c>
      <c r="Q214" s="776" t="s">
        <v>1120</v>
      </c>
      <c r="R214" s="776" t="s">
        <v>1120</v>
      </c>
      <c r="S214" s="755">
        <v>2</v>
      </c>
      <c r="T214" s="775">
        <v>2.11</v>
      </c>
      <c r="U214" s="758">
        <v>41334</v>
      </c>
      <c r="V214" s="771">
        <v>41426</v>
      </c>
      <c r="W214" s="918">
        <v>7</v>
      </c>
      <c r="X214" s="875"/>
      <c r="Y214" s="876">
        <v>100000</v>
      </c>
      <c r="Z214" s="875">
        <f t="shared" si="12"/>
        <v>100000</v>
      </c>
      <c r="AA214" s="691"/>
      <c r="AB214" s="691"/>
      <c r="AC214" s="691"/>
      <c r="AD214" s="691">
        <v>100000</v>
      </c>
      <c r="AE214" s="691"/>
      <c r="AF214" s="691"/>
      <c r="AG214" s="691"/>
      <c r="AH214" s="691"/>
      <c r="AI214" s="691"/>
      <c r="AJ214" s="691"/>
      <c r="AK214" s="691"/>
      <c r="AL214" s="691"/>
      <c r="AM214" s="868">
        <f t="shared" si="13"/>
        <v>100000</v>
      </c>
      <c r="AN214" s="868">
        <f t="shared" si="14"/>
        <v>0</v>
      </c>
      <c r="AO214" s="691"/>
      <c r="AP214" s="868"/>
      <c r="AQ214" s="706"/>
      <c r="AR214" s="704"/>
      <c r="AS214" s="704"/>
      <c r="AT214" s="704"/>
      <c r="AU214" s="704"/>
      <c r="AV214" s="704"/>
      <c r="AW214" s="704"/>
      <c r="AX214" s="704"/>
      <c r="AY214" s="704"/>
      <c r="AZ214" s="704"/>
      <c r="BA214" s="704"/>
      <c r="BB214" s="704"/>
      <c r="BC214" s="704"/>
      <c r="BD214" s="704"/>
      <c r="BE214" s="704"/>
      <c r="BF214" s="704"/>
      <c r="BG214" s="704"/>
      <c r="BH214" s="704"/>
      <c r="BI214" s="704"/>
      <c r="BJ214" s="704"/>
      <c r="BK214" s="704"/>
      <c r="BL214" s="704"/>
      <c r="BM214" s="704"/>
      <c r="BN214" s="704"/>
      <c r="BO214" s="704"/>
      <c r="BP214" s="704"/>
      <c r="BQ214" s="704"/>
      <c r="BR214" s="704"/>
      <c r="BS214" s="704"/>
      <c r="BT214" s="704"/>
      <c r="BU214" s="704"/>
      <c r="BV214" s="704"/>
      <c r="BW214" s="704"/>
      <c r="BX214" s="704"/>
      <c r="BY214" s="704"/>
      <c r="BZ214" s="704"/>
      <c r="CA214" s="704"/>
      <c r="CB214" s="704"/>
      <c r="CC214" s="704"/>
      <c r="CD214" s="704"/>
      <c r="CE214" s="704"/>
      <c r="CF214" s="704"/>
      <c r="CG214" s="704"/>
      <c r="CH214" s="704"/>
      <c r="CI214" s="704"/>
      <c r="CJ214" s="704"/>
      <c r="CK214" s="704"/>
      <c r="CL214" s="704"/>
      <c r="CM214" s="704"/>
      <c r="CN214" s="704"/>
      <c r="CO214" s="704"/>
      <c r="CP214" s="704"/>
      <c r="CQ214" s="704"/>
      <c r="CR214" s="704"/>
      <c r="CS214" s="704"/>
      <c r="CT214" s="704"/>
      <c r="CU214" s="704"/>
      <c r="CV214" s="704"/>
      <c r="CW214" s="704"/>
      <c r="CX214" s="704"/>
      <c r="CY214" s="704"/>
      <c r="CZ214" s="704"/>
      <c r="DA214" s="704"/>
      <c r="DB214" s="704"/>
      <c r="DC214" s="704"/>
      <c r="DD214" s="704"/>
      <c r="DE214" s="704"/>
      <c r="DF214" s="704"/>
      <c r="DG214" s="704"/>
      <c r="DH214" s="704"/>
      <c r="DI214" s="704"/>
      <c r="DJ214" s="704"/>
      <c r="DK214" s="704"/>
      <c r="DL214" s="704"/>
      <c r="DM214" s="704"/>
      <c r="DN214" s="704"/>
      <c r="DO214" s="704"/>
      <c r="DP214" s="704"/>
      <c r="DQ214" s="704"/>
      <c r="DR214" s="704"/>
      <c r="DS214" s="704"/>
      <c r="DT214" s="704"/>
      <c r="DU214" s="704"/>
      <c r="DV214" s="704"/>
      <c r="DW214" s="704"/>
      <c r="DX214" s="704"/>
      <c r="DY214" s="704"/>
      <c r="DZ214" s="704"/>
      <c r="EA214" s="704"/>
      <c r="EB214" s="704"/>
      <c r="EC214" s="704"/>
      <c r="ED214" s="704"/>
      <c r="EE214" s="704"/>
      <c r="EF214" s="704"/>
      <c r="EG214" s="704"/>
      <c r="EH214" s="704"/>
      <c r="EI214" s="704"/>
      <c r="EJ214" s="704"/>
      <c r="EK214" s="704"/>
      <c r="EL214" s="704"/>
      <c r="EM214" s="704"/>
      <c r="EN214" s="704"/>
      <c r="EO214" s="704"/>
      <c r="EP214" s="704"/>
      <c r="EQ214" s="704"/>
      <c r="ER214" s="704"/>
      <c r="ES214" s="704"/>
      <c r="ET214" s="704"/>
      <c r="EU214" s="704"/>
      <c r="EV214" s="704"/>
      <c r="EW214" s="704"/>
      <c r="EX214" s="704"/>
      <c r="EY214" s="704"/>
      <c r="EZ214" s="704"/>
      <c r="FA214" s="704"/>
      <c r="FB214" s="704"/>
      <c r="FC214" s="704"/>
      <c r="FD214" s="704"/>
      <c r="FE214" s="704"/>
      <c r="FF214" s="704"/>
      <c r="FG214" s="704"/>
      <c r="FH214" s="706"/>
      <c r="FI214" s="706"/>
      <c r="FJ214" s="706"/>
      <c r="FK214" s="706"/>
      <c r="FL214" s="706"/>
      <c r="FM214" s="706"/>
      <c r="FN214" s="706"/>
      <c r="FO214" s="706"/>
      <c r="FP214" s="706"/>
      <c r="FQ214" s="706"/>
      <c r="FR214" s="706"/>
      <c r="FS214" s="706"/>
      <c r="FT214" s="706"/>
      <c r="FU214" s="706"/>
      <c r="FV214" s="706"/>
      <c r="FW214" s="706"/>
      <c r="FX214" s="706"/>
      <c r="FY214" s="706"/>
      <c r="FZ214" s="706"/>
      <c r="GA214" s="706"/>
      <c r="GB214" s="706"/>
      <c r="GC214" s="706"/>
      <c r="GD214" s="706"/>
      <c r="GE214" s="706"/>
      <c r="GF214" s="706"/>
      <c r="GG214" s="706"/>
      <c r="GH214" s="706"/>
      <c r="GI214" s="706"/>
      <c r="GJ214" s="706"/>
      <c r="GK214" s="706"/>
      <c r="GL214" s="706"/>
      <c r="GM214" s="706"/>
      <c r="GN214" s="704"/>
      <c r="GO214" s="704"/>
      <c r="GP214" s="706"/>
      <c r="GQ214" s="706"/>
      <c r="GR214" s="706"/>
      <c r="GS214" s="706"/>
      <c r="GT214" s="706"/>
      <c r="GU214" s="706"/>
      <c r="GV214" s="706"/>
      <c r="GW214" s="706"/>
      <c r="GX214" s="706"/>
      <c r="GY214" s="706"/>
      <c r="GZ214" s="706"/>
      <c r="HA214" s="706"/>
      <c r="HB214" s="706"/>
      <c r="HC214" s="706"/>
      <c r="HD214" s="706"/>
      <c r="HE214" s="706"/>
      <c r="HF214" s="706"/>
      <c r="HG214" s="706"/>
      <c r="HH214" s="706"/>
      <c r="HI214" s="706"/>
      <c r="HJ214" s="706"/>
      <c r="HK214" s="706"/>
      <c r="HL214" s="706"/>
      <c r="HM214" s="706"/>
      <c r="HN214" s="706"/>
      <c r="IX214" s="704"/>
      <c r="IY214" s="704"/>
      <c r="IZ214" s="704"/>
      <c r="JA214" s="706"/>
      <c r="JB214" s="706"/>
      <c r="JC214" s="706"/>
      <c r="JD214" s="706"/>
      <c r="JE214" s="706"/>
      <c r="JF214" s="706"/>
      <c r="JG214" s="706"/>
      <c r="JH214" s="706"/>
    </row>
    <row r="215" spans="1:274" s="878" customFormat="1" ht="23.1" customHeight="1" x14ac:dyDescent="0.25">
      <c r="A215" s="691">
        <v>59</v>
      </c>
      <c r="B215" s="693" t="s">
        <v>1111</v>
      </c>
      <c r="C215" s="708">
        <v>219</v>
      </c>
      <c r="D215" s="709">
        <v>532</v>
      </c>
      <c r="E215" s="707">
        <v>83</v>
      </c>
      <c r="F215" s="714" t="s">
        <v>1121</v>
      </c>
      <c r="G215" s="715" t="s">
        <v>1451</v>
      </c>
      <c r="H215" s="751" t="s">
        <v>1112</v>
      </c>
      <c r="I215" s="752" t="s">
        <v>1113</v>
      </c>
      <c r="J215" s="761" t="s">
        <v>1114</v>
      </c>
      <c r="K215" s="753" t="s">
        <v>1115</v>
      </c>
      <c r="L215" s="753" t="s">
        <v>1124</v>
      </c>
      <c r="M215" s="753" t="s">
        <v>1117</v>
      </c>
      <c r="N215" s="753" t="s">
        <v>1118</v>
      </c>
      <c r="O215" s="753" t="s">
        <v>1128</v>
      </c>
      <c r="P215" s="912" t="s">
        <v>1129</v>
      </c>
      <c r="Q215" s="754" t="s">
        <v>1120</v>
      </c>
      <c r="R215" s="753" t="s">
        <v>1120</v>
      </c>
      <c r="S215" s="755">
        <v>4</v>
      </c>
      <c r="T215" s="756">
        <v>4.2</v>
      </c>
      <c r="U215" s="757">
        <v>41456</v>
      </c>
      <c r="V215" s="758">
        <v>41791</v>
      </c>
      <c r="W215" s="701">
        <v>4</v>
      </c>
      <c r="X215" s="875"/>
      <c r="Y215" s="876">
        <v>3700</v>
      </c>
      <c r="Z215" s="875">
        <f t="shared" si="12"/>
        <v>3700</v>
      </c>
      <c r="AA215" s="702"/>
      <c r="AB215" s="702"/>
      <c r="AC215" s="702"/>
      <c r="AD215" s="702"/>
      <c r="AE215" s="702">
        <v>3700</v>
      </c>
      <c r="AF215" s="702"/>
      <c r="AG215" s="702"/>
      <c r="AH215" s="702"/>
      <c r="AI215" s="691"/>
      <c r="AJ215" s="691"/>
      <c r="AK215" s="691"/>
      <c r="AL215" s="691"/>
      <c r="AM215" s="868">
        <f t="shared" si="13"/>
        <v>3700</v>
      </c>
      <c r="AN215" s="868">
        <f t="shared" si="14"/>
        <v>0</v>
      </c>
      <c r="AO215" s="760"/>
      <c r="AP215" s="868">
        <v>50000</v>
      </c>
      <c r="AQ215" s="706"/>
      <c r="AR215" s="704"/>
      <c r="AS215" s="704"/>
      <c r="AT215" s="704"/>
      <c r="AU215" s="704"/>
      <c r="AV215" s="704"/>
      <c r="AW215" s="704"/>
      <c r="AX215" s="704"/>
      <c r="AY215" s="704"/>
      <c r="AZ215" s="704"/>
      <c r="BA215" s="704"/>
      <c r="BB215" s="704"/>
      <c r="BC215" s="704"/>
      <c r="BD215" s="704"/>
      <c r="BE215" s="704"/>
      <c r="BF215" s="704"/>
      <c r="BG215" s="704"/>
      <c r="BH215" s="704"/>
      <c r="BI215" s="704"/>
      <c r="BJ215" s="704"/>
      <c r="BK215" s="704"/>
      <c r="BL215" s="704"/>
      <c r="BM215" s="704"/>
      <c r="BN215" s="704"/>
      <c r="BO215" s="704"/>
      <c r="BP215" s="704"/>
      <c r="BQ215" s="704"/>
      <c r="BR215" s="704"/>
      <c r="BS215" s="704"/>
      <c r="BT215" s="704"/>
      <c r="BU215" s="704"/>
      <c r="BV215" s="704"/>
      <c r="BW215" s="704"/>
      <c r="BX215" s="704"/>
      <c r="BY215" s="704"/>
      <c r="BZ215" s="704"/>
      <c r="CA215" s="704"/>
      <c r="CB215" s="704"/>
      <c r="CC215" s="704"/>
      <c r="CD215" s="704"/>
      <c r="CE215" s="704"/>
      <c r="CF215" s="704"/>
      <c r="CG215" s="704"/>
      <c r="CH215" s="704"/>
      <c r="CI215" s="704"/>
      <c r="CJ215" s="704"/>
      <c r="CK215" s="704"/>
      <c r="CL215" s="704"/>
      <c r="CM215" s="704"/>
      <c r="CN215" s="704"/>
      <c r="CO215" s="704"/>
      <c r="CP215" s="704"/>
      <c r="CQ215" s="704"/>
      <c r="CR215" s="704"/>
      <c r="CS215" s="704"/>
      <c r="CT215" s="704"/>
      <c r="CU215" s="704"/>
      <c r="CV215" s="704"/>
      <c r="CW215" s="704"/>
      <c r="CX215" s="704"/>
      <c r="CY215" s="704"/>
      <c r="CZ215" s="704"/>
      <c r="DA215" s="704"/>
      <c r="DB215" s="704"/>
      <c r="DC215" s="704"/>
      <c r="DD215" s="704"/>
      <c r="DE215" s="704"/>
      <c r="DF215" s="704"/>
      <c r="DG215" s="704"/>
      <c r="DH215" s="704"/>
      <c r="DI215" s="704"/>
      <c r="DJ215" s="704"/>
      <c r="DK215" s="704"/>
      <c r="DL215" s="704"/>
      <c r="DM215" s="704"/>
      <c r="DN215" s="704"/>
      <c r="DO215" s="704"/>
      <c r="DP215" s="704"/>
      <c r="DQ215" s="704"/>
      <c r="DR215" s="704"/>
      <c r="DS215" s="704"/>
      <c r="DT215" s="704"/>
      <c r="DU215" s="704"/>
      <c r="DV215" s="704"/>
      <c r="DW215" s="704"/>
      <c r="DX215" s="704"/>
      <c r="DY215" s="704"/>
      <c r="DZ215" s="704"/>
      <c r="EA215" s="704"/>
      <c r="EB215" s="704"/>
      <c r="EC215" s="704"/>
      <c r="ED215" s="704"/>
      <c r="EE215" s="704"/>
      <c r="EF215" s="704"/>
      <c r="EG215" s="704"/>
      <c r="EH215" s="704"/>
      <c r="EI215" s="704"/>
      <c r="EJ215" s="704"/>
      <c r="EK215" s="704"/>
      <c r="EL215" s="704"/>
      <c r="EM215" s="704"/>
      <c r="EN215" s="704"/>
      <c r="EO215" s="704"/>
      <c r="EP215" s="704"/>
      <c r="EQ215" s="704"/>
      <c r="ER215" s="704"/>
      <c r="ES215" s="704"/>
      <c r="ET215" s="704"/>
      <c r="EU215" s="704"/>
      <c r="EV215" s="704"/>
      <c r="EW215" s="704"/>
      <c r="EX215" s="704"/>
      <c r="EY215" s="704"/>
      <c r="EZ215" s="704"/>
      <c r="FA215" s="704"/>
      <c r="FB215" s="704"/>
      <c r="FC215" s="704"/>
      <c r="FD215" s="704"/>
      <c r="FE215" s="704"/>
      <c r="FF215" s="704"/>
      <c r="FG215" s="704"/>
      <c r="FH215" s="704"/>
      <c r="FI215" s="704"/>
      <c r="FJ215" s="704"/>
      <c r="FK215" s="704"/>
      <c r="FL215" s="704"/>
      <c r="FM215" s="704"/>
      <c r="FN215" s="704"/>
      <c r="FO215" s="704"/>
      <c r="FP215" s="704"/>
      <c r="FQ215" s="704"/>
      <c r="FR215" s="704"/>
      <c r="FS215" s="704"/>
      <c r="FT215" s="704"/>
      <c r="FU215" s="704"/>
      <c r="FV215" s="704"/>
      <c r="FW215" s="704"/>
      <c r="FX215" s="704"/>
      <c r="FY215" s="704"/>
      <c r="FZ215" s="704"/>
      <c r="GA215" s="704"/>
      <c r="GB215" s="704"/>
      <c r="GC215" s="704"/>
      <c r="GD215" s="704"/>
      <c r="GE215" s="704"/>
      <c r="GF215" s="704"/>
      <c r="GG215" s="704"/>
      <c r="GH215" s="704"/>
      <c r="GI215" s="704"/>
      <c r="GJ215" s="704"/>
      <c r="GK215" s="704"/>
      <c r="GL215" s="704"/>
      <c r="GM215" s="704"/>
      <c r="GN215" s="704"/>
      <c r="GO215" s="704"/>
      <c r="GP215" s="746"/>
      <c r="GQ215" s="704"/>
      <c r="GR215" s="704"/>
      <c r="GS215" s="704"/>
      <c r="GT215" s="704"/>
      <c r="GU215" s="704"/>
      <c r="GV215" s="704"/>
      <c r="GW215" s="704"/>
      <c r="GX215" s="704"/>
      <c r="GY215" s="704"/>
      <c r="GZ215" s="704"/>
      <c r="HA215" s="704"/>
      <c r="HB215" s="704"/>
      <c r="HC215" s="704"/>
      <c r="HD215" s="704"/>
      <c r="HE215" s="704"/>
      <c r="HF215" s="704"/>
      <c r="HG215" s="704"/>
      <c r="HH215" s="704"/>
      <c r="HI215" s="704"/>
      <c r="HJ215" s="704"/>
      <c r="HK215" s="704"/>
      <c r="HL215" s="704"/>
      <c r="HM215" s="704"/>
      <c r="HN215" s="704"/>
      <c r="HO215" s="704"/>
      <c r="HP215" s="704"/>
      <c r="HQ215" s="704"/>
      <c r="HR215" s="706"/>
      <c r="HS215" s="706"/>
      <c r="HT215" s="706"/>
      <c r="HU215" s="706"/>
      <c r="HV215" s="706"/>
      <c r="HW215" s="706"/>
      <c r="HX215" s="706"/>
      <c r="HY215" s="706"/>
      <c r="HZ215" s="706"/>
      <c r="IA215" s="706"/>
      <c r="IB215" s="706"/>
      <c r="IC215" s="706"/>
      <c r="ID215" s="706"/>
      <c r="IE215" s="706"/>
      <c r="IF215" s="706"/>
      <c r="IG215" s="706"/>
      <c r="IH215" s="706"/>
      <c r="II215" s="706"/>
      <c r="IJ215" s="706"/>
      <c r="IK215" s="706"/>
      <c r="IL215" s="706"/>
      <c r="IM215" s="706"/>
      <c r="IN215" s="706"/>
      <c r="IO215" s="706"/>
      <c r="IP215" s="706"/>
      <c r="IQ215" s="706"/>
      <c r="IR215" s="706"/>
      <c r="IS215" s="706"/>
      <c r="IT215" s="706"/>
      <c r="IU215" s="706"/>
      <c r="IV215" s="704"/>
      <c r="IW215" s="704"/>
      <c r="IX215" s="704"/>
      <c r="IY215" s="704"/>
      <c r="IZ215" s="704"/>
      <c r="JA215" s="706"/>
      <c r="JB215" s="706"/>
      <c r="JC215" s="706"/>
      <c r="JD215" s="706"/>
      <c r="JE215" s="706"/>
      <c r="JF215" s="706"/>
      <c r="JG215" s="706"/>
      <c r="JH215" s="706"/>
      <c r="JJ215" s="704"/>
      <c r="JK215" s="704"/>
      <c r="JL215" s="704"/>
      <c r="JM215" s="704"/>
      <c r="JN215" s="704"/>
    </row>
    <row r="216" spans="1:274" s="878" customFormat="1" ht="23.1" customHeight="1" x14ac:dyDescent="0.25">
      <c r="A216" s="691">
        <v>60</v>
      </c>
      <c r="B216" s="693" t="s">
        <v>1111</v>
      </c>
      <c r="C216" s="708">
        <v>219</v>
      </c>
      <c r="D216" s="709">
        <v>532</v>
      </c>
      <c r="E216" s="707">
        <v>84</v>
      </c>
      <c r="F216" s="714" t="s">
        <v>1121</v>
      </c>
      <c r="G216" s="715" t="s">
        <v>1130</v>
      </c>
      <c r="H216" s="751" t="s">
        <v>1112</v>
      </c>
      <c r="I216" s="752" t="s">
        <v>1113</v>
      </c>
      <c r="J216" s="761" t="s">
        <v>1114</v>
      </c>
      <c r="K216" s="753" t="s">
        <v>1115</v>
      </c>
      <c r="L216" s="753" t="s">
        <v>1124</v>
      </c>
      <c r="M216" s="753" t="s">
        <v>1117</v>
      </c>
      <c r="N216" s="753" t="s">
        <v>1118</v>
      </c>
      <c r="O216" s="753" t="s">
        <v>1128</v>
      </c>
      <c r="P216" s="912" t="s">
        <v>1129</v>
      </c>
      <c r="Q216" s="754" t="s">
        <v>1120</v>
      </c>
      <c r="R216" s="753" t="s">
        <v>1120</v>
      </c>
      <c r="S216" s="755">
        <v>4</v>
      </c>
      <c r="T216" s="756">
        <v>4.2</v>
      </c>
      <c r="U216" s="757">
        <v>41456</v>
      </c>
      <c r="V216" s="758">
        <v>41791</v>
      </c>
      <c r="W216" s="701">
        <v>25</v>
      </c>
      <c r="X216" s="875"/>
      <c r="Y216" s="876">
        <v>42600</v>
      </c>
      <c r="Z216" s="875">
        <f t="shared" si="12"/>
        <v>42600</v>
      </c>
      <c r="AA216" s="702"/>
      <c r="AB216" s="702"/>
      <c r="AC216" s="702"/>
      <c r="AD216" s="702"/>
      <c r="AE216" s="702">
        <v>42600</v>
      </c>
      <c r="AF216" s="702"/>
      <c r="AG216" s="702"/>
      <c r="AH216" s="702"/>
      <c r="AI216" s="691"/>
      <c r="AJ216" s="691"/>
      <c r="AK216" s="691"/>
      <c r="AL216" s="691"/>
      <c r="AM216" s="868">
        <f t="shared" si="13"/>
        <v>42600</v>
      </c>
      <c r="AN216" s="868">
        <f t="shared" si="14"/>
        <v>0</v>
      </c>
      <c r="AO216" s="760">
        <v>20000</v>
      </c>
      <c r="AP216" s="868"/>
      <c r="AQ216" s="706"/>
      <c r="AR216" s="704"/>
      <c r="AS216" s="704"/>
      <c r="AT216" s="704"/>
      <c r="AU216" s="704"/>
      <c r="AV216" s="704"/>
      <c r="AW216" s="704"/>
      <c r="AX216" s="704"/>
      <c r="AY216" s="704"/>
      <c r="AZ216" s="704"/>
      <c r="BA216" s="704"/>
      <c r="BB216" s="704"/>
      <c r="BC216" s="704"/>
      <c r="BD216" s="704"/>
      <c r="BE216" s="704"/>
      <c r="BF216" s="704"/>
      <c r="BG216" s="704"/>
      <c r="BH216" s="704"/>
      <c r="BI216" s="704"/>
      <c r="BJ216" s="704"/>
      <c r="BK216" s="704"/>
      <c r="BL216" s="704"/>
      <c r="BM216" s="704"/>
      <c r="BN216" s="704"/>
      <c r="BO216" s="704"/>
      <c r="BP216" s="704"/>
      <c r="BQ216" s="704"/>
      <c r="BR216" s="704"/>
      <c r="BS216" s="704"/>
      <c r="BT216" s="704"/>
      <c r="BU216" s="704"/>
      <c r="BV216" s="704"/>
      <c r="BW216" s="704"/>
      <c r="BX216" s="704"/>
      <c r="BY216" s="704"/>
      <c r="BZ216" s="704"/>
      <c r="CA216" s="704"/>
      <c r="CB216" s="704"/>
      <c r="CC216" s="704"/>
      <c r="CD216" s="704"/>
      <c r="CE216" s="704"/>
      <c r="CF216" s="704"/>
      <c r="CG216" s="704"/>
      <c r="CH216" s="704"/>
      <c r="CI216" s="704"/>
      <c r="CJ216" s="704"/>
      <c r="CK216" s="704"/>
      <c r="CL216" s="704"/>
      <c r="CM216" s="704"/>
      <c r="CN216" s="704"/>
      <c r="CO216" s="704"/>
      <c r="CP216" s="704"/>
      <c r="CQ216" s="704"/>
      <c r="CR216" s="704"/>
      <c r="CS216" s="704"/>
      <c r="CT216" s="704"/>
      <c r="CU216" s="704"/>
      <c r="CV216" s="704"/>
      <c r="CW216" s="704"/>
      <c r="CX216" s="704"/>
      <c r="CY216" s="704"/>
      <c r="CZ216" s="704"/>
      <c r="DA216" s="704"/>
      <c r="DB216" s="704"/>
      <c r="DC216" s="704"/>
      <c r="DD216" s="704"/>
      <c r="DE216" s="704"/>
      <c r="DF216" s="704"/>
      <c r="DG216" s="704"/>
      <c r="DH216" s="704"/>
      <c r="DI216" s="704"/>
      <c r="DJ216" s="704"/>
      <c r="DK216" s="704"/>
      <c r="DL216" s="704"/>
      <c r="DM216" s="704"/>
      <c r="DN216" s="704"/>
      <c r="DO216" s="704"/>
      <c r="DP216" s="704"/>
      <c r="DQ216" s="704"/>
      <c r="DR216" s="704"/>
      <c r="DS216" s="704"/>
      <c r="DT216" s="704"/>
      <c r="DU216" s="704"/>
      <c r="DV216" s="704"/>
      <c r="DW216" s="704"/>
      <c r="DX216" s="704"/>
      <c r="DY216" s="704"/>
      <c r="DZ216" s="704"/>
      <c r="EA216" s="704"/>
      <c r="EB216" s="704"/>
      <c r="EC216" s="704"/>
      <c r="ED216" s="704"/>
      <c r="EE216" s="704"/>
      <c r="EF216" s="704"/>
      <c r="EG216" s="704"/>
      <c r="EH216" s="704"/>
      <c r="EI216" s="704"/>
      <c r="EJ216" s="704"/>
      <c r="EK216" s="704"/>
      <c r="EL216" s="704"/>
      <c r="EM216" s="704"/>
      <c r="EN216" s="704"/>
      <c r="EO216" s="704"/>
      <c r="EP216" s="704"/>
      <c r="EQ216" s="704"/>
      <c r="ER216" s="704"/>
      <c r="ES216" s="704"/>
      <c r="ET216" s="704"/>
      <c r="EU216" s="704"/>
      <c r="EV216" s="704"/>
      <c r="EW216" s="704"/>
      <c r="EX216" s="704"/>
      <c r="EY216" s="704"/>
      <c r="EZ216" s="704"/>
      <c r="FA216" s="704"/>
      <c r="FB216" s="704"/>
      <c r="FC216" s="704"/>
      <c r="FD216" s="704"/>
      <c r="FE216" s="704"/>
      <c r="FF216" s="704"/>
      <c r="FG216" s="704"/>
      <c r="FH216" s="704"/>
      <c r="FI216" s="704"/>
      <c r="FJ216" s="704"/>
      <c r="FK216" s="704"/>
      <c r="FL216" s="704"/>
      <c r="FM216" s="704"/>
      <c r="FN216" s="704"/>
      <c r="FO216" s="704"/>
      <c r="FP216" s="704"/>
      <c r="FQ216" s="704"/>
      <c r="FR216" s="704"/>
      <c r="FS216" s="704"/>
      <c r="FT216" s="704"/>
      <c r="FU216" s="704"/>
      <c r="FV216" s="704"/>
      <c r="FW216" s="704"/>
      <c r="FX216" s="704"/>
      <c r="FY216" s="704"/>
      <c r="FZ216" s="704"/>
      <c r="GA216" s="704"/>
      <c r="GB216" s="704"/>
      <c r="GC216" s="704"/>
      <c r="GD216" s="704"/>
      <c r="GE216" s="704"/>
      <c r="GF216" s="704"/>
      <c r="GG216" s="704"/>
      <c r="GH216" s="704"/>
      <c r="GI216" s="704"/>
      <c r="GJ216" s="704"/>
      <c r="GK216" s="704"/>
      <c r="GL216" s="704"/>
      <c r="GM216" s="704"/>
      <c r="GN216" s="706"/>
      <c r="GO216" s="706"/>
      <c r="GP216" s="746"/>
      <c r="GQ216" s="704"/>
      <c r="GR216" s="704"/>
      <c r="GS216" s="704"/>
      <c r="GT216" s="704"/>
      <c r="GU216" s="704"/>
      <c r="GV216" s="704"/>
      <c r="GW216" s="704"/>
      <c r="GX216" s="704"/>
      <c r="GY216" s="704"/>
      <c r="GZ216" s="704"/>
      <c r="HA216" s="704"/>
      <c r="HB216" s="704"/>
      <c r="HC216" s="704"/>
      <c r="HD216" s="704"/>
      <c r="HE216" s="704"/>
      <c r="HF216" s="704"/>
      <c r="HG216" s="704"/>
      <c r="HH216" s="704"/>
      <c r="HI216" s="704"/>
      <c r="HJ216" s="704"/>
      <c r="HK216" s="704"/>
      <c r="HL216" s="704"/>
      <c r="HM216" s="704"/>
      <c r="HN216" s="704"/>
      <c r="HO216" s="704"/>
      <c r="HP216" s="704"/>
      <c r="HQ216" s="704"/>
      <c r="HR216" s="706"/>
      <c r="HS216" s="706"/>
      <c r="HT216" s="706"/>
      <c r="HU216" s="706"/>
      <c r="HV216" s="706"/>
      <c r="HW216" s="706"/>
      <c r="HX216" s="706"/>
      <c r="HY216" s="706"/>
      <c r="HZ216" s="706"/>
      <c r="IA216" s="704"/>
      <c r="IB216" s="704"/>
      <c r="IC216" s="704"/>
      <c r="ID216" s="704"/>
      <c r="IE216" s="704"/>
      <c r="IF216" s="704"/>
      <c r="IG216" s="704"/>
      <c r="IH216" s="704"/>
      <c r="II216" s="704"/>
      <c r="IJ216" s="704"/>
      <c r="IK216" s="704"/>
      <c r="IL216" s="704"/>
      <c r="IM216" s="704"/>
      <c r="IN216" s="704"/>
      <c r="IO216" s="704"/>
      <c r="IP216" s="704"/>
      <c r="IQ216" s="704"/>
      <c r="IR216" s="704"/>
      <c r="IS216" s="704"/>
      <c r="IT216" s="704"/>
      <c r="IU216" s="704"/>
      <c r="IV216" s="704"/>
      <c r="IW216" s="704"/>
      <c r="IX216" s="704"/>
      <c r="IY216" s="704"/>
      <c r="IZ216" s="704"/>
      <c r="JJ216" s="704"/>
      <c r="JK216" s="704"/>
      <c r="JL216" s="704"/>
      <c r="JM216" s="704"/>
      <c r="JN216" s="704"/>
    </row>
    <row r="217" spans="1:274" s="878" customFormat="1" ht="23.1" customHeight="1" x14ac:dyDescent="0.25">
      <c r="A217" s="691">
        <v>61</v>
      </c>
      <c r="B217" s="693" t="s">
        <v>1316</v>
      </c>
      <c r="C217" s="708">
        <v>219</v>
      </c>
      <c r="D217" s="709">
        <v>532</v>
      </c>
      <c r="E217" s="707">
        <v>89</v>
      </c>
      <c r="F217" s="714" t="s">
        <v>1121</v>
      </c>
      <c r="G217" s="715" t="s">
        <v>1552</v>
      </c>
      <c r="H217" s="767" t="s">
        <v>1112</v>
      </c>
      <c r="I217" s="752" t="s">
        <v>1113</v>
      </c>
      <c r="J217" s="761" t="s">
        <v>1135</v>
      </c>
      <c r="K217" s="761" t="s">
        <v>1151</v>
      </c>
      <c r="L217" s="761" t="s">
        <v>1124</v>
      </c>
      <c r="M217" s="753" t="s">
        <v>1199</v>
      </c>
      <c r="N217" s="753" t="s">
        <v>1317</v>
      </c>
      <c r="O217" s="753" t="s">
        <v>1128</v>
      </c>
      <c r="P217" s="753" t="s">
        <v>1129</v>
      </c>
      <c r="Q217" s="753" t="s">
        <v>1120</v>
      </c>
      <c r="R217" s="753" t="s">
        <v>1120</v>
      </c>
      <c r="S217" s="755">
        <v>4</v>
      </c>
      <c r="T217" s="763">
        <v>4.5</v>
      </c>
      <c r="U217" s="772">
        <v>41091</v>
      </c>
      <c r="V217" s="771">
        <v>41426</v>
      </c>
      <c r="W217" s="874">
        <v>5</v>
      </c>
      <c r="X217" s="875"/>
      <c r="Y217" s="876">
        <v>39900</v>
      </c>
      <c r="Z217" s="875">
        <f t="shared" si="12"/>
        <v>39900</v>
      </c>
      <c r="AA217" s="691"/>
      <c r="AB217" s="691"/>
      <c r="AC217" s="691">
        <v>39900</v>
      </c>
      <c r="AD217" s="691"/>
      <c r="AE217" s="691"/>
      <c r="AF217" s="691"/>
      <c r="AG217" s="691"/>
      <c r="AH217" s="691"/>
      <c r="AI217" s="691"/>
      <c r="AJ217" s="691"/>
      <c r="AK217" s="691"/>
      <c r="AL217" s="691"/>
      <c r="AM217" s="868">
        <f t="shared" si="13"/>
        <v>39900</v>
      </c>
      <c r="AN217" s="868">
        <f t="shared" si="14"/>
        <v>0</v>
      </c>
      <c r="AO217" s="691"/>
      <c r="AP217" s="868"/>
      <c r="AQ217" s="706"/>
      <c r="AR217" s="704"/>
      <c r="AS217" s="704"/>
      <c r="AT217" s="704"/>
      <c r="AU217" s="704"/>
      <c r="AV217" s="704"/>
      <c r="AW217" s="704"/>
      <c r="AX217" s="704"/>
      <c r="AY217" s="704"/>
      <c r="AZ217" s="704"/>
      <c r="BA217" s="704"/>
      <c r="BB217" s="704"/>
      <c r="BC217" s="704"/>
      <c r="BD217" s="704"/>
      <c r="BE217" s="704"/>
      <c r="BF217" s="704"/>
      <c r="BG217" s="704"/>
      <c r="BH217" s="704"/>
      <c r="BI217" s="704"/>
      <c r="BJ217" s="704"/>
      <c r="BK217" s="704"/>
      <c r="BL217" s="704"/>
      <c r="BM217" s="704"/>
      <c r="BN217" s="704"/>
      <c r="BO217" s="704"/>
      <c r="BP217" s="704"/>
      <c r="BQ217" s="704"/>
      <c r="BR217" s="704"/>
      <c r="BS217" s="704"/>
      <c r="BT217" s="704"/>
      <c r="BU217" s="704"/>
      <c r="BV217" s="704"/>
      <c r="BW217" s="704"/>
      <c r="BX217" s="704"/>
      <c r="BY217" s="704"/>
      <c r="BZ217" s="704"/>
      <c r="CA217" s="704"/>
      <c r="CB217" s="704"/>
      <c r="CC217" s="704"/>
      <c r="CD217" s="704"/>
      <c r="CE217" s="704"/>
      <c r="CF217" s="704"/>
      <c r="CG217" s="704"/>
      <c r="CH217" s="704"/>
      <c r="CI217" s="704"/>
      <c r="CJ217" s="704"/>
      <c r="CK217" s="704"/>
      <c r="CL217" s="704"/>
      <c r="CM217" s="704"/>
      <c r="CN217" s="704"/>
      <c r="CO217" s="704"/>
      <c r="CP217" s="704"/>
      <c r="CQ217" s="704"/>
      <c r="CR217" s="704"/>
      <c r="CS217" s="704"/>
      <c r="CT217" s="704"/>
      <c r="CU217" s="704"/>
      <c r="CV217" s="704"/>
      <c r="CW217" s="704"/>
      <c r="CX217" s="704"/>
      <c r="CY217" s="704"/>
      <c r="CZ217" s="704"/>
      <c r="DA217" s="704"/>
      <c r="DB217" s="704"/>
      <c r="DC217" s="704"/>
      <c r="DD217" s="704"/>
      <c r="DE217" s="704"/>
      <c r="DF217" s="704"/>
      <c r="DG217" s="704"/>
      <c r="DH217" s="704"/>
      <c r="DI217" s="704"/>
      <c r="DJ217" s="704"/>
      <c r="DK217" s="704"/>
      <c r="DL217" s="704"/>
      <c r="DM217" s="704"/>
      <c r="DN217" s="704"/>
      <c r="DO217" s="704"/>
      <c r="DP217" s="704"/>
      <c r="DQ217" s="704"/>
      <c r="DR217" s="704"/>
      <c r="DS217" s="704"/>
      <c r="DT217" s="704"/>
      <c r="DU217" s="704"/>
      <c r="DV217" s="704"/>
      <c r="DW217" s="704"/>
      <c r="DX217" s="704"/>
      <c r="DY217" s="704"/>
      <c r="DZ217" s="704"/>
      <c r="EA217" s="704"/>
      <c r="EB217" s="704"/>
      <c r="EC217" s="704"/>
      <c r="ED217" s="704"/>
      <c r="EE217" s="704"/>
      <c r="EF217" s="704"/>
      <c r="EG217" s="704"/>
      <c r="EH217" s="704"/>
      <c r="EI217" s="704"/>
      <c r="EJ217" s="704"/>
      <c r="EK217" s="704"/>
      <c r="EL217" s="704"/>
      <c r="EM217" s="704"/>
      <c r="EN217" s="704"/>
      <c r="EO217" s="704"/>
      <c r="EP217" s="704"/>
      <c r="EQ217" s="704"/>
      <c r="ER217" s="704"/>
      <c r="ES217" s="704"/>
      <c r="ET217" s="704"/>
      <c r="EU217" s="704"/>
      <c r="EV217" s="706"/>
      <c r="EW217" s="706"/>
      <c r="EX217" s="706"/>
      <c r="EY217" s="706"/>
      <c r="EZ217" s="706"/>
      <c r="FA217" s="706"/>
      <c r="FB217" s="706"/>
      <c r="FC217" s="706"/>
      <c r="FD217" s="706"/>
      <c r="FE217" s="706"/>
      <c r="FF217" s="706"/>
      <c r="FG217" s="706"/>
      <c r="FH217" s="704"/>
      <c r="FI217" s="704"/>
      <c r="FJ217" s="704"/>
      <c r="FK217" s="704"/>
      <c r="FL217" s="704"/>
      <c r="FM217" s="704"/>
      <c r="FN217" s="704"/>
      <c r="FO217" s="704"/>
      <c r="FP217" s="704"/>
      <c r="FQ217" s="704"/>
      <c r="FR217" s="704"/>
      <c r="FS217" s="704"/>
      <c r="FT217" s="704"/>
      <c r="FU217" s="704"/>
      <c r="FV217" s="704"/>
      <c r="FW217" s="704"/>
      <c r="FX217" s="704"/>
      <c r="FY217" s="704"/>
      <c r="FZ217" s="704"/>
      <c r="GA217" s="704"/>
      <c r="GB217" s="704"/>
      <c r="GC217" s="704"/>
      <c r="GD217" s="704"/>
      <c r="GE217" s="704"/>
      <c r="GF217" s="704"/>
      <c r="GG217" s="704"/>
      <c r="GH217" s="704"/>
      <c r="GI217" s="704"/>
      <c r="GJ217" s="704"/>
      <c r="GK217" s="704"/>
      <c r="GL217" s="704"/>
      <c r="GM217" s="704"/>
      <c r="GN217" s="704"/>
      <c r="GO217" s="706"/>
      <c r="GP217" s="706"/>
      <c r="GQ217" s="706"/>
      <c r="GR217" s="706"/>
      <c r="GS217" s="706"/>
      <c r="GT217" s="706"/>
      <c r="GU217" s="706"/>
      <c r="GV217" s="706"/>
      <c r="GW217" s="706"/>
      <c r="GX217" s="706"/>
      <c r="GY217" s="706"/>
      <c r="GZ217" s="706"/>
      <c r="HA217" s="706"/>
      <c r="HB217" s="706"/>
      <c r="HC217" s="706"/>
      <c r="HD217" s="706"/>
      <c r="HE217" s="706"/>
      <c r="HF217" s="706"/>
      <c r="HG217" s="706"/>
      <c r="HH217" s="706"/>
      <c r="HI217" s="706"/>
      <c r="HJ217" s="706"/>
      <c r="HK217" s="706"/>
      <c r="HL217" s="706"/>
      <c r="HM217" s="706"/>
      <c r="HN217" s="706"/>
      <c r="IX217" s="704"/>
      <c r="IY217" s="704"/>
      <c r="IZ217" s="704"/>
    </row>
    <row r="218" spans="1:274" s="878" customFormat="1" ht="23.1" customHeight="1" x14ac:dyDescent="0.25">
      <c r="A218" s="691">
        <v>62</v>
      </c>
      <c r="B218" s="693" t="s">
        <v>1316</v>
      </c>
      <c r="C218" s="708">
        <v>219</v>
      </c>
      <c r="D218" s="709">
        <v>532</v>
      </c>
      <c r="E218" s="707">
        <v>91</v>
      </c>
      <c r="F218" s="714" t="s">
        <v>1121</v>
      </c>
      <c r="G218" s="715" t="s">
        <v>1553</v>
      </c>
      <c r="H218" s="767" t="s">
        <v>1112</v>
      </c>
      <c r="I218" s="752" t="s">
        <v>1113</v>
      </c>
      <c r="J218" s="761" t="s">
        <v>1135</v>
      </c>
      <c r="K218" s="761" t="s">
        <v>1115</v>
      </c>
      <c r="L218" s="761" t="s">
        <v>1124</v>
      </c>
      <c r="M218" s="753" t="s">
        <v>1199</v>
      </c>
      <c r="N218" s="753" t="s">
        <v>1317</v>
      </c>
      <c r="O218" s="753" t="s">
        <v>1128</v>
      </c>
      <c r="P218" s="753" t="s">
        <v>1129</v>
      </c>
      <c r="Q218" s="753" t="s">
        <v>1120</v>
      </c>
      <c r="R218" s="753" t="s">
        <v>1120</v>
      </c>
      <c r="S218" s="755">
        <v>4</v>
      </c>
      <c r="T218" s="763">
        <v>4.5</v>
      </c>
      <c r="U218" s="772">
        <v>41091</v>
      </c>
      <c r="V218" s="771">
        <v>41426</v>
      </c>
      <c r="W218" s="874">
        <v>5</v>
      </c>
      <c r="X218" s="875"/>
      <c r="Y218" s="876">
        <v>1700</v>
      </c>
      <c r="Z218" s="875">
        <f t="shared" si="12"/>
        <v>1700</v>
      </c>
      <c r="AA218" s="691"/>
      <c r="AB218" s="691"/>
      <c r="AC218" s="691">
        <v>1700</v>
      </c>
      <c r="AD218" s="691"/>
      <c r="AE218" s="691"/>
      <c r="AF218" s="691"/>
      <c r="AG218" s="691"/>
      <c r="AH218" s="691"/>
      <c r="AI218" s="691"/>
      <c r="AJ218" s="691"/>
      <c r="AK218" s="691"/>
      <c r="AL218" s="691"/>
      <c r="AM218" s="868">
        <f t="shared" si="13"/>
        <v>1700</v>
      </c>
      <c r="AN218" s="868">
        <f t="shared" si="14"/>
        <v>0</v>
      </c>
      <c r="AO218" s="691"/>
      <c r="AP218" s="868"/>
      <c r="AQ218" s="706"/>
      <c r="AR218" s="704"/>
      <c r="AS218" s="704"/>
      <c r="AT218" s="704"/>
      <c r="AU218" s="704"/>
      <c r="AV218" s="704"/>
      <c r="AW218" s="704"/>
      <c r="AX218" s="704"/>
      <c r="AY218" s="704"/>
      <c r="AZ218" s="704"/>
      <c r="BA218" s="704"/>
      <c r="BB218" s="704"/>
      <c r="BC218" s="704"/>
      <c r="BD218" s="704"/>
      <c r="BE218" s="704"/>
      <c r="BF218" s="704"/>
      <c r="BG218" s="704"/>
      <c r="BH218" s="704"/>
      <c r="BI218" s="704"/>
      <c r="BJ218" s="704"/>
      <c r="BK218" s="704"/>
      <c r="BL218" s="704"/>
      <c r="BM218" s="704"/>
      <c r="BN218" s="704"/>
      <c r="BO218" s="704"/>
      <c r="BP218" s="704"/>
      <c r="BQ218" s="704"/>
      <c r="BR218" s="704"/>
      <c r="BS218" s="704"/>
      <c r="BT218" s="704"/>
      <c r="BU218" s="704"/>
      <c r="BV218" s="704"/>
      <c r="BW218" s="704"/>
      <c r="BX218" s="704"/>
      <c r="BY218" s="704"/>
      <c r="BZ218" s="704"/>
      <c r="CA218" s="704"/>
      <c r="CB218" s="704"/>
      <c r="CC218" s="704"/>
      <c r="CD218" s="704"/>
      <c r="CE218" s="704"/>
      <c r="CF218" s="704"/>
      <c r="CG218" s="704"/>
      <c r="CH218" s="704"/>
      <c r="CI218" s="704"/>
      <c r="CJ218" s="704"/>
      <c r="CK218" s="704"/>
      <c r="CL218" s="704"/>
      <c r="CM218" s="704"/>
      <c r="CN218" s="704"/>
      <c r="CO218" s="704"/>
      <c r="CP218" s="704"/>
      <c r="CQ218" s="704"/>
      <c r="CR218" s="704"/>
      <c r="CS218" s="704"/>
      <c r="CT218" s="704"/>
      <c r="CU218" s="704"/>
      <c r="CV218" s="704"/>
      <c r="CW218" s="704"/>
      <c r="CX218" s="704"/>
      <c r="CY218" s="704"/>
      <c r="CZ218" s="704"/>
      <c r="DA218" s="704"/>
      <c r="DB218" s="704"/>
      <c r="DC218" s="704"/>
      <c r="DD218" s="704"/>
      <c r="DE218" s="704"/>
      <c r="DF218" s="704"/>
      <c r="DG218" s="704"/>
      <c r="DH218" s="704"/>
      <c r="DI218" s="704"/>
      <c r="DJ218" s="704"/>
      <c r="DK218" s="704"/>
      <c r="DL218" s="704"/>
      <c r="DM218" s="704"/>
      <c r="DN218" s="704"/>
      <c r="DO218" s="704"/>
      <c r="DP218" s="704"/>
      <c r="DQ218" s="704"/>
      <c r="DR218" s="704"/>
      <c r="DS218" s="704"/>
      <c r="DT218" s="704"/>
      <c r="DU218" s="704"/>
      <c r="DV218" s="704"/>
      <c r="DW218" s="704"/>
      <c r="DX218" s="704"/>
      <c r="DY218" s="704"/>
      <c r="DZ218" s="704"/>
      <c r="EA218" s="704"/>
      <c r="EB218" s="704"/>
      <c r="EC218" s="704"/>
      <c r="ED218" s="704"/>
      <c r="EE218" s="704"/>
      <c r="EF218" s="704"/>
      <c r="EG218" s="704"/>
      <c r="EH218" s="704"/>
      <c r="EI218" s="704"/>
      <c r="EJ218" s="704"/>
      <c r="EK218" s="704"/>
      <c r="EL218" s="704"/>
      <c r="EM218" s="704"/>
      <c r="EN218" s="704"/>
      <c r="EO218" s="704"/>
      <c r="EP218" s="704"/>
      <c r="EQ218" s="704"/>
      <c r="ER218" s="704"/>
      <c r="ES218" s="704"/>
      <c r="ET218" s="704"/>
      <c r="EU218" s="704"/>
      <c r="EV218" s="706"/>
      <c r="EW218" s="706"/>
      <c r="EX218" s="706"/>
      <c r="EY218" s="706"/>
      <c r="EZ218" s="706"/>
      <c r="FA218" s="706"/>
      <c r="FB218" s="706"/>
      <c r="FC218" s="706"/>
      <c r="FD218" s="706"/>
      <c r="FE218" s="706"/>
      <c r="FF218" s="706"/>
      <c r="FG218" s="706"/>
      <c r="FH218" s="704"/>
      <c r="FI218" s="704"/>
      <c r="FJ218" s="704"/>
      <c r="FK218" s="704"/>
      <c r="FL218" s="704"/>
      <c r="FM218" s="704"/>
      <c r="FN218" s="704"/>
      <c r="FO218" s="704"/>
      <c r="FP218" s="704"/>
      <c r="FQ218" s="704"/>
      <c r="FR218" s="704"/>
      <c r="FS218" s="704"/>
      <c r="FT218" s="704"/>
      <c r="FU218" s="704"/>
      <c r="FV218" s="704"/>
      <c r="FW218" s="704"/>
      <c r="FX218" s="704"/>
      <c r="FY218" s="704"/>
      <c r="FZ218" s="704"/>
      <c r="GA218" s="704"/>
      <c r="GB218" s="704"/>
      <c r="GC218" s="704"/>
      <c r="GD218" s="704"/>
      <c r="GE218" s="704"/>
      <c r="GF218" s="704"/>
      <c r="GG218" s="704"/>
      <c r="GH218" s="704"/>
      <c r="GI218" s="704"/>
      <c r="GJ218" s="704"/>
      <c r="GK218" s="704"/>
      <c r="GL218" s="704"/>
      <c r="GM218" s="704"/>
      <c r="GN218" s="704"/>
      <c r="GO218" s="706"/>
      <c r="GP218" s="706"/>
      <c r="GQ218" s="706"/>
      <c r="GR218" s="706"/>
      <c r="GS218" s="706"/>
      <c r="GT218" s="706"/>
      <c r="GU218" s="706"/>
      <c r="GV218" s="706"/>
      <c r="GW218" s="706"/>
      <c r="GX218" s="706"/>
      <c r="GY218" s="706"/>
      <c r="GZ218" s="706"/>
      <c r="HA218" s="706"/>
      <c r="HB218" s="706"/>
      <c r="HC218" s="706"/>
      <c r="HD218" s="706"/>
      <c r="HE218" s="706"/>
      <c r="HF218" s="706"/>
      <c r="HG218" s="706"/>
      <c r="HH218" s="706"/>
      <c r="HI218" s="706"/>
      <c r="HJ218" s="706"/>
      <c r="HK218" s="706"/>
      <c r="HL218" s="706"/>
      <c r="HM218" s="706"/>
      <c r="HN218" s="706"/>
      <c r="IX218" s="704"/>
      <c r="IY218" s="704"/>
      <c r="IZ218" s="704"/>
      <c r="JA218" s="704"/>
      <c r="JB218" s="704"/>
      <c r="JC218" s="704"/>
      <c r="JD218" s="704"/>
      <c r="JE218" s="704"/>
      <c r="JF218" s="704"/>
      <c r="JG218" s="704"/>
      <c r="JH218" s="704"/>
    </row>
    <row r="219" spans="1:274" s="878" customFormat="1" ht="23.1" customHeight="1" x14ac:dyDescent="0.25">
      <c r="A219" s="691">
        <v>63</v>
      </c>
      <c r="B219" s="693" t="s">
        <v>1360</v>
      </c>
      <c r="C219" s="708">
        <v>219</v>
      </c>
      <c r="D219" s="709">
        <v>532</v>
      </c>
      <c r="E219" s="707">
        <v>92</v>
      </c>
      <c r="F219" s="714" t="s">
        <v>1121</v>
      </c>
      <c r="G219" s="715" t="s">
        <v>1361</v>
      </c>
      <c r="H219" s="751" t="s">
        <v>1112</v>
      </c>
      <c r="I219" s="752" t="s">
        <v>1113</v>
      </c>
      <c r="J219" s="761" t="s">
        <v>1135</v>
      </c>
      <c r="K219" s="761" t="s">
        <v>1115</v>
      </c>
      <c r="L219" s="761" t="s">
        <v>1124</v>
      </c>
      <c r="M219" s="753" t="s">
        <v>1199</v>
      </c>
      <c r="N219" s="753" t="s">
        <v>1136</v>
      </c>
      <c r="O219" s="753" t="s">
        <v>1128</v>
      </c>
      <c r="P219" s="866" t="s">
        <v>1597</v>
      </c>
      <c r="Q219" s="753" t="s">
        <v>1120</v>
      </c>
      <c r="R219" s="753" t="s">
        <v>1120</v>
      </c>
      <c r="S219" s="755">
        <v>4</v>
      </c>
      <c r="T219" s="763">
        <v>4.5</v>
      </c>
      <c r="U219" s="771">
        <v>41456</v>
      </c>
      <c r="V219" s="771">
        <v>41791</v>
      </c>
      <c r="W219" s="874">
        <v>5</v>
      </c>
      <c r="X219" s="875">
        <v>68000</v>
      </c>
      <c r="Y219" s="875"/>
      <c r="Z219" s="875">
        <f t="shared" si="12"/>
        <v>68000</v>
      </c>
      <c r="AA219" s="702"/>
      <c r="AB219" s="702"/>
      <c r="AC219" s="702"/>
      <c r="AD219" s="702">
        <v>68000</v>
      </c>
      <c r="AE219" s="702"/>
      <c r="AF219" s="702"/>
      <c r="AG219" s="702"/>
      <c r="AH219" s="702"/>
      <c r="AI219" s="691"/>
      <c r="AJ219" s="691"/>
      <c r="AK219" s="691"/>
      <c r="AL219" s="691"/>
      <c r="AM219" s="868">
        <f t="shared" si="13"/>
        <v>68000</v>
      </c>
      <c r="AN219" s="868">
        <f t="shared" si="14"/>
        <v>0</v>
      </c>
      <c r="AO219" s="760"/>
      <c r="AP219" s="868"/>
      <c r="AQ219" s="706"/>
      <c r="AR219" s="704"/>
      <c r="AS219" s="704"/>
      <c r="AT219" s="704"/>
      <c r="AU219" s="704"/>
      <c r="AV219" s="704"/>
      <c r="AW219" s="704"/>
      <c r="AX219" s="704"/>
      <c r="AY219" s="704"/>
      <c r="AZ219" s="704"/>
      <c r="BA219" s="704"/>
      <c r="BB219" s="704"/>
      <c r="BC219" s="704"/>
      <c r="BD219" s="704"/>
      <c r="BE219" s="704"/>
      <c r="BF219" s="704"/>
      <c r="BG219" s="704"/>
      <c r="BH219" s="704"/>
      <c r="BI219" s="704"/>
      <c r="BJ219" s="704"/>
      <c r="BK219" s="704"/>
      <c r="BL219" s="704"/>
      <c r="BM219" s="704"/>
      <c r="BN219" s="704"/>
      <c r="BO219" s="704"/>
      <c r="BP219" s="704"/>
      <c r="BQ219" s="704"/>
      <c r="BR219" s="704"/>
      <c r="BS219" s="704"/>
      <c r="BT219" s="704"/>
      <c r="BU219" s="704"/>
      <c r="BV219" s="704"/>
      <c r="BW219" s="704"/>
      <c r="BX219" s="704"/>
      <c r="BY219" s="704"/>
      <c r="BZ219" s="704"/>
      <c r="CA219" s="704"/>
      <c r="CB219" s="704"/>
      <c r="CC219" s="704"/>
      <c r="CD219" s="704"/>
      <c r="CE219" s="704"/>
      <c r="CF219" s="704"/>
      <c r="CG219" s="704"/>
      <c r="CH219" s="704"/>
      <c r="CI219" s="704"/>
      <c r="CJ219" s="704"/>
      <c r="CK219" s="704"/>
      <c r="CL219" s="704"/>
      <c r="CM219" s="704"/>
      <c r="CN219" s="704"/>
      <c r="CO219" s="704"/>
      <c r="CP219" s="704"/>
      <c r="CQ219" s="704"/>
      <c r="CR219" s="704"/>
      <c r="CS219" s="704"/>
      <c r="CT219" s="704"/>
      <c r="CU219" s="704"/>
      <c r="CV219" s="704"/>
      <c r="CW219" s="704"/>
      <c r="CX219" s="704"/>
      <c r="CY219" s="704"/>
      <c r="CZ219" s="704"/>
      <c r="DA219" s="704"/>
      <c r="DB219" s="704"/>
      <c r="DC219" s="704"/>
      <c r="DD219" s="704"/>
      <c r="DE219" s="704"/>
      <c r="DF219" s="704"/>
      <c r="DG219" s="704"/>
      <c r="DH219" s="704"/>
      <c r="DI219" s="704"/>
      <c r="DJ219" s="704"/>
      <c r="DK219" s="704"/>
      <c r="DL219" s="704"/>
      <c r="DM219" s="704"/>
      <c r="DN219" s="704"/>
      <c r="DO219" s="704"/>
      <c r="DP219" s="704"/>
      <c r="DQ219" s="704"/>
      <c r="DR219" s="704"/>
      <c r="DS219" s="704"/>
      <c r="DT219" s="704"/>
      <c r="DU219" s="704"/>
      <c r="DV219" s="704"/>
      <c r="DW219" s="704"/>
      <c r="DX219" s="704"/>
      <c r="DY219" s="704"/>
      <c r="DZ219" s="704"/>
      <c r="EA219" s="704"/>
      <c r="EB219" s="704"/>
      <c r="EC219" s="704"/>
      <c r="ED219" s="704"/>
      <c r="EE219" s="704"/>
      <c r="EF219" s="704"/>
      <c r="EG219" s="704"/>
      <c r="EH219" s="704"/>
      <c r="EI219" s="704"/>
      <c r="EJ219" s="704"/>
      <c r="EK219" s="704"/>
      <c r="EL219" s="704"/>
      <c r="EM219" s="704"/>
      <c r="EN219" s="704"/>
      <c r="EO219" s="704"/>
      <c r="EP219" s="704"/>
      <c r="EQ219" s="704"/>
      <c r="ER219" s="704"/>
      <c r="ES219" s="704"/>
      <c r="ET219" s="704"/>
      <c r="EU219" s="704"/>
      <c r="EV219" s="706"/>
      <c r="EW219" s="706"/>
      <c r="EX219" s="706"/>
      <c r="EY219" s="706"/>
      <c r="EZ219" s="706"/>
      <c r="FA219" s="706"/>
      <c r="FB219" s="706"/>
      <c r="FC219" s="706"/>
      <c r="FD219" s="706"/>
      <c r="FE219" s="706"/>
      <c r="FF219" s="706"/>
      <c r="FG219" s="706"/>
      <c r="FH219" s="704"/>
      <c r="FI219" s="706"/>
      <c r="FJ219" s="706"/>
      <c r="FK219" s="704"/>
      <c r="FL219" s="704"/>
      <c r="FM219" s="704"/>
      <c r="FN219" s="704"/>
      <c r="FO219" s="704"/>
      <c r="FP219" s="704"/>
      <c r="FQ219" s="704"/>
      <c r="FR219" s="704"/>
      <c r="FS219" s="704"/>
      <c r="FT219" s="704"/>
      <c r="FU219" s="704"/>
      <c r="FV219" s="704"/>
      <c r="FW219" s="704"/>
      <c r="FX219" s="704"/>
      <c r="FY219" s="704"/>
      <c r="FZ219" s="704"/>
      <c r="GA219" s="704"/>
      <c r="GB219" s="704"/>
      <c r="GC219" s="704"/>
      <c r="GD219" s="704"/>
      <c r="GE219" s="704"/>
      <c r="GF219" s="704"/>
      <c r="GG219" s="704"/>
      <c r="GH219" s="704"/>
      <c r="GI219" s="704"/>
      <c r="GJ219" s="704"/>
      <c r="GK219" s="704"/>
      <c r="GL219" s="704"/>
      <c r="GM219" s="704"/>
      <c r="GN219" s="704"/>
      <c r="GO219" s="706"/>
      <c r="GP219" s="706"/>
      <c r="GQ219" s="704"/>
      <c r="GR219" s="704"/>
      <c r="GS219" s="704"/>
      <c r="GT219" s="704"/>
      <c r="GU219" s="704"/>
      <c r="GV219" s="704"/>
      <c r="GW219" s="704"/>
      <c r="GX219" s="704"/>
      <c r="GY219" s="704"/>
      <c r="GZ219" s="704"/>
      <c r="HA219" s="704"/>
      <c r="HB219" s="704"/>
      <c r="HC219" s="704"/>
      <c r="HD219" s="704"/>
      <c r="HE219" s="704"/>
      <c r="HF219" s="704"/>
      <c r="HG219" s="704"/>
      <c r="HH219" s="704"/>
      <c r="HI219" s="704"/>
      <c r="HJ219" s="704"/>
      <c r="HK219" s="704"/>
      <c r="HL219" s="704"/>
      <c r="HM219" s="704"/>
      <c r="HN219" s="704"/>
      <c r="HO219" s="704"/>
      <c r="HP219" s="704"/>
      <c r="HQ219" s="704"/>
      <c r="HR219" s="706"/>
      <c r="HS219" s="706"/>
      <c r="HT219" s="706"/>
      <c r="HU219" s="706"/>
      <c r="HV219" s="706"/>
      <c r="HW219" s="706"/>
      <c r="HX219" s="706"/>
      <c r="HY219" s="706"/>
      <c r="HZ219" s="706"/>
      <c r="IA219" s="704"/>
      <c r="IB219" s="704"/>
      <c r="IC219" s="704"/>
      <c r="ID219" s="704"/>
      <c r="IE219" s="704"/>
      <c r="IF219" s="704"/>
      <c r="IG219" s="704"/>
      <c r="IH219" s="704"/>
      <c r="II219" s="704"/>
      <c r="IJ219" s="704"/>
      <c r="IK219" s="704"/>
      <c r="IL219" s="704"/>
      <c r="IM219" s="704"/>
      <c r="IN219" s="704"/>
      <c r="IO219" s="704"/>
      <c r="IP219" s="704"/>
      <c r="IQ219" s="704"/>
      <c r="IR219" s="704"/>
      <c r="IS219" s="704"/>
      <c r="IT219" s="704"/>
      <c r="IU219" s="704"/>
      <c r="IV219" s="704"/>
      <c r="IW219" s="704"/>
      <c r="IX219" s="704"/>
      <c r="IY219" s="704"/>
      <c r="IZ219" s="704"/>
      <c r="JA219" s="706"/>
      <c r="JB219" s="706"/>
      <c r="JC219" s="706"/>
      <c r="JD219" s="706"/>
      <c r="JE219" s="706"/>
      <c r="JF219" s="706"/>
      <c r="JG219" s="706"/>
      <c r="JH219" s="706"/>
    </row>
    <row r="220" spans="1:274" s="878" customFormat="1" ht="23.1" customHeight="1" x14ac:dyDescent="0.25">
      <c r="A220" s="691">
        <v>64</v>
      </c>
      <c r="B220" s="693" t="s">
        <v>1352</v>
      </c>
      <c r="C220" s="696">
        <v>219</v>
      </c>
      <c r="D220" s="697">
        <v>532</v>
      </c>
      <c r="E220" s="698">
        <v>94</v>
      </c>
      <c r="F220" s="699" t="s">
        <v>1121</v>
      </c>
      <c r="G220" s="700" t="s">
        <v>1584</v>
      </c>
      <c r="H220" s="767" t="s">
        <v>1112</v>
      </c>
      <c r="I220" s="752" t="s">
        <v>1113</v>
      </c>
      <c r="J220" s="761" t="s">
        <v>1135</v>
      </c>
      <c r="K220" s="761" t="s">
        <v>1115</v>
      </c>
      <c r="L220" s="761" t="s">
        <v>1116</v>
      </c>
      <c r="M220" s="753" t="s">
        <v>1199</v>
      </c>
      <c r="N220" s="753" t="s">
        <v>1128</v>
      </c>
      <c r="O220" s="753" t="s">
        <v>1128</v>
      </c>
      <c r="P220" s="753" t="s">
        <v>1134</v>
      </c>
      <c r="Q220" s="753" t="s">
        <v>1120</v>
      </c>
      <c r="R220" s="753" t="s">
        <v>1120</v>
      </c>
      <c r="S220" s="755">
        <v>4</v>
      </c>
      <c r="T220" s="763">
        <v>4.5</v>
      </c>
      <c r="U220" s="772">
        <v>41091</v>
      </c>
      <c r="V220" s="771">
        <v>41426</v>
      </c>
      <c r="W220" s="874">
        <v>25</v>
      </c>
      <c r="X220" s="875"/>
      <c r="Y220" s="876">
        <v>316100</v>
      </c>
      <c r="Z220" s="875">
        <f t="shared" si="12"/>
        <v>316100</v>
      </c>
      <c r="AA220" s="691"/>
      <c r="AB220" s="691">
        <v>16100</v>
      </c>
      <c r="AC220" s="691">
        <v>150000</v>
      </c>
      <c r="AD220" s="691">
        <v>150000</v>
      </c>
      <c r="AE220" s="691"/>
      <c r="AF220" s="691"/>
      <c r="AG220" s="691"/>
      <c r="AH220" s="691"/>
      <c r="AI220" s="691"/>
      <c r="AJ220" s="691"/>
      <c r="AK220" s="691"/>
      <c r="AL220" s="691"/>
      <c r="AM220" s="868">
        <f t="shared" si="13"/>
        <v>316100</v>
      </c>
      <c r="AN220" s="868">
        <f t="shared" si="14"/>
        <v>0</v>
      </c>
      <c r="AO220" s="691"/>
      <c r="AP220" s="868"/>
      <c r="AQ220" s="706"/>
      <c r="AR220" s="704"/>
      <c r="AS220" s="704"/>
      <c r="AT220" s="704"/>
      <c r="AU220" s="704"/>
      <c r="AV220" s="704"/>
      <c r="AW220" s="704"/>
      <c r="AX220" s="704"/>
      <c r="AY220" s="704"/>
      <c r="AZ220" s="704"/>
      <c r="BA220" s="704"/>
      <c r="BB220" s="704"/>
      <c r="BC220" s="704"/>
      <c r="BD220" s="704"/>
      <c r="BE220" s="704"/>
      <c r="BF220" s="704"/>
      <c r="BG220" s="704"/>
      <c r="BH220" s="704"/>
      <c r="BI220" s="704"/>
      <c r="BJ220" s="704"/>
      <c r="BK220" s="704"/>
      <c r="BL220" s="704"/>
      <c r="BM220" s="704"/>
      <c r="BN220" s="704"/>
      <c r="BO220" s="704"/>
      <c r="BP220" s="704"/>
      <c r="BQ220" s="704"/>
      <c r="BR220" s="704"/>
      <c r="BS220" s="704"/>
      <c r="BT220" s="704"/>
      <c r="BU220" s="704"/>
      <c r="BV220" s="704"/>
      <c r="BW220" s="704"/>
      <c r="BX220" s="704"/>
      <c r="BY220" s="704"/>
      <c r="BZ220" s="704"/>
      <c r="CA220" s="704"/>
      <c r="CB220" s="704"/>
      <c r="CC220" s="704"/>
      <c r="CD220" s="704"/>
      <c r="CE220" s="704"/>
      <c r="CF220" s="704"/>
      <c r="CG220" s="704"/>
      <c r="CH220" s="704"/>
      <c r="CI220" s="704"/>
      <c r="CJ220" s="704"/>
      <c r="CK220" s="704"/>
      <c r="CL220" s="704"/>
      <c r="CM220" s="704"/>
      <c r="CN220" s="704"/>
      <c r="CO220" s="704"/>
      <c r="CP220" s="704"/>
      <c r="CQ220" s="704"/>
      <c r="CR220" s="704"/>
      <c r="CS220" s="704"/>
      <c r="CT220" s="704"/>
      <c r="CU220" s="704"/>
      <c r="CV220" s="704"/>
      <c r="CW220" s="704"/>
      <c r="CX220" s="704"/>
      <c r="CY220" s="704"/>
      <c r="CZ220" s="704"/>
      <c r="DA220" s="704"/>
      <c r="DB220" s="704"/>
      <c r="DC220" s="704"/>
      <c r="DD220" s="704"/>
      <c r="DE220" s="704"/>
      <c r="DF220" s="704"/>
      <c r="DG220" s="704"/>
      <c r="DH220" s="704"/>
      <c r="DI220" s="704"/>
      <c r="DJ220" s="704"/>
      <c r="DK220" s="704"/>
      <c r="DL220" s="704"/>
      <c r="DM220" s="704"/>
      <c r="DN220" s="704"/>
      <c r="DO220" s="704"/>
      <c r="DP220" s="704"/>
      <c r="DQ220" s="704"/>
      <c r="DR220" s="704"/>
      <c r="DS220" s="704"/>
      <c r="DT220" s="704"/>
      <c r="DU220" s="704"/>
      <c r="DV220" s="704"/>
      <c r="DW220" s="704"/>
      <c r="DX220" s="704"/>
      <c r="DY220" s="704"/>
      <c r="DZ220" s="704"/>
      <c r="EA220" s="704"/>
      <c r="EB220" s="704"/>
      <c r="EC220" s="704"/>
      <c r="ED220" s="704"/>
      <c r="EE220" s="704"/>
      <c r="EF220" s="704"/>
      <c r="EG220" s="704"/>
      <c r="EH220" s="704"/>
      <c r="EI220" s="704"/>
      <c r="EJ220" s="704"/>
      <c r="EK220" s="704"/>
      <c r="EL220" s="704"/>
      <c r="EM220" s="704"/>
      <c r="EN220" s="704"/>
      <c r="EO220" s="704"/>
      <c r="EP220" s="704"/>
      <c r="EQ220" s="704"/>
      <c r="ER220" s="704"/>
      <c r="ES220" s="704"/>
      <c r="ET220" s="704"/>
      <c r="EU220" s="704"/>
      <c r="EV220" s="706"/>
      <c r="EW220" s="706"/>
      <c r="EX220" s="706"/>
      <c r="EY220" s="706"/>
      <c r="EZ220" s="706"/>
      <c r="FA220" s="706"/>
      <c r="FB220" s="706"/>
      <c r="FC220" s="706"/>
      <c r="FD220" s="706"/>
      <c r="FE220" s="706"/>
      <c r="FF220" s="706"/>
      <c r="FG220" s="706"/>
      <c r="FH220" s="704"/>
      <c r="FI220" s="704"/>
      <c r="FJ220" s="704"/>
      <c r="FK220" s="704"/>
      <c r="FL220" s="704"/>
      <c r="FM220" s="704"/>
      <c r="FN220" s="704"/>
      <c r="FO220" s="704"/>
      <c r="FP220" s="704"/>
      <c r="FQ220" s="704"/>
      <c r="FR220" s="704"/>
      <c r="FS220" s="704"/>
      <c r="FT220" s="704"/>
      <c r="FU220" s="704"/>
      <c r="FV220" s="704"/>
      <c r="FW220" s="704"/>
      <c r="FX220" s="704"/>
      <c r="FY220" s="704"/>
      <c r="FZ220" s="704"/>
      <c r="GA220" s="704"/>
      <c r="GB220" s="704"/>
      <c r="GC220" s="704"/>
      <c r="GD220" s="704"/>
      <c r="GE220" s="704"/>
      <c r="GF220" s="704"/>
      <c r="GG220" s="704"/>
      <c r="GH220" s="704"/>
      <c r="GI220" s="704"/>
      <c r="GJ220" s="704"/>
      <c r="GK220" s="704"/>
      <c r="GL220" s="704"/>
      <c r="GM220" s="704"/>
      <c r="GN220" s="704"/>
      <c r="GO220" s="706"/>
      <c r="GP220" s="706"/>
      <c r="GQ220" s="706"/>
      <c r="GR220" s="706"/>
      <c r="GS220" s="706"/>
      <c r="GT220" s="706"/>
      <c r="GU220" s="706"/>
      <c r="GV220" s="706"/>
      <c r="GW220" s="706"/>
      <c r="GX220" s="706"/>
      <c r="GY220" s="706"/>
      <c r="GZ220" s="706"/>
      <c r="HA220" s="706"/>
      <c r="HB220" s="706"/>
      <c r="HC220" s="706"/>
      <c r="HD220" s="706"/>
      <c r="HE220" s="706"/>
      <c r="HF220" s="706"/>
      <c r="HG220" s="706"/>
      <c r="HH220" s="706"/>
      <c r="HI220" s="706"/>
      <c r="HJ220" s="706"/>
      <c r="HK220" s="706"/>
      <c r="HL220" s="706"/>
      <c r="HM220" s="706"/>
      <c r="HN220" s="706"/>
      <c r="IX220" s="704"/>
      <c r="IY220" s="704"/>
      <c r="IZ220" s="704"/>
      <c r="JI220" s="706"/>
    </row>
    <row r="221" spans="1:274" s="878" customFormat="1" ht="23.1" customHeight="1" x14ac:dyDescent="0.25">
      <c r="A221" s="691">
        <v>67</v>
      </c>
      <c r="B221" s="693" t="s">
        <v>1290</v>
      </c>
      <c r="C221" s="696">
        <v>219</v>
      </c>
      <c r="D221" s="697">
        <v>532</v>
      </c>
      <c r="E221" s="707">
        <v>97</v>
      </c>
      <c r="F221" s="699" t="s">
        <v>1121</v>
      </c>
      <c r="G221" s="720" t="s">
        <v>1523</v>
      </c>
      <c r="H221" s="751" t="s">
        <v>1112</v>
      </c>
      <c r="I221" s="752" t="s">
        <v>1113</v>
      </c>
      <c r="J221" s="753" t="s">
        <v>1293</v>
      </c>
      <c r="K221" s="753" t="s">
        <v>1151</v>
      </c>
      <c r="L221" s="753" t="s">
        <v>1116</v>
      </c>
      <c r="M221" s="753" t="s">
        <v>1152</v>
      </c>
      <c r="N221" s="753" t="s">
        <v>1153</v>
      </c>
      <c r="O221" s="753" t="s">
        <v>1153</v>
      </c>
      <c r="P221" s="753" t="s">
        <v>1153</v>
      </c>
      <c r="Q221" s="765" t="s">
        <v>1120</v>
      </c>
      <c r="R221" s="765" t="s">
        <v>1120</v>
      </c>
      <c r="S221" s="755">
        <v>4</v>
      </c>
      <c r="T221" s="763">
        <v>4.5</v>
      </c>
      <c r="U221" s="757">
        <v>41456</v>
      </c>
      <c r="V221" s="758">
        <v>41791</v>
      </c>
      <c r="W221" s="701">
        <v>25</v>
      </c>
      <c r="X221" s="875">
        <v>1000000</v>
      </c>
      <c r="Y221" s="876"/>
      <c r="Z221" s="875">
        <f t="shared" si="12"/>
        <v>1000000</v>
      </c>
      <c r="AA221" s="691"/>
      <c r="AB221" s="691"/>
      <c r="AC221" s="691">
        <v>250000</v>
      </c>
      <c r="AD221" s="691">
        <v>250000</v>
      </c>
      <c r="AE221" s="691">
        <v>250000</v>
      </c>
      <c r="AF221" s="691">
        <v>250000</v>
      </c>
      <c r="AG221" s="691"/>
      <c r="AH221" s="691"/>
      <c r="AI221" s="691"/>
      <c r="AJ221" s="691"/>
      <c r="AK221" s="691"/>
      <c r="AL221" s="691"/>
      <c r="AM221" s="868">
        <f t="shared" si="13"/>
        <v>1000000</v>
      </c>
      <c r="AN221" s="868">
        <f t="shared" si="14"/>
        <v>0</v>
      </c>
      <c r="AO221" s="691"/>
      <c r="AP221" s="868"/>
      <c r="AQ221" s="706"/>
      <c r="AR221" s="704"/>
      <c r="AS221" s="704"/>
      <c r="AT221" s="704"/>
      <c r="AU221" s="704"/>
      <c r="AV221" s="704"/>
      <c r="AW221" s="704"/>
      <c r="AX221" s="704"/>
      <c r="AY221" s="704"/>
      <c r="AZ221" s="704"/>
      <c r="BA221" s="704"/>
      <c r="BB221" s="704"/>
      <c r="BC221" s="704"/>
      <c r="BD221" s="704"/>
      <c r="BE221" s="704"/>
      <c r="BF221" s="704"/>
      <c r="BG221" s="704"/>
      <c r="BH221" s="704"/>
      <c r="BI221" s="704"/>
      <c r="BJ221" s="704"/>
      <c r="BK221" s="704"/>
      <c r="BL221" s="704"/>
      <c r="BM221" s="704"/>
      <c r="BN221" s="704"/>
      <c r="BO221" s="704"/>
      <c r="BP221" s="704"/>
      <c r="BQ221" s="704"/>
      <c r="BR221" s="704"/>
      <c r="BS221" s="704"/>
      <c r="BT221" s="704"/>
      <c r="BU221" s="704"/>
      <c r="BV221" s="704"/>
      <c r="BW221" s="704"/>
      <c r="BX221" s="704"/>
      <c r="BY221" s="704"/>
      <c r="BZ221" s="704"/>
      <c r="CA221" s="704"/>
      <c r="CB221" s="704"/>
      <c r="CC221" s="704"/>
      <c r="CD221" s="704"/>
      <c r="CE221" s="704"/>
      <c r="CF221" s="704"/>
      <c r="CG221" s="704"/>
      <c r="CH221" s="704"/>
      <c r="CI221" s="704"/>
      <c r="CJ221" s="704"/>
      <c r="CK221" s="704"/>
      <c r="CL221" s="704"/>
      <c r="CM221" s="704"/>
      <c r="CN221" s="704"/>
      <c r="CO221" s="704"/>
      <c r="CP221" s="704"/>
      <c r="CQ221" s="704"/>
      <c r="CR221" s="704"/>
      <c r="CS221" s="704"/>
      <c r="CT221" s="704"/>
      <c r="CU221" s="704"/>
      <c r="CV221" s="704"/>
      <c r="CW221" s="704"/>
      <c r="CX221" s="704"/>
      <c r="CY221" s="704"/>
      <c r="CZ221" s="704"/>
      <c r="DA221" s="704"/>
      <c r="DB221" s="704"/>
      <c r="DC221" s="704"/>
      <c r="DD221" s="704"/>
      <c r="DE221" s="704"/>
      <c r="DF221" s="704"/>
      <c r="DG221" s="704"/>
      <c r="DH221" s="704"/>
      <c r="DI221" s="704"/>
      <c r="DJ221" s="704"/>
      <c r="DK221" s="704"/>
      <c r="DL221" s="704"/>
      <c r="DM221" s="704"/>
      <c r="DN221" s="704"/>
      <c r="DO221" s="704"/>
      <c r="DP221" s="704"/>
      <c r="DQ221" s="704"/>
      <c r="DR221" s="704"/>
      <c r="DS221" s="704"/>
      <c r="DT221" s="704"/>
      <c r="DU221" s="704"/>
      <c r="DV221" s="704"/>
      <c r="DW221" s="704"/>
      <c r="DX221" s="704"/>
      <c r="DY221" s="704"/>
      <c r="DZ221" s="704"/>
      <c r="EA221" s="704"/>
      <c r="EB221" s="704"/>
      <c r="EC221" s="704"/>
      <c r="ED221" s="704"/>
      <c r="EE221" s="704"/>
      <c r="EF221" s="704"/>
      <c r="EG221" s="704"/>
      <c r="EH221" s="704"/>
      <c r="EI221" s="704"/>
      <c r="EJ221" s="704"/>
      <c r="EK221" s="704"/>
      <c r="EL221" s="704"/>
      <c r="EM221" s="704"/>
      <c r="EN221" s="704"/>
      <c r="EO221" s="704"/>
      <c r="EP221" s="704"/>
      <c r="EQ221" s="704"/>
      <c r="ER221" s="704"/>
      <c r="ES221" s="704"/>
      <c r="ET221" s="704"/>
      <c r="EU221" s="704"/>
      <c r="EV221" s="706"/>
      <c r="EW221" s="706"/>
      <c r="EX221" s="706"/>
      <c r="EY221" s="706"/>
      <c r="EZ221" s="706"/>
      <c r="FA221" s="706"/>
      <c r="FB221" s="706"/>
      <c r="FC221" s="706"/>
      <c r="FD221" s="706"/>
      <c r="FE221" s="706"/>
      <c r="FF221" s="706"/>
      <c r="FG221" s="706"/>
      <c r="FH221" s="704"/>
      <c r="FI221" s="704"/>
      <c r="FJ221" s="704"/>
      <c r="FK221" s="706"/>
      <c r="FL221" s="706"/>
      <c r="FM221" s="706"/>
      <c r="FN221" s="706"/>
      <c r="FO221" s="706"/>
      <c r="FP221" s="706"/>
      <c r="FQ221" s="706"/>
      <c r="FR221" s="706"/>
      <c r="FS221" s="706"/>
      <c r="FT221" s="706"/>
      <c r="FU221" s="706"/>
      <c r="FV221" s="706"/>
      <c r="FW221" s="706"/>
      <c r="FX221" s="706"/>
      <c r="FY221" s="706"/>
      <c r="FZ221" s="706"/>
      <c r="GA221" s="706"/>
      <c r="GB221" s="706"/>
      <c r="GC221" s="706"/>
      <c r="GD221" s="706"/>
      <c r="GE221" s="706"/>
      <c r="GF221" s="706"/>
      <c r="GG221" s="706"/>
      <c r="GH221" s="706"/>
      <c r="GI221" s="706"/>
      <c r="GJ221" s="706"/>
      <c r="GK221" s="706"/>
      <c r="GL221" s="706"/>
      <c r="GM221" s="706"/>
      <c r="GN221" s="704"/>
      <c r="GO221" s="706"/>
      <c r="IX221" s="704"/>
      <c r="IY221" s="704"/>
      <c r="IZ221" s="704"/>
      <c r="JJ221" s="706"/>
      <c r="JK221" s="706"/>
      <c r="JL221" s="706"/>
      <c r="JM221" s="706"/>
      <c r="JN221" s="706"/>
    </row>
    <row r="222" spans="1:274" s="878" customFormat="1" ht="23.1" customHeight="1" x14ac:dyDescent="0.25">
      <c r="A222" s="691">
        <v>68</v>
      </c>
      <c r="B222" s="693" t="s">
        <v>1360</v>
      </c>
      <c r="C222" s="696">
        <v>222</v>
      </c>
      <c r="D222" s="697">
        <v>536</v>
      </c>
      <c r="E222" s="707">
        <v>1</v>
      </c>
      <c r="F222" s="699" t="s">
        <v>1123</v>
      </c>
      <c r="G222" s="720" t="s">
        <v>1598</v>
      </c>
      <c r="H222" s="751" t="s">
        <v>1112</v>
      </c>
      <c r="I222" s="752" t="s">
        <v>1113</v>
      </c>
      <c r="J222" s="761" t="s">
        <v>1135</v>
      </c>
      <c r="K222" s="761" t="s">
        <v>1115</v>
      </c>
      <c r="L222" s="761" t="s">
        <v>1124</v>
      </c>
      <c r="M222" s="753" t="s">
        <v>1199</v>
      </c>
      <c r="N222" s="753" t="s">
        <v>1136</v>
      </c>
      <c r="O222" s="753" t="s">
        <v>1128</v>
      </c>
      <c r="P222" s="753" t="s">
        <v>1200</v>
      </c>
      <c r="Q222" s="753" t="s">
        <v>1120</v>
      </c>
      <c r="R222" s="753" t="s">
        <v>1120</v>
      </c>
      <c r="S222" s="755">
        <v>4</v>
      </c>
      <c r="T222" s="763">
        <v>4.5</v>
      </c>
      <c r="U222" s="757">
        <v>41091</v>
      </c>
      <c r="V222" s="758">
        <v>41426</v>
      </c>
      <c r="W222" s="874">
        <v>5</v>
      </c>
      <c r="X222" s="875"/>
      <c r="Y222" s="875">
        <v>36000</v>
      </c>
      <c r="Z222" s="875">
        <f t="shared" si="12"/>
        <v>36000</v>
      </c>
      <c r="AA222" s="702"/>
      <c r="AB222" s="702"/>
      <c r="AC222" s="702">
        <v>36000</v>
      </c>
      <c r="AD222" s="702"/>
      <c r="AE222" s="702"/>
      <c r="AF222" s="702"/>
      <c r="AG222" s="702"/>
      <c r="AH222" s="702"/>
      <c r="AI222" s="691"/>
      <c r="AJ222" s="691"/>
      <c r="AK222" s="691"/>
      <c r="AL222" s="691"/>
      <c r="AM222" s="868">
        <f t="shared" si="13"/>
        <v>36000</v>
      </c>
      <c r="AN222" s="868">
        <f t="shared" si="14"/>
        <v>0</v>
      </c>
      <c r="AO222" s="760"/>
      <c r="AP222" s="868"/>
      <c r="AQ222" s="706"/>
      <c r="AR222" s="704"/>
      <c r="AS222" s="704"/>
      <c r="AT222" s="704"/>
      <c r="AU222" s="704"/>
      <c r="AV222" s="704"/>
      <c r="AW222" s="704"/>
      <c r="AX222" s="704"/>
      <c r="AY222" s="704"/>
      <c r="AZ222" s="704"/>
      <c r="BA222" s="704"/>
      <c r="BB222" s="704"/>
      <c r="BC222" s="704"/>
      <c r="BD222" s="704"/>
      <c r="BE222" s="704"/>
      <c r="BF222" s="704"/>
      <c r="BG222" s="704"/>
      <c r="BH222" s="704"/>
      <c r="BI222" s="704"/>
      <c r="BJ222" s="704"/>
      <c r="BK222" s="704"/>
      <c r="BL222" s="704"/>
      <c r="BM222" s="704"/>
      <c r="BN222" s="704"/>
      <c r="BO222" s="704"/>
      <c r="BP222" s="704"/>
      <c r="BQ222" s="704"/>
      <c r="BR222" s="704"/>
      <c r="BS222" s="704"/>
      <c r="BT222" s="704"/>
      <c r="BU222" s="704"/>
      <c r="BV222" s="704"/>
      <c r="BW222" s="704"/>
      <c r="BX222" s="704"/>
      <c r="BY222" s="704"/>
      <c r="BZ222" s="704"/>
      <c r="CA222" s="704"/>
      <c r="CB222" s="704"/>
      <c r="CC222" s="704"/>
      <c r="CD222" s="704"/>
      <c r="CE222" s="704"/>
      <c r="CF222" s="704"/>
      <c r="CG222" s="704"/>
      <c r="CH222" s="704"/>
      <c r="CI222" s="704"/>
      <c r="CJ222" s="704"/>
      <c r="CK222" s="704"/>
      <c r="CL222" s="704"/>
      <c r="CM222" s="704"/>
      <c r="CN222" s="704"/>
      <c r="CO222" s="704"/>
      <c r="CP222" s="704"/>
      <c r="CQ222" s="704"/>
      <c r="CR222" s="704"/>
      <c r="CS222" s="704"/>
      <c r="CT222" s="704"/>
      <c r="CU222" s="704"/>
      <c r="CV222" s="704"/>
      <c r="CW222" s="704"/>
      <c r="CX222" s="704"/>
      <c r="CY222" s="704"/>
      <c r="CZ222" s="704"/>
      <c r="DA222" s="704"/>
      <c r="DB222" s="704"/>
      <c r="DC222" s="704"/>
      <c r="DD222" s="704"/>
      <c r="DE222" s="704"/>
      <c r="DF222" s="704"/>
      <c r="DG222" s="704"/>
      <c r="DH222" s="704"/>
      <c r="DI222" s="704"/>
      <c r="DJ222" s="704"/>
      <c r="DK222" s="704"/>
      <c r="DL222" s="704"/>
      <c r="DM222" s="704"/>
      <c r="DN222" s="704"/>
      <c r="DO222" s="704"/>
      <c r="DP222" s="704"/>
      <c r="DQ222" s="704"/>
      <c r="DR222" s="704"/>
      <c r="DS222" s="704"/>
      <c r="DT222" s="704"/>
      <c r="DU222" s="704"/>
      <c r="DV222" s="704"/>
      <c r="DW222" s="704"/>
      <c r="DX222" s="704"/>
      <c r="DY222" s="704"/>
      <c r="DZ222" s="704"/>
      <c r="EA222" s="704"/>
      <c r="EB222" s="704"/>
      <c r="EC222" s="704"/>
      <c r="ED222" s="704"/>
      <c r="EE222" s="704"/>
      <c r="EF222" s="704"/>
      <c r="EG222" s="704"/>
      <c r="EH222" s="704"/>
      <c r="EI222" s="704"/>
      <c r="EJ222" s="704"/>
      <c r="EK222" s="704"/>
      <c r="EL222" s="704"/>
      <c r="EM222" s="704"/>
      <c r="EN222" s="704"/>
      <c r="EO222" s="704"/>
      <c r="EP222" s="704"/>
      <c r="EQ222" s="704"/>
      <c r="ER222" s="704"/>
      <c r="ES222" s="704"/>
      <c r="ET222" s="704"/>
      <c r="EU222" s="704"/>
      <c r="EV222" s="706"/>
      <c r="EW222" s="706"/>
      <c r="EX222" s="706"/>
      <c r="EY222" s="706"/>
      <c r="EZ222" s="706"/>
      <c r="FA222" s="706"/>
      <c r="FB222" s="706"/>
      <c r="FC222" s="706"/>
      <c r="FD222" s="706"/>
      <c r="FE222" s="706"/>
      <c r="FF222" s="706"/>
      <c r="FG222" s="706"/>
      <c r="FH222" s="704"/>
      <c r="FI222" s="706"/>
      <c r="FJ222" s="706"/>
      <c r="FK222" s="704"/>
      <c r="FL222" s="704"/>
      <c r="FM222" s="704"/>
      <c r="FN222" s="704"/>
      <c r="FO222" s="704"/>
      <c r="FP222" s="704"/>
      <c r="FQ222" s="704"/>
      <c r="FR222" s="704"/>
      <c r="FS222" s="704"/>
      <c r="FT222" s="704"/>
      <c r="FU222" s="704"/>
      <c r="FV222" s="704"/>
      <c r="FW222" s="704"/>
      <c r="FX222" s="704"/>
      <c r="FY222" s="704"/>
      <c r="FZ222" s="704"/>
      <c r="GA222" s="704"/>
      <c r="GB222" s="704"/>
      <c r="GC222" s="704"/>
      <c r="GD222" s="704"/>
      <c r="GE222" s="704"/>
      <c r="GF222" s="704"/>
      <c r="GG222" s="704"/>
      <c r="GH222" s="704"/>
      <c r="GI222" s="704"/>
      <c r="GJ222" s="704"/>
      <c r="GK222" s="704"/>
      <c r="GL222" s="704"/>
      <c r="GM222" s="704"/>
      <c r="GN222" s="704"/>
      <c r="GO222" s="706"/>
      <c r="GP222" s="706"/>
      <c r="GQ222" s="704"/>
      <c r="GR222" s="704"/>
      <c r="GS222" s="704"/>
      <c r="GT222" s="704"/>
      <c r="GU222" s="704"/>
      <c r="GV222" s="704"/>
      <c r="GW222" s="704"/>
      <c r="GX222" s="704"/>
      <c r="GY222" s="704"/>
      <c r="GZ222" s="704"/>
      <c r="HA222" s="704"/>
      <c r="HB222" s="704"/>
      <c r="HC222" s="704"/>
      <c r="HD222" s="704"/>
      <c r="HE222" s="704"/>
      <c r="HF222" s="704"/>
      <c r="HG222" s="704"/>
      <c r="HH222" s="704"/>
      <c r="HI222" s="704"/>
      <c r="HJ222" s="704"/>
      <c r="HK222" s="704"/>
      <c r="HL222" s="704"/>
      <c r="HM222" s="704"/>
      <c r="HN222" s="704"/>
      <c r="HO222" s="704"/>
      <c r="HP222" s="704"/>
      <c r="HQ222" s="704"/>
      <c r="HR222" s="706"/>
      <c r="HS222" s="706"/>
      <c r="HT222" s="706"/>
      <c r="HU222" s="706"/>
      <c r="HV222" s="706"/>
      <c r="HW222" s="706"/>
      <c r="HX222" s="706"/>
      <c r="HY222" s="706"/>
      <c r="HZ222" s="706"/>
      <c r="IA222" s="704"/>
      <c r="IB222" s="704"/>
      <c r="IC222" s="704"/>
      <c r="ID222" s="704"/>
      <c r="IE222" s="704"/>
      <c r="IF222" s="704"/>
      <c r="IG222" s="704"/>
      <c r="IH222" s="704"/>
      <c r="II222" s="704"/>
      <c r="IJ222" s="704"/>
      <c r="IK222" s="704"/>
      <c r="IL222" s="704"/>
      <c r="IM222" s="704"/>
      <c r="IN222" s="704"/>
      <c r="IO222" s="704"/>
      <c r="IP222" s="704"/>
      <c r="IQ222" s="704"/>
      <c r="IR222" s="704"/>
      <c r="IS222" s="704"/>
      <c r="IT222" s="704"/>
      <c r="IU222" s="704"/>
      <c r="IV222" s="704"/>
      <c r="IW222" s="704"/>
      <c r="IX222" s="704"/>
      <c r="IY222" s="704"/>
      <c r="IZ222" s="704"/>
    </row>
    <row r="223" spans="1:274" s="878" customFormat="1" ht="23.1" customHeight="1" x14ac:dyDescent="0.25">
      <c r="A223" s="691">
        <v>70</v>
      </c>
      <c r="B223" s="693" t="s">
        <v>1360</v>
      </c>
      <c r="C223" s="696">
        <v>222</v>
      </c>
      <c r="D223" s="697">
        <v>536</v>
      </c>
      <c r="E223" s="707">
        <v>4</v>
      </c>
      <c r="F223" s="699" t="s">
        <v>1123</v>
      </c>
      <c r="G223" s="720" t="s">
        <v>1363</v>
      </c>
      <c r="H223" s="751" t="s">
        <v>1112</v>
      </c>
      <c r="I223" s="752" t="s">
        <v>1113</v>
      </c>
      <c r="J223" s="761" t="s">
        <v>1135</v>
      </c>
      <c r="K223" s="761" t="s">
        <v>1115</v>
      </c>
      <c r="L223" s="761" t="s">
        <v>1124</v>
      </c>
      <c r="M223" s="753" t="s">
        <v>1199</v>
      </c>
      <c r="N223" s="753" t="s">
        <v>1136</v>
      </c>
      <c r="O223" s="753" t="s">
        <v>1128</v>
      </c>
      <c r="P223" s="753" t="s">
        <v>1200</v>
      </c>
      <c r="Q223" s="753" t="s">
        <v>1120</v>
      </c>
      <c r="R223" s="753" t="s">
        <v>1120</v>
      </c>
      <c r="S223" s="755">
        <v>4</v>
      </c>
      <c r="T223" s="763">
        <v>4.5</v>
      </c>
      <c r="U223" s="771">
        <v>41456</v>
      </c>
      <c r="V223" s="771">
        <v>41791</v>
      </c>
      <c r="W223" s="874">
        <v>5</v>
      </c>
      <c r="X223" s="875">
        <v>498000</v>
      </c>
      <c r="Y223" s="875"/>
      <c r="Z223" s="875">
        <f t="shared" si="12"/>
        <v>498000</v>
      </c>
      <c r="AA223" s="868"/>
      <c r="AB223" s="868"/>
      <c r="AC223" s="868"/>
      <c r="AD223" s="868"/>
      <c r="AE223" s="868">
        <v>0</v>
      </c>
      <c r="AF223" s="868">
        <v>498000</v>
      </c>
      <c r="AG223" s="868"/>
      <c r="AH223" s="868"/>
      <c r="AI223" s="868"/>
      <c r="AJ223" s="868"/>
      <c r="AK223" s="868"/>
      <c r="AL223" s="868"/>
      <c r="AM223" s="868">
        <f t="shared" si="13"/>
        <v>498000</v>
      </c>
      <c r="AN223" s="868">
        <f t="shared" si="14"/>
        <v>0</v>
      </c>
      <c r="AO223" s="760"/>
      <c r="AP223" s="868"/>
      <c r="AQ223" s="706"/>
      <c r="AR223" s="704"/>
      <c r="AS223" s="704"/>
      <c r="AT223" s="704"/>
      <c r="AU223" s="704"/>
      <c r="AV223" s="704"/>
      <c r="AW223" s="704"/>
      <c r="AX223" s="704"/>
      <c r="AY223" s="704"/>
      <c r="AZ223" s="704"/>
      <c r="BA223" s="704"/>
      <c r="BB223" s="704"/>
      <c r="BC223" s="704"/>
      <c r="BD223" s="704"/>
      <c r="BE223" s="704"/>
      <c r="BF223" s="704"/>
      <c r="BG223" s="704"/>
      <c r="BH223" s="704"/>
      <c r="BI223" s="704"/>
      <c r="BJ223" s="704"/>
      <c r="BK223" s="704"/>
      <c r="BL223" s="704"/>
      <c r="BM223" s="704"/>
      <c r="BN223" s="704"/>
      <c r="BO223" s="704"/>
      <c r="BP223" s="704"/>
      <c r="BQ223" s="704"/>
      <c r="BR223" s="704"/>
      <c r="BS223" s="704"/>
      <c r="BT223" s="704"/>
      <c r="BU223" s="704"/>
      <c r="BV223" s="704"/>
      <c r="BW223" s="704"/>
      <c r="BX223" s="704"/>
      <c r="BY223" s="704"/>
      <c r="BZ223" s="704"/>
      <c r="CA223" s="704"/>
      <c r="CB223" s="704"/>
      <c r="CC223" s="704"/>
      <c r="CD223" s="704"/>
      <c r="CE223" s="704"/>
      <c r="CF223" s="704"/>
      <c r="CG223" s="704"/>
      <c r="CH223" s="704"/>
      <c r="CI223" s="704"/>
      <c r="CJ223" s="704"/>
      <c r="CK223" s="704"/>
      <c r="CL223" s="704"/>
      <c r="CM223" s="704"/>
      <c r="CN223" s="704"/>
      <c r="CO223" s="704"/>
      <c r="CP223" s="704"/>
      <c r="CQ223" s="704"/>
      <c r="CR223" s="704"/>
      <c r="CS223" s="704"/>
      <c r="CT223" s="704"/>
      <c r="CU223" s="704"/>
      <c r="CV223" s="704"/>
      <c r="CW223" s="704"/>
      <c r="CX223" s="704"/>
      <c r="CY223" s="704"/>
      <c r="CZ223" s="704"/>
      <c r="DA223" s="704"/>
      <c r="DB223" s="704"/>
      <c r="DC223" s="704"/>
      <c r="DD223" s="704"/>
      <c r="DE223" s="704"/>
      <c r="DF223" s="704"/>
      <c r="DG223" s="704"/>
      <c r="DH223" s="704"/>
      <c r="DI223" s="704"/>
      <c r="DJ223" s="704"/>
      <c r="DK223" s="704"/>
      <c r="DL223" s="704"/>
      <c r="DM223" s="704"/>
      <c r="DN223" s="704"/>
      <c r="DO223" s="704"/>
      <c r="DP223" s="704"/>
      <c r="DQ223" s="704"/>
      <c r="DR223" s="704"/>
      <c r="DS223" s="704"/>
      <c r="DT223" s="704"/>
      <c r="DU223" s="704"/>
      <c r="DV223" s="704"/>
      <c r="DW223" s="704"/>
      <c r="DX223" s="704"/>
      <c r="DY223" s="704"/>
      <c r="DZ223" s="704"/>
      <c r="EA223" s="704"/>
      <c r="EB223" s="704"/>
      <c r="EC223" s="704"/>
      <c r="ED223" s="704"/>
      <c r="EE223" s="704"/>
      <c r="EF223" s="704"/>
      <c r="EG223" s="704"/>
      <c r="EH223" s="704"/>
      <c r="EI223" s="704"/>
      <c r="EJ223" s="704"/>
      <c r="EK223" s="704"/>
      <c r="EL223" s="704"/>
      <c r="EM223" s="704"/>
      <c r="EN223" s="704"/>
      <c r="EO223" s="704"/>
      <c r="EP223" s="704"/>
      <c r="EQ223" s="704"/>
      <c r="ER223" s="704"/>
      <c r="ES223" s="704"/>
      <c r="ET223" s="704"/>
      <c r="EU223" s="704"/>
      <c r="EV223" s="706"/>
      <c r="EW223" s="706"/>
      <c r="EX223" s="706"/>
      <c r="EY223" s="706"/>
      <c r="EZ223" s="706"/>
      <c r="FA223" s="706"/>
      <c r="FB223" s="706"/>
      <c r="FC223" s="706"/>
      <c r="FD223" s="706"/>
      <c r="FE223" s="706"/>
      <c r="FF223" s="706"/>
      <c r="FG223" s="706"/>
      <c r="FH223" s="704"/>
      <c r="FI223" s="706"/>
      <c r="FJ223" s="706"/>
      <c r="FK223" s="704"/>
      <c r="FL223" s="704"/>
      <c r="FM223" s="704"/>
      <c r="FN223" s="704"/>
      <c r="FO223" s="704"/>
      <c r="FP223" s="704"/>
      <c r="FQ223" s="704"/>
      <c r="FR223" s="704"/>
      <c r="FS223" s="704"/>
      <c r="FT223" s="704"/>
      <c r="FU223" s="704"/>
      <c r="FV223" s="704"/>
      <c r="FW223" s="704"/>
      <c r="FX223" s="704"/>
      <c r="FY223" s="704"/>
      <c r="FZ223" s="704"/>
      <c r="GA223" s="704"/>
      <c r="GB223" s="704"/>
      <c r="GC223" s="704"/>
      <c r="GD223" s="704"/>
      <c r="GE223" s="704"/>
      <c r="GF223" s="704"/>
      <c r="GG223" s="704"/>
      <c r="GH223" s="704"/>
      <c r="GI223" s="704"/>
      <c r="GJ223" s="704"/>
      <c r="GK223" s="704"/>
      <c r="GL223" s="704"/>
      <c r="GM223" s="704"/>
      <c r="GN223" s="704"/>
      <c r="GO223" s="706"/>
      <c r="GP223" s="706"/>
      <c r="GQ223" s="704"/>
      <c r="GR223" s="704"/>
      <c r="GS223" s="704"/>
      <c r="GT223" s="704"/>
      <c r="GU223" s="704"/>
      <c r="GV223" s="704"/>
      <c r="GW223" s="704"/>
      <c r="GX223" s="704"/>
      <c r="GY223" s="704"/>
      <c r="GZ223" s="704"/>
      <c r="HA223" s="704"/>
      <c r="HB223" s="704"/>
      <c r="HC223" s="704"/>
      <c r="HD223" s="704"/>
      <c r="HE223" s="704"/>
      <c r="HF223" s="704"/>
      <c r="HG223" s="704"/>
      <c r="HH223" s="704"/>
      <c r="HI223" s="704"/>
      <c r="HJ223" s="704"/>
      <c r="HK223" s="704"/>
      <c r="HL223" s="704"/>
      <c r="HM223" s="704"/>
      <c r="HN223" s="704"/>
      <c r="HO223" s="704"/>
      <c r="HP223" s="704"/>
      <c r="HQ223" s="704"/>
      <c r="HR223" s="706"/>
      <c r="HS223" s="706"/>
      <c r="HT223" s="706"/>
      <c r="HU223" s="706"/>
      <c r="HV223" s="706"/>
      <c r="HW223" s="706"/>
      <c r="HX223" s="706"/>
      <c r="HY223" s="706"/>
      <c r="HZ223" s="706"/>
      <c r="IA223" s="704"/>
      <c r="IB223" s="704"/>
      <c r="IC223" s="704"/>
      <c r="ID223" s="704"/>
      <c r="IE223" s="704"/>
      <c r="IF223" s="704"/>
      <c r="IG223" s="704"/>
      <c r="IH223" s="704"/>
      <c r="II223" s="704"/>
      <c r="IJ223" s="704"/>
      <c r="IK223" s="704"/>
      <c r="IL223" s="704"/>
      <c r="IM223" s="704"/>
      <c r="IN223" s="704"/>
      <c r="IO223" s="704"/>
      <c r="IP223" s="704"/>
      <c r="IQ223" s="704"/>
      <c r="IR223" s="704"/>
      <c r="IS223" s="704"/>
      <c r="IT223" s="704"/>
      <c r="IU223" s="704"/>
      <c r="IV223" s="704"/>
      <c r="IW223" s="704"/>
      <c r="IX223" s="704"/>
      <c r="IY223" s="704"/>
      <c r="IZ223" s="704"/>
      <c r="JJ223" s="706"/>
      <c r="JK223" s="706"/>
      <c r="JL223" s="706"/>
      <c r="JM223" s="706"/>
      <c r="JN223" s="706"/>
    </row>
    <row r="224" spans="1:274" s="878" customFormat="1" ht="23.1" customHeight="1" x14ac:dyDescent="0.25">
      <c r="A224" s="691">
        <v>71</v>
      </c>
      <c r="B224" s="693" t="s">
        <v>1360</v>
      </c>
      <c r="C224" s="696">
        <v>222</v>
      </c>
      <c r="D224" s="697">
        <v>544</v>
      </c>
      <c r="E224" s="707">
        <v>1</v>
      </c>
      <c r="F224" s="699" t="s">
        <v>1125</v>
      </c>
      <c r="G224" s="735" t="s">
        <v>1126</v>
      </c>
      <c r="H224" s="751" t="s">
        <v>1112</v>
      </c>
      <c r="I224" s="752" t="s">
        <v>1113</v>
      </c>
      <c r="J224" s="761" t="s">
        <v>1135</v>
      </c>
      <c r="K224" s="761" t="s">
        <v>1115</v>
      </c>
      <c r="L224" s="761" t="s">
        <v>1124</v>
      </c>
      <c r="M224" s="753" t="s">
        <v>1199</v>
      </c>
      <c r="N224" s="753" t="s">
        <v>1136</v>
      </c>
      <c r="O224" s="753" t="s">
        <v>1128</v>
      </c>
      <c r="P224" s="753" t="s">
        <v>1599</v>
      </c>
      <c r="Q224" s="753" t="s">
        <v>1120</v>
      </c>
      <c r="R224" s="753" t="s">
        <v>1120</v>
      </c>
      <c r="S224" s="755">
        <v>4</v>
      </c>
      <c r="T224" s="763">
        <v>4.5</v>
      </c>
      <c r="U224" s="771">
        <v>41456</v>
      </c>
      <c r="V224" s="771">
        <v>41791</v>
      </c>
      <c r="W224" s="874">
        <v>7</v>
      </c>
      <c r="X224" s="875">
        <v>102200</v>
      </c>
      <c r="Y224" s="875"/>
      <c r="Z224" s="875">
        <f t="shared" si="12"/>
        <v>102200</v>
      </c>
      <c r="AA224" s="702">
        <f>8500</f>
        <v>8500</v>
      </c>
      <c r="AB224" s="702">
        <f>8500</f>
        <v>8500</v>
      </c>
      <c r="AC224" s="702">
        <f>8500</f>
        <v>8500</v>
      </c>
      <c r="AD224" s="702">
        <f>8500</f>
        <v>8500</v>
      </c>
      <c r="AE224" s="702">
        <f>8500</f>
        <v>8500</v>
      </c>
      <c r="AF224" s="702">
        <f>8500</f>
        <v>8500</v>
      </c>
      <c r="AG224" s="702">
        <f>8500</f>
        <v>8500</v>
      </c>
      <c r="AH224" s="702">
        <f>8500</f>
        <v>8500</v>
      </c>
      <c r="AI224" s="702">
        <f>8500</f>
        <v>8500</v>
      </c>
      <c r="AJ224" s="702">
        <f>8500</f>
        <v>8500</v>
      </c>
      <c r="AK224" s="702">
        <f>8500</f>
        <v>8500</v>
      </c>
      <c r="AL224" s="691">
        <v>8700</v>
      </c>
      <c r="AM224" s="868">
        <f t="shared" si="13"/>
        <v>102200</v>
      </c>
      <c r="AN224" s="868">
        <f t="shared" si="14"/>
        <v>0</v>
      </c>
      <c r="AO224" s="760"/>
      <c r="AP224" s="868"/>
      <c r="AQ224" s="706"/>
      <c r="AR224" s="704"/>
      <c r="AS224" s="704"/>
      <c r="AT224" s="704"/>
      <c r="AU224" s="704"/>
      <c r="AV224" s="704"/>
      <c r="AW224" s="704"/>
      <c r="AX224" s="704"/>
      <c r="AY224" s="704"/>
      <c r="AZ224" s="704"/>
      <c r="BA224" s="704"/>
      <c r="BB224" s="704"/>
      <c r="BC224" s="704"/>
      <c r="BD224" s="704"/>
      <c r="BE224" s="704"/>
      <c r="BF224" s="704"/>
      <c r="BG224" s="704"/>
      <c r="BH224" s="704"/>
      <c r="BI224" s="704"/>
      <c r="BJ224" s="704"/>
      <c r="BK224" s="704"/>
      <c r="BL224" s="704"/>
      <c r="BM224" s="704"/>
      <c r="BN224" s="704"/>
      <c r="BO224" s="704"/>
      <c r="BP224" s="704"/>
      <c r="BQ224" s="704"/>
      <c r="BR224" s="704"/>
      <c r="BS224" s="704"/>
      <c r="BT224" s="704"/>
      <c r="BU224" s="704"/>
      <c r="BV224" s="704"/>
      <c r="BW224" s="704"/>
      <c r="BX224" s="704"/>
      <c r="BY224" s="704"/>
      <c r="BZ224" s="704"/>
      <c r="CA224" s="704"/>
      <c r="CB224" s="704"/>
      <c r="CC224" s="704"/>
      <c r="CD224" s="704"/>
      <c r="CE224" s="704"/>
      <c r="CF224" s="704"/>
      <c r="CG224" s="704"/>
      <c r="CH224" s="704"/>
      <c r="CI224" s="704"/>
      <c r="CJ224" s="704"/>
      <c r="CK224" s="704"/>
      <c r="CL224" s="704"/>
      <c r="CM224" s="704"/>
      <c r="CN224" s="704"/>
      <c r="CO224" s="704"/>
      <c r="CP224" s="704"/>
      <c r="CQ224" s="704"/>
      <c r="CR224" s="704"/>
      <c r="CS224" s="704"/>
      <c r="CT224" s="704"/>
      <c r="CU224" s="704"/>
      <c r="CV224" s="704"/>
      <c r="CW224" s="704"/>
      <c r="CX224" s="704"/>
      <c r="CY224" s="704"/>
      <c r="CZ224" s="704"/>
      <c r="DA224" s="704"/>
      <c r="DB224" s="704"/>
      <c r="DC224" s="704"/>
      <c r="DD224" s="704"/>
      <c r="DE224" s="704"/>
      <c r="DF224" s="704"/>
      <c r="DG224" s="704"/>
      <c r="DH224" s="704"/>
      <c r="DI224" s="704"/>
      <c r="DJ224" s="704"/>
      <c r="DK224" s="704"/>
      <c r="DL224" s="704"/>
      <c r="DM224" s="704"/>
      <c r="DN224" s="704"/>
      <c r="DO224" s="704"/>
      <c r="DP224" s="704"/>
      <c r="DQ224" s="704"/>
      <c r="DR224" s="704"/>
      <c r="DS224" s="704"/>
      <c r="DT224" s="704"/>
      <c r="DU224" s="704"/>
      <c r="DV224" s="704"/>
      <c r="DW224" s="704"/>
      <c r="DX224" s="704"/>
      <c r="DY224" s="704"/>
      <c r="DZ224" s="704"/>
      <c r="EA224" s="704"/>
      <c r="EB224" s="704"/>
      <c r="EC224" s="704"/>
      <c r="ED224" s="704"/>
      <c r="EE224" s="704"/>
      <c r="EF224" s="704"/>
      <c r="EG224" s="704"/>
      <c r="EH224" s="704"/>
      <c r="EI224" s="704"/>
      <c r="EJ224" s="704"/>
      <c r="EK224" s="704"/>
      <c r="EL224" s="704"/>
      <c r="EM224" s="704"/>
      <c r="EN224" s="704"/>
      <c r="EO224" s="704"/>
      <c r="EP224" s="704"/>
      <c r="EQ224" s="704"/>
      <c r="ER224" s="704"/>
      <c r="ES224" s="704"/>
      <c r="ET224" s="704"/>
      <c r="EU224" s="704"/>
      <c r="EV224" s="706"/>
      <c r="EW224" s="706"/>
      <c r="EX224" s="706"/>
      <c r="EY224" s="706"/>
      <c r="EZ224" s="706"/>
      <c r="FA224" s="706"/>
      <c r="FB224" s="706"/>
      <c r="FC224" s="706"/>
      <c r="FD224" s="706"/>
      <c r="FE224" s="706"/>
      <c r="FF224" s="706"/>
      <c r="FG224" s="706"/>
      <c r="FH224" s="704"/>
      <c r="FI224" s="706"/>
      <c r="FJ224" s="706"/>
      <c r="FK224" s="704"/>
      <c r="FL224" s="704"/>
      <c r="FM224" s="704"/>
      <c r="FN224" s="704"/>
      <c r="FO224" s="704"/>
      <c r="FP224" s="704"/>
      <c r="FQ224" s="704"/>
      <c r="FR224" s="704"/>
      <c r="FS224" s="704"/>
      <c r="FT224" s="704"/>
      <c r="FU224" s="704"/>
      <c r="FV224" s="704"/>
      <c r="FW224" s="704"/>
      <c r="FX224" s="704"/>
      <c r="FY224" s="704"/>
      <c r="FZ224" s="704"/>
      <c r="GA224" s="704"/>
      <c r="GB224" s="704"/>
      <c r="GC224" s="704"/>
      <c r="GD224" s="704"/>
      <c r="GE224" s="704"/>
      <c r="GF224" s="704"/>
      <c r="GG224" s="704"/>
      <c r="GH224" s="704"/>
      <c r="GI224" s="704"/>
      <c r="GJ224" s="704"/>
      <c r="GK224" s="704"/>
      <c r="GL224" s="704"/>
      <c r="GM224" s="704"/>
      <c r="GN224" s="704"/>
      <c r="GO224" s="706"/>
      <c r="GP224" s="706"/>
      <c r="GQ224" s="704"/>
      <c r="GR224" s="704"/>
      <c r="GS224" s="704"/>
      <c r="GT224" s="704"/>
      <c r="GU224" s="704"/>
      <c r="GV224" s="704"/>
      <c r="GW224" s="704"/>
      <c r="GX224" s="704"/>
      <c r="GY224" s="704"/>
      <c r="GZ224" s="704"/>
      <c r="HA224" s="704"/>
      <c r="HB224" s="704"/>
      <c r="HC224" s="704"/>
      <c r="HD224" s="704"/>
      <c r="HE224" s="704"/>
      <c r="HF224" s="704"/>
      <c r="HG224" s="704"/>
      <c r="HH224" s="704"/>
      <c r="HI224" s="704"/>
      <c r="HJ224" s="704"/>
      <c r="HK224" s="704"/>
      <c r="HL224" s="704"/>
      <c r="HM224" s="704"/>
      <c r="HN224" s="704"/>
      <c r="HO224" s="704"/>
      <c r="HP224" s="704"/>
      <c r="HQ224" s="704"/>
      <c r="HR224" s="706"/>
      <c r="HS224" s="706"/>
      <c r="HT224" s="706"/>
      <c r="HU224" s="706"/>
      <c r="HV224" s="706"/>
      <c r="HW224" s="706"/>
      <c r="HX224" s="706"/>
      <c r="HY224" s="706"/>
      <c r="HZ224" s="706"/>
      <c r="IA224" s="704"/>
      <c r="IB224" s="704"/>
      <c r="IC224" s="704"/>
      <c r="ID224" s="704"/>
      <c r="IE224" s="704"/>
      <c r="IF224" s="704"/>
      <c r="IG224" s="704"/>
      <c r="IH224" s="704"/>
      <c r="II224" s="704"/>
      <c r="IJ224" s="704"/>
      <c r="IK224" s="704"/>
      <c r="IL224" s="704"/>
      <c r="IM224" s="704"/>
      <c r="IN224" s="704"/>
      <c r="IO224" s="704"/>
      <c r="IP224" s="704"/>
      <c r="IQ224" s="704"/>
      <c r="IR224" s="704"/>
      <c r="IS224" s="704"/>
      <c r="IT224" s="704"/>
      <c r="IU224" s="704"/>
      <c r="IV224" s="704"/>
      <c r="IW224" s="704"/>
      <c r="IX224" s="704"/>
      <c r="IY224" s="704"/>
      <c r="IZ224" s="704"/>
      <c r="JJ224" s="706"/>
      <c r="JK224" s="706"/>
      <c r="JL224" s="706"/>
      <c r="JM224" s="706"/>
      <c r="JN224" s="706"/>
    </row>
    <row r="225" spans="1:274" s="878" customFormat="1" ht="23.1" customHeight="1" x14ac:dyDescent="0.25">
      <c r="A225" s="691">
        <v>72</v>
      </c>
      <c r="B225" s="693" t="s">
        <v>1360</v>
      </c>
      <c r="C225" s="696">
        <v>222</v>
      </c>
      <c r="D225" s="697">
        <v>572</v>
      </c>
      <c r="E225" s="697">
        <v>68</v>
      </c>
      <c r="F225" s="699" t="s">
        <v>1131</v>
      </c>
      <c r="G225" s="699" t="s">
        <v>1601</v>
      </c>
      <c r="H225" s="767" t="s">
        <v>1112</v>
      </c>
      <c r="I225" s="752" t="s">
        <v>1113</v>
      </c>
      <c r="J225" s="761" t="s">
        <v>1135</v>
      </c>
      <c r="K225" s="753" t="s">
        <v>1115</v>
      </c>
      <c r="L225" s="753" t="s">
        <v>1116</v>
      </c>
      <c r="M225" s="753" t="s">
        <v>1199</v>
      </c>
      <c r="N225" s="753" t="s">
        <v>1136</v>
      </c>
      <c r="O225" s="753" t="s">
        <v>1136</v>
      </c>
      <c r="P225" s="753" t="s">
        <v>1134</v>
      </c>
      <c r="Q225" s="753" t="s">
        <v>1120</v>
      </c>
      <c r="R225" s="753" t="s">
        <v>1120</v>
      </c>
      <c r="S225" s="755">
        <v>2</v>
      </c>
      <c r="T225" s="763">
        <v>2.2999999999999998</v>
      </c>
      <c r="U225" s="757">
        <v>41091</v>
      </c>
      <c r="V225" s="758">
        <v>41426</v>
      </c>
      <c r="W225" s="874">
        <v>20</v>
      </c>
      <c r="X225" s="875"/>
      <c r="Y225" s="876">
        <v>3400000</v>
      </c>
      <c r="Z225" s="875">
        <f t="shared" si="12"/>
        <v>3400000</v>
      </c>
      <c r="AA225" s="691"/>
      <c r="AB225" s="691"/>
      <c r="AC225" s="691"/>
      <c r="AD225" s="691"/>
      <c r="AE225" s="691"/>
      <c r="AF225" s="691"/>
      <c r="AG225" s="691"/>
      <c r="AH225" s="691"/>
      <c r="AI225" s="691"/>
      <c r="AJ225" s="691"/>
      <c r="AK225" s="702">
        <v>3400000</v>
      </c>
      <c r="AL225" s="691"/>
      <c r="AM225" s="868">
        <f t="shared" si="13"/>
        <v>3400000</v>
      </c>
      <c r="AN225" s="868">
        <f t="shared" si="14"/>
        <v>0</v>
      </c>
      <c r="AO225" s="691"/>
      <c r="AP225" s="868"/>
      <c r="AQ225" s="706"/>
      <c r="AR225" s="704"/>
      <c r="AS225" s="704"/>
      <c r="AT225" s="704"/>
      <c r="AU225" s="704"/>
      <c r="AV225" s="704"/>
      <c r="AW225" s="704"/>
      <c r="AX225" s="704"/>
      <c r="AY225" s="704"/>
      <c r="AZ225" s="704"/>
      <c r="BA225" s="704"/>
      <c r="BB225" s="704"/>
      <c r="BC225" s="704"/>
      <c r="BD225" s="704"/>
      <c r="BE225" s="704"/>
      <c r="BF225" s="704"/>
      <c r="BG225" s="704"/>
      <c r="BH225" s="704"/>
      <c r="BI225" s="704"/>
      <c r="BJ225" s="704"/>
      <c r="BK225" s="704"/>
      <c r="BL225" s="704"/>
      <c r="BM225" s="704"/>
      <c r="BN225" s="704"/>
      <c r="BO225" s="704"/>
      <c r="BP225" s="704"/>
      <c r="BQ225" s="704"/>
      <c r="BR225" s="704"/>
      <c r="BS225" s="704"/>
      <c r="BT225" s="704"/>
      <c r="BU225" s="704"/>
      <c r="BV225" s="704"/>
      <c r="BW225" s="704"/>
      <c r="BX225" s="704"/>
      <c r="BY225" s="704"/>
      <c r="BZ225" s="704"/>
      <c r="CA225" s="704"/>
      <c r="CB225" s="704"/>
      <c r="CC225" s="704"/>
      <c r="CD225" s="704"/>
      <c r="CE225" s="704"/>
      <c r="CF225" s="704"/>
      <c r="CG225" s="704"/>
      <c r="CH225" s="704"/>
      <c r="CI225" s="704"/>
      <c r="CJ225" s="704"/>
      <c r="CK225" s="704"/>
      <c r="CL225" s="704"/>
      <c r="CM225" s="704"/>
      <c r="CN225" s="704"/>
      <c r="CO225" s="704"/>
      <c r="CP225" s="704"/>
      <c r="CQ225" s="704"/>
      <c r="CR225" s="704"/>
      <c r="CS225" s="704"/>
      <c r="CT225" s="704"/>
      <c r="CU225" s="704"/>
      <c r="CV225" s="704"/>
      <c r="CW225" s="704"/>
      <c r="CX225" s="704"/>
      <c r="CY225" s="704"/>
      <c r="CZ225" s="704"/>
      <c r="DA225" s="704"/>
      <c r="DB225" s="704"/>
      <c r="DC225" s="704"/>
      <c r="DD225" s="704"/>
      <c r="DE225" s="704"/>
      <c r="DF225" s="704"/>
      <c r="DG225" s="704"/>
      <c r="DH225" s="704"/>
      <c r="DI225" s="704"/>
      <c r="DJ225" s="704"/>
      <c r="DK225" s="704"/>
      <c r="DL225" s="704"/>
      <c r="DM225" s="704"/>
      <c r="DN225" s="704"/>
      <c r="DO225" s="704"/>
      <c r="DP225" s="704"/>
      <c r="DQ225" s="704"/>
      <c r="DR225" s="704"/>
      <c r="DS225" s="704"/>
      <c r="DT225" s="704"/>
      <c r="DU225" s="704"/>
      <c r="DV225" s="704"/>
      <c r="DW225" s="704"/>
      <c r="DX225" s="704"/>
      <c r="DY225" s="704"/>
      <c r="DZ225" s="704"/>
      <c r="EA225" s="704"/>
      <c r="EB225" s="704"/>
      <c r="EC225" s="704"/>
      <c r="ED225" s="704"/>
      <c r="EE225" s="704"/>
      <c r="EF225" s="704"/>
      <c r="EG225" s="704"/>
      <c r="EH225" s="704"/>
      <c r="EI225" s="704"/>
      <c r="EJ225" s="704"/>
      <c r="EK225" s="704"/>
      <c r="EL225" s="704"/>
      <c r="EM225" s="704"/>
      <c r="EN225" s="704"/>
      <c r="EO225" s="704"/>
      <c r="EP225" s="704"/>
      <c r="EQ225" s="704"/>
      <c r="ER225" s="704"/>
      <c r="ES225" s="704"/>
      <c r="ET225" s="704"/>
      <c r="EU225" s="704"/>
      <c r="EV225" s="706"/>
      <c r="EW225" s="706"/>
      <c r="EX225" s="706"/>
      <c r="EY225" s="706"/>
      <c r="EZ225" s="706"/>
      <c r="FA225" s="706"/>
      <c r="FB225" s="706"/>
      <c r="FC225" s="706"/>
      <c r="FD225" s="706"/>
      <c r="FE225" s="706"/>
      <c r="FF225" s="706"/>
      <c r="FG225" s="706"/>
      <c r="FH225" s="704"/>
      <c r="FI225" s="706"/>
      <c r="FJ225" s="706"/>
      <c r="FK225" s="704"/>
      <c r="FL225" s="704"/>
      <c r="FM225" s="704"/>
      <c r="FN225" s="704"/>
      <c r="FO225" s="704"/>
      <c r="FP225" s="704"/>
      <c r="FQ225" s="704"/>
      <c r="FR225" s="704"/>
      <c r="FS225" s="704"/>
      <c r="FT225" s="704"/>
      <c r="FU225" s="704"/>
      <c r="FV225" s="704"/>
      <c r="FW225" s="704"/>
      <c r="FX225" s="704"/>
      <c r="FY225" s="704"/>
      <c r="FZ225" s="704"/>
      <c r="GA225" s="704"/>
      <c r="GB225" s="704"/>
      <c r="GC225" s="704"/>
      <c r="GD225" s="704"/>
      <c r="GE225" s="704"/>
      <c r="GF225" s="704"/>
      <c r="GG225" s="704"/>
      <c r="GH225" s="704"/>
      <c r="GI225" s="704"/>
      <c r="GJ225" s="704"/>
      <c r="GK225" s="704"/>
      <c r="GL225" s="704"/>
      <c r="GM225" s="704"/>
      <c r="GN225" s="704"/>
      <c r="GO225" s="704"/>
      <c r="HO225" s="706"/>
      <c r="HP225" s="706"/>
      <c r="HQ225" s="706"/>
      <c r="HR225" s="706"/>
      <c r="HS225" s="706"/>
      <c r="HT225" s="706"/>
      <c r="HU225" s="706"/>
      <c r="HV225" s="706"/>
      <c r="HW225" s="706"/>
      <c r="HX225" s="706"/>
      <c r="HY225" s="706"/>
      <c r="HZ225" s="706"/>
      <c r="IA225" s="706"/>
      <c r="IB225" s="706"/>
      <c r="IC225" s="706"/>
      <c r="ID225" s="706"/>
      <c r="IE225" s="706"/>
      <c r="IF225" s="706"/>
      <c r="IG225" s="706"/>
      <c r="IH225" s="706"/>
      <c r="II225" s="706"/>
      <c r="IJ225" s="706"/>
      <c r="IK225" s="706"/>
      <c r="IL225" s="706"/>
      <c r="IM225" s="706"/>
      <c r="IN225" s="706"/>
      <c r="IO225" s="706"/>
      <c r="IP225" s="706"/>
      <c r="IQ225" s="706"/>
      <c r="IR225" s="706"/>
      <c r="IS225" s="706"/>
      <c r="IT225" s="706"/>
      <c r="IU225" s="706"/>
      <c r="IV225" s="706"/>
      <c r="IW225" s="706"/>
      <c r="IX225" s="704"/>
      <c r="IY225" s="704"/>
      <c r="IZ225" s="704"/>
      <c r="JA225" s="706"/>
      <c r="JB225" s="706"/>
      <c r="JC225" s="706"/>
      <c r="JD225" s="706"/>
      <c r="JE225" s="706"/>
      <c r="JF225" s="706"/>
      <c r="JG225" s="706"/>
      <c r="JH225" s="706"/>
    </row>
    <row r="226" spans="1:274" s="878" customFormat="1" ht="23.1" customHeight="1" x14ac:dyDescent="0.25">
      <c r="A226" s="691">
        <v>79</v>
      </c>
      <c r="B226" s="693" t="s">
        <v>1206</v>
      </c>
      <c r="C226" s="725">
        <v>223</v>
      </c>
      <c r="D226" s="724">
        <v>532</v>
      </c>
      <c r="E226" s="707">
        <v>4</v>
      </c>
      <c r="F226" s="699" t="s">
        <v>1121</v>
      </c>
      <c r="G226" s="700" t="s">
        <v>1511</v>
      </c>
      <c r="H226" s="751" t="s">
        <v>1112</v>
      </c>
      <c r="I226" s="752" t="s">
        <v>1113</v>
      </c>
      <c r="J226" s="753" t="s">
        <v>1139</v>
      </c>
      <c r="K226" s="770" t="s">
        <v>1151</v>
      </c>
      <c r="L226" s="770" t="s">
        <v>1116</v>
      </c>
      <c r="M226" s="753" t="s">
        <v>1140</v>
      </c>
      <c r="N226" s="753" t="s">
        <v>1141</v>
      </c>
      <c r="O226" s="753" t="s">
        <v>1141</v>
      </c>
      <c r="P226" s="753" t="s">
        <v>1209</v>
      </c>
      <c r="Q226" s="765" t="s">
        <v>1120</v>
      </c>
      <c r="R226" s="765" t="s">
        <v>1120</v>
      </c>
      <c r="S226" s="755">
        <v>2</v>
      </c>
      <c r="T226" s="766">
        <v>2.11</v>
      </c>
      <c r="U226" s="771">
        <v>41456</v>
      </c>
      <c r="V226" s="771">
        <v>41791</v>
      </c>
      <c r="W226" s="918">
        <v>25</v>
      </c>
      <c r="X226" s="875">
        <v>400000</v>
      </c>
      <c r="Y226" s="876"/>
      <c r="Z226" s="875">
        <f t="shared" si="12"/>
        <v>400000</v>
      </c>
      <c r="AA226" s="702"/>
      <c r="AB226" s="702"/>
      <c r="AC226" s="702"/>
      <c r="AD226" s="702">
        <v>200000</v>
      </c>
      <c r="AE226" s="702">
        <v>200000</v>
      </c>
      <c r="AF226" s="702"/>
      <c r="AG226" s="702"/>
      <c r="AH226" s="702"/>
      <c r="AI226" s="691"/>
      <c r="AJ226" s="691"/>
      <c r="AK226" s="691"/>
      <c r="AL226" s="691"/>
      <c r="AM226" s="868">
        <f t="shared" si="13"/>
        <v>400000</v>
      </c>
      <c r="AN226" s="868">
        <f t="shared" si="14"/>
        <v>0</v>
      </c>
      <c r="AO226" s="760"/>
      <c r="AP226" s="868"/>
      <c r="AQ226" s="706"/>
      <c r="AR226" s="704"/>
      <c r="AS226" s="704"/>
      <c r="AT226" s="704"/>
      <c r="AU226" s="704"/>
      <c r="AV226" s="704"/>
      <c r="AW226" s="704"/>
      <c r="AX226" s="704"/>
      <c r="AY226" s="704"/>
      <c r="AZ226" s="704"/>
      <c r="BA226" s="704"/>
      <c r="BB226" s="704"/>
      <c r="BC226" s="704"/>
      <c r="BD226" s="704"/>
      <c r="BE226" s="704"/>
      <c r="BF226" s="704"/>
      <c r="BG226" s="704"/>
      <c r="BH226" s="704"/>
      <c r="BI226" s="704"/>
      <c r="BJ226" s="704"/>
      <c r="BK226" s="704"/>
      <c r="BL226" s="704"/>
      <c r="BM226" s="704"/>
      <c r="BN226" s="704"/>
      <c r="BO226" s="704"/>
      <c r="BP226" s="704"/>
      <c r="BQ226" s="704"/>
      <c r="BR226" s="704"/>
      <c r="BS226" s="704"/>
      <c r="BT226" s="704"/>
      <c r="BU226" s="704"/>
      <c r="BV226" s="704"/>
      <c r="BW226" s="704"/>
      <c r="BX226" s="704"/>
      <c r="BY226" s="704"/>
      <c r="BZ226" s="704"/>
      <c r="CA226" s="704"/>
      <c r="CB226" s="704"/>
      <c r="CC226" s="704"/>
      <c r="CD226" s="704"/>
      <c r="CE226" s="704"/>
      <c r="CF226" s="704"/>
      <c r="CG226" s="704"/>
      <c r="CH226" s="704"/>
      <c r="CI226" s="704"/>
      <c r="CJ226" s="704"/>
      <c r="CK226" s="704"/>
      <c r="CL226" s="704"/>
      <c r="CM226" s="704"/>
      <c r="CN226" s="704"/>
      <c r="CO226" s="704"/>
      <c r="CP226" s="704"/>
      <c r="CQ226" s="704"/>
      <c r="CR226" s="704"/>
      <c r="CS226" s="704"/>
      <c r="CT226" s="704"/>
      <c r="CU226" s="704"/>
      <c r="CV226" s="704"/>
      <c r="CW226" s="704"/>
      <c r="CX226" s="704"/>
      <c r="CY226" s="704"/>
      <c r="CZ226" s="704"/>
      <c r="DA226" s="704"/>
      <c r="DB226" s="704"/>
      <c r="DC226" s="704"/>
      <c r="DD226" s="704"/>
      <c r="DE226" s="704"/>
      <c r="DF226" s="704"/>
      <c r="DG226" s="704"/>
      <c r="DH226" s="704"/>
      <c r="DI226" s="704"/>
      <c r="DJ226" s="704"/>
      <c r="DK226" s="704"/>
      <c r="DL226" s="704"/>
      <c r="DM226" s="704"/>
      <c r="DN226" s="704"/>
      <c r="DO226" s="704"/>
      <c r="DP226" s="704"/>
      <c r="DQ226" s="704"/>
      <c r="DR226" s="704"/>
      <c r="DS226" s="704"/>
      <c r="DT226" s="704"/>
      <c r="DU226" s="704"/>
      <c r="DV226" s="704"/>
      <c r="DW226" s="704"/>
      <c r="DX226" s="704"/>
      <c r="DY226" s="704"/>
      <c r="DZ226" s="704"/>
      <c r="EA226" s="704"/>
      <c r="EB226" s="704"/>
      <c r="EC226" s="704"/>
      <c r="ED226" s="704"/>
      <c r="EE226" s="704"/>
      <c r="EF226" s="704"/>
      <c r="EG226" s="704"/>
      <c r="EH226" s="704"/>
      <c r="EI226" s="704"/>
      <c r="EJ226" s="704"/>
      <c r="EK226" s="704"/>
      <c r="EL226" s="704"/>
      <c r="EM226" s="704"/>
      <c r="EN226" s="704"/>
      <c r="EO226" s="704"/>
      <c r="EP226" s="704"/>
      <c r="EQ226" s="704"/>
      <c r="ER226" s="704"/>
      <c r="ES226" s="704"/>
      <c r="ET226" s="704"/>
      <c r="EU226" s="704"/>
      <c r="EV226" s="704"/>
      <c r="EW226" s="704"/>
      <c r="EX226" s="704"/>
      <c r="EY226" s="704"/>
      <c r="EZ226" s="704"/>
      <c r="FA226" s="704"/>
      <c r="FB226" s="704"/>
      <c r="FC226" s="704"/>
      <c r="FD226" s="704"/>
      <c r="FE226" s="704"/>
      <c r="FF226" s="704"/>
      <c r="FG226" s="704"/>
      <c r="FH226" s="704"/>
      <c r="FI226" s="704"/>
      <c r="FJ226" s="704"/>
      <c r="FK226" s="704"/>
      <c r="FL226" s="704"/>
      <c r="FM226" s="704"/>
      <c r="FN226" s="704"/>
      <c r="FO226" s="704"/>
      <c r="FP226" s="704"/>
      <c r="FQ226" s="704"/>
      <c r="FR226" s="704"/>
      <c r="FS226" s="704"/>
      <c r="FT226" s="704"/>
      <c r="FU226" s="704"/>
      <c r="FV226" s="704"/>
      <c r="FW226" s="704"/>
      <c r="FX226" s="704"/>
      <c r="FY226" s="704"/>
      <c r="FZ226" s="704"/>
      <c r="GA226" s="704"/>
      <c r="GB226" s="704"/>
      <c r="GC226" s="704"/>
      <c r="GD226" s="704"/>
      <c r="GE226" s="704"/>
      <c r="GF226" s="704"/>
      <c r="GG226" s="704"/>
      <c r="GH226" s="704"/>
      <c r="GI226" s="704"/>
      <c r="GJ226" s="704"/>
      <c r="GK226" s="704"/>
      <c r="GL226" s="704"/>
      <c r="GM226" s="704"/>
      <c r="GN226" s="704"/>
      <c r="GO226" s="706"/>
      <c r="GP226" s="706"/>
      <c r="GQ226" s="706"/>
      <c r="GR226" s="706"/>
      <c r="GS226" s="706"/>
      <c r="GT226" s="706"/>
      <c r="GU226" s="706"/>
      <c r="GV226" s="706"/>
      <c r="GW226" s="706"/>
      <c r="GX226" s="706"/>
      <c r="GY226" s="706"/>
      <c r="GZ226" s="706"/>
      <c r="HA226" s="706"/>
      <c r="HB226" s="706"/>
      <c r="HC226" s="706"/>
      <c r="HD226" s="706"/>
      <c r="HE226" s="706"/>
      <c r="HF226" s="706"/>
      <c r="HG226" s="706"/>
      <c r="HH226" s="706"/>
      <c r="HI226" s="706"/>
      <c r="HJ226" s="706"/>
      <c r="HK226" s="706"/>
      <c r="HL226" s="706"/>
      <c r="HM226" s="706"/>
      <c r="HN226" s="706"/>
      <c r="HO226" s="706"/>
      <c r="HP226" s="706"/>
      <c r="HQ226" s="706"/>
      <c r="HR226" s="704"/>
      <c r="HS226" s="704"/>
      <c r="HT226" s="704"/>
      <c r="HU226" s="704"/>
      <c r="HV226" s="704"/>
      <c r="HW226" s="704"/>
      <c r="HX226" s="704"/>
      <c r="HY226" s="704"/>
      <c r="HZ226" s="704"/>
      <c r="IA226" s="706"/>
      <c r="IB226" s="706"/>
      <c r="IC226" s="706"/>
      <c r="ID226" s="706"/>
      <c r="IE226" s="706"/>
      <c r="IF226" s="706"/>
      <c r="IG226" s="706"/>
      <c r="IH226" s="706"/>
      <c r="II226" s="706"/>
      <c r="IJ226" s="706"/>
      <c r="IK226" s="706"/>
      <c r="IL226" s="706"/>
      <c r="IM226" s="706"/>
      <c r="IN226" s="706"/>
      <c r="IO226" s="706"/>
      <c r="IP226" s="706"/>
      <c r="IQ226" s="706"/>
      <c r="IR226" s="706"/>
      <c r="IS226" s="706"/>
      <c r="IT226" s="706"/>
      <c r="IU226" s="706"/>
      <c r="IV226" s="706"/>
      <c r="IW226" s="706"/>
      <c r="IX226" s="706"/>
      <c r="IY226" s="706"/>
      <c r="IZ226" s="706"/>
      <c r="JI226" s="706"/>
      <c r="JJ226" s="706"/>
      <c r="JK226" s="706"/>
      <c r="JL226" s="706"/>
      <c r="JM226" s="706"/>
      <c r="JN226" s="706"/>
    </row>
    <row r="227" spans="1:274" s="878" customFormat="1" ht="23.1" customHeight="1" x14ac:dyDescent="0.25">
      <c r="A227" s="691">
        <v>84</v>
      </c>
      <c r="B227" s="693" t="s">
        <v>1206</v>
      </c>
      <c r="C227" s="929">
        <v>224</v>
      </c>
      <c r="D227" s="930">
        <v>532</v>
      </c>
      <c r="E227" s="707">
        <v>20</v>
      </c>
      <c r="F227" s="699" t="s">
        <v>1121</v>
      </c>
      <c r="G227" s="715" t="s">
        <v>1245</v>
      </c>
      <c r="H227" s="751" t="s">
        <v>1112</v>
      </c>
      <c r="I227" s="752" t="s">
        <v>1113</v>
      </c>
      <c r="J227" s="753" t="s">
        <v>1139</v>
      </c>
      <c r="K227" s="924" t="s">
        <v>1115</v>
      </c>
      <c r="L227" s="924" t="s">
        <v>1124</v>
      </c>
      <c r="M227" s="753" t="s">
        <v>1140</v>
      </c>
      <c r="N227" s="753" t="s">
        <v>1141</v>
      </c>
      <c r="O227" s="753" t="s">
        <v>1141</v>
      </c>
      <c r="P227" s="753" t="s">
        <v>1189</v>
      </c>
      <c r="Q227" s="765" t="s">
        <v>1120</v>
      </c>
      <c r="R227" s="765" t="s">
        <v>1120</v>
      </c>
      <c r="S227" s="755">
        <v>2</v>
      </c>
      <c r="T227" s="766">
        <v>2.11</v>
      </c>
      <c r="U227" s="771">
        <v>41456</v>
      </c>
      <c r="V227" s="771">
        <v>42156</v>
      </c>
      <c r="W227" s="701">
        <v>5</v>
      </c>
      <c r="X227" s="875">
        <v>50000</v>
      </c>
      <c r="Y227" s="877"/>
      <c r="Z227" s="875">
        <f t="shared" si="12"/>
        <v>50000</v>
      </c>
      <c r="AA227" s="702"/>
      <c r="AB227" s="702"/>
      <c r="AC227" s="702"/>
      <c r="AD227" s="702"/>
      <c r="AE227" s="702">
        <v>25000</v>
      </c>
      <c r="AF227" s="702">
        <v>25000</v>
      </c>
      <c r="AG227" s="702"/>
      <c r="AH227" s="702"/>
      <c r="AI227" s="691"/>
      <c r="AJ227" s="691"/>
      <c r="AK227" s="691"/>
      <c r="AL227" s="691"/>
      <c r="AM227" s="868">
        <f t="shared" si="13"/>
        <v>50000</v>
      </c>
      <c r="AN227" s="868">
        <f t="shared" si="14"/>
        <v>0</v>
      </c>
      <c r="AO227" s="760"/>
      <c r="AP227" s="868"/>
      <c r="AQ227" s="706"/>
      <c r="AR227" s="704"/>
      <c r="AS227" s="704"/>
      <c r="AT227" s="704"/>
      <c r="AU227" s="704"/>
      <c r="AV227" s="704"/>
      <c r="AW227" s="704"/>
      <c r="AX227" s="704"/>
      <c r="AY227" s="704"/>
      <c r="AZ227" s="704"/>
      <c r="BA227" s="704"/>
      <c r="BB227" s="704"/>
      <c r="BC227" s="704"/>
      <c r="BD227" s="704"/>
      <c r="BE227" s="704"/>
      <c r="BF227" s="704"/>
      <c r="BG227" s="704"/>
      <c r="BH227" s="704"/>
      <c r="BI227" s="704"/>
      <c r="BJ227" s="704"/>
      <c r="BK227" s="704"/>
      <c r="BL227" s="704"/>
      <c r="BM227" s="704"/>
      <c r="BN227" s="704"/>
      <c r="BO227" s="704"/>
      <c r="BP227" s="704"/>
      <c r="BQ227" s="704"/>
      <c r="BR227" s="704"/>
      <c r="BS227" s="704"/>
      <c r="BT227" s="704"/>
      <c r="BU227" s="704"/>
      <c r="BV227" s="704"/>
      <c r="BW227" s="704"/>
      <c r="BX227" s="704"/>
      <c r="BY227" s="704"/>
      <c r="BZ227" s="704"/>
      <c r="CA227" s="704"/>
      <c r="CB227" s="704"/>
      <c r="CC227" s="704"/>
      <c r="CD227" s="704"/>
      <c r="CE227" s="704"/>
      <c r="CF227" s="704"/>
      <c r="CG227" s="704"/>
      <c r="CH227" s="704"/>
      <c r="CI227" s="704"/>
      <c r="CJ227" s="704"/>
      <c r="CK227" s="704"/>
      <c r="CL227" s="704"/>
      <c r="CM227" s="704"/>
      <c r="CN227" s="704"/>
      <c r="CO227" s="704"/>
      <c r="CP227" s="704"/>
      <c r="CQ227" s="704"/>
      <c r="CR227" s="704"/>
      <c r="CS227" s="704"/>
      <c r="CT227" s="704"/>
      <c r="CU227" s="704"/>
      <c r="CV227" s="704"/>
      <c r="CW227" s="704"/>
      <c r="CX227" s="704"/>
      <c r="CY227" s="704"/>
      <c r="CZ227" s="704"/>
      <c r="DA227" s="704"/>
      <c r="DB227" s="704"/>
      <c r="DC227" s="704"/>
      <c r="DD227" s="704"/>
      <c r="DE227" s="704"/>
      <c r="DF227" s="704"/>
      <c r="DG227" s="704"/>
      <c r="DH227" s="704"/>
      <c r="DI227" s="704"/>
      <c r="DJ227" s="704"/>
      <c r="DK227" s="704"/>
      <c r="DL227" s="704"/>
      <c r="DM227" s="704"/>
      <c r="DN227" s="704"/>
      <c r="DO227" s="704"/>
      <c r="DP227" s="704"/>
      <c r="DQ227" s="704"/>
      <c r="DR227" s="704"/>
      <c r="DS227" s="704"/>
      <c r="DT227" s="704"/>
      <c r="DU227" s="704"/>
      <c r="DV227" s="704"/>
      <c r="DW227" s="704"/>
      <c r="DX227" s="704"/>
      <c r="DY227" s="704"/>
      <c r="DZ227" s="704"/>
      <c r="EA227" s="704"/>
      <c r="EB227" s="704"/>
      <c r="EC227" s="704"/>
      <c r="ED227" s="704"/>
      <c r="EE227" s="704"/>
      <c r="EF227" s="704"/>
      <c r="EG227" s="704"/>
      <c r="EH227" s="704"/>
      <c r="EI227" s="704"/>
      <c r="EJ227" s="704"/>
      <c r="EK227" s="704"/>
      <c r="EL227" s="704"/>
      <c r="EM227" s="704"/>
      <c r="EN227" s="704"/>
      <c r="EO227" s="704"/>
      <c r="EP227" s="704"/>
      <c r="EQ227" s="704"/>
      <c r="ER227" s="704"/>
      <c r="ES227" s="704"/>
      <c r="ET227" s="704"/>
      <c r="EU227" s="704"/>
      <c r="EV227" s="706"/>
      <c r="EW227" s="706"/>
      <c r="EX227" s="706"/>
      <c r="EY227" s="706"/>
      <c r="EZ227" s="706"/>
      <c r="FA227" s="706"/>
      <c r="FB227" s="706"/>
      <c r="FC227" s="706"/>
      <c r="FD227" s="706"/>
      <c r="FE227" s="706"/>
      <c r="FF227" s="706"/>
      <c r="FG227" s="706"/>
      <c r="FH227" s="706"/>
      <c r="FI227" s="704"/>
      <c r="FJ227" s="704"/>
      <c r="FK227" s="706"/>
      <c r="FL227" s="706"/>
      <c r="FM227" s="706"/>
      <c r="FN227" s="706"/>
      <c r="FO227" s="706"/>
      <c r="FP227" s="706"/>
      <c r="FQ227" s="706"/>
      <c r="FR227" s="706"/>
      <c r="FS227" s="706"/>
      <c r="FT227" s="706"/>
      <c r="FU227" s="706"/>
      <c r="FV227" s="706"/>
      <c r="FW227" s="706"/>
      <c r="FX227" s="706"/>
      <c r="FY227" s="706"/>
      <c r="FZ227" s="706"/>
      <c r="GA227" s="706"/>
      <c r="GB227" s="706"/>
      <c r="GC227" s="706"/>
      <c r="GD227" s="706"/>
      <c r="GE227" s="706"/>
      <c r="GF227" s="706"/>
      <c r="GG227" s="706"/>
      <c r="GH227" s="706"/>
      <c r="GI227" s="706"/>
      <c r="GJ227" s="706"/>
      <c r="GK227" s="706"/>
      <c r="GL227" s="706"/>
      <c r="GM227" s="706"/>
      <c r="GN227" s="706"/>
      <c r="GO227" s="704"/>
      <c r="GP227" s="706"/>
      <c r="GQ227" s="704"/>
      <c r="GR227" s="704"/>
      <c r="GS227" s="704"/>
      <c r="GT227" s="704"/>
      <c r="GU227" s="704"/>
      <c r="GV227" s="704"/>
      <c r="GW227" s="704"/>
      <c r="GX227" s="704"/>
      <c r="GY227" s="704"/>
      <c r="GZ227" s="704"/>
      <c r="HA227" s="704"/>
      <c r="HB227" s="704"/>
      <c r="HC227" s="704"/>
      <c r="HD227" s="704"/>
      <c r="HE227" s="704"/>
      <c r="HF227" s="704"/>
      <c r="HG227" s="704"/>
      <c r="HH227" s="704"/>
      <c r="HI227" s="704"/>
      <c r="HJ227" s="704"/>
      <c r="HK227" s="704"/>
      <c r="HL227" s="704"/>
      <c r="HM227" s="704"/>
      <c r="HN227" s="704"/>
      <c r="HO227" s="704"/>
      <c r="HP227" s="704"/>
      <c r="HQ227" s="704"/>
      <c r="HR227" s="704"/>
      <c r="HS227" s="704"/>
      <c r="HT227" s="704"/>
      <c r="HU227" s="704"/>
      <c r="HV227" s="704"/>
      <c r="HW227" s="704"/>
      <c r="HX227" s="704"/>
      <c r="HY227" s="704"/>
      <c r="HZ227" s="704"/>
      <c r="IA227" s="704"/>
      <c r="IB227" s="704"/>
      <c r="IC227" s="704"/>
      <c r="ID227" s="704"/>
      <c r="IE227" s="704"/>
      <c r="IF227" s="704"/>
      <c r="IG227" s="704"/>
      <c r="IH227" s="704"/>
      <c r="II227" s="704"/>
      <c r="IJ227" s="704"/>
      <c r="IK227" s="704"/>
      <c r="IL227" s="704"/>
      <c r="IM227" s="704"/>
      <c r="IN227" s="704"/>
      <c r="IO227" s="704"/>
      <c r="IP227" s="704"/>
      <c r="IQ227" s="704"/>
      <c r="IR227" s="704"/>
      <c r="IS227" s="704"/>
      <c r="IT227" s="704"/>
      <c r="IU227" s="704"/>
      <c r="IV227" s="704"/>
      <c r="IW227" s="704"/>
      <c r="IX227" s="706"/>
      <c r="IY227" s="706"/>
      <c r="IZ227" s="706"/>
      <c r="JA227" s="928"/>
      <c r="JB227" s="928"/>
      <c r="JC227" s="928"/>
      <c r="JD227" s="928"/>
      <c r="JE227" s="928"/>
      <c r="JF227" s="928"/>
      <c r="JG227" s="928"/>
      <c r="JH227" s="928"/>
      <c r="JJ227" s="706"/>
      <c r="JK227" s="706"/>
      <c r="JL227" s="706"/>
      <c r="JM227" s="706"/>
      <c r="JN227" s="706"/>
    </row>
    <row r="228" spans="1:274" s="878" customFormat="1" ht="23.1" customHeight="1" x14ac:dyDescent="0.25">
      <c r="A228" s="691">
        <v>87</v>
      </c>
      <c r="B228" s="693" t="s">
        <v>1206</v>
      </c>
      <c r="C228" s="696">
        <v>224</v>
      </c>
      <c r="D228" s="697">
        <v>532</v>
      </c>
      <c r="E228" s="698">
        <v>23</v>
      </c>
      <c r="F228" s="699" t="s">
        <v>1121</v>
      </c>
      <c r="G228" s="699" t="s">
        <v>1242</v>
      </c>
      <c r="H228" s="751" t="s">
        <v>1112</v>
      </c>
      <c r="I228" s="752" t="s">
        <v>1113</v>
      </c>
      <c r="J228" s="753" t="s">
        <v>1139</v>
      </c>
      <c r="K228" s="924" t="s">
        <v>1115</v>
      </c>
      <c r="L228" s="924" t="s">
        <v>1116</v>
      </c>
      <c r="M228" s="753" t="s">
        <v>1140</v>
      </c>
      <c r="N228" s="753" t="s">
        <v>1141</v>
      </c>
      <c r="O228" s="753" t="s">
        <v>1141</v>
      </c>
      <c r="P228" s="753" t="s">
        <v>1189</v>
      </c>
      <c r="Q228" s="765" t="s">
        <v>1120</v>
      </c>
      <c r="R228" s="765" t="s">
        <v>1120</v>
      </c>
      <c r="S228" s="755">
        <v>2</v>
      </c>
      <c r="T228" s="766">
        <v>2.11</v>
      </c>
      <c r="U228" s="771">
        <v>41456</v>
      </c>
      <c r="V228" s="771">
        <v>42156</v>
      </c>
      <c r="W228" s="701">
        <v>10</v>
      </c>
      <c r="X228" s="875">
        <v>5962400</v>
      </c>
      <c r="Y228" s="877"/>
      <c r="Z228" s="875">
        <f t="shared" si="12"/>
        <v>5962400</v>
      </c>
      <c r="AA228" s="702"/>
      <c r="AB228" s="702">
        <v>962400</v>
      </c>
      <c r="AC228" s="702">
        <v>1000000</v>
      </c>
      <c r="AD228" s="702">
        <v>1000000</v>
      </c>
      <c r="AE228" s="702">
        <v>1000000</v>
      </c>
      <c r="AF228" s="702">
        <v>1000000</v>
      </c>
      <c r="AG228" s="702">
        <v>1000000</v>
      </c>
      <c r="AH228" s="702"/>
      <c r="AI228" s="691"/>
      <c r="AJ228" s="691"/>
      <c r="AK228" s="691"/>
      <c r="AL228" s="691"/>
      <c r="AM228" s="868">
        <f t="shared" si="13"/>
        <v>5962400</v>
      </c>
      <c r="AN228" s="868">
        <f t="shared" si="14"/>
        <v>0</v>
      </c>
      <c r="AO228" s="760"/>
      <c r="AP228" s="868"/>
      <c r="AQ228" s="706"/>
      <c r="AR228" s="704"/>
      <c r="AS228" s="704"/>
      <c r="AT228" s="704"/>
      <c r="AU228" s="704"/>
      <c r="AV228" s="704"/>
      <c r="AW228" s="704"/>
      <c r="AX228" s="704"/>
      <c r="AY228" s="704"/>
      <c r="AZ228" s="704"/>
      <c r="BA228" s="704"/>
      <c r="BB228" s="704"/>
      <c r="BC228" s="704"/>
      <c r="BD228" s="704"/>
      <c r="BE228" s="704"/>
      <c r="BF228" s="704"/>
      <c r="BG228" s="704"/>
      <c r="BH228" s="704"/>
      <c r="BI228" s="704"/>
      <c r="BJ228" s="704"/>
      <c r="BK228" s="704"/>
      <c r="BL228" s="704"/>
      <c r="BM228" s="704"/>
      <c r="BN228" s="704"/>
      <c r="BO228" s="704"/>
      <c r="BP228" s="704"/>
      <c r="BQ228" s="704"/>
      <c r="BR228" s="704"/>
      <c r="BS228" s="704"/>
      <c r="BT228" s="704"/>
      <c r="BU228" s="704"/>
      <c r="BV228" s="704"/>
      <c r="BW228" s="704"/>
      <c r="BX228" s="704"/>
      <c r="BY228" s="704"/>
      <c r="BZ228" s="704"/>
      <c r="CA228" s="704"/>
      <c r="CB228" s="704"/>
      <c r="CC228" s="704"/>
      <c r="CD228" s="704"/>
      <c r="CE228" s="704"/>
      <c r="CF228" s="704"/>
      <c r="CG228" s="704"/>
      <c r="CH228" s="704"/>
      <c r="CI228" s="704"/>
      <c r="CJ228" s="704"/>
      <c r="CK228" s="704"/>
      <c r="CL228" s="704"/>
      <c r="CM228" s="704"/>
      <c r="CN228" s="704"/>
      <c r="CO228" s="704"/>
      <c r="CP228" s="704"/>
      <c r="CQ228" s="704"/>
      <c r="CR228" s="704"/>
      <c r="CS228" s="704"/>
      <c r="CT228" s="704"/>
      <c r="CU228" s="704"/>
      <c r="CV228" s="704"/>
      <c r="CW228" s="704"/>
      <c r="CX228" s="704"/>
      <c r="CY228" s="704"/>
      <c r="CZ228" s="704"/>
      <c r="DA228" s="704"/>
      <c r="DB228" s="704"/>
      <c r="DC228" s="704"/>
      <c r="DD228" s="704"/>
      <c r="DE228" s="704"/>
      <c r="DF228" s="704"/>
      <c r="DG228" s="704"/>
      <c r="DH228" s="704"/>
      <c r="DI228" s="704"/>
      <c r="DJ228" s="704"/>
      <c r="DK228" s="704"/>
      <c r="DL228" s="704"/>
      <c r="DM228" s="704"/>
      <c r="DN228" s="704"/>
      <c r="DO228" s="704"/>
      <c r="DP228" s="704"/>
      <c r="DQ228" s="704"/>
      <c r="DR228" s="704"/>
      <c r="DS228" s="704"/>
      <c r="DT228" s="704"/>
      <c r="DU228" s="704"/>
      <c r="DV228" s="704"/>
      <c r="DW228" s="704"/>
      <c r="DX228" s="704"/>
      <c r="DY228" s="704"/>
      <c r="DZ228" s="704"/>
      <c r="EA228" s="704"/>
      <c r="EB228" s="704"/>
      <c r="EC228" s="704"/>
      <c r="ED228" s="704"/>
      <c r="EE228" s="704"/>
      <c r="EF228" s="704"/>
      <c r="EG228" s="704"/>
      <c r="EH228" s="704"/>
      <c r="EI228" s="704"/>
      <c r="EJ228" s="704"/>
      <c r="EK228" s="704"/>
      <c r="EL228" s="704"/>
      <c r="EM228" s="704"/>
      <c r="EN228" s="704"/>
      <c r="EO228" s="704"/>
      <c r="EP228" s="704"/>
      <c r="EQ228" s="704"/>
      <c r="ER228" s="704"/>
      <c r="ES228" s="704"/>
      <c r="ET228" s="704"/>
      <c r="EU228" s="704"/>
      <c r="EV228" s="706"/>
      <c r="EW228" s="706"/>
      <c r="EX228" s="706"/>
      <c r="EY228" s="706"/>
      <c r="EZ228" s="706"/>
      <c r="FA228" s="706"/>
      <c r="FB228" s="706"/>
      <c r="FC228" s="706"/>
      <c r="FD228" s="706"/>
      <c r="FE228" s="706"/>
      <c r="FF228" s="706"/>
      <c r="FG228" s="706"/>
      <c r="FH228" s="706"/>
      <c r="FI228" s="704"/>
      <c r="FJ228" s="704"/>
      <c r="FK228" s="706"/>
      <c r="FL228" s="706"/>
      <c r="FM228" s="706"/>
      <c r="FN228" s="706"/>
      <c r="FO228" s="706"/>
      <c r="FP228" s="706"/>
      <c r="FQ228" s="706"/>
      <c r="FR228" s="706"/>
      <c r="FS228" s="706"/>
      <c r="FT228" s="706"/>
      <c r="FU228" s="706"/>
      <c r="FV228" s="706"/>
      <c r="FW228" s="706"/>
      <c r="FX228" s="706"/>
      <c r="FY228" s="706"/>
      <c r="FZ228" s="706"/>
      <c r="GA228" s="706"/>
      <c r="GB228" s="706"/>
      <c r="GC228" s="706"/>
      <c r="GD228" s="706"/>
      <c r="GE228" s="706"/>
      <c r="GF228" s="706"/>
      <c r="GG228" s="706"/>
      <c r="GH228" s="706"/>
      <c r="GI228" s="706"/>
      <c r="GJ228" s="706"/>
      <c r="GK228" s="706"/>
      <c r="GL228" s="706"/>
      <c r="GM228" s="706"/>
      <c r="GN228" s="706"/>
      <c r="GO228" s="704"/>
      <c r="GP228" s="706"/>
      <c r="GQ228" s="704"/>
      <c r="GR228" s="704"/>
      <c r="GS228" s="704"/>
      <c r="GT228" s="704"/>
      <c r="GU228" s="704"/>
      <c r="GV228" s="704"/>
      <c r="GW228" s="704"/>
      <c r="GX228" s="704"/>
      <c r="GY228" s="704"/>
      <c r="GZ228" s="704"/>
      <c r="HA228" s="704"/>
      <c r="HB228" s="704"/>
      <c r="HC228" s="704"/>
      <c r="HD228" s="704"/>
      <c r="HE228" s="704"/>
      <c r="HF228" s="704"/>
      <c r="HG228" s="704"/>
      <c r="HH228" s="704"/>
      <c r="HI228" s="704"/>
      <c r="HJ228" s="704"/>
      <c r="HK228" s="704"/>
      <c r="HL228" s="704"/>
      <c r="HM228" s="704"/>
      <c r="HN228" s="704"/>
      <c r="HO228" s="704"/>
      <c r="HP228" s="704"/>
      <c r="HQ228" s="704"/>
      <c r="HR228" s="704"/>
      <c r="HS228" s="704"/>
      <c r="HT228" s="704"/>
      <c r="HU228" s="704"/>
      <c r="HV228" s="704"/>
      <c r="HW228" s="704"/>
      <c r="HX228" s="704"/>
      <c r="HY228" s="704"/>
      <c r="HZ228" s="704"/>
      <c r="IA228" s="704"/>
      <c r="IB228" s="704"/>
      <c r="IC228" s="704"/>
      <c r="ID228" s="704"/>
      <c r="IE228" s="704"/>
      <c r="IF228" s="704"/>
      <c r="IG228" s="704"/>
      <c r="IH228" s="704"/>
      <c r="II228" s="704"/>
      <c r="IJ228" s="704"/>
      <c r="IK228" s="704"/>
      <c r="IL228" s="704"/>
      <c r="IM228" s="704"/>
      <c r="IN228" s="704"/>
      <c r="IO228" s="704"/>
      <c r="IP228" s="704"/>
      <c r="IQ228" s="704"/>
      <c r="IR228" s="704"/>
      <c r="IS228" s="704"/>
      <c r="IT228" s="704"/>
      <c r="IU228" s="704"/>
      <c r="IV228" s="706"/>
      <c r="IW228" s="706"/>
      <c r="IX228" s="706"/>
      <c r="IY228" s="706"/>
      <c r="IZ228" s="706"/>
      <c r="JA228" s="706"/>
      <c r="JB228" s="706"/>
      <c r="JC228" s="706"/>
      <c r="JD228" s="706"/>
      <c r="JE228" s="706"/>
      <c r="JF228" s="706"/>
      <c r="JG228" s="706"/>
      <c r="JH228" s="706"/>
      <c r="JI228" s="928"/>
    </row>
    <row r="229" spans="1:274" s="878" customFormat="1" ht="23.1" customHeight="1" x14ac:dyDescent="0.25">
      <c r="A229" s="691">
        <v>89</v>
      </c>
      <c r="B229" s="693" t="s">
        <v>1206</v>
      </c>
      <c r="C229" s="929">
        <v>224</v>
      </c>
      <c r="D229" s="930">
        <v>532</v>
      </c>
      <c r="E229" s="707" t="s">
        <v>1122</v>
      </c>
      <c r="F229" s="699" t="s">
        <v>1121</v>
      </c>
      <c r="G229" s="715" t="s">
        <v>1246</v>
      </c>
      <c r="H229" s="751" t="s">
        <v>1112</v>
      </c>
      <c r="I229" s="752" t="s">
        <v>1113</v>
      </c>
      <c r="J229" s="753" t="s">
        <v>1139</v>
      </c>
      <c r="K229" s="924" t="s">
        <v>1115</v>
      </c>
      <c r="L229" s="924" t="s">
        <v>1124</v>
      </c>
      <c r="M229" s="753" t="s">
        <v>1140</v>
      </c>
      <c r="N229" s="753" t="s">
        <v>1141</v>
      </c>
      <c r="O229" s="753" t="s">
        <v>1141</v>
      </c>
      <c r="P229" s="753" t="s">
        <v>1189</v>
      </c>
      <c r="Q229" s="765" t="s">
        <v>1120</v>
      </c>
      <c r="R229" s="765" t="s">
        <v>1120</v>
      </c>
      <c r="S229" s="755">
        <v>2</v>
      </c>
      <c r="T229" s="766">
        <v>2.11</v>
      </c>
      <c r="U229" s="771">
        <v>41456</v>
      </c>
      <c r="V229" s="771">
        <v>42156</v>
      </c>
      <c r="W229" s="701">
        <v>7</v>
      </c>
      <c r="X229" s="875"/>
      <c r="Y229" s="877"/>
      <c r="Z229" s="875">
        <f t="shared" si="12"/>
        <v>0</v>
      </c>
      <c r="AA229" s="702"/>
      <c r="AB229" s="702"/>
      <c r="AC229" s="702"/>
      <c r="AD229" s="702"/>
      <c r="AE229" s="702"/>
      <c r="AF229" s="702"/>
      <c r="AG229" s="702"/>
      <c r="AH229" s="702"/>
      <c r="AI229" s="691"/>
      <c r="AJ229" s="691"/>
      <c r="AK229" s="691"/>
      <c r="AL229" s="691"/>
      <c r="AM229" s="868">
        <f t="shared" si="13"/>
        <v>0</v>
      </c>
      <c r="AN229" s="868">
        <f t="shared" si="14"/>
        <v>0</v>
      </c>
      <c r="AO229" s="760">
        <v>80500</v>
      </c>
      <c r="AP229" s="868"/>
      <c r="AQ229" s="706"/>
      <c r="AR229" s="704"/>
      <c r="AS229" s="704"/>
      <c r="AT229" s="704"/>
      <c r="AU229" s="704"/>
      <c r="AV229" s="704"/>
      <c r="AW229" s="704"/>
      <c r="AX229" s="704"/>
      <c r="AY229" s="704"/>
      <c r="AZ229" s="704"/>
      <c r="BA229" s="704"/>
      <c r="BB229" s="704"/>
      <c r="BC229" s="704"/>
      <c r="BD229" s="704"/>
      <c r="BE229" s="704"/>
      <c r="BF229" s="704"/>
      <c r="BG229" s="704"/>
      <c r="BH229" s="704"/>
      <c r="BI229" s="704"/>
      <c r="BJ229" s="704"/>
      <c r="BK229" s="704"/>
      <c r="BL229" s="704"/>
      <c r="BM229" s="704"/>
      <c r="BN229" s="704"/>
      <c r="BO229" s="704"/>
      <c r="BP229" s="704"/>
      <c r="BQ229" s="704"/>
      <c r="BR229" s="704"/>
      <c r="BS229" s="704"/>
      <c r="BT229" s="704"/>
      <c r="BU229" s="704"/>
      <c r="BV229" s="704"/>
      <c r="BW229" s="704"/>
      <c r="BX229" s="704"/>
      <c r="BY229" s="704"/>
      <c r="BZ229" s="704"/>
      <c r="CA229" s="704"/>
      <c r="CB229" s="704"/>
      <c r="CC229" s="704"/>
      <c r="CD229" s="704"/>
      <c r="CE229" s="704"/>
      <c r="CF229" s="704"/>
      <c r="CG229" s="704"/>
      <c r="CH229" s="704"/>
      <c r="CI229" s="704"/>
      <c r="CJ229" s="704"/>
      <c r="CK229" s="704"/>
      <c r="CL229" s="704"/>
      <c r="CM229" s="704"/>
      <c r="CN229" s="704"/>
      <c r="CO229" s="704"/>
      <c r="CP229" s="704"/>
      <c r="CQ229" s="704"/>
      <c r="CR229" s="704"/>
      <c r="CS229" s="704"/>
      <c r="CT229" s="704"/>
      <c r="CU229" s="704"/>
      <c r="CV229" s="704"/>
      <c r="CW229" s="704"/>
      <c r="CX229" s="704"/>
      <c r="CY229" s="704"/>
      <c r="CZ229" s="704"/>
      <c r="DA229" s="704"/>
      <c r="DB229" s="704"/>
      <c r="DC229" s="704"/>
      <c r="DD229" s="704"/>
      <c r="DE229" s="704"/>
      <c r="DF229" s="704"/>
      <c r="DG229" s="704"/>
      <c r="DH229" s="704"/>
      <c r="DI229" s="704"/>
      <c r="DJ229" s="704"/>
      <c r="DK229" s="704"/>
      <c r="DL229" s="704"/>
      <c r="DM229" s="704"/>
      <c r="DN229" s="704"/>
      <c r="DO229" s="704"/>
      <c r="DP229" s="704"/>
      <c r="DQ229" s="704"/>
      <c r="DR229" s="704"/>
      <c r="DS229" s="704"/>
      <c r="DT229" s="704"/>
      <c r="DU229" s="704"/>
      <c r="DV229" s="704"/>
      <c r="DW229" s="704"/>
      <c r="DX229" s="704"/>
      <c r="DY229" s="704"/>
      <c r="DZ229" s="704"/>
      <c r="EA229" s="704"/>
      <c r="EB229" s="704"/>
      <c r="EC229" s="704"/>
      <c r="ED229" s="704"/>
      <c r="EE229" s="704"/>
      <c r="EF229" s="704"/>
      <c r="EG229" s="704"/>
      <c r="EH229" s="704"/>
      <c r="EI229" s="704"/>
      <c r="EJ229" s="704"/>
      <c r="EK229" s="704"/>
      <c r="EL229" s="704"/>
      <c r="EM229" s="704"/>
      <c r="EN229" s="704"/>
      <c r="EO229" s="704"/>
      <c r="EP229" s="704"/>
      <c r="EQ229" s="704"/>
      <c r="ER229" s="704"/>
      <c r="ES229" s="704"/>
      <c r="ET229" s="704"/>
      <c r="EU229" s="704"/>
      <c r="EV229" s="706"/>
      <c r="EW229" s="706"/>
      <c r="EX229" s="706"/>
      <c r="EY229" s="706"/>
      <c r="EZ229" s="706"/>
      <c r="FA229" s="706"/>
      <c r="FB229" s="706"/>
      <c r="FC229" s="706"/>
      <c r="FD229" s="706"/>
      <c r="FE229" s="706"/>
      <c r="FF229" s="706"/>
      <c r="FG229" s="706"/>
      <c r="FH229" s="706"/>
      <c r="FI229" s="704"/>
      <c r="FJ229" s="704"/>
      <c r="FK229" s="706"/>
      <c r="FL229" s="706"/>
      <c r="FM229" s="706"/>
      <c r="FN229" s="706"/>
      <c r="FO229" s="706"/>
      <c r="FP229" s="706"/>
      <c r="FQ229" s="706"/>
      <c r="FR229" s="706"/>
      <c r="FS229" s="706"/>
      <c r="FT229" s="706"/>
      <c r="FU229" s="706"/>
      <c r="FV229" s="706"/>
      <c r="FW229" s="706"/>
      <c r="FX229" s="706"/>
      <c r="FY229" s="706"/>
      <c r="FZ229" s="706"/>
      <c r="GA229" s="706"/>
      <c r="GB229" s="706"/>
      <c r="GC229" s="706"/>
      <c r="GD229" s="706"/>
      <c r="GE229" s="706"/>
      <c r="GF229" s="706"/>
      <c r="GG229" s="706"/>
      <c r="GH229" s="706"/>
      <c r="GI229" s="706"/>
      <c r="GJ229" s="706"/>
      <c r="GK229" s="706"/>
      <c r="GL229" s="706"/>
      <c r="GM229" s="706"/>
      <c r="GN229" s="706"/>
      <c r="GO229" s="704"/>
      <c r="GP229" s="706"/>
      <c r="GQ229" s="704"/>
      <c r="GR229" s="704"/>
      <c r="GS229" s="704"/>
      <c r="GT229" s="704"/>
      <c r="GU229" s="704"/>
      <c r="GV229" s="704"/>
      <c r="GW229" s="704"/>
      <c r="GX229" s="704"/>
      <c r="GY229" s="704"/>
      <c r="GZ229" s="704"/>
      <c r="HA229" s="704"/>
      <c r="HB229" s="704"/>
      <c r="HC229" s="704"/>
      <c r="HD229" s="704"/>
      <c r="HE229" s="704"/>
      <c r="HF229" s="704"/>
      <c r="HG229" s="704"/>
      <c r="HH229" s="704"/>
      <c r="HI229" s="704"/>
      <c r="HJ229" s="704"/>
      <c r="HK229" s="704"/>
      <c r="HL229" s="704"/>
      <c r="HM229" s="704"/>
      <c r="HN229" s="704"/>
      <c r="HO229" s="704"/>
      <c r="HP229" s="704"/>
      <c r="HQ229" s="704"/>
      <c r="HR229" s="704"/>
      <c r="HS229" s="704"/>
      <c r="HT229" s="704"/>
      <c r="HU229" s="704"/>
      <c r="HV229" s="704"/>
      <c r="HW229" s="704"/>
      <c r="HX229" s="704"/>
      <c r="HY229" s="704"/>
      <c r="HZ229" s="704"/>
      <c r="IA229" s="704"/>
      <c r="IB229" s="704"/>
      <c r="IC229" s="704"/>
      <c r="ID229" s="704"/>
      <c r="IE229" s="704"/>
      <c r="IF229" s="704"/>
      <c r="IG229" s="704"/>
      <c r="IH229" s="704"/>
      <c r="II229" s="704"/>
      <c r="IJ229" s="704"/>
      <c r="IK229" s="704"/>
      <c r="IL229" s="704"/>
      <c r="IM229" s="704"/>
      <c r="IN229" s="704"/>
      <c r="IO229" s="704"/>
      <c r="IP229" s="704"/>
      <c r="IQ229" s="704"/>
      <c r="IR229" s="704"/>
      <c r="IS229" s="704"/>
      <c r="IT229" s="704"/>
      <c r="IU229" s="704"/>
      <c r="IV229" s="704"/>
      <c r="IW229" s="704"/>
      <c r="IX229" s="706"/>
      <c r="IY229" s="706"/>
      <c r="IZ229" s="706"/>
      <c r="JA229" s="706"/>
      <c r="JB229" s="706"/>
      <c r="JC229" s="706"/>
      <c r="JD229" s="706"/>
      <c r="JE229" s="706"/>
      <c r="JF229" s="706"/>
      <c r="JG229" s="706"/>
      <c r="JH229" s="706"/>
    </row>
    <row r="230" spans="1:274" s="878" customFormat="1" ht="23.1" customHeight="1" x14ac:dyDescent="0.25">
      <c r="A230" s="691">
        <v>90</v>
      </c>
      <c r="B230" s="693" t="s">
        <v>1206</v>
      </c>
      <c r="C230" s="929">
        <v>224</v>
      </c>
      <c r="D230" s="930">
        <v>532</v>
      </c>
      <c r="E230" s="707" t="s">
        <v>1122</v>
      </c>
      <c r="F230" s="699" t="s">
        <v>1121</v>
      </c>
      <c r="G230" s="715" t="s">
        <v>1249</v>
      </c>
      <c r="H230" s="751" t="s">
        <v>1112</v>
      </c>
      <c r="I230" s="752" t="s">
        <v>1113</v>
      </c>
      <c r="J230" s="753" t="s">
        <v>1139</v>
      </c>
      <c r="K230" s="924" t="s">
        <v>1115</v>
      </c>
      <c r="L230" s="924" t="s">
        <v>1124</v>
      </c>
      <c r="M230" s="753" t="s">
        <v>1140</v>
      </c>
      <c r="N230" s="753" t="s">
        <v>1141</v>
      </c>
      <c r="O230" s="753" t="s">
        <v>1141</v>
      </c>
      <c r="P230" s="753" t="s">
        <v>1189</v>
      </c>
      <c r="Q230" s="765" t="s">
        <v>1120</v>
      </c>
      <c r="R230" s="765" t="s">
        <v>1120</v>
      </c>
      <c r="S230" s="755">
        <v>2</v>
      </c>
      <c r="T230" s="766">
        <v>2.11</v>
      </c>
      <c r="U230" s="771">
        <v>41456</v>
      </c>
      <c r="V230" s="771">
        <v>42156</v>
      </c>
      <c r="W230" s="701">
        <v>25</v>
      </c>
      <c r="X230" s="875"/>
      <c r="Y230" s="877"/>
      <c r="Z230" s="875">
        <f t="shared" si="12"/>
        <v>0</v>
      </c>
      <c r="AA230" s="702"/>
      <c r="AB230" s="702"/>
      <c r="AC230" s="702"/>
      <c r="AD230" s="702"/>
      <c r="AE230" s="702"/>
      <c r="AF230" s="702"/>
      <c r="AG230" s="702"/>
      <c r="AH230" s="702"/>
      <c r="AI230" s="691"/>
      <c r="AJ230" s="691"/>
      <c r="AK230" s="691"/>
      <c r="AL230" s="691"/>
      <c r="AM230" s="868">
        <f t="shared" si="13"/>
        <v>0</v>
      </c>
      <c r="AN230" s="868">
        <f t="shared" si="14"/>
        <v>0</v>
      </c>
      <c r="AO230" s="760"/>
      <c r="AP230" s="868">
        <v>138900</v>
      </c>
      <c r="AQ230" s="706"/>
      <c r="AR230" s="704"/>
      <c r="AS230" s="704"/>
      <c r="AT230" s="704"/>
      <c r="AU230" s="704"/>
      <c r="AV230" s="704"/>
      <c r="AW230" s="704"/>
      <c r="AX230" s="704"/>
      <c r="AY230" s="704"/>
      <c r="AZ230" s="704"/>
      <c r="BA230" s="704"/>
      <c r="BB230" s="704"/>
      <c r="BC230" s="704"/>
      <c r="BD230" s="704"/>
      <c r="BE230" s="704"/>
      <c r="BF230" s="704"/>
      <c r="BG230" s="704"/>
      <c r="BH230" s="704"/>
      <c r="BI230" s="704"/>
      <c r="BJ230" s="704"/>
      <c r="BK230" s="704"/>
      <c r="BL230" s="704"/>
      <c r="BM230" s="704"/>
      <c r="BN230" s="704"/>
      <c r="BO230" s="704"/>
      <c r="BP230" s="704"/>
      <c r="BQ230" s="704"/>
      <c r="BR230" s="704"/>
      <c r="BS230" s="704"/>
      <c r="BT230" s="704"/>
      <c r="BU230" s="704"/>
      <c r="BV230" s="704"/>
      <c r="BW230" s="704"/>
      <c r="BX230" s="704"/>
      <c r="BY230" s="704"/>
      <c r="BZ230" s="704"/>
      <c r="CA230" s="704"/>
      <c r="CB230" s="704"/>
      <c r="CC230" s="704"/>
      <c r="CD230" s="704"/>
      <c r="CE230" s="704"/>
      <c r="CF230" s="704"/>
      <c r="CG230" s="704"/>
      <c r="CH230" s="704"/>
      <c r="CI230" s="704"/>
      <c r="CJ230" s="704"/>
      <c r="CK230" s="704"/>
      <c r="CL230" s="704"/>
      <c r="CM230" s="704"/>
      <c r="CN230" s="704"/>
      <c r="CO230" s="704"/>
      <c r="CP230" s="704"/>
      <c r="CQ230" s="704"/>
      <c r="CR230" s="704"/>
      <c r="CS230" s="704"/>
      <c r="CT230" s="704"/>
      <c r="CU230" s="704"/>
      <c r="CV230" s="704"/>
      <c r="CW230" s="704"/>
      <c r="CX230" s="704"/>
      <c r="CY230" s="704"/>
      <c r="CZ230" s="704"/>
      <c r="DA230" s="704"/>
      <c r="DB230" s="704"/>
      <c r="DC230" s="704"/>
      <c r="DD230" s="704"/>
      <c r="DE230" s="704"/>
      <c r="DF230" s="704"/>
      <c r="DG230" s="704"/>
      <c r="DH230" s="704"/>
      <c r="DI230" s="704"/>
      <c r="DJ230" s="704"/>
      <c r="DK230" s="704"/>
      <c r="DL230" s="704"/>
      <c r="DM230" s="704"/>
      <c r="DN230" s="704"/>
      <c r="DO230" s="704"/>
      <c r="DP230" s="704"/>
      <c r="DQ230" s="704"/>
      <c r="DR230" s="704"/>
      <c r="DS230" s="704"/>
      <c r="DT230" s="704"/>
      <c r="DU230" s="704"/>
      <c r="DV230" s="704"/>
      <c r="DW230" s="704"/>
      <c r="DX230" s="704"/>
      <c r="DY230" s="704"/>
      <c r="DZ230" s="704"/>
      <c r="EA230" s="704"/>
      <c r="EB230" s="704"/>
      <c r="EC230" s="704"/>
      <c r="ED230" s="704"/>
      <c r="EE230" s="704"/>
      <c r="EF230" s="704"/>
      <c r="EG230" s="704"/>
      <c r="EH230" s="704"/>
      <c r="EI230" s="704"/>
      <c r="EJ230" s="704"/>
      <c r="EK230" s="704"/>
      <c r="EL230" s="704"/>
      <c r="EM230" s="704"/>
      <c r="EN230" s="704"/>
      <c r="EO230" s="704"/>
      <c r="EP230" s="704"/>
      <c r="EQ230" s="704"/>
      <c r="ER230" s="704"/>
      <c r="ES230" s="704"/>
      <c r="ET230" s="704"/>
      <c r="EU230" s="704"/>
      <c r="EV230" s="706"/>
      <c r="EW230" s="706"/>
      <c r="EX230" s="706"/>
      <c r="EY230" s="706"/>
      <c r="EZ230" s="706"/>
      <c r="FA230" s="706"/>
      <c r="FB230" s="706"/>
      <c r="FC230" s="706"/>
      <c r="FD230" s="706"/>
      <c r="FE230" s="706"/>
      <c r="FF230" s="706"/>
      <c r="FG230" s="706"/>
      <c r="FH230" s="706"/>
      <c r="FI230" s="704"/>
      <c r="FJ230" s="704"/>
      <c r="FK230" s="706"/>
      <c r="FL230" s="706"/>
      <c r="FM230" s="706"/>
      <c r="FN230" s="706"/>
      <c r="FO230" s="706"/>
      <c r="FP230" s="706"/>
      <c r="FQ230" s="706"/>
      <c r="FR230" s="706"/>
      <c r="FS230" s="706"/>
      <c r="FT230" s="706"/>
      <c r="FU230" s="706"/>
      <c r="FV230" s="706"/>
      <c r="FW230" s="706"/>
      <c r="FX230" s="706"/>
      <c r="FY230" s="706"/>
      <c r="FZ230" s="706"/>
      <c r="GA230" s="706"/>
      <c r="GB230" s="706"/>
      <c r="GC230" s="706"/>
      <c r="GD230" s="706"/>
      <c r="GE230" s="706"/>
      <c r="GF230" s="706"/>
      <c r="GG230" s="706"/>
      <c r="GH230" s="706"/>
      <c r="GI230" s="706"/>
      <c r="GJ230" s="706"/>
      <c r="GK230" s="706"/>
      <c r="GL230" s="706"/>
      <c r="GM230" s="706"/>
      <c r="GN230" s="706"/>
      <c r="GO230" s="704"/>
      <c r="GP230" s="746"/>
      <c r="GQ230" s="704"/>
      <c r="GR230" s="704"/>
      <c r="GS230" s="704"/>
      <c r="GT230" s="704"/>
      <c r="GU230" s="704"/>
      <c r="GV230" s="704"/>
      <c r="GW230" s="704"/>
      <c r="GX230" s="704"/>
      <c r="GY230" s="704"/>
      <c r="GZ230" s="704"/>
      <c r="HA230" s="704"/>
      <c r="HB230" s="704"/>
      <c r="HC230" s="704"/>
      <c r="HD230" s="704"/>
      <c r="HE230" s="704"/>
      <c r="HF230" s="704"/>
      <c r="HG230" s="704"/>
      <c r="HH230" s="704"/>
      <c r="HI230" s="704"/>
      <c r="HJ230" s="704"/>
      <c r="HK230" s="704"/>
      <c r="HL230" s="704"/>
      <c r="HM230" s="704"/>
      <c r="HN230" s="704"/>
      <c r="HO230" s="704"/>
      <c r="HP230" s="704"/>
      <c r="HQ230" s="704"/>
      <c r="HR230" s="706"/>
      <c r="HS230" s="706"/>
      <c r="HT230" s="706"/>
      <c r="HU230" s="706"/>
      <c r="HV230" s="706"/>
      <c r="HW230" s="706"/>
      <c r="HX230" s="706"/>
      <c r="HY230" s="706"/>
      <c r="HZ230" s="706"/>
      <c r="IA230" s="704"/>
      <c r="IB230" s="704"/>
      <c r="IC230" s="704"/>
      <c r="ID230" s="704"/>
      <c r="IE230" s="704"/>
      <c r="IF230" s="704"/>
      <c r="IG230" s="704"/>
      <c r="IH230" s="704"/>
      <c r="II230" s="704"/>
      <c r="IJ230" s="704"/>
      <c r="IK230" s="704"/>
      <c r="IL230" s="704"/>
      <c r="IM230" s="704"/>
      <c r="IN230" s="704"/>
      <c r="IO230" s="704"/>
      <c r="IP230" s="704"/>
      <c r="IQ230" s="704"/>
      <c r="IR230" s="704"/>
      <c r="IS230" s="704"/>
      <c r="IT230" s="704"/>
      <c r="IU230" s="704"/>
      <c r="IV230" s="704"/>
      <c r="IW230" s="704"/>
      <c r="IX230" s="706"/>
      <c r="IY230" s="706"/>
      <c r="IZ230" s="706"/>
    </row>
    <row r="231" spans="1:274" s="878" customFormat="1" ht="23.1" customHeight="1" x14ac:dyDescent="0.25">
      <c r="A231" s="691">
        <v>91</v>
      </c>
      <c r="B231" s="693" t="s">
        <v>1206</v>
      </c>
      <c r="C231" s="929">
        <v>224</v>
      </c>
      <c r="D231" s="930">
        <v>532</v>
      </c>
      <c r="E231" s="707" t="s">
        <v>1122</v>
      </c>
      <c r="F231" s="699" t="s">
        <v>1121</v>
      </c>
      <c r="G231" s="715" t="s">
        <v>1247</v>
      </c>
      <c r="H231" s="751" t="s">
        <v>1112</v>
      </c>
      <c r="I231" s="752" t="s">
        <v>1113</v>
      </c>
      <c r="J231" s="753" t="s">
        <v>1139</v>
      </c>
      <c r="K231" s="924" t="s">
        <v>1115</v>
      </c>
      <c r="L231" s="924" t="s">
        <v>1124</v>
      </c>
      <c r="M231" s="753" t="s">
        <v>1140</v>
      </c>
      <c r="N231" s="753" t="s">
        <v>1141</v>
      </c>
      <c r="O231" s="753" t="s">
        <v>1141</v>
      </c>
      <c r="P231" s="753" t="s">
        <v>1189</v>
      </c>
      <c r="Q231" s="765" t="s">
        <v>1120</v>
      </c>
      <c r="R231" s="765" t="s">
        <v>1120</v>
      </c>
      <c r="S231" s="755">
        <v>2</v>
      </c>
      <c r="T231" s="766">
        <v>2.11</v>
      </c>
      <c r="U231" s="771">
        <v>41456</v>
      </c>
      <c r="V231" s="771">
        <v>42156</v>
      </c>
      <c r="W231" s="701">
        <v>10</v>
      </c>
      <c r="X231" s="875"/>
      <c r="Y231" s="877"/>
      <c r="Z231" s="875">
        <f t="shared" si="12"/>
        <v>0</v>
      </c>
      <c r="AA231" s="702"/>
      <c r="AB231" s="702"/>
      <c r="AC231" s="702"/>
      <c r="AD231" s="702"/>
      <c r="AE231" s="702"/>
      <c r="AF231" s="702"/>
      <c r="AG231" s="702"/>
      <c r="AH231" s="702"/>
      <c r="AI231" s="691"/>
      <c r="AJ231" s="691"/>
      <c r="AK231" s="691"/>
      <c r="AL231" s="691"/>
      <c r="AM231" s="868">
        <f t="shared" si="13"/>
        <v>0</v>
      </c>
      <c r="AN231" s="868">
        <f t="shared" si="14"/>
        <v>0</v>
      </c>
      <c r="AO231" s="760">
        <v>120000</v>
      </c>
      <c r="AP231" s="868">
        <v>160000</v>
      </c>
      <c r="AQ231" s="706"/>
      <c r="AR231" s="704"/>
      <c r="AS231" s="704"/>
      <c r="AT231" s="704"/>
      <c r="AU231" s="704"/>
      <c r="AV231" s="704"/>
      <c r="AW231" s="704"/>
      <c r="AX231" s="704"/>
      <c r="AY231" s="704"/>
      <c r="AZ231" s="704"/>
      <c r="BA231" s="704"/>
      <c r="BB231" s="704"/>
      <c r="BC231" s="704"/>
      <c r="BD231" s="704"/>
      <c r="BE231" s="704"/>
      <c r="BF231" s="704"/>
      <c r="BG231" s="704"/>
      <c r="BH231" s="704"/>
      <c r="BI231" s="704"/>
      <c r="BJ231" s="704"/>
      <c r="BK231" s="704"/>
      <c r="BL231" s="704"/>
      <c r="BM231" s="704"/>
      <c r="BN231" s="704"/>
      <c r="BO231" s="704"/>
      <c r="BP231" s="704"/>
      <c r="BQ231" s="704"/>
      <c r="BR231" s="704"/>
      <c r="BS231" s="704"/>
      <c r="BT231" s="704"/>
      <c r="BU231" s="704"/>
      <c r="BV231" s="704"/>
      <c r="BW231" s="704"/>
      <c r="BX231" s="704"/>
      <c r="BY231" s="704"/>
      <c r="BZ231" s="704"/>
      <c r="CA231" s="704"/>
      <c r="CB231" s="704"/>
      <c r="CC231" s="704"/>
      <c r="CD231" s="704"/>
      <c r="CE231" s="704"/>
      <c r="CF231" s="704"/>
      <c r="CG231" s="704"/>
      <c r="CH231" s="704"/>
      <c r="CI231" s="704"/>
      <c r="CJ231" s="704"/>
      <c r="CK231" s="704"/>
      <c r="CL231" s="704"/>
      <c r="CM231" s="704"/>
      <c r="CN231" s="704"/>
      <c r="CO231" s="704"/>
      <c r="CP231" s="704"/>
      <c r="CQ231" s="704"/>
      <c r="CR231" s="704"/>
      <c r="CS231" s="704"/>
      <c r="CT231" s="704"/>
      <c r="CU231" s="704"/>
      <c r="CV231" s="704"/>
      <c r="CW231" s="704"/>
      <c r="CX231" s="704"/>
      <c r="CY231" s="704"/>
      <c r="CZ231" s="704"/>
      <c r="DA231" s="704"/>
      <c r="DB231" s="704"/>
      <c r="DC231" s="704"/>
      <c r="DD231" s="704"/>
      <c r="DE231" s="704"/>
      <c r="DF231" s="704"/>
      <c r="DG231" s="704"/>
      <c r="DH231" s="704"/>
      <c r="DI231" s="704"/>
      <c r="DJ231" s="704"/>
      <c r="DK231" s="704"/>
      <c r="DL231" s="704"/>
      <c r="DM231" s="704"/>
      <c r="DN231" s="704"/>
      <c r="DO231" s="704"/>
      <c r="DP231" s="704"/>
      <c r="DQ231" s="704"/>
      <c r="DR231" s="704"/>
      <c r="DS231" s="704"/>
      <c r="DT231" s="704"/>
      <c r="DU231" s="704"/>
      <c r="DV231" s="704"/>
      <c r="DW231" s="704"/>
      <c r="DX231" s="704"/>
      <c r="DY231" s="704"/>
      <c r="DZ231" s="704"/>
      <c r="EA231" s="704"/>
      <c r="EB231" s="704"/>
      <c r="EC231" s="704"/>
      <c r="ED231" s="704"/>
      <c r="EE231" s="704"/>
      <c r="EF231" s="704"/>
      <c r="EG231" s="704"/>
      <c r="EH231" s="704"/>
      <c r="EI231" s="704"/>
      <c r="EJ231" s="704"/>
      <c r="EK231" s="704"/>
      <c r="EL231" s="704"/>
      <c r="EM231" s="704"/>
      <c r="EN231" s="704"/>
      <c r="EO231" s="704"/>
      <c r="EP231" s="704"/>
      <c r="EQ231" s="704"/>
      <c r="ER231" s="704"/>
      <c r="ES231" s="704"/>
      <c r="ET231" s="704"/>
      <c r="EU231" s="704"/>
      <c r="EV231" s="706"/>
      <c r="EW231" s="706"/>
      <c r="EX231" s="706"/>
      <c r="EY231" s="706"/>
      <c r="EZ231" s="706"/>
      <c r="FA231" s="706"/>
      <c r="FB231" s="706"/>
      <c r="FC231" s="706"/>
      <c r="FD231" s="706"/>
      <c r="FE231" s="706"/>
      <c r="FF231" s="706"/>
      <c r="FG231" s="706"/>
      <c r="FH231" s="706"/>
      <c r="FI231" s="704"/>
      <c r="FJ231" s="704"/>
      <c r="FK231" s="706"/>
      <c r="FL231" s="706"/>
      <c r="FM231" s="706"/>
      <c r="FN231" s="706"/>
      <c r="FO231" s="706"/>
      <c r="FP231" s="706"/>
      <c r="FQ231" s="706"/>
      <c r="FR231" s="706"/>
      <c r="FS231" s="706"/>
      <c r="FT231" s="706"/>
      <c r="FU231" s="706"/>
      <c r="FV231" s="706"/>
      <c r="FW231" s="706"/>
      <c r="FX231" s="706"/>
      <c r="FY231" s="706"/>
      <c r="FZ231" s="706"/>
      <c r="GA231" s="706"/>
      <c r="GB231" s="706"/>
      <c r="GC231" s="706"/>
      <c r="GD231" s="706"/>
      <c r="GE231" s="706"/>
      <c r="GF231" s="706"/>
      <c r="GG231" s="706"/>
      <c r="GH231" s="706"/>
      <c r="GI231" s="706"/>
      <c r="GJ231" s="706"/>
      <c r="GK231" s="706"/>
      <c r="GL231" s="706"/>
      <c r="GM231" s="706"/>
      <c r="GN231" s="706"/>
      <c r="GO231" s="704"/>
      <c r="GP231" s="706"/>
      <c r="GQ231" s="704"/>
      <c r="GR231" s="704"/>
      <c r="GS231" s="704"/>
      <c r="GT231" s="704"/>
      <c r="GU231" s="704"/>
      <c r="GV231" s="704"/>
      <c r="GW231" s="704"/>
      <c r="GX231" s="704"/>
      <c r="GY231" s="704"/>
      <c r="GZ231" s="704"/>
      <c r="HA231" s="704"/>
      <c r="HB231" s="704"/>
      <c r="HC231" s="704"/>
      <c r="HD231" s="704"/>
      <c r="HE231" s="704"/>
      <c r="HF231" s="704"/>
      <c r="HG231" s="704"/>
      <c r="HH231" s="704"/>
      <c r="HI231" s="704"/>
      <c r="HJ231" s="704"/>
      <c r="HK231" s="704"/>
      <c r="HL231" s="704"/>
      <c r="HM231" s="704"/>
      <c r="HN231" s="704"/>
      <c r="HO231" s="704"/>
      <c r="HP231" s="704"/>
      <c r="HQ231" s="704"/>
      <c r="HR231" s="704"/>
      <c r="HS231" s="704"/>
      <c r="HT231" s="704"/>
      <c r="HU231" s="704"/>
      <c r="HV231" s="704"/>
      <c r="HW231" s="704"/>
      <c r="HX231" s="704"/>
      <c r="HY231" s="704"/>
      <c r="HZ231" s="704"/>
      <c r="IA231" s="704"/>
      <c r="IB231" s="704"/>
      <c r="IC231" s="704"/>
      <c r="ID231" s="704"/>
      <c r="IE231" s="704"/>
      <c r="IF231" s="704"/>
      <c r="IG231" s="704"/>
      <c r="IH231" s="704"/>
      <c r="II231" s="704"/>
      <c r="IJ231" s="704"/>
      <c r="IK231" s="704"/>
      <c r="IL231" s="704"/>
      <c r="IM231" s="704"/>
      <c r="IN231" s="704"/>
      <c r="IO231" s="704"/>
      <c r="IP231" s="704"/>
      <c r="IQ231" s="704"/>
      <c r="IR231" s="704"/>
      <c r="IS231" s="704"/>
      <c r="IT231" s="704"/>
      <c r="IU231" s="704"/>
      <c r="IV231" s="704"/>
      <c r="IW231" s="704"/>
      <c r="IX231" s="706"/>
      <c r="IY231" s="706"/>
      <c r="IZ231" s="706"/>
      <c r="JA231" s="706"/>
      <c r="JB231" s="706"/>
      <c r="JC231" s="706"/>
      <c r="JD231" s="706"/>
      <c r="JE231" s="706"/>
      <c r="JF231" s="706"/>
      <c r="JG231" s="706"/>
      <c r="JH231" s="706"/>
    </row>
    <row r="232" spans="1:274" s="878" customFormat="1" ht="23.1" customHeight="1" x14ac:dyDescent="0.25">
      <c r="A232" s="691">
        <v>102</v>
      </c>
      <c r="B232" s="693" t="s">
        <v>1290</v>
      </c>
      <c r="C232" s="696">
        <v>230</v>
      </c>
      <c r="D232" s="697">
        <v>544</v>
      </c>
      <c r="E232" s="707">
        <v>1</v>
      </c>
      <c r="F232" s="720" t="s">
        <v>1125</v>
      </c>
      <c r="G232" s="699" t="s">
        <v>1524</v>
      </c>
      <c r="H232" s="767" t="s">
        <v>1112</v>
      </c>
      <c r="I232" s="752" t="s">
        <v>1113</v>
      </c>
      <c r="J232" s="764" t="s">
        <v>1205</v>
      </c>
      <c r="K232" s="761" t="s">
        <v>1115</v>
      </c>
      <c r="L232" s="761" t="s">
        <v>1116</v>
      </c>
      <c r="M232" s="753" t="s">
        <v>1152</v>
      </c>
      <c r="N232" s="753" t="s">
        <v>1153</v>
      </c>
      <c r="O232" s="753" t="s">
        <v>1153</v>
      </c>
      <c r="P232" s="753" t="s">
        <v>1525</v>
      </c>
      <c r="Q232" s="753" t="s">
        <v>1120</v>
      </c>
      <c r="R232" s="753" t="s">
        <v>1120</v>
      </c>
      <c r="S232" s="755">
        <v>1</v>
      </c>
      <c r="T232" s="763">
        <v>1.5</v>
      </c>
      <c r="U232" s="771">
        <v>41091</v>
      </c>
      <c r="V232" s="772">
        <v>41426</v>
      </c>
      <c r="W232" s="874">
        <v>7</v>
      </c>
      <c r="X232" s="875"/>
      <c r="Y232" s="876">
        <v>52000</v>
      </c>
      <c r="Z232" s="875">
        <f t="shared" si="12"/>
        <v>52000</v>
      </c>
      <c r="AA232" s="691"/>
      <c r="AB232" s="691"/>
      <c r="AC232" s="691"/>
      <c r="AD232" s="702">
        <v>20000</v>
      </c>
      <c r="AE232" s="702">
        <v>32000</v>
      </c>
      <c r="AF232" s="691"/>
      <c r="AG232" s="691"/>
      <c r="AH232" s="691"/>
      <c r="AI232" s="691"/>
      <c r="AJ232" s="691"/>
      <c r="AK232" s="691"/>
      <c r="AL232" s="691"/>
      <c r="AM232" s="868">
        <f t="shared" si="13"/>
        <v>52000</v>
      </c>
      <c r="AN232" s="868">
        <f t="shared" si="14"/>
        <v>0</v>
      </c>
      <c r="AO232" s="691"/>
      <c r="AP232" s="868"/>
      <c r="AQ232" s="706"/>
      <c r="AR232" s="704"/>
      <c r="AS232" s="704"/>
      <c r="AT232" s="704"/>
      <c r="AU232" s="704"/>
      <c r="AV232" s="704"/>
      <c r="AW232" s="704"/>
      <c r="AX232" s="704"/>
      <c r="AY232" s="704"/>
      <c r="AZ232" s="704"/>
      <c r="BA232" s="704"/>
      <c r="BB232" s="704"/>
      <c r="BC232" s="704"/>
      <c r="BD232" s="704"/>
      <c r="BE232" s="704"/>
      <c r="BF232" s="704"/>
      <c r="BG232" s="704"/>
      <c r="BH232" s="704"/>
      <c r="BI232" s="704"/>
      <c r="BJ232" s="704"/>
      <c r="BK232" s="704"/>
      <c r="BL232" s="704"/>
      <c r="BM232" s="704"/>
      <c r="BN232" s="704"/>
      <c r="BO232" s="704"/>
      <c r="BP232" s="704"/>
      <c r="BQ232" s="704"/>
      <c r="BR232" s="704"/>
      <c r="BS232" s="704"/>
      <c r="BT232" s="704"/>
      <c r="BU232" s="704"/>
      <c r="BV232" s="704"/>
      <c r="BW232" s="704"/>
      <c r="BX232" s="704"/>
      <c r="BY232" s="704"/>
      <c r="BZ232" s="704"/>
      <c r="CA232" s="704"/>
      <c r="CB232" s="704"/>
      <c r="CC232" s="704"/>
      <c r="CD232" s="704"/>
      <c r="CE232" s="704"/>
      <c r="CF232" s="704"/>
      <c r="CG232" s="704"/>
      <c r="CH232" s="704"/>
      <c r="CI232" s="704"/>
      <c r="CJ232" s="704"/>
      <c r="CK232" s="704"/>
      <c r="CL232" s="704"/>
      <c r="CM232" s="704"/>
      <c r="CN232" s="704"/>
      <c r="CO232" s="704"/>
      <c r="CP232" s="704"/>
      <c r="CQ232" s="704"/>
      <c r="CR232" s="704"/>
      <c r="CS232" s="704"/>
      <c r="CT232" s="704"/>
      <c r="CU232" s="704"/>
      <c r="CV232" s="704"/>
      <c r="CW232" s="704"/>
      <c r="CX232" s="704"/>
      <c r="CY232" s="704"/>
      <c r="CZ232" s="704"/>
      <c r="DA232" s="704"/>
      <c r="DB232" s="704"/>
      <c r="DC232" s="704"/>
      <c r="DD232" s="704"/>
      <c r="DE232" s="704"/>
      <c r="DF232" s="704"/>
      <c r="DG232" s="704"/>
      <c r="DH232" s="704"/>
      <c r="DI232" s="704"/>
      <c r="DJ232" s="704"/>
      <c r="DK232" s="704"/>
      <c r="DL232" s="704"/>
      <c r="DM232" s="704"/>
      <c r="DN232" s="704"/>
      <c r="DO232" s="704"/>
      <c r="DP232" s="704"/>
      <c r="DQ232" s="704"/>
      <c r="DR232" s="704"/>
      <c r="DS232" s="704"/>
      <c r="DT232" s="704"/>
      <c r="DU232" s="704"/>
      <c r="DV232" s="704"/>
      <c r="DW232" s="704"/>
      <c r="DX232" s="704"/>
      <c r="DY232" s="704"/>
      <c r="DZ232" s="704"/>
      <c r="EA232" s="704"/>
      <c r="EB232" s="704"/>
      <c r="EC232" s="704"/>
      <c r="ED232" s="704"/>
      <c r="EE232" s="704"/>
      <c r="EF232" s="704"/>
      <c r="EG232" s="704"/>
      <c r="EH232" s="704"/>
      <c r="EI232" s="704"/>
      <c r="EJ232" s="704"/>
      <c r="EK232" s="704"/>
      <c r="EL232" s="704"/>
      <c r="EM232" s="704"/>
      <c r="EN232" s="704"/>
      <c r="EO232" s="704"/>
      <c r="EP232" s="704"/>
      <c r="EQ232" s="704"/>
      <c r="ER232" s="704"/>
      <c r="ES232" s="704"/>
      <c r="ET232" s="704"/>
      <c r="EU232" s="704"/>
      <c r="EV232" s="704"/>
      <c r="EW232" s="704"/>
      <c r="EX232" s="704"/>
      <c r="EY232" s="704"/>
      <c r="EZ232" s="704"/>
      <c r="FA232" s="704"/>
      <c r="FB232" s="704"/>
      <c r="FC232" s="704"/>
      <c r="FD232" s="704"/>
      <c r="FE232" s="704"/>
      <c r="FF232" s="704"/>
      <c r="FG232" s="704"/>
      <c r="FH232" s="706"/>
      <c r="FI232" s="706"/>
      <c r="FJ232" s="706"/>
      <c r="FK232" s="706"/>
      <c r="FL232" s="706"/>
      <c r="FM232" s="706"/>
      <c r="FN232" s="706"/>
      <c r="FO232" s="706"/>
      <c r="FP232" s="706"/>
      <c r="FQ232" s="706"/>
      <c r="FR232" s="706"/>
      <c r="FS232" s="706"/>
      <c r="FT232" s="706"/>
      <c r="FU232" s="706"/>
      <c r="FV232" s="706"/>
      <c r="FW232" s="706"/>
      <c r="FX232" s="706"/>
      <c r="FY232" s="706"/>
      <c r="FZ232" s="706"/>
      <c r="GA232" s="706"/>
      <c r="GB232" s="706"/>
      <c r="GC232" s="706"/>
      <c r="GD232" s="706"/>
      <c r="GE232" s="706"/>
      <c r="GF232" s="706"/>
      <c r="GG232" s="706"/>
      <c r="GH232" s="706"/>
      <c r="GI232" s="706"/>
      <c r="GJ232" s="706"/>
      <c r="GK232" s="706"/>
      <c r="GL232" s="706"/>
      <c r="GM232" s="706"/>
      <c r="GN232" s="706"/>
      <c r="GO232" s="704"/>
      <c r="IX232" s="706"/>
      <c r="IY232" s="706"/>
      <c r="IZ232" s="706"/>
      <c r="JJ232" s="814"/>
      <c r="JK232" s="814"/>
      <c r="JL232" s="814"/>
      <c r="JM232" s="814"/>
      <c r="JN232" s="814"/>
    </row>
    <row r="233" spans="1:274" s="878" customFormat="1" ht="23.1" customHeight="1" x14ac:dyDescent="0.25">
      <c r="A233" s="691">
        <v>113</v>
      </c>
      <c r="B233" s="693" t="s">
        <v>1154</v>
      </c>
      <c r="C233" s="708">
        <v>233</v>
      </c>
      <c r="D233" s="709">
        <v>536</v>
      </c>
      <c r="E233" s="697">
        <v>13</v>
      </c>
      <c r="F233" s="699" t="s">
        <v>1123</v>
      </c>
      <c r="G233" s="715" t="s">
        <v>1196</v>
      </c>
      <c r="H233" s="751" t="s">
        <v>1112</v>
      </c>
      <c r="I233" s="752" t="s">
        <v>1113</v>
      </c>
      <c r="J233" s="753" t="s">
        <v>1139</v>
      </c>
      <c r="K233" s="761" t="s">
        <v>1151</v>
      </c>
      <c r="L233" s="761" t="s">
        <v>1124</v>
      </c>
      <c r="M233" s="753" t="s">
        <v>1140</v>
      </c>
      <c r="N233" s="753" t="s">
        <v>1155</v>
      </c>
      <c r="O233" s="753" t="s">
        <v>1155</v>
      </c>
      <c r="P233" s="753" t="s">
        <v>1170</v>
      </c>
      <c r="Q233" s="768" t="s">
        <v>1120</v>
      </c>
      <c r="R233" s="765" t="s">
        <v>1120</v>
      </c>
      <c r="S233" s="755">
        <v>2</v>
      </c>
      <c r="T233" s="763">
        <v>2.4</v>
      </c>
      <c r="U233" s="757">
        <v>41699</v>
      </c>
      <c r="V233" s="757">
        <v>5667</v>
      </c>
      <c r="W233" s="874">
        <v>10</v>
      </c>
      <c r="X233" s="875">
        <v>2200000</v>
      </c>
      <c r="Y233" s="876">
        <v>900000</v>
      </c>
      <c r="Z233" s="875">
        <f t="shared" si="12"/>
        <v>3100000</v>
      </c>
      <c r="AA233" s="702"/>
      <c r="AB233" s="702"/>
      <c r="AC233" s="702"/>
      <c r="AD233" s="702"/>
      <c r="AE233" s="702">
        <v>900000</v>
      </c>
      <c r="AF233" s="702">
        <v>500000</v>
      </c>
      <c r="AG233" s="702">
        <v>1700000</v>
      </c>
      <c r="AH233" s="702"/>
      <c r="AI233" s="691"/>
      <c r="AJ233" s="691"/>
      <c r="AK233" s="691"/>
      <c r="AL233" s="691"/>
      <c r="AM233" s="868">
        <f t="shared" si="13"/>
        <v>3100000</v>
      </c>
      <c r="AN233" s="868">
        <f t="shared" si="14"/>
        <v>0</v>
      </c>
      <c r="AO233" s="760">
        <v>3000000</v>
      </c>
      <c r="AP233" s="868"/>
      <c r="AQ233" s="706"/>
      <c r="AR233" s="704"/>
      <c r="AS233" s="704"/>
      <c r="AT233" s="704"/>
      <c r="AU233" s="704"/>
      <c r="AV233" s="704"/>
      <c r="AW233" s="704"/>
      <c r="AX233" s="704"/>
      <c r="AY233" s="704"/>
      <c r="AZ233" s="704"/>
      <c r="BA233" s="704"/>
      <c r="BB233" s="704"/>
      <c r="BC233" s="704"/>
      <c r="BD233" s="704"/>
      <c r="BE233" s="704"/>
      <c r="BF233" s="704"/>
      <c r="BG233" s="704"/>
      <c r="BH233" s="704"/>
      <c r="BI233" s="704"/>
      <c r="BJ233" s="704"/>
      <c r="BK233" s="704"/>
      <c r="BL233" s="704"/>
      <c r="BM233" s="704"/>
      <c r="BN233" s="704"/>
      <c r="BO233" s="704"/>
      <c r="BP233" s="704"/>
      <c r="BQ233" s="704"/>
      <c r="BR233" s="704"/>
      <c r="BS233" s="704"/>
      <c r="BT233" s="704"/>
      <c r="BU233" s="704"/>
      <c r="BV233" s="704"/>
      <c r="BW233" s="704"/>
      <c r="BX233" s="704"/>
      <c r="BY233" s="704"/>
      <c r="BZ233" s="704"/>
      <c r="CA233" s="704"/>
      <c r="CB233" s="704"/>
      <c r="CC233" s="704"/>
      <c r="CD233" s="704"/>
      <c r="CE233" s="704"/>
      <c r="CF233" s="704"/>
      <c r="CG233" s="704"/>
      <c r="CH233" s="704"/>
      <c r="CI233" s="704"/>
      <c r="CJ233" s="704"/>
      <c r="CK233" s="704"/>
      <c r="CL233" s="704"/>
      <c r="CM233" s="704"/>
      <c r="CN233" s="704"/>
      <c r="CO233" s="704"/>
      <c r="CP233" s="704"/>
      <c r="CQ233" s="704"/>
      <c r="CR233" s="704"/>
      <c r="CS233" s="704"/>
      <c r="CT233" s="704"/>
      <c r="CU233" s="704"/>
      <c r="CV233" s="704"/>
      <c r="CW233" s="704"/>
      <c r="CX233" s="704"/>
      <c r="CY233" s="704"/>
      <c r="CZ233" s="704"/>
      <c r="DA233" s="704"/>
      <c r="DB233" s="704"/>
      <c r="DC233" s="704"/>
      <c r="DD233" s="704"/>
      <c r="DE233" s="704"/>
      <c r="DF233" s="704"/>
      <c r="DG233" s="704"/>
      <c r="DH233" s="704"/>
      <c r="DI233" s="704"/>
      <c r="DJ233" s="704"/>
      <c r="DK233" s="704"/>
      <c r="DL233" s="704"/>
      <c r="DM233" s="704"/>
      <c r="DN233" s="704"/>
      <c r="DO233" s="704"/>
      <c r="DP233" s="704"/>
      <c r="DQ233" s="704"/>
      <c r="DR233" s="704"/>
      <c r="DS233" s="704"/>
      <c r="DT233" s="704"/>
      <c r="DU233" s="704"/>
      <c r="DV233" s="704"/>
      <c r="DW233" s="704"/>
      <c r="DX233" s="704"/>
      <c r="DY233" s="704"/>
      <c r="DZ233" s="704"/>
      <c r="EA233" s="704"/>
      <c r="EB233" s="704"/>
      <c r="EC233" s="704"/>
      <c r="ED233" s="704"/>
      <c r="EE233" s="704"/>
      <c r="EF233" s="704"/>
      <c r="EG233" s="704"/>
      <c r="EH233" s="704"/>
      <c r="EI233" s="704"/>
      <c r="EJ233" s="704"/>
      <c r="EK233" s="704"/>
      <c r="EL233" s="704"/>
      <c r="EM233" s="704"/>
      <c r="EN233" s="704"/>
      <c r="EO233" s="704"/>
      <c r="EP233" s="704"/>
      <c r="EQ233" s="704"/>
      <c r="ER233" s="704"/>
      <c r="ES233" s="704"/>
      <c r="ET233" s="704"/>
      <c r="EU233" s="704"/>
      <c r="EV233" s="706"/>
      <c r="EW233" s="706"/>
      <c r="EX233" s="706"/>
      <c r="EY233" s="706"/>
      <c r="EZ233" s="706"/>
      <c r="FA233" s="706"/>
      <c r="FB233" s="706"/>
      <c r="FC233" s="706"/>
      <c r="FD233" s="706"/>
      <c r="FE233" s="706"/>
      <c r="FF233" s="706"/>
      <c r="FG233" s="706"/>
      <c r="FH233" s="706"/>
      <c r="FI233" s="706"/>
      <c r="FJ233" s="706"/>
      <c r="FK233" s="704"/>
      <c r="FL233" s="704"/>
      <c r="FM233" s="704"/>
      <c r="FN233" s="704"/>
      <c r="FO233" s="704"/>
      <c r="FP233" s="704"/>
      <c r="FQ233" s="704"/>
      <c r="FR233" s="704"/>
      <c r="FS233" s="704"/>
      <c r="FT233" s="704"/>
      <c r="FU233" s="704"/>
      <c r="FV233" s="704"/>
      <c r="FW233" s="704"/>
      <c r="FX233" s="704"/>
      <c r="FY233" s="704"/>
      <c r="FZ233" s="704"/>
      <c r="GA233" s="704"/>
      <c r="GB233" s="704"/>
      <c r="GC233" s="704"/>
      <c r="GD233" s="704"/>
      <c r="GE233" s="704"/>
      <c r="GF233" s="704"/>
      <c r="GG233" s="704"/>
      <c r="GH233" s="704"/>
      <c r="GI233" s="704"/>
      <c r="GJ233" s="704"/>
      <c r="GK233" s="704"/>
      <c r="GL233" s="704"/>
      <c r="GM233" s="704"/>
      <c r="GN233" s="706"/>
      <c r="GO233" s="706"/>
      <c r="GP233" s="706"/>
      <c r="GQ233" s="704"/>
      <c r="GR233" s="704"/>
      <c r="GS233" s="704"/>
      <c r="GT233" s="704"/>
      <c r="GU233" s="704"/>
      <c r="GV233" s="704"/>
      <c r="GW233" s="704"/>
      <c r="GX233" s="704"/>
      <c r="GY233" s="704"/>
      <c r="GZ233" s="704"/>
      <c r="HA233" s="704"/>
      <c r="HB233" s="704"/>
      <c r="HC233" s="704"/>
      <c r="HD233" s="704"/>
      <c r="HE233" s="704"/>
      <c r="HF233" s="704"/>
      <c r="HG233" s="704"/>
      <c r="HH233" s="704"/>
      <c r="HI233" s="704"/>
      <c r="HJ233" s="704"/>
      <c r="HK233" s="704"/>
      <c r="HL233" s="704"/>
      <c r="HM233" s="704"/>
      <c r="HN233" s="704"/>
      <c r="HO233" s="704"/>
      <c r="HP233" s="704"/>
      <c r="HQ233" s="704"/>
      <c r="HR233" s="704"/>
      <c r="HS233" s="704"/>
      <c r="HT233" s="704"/>
      <c r="HU233" s="704"/>
      <c r="HV233" s="704"/>
      <c r="HW233" s="704"/>
      <c r="HX233" s="704"/>
      <c r="HY233" s="704"/>
      <c r="HZ233" s="704"/>
      <c r="IA233" s="706"/>
      <c r="IB233" s="706"/>
      <c r="IC233" s="706"/>
      <c r="ID233" s="706"/>
      <c r="IE233" s="706"/>
      <c r="IF233" s="706"/>
      <c r="IG233" s="706"/>
      <c r="IH233" s="706"/>
      <c r="II233" s="706"/>
      <c r="IJ233" s="706"/>
      <c r="IK233" s="706"/>
      <c r="IL233" s="706"/>
      <c r="IM233" s="706"/>
      <c r="IN233" s="706"/>
      <c r="IO233" s="706"/>
      <c r="IP233" s="706"/>
      <c r="IQ233" s="706"/>
      <c r="IR233" s="706"/>
      <c r="IS233" s="706"/>
      <c r="IT233" s="706"/>
      <c r="IU233" s="706"/>
      <c r="IV233" s="706"/>
      <c r="IW233" s="706"/>
      <c r="IX233" s="706"/>
      <c r="IY233" s="706"/>
      <c r="IZ233" s="706"/>
      <c r="JI233" s="706"/>
      <c r="JJ233" s="706"/>
      <c r="JK233" s="706"/>
      <c r="JL233" s="706"/>
      <c r="JM233" s="706"/>
      <c r="JN233" s="706"/>
    </row>
    <row r="234" spans="1:274" s="878" customFormat="1" ht="23.1" customHeight="1" x14ac:dyDescent="0.25">
      <c r="A234" s="691">
        <v>116</v>
      </c>
      <c r="B234" s="693" t="s">
        <v>1390</v>
      </c>
      <c r="C234" s="696">
        <v>234</v>
      </c>
      <c r="D234" s="697">
        <v>544</v>
      </c>
      <c r="E234" s="707">
        <v>1</v>
      </c>
      <c r="F234" s="699" t="s">
        <v>1125</v>
      </c>
      <c r="G234" s="699" t="s">
        <v>1126</v>
      </c>
      <c r="H234" s="751" t="s">
        <v>1112</v>
      </c>
      <c r="I234" s="752" t="s">
        <v>1113</v>
      </c>
      <c r="J234" s="761" t="s">
        <v>1135</v>
      </c>
      <c r="K234" s="753" t="s">
        <v>1115</v>
      </c>
      <c r="L234" s="753" t="s">
        <v>1124</v>
      </c>
      <c r="M234" s="753" t="s">
        <v>1199</v>
      </c>
      <c r="N234" s="753" t="s">
        <v>1359</v>
      </c>
      <c r="O234" s="753" t="s">
        <v>1359</v>
      </c>
      <c r="P234" s="753" t="s">
        <v>1392</v>
      </c>
      <c r="Q234" s="765" t="s">
        <v>1120</v>
      </c>
      <c r="R234" s="765" t="s">
        <v>1120</v>
      </c>
      <c r="S234" s="755">
        <v>2</v>
      </c>
      <c r="T234" s="769">
        <v>2.1</v>
      </c>
      <c r="U234" s="772">
        <v>41456</v>
      </c>
      <c r="V234" s="758">
        <v>41791</v>
      </c>
      <c r="W234" s="701">
        <v>7</v>
      </c>
      <c r="X234" s="875">
        <v>58000</v>
      </c>
      <c r="Y234" s="877"/>
      <c r="Z234" s="875">
        <f t="shared" si="12"/>
        <v>58000</v>
      </c>
      <c r="AA234" s="702"/>
      <c r="AB234" s="702"/>
      <c r="AC234" s="702"/>
      <c r="AD234" s="702"/>
      <c r="AE234" s="702">
        <v>25000</v>
      </c>
      <c r="AF234" s="702">
        <v>25000</v>
      </c>
      <c r="AG234" s="702">
        <v>8000</v>
      </c>
      <c r="AH234" s="702"/>
      <c r="AI234" s="717"/>
      <c r="AJ234" s="717"/>
      <c r="AK234" s="717"/>
      <c r="AL234" s="717"/>
      <c r="AM234" s="868">
        <f t="shared" si="13"/>
        <v>58000</v>
      </c>
      <c r="AN234" s="868">
        <f t="shared" si="14"/>
        <v>0</v>
      </c>
      <c r="AO234" s="760"/>
      <c r="AP234" s="868"/>
      <c r="AQ234" s="706"/>
      <c r="AR234" s="706"/>
      <c r="AS234" s="706"/>
      <c r="AT234" s="706"/>
      <c r="AU234" s="706"/>
      <c r="AV234" s="706"/>
      <c r="AW234" s="706"/>
      <c r="AX234" s="706"/>
      <c r="AY234" s="706"/>
      <c r="AZ234" s="706"/>
      <c r="BA234" s="706"/>
      <c r="BB234" s="706"/>
      <c r="BC234" s="706"/>
      <c r="BD234" s="706"/>
      <c r="BE234" s="706"/>
      <c r="BF234" s="706"/>
      <c r="BG234" s="706"/>
      <c r="BH234" s="706"/>
      <c r="BI234" s="706"/>
      <c r="BJ234" s="706"/>
      <c r="BK234" s="706"/>
      <c r="BL234" s="706"/>
      <c r="BM234" s="706"/>
      <c r="BN234" s="706"/>
      <c r="BO234" s="706"/>
      <c r="BP234" s="706"/>
      <c r="BQ234" s="706"/>
      <c r="BR234" s="706"/>
      <c r="BS234" s="706"/>
      <c r="BT234" s="706"/>
      <c r="BU234" s="706"/>
      <c r="BV234" s="706"/>
      <c r="BW234" s="706"/>
      <c r="BX234" s="706"/>
      <c r="BY234" s="706"/>
      <c r="BZ234" s="706"/>
      <c r="CA234" s="706"/>
      <c r="CB234" s="706"/>
      <c r="CC234" s="706"/>
      <c r="CD234" s="706"/>
      <c r="CE234" s="706"/>
      <c r="CF234" s="706"/>
      <c r="CG234" s="706"/>
      <c r="CH234" s="706"/>
      <c r="CI234" s="706"/>
      <c r="CJ234" s="706"/>
      <c r="CK234" s="706"/>
      <c r="CL234" s="706"/>
      <c r="CM234" s="706"/>
      <c r="CN234" s="706"/>
      <c r="CO234" s="706"/>
      <c r="CP234" s="706"/>
      <c r="CQ234" s="706"/>
      <c r="CR234" s="706"/>
      <c r="CS234" s="706"/>
      <c r="CT234" s="706"/>
      <c r="CU234" s="706"/>
      <c r="CV234" s="706"/>
      <c r="CW234" s="706"/>
      <c r="CX234" s="706"/>
      <c r="CY234" s="706"/>
      <c r="CZ234" s="706"/>
      <c r="DA234" s="706"/>
      <c r="DB234" s="706"/>
      <c r="DC234" s="706"/>
      <c r="DD234" s="706"/>
      <c r="DE234" s="706"/>
      <c r="DF234" s="706"/>
      <c r="DG234" s="706"/>
      <c r="DH234" s="706"/>
      <c r="DI234" s="706"/>
      <c r="DJ234" s="706"/>
      <c r="DK234" s="706"/>
      <c r="DL234" s="706"/>
      <c r="DM234" s="706"/>
      <c r="DN234" s="706"/>
      <c r="DO234" s="706"/>
      <c r="DP234" s="706"/>
      <c r="DQ234" s="706"/>
      <c r="DR234" s="706"/>
      <c r="DS234" s="706"/>
      <c r="DT234" s="706"/>
      <c r="DU234" s="706"/>
      <c r="DV234" s="706"/>
      <c r="DW234" s="706"/>
      <c r="DX234" s="706"/>
      <c r="DY234" s="706"/>
      <c r="DZ234" s="706"/>
      <c r="EA234" s="706"/>
      <c r="EB234" s="706"/>
      <c r="EC234" s="706"/>
      <c r="ED234" s="706"/>
      <c r="EE234" s="706"/>
      <c r="EF234" s="706"/>
      <c r="EG234" s="706"/>
      <c r="EH234" s="706"/>
      <c r="EI234" s="706"/>
      <c r="EJ234" s="706"/>
      <c r="EK234" s="706"/>
      <c r="EL234" s="706"/>
      <c r="EM234" s="706"/>
      <c r="EN234" s="706"/>
      <c r="EO234" s="706"/>
      <c r="EP234" s="706"/>
      <c r="EQ234" s="706"/>
      <c r="ER234" s="706"/>
      <c r="ES234" s="706"/>
      <c r="ET234" s="706"/>
      <c r="EU234" s="706"/>
      <c r="EV234" s="706"/>
      <c r="EW234" s="706"/>
      <c r="EX234" s="706"/>
      <c r="EY234" s="706"/>
      <c r="EZ234" s="706"/>
      <c r="FA234" s="706"/>
      <c r="FB234" s="706"/>
      <c r="FC234" s="706"/>
      <c r="FD234" s="706"/>
      <c r="FE234" s="706"/>
      <c r="FF234" s="706"/>
      <c r="FG234" s="706"/>
      <c r="FH234" s="704"/>
      <c r="FI234" s="704"/>
      <c r="FJ234" s="704"/>
      <c r="FK234" s="704"/>
      <c r="FL234" s="704"/>
      <c r="FM234" s="704"/>
      <c r="FN234" s="704"/>
      <c r="FO234" s="704"/>
      <c r="FP234" s="704"/>
      <c r="FQ234" s="704"/>
      <c r="FR234" s="704"/>
      <c r="FS234" s="704"/>
      <c r="FT234" s="704"/>
      <c r="FU234" s="704"/>
      <c r="FV234" s="704"/>
      <c r="FW234" s="704"/>
      <c r="FX234" s="704"/>
      <c r="FY234" s="704"/>
      <c r="FZ234" s="704"/>
      <c r="GA234" s="704"/>
      <c r="GB234" s="704"/>
      <c r="GC234" s="704"/>
      <c r="GD234" s="704"/>
      <c r="GE234" s="704"/>
      <c r="GF234" s="704"/>
      <c r="GG234" s="704"/>
      <c r="GH234" s="704"/>
      <c r="GI234" s="704"/>
      <c r="GJ234" s="704"/>
      <c r="GK234" s="704"/>
      <c r="GL234" s="704"/>
      <c r="GM234" s="704"/>
      <c r="GN234" s="704"/>
      <c r="GO234" s="704"/>
      <c r="GP234" s="746"/>
      <c r="GQ234" s="706"/>
      <c r="GR234" s="706"/>
      <c r="GS234" s="706"/>
      <c r="GT234" s="706"/>
      <c r="GU234" s="706"/>
      <c r="GV234" s="706"/>
      <c r="GW234" s="706"/>
      <c r="GX234" s="706"/>
      <c r="GY234" s="706"/>
      <c r="GZ234" s="706"/>
      <c r="HA234" s="706"/>
      <c r="HB234" s="706"/>
      <c r="HC234" s="706"/>
      <c r="HD234" s="706"/>
      <c r="HE234" s="706"/>
      <c r="HF234" s="706"/>
      <c r="HG234" s="706"/>
      <c r="HH234" s="706"/>
      <c r="HI234" s="706"/>
      <c r="HJ234" s="706"/>
      <c r="HK234" s="706"/>
      <c r="HL234" s="706"/>
      <c r="HM234" s="706"/>
      <c r="HN234" s="706"/>
      <c r="HO234" s="706"/>
      <c r="HP234" s="706"/>
      <c r="HQ234" s="706"/>
      <c r="HR234" s="704"/>
      <c r="HS234" s="704"/>
      <c r="HT234" s="704"/>
      <c r="HU234" s="704"/>
      <c r="HV234" s="704"/>
      <c r="HW234" s="704"/>
      <c r="HX234" s="704"/>
      <c r="HY234" s="704"/>
      <c r="HZ234" s="704"/>
      <c r="IA234" s="706"/>
      <c r="IB234" s="706"/>
      <c r="IC234" s="706"/>
      <c r="ID234" s="706"/>
      <c r="IE234" s="706"/>
      <c r="IF234" s="706"/>
      <c r="IG234" s="706"/>
      <c r="IH234" s="706"/>
      <c r="II234" s="706"/>
      <c r="IJ234" s="706"/>
      <c r="IK234" s="706"/>
      <c r="IL234" s="706"/>
      <c r="IM234" s="706"/>
      <c r="IN234" s="706"/>
      <c r="IO234" s="706"/>
      <c r="IP234" s="706"/>
      <c r="IQ234" s="706"/>
      <c r="IR234" s="706"/>
      <c r="IS234" s="706"/>
      <c r="IT234" s="706"/>
      <c r="IU234" s="706"/>
      <c r="IV234" s="704"/>
      <c r="IW234" s="704"/>
      <c r="JI234" s="706"/>
    </row>
    <row r="235" spans="1:274" s="878" customFormat="1" ht="23.1" customHeight="1" x14ac:dyDescent="0.25">
      <c r="A235" s="691">
        <v>117</v>
      </c>
      <c r="B235" s="693" t="s">
        <v>1352</v>
      </c>
      <c r="C235" s="696">
        <v>238</v>
      </c>
      <c r="D235" s="697">
        <v>544</v>
      </c>
      <c r="E235" s="698">
        <v>0</v>
      </c>
      <c r="F235" s="699" t="s">
        <v>1125</v>
      </c>
      <c r="G235" s="699" t="s">
        <v>1585</v>
      </c>
      <c r="H235" s="767" t="s">
        <v>1112</v>
      </c>
      <c r="I235" s="752" t="s">
        <v>1113</v>
      </c>
      <c r="J235" s="761" t="s">
        <v>1135</v>
      </c>
      <c r="K235" s="753" t="s">
        <v>1115</v>
      </c>
      <c r="L235" s="753" t="s">
        <v>1124</v>
      </c>
      <c r="M235" s="753" t="s">
        <v>1199</v>
      </c>
      <c r="N235" s="753" t="s">
        <v>1128</v>
      </c>
      <c r="O235" s="753" t="s">
        <v>1128</v>
      </c>
      <c r="P235" s="753" t="s">
        <v>1129</v>
      </c>
      <c r="Q235" s="753" t="s">
        <v>1120</v>
      </c>
      <c r="R235" s="765" t="s">
        <v>1120</v>
      </c>
      <c r="S235" s="755">
        <v>2</v>
      </c>
      <c r="T235" s="763">
        <v>2.1</v>
      </c>
      <c r="U235" s="772">
        <v>41091</v>
      </c>
      <c r="V235" s="771">
        <v>41426</v>
      </c>
      <c r="W235" s="701">
        <v>7</v>
      </c>
      <c r="X235" s="875"/>
      <c r="Y235" s="876">
        <v>1300</v>
      </c>
      <c r="Z235" s="875">
        <f t="shared" si="12"/>
        <v>1300</v>
      </c>
      <c r="AA235" s="691"/>
      <c r="AB235" s="691"/>
      <c r="AC235" s="691">
        <v>1300</v>
      </c>
      <c r="AD235" s="691"/>
      <c r="AE235" s="691"/>
      <c r="AF235" s="691"/>
      <c r="AG235" s="691"/>
      <c r="AH235" s="691"/>
      <c r="AI235" s="691"/>
      <c r="AJ235" s="691"/>
      <c r="AK235" s="691"/>
      <c r="AL235" s="691"/>
      <c r="AM235" s="868">
        <f t="shared" si="13"/>
        <v>1300</v>
      </c>
      <c r="AN235" s="868">
        <f t="shared" si="14"/>
        <v>0</v>
      </c>
      <c r="AO235" s="691"/>
      <c r="AP235" s="868"/>
      <c r="AQ235" s="706"/>
      <c r="AR235" s="704"/>
      <c r="AS235" s="704"/>
      <c r="AT235" s="704"/>
      <c r="AU235" s="704"/>
      <c r="AV235" s="704"/>
      <c r="AW235" s="704"/>
      <c r="AX235" s="704"/>
      <c r="AY235" s="704"/>
      <c r="AZ235" s="704"/>
      <c r="BA235" s="704"/>
      <c r="BB235" s="704"/>
      <c r="BC235" s="704"/>
      <c r="BD235" s="704"/>
      <c r="BE235" s="704"/>
      <c r="BF235" s="704"/>
      <c r="BG235" s="704"/>
      <c r="BH235" s="704"/>
      <c r="BI235" s="704"/>
      <c r="BJ235" s="704"/>
      <c r="BK235" s="704"/>
      <c r="BL235" s="704"/>
      <c r="BM235" s="704"/>
      <c r="BN235" s="704"/>
      <c r="BO235" s="704"/>
      <c r="BP235" s="704"/>
      <c r="BQ235" s="704"/>
      <c r="BR235" s="704"/>
      <c r="BS235" s="704"/>
      <c r="BT235" s="704"/>
      <c r="BU235" s="704"/>
      <c r="BV235" s="704"/>
      <c r="BW235" s="704"/>
      <c r="BX235" s="704"/>
      <c r="BY235" s="704"/>
      <c r="BZ235" s="704"/>
      <c r="CA235" s="704"/>
      <c r="CB235" s="704"/>
      <c r="CC235" s="704"/>
      <c r="CD235" s="704"/>
      <c r="CE235" s="704"/>
      <c r="CF235" s="704"/>
      <c r="CG235" s="704"/>
      <c r="CH235" s="704"/>
      <c r="CI235" s="704"/>
      <c r="CJ235" s="704"/>
      <c r="CK235" s="704"/>
      <c r="CL235" s="704"/>
      <c r="CM235" s="704"/>
      <c r="CN235" s="704"/>
      <c r="CO235" s="704"/>
      <c r="CP235" s="704"/>
      <c r="CQ235" s="704"/>
      <c r="CR235" s="704"/>
      <c r="CS235" s="704"/>
      <c r="CT235" s="704"/>
      <c r="CU235" s="704"/>
      <c r="CV235" s="704"/>
      <c r="CW235" s="704"/>
      <c r="CX235" s="704"/>
      <c r="CY235" s="704"/>
      <c r="CZ235" s="704"/>
      <c r="DA235" s="704"/>
      <c r="DB235" s="704"/>
      <c r="DC235" s="704"/>
      <c r="DD235" s="704"/>
      <c r="DE235" s="704"/>
      <c r="DF235" s="704"/>
      <c r="DG235" s="704"/>
      <c r="DH235" s="704"/>
      <c r="DI235" s="704"/>
      <c r="DJ235" s="704"/>
      <c r="DK235" s="704"/>
      <c r="DL235" s="704"/>
      <c r="DM235" s="704"/>
      <c r="DN235" s="704"/>
      <c r="DO235" s="704"/>
      <c r="DP235" s="704"/>
      <c r="DQ235" s="704"/>
      <c r="DR235" s="704"/>
      <c r="DS235" s="704"/>
      <c r="DT235" s="704"/>
      <c r="DU235" s="704"/>
      <c r="DV235" s="704"/>
      <c r="DW235" s="704"/>
      <c r="DX235" s="704"/>
      <c r="DY235" s="704"/>
      <c r="DZ235" s="704"/>
      <c r="EA235" s="704"/>
      <c r="EB235" s="704"/>
      <c r="EC235" s="704"/>
      <c r="ED235" s="704"/>
      <c r="EE235" s="704"/>
      <c r="EF235" s="704"/>
      <c r="EG235" s="704"/>
      <c r="EH235" s="704"/>
      <c r="EI235" s="704"/>
      <c r="EJ235" s="704"/>
      <c r="EK235" s="704"/>
      <c r="EL235" s="704"/>
      <c r="EM235" s="704"/>
      <c r="EN235" s="704"/>
      <c r="EO235" s="704"/>
      <c r="EP235" s="704"/>
      <c r="EQ235" s="704"/>
      <c r="ER235" s="704"/>
      <c r="ES235" s="704"/>
      <c r="ET235" s="704"/>
      <c r="EU235" s="704"/>
      <c r="EV235" s="706"/>
      <c r="EW235" s="706"/>
      <c r="EX235" s="706"/>
      <c r="EY235" s="706"/>
      <c r="EZ235" s="706"/>
      <c r="FA235" s="706"/>
      <c r="FB235" s="706"/>
      <c r="FC235" s="706"/>
      <c r="FD235" s="706"/>
      <c r="FE235" s="706"/>
      <c r="FF235" s="706"/>
      <c r="FG235" s="706"/>
      <c r="FH235" s="704"/>
      <c r="FI235" s="706"/>
      <c r="FJ235" s="706"/>
      <c r="FK235" s="704"/>
      <c r="FL235" s="704"/>
      <c r="FM235" s="704"/>
      <c r="FN235" s="704"/>
      <c r="FO235" s="704"/>
      <c r="FP235" s="704"/>
      <c r="FQ235" s="704"/>
      <c r="FR235" s="704"/>
      <c r="FS235" s="704"/>
      <c r="FT235" s="704"/>
      <c r="FU235" s="704"/>
      <c r="FV235" s="704"/>
      <c r="FW235" s="704"/>
      <c r="FX235" s="704"/>
      <c r="FY235" s="704"/>
      <c r="FZ235" s="704"/>
      <c r="GA235" s="704"/>
      <c r="GB235" s="704"/>
      <c r="GC235" s="704"/>
      <c r="GD235" s="704"/>
      <c r="GE235" s="704"/>
      <c r="GF235" s="704"/>
      <c r="GG235" s="704"/>
      <c r="GH235" s="704"/>
      <c r="GI235" s="704"/>
      <c r="GJ235" s="704"/>
      <c r="GK235" s="704"/>
      <c r="GL235" s="704"/>
      <c r="GM235" s="704"/>
      <c r="GN235" s="706"/>
      <c r="GO235" s="704"/>
      <c r="GP235" s="814"/>
      <c r="GQ235" s="814"/>
      <c r="GR235" s="814"/>
      <c r="GS235" s="814"/>
      <c r="GT235" s="814"/>
      <c r="GU235" s="814"/>
      <c r="GV235" s="814"/>
      <c r="GW235" s="814"/>
      <c r="GX235" s="814"/>
      <c r="GY235" s="814"/>
      <c r="GZ235" s="814"/>
      <c r="HA235" s="814"/>
      <c r="HB235" s="814"/>
      <c r="HC235" s="814"/>
      <c r="HD235" s="814"/>
      <c r="HE235" s="814"/>
      <c r="HF235" s="814"/>
      <c r="HG235" s="814"/>
      <c r="HH235" s="814"/>
      <c r="HI235" s="814"/>
      <c r="HJ235" s="814"/>
      <c r="HK235" s="814"/>
      <c r="HL235" s="814"/>
      <c r="HM235" s="814"/>
      <c r="HN235" s="814"/>
      <c r="HO235" s="706"/>
      <c r="HP235" s="706"/>
      <c r="HQ235" s="706"/>
      <c r="HR235" s="706"/>
      <c r="HS235" s="706"/>
      <c r="HT235" s="706"/>
      <c r="HU235" s="706"/>
      <c r="HV235" s="706"/>
      <c r="HW235" s="706"/>
      <c r="HX235" s="706"/>
      <c r="HY235" s="706"/>
      <c r="HZ235" s="706"/>
      <c r="IA235" s="706"/>
      <c r="IB235" s="706"/>
      <c r="IC235" s="706"/>
      <c r="ID235" s="706"/>
      <c r="IE235" s="706"/>
      <c r="IF235" s="706"/>
      <c r="IG235" s="706"/>
      <c r="IH235" s="706"/>
      <c r="II235" s="706"/>
      <c r="IJ235" s="706"/>
      <c r="IK235" s="706"/>
      <c r="IL235" s="706"/>
      <c r="IM235" s="706"/>
      <c r="IN235" s="706"/>
      <c r="IO235" s="706"/>
      <c r="IP235" s="706"/>
      <c r="IQ235" s="706"/>
      <c r="IR235" s="706"/>
      <c r="IS235" s="706"/>
      <c r="IT235" s="706"/>
      <c r="IU235" s="706"/>
      <c r="IV235" s="706"/>
      <c r="IW235" s="706"/>
      <c r="JA235" s="704"/>
      <c r="JB235" s="704"/>
      <c r="JC235" s="704"/>
      <c r="JD235" s="704"/>
      <c r="JE235" s="704"/>
      <c r="JF235" s="704"/>
      <c r="JG235" s="704"/>
      <c r="JH235" s="704"/>
    </row>
    <row r="236" spans="1:274" s="878" customFormat="1" ht="23.1" customHeight="1" x14ac:dyDescent="0.25">
      <c r="A236" s="691">
        <v>118</v>
      </c>
      <c r="B236" s="693" t="s">
        <v>111</v>
      </c>
      <c r="C236" s="696">
        <v>239</v>
      </c>
      <c r="D236" s="697">
        <v>544</v>
      </c>
      <c r="E236" s="707">
        <v>1</v>
      </c>
      <c r="F236" s="699" t="s">
        <v>1125</v>
      </c>
      <c r="G236" s="699" t="s">
        <v>1631</v>
      </c>
      <c r="H236" s="767" t="s">
        <v>1112</v>
      </c>
      <c r="I236" s="752" t="s">
        <v>1113</v>
      </c>
      <c r="J236" s="753" t="s">
        <v>1628</v>
      </c>
      <c r="K236" s="761" t="s">
        <v>1115</v>
      </c>
      <c r="L236" s="761" t="s">
        <v>1124</v>
      </c>
      <c r="M236" s="753" t="s">
        <v>1629</v>
      </c>
      <c r="N236" s="753" t="s">
        <v>1629</v>
      </c>
      <c r="O236" s="753" t="s">
        <v>1629</v>
      </c>
      <c r="P236" s="753" t="s">
        <v>1630</v>
      </c>
      <c r="Q236" s="753" t="s">
        <v>1120</v>
      </c>
      <c r="R236" s="753" t="s">
        <v>1120</v>
      </c>
      <c r="S236" s="755">
        <v>1</v>
      </c>
      <c r="T236" s="763">
        <v>1.4</v>
      </c>
      <c r="U236" s="771">
        <v>41091</v>
      </c>
      <c r="V236" s="772">
        <v>41426</v>
      </c>
      <c r="W236" s="701">
        <v>7</v>
      </c>
      <c r="X236" s="875"/>
      <c r="Y236" s="876">
        <v>150000</v>
      </c>
      <c r="Z236" s="875">
        <f t="shared" si="12"/>
        <v>150000</v>
      </c>
      <c r="AA236" s="691"/>
      <c r="AB236" s="691"/>
      <c r="AC236" s="691">
        <v>75000</v>
      </c>
      <c r="AD236" s="691">
        <v>75000</v>
      </c>
      <c r="AE236" s="691"/>
      <c r="AF236" s="691"/>
      <c r="AG236" s="691"/>
      <c r="AH236" s="691"/>
      <c r="AI236" s="691"/>
      <c r="AJ236" s="691"/>
      <c r="AK236" s="691"/>
      <c r="AL236" s="691"/>
      <c r="AM236" s="868">
        <f t="shared" si="13"/>
        <v>150000</v>
      </c>
      <c r="AN236" s="868">
        <f t="shared" si="14"/>
        <v>0</v>
      </c>
      <c r="AO236" s="691"/>
      <c r="AP236" s="868"/>
      <c r="AQ236" s="706"/>
      <c r="AR236" s="704"/>
      <c r="AS236" s="704"/>
      <c r="AT236" s="704"/>
      <c r="AU236" s="704"/>
      <c r="AV236" s="704"/>
      <c r="AW236" s="704"/>
      <c r="AX236" s="704"/>
      <c r="AY236" s="704"/>
      <c r="AZ236" s="704"/>
      <c r="BA236" s="704"/>
      <c r="BB236" s="704"/>
      <c r="BC236" s="704"/>
      <c r="BD236" s="704"/>
      <c r="BE236" s="704"/>
      <c r="BF236" s="704"/>
      <c r="BG236" s="704"/>
      <c r="BH236" s="704"/>
      <c r="BI236" s="704"/>
      <c r="BJ236" s="704"/>
      <c r="BK236" s="704"/>
      <c r="BL236" s="704"/>
      <c r="BM236" s="704"/>
      <c r="BN236" s="704"/>
      <c r="BO236" s="704"/>
      <c r="BP236" s="704"/>
      <c r="BQ236" s="704"/>
      <c r="BR236" s="704"/>
      <c r="BS236" s="704"/>
      <c r="BT236" s="704"/>
      <c r="BU236" s="704"/>
      <c r="BV236" s="704"/>
      <c r="BW236" s="704"/>
      <c r="BX236" s="704"/>
      <c r="BY236" s="704"/>
      <c r="BZ236" s="704"/>
      <c r="CA236" s="704"/>
      <c r="CB236" s="704"/>
      <c r="CC236" s="704"/>
      <c r="CD236" s="704"/>
      <c r="CE236" s="704"/>
      <c r="CF236" s="704"/>
      <c r="CG236" s="704"/>
      <c r="CH236" s="704"/>
      <c r="CI236" s="704"/>
      <c r="CJ236" s="704"/>
      <c r="CK236" s="704"/>
      <c r="CL236" s="704"/>
      <c r="CM236" s="704"/>
      <c r="CN236" s="704"/>
      <c r="CO236" s="704"/>
      <c r="CP236" s="704"/>
      <c r="CQ236" s="704"/>
      <c r="CR236" s="704"/>
      <c r="CS236" s="704"/>
      <c r="CT236" s="704"/>
      <c r="CU236" s="704"/>
      <c r="CV236" s="704"/>
      <c r="CW236" s="704"/>
      <c r="CX236" s="704"/>
      <c r="CY236" s="704"/>
      <c r="CZ236" s="704"/>
      <c r="DA236" s="704"/>
      <c r="DB236" s="704"/>
      <c r="DC236" s="704"/>
      <c r="DD236" s="704"/>
      <c r="DE236" s="704"/>
      <c r="DF236" s="704"/>
      <c r="DG236" s="704"/>
      <c r="DH236" s="704"/>
      <c r="DI236" s="704"/>
      <c r="DJ236" s="704"/>
      <c r="DK236" s="704"/>
      <c r="DL236" s="704"/>
      <c r="DM236" s="704"/>
      <c r="DN236" s="704"/>
      <c r="DO236" s="704"/>
      <c r="DP236" s="704"/>
      <c r="DQ236" s="704"/>
      <c r="DR236" s="704"/>
      <c r="DS236" s="704"/>
      <c r="DT236" s="704"/>
      <c r="DU236" s="704"/>
      <c r="DV236" s="704"/>
      <c r="DW236" s="704"/>
      <c r="DX236" s="704"/>
      <c r="DY236" s="704"/>
      <c r="DZ236" s="704"/>
      <c r="EA236" s="704"/>
      <c r="EB236" s="704"/>
      <c r="EC236" s="704"/>
      <c r="ED236" s="704"/>
      <c r="EE236" s="704"/>
      <c r="EF236" s="704"/>
      <c r="EG236" s="704"/>
      <c r="EH236" s="704"/>
      <c r="EI236" s="704"/>
      <c r="EJ236" s="704"/>
      <c r="EK236" s="704"/>
      <c r="EL236" s="704"/>
      <c r="EM236" s="704"/>
      <c r="EN236" s="704"/>
      <c r="EO236" s="704"/>
      <c r="EP236" s="704"/>
      <c r="EQ236" s="704"/>
      <c r="ER236" s="704"/>
      <c r="ES236" s="704"/>
      <c r="ET236" s="704"/>
      <c r="EU236" s="704"/>
      <c r="EV236" s="706"/>
      <c r="EW236" s="706"/>
      <c r="EX236" s="706"/>
      <c r="EY236" s="706"/>
      <c r="EZ236" s="706"/>
      <c r="FA236" s="706"/>
      <c r="FB236" s="706"/>
      <c r="FC236" s="706"/>
      <c r="FD236" s="706"/>
      <c r="FE236" s="706"/>
      <c r="FF236" s="706"/>
      <c r="FG236" s="706"/>
      <c r="FH236" s="706"/>
      <c r="FI236" s="704"/>
      <c r="FJ236" s="704"/>
      <c r="FK236" s="704"/>
      <c r="FL236" s="704"/>
      <c r="FM236" s="704"/>
      <c r="FN236" s="704"/>
      <c r="FO236" s="704"/>
      <c r="FP236" s="704"/>
      <c r="FQ236" s="704"/>
      <c r="FR236" s="704"/>
      <c r="FS236" s="704"/>
      <c r="FT236" s="704"/>
      <c r="FU236" s="704"/>
      <c r="FV236" s="704"/>
      <c r="FW236" s="704"/>
      <c r="FX236" s="704"/>
      <c r="FY236" s="704"/>
      <c r="FZ236" s="704"/>
      <c r="GA236" s="704"/>
      <c r="GB236" s="704"/>
      <c r="GC236" s="704"/>
      <c r="GD236" s="704"/>
      <c r="GE236" s="704"/>
      <c r="GF236" s="704"/>
      <c r="GG236" s="704"/>
      <c r="GH236" s="704"/>
      <c r="GI236" s="704"/>
      <c r="GJ236" s="704"/>
      <c r="GK236" s="704"/>
      <c r="GL236" s="704"/>
      <c r="GM236" s="704"/>
      <c r="GN236" s="704"/>
      <c r="GO236" s="704"/>
      <c r="IX236" s="706"/>
      <c r="IY236" s="706"/>
      <c r="IZ236" s="706"/>
      <c r="JA236" s="706"/>
      <c r="JB236" s="706"/>
      <c r="JC236" s="706"/>
      <c r="JD236" s="706"/>
      <c r="JE236" s="706"/>
      <c r="JF236" s="706"/>
      <c r="JG236" s="706"/>
      <c r="JH236" s="706"/>
      <c r="JI236" s="706"/>
    </row>
    <row r="237" spans="1:274" s="878" customFormat="1" ht="23.1" customHeight="1" x14ac:dyDescent="0.25">
      <c r="A237" s="691">
        <v>119</v>
      </c>
      <c r="B237" s="693" t="s">
        <v>1308</v>
      </c>
      <c r="C237" s="696">
        <v>240</v>
      </c>
      <c r="D237" s="697">
        <v>532</v>
      </c>
      <c r="E237" s="707">
        <v>6</v>
      </c>
      <c r="F237" s="699" t="s">
        <v>1121</v>
      </c>
      <c r="G237" s="699" t="s">
        <v>1542</v>
      </c>
      <c r="H237" s="767" t="s">
        <v>1112</v>
      </c>
      <c r="I237" s="752" t="s">
        <v>1113</v>
      </c>
      <c r="J237" s="753" t="s">
        <v>1309</v>
      </c>
      <c r="K237" s="753" t="s">
        <v>1115</v>
      </c>
      <c r="L237" s="753" t="s">
        <v>1116</v>
      </c>
      <c r="M237" s="753" t="s">
        <v>1310</v>
      </c>
      <c r="N237" s="764" t="s">
        <v>1311</v>
      </c>
      <c r="O237" s="764" t="s">
        <v>1311</v>
      </c>
      <c r="P237" s="866" t="s">
        <v>1543</v>
      </c>
      <c r="Q237" s="753" t="s">
        <v>1120</v>
      </c>
      <c r="R237" s="753" t="s">
        <v>1120</v>
      </c>
      <c r="S237" s="755">
        <v>5</v>
      </c>
      <c r="T237" s="778">
        <v>5.0999999999999996</v>
      </c>
      <c r="U237" s="772">
        <v>41275</v>
      </c>
      <c r="V237" s="771">
        <v>41426</v>
      </c>
      <c r="W237" s="701">
        <v>25</v>
      </c>
      <c r="X237" s="875">
        <f>3000000-1000000</f>
        <v>2000000</v>
      </c>
      <c r="Y237" s="876">
        <v>1901600</v>
      </c>
      <c r="Z237" s="875">
        <f t="shared" si="12"/>
        <v>3901600</v>
      </c>
      <c r="AA237" s="691"/>
      <c r="AB237" s="691">
        <v>390000</v>
      </c>
      <c r="AC237" s="691">
        <v>390000</v>
      </c>
      <c r="AD237" s="691">
        <v>390000</v>
      </c>
      <c r="AE237" s="691">
        <v>390000</v>
      </c>
      <c r="AF237" s="691">
        <v>390000</v>
      </c>
      <c r="AG237" s="691">
        <v>390000</v>
      </c>
      <c r="AH237" s="691">
        <v>390000</v>
      </c>
      <c r="AI237" s="691">
        <v>390000</v>
      </c>
      <c r="AJ237" s="691">
        <v>390000</v>
      </c>
      <c r="AK237" s="691">
        <v>391600</v>
      </c>
      <c r="AL237" s="691"/>
      <c r="AM237" s="868">
        <f t="shared" si="13"/>
        <v>3901600</v>
      </c>
      <c r="AN237" s="868">
        <f t="shared" si="14"/>
        <v>0</v>
      </c>
      <c r="AO237" s="691"/>
      <c r="AP237" s="868"/>
      <c r="AQ237" s="706"/>
      <c r="AR237" s="704"/>
      <c r="AS237" s="704"/>
      <c r="AT237" s="704"/>
      <c r="AU237" s="704"/>
      <c r="AV237" s="704"/>
      <c r="AW237" s="704"/>
      <c r="AX237" s="704"/>
      <c r="AY237" s="704"/>
      <c r="AZ237" s="704"/>
      <c r="BA237" s="704"/>
      <c r="BB237" s="704"/>
      <c r="BC237" s="704"/>
      <c r="BD237" s="704"/>
      <c r="BE237" s="704"/>
      <c r="BF237" s="704"/>
      <c r="BG237" s="704"/>
      <c r="BH237" s="704"/>
      <c r="BI237" s="704"/>
      <c r="BJ237" s="704"/>
      <c r="BK237" s="704"/>
      <c r="BL237" s="704"/>
      <c r="BM237" s="704"/>
      <c r="BN237" s="704"/>
      <c r="BO237" s="704"/>
      <c r="BP237" s="704"/>
      <c r="BQ237" s="704"/>
      <c r="BR237" s="704"/>
      <c r="BS237" s="704"/>
      <c r="BT237" s="704"/>
      <c r="BU237" s="704"/>
      <c r="BV237" s="704"/>
      <c r="BW237" s="704"/>
      <c r="BX237" s="704"/>
      <c r="BY237" s="704"/>
      <c r="BZ237" s="704"/>
      <c r="CA237" s="704"/>
      <c r="CB237" s="704"/>
      <c r="CC237" s="704"/>
      <c r="CD237" s="704"/>
      <c r="CE237" s="704"/>
      <c r="CF237" s="704"/>
      <c r="CG237" s="704"/>
      <c r="CH237" s="704"/>
      <c r="CI237" s="704"/>
      <c r="CJ237" s="704"/>
      <c r="CK237" s="704"/>
      <c r="CL237" s="704"/>
      <c r="CM237" s="704"/>
      <c r="CN237" s="704"/>
      <c r="CO237" s="704"/>
      <c r="CP237" s="704"/>
      <c r="CQ237" s="704"/>
      <c r="CR237" s="704"/>
      <c r="CS237" s="704"/>
      <c r="CT237" s="704"/>
      <c r="CU237" s="704"/>
      <c r="CV237" s="704"/>
      <c r="CW237" s="704"/>
      <c r="CX237" s="704"/>
      <c r="CY237" s="704"/>
      <c r="CZ237" s="704"/>
      <c r="DA237" s="704"/>
      <c r="DB237" s="704"/>
      <c r="DC237" s="704"/>
      <c r="DD237" s="704"/>
      <c r="DE237" s="704"/>
      <c r="DF237" s="704"/>
      <c r="DG237" s="704"/>
      <c r="DH237" s="704"/>
      <c r="DI237" s="704"/>
      <c r="DJ237" s="704"/>
      <c r="DK237" s="704"/>
      <c r="DL237" s="704"/>
      <c r="DM237" s="704"/>
      <c r="DN237" s="704"/>
      <c r="DO237" s="704"/>
      <c r="DP237" s="704"/>
      <c r="DQ237" s="704"/>
      <c r="DR237" s="704"/>
      <c r="DS237" s="704"/>
      <c r="DT237" s="704"/>
      <c r="DU237" s="704"/>
      <c r="DV237" s="704"/>
      <c r="DW237" s="704"/>
      <c r="DX237" s="704"/>
      <c r="DY237" s="704"/>
      <c r="DZ237" s="704"/>
      <c r="EA237" s="704"/>
      <c r="EB237" s="704"/>
      <c r="EC237" s="704"/>
      <c r="ED237" s="704"/>
      <c r="EE237" s="704"/>
      <c r="EF237" s="704"/>
      <c r="EG237" s="704"/>
      <c r="EH237" s="704"/>
      <c r="EI237" s="704"/>
      <c r="EJ237" s="704"/>
      <c r="EK237" s="704"/>
      <c r="EL237" s="704"/>
      <c r="EM237" s="704"/>
      <c r="EN237" s="704"/>
      <c r="EO237" s="704"/>
      <c r="EP237" s="704"/>
      <c r="EQ237" s="704"/>
      <c r="ER237" s="704"/>
      <c r="ES237" s="704"/>
      <c r="ET237" s="704"/>
      <c r="EU237" s="704"/>
      <c r="EV237" s="704"/>
      <c r="EW237" s="704"/>
      <c r="EX237" s="704"/>
      <c r="EY237" s="704"/>
      <c r="EZ237" s="704"/>
      <c r="FA237" s="704"/>
      <c r="FB237" s="704"/>
      <c r="FC237" s="704"/>
      <c r="FD237" s="704"/>
      <c r="FE237" s="704"/>
      <c r="FF237" s="704"/>
      <c r="FG237" s="704"/>
      <c r="FH237" s="706"/>
      <c r="FI237" s="704"/>
      <c r="FJ237" s="704"/>
      <c r="FK237" s="704"/>
      <c r="FL237" s="704"/>
      <c r="FM237" s="704"/>
      <c r="FN237" s="704"/>
      <c r="FO237" s="704"/>
      <c r="FP237" s="704"/>
      <c r="FQ237" s="704"/>
      <c r="FR237" s="704"/>
      <c r="FS237" s="704"/>
      <c r="FT237" s="704"/>
      <c r="FU237" s="704"/>
      <c r="FV237" s="704"/>
      <c r="FW237" s="704"/>
      <c r="FX237" s="704"/>
      <c r="FY237" s="704"/>
      <c r="FZ237" s="704"/>
      <c r="GA237" s="704"/>
      <c r="GB237" s="704"/>
      <c r="GC237" s="704"/>
      <c r="GD237" s="704"/>
      <c r="GE237" s="704"/>
      <c r="GF237" s="704"/>
      <c r="GG237" s="704"/>
      <c r="GH237" s="704"/>
      <c r="GI237" s="704"/>
      <c r="GJ237" s="704"/>
      <c r="GK237" s="704"/>
      <c r="GL237" s="704"/>
      <c r="GM237" s="704"/>
      <c r="GN237" s="706"/>
      <c r="GO237" s="704"/>
      <c r="HO237" s="706"/>
      <c r="HP237" s="706"/>
      <c r="HQ237" s="706"/>
      <c r="HR237" s="706"/>
      <c r="HS237" s="706"/>
      <c r="HT237" s="706"/>
      <c r="HU237" s="706"/>
      <c r="HV237" s="706"/>
      <c r="HW237" s="706"/>
      <c r="HX237" s="706"/>
      <c r="HY237" s="706"/>
      <c r="HZ237" s="706"/>
      <c r="IA237" s="706"/>
      <c r="IB237" s="706"/>
      <c r="IC237" s="706"/>
      <c r="ID237" s="706"/>
      <c r="IE237" s="706"/>
      <c r="IF237" s="706"/>
      <c r="IG237" s="706"/>
      <c r="IH237" s="706"/>
      <c r="II237" s="706"/>
      <c r="IJ237" s="706"/>
      <c r="IK237" s="706"/>
      <c r="IL237" s="706"/>
      <c r="IM237" s="706"/>
      <c r="IN237" s="706"/>
      <c r="IO237" s="706"/>
      <c r="IP237" s="706"/>
      <c r="IQ237" s="706"/>
      <c r="IR237" s="706"/>
      <c r="IS237" s="706"/>
      <c r="IT237" s="706"/>
      <c r="IU237" s="706"/>
      <c r="IV237" s="706"/>
      <c r="IW237" s="706"/>
      <c r="JA237" s="706"/>
      <c r="JB237" s="706"/>
      <c r="JC237" s="706"/>
      <c r="JD237" s="706"/>
      <c r="JE237" s="706"/>
      <c r="JF237" s="706"/>
      <c r="JG237" s="706"/>
      <c r="JH237" s="706"/>
      <c r="JI237" s="706"/>
    </row>
    <row r="238" spans="1:274" s="878" customFormat="1" ht="23.1" customHeight="1" x14ac:dyDescent="0.25">
      <c r="A238" s="691">
        <v>121</v>
      </c>
      <c r="B238" s="693" t="s">
        <v>1308</v>
      </c>
      <c r="C238" s="696">
        <v>240</v>
      </c>
      <c r="D238" s="697">
        <v>544</v>
      </c>
      <c r="E238" s="707">
        <v>3</v>
      </c>
      <c r="F238" s="699" t="s">
        <v>1125</v>
      </c>
      <c r="G238" s="699" t="s">
        <v>1544</v>
      </c>
      <c r="H238" s="767" t="s">
        <v>1112</v>
      </c>
      <c r="I238" s="752" t="s">
        <v>1113</v>
      </c>
      <c r="J238" s="764" t="s">
        <v>1309</v>
      </c>
      <c r="K238" s="753" t="s">
        <v>1151</v>
      </c>
      <c r="L238" s="753" t="s">
        <v>1124</v>
      </c>
      <c r="M238" s="753" t="s">
        <v>1310</v>
      </c>
      <c r="N238" s="753" t="s">
        <v>1539</v>
      </c>
      <c r="O238" s="753" t="s">
        <v>1539</v>
      </c>
      <c r="P238" s="753" t="s">
        <v>1545</v>
      </c>
      <c r="Q238" s="753" t="s">
        <v>1120</v>
      </c>
      <c r="R238" s="753" t="s">
        <v>1120</v>
      </c>
      <c r="S238" s="755">
        <v>5</v>
      </c>
      <c r="T238" s="778">
        <v>5.0999999999999996</v>
      </c>
      <c r="U238" s="772">
        <v>41091</v>
      </c>
      <c r="V238" s="771">
        <v>41426</v>
      </c>
      <c r="W238" s="874">
        <v>7</v>
      </c>
      <c r="X238" s="875"/>
      <c r="Y238" s="876">
        <v>32200</v>
      </c>
      <c r="Z238" s="875">
        <f t="shared" si="12"/>
        <v>32200</v>
      </c>
      <c r="AA238" s="691"/>
      <c r="AB238" s="691">
        <v>5000</v>
      </c>
      <c r="AC238" s="691">
        <v>5000</v>
      </c>
      <c r="AD238" s="691">
        <v>10000</v>
      </c>
      <c r="AE238" s="691">
        <v>12200</v>
      </c>
      <c r="AF238" s="691"/>
      <c r="AG238" s="691"/>
      <c r="AH238" s="691"/>
      <c r="AI238" s="691"/>
      <c r="AJ238" s="691"/>
      <c r="AK238" s="691"/>
      <c r="AL238" s="691"/>
      <c r="AM238" s="868">
        <f t="shared" si="13"/>
        <v>32200</v>
      </c>
      <c r="AN238" s="868">
        <f t="shared" si="14"/>
        <v>0</v>
      </c>
      <c r="AO238" s="691"/>
      <c r="AP238" s="868"/>
      <c r="AQ238" s="706"/>
      <c r="AR238" s="704"/>
      <c r="AS238" s="704"/>
      <c r="AT238" s="704"/>
      <c r="AU238" s="704"/>
      <c r="AV238" s="704"/>
      <c r="AW238" s="704"/>
      <c r="AX238" s="704"/>
      <c r="AY238" s="704"/>
      <c r="AZ238" s="704"/>
      <c r="BA238" s="704"/>
      <c r="BB238" s="704"/>
      <c r="BC238" s="704"/>
      <c r="BD238" s="704"/>
      <c r="BE238" s="704"/>
      <c r="BF238" s="704"/>
      <c r="BG238" s="704"/>
      <c r="BH238" s="704"/>
      <c r="BI238" s="704"/>
      <c r="BJ238" s="704"/>
      <c r="BK238" s="704"/>
      <c r="BL238" s="704"/>
      <c r="BM238" s="704"/>
      <c r="BN238" s="704"/>
      <c r="BO238" s="704"/>
      <c r="BP238" s="704"/>
      <c r="BQ238" s="704"/>
      <c r="BR238" s="704"/>
      <c r="BS238" s="704"/>
      <c r="BT238" s="704"/>
      <c r="BU238" s="704"/>
      <c r="BV238" s="704"/>
      <c r="BW238" s="704"/>
      <c r="BX238" s="704"/>
      <c r="BY238" s="704"/>
      <c r="BZ238" s="704"/>
      <c r="CA238" s="704"/>
      <c r="CB238" s="704"/>
      <c r="CC238" s="704"/>
      <c r="CD238" s="704"/>
      <c r="CE238" s="704"/>
      <c r="CF238" s="704"/>
      <c r="CG238" s="704"/>
      <c r="CH238" s="704"/>
      <c r="CI238" s="704"/>
      <c r="CJ238" s="704"/>
      <c r="CK238" s="704"/>
      <c r="CL238" s="704"/>
      <c r="CM238" s="704"/>
      <c r="CN238" s="704"/>
      <c r="CO238" s="704"/>
      <c r="CP238" s="704"/>
      <c r="CQ238" s="704"/>
      <c r="CR238" s="704"/>
      <c r="CS238" s="704"/>
      <c r="CT238" s="704"/>
      <c r="CU238" s="704"/>
      <c r="CV238" s="704"/>
      <c r="CW238" s="704"/>
      <c r="CX238" s="704"/>
      <c r="CY238" s="704"/>
      <c r="CZ238" s="704"/>
      <c r="DA238" s="704"/>
      <c r="DB238" s="704"/>
      <c r="DC238" s="704"/>
      <c r="DD238" s="704"/>
      <c r="DE238" s="704"/>
      <c r="DF238" s="704"/>
      <c r="DG238" s="704"/>
      <c r="DH238" s="704"/>
      <c r="DI238" s="704"/>
      <c r="DJ238" s="704"/>
      <c r="DK238" s="704"/>
      <c r="DL238" s="704"/>
      <c r="DM238" s="704"/>
      <c r="DN238" s="704"/>
      <c r="DO238" s="704"/>
      <c r="DP238" s="704"/>
      <c r="DQ238" s="704"/>
      <c r="DR238" s="704"/>
      <c r="DS238" s="704"/>
      <c r="DT238" s="704"/>
      <c r="DU238" s="704"/>
      <c r="DV238" s="704"/>
      <c r="DW238" s="704"/>
      <c r="DX238" s="704"/>
      <c r="DY238" s="704"/>
      <c r="DZ238" s="704"/>
      <c r="EA238" s="704"/>
      <c r="EB238" s="704"/>
      <c r="EC238" s="704"/>
      <c r="ED238" s="704"/>
      <c r="EE238" s="704"/>
      <c r="EF238" s="704"/>
      <c r="EG238" s="704"/>
      <c r="EH238" s="704"/>
      <c r="EI238" s="704"/>
      <c r="EJ238" s="704"/>
      <c r="EK238" s="704"/>
      <c r="EL238" s="704"/>
      <c r="EM238" s="704"/>
      <c r="EN238" s="704"/>
      <c r="EO238" s="704"/>
      <c r="EP238" s="704"/>
      <c r="EQ238" s="704"/>
      <c r="ER238" s="704"/>
      <c r="ES238" s="704"/>
      <c r="ET238" s="704"/>
      <c r="EU238" s="704"/>
      <c r="EV238" s="706"/>
      <c r="EW238" s="706"/>
      <c r="EX238" s="706"/>
      <c r="EY238" s="706"/>
      <c r="EZ238" s="706"/>
      <c r="FA238" s="706"/>
      <c r="FB238" s="706"/>
      <c r="FC238" s="706"/>
      <c r="FD238" s="706"/>
      <c r="FE238" s="706"/>
      <c r="FF238" s="706"/>
      <c r="FG238" s="706"/>
      <c r="FH238" s="706"/>
      <c r="FI238" s="704"/>
      <c r="FJ238" s="704"/>
      <c r="FK238" s="706"/>
      <c r="FL238" s="706"/>
      <c r="FM238" s="706"/>
      <c r="FN238" s="706"/>
      <c r="FO238" s="706"/>
      <c r="FP238" s="706"/>
      <c r="FQ238" s="706"/>
      <c r="FR238" s="706"/>
      <c r="FS238" s="706"/>
      <c r="FT238" s="706"/>
      <c r="FU238" s="706"/>
      <c r="FV238" s="706"/>
      <c r="FW238" s="706"/>
      <c r="FX238" s="706"/>
      <c r="FY238" s="706"/>
      <c r="FZ238" s="706"/>
      <c r="GA238" s="706"/>
      <c r="GB238" s="706"/>
      <c r="GC238" s="706"/>
      <c r="GD238" s="706"/>
      <c r="GE238" s="706"/>
      <c r="GF238" s="706"/>
      <c r="GG238" s="706"/>
      <c r="GH238" s="706"/>
      <c r="GI238" s="706"/>
      <c r="GJ238" s="706"/>
      <c r="GK238" s="706"/>
      <c r="GL238" s="706"/>
      <c r="GM238" s="706"/>
      <c r="GN238" s="704"/>
      <c r="GO238" s="704"/>
    </row>
    <row r="239" spans="1:274" s="878" customFormat="1" ht="23.1" customHeight="1" x14ac:dyDescent="0.25">
      <c r="A239" s="691">
        <v>122</v>
      </c>
      <c r="B239" s="693" t="s">
        <v>1308</v>
      </c>
      <c r="C239" s="696">
        <v>240</v>
      </c>
      <c r="D239" s="697">
        <v>544</v>
      </c>
      <c r="E239" s="707">
        <v>4</v>
      </c>
      <c r="F239" s="699" t="s">
        <v>1125</v>
      </c>
      <c r="G239" s="699" t="s">
        <v>1546</v>
      </c>
      <c r="H239" s="767" t="s">
        <v>1112</v>
      </c>
      <c r="I239" s="752" t="s">
        <v>1113</v>
      </c>
      <c r="J239" s="764" t="s">
        <v>1309</v>
      </c>
      <c r="K239" s="753" t="s">
        <v>1151</v>
      </c>
      <c r="L239" s="753" t="s">
        <v>1124</v>
      </c>
      <c r="M239" s="753" t="s">
        <v>1310</v>
      </c>
      <c r="N239" s="777" t="s">
        <v>1311</v>
      </c>
      <c r="O239" s="753" t="s">
        <v>1311</v>
      </c>
      <c r="P239" s="753" t="s">
        <v>1547</v>
      </c>
      <c r="Q239" s="753" t="s">
        <v>1120</v>
      </c>
      <c r="R239" s="753" t="s">
        <v>1120</v>
      </c>
      <c r="S239" s="755">
        <v>5</v>
      </c>
      <c r="T239" s="778">
        <v>5.0999999999999996</v>
      </c>
      <c r="U239" s="772">
        <v>41091</v>
      </c>
      <c r="V239" s="771">
        <v>41426</v>
      </c>
      <c r="W239" s="874">
        <v>7</v>
      </c>
      <c r="X239" s="875"/>
      <c r="Y239" s="876">
        <f>67600+17100-25000-32000</f>
        <v>27700</v>
      </c>
      <c r="Z239" s="875">
        <f t="shared" si="12"/>
        <v>27700</v>
      </c>
      <c r="AA239" s="691"/>
      <c r="AB239" s="691">
        <v>5000</v>
      </c>
      <c r="AC239" s="691">
        <v>5000</v>
      </c>
      <c r="AD239" s="691">
        <v>10000</v>
      </c>
      <c r="AE239" s="691">
        <v>7700</v>
      </c>
      <c r="AF239" s="691"/>
      <c r="AG239" s="691"/>
      <c r="AH239" s="691"/>
      <c r="AI239" s="691"/>
      <c r="AJ239" s="691"/>
      <c r="AK239" s="691"/>
      <c r="AL239" s="691"/>
      <c r="AM239" s="868">
        <f t="shared" si="13"/>
        <v>27700</v>
      </c>
      <c r="AN239" s="868">
        <f t="shared" si="14"/>
        <v>0</v>
      </c>
      <c r="AO239" s="691"/>
      <c r="AP239" s="868"/>
      <c r="AQ239" s="706"/>
      <c r="AR239" s="704"/>
      <c r="AS239" s="704"/>
      <c r="AT239" s="704"/>
      <c r="AU239" s="704"/>
      <c r="AV239" s="704"/>
      <c r="AW239" s="704"/>
      <c r="AX239" s="704"/>
      <c r="AY239" s="704"/>
      <c r="AZ239" s="704"/>
      <c r="BA239" s="704"/>
      <c r="BB239" s="704"/>
      <c r="BC239" s="704"/>
      <c r="BD239" s="704"/>
      <c r="BE239" s="704"/>
      <c r="BF239" s="704"/>
      <c r="BG239" s="704"/>
      <c r="BH239" s="704"/>
      <c r="BI239" s="704"/>
      <c r="BJ239" s="704"/>
      <c r="BK239" s="704"/>
      <c r="BL239" s="704"/>
      <c r="BM239" s="704"/>
      <c r="BN239" s="704"/>
      <c r="BO239" s="704"/>
      <c r="BP239" s="704"/>
      <c r="BQ239" s="704"/>
      <c r="BR239" s="704"/>
      <c r="BS239" s="704"/>
      <c r="BT239" s="704"/>
      <c r="BU239" s="704"/>
      <c r="BV239" s="704"/>
      <c r="BW239" s="704"/>
      <c r="BX239" s="704"/>
      <c r="BY239" s="704"/>
      <c r="BZ239" s="704"/>
      <c r="CA239" s="704"/>
      <c r="CB239" s="704"/>
      <c r="CC239" s="704"/>
      <c r="CD239" s="704"/>
      <c r="CE239" s="704"/>
      <c r="CF239" s="704"/>
      <c r="CG239" s="704"/>
      <c r="CH239" s="704"/>
      <c r="CI239" s="704"/>
      <c r="CJ239" s="704"/>
      <c r="CK239" s="704"/>
      <c r="CL239" s="704"/>
      <c r="CM239" s="704"/>
      <c r="CN239" s="704"/>
      <c r="CO239" s="704"/>
      <c r="CP239" s="704"/>
      <c r="CQ239" s="704"/>
      <c r="CR239" s="704"/>
      <c r="CS239" s="704"/>
      <c r="CT239" s="704"/>
      <c r="CU239" s="704"/>
      <c r="CV239" s="704"/>
      <c r="CW239" s="704"/>
      <c r="CX239" s="704"/>
      <c r="CY239" s="704"/>
      <c r="CZ239" s="704"/>
      <c r="DA239" s="704"/>
      <c r="DB239" s="704"/>
      <c r="DC239" s="704"/>
      <c r="DD239" s="704"/>
      <c r="DE239" s="704"/>
      <c r="DF239" s="704"/>
      <c r="DG239" s="704"/>
      <c r="DH239" s="704"/>
      <c r="DI239" s="704"/>
      <c r="DJ239" s="704"/>
      <c r="DK239" s="704"/>
      <c r="DL239" s="704"/>
      <c r="DM239" s="704"/>
      <c r="DN239" s="704"/>
      <c r="DO239" s="704"/>
      <c r="DP239" s="704"/>
      <c r="DQ239" s="704"/>
      <c r="DR239" s="704"/>
      <c r="DS239" s="704"/>
      <c r="DT239" s="704"/>
      <c r="DU239" s="704"/>
      <c r="DV239" s="704"/>
      <c r="DW239" s="704"/>
      <c r="DX239" s="704"/>
      <c r="DY239" s="704"/>
      <c r="DZ239" s="704"/>
      <c r="EA239" s="704"/>
      <c r="EB239" s="704"/>
      <c r="EC239" s="704"/>
      <c r="ED239" s="704"/>
      <c r="EE239" s="704"/>
      <c r="EF239" s="704"/>
      <c r="EG239" s="704"/>
      <c r="EH239" s="704"/>
      <c r="EI239" s="704"/>
      <c r="EJ239" s="704"/>
      <c r="EK239" s="704"/>
      <c r="EL239" s="704"/>
      <c r="EM239" s="704"/>
      <c r="EN239" s="704"/>
      <c r="EO239" s="704"/>
      <c r="EP239" s="704"/>
      <c r="EQ239" s="704"/>
      <c r="ER239" s="704"/>
      <c r="ES239" s="704"/>
      <c r="ET239" s="704"/>
      <c r="EU239" s="704"/>
      <c r="EV239" s="706"/>
      <c r="EW239" s="706"/>
      <c r="EX239" s="706"/>
      <c r="EY239" s="706"/>
      <c r="EZ239" s="706"/>
      <c r="FA239" s="706"/>
      <c r="FB239" s="706"/>
      <c r="FC239" s="706"/>
      <c r="FD239" s="706"/>
      <c r="FE239" s="706"/>
      <c r="FF239" s="706"/>
      <c r="FG239" s="706"/>
      <c r="FH239" s="706"/>
      <c r="FI239" s="704"/>
      <c r="FJ239" s="704"/>
      <c r="FK239" s="706"/>
      <c r="FL239" s="706"/>
      <c r="FM239" s="706"/>
      <c r="FN239" s="706"/>
      <c r="FO239" s="706"/>
      <c r="FP239" s="706"/>
      <c r="FQ239" s="706"/>
      <c r="FR239" s="706"/>
      <c r="FS239" s="706"/>
      <c r="FT239" s="706"/>
      <c r="FU239" s="706"/>
      <c r="FV239" s="706"/>
      <c r="FW239" s="706"/>
      <c r="FX239" s="706"/>
      <c r="FY239" s="706"/>
      <c r="FZ239" s="706"/>
      <c r="GA239" s="706"/>
      <c r="GB239" s="706"/>
      <c r="GC239" s="706"/>
      <c r="GD239" s="706"/>
      <c r="GE239" s="706"/>
      <c r="GF239" s="706"/>
      <c r="GG239" s="706"/>
      <c r="GH239" s="706"/>
      <c r="GI239" s="706"/>
      <c r="GJ239" s="706"/>
      <c r="GK239" s="706"/>
      <c r="GL239" s="706"/>
      <c r="GM239" s="706"/>
      <c r="GN239" s="704"/>
      <c r="GO239" s="704"/>
      <c r="GP239" s="928"/>
      <c r="GQ239" s="928"/>
      <c r="GR239" s="928"/>
      <c r="GS239" s="928"/>
      <c r="GT239" s="928"/>
      <c r="GU239" s="928"/>
      <c r="GV239" s="928"/>
      <c r="GW239" s="928"/>
      <c r="GX239" s="928"/>
      <c r="GY239" s="928"/>
      <c r="GZ239" s="928"/>
      <c r="HA239" s="928"/>
      <c r="HB239" s="928"/>
      <c r="HC239" s="928"/>
      <c r="HD239" s="928"/>
      <c r="HE239" s="928"/>
      <c r="HF239" s="928"/>
      <c r="HG239" s="928"/>
      <c r="HH239" s="928"/>
      <c r="HI239" s="928"/>
      <c r="HJ239" s="928"/>
      <c r="HK239" s="928"/>
      <c r="HL239" s="928"/>
      <c r="HM239" s="928"/>
      <c r="HN239" s="928"/>
      <c r="HO239" s="928"/>
      <c r="HP239" s="928"/>
      <c r="HQ239" s="928"/>
      <c r="HR239" s="928"/>
      <c r="HS239" s="928"/>
      <c r="HT239" s="928"/>
      <c r="HU239" s="928"/>
      <c r="HV239" s="928"/>
      <c r="HW239" s="928"/>
      <c r="HX239" s="928"/>
      <c r="HY239" s="928"/>
      <c r="HZ239" s="928"/>
      <c r="IA239" s="928"/>
      <c r="IB239" s="928"/>
      <c r="IC239" s="928"/>
      <c r="ID239" s="928"/>
      <c r="IE239" s="928"/>
      <c r="IF239" s="928"/>
      <c r="IG239" s="928"/>
      <c r="IH239" s="928"/>
      <c r="II239" s="928"/>
      <c r="IJ239" s="928"/>
      <c r="IK239" s="928"/>
      <c r="IL239" s="928"/>
      <c r="IM239" s="928"/>
      <c r="IN239" s="928"/>
      <c r="IO239" s="928"/>
      <c r="IP239" s="928"/>
      <c r="IQ239" s="928"/>
      <c r="IR239" s="928"/>
      <c r="IS239" s="928"/>
      <c r="IT239" s="928"/>
      <c r="IU239" s="928"/>
      <c r="IV239" s="928"/>
      <c r="IW239" s="928"/>
      <c r="IX239" s="928"/>
      <c r="IY239" s="928"/>
      <c r="IZ239" s="928"/>
      <c r="JA239" s="706"/>
      <c r="JB239" s="706"/>
      <c r="JC239" s="706"/>
      <c r="JD239" s="706"/>
      <c r="JE239" s="706"/>
      <c r="JF239" s="706"/>
      <c r="JG239" s="706"/>
      <c r="JH239" s="706"/>
      <c r="JI239" s="928"/>
      <c r="JJ239" s="928"/>
      <c r="JK239" s="928"/>
      <c r="JL239" s="928"/>
      <c r="JM239" s="928"/>
      <c r="JN239" s="928"/>
    </row>
    <row r="240" spans="1:274" s="878" customFormat="1" ht="23.1" customHeight="1" x14ac:dyDescent="0.25">
      <c r="A240" s="691">
        <v>130</v>
      </c>
      <c r="B240" s="693" t="s">
        <v>1206</v>
      </c>
      <c r="C240" s="696">
        <v>242</v>
      </c>
      <c r="D240" s="697">
        <v>532</v>
      </c>
      <c r="E240" s="698">
        <v>35</v>
      </c>
      <c r="F240" s="699" t="s">
        <v>1121</v>
      </c>
      <c r="G240" s="699" t="s">
        <v>1268</v>
      </c>
      <c r="H240" s="751" t="s">
        <v>1112</v>
      </c>
      <c r="I240" s="752" t="s">
        <v>1113</v>
      </c>
      <c r="J240" s="753" t="s">
        <v>1139</v>
      </c>
      <c r="K240" s="764" t="s">
        <v>1151</v>
      </c>
      <c r="L240" s="764" t="s">
        <v>1124</v>
      </c>
      <c r="M240" s="753" t="s">
        <v>1140</v>
      </c>
      <c r="N240" s="753" t="s">
        <v>1141</v>
      </c>
      <c r="O240" s="753" t="s">
        <v>1189</v>
      </c>
      <c r="P240" s="753" t="s">
        <v>1259</v>
      </c>
      <c r="Q240" s="765" t="s">
        <v>1120</v>
      </c>
      <c r="R240" s="765" t="s">
        <v>1120</v>
      </c>
      <c r="S240" s="755">
        <v>2</v>
      </c>
      <c r="T240" s="766">
        <v>2.11</v>
      </c>
      <c r="U240" s="771">
        <v>41456</v>
      </c>
      <c r="V240" s="771">
        <v>42156</v>
      </c>
      <c r="W240" s="701">
        <v>25</v>
      </c>
      <c r="X240" s="875">
        <v>3000</v>
      </c>
      <c r="Y240" s="877"/>
      <c r="Z240" s="875">
        <f t="shared" si="12"/>
        <v>3000</v>
      </c>
      <c r="AA240" s="702"/>
      <c r="AB240" s="702"/>
      <c r="AC240" s="702"/>
      <c r="AD240" s="702"/>
      <c r="AE240" s="702">
        <v>3000</v>
      </c>
      <c r="AF240" s="702"/>
      <c r="AG240" s="702"/>
      <c r="AH240" s="702"/>
      <c r="AI240" s="717"/>
      <c r="AJ240" s="717"/>
      <c r="AK240" s="717"/>
      <c r="AL240" s="717"/>
      <c r="AM240" s="868">
        <f t="shared" si="13"/>
        <v>3000</v>
      </c>
      <c r="AN240" s="868">
        <f t="shared" si="14"/>
        <v>0</v>
      </c>
      <c r="AO240" s="760">
        <v>3200</v>
      </c>
      <c r="AP240" s="868">
        <v>3300</v>
      </c>
      <c r="AQ240" s="706"/>
      <c r="AR240" s="706"/>
      <c r="AS240" s="706"/>
      <c r="AT240" s="706"/>
      <c r="AU240" s="706"/>
      <c r="AV240" s="706"/>
      <c r="AW240" s="706"/>
      <c r="AX240" s="706"/>
      <c r="AY240" s="706"/>
      <c r="AZ240" s="706"/>
      <c r="BA240" s="706"/>
      <c r="BB240" s="706"/>
      <c r="BC240" s="706"/>
      <c r="BD240" s="706"/>
      <c r="BE240" s="706"/>
      <c r="BF240" s="706"/>
      <c r="BG240" s="706"/>
      <c r="BH240" s="706"/>
      <c r="BI240" s="706"/>
      <c r="BJ240" s="706"/>
      <c r="BK240" s="706"/>
      <c r="BL240" s="706"/>
      <c r="BM240" s="706"/>
      <c r="BN240" s="706"/>
      <c r="BO240" s="706"/>
      <c r="BP240" s="706"/>
      <c r="BQ240" s="706"/>
      <c r="BR240" s="706"/>
      <c r="BS240" s="706"/>
      <c r="BT240" s="706"/>
      <c r="BU240" s="706"/>
      <c r="BV240" s="706"/>
      <c r="BW240" s="706"/>
      <c r="BX240" s="706"/>
      <c r="BY240" s="706"/>
      <c r="BZ240" s="706"/>
      <c r="CA240" s="706"/>
      <c r="CB240" s="706"/>
      <c r="CC240" s="706"/>
      <c r="CD240" s="706"/>
      <c r="CE240" s="706"/>
      <c r="CF240" s="706"/>
      <c r="CG240" s="706"/>
      <c r="CH240" s="706"/>
      <c r="CI240" s="706"/>
      <c r="CJ240" s="706"/>
      <c r="CK240" s="706"/>
      <c r="CL240" s="706"/>
      <c r="CM240" s="706"/>
      <c r="CN240" s="706"/>
      <c r="CO240" s="706"/>
      <c r="CP240" s="706"/>
      <c r="CQ240" s="706"/>
      <c r="CR240" s="706"/>
      <c r="CS240" s="706"/>
      <c r="CT240" s="706"/>
      <c r="CU240" s="706"/>
      <c r="CV240" s="706"/>
      <c r="CW240" s="706"/>
      <c r="CX240" s="706"/>
      <c r="CY240" s="706"/>
      <c r="CZ240" s="706"/>
      <c r="DA240" s="706"/>
      <c r="DB240" s="706"/>
      <c r="DC240" s="706"/>
      <c r="DD240" s="706"/>
      <c r="DE240" s="706"/>
      <c r="DF240" s="706"/>
      <c r="DG240" s="706"/>
      <c r="DH240" s="706"/>
      <c r="DI240" s="706"/>
      <c r="DJ240" s="706"/>
      <c r="DK240" s="706"/>
      <c r="DL240" s="706"/>
      <c r="DM240" s="706"/>
      <c r="DN240" s="706"/>
      <c r="DO240" s="706"/>
      <c r="DP240" s="706"/>
      <c r="DQ240" s="706"/>
      <c r="DR240" s="706"/>
      <c r="DS240" s="706"/>
      <c r="DT240" s="706"/>
      <c r="DU240" s="706"/>
      <c r="DV240" s="706"/>
      <c r="DW240" s="706"/>
      <c r="DX240" s="706"/>
      <c r="DY240" s="706"/>
      <c r="DZ240" s="706"/>
      <c r="EA240" s="706"/>
      <c r="EB240" s="706"/>
      <c r="EC240" s="706"/>
      <c r="ED240" s="706"/>
      <c r="EE240" s="706"/>
      <c r="EF240" s="706"/>
      <c r="EG240" s="706"/>
      <c r="EH240" s="706"/>
      <c r="EI240" s="706"/>
      <c r="EJ240" s="706"/>
      <c r="EK240" s="706"/>
      <c r="EL240" s="706"/>
      <c r="EM240" s="706"/>
      <c r="EN240" s="706"/>
      <c r="EO240" s="706"/>
      <c r="EP240" s="706"/>
      <c r="EQ240" s="706"/>
      <c r="ER240" s="706"/>
      <c r="ES240" s="706"/>
      <c r="ET240" s="706"/>
      <c r="EU240" s="706"/>
      <c r="EV240" s="704"/>
      <c r="EW240" s="704"/>
      <c r="EX240" s="704"/>
      <c r="EY240" s="704"/>
      <c r="EZ240" s="704"/>
      <c r="FA240" s="704"/>
      <c r="FB240" s="704"/>
      <c r="FC240" s="704"/>
      <c r="FD240" s="704"/>
      <c r="FE240" s="704"/>
      <c r="FF240" s="704"/>
      <c r="FG240" s="704"/>
      <c r="FH240" s="704"/>
      <c r="FI240" s="704"/>
      <c r="FJ240" s="704"/>
      <c r="FK240" s="704"/>
      <c r="FL240" s="704"/>
      <c r="FM240" s="704"/>
      <c r="FN240" s="704"/>
      <c r="FO240" s="704"/>
      <c r="FP240" s="704"/>
      <c r="FQ240" s="704"/>
      <c r="FR240" s="704"/>
      <c r="FS240" s="704"/>
      <c r="FT240" s="704"/>
      <c r="FU240" s="704"/>
      <c r="FV240" s="704"/>
      <c r="FW240" s="704"/>
      <c r="FX240" s="704"/>
      <c r="FY240" s="704"/>
      <c r="FZ240" s="704"/>
      <c r="GA240" s="704"/>
      <c r="GB240" s="704"/>
      <c r="GC240" s="704"/>
      <c r="GD240" s="704"/>
      <c r="GE240" s="704"/>
      <c r="GF240" s="704"/>
      <c r="GG240" s="704"/>
      <c r="GH240" s="704"/>
      <c r="GI240" s="704"/>
      <c r="GJ240" s="704"/>
      <c r="GK240" s="704"/>
      <c r="GL240" s="704"/>
      <c r="GM240" s="704"/>
      <c r="GN240" s="704"/>
      <c r="GO240" s="706"/>
      <c r="GP240" s="706"/>
      <c r="GQ240" s="706"/>
      <c r="GR240" s="706"/>
      <c r="GS240" s="706"/>
      <c r="GT240" s="706"/>
      <c r="GU240" s="706"/>
      <c r="GV240" s="706"/>
      <c r="GW240" s="706"/>
      <c r="GX240" s="706"/>
      <c r="GY240" s="706"/>
      <c r="GZ240" s="706"/>
      <c r="HA240" s="706"/>
      <c r="HB240" s="706"/>
      <c r="HC240" s="706"/>
      <c r="HD240" s="706"/>
      <c r="HE240" s="706"/>
      <c r="HF240" s="706"/>
      <c r="HG240" s="706"/>
      <c r="HH240" s="706"/>
      <c r="HI240" s="706"/>
      <c r="HJ240" s="706"/>
      <c r="HK240" s="706"/>
      <c r="HL240" s="706"/>
      <c r="HM240" s="706"/>
      <c r="HN240" s="706"/>
      <c r="HO240" s="706"/>
      <c r="HP240" s="706"/>
      <c r="HQ240" s="706"/>
      <c r="HR240" s="704"/>
      <c r="HS240" s="704"/>
      <c r="HT240" s="704"/>
      <c r="HU240" s="704"/>
      <c r="HV240" s="704"/>
      <c r="HW240" s="704"/>
      <c r="HX240" s="704"/>
      <c r="HY240" s="704"/>
      <c r="HZ240" s="704"/>
      <c r="IA240" s="704"/>
      <c r="IB240" s="704"/>
      <c r="IC240" s="704"/>
      <c r="ID240" s="704"/>
      <c r="IE240" s="704"/>
      <c r="IF240" s="704"/>
      <c r="IG240" s="704"/>
      <c r="IH240" s="704"/>
      <c r="II240" s="704"/>
      <c r="IJ240" s="704"/>
      <c r="IK240" s="704"/>
      <c r="IL240" s="704"/>
      <c r="IM240" s="704"/>
      <c r="IN240" s="704"/>
      <c r="IO240" s="704"/>
      <c r="IP240" s="704"/>
      <c r="IQ240" s="704"/>
      <c r="IR240" s="704"/>
      <c r="IS240" s="704"/>
      <c r="IT240" s="704"/>
      <c r="IU240" s="704"/>
      <c r="IV240" s="704"/>
      <c r="IW240" s="704"/>
      <c r="IX240" s="706"/>
      <c r="IY240" s="706"/>
      <c r="IZ240" s="706"/>
      <c r="JA240" s="706"/>
      <c r="JB240" s="706"/>
      <c r="JC240" s="706"/>
      <c r="JD240" s="706"/>
      <c r="JE240" s="706"/>
      <c r="JF240" s="706"/>
      <c r="JG240" s="706"/>
      <c r="JH240" s="706"/>
    </row>
    <row r="241" spans="1:274" s="878" customFormat="1" ht="23.1" customHeight="1" x14ac:dyDescent="0.25">
      <c r="A241" s="691">
        <v>131</v>
      </c>
      <c r="B241" s="693" t="s">
        <v>1206</v>
      </c>
      <c r="C241" s="696">
        <v>242</v>
      </c>
      <c r="D241" s="697">
        <v>532</v>
      </c>
      <c r="E241" s="698">
        <v>36</v>
      </c>
      <c r="F241" s="699" t="s">
        <v>1121</v>
      </c>
      <c r="G241" s="699" t="s">
        <v>1269</v>
      </c>
      <c r="H241" s="751" t="s">
        <v>1112</v>
      </c>
      <c r="I241" s="752" t="s">
        <v>1113</v>
      </c>
      <c r="J241" s="753" t="s">
        <v>1139</v>
      </c>
      <c r="K241" s="764" t="s">
        <v>1151</v>
      </c>
      <c r="L241" s="764" t="s">
        <v>1124</v>
      </c>
      <c r="M241" s="753" t="s">
        <v>1140</v>
      </c>
      <c r="N241" s="753" t="s">
        <v>1141</v>
      </c>
      <c r="O241" s="753" t="s">
        <v>1189</v>
      </c>
      <c r="P241" s="753" t="s">
        <v>1259</v>
      </c>
      <c r="Q241" s="765" t="s">
        <v>1120</v>
      </c>
      <c r="R241" s="765" t="s">
        <v>1120</v>
      </c>
      <c r="S241" s="755">
        <v>2</v>
      </c>
      <c r="T241" s="766">
        <v>2.11</v>
      </c>
      <c r="U241" s="771">
        <v>41456</v>
      </c>
      <c r="V241" s="771">
        <v>42156</v>
      </c>
      <c r="W241" s="701">
        <v>25</v>
      </c>
      <c r="X241" s="875">
        <v>5000</v>
      </c>
      <c r="Y241" s="877"/>
      <c r="Z241" s="875">
        <f t="shared" si="12"/>
        <v>5000</v>
      </c>
      <c r="AA241" s="702"/>
      <c r="AB241" s="702"/>
      <c r="AC241" s="702"/>
      <c r="AD241" s="702">
        <v>2500</v>
      </c>
      <c r="AE241" s="702">
        <v>2500</v>
      </c>
      <c r="AF241" s="702"/>
      <c r="AG241" s="702"/>
      <c r="AH241" s="702"/>
      <c r="AI241" s="717"/>
      <c r="AJ241" s="717"/>
      <c r="AK241" s="717"/>
      <c r="AL241" s="717"/>
      <c r="AM241" s="868">
        <f t="shared" si="13"/>
        <v>5000</v>
      </c>
      <c r="AN241" s="868">
        <f t="shared" si="14"/>
        <v>0</v>
      </c>
      <c r="AO241" s="759">
        <v>5000</v>
      </c>
      <c r="AP241" s="868">
        <v>5000</v>
      </c>
      <c r="AQ241" s="706"/>
      <c r="AR241" s="706"/>
      <c r="AS241" s="706"/>
      <c r="AT241" s="706"/>
      <c r="AU241" s="706"/>
      <c r="AV241" s="706"/>
      <c r="AW241" s="706"/>
      <c r="AX241" s="706"/>
      <c r="AY241" s="706"/>
      <c r="AZ241" s="706"/>
      <c r="BA241" s="706"/>
      <c r="BB241" s="706"/>
      <c r="BC241" s="706"/>
      <c r="BD241" s="706"/>
      <c r="BE241" s="706"/>
      <c r="BF241" s="706"/>
      <c r="BG241" s="706"/>
      <c r="BH241" s="706"/>
      <c r="BI241" s="706"/>
      <c r="BJ241" s="706"/>
      <c r="BK241" s="706"/>
      <c r="BL241" s="706"/>
      <c r="BM241" s="706"/>
      <c r="BN241" s="706"/>
      <c r="BO241" s="706"/>
      <c r="BP241" s="706"/>
      <c r="BQ241" s="706"/>
      <c r="BR241" s="706"/>
      <c r="BS241" s="706"/>
      <c r="BT241" s="706"/>
      <c r="BU241" s="706"/>
      <c r="BV241" s="706"/>
      <c r="BW241" s="706"/>
      <c r="BX241" s="706"/>
      <c r="BY241" s="706"/>
      <c r="BZ241" s="706"/>
      <c r="CA241" s="706"/>
      <c r="CB241" s="706"/>
      <c r="CC241" s="706"/>
      <c r="CD241" s="706"/>
      <c r="CE241" s="706"/>
      <c r="CF241" s="706"/>
      <c r="CG241" s="706"/>
      <c r="CH241" s="706"/>
      <c r="CI241" s="706"/>
      <c r="CJ241" s="706"/>
      <c r="CK241" s="706"/>
      <c r="CL241" s="706"/>
      <c r="CM241" s="706"/>
      <c r="CN241" s="706"/>
      <c r="CO241" s="706"/>
      <c r="CP241" s="706"/>
      <c r="CQ241" s="706"/>
      <c r="CR241" s="706"/>
      <c r="CS241" s="706"/>
      <c r="CT241" s="706"/>
      <c r="CU241" s="706"/>
      <c r="CV241" s="706"/>
      <c r="CW241" s="706"/>
      <c r="CX241" s="706"/>
      <c r="CY241" s="706"/>
      <c r="CZ241" s="706"/>
      <c r="DA241" s="706"/>
      <c r="DB241" s="706"/>
      <c r="DC241" s="706"/>
      <c r="DD241" s="706"/>
      <c r="DE241" s="706"/>
      <c r="DF241" s="706"/>
      <c r="DG241" s="706"/>
      <c r="DH241" s="706"/>
      <c r="DI241" s="706"/>
      <c r="DJ241" s="706"/>
      <c r="DK241" s="706"/>
      <c r="DL241" s="706"/>
      <c r="DM241" s="706"/>
      <c r="DN241" s="706"/>
      <c r="DO241" s="706"/>
      <c r="DP241" s="706"/>
      <c r="DQ241" s="706"/>
      <c r="DR241" s="706"/>
      <c r="DS241" s="706"/>
      <c r="DT241" s="706"/>
      <c r="DU241" s="706"/>
      <c r="DV241" s="706"/>
      <c r="DW241" s="706"/>
      <c r="DX241" s="706"/>
      <c r="DY241" s="706"/>
      <c r="DZ241" s="706"/>
      <c r="EA241" s="706"/>
      <c r="EB241" s="706"/>
      <c r="EC241" s="706"/>
      <c r="ED241" s="706"/>
      <c r="EE241" s="706"/>
      <c r="EF241" s="706"/>
      <c r="EG241" s="706"/>
      <c r="EH241" s="706"/>
      <c r="EI241" s="706"/>
      <c r="EJ241" s="706"/>
      <c r="EK241" s="706"/>
      <c r="EL241" s="706"/>
      <c r="EM241" s="706"/>
      <c r="EN241" s="706"/>
      <c r="EO241" s="706"/>
      <c r="EP241" s="706"/>
      <c r="EQ241" s="706"/>
      <c r="ER241" s="706"/>
      <c r="ES241" s="706"/>
      <c r="ET241" s="706"/>
      <c r="EU241" s="706"/>
      <c r="EV241" s="704"/>
      <c r="EW241" s="704"/>
      <c r="EX241" s="704"/>
      <c r="EY241" s="704"/>
      <c r="EZ241" s="704"/>
      <c r="FA241" s="704"/>
      <c r="FB241" s="704"/>
      <c r="FC241" s="704"/>
      <c r="FD241" s="704"/>
      <c r="FE241" s="704"/>
      <c r="FF241" s="704"/>
      <c r="FG241" s="704"/>
      <c r="FH241" s="704"/>
      <c r="FI241" s="704"/>
      <c r="FJ241" s="704"/>
      <c r="FK241" s="704"/>
      <c r="FL241" s="704"/>
      <c r="FM241" s="704"/>
      <c r="FN241" s="704"/>
      <c r="FO241" s="704"/>
      <c r="FP241" s="704"/>
      <c r="FQ241" s="704"/>
      <c r="FR241" s="704"/>
      <c r="FS241" s="704"/>
      <c r="FT241" s="704"/>
      <c r="FU241" s="704"/>
      <c r="FV241" s="704"/>
      <c r="FW241" s="704"/>
      <c r="FX241" s="704"/>
      <c r="FY241" s="704"/>
      <c r="FZ241" s="704"/>
      <c r="GA241" s="704"/>
      <c r="GB241" s="704"/>
      <c r="GC241" s="704"/>
      <c r="GD241" s="704"/>
      <c r="GE241" s="704"/>
      <c r="GF241" s="704"/>
      <c r="GG241" s="704"/>
      <c r="GH241" s="704"/>
      <c r="GI241" s="704"/>
      <c r="GJ241" s="704"/>
      <c r="GK241" s="704"/>
      <c r="GL241" s="704"/>
      <c r="GM241" s="704"/>
      <c r="GN241" s="704"/>
      <c r="GO241" s="706"/>
      <c r="GP241" s="706"/>
      <c r="GQ241" s="706"/>
      <c r="GR241" s="706"/>
      <c r="GS241" s="706"/>
      <c r="GT241" s="706"/>
      <c r="GU241" s="706"/>
      <c r="GV241" s="706"/>
      <c r="GW241" s="706"/>
      <c r="GX241" s="706"/>
      <c r="GY241" s="706"/>
      <c r="GZ241" s="706"/>
      <c r="HA241" s="706"/>
      <c r="HB241" s="706"/>
      <c r="HC241" s="706"/>
      <c r="HD241" s="706"/>
      <c r="HE241" s="706"/>
      <c r="HF241" s="706"/>
      <c r="HG241" s="706"/>
      <c r="HH241" s="706"/>
      <c r="HI241" s="706"/>
      <c r="HJ241" s="706"/>
      <c r="HK241" s="706"/>
      <c r="HL241" s="706"/>
      <c r="HM241" s="706"/>
      <c r="HN241" s="706"/>
      <c r="HO241" s="706"/>
      <c r="HP241" s="706"/>
      <c r="HQ241" s="706"/>
      <c r="HR241" s="704"/>
      <c r="HS241" s="704"/>
      <c r="HT241" s="704"/>
      <c r="HU241" s="704"/>
      <c r="HV241" s="704"/>
      <c r="HW241" s="704"/>
      <c r="HX241" s="704"/>
      <c r="HY241" s="704"/>
      <c r="HZ241" s="704"/>
      <c r="IA241" s="704"/>
      <c r="IB241" s="704"/>
      <c r="IC241" s="704"/>
      <c r="ID241" s="704"/>
      <c r="IE241" s="704"/>
      <c r="IF241" s="704"/>
      <c r="IG241" s="704"/>
      <c r="IH241" s="704"/>
      <c r="II241" s="704"/>
      <c r="IJ241" s="704"/>
      <c r="IK241" s="704"/>
      <c r="IL241" s="704"/>
      <c r="IM241" s="704"/>
      <c r="IN241" s="704"/>
      <c r="IO241" s="704"/>
      <c r="IP241" s="704"/>
      <c r="IQ241" s="704"/>
      <c r="IR241" s="704"/>
      <c r="IS241" s="704"/>
      <c r="IT241" s="704"/>
      <c r="IU241" s="704"/>
      <c r="IV241" s="704"/>
      <c r="IW241" s="704"/>
      <c r="IX241" s="706"/>
      <c r="IY241" s="706"/>
      <c r="IZ241" s="706"/>
      <c r="JA241" s="706"/>
      <c r="JB241" s="706"/>
      <c r="JC241" s="706"/>
      <c r="JD241" s="706"/>
      <c r="JE241" s="706"/>
      <c r="JF241" s="706"/>
      <c r="JG241" s="706"/>
      <c r="JH241" s="706"/>
    </row>
    <row r="242" spans="1:274" s="878" customFormat="1" ht="23.1" customHeight="1" x14ac:dyDescent="0.25">
      <c r="A242" s="691">
        <v>132</v>
      </c>
      <c r="B242" s="693" t="s">
        <v>1206</v>
      </c>
      <c r="C242" s="696">
        <v>242</v>
      </c>
      <c r="D242" s="697">
        <v>532</v>
      </c>
      <c r="E242" s="698">
        <v>37</v>
      </c>
      <c r="F242" s="699" t="s">
        <v>1121</v>
      </c>
      <c r="G242" s="699" t="s">
        <v>1274</v>
      </c>
      <c r="H242" s="751" t="s">
        <v>1112</v>
      </c>
      <c r="I242" s="752" t="s">
        <v>1113</v>
      </c>
      <c r="J242" s="753" t="s">
        <v>1139</v>
      </c>
      <c r="K242" s="764" t="s">
        <v>1151</v>
      </c>
      <c r="L242" s="764" t="s">
        <v>1124</v>
      </c>
      <c r="M242" s="753" t="s">
        <v>1140</v>
      </c>
      <c r="N242" s="753" t="s">
        <v>1141</v>
      </c>
      <c r="O242" s="753" t="s">
        <v>1189</v>
      </c>
      <c r="P242" s="753" t="s">
        <v>1259</v>
      </c>
      <c r="Q242" s="765" t="s">
        <v>1120</v>
      </c>
      <c r="R242" s="765" t="s">
        <v>1120</v>
      </c>
      <c r="S242" s="755">
        <v>2</v>
      </c>
      <c r="T242" s="766">
        <v>2.11</v>
      </c>
      <c r="U242" s="771">
        <v>41456</v>
      </c>
      <c r="V242" s="771">
        <v>42156</v>
      </c>
      <c r="W242" s="701">
        <v>15</v>
      </c>
      <c r="X242" s="875">
        <v>13000</v>
      </c>
      <c r="Y242" s="877"/>
      <c r="Z242" s="875">
        <f t="shared" si="12"/>
        <v>13000</v>
      </c>
      <c r="AA242" s="702"/>
      <c r="AB242" s="702"/>
      <c r="AC242" s="702"/>
      <c r="AD242" s="702"/>
      <c r="AE242" s="702"/>
      <c r="AF242" s="702"/>
      <c r="AG242" s="702">
        <v>13000</v>
      </c>
      <c r="AH242" s="702"/>
      <c r="AI242" s="717"/>
      <c r="AJ242" s="717"/>
      <c r="AK242" s="717"/>
      <c r="AL242" s="717"/>
      <c r="AM242" s="868">
        <f t="shared" si="13"/>
        <v>13000</v>
      </c>
      <c r="AN242" s="868">
        <f t="shared" si="14"/>
        <v>0</v>
      </c>
      <c r="AO242" s="759">
        <v>10000</v>
      </c>
      <c r="AP242" s="868">
        <v>10000</v>
      </c>
      <c r="AQ242" s="706"/>
      <c r="AR242" s="706"/>
      <c r="AS242" s="706"/>
      <c r="AT242" s="706"/>
      <c r="AU242" s="706"/>
      <c r="AV242" s="706"/>
      <c r="AW242" s="706"/>
      <c r="AX242" s="706"/>
      <c r="AY242" s="706"/>
      <c r="AZ242" s="706"/>
      <c r="BA242" s="706"/>
      <c r="BB242" s="706"/>
      <c r="BC242" s="706"/>
      <c r="BD242" s="706"/>
      <c r="BE242" s="706"/>
      <c r="BF242" s="706"/>
      <c r="BG242" s="706"/>
      <c r="BH242" s="706"/>
      <c r="BI242" s="706"/>
      <c r="BJ242" s="706"/>
      <c r="BK242" s="706"/>
      <c r="BL242" s="706"/>
      <c r="BM242" s="706"/>
      <c r="BN242" s="706"/>
      <c r="BO242" s="706"/>
      <c r="BP242" s="706"/>
      <c r="BQ242" s="706"/>
      <c r="BR242" s="706"/>
      <c r="BS242" s="706"/>
      <c r="BT242" s="706"/>
      <c r="BU242" s="706"/>
      <c r="BV242" s="706"/>
      <c r="BW242" s="706"/>
      <c r="BX242" s="706"/>
      <c r="BY242" s="706"/>
      <c r="BZ242" s="706"/>
      <c r="CA242" s="706"/>
      <c r="CB242" s="706"/>
      <c r="CC242" s="706"/>
      <c r="CD242" s="706"/>
      <c r="CE242" s="706"/>
      <c r="CF242" s="706"/>
      <c r="CG242" s="706"/>
      <c r="CH242" s="706"/>
      <c r="CI242" s="706"/>
      <c r="CJ242" s="706"/>
      <c r="CK242" s="706"/>
      <c r="CL242" s="706"/>
      <c r="CM242" s="706"/>
      <c r="CN242" s="706"/>
      <c r="CO242" s="706"/>
      <c r="CP242" s="706"/>
      <c r="CQ242" s="706"/>
      <c r="CR242" s="706"/>
      <c r="CS242" s="706"/>
      <c r="CT242" s="706"/>
      <c r="CU242" s="706"/>
      <c r="CV242" s="706"/>
      <c r="CW242" s="706"/>
      <c r="CX242" s="706"/>
      <c r="CY242" s="706"/>
      <c r="CZ242" s="706"/>
      <c r="DA242" s="706"/>
      <c r="DB242" s="706"/>
      <c r="DC242" s="706"/>
      <c r="DD242" s="706"/>
      <c r="DE242" s="706"/>
      <c r="DF242" s="706"/>
      <c r="DG242" s="706"/>
      <c r="DH242" s="706"/>
      <c r="DI242" s="706"/>
      <c r="DJ242" s="706"/>
      <c r="DK242" s="706"/>
      <c r="DL242" s="706"/>
      <c r="DM242" s="706"/>
      <c r="DN242" s="706"/>
      <c r="DO242" s="706"/>
      <c r="DP242" s="706"/>
      <c r="DQ242" s="706"/>
      <c r="DR242" s="706"/>
      <c r="DS242" s="706"/>
      <c r="DT242" s="706"/>
      <c r="DU242" s="706"/>
      <c r="DV242" s="706"/>
      <c r="DW242" s="706"/>
      <c r="DX242" s="706"/>
      <c r="DY242" s="706"/>
      <c r="DZ242" s="706"/>
      <c r="EA242" s="706"/>
      <c r="EB242" s="706"/>
      <c r="EC242" s="706"/>
      <c r="ED242" s="706"/>
      <c r="EE242" s="706"/>
      <c r="EF242" s="706"/>
      <c r="EG242" s="706"/>
      <c r="EH242" s="706"/>
      <c r="EI242" s="706"/>
      <c r="EJ242" s="706"/>
      <c r="EK242" s="706"/>
      <c r="EL242" s="706"/>
      <c r="EM242" s="706"/>
      <c r="EN242" s="706"/>
      <c r="EO242" s="706"/>
      <c r="EP242" s="706"/>
      <c r="EQ242" s="706"/>
      <c r="ER242" s="706"/>
      <c r="ES242" s="706"/>
      <c r="ET242" s="706"/>
      <c r="EU242" s="706"/>
      <c r="EV242" s="704"/>
      <c r="EW242" s="704"/>
      <c r="EX242" s="704"/>
      <c r="EY242" s="704"/>
      <c r="EZ242" s="704"/>
      <c r="FA242" s="704"/>
      <c r="FB242" s="704"/>
      <c r="FC242" s="704"/>
      <c r="FD242" s="704"/>
      <c r="FE242" s="704"/>
      <c r="FF242" s="704"/>
      <c r="FG242" s="704"/>
      <c r="FH242" s="704"/>
      <c r="FI242" s="704"/>
      <c r="FJ242" s="704"/>
      <c r="FK242" s="704"/>
      <c r="FL242" s="704"/>
      <c r="FM242" s="704"/>
      <c r="FN242" s="704"/>
      <c r="FO242" s="704"/>
      <c r="FP242" s="704"/>
      <c r="FQ242" s="704"/>
      <c r="FR242" s="704"/>
      <c r="FS242" s="704"/>
      <c r="FT242" s="704"/>
      <c r="FU242" s="704"/>
      <c r="FV242" s="704"/>
      <c r="FW242" s="704"/>
      <c r="FX242" s="704"/>
      <c r="FY242" s="704"/>
      <c r="FZ242" s="704"/>
      <c r="GA242" s="704"/>
      <c r="GB242" s="704"/>
      <c r="GC242" s="704"/>
      <c r="GD242" s="704"/>
      <c r="GE242" s="704"/>
      <c r="GF242" s="704"/>
      <c r="GG242" s="704"/>
      <c r="GH242" s="704"/>
      <c r="GI242" s="704"/>
      <c r="GJ242" s="704"/>
      <c r="GK242" s="704"/>
      <c r="GL242" s="704"/>
      <c r="GM242" s="704"/>
      <c r="GN242" s="704"/>
      <c r="GO242" s="706"/>
      <c r="GP242" s="706"/>
      <c r="GQ242" s="706"/>
      <c r="GR242" s="706"/>
      <c r="GS242" s="706"/>
      <c r="GT242" s="706"/>
      <c r="GU242" s="706"/>
      <c r="GV242" s="706"/>
      <c r="GW242" s="706"/>
      <c r="GX242" s="706"/>
      <c r="GY242" s="706"/>
      <c r="GZ242" s="706"/>
      <c r="HA242" s="706"/>
      <c r="HB242" s="706"/>
      <c r="HC242" s="706"/>
      <c r="HD242" s="706"/>
      <c r="HE242" s="706"/>
      <c r="HF242" s="706"/>
      <c r="HG242" s="706"/>
      <c r="HH242" s="706"/>
      <c r="HI242" s="706"/>
      <c r="HJ242" s="706"/>
      <c r="HK242" s="706"/>
      <c r="HL242" s="706"/>
      <c r="HM242" s="706"/>
      <c r="HN242" s="706"/>
      <c r="HO242" s="706"/>
      <c r="HP242" s="706"/>
      <c r="HQ242" s="706"/>
      <c r="HR242" s="704"/>
      <c r="HS242" s="704"/>
      <c r="HT242" s="704"/>
      <c r="HU242" s="704"/>
      <c r="HV242" s="704"/>
      <c r="HW242" s="704"/>
      <c r="HX242" s="704"/>
      <c r="HY242" s="704"/>
      <c r="HZ242" s="704"/>
      <c r="IA242" s="704"/>
      <c r="IB242" s="704"/>
      <c r="IC242" s="704"/>
      <c r="ID242" s="704"/>
      <c r="IE242" s="704"/>
      <c r="IF242" s="704"/>
      <c r="IG242" s="704"/>
      <c r="IH242" s="704"/>
      <c r="II242" s="704"/>
      <c r="IJ242" s="704"/>
      <c r="IK242" s="704"/>
      <c r="IL242" s="704"/>
      <c r="IM242" s="704"/>
      <c r="IN242" s="704"/>
      <c r="IO242" s="704"/>
      <c r="IP242" s="704"/>
      <c r="IQ242" s="704"/>
      <c r="IR242" s="704"/>
      <c r="IS242" s="704"/>
      <c r="IT242" s="704"/>
      <c r="IU242" s="704"/>
      <c r="IV242" s="704"/>
      <c r="IW242" s="704"/>
      <c r="IX242" s="706"/>
      <c r="IY242" s="706"/>
      <c r="IZ242" s="706"/>
      <c r="JA242" s="706"/>
      <c r="JB242" s="706"/>
      <c r="JC242" s="706"/>
      <c r="JD242" s="706"/>
      <c r="JE242" s="706"/>
      <c r="JF242" s="706"/>
      <c r="JG242" s="706"/>
      <c r="JH242" s="706"/>
    </row>
    <row r="243" spans="1:274" s="878" customFormat="1" ht="23.1" customHeight="1" x14ac:dyDescent="0.25">
      <c r="A243" s="691">
        <v>133</v>
      </c>
      <c r="B243" s="693" t="s">
        <v>1206</v>
      </c>
      <c r="C243" s="696">
        <v>242</v>
      </c>
      <c r="D243" s="697">
        <v>532</v>
      </c>
      <c r="E243" s="698">
        <v>38</v>
      </c>
      <c r="F243" s="699" t="s">
        <v>1121</v>
      </c>
      <c r="G243" s="699" t="s">
        <v>1271</v>
      </c>
      <c r="H243" s="751" t="s">
        <v>1112</v>
      </c>
      <c r="I243" s="752" t="s">
        <v>1113</v>
      </c>
      <c r="J243" s="753" t="s">
        <v>1139</v>
      </c>
      <c r="K243" s="764" t="s">
        <v>1151</v>
      </c>
      <c r="L243" s="764" t="s">
        <v>1124</v>
      </c>
      <c r="M243" s="753" t="s">
        <v>1140</v>
      </c>
      <c r="N243" s="753" t="s">
        <v>1141</v>
      </c>
      <c r="O243" s="753" t="s">
        <v>1189</v>
      </c>
      <c r="P243" s="753" t="s">
        <v>1259</v>
      </c>
      <c r="Q243" s="765" t="s">
        <v>1120</v>
      </c>
      <c r="R243" s="765" t="s">
        <v>1120</v>
      </c>
      <c r="S243" s="755">
        <v>2</v>
      </c>
      <c r="T243" s="766">
        <v>2.11</v>
      </c>
      <c r="U243" s="771">
        <v>41456</v>
      </c>
      <c r="V243" s="771">
        <v>42156</v>
      </c>
      <c r="W243" s="701">
        <v>15</v>
      </c>
      <c r="X243" s="875">
        <v>25000</v>
      </c>
      <c r="Y243" s="877"/>
      <c r="Z243" s="875">
        <f t="shared" si="12"/>
        <v>25000</v>
      </c>
      <c r="AA243" s="702"/>
      <c r="AB243" s="702"/>
      <c r="AC243" s="702"/>
      <c r="AD243" s="702"/>
      <c r="AE243" s="702"/>
      <c r="AF243" s="702">
        <v>25000</v>
      </c>
      <c r="AG243" s="702"/>
      <c r="AH243" s="702"/>
      <c r="AI243" s="717"/>
      <c r="AJ243" s="717"/>
      <c r="AK243" s="717"/>
      <c r="AL243" s="717"/>
      <c r="AM243" s="868">
        <f t="shared" si="13"/>
        <v>25000</v>
      </c>
      <c r="AN243" s="868">
        <f t="shared" si="14"/>
        <v>0</v>
      </c>
      <c r="AO243" s="759">
        <v>20000</v>
      </c>
      <c r="AP243" s="868">
        <v>20000</v>
      </c>
      <c r="AQ243" s="706"/>
      <c r="AR243" s="706"/>
      <c r="AS243" s="706"/>
      <c r="AT243" s="706"/>
      <c r="AU243" s="706"/>
      <c r="AV243" s="706"/>
      <c r="AW243" s="706"/>
      <c r="AX243" s="706"/>
      <c r="AY243" s="706"/>
      <c r="AZ243" s="706"/>
      <c r="BA243" s="706"/>
      <c r="BB243" s="706"/>
      <c r="BC243" s="706"/>
      <c r="BD243" s="706"/>
      <c r="BE243" s="706"/>
      <c r="BF243" s="706"/>
      <c r="BG243" s="706"/>
      <c r="BH243" s="706"/>
      <c r="BI243" s="706"/>
      <c r="BJ243" s="706"/>
      <c r="BK243" s="706"/>
      <c r="BL243" s="706"/>
      <c r="BM243" s="706"/>
      <c r="BN243" s="706"/>
      <c r="BO243" s="706"/>
      <c r="BP243" s="706"/>
      <c r="BQ243" s="706"/>
      <c r="BR243" s="706"/>
      <c r="BS243" s="706"/>
      <c r="BT243" s="706"/>
      <c r="BU243" s="706"/>
      <c r="BV243" s="706"/>
      <c r="BW243" s="706"/>
      <c r="BX243" s="706"/>
      <c r="BY243" s="706"/>
      <c r="BZ243" s="706"/>
      <c r="CA243" s="706"/>
      <c r="CB243" s="706"/>
      <c r="CC243" s="706"/>
      <c r="CD243" s="706"/>
      <c r="CE243" s="706"/>
      <c r="CF243" s="706"/>
      <c r="CG243" s="706"/>
      <c r="CH243" s="706"/>
      <c r="CI243" s="706"/>
      <c r="CJ243" s="706"/>
      <c r="CK243" s="706"/>
      <c r="CL243" s="706"/>
      <c r="CM243" s="706"/>
      <c r="CN243" s="706"/>
      <c r="CO243" s="706"/>
      <c r="CP243" s="706"/>
      <c r="CQ243" s="706"/>
      <c r="CR243" s="706"/>
      <c r="CS243" s="706"/>
      <c r="CT243" s="706"/>
      <c r="CU243" s="706"/>
      <c r="CV243" s="706"/>
      <c r="CW243" s="706"/>
      <c r="CX243" s="706"/>
      <c r="CY243" s="706"/>
      <c r="CZ243" s="706"/>
      <c r="DA243" s="706"/>
      <c r="DB243" s="706"/>
      <c r="DC243" s="706"/>
      <c r="DD243" s="706"/>
      <c r="DE243" s="706"/>
      <c r="DF243" s="706"/>
      <c r="DG243" s="706"/>
      <c r="DH243" s="706"/>
      <c r="DI243" s="706"/>
      <c r="DJ243" s="706"/>
      <c r="DK243" s="706"/>
      <c r="DL243" s="706"/>
      <c r="DM243" s="706"/>
      <c r="DN243" s="706"/>
      <c r="DO243" s="706"/>
      <c r="DP243" s="706"/>
      <c r="DQ243" s="706"/>
      <c r="DR243" s="706"/>
      <c r="DS243" s="706"/>
      <c r="DT243" s="706"/>
      <c r="DU243" s="706"/>
      <c r="DV243" s="706"/>
      <c r="DW243" s="706"/>
      <c r="DX243" s="706"/>
      <c r="DY243" s="706"/>
      <c r="DZ243" s="706"/>
      <c r="EA243" s="706"/>
      <c r="EB243" s="706"/>
      <c r="EC243" s="706"/>
      <c r="ED243" s="706"/>
      <c r="EE243" s="706"/>
      <c r="EF243" s="706"/>
      <c r="EG243" s="706"/>
      <c r="EH243" s="706"/>
      <c r="EI243" s="706"/>
      <c r="EJ243" s="706"/>
      <c r="EK243" s="706"/>
      <c r="EL243" s="706"/>
      <c r="EM243" s="706"/>
      <c r="EN243" s="706"/>
      <c r="EO243" s="706"/>
      <c r="EP243" s="706"/>
      <c r="EQ243" s="706"/>
      <c r="ER243" s="706"/>
      <c r="ES243" s="706"/>
      <c r="ET243" s="706"/>
      <c r="EU243" s="706"/>
      <c r="EV243" s="704"/>
      <c r="EW243" s="704"/>
      <c r="EX243" s="704"/>
      <c r="EY243" s="704"/>
      <c r="EZ243" s="704"/>
      <c r="FA243" s="704"/>
      <c r="FB243" s="704"/>
      <c r="FC243" s="704"/>
      <c r="FD243" s="704"/>
      <c r="FE243" s="704"/>
      <c r="FF243" s="704"/>
      <c r="FG243" s="704"/>
      <c r="FH243" s="704"/>
      <c r="FI243" s="704"/>
      <c r="FJ243" s="704"/>
      <c r="FK243" s="704"/>
      <c r="FL243" s="704"/>
      <c r="FM243" s="704"/>
      <c r="FN243" s="704"/>
      <c r="FO243" s="704"/>
      <c r="FP243" s="704"/>
      <c r="FQ243" s="704"/>
      <c r="FR243" s="704"/>
      <c r="FS243" s="704"/>
      <c r="FT243" s="704"/>
      <c r="FU243" s="704"/>
      <c r="FV243" s="704"/>
      <c r="FW243" s="704"/>
      <c r="FX243" s="704"/>
      <c r="FY243" s="704"/>
      <c r="FZ243" s="704"/>
      <c r="GA243" s="704"/>
      <c r="GB243" s="704"/>
      <c r="GC243" s="704"/>
      <c r="GD243" s="704"/>
      <c r="GE243" s="704"/>
      <c r="GF243" s="704"/>
      <c r="GG243" s="704"/>
      <c r="GH243" s="704"/>
      <c r="GI243" s="704"/>
      <c r="GJ243" s="704"/>
      <c r="GK243" s="704"/>
      <c r="GL243" s="704"/>
      <c r="GM243" s="704"/>
      <c r="GN243" s="704"/>
      <c r="GO243" s="706"/>
      <c r="GP243" s="706"/>
      <c r="GQ243" s="706"/>
      <c r="GR243" s="706"/>
      <c r="GS243" s="706"/>
      <c r="GT243" s="706"/>
      <c r="GU243" s="706"/>
      <c r="GV243" s="706"/>
      <c r="GW243" s="706"/>
      <c r="GX243" s="706"/>
      <c r="GY243" s="706"/>
      <c r="GZ243" s="706"/>
      <c r="HA243" s="706"/>
      <c r="HB243" s="706"/>
      <c r="HC243" s="706"/>
      <c r="HD243" s="706"/>
      <c r="HE243" s="706"/>
      <c r="HF243" s="706"/>
      <c r="HG243" s="706"/>
      <c r="HH243" s="706"/>
      <c r="HI243" s="706"/>
      <c r="HJ243" s="706"/>
      <c r="HK243" s="706"/>
      <c r="HL243" s="706"/>
      <c r="HM243" s="706"/>
      <c r="HN243" s="706"/>
      <c r="HO243" s="706"/>
      <c r="HP243" s="706"/>
      <c r="HQ243" s="706"/>
      <c r="HR243" s="704"/>
      <c r="HS243" s="704"/>
      <c r="HT243" s="704"/>
      <c r="HU243" s="704"/>
      <c r="HV243" s="704"/>
      <c r="HW243" s="704"/>
      <c r="HX243" s="704"/>
      <c r="HY243" s="704"/>
      <c r="HZ243" s="704"/>
      <c r="IA243" s="704"/>
      <c r="IB243" s="704"/>
      <c r="IC243" s="704"/>
      <c r="ID243" s="704"/>
      <c r="IE243" s="704"/>
      <c r="IF243" s="704"/>
      <c r="IG243" s="704"/>
      <c r="IH243" s="704"/>
      <c r="II243" s="704"/>
      <c r="IJ243" s="704"/>
      <c r="IK243" s="704"/>
      <c r="IL243" s="704"/>
      <c r="IM243" s="704"/>
      <c r="IN243" s="704"/>
      <c r="IO243" s="704"/>
      <c r="IP243" s="704"/>
      <c r="IQ243" s="704"/>
      <c r="IR243" s="704"/>
      <c r="IS243" s="704"/>
      <c r="IT243" s="704"/>
      <c r="IU243" s="704"/>
      <c r="IV243" s="704"/>
      <c r="IW243" s="704"/>
      <c r="IX243" s="706"/>
      <c r="IY243" s="706"/>
      <c r="IZ243" s="706"/>
    </row>
    <row r="244" spans="1:274" s="878" customFormat="1" ht="23.1" customHeight="1" x14ac:dyDescent="0.25">
      <c r="A244" s="691">
        <v>134</v>
      </c>
      <c r="B244" s="693" t="s">
        <v>1206</v>
      </c>
      <c r="C244" s="696">
        <v>242</v>
      </c>
      <c r="D244" s="697">
        <v>532</v>
      </c>
      <c r="E244" s="698">
        <v>39</v>
      </c>
      <c r="F244" s="699" t="s">
        <v>1121</v>
      </c>
      <c r="G244" s="699" t="s">
        <v>1276</v>
      </c>
      <c r="H244" s="751" t="s">
        <v>1112</v>
      </c>
      <c r="I244" s="752" t="s">
        <v>1113</v>
      </c>
      <c r="J244" s="753" t="s">
        <v>1139</v>
      </c>
      <c r="K244" s="764" t="s">
        <v>1151</v>
      </c>
      <c r="L244" s="764" t="s">
        <v>1124</v>
      </c>
      <c r="M244" s="753" t="s">
        <v>1140</v>
      </c>
      <c r="N244" s="753" t="s">
        <v>1141</v>
      </c>
      <c r="O244" s="753" t="s">
        <v>1189</v>
      </c>
      <c r="P244" s="753" t="s">
        <v>1259</v>
      </c>
      <c r="Q244" s="765" t="s">
        <v>1120</v>
      </c>
      <c r="R244" s="765" t="s">
        <v>1120</v>
      </c>
      <c r="S244" s="755">
        <v>2</v>
      </c>
      <c r="T244" s="766">
        <v>2.11</v>
      </c>
      <c r="U244" s="771">
        <v>41456</v>
      </c>
      <c r="V244" s="771">
        <v>42156</v>
      </c>
      <c r="W244" s="701">
        <v>25</v>
      </c>
      <c r="X244" s="875">
        <v>30000</v>
      </c>
      <c r="Y244" s="877"/>
      <c r="Z244" s="875">
        <f t="shared" si="12"/>
        <v>30000</v>
      </c>
      <c r="AA244" s="702"/>
      <c r="AB244" s="702"/>
      <c r="AC244" s="702"/>
      <c r="AD244" s="702"/>
      <c r="AE244" s="702"/>
      <c r="AF244" s="702">
        <v>15000</v>
      </c>
      <c r="AG244" s="702">
        <v>15000</v>
      </c>
      <c r="AH244" s="702"/>
      <c r="AI244" s="717"/>
      <c r="AJ244" s="717"/>
      <c r="AK244" s="717"/>
      <c r="AL244" s="717"/>
      <c r="AM244" s="868">
        <f t="shared" si="13"/>
        <v>30000</v>
      </c>
      <c r="AN244" s="868">
        <f t="shared" si="14"/>
        <v>0</v>
      </c>
      <c r="AO244" s="759">
        <v>10000</v>
      </c>
      <c r="AP244" s="868">
        <v>15000</v>
      </c>
      <c r="AQ244" s="706"/>
      <c r="AR244" s="706"/>
      <c r="AS244" s="706"/>
      <c r="AT244" s="706"/>
      <c r="AU244" s="706"/>
      <c r="AV244" s="706"/>
      <c r="AW244" s="706"/>
      <c r="AX244" s="706"/>
      <c r="AY244" s="706"/>
      <c r="AZ244" s="706"/>
      <c r="BA244" s="706"/>
      <c r="BB244" s="706"/>
      <c r="BC244" s="706"/>
      <c r="BD244" s="706"/>
      <c r="BE244" s="706"/>
      <c r="BF244" s="706"/>
      <c r="BG244" s="706"/>
      <c r="BH244" s="706"/>
      <c r="BI244" s="706"/>
      <c r="BJ244" s="706"/>
      <c r="BK244" s="706"/>
      <c r="BL244" s="706"/>
      <c r="BM244" s="706"/>
      <c r="BN244" s="706"/>
      <c r="BO244" s="706"/>
      <c r="BP244" s="706"/>
      <c r="BQ244" s="706"/>
      <c r="BR244" s="706"/>
      <c r="BS244" s="706"/>
      <c r="BT244" s="706"/>
      <c r="BU244" s="706"/>
      <c r="BV244" s="706"/>
      <c r="BW244" s="706"/>
      <c r="BX244" s="706"/>
      <c r="BY244" s="706"/>
      <c r="BZ244" s="706"/>
      <c r="CA244" s="706"/>
      <c r="CB244" s="706"/>
      <c r="CC244" s="706"/>
      <c r="CD244" s="706"/>
      <c r="CE244" s="706"/>
      <c r="CF244" s="706"/>
      <c r="CG244" s="706"/>
      <c r="CH244" s="706"/>
      <c r="CI244" s="706"/>
      <c r="CJ244" s="706"/>
      <c r="CK244" s="706"/>
      <c r="CL244" s="706"/>
      <c r="CM244" s="706"/>
      <c r="CN244" s="706"/>
      <c r="CO244" s="706"/>
      <c r="CP244" s="706"/>
      <c r="CQ244" s="706"/>
      <c r="CR244" s="706"/>
      <c r="CS244" s="706"/>
      <c r="CT244" s="706"/>
      <c r="CU244" s="706"/>
      <c r="CV244" s="706"/>
      <c r="CW244" s="706"/>
      <c r="CX244" s="706"/>
      <c r="CY244" s="706"/>
      <c r="CZ244" s="706"/>
      <c r="DA244" s="706"/>
      <c r="DB244" s="706"/>
      <c r="DC244" s="706"/>
      <c r="DD244" s="706"/>
      <c r="DE244" s="706"/>
      <c r="DF244" s="706"/>
      <c r="DG244" s="706"/>
      <c r="DH244" s="706"/>
      <c r="DI244" s="706"/>
      <c r="DJ244" s="706"/>
      <c r="DK244" s="706"/>
      <c r="DL244" s="706"/>
      <c r="DM244" s="706"/>
      <c r="DN244" s="706"/>
      <c r="DO244" s="706"/>
      <c r="DP244" s="706"/>
      <c r="DQ244" s="706"/>
      <c r="DR244" s="706"/>
      <c r="DS244" s="706"/>
      <c r="DT244" s="706"/>
      <c r="DU244" s="706"/>
      <c r="DV244" s="706"/>
      <c r="DW244" s="706"/>
      <c r="DX244" s="706"/>
      <c r="DY244" s="706"/>
      <c r="DZ244" s="706"/>
      <c r="EA244" s="706"/>
      <c r="EB244" s="706"/>
      <c r="EC244" s="706"/>
      <c r="ED244" s="706"/>
      <c r="EE244" s="706"/>
      <c r="EF244" s="706"/>
      <c r="EG244" s="706"/>
      <c r="EH244" s="706"/>
      <c r="EI244" s="706"/>
      <c r="EJ244" s="706"/>
      <c r="EK244" s="706"/>
      <c r="EL244" s="706"/>
      <c r="EM244" s="706"/>
      <c r="EN244" s="706"/>
      <c r="EO244" s="706"/>
      <c r="EP244" s="706"/>
      <c r="EQ244" s="706"/>
      <c r="ER244" s="706"/>
      <c r="ES244" s="706"/>
      <c r="ET244" s="706"/>
      <c r="EU244" s="706"/>
      <c r="EV244" s="704"/>
      <c r="EW244" s="704"/>
      <c r="EX244" s="704"/>
      <c r="EY244" s="704"/>
      <c r="EZ244" s="704"/>
      <c r="FA244" s="704"/>
      <c r="FB244" s="704"/>
      <c r="FC244" s="704"/>
      <c r="FD244" s="704"/>
      <c r="FE244" s="704"/>
      <c r="FF244" s="704"/>
      <c r="FG244" s="704"/>
      <c r="FH244" s="704"/>
      <c r="FI244" s="704"/>
      <c r="FJ244" s="704"/>
      <c r="FK244" s="704"/>
      <c r="FL244" s="704"/>
      <c r="FM244" s="704"/>
      <c r="FN244" s="704"/>
      <c r="FO244" s="704"/>
      <c r="FP244" s="704"/>
      <c r="FQ244" s="704"/>
      <c r="FR244" s="704"/>
      <c r="FS244" s="704"/>
      <c r="FT244" s="704"/>
      <c r="FU244" s="704"/>
      <c r="FV244" s="704"/>
      <c r="FW244" s="704"/>
      <c r="FX244" s="704"/>
      <c r="FY244" s="704"/>
      <c r="FZ244" s="704"/>
      <c r="GA244" s="704"/>
      <c r="GB244" s="704"/>
      <c r="GC244" s="704"/>
      <c r="GD244" s="704"/>
      <c r="GE244" s="704"/>
      <c r="GF244" s="704"/>
      <c r="GG244" s="704"/>
      <c r="GH244" s="704"/>
      <c r="GI244" s="704"/>
      <c r="GJ244" s="704"/>
      <c r="GK244" s="704"/>
      <c r="GL244" s="704"/>
      <c r="GM244" s="704"/>
      <c r="GN244" s="704"/>
      <c r="GO244" s="706"/>
      <c r="GP244" s="706"/>
      <c r="GQ244" s="706"/>
      <c r="GR244" s="706"/>
      <c r="GS244" s="706"/>
      <c r="GT244" s="706"/>
      <c r="GU244" s="706"/>
      <c r="GV244" s="706"/>
      <c r="GW244" s="706"/>
      <c r="GX244" s="706"/>
      <c r="GY244" s="706"/>
      <c r="GZ244" s="706"/>
      <c r="HA244" s="706"/>
      <c r="HB244" s="706"/>
      <c r="HC244" s="706"/>
      <c r="HD244" s="706"/>
      <c r="HE244" s="706"/>
      <c r="HF244" s="706"/>
      <c r="HG244" s="706"/>
      <c r="HH244" s="706"/>
      <c r="HI244" s="706"/>
      <c r="HJ244" s="706"/>
      <c r="HK244" s="706"/>
      <c r="HL244" s="706"/>
      <c r="HM244" s="706"/>
      <c r="HN244" s="706"/>
      <c r="HO244" s="706"/>
      <c r="HP244" s="706"/>
      <c r="HQ244" s="706"/>
      <c r="HR244" s="704"/>
      <c r="HS244" s="704"/>
      <c r="HT244" s="704"/>
      <c r="HU244" s="704"/>
      <c r="HV244" s="704"/>
      <c r="HW244" s="704"/>
      <c r="HX244" s="704"/>
      <c r="HY244" s="704"/>
      <c r="HZ244" s="704"/>
      <c r="IA244" s="704"/>
      <c r="IB244" s="704"/>
      <c r="IC244" s="704"/>
      <c r="ID244" s="704"/>
      <c r="IE244" s="704"/>
      <c r="IF244" s="704"/>
      <c r="IG244" s="704"/>
      <c r="IH244" s="704"/>
      <c r="II244" s="704"/>
      <c r="IJ244" s="704"/>
      <c r="IK244" s="704"/>
      <c r="IL244" s="704"/>
      <c r="IM244" s="704"/>
      <c r="IN244" s="704"/>
      <c r="IO244" s="704"/>
      <c r="IP244" s="704"/>
      <c r="IQ244" s="704"/>
      <c r="IR244" s="704"/>
      <c r="IS244" s="704"/>
      <c r="IT244" s="704"/>
      <c r="IU244" s="704"/>
      <c r="IV244" s="704"/>
      <c r="IW244" s="704"/>
      <c r="IX244" s="706"/>
      <c r="IY244" s="706"/>
      <c r="IZ244" s="706"/>
      <c r="JA244" s="706"/>
      <c r="JB244" s="706"/>
      <c r="JC244" s="706"/>
      <c r="JD244" s="706"/>
      <c r="JE244" s="706"/>
      <c r="JF244" s="706"/>
      <c r="JG244" s="706"/>
      <c r="JH244" s="706"/>
    </row>
    <row r="245" spans="1:274" s="878" customFormat="1" ht="23.1" customHeight="1" x14ac:dyDescent="0.25">
      <c r="A245" s="691">
        <v>135</v>
      </c>
      <c r="B245" s="693" t="s">
        <v>1206</v>
      </c>
      <c r="C245" s="696">
        <v>242</v>
      </c>
      <c r="D245" s="697">
        <v>532</v>
      </c>
      <c r="E245" s="698">
        <v>40</v>
      </c>
      <c r="F245" s="699" t="s">
        <v>1121</v>
      </c>
      <c r="G245" s="699" t="s">
        <v>1277</v>
      </c>
      <c r="H245" s="751" t="s">
        <v>1112</v>
      </c>
      <c r="I245" s="752" t="s">
        <v>1113</v>
      </c>
      <c r="J245" s="753" t="s">
        <v>1139</v>
      </c>
      <c r="K245" s="764" t="s">
        <v>1151</v>
      </c>
      <c r="L245" s="764" t="s">
        <v>1124</v>
      </c>
      <c r="M245" s="753" t="s">
        <v>1140</v>
      </c>
      <c r="N245" s="753" t="s">
        <v>1141</v>
      </c>
      <c r="O245" s="753" t="s">
        <v>1189</v>
      </c>
      <c r="P245" s="753" t="s">
        <v>1259</v>
      </c>
      <c r="Q245" s="765" t="s">
        <v>1120</v>
      </c>
      <c r="R245" s="765" t="s">
        <v>1120</v>
      </c>
      <c r="S245" s="755">
        <v>2</v>
      </c>
      <c r="T245" s="766">
        <v>2.11</v>
      </c>
      <c r="U245" s="771">
        <v>41456</v>
      </c>
      <c r="V245" s="771">
        <v>42156</v>
      </c>
      <c r="W245" s="701">
        <v>15</v>
      </c>
      <c r="X245" s="875">
        <v>45000</v>
      </c>
      <c r="Y245" s="877"/>
      <c r="Z245" s="875">
        <f t="shared" si="12"/>
        <v>45000</v>
      </c>
      <c r="AA245" s="702"/>
      <c r="AB245" s="702"/>
      <c r="AC245" s="702"/>
      <c r="AD245" s="702"/>
      <c r="AE245" s="702"/>
      <c r="AF245" s="702">
        <v>25000.3</v>
      </c>
      <c r="AG245" s="702">
        <v>20000</v>
      </c>
      <c r="AH245" s="702"/>
      <c r="AI245" s="717"/>
      <c r="AJ245" s="717"/>
      <c r="AK245" s="717"/>
      <c r="AL245" s="717"/>
      <c r="AM245" s="868">
        <f t="shared" si="13"/>
        <v>45000.3</v>
      </c>
      <c r="AN245" s="868">
        <f t="shared" si="14"/>
        <v>-0.30000000000291038</v>
      </c>
      <c r="AO245" s="759">
        <v>50000</v>
      </c>
      <c r="AP245" s="868">
        <v>50000</v>
      </c>
      <c r="AQ245" s="706"/>
      <c r="AR245" s="706"/>
      <c r="AS245" s="706"/>
      <c r="AT245" s="706"/>
      <c r="AU245" s="706"/>
      <c r="AV245" s="706"/>
      <c r="AW245" s="706"/>
      <c r="AX245" s="706"/>
      <c r="AY245" s="706"/>
      <c r="AZ245" s="706"/>
      <c r="BA245" s="706"/>
      <c r="BB245" s="706"/>
      <c r="BC245" s="706"/>
      <c r="BD245" s="706"/>
      <c r="BE245" s="706"/>
      <c r="BF245" s="706"/>
      <c r="BG245" s="706"/>
      <c r="BH245" s="706"/>
      <c r="BI245" s="706"/>
      <c r="BJ245" s="706"/>
      <c r="BK245" s="706"/>
      <c r="BL245" s="706"/>
      <c r="BM245" s="706"/>
      <c r="BN245" s="706"/>
      <c r="BO245" s="706"/>
      <c r="BP245" s="706"/>
      <c r="BQ245" s="706"/>
      <c r="BR245" s="706"/>
      <c r="BS245" s="706"/>
      <c r="BT245" s="706"/>
      <c r="BU245" s="706"/>
      <c r="BV245" s="706"/>
      <c r="BW245" s="706"/>
      <c r="BX245" s="706"/>
      <c r="BY245" s="706"/>
      <c r="BZ245" s="706"/>
      <c r="CA245" s="706"/>
      <c r="CB245" s="706"/>
      <c r="CC245" s="706"/>
      <c r="CD245" s="706"/>
      <c r="CE245" s="706"/>
      <c r="CF245" s="706"/>
      <c r="CG245" s="706"/>
      <c r="CH245" s="706"/>
      <c r="CI245" s="706"/>
      <c r="CJ245" s="706"/>
      <c r="CK245" s="706"/>
      <c r="CL245" s="706"/>
      <c r="CM245" s="706"/>
      <c r="CN245" s="706"/>
      <c r="CO245" s="706"/>
      <c r="CP245" s="706"/>
      <c r="CQ245" s="706"/>
      <c r="CR245" s="706"/>
      <c r="CS245" s="706"/>
      <c r="CT245" s="706"/>
      <c r="CU245" s="706"/>
      <c r="CV245" s="706"/>
      <c r="CW245" s="706"/>
      <c r="CX245" s="706"/>
      <c r="CY245" s="706"/>
      <c r="CZ245" s="706"/>
      <c r="DA245" s="706"/>
      <c r="DB245" s="706"/>
      <c r="DC245" s="706"/>
      <c r="DD245" s="706"/>
      <c r="DE245" s="706"/>
      <c r="DF245" s="706"/>
      <c r="DG245" s="706"/>
      <c r="DH245" s="706"/>
      <c r="DI245" s="706"/>
      <c r="DJ245" s="706"/>
      <c r="DK245" s="706"/>
      <c r="DL245" s="706"/>
      <c r="DM245" s="706"/>
      <c r="DN245" s="706"/>
      <c r="DO245" s="706"/>
      <c r="DP245" s="706"/>
      <c r="DQ245" s="706"/>
      <c r="DR245" s="706"/>
      <c r="DS245" s="706"/>
      <c r="DT245" s="706"/>
      <c r="DU245" s="706"/>
      <c r="DV245" s="706"/>
      <c r="DW245" s="706"/>
      <c r="DX245" s="706"/>
      <c r="DY245" s="706"/>
      <c r="DZ245" s="706"/>
      <c r="EA245" s="706"/>
      <c r="EB245" s="706"/>
      <c r="EC245" s="706"/>
      <c r="ED245" s="706"/>
      <c r="EE245" s="706"/>
      <c r="EF245" s="706"/>
      <c r="EG245" s="706"/>
      <c r="EH245" s="706"/>
      <c r="EI245" s="706"/>
      <c r="EJ245" s="706"/>
      <c r="EK245" s="706"/>
      <c r="EL245" s="706"/>
      <c r="EM245" s="706"/>
      <c r="EN245" s="706"/>
      <c r="EO245" s="706"/>
      <c r="EP245" s="706"/>
      <c r="EQ245" s="706"/>
      <c r="ER245" s="706"/>
      <c r="ES245" s="706"/>
      <c r="ET245" s="706"/>
      <c r="EU245" s="706"/>
      <c r="EV245" s="704"/>
      <c r="EW245" s="704"/>
      <c r="EX245" s="704"/>
      <c r="EY245" s="704"/>
      <c r="EZ245" s="704"/>
      <c r="FA245" s="704"/>
      <c r="FB245" s="704"/>
      <c r="FC245" s="704"/>
      <c r="FD245" s="704"/>
      <c r="FE245" s="704"/>
      <c r="FF245" s="704"/>
      <c r="FG245" s="704"/>
      <c r="FH245" s="704"/>
      <c r="FI245" s="704"/>
      <c r="FJ245" s="704"/>
      <c r="FK245" s="704"/>
      <c r="FL245" s="704"/>
      <c r="FM245" s="704"/>
      <c r="FN245" s="704"/>
      <c r="FO245" s="704"/>
      <c r="FP245" s="704"/>
      <c r="FQ245" s="704"/>
      <c r="FR245" s="704"/>
      <c r="FS245" s="704"/>
      <c r="FT245" s="704"/>
      <c r="FU245" s="704"/>
      <c r="FV245" s="704"/>
      <c r="FW245" s="704"/>
      <c r="FX245" s="704"/>
      <c r="FY245" s="704"/>
      <c r="FZ245" s="704"/>
      <c r="GA245" s="704"/>
      <c r="GB245" s="704"/>
      <c r="GC245" s="704"/>
      <c r="GD245" s="704"/>
      <c r="GE245" s="704"/>
      <c r="GF245" s="704"/>
      <c r="GG245" s="704"/>
      <c r="GH245" s="704"/>
      <c r="GI245" s="704"/>
      <c r="GJ245" s="704"/>
      <c r="GK245" s="704"/>
      <c r="GL245" s="704"/>
      <c r="GM245" s="704"/>
      <c r="GN245" s="704"/>
      <c r="GO245" s="706"/>
      <c r="GP245" s="706"/>
      <c r="GQ245" s="706"/>
      <c r="GR245" s="706"/>
      <c r="GS245" s="706"/>
      <c r="GT245" s="706"/>
      <c r="GU245" s="706"/>
      <c r="GV245" s="706"/>
      <c r="GW245" s="706"/>
      <c r="GX245" s="706"/>
      <c r="GY245" s="706"/>
      <c r="GZ245" s="706"/>
      <c r="HA245" s="706"/>
      <c r="HB245" s="706"/>
      <c r="HC245" s="706"/>
      <c r="HD245" s="706"/>
      <c r="HE245" s="706"/>
      <c r="HF245" s="706"/>
      <c r="HG245" s="706"/>
      <c r="HH245" s="706"/>
      <c r="HI245" s="706"/>
      <c r="HJ245" s="706"/>
      <c r="HK245" s="706"/>
      <c r="HL245" s="706"/>
      <c r="HM245" s="706"/>
      <c r="HN245" s="706"/>
      <c r="HO245" s="706"/>
      <c r="HP245" s="706"/>
      <c r="HQ245" s="706"/>
      <c r="HR245" s="704"/>
      <c r="HS245" s="704"/>
      <c r="HT245" s="704"/>
      <c r="HU245" s="704"/>
      <c r="HV245" s="704"/>
      <c r="HW245" s="704"/>
      <c r="HX245" s="704"/>
      <c r="HY245" s="704"/>
      <c r="HZ245" s="704"/>
      <c r="IA245" s="704"/>
      <c r="IB245" s="704"/>
      <c r="IC245" s="704"/>
      <c r="ID245" s="704"/>
      <c r="IE245" s="704"/>
      <c r="IF245" s="704"/>
      <c r="IG245" s="704"/>
      <c r="IH245" s="704"/>
      <c r="II245" s="704"/>
      <c r="IJ245" s="704"/>
      <c r="IK245" s="704"/>
      <c r="IL245" s="704"/>
      <c r="IM245" s="704"/>
      <c r="IN245" s="704"/>
      <c r="IO245" s="704"/>
      <c r="IP245" s="704"/>
      <c r="IQ245" s="704"/>
      <c r="IR245" s="704"/>
      <c r="IS245" s="704"/>
      <c r="IT245" s="704"/>
      <c r="IU245" s="704"/>
      <c r="IV245" s="704"/>
      <c r="IW245" s="704"/>
      <c r="IX245" s="706"/>
      <c r="IY245" s="706"/>
      <c r="IZ245" s="706"/>
    </row>
    <row r="246" spans="1:274" s="878" customFormat="1" ht="23.1" customHeight="1" x14ac:dyDescent="0.25">
      <c r="A246" s="691">
        <v>136</v>
      </c>
      <c r="B246" s="693" t="s">
        <v>1206</v>
      </c>
      <c r="C246" s="696">
        <v>242</v>
      </c>
      <c r="D246" s="697">
        <v>532</v>
      </c>
      <c r="E246" s="698">
        <v>41</v>
      </c>
      <c r="F246" s="699" t="s">
        <v>1121</v>
      </c>
      <c r="G246" s="699" t="s">
        <v>1273</v>
      </c>
      <c r="H246" s="751" t="s">
        <v>1112</v>
      </c>
      <c r="I246" s="752" t="s">
        <v>1113</v>
      </c>
      <c r="J246" s="753" t="s">
        <v>1139</v>
      </c>
      <c r="K246" s="764" t="s">
        <v>1151</v>
      </c>
      <c r="L246" s="764" t="s">
        <v>1124</v>
      </c>
      <c r="M246" s="753" t="s">
        <v>1140</v>
      </c>
      <c r="N246" s="753" t="s">
        <v>1141</v>
      </c>
      <c r="O246" s="753" t="s">
        <v>1189</v>
      </c>
      <c r="P246" s="753" t="s">
        <v>1259</v>
      </c>
      <c r="Q246" s="765" t="s">
        <v>1120</v>
      </c>
      <c r="R246" s="765" t="s">
        <v>1120</v>
      </c>
      <c r="S246" s="755">
        <v>2</v>
      </c>
      <c r="T246" s="766">
        <v>2.11</v>
      </c>
      <c r="U246" s="771">
        <v>41456</v>
      </c>
      <c r="V246" s="771">
        <v>42156</v>
      </c>
      <c r="W246" s="701">
        <v>25</v>
      </c>
      <c r="X246" s="875">
        <v>50000</v>
      </c>
      <c r="Y246" s="877"/>
      <c r="Z246" s="875">
        <f t="shared" si="12"/>
        <v>50000</v>
      </c>
      <c r="AA246" s="702"/>
      <c r="AB246" s="702"/>
      <c r="AC246" s="702">
        <v>50000</v>
      </c>
      <c r="AD246" s="702"/>
      <c r="AE246" s="702"/>
      <c r="AF246" s="702"/>
      <c r="AG246" s="702"/>
      <c r="AH246" s="702"/>
      <c r="AI246" s="717"/>
      <c r="AJ246" s="717"/>
      <c r="AK246" s="717"/>
      <c r="AL246" s="717"/>
      <c r="AM246" s="868">
        <f t="shared" si="13"/>
        <v>50000</v>
      </c>
      <c r="AN246" s="868">
        <f t="shared" si="14"/>
        <v>0</v>
      </c>
      <c r="AO246" s="759">
        <v>50000</v>
      </c>
      <c r="AP246" s="868">
        <v>50000</v>
      </c>
      <c r="AQ246" s="706"/>
      <c r="AR246" s="706"/>
      <c r="AS246" s="706"/>
      <c r="AT246" s="706"/>
      <c r="AU246" s="706"/>
      <c r="AV246" s="706"/>
      <c r="AW246" s="706"/>
      <c r="AX246" s="706"/>
      <c r="AY246" s="706"/>
      <c r="AZ246" s="706"/>
      <c r="BA246" s="706"/>
      <c r="BB246" s="706"/>
      <c r="BC246" s="706"/>
      <c r="BD246" s="706"/>
      <c r="BE246" s="706"/>
      <c r="BF246" s="706"/>
      <c r="BG246" s="706"/>
      <c r="BH246" s="706"/>
      <c r="BI246" s="706"/>
      <c r="BJ246" s="706"/>
      <c r="BK246" s="706"/>
      <c r="BL246" s="706"/>
      <c r="BM246" s="706"/>
      <c r="BN246" s="706"/>
      <c r="BO246" s="706"/>
      <c r="BP246" s="706"/>
      <c r="BQ246" s="706"/>
      <c r="BR246" s="706"/>
      <c r="BS246" s="706"/>
      <c r="BT246" s="706"/>
      <c r="BU246" s="706"/>
      <c r="BV246" s="706"/>
      <c r="BW246" s="706"/>
      <c r="BX246" s="706"/>
      <c r="BY246" s="706"/>
      <c r="BZ246" s="706"/>
      <c r="CA246" s="706"/>
      <c r="CB246" s="706"/>
      <c r="CC246" s="706"/>
      <c r="CD246" s="706"/>
      <c r="CE246" s="706"/>
      <c r="CF246" s="706"/>
      <c r="CG246" s="706"/>
      <c r="CH246" s="706"/>
      <c r="CI246" s="706"/>
      <c r="CJ246" s="706"/>
      <c r="CK246" s="706"/>
      <c r="CL246" s="706"/>
      <c r="CM246" s="706"/>
      <c r="CN246" s="706"/>
      <c r="CO246" s="706"/>
      <c r="CP246" s="706"/>
      <c r="CQ246" s="706"/>
      <c r="CR246" s="706"/>
      <c r="CS246" s="706"/>
      <c r="CT246" s="706"/>
      <c r="CU246" s="706"/>
      <c r="CV246" s="706"/>
      <c r="CW246" s="706"/>
      <c r="CX246" s="706"/>
      <c r="CY246" s="706"/>
      <c r="CZ246" s="706"/>
      <c r="DA246" s="706"/>
      <c r="DB246" s="706"/>
      <c r="DC246" s="706"/>
      <c r="DD246" s="706"/>
      <c r="DE246" s="706"/>
      <c r="DF246" s="706"/>
      <c r="DG246" s="706"/>
      <c r="DH246" s="706"/>
      <c r="DI246" s="706"/>
      <c r="DJ246" s="706"/>
      <c r="DK246" s="706"/>
      <c r="DL246" s="706"/>
      <c r="DM246" s="706"/>
      <c r="DN246" s="706"/>
      <c r="DO246" s="706"/>
      <c r="DP246" s="706"/>
      <c r="DQ246" s="706"/>
      <c r="DR246" s="706"/>
      <c r="DS246" s="706"/>
      <c r="DT246" s="706"/>
      <c r="DU246" s="706"/>
      <c r="DV246" s="706"/>
      <c r="DW246" s="706"/>
      <c r="DX246" s="706"/>
      <c r="DY246" s="706"/>
      <c r="DZ246" s="706"/>
      <c r="EA246" s="706"/>
      <c r="EB246" s="706"/>
      <c r="EC246" s="706"/>
      <c r="ED246" s="706"/>
      <c r="EE246" s="706"/>
      <c r="EF246" s="706"/>
      <c r="EG246" s="706"/>
      <c r="EH246" s="706"/>
      <c r="EI246" s="706"/>
      <c r="EJ246" s="706"/>
      <c r="EK246" s="706"/>
      <c r="EL246" s="706"/>
      <c r="EM246" s="706"/>
      <c r="EN246" s="706"/>
      <c r="EO246" s="706"/>
      <c r="EP246" s="706"/>
      <c r="EQ246" s="706"/>
      <c r="ER246" s="706"/>
      <c r="ES246" s="706"/>
      <c r="ET246" s="706"/>
      <c r="EU246" s="706"/>
      <c r="EV246" s="704"/>
      <c r="EW246" s="704"/>
      <c r="EX246" s="704"/>
      <c r="EY246" s="704"/>
      <c r="EZ246" s="704"/>
      <c r="FA246" s="704"/>
      <c r="FB246" s="704"/>
      <c r="FC246" s="704"/>
      <c r="FD246" s="704"/>
      <c r="FE246" s="704"/>
      <c r="FF246" s="704"/>
      <c r="FG246" s="704"/>
      <c r="FH246" s="704"/>
      <c r="FI246" s="704"/>
      <c r="FJ246" s="704"/>
      <c r="FK246" s="704"/>
      <c r="FL246" s="704"/>
      <c r="FM246" s="704"/>
      <c r="FN246" s="704"/>
      <c r="FO246" s="704"/>
      <c r="FP246" s="704"/>
      <c r="FQ246" s="704"/>
      <c r="FR246" s="704"/>
      <c r="FS246" s="704"/>
      <c r="FT246" s="704"/>
      <c r="FU246" s="704"/>
      <c r="FV246" s="704"/>
      <c r="FW246" s="704"/>
      <c r="FX246" s="704"/>
      <c r="FY246" s="704"/>
      <c r="FZ246" s="704"/>
      <c r="GA246" s="704"/>
      <c r="GB246" s="704"/>
      <c r="GC246" s="704"/>
      <c r="GD246" s="704"/>
      <c r="GE246" s="704"/>
      <c r="GF246" s="704"/>
      <c r="GG246" s="704"/>
      <c r="GH246" s="704"/>
      <c r="GI246" s="704"/>
      <c r="GJ246" s="704"/>
      <c r="GK246" s="704"/>
      <c r="GL246" s="704"/>
      <c r="GM246" s="704"/>
      <c r="GN246" s="704"/>
      <c r="GO246" s="706"/>
      <c r="GP246" s="706"/>
      <c r="GQ246" s="706"/>
      <c r="GR246" s="706"/>
      <c r="GS246" s="706"/>
      <c r="GT246" s="706"/>
      <c r="GU246" s="706"/>
      <c r="GV246" s="706"/>
      <c r="GW246" s="706"/>
      <c r="GX246" s="706"/>
      <c r="GY246" s="706"/>
      <c r="GZ246" s="706"/>
      <c r="HA246" s="706"/>
      <c r="HB246" s="706"/>
      <c r="HC246" s="706"/>
      <c r="HD246" s="706"/>
      <c r="HE246" s="706"/>
      <c r="HF246" s="706"/>
      <c r="HG246" s="706"/>
      <c r="HH246" s="706"/>
      <c r="HI246" s="706"/>
      <c r="HJ246" s="706"/>
      <c r="HK246" s="706"/>
      <c r="HL246" s="706"/>
      <c r="HM246" s="706"/>
      <c r="HN246" s="706"/>
      <c r="HO246" s="706"/>
      <c r="HP246" s="706"/>
      <c r="HQ246" s="706"/>
      <c r="HR246" s="704"/>
      <c r="HS246" s="704"/>
      <c r="HT246" s="704"/>
      <c r="HU246" s="704"/>
      <c r="HV246" s="704"/>
      <c r="HW246" s="704"/>
      <c r="HX246" s="704"/>
      <c r="HY246" s="704"/>
      <c r="HZ246" s="704"/>
      <c r="IA246" s="704"/>
      <c r="IB246" s="704"/>
      <c r="IC246" s="704"/>
      <c r="ID246" s="704"/>
      <c r="IE246" s="704"/>
      <c r="IF246" s="704"/>
      <c r="IG246" s="704"/>
      <c r="IH246" s="704"/>
      <c r="II246" s="704"/>
      <c r="IJ246" s="704"/>
      <c r="IK246" s="704"/>
      <c r="IL246" s="704"/>
      <c r="IM246" s="704"/>
      <c r="IN246" s="704"/>
      <c r="IO246" s="704"/>
      <c r="IP246" s="704"/>
      <c r="IQ246" s="704"/>
      <c r="IR246" s="704"/>
      <c r="IS246" s="704"/>
      <c r="IT246" s="704"/>
      <c r="IU246" s="704"/>
      <c r="IV246" s="704"/>
      <c r="IW246" s="704"/>
      <c r="IX246" s="706"/>
      <c r="IY246" s="706"/>
      <c r="IZ246" s="706"/>
    </row>
    <row r="247" spans="1:274" s="878" customFormat="1" ht="23.1" customHeight="1" x14ac:dyDescent="0.25">
      <c r="A247" s="691">
        <v>137</v>
      </c>
      <c r="B247" s="693" t="s">
        <v>1206</v>
      </c>
      <c r="C247" s="696">
        <v>242</v>
      </c>
      <c r="D247" s="697">
        <v>532</v>
      </c>
      <c r="E247" s="698">
        <v>42</v>
      </c>
      <c r="F247" s="699" t="s">
        <v>1121</v>
      </c>
      <c r="G247" s="699" t="s">
        <v>1272</v>
      </c>
      <c r="H247" s="751" t="s">
        <v>1112</v>
      </c>
      <c r="I247" s="752" t="s">
        <v>1113</v>
      </c>
      <c r="J247" s="753" t="s">
        <v>1139</v>
      </c>
      <c r="K247" s="764" t="s">
        <v>1151</v>
      </c>
      <c r="L247" s="764" t="s">
        <v>1124</v>
      </c>
      <c r="M247" s="753" t="s">
        <v>1140</v>
      </c>
      <c r="N247" s="753" t="s">
        <v>1141</v>
      </c>
      <c r="O247" s="753" t="s">
        <v>1189</v>
      </c>
      <c r="P247" s="753" t="s">
        <v>1259</v>
      </c>
      <c r="Q247" s="765" t="s">
        <v>1120</v>
      </c>
      <c r="R247" s="765" t="s">
        <v>1120</v>
      </c>
      <c r="S247" s="755">
        <v>2</v>
      </c>
      <c r="T247" s="766">
        <v>2.11</v>
      </c>
      <c r="U247" s="771">
        <v>41456</v>
      </c>
      <c r="V247" s="771">
        <v>42156</v>
      </c>
      <c r="W247" s="701">
        <v>25</v>
      </c>
      <c r="X247" s="875">
        <v>100000</v>
      </c>
      <c r="Y247" s="877"/>
      <c r="Z247" s="875">
        <f t="shared" si="12"/>
        <v>100000</v>
      </c>
      <c r="AA247" s="702"/>
      <c r="AB247" s="702"/>
      <c r="AC247" s="702"/>
      <c r="AD247" s="702"/>
      <c r="AE247" s="702"/>
      <c r="AF247" s="702"/>
      <c r="AG247" s="702"/>
      <c r="AH247" s="702"/>
      <c r="AI247" s="717"/>
      <c r="AJ247" s="717">
        <v>50000</v>
      </c>
      <c r="AK247" s="717"/>
      <c r="AL247" s="717">
        <v>50000</v>
      </c>
      <c r="AM247" s="868">
        <f t="shared" si="13"/>
        <v>100000</v>
      </c>
      <c r="AN247" s="868">
        <f t="shared" si="14"/>
        <v>0</v>
      </c>
      <c r="AO247" s="759"/>
      <c r="AP247" s="868">
        <v>0</v>
      </c>
      <c r="AQ247" s="706"/>
      <c r="AR247" s="706"/>
      <c r="AS247" s="706"/>
      <c r="AT247" s="706"/>
      <c r="AU247" s="706"/>
      <c r="AV247" s="706"/>
      <c r="AW247" s="706"/>
      <c r="AX247" s="706"/>
      <c r="AY247" s="706"/>
      <c r="AZ247" s="706"/>
      <c r="BA247" s="706"/>
      <c r="BB247" s="706"/>
      <c r="BC247" s="706"/>
      <c r="BD247" s="706"/>
      <c r="BE247" s="706"/>
      <c r="BF247" s="706"/>
      <c r="BG247" s="706"/>
      <c r="BH247" s="706"/>
      <c r="BI247" s="706"/>
      <c r="BJ247" s="706"/>
      <c r="BK247" s="706"/>
      <c r="BL247" s="706"/>
      <c r="BM247" s="706"/>
      <c r="BN247" s="706"/>
      <c r="BO247" s="706"/>
      <c r="BP247" s="706"/>
      <c r="BQ247" s="706"/>
      <c r="BR247" s="706"/>
      <c r="BS247" s="706"/>
      <c r="BT247" s="706"/>
      <c r="BU247" s="706"/>
      <c r="BV247" s="706"/>
      <c r="BW247" s="706"/>
      <c r="BX247" s="706"/>
      <c r="BY247" s="706"/>
      <c r="BZ247" s="706"/>
      <c r="CA247" s="706"/>
      <c r="CB247" s="706"/>
      <c r="CC247" s="706"/>
      <c r="CD247" s="706"/>
      <c r="CE247" s="706"/>
      <c r="CF247" s="706"/>
      <c r="CG247" s="706"/>
      <c r="CH247" s="706"/>
      <c r="CI247" s="706"/>
      <c r="CJ247" s="706"/>
      <c r="CK247" s="706"/>
      <c r="CL247" s="706"/>
      <c r="CM247" s="706"/>
      <c r="CN247" s="706"/>
      <c r="CO247" s="706"/>
      <c r="CP247" s="706"/>
      <c r="CQ247" s="706"/>
      <c r="CR247" s="706"/>
      <c r="CS247" s="706"/>
      <c r="CT247" s="706"/>
      <c r="CU247" s="706"/>
      <c r="CV247" s="706"/>
      <c r="CW247" s="706"/>
      <c r="CX247" s="706"/>
      <c r="CY247" s="706"/>
      <c r="CZ247" s="706"/>
      <c r="DA247" s="706"/>
      <c r="DB247" s="706"/>
      <c r="DC247" s="706"/>
      <c r="DD247" s="706"/>
      <c r="DE247" s="706"/>
      <c r="DF247" s="706"/>
      <c r="DG247" s="706"/>
      <c r="DH247" s="706"/>
      <c r="DI247" s="706"/>
      <c r="DJ247" s="706"/>
      <c r="DK247" s="706"/>
      <c r="DL247" s="706"/>
      <c r="DM247" s="706"/>
      <c r="DN247" s="706"/>
      <c r="DO247" s="706"/>
      <c r="DP247" s="706"/>
      <c r="DQ247" s="706"/>
      <c r="DR247" s="706"/>
      <c r="DS247" s="706"/>
      <c r="DT247" s="706"/>
      <c r="DU247" s="706"/>
      <c r="DV247" s="706"/>
      <c r="DW247" s="706"/>
      <c r="DX247" s="706"/>
      <c r="DY247" s="706"/>
      <c r="DZ247" s="706"/>
      <c r="EA247" s="706"/>
      <c r="EB247" s="706"/>
      <c r="EC247" s="706"/>
      <c r="ED247" s="706"/>
      <c r="EE247" s="706"/>
      <c r="EF247" s="706"/>
      <c r="EG247" s="706"/>
      <c r="EH247" s="706"/>
      <c r="EI247" s="706"/>
      <c r="EJ247" s="706"/>
      <c r="EK247" s="706"/>
      <c r="EL247" s="706"/>
      <c r="EM247" s="706"/>
      <c r="EN247" s="706"/>
      <c r="EO247" s="706"/>
      <c r="EP247" s="706"/>
      <c r="EQ247" s="706"/>
      <c r="ER247" s="706"/>
      <c r="ES247" s="706"/>
      <c r="ET247" s="706"/>
      <c r="EU247" s="706"/>
      <c r="EV247" s="704"/>
      <c r="EW247" s="704"/>
      <c r="EX247" s="704"/>
      <c r="EY247" s="704"/>
      <c r="EZ247" s="704"/>
      <c r="FA247" s="704"/>
      <c r="FB247" s="704"/>
      <c r="FC247" s="704"/>
      <c r="FD247" s="704"/>
      <c r="FE247" s="704"/>
      <c r="FF247" s="704"/>
      <c r="FG247" s="704"/>
      <c r="FH247" s="704"/>
      <c r="FI247" s="704"/>
      <c r="FJ247" s="704"/>
      <c r="FK247" s="704"/>
      <c r="FL247" s="704"/>
      <c r="FM247" s="704"/>
      <c r="FN247" s="704"/>
      <c r="FO247" s="704"/>
      <c r="FP247" s="704"/>
      <c r="FQ247" s="704"/>
      <c r="FR247" s="704"/>
      <c r="FS247" s="704"/>
      <c r="FT247" s="704"/>
      <c r="FU247" s="704"/>
      <c r="FV247" s="704"/>
      <c r="FW247" s="704"/>
      <c r="FX247" s="704"/>
      <c r="FY247" s="704"/>
      <c r="FZ247" s="704"/>
      <c r="GA247" s="704"/>
      <c r="GB247" s="704"/>
      <c r="GC247" s="704"/>
      <c r="GD247" s="704"/>
      <c r="GE247" s="704"/>
      <c r="GF247" s="704"/>
      <c r="GG247" s="704"/>
      <c r="GH247" s="704"/>
      <c r="GI247" s="704"/>
      <c r="GJ247" s="704"/>
      <c r="GK247" s="704"/>
      <c r="GL247" s="704"/>
      <c r="GM247" s="704"/>
      <c r="GN247" s="704"/>
      <c r="GO247" s="706"/>
      <c r="GP247" s="706"/>
      <c r="GQ247" s="706"/>
      <c r="GR247" s="706"/>
      <c r="GS247" s="706"/>
      <c r="GT247" s="706"/>
      <c r="GU247" s="706"/>
      <c r="GV247" s="706"/>
      <c r="GW247" s="706"/>
      <c r="GX247" s="706"/>
      <c r="GY247" s="706"/>
      <c r="GZ247" s="706"/>
      <c r="HA247" s="706"/>
      <c r="HB247" s="706"/>
      <c r="HC247" s="706"/>
      <c r="HD247" s="706"/>
      <c r="HE247" s="706"/>
      <c r="HF247" s="706"/>
      <c r="HG247" s="706"/>
      <c r="HH247" s="706"/>
      <c r="HI247" s="706"/>
      <c r="HJ247" s="706"/>
      <c r="HK247" s="706"/>
      <c r="HL247" s="706"/>
      <c r="HM247" s="706"/>
      <c r="HN247" s="706"/>
      <c r="HO247" s="706"/>
      <c r="HP247" s="706"/>
      <c r="HQ247" s="706"/>
      <c r="HR247" s="704"/>
      <c r="HS247" s="704"/>
      <c r="HT247" s="704"/>
      <c r="HU247" s="704"/>
      <c r="HV247" s="704"/>
      <c r="HW247" s="704"/>
      <c r="HX247" s="704"/>
      <c r="HY247" s="704"/>
      <c r="HZ247" s="704"/>
      <c r="IA247" s="704"/>
      <c r="IB247" s="704"/>
      <c r="IC247" s="704"/>
      <c r="ID247" s="704"/>
      <c r="IE247" s="704"/>
      <c r="IF247" s="704"/>
      <c r="IG247" s="704"/>
      <c r="IH247" s="704"/>
      <c r="II247" s="704"/>
      <c r="IJ247" s="704"/>
      <c r="IK247" s="704"/>
      <c r="IL247" s="704"/>
      <c r="IM247" s="704"/>
      <c r="IN247" s="704"/>
      <c r="IO247" s="704"/>
      <c r="IP247" s="704"/>
      <c r="IQ247" s="704"/>
      <c r="IR247" s="704"/>
      <c r="IS247" s="704"/>
      <c r="IT247" s="704"/>
      <c r="IU247" s="704"/>
      <c r="IV247" s="706"/>
      <c r="IW247" s="706"/>
      <c r="IX247" s="706"/>
      <c r="IY247" s="706"/>
      <c r="IZ247" s="706"/>
      <c r="JA247" s="706"/>
      <c r="JB247" s="706"/>
      <c r="JC247" s="706"/>
      <c r="JD247" s="706"/>
      <c r="JE247" s="706"/>
      <c r="JF247" s="706"/>
      <c r="JG247" s="706"/>
      <c r="JH247" s="706"/>
    </row>
    <row r="248" spans="1:274" s="878" customFormat="1" ht="23.1" customHeight="1" x14ac:dyDescent="0.25">
      <c r="A248" s="691">
        <v>138</v>
      </c>
      <c r="B248" s="693" t="s">
        <v>1206</v>
      </c>
      <c r="C248" s="696">
        <v>242</v>
      </c>
      <c r="D248" s="697">
        <v>532</v>
      </c>
      <c r="E248" s="698">
        <v>43</v>
      </c>
      <c r="F248" s="699" t="s">
        <v>1121</v>
      </c>
      <c r="G248" s="699" t="s">
        <v>1270</v>
      </c>
      <c r="H248" s="751" t="s">
        <v>1112</v>
      </c>
      <c r="I248" s="752" t="s">
        <v>1113</v>
      </c>
      <c r="J248" s="753" t="s">
        <v>1139</v>
      </c>
      <c r="K248" s="764" t="s">
        <v>1151</v>
      </c>
      <c r="L248" s="764" t="s">
        <v>1124</v>
      </c>
      <c r="M248" s="753" t="s">
        <v>1140</v>
      </c>
      <c r="N248" s="753" t="s">
        <v>1141</v>
      </c>
      <c r="O248" s="753" t="s">
        <v>1189</v>
      </c>
      <c r="P248" s="753" t="s">
        <v>1259</v>
      </c>
      <c r="Q248" s="765" t="s">
        <v>1120</v>
      </c>
      <c r="R248" s="765" t="s">
        <v>1120</v>
      </c>
      <c r="S248" s="755">
        <v>2</v>
      </c>
      <c r="T248" s="766">
        <v>2.11</v>
      </c>
      <c r="U248" s="771">
        <v>41456</v>
      </c>
      <c r="V248" s="771">
        <v>42156</v>
      </c>
      <c r="W248" s="701">
        <v>15</v>
      </c>
      <c r="X248" s="875">
        <v>200000</v>
      </c>
      <c r="Y248" s="877"/>
      <c r="Z248" s="875">
        <f t="shared" si="12"/>
        <v>200000</v>
      </c>
      <c r="AA248" s="702"/>
      <c r="AB248" s="702"/>
      <c r="AC248" s="702">
        <v>50000</v>
      </c>
      <c r="AD248" s="702">
        <v>50000</v>
      </c>
      <c r="AE248" s="702">
        <v>50000</v>
      </c>
      <c r="AF248" s="702">
        <v>50000</v>
      </c>
      <c r="AG248" s="702"/>
      <c r="AH248" s="702"/>
      <c r="AI248" s="717"/>
      <c r="AJ248" s="717"/>
      <c r="AK248" s="717"/>
      <c r="AL248" s="717"/>
      <c r="AM248" s="868">
        <f t="shared" si="13"/>
        <v>200000</v>
      </c>
      <c r="AN248" s="868">
        <f t="shared" si="14"/>
        <v>0</v>
      </c>
      <c r="AO248" s="759">
        <v>250000</v>
      </c>
      <c r="AP248" s="868">
        <v>300000</v>
      </c>
      <c r="AQ248" s="706"/>
      <c r="AR248" s="706"/>
      <c r="AS248" s="706"/>
      <c r="AT248" s="706"/>
      <c r="AU248" s="706"/>
      <c r="AV248" s="706"/>
      <c r="AW248" s="706"/>
      <c r="AX248" s="706"/>
      <c r="AY248" s="706"/>
      <c r="AZ248" s="706"/>
      <c r="BA248" s="706"/>
      <c r="BB248" s="706"/>
      <c r="BC248" s="706"/>
      <c r="BD248" s="706"/>
      <c r="BE248" s="706"/>
      <c r="BF248" s="706"/>
      <c r="BG248" s="706"/>
      <c r="BH248" s="706"/>
      <c r="BI248" s="706"/>
      <c r="BJ248" s="706"/>
      <c r="BK248" s="706"/>
      <c r="BL248" s="706"/>
      <c r="BM248" s="706"/>
      <c r="BN248" s="706"/>
      <c r="BO248" s="706"/>
      <c r="BP248" s="706"/>
      <c r="BQ248" s="706"/>
      <c r="BR248" s="706"/>
      <c r="BS248" s="706"/>
      <c r="BT248" s="706"/>
      <c r="BU248" s="706"/>
      <c r="BV248" s="706"/>
      <c r="BW248" s="706"/>
      <c r="BX248" s="706"/>
      <c r="BY248" s="706"/>
      <c r="BZ248" s="706"/>
      <c r="CA248" s="706"/>
      <c r="CB248" s="706"/>
      <c r="CC248" s="706"/>
      <c r="CD248" s="706"/>
      <c r="CE248" s="706"/>
      <c r="CF248" s="706"/>
      <c r="CG248" s="706"/>
      <c r="CH248" s="706"/>
      <c r="CI248" s="706"/>
      <c r="CJ248" s="706"/>
      <c r="CK248" s="706"/>
      <c r="CL248" s="706"/>
      <c r="CM248" s="706"/>
      <c r="CN248" s="706"/>
      <c r="CO248" s="706"/>
      <c r="CP248" s="706"/>
      <c r="CQ248" s="706"/>
      <c r="CR248" s="706"/>
      <c r="CS248" s="706"/>
      <c r="CT248" s="706"/>
      <c r="CU248" s="706"/>
      <c r="CV248" s="706"/>
      <c r="CW248" s="706"/>
      <c r="CX248" s="706"/>
      <c r="CY248" s="706"/>
      <c r="CZ248" s="706"/>
      <c r="DA248" s="706"/>
      <c r="DB248" s="706"/>
      <c r="DC248" s="706"/>
      <c r="DD248" s="706"/>
      <c r="DE248" s="706"/>
      <c r="DF248" s="706"/>
      <c r="DG248" s="706"/>
      <c r="DH248" s="706"/>
      <c r="DI248" s="706"/>
      <c r="DJ248" s="706"/>
      <c r="DK248" s="706"/>
      <c r="DL248" s="706"/>
      <c r="DM248" s="706"/>
      <c r="DN248" s="706"/>
      <c r="DO248" s="706"/>
      <c r="DP248" s="706"/>
      <c r="DQ248" s="706"/>
      <c r="DR248" s="706"/>
      <c r="DS248" s="706"/>
      <c r="DT248" s="706"/>
      <c r="DU248" s="706"/>
      <c r="DV248" s="706"/>
      <c r="DW248" s="706"/>
      <c r="DX248" s="706"/>
      <c r="DY248" s="706"/>
      <c r="DZ248" s="706"/>
      <c r="EA248" s="706"/>
      <c r="EB248" s="706"/>
      <c r="EC248" s="706"/>
      <c r="ED248" s="706"/>
      <c r="EE248" s="706"/>
      <c r="EF248" s="706"/>
      <c r="EG248" s="706"/>
      <c r="EH248" s="706"/>
      <c r="EI248" s="706"/>
      <c r="EJ248" s="706"/>
      <c r="EK248" s="706"/>
      <c r="EL248" s="706"/>
      <c r="EM248" s="706"/>
      <c r="EN248" s="706"/>
      <c r="EO248" s="706"/>
      <c r="EP248" s="706"/>
      <c r="EQ248" s="706"/>
      <c r="ER248" s="706"/>
      <c r="ES248" s="706"/>
      <c r="ET248" s="706"/>
      <c r="EU248" s="706"/>
      <c r="EV248" s="704"/>
      <c r="EW248" s="704"/>
      <c r="EX248" s="704"/>
      <c r="EY248" s="704"/>
      <c r="EZ248" s="704"/>
      <c r="FA248" s="704"/>
      <c r="FB248" s="704"/>
      <c r="FC248" s="704"/>
      <c r="FD248" s="704"/>
      <c r="FE248" s="704"/>
      <c r="FF248" s="704"/>
      <c r="FG248" s="704"/>
      <c r="FH248" s="704"/>
      <c r="FI248" s="704"/>
      <c r="FJ248" s="704"/>
      <c r="FK248" s="704"/>
      <c r="FL248" s="704"/>
      <c r="FM248" s="704"/>
      <c r="FN248" s="704"/>
      <c r="FO248" s="704"/>
      <c r="FP248" s="704"/>
      <c r="FQ248" s="704"/>
      <c r="FR248" s="704"/>
      <c r="FS248" s="704"/>
      <c r="FT248" s="704"/>
      <c r="FU248" s="704"/>
      <c r="FV248" s="704"/>
      <c r="FW248" s="704"/>
      <c r="FX248" s="704"/>
      <c r="FY248" s="704"/>
      <c r="FZ248" s="704"/>
      <c r="GA248" s="704"/>
      <c r="GB248" s="704"/>
      <c r="GC248" s="704"/>
      <c r="GD248" s="704"/>
      <c r="GE248" s="704"/>
      <c r="GF248" s="704"/>
      <c r="GG248" s="704"/>
      <c r="GH248" s="704"/>
      <c r="GI248" s="704"/>
      <c r="GJ248" s="704"/>
      <c r="GK248" s="704"/>
      <c r="GL248" s="704"/>
      <c r="GM248" s="704"/>
      <c r="GN248" s="704"/>
      <c r="GO248" s="706"/>
      <c r="GP248" s="706"/>
      <c r="GQ248" s="706"/>
      <c r="GR248" s="706"/>
      <c r="GS248" s="706"/>
      <c r="GT248" s="706"/>
      <c r="GU248" s="706"/>
      <c r="GV248" s="706"/>
      <c r="GW248" s="706"/>
      <c r="GX248" s="706"/>
      <c r="GY248" s="706"/>
      <c r="GZ248" s="706"/>
      <c r="HA248" s="706"/>
      <c r="HB248" s="706"/>
      <c r="HC248" s="706"/>
      <c r="HD248" s="706"/>
      <c r="HE248" s="706"/>
      <c r="HF248" s="706"/>
      <c r="HG248" s="706"/>
      <c r="HH248" s="706"/>
      <c r="HI248" s="706"/>
      <c r="HJ248" s="706"/>
      <c r="HK248" s="706"/>
      <c r="HL248" s="706"/>
      <c r="HM248" s="706"/>
      <c r="HN248" s="706"/>
      <c r="HO248" s="706"/>
      <c r="HP248" s="706"/>
      <c r="HQ248" s="706"/>
      <c r="HR248" s="704"/>
      <c r="HS248" s="704"/>
      <c r="HT248" s="704"/>
      <c r="HU248" s="704"/>
      <c r="HV248" s="704"/>
      <c r="HW248" s="704"/>
      <c r="HX248" s="704"/>
      <c r="HY248" s="704"/>
      <c r="HZ248" s="704"/>
      <c r="IA248" s="704"/>
      <c r="IB248" s="704"/>
      <c r="IC248" s="704"/>
      <c r="ID248" s="704"/>
      <c r="IE248" s="704"/>
      <c r="IF248" s="704"/>
      <c r="IG248" s="704"/>
      <c r="IH248" s="704"/>
      <c r="II248" s="704"/>
      <c r="IJ248" s="704"/>
      <c r="IK248" s="704"/>
      <c r="IL248" s="704"/>
      <c r="IM248" s="704"/>
      <c r="IN248" s="704"/>
      <c r="IO248" s="704"/>
      <c r="IP248" s="704"/>
      <c r="IQ248" s="704"/>
      <c r="IR248" s="704"/>
      <c r="IS248" s="704"/>
      <c r="IT248" s="704"/>
      <c r="IU248" s="704"/>
      <c r="IV248" s="704"/>
      <c r="IW248" s="704"/>
    </row>
    <row r="249" spans="1:274" s="878" customFormat="1" ht="23.1" customHeight="1" x14ac:dyDescent="0.25">
      <c r="A249" s="691">
        <v>139</v>
      </c>
      <c r="B249" s="693" t="s">
        <v>1206</v>
      </c>
      <c r="C249" s="696">
        <v>242</v>
      </c>
      <c r="D249" s="697">
        <v>532</v>
      </c>
      <c r="E249" s="698" t="s">
        <v>1122</v>
      </c>
      <c r="F249" s="699" t="s">
        <v>1121</v>
      </c>
      <c r="G249" s="699" t="s">
        <v>1275</v>
      </c>
      <c r="H249" s="751" t="s">
        <v>1112</v>
      </c>
      <c r="I249" s="752" t="s">
        <v>1113</v>
      </c>
      <c r="J249" s="753" t="s">
        <v>1139</v>
      </c>
      <c r="K249" s="764" t="s">
        <v>1151</v>
      </c>
      <c r="L249" s="764" t="s">
        <v>1124</v>
      </c>
      <c r="M249" s="753" t="s">
        <v>1140</v>
      </c>
      <c r="N249" s="753" t="s">
        <v>1141</v>
      </c>
      <c r="O249" s="753" t="s">
        <v>1189</v>
      </c>
      <c r="P249" s="753" t="s">
        <v>1259</v>
      </c>
      <c r="Q249" s="765" t="s">
        <v>1120</v>
      </c>
      <c r="R249" s="765" t="s">
        <v>1120</v>
      </c>
      <c r="S249" s="755">
        <v>2</v>
      </c>
      <c r="T249" s="766">
        <v>2.11</v>
      </c>
      <c r="U249" s="771">
        <v>41456</v>
      </c>
      <c r="V249" s="771">
        <v>42156</v>
      </c>
      <c r="W249" s="701">
        <v>25</v>
      </c>
      <c r="X249" s="875"/>
      <c r="Y249" s="877"/>
      <c r="Z249" s="875">
        <f t="shared" si="12"/>
        <v>0</v>
      </c>
      <c r="AA249" s="702"/>
      <c r="AB249" s="702"/>
      <c r="AC249" s="702"/>
      <c r="AD249" s="702"/>
      <c r="AE249" s="702"/>
      <c r="AF249" s="702"/>
      <c r="AG249" s="702"/>
      <c r="AH249" s="702"/>
      <c r="AI249" s="717"/>
      <c r="AJ249" s="717"/>
      <c r="AK249" s="717"/>
      <c r="AL249" s="717"/>
      <c r="AM249" s="868">
        <f t="shared" si="13"/>
        <v>0</v>
      </c>
      <c r="AN249" s="868">
        <f t="shared" si="14"/>
        <v>0</v>
      </c>
      <c r="AO249" s="759">
        <v>10000</v>
      </c>
      <c r="AP249" s="868">
        <v>10000</v>
      </c>
      <c r="AQ249" s="706"/>
      <c r="AR249" s="706"/>
      <c r="AS249" s="706"/>
      <c r="AT249" s="706"/>
      <c r="AU249" s="706"/>
      <c r="AV249" s="706"/>
      <c r="AW249" s="706"/>
      <c r="AX249" s="706"/>
      <c r="AY249" s="706"/>
      <c r="AZ249" s="706"/>
      <c r="BA249" s="706"/>
      <c r="BB249" s="706"/>
      <c r="BC249" s="706"/>
      <c r="BD249" s="706"/>
      <c r="BE249" s="706"/>
      <c r="BF249" s="706"/>
      <c r="BG249" s="706"/>
      <c r="BH249" s="706"/>
      <c r="BI249" s="706"/>
      <c r="BJ249" s="706"/>
      <c r="BK249" s="706"/>
      <c r="BL249" s="706"/>
      <c r="BM249" s="706"/>
      <c r="BN249" s="706"/>
      <c r="BO249" s="706"/>
      <c r="BP249" s="706"/>
      <c r="BQ249" s="706"/>
      <c r="BR249" s="706"/>
      <c r="BS249" s="706"/>
      <c r="BT249" s="706"/>
      <c r="BU249" s="706"/>
      <c r="BV249" s="706"/>
      <c r="BW249" s="706"/>
      <c r="BX249" s="706"/>
      <c r="BY249" s="706"/>
      <c r="BZ249" s="706"/>
      <c r="CA249" s="706"/>
      <c r="CB249" s="706"/>
      <c r="CC249" s="706"/>
      <c r="CD249" s="706"/>
      <c r="CE249" s="706"/>
      <c r="CF249" s="706"/>
      <c r="CG249" s="706"/>
      <c r="CH249" s="706"/>
      <c r="CI249" s="706"/>
      <c r="CJ249" s="706"/>
      <c r="CK249" s="706"/>
      <c r="CL249" s="706"/>
      <c r="CM249" s="706"/>
      <c r="CN249" s="706"/>
      <c r="CO249" s="706"/>
      <c r="CP249" s="706"/>
      <c r="CQ249" s="706"/>
      <c r="CR249" s="706"/>
      <c r="CS249" s="706"/>
      <c r="CT249" s="706"/>
      <c r="CU249" s="706"/>
      <c r="CV249" s="706"/>
      <c r="CW249" s="706"/>
      <c r="CX249" s="706"/>
      <c r="CY249" s="706"/>
      <c r="CZ249" s="706"/>
      <c r="DA249" s="706"/>
      <c r="DB249" s="706"/>
      <c r="DC249" s="706"/>
      <c r="DD249" s="706"/>
      <c r="DE249" s="706"/>
      <c r="DF249" s="706"/>
      <c r="DG249" s="706"/>
      <c r="DH249" s="706"/>
      <c r="DI249" s="706"/>
      <c r="DJ249" s="706"/>
      <c r="DK249" s="706"/>
      <c r="DL249" s="706"/>
      <c r="DM249" s="706"/>
      <c r="DN249" s="706"/>
      <c r="DO249" s="706"/>
      <c r="DP249" s="706"/>
      <c r="DQ249" s="706"/>
      <c r="DR249" s="706"/>
      <c r="DS249" s="706"/>
      <c r="DT249" s="706"/>
      <c r="DU249" s="706"/>
      <c r="DV249" s="706"/>
      <c r="DW249" s="706"/>
      <c r="DX249" s="706"/>
      <c r="DY249" s="706"/>
      <c r="DZ249" s="706"/>
      <c r="EA249" s="706"/>
      <c r="EB249" s="706"/>
      <c r="EC249" s="706"/>
      <c r="ED249" s="706"/>
      <c r="EE249" s="706"/>
      <c r="EF249" s="706"/>
      <c r="EG249" s="706"/>
      <c r="EH249" s="706"/>
      <c r="EI249" s="706"/>
      <c r="EJ249" s="706"/>
      <c r="EK249" s="706"/>
      <c r="EL249" s="706"/>
      <c r="EM249" s="706"/>
      <c r="EN249" s="706"/>
      <c r="EO249" s="706"/>
      <c r="EP249" s="706"/>
      <c r="EQ249" s="706"/>
      <c r="ER249" s="706"/>
      <c r="ES249" s="706"/>
      <c r="ET249" s="706"/>
      <c r="EU249" s="706"/>
      <c r="EV249" s="704"/>
      <c r="EW249" s="704"/>
      <c r="EX249" s="704"/>
      <c r="EY249" s="704"/>
      <c r="EZ249" s="704"/>
      <c r="FA249" s="704"/>
      <c r="FB249" s="704"/>
      <c r="FC249" s="704"/>
      <c r="FD249" s="704"/>
      <c r="FE249" s="704"/>
      <c r="FF249" s="704"/>
      <c r="FG249" s="704"/>
      <c r="FH249" s="704"/>
      <c r="FI249" s="704"/>
      <c r="FJ249" s="704"/>
      <c r="FK249" s="704"/>
      <c r="FL249" s="704"/>
      <c r="FM249" s="704"/>
      <c r="FN249" s="704"/>
      <c r="FO249" s="704"/>
      <c r="FP249" s="704"/>
      <c r="FQ249" s="704"/>
      <c r="FR249" s="704"/>
      <c r="FS249" s="704"/>
      <c r="FT249" s="704"/>
      <c r="FU249" s="704"/>
      <c r="FV249" s="704"/>
      <c r="FW249" s="704"/>
      <c r="FX249" s="704"/>
      <c r="FY249" s="704"/>
      <c r="FZ249" s="704"/>
      <c r="GA249" s="704"/>
      <c r="GB249" s="704"/>
      <c r="GC249" s="704"/>
      <c r="GD249" s="704"/>
      <c r="GE249" s="704"/>
      <c r="GF249" s="704"/>
      <c r="GG249" s="704"/>
      <c r="GH249" s="704"/>
      <c r="GI249" s="704"/>
      <c r="GJ249" s="704"/>
      <c r="GK249" s="704"/>
      <c r="GL249" s="704"/>
      <c r="GM249" s="704"/>
      <c r="GN249" s="704"/>
      <c r="GO249" s="706"/>
      <c r="GP249" s="706"/>
      <c r="GQ249" s="706"/>
      <c r="GR249" s="706"/>
      <c r="GS249" s="706"/>
      <c r="GT249" s="706"/>
      <c r="GU249" s="706"/>
      <c r="GV249" s="706"/>
      <c r="GW249" s="706"/>
      <c r="GX249" s="706"/>
      <c r="GY249" s="706"/>
      <c r="GZ249" s="706"/>
      <c r="HA249" s="706"/>
      <c r="HB249" s="706"/>
      <c r="HC249" s="706"/>
      <c r="HD249" s="706"/>
      <c r="HE249" s="706"/>
      <c r="HF249" s="706"/>
      <c r="HG249" s="706"/>
      <c r="HH249" s="706"/>
      <c r="HI249" s="706"/>
      <c r="HJ249" s="706"/>
      <c r="HK249" s="706"/>
      <c r="HL249" s="706"/>
      <c r="HM249" s="706"/>
      <c r="HN249" s="706"/>
      <c r="HO249" s="706"/>
      <c r="HP249" s="706"/>
      <c r="HQ249" s="706"/>
      <c r="HR249" s="704"/>
      <c r="HS249" s="704"/>
      <c r="HT249" s="704"/>
      <c r="HU249" s="704"/>
      <c r="HV249" s="704"/>
      <c r="HW249" s="704"/>
      <c r="HX249" s="704"/>
      <c r="HY249" s="704"/>
      <c r="HZ249" s="704"/>
      <c r="IA249" s="704"/>
      <c r="IB249" s="704"/>
      <c r="IC249" s="704"/>
      <c r="ID249" s="704"/>
      <c r="IE249" s="704"/>
      <c r="IF249" s="704"/>
      <c r="IG249" s="704"/>
      <c r="IH249" s="704"/>
      <c r="II249" s="704"/>
      <c r="IJ249" s="704"/>
      <c r="IK249" s="704"/>
      <c r="IL249" s="704"/>
      <c r="IM249" s="704"/>
      <c r="IN249" s="704"/>
      <c r="IO249" s="704"/>
      <c r="IP249" s="704"/>
      <c r="IQ249" s="704"/>
      <c r="IR249" s="704"/>
      <c r="IS249" s="704"/>
      <c r="IT249" s="704"/>
      <c r="IU249" s="704"/>
      <c r="IV249" s="704"/>
      <c r="IW249" s="704"/>
      <c r="IX249" s="706"/>
      <c r="IY249" s="706"/>
      <c r="IZ249" s="706"/>
      <c r="JA249" s="706"/>
      <c r="JB249" s="706"/>
      <c r="JC249" s="706"/>
      <c r="JD249" s="706"/>
      <c r="JE249" s="706"/>
      <c r="JF249" s="706"/>
      <c r="JG249" s="706"/>
      <c r="JH249" s="706"/>
    </row>
    <row r="250" spans="1:274" s="878" customFormat="1" ht="23.1" customHeight="1" x14ac:dyDescent="0.25">
      <c r="A250" s="691">
        <v>140</v>
      </c>
      <c r="B250" s="693" t="s">
        <v>1206</v>
      </c>
      <c r="C250" s="696">
        <v>242</v>
      </c>
      <c r="D250" s="697">
        <v>532</v>
      </c>
      <c r="E250" s="698" t="s">
        <v>1122</v>
      </c>
      <c r="F250" s="699" t="s">
        <v>1121</v>
      </c>
      <c r="G250" s="699" t="s">
        <v>1278</v>
      </c>
      <c r="H250" s="751" t="s">
        <v>1112</v>
      </c>
      <c r="I250" s="752" t="s">
        <v>1113</v>
      </c>
      <c r="J250" s="753" t="s">
        <v>1139</v>
      </c>
      <c r="K250" s="764" t="s">
        <v>1151</v>
      </c>
      <c r="L250" s="764" t="s">
        <v>1124</v>
      </c>
      <c r="M250" s="753" t="s">
        <v>1140</v>
      </c>
      <c r="N250" s="753" t="s">
        <v>1141</v>
      </c>
      <c r="O250" s="753" t="s">
        <v>1189</v>
      </c>
      <c r="P250" s="753" t="s">
        <v>1259</v>
      </c>
      <c r="Q250" s="765" t="s">
        <v>1120</v>
      </c>
      <c r="R250" s="765" t="s">
        <v>1120</v>
      </c>
      <c r="S250" s="755">
        <v>2</v>
      </c>
      <c r="T250" s="766">
        <v>2.11</v>
      </c>
      <c r="U250" s="771">
        <v>41456</v>
      </c>
      <c r="V250" s="771">
        <v>42156</v>
      </c>
      <c r="W250" s="701">
        <v>25</v>
      </c>
      <c r="X250" s="875"/>
      <c r="Y250" s="877"/>
      <c r="Z250" s="875">
        <f t="shared" si="12"/>
        <v>0</v>
      </c>
      <c r="AA250" s="702"/>
      <c r="AB250" s="702"/>
      <c r="AC250" s="702"/>
      <c r="AD250" s="702"/>
      <c r="AE250" s="702"/>
      <c r="AF250" s="702"/>
      <c r="AG250" s="702"/>
      <c r="AH250" s="702"/>
      <c r="AI250" s="717"/>
      <c r="AJ250" s="717"/>
      <c r="AK250" s="717"/>
      <c r="AL250" s="717"/>
      <c r="AM250" s="868">
        <f t="shared" si="13"/>
        <v>0</v>
      </c>
      <c r="AN250" s="868">
        <f t="shared" si="14"/>
        <v>0</v>
      </c>
      <c r="AO250" s="759">
        <v>10000</v>
      </c>
      <c r="AP250" s="868">
        <v>10000</v>
      </c>
      <c r="AQ250" s="706"/>
      <c r="AR250" s="706"/>
      <c r="AS250" s="706"/>
      <c r="AT250" s="706"/>
      <c r="AU250" s="706"/>
      <c r="AV250" s="706"/>
      <c r="AW250" s="706"/>
      <c r="AX250" s="706"/>
      <c r="AY250" s="706"/>
      <c r="AZ250" s="706"/>
      <c r="BA250" s="706"/>
      <c r="BB250" s="706"/>
      <c r="BC250" s="706"/>
      <c r="BD250" s="706"/>
      <c r="BE250" s="706"/>
      <c r="BF250" s="706"/>
      <c r="BG250" s="706"/>
      <c r="BH250" s="706"/>
      <c r="BI250" s="706"/>
      <c r="BJ250" s="706"/>
      <c r="BK250" s="706"/>
      <c r="BL250" s="706"/>
      <c r="BM250" s="706"/>
      <c r="BN250" s="706"/>
      <c r="BO250" s="706"/>
      <c r="BP250" s="706"/>
      <c r="BQ250" s="706"/>
      <c r="BR250" s="706"/>
      <c r="BS250" s="706"/>
      <c r="BT250" s="706"/>
      <c r="BU250" s="706"/>
      <c r="BV250" s="706"/>
      <c r="BW250" s="706"/>
      <c r="BX250" s="706"/>
      <c r="BY250" s="706"/>
      <c r="BZ250" s="706"/>
      <c r="CA250" s="706"/>
      <c r="CB250" s="706"/>
      <c r="CC250" s="706"/>
      <c r="CD250" s="706"/>
      <c r="CE250" s="706"/>
      <c r="CF250" s="706"/>
      <c r="CG250" s="706"/>
      <c r="CH250" s="706"/>
      <c r="CI250" s="706"/>
      <c r="CJ250" s="706"/>
      <c r="CK250" s="706"/>
      <c r="CL250" s="706"/>
      <c r="CM250" s="706"/>
      <c r="CN250" s="706"/>
      <c r="CO250" s="706"/>
      <c r="CP250" s="706"/>
      <c r="CQ250" s="706"/>
      <c r="CR250" s="706"/>
      <c r="CS250" s="706"/>
      <c r="CT250" s="706"/>
      <c r="CU250" s="706"/>
      <c r="CV250" s="706"/>
      <c r="CW250" s="706"/>
      <c r="CX250" s="706"/>
      <c r="CY250" s="706"/>
      <c r="CZ250" s="706"/>
      <c r="DA250" s="706"/>
      <c r="DB250" s="706"/>
      <c r="DC250" s="706"/>
      <c r="DD250" s="706"/>
      <c r="DE250" s="706"/>
      <c r="DF250" s="706"/>
      <c r="DG250" s="706"/>
      <c r="DH250" s="706"/>
      <c r="DI250" s="706"/>
      <c r="DJ250" s="706"/>
      <c r="DK250" s="706"/>
      <c r="DL250" s="706"/>
      <c r="DM250" s="706"/>
      <c r="DN250" s="706"/>
      <c r="DO250" s="706"/>
      <c r="DP250" s="706"/>
      <c r="DQ250" s="706"/>
      <c r="DR250" s="706"/>
      <c r="DS250" s="706"/>
      <c r="DT250" s="706"/>
      <c r="DU250" s="706"/>
      <c r="DV250" s="706"/>
      <c r="DW250" s="706"/>
      <c r="DX250" s="706"/>
      <c r="DY250" s="706"/>
      <c r="DZ250" s="706"/>
      <c r="EA250" s="706"/>
      <c r="EB250" s="706"/>
      <c r="EC250" s="706"/>
      <c r="ED250" s="706"/>
      <c r="EE250" s="706"/>
      <c r="EF250" s="706"/>
      <c r="EG250" s="706"/>
      <c r="EH250" s="706"/>
      <c r="EI250" s="706"/>
      <c r="EJ250" s="706"/>
      <c r="EK250" s="706"/>
      <c r="EL250" s="706"/>
      <c r="EM250" s="706"/>
      <c r="EN250" s="706"/>
      <c r="EO250" s="706"/>
      <c r="EP250" s="706"/>
      <c r="EQ250" s="706"/>
      <c r="ER250" s="706"/>
      <c r="ES250" s="706"/>
      <c r="ET250" s="706"/>
      <c r="EU250" s="706"/>
      <c r="EV250" s="704"/>
      <c r="EW250" s="704"/>
      <c r="EX250" s="704"/>
      <c r="EY250" s="704"/>
      <c r="EZ250" s="704"/>
      <c r="FA250" s="704"/>
      <c r="FB250" s="704"/>
      <c r="FC250" s="704"/>
      <c r="FD250" s="704"/>
      <c r="FE250" s="704"/>
      <c r="FF250" s="704"/>
      <c r="FG250" s="704"/>
      <c r="FH250" s="704"/>
      <c r="FI250" s="704"/>
      <c r="FJ250" s="704"/>
      <c r="FK250" s="704"/>
      <c r="FL250" s="704"/>
      <c r="FM250" s="704"/>
      <c r="FN250" s="704"/>
      <c r="FO250" s="704"/>
      <c r="FP250" s="704"/>
      <c r="FQ250" s="704"/>
      <c r="FR250" s="704"/>
      <c r="FS250" s="704"/>
      <c r="FT250" s="704"/>
      <c r="FU250" s="704"/>
      <c r="FV250" s="704"/>
      <c r="FW250" s="704"/>
      <c r="FX250" s="704"/>
      <c r="FY250" s="704"/>
      <c r="FZ250" s="704"/>
      <c r="GA250" s="704"/>
      <c r="GB250" s="704"/>
      <c r="GC250" s="704"/>
      <c r="GD250" s="704"/>
      <c r="GE250" s="704"/>
      <c r="GF250" s="704"/>
      <c r="GG250" s="704"/>
      <c r="GH250" s="704"/>
      <c r="GI250" s="704"/>
      <c r="GJ250" s="704"/>
      <c r="GK250" s="704"/>
      <c r="GL250" s="704"/>
      <c r="GM250" s="704"/>
      <c r="GN250" s="704"/>
      <c r="GO250" s="706"/>
      <c r="GP250" s="706"/>
      <c r="GQ250" s="706"/>
      <c r="GR250" s="706"/>
      <c r="GS250" s="706"/>
      <c r="GT250" s="706"/>
      <c r="GU250" s="706"/>
      <c r="GV250" s="706"/>
      <c r="GW250" s="706"/>
      <c r="GX250" s="706"/>
      <c r="GY250" s="706"/>
      <c r="GZ250" s="706"/>
      <c r="HA250" s="706"/>
      <c r="HB250" s="706"/>
      <c r="HC250" s="706"/>
      <c r="HD250" s="706"/>
      <c r="HE250" s="706"/>
      <c r="HF250" s="706"/>
      <c r="HG250" s="706"/>
      <c r="HH250" s="706"/>
      <c r="HI250" s="706"/>
      <c r="HJ250" s="706"/>
      <c r="HK250" s="706"/>
      <c r="HL250" s="706"/>
      <c r="HM250" s="706"/>
      <c r="HN250" s="706"/>
      <c r="HO250" s="706"/>
      <c r="HP250" s="706"/>
      <c r="HQ250" s="706"/>
      <c r="HR250" s="704"/>
      <c r="HS250" s="704"/>
      <c r="HT250" s="704"/>
      <c r="HU250" s="704"/>
      <c r="HV250" s="704"/>
      <c r="HW250" s="704"/>
      <c r="HX250" s="704"/>
      <c r="HY250" s="704"/>
      <c r="HZ250" s="704"/>
      <c r="IA250" s="704"/>
      <c r="IB250" s="704"/>
      <c r="IC250" s="704"/>
      <c r="ID250" s="704"/>
      <c r="IE250" s="704"/>
      <c r="IF250" s="704"/>
      <c r="IG250" s="704"/>
      <c r="IH250" s="704"/>
      <c r="II250" s="704"/>
      <c r="IJ250" s="704"/>
      <c r="IK250" s="704"/>
      <c r="IL250" s="704"/>
      <c r="IM250" s="704"/>
      <c r="IN250" s="704"/>
      <c r="IO250" s="704"/>
      <c r="IP250" s="704"/>
      <c r="IQ250" s="704"/>
      <c r="IR250" s="704"/>
      <c r="IS250" s="704"/>
      <c r="IT250" s="704"/>
      <c r="IU250" s="704"/>
      <c r="IV250" s="704"/>
      <c r="IW250" s="704"/>
      <c r="IX250" s="706"/>
      <c r="IY250" s="706"/>
      <c r="IZ250" s="706"/>
      <c r="JA250" s="706"/>
      <c r="JB250" s="706"/>
      <c r="JC250" s="706"/>
      <c r="JD250" s="706"/>
      <c r="JE250" s="706"/>
      <c r="JF250" s="706"/>
      <c r="JG250" s="706"/>
      <c r="JH250" s="706"/>
    </row>
    <row r="251" spans="1:274" s="878" customFormat="1" ht="23.1" customHeight="1" x14ac:dyDescent="0.25">
      <c r="A251" s="691">
        <v>144</v>
      </c>
      <c r="B251" s="693" t="s">
        <v>1206</v>
      </c>
      <c r="C251" s="696">
        <v>242</v>
      </c>
      <c r="D251" s="697">
        <v>632</v>
      </c>
      <c r="E251" s="698">
        <v>10</v>
      </c>
      <c r="F251" s="699" t="s">
        <v>1121</v>
      </c>
      <c r="G251" s="699" t="s">
        <v>1281</v>
      </c>
      <c r="H251" s="751" t="s">
        <v>1112</v>
      </c>
      <c r="I251" s="752" t="s">
        <v>1113</v>
      </c>
      <c r="J251" s="753" t="s">
        <v>1139</v>
      </c>
      <c r="K251" s="764" t="s">
        <v>1115</v>
      </c>
      <c r="L251" s="764" t="s">
        <v>1124</v>
      </c>
      <c r="M251" s="753" t="s">
        <v>1140</v>
      </c>
      <c r="N251" s="753" t="s">
        <v>1141</v>
      </c>
      <c r="O251" s="753" t="s">
        <v>1189</v>
      </c>
      <c r="P251" s="753" t="s">
        <v>1259</v>
      </c>
      <c r="Q251" s="765" t="s">
        <v>1120</v>
      </c>
      <c r="R251" s="765" t="s">
        <v>1120</v>
      </c>
      <c r="S251" s="755">
        <v>2</v>
      </c>
      <c r="T251" s="766">
        <v>2.11</v>
      </c>
      <c r="U251" s="771">
        <v>41456</v>
      </c>
      <c r="V251" s="771">
        <v>42156</v>
      </c>
      <c r="W251" s="701">
        <v>25</v>
      </c>
      <c r="X251" s="875">
        <v>500000</v>
      </c>
      <c r="Y251" s="877"/>
      <c r="Z251" s="875">
        <f t="shared" si="12"/>
        <v>500000</v>
      </c>
      <c r="AA251" s="702"/>
      <c r="AB251" s="702"/>
      <c r="AC251" s="702"/>
      <c r="AD251" s="702"/>
      <c r="AE251" s="702"/>
      <c r="AF251" s="702">
        <v>250000</v>
      </c>
      <c r="AG251" s="702">
        <v>250000</v>
      </c>
      <c r="AH251" s="702"/>
      <c r="AI251" s="717"/>
      <c r="AJ251" s="717"/>
      <c r="AK251" s="717"/>
      <c r="AL251" s="717"/>
      <c r="AM251" s="868">
        <f t="shared" si="13"/>
        <v>500000</v>
      </c>
      <c r="AN251" s="868">
        <f t="shared" si="14"/>
        <v>0</v>
      </c>
      <c r="AO251" s="759">
        <v>300000</v>
      </c>
      <c r="AP251" s="868">
        <v>300000</v>
      </c>
      <c r="AQ251" s="706"/>
      <c r="AR251" s="706"/>
      <c r="AS251" s="706"/>
      <c r="AT251" s="706"/>
      <c r="AU251" s="706"/>
      <c r="AV251" s="706"/>
      <c r="AW251" s="706"/>
      <c r="AX251" s="706"/>
      <c r="AY251" s="706"/>
      <c r="AZ251" s="706"/>
      <c r="BA251" s="706"/>
      <c r="BB251" s="706"/>
      <c r="BC251" s="706"/>
      <c r="BD251" s="706"/>
      <c r="BE251" s="706"/>
      <c r="BF251" s="706"/>
      <c r="BG251" s="706"/>
      <c r="BH251" s="706"/>
      <c r="BI251" s="706"/>
      <c r="BJ251" s="706"/>
      <c r="BK251" s="706"/>
      <c r="BL251" s="706"/>
      <c r="BM251" s="706"/>
      <c r="BN251" s="706"/>
      <c r="BO251" s="706"/>
      <c r="BP251" s="706"/>
      <c r="BQ251" s="706"/>
      <c r="BR251" s="706"/>
      <c r="BS251" s="706"/>
      <c r="BT251" s="706"/>
      <c r="BU251" s="706"/>
      <c r="BV251" s="706"/>
      <c r="BW251" s="706"/>
      <c r="BX251" s="706"/>
      <c r="BY251" s="706"/>
      <c r="BZ251" s="706"/>
      <c r="CA251" s="706"/>
      <c r="CB251" s="706"/>
      <c r="CC251" s="706"/>
      <c r="CD251" s="706"/>
      <c r="CE251" s="706"/>
      <c r="CF251" s="706"/>
      <c r="CG251" s="706"/>
      <c r="CH251" s="706"/>
      <c r="CI251" s="706"/>
      <c r="CJ251" s="706"/>
      <c r="CK251" s="706"/>
      <c r="CL251" s="706"/>
      <c r="CM251" s="706"/>
      <c r="CN251" s="706"/>
      <c r="CO251" s="706"/>
      <c r="CP251" s="706"/>
      <c r="CQ251" s="706"/>
      <c r="CR251" s="706"/>
      <c r="CS251" s="706"/>
      <c r="CT251" s="706"/>
      <c r="CU251" s="706"/>
      <c r="CV251" s="706"/>
      <c r="CW251" s="706"/>
      <c r="CX251" s="706"/>
      <c r="CY251" s="706"/>
      <c r="CZ251" s="706"/>
      <c r="DA251" s="706"/>
      <c r="DB251" s="706"/>
      <c r="DC251" s="706"/>
      <c r="DD251" s="706"/>
      <c r="DE251" s="706"/>
      <c r="DF251" s="706"/>
      <c r="DG251" s="706"/>
      <c r="DH251" s="706"/>
      <c r="DI251" s="706"/>
      <c r="DJ251" s="706"/>
      <c r="DK251" s="706"/>
      <c r="DL251" s="706"/>
      <c r="DM251" s="706"/>
      <c r="DN251" s="706"/>
      <c r="DO251" s="706"/>
      <c r="DP251" s="706"/>
      <c r="DQ251" s="706"/>
      <c r="DR251" s="706"/>
      <c r="DS251" s="706"/>
      <c r="DT251" s="706"/>
      <c r="DU251" s="706"/>
      <c r="DV251" s="706"/>
      <c r="DW251" s="706"/>
      <c r="DX251" s="706"/>
      <c r="DY251" s="706"/>
      <c r="DZ251" s="706"/>
      <c r="EA251" s="706"/>
      <c r="EB251" s="706"/>
      <c r="EC251" s="706"/>
      <c r="ED251" s="706"/>
      <c r="EE251" s="706"/>
      <c r="EF251" s="706"/>
      <c r="EG251" s="706"/>
      <c r="EH251" s="706"/>
      <c r="EI251" s="706"/>
      <c r="EJ251" s="706"/>
      <c r="EK251" s="706"/>
      <c r="EL251" s="706"/>
      <c r="EM251" s="706"/>
      <c r="EN251" s="706"/>
      <c r="EO251" s="706"/>
      <c r="EP251" s="706"/>
      <c r="EQ251" s="706"/>
      <c r="ER251" s="706"/>
      <c r="ES251" s="706"/>
      <c r="ET251" s="706"/>
      <c r="EU251" s="706"/>
      <c r="EV251" s="704"/>
      <c r="EW251" s="704"/>
      <c r="EX251" s="704"/>
      <c r="EY251" s="704"/>
      <c r="EZ251" s="704"/>
      <c r="FA251" s="704"/>
      <c r="FB251" s="704"/>
      <c r="FC251" s="704"/>
      <c r="FD251" s="704"/>
      <c r="FE251" s="704"/>
      <c r="FF251" s="704"/>
      <c r="FG251" s="704"/>
      <c r="FH251" s="704"/>
      <c r="FI251" s="704"/>
      <c r="FJ251" s="704"/>
      <c r="FK251" s="704"/>
      <c r="FL251" s="704"/>
      <c r="FM251" s="704"/>
      <c r="FN251" s="704"/>
      <c r="FO251" s="704"/>
      <c r="FP251" s="704"/>
      <c r="FQ251" s="704"/>
      <c r="FR251" s="704"/>
      <c r="FS251" s="704"/>
      <c r="FT251" s="704"/>
      <c r="FU251" s="704"/>
      <c r="FV251" s="704"/>
      <c r="FW251" s="704"/>
      <c r="FX251" s="704"/>
      <c r="FY251" s="704"/>
      <c r="FZ251" s="704"/>
      <c r="GA251" s="704"/>
      <c r="GB251" s="704"/>
      <c r="GC251" s="704"/>
      <c r="GD251" s="704"/>
      <c r="GE251" s="704"/>
      <c r="GF251" s="704"/>
      <c r="GG251" s="704"/>
      <c r="GH251" s="704"/>
      <c r="GI251" s="704"/>
      <c r="GJ251" s="704"/>
      <c r="GK251" s="704"/>
      <c r="GL251" s="704"/>
      <c r="GM251" s="704"/>
      <c r="GN251" s="704"/>
      <c r="GO251" s="706"/>
      <c r="GP251" s="706"/>
      <c r="GQ251" s="706"/>
      <c r="GR251" s="706"/>
      <c r="GS251" s="706"/>
      <c r="GT251" s="706"/>
      <c r="GU251" s="706"/>
      <c r="GV251" s="706"/>
      <c r="GW251" s="706"/>
      <c r="GX251" s="706"/>
      <c r="GY251" s="706"/>
      <c r="GZ251" s="706"/>
      <c r="HA251" s="706"/>
      <c r="HB251" s="706"/>
      <c r="HC251" s="706"/>
      <c r="HD251" s="706"/>
      <c r="HE251" s="706"/>
      <c r="HF251" s="706"/>
      <c r="HG251" s="706"/>
      <c r="HH251" s="706"/>
      <c r="HI251" s="706"/>
      <c r="HJ251" s="706"/>
      <c r="HK251" s="706"/>
      <c r="HL251" s="706"/>
      <c r="HM251" s="706"/>
      <c r="HN251" s="706"/>
      <c r="HO251" s="706"/>
      <c r="HP251" s="706"/>
      <c r="HQ251" s="706"/>
      <c r="HR251" s="704"/>
      <c r="HS251" s="704"/>
      <c r="HT251" s="704"/>
      <c r="HU251" s="704"/>
      <c r="HV251" s="704"/>
      <c r="HW251" s="704"/>
      <c r="HX251" s="704"/>
      <c r="HY251" s="704"/>
      <c r="HZ251" s="704"/>
      <c r="IA251" s="704"/>
      <c r="IB251" s="704"/>
      <c r="IC251" s="704"/>
      <c r="ID251" s="704"/>
      <c r="IE251" s="704"/>
      <c r="IF251" s="704"/>
      <c r="IG251" s="704"/>
      <c r="IH251" s="704"/>
      <c r="II251" s="704"/>
      <c r="IJ251" s="704"/>
      <c r="IK251" s="704"/>
      <c r="IL251" s="704"/>
      <c r="IM251" s="704"/>
      <c r="IN251" s="704"/>
      <c r="IO251" s="704"/>
      <c r="IP251" s="704"/>
      <c r="IQ251" s="704"/>
      <c r="IR251" s="704"/>
      <c r="IS251" s="704"/>
      <c r="IT251" s="704"/>
      <c r="IU251" s="704"/>
      <c r="IV251" s="706"/>
      <c r="IW251" s="706"/>
    </row>
    <row r="252" spans="1:274" s="878" customFormat="1" ht="23.1" customHeight="1" x14ac:dyDescent="0.25">
      <c r="A252" s="691">
        <v>145</v>
      </c>
      <c r="B252" s="693" t="s">
        <v>1390</v>
      </c>
      <c r="C252" s="696">
        <v>243</v>
      </c>
      <c r="D252" s="697">
        <v>536</v>
      </c>
      <c r="E252" s="707">
        <v>3</v>
      </c>
      <c r="F252" s="699" t="s">
        <v>1123</v>
      </c>
      <c r="G252" s="699" t="s">
        <v>1460</v>
      </c>
      <c r="H252" s="767" t="s">
        <v>1112</v>
      </c>
      <c r="I252" s="752" t="s">
        <v>1113</v>
      </c>
      <c r="J252" s="761" t="s">
        <v>1135</v>
      </c>
      <c r="K252" s="764" t="s">
        <v>1115</v>
      </c>
      <c r="L252" s="764" t="s">
        <v>1124</v>
      </c>
      <c r="M252" s="753" t="s">
        <v>1199</v>
      </c>
      <c r="N252" s="753" t="s">
        <v>1359</v>
      </c>
      <c r="O252" s="753" t="s">
        <v>1359</v>
      </c>
      <c r="P252" s="753" t="s">
        <v>1461</v>
      </c>
      <c r="Q252" s="753" t="s">
        <v>1120</v>
      </c>
      <c r="R252" s="765" t="s">
        <v>1120</v>
      </c>
      <c r="S252" s="755">
        <v>2</v>
      </c>
      <c r="T252" s="763">
        <v>2.1</v>
      </c>
      <c r="U252" s="771">
        <v>41091</v>
      </c>
      <c r="V252" s="771">
        <v>41426</v>
      </c>
      <c r="W252" s="701">
        <v>20</v>
      </c>
      <c r="X252" s="875"/>
      <c r="Y252" s="876">
        <v>85200</v>
      </c>
      <c r="Z252" s="875">
        <f t="shared" si="12"/>
        <v>85200</v>
      </c>
      <c r="AA252" s="717"/>
      <c r="AB252" s="717">
        <v>40000</v>
      </c>
      <c r="AC252" s="717">
        <v>40000</v>
      </c>
      <c r="AD252" s="717">
        <v>5200</v>
      </c>
      <c r="AE252" s="717"/>
      <c r="AF252" s="717"/>
      <c r="AG252" s="717"/>
      <c r="AH252" s="717"/>
      <c r="AI252" s="717"/>
      <c r="AJ252" s="717"/>
      <c r="AK252" s="717"/>
      <c r="AL252" s="717"/>
      <c r="AM252" s="868">
        <f t="shared" si="13"/>
        <v>85200</v>
      </c>
      <c r="AN252" s="868">
        <f t="shared" si="14"/>
        <v>0</v>
      </c>
      <c r="AO252" s="717"/>
      <c r="AP252" s="868"/>
      <c r="AQ252" s="706"/>
      <c r="AR252" s="706"/>
      <c r="AS252" s="706"/>
      <c r="AT252" s="706"/>
      <c r="AU252" s="706"/>
      <c r="AV252" s="706"/>
      <c r="AW252" s="706"/>
      <c r="AX252" s="706"/>
      <c r="AY252" s="706"/>
      <c r="AZ252" s="706"/>
      <c r="BA252" s="706"/>
      <c r="BB252" s="706"/>
      <c r="BC252" s="706"/>
      <c r="BD252" s="706"/>
      <c r="BE252" s="706"/>
      <c r="BF252" s="706"/>
      <c r="BG252" s="706"/>
      <c r="BH252" s="706"/>
      <c r="BI252" s="706"/>
      <c r="BJ252" s="706"/>
      <c r="BK252" s="706"/>
      <c r="BL252" s="706"/>
      <c r="BM252" s="706"/>
      <c r="BN252" s="706"/>
      <c r="BO252" s="706"/>
      <c r="BP252" s="706"/>
      <c r="BQ252" s="706"/>
      <c r="BR252" s="706"/>
      <c r="BS252" s="706"/>
      <c r="BT252" s="706"/>
      <c r="BU252" s="706"/>
      <c r="BV252" s="706"/>
      <c r="BW252" s="706"/>
      <c r="BX252" s="706"/>
      <c r="BY252" s="706"/>
      <c r="BZ252" s="706"/>
      <c r="CA252" s="706"/>
      <c r="CB252" s="706"/>
      <c r="CC252" s="706"/>
      <c r="CD252" s="706"/>
      <c r="CE252" s="706"/>
      <c r="CF252" s="706"/>
      <c r="CG252" s="706"/>
      <c r="CH252" s="706"/>
      <c r="CI252" s="706"/>
      <c r="CJ252" s="706"/>
      <c r="CK252" s="706"/>
      <c r="CL252" s="706"/>
      <c r="CM252" s="706"/>
      <c r="CN252" s="706"/>
      <c r="CO252" s="706"/>
      <c r="CP252" s="706"/>
      <c r="CQ252" s="706"/>
      <c r="CR252" s="706"/>
      <c r="CS252" s="706"/>
      <c r="CT252" s="706"/>
      <c r="CU252" s="706"/>
      <c r="CV252" s="706"/>
      <c r="CW252" s="706"/>
      <c r="CX252" s="706"/>
      <c r="CY252" s="706"/>
      <c r="CZ252" s="706"/>
      <c r="DA252" s="706"/>
      <c r="DB252" s="706"/>
      <c r="DC252" s="706"/>
      <c r="DD252" s="706"/>
      <c r="DE252" s="706"/>
      <c r="DF252" s="706"/>
      <c r="DG252" s="706"/>
      <c r="DH252" s="706"/>
      <c r="DI252" s="706"/>
      <c r="DJ252" s="706"/>
      <c r="DK252" s="706"/>
      <c r="DL252" s="706"/>
      <c r="DM252" s="706"/>
      <c r="DN252" s="706"/>
      <c r="DO252" s="706"/>
      <c r="DP252" s="706"/>
      <c r="DQ252" s="706"/>
      <c r="DR252" s="706"/>
      <c r="DS252" s="706"/>
      <c r="DT252" s="706"/>
      <c r="DU252" s="706"/>
      <c r="DV252" s="706"/>
      <c r="DW252" s="706"/>
      <c r="DX252" s="706"/>
      <c r="DY252" s="706"/>
      <c r="DZ252" s="706"/>
      <c r="EA252" s="706"/>
      <c r="EB252" s="706"/>
      <c r="EC252" s="706"/>
      <c r="ED252" s="706"/>
      <c r="EE252" s="706"/>
      <c r="EF252" s="706"/>
      <c r="EG252" s="706"/>
      <c r="EH252" s="706"/>
      <c r="EI252" s="706"/>
      <c r="EJ252" s="706"/>
      <c r="EK252" s="706"/>
      <c r="EL252" s="706"/>
      <c r="EM252" s="706"/>
      <c r="EN252" s="706"/>
      <c r="EO252" s="706"/>
      <c r="EP252" s="706"/>
      <c r="EQ252" s="706"/>
      <c r="ER252" s="706"/>
      <c r="ES252" s="706"/>
      <c r="ET252" s="706"/>
      <c r="EU252" s="706"/>
      <c r="EV252" s="704"/>
      <c r="EW252" s="704"/>
      <c r="EX252" s="704"/>
      <c r="EY252" s="704"/>
      <c r="EZ252" s="704"/>
      <c r="FA252" s="704"/>
      <c r="FB252" s="704"/>
      <c r="FC252" s="704"/>
      <c r="FD252" s="704"/>
      <c r="FE252" s="704"/>
      <c r="FF252" s="704"/>
      <c r="FG252" s="704"/>
      <c r="FH252" s="704"/>
      <c r="FI252" s="706"/>
      <c r="FJ252" s="706"/>
      <c r="FK252" s="704"/>
      <c r="FL252" s="704"/>
      <c r="FM252" s="704"/>
      <c r="FN252" s="704"/>
      <c r="FO252" s="704"/>
      <c r="FP252" s="704"/>
      <c r="FQ252" s="704"/>
      <c r="FR252" s="704"/>
      <c r="FS252" s="704"/>
      <c r="FT252" s="704"/>
      <c r="FU252" s="704"/>
      <c r="FV252" s="704"/>
      <c r="FW252" s="704"/>
      <c r="FX252" s="704"/>
      <c r="FY252" s="704"/>
      <c r="FZ252" s="704"/>
      <c r="GA252" s="704"/>
      <c r="GB252" s="704"/>
      <c r="GC252" s="704"/>
      <c r="GD252" s="704"/>
      <c r="GE252" s="704"/>
      <c r="GF252" s="704"/>
      <c r="GG252" s="704"/>
      <c r="GH252" s="704"/>
      <c r="GI252" s="704"/>
      <c r="GJ252" s="704"/>
      <c r="GK252" s="704"/>
      <c r="GL252" s="704"/>
      <c r="GM252" s="704"/>
      <c r="GN252" s="706"/>
      <c r="GO252" s="704"/>
    </row>
    <row r="253" spans="1:274" s="878" customFormat="1" ht="23.1" customHeight="1" x14ac:dyDescent="0.25">
      <c r="A253" s="691">
        <v>147</v>
      </c>
      <c r="B253" s="693" t="s">
        <v>1352</v>
      </c>
      <c r="C253" s="696">
        <v>243</v>
      </c>
      <c r="D253" s="697">
        <v>544</v>
      </c>
      <c r="E253" s="707">
        <v>1</v>
      </c>
      <c r="F253" s="699" t="s">
        <v>1125</v>
      </c>
      <c r="G253" s="699" t="s">
        <v>1126</v>
      </c>
      <c r="H253" s="751" t="s">
        <v>1112</v>
      </c>
      <c r="I253" s="752" t="s">
        <v>1113</v>
      </c>
      <c r="J253" s="761" t="s">
        <v>1135</v>
      </c>
      <c r="K253" s="753" t="s">
        <v>1115</v>
      </c>
      <c r="L253" s="753" t="s">
        <v>1124</v>
      </c>
      <c r="M253" s="753" t="s">
        <v>1199</v>
      </c>
      <c r="N253" s="764" t="s">
        <v>1359</v>
      </c>
      <c r="O253" s="753" t="s">
        <v>1128</v>
      </c>
      <c r="P253" s="753" t="s">
        <v>1134</v>
      </c>
      <c r="Q253" s="765" t="s">
        <v>1120</v>
      </c>
      <c r="R253" s="765" t="s">
        <v>1120</v>
      </c>
      <c r="S253" s="755">
        <v>2</v>
      </c>
      <c r="T253" s="769">
        <v>2.1</v>
      </c>
      <c r="U253" s="771">
        <v>41699</v>
      </c>
      <c r="V253" s="772">
        <v>41791</v>
      </c>
      <c r="W253" s="701">
        <v>7</v>
      </c>
      <c r="X253" s="875">
        <v>35000</v>
      </c>
      <c r="Y253" s="877"/>
      <c r="Z253" s="875">
        <f t="shared" si="12"/>
        <v>35000</v>
      </c>
      <c r="AA253" s="702"/>
      <c r="AB253" s="702"/>
      <c r="AC253" s="702"/>
      <c r="AD253" s="702"/>
      <c r="AE253" s="702"/>
      <c r="AF253" s="702"/>
      <c r="AG253" s="702"/>
      <c r="AH253" s="702"/>
      <c r="AI253" s="717"/>
      <c r="AJ253" s="717">
        <v>35000</v>
      </c>
      <c r="AK253" s="717"/>
      <c r="AL253" s="717"/>
      <c r="AM253" s="868">
        <f t="shared" si="13"/>
        <v>35000</v>
      </c>
      <c r="AN253" s="868">
        <f t="shared" si="14"/>
        <v>0</v>
      </c>
      <c r="AO253" s="760"/>
      <c r="AP253" s="868"/>
      <c r="AQ253" s="706"/>
      <c r="AR253" s="706"/>
      <c r="AS253" s="706"/>
      <c r="AT253" s="706"/>
      <c r="AU253" s="706"/>
      <c r="AV253" s="706"/>
      <c r="AW253" s="706"/>
      <c r="AX253" s="706"/>
      <c r="AY253" s="706"/>
      <c r="AZ253" s="706"/>
      <c r="BA253" s="706"/>
      <c r="BB253" s="706"/>
      <c r="BC253" s="706"/>
      <c r="BD253" s="706"/>
      <c r="BE253" s="706"/>
      <c r="BF253" s="706"/>
      <c r="BG253" s="706"/>
      <c r="BH253" s="706"/>
      <c r="BI253" s="706"/>
      <c r="BJ253" s="706"/>
      <c r="BK253" s="706"/>
      <c r="BL253" s="706"/>
      <c r="BM253" s="706"/>
      <c r="BN253" s="706"/>
      <c r="BO253" s="706"/>
      <c r="BP253" s="706"/>
      <c r="BQ253" s="706"/>
      <c r="BR253" s="706"/>
      <c r="BS253" s="706"/>
      <c r="BT253" s="706"/>
      <c r="BU253" s="706"/>
      <c r="BV253" s="706"/>
      <c r="BW253" s="706"/>
      <c r="BX253" s="706"/>
      <c r="BY253" s="706"/>
      <c r="BZ253" s="706"/>
      <c r="CA253" s="706"/>
      <c r="CB253" s="706"/>
      <c r="CC253" s="706"/>
      <c r="CD253" s="706"/>
      <c r="CE253" s="706"/>
      <c r="CF253" s="706"/>
      <c r="CG253" s="706"/>
      <c r="CH253" s="706"/>
      <c r="CI253" s="706"/>
      <c r="CJ253" s="706"/>
      <c r="CK253" s="706"/>
      <c r="CL253" s="706"/>
      <c r="CM253" s="706"/>
      <c r="CN253" s="706"/>
      <c r="CO253" s="706"/>
      <c r="CP253" s="706"/>
      <c r="CQ253" s="706"/>
      <c r="CR253" s="706"/>
      <c r="CS253" s="706"/>
      <c r="CT253" s="706"/>
      <c r="CU253" s="706"/>
      <c r="CV253" s="706"/>
      <c r="CW253" s="706"/>
      <c r="CX253" s="706"/>
      <c r="CY253" s="706"/>
      <c r="CZ253" s="706"/>
      <c r="DA253" s="706"/>
      <c r="DB253" s="706"/>
      <c r="DC253" s="706"/>
      <c r="DD253" s="706"/>
      <c r="DE253" s="706"/>
      <c r="DF253" s="706"/>
      <c r="DG253" s="706"/>
      <c r="DH253" s="706"/>
      <c r="DI253" s="706"/>
      <c r="DJ253" s="706"/>
      <c r="DK253" s="706"/>
      <c r="DL253" s="706"/>
      <c r="DM253" s="706"/>
      <c r="DN253" s="706"/>
      <c r="DO253" s="706"/>
      <c r="DP253" s="706"/>
      <c r="DQ253" s="706"/>
      <c r="DR253" s="706"/>
      <c r="DS253" s="706"/>
      <c r="DT253" s="706"/>
      <c r="DU253" s="706"/>
      <c r="DV253" s="706"/>
      <c r="DW253" s="706"/>
      <c r="DX253" s="706"/>
      <c r="DY253" s="706"/>
      <c r="DZ253" s="706"/>
      <c r="EA253" s="706"/>
      <c r="EB253" s="706"/>
      <c r="EC253" s="706"/>
      <c r="ED253" s="706"/>
      <c r="EE253" s="706"/>
      <c r="EF253" s="706"/>
      <c r="EG253" s="706"/>
      <c r="EH253" s="706"/>
      <c r="EI253" s="706"/>
      <c r="EJ253" s="706"/>
      <c r="EK253" s="706"/>
      <c r="EL253" s="706"/>
      <c r="EM253" s="706"/>
      <c r="EN253" s="706"/>
      <c r="EO253" s="706"/>
      <c r="EP253" s="706"/>
      <c r="EQ253" s="706"/>
      <c r="ER253" s="706"/>
      <c r="ES253" s="706"/>
      <c r="ET253" s="706"/>
      <c r="EU253" s="706"/>
      <c r="EV253" s="706"/>
      <c r="EW253" s="706"/>
      <c r="EX253" s="706"/>
      <c r="EY253" s="706"/>
      <c r="EZ253" s="706"/>
      <c r="FA253" s="706"/>
      <c r="FB253" s="706"/>
      <c r="FC253" s="706"/>
      <c r="FD253" s="706"/>
      <c r="FE253" s="706"/>
      <c r="FF253" s="706"/>
      <c r="FG253" s="706"/>
      <c r="FH253" s="704"/>
      <c r="FI253" s="704"/>
      <c r="FJ253" s="704"/>
      <c r="FK253" s="704"/>
      <c r="FL253" s="704"/>
      <c r="FM253" s="704"/>
      <c r="FN253" s="704"/>
      <c r="FO253" s="704"/>
      <c r="FP253" s="704"/>
      <c r="FQ253" s="704"/>
      <c r="FR253" s="704"/>
      <c r="FS253" s="704"/>
      <c r="FT253" s="704"/>
      <c r="FU253" s="704"/>
      <c r="FV253" s="704"/>
      <c r="FW253" s="704"/>
      <c r="FX253" s="704"/>
      <c r="FY253" s="704"/>
      <c r="FZ253" s="704"/>
      <c r="GA253" s="704"/>
      <c r="GB253" s="704"/>
      <c r="GC253" s="704"/>
      <c r="GD253" s="704"/>
      <c r="GE253" s="704"/>
      <c r="GF253" s="704"/>
      <c r="GG253" s="704"/>
      <c r="GH253" s="704"/>
      <c r="GI253" s="704"/>
      <c r="GJ253" s="704"/>
      <c r="GK253" s="704"/>
      <c r="GL253" s="704"/>
      <c r="GM253" s="704"/>
      <c r="GN253" s="704"/>
      <c r="GO253" s="704"/>
      <c r="GP253" s="746"/>
      <c r="GQ253" s="706"/>
      <c r="GR253" s="706"/>
      <c r="GS253" s="706"/>
      <c r="GT253" s="706"/>
      <c r="GU253" s="706"/>
      <c r="GV253" s="706"/>
      <c r="GW253" s="706"/>
      <c r="GX253" s="706"/>
      <c r="GY253" s="706"/>
      <c r="GZ253" s="706"/>
      <c r="HA253" s="706"/>
      <c r="HB253" s="706"/>
      <c r="HC253" s="706"/>
      <c r="HD253" s="706"/>
      <c r="HE253" s="706"/>
      <c r="HF253" s="706"/>
      <c r="HG253" s="706"/>
      <c r="HH253" s="706"/>
      <c r="HI253" s="706"/>
      <c r="HJ253" s="706"/>
      <c r="HK253" s="706"/>
      <c r="HL253" s="706"/>
      <c r="HM253" s="706"/>
      <c r="HN253" s="706"/>
      <c r="HO253" s="706"/>
      <c r="HP253" s="706"/>
      <c r="HQ253" s="706"/>
      <c r="HR253" s="704"/>
      <c r="HS253" s="704"/>
      <c r="HT253" s="704"/>
      <c r="HU253" s="704"/>
      <c r="HV253" s="704"/>
      <c r="HW253" s="704"/>
      <c r="HX253" s="704"/>
      <c r="HY253" s="704"/>
      <c r="HZ253" s="704"/>
      <c r="IA253" s="706"/>
      <c r="IB253" s="706"/>
      <c r="IC253" s="706"/>
      <c r="ID253" s="706"/>
      <c r="IE253" s="706"/>
      <c r="IF253" s="706"/>
      <c r="IG253" s="706"/>
      <c r="IH253" s="706"/>
      <c r="II253" s="706"/>
      <c r="IJ253" s="706"/>
      <c r="IK253" s="706"/>
      <c r="IL253" s="706"/>
      <c r="IM253" s="706"/>
      <c r="IN253" s="706"/>
      <c r="IO253" s="706"/>
      <c r="IP253" s="706"/>
      <c r="IQ253" s="706"/>
      <c r="IR253" s="706"/>
      <c r="IS253" s="706"/>
      <c r="IT253" s="706"/>
      <c r="IU253" s="706"/>
      <c r="IV253" s="704"/>
      <c r="IW253" s="704"/>
      <c r="IX253" s="706"/>
      <c r="IY253" s="706"/>
      <c r="IZ253" s="706"/>
      <c r="JJ253" s="706"/>
      <c r="JK253" s="706"/>
      <c r="JL253" s="706"/>
      <c r="JM253" s="706"/>
      <c r="JN253" s="706"/>
    </row>
    <row r="254" spans="1:274" s="878" customFormat="1" ht="23.1" customHeight="1" x14ac:dyDescent="0.25">
      <c r="A254" s="691">
        <v>153</v>
      </c>
      <c r="B254" s="693" t="s">
        <v>1390</v>
      </c>
      <c r="C254" s="696">
        <v>249</v>
      </c>
      <c r="D254" s="697">
        <v>536</v>
      </c>
      <c r="E254" s="707">
        <v>1</v>
      </c>
      <c r="F254" s="699" t="s">
        <v>1123</v>
      </c>
      <c r="G254" s="699" t="s">
        <v>1464</v>
      </c>
      <c r="H254" s="751" t="s">
        <v>1112</v>
      </c>
      <c r="I254" s="752" t="s">
        <v>1113</v>
      </c>
      <c r="J254" s="761" t="s">
        <v>1135</v>
      </c>
      <c r="K254" s="753" t="s">
        <v>1115</v>
      </c>
      <c r="L254" s="753" t="s">
        <v>1116</v>
      </c>
      <c r="M254" s="753" t="s">
        <v>1199</v>
      </c>
      <c r="N254" s="764" t="s">
        <v>1359</v>
      </c>
      <c r="O254" s="753" t="s">
        <v>1359</v>
      </c>
      <c r="P254" s="753" t="s">
        <v>1394</v>
      </c>
      <c r="Q254" s="765" t="s">
        <v>1120</v>
      </c>
      <c r="R254" s="765" t="s">
        <v>1120</v>
      </c>
      <c r="S254" s="755">
        <v>2</v>
      </c>
      <c r="T254" s="769">
        <v>2.1</v>
      </c>
      <c r="U254" s="771">
        <v>41699</v>
      </c>
      <c r="V254" s="772">
        <v>41791</v>
      </c>
      <c r="W254" s="874">
        <v>20</v>
      </c>
      <c r="X254" s="875">
        <v>1000000</v>
      </c>
      <c r="Y254" s="875"/>
      <c r="Z254" s="875">
        <f t="shared" si="12"/>
        <v>1000000</v>
      </c>
      <c r="AA254" s="702"/>
      <c r="AB254" s="702"/>
      <c r="AC254" s="702"/>
      <c r="AD254" s="702">
        <v>250000</v>
      </c>
      <c r="AE254" s="702">
        <v>250000</v>
      </c>
      <c r="AF254" s="702">
        <v>250000</v>
      </c>
      <c r="AG254" s="702">
        <v>250000</v>
      </c>
      <c r="AH254" s="702"/>
      <c r="AI254" s="702"/>
      <c r="AJ254" s="702"/>
      <c r="AK254" s="702"/>
      <c r="AL254" s="702"/>
      <c r="AM254" s="868">
        <f t="shared" si="13"/>
        <v>1000000</v>
      </c>
      <c r="AN254" s="868">
        <f t="shared" si="14"/>
        <v>0</v>
      </c>
      <c r="AO254" s="760">
        <v>0</v>
      </c>
      <c r="AP254" s="868"/>
      <c r="AQ254" s="706"/>
      <c r="AR254" s="704"/>
      <c r="AS254" s="704"/>
      <c r="AT254" s="704"/>
      <c r="AU254" s="704"/>
      <c r="AV254" s="704"/>
      <c r="AW254" s="704"/>
      <c r="AX254" s="704"/>
      <c r="AY254" s="704"/>
      <c r="AZ254" s="704"/>
      <c r="BA254" s="704"/>
      <c r="BB254" s="704"/>
      <c r="BC254" s="704"/>
      <c r="BD254" s="704"/>
      <c r="BE254" s="704"/>
      <c r="BF254" s="704"/>
      <c r="BG254" s="704"/>
      <c r="BH254" s="704"/>
      <c r="BI254" s="704"/>
      <c r="BJ254" s="704"/>
      <c r="BK254" s="704"/>
      <c r="BL254" s="704"/>
      <c r="BM254" s="704"/>
      <c r="BN254" s="704"/>
      <c r="BO254" s="704"/>
      <c r="BP254" s="704"/>
      <c r="BQ254" s="704"/>
      <c r="BR254" s="704"/>
      <c r="BS254" s="704"/>
      <c r="BT254" s="704"/>
      <c r="BU254" s="704"/>
      <c r="BV254" s="704"/>
      <c r="BW254" s="704"/>
      <c r="BX254" s="704"/>
      <c r="BY254" s="704"/>
      <c r="BZ254" s="704"/>
      <c r="CA254" s="704"/>
      <c r="CB254" s="704"/>
      <c r="CC254" s="704"/>
      <c r="CD254" s="704"/>
      <c r="CE254" s="704"/>
      <c r="CF254" s="704"/>
      <c r="CG254" s="704"/>
      <c r="CH254" s="704"/>
      <c r="CI254" s="704"/>
      <c r="CJ254" s="704"/>
      <c r="CK254" s="704"/>
      <c r="CL254" s="704"/>
      <c r="CM254" s="704"/>
      <c r="CN254" s="704"/>
      <c r="CO254" s="704"/>
      <c r="CP254" s="704"/>
      <c r="CQ254" s="704"/>
      <c r="CR254" s="704"/>
      <c r="CS254" s="704"/>
      <c r="CT254" s="704"/>
      <c r="CU254" s="704"/>
      <c r="CV254" s="704"/>
      <c r="CW254" s="704"/>
      <c r="CX254" s="704"/>
      <c r="CY254" s="704"/>
      <c r="CZ254" s="704"/>
      <c r="DA254" s="704"/>
      <c r="DB254" s="704"/>
      <c r="DC254" s="704"/>
      <c r="DD254" s="704"/>
      <c r="DE254" s="704"/>
      <c r="DF254" s="704"/>
      <c r="DG254" s="704"/>
      <c r="DH254" s="704"/>
      <c r="DI254" s="704"/>
      <c r="DJ254" s="704"/>
      <c r="DK254" s="704"/>
      <c r="DL254" s="704"/>
      <c r="DM254" s="704"/>
      <c r="DN254" s="704"/>
      <c r="DO254" s="704"/>
      <c r="DP254" s="704"/>
      <c r="DQ254" s="704"/>
      <c r="DR254" s="704"/>
      <c r="DS254" s="704"/>
      <c r="DT254" s="704"/>
      <c r="DU254" s="704"/>
      <c r="DV254" s="704"/>
      <c r="DW254" s="704"/>
      <c r="DX254" s="704"/>
      <c r="DY254" s="704"/>
      <c r="DZ254" s="704"/>
      <c r="EA254" s="704"/>
      <c r="EB254" s="704"/>
      <c r="EC254" s="704"/>
      <c r="ED254" s="704"/>
      <c r="EE254" s="704"/>
      <c r="EF254" s="704"/>
      <c r="EG254" s="704"/>
      <c r="EH254" s="704"/>
      <c r="EI254" s="704"/>
      <c r="EJ254" s="704"/>
      <c r="EK254" s="704"/>
      <c r="EL254" s="704"/>
      <c r="EM254" s="704"/>
      <c r="EN254" s="704"/>
      <c r="EO254" s="704"/>
      <c r="EP254" s="704"/>
      <c r="EQ254" s="704"/>
      <c r="ER254" s="704"/>
      <c r="ES254" s="704"/>
      <c r="ET254" s="704"/>
      <c r="EU254" s="704"/>
      <c r="EV254" s="704"/>
      <c r="EW254" s="704"/>
      <c r="EX254" s="704"/>
      <c r="EY254" s="704"/>
      <c r="EZ254" s="704"/>
      <c r="FA254" s="704"/>
      <c r="FB254" s="704"/>
      <c r="FC254" s="704"/>
      <c r="FD254" s="704"/>
      <c r="FE254" s="704"/>
      <c r="FF254" s="704"/>
      <c r="FG254" s="704"/>
      <c r="FH254" s="704"/>
      <c r="FI254" s="704"/>
      <c r="FJ254" s="704"/>
      <c r="FK254" s="704"/>
      <c r="FL254" s="704"/>
      <c r="FM254" s="704"/>
      <c r="FN254" s="704"/>
      <c r="FO254" s="704"/>
      <c r="FP254" s="704"/>
      <c r="FQ254" s="704"/>
      <c r="FR254" s="704"/>
      <c r="FS254" s="704"/>
      <c r="FT254" s="704"/>
      <c r="FU254" s="704"/>
      <c r="FV254" s="704"/>
      <c r="FW254" s="704"/>
      <c r="FX254" s="704"/>
      <c r="FY254" s="704"/>
      <c r="FZ254" s="704"/>
      <c r="GA254" s="704"/>
      <c r="GB254" s="704"/>
      <c r="GC254" s="704"/>
      <c r="GD254" s="704"/>
      <c r="GE254" s="704"/>
      <c r="GF254" s="704"/>
      <c r="GG254" s="704"/>
      <c r="GH254" s="704"/>
      <c r="GI254" s="704"/>
      <c r="GJ254" s="704"/>
      <c r="GK254" s="704"/>
      <c r="GL254" s="704"/>
      <c r="GM254" s="704"/>
      <c r="GN254" s="706"/>
      <c r="GO254" s="704"/>
      <c r="GP254" s="746"/>
      <c r="GQ254" s="706"/>
      <c r="GR254" s="706"/>
      <c r="GS254" s="706"/>
      <c r="GT254" s="706"/>
      <c r="GU254" s="706"/>
      <c r="GV254" s="706"/>
      <c r="GW254" s="706"/>
      <c r="GX254" s="706"/>
      <c r="GY254" s="706"/>
      <c r="GZ254" s="706"/>
      <c r="HA254" s="706"/>
      <c r="HB254" s="706"/>
      <c r="HC254" s="706"/>
      <c r="HD254" s="706"/>
      <c r="HE254" s="706"/>
      <c r="HF254" s="706"/>
      <c r="HG254" s="706"/>
      <c r="HH254" s="706"/>
      <c r="HI254" s="706"/>
      <c r="HJ254" s="706"/>
      <c r="HK254" s="706"/>
      <c r="HL254" s="706"/>
      <c r="HM254" s="706"/>
      <c r="HN254" s="706"/>
      <c r="HO254" s="706"/>
      <c r="HP254" s="706"/>
      <c r="HQ254" s="706"/>
      <c r="HR254" s="704"/>
      <c r="HS254" s="704"/>
      <c r="HT254" s="704"/>
      <c r="HU254" s="704"/>
      <c r="HV254" s="704"/>
      <c r="HW254" s="704"/>
      <c r="HX254" s="704"/>
      <c r="HY254" s="704"/>
      <c r="HZ254" s="704"/>
      <c r="IA254" s="706"/>
      <c r="IB254" s="706"/>
      <c r="IC254" s="706"/>
      <c r="ID254" s="706"/>
      <c r="IE254" s="706"/>
      <c r="IF254" s="706"/>
      <c r="IG254" s="706"/>
      <c r="IH254" s="706"/>
      <c r="II254" s="706"/>
      <c r="IJ254" s="706"/>
      <c r="IK254" s="706"/>
      <c r="IL254" s="706"/>
      <c r="IM254" s="706"/>
      <c r="IN254" s="706"/>
      <c r="IO254" s="706"/>
      <c r="IP254" s="706"/>
      <c r="IQ254" s="706"/>
      <c r="IR254" s="706"/>
      <c r="IS254" s="706"/>
      <c r="IT254" s="706"/>
      <c r="IU254" s="706"/>
      <c r="IV254" s="704"/>
      <c r="IW254" s="704"/>
      <c r="JA254" s="706"/>
      <c r="JB254" s="706"/>
      <c r="JC254" s="706"/>
      <c r="JD254" s="706"/>
      <c r="JE254" s="706"/>
      <c r="JF254" s="706"/>
      <c r="JG254" s="706"/>
      <c r="JH254" s="706"/>
      <c r="JJ254" s="706"/>
      <c r="JK254" s="706"/>
      <c r="JL254" s="706"/>
      <c r="JM254" s="706"/>
      <c r="JN254" s="706"/>
    </row>
    <row r="255" spans="1:274" s="878" customFormat="1" ht="23.1" customHeight="1" x14ac:dyDescent="0.25">
      <c r="A255" s="691">
        <v>154</v>
      </c>
      <c r="B255" s="693" t="s">
        <v>1390</v>
      </c>
      <c r="C255" s="696">
        <v>249</v>
      </c>
      <c r="D255" s="697">
        <v>544</v>
      </c>
      <c r="E255" s="707">
        <v>1</v>
      </c>
      <c r="F255" s="699" t="s">
        <v>1125</v>
      </c>
      <c r="G255" s="699" t="s">
        <v>1126</v>
      </c>
      <c r="H255" s="751" t="s">
        <v>1112</v>
      </c>
      <c r="I255" s="752" t="s">
        <v>1113</v>
      </c>
      <c r="J255" s="761" t="s">
        <v>1135</v>
      </c>
      <c r="K255" s="753" t="s">
        <v>1115</v>
      </c>
      <c r="L255" s="753" t="s">
        <v>1116</v>
      </c>
      <c r="M255" s="753" t="s">
        <v>1199</v>
      </c>
      <c r="N255" s="764" t="s">
        <v>1359</v>
      </c>
      <c r="O255" s="753" t="s">
        <v>1359</v>
      </c>
      <c r="P255" s="753" t="s">
        <v>1394</v>
      </c>
      <c r="Q255" s="765" t="s">
        <v>1120</v>
      </c>
      <c r="R255" s="765" t="s">
        <v>1120</v>
      </c>
      <c r="S255" s="755">
        <v>2</v>
      </c>
      <c r="T255" s="769">
        <v>2.1</v>
      </c>
      <c r="U255" s="771">
        <v>41699</v>
      </c>
      <c r="V255" s="772">
        <v>41791</v>
      </c>
      <c r="W255" s="701">
        <v>7</v>
      </c>
      <c r="X255" s="875">
        <v>25000</v>
      </c>
      <c r="Y255" s="877"/>
      <c r="Z255" s="875">
        <f t="shared" si="12"/>
        <v>25000</v>
      </c>
      <c r="AA255" s="702"/>
      <c r="AB255" s="702"/>
      <c r="AC255" s="702"/>
      <c r="AD255" s="702"/>
      <c r="AE255" s="702"/>
      <c r="AF255" s="702"/>
      <c r="AG255" s="702">
        <v>15000</v>
      </c>
      <c r="AH255" s="702">
        <v>10000</v>
      </c>
      <c r="AI255" s="717"/>
      <c r="AJ255" s="717"/>
      <c r="AK255" s="717"/>
      <c r="AL255" s="717"/>
      <c r="AM255" s="868">
        <f t="shared" si="13"/>
        <v>25000</v>
      </c>
      <c r="AN255" s="868">
        <f t="shared" si="14"/>
        <v>0</v>
      </c>
      <c r="AO255" s="760"/>
      <c r="AP255" s="868"/>
      <c r="AQ255" s="706"/>
      <c r="AR255" s="706"/>
      <c r="AS255" s="706"/>
      <c r="AT255" s="706"/>
      <c r="AU255" s="706"/>
      <c r="AV255" s="706"/>
      <c r="AW255" s="706"/>
      <c r="AX255" s="706"/>
      <c r="AY255" s="706"/>
      <c r="AZ255" s="706"/>
      <c r="BA255" s="706"/>
      <c r="BB255" s="706"/>
      <c r="BC255" s="706"/>
      <c r="BD255" s="706"/>
      <c r="BE255" s="706"/>
      <c r="BF255" s="706"/>
      <c r="BG255" s="706"/>
      <c r="BH255" s="706"/>
      <c r="BI255" s="706"/>
      <c r="BJ255" s="706"/>
      <c r="BK255" s="706"/>
      <c r="BL255" s="706"/>
      <c r="BM255" s="706"/>
      <c r="BN255" s="706"/>
      <c r="BO255" s="706"/>
      <c r="BP255" s="706"/>
      <c r="BQ255" s="706"/>
      <c r="BR255" s="706"/>
      <c r="BS255" s="706"/>
      <c r="BT255" s="706"/>
      <c r="BU255" s="706"/>
      <c r="BV255" s="706"/>
      <c r="BW255" s="706"/>
      <c r="BX255" s="706"/>
      <c r="BY255" s="706"/>
      <c r="BZ255" s="706"/>
      <c r="CA255" s="706"/>
      <c r="CB255" s="706"/>
      <c r="CC255" s="706"/>
      <c r="CD255" s="706"/>
      <c r="CE255" s="706"/>
      <c r="CF255" s="706"/>
      <c r="CG255" s="706"/>
      <c r="CH255" s="706"/>
      <c r="CI255" s="706"/>
      <c r="CJ255" s="706"/>
      <c r="CK255" s="706"/>
      <c r="CL255" s="706"/>
      <c r="CM255" s="706"/>
      <c r="CN255" s="706"/>
      <c r="CO255" s="706"/>
      <c r="CP255" s="706"/>
      <c r="CQ255" s="706"/>
      <c r="CR255" s="706"/>
      <c r="CS255" s="706"/>
      <c r="CT255" s="706"/>
      <c r="CU255" s="706"/>
      <c r="CV255" s="706"/>
      <c r="CW255" s="706"/>
      <c r="CX255" s="706"/>
      <c r="CY255" s="706"/>
      <c r="CZ255" s="706"/>
      <c r="DA255" s="706"/>
      <c r="DB255" s="706"/>
      <c r="DC255" s="706"/>
      <c r="DD255" s="706"/>
      <c r="DE255" s="706"/>
      <c r="DF255" s="706"/>
      <c r="DG255" s="706"/>
      <c r="DH255" s="706"/>
      <c r="DI255" s="706"/>
      <c r="DJ255" s="706"/>
      <c r="DK255" s="706"/>
      <c r="DL255" s="706"/>
      <c r="DM255" s="706"/>
      <c r="DN255" s="706"/>
      <c r="DO255" s="706"/>
      <c r="DP255" s="706"/>
      <c r="DQ255" s="706"/>
      <c r="DR255" s="706"/>
      <c r="DS255" s="706"/>
      <c r="DT255" s="706"/>
      <c r="DU255" s="706"/>
      <c r="DV255" s="706"/>
      <c r="DW255" s="706"/>
      <c r="DX255" s="706"/>
      <c r="DY255" s="706"/>
      <c r="DZ255" s="706"/>
      <c r="EA255" s="706"/>
      <c r="EB255" s="706"/>
      <c r="EC255" s="706"/>
      <c r="ED255" s="706"/>
      <c r="EE255" s="706"/>
      <c r="EF255" s="706"/>
      <c r="EG255" s="706"/>
      <c r="EH255" s="706"/>
      <c r="EI255" s="706"/>
      <c r="EJ255" s="706"/>
      <c r="EK255" s="706"/>
      <c r="EL255" s="706"/>
      <c r="EM255" s="706"/>
      <c r="EN255" s="706"/>
      <c r="EO255" s="706"/>
      <c r="EP255" s="706"/>
      <c r="EQ255" s="706"/>
      <c r="ER255" s="706"/>
      <c r="ES255" s="706"/>
      <c r="ET255" s="706"/>
      <c r="EU255" s="706"/>
      <c r="EV255" s="706"/>
      <c r="EW255" s="706"/>
      <c r="EX255" s="706"/>
      <c r="EY255" s="706"/>
      <c r="EZ255" s="706"/>
      <c r="FA255" s="706"/>
      <c r="FB255" s="706"/>
      <c r="FC255" s="706"/>
      <c r="FD255" s="706"/>
      <c r="FE255" s="706"/>
      <c r="FF255" s="706"/>
      <c r="FG255" s="706"/>
      <c r="FH255" s="704"/>
      <c r="FI255" s="704"/>
      <c r="FJ255" s="704"/>
      <c r="FK255" s="704"/>
      <c r="FL255" s="704"/>
      <c r="FM255" s="704"/>
      <c r="FN255" s="704"/>
      <c r="FO255" s="704"/>
      <c r="FP255" s="704"/>
      <c r="FQ255" s="704"/>
      <c r="FR255" s="704"/>
      <c r="FS255" s="704"/>
      <c r="FT255" s="704"/>
      <c r="FU255" s="704"/>
      <c r="FV255" s="704"/>
      <c r="FW255" s="704"/>
      <c r="FX255" s="704"/>
      <c r="FY255" s="704"/>
      <c r="FZ255" s="704"/>
      <c r="GA255" s="704"/>
      <c r="GB255" s="704"/>
      <c r="GC255" s="704"/>
      <c r="GD255" s="704"/>
      <c r="GE255" s="704"/>
      <c r="GF255" s="704"/>
      <c r="GG255" s="704"/>
      <c r="GH255" s="704"/>
      <c r="GI255" s="704"/>
      <c r="GJ255" s="704"/>
      <c r="GK255" s="704"/>
      <c r="GL255" s="704"/>
      <c r="GM255" s="704"/>
      <c r="GN255" s="704"/>
      <c r="GO255" s="704"/>
      <c r="GP255" s="746"/>
      <c r="GQ255" s="706"/>
      <c r="GR255" s="706"/>
      <c r="GS255" s="706"/>
      <c r="GT255" s="706"/>
      <c r="GU255" s="706"/>
      <c r="GV255" s="706"/>
      <c r="GW255" s="706"/>
      <c r="GX255" s="706"/>
      <c r="GY255" s="706"/>
      <c r="GZ255" s="706"/>
      <c r="HA255" s="706"/>
      <c r="HB255" s="706"/>
      <c r="HC255" s="706"/>
      <c r="HD255" s="706"/>
      <c r="HE255" s="706"/>
      <c r="HF255" s="706"/>
      <c r="HG255" s="706"/>
      <c r="HH255" s="706"/>
      <c r="HI255" s="706"/>
      <c r="HJ255" s="706"/>
      <c r="HK255" s="706"/>
      <c r="HL255" s="706"/>
      <c r="HM255" s="706"/>
      <c r="HN255" s="706"/>
      <c r="HO255" s="706"/>
      <c r="HP255" s="706"/>
      <c r="HQ255" s="706"/>
      <c r="HR255" s="704"/>
      <c r="HS255" s="704"/>
      <c r="HT255" s="704"/>
      <c r="HU255" s="704"/>
      <c r="HV255" s="704"/>
      <c r="HW255" s="704"/>
      <c r="HX255" s="704"/>
      <c r="HY255" s="704"/>
      <c r="HZ255" s="704"/>
      <c r="IA255" s="706"/>
      <c r="IB255" s="706"/>
      <c r="IC255" s="706"/>
      <c r="ID255" s="706"/>
      <c r="IE255" s="706"/>
      <c r="IF255" s="706"/>
      <c r="IG255" s="706"/>
      <c r="IH255" s="706"/>
      <c r="II255" s="706"/>
      <c r="IJ255" s="706"/>
      <c r="IK255" s="706"/>
      <c r="IL255" s="706"/>
      <c r="IM255" s="706"/>
      <c r="IN255" s="706"/>
      <c r="IO255" s="706"/>
      <c r="IP255" s="706"/>
      <c r="IQ255" s="706"/>
      <c r="IR255" s="706"/>
      <c r="IS255" s="706"/>
      <c r="IT255" s="706"/>
      <c r="IU255" s="706"/>
      <c r="IV255" s="704"/>
      <c r="IW255" s="704"/>
      <c r="JJ255" s="706"/>
      <c r="JK255" s="706"/>
      <c r="JL255" s="706"/>
      <c r="JM255" s="706"/>
      <c r="JN255" s="706"/>
    </row>
    <row r="256" spans="1:274" s="878" customFormat="1" ht="23.1" customHeight="1" x14ac:dyDescent="0.25">
      <c r="A256" s="691">
        <v>155</v>
      </c>
      <c r="B256" s="693" t="s">
        <v>1390</v>
      </c>
      <c r="C256" s="696">
        <v>249</v>
      </c>
      <c r="D256" s="697">
        <v>584</v>
      </c>
      <c r="E256" s="707">
        <v>1</v>
      </c>
      <c r="F256" s="699" t="s">
        <v>1405</v>
      </c>
      <c r="G256" s="699" t="s">
        <v>1465</v>
      </c>
      <c r="H256" s="767" t="s">
        <v>1112</v>
      </c>
      <c r="I256" s="752" t="s">
        <v>1113</v>
      </c>
      <c r="J256" s="761" t="s">
        <v>1135</v>
      </c>
      <c r="K256" s="753" t="s">
        <v>1115</v>
      </c>
      <c r="L256" s="753" t="s">
        <v>1116</v>
      </c>
      <c r="M256" s="753" t="s">
        <v>1199</v>
      </c>
      <c r="N256" s="764" t="s">
        <v>1359</v>
      </c>
      <c r="O256" s="753" t="s">
        <v>1359</v>
      </c>
      <c r="P256" s="753" t="s">
        <v>1394</v>
      </c>
      <c r="Q256" s="753" t="s">
        <v>1120</v>
      </c>
      <c r="R256" s="753" t="s">
        <v>1120</v>
      </c>
      <c r="S256" s="755">
        <v>2</v>
      </c>
      <c r="T256" s="763">
        <v>2.1</v>
      </c>
      <c r="U256" s="772">
        <v>41091</v>
      </c>
      <c r="V256" s="771">
        <v>42156</v>
      </c>
      <c r="W256" s="874">
        <v>20</v>
      </c>
      <c r="X256" s="875">
        <v>0</v>
      </c>
      <c r="Y256" s="876">
        <v>1198400</v>
      </c>
      <c r="Z256" s="875">
        <f t="shared" si="12"/>
        <v>1198400</v>
      </c>
      <c r="AA256" s="691"/>
      <c r="AB256" s="691"/>
      <c r="AC256" s="691">
        <v>250000</v>
      </c>
      <c r="AD256" s="691">
        <v>250000</v>
      </c>
      <c r="AE256" s="691">
        <v>250000</v>
      </c>
      <c r="AF256" s="691">
        <v>250000</v>
      </c>
      <c r="AG256" s="691">
        <v>198400</v>
      </c>
      <c r="AH256" s="691"/>
      <c r="AI256" s="691"/>
      <c r="AJ256" s="691"/>
      <c r="AK256" s="691"/>
      <c r="AL256" s="691"/>
      <c r="AM256" s="868">
        <f t="shared" si="13"/>
        <v>1198400</v>
      </c>
      <c r="AN256" s="868">
        <f t="shared" si="14"/>
        <v>0</v>
      </c>
      <c r="AO256" s="691"/>
      <c r="AP256" s="868"/>
      <c r="AQ256" s="706"/>
      <c r="AR256" s="704"/>
      <c r="AS256" s="704"/>
      <c r="AT256" s="704"/>
      <c r="AU256" s="704"/>
      <c r="AV256" s="704"/>
      <c r="AW256" s="704"/>
      <c r="AX256" s="704"/>
      <c r="AY256" s="704"/>
      <c r="AZ256" s="704"/>
      <c r="BA256" s="704"/>
      <c r="BB256" s="704"/>
      <c r="BC256" s="704"/>
      <c r="BD256" s="704"/>
      <c r="BE256" s="704"/>
      <c r="BF256" s="704"/>
      <c r="BG256" s="704"/>
      <c r="BH256" s="704"/>
      <c r="BI256" s="704"/>
      <c r="BJ256" s="704"/>
      <c r="BK256" s="704"/>
      <c r="BL256" s="704"/>
      <c r="BM256" s="704"/>
      <c r="BN256" s="704"/>
      <c r="BO256" s="704"/>
      <c r="BP256" s="704"/>
      <c r="BQ256" s="704"/>
      <c r="BR256" s="704"/>
      <c r="BS256" s="704"/>
      <c r="BT256" s="704"/>
      <c r="BU256" s="704"/>
      <c r="BV256" s="704"/>
      <c r="BW256" s="704"/>
      <c r="BX256" s="704"/>
      <c r="BY256" s="704"/>
      <c r="BZ256" s="704"/>
      <c r="CA256" s="704"/>
      <c r="CB256" s="704"/>
      <c r="CC256" s="704"/>
      <c r="CD256" s="704"/>
      <c r="CE256" s="704"/>
      <c r="CF256" s="704"/>
      <c r="CG256" s="704"/>
      <c r="CH256" s="704"/>
      <c r="CI256" s="704"/>
      <c r="CJ256" s="704"/>
      <c r="CK256" s="704"/>
      <c r="CL256" s="704"/>
      <c r="CM256" s="704"/>
      <c r="CN256" s="704"/>
      <c r="CO256" s="704"/>
      <c r="CP256" s="704"/>
      <c r="CQ256" s="704"/>
      <c r="CR256" s="704"/>
      <c r="CS256" s="704"/>
      <c r="CT256" s="704"/>
      <c r="CU256" s="704"/>
      <c r="CV256" s="704"/>
      <c r="CW256" s="704"/>
      <c r="CX256" s="704"/>
      <c r="CY256" s="704"/>
      <c r="CZ256" s="704"/>
      <c r="DA256" s="704"/>
      <c r="DB256" s="704"/>
      <c r="DC256" s="704"/>
      <c r="DD256" s="704"/>
      <c r="DE256" s="704"/>
      <c r="DF256" s="704"/>
      <c r="DG256" s="704"/>
      <c r="DH256" s="704"/>
      <c r="DI256" s="704"/>
      <c r="DJ256" s="704"/>
      <c r="DK256" s="704"/>
      <c r="DL256" s="704"/>
      <c r="DM256" s="704"/>
      <c r="DN256" s="704"/>
      <c r="DO256" s="704"/>
      <c r="DP256" s="704"/>
      <c r="DQ256" s="704"/>
      <c r="DR256" s="704"/>
      <c r="DS256" s="704"/>
      <c r="DT256" s="704"/>
      <c r="DU256" s="704"/>
      <c r="DV256" s="704"/>
      <c r="DW256" s="704"/>
      <c r="DX256" s="704"/>
      <c r="DY256" s="704"/>
      <c r="DZ256" s="704"/>
      <c r="EA256" s="704"/>
      <c r="EB256" s="704"/>
      <c r="EC256" s="704"/>
      <c r="ED256" s="704"/>
      <c r="EE256" s="704"/>
      <c r="EF256" s="704"/>
      <c r="EG256" s="704"/>
      <c r="EH256" s="704"/>
      <c r="EI256" s="704"/>
      <c r="EJ256" s="704"/>
      <c r="EK256" s="704"/>
      <c r="EL256" s="704"/>
      <c r="EM256" s="704"/>
      <c r="EN256" s="704"/>
      <c r="EO256" s="704"/>
      <c r="EP256" s="704"/>
      <c r="EQ256" s="704"/>
      <c r="ER256" s="704"/>
      <c r="ES256" s="704"/>
      <c r="ET256" s="704"/>
      <c r="EU256" s="704"/>
      <c r="EV256" s="704"/>
      <c r="EW256" s="704"/>
      <c r="EX256" s="704"/>
      <c r="EY256" s="704"/>
      <c r="EZ256" s="704"/>
      <c r="FA256" s="704"/>
      <c r="FB256" s="704"/>
      <c r="FC256" s="704"/>
      <c r="FD256" s="704"/>
      <c r="FE256" s="704"/>
      <c r="FF256" s="704"/>
      <c r="FG256" s="704"/>
      <c r="FH256" s="704"/>
      <c r="FI256" s="704"/>
      <c r="FJ256" s="704"/>
      <c r="FK256" s="704"/>
      <c r="FL256" s="704"/>
      <c r="FM256" s="704"/>
      <c r="FN256" s="704"/>
      <c r="FO256" s="704"/>
      <c r="FP256" s="704"/>
      <c r="FQ256" s="704"/>
      <c r="FR256" s="704"/>
      <c r="FS256" s="704"/>
      <c r="FT256" s="704"/>
      <c r="FU256" s="704"/>
      <c r="FV256" s="704"/>
      <c r="FW256" s="704"/>
      <c r="FX256" s="704"/>
      <c r="FY256" s="704"/>
      <c r="FZ256" s="704"/>
      <c r="GA256" s="704"/>
      <c r="GB256" s="704"/>
      <c r="GC256" s="704"/>
      <c r="GD256" s="704"/>
      <c r="GE256" s="704"/>
      <c r="GF256" s="704"/>
      <c r="GG256" s="704"/>
      <c r="GH256" s="704"/>
      <c r="GI256" s="704"/>
      <c r="GJ256" s="704"/>
      <c r="GK256" s="704"/>
      <c r="GL256" s="704"/>
      <c r="GM256" s="704"/>
      <c r="GN256" s="706"/>
      <c r="GO256" s="704"/>
      <c r="HO256" s="706"/>
      <c r="HP256" s="706"/>
      <c r="HQ256" s="706"/>
      <c r="HR256" s="706"/>
      <c r="HS256" s="706"/>
      <c r="HT256" s="706"/>
      <c r="HU256" s="706"/>
      <c r="HV256" s="706"/>
      <c r="HW256" s="706"/>
      <c r="HX256" s="706"/>
      <c r="HY256" s="706"/>
      <c r="HZ256" s="706"/>
      <c r="IA256" s="706"/>
      <c r="IB256" s="706"/>
      <c r="IC256" s="706"/>
      <c r="ID256" s="706"/>
      <c r="IE256" s="706"/>
      <c r="IF256" s="706"/>
      <c r="IG256" s="706"/>
      <c r="IH256" s="706"/>
      <c r="II256" s="706"/>
      <c r="IJ256" s="706"/>
      <c r="IK256" s="706"/>
      <c r="IL256" s="706"/>
      <c r="IM256" s="706"/>
      <c r="IN256" s="706"/>
      <c r="IO256" s="706"/>
      <c r="IP256" s="706"/>
      <c r="IQ256" s="706"/>
      <c r="IR256" s="706"/>
      <c r="IS256" s="706"/>
      <c r="IT256" s="706"/>
      <c r="IU256" s="706"/>
      <c r="IV256" s="706"/>
      <c r="IW256" s="706"/>
      <c r="JJ256" s="706"/>
      <c r="JK256" s="706"/>
      <c r="JL256" s="706"/>
      <c r="JM256" s="706"/>
      <c r="JN256" s="706"/>
    </row>
    <row r="257" spans="1:274" s="878" customFormat="1" ht="23.1" customHeight="1" x14ac:dyDescent="0.25">
      <c r="A257" s="691">
        <v>156</v>
      </c>
      <c r="B257" s="693" t="s">
        <v>1352</v>
      </c>
      <c r="C257" s="696">
        <v>250</v>
      </c>
      <c r="D257" s="709">
        <v>532</v>
      </c>
      <c r="E257" s="707">
        <v>1</v>
      </c>
      <c r="F257" s="720" t="s">
        <v>1121</v>
      </c>
      <c r="G257" s="699" t="s">
        <v>1354</v>
      </c>
      <c r="H257" s="767" t="s">
        <v>1112</v>
      </c>
      <c r="I257" s="752" t="s">
        <v>1113</v>
      </c>
      <c r="J257" s="761" t="s">
        <v>1135</v>
      </c>
      <c r="K257" s="753" t="s">
        <v>1115</v>
      </c>
      <c r="L257" s="753" t="s">
        <v>1116</v>
      </c>
      <c r="M257" s="753" t="s">
        <v>1199</v>
      </c>
      <c r="N257" s="764" t="s">
        <v>1128</v>
      </c>
      <c r="O257" s="753" t="s">
        <v>1128</v>
      </c>
      <c r="P257" s="753" t="s">
        <v>1129</v>
      </c>
      <c r="Q257" s="753" t="s">
        <v>1120</v>
      </c>
      <c r="R257" s="753" t="s">
        <v>1120</v>
      </c>
      <c r="S257" s="755">
        <v>2</v>
      </c>
      <c r="T257" s="763">
        <v>2.1</v>
      </c>
      <c r="U257" s="772">
        <v>41091</v>
      </c>
      <c r="V257" s="771">
        <v>42156</v>
      </c>
      <c r="W257" s="701">
        <v>25</v>
      </c>
      <c r="X257" s="875"/>
      <c r="Y257" s="876">
        <v>1166800</v>
      </c>
      <c r="Z257" s="875">
        <f t="shared" si="12"/>
        <v>1166800</v>
      </c>
      <c r="AA257" s="691">
        <v>83300</v>
      </c>
      <c r="AB257" s="691">
        <v>83300</v>
      </c>
      <c r="AC257" s="691">
        <v>83300</v>
      </c>
      <c r="AD257" s="691">
        <v>83300</v>
      </c>
      <c r="AE257" s="691">
        <v>83300</v>
      </c>
      <c r="AF257" s="691">
        <v>83300</v>
      </c>
      <c r="AG257" s="691">
        <v>83300</v>
      </c>
      <c r="AH257" s="691">
        <v>83300</v>
      </c>
      <c r="AI257" s="691">
        <v>83300</v>
      </c>
      <c r="AJ257" s="691">
        <v>250000</v>
      </c>
      <c r="AK257" s="691">
        <v>167100</v>
      </c>
      <c r="AL257" s="691"/>
      <c r="AM257" s="868">
        <f t="shared" si="13"/>
        <v>1166800</v>
      </c>
      <c r="AN257" s="868">
        <f t="shared" si="14"/>
        <v>0</v>
      </c>
      <c r="AO257" s="691"/>
      <c r="AP257" s="868"/>
      <c r="AQ257" s="706"/>
      <c r="AR257" s="704"/>
      <c r="AS257" s="704"/>
      <c r="AT257" s="704"/>
      <c r="AU257" s="704"/>
      <c r="AV257" s="704"/>
      <c r="AW257" s="704"/>
      <c r="AX257" s="704"/>
      <c r="AY257" s="704"/>
      <c r="AZ257" s="704"/>
      <c r="BA257" s="704"/>
      <c r="BB257" s="704"/>
      <c r="BC257" s="704"/>
      <c r="BD257" s="704"/>
      <c r="BE257" s="704"/>
      <c r="BF257" s="704"/>
      <c r="BG257" s="704"/>
      <c r="BH257" s="704"/>
      <c r="BI257" s="704"/>
      <c r="BJ257" s="704"/>
      <c r="BK257" s="704"/>
      <c r="BL257" s="704"/>
      <c r="BM257" s="704"/>
      <c r="BN257" s="704"/>
      <c r="BO257" s="704"/>
      <c r="BP257" s="704"/>
      <c r="BQ257" s="704"/>
      <c r="BR257" s="704"/>
      <c r="BS257" s="704"/>
      <c r="BT257" s="704"/>
      <c r="BU257" s="704"/>
      <c r="BV257" s="704"/>
      <c r="BW257" s="704"/>
      <c r="BX257" s="704"/>
      <c r="BY257" s="704"/>
      <c r="BZ257" s="704"/>
      <c r="CA257" s="704"/>
      <c r="CB257" s="704"/>
      <c r="CC257" s="704"/>
      <c r="CD257" s="704"/>
      <c r="CE257" s="704"/>
      <c r="CF257" s="704"/>
      <c r="CG257" s="704"/>
      <c r="CH257" s="704"/>
      <c r="CI257" s="704"/>
      <c r="CJ257" s="704"/>
      <c r="CK257" s="704"/>
      <c r="CL257" s="704"/>
      <c r="CM257" s="704"/>
      <c r="CN257" s="704"/>
      <c r="CO257" s="704"/>
      <c r="CP257" s="704"/>
      <c r="CQ257" s="704"/>
      <c r="CR257" s="704"/>
      <c r="CS257" s="704"/>
      <c r="CT257" s="704"/>
      <c r="CU257" s="704"/>
      <c r="CV257" s="704"/>
      <c r="CW257" s="704"/>
      <c r="CX257" s="704"/>
      <c r="CY257" s="704"/>
      <c r="CZ257" s="704"/>
      <c r="DA257" s="704"/>
      <c r="DB257" s="704"/>
      <c r="DC257" s="704"/>
      <c r="DD257" s="704"/>
      <c r="DE257" s="704"/>
      <c r="DF257" s="704"/>
      <c r="DG257" s="704"/>
      <c r="DH257" s="704"/>
      <c r="DI257" s="704"/>
      <c r="DJ257" s="704"/>
      <c r="DK257" s="704"/>
      <c r="DL257" s="704"/>
      <c r="DM257" s="704"/>
      <c r="DN257" s="704"/>
      <c r="DO257" s="704"/>
      <c r="DP257" s="704"/>
      <c r="DQ257" s="704"/>
      <c r="DR257" s="704"/>
      <c r="DS257" s="704"/>
      <c r="DT257" s="704"/>
      <c r="DU257" s="704"/>
      <c r="DV257" s="704"/>
      <c r="DW257" s="704"/>
      <c r="DX257" s="704"/>
      <c r="DY257" s="704"/>
      <c r="DZ257" s="704"/>
      <c r="EA257" s="704"/>
      <c r="EB257" s="704"/>
      <c r="EC257" s="704"/>
      <c r="ED257" s="704"/>
      <c r="EE257" s="704"/>
      <c r="EF257" s="704"/>
      <c r="EG257" s="704"/>
      <c r="EH257" s="704"/>
      <c r="EI257" s="704"/>
      <c r="EJ257" s="704"/>
      <c r="EK257" s="704"/>
      <c r="EL257" s="704"/>
      <c r="EM257" s="704"/>
      <c r="EN257" s="704"/>
      <c r="EO257" s="704"/>
      <c r="EP257" s="704"/>
      <c r="EQ257" s="704"/>
      <c r="ER257" s="704"/>
      <c r="ES257" s="704"/>
      <c r="ET257" s="704"/>
      <c r="EU257" s="704"/>
      <c r="EV257" s="704"/>
      <c r="EW257" s="704"/>
      <c r="EX257" s="704"/>
      <c r="EY257" s="704"/>
      <c r="EZ257" s="704"/>
      <c r="FA257" s="704"/>
      <c r="FB257" s="704"/>
      <c r="FC257" s="704"/>
      <c r="FD257" s="704"/>
      <c r="FE257" s="704"/>
      <c r="FF257" s="704"/>
      <c r="FG257" s="704"/>
      <c r="FH257" s="704"/>
      <c r="FI257" s="706"/>
      <c r="FJ257" s="706"/>
      <c r="FK257" s="704"/>
      <c r="FL257" s="704"/>
      <c r="FM257" s="704"/>
      <c r="FN257" s="704"/>
      <c r="FO257" s="704"/>
      <c r="FP257" s="704"/>
      <c r="FQ257" s="704"/>
      <c r="FR257" s="704"/>
      <c r="FS257" s="704"/>
      <c r="FT257" s="704"/>
      <c r="FU257" s="704"/>
      <c r="FV257" s="704"/>
      <c r="FW257" s="704"/>
      <c r="FX257" s="704"/>
      <c r="FY257" s="704"/>
      <c r="FZ257" s="704"/>
      <c r="GA257" s="704"/>
      <c r="GB257" s="704"/>
      <c r="GC257" s="704"/>
      <c r="GD257" s="704"/>
      <c r="GE257" s="704"/>
      <c r="GF257" s="704"/>
      <c r="GG257" s="704"/>
      <c r="GH257" s="704"/>
      <c r="GI257" s="704"/>
      <c r="GJ257" s="704"/>
      <c r="GK257" s="704"/>
      <c r="GL257" s="704"/>
      <c r="GM257" s="704"/>
      <c r="GN257" s="704"/>
      <c r="GO257" s="704"/>
    </row>
    <row r="258" spans="1:274" s="878" customFormat="1" ht="23.1" customHeight="1" x14ac:dyDescent="0.25">
      <c r="A258" s="691">
        <v>157</v>
      </c>
      <c r="B258" s="693" t="s">
        <v>1352</v>
      </c>
      <c r="C258" s="696">
        <v>250</v>
      </c>
      <c r="D258" s="697">
        <v>536</v>
      </c>
      <c r="E258" s="707">
        <v>10</v>
      </c>
      <c r="F258" s="699" t="s">
        <v>1123</v>
      </c>
      <c r="G258" s="699" t="s">
        <v>1586</v>
      </c>
      <c r="H258" s="767" t="s">
        <v>1112</v>
      </c>
      <c r="I258" s="752" t="s">
        <v>1113</v>
      </c>
      <c r="J258" s="761" t="s">
        <v>1135</v>
      </c>
      <c r="K258" s="753" t="s">
        <v>1115</v>
      </c>
      <c r="L258" s="753" t="s">
        <v>1116</v>
      </c>
      <c r="M258" s="753" t="s">
        <v>1199</v>
      </c>
      <c r="N258" s="764" t="s">
        <v>1128</v>
      </c>
      <c r="O258" s="753" t="s">
        <v>1128</v>
      </c>
      <c r="P258" s="753" t="s">
        <v>1129</v>
      </c>
      <c r="Q258" s="753" t="s">
        <v>1120</v>
      </c>
      <c r="R258" s="753" t="s">
        <v>1120</v>
      </c>
      <c r="S258" s="755">
        <v>2</v>
      </c>
      <c r="T258" s="763">
        <v>2.1</v>
      </c>
      <c r="U258" s="772">
        <v>41091</v>
      </c>
      <c r="V258" s="771">
        <v>42156</v>
      </c>
      <c r="W258" s="874">
        <v>10</v>
      </c>
      <c r="X258" s="875"/>
      <c r="Y258" s="876">
        <v>187100</v>
      </c>
      <c r="Z258" s="875">
        <f t="shared" ref="Z258:Z321" si="15">Y258+X258</f>
        <v>187100</v>
      </c>
      <c r="AA258" s="691"/>
      <c r="AB258" s="691"/>
      <c r="AC258" s="691"/>
      <c r="AD258" s="691"/>
      <c r="AE258" s="691">
        <v>187100</v>
      </c>
      <c r="AF258" s="691"/>
      <c r="AG258" s="691"/>
      <c r="AH258" s="691"/>
      <c r="AI258" s="691"/>
      <c r="AJ258" s="691"/>
      <c r="AK258" s="691"/>
      <c r="AL258" s="691"/>
      <c r="AM258" s="868">
        <f t="shared" ref="AM258:AM321" si="16">SUM(AA258:AL258)</f>
        <v>187100</v>
      </c>
      <c r="AN258" s="868">
        <f t="shared" ref="AN258:AN321" si="17">Z258-AM258</f>
        <v>0</v>
      </c>
      <c r="AO258" s="691"/>
      <c r="AP258" s="868"/>
      <c r="AQ258" s="706"/>
      <c r="AR258" s="704"/>
      <c r="AS258" s="704"/>
      <c r="AT258" s="704"/>
      <c r="AU258" s="704"/>
      <c r="AV258" s="704"/>
      <c r="AW258" s="704"/>
      <c r="AX258" s="704"/>
      <c r="AY258" s="704"/>
      <c r="AZ258" s="704"/>
      <c r="BA258" s="704"/>
      <c r="BB258" s="704"/>
      <c r="BC258" s="704"/>
      <c r="BD258" s="704"/>
      <c r="BE258" s="704"/>
      <c r="BF258" s="704"/>
      <c r="BG258" s="704"/>
      <c r="BH258" s="704"/>
      <c r="BI258" s="704"/>
      <c r="BJ258" s="704"/>
      <c r="BK258" s="704"/>
      <c r="BL258" s="704"/>
      <c r="BM258" s="704"/>
      <c r="BN258" s="704"/>
      <c r="BO258" s="704"/>
      <c r="BP258" s="704"/>
      <c r="BQ258" s="704"/>
      <c r="BR258" s="704"/>
      <c r="BS258" s="704"/>
      <c r="BT258" s="704"/>
      <c r="BU258" s="704"/>
      <c r="BV258" s="704"/>
      <c r="BW258" s="704"/>
      <c r="BX258" s="704"/>
      <c r="BY258" s="704"/>
      <c r="BZ258" s="704"/>
      <c r="CA258" s="704"/>
      <c r="CB258" s="704"/>
      <c r="CC258" s="704"/>
      <c r="CD258" s="704"/>
      <c r="CE258" s="704"/>
      <c r="CF258" s="704"/>
      <c r="CG258" s="704"/>
      <c r="CH258" s="704"/>
      <c r="CI258" s="704"/>
      <c r="CJ258" s="704"/>
      <c r="CK258" s="704"/>
      <c r="CL258" s="704"/>
      <c r="CM258" s="704"/>
      <c r="CN258" s="704"/>
      <c r="CO258" s="704"/>
      <c r="CP258" s="704"/>
      <c r="CQ258" s="704"/>
      <c r="CR258" s="704"/>
      <c r="CS258" s="704"/>
      <c r="CT258" s="704"/>
      <c r="CU258" s="704"/>
      <c r="CV258" s="704"/>
      <c r="CW258" s="704"/>
      <c r="CX258" s="704"/>
      <c r="CY258" s="704"/>
      <c r="CZ258" s="704"/>
      <c r="DA258" s="704"/>
      <c r="DB258" s="704"/>
      <c r="DC258" s="704"/>
      <c r="DD258" s="704"/>
      <c r="DE258" s="704"/>
      <c r="DF258" s="704"/>
      <c r="DG258" s="704"/>
      <c r="DH258" s="704"/>
      <c r="DI258" s="704"/>
      <c r="DJ258" s="704"/>
      <c r="DK258" s="704"/>
      <c r="DL258" s="704"/>
      <c r="DM258" s="704"/>
      <c r="DN258" s="704"/>
      <c r="DO258" s="704"/>
      <c r="DP258" s="704"/>
      <c r="DQ258" s="704"/>
      <c r="DR258" s="704"/>
      <c r="DS258" s="704"/>
      <c r="DT258" s="704"/>
      <c r="DU258" s="704"/>
      <c r="DV258" s="704"/>
      <c r="DW258" s="704"/>
      <c r="DX258" s="704"/>
      <c r="DY258" s="704"/>
      <c r="DZ258" s="704"/>
      <c r="EA258" s="704"/>
      <c r="EB258" s="704"/>
      <c r="EC258" s="704"/>
      <c r="ED258" s="704"/>
      <c r="EE258" s="704"/>
      <c r="EF258" s="704"/>
      <c r="EG258" s="704"/>
      <c r="EH258" s="704"/>
      <c r="EI258" s="704"/>
      <c r="EJ258" s="704"/>
      <c r="EK258" s="704"/>
      <c r="EL258" s="704"/>
      <c r="EM258" s="704"/>
      <c r="EN258" s="704"/>
      <c r="EO258" s="704"/>
      <c r="EP258" s="704"/>
      <c r="EQ258" s="704"/>
      <c r="ER258" s="704"/>
      <c r="ES258" s="704"/>
      <c r="ET258" s="704"/>
      <c r="EU258" s="704"/>
      <c r="EV258" s="704"/>
      <c r="EW258" s="704"/>
      <c r="EX258" s="704"/>
      <c r="EY258" s="704"/>
      <c r="EZ258" s="704"/>
      <c r="FA258" s="704"/>
      <c r="FB258" s="704"/>
      <c r="FC258" s="704"/>
      <c r="FD258" s="704"/>
      <c r="FE258" s="704"/>
      <c r="FF258" s="704"/>
      <c r="FG258" s="704"/>
      <c r="FH258" s="706"/>
      <c r="FI258" s="704"/>
      <c r="FJ258" s="704"/>
      <c r="FK258" s="706"/>
      <c r="FL258" s="706"/>
      <c r="FM258" s="704"/>
      <c r="FN258" s="704"/>
      <c r="FO258" s="704"/>
      <c r="FP258" s="704"/>
      <c r="FQ258" s="704"/>
      <c r="FR258" s="704"/>
      <c r="FS258" s="704"/>
      <c r="FT258" s="704"/>
      <c r="FU258" s="704"/>
      <c r="FV258" s="704"/>
      <c r="FW258" s="704"/>
      <c r="FX258" s="704"/>
      <c r="FY258" s="704"/>
      <c r="FZ258" s="704"/>
      <c r="GA258" s="704"/>
      <c r="GB258" s="704"/>
      <c r="GC258" s="704"/>
      <c r="GD258" s="704"/>
      <c r="GE258" s="704"/>
      <c r="GF258" s="704"/>
      <c r="GG258" s="704"/>
      <c r="GH258" s="704"/>
      <c r="GI258" s="704"/>
      <c r="GJ258" s="704"/>
      <c r="GK258" s="704"/>
      <c r="GL258" s="704"/>
      <c r="GM258" s="704"/>
      <c r="GN258" s="706"/>
      <c r="GO258" s="704"/>
      <c r="IX258" s="706"/>
      <c r="IY258" s="706"/>
      <c r="IZ258" s="706"/>
      <c r="JA258" s="706"/>
      <c r="JB258" s="706"/>
      <c r="JC258" s="706"/>
      <c r="JD258" s="706"/>
      <c r="JE258" s="706"/>
      <c r="JF258" s="706"/>
      <c r="JG258" s="706"/>
      <c r="JH258" s="706"/>
    </row>
    <row r="259" spans="1:274" s="878" customFormat="1" ht="23.1" customHeight="1" x14ac:dyDescent="0.25">
      <c r="A259" s="691">
        <v>158</v>
      </c>
      <c r="B259" s="693" t="s">
        <v>1352</v>
      </c>
      <c r="C259" s="696">
        <v>250</v>
      </c>
      <c r="D259" s="697">
        <v>536</v>
      </c>
      <c r="E259" s="707">
        <v>14</v>
      </c>
      <c r="F259" s="699" t="s">
        <v>1123</v>
      </c>
      <c r="G259" s="699" t="s">
        <v>1587</v>
      </c>
      <c r="H259" s="767" t="s">
        <v>1112</v>
      </c>
      <c r="I259" s="752" t="s">
        <v>1113</v>
      </c>
      <c r="J259" s="761" t="s">
        <v>1135</v>
      </c>
      <c r="K259" s="753" t="s">
        <v>1115</v>
      </c>
      <c r="L259" s="753" t="s">
        <v>1116</v>
      </c>
      <c r="M259" s="753" t="s">
        <v>1199</v>
      </c>
      <c r="N259" s="764" t="s">
        <v>1128</v>
      </c>
      <c r="O259" s="753" t="s">
        <v>1128</v>
      </c>
      <c r="P259" s="753" t="s">
        <v>1129</v>
      </c>
      <c r="Q259" s="753" t="s">
        <v>1120</v>
      </c>
      <c r="R259" s="753" t="s">
        <v>1120</v>
      </c>
      <c r="S259" s="755">
        <v>2</v>
      </c>
      <c r="T259" s="763">
        <v>2.1</v>
      </c>
      <c r="U259" s="772">
        <v>41091</v>
      </c>
      <c r="V259" s="771">
        <v>42156</v>
      </c>
      <c r="W259" s="874">
        <v>10</v>
      </c>
      <c r="X259" s="875"/>
      <c r="Y259" s="876">
        <v>104900</v>
      </c>
      <c r="Z259" s="875">
        <f t="shared" si="15"/>
        <v>104900</v>
      </c>
      <c r="AA259" s="691"/>
      <c r="AB259" s="691"/>
      <c r="AC259" s="691"/>
      <c r="AD259" s="691"/>
      <c r="AE259" s="691">
        <v>104900</v>
      </c>
      <c r="AF259" s="691"/>
      <c r="AG259" s="691"/>
      <c r="AH259" s="691"/>
      <c r="AI259" s="691"/>
      <c r="AJ259" s="691"/>
      <c r="AK259" s="691"/>
      <c r="AL259" s="691"/>
      <c r="AM259" s="868">
        <f t="shared" si="16"/>
        <v>104900</v>
      </c>
      <c r="AN259" s="868">
        <f t="shared" si="17"/>
        <v>0</v>
      </c>
      <c r="AO259" s="691"/>
      <c r="AP259" s="868"/>
      <c r="AQ259" s="706"/>
      <c r="AR259" s="704"/>
      <c r="AS259" s="704"/>
      <c r="AT259" s="704"/>
      <c r="AU259" s="704"/>
      <c r="AV259" s="704"/>
      <c r="AW259" s="704"/>
      <c r="AX259" s="704"/>
      <c r="AY259" s="704"/>
      <c r="AZ259" s="704"/>
      <c r="BA259" s="704"/>
      <c r="BB259" s="704"/>
      <c r="BC259" s="704"/>
      <c r="BD259" s="704"/>
      <c r="BE259" s="704"/>
      <c r="BF259" s="704"/>
      <c r="BG259" s="704"/>
      <c r="BH259" s="704"/>
      <c r="BI259" s="704"/>
      <c r="BJ259" s="704"/>
      <c r="BK259" s="704"/>
      <c r="BL259" s="704"/>
      <c r="BM259" s="704"/>
      <c r="BN259" s="704"/>
      <c r="BO259" s="704"/>
      <c r="BP259" s="704"/>
      <c r="BQ259" s="704"/>
      <c r="BR259" s="704"/>
      <c r="BS259" s="704"/>
      <c r="BT259" s="704"/>
      <c r="BU259" s="704"/>
      <c r="BV259" s="704"/>
      <c r="BW259" s="704"/>
      <c r="BX259" s="704"/>
      <c r="BY259" s="704"/>
      <c r="BZ259" s="704"/>
      <c r="CA259" s="704"/>
      <c r="CB259" s="704"/>
      <c r="CC259" s="704"/>
      <c r="CD259" s="704"/>
      <c r="CE259" s="704"/>
      <c r="CF259" s="704"/>
      <c r="CG259" s="704"/>
      <c r="CH259" s="704"/>
      <c r="CI259" s="704"/>
      <c r="CJ259" s="704"/>
      <c r="CK259" s="704"/>
      <c r="CL259" s="704"/>
      <c r="CM259" s="704"/>
      <c r="CN259" s="704"/>
      <c r="CO259" s="704"/>
      <c r="CP259" s="704"/>
      <c r="CQ259" s="704"/>
      <c r="CR259" s="704"/>
      <c r="CS259" s="704"/>
      <c r="CT259" s="704"/>
      <c r="CU259" s="704"/>
      <c r="CV259" s="704"/>
      <c r="CW259" s="704"/>
      <c r="CX259" s="704"/>
      <c r="CY259" s="704"/>
      <c r="CZ259" s="704"/>
      <c r="DA259" s="704"/>
      <c r="DB259" s="704"/>
      <c r="DC259" s="704"/>
      <c r="DD259" s="704"/>
      <c r="DE259" s="704"/>
      <c r="DF259" s="704"/>
      <c r="DG259" s="704"/>
      <c r="DH259" s="704"/>
      <c r="DI259" s="704"/>
      <c r="DJ259" s="704"/>
      <c r="DK259" s="704"/>
      <c r="DL259" s="704"/>
      <c r="DM259" s="704"/>
      <c r="DN259" s="704"/>
      <c r="DO259" s="704"/>
      <c r="DP259" s="704"/>
      <c r="DQ259" s="704"/>
      <c r="DR259" s="704"/>
      <c r="DS259" s="704"/>
      <c r="DT259" s="704"/>
      <c r="DU259" s="704"/>
      <c r="DV259" s="704"/>
      <c r="DW259" s="704"/>
      <c r="DX259" s="704"/>
      <c r="DY259" s="704"/>
      <c r="DZ259" s="704"/>
      <c r="EA259" s="704"/>
      <c r="EB259" s="704"/>
      <c r="EC259" s="704"/>
      <c r="ED259" s="704"/>
      <c r="EE259" s="704"/>
      <c r="EF259" s="704"/>
      <c r="EG259" s="704"/>
      <c r="EH259" s="704"/>
      <c r="EI259" s="704"/>
      <c r="EJ259" s="704"/>
      <c r="EK259" s="704"/>
      <c r="EL259" s="704"/>
      <c r="EM259" s="704"/>
      <c r="EN259" s="704"/>
      <c r="EO259" s="704"/>
      <c r="EP259" s="704"/>
      <c r="EQ259" s="704"/>
      <c r="ER259" s="704"/>
      <c r="ES259" s="704"/>
      <c r="ET259" s="704"/>
      <c r="EU259" s="704"/>
      <c r="EV259" s="704"/>
      <c r="EW259" s="704"/>
      <c r="EX259" s="704"/>
      <c r="EY259" s="704"/>
      <c r="EZ259" s="704"/>
      <c r="FA259" s="704"/>
      <c r="FB259" s="704"/>
      <c r="FC259" s="704"/>
      <c r="FD259" s="704"/>
      <c r="FE259" s="704"/>
      <c r="FF259" s="704"/>
      <c r="FG259" s="704"/>
      <c r="FH259" s="706"/>
      <c r="FI259" s="704"/>
      <c r="FJ259" s="704"/>
      <c r="FK259" s="706"/>
      <c r="FL259" s="706"/>
      <c r="FM259" s="706"/>
      <c r="FN259" s="706"/>
      <c r="FO259" s="706"/>
      <c r="FP259" s="706"/>
      <c r="FQ259" s="706"/>
      <c r="FR259" s="706"/>
      <c r="FS259" s="706"/>
      <c r="FT259" s="706"/>
      <c r="FU259" s="706"/>
      <c r="FV259" s="706"/>
      <c r="FW259" s="706"/>
      <c r="FX259" s="706"/>
      <c r="FY259" s="706"/>
      <c r="FZ259" s="706"/>
      <c r="GA259" s="706"/>
      <c r="GB259" s="706"/>
      <c r="GC259" s="706"/>
      <c r="GD259" s="706"/>
      <c r="GE259" s="706"/>
      <c r="GF259" s="706"/>
      <c r="GG259" s="706"/>
      <c r="GH259" s="706"/>
      <c r="GI259" s="706"/>
      <c r="GJ259" s="706"/>
      <c r="GK259" s="706"/>
      <c r="GL259" s="706"/>
      <c r="GM259" s="706"/>
      <c r="GN259" s="706"/>
      <c r="GO259" s="704"/>
      <c r="IX259" s="706"/>
      <c r="IY259" s="706"/>
      <c r="IZ259" s="706"/>
    </row>
    <row r="260" spans="1:274" s="878" customFormat="1" ht="23.1" customHeight="1" x14ac:dyDescent="0.25">
      <c r="A260" s="691">
        <v>159</v>
      </c>
      <c r="B260" s="693" t="s">
        <v>1316</v>
      </c>
      <c r="C260" s="696">
        <v>254</v>
      </c>
      <c r="D260" s="697">
        <v>544</v>
      </c>
      <c r="E260" s="698">
        <v>0</v>
      </c>
      <c r="F260" s="699" t="s">
        <v>1125</v>
      </c>
      <c r="G260" s="699" t="s">
        <v>1562</v>
      </c>
      <c r="H260" s="767" t="s">
        <v>1112</v>
      </c>
      <c r="I260" s="752" t="s">
        <v>1113</v>
      </c>
      <c r="J260" s="761" t="s">
        <v>1135</v>
      </c>
      <c r="K260" s="753" t="s">
        <v>1115</v>
      </c>
      <c r="L260" s="753" t="s">
        <v>1124</v>
      </c>
      <c r="M260" s="753" t="s">
        <v>1199</v>
      </c>
      <c r="N260" s="753" t="s">
        <v>1317</v>
      </c>
      <c r="O260" s="753" t="s">
        <v>1317</v>
      </c>
      <c r="P260" s="866" t="s">
        <v>1318</v>
      </c>
      <c r="Q260" s="753" t="s">
        <v>1120</v>
      </c>
      <c r="R260" s="753" t="s">
        <v>1120</v>
      </c>
      <c r="S260" s="755">
        <v>2</v>
      </c>
      <c r="T260" s="769">
        <v>2.2000000000000002</v>
      </c>
      <c r="U260" s="771">
        <v>41214</v>
      </c>
      <c r="V260" s="771">
        <v>41214</v>
      </c>
      <c r="W260" s="874">
        <v>7</v>
      </c>
      <c r="X260" s="875"/>
      <c r="Y260" s="876">
        <v>2300</v>
      </c>
      <c r="Z260" s="875">
        <f t="shared" si="15"/>
        <v>2300</v>
      </c>
      <c r="AA260" s="691"/>
      <c r="AB260" s="691"/>
      <c r="AC260" s="691">
        <v>2300</v>
      </c>
      <c r="AD260" s="691"/>
      <c r="AE260" s="691"/>
      <c r="AF260" s="691"/>
      <c r="AG260" s="691"/>
      <c r="AH260" s="691"/>
      <c r="AI260" s="691"/>
      <c r="AJ260" s="691"/>
      <c r="AK260" s="691"/>
      <c r="AL260" s="691"/>
      <c r="AM260" s="868">
        <f t="shared" si="16"/>
        <v>2300</v>
      </c>
      <c r="AN260" s="868">
        <f t="shared" si="17"/>
        <v>0</v>
      </c>
      <c r="AO260" s="691"/>
      <c r="AP260" s="868"/>
      <c r="AQ260" s="706"/>
      <c r="AR260" s="704"/>
      <c r="AS260" s="704"/>
      <c r="AT260" s="704"/>
      <c r="AU260" s="704"/>
      <c r="AV260" s="704"/>
      <c r="AW260" s="704"/>
      <c r="AX260" s="704"/>
      <c r="AY260" s="704"/>
      <c r="AZ260" s="704"/>
      <c r="BA260" s="704"/>
      <c r="BB260" s="704"/>
      <c r="BC260" s="704"/>
      <c r="BD260" s="704"/>
      <c r="BE260" s="704"/>
      <c r="BF260" s="704"/>
      <c r="BG260" s="704"/>
      <c r="BH260" s="704"/>
      <c r="BI260" s="704"/>
      <c r="BJ260" s="704"/>
      <c r="BK260" s="704"/>
      <c r="BL260" s="704"/>
      <c r="BM260" s="704"/>
      <c r="BN260" s="704"/>
      <c r="BO260" s="704"/>
      <c r="BP260" s="704"/>
      <c r="BQ260" s="704"/>
      <c r="BR260" s="704"/>
      <c r="BS260" s="704"/>
      <c r="BT260" s="704"/>
      <c r="BU260" s="704"/>
      <c r="BV260" s="704"/>
      <c r="BW260" s="704"/>
      <c r="BX260" s="704"/>
      <c r="BY260" s="704"/>
      <c r="BZ260" s="704"/>
      <c r="CA260" s="704"/>
      <c r="CB260" s="704"/>
      <c r="CC260" s="704"/>
      <c r="CD260" s="704"/>
      <c r="CE260" s="704"/>
      <c r="CF260" s="704"/>
      <c r="CG260" s="704"/>
      <c r="CH260" s="704"/>
      <c r="CI260" s="704"/>
      <c r="CJ260" s="704"/>
      <c r="CK260" s="704"/>
      <c r="CL260" s="704"/>
      <c r="CM260" s="704"/>
      <c r="CN260" s="704"/>
      <c r="CO260" s="704"/>
      <c r="CP260" s="704"/>
      <c r="CQ260" s="704"/>
      <c r="CR260" s="704"/>
      <c r="CS260" s="704"/>
      <c r="CT260" s="704"/>
      <c r="CU260" s="704"/>
      <c r="CV260" s="704"/>
      <c r="CW260" s="704"/>
      <c r="CX260" s="704"/>
      <c r="CY260" s="704"/>
      <c r="CZ260" s="704"/>
      <c r="DA260" s="704"/>
      <c r="DB260" s="704"/>
      <c r="DC260" s="704"/>
      <c r="DD260" s="704"/>
      <c r="DE260" s="704"/>
      <c r="DF260" s="704"/>
      <c r="DG260" s="704"/>
      <c r="DH260" s="704"/>
      <c r="DI260" s="704"/>
      <c r="DJ260" s="704"/>
      <c r="DK260" s="704"/>
      <c r="DL260" s="704"/>
      <c r="DM260" s="704"/>
      <c r="DN260" s="704"/>
      <c r="DO260" s="704"/>
      <c r="DP260" s="704"/>
      <c r="DQ260" s="704"/>
      <c r="DR260" s="704"/>
      <c r="DS260" s="704"/>
      <c r="DT260" s="704"/>
      <c r="DU260" s="704"/>
      <c r="DV260" s="704"/>
      <c r="DW260" s="704"/>
      <c r="DX260" s="704"/>
      <c r="DY260" s="704"/>
      <c r="DZ260" s="704"/>
      <c r="EA260" s="704"/>
      <c r="EB260" s="704"/>
      <c r="EC260" s="704"/>
      <c r="ED260" s="704"/>
      <c r="EE260" s="704"/>
      <c r="EF260" s="704"/>
      <c r="EG260" s="704"/>
      <c r="EH260" s="704"/>
      <c r="EI260" s="704"/>
      <c r="EJ260" s="704"/>
      <c r="EK260" s="704"/>
      <c r="EL260" s="704"/>
      <c r="EM260" s="704"/>
      <c r="EN260" s="704"/>
      <c r="EO260" s="704"/>
      <c r="EP260" s="704"/>
      <c r="EQ260" s="704"/>
      <c r="ER260" s="704"/>
      <c r="ES260" s="704"/>
      <c r="ET260" s="704"/>
      <c r="EU260" s="704"/>
      <c r="EV260" s="704"/>
      <c r="EW260" s="704"/>
      <c r="EX260" s="704"/>
      <c r="EY260" s="704"/>
      <c r="EZ260" s="704"/>
      <c r="FA260" s="704"/>
      <c r="FB260" s="704"/>
      <c r="FC260" s="704"/>
      <c r="FD260" s="704"/>
      <c r="FE260" s="704"/>
      <c r="FF260" s="704"/>
      <c r="FG260" s="704"/>
      <c r="FH260" s="704"/>
      <c r="FI260" s="704"/>
      <c r="FJ260" s="704"/>
      <c r="FK260" s="706"/>
      <c r="FL260" s="706"/>
      <c r="FM260" s="706"/>
      <c r="FN260" s="706"/>
      <c r="FO260" s="706"/>
      <c r="FP260" s="706"/>
      <c r="FQ260" s="706"/>
      <c r="FR260" s="706"/>
      <c r="FS260" s="706"/>
      <c r="FT260" s="706"/>
      <c r="FU260" s="706"/>
      <c r="FV260" s="706"/>
      <c r="FW260" s="706"/>
      <c r="FX260" s="706"/>
      <c r="FY260" s="706"/>
      <c r="FZ260" s="706"/>
      <c r="GA260" s="706"/>
      <c r="GB260" s="706"/>
      <c r="GC260" s="706"/>
      <c r="GD260" s="706"/>
      <c r="GE260" s="706"/>
      <c r="GF260" s="706"/>
      <c r="GG260" s="706"/>
      <c r="GH260" s="706"/>
      <c r="GI260" s="706"/>
      <c r="GJ260" s="706"/>
      <c r="GK260" s="706"/>
      <c r="GL260" s="706"/>
      <c r="GM260" s="706"/>
      <c r="GN260" s="704"/>
      <c r="GO260" s="706"/>
      <c r="GP260" s="928"/>
      <c r="GQ260" s="928"/>
      <c r="GR260" s="928"/>
      <c r="GS260" s="928"/>
      <c r="GT260" s="928"/>
      <c r="GU260" s="928"/>
      <c r="GV260" s="928"/>
      <c r="GW260" s="928"/>
      <c r="GX260" s="928"/>
      <c r="GY260" s="928"/>
      <c r="GZ260" s="928"/>
      <c r="HA260" s="928"/>
      <c r="HB260" s="928"/>
      <c r="HC260" s="928"/>
      <c r="HD260" s="928"/>
      <c r="HE260" s="928"/>
      <c r="HF260" s="928"/>
      <c r="HG260" s="928"/>
      <c r="HH260" s="928"/>
      <c r="HI260" s="928"/>
      <c r="HJ260" s="928"/>
      <c r="HK260" s="928"/>
      <c r="HL260" s="928"/>
      <c r="HM260" s="928"/>
      <c r="HN260" s="928"/>
      <c r="HO260" s="928"/>
      <c r="HP260" s="928"/>
      <c r="HQ260" s="928"/>
      <c r="HR260" s="928"/>
      <c r="HS260" s="928"/>
      <c r="HT260" s="928"/>
      <c r="HU260" s="928"/>
      <c r="HV260" s="928"/>
      <c r="HW260" s="928"/>
      <c r="HX260" s="928"/>
      <c r="HY260" s="928"/>
      <c r="HZ260" s="928"/>
      <c r="IA260" s="928"/>
      <c r="IB260" s="928"/>
      <c r="IC260" s="928"/>
      <c r="ID260" s="928"/>
      <c r="IE260" s="928"/>
      <c r="IF260" s="928"/>
      <c r="IG260" s="928"/>
      <c r="IH260" s="928"/>
      <c r="II260" s="928"/>
      <c r="IJ260" s="928"/>
      <c r="IK260" s="928"/>
      <c r="IL260" s="928"/>
      <c r="IM260" s="928"/>
      <c r="IN260" s="928"/>
      <c r="IO260" s="928"/>
      <c r="IP260" s="928"/>
      <c r="IQ260" s="928"/>
      <c r="IR260" s="928"/>
      <c r="IS260" s="928"/>
      <c r="IT260" s="928"/>
      <c r="IU260" s="928"/>
      <c r="IV260" s="928"/>
      <c r="IW260" s="928"/>
      <c r="IX260" s="814"/>
      <c r="IY260" s="814"/>
      <c r="IZ260" s="814"/>
      <c r="JA260" s="704"/>
      <c r="JB260" s="704"/>
      <c r="JC260" s="704"/>
      <c r="JD260" s="704"/>
      <c r="JE260" s="704"/>
      <c r="JF260" s="704"/>
      <c r="JG260" s="704"/>
      <c r="JH260" s="704"/>
    </row>
    <row r="261" spans="1:274" s="878" customFormat="1" ht="23.1" customHeight="1" x14ac:dyDescent="0.25">
      <c r="A261" s="691">
        <v>161</v>
      </c>
      <c r="B261" s="693" t="s">
        <v>1316</v>
      </c>
      <c r="C261" s="696">
        <v>255</v>
      </c>
      <c r="D261" s="697">
        <v>532</v>
      </c>
      <c r="E261" s="707">
        <v>24</v>
      </c>
      <c r="F261" s="699" t="s">
        <v>1121</v>
      </c>
      <c r="G261" s="699" t="s">
        <v>1565</v>
      </c>
      <c r="H261" s="767" t="s">
        <v>1112</v>
      </c>
      <c r="I261" s="752" t="s">
        <v>1113</v>
      </c>
      <c r="J261" s="761" t="s">
        <v>1135</v>
      </c>
      <c r="K261" s="753" t="s">
        <v>1115</v>
      </c>
      <c r="L261" s="753" t="s">
        <v>1116</v>
      </c>
      <c r="M261" s="753" t="s">
        <v>1199</v>
      </c>
      <c r="N261" s="753" t="s">
        <v>1317</v>
      </c>
      <c r="O261" s="753" t="s">
        <v>1317</v>
      </c>
      <c r="P261" s="753" t="s">
        <v>1317</v>
      </c>
      <c r="Q261" s="765" t="s">
        <v>1120</v>
      </c>
      <c r="R261" s="765" t="s">
        <v>1120</v>
      </c>
      <c r="S261" s="755">
        <v>2</v>
      </c>
      <c r="T261" s="769">
        <v>2.2000000000000002</v>
      </c>
      <c r="U261" s="771">
        <v>41275</v>
      </c>
      <c r="V261" s="772">
        <v>42156</v>
      </c>
      <c r="W261" s="874">
        <v>25</v>
      </c>
      <c r="X261" s="875"/>
      <c r="Y261" s="876">
        <v>89000</v>
      </c>
      <c r="Z261" s="875">
        <f t="shared" si="15"/>
        <v>89000</v>
      </c>
      <c r="AA261" s="691"/>
      <c r="AB261" s="691"/>
      <c r="AC261" s="691"/>
      <c r="AD261" s="691"/>
      <c r="AE261" s="691">
        <v>89000</v>
      </c>
      <c r="AF261" s="691"/>
      <c r="AG261" s="691"/>
      <c r="AH261" s="691"/>
      <c r="AI261" s="691"/>
      <c r="AJ261" s="691"/>
      <c r="AK261" s="691"/>
      <c r="AL261" s="691"/>
      <c r="AM261" s="868">
        <f t="shared" si="16"/>
        <v>89000</v>
      </c>
      <c r="AN261" s="868">
        <f t="shared" si="17"/>
        <v>0</v>
      </c>
      <c r="AO261" s="691"/>
      <c r="AP261" s="868"/>
      <c r="AQ261" s="706"/>
      <c r="AR261" s="704"/>
      <c r="AS261" s="704"/>
      <c r="AT261" s="704"/>
      <c r="AU261" s="704"/>
      <c r="AV261" s="704"/>
      <c r="AW261" s="704"/>
      <c r="AX261" s="704"/>
      <c r="AY261" s="704"/>
      <c r="AZ261" s="704"/>
      <c r="BA261" s="704"/>
      <c r="BB261" s="704"/>
      <c r="BC261" s="704"/>
      <c r="BD261" s="704"/>
      <c r="BE261" s="704"/>
      <c r="BF261" s="704"/>
      <c r="BG261" s="704"/>
      <c r="BH261" s="704"/>
      <c r="BI261" s="704"/>
      <c r="BJ261" s="704"/>
      <c r="BK261" s="704"/>
      <c r="BL261" s="704"/>
      <c r="BM261" s="704"/>
      <c r="BN261" s="704"/>
      <c r="BO261" s="704"/>
      <c r="BP261" s="704"/>
      <c r="BQ261" s="704"/>
      <c r="BR261" s="704"/>
      <c r="BS261" s="704"/>
      <c r="BT261" s="704"/>
      <c r="BU261" s="704"/>
      <c r="BV261" s="704"/>
      <c r="BW261" s="704"/>
      <c r="BX261" s="704"/>
      <c r="BY261" s="704"/>
      <c r="BZ261" s="704"/>
      <c r="CA261" s="704"/>
      <c r="CB261" s="704"/>
      <c r="CC261" s="704"/>
      <c r="CD261" s="704"/>
      <c r="CE261" s="704"/>
      <c r="CF261" s="704"/>
      <c r="CG261" s="704"/>
      <c r="CH261" s="704"/>
      <c r="CI261" s="704"/>
      <c r="CJ261" s="704"/>
      <c r="CK261" s="704"/>
      <c r="CL261" s="704"/>
      <c r="CM261" s="704"/>
      <c r="CN261" s="704"/>
      <c r="CO261" s="704"/>
      <c r="CP261" s="704"/>
      <c r="CQ261" s="704"/>
      <c r="CR261" s="704"/>
      <c r="CS261" s="704"/>
      <c r="CT261" s="704"/>
      <c r="CU261" s="704"/>
      <c r="CV261" s="704"/>
      <c r="CW261" s="704"/>
      <c r="CX261" s="704"/>
      <c r="CY261" s="704"/>
      <c r="CZ261" s="704"/>
      <c r="DA261" s="704"/>
      <c r="DB261" s="704"/>
      <c r="DC261" s="704"/>
      <c r="DD261" s="704"/>
      <c r="DE261" s="704"/>
      <c r="DF261" s="704"/>
      <c r="DG261" s="704"/>
      <c r="DH261" s="704"/>
      <c r="DI261" s="704"/>
      <c r="DJ261" s="704"/>
      <c r="DK261" s="704"/>
      <c r="DL261" s="704"/>
      <c r="DM261" s="704"/>
      <c r="DN261" s="704"/>
      <c r="DO261" s="704"/>
      <c r="DP261" s="704"/>
      <c r="DQ261" s="704"/>
      <c r="DR261" s="704"/>
      <c r="DS261" s="704"/>
      <c r="DT261" s="704"/>
      <c r="DU261" s="704"/>
      <c r="DV261" s="704"/>
      <c r="DW261" s="704"/>
      <c r="DX261" s="704"/>
      <c r="DY261" s="704"/>
      <c r="DZ261" s="704"/>
      <c r="EA261" s="704"/>
      <c r="EB261" s="704"/>
      <c r="EC261" s="704"/>
      <c r="ED261" s="704"/>
      <c r="EE261" s="704"/>
      <c r="EF261" s="704"/>
      <c r="EG261" s="704"/>
      <c r="EH261" s="704"/>
      <c r="EI261" s="704"/>
      <c r="EJ261" s="704"/>
      <c r="EK261" s="704"/>
      <c r="EL261" s="704"/>
      <c r="EM261" s="704"/>
      <c r="EN261" s="704"/>
      <c r="EO261" s="704"/>
      <c r="EP261" s="704"/>
      <c r="EQ261" s="704"/>
      <c r="ER261" s="704"/>
      <c r="ES261" s="704"/>
      <c r="ET261" s="704"/>
      <c r="EU261" s="704"/>
      <c r="EV261" s="704"/>
      <c r="EW261" s="704"/>
      <c r="EX261" s="704"/>
      <c r="EY261" s="704"/>
      <c r="EZ261" s="704"/>
      <c r="FA261" s="704"/>
      <c r="FB261" s="704"/>
      <c r="FC261" s="704"/>
      <c r="FD261" s="704"/>
      <c r="FE261" s="704"/>
      <c r="FF261" s="704"/>
      <c r="FG261" s="704"/>
      <c r="FH261" s="704"/>
      <c r="FI261" s="704"/>
      <c r="FJ261" s="704"/>
      <c r="FK261" s="704"/>
      <c r="FL261" s="704"/>
      <c r="FM261" s="704"/>
      <c r="FN261" s="704"/>
      <c r="FO261" s="704"/>
      <c r="FP261" s="704"/>
      <c r="FQ261" s="704"/>
      <c r="FR261" s="704"/>
      <c r="FS261" s="704"/>
      <c r="FT261" s="704"/>
      <c r="FU261" s="704"/>
      <c r="FV261" s="704"/>
      <c r="FW261" s="704"/>
      <c r="FX261" s="704"/>
      <c r="FY261" s="704"/>
      <c r="FZ261" s="704"/>
      <c r="GA261" s="704"/>
      <c r="GB261" s="704"/>
      <c r="GC261" s="704"/>
      <c r="GD261" s="704"/>
      <c r="GE261" s="704"/>
      <c r="GF261" s="704"/>
      <c r="GG261" s="704"/>
      <c r="GH261" s="704"/>
      <c r="GI261" s="704"/>
      <c r="GJ261" s="704"/>
      <c r="GK261" s="704"/>
      <c r="GL261" s="704"/>
      <c r="GM261" s="704"/>
      <c r="GN261" s="704"/>
      <c r="GO261" s="706"/>
      <c r="IX261" s="706"/>
      <c r="IY261" s="706"/>
      <c r="IZ261" s="706"/>
    </row>
    <row r="262" spans="1:274" s="878" customFormat="1" ht="23.1" customHeight="1" x14ac:dyDescent="0.25">
      <c r="A262" s="691">
        <v>162</v>
      </c>
      <c r="B262" s="693" t="s">
        <v>1316</v>
      </c>
      <c r="C262" s="696">
        <v>255</v>
      </c>
      <c r="D262" s="729">
        <v>532</v>
      </c>
      <c r="E262" s="729">
        <v>25</v>
      </c>
      <c r="F262" s="692" t="s">
        <v>1121</v>
      </c>
      <c r="G262" s="692" t="s">
        <v>1566</v>
      </c>
      <c r="H262" s="767" t="s">
        <v>1112</v>
      </c>
      <c r="I262" s="752" t="s">
        <v>1113</v>
      </c>
      <c r="J262" s="761" t="s">
        <v>1135</v>
      </c>
      <c r="K262" s="730" t="s">
        <v>1115</v>
      </c>
      <c r="L262" s="730" t="s">
        <v>1116</v>
      </c>
      <c r="M262" s="753" t="s">
        <v>1199</v>
      </c>
      <c r="N262" s="753" t="s">
        <v>1317</v>
      </c>
      <c r="O262" s="753" t="s">
        <v>1317</v>
      </c>
      <c r="P262" s="753" t="s">
        <v>1317</v>
      </c>
      <c r="Q262" s="753" t="s">
        <v>1120</v>
      </c>
      <c r="R262" s="753" t="s">
        <v>1120</v>
      </c>
      <c r="S262" s="755">
        <v>2</v>
      </c>
      <c r="T262" s="769">
        <v>2.2000000000000002</v>
      </c>
      <c r="U262" s="771">
        <v>41456</v>
      </c>
      <c r="V262" s="772">
        <v>42156</v>
      </c>
      <c r="W262" s="731">
        <v>25</v>
      </c>
      <c r="X262" s="875"/>
      <c r="Y262" s="876">
        <v>573800</v>
      </c>
      <c r="Z262" s="875">
        <f t="shared" si="15"/>
        <v>573800</v>
      </c>
      <c r="AA262" s="717"/>
      <c r="AB262" s="717"/>
      <c r="AC262" s="717">
        <v>273800</v>
      </c>
      <c r="AD262" s="717">
        <v>150000</v>
      </c>
      <c r="AE262" s="717">
        <v>150000</v>
      </c>
      <c r="AF262" s="717"/>
      <c r="AG262" s="717"/>
      <c r="AH262" s="717"/>
      <c r="AI262" s="717"/>
      <c r="AJ262" s="717"/>
      <c r="AK262" s="717"/>
      <c r="AL262" s="717"/>
      <c r="AM262" s="868">
        <f t="shared" si="16"/>
        <v>573800</v>
      </c>
      <c r="AN262" s="868">
        <f t="shared" si="17"/>
        <v>0</v>
      </c>
      <c r="AO262" s="717"/>
      <c r="AP262" s="868"/>
      <c r="AQ262" s="706"/>
      <c r="AR262" s="706"/>
      <c r="AS262" s="706"/>
      <c r="AT262" s="706"/>
      <c r="AU262" s="706"/>
      <c r="AV262" s="706"/>
      <c r="AW262" s="706"/>
      <c r="AX262" s="706"/>
      <c r="AY262" s="706"/>
      <c r="AZ262" s="706"/>
      <c r="BA262" s="706"/>
      <c r="BB262" s="706"/>
      <c r="BC262" s="706"/>
      <c r="BD262" s="706"/>
      <c r="BE262" s="706"/>
      <c r="BF262" s="706"/>
      <c r="BG262" s="706"/>
      <c r="BH262" s="706"/>
      <c r="BI262" s="706"/>
      <c r="BJ262" s="706"/>
      <c r="BK262" s="706"/>
      <c r="BL262" s="706"/>
      <c r="BM262" s="706"/>
      <c r="BN262" s="706"/>
      <c r="BO262" s="706"/>
      <c r="BP262" s="706"/>
      <c r="BQ262" s="706"/>
      <c r="BR262" s="706"/>
      <c r="BS262" s="706"/>
      <c r="BT262" s="706"/>
      <c r="BU262" s="706"/>
      <c r="BV262" s="706"/>
      <c r="BW262" s="706"/>
      <c r="BX262" s="706"/>
      <c r="BY262" s="706"/>
      <c r="BZ262" s="706"/>
      <c r="CA262" s="706"/>
      <c r="CB262" s="706"/>
      <c r="CC262" s="706"/>
      <c r="CD262" s="706"/>
      <c r="CE262" s="706"/>
      <c r="CF262" s="706"/>
      <c r="CG262" s="706"/>
      <c r="CH262" s="706"/>
      <c r="CI262" s="706"/>
      <c r="CJ262" s="706"/>
      <c r="CK262" s="706"/>
      <c r="CL262" s="706"/>
      <c r="CM262" s="706"/>
      <c r="CN262" s="706"/>
      <c r="CO262" s="706"/>
      <c r="CP262" s="706"/>
      <c r="CQ262" s="706"/>
      <c r="CR262" s="706"/>
      <c r="CS262" s="706"/>
      <c r="CT262" s="706"/>
      <c r="CU262" s="706"/>
      <c r="CV262" s="706"/>
      <c r="CW262" s="706"/>
      <c r="CX262" s="706"/>
      <c r="CY262" s="706"/>
      <c r="CZ262" s="706"/>
      <c r="DA262" s="706"/>
      <c r="DB262" s="706"/>
      <c r="DC262" s="706"/>
      <c r="DD262" s="706"/>
      <c r="DE262" s="706"/>
      <c r="DF262" s="706"/>
      <c r="DG262" s="706"/>
      <c r="DH262" s="706"/>
      <c r="DI262" s="706"/>
      <c r="DJ262" s="706"/>
      <c r="DK262" s="706"/>
      <c r="DL262" s="706"/>
      <c r="DM262" s="706"/>
      <c r="DN262" s="706"/>
      <c r="DO262" s="706"/>
      <c r="DP262" s="706"/>
      <c r="DQ262" s="706"/>
      <c r="DR262" s="706"/>
      <c r="DS262" s="706"/>
      <c r="DT262" s="706"/>
      <c r="DU262" s="706"/>
      <c r="DV262" s="706"/>
      <c r="DW262" s="706"/>
      <c r="DX262" s="706"/>
      <c r="DY262" s="706"/>
      <c r="DZ262" s="706"/>
      <c r="EA262" s="706"/>
      <c r="EB262" s="706"/>
      <c r="EC262" s="706"/>
      <c r="ED262" s="706"/>
      <c r="EE262" s="706"/>
      <c r="EF262" s="706"/>
      <c r="EG262" s="706"/>
      <c r="EH262" s="706"/>
      <c r="EI262" s="706"/>
      <c r="EJ262" s="706"/>
      <c r="EK262" s="706"/>
      <c r="EL262" s="706"/>
      <c r="EM262" s="706"/>
      <c r="EN262" s="706"/>
      <c r="EO262" s="706"/>
      <c r="EP262" s="706"/>
      <c r="EQ262" s="706"/>
      <c r="ER262" s="706"/>
      <c r="ES262" s="706"/>
      <c r="ET262" s="706"/>
      <c r="EU262" s="706"/>
      <c r="EV262" s="706"/>
      <c r="EW262" s="706"/>
      <c r="EX262" s="706"/>
      <c r="EY262" s="706"/>
      <c r="EZ262" s="706"/>
      <c r="FA262" s="706"/>
      <c r="FB262" s="706"/>
      <c r="FC262" s="706"/>
      <c r="FD262" s="706"/>
      <c r="FE262" s="706"/>
      <c r="FF262" s="706"/>
      <c r="FG262" s="706"/>
      <c r="FH262" s="706"/>
      <c r="FI262" s="704"/>
      <c r="FJ262" s="704"/>
      <c r="FK262" s="704"/>
      <c r="FL262" s="704"/>
      <c r="FM262" s="704"/>
      <c r="FN262" s="704"/>
      <c r="FO262" s="704"/>
      <c r="FP262" s="704"/>
      <c r="FQ262" s="704"/>
      <c r="FR262" s="704"/>
      <c r="FS262" s="704"/>
      <c r="FT262" s="704"/>
      <c r="FU262" s="704"/>
      <c r="FV262" s="704"/>
      <c r="FW262" s="704"/>
      <c r="FX262" s="704"/>
      <c r="FY262" s="704"/>
      <c r="FZ262" s="704"/>
      <c r="GA262" s="704"/>
      <c r="GB262" s="704"/>
      <c r="GC262" s="704"/>
      <c r="GD262" s="704"/>
      <c r="GE262" s="704"/>
      <c r="GF262" s="704"/>
      <c r="GG262" s="704"/>
      <c r="GH262" s="704"/>
      <c r="GI262" s="704"/>
      <c r="GJ262" s="704"/>
      <c r="GK262" s="704"/>
      <c r="GL262" s="704"/>
      <c r="GM262" s="704"/>
      <c r="GN262" s="704"/>
      <c r="GO262" s="706"/>
      <c r="IX262" s="706"/>
      <c r="IY262" s="706"/>
      <c r="IZ262" s="706"/>
    </row>
    <row r="263" spans="1:274" s="878" customFormat="1" ht="23.1" customHeight="1" x14ac:dyDescent="0.25">
      <c r="A263" s="691">
        <v>163</v>
      </c>
      <c r="B263" s="693" t="s">
        <v>1316</v>
      </c>
      <c r="C263" s="696">
        <v>255</v>
      </c>
      <c r="D263" s="729">
        <v>532</v>
      </c>
      <c r="E263" s="729">
        <v>26</v>
      </c>
      <c r="F263" s="692" t="s">
        <v>1121</v>
      </c>
      <c r="G263" s="692" t="s">
        <v>1567</v>
      </c>
      <c r="H263" s="767" t="s">
        <v>1112</v>
      </c>
      <c r="I263" s="752" t="s">
        <v>1113</v>
      </c>
      <c r="J263" s="730" t="s">
        <v>1135</v>
      </c>
      <c r="K263" s="730" t="s">
        <v>1115</v>
      </c>
      <c r="L263" s="730" t="s">
        <v>1116</v>
      </c>
      <c r="M263" s="753" t="s">
        <v>1199</v>
      </c>
      <c r="N263" s="753" t="s">
        <v>1317</v>
      </c>
      <c r="O263" s="753" t="s">
        <v>1317</v>
      </c>
      <c r="P263" s="753" t="s">
        <v>1317</v>
      </c>
      <c r="Q263" s="765" t="s">
        <v>1120</v>
      </c>
      <c r="R263" s="765" t="s">
        <v>1120</v>
      </c>
      <c r="S263" s="755">
        <v>2</v>
      </c>
      <c r="T263" s="769">
        <v>2.2000000000000002</v>
      </c>
      <c r="U263" s="771">
        <v>41456</v>
      </c>
      <c r="V263" s="772">
        <v>41791</v>
      </c>
      <c r="W263" s="731">
        <v>25</v>
      </c>
      <c r="X263" s="875"/>
      <c r="Y263" s="876">
        <v>722100</v>
      </c>
      <c r="Z263" s="875">
        <f t="shared" si="15"/>
        <v>722100</v>
      </c>
      <c r="AA263" s="717"/>
      <c r="AB263" s="717">
        <v>22100</v>
      </c>
      <c r="AC263" s="717">
        <v>350000</v>
      </c>
      <c r="AD263" s="717">
        <v>350000</v>
      </c>
      <c r="AE263" s="717"/>
      <c r="AF263" s="717"/>
      <c r="AG263" s="717"/>
      <c r="AH263" s="717"/>
      <c r="AI263" s="717"/>
      <c r="AJ263" s="717"/>
      <c r="AK263" s="717"/>
      <c r="AL263" s="717"/>
      <c r="AM263" s="868">
        <f t="shared" si="16"/>
        <v>722100</v>
      </c>
      <c r="AN263" s="868">
        <f t="shared" si="17"/>
        <v>0</v>
      </c>
      <c r="AO263" s="717"/>
      <c r="AP263" s="868"/>
      <c r="AQ263" s="706"/>
      <c r="AR263" s="706"/>
      <c r="AS263" s="706"/>
      <c r="AT263" s="706"/>
      <c r="AU263" s="706"/>
      <c r="AV263" s="706"/>
      <c r="AW263" s="706"/>
      <c r="AX263" s="706"/>
      <c r="AY263" s="706"/>
      <c r="AZ263" s="706"/>
      <c r="BA263" s="706"/>
      <c r="BB263" s="706"/>
      <c r="BC263" s="706"/>
      <c r="BD263" s="706"/>
      <c r="BE263" s="706"/>
      <c r="BF263" s="706"/>
      <c r="BG263" s="706"/>
      <c r="BH263" s="706"/>
      <c r="BI263" s="706"/>
      <c r="BJ263" s="706"/>
      <c r="BK263" s="706"/>
      <c r="BL263" s="706"/>
      <c r="BM263" s="706"/>
      <c r="BN263" s="706"/>
      <c r="BO263" s="706"/>
      <c r="BP263" s="706"/>
      <c r="BQ263" s="706"/>
      <c r="BR263" s="706"/>
      <c r="BS263" s="706"/>
      <c r="BT263" s="706"/>
      <c r="BU263" s="706"/>
      <c r="BV263" s="706"/>
      <c r="BW263" s="706"/>
      <c r="BX263" s="706"/>
      <c r="BY263" s="706"/>
      <c r="BZ263" s="706"/>
      <c r="CA263" s="706"/>
      <c r="CB263" s="706"/>
      <c r="CC263" s="706"/>
      <c r="CD263" s="706"/>
      <c r="CE263" s="706"/>
      <c r="CF263" s="706"/>
      <c r="CG263" s="706"/>
      <c r="CH263" s="706"/>
      <c r="CI263" s="706"/>
      <c r="CJ263" s="706"/>
      <c r="CK263" s="706"/>
      <c r="CL263" s="706"/>
      <c r="CM263" s="706"/>
      <c r="CN263" s="706"/>
      <c r="CO263" s="706"/>
      <c r="CP263" s="706"/>
      <c r="CQ263" s="706"/>
      <c r="CR263" s="706"/>
      <c r="CS263" s="706"/>
      <c r="CT263" s="706"/>
      <c r="CU263" s="706"/>
      <c r="CV263" s="706"/>
      <c r="CW263" s="706"/>
      <c r="CX263" s="706"/>
      <c r="CY263" s="706"/>
      <c r="CZ263" s="706"/>
      <c r="DA263" s="706"/>
      <c r="DB263" s="706"/>
      <c r="DC263" s="706"/>
      <c r="DD263" s="706"/>
      <c r="DE263" s="706"/>
      <c r="DF263" s="706"/>
      <c r="DG263" s="706"/>
      <c r="DH263" s="706"/>
      <c r="DI263" s="706"/>
      <c r="DJ263" s="706"/>
      <c r="DK263" s="706"/>
      <c r="DL263" s="706"/>
      <c r="DM263" s="706"/>
      <c r="DN263" s="706"/>
      <c r="DO263" s="706"/>
      <c r="DP263" s="706"/>
      <c r="DQ263" s="706"/>
      <c r="DR263" s="706"/>
      <c r="DS263" s="706"/>
      <c r="DT263" s="706"/>
      <c r="DU263" s="706"/>
      <c r="DV263" s="706"/>
      <c r="DW263" s="706"/>
      <c r="DX263" s="706"/>
      <c r="DY263" s="706"/>
      <c r="DZ263" s="706"/>
      <c r="EA263" s="706"/>
      <c r="EB263" s="706"/>
      <c r="EC263" s="706"/>
      <c r="ED263" s="706"/>
      <c r="EE263" s="706"/>
      <c r="EF263" s="706"/>
      <c r="EG263" s="706"/>
      <c r="EH263" s="706"/>
      <c r="EI263" s="706"/>
      <c r="EJ263" s="706"/>
      <c r="EK263" s="706"/>
      <c r="EL263" s="706"/>
      <c r="EM263" s="706"/>
      <c r="EN263" s="706"/>
      <c r="EO263" s="706"/>
      <c r="EP263" s="706"/>
      <c r="EQ263" s="706"/>
      <c r="ER263" s="706"/>
      <c r="ES263" s="706"/>
      <c r="ET263" s="706"/>
      <c r="EU263" s="706"/>
      <c r="EV263" s="706"/>
      <c r="EW263" s="706"/>
      <c r="EX263" s="706"/>
      <c r="EY263" s="706"/>
      <c r="EZ263" s="706"/>
      <c r="FA263" s="706"/>
      <c r="FB263" s="706"/>
      <c r="FC263" s="706"/>
      <c r="FD263" s="706"/>
      <c r="FE263" s="706"/>
      <c r="FF263" s="706"/>
      <c r="FG263" s="706"/>
      <c r="FH263" s="704"/>
      <c r="FI263" s="704"/>
      <c r="FJ263" s="704"/>
      <c r="FK263" s="704"/>
      <c r="FL263" s="704"/>
      <c r="FM263" s="704"/>
      <c r="FN263" s="704"/>
      <c r="FO263" s="704"/>
      <c r="FP263" s="704"/>
      <c r="FQ263" s="704"/>
      <c r="FR263" s="704"/>
      <c r="FS263" s="704"/>
      <c r="FT263" s="704"/>
      <c r="FU263" s="704"/>
      <c r="FV263" s="704"/>
      <c r="FW263" s="704"/>
      <c r="FX263" s="704"/>
      <c r="FY263" s="704"/>
      <c r="FZ263" s="704"/>
      <c r="GA263" s="704"/>
      <c r="GB263" s="704"/>
      <c r="GC263" s="704"/>
      <c r="GD263" s="704"/>
      <c r="GE263" s="704"/>
      <c r="GF263" s="704"/>
      <c r="GG263" s="704"/>
      <c r="GH263" s="704"/>
      <c r="GI263" s="704"/>
      <c r="GJ263" s="704"/>
      <c r="GK263" s="704"/>
      <c r="GL263" s="704"/>
      <c r="GM263" s="704"/>
      <c r="GN263" s="704"/>
      <c r="GO263" s="706"/>
      <c r="HO263" s="706"/>
      <c r="HP263" s="706"/>
      <c r="HQ263" s="706"/>
      <c r="HR263" s="706"/>
      <c r="HS263" s="706"/>
      <c r="HT263" s="706"/>
      <c r="HU263" s="706"/>
      <c r="HV263" s="706"/>
      <c r="HW263" s="706"/>
      <c r="HX263" s="706"/>
      <c r="HY263" s="706"/>
      <c r="HZ263" s="706"/>
      <c r="IA263" s="706"/>
      <c r="IB263" s="706"/>
      <c r="IC263" s="706"/>
      <c r="ID263" s="706"/>
      <c r="IE263" s="706"/>
      <c r="IF263" s="706"/>
      <c r="IG263" s="706"/>
      <c r="IH263" s="706"/>
      <c r="II263" s="706"/>
      <c r="IJ263" s="706"/>
      <c r="IK263" s="706"/>
      <c r="IL263" s="706"/>
      <c r="IM263" s="706"/>
      <c r="IN263" s="706"/>
      <c r="IO263" s="706"/>
      <c r="IP263" s="706"/>
      <c r="IQ263" s="706"/>
      <c r="IR263" s="706"/>
      <c r="IS263" s="706"/>
      <c r="IT263" s="706"/>
      <c r="IU263" s="706"/>
      <c r="IV263" s="706"/>
      <c r="IW263" s="706"/>
    </row>
    <row r="264" spans="1:274" s="878" customFormat="1" ht="23.1" customHeight="1" x14ac:dyDescent="0.25">
      <c r="A264" s="691">
        <v>164</v>
      </c>
      <c r="B264" s="693" t="s">
        <v>1316</v>
      </c>
      <c r="C264" s="696">
        <v>255</v>
      </c>
      <c r="D264" s="697">
        <v>536</v>
      </c>
      <c r="E264" s="707">
        <v>1</v>
      </c>
      <c r="F264" s="699" t="s">
        <v>1123</v>
      </c>
      <c r="G264" s="699" t="s">
        <v>1568</v>
      </c>
      <c r="H264" s="767" t="s">
        <v>1112</v>
      </c>
      <c r="I264" s="752" t="s">
        <v>1113</v>
      </c>
      <c r="J264" s="761" t="s">
        <v>1135</v>
      </c>
      <c r="K264" s="730" t="s">
        <v>1115</v>
      </c>
      <c r="L264" s="730" t="s">
        <v>1124</v>
      </c>
      <c r="M264" s="753" t="s">
        <v>1199</v>
      </c>
      <c r="N264" s="753" t="s">
        <v>1317</v>
      </c>
      <c r="O264" s="753" t="s">
        <v>1317</v>
      </c>
      <c r="P264" s="753" t="s">
        <v>1317</v>
      </c>
      <c r="Q264" s="765" t="s">
        <v>1120</v>
      </c>
      <c r="R264" s="765" t="s">
        <v>1120</v>
      </c>
      <c r="S264" s="755">
        <v>2</v>
      </c>
      <c r="T264" s="769">
        <v>2.2000000000000002</v>
      </c>
      <c r="U264" s="771">
        <v>41306</v>
      </c>
      <c r="V264" s="772">
        <v>41426</v>
      </c>
      <c r="W264" s="874">
        <v>5</v>
      </c>
      <c r="X264" s="875"/>
      <c r="Y264" s="876">
        <v>62700</v>
      </c>
      <c r="Z264" s="875">
        <f t="shared" si="15"/>
        <v>62700</v>
      </c>
      <c r="AA264" s="691"/>
      <c r="AB264" s="691"/>
      <c r="AC264" s="691">
        <v>62700</v>
      </c>
      <c r="AD264" s="691"/>
      <c r="AE264" s="691"/>
      <c r="AF264" s="691"/>
      <c r="AG264" s="691"/>
      <c r="AH264" s="691"/>
      <c r="AI264" s="691"/>
      <c r="AJ264" s="691"/>
      <c r="AK264" s="691"/>
      <c r="AL264" s="691"/>
      <c r="AM264" s="868">
        <f t="shared" si="16"/>
        <v>62700</v>
      </c>
      <c r="AN264" s="868">
        <f t="shared" si="17"/>
        <v>0</v>
      </c>
      <c r="AO264" s="691"/>
      <c r="AP264" s="868"/>
      <c r="AQ264" s="706"/>
      <c r="AR264" s="704"/>
      <c r="AS264" s="704"/>
      <c r="AT264" s="704"/>
      <c r="AU264" s="704"/>
      <c r="AV264" s="704"/>
      <c r="AW264" s="704"/>
      <c r="AX264" s="704"/>
      <c r="AY264" s="704"/>
      <c r="AZ264" s="704"/>
      <c r="BA264" s="704"/>
      <c r="BB264" s="704"/>
      <c r="BC264" s="704"/>
      <c r="BD264" s="704"/>
      <c r="BE264" s="704"/>
      <c r="BF264" s="704"/>
      <c r="BG264" s="704"/>
      <c r="BH264" s="704"/>
      <c r="BI264" s="704"/>
      <c r="BJ264" s="704"/>
      <c r="BK264" s="704"/>
      <c r="BL264" s="704"/>
      <c r="BM264" s="704"/>
      <c r="BN264" s="704"/>
      <c r="BO264" s="704"/>
      <c r="BP264" s="704"/>
      <c r="BQ264" s="704"/>
      <c r="BR264" s="704"/>
      <c r="BS264" s="704"/>
      <c r="BT264" s="704"/>
      <c r="BU264" s="704"/>
      <c r="BV264" s="704"/>
      <c r="BW264" s="704"/>
      <c r="BX264" s="704"/>
      <c r="BY264" s="704"/>
      <c r="BZ264" s="704"/>
      <c r="CA264" s="704"/>
      <c r="CB264" s="704"/>
      <c r="CC264" s="704"/>
      <c r="CD264" s="704"/>
      <c r="CE264" s="704"/>
      <c r="CF264" s="704"/>
      <c r="CG264" s="704"/>
      <c r="CH264" s="704"/>
      <c r="CI264" s="704"/>
      <c r="CJ264" s="704"/>
      <c r="CK264" s="704"/>
      <c r="CL264" s="704"/>
      <c r="CM264" s="704"/>
      <c r="CN264" s="704"/>
      <c r="CO264" s="704"/>
      <c r="CP264" s="704"/>
      <c r="CQ264" s="704"/>
      <c r="CR264" s="704"/>
      <c r="CS264" s="704"/>
      <c r="CT264" s="704"/>
      <c r="CU264" s="704"/>
      <c r="CV264" s="704"/>
      <c r="CW264" s="704"/>
      <c r="CX264" s="704"/>
      <c r="CY264" s="704"/>
      <c r="CZ264" s="704"/>
      <c r="DA264" s="704"/>
      <c r="DB264" s="704"/>
      <c r="DC264" s="704"/>
      <c r="DD264" s="704"/>
      <c r="DE264" s="704"/>
      <c r="DF264" s="704"/>
      <c r="DG264" s="704"/>
      <c r="DH264" s="704"/>
      <c r="DI264" s="704"/>
      <c r="DJ264" s="704"/>
      <c r="DK264" s="704"/>
      <c r="DL264" s="704"/>
      <c r="DM264" s="704"/>
      <c r="DN264" s="704"/>
      <c r="DO264" s="704"/>
      <c r="DP264" s="704"/>
      <c r="DQ264" s="704"/>
      <c r="DR264" s="704"/>
      <c r="DS264" s="704"/>
      <c r="DT264" s="704"/>
      <c r="DU264" s="704"/>
      <c r="DV264" s="704"/>
      <c r="DW264" s="704"/>
      <c r="DX264" s="704"/>
      <c r="DY264" s="704"/>
      <c r="DZ264" s="704"/>
      <c r="EA264" s="704"/>
      <c r="EB264" s="704"/>
      <c r="EC264" s="704"/>
      <c r="ED264" s="704"/>
      <c r="EE264" s="704"/>
      <c r="EF264" s="704"/>
      <c r="EG264" s="704"/>
      <c r="EH264" s="704"/>
      <c r="EI264" s="704"/>
      <c r="EJ264" s="704"/>
      <c r="EK264" s="704"/>
      <c r="EL264" s="704"/>
      <c r="EM264" s="704"/>
      <c r="EN264" s="704"/>
      <c r="EO264" s="704"/>
      <c r="EP264" s="704"/>
      <c r="EQ264" s="704"/>
      <c r="ER264" s="704"/>
      <c r="ES264" s="704"/>
      <c r="ET264" s="704"/>
      <c r="EU264" s="704"/>
      <c r="EV264" s="704"/>
      <c r="EW264" s="704"/>
      <c r="EX264" s="704"/>
      <c r="EY264" s="704"/>
      <c r="EZ264" s="704"/>
      <c r="FA264" s="704"/>
      <c r="FB264" s="704"/>
      <c r="FC264" s="704"/>
      <c r="FD264" s="704"/>
      <c r="FE264" s="704"/>
      <c r="FF264" s="704"/>
      <c r="FG264" s="704"/>
      <c r="FH264" s="706"/>
      <c r="FI264" s="704"/>
      <c r="FJ264" s="704"/>
      <c r="FK264" s="704"/>
      <c r="FL264" s="704"/>
      <c r="FM264" s="704"/>
      <c r="FN264" s="704"/>
      <c r="FO264" s="704"/>
      <c r="FP264" s="704"/>
      <c r="FQ264" s="704"/>
      <c r="FR264" s="704"/>
      <c r="FS264" s="704"/>
      <c r="FT264" s="704"/>
      <c r="FU264" s="704"/>
      <c r="FV264" s="704"/>
      <c r="FW264" s="704"/>
      <c r="FX264" s="704"/>
      <c r="FY264" s="704"/>
      <c r="FZ264" s="704"/>
      <c r="GA264" s="704"/>
      <c r="GB264" s="704"/>
      <c r="GC264" s="704"/>
      <c r="GD264" s="704"/>
      <c r="GE264" s="704"/>
      <c r="GF264" s="704"/>
      <c r="GG264" s="704"/>
      <c r="GH264" s="704"/>
      <c r="GI264" s="704"/>
      <c r="GJ264" s="704"/>
      <c r="GK264" s="704"/>
      <c r="GL264" s="704"/>
      <c r="GM264" s="704"/>
      <c r="GN264" s="704"/>
      <c r="GO264" s="706"/>
      <c r="JA264" s="706"/>
      <c r="JB264" s="706"/>
      <c r="JC264" s="706"/>
      <c r="JD264" s="706"/>
      <c r="JE264" s="706"/>
      <c r="JF264" s="706"/>
      <c r="JG264" s="706"/>
      <c r="JH264" s="706"/>
    </row>
    <row r="265" spans="1:274" s="878" customFormat="1" ht="23.1" customHeight="1" x14ac:dyDescent="0.25">
      <c r="A265" s="691">
        <v>165</v>
      </c>
      <c r="B265" s="693" t="s">
        <v>1316</v>
      </c>
      <c r="C265" s="696">
        <v>255</v>
      </c>
      <c r="D265" s="697">
        <v>536</v>
      </c>
      <c r="E265" s="707">
        <v>10</v>
      </c>
      <c r="F265" s="699" t="s">
        <v>1123</v>
      </c>
      <c r="G265" s="699" t="s">
        <v>1569</v>
      </c>
      <c r="H265" s="767" t="s">
        <v>1112</v>
      </c>
      <c r="I265" s="752" t="s">
        <v>1113</v>
      </c>
      <c r="J265" s="761" t="s">
        <v>1135</v>
      </c>
      <c r="K265" s="730" t="s">
        <v>1115</v>
      </c>
      <c r="L265" s="730" t="s">
        <v>1116</v>
      </c>
      <c r="M265" s="753" t="s">
        <v>1199</v>
      </c>
      <c r="N265" s="753" t="s">
        <v>1317</v>
      </c>
      <c r="O265" s="753" t="s">
        <v>1317</v>
      </c>
      <c r="P265" s="753" t="s">
        <v>1317</v>
      </c>
      <c r="Q265" s="765" t="s">
        <v>1120</v>
      </c>
      <c r="R265" s="765" t="s">
        <v>1120</v>
      </c>
      <c r="S265" s="755">
        <v>2</v>
      </c>
      <c r="T265" s="769">
        <v>2.2000000000000002</v>
      </c>
      <c r="U265" s="771">
        <v>41456</v>
      </c>
      <c r="V265" s="772">
        <v>41791</v>
      </c>
      <c r="W265" s="874">
        <v>5</v>
      </c>
      <c r="X265" s="875"/>
      <c r="Y265" s="876">
        <v>59000</v>
      </c>
      <c r="Z265" s="875">
        <f t="shared" si="15"/>
        <v>59000</v>
      </c>
      <c r="AA265" s="691"/>
      <c r="AB265" s="691"/>
      <c r="AC265" s="691"/>
      <c r="AD265" s="691"/>
      <c r="AE265" s="691"/>
      <c r="AF265" s="691">
        <v>59000</v>
      </c>
      <c r="AG265" s="691"/>
      <c r="AH265" s="691"/>
      <c r="AI265" s="691"/>
      <c r="AJ265" s="691"/>
      <c r="AK265" s="691"/>
      <c r="AL265" s="691"/>
      <c r="AM265" s="868">
        <f t="shared" si="16"/>
        <v>59000</v>
      </c>
      <c r="AN265" s="868">
        <f t="shared" si="17"/>
        <v>0</v>
      </c>
      <c r="AO265" s="691"/>
      <c r="AP265" s="868"/>
      <c r="AQ265" s="706"/>
      <c r="AR265" s="704"/>
      <c r="AS265" s="704"/>
      <c r="AT265" s="704"/>
      <c r="AU265" s="704"/>
      <c r="AV265" s="704"/>
      <c r="AW265" s="704"/>
      <c r="AX265" s="704"/>
      <c r="AY265" s="704"/>
      <c r="AZ265" s="704"/>
      <c r="BA265" s="704"/>
      <c r="BB265" s="704"/>
      <c r="BC265" s="704"/>
      <c r="BD265" s="704"/>
      <c r="BE265" s="704"/>
      <c r="BF265" s="704"/>
      <c r="BG265" s="704"/>
      <c r="BH265" s="704"/>
      <c r="BI265" s="704"/>
      <c r="BJ265" s="704"/>
      <c r="BK265" s="704"/>
      <c r="BL265" s="704"/>
      <c r="BM265" s="704"/>
      <c r="BN265" s="704"/>
      <c r="BO265" s="704"/>
      <c r="BP265" s="704"/>
      <c r="BQ265" s="704"/>
      <c r="BR265" s="704"/>
      <c r="BS265" s="704"/>
      <c r="BT265" s="704"/>
      <c r="BU265" s="704"/>
      <c r="BV265" s="704"/>
      <c r="BW265" s="704"/>
      <c r="BX265" s="704"/>
      <c r="BY265" s="704"/>
      <c r="BZ265" s="704"/>
      <c r="CA265" s="704"/>
      <c r="CB265" s="704"/>
      <c r="CC265" s="704"/>
      <c r="CD265" s="704"/>
      <c r="CE265" s="704"/>
      <c r="CF265" s="704"/>
      <c r="CG265" s="704"/>
      <c r="CH265" s="704"/>
      <c r="CI265" s="704"/>
      <c r="CJ265" s="704"/>
      <c r="CK265" s="704"/>
      <c r="CL265" s="704"/>
      <c r="CM265" s="704"/>
      <c r="CN265" s="704"/>
      <c r="CO265" s="704"/>
      <c r="CP265" s="704"/>
      <c r="CQ265" s="704"/>
      <c r="CR265" s="704"/>
      <c r="CS265" s="704"/>
      <c r="CT265" s="704"/>
      <c r="CU265" s="704"/>
      <c r="CV265" s="704"/>
      <c r="CW265" s="704"/>
      <c r="CX265" s="704"/>
      <c r="CY265" s="704"/>
      <c r="CZ265" s="704"/>
      <c r="DA265" s="704"/>
      <c r="DB265" s="704"/>
      <c r="DC265" s="704"/>
      <c r="DD265" s="704"/>
      <c r="DE265" s="704"/>
      <c r="DF265" s="704"/>
      <c r="DG265" s="704"/>
      <c r="DH265" s="704"/>
      <c r="DI265" s="704"/>
      <c r="DJ265" s="704"/>
      <c r="DK265" s="704"/>
      <c r="DL265" s="704"/>
      <c r="DM265" s="704"/>
      <c r="DN265" s="704"/>
      <c r="DO265" s="704"/>
      <c r="DP265" s="704"/>
      <c r="DQ265" s="704"/>
      <c r="DR265" s="704"/>
      <c r="DS265" s="704"/>
      <c r="DT265" s="704"/>
      <c r="DU265" s="704"/>
      <c r="DV265" s="704"/>
      <c r="DW265" s="704"/>
      <c r="DX265" s="704"/>
      <c r="DY265" s="704"/>
      <c r="DZ265" s="704"/>
      <c r="EA265" s="704"/>
      <c r="EB265" s="704"/>
      <c r="EC265" s="704"/>
      <c r="ED265" s="704"/>
      <c r="EE265" s="704"/>
      <c r="EF265" s="704"/>
      <c r="EG265" s="704"/>
      <c r="EH265" s="704"/>
      <c r="EI265" s="704"/>
      <c r="EJ265" s="704"/>
      <c r="EK265" s="704"/>
      <c r="EL265" s="704"/>
      <c r="EM265" s="704"/>
      <c r="EN265" s="704"/>
      <c r="EO265" s="704"/>
      <c r="EP265" s="704"/>
      <c r="EQ265" s="704"/>
      <c r="ER265" s="704"/>
      <c r="ES265" s="704"/>
      <c r="ET265" s="704"/>
      <c r="EU265" s="704"/>
      <c r="EV265" s="704"/>
      <c r="EW265" s="704"/>
      <c r="EX265" s="704"/>
      <c r="EY265" s="704"/>
      <c r="EZ265" s="704"/>
      <c r="FA265" s="704"/>
      <c r="FB265" s="704"/>
      <c r="FC265" s="704"/>
      <c r="FD265" s="704"/>
      <c r="FE265" s="704"/>
      <c r="FF265" s="704"/>
      <c r="FG265" s="704"/>
      <c r="FH265" s="706"/>
      <c r="FI265" s="704"/>
      <c r="FJ265" s="704"/>
      <c r="FK265" s="704"/>
      <c r="FL265" s="704"/>
      <c r="FM265" s="704"/>
      <c r="FN265" s="704"/>
      <c r="FO265" s="704"/>
      <c r="FP265" s="704"/>
      <c r="FQ265" s="704"/>
      <c r="FR265" s="704"/>
      <c r="FS265" s="704"/>
      <c r="FT265" s="704"/>
      <c r="FU265" s="704"/>
      <c r="FV265" s="704"/>
      <c r="FW265" s="704"/>
      <c r="FX265" s="704"/>
      <c r="FY265" s="704"/>
      <c r="FZ265" s="704"/>
      <c r="GA265" s="704"/>
      <c r="GB265" s="704"/>
      <c r="GC265" s="704"/>
      <c r="GD265" s="704"/>
      <c r="GE265" s="704"/>
      <c r="GF265" s="704"/>
      <c r="GG265" s="704"/>
      <c r="GH265" s="704"/>
      <c r="GI265" s="704"/>
      <c r="GJ265" s="704"/>
      <c r="GK265" s="704"/>
      <c r="GL265" s="704"/>
      <c r="GM265" s="704"/>
      <c r="GN265" s="704"/>
      <c r="GO265" s="706"/>
    </row>
    <row r="266" spans="1:274" s="878" customFormat="1" ht="23.1" customHeight="1" x14ac:dyDescent="0.25">
      <c r="A266" s="691">
        <v>169</v>
      </c>
      <c r="B266" s="693" t="s">
        <v>1316</v>
      </c>
      <c r="C266" s="696">
        <v>257</v>
      </c>
      <c r="D266" s="697">
        <v>536</v>
      </c>
      <c r="E266" s="707">
        <v>1</v>
      </c>
      <c r="F266" s="699" t="s">
        <v>1123</v>
      </c>
      <c r="G266" s="699" t="s">
        <v>1349</v>
      </c>
      <c r="H266" s="751" t="s">
        <v>1112</v>
      </c>
      <c r="I266" s="752" t="s">
        <v>1113</v>
      </c>
      <c r="J266" s="761" t="s">
        <v>1135</v>
      </c>
      <c r="K266" s="753" t="s">
        <v>1115</v>
      </c>
      <c r="L266" s="753" t="s">
        <v>1116</v>
      </c>
      <c r="M266" s="753" t="s">
        <v>1199</v>
      </c>
      <c r="N266" s="753" t="s">
        <v>1317</v>
      </c>
      <c r="O266" s="753" t="s">
        <v>1317</v>
      </c>
      <c r="P266" s="780" t="s">
        <v>1348</v>
      </c>
      <c r="Q266" s="753" t="s">
        <v>1120</v>
      </c>
      <c r="R266" s="765" t="s">
        <v>1120</v>
      </c>
      <c r="S266" s="755">
        <v>2</v>
      </c>
      <c r="T266" s="769">
        <v>2.2000000000000002</v>
      </c>
      <c r="U266" s="771">
        <v>41456</v>
      </c>
      <c r="V266" s="772">
        <v>42156</v>
      </c>
      <c r="W266" s="731">
        <v>5</v>
      </c>
      <c r="X266" s="875">
        <v>60000</v>
      </c>
      <c r="Y266" s="875"/>
      <c r="Z266" s="875">
        <f t="shared" si="15"/>
        <v>60000</v>
      </c>
      <c r="AA266" s="702"/>
      <c r="AB266" s="702"/>
      <c r="AC266" s="702"/>
      <c r="AD266" s="702">
        <v>30000</v>
      </c>
      <c r="AE266" s="702">
        <v>30000</v>
      </c>
      <c r="AF266" s="702"/>
      <c r="AG266" s="702"/>
      <c r="AH266" s="702"/>
      <c r="AI266" s="717"/>
      <c r="AJ266" s="717"/>
      <c r="AK266" s="717"/>
      <c r="AL266" s="717"/>
      <c r="AM266" s="868">
        <f t="shared" si="16"/>
        <v>60000</v>
      </c>
      <c r="AN266" s="868">
        <f t="shared" si="17"/>
        <v>0</v>
      </c>
      <c r="AO266" s="760">
        <v>60000</v>
      </c>
      <c r="AP266" s="868"/>
      <c r="AQ266" s="706"/>
      <c r="AR266" s="706"/>
      <c r="AS266" s="706"/>
      <c r="AT266" s="706"/>
      <c r="AU266" s="706"/>
      <c r="AV266" s="706"/>
      <c r="AW266" s="706"/>
      <c r="AX266" s="706"/>
      <c r="AY266" s="706"/>
      <c r="AZ266" s="706"/>
      <c r="BA266" s="706"/>
      <c r="BB266" s="706"/>
      <c r="BC266" s="706"/>
      <c r="BD266" s="706"/>
      <c r="BE266" s="706"/>
      <c r="BF266" s="706"/>
      <c r="BG266" s="706"/>
      <c r="BH266" s="706"/>
      <c r="BI266" s="706"/>
      <c r="BJ266" s="706"/>
      <c r="BK266" s="706"/>
      <c r="BL266" s="706"/>
      <c r="BM266" s="706"/>
      <c r="BN266" s="706"/>
      <c r="BO266" s="706"/>
      <c r="BP266" s="706"/>
      <c r="BQ266" s="706"/>
      <c r="BR266" s="706"/>
      <c r="BS266" s="706"/>
      <c r="BT266" s="706"/>
      <c r="BU266" s="706"/>
      <c r="BV266" s="706"/>
      <c r="BW266" s="706"/>
      <c r="BX266" s="706"/>
      <c r="BY266" s="706"/>
      <c r="BZ266" s="706"/>
      <c r="CA266" s="706"/>
      <c r="CB266" s="706"/>
      <c r="CC266" s="706"/>
      <c r="CD266" s="706"/>
      <c r="CE266" s="706"/>
      <c r="CF266" s="706"/>
      <c r="CG266" s="706"/>
      <c r="CH266" s="706"/>
      <c r="CI266" s="706"/>
      <c r="CJ266" s="706"/>
      <c r="CK266" s="706"/>
      <c r="CL266" s="706"/>
      <c r="CM266" s="706"/>
      <c r="CN266" s="706"/>
      <c r="CO266" s="706"/>
      <c r="CP266" s="706"/>
      <c r="CQ266" s="706"/>
      <c r="CR266" s="706"/>
      <c r="CS266" s="706"/>
      <c r="CT266" s="706"/>
      <c r="CU266" s="706"/>
      <c r="CV266" s="706"/>
      <c r="CW266" s="706"/>
      <c r="CX266" s="706"/>
      <c r="CY266" s="706"/>
      <c r="CZ266" s="706"/>
      <c r="DA266" s="706"/>
      <c r="DB266" s="706"/>
      <c r="DC266" s="706"/>
      <c r="DD266" s="706"/>
      <c r="DE266" s="706"/>
      <c r="DF266" s="706"/>
      <c r="DG266" s="706"/>
      <c r="DH266" s="706"/>
      <c r="DI266" s="706"/>
      <c r="DJ266" s="706"/>
      <c r="DK266" s="706"/>
      <c r="DL266" s="706"/>
      <c r="DM266" s="706"/>
      <c r="DN266" s="706"/>
      <c r="DO266" s="706"/>
      <c r="DP266" s="706"/>
      <c r="DQ266" s="706"/>
      <c r="DR266" s="706"/>
      <c r="DS266" s="706"/>
      <c r="DT266" s="706"/>
      <c r="DU266" s="706"/>
      <c r="DV266" s="706"/>
      <c r="DW266" s="706"/>
      <c r="DX266" s="706"/>
      <c r="DY266" s="706"/>
      <c r="DZ266" s="706"/>
      <c r="EA266" s="706"/>
      <c r="EB266" s="706"/>
      <c r="EC266" s="706"/>
      <c r="ED266" s="706"/>
      <c r="EE266" s="706"/>
      <c r="EF266" s="706"/>
      <c r="EG266" s="706"/>
      <c r="EH266" s="706"/>
      <c r="EI266" s="706"/>
      <c r="EJ266" s="706"/>
      <c r="EK266" s="706"/>
      <c r="EL266" s="706"/>
      <c r="EM266" s="706"/>
      <c r="EN266" s="706"/>
      <c r="EO266" s="706"/>
      <c r="EP266" s="706"/>
      <c r="EQ266" s="706"/>
      <c r="ER266" s="706"/>
      <c r="ES266" s="706"/>
      <c r="ET266" s="706"/>
      <c r="EU266" s="706"/>
      <c r="EV266" s="706"/>
      <c r="EW266" s="706"/>
      <c r="EX266" s="706"/>
      <c r="EY266" s="706"/>
      <c r="EZ266" s="706"/>
      <c r="FA266" s="706"/>
      <c r="FB266" s="706"/>
      <c r="FC266" s="706"/>
      <c r="FD266" s="706"/>
      <c r="FE266" s="706"/>
      <c r="FF266" s="706"/>
      <c r="FG266" s="706"/>
      <c r="FH266" s="706"/>
      <c r="FI266" s="704"/>
      <c r="FJ266" s="704"/>
      <c r="FK266" s="706"/>
      <c r="FL266" s="706"/>
      <c r="FM266" s="704"/>
      <c r="FN266" s="704"/>
      <c r="FO266" s="704"/>
      <c r="FP266" s="704"/>
      <c r="FQ266" s="704"/>
      <c r="FR266" s="704"/>
      <c r="FS266" s="704"/>
      <c r="FT266" s="704"/>
      <c r="FU266" s="704"/>
      <c r="FV266" s="704"/>
      <c r="FW266" s="704"/>
      <c r="FX266" s="704"/>
      <c r="FY266" s="704"/>
      <c r="FZ266" s="704"/>
      <c r="GA266" s="704"/>
      <c r="GB266" s="704"/>
      <c r="GC266" s="704"/>
      <c r="GD266" s="704"/>
      <c r="GE266" s="704"/>
      <c r="GF266" s="704"/>
      <c r="GG266" s="704"/>
      <c r="GH266" s="704"/>
      <c r="GI266" s="704"/>
      <c r="GJ266" s="704"/>
      <c r="GK266" s="704"/>
      <c r="GL266" s="704"/>
      <c r="GM266" s="704"/>
      <c r="GN266" s="706"/>
      <c r="GO266" s="704"/>
      <c r="GP266" s="746"/>
      <c r="GQ266" s="704"/>
      <c r="GR266" s="704"/>
      <c r="GS266" s="704"/>
      <c r="GT266" s="704"/>
      <c r="GU266" s="704"/>
      <c r="GV266" s="704"/>
      <c r="GW266" s="704"/>
      <c r="GX266" s="704"/>
      <c r="GY266" s="704"/>
      <c r="GZ266" s="704"/>
      <c r="HA266" s="704"/>
      <c r="HB266" s="704"/>
      <c r="HC266" s="704"/>
      <c r="HD266" s="704"/>
      <c r="HE266" s="704"/>
      <c r="HF266" s="704"/>
      <c r="HG266" s="704"/>
      <c r="HH266" s="704"/>
      <c r="HI266" s="704"/>
      <c r="HJ266" s="704"/>
      <c r="HK266" s="704"/>
      <c r="HL266" s="704"/>
      <c r="HM266" s="704"/>
      <c r="HN266" s="704"/>
      <c r="HO266" s="704"/>
      <c r="HP266" s="704"/>
      <c r="HQ266" s="704"/>
      <c r="HR266" s="704"/>
      <c r="HS266" s="704"/>
      <c r="HT266" s="704"/>
      <c r="HU266" s="704"/>
      <c r="HV266" s="704"/>
      <c r="HW266" s="704"/>
      <c r="HX266" s="704"/>
      <c r="HY266" s="704"/>
      <c r="HZ266" s="704"/>
      <c r="IA266" s="704"/>
      <c r="IB266" s="704"/>
      <c r="IC266" s="704"/>
      <c r="ID266" s="704"/>
      <c r="IE266" s="704"/>
      <c r="IF266" s="704"/>
      <c r="IG266" s="704"/>
      <c r="IH266" s="704"/>
      <c r="II266" s="704"/>
      <c r="IJ266" s="704"/>
      <c r="IK266" s="704"/>
      <c r="IL266" s="704"/>
      <c r="IM266" s="704"/>
      <c r="IN266" s="704"/>
      <c r="IO266" s="704"/>
      <c r="IP266" s="704"/>
      <c r="IQ266" s="704"/>
      <c r="IR266" s="704"/>
      <c r="IS266" s="704"/>
      <c r="IT266" s="704"/>
      <c r="IU266" s="704"/>
      <c r="IV266" s="704"/>
      <c r="IW266" s="704"/>
    </row>
    <row r="267" spans="1:274" s="878" customFormat="1" ht="23.1" customHeight="1" x14ac:dyDescent="0.25">
      <c r="A267" s="691">
        <v>171</v>
      </c>
      <c r="B267" s="693" t="s">
        <v>1390</v>
      </c>
      <c r="C267" s="696">
        <v>262</v>
      </c>
      <c r="D267" s="697">
        <v>544</v>
      </c>
      <c r="E267" s="707">
        <v>1</v>
      </c>
      <c r="F267" s="699" t="s">
        <v>1125</v>
      </c>
      <c r="G267" s="699" t="s">
        <v>1418</v>
      </c>
      <c r="H267" s="767" t="s">
        <v>1112</v>
      </c>
      <c r="I267" s="752" t="s">
        <v>1113</v>
      </c>
      <c r="J267" s="761" t="s">
        <v>1135</v>
      </c>
      <c r="K267" s="753" t="s">
        <v>1115</v>
      </c>
      <c r="L267" s="753" t="s">
        <v>1124</v>
      </c>
      <c r="M267" s="753" t="s">
        <v>1199</v>
      </c>
      <c r="N267" s="764" t="s">
        <v>1359</v>
      </c>
      <c r="O267" s="764" t="s">
        <v>1359</v>
      </c>
      <c r="P267" s="753" t="s">
        <v>1417</v>
      </c>
      <c r="Q267" s="765" t="s">
        <v>1120</v>
      </c>
      <c r="R267" s="765" t="s">
        <v>1120</v>
      </c>
      <c r="S267" s="755">
        <v>2</v>
      </c>
      <c r="T267" s="769">
        <v>2.1</v>
      </c>
      <c r="U267" s="771">
        <v>41091</v>
      </c>
      <c r="V267" s="772">
        <v>42156</v>
      </c>
      <c r="W267" s="701">
        <v>7</v>
      </c>
      <c r="X267" s="875"/>
      <c r="Y267" s="876">
        <v>11600</v>
      </c>
      <c r="Z267" s="875">
        <f t="shared" si="15"/>
        <v>11600</v>
      </c>
      <c r="AA267" s="717"/>
      <c r="AB267" s="717"/>
      <c r="AC267" s="717"/>
      <c r="AD267" s="717"/>
      <c r="AE267" s="717"/>
      <c r="AF267" s="717">
        <v>11600</v>
      </c>
      <c r="AG267" s="717"/>
      <c r="AH267" s="717"/>
      <c r="AI267" s="717"/>
      <c r="AJ267" s="717"/>
      <c r="AK267" s="717"/>
      <c r="AL267" s="717"/>
      <c r="AM267" s="868">
        <f t="shared" si="16"/>
        <v>11600</v>
      </c>
      <c r="AN267" s="868">
        <f t="shared" si="17"/>
        <v>0</v>
      </c>
      <c r="AO267" s="717"/>
      <c r="AP267" s="868"/>
      <c r="AQ267" s="706"/>
      <c r="AR267" s="706"/>
      <c r="AS267" s="706"/>
      <c r="AT267" s="706"/>
      <c r="AU267" s="706"/>
      <c r="AV267" s="706"/>
      <c r="AW267" s="706"/>
      <c r="AX267" s="706"/>
      <c r="AY267" s="706"/>
      <c r="AZ267" s="706"/>
      <c r="BA267" s="706"/>
      <c r="BB267" s="706"/>
      <c r="BC267" s="706"/>
      <c r="BD267" s="706"/>
      <c r="BE267" s="706"/>
      <c r="BF267" s="706"/>
      <c r="BG267" s="706"/>
      <c r="BH267" s="706"/>
      <c r="BI267" s="706"/>
      <c r="BJ267" s="706"/>
      <c r="BK267" s="706"/>
      <c r="BL267" s="706"/>
      <c r="BM267" s="706"/>
      <c r="BN267" s="706"/>
      <c r="BO267" s="706"/>
      <c r="BP267" s="706"/>
      <c r="BQ267" s="706"/>
      <c r="BR267" s="706"/>
      <c r="BS267" s="706"/>
      <c r="BT267" s="706"/>
      <c r="BU267" s="706"/>
      <c r="BV267" s="706"/>
      <c r="BW267" s="706"/>
      <c r="BX267" s="706"/>
      <c r="BY267" s="706"/>
      <c r="BZ267" s="706"/>
      <c r="CA267" s="706"/>
      <c r="CB267" s="706"/>
      <c r="CC267" s="706"/>
      <c r="CD267" s="706"/>
      <c r="CE267" s="706"/>
      <c r="CF267" s="706"/>
      <c r="CG267" s="706"/>
      <c r="CH267" s="706"/>
      <c r="CI267" s="706"/>
      <c r="CJ267" s="706"/>
      <c r="CK267" s="706"/>
      <c r="CL267" s="706"/>
      <c r="CM267" s="706"/>
      <c r="CN267" s="706"/>
      <c r="CO267" s="706"/>
      <c r="CP267" s="706"/>
      <c r="CQ267" s="706"/>
      <c r="CR267" s="706"/>
      <c r="CS267" s="706"/>
      <c r="CT267" s="706"/>
      <c r="CU267" s="706"/>
      <c r="CV267" s="706"/>
      <c r="CW267" s="706"/>
      <c r="CX267" s="706"/>
      <c r="CY267" s="706"/>
      <c r="CZ267" s="706"/>
      <c r="DA267" s="706"/>
      <c r="DB267" s="706"/>
      <c r="DC267" s="706"/>
      <c r="DD267" s="706"/>
      <c r="DE267" s="706"/>
      <c r="DF267" s="706"/>
      <c r="DG267" s="706"/>
      <c r="DH267" s="706"/>
      <c r="DI267" s="706"/>
      <c r="DJ267" s="706"/>
      <c r="DK267" s="706"/>
      <c r="DL267" s="706"/>
      <c r="DM267" s="706"/>
      <c r="DN267" s="706"/>
      <c r="DO267" s="706"/>
      <c r="DP267" s="706"/>
      <c r="DQ267" s="706"/>
      <c r="DR267" s="706"/>
      <c r="DS267" s="706"/>
      <c r="DT267" s="706"/>
      <c r="DU267" s="706"/>
      <c r="DV267" s="706"/>
      <c r="DW267" s="706"/>
      <c r="DX267" s="706"/>
      <c r="DY267" s="706"/>
      <c r="DZ267" s="706"/>
      <c r="EA267" s="706"/>
      <c r="EB267" s="706"/>
      <c r="EC267" s="706"/>
      <c r="ED267" s="706"/>
      <c r="EE267" s="706"/>
      <c r="EF267" s="706"/>
      <c r="EG267" s="706"/>
      <c r="EH267" s="706"/>
      <c r="EI267" s="706"/>
      <c r="EJ267" s="706"/>
      <c r="EK267" s="706"/>
      <c r="EL267" s="706"/>
      <c r="EM267" s="706"/>
      <c r="EN267" s="706"/>
      <c r="EO267" s="706"/>
      <c r="EP267" s="706"/>
      <c r="EQ267" s="706"/>
      <c r="ER267" s="706"/>
      <c r="ES267" s="706"/>
      <c r="ET267" s="706"/>
      <c r="EU267" s="706"/>
      <c r="EV267" s="706"/>
      <c r="EW267" s="706"/>
      <c r="EX267" s="706"/>
      <c r="EY267" s="706"/>
      <c r="EZ267" s="706"/>
      <c r="FA267" s="706"/>
      <c r="FB267" s="706"/>
      <c r="FC267" s="706"/>
      <c r="FD267" s="706"/>
      <c r="FE267" s="706"/>
      <c r="FF267" s="706"/>
      <c r="FG267" s="706"/>
      <c r="FH267" s="704"/>
      <c r="FI267" s="704"/>
      <c r="FJ267" s="704"/>
      <c r="FK267" s="704"/>
      <c r="FL267" s="704"/>
      <c r="FM267" s="704"/>
      <c r="FN267" s="704"/>
      <c r="FO267" s="704"/>
      <c r="FP267" s="704"/>
      <c r="FQ267" s="704"/>
      <c r="FR267" s="704"/>
      <c r="FS267" s="704"/>
      <c r="FT267" s="704"/>
      <c r="FU267" s="704"/>
      <c r="FV267" s="704"/>
      <c r="FW267" s="704"/>
      <c r="FX267" s="704"/>
      <c r="FY267" s="704"/>
      <c r="FZ267" s="704"/>
      <c r="GA267" s="704"/>
      <c r="GB267" s="704"/>
      <c r="GC267" s="704"/>
      <c r="GD267" s="704"/>
      <c r="GE267" s="704"/>
      <c r="GF267" s="704"/>
      <c r="GG267" s="704"/>
      <c r="GH267" s="704"/>
      <c r="GI267" s="704"/>
      <c r="GJ267" s="704"/>
      <c r="GK267" s="704"/>
      <c r="GL267" s="704"/>
      <c r="GM267" s="704"/>
      <c r="GN267" s="704"/>
      <c r="GO267" s="704"/>
      <c r="HO267" s="706"/>
      <c r="HP267" s="706"/>
      <c r="HQ267" s="706"/>
      <c r="HR267" s="706"/>
      <c r="HS267" s="706"/>
      <c r="HT267" s="706"/>
      <c r="HU267" s="706"/>
      <c r="HV267" s="706"/>
      <c r="HW267" s="706"/>
      <c r="HX267" s="706"/>
      <c r="HY267" s="706"/>
      <c r="HZ267" s="706"/>
      <c r="IA267" s="706"/>
      <c r="IB267" s="706"/>
      <c r="IC267" s="706"/>
      <c r="ID267" s="706"/>
      <c r="IE267" s="706"/>
      <c r="IF267" s="706"/>
      <c r="IG267" s="706"/>
      <c r="IH267" s="706"/>
      <c r="II267" s="706"/>
      <c r="IJ267" s="706"/>
      <c r="IK267" s="706"/>
      <c r="IL267" s="706"/>
      <c r="IM267" s="706"/>
      <c r="IN267" s="706"/>
      <c r="IO267" s="706"/>
      <c r="IP267" s="706"/>
      <c r="IQ267" s="706"/>
      <c r="IR267" s="706"/>
      <c r="IS267" s="706"/>
      <c r="IT267" s="706"/>
      <c r="IU267" s="706"/>
      <c r="IV267" s="706"/>
      <c r="IW267" s="706"/>
      <c r="JA267" s="706"/>
      <c r="JB267" s="706"/>
      <c r="JC267" s="706"/>
      <c r="JD267" s="706"/>
      <c r="JE267" s="706"/>
      <c r="JF267" s="706"/>
      <c r="JG267" s="706"/>
      <c r="JH267" s="706"/>
    </row>
    <row r="268" spans="1:274" s="878" customFormat="1" ht="23.1" customHeight="1" x14ac:dyDescent="0.25">
      <c r="A268" s="691">
        <v>172</v>
      </c>
      <c r="B268" s="693" t="s">
        <v>1390</v>
      </c>
      <c r="C268" s="696">
        <v>262</v>
      </c>
      <c r="D268" s="697">
        <v>544</v>
      </c>
      <c r="E268" s="707">
        <v>2</v>
      </c>
      <c r="F268" s="699" t="s">
        <v>1125</v>
      </c>
      <c r="G268" s="699" t="s">
        <v>1126</v>
      </c>
      <c r="H268" s="751" t="s">
        <v>1112</v>
      </c>
      <c r="I268" s="752" t="s">
        <v>1113</v>
      </c>
      <c r="J268" s="761" t="s">
        <v>1135</v>
      </c>
      <c r="K268" s="753" t="s">
        <v>1115</v>
      </c>
      <c r="L268" s="753" t="s">
        <v>1124</v>
      </c>
      <c r="M268" s="753" t="s">
        <v>1199</v>
      </c>
      <c r="N268" s="764" t="s">
        <v>1359</v>
      </c>
      <c r="O268" s="764" t="s">
        <v>1359</v>
      </c>
      <c r="P268" s="753" t="s">
        <v>1417</v>
      </c>
      <c r="Q268" s="765" t="s">
        <v>1120</v>
      </c>
      <c r="R268" s="765" t="s">
        <v>1120</v>
      </c>
      <c r="S268" s="755">
        <v>2</v>
      </c>
      <c r="T268" s="769">
        <v>2.1</v>
      </c>
      <c r="U268" s="771">
        <v>41699</v>
      </c>
      <c r="V268" s="772">
        <v>41791</v>
      </c>
      <c r="W268" s="701">
        <v>7</v>
      </c>
      <c r="X268" s="875">
        <v>35000</v>
      </c>
      <c r="Y268" s="877"/>
      <c r="Z268" s="875">
        <f t="shared" si="15"/>
        <v>35000</v>
      </c>
      <c r="AA268" s="702"/>
      <c r="AB268" s="702"/>
      <c r="AC268" s="702"/>
      <c r="AD268" s="702">
        <v>30000</v>
      </c>
      <c r="AE268" s="702">
        <v>5000</v>
      </c>
      <c r="AF268" s="702"/>
      <c r="AG268" s="702"/>
      <c r="AH268" s="702"/>
      <c r="AI268" s="717"/>
      <c r="AJ268" s="717"/>
      <c r="AK268" s="717"/>
      <c r="AL268" s="717"/>
      <c r="AM268" s="868">
        <f t="shared" si="16"/>
        <v>35000</v>
      </c>
      <c r="AN268" s="868">
        <f t="shared" si="17"/>
        <v>0</v>
      </c>
      <c r="AO268" s="760"/>
      <c r="AP268" s="868"/>
      <c r="AQ268" s="706"/>
      <c r="AR268" s="706"/>
      <c r="AS268" s="706"/>
      <c r="AT268" s="706"/>
      <c r="AU268" s="706"/>
      <c r="AV268" s="706"/>
      <c r="AW268" s="706"/>
      <c r="AX268" s="706"/>
      <c r="AY268" s="706"/>
      <c r="AZ268" s="706"/>
      <c r="BA268" s="706"/>
      <c r="BB268" s="706"/>
      <c r="BC268" s="706"/>
      <c r="BD268" s="706"/>
      <c r="BE268" s="706"/>
      <c r="BF268" s="706"/>
      <c r="BG268" s="706"/>
      <c r="BH268" s="706"/>
      <c r="BI268" s="706"/>
      <c r="BJ268" s="706"/>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6"/>
      <c r="CJ268" s="706"/>
      <c r="CK268" s="706"/>
      <c r="CL268" s="706"/>
      <c r="CM268" s="706"/>
      <c r="CN268" s="706"/>
      <c r="CO268" s="706"/>
      <c r="CP268" s="706"/>
      <c r="CQ268" s="706"/>
      <c r="CR268" s="706"/>
      <c r="CS268" s="706"/>
      <c r="CT268" s="706"/>
      <c r="CU268" s="706"/>
      <c r="CV268" s="706"/>
      <c r="CW268" s="706"/>
      <c r="CX268" s="706"/>
      <c r="CY268" s="706"/>
      <c r="CZ268" s="706"/>
      <c r="DA268" s="706"/>
      <c r="DB268" s="706"/>
      <c r="DC268" s="706"/>
      <c r="DD268" s="706"/>
      <c r="DE268" s="706"/>
      <c r="DF268" s="706"/>
      <c r="DG268" s="706"/>
      <c r="DH268" s="706"/>
      <c r="DI268" s="706"/>
      <c r="DJ268" s="706"/>
      <c r="DK268" s="706"/>
      <c r="DL268" s="706"/>
      <c r="DM268" s="706"/>
      <c r="DN268" s="706"/>
      <c r="DO268" s="706"/>
      <c r="DP268" s="706"/>
      <c r="DQ268" s="706"/>
      <c r="DR268" s="706"/>
      <c r="DS268" s="706"/>
      <c r="DT268" s="706"/>
      <c r="DU268" s="706"/>
      <c r="DV268" s="706"/>
      <c r="DW268" s="706"/>
      <c r="DX268" s="706"/>
      <c r="DY268" s="706"/>
      <c r="DZ268" s="706"/>
      <c r="EA268" s="706"/>
      <c r="EB268" s="706"/>
      <c r="EC268" s="706"/>
      <c r="ED268" s="706"/>
      <c r="EE268" s="706"/>
      <c r="EF268" s="706"/>
      <c r="EG268" s="706"/>
      <c r="EH268" s="706"/>
      <c r="EI268" s="706"/>
      <c r="EJ268" s="706"/>
      <c r="EK268" s="706"/>
      <c r="EL268" s="706"/>
      <c r="EM268" s="706"/>
      <c r="EN268" s="706"/>
      <c r="EO268" s="706"/>
      <c r="EP268" s="706"/>
      <c r="EQ268" s="706"/>
      <c r="ER268" s="706"/>
      <c r="ES268" s="706"/>
      <c r="ET268" s="706"/>
      <c r="EU268" s="706"/>
      <c r="EV268" s="706"/>
      <c r="EW268" s="706"/>
      <c r="EX268" s="706"/>
      <c r="EY268" s="706"/>
      <c r="EZ268" s="706"/>
      <c r="FA268" s="706"/>
      <c r="FB268" s="706"/>
      <c r="FC268" s="706"/>
      <c r="FD268" s="706"/>
      <c r="FE268" s="706"/>
      <c r="FF268" s="706"/>
      <c r="FG268" s="706"/>
      <c r="FH268" s="704"/>
      <c r="FI268" s="704"/>
      <c r="FJ268" s="704"/>
      <c r="FK268" s="704"/>
      <c r="FL268" s="704"/>
      <c r="FM268" s="704"/>
      <c r="FN268" s="704"/>
      <c r="FO268" s="704"/>
      <c r="FP268" s="704"/>
      <c r="FQ268" s="704"/>
      <c r="FR268" s="704"/>
      <c r="FS268" s="704"/>
      <c r="FT268" s="704"/>
      <c r="FU268" s="704"/>
      <c r="FV268" s="704"/>
      <c r="FW268" s="704"/>
      <c r="FX268" s="704"/>
      <c r="FY268" s="704"/>
      <c r="FZ268" s="704"/>
      <c r="GA268" s="704"/>
      <c r="GB268" s="704"/>
      <c r="GC268" s="704"/>
      <c r="GD268" s="704"/>
      <c r="GE268" s="704"/>
      <c r="GF268" s="704"/>
      <c r="GG268" s="704"/>
      <c r="GH268" s="704"/>
      <c r="GI268" s="704"/>
      <c r="GJ268" s="704"/>
      <c r="GK268" s="704"/>
      <c r="GL268" s="704"/>
      <c r="GM268" s="704"/>
      <c r="GN268" s="704"/>
      <c r="GO268" s="704"/>
      <c r="GP268" s="746"/>
      <c r="GQ268" s="706"/>
      <c r="GR268" s="706"/>
      <c r="GS268" s="706"/>
      <c r="GT268" s="706"/>
      <c r="GU268" s="706"/>
      <c r="GV268" s="706"/>
      <c r="GW268" s="706"/>
      <c r="GX268" s="706"/>
      <c r="GY268" s="706"/>
      <c r="GZ268" s="706"/>
      <c r="HA268" s="706"/>
      <c r="HB268" s="706"/>
      <c r="HC268" s="706"/>
      <c r="HD268" s="706"/>
      <c r="HE268" s="706"/>
      <c r="HF268" s="706"/>
      <c r="HG268" s="706"/>
      <c r="HH268" s="706"/>
      <c r="HI268" s="706"/>
      <c r="HJ268" s="706"/>
      <c r="HK268" s="706"/>
      <c r="HL268" s="706"/>
      <c r="HM268" s="706"/>
      <c r="HN268" s="706"/>
      <c r="HO268" s="706"/>
      <c r="HP268" s="706"/>
      <c r="HQ268" s="706"/>
      <c r="HR268" s="704"/>
      <c r="HS268" s="704"/>
      <c r="HT268" s="704"/>
      <c r="HU268" s="704"/>
      <c r="HV268" s="704"/>
      <c r="HW268" s="704"/>
      <c r="HX268" s="704"/>
      <c r="HY268" s="704"/>
      <c r="HZ268" s="704"/>
      <c r="IA268" s="706"/>
      <c r="IB268" s="706"/>
      <c r="IC268" s="706"/>
      <c r="ID268" s="706"/>
      <c r="IE268" s="706"/>
      <c r="IF268" s="706"/>
      <c r="IG268" s="706"/>
      <c r="IH268" s="706"/>
      <c r="II268" s="706"/>
      <c r="IJ268" s="706"/>
      <c r="IK268" s="706"/>
      <c r="IL268" s="706"/>
      <c r="IM268" s="706"/>
      <c r="IN268" s="706"/>
      <c r="IO268" s="706"/>
      <c r="IP268" s="706"/>
      <c r="IQ268" s="706"/>
      <c r="IR268" s="706"/>
      <c r="IS268" s="706"/>
      <c r="IT268" s="706"/>
      <c r="IU268" s="706"/>
      <c r="IV268" s="704"/>
      <c r="IW268" s="704"/>
      <c r="JA268" s="706"/>
      <c r="JB268" s="706"/>
      <c r="JC268" s="706"/>
      <c r="JD268" s="706"/>
      <c r="JE268" s="706"/>
      <c r="JF268" s="706"/>
      <c r="JG268" s="706"/>
      <c r="JH268" s="706"/>
      <c r="JJ268" s="706"/>
      <c r="JK268" s="706"/>
      <c r="JL268" s="706"/>
      <c r="JM268" s="706"/>
      <c r="JN268" s="706"/>
    </row>
    <row r="269" spans="1:274" s="878" customFormat="1" ht="23.1" customHeight="1" x14ac:dyDescent="0.25">
      <c r="A269" s="691">
        <v>173</v>
      </c>
      <c r="B269" s="693" t="s">
        <v>1390</v>
      </c>
      <c r="C269" s="696">
        <v>262</v>
      </c>
      <c r="D269" s="697">
        <v>584</v>
      </c>
      <c r="E269" s="707">
        <v>2</v>
      </c>
      <c r="F269" s="699" t="s">
        <v>1405</v>
      </c>
      <c r="G269" s="699" t="s">
        <v>1468</v>
      </c>
      <c r="H269" s="767" t="s">
        <v>1112</v>
      </c>
      <c r="I269" s="752" t="s">
        <v>1113</v>
      </c>
      <c r="J269" s="761" t="s">
        <v>1135</v>
      </c>
      <c r="K269" s="753" t="s">
        <v>1115</v>
      </c>
      <c r="L269" s="753" t="s">
        <v>1116</v>
      </c>
      <c r="M269" s="753" t="s">
        <v>1199</v>
      </c>
      <c r="N269" s="764" t="s">
        <v>1359</v>
      </c>
      <c r="O269" s="753" t="s">
        <v>1359</v>
      </c>
      <c r="P269" s="753" t="s">
        <v>1394</v>
      </c>
      <c r="Q269" s="765" t="s">
        <v>1120</v>
      </c>
      <c r="R269" s="765" t="s">
        <v>1120</v>
      </c>
      <c r="S269" s="755">
        <v>2</v>
      </c>
      <c r="T269" s="769">
        <v>2.1</v>
      </c>
      <c r="U269" s="771">
        <v>41334</v>
      </c>
      <c r="V269" s="772">
        <v>41426</v>
      </c>
      <c r="W269" s="701">
        <v>20</v>
      </c>
      <c r="X269" s="875"/>
      <c r="Y269" s="876">
        <v>380100</v>
      </c>
      <c r="Z269" s="875">
        <f t="shared" si="15"/>
        <v>380100</v>
      </c>
      <c r="AA269" s="717"/>
      <c r="AB269" s="717"/>
      <c r="AC269" s="717">
        <v>38000</v>
      </c>
      <c r="AD269" s="717">
        <v>38000</v>
      </c>
      <c r="AE269" s="717">
        <v>38000</v>
      </c>
      <c r="AF269" s="717">
        <v>38000</v>
      </c>
      <c r="AG269" s="717">
        <v>38000</v>
      </c>
      <c r="AH269" s="717">
        <v>38000</v>
      </c>
      <c r="AI269" s="717">
        <v>38000</v>
      </c>
      <c r="AJ269" s="717">
        <v>38000</v>
      </c>
      <c r="AK269" s="717">
        <v>38000</v>
      </c>
      <c r="AL269" s="717">
        <v>38100</v>
      </c>
      <c r="AM269" s="868">
        <f t="shared" si="16"/>
        <v>380100</v>
      </c>
      <c r="AN269" s="868">
        <f t="shared" si="17"/>
        <v>0</v>
      </c>
      <c r="AO269" s="717"/>
      <c r="AP269" s="868"/>
      <c r="AQ269" s="706"/>
      <c r="AR269" s="706"/>
      <c r="AS269" s="706"/>
      <c r="AT269" s="706"/>
      <c r="AU269" s="706"/>
      <c r="AV269" s="706"/>
      <c r="AW269" s="706"/>
      <c r="AX269" s="706"/>
      <c r="AY269" s="706"/>
      <c r="AZ269" s="706"/>
      <c r="BA269" s="706"/>
      <c r="BB269" s="706"/>
      <c r="BC269" s="706"/>
      <c r="BD269" s="706"/>
      <c r="BE269" s="706"/>
      <c r="BF269" s="706"/>
      <c r="BG269" s="706"/>
      <c r="BH269" s="706"/>
      <c r="BI269" s="706"/>
      <c r="BJ269" s="706"/>
      <c r="BK269" s="706"/>
      <c r="BL269" s="706"/>
      <c r="BM269" s="706"/>
      <c r="BN269" s="706"/>
      <c r="BO269" s="706"/>
      <c r="BP269" s="706"/>
      <c r="BQ269" s="706"/>
      <c r="BR269" s="706"/>
      <c r="BS269" s="706"/>
      <c r="BT269" s="706"/>
      <c r="BU269" s="706"/>
      <c r="BV269" s="706"/>
      <c r="BW269" s="706"/>
      <c r="BX269" s="706"/>
      <c r="BY269" s="706"/>
      <c r="BZ269" s="706"/>
      <c r="CA269" s="706"/>
      <c r="CB269" s="706"/>
      <c r="CC269" s="706"/>
      <c r="CD269" s="706"/>
      <c r="CE269" s="706"/>
      <c r="CF269" s="706"/>
      <c r="CG269" s="706"/>
      <c r="CH269" s="706"/>
      <c r="CI269" s="706"/>
      <c r="CJ269" s="706"/>
      <c r="CK269" s="706"/>
      <c r="CL269" s="706"/>
      <c r="CM269" s="706"/>
      <c r="CN269" s="706"/>
      <c r="CO269" s="706"/>
      <c r="CP269" s="706"/>
      <c r="CQ269" s="706"/>
      <c r="CR269" s="706"/>
      <c r="CS269" s="706"/>
      <c r="CT269" s="706"/>
      <c r="CU269" s="706"/>
      <c r="CV269" s="706"/>
      <c r="CW269" s="706"/>
      <c r="CX269" s="706"/>
      <c r="CY269" s="706"/>
      <c r="CZ269" s="706"/>
      <c r="DA269" s="706"/>
      <c r="DB269" s="706"/>
      <c r="DC269" s="706"/>
      <c r="DD269" s="706"/>
      <c r="DE269" s="706"/>
      <c r="DF269" s="706"/>
      <c r="DG269" s="706"/>
      <c r="DH269" s="706"/>
      <c r="DI269" s="706"/>
      <c r="DJ269" s="706"/>
      <c r="DK269" s="706"/>
      <c r="DL269" s="706"/>
      <c r="DM269" s="706"/>
      <c r="DN269" s="706"/>
      <c r="DO269" s="706"/>
      <c r="DP269" s="706"/>
      <c r="DQ269" s="706"/>
      <c r="DR269" s="706"/>
      <c r="DS269" s="706"/>
      <c r="DT269" s="706"/>
      <c r="DU269" s="706"/>
      <c r="DV269" s="706"/>
      <c r="DW269" s="706"/>
      <c r="DX269" s="706"/>
      <c r="DY269" s="706"/>
      <c r="DZ269" s="706"/>
      <c r="EA269" s="706"/>
      <c r="EB269" s="706"/>
      <c r="EC269" s="706"/>
      <c r="ED269" s="706"/>
      <c r="EE269" s="706"/>
      <c r="EF269" s="706"/>
      <c r="EG269" s="706"/>
      <c r="EH269" s="706"/>
      <c r="EI269" s="706"/>
      <c r="EJ269" s="706"/>
      <c r="EK269" s="706"/>
      <c r="EL269" s="706"/>
      <c r="EM269" s="706"/>
      <c r="EN269" s="706"/>
      <c r="EO269" s="706"/>
      <c r="EP269" s="706"/>
      <c r="EQ269" s="706"/>
      <c r="ER269" s="706"/>
      <c r="ES269" s="706"/>
      <c r="ET269" s="706"/>
      <c r="EU269" s="706"/>
      <c r="EV269" s="706"/>
      <c r="EW269" s="706"/>
      <c r="EX269" s="706"/>
      <c r="EY269" s="706"/>
      <c r="EZ269" s="706"/>
      <c r="FA269" s="706"/>
      <c r="FB269" s="706"/>
      <c r="FC269" s="706"/>
      <c r="FD269" s="706"/>
      <c r="FE269" s="706"/>
      <c r="FF269" s="706"/>
      <c r="FG269" s="706"/>
      <c r="FH269" s="704"/>
      <c r="FI269" s="704"/>
      <c r="FJ269" s="704"/>
      <c r="FK269" s="704"/>
      <c r="FL269" s="704"/>
      <c r="FM269" s="704"/>
      <c r="FN269" s="704"/>
      <c r="FO269" s="704"/>
      <c r="FP269" s="704"/>
      <c r="FQ269" s="704"/>
      <c r="FR269" s="704"/>
      <c r="FS269" s="704"/>
      <c r="FT269" s="704"/>
      <c r="FU269" s="704"/>
      <c r="FV269" s="704"/>
      <c r="FW269" s="704"/>
      <c r="FX269" s="704"/>
      <c r="FY269" s="704"/>
      <c r="FZ269" s="704"/>
      <c r="GA269" s="704"/>
      <c r="GB269" s="704"/>
      <c r="GC269" s="704"/>
      <c r="GD269" s="704"/>
      <c r="GE269" s="704"/>
      <c r="GF269" s="704"/>
      <c r="GG269" s="704"/>
      <c r="GH269" s="704"/>
      <c r="GI269" s="704"/>
      <c r="GJ269" s="704"/>
      <c r="GK269" s="704"/>
      <c r="GL269" s="704"/>
      <c r="GM269" s="704"/>
      <c r="GN269" s="704"/>
      <c r="GO269" s="704"/>
      <c r="JJ269" s="706"/>
      <c r="JK269" s="706"/>
      <c r="JL269" s="706"/>
      <c r="JM269" s="706"/>
      <c r="JN269" s="706"/>
    </row>
    <row r="270" spans="1:274" s="878" customFormat="1" ht="23.1" customHeight="1" x14ac:dyDescent="0.25">
      <c r="A270" s="691">
        <v>174</v>
      </c>
      <c r="B270" s="693" t="s">
        <v>1352</v>
      </c>
      <c r="C270" s="696">
        <v>265</v>
      </c>
      <c r="D270" s="697">
        <v>536</v>
      </c>
      <c r="E270" s="707">
        <v>1</v>
      </c>
      <c r="F270" s="699" t="s">
        <v>1123</v>
      </c>
      <c r="G270" s="699" t="s">
        <v>1588</v>
      </c>
      <c r="H270" s="751" t="s">
        <v>1112</v>
      </c>
      <c r="I270" s="752" t="s">
        <v>1113</v>
      </c>
      <c r="J270" s="761" t="s">
        <v>1135</v>
      </c>
      <c r="K270" s="753" t="s">
        <v>1115</v>
      </c>
      <c r="L270" s="753" t="s">
        <v>1124</v>
      </c>
      <c r="M270" s="753" t="s">
        <v>1199</v>
      </c>
      <c r="N270" s="764" t="s">
        <v>1128</v>
      </c>
      <c r="O270" s="753" t="s">
        <v>1128</v>
      </c>
      <c r="P270" s="753" t="s">
        <v>1134</v>
      </c>
      <c r="Q270" s="753" t="s">
        <v>1120</v>
      </c>
      <c r="R270" s="753" t="s">
        <v>1120</v>
      </c>
      <c r="S270" s="755">
        <v>2</v>
      </c>
      <c r="T270" s="763">
        <v>2.1</v>
      </c>
      <c r="U270" s="771"/>
      <c r="V270" s="772"/>
      <c r="W270" s="733">
        <v>5</v>
      </c>
      <c r="X270" s="875"/>
      <c r="Y270" s="876">
        <v>18000</v>
      </c>
      <c r="Z270" s="875">
        <f t="shared" si="15"/>
        <v>18000</v>
      </c>
      <c r="AA270" s="702"/>
      <c r="AB270" s="702">
        <v>18000</v>
      </c>
      <c r="AC270" s="702"/>
      <c r="AD270" s="702"/>
      <c r="AE270" s="702"/>
      <c r="AF270" s="702"/>
      <c r="AG270" s="702"/>
      <c r="AH270" s="702"/>
      <c r="AI270" s="702"/>
      <c r="AJ270" s="702"/>
      <c r="AK270" s="702"/>
      <c r="AL270" s="691"/>
      <c r="AM270" s="868">
        <f t="shared" si="16"/>
        <v>18000</v>
      </c>
      <c r="AN270" s="868">
        <f t="shared" si="17"/>
        <v>0</v>
      </c>
      <c r="AO270" s="760"/>
      <c r="AP270" s="868"/>
      <c r="AQ270" s="706"/>
      <c r="AR270" s="704"/>
      <c r="AS270" s="704"/>
      <c r="AT270" s="704"/>
      <c r="AU270" s="704"/>
      <c r="AV270" s="704"/>
      <c r="AW270" s="704"/>
      <c r="AX270" s="704"/>
      <c r="AY270" s="704"/>
      <c r="AZ270" s="704"/>
      <c r="BA270" s="704"/>
      <c r="BB270" s="704"/>
      <c r="BC270" s="704"/>
      <c r="BD270" s="704"/>
      <c r="BE270" s="704"/>
      <c r="BF270" s="704"/>
      <c r="BG270" s="704"/>
      <c r="BH270" s="704"/>
      <c r="BI270" s="704"/>
      <c r="BJ270" s="704"/>
      <c r="BK270" s="704"/>
      <c r="BL270" s="704"/>
      <c r="BM270" s="704"/>
      <c r="BN270" s="704"/>
      <c r="BO270" s="704"/>
      <c r="BP270" s="704"/>
      <c r="BQ270" s="704"/>
      <c r="BR270" s="704"/>
      <c r="BS270" s="704"/>
      <c r="BT270" s="704"/>
      <c r="BU270" s="704"/>
      <c r="BV270" s="704"/>
      <c r="BW270" s="704"/>
      <c r="BX270" s="704"/>
      <c r="BY270" s="704"/>
      <c r="BZ270" s="704"/>
      <c r="CA270" s="704"/>
      <c r="CB270" s="704"/>
      <c r="CC270" s="704"/>
      <c r="CD270" s="704"/>
      <c r="CE270" s="704"/>
      <c r="CF270" s="704"/>
      <c r="CG270" s="704"/>
      <c r="CH270" s="704"/>
      <c r="CI270" s="704"/>
      <c r="CJ270" s="704"/>
      <c r="CK270" s="704"/>
      <c r="CL270" s="704"/>
      <c r="CM270" s="704"/>
      <c r="CN270" s="704"/>
      <c r="CO270" s="704"/>
      <c r="CP270" s="704"/>
      <c r="CQ270" s="704"/>
      <c r="CR270" s="704"/>
      <c r="CS270" s="704"/>
      <c r="CT270" s="704"/>
      <c r="CU270" s="704"/>
      <c r="CV270" s="704"/>
      <c r="CW270" s="704"/>
      <c r="CX270" s="704"/>
      <c r="CY270" s="704"/>
      <c r="CZ270" s="704"/>
      <c r="DA270" s="704"/>
      <c r="DB270" s="704"/>
      <c r="DC270" s="704"/>
      <c r="DD270" s="704"/>
      <c r="DE270" s="704"/>
      <c r="DF270" s="704"/>
      <c r="DG270" s="704"/>
      <c r="DH270" s="704"/>
      <c r="DI270" s="704"/>
      <c r="DJ270" s="704"/>
      <c r="DK270" s="704"/>
      <c r="DL270" s="704"/>
      <c r="DM270" s="704"/>
      <c r="DN270" s="704"/>
      <c r="DO270" s="704"/>
      <c r="DP270" s="704"/>
      <c r="DQ270" s="704"/>
      <c r="DR270" s="704"/>
      <c r="DS270" s="704"/>
      <c r="DT270" s="704"/>
      <c r="DU270" s="704"/>
      <c r="DV270" s="704"/>
      <c r="DW270" s="704"/>
      <c r="DX270" s="704"/>
      <c r="DY270" s="704"/>
      <c r="DZ270" s="704"/>
      <c r="EA270" s="704"/>
      <c r="EB270" s="704"/>
      <c r="EC270" s="704"/>
      <c r="ED270" s="704"/>
      <c r="EE270" s="704"/>
      <c r="EF270" s="704"/>
      <c r="EG270" s="704"/>
      <c r="EH270" s="704"/>
      <c r="EI270" s="704"/>
      <c r="EJ270" s="704"/>
      <c r="EK270" s="704"/>
      <c r="EL270" s="704"/>
      <c r="EM270" s="704"/>
      <c r="EN270" s="704"/>
      <c r="EO270" s="704"/>
      <c r="EP270" s="704"/>
      <c r="EQ270" s="704"/>
      <c r="ER270" s="704"/>
      <c r="ES270" s="704"/>
      <c r="ET270" s="704"/>
      <c r="EU270" s="704"/>
      <c r="EV270" s="704"/>
      <c r="EW270" s="704"/>
      <c r="EX270" s="704"/>
      <c r="EY270" s="704"/>
      <c r="EZ270" s="704"/>
      <c r="FA270" s="704"/>
      <c r="FB270" s="704"/>
      <c r="FC270" s="704"/>
      <c r="FD270" s="704"/>
      <c r="FE270" s="704"/>
      <c r="FF270" s="704"/>
      <c r="FG270" s="704"/>
      <c r="FH270" s="704"/>
      <c r="FI270" s="704"/>
      <c r="FJ270" s="704"/>
      <c r="FK270" s="704"/>
      <c r="FL270" s="704"/>
      <c r="FM270" s="704"/>
      <c r="FN270" s="704"/>
      <c r="FO270" s="704"/>
      <c r="FP270" s="704"/>
      <c r="FQ270" s="704"/>
      <c r="FR270" s="704"/>
      <c r="FS270" s="704"/>
      <c r="FT270" s="704"/>
      <c r="FU270" s="704"/>
      <c r="FV270" s="704"/>
      <c r="FW270" s="704"/>
      <c r="FX270" s="704"/>
      <c r="FY270" s="704"/>
      <c r="FZ270" s="704"/>
      <c r="GA270" s="704"/>
      <c r="GB270" s="704"/>
      <c r="GC270" s="704"/>
      <c r="GD270" s="704"/>
      <c r="GE270" s="704"/>
      <c r="GF270" s="704"/>
      <c r="GG270" s="704"/>
      <c r="GH270" s="704"/>
      <c r="GI270" s="704"/>
      <c r="GJ270" s="704"/>
      <c r="GK270" s="704"/>
      <c r="GL270" s="704"/>
      <c r="GM270" s="704"/>
      <c r="GN270" s="704"/>
      <c r="GO270" s="704"/>
      <c r="GP270" s="746"/>
      <c r="GQ270" s="704"/>
      <c r="GR270" s="704"/>
      <c r="GS270" s="704"/>
      <c r="GT270" s="704"/>
      <c r="GU270" s="704"/>
      <c r="GV270" s="704"/>
      <c r="GW270" s="704"/>
      <c r="GX270" s="704"/>
      <c r="GY270" s="704"/>
      <c r="GZ270" s="704"/>
      <c r="HA270" s="704"/>
      <c r="HB270" s="704"/>
      <c r="HC270" s="704"/>
      <c r="HD270" s="704"/>
      <c r="HE270" s="704"/>
      <c r="HF270" s="704"/>
      <c r="HG270" s="704"/>
      <c r="HH270" s="704"/>
      <c r="HI270" s="704"/>
      <c r="HJ270" s="704"/>
      <c r="HK270" s="704"/>
      <c r="HL270" s="704"/>
      <c r="HM270" s="704"/>
      <c r="HN270" s="704"/>
      <c r="HO270" s="704"/>
      <c r="HP270" s="704"/>
      <c r="HQ270" s="704"/>
      <c r="HR270" s="704"/>
      <c r="HS270" s="704"/>
      <c r="HT270" s="704"/>
      <c r="HU270" s="704"/>
      <c r="HV270" s="704"/>
      <c r="HW270" s="704"/>
      <c r="HX270" s="704"/>
      <c r="HY270" s="704"/>
      <c r="HZ270" s="704"/>
      <c r="IA270" s="706"/>
      <c r="IB270" s="706"/>
      <c r="IC270" s="706"/>
      <c r="ID270" s="706"/>
      <c r="IE270" s="706"/>
      <c r="IF270" s="706"/>
      <c r="IG270" s="706"/>
      <c r="IH270" s="706"/>
      <c r="II270" s="706"/>
      <c r="IJ270" s="706"/>
      <c r="IK270" s="706"/>
      <c r="IL270" s="706"/>
      <c r="IM270" s="706"/>
      <c r="IN270" s="706"/>
      <c r="IO270" s="706"/>
      <c r="IP270" s="706"/>
      <c r="IQ270" s="706"/>
      <c r="IR270" s="706"/>
      <c r="IS270" s="706"/>
      <c r="IT270" s="706"/>
      <c r="IU270" s="706"/>
      <c r="IV270" s="706"/>
      <c r="IW270" s="706"/>
      <c r="JA270" s="706"/>
      <c r="JB270" s="706"/>
      <c r="JC270" s="706"/>
      <c r="JD270" s="706"/>
      <c r="JE270" s="706"/>
      <c r="JF270" s="706"/>
      <c r="JG270" s="706"/>
      <c r="JH270" s="706"/>
    </row>
    <row r="271" spans="1:274" s="878" customFormat="1" ht="23.1" customHeight="1" x14ac:dyDescent="0.25">
      <c r="A271" s="691">
        <v>175</v>
      </c>
      <c r="B271" s="693" t="s">
        <v>1308</v>
      </c>
      <c r="C271" s="696">
        <v>266</v>
      </c>
      <c r="D271" s="697">
        <v>544</v>
      </c>
      <c r="E271" s="707">
        <v>1</v>
      </c>
      <c r="F271" s="699" t="s">
        <v>1125</v>
      </c>
      <c r="G271" s="699" t="s">
        <v>1548</v>
      </c>
      <c r="H271" s="767" t="s">
        <v>1112</v>
      </c>
      <c r="I271" s="752" t="s">
        <v>1113</v>
      </c>
      <c r="J271" s="764" t="s">
        <v>1309</v>
      </c>
      <c r="K271" s="753" t="s">
        <v>1151</v>
      </c>
      <c r="L271" s="753" t="s">
        <v>1124</v>
      </c>
      <c r="M271" s="753" t="s">
        <v>1310</v>
      </c>
      <c r="N271" s="777" t="s">
        <v>1311</v>
      </c>
      <c r="O271" s="753" t="s">
        <v>1311</v>
      </c>
      <c r="P271" s="753" t="s">
        <v>1541</v>
      </c>
      <c r="Q271" s="753" t="s">
        <v>1120</v>
      </c>
      <c r="R271" s="753" t="s">
        <v>1120</v>
      </c>
      <c r="S271" s="755">
        <v>5</v>
      </c>
      <c r="T271" s="778">
        <v>5.0999999999999996</v>
      </c>
      <c r="U271" s="772">
        <v>41091</v>
      </c>
      <c r="V271" s="771">
        <v>41426</v>
      </c>
      <c r="W271" s="874">
        <v>7</v>
      </c>
      <c r="X271" s="875"/>
      <c r="Y271" s="876">
        <v>0</v>
      </c>
      <c r="Z271" s="875">
        <f t="shared" si="15"/>
        <v>0</v>
      </c>
      <c r="AA271" s="691"/>
      <c r="AB271" s="691"/>
      <c r="AC271" s="691"/>
      <c r="AD271" s="691"/>
      <c r="AE271" s="691"/>
      <c r="AF271" s="691"/>
      <c r="AG271" s="691"/>
      <c r="AH271" s="691"/>
      <c r="AI271" s="691"/>
      <c r="AJ271" s="691"/>
      <c r="AK271" s="691"/>
      <c r="AL271" s="691"/>
      <c r="AM271" s="868">
        <f t="shared" si="16"/>
        <v>0</v>
      </c>
      <c r="AN271" s="868">
        <f t="shared" si="17"/>
        <v>0</v>
      </c>
      <c r="AO271" s="691"/>
      <c r="AP271" s="868"/>
      <c r="AQ271" s="706"/>
      <c r="AR271" s="704"/>
      <c r="AS271" s="704"/>
      <c r="AT271" s="704"/>
      <c r="AU271" s="704"/>
      <c r="AV271" s="704"/>
      <c r="AW271" s="704"/>
      <c r="AX271" s="704"/>
      <c r="AY271" s="704"/>
      <c r="AZ271" s="704"/>
      <c r="BA271" s="704"/>
      <c r="BB271" s="704"/>
      <c r="BC271" s="704"/>
      <c r="BD271" s="704"/>
      <c r="BE271" s="704"/>
      <c r="BF271" s="704"/>
      <c r="BG271" s="704"/>
      <c r="BH271" s="704"/>
      <c r="BI271" s="704"/>
      <c r="BJ271" s="704"/>
      <c r="BK271" s="704"/>
      <c r="BL271" s="704"/>
      <c r="BM271" s="704"/>
      <c r="BN271" s="704"/>
      <c r="BO271" s="704"/>
      <c r="BP271" s="704"/>
      <c r="BQ271" s="704"/>
      <c r="BR271" s="704"/>
      <c r="BS271" s="704"/>
      <c r="BT271" s="704"/>
      <c r="BU271" s="704"/>
      <c r="BV271" s="704"/>
      <c r="BW271" s="704"/>
      <c r="BX271" s="704"/>
      <c r="BY271" s="704"/>
      <c r="BZ271" s="704"/>
      <c r="CA271" s="704"/>
      <c r="CB271" s="704"/>
      <c r="CC271" s="704"/>
      <c r="CD271" s="704"/>
      <c r="CE271" s="704"/>
      <c r="CF271" s="704"/>
      <c r="CG271" s="704"/>
      <c r="CH271" s="704"/>
      <c r="CI271" s="704"/>
      <c r="CJ271" s="704"/>
      <c r="CK271" s="704"/>
      <c r="CL271" s="704"/>
      <c r="CM271" s="704"/>
      <c r="CN271" s="704"/>
      <c r="CO271" s="704"/>
      <c r="CP271" s="704"/>
      <c r="CQ271" s="704"/>
      <c r="CR271" s="704"/>
      <c r="CS271" s="704"/>
      <c r="CT271" s="704"/>
      <c r="CU271" s="704"/>
      <c r="CV271" s="704"/>
      <c r="CW271" s="704"/>
      <c r="CX271" s="704"/>
      <c r="CY271" s="704"/>
      <c r="CZ271" s="704"/>
      <c r="DA271" s="704"/>
      <c r="DB271" s="704"/>
      <c r="DC271" s="704"/>
      <c r="DD271" s="704"/>
      <c r="DE271" s="704"/>
      <c r="DF271" s="704"/>
      <c r="DG271" s="704"/>
      <c r="DH271" s="704"/>
      <c r="DI271" s="704"/>
      <c r="DJ271" s="704"/>
      <c r="DK271" s="704"/>
      <c r="DL271" s="704"/>
      <c r="DM271" s="704"/>
      <c r="DN271" s="704"/>
      <c r="DO271" s="704"/>
      <c r="DP271" s="704"/>
      <c r="DQ271" s="704"/>
      <c r="DR271" s="704"/>
      <c r="DS271" s="704"/>
      <c r="DT271" s="704"/>
      <c r="DU271" s="704"/>
      <c r="DV271" s="704"/>
      <c r="DW271" s="704"/>
      <c r="DX271" s="704"/>
      <c r="DY271" s="704"/>
      <c r="DZ271" s="704"/>
      <c r="EA271" s="704"/>
      <c r="EB271" s="704"/>
      <c r="EC271" s="704"/>
      <c r="ED271" s="704"/>
      <c r="EE271" s="704"/>
      <c r="EF271" s="704"/>
      <c r="EG271" s="704"/>
      <c r="EH271" s="704"/>
      <c r="EI271" s="704"/>
      <c r="EJ271" s="704"/>
      <c r="EK271" s="704"/>
      <c r="EL271" s="704"/>
      <c r="EM271" s="704"/>
      <c r="EN271" s="704"/>
      <c r="EO271" s="704"/>
      <c r="EP271" s="704"/>
      <c r="EQ271" s="704"/>
      <c r="ER271" s="704"/>
      <c r="ES271" s="704"/>
      <c r="ET271" s="704"/>
      <c r="EU271" s="704"/>
      <c r="EV271" s="706"/>
      <c r="EW271" s="706"/>
      <c r="EX271" s="706"/>
      <c r="EY271" s="706"/>
      <c r="EZ271" s="706"/>
      <c r="FA271" s="706"/>
      <c r="FB271" s="706"/>
      <c r="FC271" s="706"/>
      <c r="FD271" s="706"/>
      <c r="FE271" s="706"/>
      <c r="FF271" s="706"/>
      <c r="FG271" s="706"/>
      <c r="FH271" s="706"/>
      <c r="FI271" s="704"/>
      <c r="FJ271" s="704"/>
      <c r="FK271" s="706"/>
      <c r="FL271" s="706"/>
      <c r="FM271" s="706"/>
      <c r="FN271" s="706"/>
      <c r="FO271" s="706"/>
      <c r="FP271" s="706"/>
      <c r="FQ271" s="706"/>
      <c r="FR271" s="706"/>
      <c r="FS271" s="706"/>
      <c r="FT271" s="706"/>
      <c r="FU271" s="706"/>
      <c r="FV271" s="706"/>
      <c r="FW271" s="706"/>
      <c r="FX271" s="706"/>
      <c r="FY271" s="706"/>
      <c r="FZ271" s="706"/>
      <c r="GA271" s="706"/>
      <c r="GB271" s="706"/>
      <c r="GC271" s="706"/>
      <c r="GD271" s="706"/>
      <c r="GE271" s="706"/>
      <c r="GF271" s="706"/>
      <c r="GG271" s="706"/>
      <c r="GH271" s="706"/>
      <c r="GI271" s="706"/>
      <c r="GJ271" s="706"/>
      <c r="GK271" s="706"/>
      <c r="GL271" s="706"/>
      <c r="GM271" s="706"/>
      <c r="GN271" s="704"/>
      <c r="GO271" s="704"/>
      <c r="JA271" s="706"/>
      <c r="JB271" s="706"/>
      <c r="JC271" s="706"/>
      <c r="JD271" s="706"/>
      <c r="JE271" s="706"/>
      <c r="JF271" s="706"/>
      <c r="JG271" s="706"/>
      <c r="JH271" s="706"/>
    </row>
    <row r="272" spans="1:274" s="878" customFormat="1" ht="23.1" customHeight="1" x14ac:dyDescent="0.25">
      <c r="A272" s="691">
        <v>176</v>
      </c>
      <c r="B272" s="693" t="s">
        <v>1352</v>
      </c>
      <c r="C272" s="696">
        <v>267</v>
      </c>
      <c r="D272" s="697">
        <v>636</v>
      </c>
      <c r="E272" s="707">
        <v>1</v>
      </c>
      <c r="F272" s="699" t="s">
        <v>1123</v>
      </c>
      <c r="G272" s="699" t="s">
        <v>1589</v>
      </c>
      <c r="H272" s="767" t="s">
        <v>1112</v>
      </c>
      <c r="I272" s="752" t="s">
        <v>1113</v>
      </c>
      <c r="J272" s="761" t="s">
        <v>1135</v>
      </c>
      <c r="K272" s="753" t="s">
        <v>1115</v>
      </c>
      <c r="L272" s="753" t="s">
        <v>1124</v>
      </c>
      <c r="M272" s="753" t="s">
        <v>1199</v>
      </c>
      <c r="N272" s="764" t="s">
        <v>1128</v>
      </c>
      <c r="O272" s="753" t="s">
        <v>1128</v>
      </c>
      <c r="P272" s="753" t="s">
        <v>1202</v>
      </c>
      <c r="Q272" s="753" t="s">
        <v>1120</v>
      </c>
      <c r="R272" s="753" t="s">
        <v>1120</v>
      </c>
      <c r="S272" s="755">
        <v>2</v>
      </c>
      <c r="T272" s="769">
        <v>2.1</v>
      </c>
      <c r="U272" s="772"/>
      <c r="V272" s="771"/>
      <c r="W272" s="874">
        <v>5</v>
      </c>
      <c r="X272" s="875"/>
      <c r="Y272" s="876">
        <v>6500</v>
      </c>
      <c r="Z272" s="875">
        <f t="shared" si="15"/>
        <v>6500</v>
      </c>
      <c r="AA272" s="691"/>
      <c r="AB272" s="691">
        <v>6500</v>
      </c>
      <c r="AC272" s="691"/>
      <c r="AD272" s="691"/>
      <c r="AE272" s="691"/>
      <c r="AF272" s="691"/>
      <c r="AG272" s="691"/>
      <c r="AH272" s="691"/>
      <c r="AI272" s="691"/>
      <c r="AJ272" s="691"/>
      <c r="AK272" s="691"/>
      <c r="AL272" s="691"/>
      <c r="AM272" s="868">
        <f t="shared" si="16"/>
        <v>6500</v>
      </c>
      <c r="AN272" s="868">
        <f t="shared" si="17"/>
        <v>0</v>
      </c>
      <c r="AO272" s="691"/>
      <c r="AP272" s="868"/>
      <c r="AQ272" s="706"/>
      <c r="AR272" s="704"/>
      <c r="AS272" s="704"/>
      <c r="AT272" s="704"/>
      <c r="AU272" s="704"/>
      <c r="AV272" s="704"/>
      <c r="AW272" s="704"/>
      <c r="AX272" s="704"/>
      <c r="AY272" s="704"/>
      <c r="AZ272" s="704"/>
      <c r="BA272" s="704"/>
      <c r="BB272" s="704"/>
      <c r="BC272" s="704"/>
      <c r="BD272" s="704"/>
      <c r="BE272" s="704"/>
      <c r="BF272" s="704"/>
      <c r="BG272" s="704"/>
      <c r="BH272" s="704"/>
      <c r="BI272" s="704"/>
      <c r="BJ272" s="704"/>
      <c r="BK272" s="704"/>
      <c r="BL272" s="704"/>
      <c r="BM272" s="704"/>
      <c r="BN272" s="704"/>
      <c r="BO272" s="704"/>
      <c r="BP272" s="704"/>
      <c r="BQ272" s="704"/>
      <c r="BR272" s="704"/>
      <c r="BS272" s="704"/>
      <c r="BT272" s="704"/>
      <c r="BU272" s="704"/>
      <c r="BV272" s="704"/>
      <c r="BW272" s="704"/>
      <c r="BX272" s="704"/>
      <c r="BY272" s="704"/>
      <c r="BZ272" s="704"/>
      <c r="CA272" s="704"/>
      <c r="CB272" s="704"/>
      <c r="CC272" s="704"/>
      <c r="CD272" s="704"/>
      <c r="CE272" s="704"/>
      <c r="CF272" s="704"/>
      <c r="CG272" s="704"/>
      <c r="CH272" s="704"/>
      <c r="CI272" s="704"/>
      <c r="CJ272" s="704"/>
      <c r="CK272" s="704"/>
      <c r="CL272" s="704"/>
      <c r="CM272" s="704"/>
      <c r="CN272" s="704"/>
      <c r="CO272" s="704"/>
      <c r="CP272" s="704"/>
      <c r="CQ272" s="704"/>
      <c r="CR272" s="704"/>
      <c r="CS272" s="704"/>
      <c r="CT272" s="704"/>
      <c r="CU272" s="704"/>
      <c r="CV272" s="704"/>
      <c r="CW272" s="704"/>
      <c r="CX272" s="704"/>
      <c r="CY272" s="704"/>
      <c r="CZ272" s="704"/>
      <c r="DA272" s="704"/>
      <c r="DB272" s="704"/>
      <c r="DC272" s="704"/>
      <c r="DD272" s="704"/>
      <c r="DE272" s="704"/>
      <c r="DF272" s="704"/>
      <c r="DG272" s="704"/>
      <c r="DH272" s="704"/>
      <c r="DI272" s="704"/>
      <c r="DJ272" s="704"/>
      <c r="DK272" s="704"/>
      <c r="DL272" s="704"/>
      <c r="DM272" s="704"/>
      <c r="DN272" s="704"/>
      <c r="DO272" s="704"/>
      <c r="DP272" s="704"/>
      <c r="DQ272" s="704"/>
      <c r="DR272" s="704"/>
      <c r="DS272" s="704"/>
      <c r="DT272" s="704"/>
      <c r="DU272" s="704"/>
      <c r="DV272" s="704"/>
      <c r="DW272" s="704"/>
      <c r="DX272" s="704"/>
      <c r="DY272" s="704"/>
      <c r="DZ272" s="704"/>
      <c r="EA272" s="704"/>
      <c r="EB272" s="704"/>
      <c r="EC272" s="704"/>
      <c r="ED272" s="704"/>
      <c r="EE272" s="704"/>
      <c r="EF272" s="704"/>
      <c r="EG272" s="704"/>
      <c r="EH272" s="704"/>
      <c r="EI272" s="704"/>
      <c r="EJ272" s="704"/>
      <c r="EK272" s="704"/>
      <c r="EL272" s="704"/>
      <c r="EM272" s="704"/>
      <c r="EN272" s="704"/>
      <c r="EO272" s="704"/>
      <c r="EP272" s="704"/>
      <c r="EQ272" s="704"/>
      <c r="ER272" s="704"/>
      <c r="ES272" s="704"/>
      <c r="ET272" s="704"/>
      <c r="EU272" s="704"/>
      <c r="EV272" s="706"/>
      <c r="EW272" s="706"/>
      <c r="EX272" s="706"/>
      <c r="EY272" s="706"/>
      <c r="EZ272" s="706"/>
      <c r="FA272" s="706"/>
      <c r="FB272" s="706"/>
      <c r="FC272" s="706"/>
      <c r="FD272" s="706"/>
      <c r="FE272" s="706"/>
      <c r="FF272" s="706"/>
      <c r="FG272" s="706"/>
      <c r="FH272" s="704"/>
      <c r="FI272" s="704"/>
      <c r="FJ272" s="704"/>
      <c r="FK272" s="704"/>
      <c r="FL272" s="704"/>
      <c r="FM272" s="704"/>
      <c r="FN272" s="704"/>
      <c r="FO272" s="704"/>
      <c r="FP272" s="704"/>
      <c r="FQ272" s="704"/>
      <c r="FR272" s="704"/>
      <c r="FS272" s="704"/>
      <c r="FT272" s="704"/>
      <c r="FU272" s="704"/>
      <c r="FV272" s="704"/>
      <c r="FW272" s="704"/>
      <c r="FX272" s="704"/>
      <c r="FY272" s="704"/>
      <c r="FZ272" s="704"/>
      <c r="GA272" s="704"/>
      <c r="GB272" s="704"/>
      <c r="GC272" s="704"/>
      <c r="GD272" s="704"/>
      <c r="GE272" s="704"/>
      <c r="GF272" s="704"/>
      <c r="GG272" s="704"/>
      <c r="GH272" s="704"/>
      <c r="GI272" s="704"/>
      <c r="GJ272" s="704"/>
      <c r="GK272" s="704"/>
      <c r="GL272" s="704"/>
      <c r="GM272" s="704"/>
      <c r="GN272" s="704"/>
      <c r="GO272" s="704"/>
      <c r="GP272" s="706"/>
      <c r="GQ272" s="706"/>
      <c r="GR272" s="706"/>
      <c r="GS272" s="706"/>
      <c r="GT272" s="706"/>
      <c r="GU272" s="706"/>
      <c r="GV272" s="706"/>
      <c r="GW272" s="706"/>
      <c r="GX272" s="706"/>
      <c r="GY272" s="706"/>
      <c r="GZ272" s="706"/>
      <c r="HA272" s="706"/>
      <c r="HB272" s="706"/>
      <c r="HC272" s="706"/>
      <c r="HD272" s="706"/>
      <c r="HE272" s="706"/>
      <c r="HF272" s="706"/>
      <c r="HG272" s="706"/>
      <c r="HH272" s="706"/>
      <c r="HI272" s="706"/>
      <c r="HJ272" s="706"/>
      <c r="HK272" s="706"/>
      <c r="HL272" s="706"/>
      <c r="HM272" s="706"/>
      <c r="HN272" s="706"/>
      <c r="JA272" s="706"/>
      <c r="JB272" s="706"/>
      <c r="JC272" s="706"/>
      <c r="JD272" s="706"/>
      <c r="JE272" s="706"/>
      <c r="JF272" s="706"/>
      <c r="JG272" s="706"/>
      <c r="JH272" s="706"/>
    </row>
    <row r="273" spans="1:274" s="878" customFormat="1" ht="23.1" customHeight="1" x14ac:dyDescent="0.25">
      <c r="A273" s="691">
        <v>177</v>
      </c>
      <c r="B273" s="693" t="s">
        <v>1352</v>
      </c>
      <c r="C273" s="708">
        <v>270</v>
      </c>
      <c r="D273" s="697">
        <v>536</v>
      </c>
      <c r="E273" s="707">
        <v>1</v>
      </c>
      <c r="F273" s="699" t="s">
        <v>1387</v>
      </c>
      <c r="G273" s="699" t="s">
        <v>1420</v>
      </c>
      <c r="H273" s="751" t="s">
        <v>1112</v>
      </c>
      <c r="I273" s="767" t="s">
        <v>1113</v>
      </c>
      <c r="J273" s="753" t="s">
        <v>1135</v>
      </c>
      <c r="K273" s="761" t="s">
        <v>1115</v>
      </c>
      <c r="L273" s="753" t="s">
        <v>1124</v>
      </c>
      <c r="M273" s="753" t="s">
        <v>1199</v>
      </c>
      <c r="N273" s="753" t="s">
        <v>1128</v>
      </c>
      <c r="O273" s="753" t="s">
        <v>1128</v>
      </c>
      <c r="P273" s="753" t="s">
        <v>1200</v>
      </c>
      <c r="Q273" s="753" t="s">
        <v>1120</v>
      </c>
      <c r="R273" s="753" t="s">
        <v>1120</v>
      </c>
      <c r="S273" s="755">
        <v>2</v>
      </c>
      <c r="T273" s="769">
        <v>2.1</v>
      </c>
      <c r="U273" s="771">
        <v>41456</v>
      </c>
      <c r="V273" s="772">
        <v>41791</v>
      </c>
      <c r="W273" s="874">
        <v>5</v>
      </c>
      <c r="X273" s="875">
        <v>27000</v>
      </c>
      <c r="Y273" s="875"/>
      <c r="Z273" s="875">
        <f t="shared" si="15"/>
        <v>27000</v>
      </c>
      <c r="AA273" s="702"/>
      <c r="AB273" s="702"/>
      <c r="AC273" s="702"/>
      <c r="AD273" s="702"/>
      <c r="AE273" s="702"/>
      <c r="AF273" s="702">
        <v>27000</v>
      </c>
      <c r="AG273" s="702"/>
      <c r="AH273" s="702"/>
      <c r="AI273" s="717"/>
      <c r="AJ273" s="717"/>
      <c r="AK273" s="717"/>
      <c r="AL273" s="717"/>
      <c r="AM273" s="868">
        <f t="shared" si="16"/>
        <v>27000</v>
      </c>
      <c r="AN273" s="868">
        <f t="shared" si="17"/>
        <v>0</v>
      </c>
      <c r="AO273" s="760"/>
      <c r="AP273" s="868"/>
      <c r="AQ273" s="706"/>
      <c r="AR273" s="706"/>
      <c r="AS273" s="706"/>
      <c r="AT273" s="706"/>
      <c r="AU273" s="706"/>
      <c r="AV273" s="706"/>
      <c r="AW273" s="706"/>
      <c r="AX273" s="706"/>
      <c r="AY273" s="706"/>
      <c r="AZ273" s="706"/>
      <c r="BA273" s="706"/>
      <c r="BB273" s="706"/>
      <c r="BC273" s="706"/>
      <c r="BD273" s="706"/>
      <c r="BE273" s="706"/>
      <c r="BF273" s="706"/>
      <c r="BG273" s="706"/>
      <c r="BH273" s="706"/>
      <c r="BI273" s="706"/>
      <c r="BJ273" s="706"/>
      <c r="BK273" s="706"/>
      <c r="BL273" s="706"/>
      <c r="BM273" s="706"/>
      <c r="BN273" s="706"/>
      <c r="BO273" s="706"/>
      <c r="BP273" s="706"/>
      <c r="BQ273" s="706"/>
      <c r="BR273" s="706"/>
      <c r="BS273" s="706"/>
      <c r="BT273" s="706"/>
      <c r="BU273" s="706"/>
      <c r="BV273" s="706"/>
      <c r="BW273" s="706"/>
      <c r="BX273" s="706"/>
      <c r="BY273" s="706"/>
      <c r="BZ273" s="706"/>
      <c r="CA273" s="706"/>
      <c r="CB273" s="706"/>
      <c r="CC273" s="706"/>
      <c r="CD273" s="706"/>
      <c r="CE273" s="706"/>
      <c r="CF273" s="706"/>
      <c r="CG273" s="706"/>
      <c r="CH273" s="706"/>
      <c r="CI273" s="706"/>
      <c r="CJ273" s="706"/>
      <c r="CK273" s="706"/>
      <c r="CL273" s="706"/>
      <c r="CM273" s="706"/>
      <c r="CN273" s="706"/>
      <c r="CO273" s="706"/>
      <c r="CP273" s="706"/>
      <c r="CQ273" s="706"/>
      <c r="CR273" s="706"/>
      <c r="CS273" s="706"/>
      <c r="CT273" s="706"/>
      <c r="CU273" s="706"/>
      <c r="CV273" s="706"/>
      <c r="CW273" s="706"/>
      <c r="CX273" s="706"/>
      <c r="CY273" s="706"/>
      <c r="CZ273" s="706"/>
      <c r="DA273" s="706"/>
      <c r="DB273" s="706"/>
      <c r="DC273" s="706"/>
      <c r="DD273" s="706"/>
      <c r="DE273" s="706"/>
      <c r="DF273" s="706"/>
      <c r="DG273" s="706"/>
      <c r="DH273" s="706"/>
      <c r="DI273" s="706"/>
      <c r="DJ273" s="706"/>
      <c r="DK273" s="706"/>
      <c r="DL273" s="706"/>
      <c r="DM273" s="706"/>
      <c r="DN273" s="706"/>
      <c r="DO273" s="706"/>
      <c r="DP273" s="706"/>
      <c r="DQ273" s="706"/>
      <c r="DR273" s="706"/>
      <c r="DS273" s="706"/>
      <c r="DT273" s="706"/>
      <c r="DU273" s="706"/>
      <c r="DV273" s="706"/>
      <c r="DW273" s="706"/>
      <c r="DX273" s="706"/>
      <c r="DY273" s="706"/>
      <c r="DZ273" s="706"/>
      <c r="EA273" s="706"/>
      <c r="EB273" s="706"/>
      <c r="EC273" s="706"/>
      <c r="ED273" s="706"/>
      <c r="EE273" s="706"/>
      <c r="EF273" s="706"/>
      <c r="EG273" s="706"/>
      <c r="EH273" s="706"/>
      <c r="EI273" s="706"/>
      <c r="EJ273" s="706"/>
      <c r="EK273" s="706"/>
      <c r="EL273" s="706"/>
      <c r="EM273" s="706"/>
      <c r="EN273" s="706"/>
      <c r="EO273" s="706"/>
      <c r="EP273" s="706"/>
      <c r="EQ273" s="706"/>
      <c r="ER273" s="706"/>
      <c r="ES273" s="706"/>
      <c r="ET273" s="706"/>
      <c r="EU273" s="706"/>
      <c r="EV273" s="706"/>
      <c r="EW273" s="706"/>
      <c r="EX273" s="706"/>
      <c r="EY273" s="706"/>
      <c r="EZ273" s="706"/>
      <c r="FA273" s="706"/>
      <c r="FB273" s="706"/>
      <c r="FC273" s="706"/>
      <c r="FD273" s="706"/>
      <c r="FE273" s="706"/>
      <c r="FF273" s="706"/>
      <c r="FG273" s="706"/>
      <c r="FH273" s="706"/>
      <c r="FI273" s="704"/>
      <c r="FJ273" s="704"/>
      <c r="FK273" s="706"/>
      <c r="FL273" s="706"/>
      <c r="FM273" s="706"/>
      <c r="FN273" s="706"/>
      <c r="FO273" s="706"/>
      <c r="FP273" s="706"/>
      <c r="FQ273" s="706"/>
      <c r="FR273" s="706"/>
      <c r="FS273" s="706"/>
      <c r="FT273" s="706"/>
      <c r="FU273" s="706"/>
      <c r="FV273" s="706"/>
      <c r="FW273" s="706"/>
      <c r="FX273" s="706"/>
      <c r="FY273" s="706"/>
      <c r="FZ273" s="706"/>
      <c r="GA273" s="706"/>
      <c r="GB273" s="706"/>
      <c r="GC273" s="706"/>
      <c r="GD273" s="706"/>
      <c r="GE273" s="706"/>
      <c r="GF273" s="706"/>
      <c r="GG273" s="706"/>
      <c r="GH273" s="706"/>
      <c r="GI273" s="706"/>
      <c r="GJ273" s="706"/>
      <c r="GK273" s="706"/>
      <c r="GL273" s="706"/>
      <c r="GM273" s="706"/>
      <c r="GN273" s="706"/>
      <c r="GO273" s="704"/>
      <c r="GP273" s="746"/>
      <c r="GQ273" s="704"/>
      <c r="GR273" s="704"/>
      <c r="GS273" s="704"/>
      <c r="GT273" s="704"/>
      <c r="GU273" s="704"/>
      <c r="GV273" s="704"/>
      <c r="GW273" s="704"/>
      <c r="GX273" s="704"/>
      <c r="GY273" s="704"/>
      <c r="GZ273" s="704"/>
      <c r="HA273" s="704"/>
      <c r="HB273" s="704"/>
      <c r="HC273" s="704"/>
      <c r="HD273" s="704"/>
      <c r="HE273" s="704"/>
      <c r="HF273" s="704"/>
      <c r="HG273" s="704"/>
      <c r="HH273" s="704"/>
      <c r="HI273" s="704"/>
      <c r="HJ273" s="704"/>
      <c r="HK273" s="704"/>
      <c r="HL273" s="704"/>
      <c r="HM273" s="704"/>
      <c r="HN273" s="704"/>
      <c r="HO273" s="704"/>
      <c r="HP273" s="704"/>
      <c r="HQ273" s="704"/>
      <c r="HR273" s="704"/>
      <c r="HS273" s="704"/>
      <c r="HT273" s="704"/>
      <c r="HU273" s="704"/>
      <c r="HV273" s="704"/>
      <c r="HW273" s="704"/>
      <c r="HX273" s="704"/>
      <c r="HY273" s="704"/>
      <c r="HZ273" s="704"/>
      <c r="IA273" s="706"/>
      <c r="IB273" s="706"/>
      <c r="IC273" s="706"/>
      <c r="ID273" s="706"/>
      <c r="IE273" s="706"/>
      <c r="IF273" s="706"/>
      <c r="IG273" s="706"/>
      <c r="IH273" s="706"/>
      <c r="II273" s="706"/>
      <c r="IJ273" s="706"/>
      <c r="IK273" s="706"/>
      <c r="IL273" s="706"/>
      <c r="IM273" s="706"/>
      <c r="IN273" s="706"/>
      <c r="IO273" s="706"/>
      <c r="IP273" s="706"/>
      <c r="IQ273" s="706"/>
      <c r="IR273" s="706"/>
      <c r="IS273" s="706"/>
      <c r="IT273" s="706"/>
      <c r="IU273" s="706"/>
      <c r="IV273" s="704"/>
      <c r="IW273" s="704"/>
    </row>
    <row r="274" spans="1:274" s="878" customFormat="1" ht="33.75" x14ac:dyDescent="0.25">
      <c r="A274" s="691">
        <v>178</v>
      </c>
      <c r="B274" s="693" t="s">
        <v>1360</v>
      </c>
      <c r="C274" s="708">
        <v>270</v>
      </c>
      <c r="D274" s="697">
        <v>536</v>
      </c>
      <c r="E274" s="707">
        <v>2</v>
      </c>
      <c r="F274" s="699" t="s">
        <v>1387</v>
      </c>
      <c r="G274" s="699" t="s">
        <v>1389</v>
      </c>
      <c r="H274" s="751" t="s">
        <v>1112</v>
      </c>
      <c r="I274" s="752" t="s">
        <v>1113</v>
      </c>
      <c r="J274" s="761" t="s">
        <v>1135</v>
      </c>
      <c r="K274" s="753" t="s">
        <v>1115</v>
      </c>
      <c r="L274" s="753" t="s">
        <v>1124</v>
      </c>
      <c r="M274" s="753" t="s">
        <v>1199</v>
      </c>
      <c r="N274" s="753" t="s">
        <v>1136</v>
      </c>
      <c r="O274" s="753" t="s">
        <v>1128</v>
      </c>
      <c r="P274" s="777" t="s">
        <v>1200</v>
      </c>
      <c r="Q274" s="753" t="s">
        <v>1120</v>
      </c>
      <c r="R274" s="753" t="s">
        <v>1120</v>
      </c>
      <c r="S274" s="755">
        <v>2</v>
      </c>
      <c r="T274" s="763">
        <v>2.2999999999999998</v>
      </c>
      <c r="U274" s="757">
        <v>41456</v>
      </c>
      <c r="V274" s="758">
        <v>41791</v>
      </c>
      <c r="W274" s="874">
        <v>5</v>
      </c>
      <c r="X274" s="875">
        <v>142000</v>
      </c>
      <c r="Y274" s="875"/>
      <c r="Z274" s="875">
        <f t="shared" si="15"/>
        <v>142000</v>
      </c>
      <c r="AA274" s="702"/>
      <c r="AB274" s="702"/>
      <c r="AC274" s="702"/>
      <c r="AD274" s="702"/>
      <c r="AE274" s="702">
        <v>42000</v>
      </c>
      <c r="AF274" s="702">
        <v>50000</v>
      </c>
      <c r="AG274" s="702">
        <v>50000</v>
      </c>
      <c r="AH274" s="702"/>
      <c r="AI274" s="691"/>
      <c r="AJ274" s="691"/>
      <c r="AK274" s="691"/>
      <c r="AL274" s="691"/>
      <c r="AM274" s="868">
        <f t="shared" si="16"/>
        <v>142000</v>
      </c>
      <c r="AN274" s="868">
        <f t="shared" si="17"/>
        <v>0</v>
      </c>
      <c r="AO274" s="760"/>
      <c r="AP274" s="868"/>
      <c r="AQ274" s="706"/>
      <c r="AR274" s="704"/>
      <c r="AS274" s="704"/>
      <c r="AT274" s="704"/>
      <c r="AU274" s="704"/>
      <c r="AV274" s="704"/>
      <c r="AW274" s="704"/>
      <c r="AX274" s="704"/>
      <c r="AY274" s="704"/>
      <c r="AZ274" s="704"/>
      <c r="BA274" s="704"/>
      <c r="BB274" s="704"/>
      <c r="BC274" s="704"/>
      <c r="BD274" s="704"/>
      <c r="BE274" s="704"/>
      <c r="BF274" s="704"/>
      <c r="BG274" s="704"/>
      <c r="BH274" s="704"/>
      <c r="BI274" s="704"/>
      <c r="BJ274" s="704"/>
      <c r="BK274" s="704"/>
      <c r="BL274" s="704"/>
      <c r="BM274" s="704"/>
      <c r="BN274" s="704"/>
      <c r="BO274" s="704"/>
      <c r="BP274" s="704"/>
      <c r="BQ274" s="704"/>
      <c r="BR274" s="704"/>
      <c r="BS274" s="704"/>
      <c r="BT274" s="704"/>
      <c r="BU274" s="704"/>
      <c r="BV274" s="704"/>
      <c r="BW274" s="704"/>
      <c r="BX274" s="704"/>
      <c r="BY274" s="704"/>
      <c r="BZ274" s="704"/>
      <c r="CA274" s="704"/>
      <c r="CB274" s="704"/>
      <c r="CC274" s="704"/>
      <c r="CD274" s="704"/>
      <c r="CE274" s="704"/>
      <c r="CF274" s="704"/>
      <c r="CG274" s="704"/>
      <c r="CH274" s="704"/>
      <c r="CI274" s="704"/>
      <c r="CJ274" s="704"/>
      <c r="CK274" s="704"/>
      <c r="CL274" s="704"/>
      <c r="CM274" s="704"/>
      <c r="CN274" s="704"/>
      <c r="CO274" s="704"/>
      <c r="CP274" s="704"/>
      <c r="CQ274" s="704"/>
      <c r="CR274" s="704"/>
      <c r="CS274" s="704"/>
      <c r="CT274" s="704"/>
      <c r="CU274" s="704"/>
      <c r="CV274" s="704"/>
      <c r="CW274" s="704"/>
      <c r="CX274" s="704"/>
      <c r="CY274" s="704"/>
      <c r="CZ274" s="704"/>
      <c r="DA274" s="704"/>
      <c r="DB274" s="704"/>
      <c r="DC274" s="704"/>
      <c r="DD274" s="704"/>
      <c r="DE274" s="704"/>
      <c r="DF274" s="704"/>
      <c r="DG274" s="704"/>
      <c r="DH274" s="704"/>
      <c r="DI274" s="704"/>
      <c r="DJ274" s="704"/>
      <c r="DK274" s="704"/>
      <c r="DL274" s="704"/>
      <c r="DM274" s="704"/>
      <c r="DN274" s="704"/>
      <c r="DO274" s="704"/>
      <c r="DP274" s="704"/>
      <c r="DQ274" s="704"/>
      <c r="DR274" s="704"/>
      <c r="DS274" s="704"/>
      <c r="DT274" s="704"/>
      <c r="DU274" s="704"/>
      <c r="DV274" s="704"/>
      <c r="DW274" s="704"/>
      <c r="DX274" s="704"/>
      <c r="DY274" s="704"/>
      <c r="DZ274" s="704"/>
      <c r="EA274" s="704"/>
      <c r="EB274" s="704"/>
      <c r="EC274" s="704"/>
      <c r="ED274" s="704"/>
      <c r="EE274" s="704"/>
      <c r="EF274" s="704"/>
      <c r="EG274" s="704"/>
      <c r="EH274" s="704"/>
      <c r="EI274" s="704"/>
      <c r="EJ274" s="704"/>
      <c r="EK274" s="704"/>
      <c r="EL274" s="704"/>
      <c r="EM274" s="704"/>
      <c r="EN274" s="704"/>
      <c r="EO274" s="704"/>
      <c r="EP274" s="704"/>
      <c r="EQ274" s="704"/>
      <c r="ER274" s="704"/>
      <c r="ES274" s="704"/>
      <c r="ET274" s="704"/>
      <c r="EU274" s="704"/>
      <c r="EV274" s="706"/>
      <c r="EW274" s="706"/>
      <c r="EX274" s="706"/>
      <c r="EY274" s="706"/>
      <c r="EZ274" s="706"/>
      <c r="FA274" s="706"/>
      <c r="FB274" s="706"/>
      <c r="FC274" s="706"/>
      <c r="FD274" s="706"/>
      <c r="FE274" s="706"/>
      <c r="FF274" s="706"/>
      <c r="FG274" s="706"/>
      <c r="FH274" s="704"/>
      <c r="FI274" s="706"/>
      <c r="FJ274" s="706"/>
      <c r="FK274" s="704"/>
      <c r="FL274" s="704"/>
      <c r="FM274" s="704"/>
      <c r="FN274" s="704"/>
      <c r="FO274" s="704"/>
      <c r="FP274" s="704"/>
      <c r="FQ274" s="704"/>
      <c r="FR274" s="704"/>
      <c r="FS274" s="704"/>
      <c r="FT274" s="704"/>
      <c r="FU274" s="704"/>
      <c r="FV274" s="704"/>
      <c r="FW274" s="704"/>
      <c r="FX274" s="704"/>
      <c r="FY274" s="704"/>
      <c r="FZ274" s="704"/>
      <c r="GA274" s="704"/>
      <c r="GB274" s="704"/>
      <c r="GC274" s="704"/>
      <c r="GD274" s="704"/>
      <c r="GE274" s="704"/>
      <c r="GF274" s="704"/>
      <c r="GG274" s="704"/>
      <c r="GH274" s="704"/>
      <c r="GI274" s="704"/>
      <c r="GJ274" s="704"/>
      <c r="GK274" s="704"/>
      <c r="GL274" s="704"/>
      <c r="GM274" s="704"/>
      <c r="GN274" s="704"/>
      <c r="GO274" s="704"/>
      <c r="GP274" s="706"/>
      <c r="GQ274" s="704"/>
      <c r="GR274" s="704"/>
      <c r="GS274" s="704"/>
      <c r="GT274" s="704"/>
      <c r="GU274" s="704"/>
      <c r="GV274" s="704"/>
      <c r="GW274" s="704"/>
      <c r="GX274" s="704"/>
      <c r="GY274" s="704"/>
      <c r="GZ274" s="704"/>
      <c r="HA274" s="704"/>
      <c r="HB274" s="704"/>
      <c r="HC274" s="704"/>
      <c r="HD274" s="704"/>
      <c r="HE274" s="704"/>
      <c r="HF274" s="704"/>
      <c r="HG274" s="704"/>
      <c r="HH274" s="704"/>
      <c r="HI274" s="704"/>
      <c r="HJ274" s="704"/>
      <c r="HK274" s="704"/>
      <c r="HL274" s="704"/>
      <c r="HM274" s="704"/>
      <c r="HN274" s="704"/>
      <c r="HO274" s="704"/>
      <c r="HP274" s="704"/>
      <c r="HQ274" s="704"/>
      <c r="HR274" s="704"/>
      <c r="HS274" s="704"/>
      <c r="HT274" s="704"/>
      <c r="HU274" s="704"/>
      <c r="HV274" s="704"/>
      <c r="HW274" s="704"/>
      <c r="HX274" s="704"/>
      <c r="HY274" s="704"/>
      <c r="HZ274" s="704"/>
      <c r="IA274" s="706"/>
      <c r="IB274" s="706"/>
      <c r="IC274" s="706"/>
      <c r="ID274" s="706"/>
      <c r="IE274" s="706"/>
      <c r="IF274" s="706"/>
      <c r="IG274" s="706"/>
      <c r="IH274" s="706"/>
      <c r="II274" s="706"/>
      <c r="IJ274" s="706"/>
      <c r="IK274" s="706"/>
      <c r="IL274" s="706"/>
      <c r="IM274" s="706"/>
      <c r="IN274" s="706"/>
      <c r="IO274" s="706"/>
      <c r="IP274" s="706"/>
      <c r="IQ274" s="706"/>
      <c r="IR274" s="706"/>
      <c r="IS274" s="706"/>
      <c r="IT274" s="706"/>
      <c r="IU274" s="706"/>
      <c r="IV274" s="704"/>
      <c r="IW274" s="704"/>
    </row>
    <row r="275" spans="1:274" s="878" customFormat="1" ht="23.1" customHeight="1" x14ac:dyDescent="0.25">
      <c r="A275" s="691">
        <v>179</v>
      </c>
      <c r="B275" s="693" t="s">
        <v>1360</v>
      </c>
      <c r="C275" s="708">
        <v>270</v>
      </c>
      <c r="D275" s="697">
        <v>536</v>
      </c>
      <c r="E275" s="707">
        <v>3</v>
      </c>
      <c r="F275" s="699" t="s">
        <v>1387</v>
      </c>
      <c r="G275" s="699" t="s">
        <v>1388</v>
      </c>
      <c r="H275" s="751" t="s">
        <v>1112</v>
      </c>
      <c r="I275" s="752" t="s">
        <v>1113</v>
      </c>
      <c r="J275" s="761" t="s">
        <v>1135</v>
      </c>
      <c r="K275" s="753" t="s">
        <v>1115</v>
      </c>
      <c r="L275" s="753" t="s">
        <v>1124</v>
      </c>
      <c r="M275" s="753" t="s">
        <v>1199</v>
      </c>
      <c r="N275" s="753" t="s">
        <v>1136</v>
      </c>
      <c r="O275" s="753" t="s">
        <v>1128</v>
      </c>
      <c r="P275" s="777" t="s">
        <v>1200</v>
      </c>
      <c r="Q275" s="753" t="s">
        <v>1120</v>
      </c>
      <c r="R275" s="753" t="s">
        <v>1120</v>
      </c>
      <c r="S275" s="755">
        <v>2</v>
      </c>
      <c r="T275" s="763">
        <v>2.2999999999999998</v>
      </c>
      <c r="U275" s="757">
        <v>41456</v>
      </c>
      <c r="V275" s="758">
        <v>41791</v>
      </c>
      <c r="W275" s="874">
        <v>5</v>
      </c>
      <c r="X275" s="875">
        <v>148500</v>
      </c>
      <c r="Y275" s="875"/>
      <c r="Z275" s="875">
        <f t="shared" si="15"/>
        <v>148500</v>
      </c>
      <c r="AA275" s="702"/>
      <c r="AB275" s="702"/>
      <c r="AC275" s="702"/>
      <c r="AD275" s="702"/>
      <c r="AE275" s="702"/>
      <c r="AF275" s="702">
        <v>48500</v>
      </c>
      <c r="AG275" s="702">
        <v>50000</v>
      </c>
      <c r="AH275" s="702">
        <v>50000</v>
      </c>
      <c r="AI275" s="691"/>
      <c r="AJ275" s="691"/>
      <c r="AK275" s="691"/>
      <c r="AL275" s="691"/>
      <c r="AM275" s="868">
        <f t="shared" si="16"/>
        <v>148500</v>
      </c>
      <c r="AN275" s="868">
        <f t="shared" si="17"/>
        <v>0</v>
      </c>
      <c r="AO275" s="760"/>
      <c r="AP275" s="868"/>
      <c r="AQ275" s="706"/>
      <c r="AR275" s="704"/>
      <c r="AS275" s="704"/>
      <c r="AT275" s="704"/>
      <c r="AU275" s="704"/>
      <c r="AV275" s="704"/>
      <c r="AW275" s="704"/>
      <c r="AX275" s="704"/>
      <c r="AY275" s="704"/>
      <c r="AZ275" s="704"/>
      <c r="BA275" s="704"/>
      <c r="BB275" s="704"/>
      <c r="BC275" s="704"/>
      <c r="BD275" s="704"/>
      <c r="BE275" s="704"/>
      <c r="BF275" s="704"/>
      <c r="BG275" s="704"/>
      <c r="BH275" s="704"/>
      <c r="BI275" s="704"/>
      <c r="BJ275" s="704"/>
      <c r="BK275" s="704"/>
      <c r="BL275" s="704"/>
      <c r="BM275" s="704"/>
      <c r="BN275" s="704"/>
      <c r="BO275" s="704"/>
      <c r="BP275" s="704"/>
      <c r="BQ275" s="704"/>
      <c r="BR275" s="704"/>
      <c r="BS275" s="704"/>
      <c r="BT275" s="704"/>
      <c r="BU275" s="704"/>
      <c r="BV275" s="704"/>
      <c r="BW275" s="704"/>
      <c r="BX275" s="704"/>
      <c r="BY275" s="704"/>
      <c r="BZ275" s="704"/>
      <c r="CA275" s="704"/>
      <c r="CB275" s="704"/>
      <c r="CC275" s="704"/>
      <c r="CD275" s="704"/>
      <c r="CE275" s="704"/>
      <c r="CF275" s="704"/>
      <c r="CG275" s="704"/>
      <c r="CH275" s="704"/>
      <c r="CI275" s="704"/>
      <c r="CJ275" s="704"/>
      <c r="CK275" s="704"/>
      <c r="CL275" s="704"/>
      <c r="CM275" s="704"/>
      <c r="CN275" s="704"/>
      <c r="CO275" s="704"/>
      <c r="CP275" s="704"/>
      <c r="CQ275" s="704"/>
      <c r="CR275" s="704"/>
      <c r="CS275" s="704"/>
      <c r="CT275" s="704"/>
      <c r="CU275" s="704"/>
      <c r="CV275" s="704"/>
      <c r="CW275" s="704"/>
      <c r="CX275" s="704"/>
      <c r="CY275" s="704"/>
      <c r="CZ275" s="704"/>
      <c r="DA275" s="704"/>
      <c r="DB275" s="704"/>
      <c r="DC275" s="704"/>
      <c r="DD275" s="704"/>
      <c r="DE275" s="704"/>
      <c r="DF275" s="704"/>
      <c r="DG275" s="704"/>
      <c r="DH275" s="704"/>
      <c r="DI275" s="704"/>
      <c r="DJ275" s="704"/>
      <c r="DK275" s="704"/>
      <c r="DL275" s="704"/>
      <c r="DM275" s="704"/>
      <c r="DN275" s="704"/>
      <c r="DO275" s="704"/>
      <c r="DP275" s="704"/>
      <c r="DQ275" s="704"/>
      <c r="DR275" s="704"/>
      <c r="DS275" s="704"/>
      <c r="DT275" s="704"/>
      <c r="DU275" s="704"/>
      <c r="DV275" s="704"/>
      <c r="DW275" s="704"/>
      <c r="DX275" s="704"/>
      <c r="DY275" s="704"/>
      <c r="DZ275" s="704"/>
      <c r="EA275" s="704"/>
      <c r="EB275" s="704"/>
      <c r="EC275" s="704"/>
      <c r="ED275" s="704"/>
      <c r="EE275" s="704"/>
      <c r="EF275" s="704"/>
      <c r="EG275" s="704"/>
      <c r="EH275" s="704"/>
      <c r="EI275" s="704"/>
      <c r="EJ275" s="704"/>
      <c r="EK275" s="704"/>
      <c r="EL275" s="704"/>
      <c r="EM275" s="704"/>
      <c r="EN275" s="704"/>
      <c r="EO275" s="704"/>
      <c r="EP275" s="704"/>
      <c r="EQ275" s="704"/>
      <c r="ER275" s="704"/>
      <c r="ES275" s="704"/>
      <c r="ET275" s="704"/>
      <c r="EU275" s="704"/>
      <c r="EV275" s="706"/>
      <c r="EW275" s="706"/>
      <c r="EX275" s="706"/>
      <c r="EY275" s="706"/>
      <c r="EZ275" s="706"/>
      <c r="FA275" s="706"/>
      <c r="FB275" s="706"/>
      <c r="FC275" s="706"/>
      <c r="FD275" s="706"/>
      <c r="FE275" s="706"/>
      <c r="FF275" s="706"/>
      <c r="FG275" s="706"/>
      <c r="FH275" s="704"/>
      <c r="FI275" s="706"/>
      <c r="FJ275" s="706"/>
      <c r="FK275" s="704"/>
      <c r="FL275" s="704"/>
      <c r="FM275" s="704"/>
      <c r="FN275" s="704"/>
      <c r="FO275" s="704"/>
      <c r="FP275" s="704"/>
      <c r="FQ275" s="704"/>
      <c r="FR275" s="704"/>
      <c r="FS275" s="704"/>
      <c r="FT275" s="704"/>
      <c r="FU275" s="704"/>
      <c r="FV275" s="704"/>
      <c r="FW275" s="704"/>
      <c r="FX275" s="704"/>
      <c r="FY275" s="704"/>
      <c r="FZ275" s="704"/>
      <c r="GA275" s="704"/>
      <c r="GB275" s="704"/>
      <c r="GC275" s="704"/>
      <c r="GD275" s="704"/>
      <c r="GE275" s="704"/>
      <c r="GF275" s="704"/>
      <c r="GG275" s="704"/>
      <c r="GH275" s="704"/>
      <c r="GI275" s="704"/>
      <c r="GJ275" s="704"/>
      <c r="GK275" s="704"/>
      <c r="GL275" s="704"/>
      <c r="GM275" s="704"/>
      <c r="GN275" s="704"/>
      <c r="GO275" s="704"/>
      <c r="GP275" s="706"/>
      <c r="GQ275" s="704"/>
      <c r="GR275" s="704"/>
      <c r="GS275" s="704"/>
      <c r="GT275" s="704"/>
      <c r="GU275" s="704"/>
      <c r="GV275" s="704"/>
      <c r="GW275" s="704"/>
      <c r="GX275" s="704"/>
      <c r="GY275" s="704"/>
      <c r="GZ275" s="704"/>
      <c r="HA275" s="704"/>
      <c r="HB275" s="704"/>
      <c r="HC275" s="704"/>
      <c r="HD275" s="704"/>
      <c r="HE275" s="704"/>
      <c r="HF275" s="704"/>
      <c r="HG275" s="704"/>
      <c r="HH275" s="704"/>
      <c r="HI275" s="704"/>
      <c r="HJ275" s="704"/>
      <c r="HK275" s="704"/>
      <c r="HL275" s="704"/>
      <c r="HM275" s="704"/>
      <c r="HN275" s="704"/>
      <c r="HO275" s="704"/>
      <c r="HP275" s="704"/>
      <c r="HQ275" s="704"/>
      <c r="HR275" s="704"/>
      <c r="HS275" s="704"/>
      <c r="HT275" s="704"/>
      <c r="HU275" s="704"/>
      <c r="HV275" s="704"/>
      <c r="HW275" s="704"/>
      <c r="HX275" s="704"/>
      <c r="HY275" s="704"/>
      <c r="HZ275" s="704"/>
      <c r="IA275" s="706"/>
      <c r="IB275" s="706"/>
      <c r="IC275" s="706"/>
      <c r="ID275" s="706"/>
      <c r="IE275" s="706"/>
      <c r="IF275" s="706"/>
      <c r="IG275" s="706"/>
      <c r="IH275" s="706"/>
      <c r="II275" s="706"/>
      <c r="IJ275" s="706"/>
      <c r="IK275" s="706"/>
      <c r="IL275" s="706"/>
      <c r="IM275" s="706"/>
      <c r="IN275" s="706"/>
      <c r="IO275" s="706"/>
      <c r="IP275" s="706"/>
      <c r="IQ275" s="706"/>
      <c r="IR275" s="706"/>
      <c r="IS275" s="706"/>
      <c r="IT275" s="706"/>
      <c r="IU275" s="706"/>
      <c r="IV275" s="704"/>
      <c r="IW275" s="704"/>
      <c r="JI275" s="706"/>
      <c r="JJ275" s="706"/>
      <c r="JK275" s="706"/>
      <c r="JL275" s="706"/>
      <c r="JM275" s="706"/>
      <c r="JN275" s="706"/>
    </row>
    <row r="276" spans="1:274" s="947" customFormat="1" ht="23.1" customHeight="1" x14ac:dyDescent="0.25">
      <c r="A276" s="691">
        <v>180</v>
      </c>
      <c r="B276" s="693" t="s">
        <v>1390</v>
      </c>
      <c r="C276" s="708">
        <v>270</v>
      </c>
      <c r="D276" s="697">
        <v>536</v>
      </c>
      <c r="E276" s="707">
        <v>4</v>
      </c>
      <c r="F276" s="699" t="s">
        <v>1387</v>
      </c>
      <c r="G276" s="699" t="s">
        <v>1469</v>
      </c>
      <c r="H276" s="751" t="s">
        <v>1112</v>
      </c>
      <c r="I276" s="767" t="s">
        <v>1113</v>
      </c>
      <c r="J276" s="753" t="s">
        <v>1135</v>
      </c>
      <c r="K276" s="761" t="s">
        <v>1115</v>
      </c>
      <c r="L276" s="753" t="s">
        <v>1124</v>
      </c>
      <c r="M276" s="753" t="s">
        <v>1199</v>
      </c>
      <c r="N276" s="764" t="s">
        <v>1359</v>
      </c>
      <c r="O276" s="753" t="s">
        <v>1128</v>
      </c>
      <c r="P276" s="753" t="s">
        <v>1200</v>
      </c>
      <c r="Q276" s="753" t="s">
        <v>1120</v>
      </c>
      <c r="R276" s="753" t="s">
        <v>1120</v>
      </c>
      <c r="S276" s="755">
        <v>2</v>
      </c>
      <c r="T276" s="769">
        <v>2.1</v>
      </c>
      <c r="U276" s="771">
        <v>41456</v>
      </c>
      <c r="V276" s="772">
        <v>41791</v>
      </c>
      <c r="W276" s="874">
        <v>5</v>
      </c>
      <c r="X276" s="875">
        <v>340000</v>
      </c>
      <c r="Y276" s="875"/>
      <c r="Z276" s="875">
        <f t="shared" si="15"/>
        <v>340000</v>
      </c>
      <c r="AA276" s="702"/>
      <c r="AB276" s="702"/>
      <c r="AC276" s="702"/>
      <c r="AD276" s="702">
        <v>105000</v>
      </c>
      <c r="AE276" s="702">
        <v>235000</v>
      </c>
      <c r="AF276" s="702"/>
      <c r="AG276" s="702"/>
      <c r="AH276" s="702"/>
      <c r="AI276" s="717"/>
      <c r="AJ276" s="717"/>
      <c r="AK276" s="717"/>
      <c r="AL276" s="717"/>
      <c r="AM276" s="868">
        <f t="shared" si="16"/>
        <v>340000</v>
      </c>
      <c r="AN276" s="868">
        <f t="shared" si="17"/>
        <v>0</v>
      </c>
      <c r="AO276" s="760"/>
      <c r="AP276" s="868"/>
      <c r="AQ276" s="706"/>
      <c r="AR276" s="706"/>
      <c r="AS276" s="706"/>
      <c r="AT276" s="706"/>
      <c r="AU276" s="706"/>
      <c r="AV276" s="706"/>
      <c r="AW276" s="706"/>
      <c r="AX276" s="706"/>
      <c r="AY276" s="706"/>
      <c r="AZ276" s="706"/>
      <c r="BA276" s="706"/>
      <c r="BB276" s="706"/>
      <c r="BC276" s="706"/>
      <c r="BD276" s="706"/>
      <c r="BE276" s="706"/>
      <c r="BF276" s="706"/>
      <c r="BG276" s="706"/>
      <c r="BH276" s="706"/>
      <c r="BI276" s="706"/>
      <c r="BJ276" s="706"/>
      <c r="BK276" s="706"/>
      <c r="BL276" s="706"/>
      <c r="BM276" s="706"/>
      <c r="BN276" s="706"/>
      <c r="BO276" s="706"/>
      <c r="BP276" s="706"/>
      <c r="BQ276" s="706"/>
      <c r="BR276" s="706"/>
      <c r="BS276" s="706"/>
      <c r="BT276" s="706"/>
      <c r="BU276" s="706"/>
      <c r="BV276" s="706"/>
      <c r="BW276" s="706"/>
      <c r="BX276" s="706"/>
      <c r="BY276" s="706"/>
      <c r="BZ276" s="706"/>
      <c r="CA276" s="706"/>
      <c r="CB276" s="706"/>
      <c r="CC276" s="706"/>
      <c r="CD276" s="706"/>
      <c r="CE276" s="706"/>
      <c r="CF276" s="706"/>
      <c r="CG276" s="706"/>
      <c r="CH276" s="706"/>
      <c r="CI276" s="706"/>
      <c r="CJ276" s="706"/>
      <c r="CK276" s="706"/>
      <c r="CL276" s="706"/>
      <c r="CM276" s="706"/>
      <c r="CN276" s="706"/>
      <c r="CO276" s="706"/>
      <c r="CP276" s="706"/>
      <c r="CQ276" s="706"/>
      <c r="CR276" s="706"/>
      <c r="CS276" s="706"/>
      <c r="CT276" s="706"/>
      <c r="CU276" s="706"/>
      <c r="CV276" s="706"/>
      <c r="CW276" s="706"/>
      <c r="CX276" s="706"/>
      <c r="CY276" s="706"/>
      <c r="CZ276" s="706"/>
      <c r="DA276" s="706"/>
      <c r="DB276" s="706"/>
      <c r="DC276" s="706"/>
      <c r="DD276" s="706"/>
      <c r="DE276" s="706"/>
      <c r="DF276" s="706"/>
      <c r="DG276" s="706"/>
      <c r="DH276" s="706"/>
      <c r="DI276" s="706"/>
      <c r="DJ276" s="706"/>
      <c r="DK276" s="706"/>
      <c r="DL276" s="706"/>
      <c r="DM276" s="706"/>
      <c r="DN276" s="706"/>
      <c r="DO276" s="706"/>
      <c r="DP276" s="706"/>
      <c r="DQ276" s="706"/>
      <c r="DR276" s="706"/>
      <c r="DS276" s="706"/>
      <c r="DT276" s="706"/>
      <c r="DU276" s="706"/>
      <c r="DV276" s="706"/>
      <c r="DW276" s="706"/>
      <c r="DX276" s="706"/>
      <c r="DY276" s="706"/>
      <c r="DZ276" s="706"/>
      <c r="EA276" s="706"/>
      <c r="EB276" s="706"/>
      <c r="EC276" s="706"/>
      <c r="ED276" s="706"/>
      <c r="EE276" s="706"/>
      <c r="EF276" s="706"/>
      <c r="EG276" s="706"/>
      <c r="EH276" s="706"/>
      <c r="EI276" s="706"/>
      <c r="EJ276" s="706"/>
      <c r="EK276" s="706"/>
      <c r="EL276" s="706"/>
      <c r="EM276" s="706"/>
      <c r="EN276" s="706"/>
      <c r="EO276" s="706"/>
      <c r="EP276" s="706"/>
      <c r="EQ276" s="706"/>
      <c r="ER276" s="706"/>
      <c r="ES276" s="706"/>
      <c r="ET276" s="706"/>
      <c r="EU276" s="706"/>
      <c r="EV276" s="706"/>
      <c r="EW276" s="706"/>
      <c r="EX276" s="706"/>
      <c r="EY276" s="706"/>
      <c r="EZ276" s="706"/>
      <c r="FA276" s="706"/>
      <c r="FB276" s="706"/>
      <c r="FC276" s="706"/>
      <c r="FD276" s="706"/>
      <c r="FE276" s="706"/>
      <c r="FF276" s="706"/>
      <c r="FG276" s="706"/>
      <c r="FH276" s="706"/>
      <c r="FI276" s="704"/>
      <c r="FJ276" s="704"/>
      <c r="FK276" s="706"/>
      <c r="FL276" s="706"/>
      <c r="FM276" s="706"/>
      <c r="FN276" s="706"/>
      <c r="FO276" s="706"/>
      <c r="FP276" s="706"/>
      <c r="FQ276" s="706"/>
      <c r="FR276" s="706"/>
      <c r="FS276" s="706"/>
      <c r="FT276" s="706"/>
      <c r="FU276" s="706"/>
      <c r="FV276" s="706"/>
      <c r="FW276" s="706"/>
      <c r="FX276" s="706"/>
      <c r="FY276" s="706"/>
      <c r="FZ276" s="706"/>
      <c r="GA276" s="706"/>
      <c r="GB276" s="706"/>
      <c r="GC276" s="706"/>
      <c r="GD276" s="706"/>
      <c r="GE276" s="706"/>
      <c r="GF276" s="706"/>
      <c r="GG276" s="706"/>
      <c r="GH276" s="706"/>
      <c r="GI276" s="706"/>
      <c r="GJ276" s="706"/>
      <c r="GK276" s="706"/>
      <c r="GL276" s="706"/>
      <c r="GM276" s="706"/>
      <c r="GN276" s="706"/>
      <c r="GO276" s="704"/>
      <c r="GP276" s="746"/>
      <c r="GQ276" s="704"/>
      <c r="GR276" s="704"/>
      <c r="GS276" s="704"/>
      <c r="GT276" s="704"/>
      <c r="GU276" s="704"/>
      <c r="GV276" s="704"/>
      <c r="GW276" s="704"/>
      <c r="GX276" s="704"/>
      <c r="GY276" s="704"/>
      <c r="GZ276" s="704"/>
      <c r="HA276" s="704"/>
      <c r="HB276" s="704"/>
      <c r="HC276" s="704"/>
      <c r="HD276" s="704"/>
      <c r="HE276" s="704"/>
      <c r="HF276" s="704"/>
      <c r="HG276" s="704"/>
      <c r="HH276" s="704"/>
      <c r="HI276" s="704"/>
      <c r="HJ276" s="704"/>
      <c r="HK276" s="704"/>
      <c r="HL276" s="704"/>
      <c r="HM276" s="704"/>
      <c r="HN276" s="704"/>
      <c r="HO276" s="704"/>
      <c r="HP276" s="704"/>
      <c r="HQ276" s="704"/>
      <c r="HR276" s="704"/>
      <c r="HS276" s="704"/>
      <c r="HT276" s="704"/>
      <c r="HU276" s="704"/>
      <c r="HV276" s="704"/>
      <c r="HW276" s="704"/>
      <c r="HX276" s="704"/>
      <c r="HY276" s="704"/>
      <c r="HZ276" s="704"/>
      <c r="IA276" s="706"/>
      <c r="IB276" s="706"/>
      <c r="IC276" s="706"/>
      <c r="ID276" s="706"/>
      <c r="IE276" s="706"/>
      <c r="IF276" s="706"/>
      <c r="IG276" s="706"/>
      <c r="IH276" s="706"/>
      <c r="II276" s="706"/>
      <c r="IJ276" s="706"/>
      <c r="IK276" s="706"/>
      <c r="IL276" s="706"/>
      <c r="IM276" s="706"/>
      <c r="IN276" s="706"/>
      <c r="IO276" s="706"/>
      <c r="IP276" s="706"/>
      <c r="IQ276" s="706"/>
      <c r="IR276" s="706"/>
      <c r="IS276" s="706"/>
      <c r="IT276" s="706"/>
      <c r="IU276" s="706"/>
      <c r="IV276" s="704"/>
      <c r="IW276" s="704"/>
      <c r="IX276" s="878"/>
      <c r="IY276" s="878"/>
      <c r="IZ276" s="878"/>
      <c r="JA276" s="878"/>
      <c r="JB276" s="878"/>
      <c r="JC276" s="878"/>
      <c r="JD276" s="878"/>
      <c r="JE276" s="878"/>
      <c r="JF276" s="878"/>
      <c r="JG276" s="878"/>
      <c r="JH276" s="878"/>
      <c r="JI276" s="706"/>
      <c r="JJ276" s="878"/>
      <c r="JK276" s="878"/>
      <c r="JL276" s="878"/>
      <c r="JM276" s="878"/>
      <c r="JN276" s="878"/>
    </row>
    <row r="277" spans="1:274" s="878" customFormat="1" ht="19.5" customHeight="1" x14ac:dyDescent="0.25">
      <c r="A277" s="691">
        <v>182</v>
      </c>
      <c r="B277" s="693" t="s">
        <v>1154</v>
      </c>
      <c r="C277" s="696">
        <v>271</v>
      </c>
      <c r="D277" s="697">
        <v>500</v>
      </c>
      <c r="E277" s="707" t="s">
        <v>1122</v>
      </c>
      <c r="F277" s="699" t="s">
        <v>1201</v>
      </c>
      <c r="G277" s="699" t="s">
        <v>1203</v>
      </c>
      <c r="H277" s="762" t="s">
        <v>1112</v>
      </c>
      <c r="I277" s="752" t="s">
        <v>1113</v>
      </c>
      <c r="J277" s="753" t="s">
        <v>1139</v>
      </c>
      <c r="K277" s="753" t="s">
        <v>1151</v>
      </c>
      <c r="L277" s="753" t="s">
        <v>1124</v>
      </c>
      <c r="M277" s="753" t="s">
        <v>1140</v>
      </c>
      <c r="N277" s="753" t="s">
        <v>1155</v>
      </c>
      <c r="O277" s="753" t="s">
        <v>1128</v>
      </c>
      <c r="P277" s="753" t="s">
        <v>1202</v>
      </c>
      <c r="Q277" s="765" t="s">
        <v>1120</v>
      </c>
      <c r="R277" s="765" t="s">
        <v>1120</v>
      </c>
      <c r="S277" s="755">
        <v>2</v>
      </c>
      <c r="T277" s="763">
        <v>2.6</v>
      </c>
      <c r="U277" s="771">
        <v>41456</v>
      </c>
      <c r="V277" s="772">
        <v>42156</v>
      </c>
      <c r="W277" s="874">
        <v>7</v>
      </c>
      <c r="X277" s="875">
        <v>0</v>
      </c>
      <c r="Y277" s="875"/>
      <c r="Z277" s="875">
        <f t="shared" si="15"/>
        <v>0</v>
      </c>
      <c r="AA277" s="702"/>
      <c r="AB277" s="702"/>
      <c r="AC277" s="702"/>
      <c r="AD277" s="702"/>
      <c r="AE277" s="702"/>
      <c r="AF277" s="702"/>
      <c r="AG277" s="702"/>
      <c r="AH277" s="702"/>
      <c r="AI277" s="717"/>
      <c r="AJ277" s="717"/>
      <c r="AK277" s="717"/>
      <c r="AL277" s="717"/>
      <c r="AM277" s="868">
        <f t="shared" si="16"/>
        <v>0</v>
      </c>
      <c r="AN277" s="868">
        <f t="shared" si="17"/>
        <v>0</v>
      </c>
      <c r="AO277" s="760">
        <v>4000000</v>
      </c>
      <c r="AP277" s="868">
        <v>4000000</v>
      </c>
      <c r="AQ277" s="706"/>
      <c r="AR277" s="706"/>
      <c r="AS277" s="706"/>
      <c r="AT277" s="706"/>
      <c r="AU277" s="706"/>
      <c r="AV277" s="706"/>
      <c r="AW277" s="706"/>
      <c r="AX277" s="706"/>
      <c r="AY277" s="706"/>
      <c r="AZ277" s="706"/>
      <c r="BA277" s="706"/>
      <c r="BB277" s="706"/>
      <c r="BC277" s="706"/>
      <c r="BD277" s="706"/>
      <c r="BE277" s="706"/>
      <c r="BF277" s="706"/>
      <c r="BG277" s="706"/>
      <c r="BH277" s="706"/>
      <c r="BI277" s="706"/>
      <c r="BJ277" s="706"/>
      <c r="BK277" s="706"/>
      <c r="BL277" s="706"/>
      <c r="BM277" s="706"/>
      <c r="BN277" s="706"/>
      <c r="BO277" s="706"/>
      <c r="BP277" s="706"/>
      <c r="BQ277" s="706"/>
      <c r="BR277" s="706"/>
      <c r="BS277" s="706"/>
      <c r="BT277" s="706"/>
      <c r="BU277" s="706"/>
      <c r="BV277" s="706"/>
      <c r="BW277" s="706"/>
      <c r="BX277" s="706"/>
      <c r="BY277" s="706"/>
      <c r="BZ277" s="706"/>
      <c r="CA277" s="706"/>
      <c r="CB277" s="706"/>
      <c r="CC277" s="706"/>
      <c r="CD277" s="706"/>
      <c r="CE277" s="706"/>
      <c r="CF277" s="706"/>
      <c r="CG277" s="706"/>
      <c r="CH277" s="706"/>
      <c r="CI277" s="706"/>
      <c r="CJ277" s="706"/>
      <c r="CK277" s="706"/>
      <c r="CL277" s="706"/>
      <c r="CM277" s="706"/>
      <c r="CN277" s="706"/>
      <c r="CO277" s="706"/>
      <c r="CP277" s="706"/>
      <c r="CQ277" s="706"/>
      <c r="CR277" s="706"/>
      <c r="CS277" s="706"/>
      <c r="CT277" s="706"/>
      <c r="CU277" s="706"/>
      <c r="CV277" s="706"/>
      <c r="CW277" s="706"/>
      <c r="CX277" s="706"/>
      <c r="CY277" s="706"/>
      <c r="CZ277" s="706"/>
      <c r="DA277" s="706"/>
      <c r="DB277" s="706"/>
      <c r="DC277" s="706"/>
      <c r="DD277" s="706"/>
      <c r="DE277" s="706"/>
      <c r="DF277" s="706"/>
      <c r="DG277" s="706"/>
      <c r="DH277" s="706"/>
      <c r="DI277" s="706"/>
      <c r="DJ277" s="706"/>
      <c r="DK277" s="706"/>
      <c r="DL277" s="706"/>
      <c r="DM277" s="706"/>
      <c r="DN277" s="706"/>
      <c r="DO277" s="706"/>
      <c r="DP277" s="706"/>
      <c r="DQ277" s="706"/>
      <c r="DR277" s="706"/>
      <c r="DS277" s="706"/>
      <c r="DT277" s="706"/>
      <c r="DU277" s="706"/>
      <c r="DV277" s="706"/>
      <c r="DW277" s="706"/>
      <c r="DX277" s="706"/>
      <c r="DY277" s="706"/>
      <c r="DZ277" s="706"/>
      <c r="EA277" s="706"/>
      <c r="EB277" s="706"/>
      <c r="EC277" s="706"/>
      <c r="ED277" s="706"/>
      <c r="EE277" s="706"/>
      <c r="EF277" s="706"/>
      <c r="EG277" s="706"/>
      <c r="EH277" s="706"/>
      <c r="EI277" s="706"/>
      <c r="EJ277" s="706"/>
      <c r="EK277" s="706"/>
      <c r="EL277" s="706"/>
      <c r="EM277" s="706"/>
      <c r="EN277" s="706"/>
      <c r="EO277" s="706"/>
      <c r="EP277" s="706"/>
      <c r="EQ277" s="706"/>
      <c r="ER277" s="706"/>
      <c r="ES277" s="706"/>
      <c r="ET277" s="706"/>
      <c r="EU277" s="706"/>
      <c r="EV277" s="706"/>
      <c r="EW277" s="706"/>
      <c r="EX277" s="706"/>
      <c r="EY277" s="706"/>
      <c r="EZ277" s="706"/>
      <c r="FA277" s="706"/>
      <c r="FB277" s="706"/>
      <c r="FC277" s="706"/>
      <c r="FD277" s="706"/>
      <c r="FE277" s="706"/>
      <c r="FF277" s="706"/>
      <c r="FG277" s="706"/>
      <c r="FH277" s="706"/>
      <c r="FI277" s="704"/>
      <c r="FJ277" s="704"/>
      <c r="FK277" s="706"/>
      <c r="FL277" s="706"/>
      <c r="FM277" s="706"/>
      <c r="FN277" s="706"/>
      <c r="FO277" s="706"/>
      <c r="FP277" s="706"/>
      <c r="FQ277" s="706"/>
      <c r="FR277" s="706"/>
      <c r="FS277" s="706"/>
      <c r="FT277" s="706"/>
      <c r="FU277" s="706"/>
      <c r="FV277" s="706"/>
      <c r="FW277" s="706"/>
      <c r="FX277" s="706"/>
      <c r="FY277" s="706"/>
      <c r="FZ277" s="706"/>
      <c r="GA277" s="706"/>
      <c r="GB277" s="706"/>
      <c r="GC277" s="706"/>
      <c r="GD277" s="706"/>
      <c r="GE277" s="706"/>
      <c r="GF277" s="706"/>
      <c r="GG277" s="706"/>
      <c r="GH277" s="706"/>
      <c r="GI277" s="706"/>
      <c r="GJ277" s="706"/>
      <c r="GK277" s="706"/>
      <c r="GL277" s="706"/>
      <c r="GM277" s="706"/>
      <c r="GN277" s="706"/>
      <c r="GO277" s="704"/>
      <c r="GP277" s="746"/>
      <c r="GQ277" s="704"/>
      <c r="GR277" s="704"/>
      <c r="GS277" s="704"/>
      <c r="GT277" s="704"/>
      <c r="GU277" s="704"/>
      <c r="GV277" s="704"/>
      <c r="GW277" s="704"/>
      <c r="GX277" s="704"/>
      <c r="GY277" s="704"/>
      <c r="GZ277" s="704"/>
      <c r="HA277" s="704"/>
      <c r="HB277" s="704"/>
      <c r="HC277" s="704"/>
      <c r="HD277" s="704"/>
      <c r="HE277" s="704"/>
      <c r="HF277" s="704"/>
      <c r="HG277" s="704"/>
      <c r="HH277" s="704"/>
      <c r="HI277" s="704"/>
      <c r="HJ277" s="704"/>
      <c r="HK277" s="704"/>
      <c r="HL277" s="704"/>
      <c r="HM277" s="704"/>
      <c r="HN277" s="704"/>
      <c r="HO277" s="704"/>
      <c r="HP277" s="704"/>
      <c r="HQ277" s="704"/>
      <c r="HR277" s="704"/>
      <c r="HS277" s="704"/>
      <c r="HT277" s="704"/>
      <c r="HU277" s="704"/>
      <c r="HV277" s="704"/>
      <c r="HW277" s="704"/>
      <c r="HX277" s="704"/>
      <c r="HY277" s="704"/>
      <c r="HZ277" s="704"/>
      <c r="IA277" s="706"/>
      <c r="IB277" s="706"/>
      <c r="IC277" s="706"/>
      <c r="ID277" s="706"/>
      <c r="IE277" s="706"/>
      <c r="IF277" s="706"/>
      <c r="IG277" s="706"/>
      <c r="IH277" s="706"/>
      <c r="II277" s="706"/>
      <c r="IJ277" s="706"/>
      <c r="IK277" s="706"/>
      <c r="IL277" s="706"/>
      <c r="IM277" s="706"/>
      <c r="IN277" s="706"/>
      <c r="IO277" s="706"/>
      <c r="IP277" s="706"/>
      <c r="IQ277" s="706"/>
      <c r="IR277" s="706"/>
      <c r="IS277" s="706"/>
      <c r="IT277" s="706"/>
      <c r="IU277" s="706"/>
      <c r="IV277" s="706"/>
      <c r="IW277" s="706"/>
      <c r="JA277" s="706"/>
      <c r="JB277" s="706"/>
      <c r="JC277" s="706"/>
      <c r="JD277" s="706"/>
      <c r="JE277" s="706"/>
      <c r="JF277" s="706"/>
      <c r="JG277" s="706"/>
      <c r="JH277" s="706"/>
      <c r="JJ277" s="879"/>
      <c r="JK277" s="879"/>
      <c r="JL277" s="879"/>
      <c r="JM277" s="879"/>
      <c r="JN277" s="879"/>
    </row>
    <row r="278" spans="1:274" s="878" customFormat="1" ht="23.1" customHeight="1" x14ac:dyDescent="0.25">
      <c r="A278" s="691">
        <v>183</v>
      </c>
      <c r="B278" s="693" t="s">
        <v>1352</v>
      </c>
      <c r="C278" s="696">
        <v>271</v>
      </c>
      <c r="D278" s="697">
        <v>536</v>
      </c>
      <c r="E278" s="707">
        <v>2</v>
      </c>
      <c r="F278" s="699" t="s">
        <v>1123</v>
      </c>
      <c r="G278" s="699" t="s">
        <v>1591</v>
      </c>
      <c r="H278" s="767" t="s">
        <v>1112</v>
      </c>
      <c r="I278" s="752" t="s">
        <v>1113</v>
      </c>
      <c r="J278" s="761" t="s">
        <v>1135</v>
      </c>
      <c r="K278" s="761" t="s">
        <v>1115</v>
      </c>
      <c r="L278" s="753" t="s">
        <v>1124</v>
      </c>
      <c r="M278" s="753" t="s">
        <v>1199</v>
      </c>
      <c r="N278" s="753" t="s">
        <v>1128</v>
      </c>
      <c r="O278" s="753" t="s">
        <v>1128</v>
      </c>
      <c r="P278" s="753" t="s">
        <v>1202</v>
      </c>
      <c r="Q278" s="765" t="s">
        <v>1120</v>
      </c>
      <c r="R278" s="765" t="s">
        <v>1120</v>
      </c>
      <c r="S278" s="755">
        <v>2</v>
      </c>
      <c r="T278" s="763">
        <v>2.6</v>
      </c>
      <c r="U278" s="771">
        <v>41091</v>
      </c>
      <c r="V278" s="772">
        <v>41426</v>
      </c>
      <c r="W278" s="874">
        <v>5</v>
      </c>
      <c r="X278" s="875"/>
      <c r="Y278" s="876">
        <v>16000</v>
      </c>
      <c r="Z278" s="875">
        <f t="shared" si="15"/>
        <v>16000</v>
      </c>
      <c r="AA278" s="691">
        <v>16000</v>
      </c>
      <c r="AB278" s="691"/>
      <c r="AC278" s="691"/>
      <c r="AD278" s="691"/>
      <c r="AE278" s="691"/>
      <c r="AF278" s="691"/>
      <c r="AG278" s="691"/>
      <c r="AH278" s="691"/>
      <c r="AI278" s="691"/>
      <c r="AJ278" s="691"/>
      <c r="AK278" s="691"/>
      <c r="AL278" s="691"/>
      <c r="AM278" s="868">
        <f t="shared" si="16"/>
        <v>16000</v>
      </c>
      <c r="AN278" s="868">
        <f t="shared" si="17"/>
        <v>0</v>
      </c>
      <c r="AO278" s="691"/>
      <c r="AP278" s="868"/>
      <c r="AQ278" s="706"/>
      <c r="AR278" s="704"/>
      <c r="AS278" s="704"/>
      <c r="AT278" s="704"/>
      <c r="AU278" s="704"/>
      <c r="AV278" s="704"/>
      <c r="AW278" s="704"/>
      <c r="AX278" s="704"/>
      <c r="AY278" s="704"/>
      <c r="AZ278" s="704"/>
      <c r="BA278" s="704"/>
      <c r="BB278" s="704"/>
      <c r="BC278" s="704"/>
      <c r="BD278" s="704"/>
      <c r="BE278" s="704"/>
      <c r="BF278" s="704"/>
      <c r="BG278" s="704"/>
      <c r="BH278" s="704"/>
      <c r="BI278" s="704"/>
      <c r="BJ278" s="704"/>
      <c r="BK278" s="704"/>
      <c r="BL278" s="704"/>
      <c r="BM278" s="704"/>
      <c r="BN278" s="704"/>
      <c r="BO278" s="704"/>
      <c r="BP278" s="704"/>
      <c r="BQ278" s="704"/>
      <c r="BR278" s="704"/>
      <c r="BS278" s="704"/>
      <c r="BT278" s="704"/>
      <c r="BU278" s="704"/>
      <c r="BV278" s="704"/>
      <c r="BW278" s="704"/>
      <c r="BX278" s="704"/>
      <c r="BY278" s="704"/>
      <c r="BZ278" s="704"/>
      <c r="CA278" s="704"/>
      <c r="CB278" s="704"/>
      <c r="CC278" s="704"/>
      <c r="CD278" s="704"/>
      <c r="CE278" s="704"/>
      <c r="CF278" s="704"/>
      <c r="CG278" s="704"/>
      <c r="CH278" s="704"/>
      <c r="CI278" s="704"/>
      <c r="CJ278" s="704"/>
      <c r="CK278" s="704"/>
      <c r="CL278" s="704"/>
      <c r="CM278" s="704"/>
      <c r="CN278" s="704"/>
      <c r="CO278" s="704"/>
      <c r="CP278" s="704"/>
      <c r="CQ278" s="704"/>
      <c r="CR278" s="704"/>
      <c r="CS278" s="704"/>
      <c r="CT278" s="704"/>
      <c r="CU278" s="704"/>
      <c r="CV278" s="704"/>
      <c r="CW278" s="704"/>
      <c r="CX278" s="704"/>
      <c r="CY278" s="704"/>
      <c r="CZ278" s="704"/>
      <c r="DA278" s="704"/>
      <c r="DB278" s="704"/>
      <c r="DC278" s="704"/>
      <c r="DD278" s="704"/>
      <c r="DE278" s="704"/>
      <c r="DF278" s="704"/>
      <c r="DG278" s="704"/>
      <c r="DH278" s="704"/>
      <c r="DI278" s="704"/>
      <c r="DJ278" s="704"/>
      <c r="DK278" s="704"/>
      <c r="DL278" s="704"/>
      <c r="DM278" s="704"/>
      <c r="DN278" s="704"/>
      <c r="DO278" s="704"/>
      <c r="DP278" s="704"/>
      <c r="DQ278" s="704"/>
      <c r="DR278" s="704"/>
      <c r="DS278" s="704"/>
      <c r="DT278" s="704"/>
      <c r="DU278" s="704"/>
      <c r="DV278" s="704"/>
      <c r="DW278" s="704"/>
      <c r="DX278" s="704"/>
      <c r="DY278" s="704"/>
      <c r="DZ278" s="704"/>
      <c r="EA278" s="704"/>
      <c r="EB278" s="704"/>
      <c r="EC278" s="704"/>
      <c r="ED278" s="704"/>
      <c r="EE278" s="704"/>
      <c r="EF278" s="704"/>
      <c r="EG278" s="704"/>
      <c r="EH278" s="704"/>
      <c r="EI278" s="704"/>
      <c r="EJ278" s="704"/>
      <c r="EK278" s="704"/>
      <c r="EL278" s="704"/>
      <c r="EM278" s="704"/>
      <c r="EN278" s="704"/>
      <c r="EO278" s="704"/>
      <c r="EP278" s="704"/>
      <c r="EQ278" s="704"/>
      <c r="ER278" s="704"/>
      <c r="ES278" s="704"/>
      <c r="ET278" s="704"/>
      <c r="EU278" s="704"/>
      <c r="EV278" s="704"/>
      <c r="EW278" s="704"/>
      <c r="EX278" s="704"/>
      <c r="EY278" s="704"/>
      <c r="EZ278" s="704"/>
      <c r="FA278" s="704"/>
      <c r="FB278" s="704"/>
      <c r="FC278" s="704"/>
      <c r="FD278" s="704"/>
      <c r="FE278" s="704"/>
      <c r="FF278" s="704"/>
      <c r="FG278" s="704"/>
      <c r="FH278" s="706"/>
      <c r="FI278" s="706"/>
      <c r="FJ278" s="706"/>
      <c r="FK278" s="704"/>
      <c r="FL278" s="704"/>
      <c r="FM278" s="704"/>
      <c r="FN278" s="704"/>
      <c r="FO278" s="704"/>
      <c r="FP278" s="704"/>
      <c r="FQ278" s="704"/>
      <c r="FR278" s="704"/>
      <c r="FS278" s="704"/>
      <c r="FT278" s="704"/>
      <c r="FU278" s="704"/>
      <c r="FV278" s="704"/>
      <c r="FW278" s="704"/>
      <c r="FX278" s="704"/>
      <c r="FY278" s="704"/>
      <c r="FZ278" s="704"/>
      <c r="GA278" s="704"/>
      <c r="GB278" s="704"/>
      <c r="GC278" s="704"/>
      <c r="GD278" s="704"/>
      <c r="GE278" s="704"/>
      <c r="GF278" s="704"/>
      <c r="GG278" s="704"/>
      <c r="GH278" s="704"/>
      <c r="GI278" s="704"/>
      <c r="GJ278" s="704"/>
      <c r="GK278" s="704"/>
      <c r="GL278" s="704"/>
      <c r="GM278" s="704"/>
      <c r="GN278" s="704"/>
      <c r="GO278" s="706"/>
      <c r="JA278" s="706"/>
      <c r="JB278" s="706"/>
      <c r="JC278" s="706"/>
      <c r="JD278" s="706"/>
      <c r="JE278" s="706"/>
      <c r="JF278" s="706"/>
      <c r="JG278" s="706"/>
      <c r="JH278" s="706"/>
      <c r="JJ278" s="947"/>
      <c r="JK278" s="947"/>
      <c r="JL278" s="947"/>
      <c r="JM278" s="947"/>
      <c r="JN278" s="947"/>
    </row>
    <row r="279" spans="1:274" s="878" customFormat="1" ht="23.1" customHeight="1" x14ac:dyDescent="0.25">
      <c r="A279" s="691">
        <v>187</v>
      </c>
      <c r="B279" s="693" t="s">
        <v>1390</v>
      </c>
      <c r="C279" s="697">
        <v>274</v>
      </c>
      <c r="D279" s="697">
        <v>536</v>
      </c>
      <c r="E279" s="698">
        <v>0</v>
      </c>
      <c r="F279" s="720" t="s">
        <v>1123</v>
      </c>
      <c r="G279" s="720" t="s">
        <v>1424</v>
      </c>
      <c r="H279" s="751" t="s">
        <v>1112</v>
      </c>
      <c r="I279" s="752" t="s">
        <v>1113</v>
      </c>
      <c r="J279" s="761" t="s">
        <v>1135</v>
      </c>
      <c r="K279" s="761" t="s">
        <v>1151</v>
      </c>
      <c r="L279" s="761" t="s">
        <v>1124</v>
      </c>
      <c r="M279" s="753" t="s">
        <v>1199</v>
      </c>
      <c r="N279" s="753" t="s">
        <v>1359</v>
      </c>
      <c r="O279" s="753" t="s">
        <v>1359</v>
      </c>
      <c r="P279" s="753" t="s">
        <v>1423</v>
      </c>
      <c r="Q279" s="765" t="s">
        <v>1120</v>
      </c>
      <c r="R279" s="765" t="s">
        <v>1120</v>
      </c>
      <c r="S279" s="755">
        <v>2</v>
      </c>
      <c r="T279" s="769">
        <v>2.1</v>
      </c>
      <c r="U279" s="771">
        <v>41456</v>
      </c>
      <c r="V279" s="772">
        <v>42156</v>
      </c>
      <c r="W279" s="874">
        <v>5</v>
      </c>
      <c r="X279" s="875">
        <v>0</v>
      </c>
      <c r="Y279" s="875">
        <v>211200</v>
      </c>
      <c r="Z279" s="875">
        <f t="shared" si="15"/>
        <v>211200</v>
      </c>
      <c r="AA279" s="702"/>
      <c r="AB279" s="702"/>
      <c r="AC279" s="702"/>
      <c r="AD279" s="702"/>
      <c r="AE279" s="702"/>
      <c r="AF279" s="702"/>
      <c r="AG279" s="702"/>
      <c r="AH279" s="702">
        <v>211200</v>
      </c>
      <c r="AI279" s="702"/>
      <c r="AJ279" s="691"/>
      <c r="AK279" s="691"/>
      <c r="AL279" s="691"/>
      <c r="AM279" s="868">
        <f t="shared" si="16"/>
        <v>211200</v>
      </c>
      <c r="AN279" s="868">
        <f t="shared" si="17"/>
        <v>0</v>
      </c>
      <c r="AO279" s="760"/>
      <c r="AP279" s="868"/>
      <c r="AQ279" s="706"/>
      <c r="AR279" s="704"/>
      <c r="AS279" s="704"/>
      <c r="AT279" s="704"/>
      <c r="AU279" s="704"/>
      <c r="AV279" s="704"/>
      <c r="AW279" s="704"/>
      <c r="AX279" s="704"/>
      <c r="AY279" s="704"/>
      <c r="AZ279" s="704"/>
      <c r="BA279" s="704"/>
      <c r="BB279" s="704"/>
      <c r="BC279" s="704"/>
      <c r="BD279" s="704"/>
      <c r="BE279" s="704"/>
      <c r="BF279" s="704"/>
      <c r="BG279" s="704"/>
      <c r="BH279" s="704"/>
      <c r="BI279" s="704"/>
      <c r="BJ279" s="704"/>
      <c r="BK279" s="704"/>
      <c r="BL279" s="704"/>
      <c r="BM279" s="704"/>
      <c r="BN279" s="704"/>
      <c r="BO279" s="704"/>
      <c r="BP279" s="704"/>
      <c r="BQ279" s="704"/>
      <c r="BR279" s="704"/>
      <c r="BS279" s="704"/>
      <c r="BT279" s="704"/>
      <c r="BU279" s="704"/>
      <c r="BV279" s="704"/>
      <c r="BW279" s="704"/>
      <c r="BX279" s="704"/>
      <c r="BY279" s="704"/>
      <c r="BZ279" s="704"/>
      <c r="CA279" s="704"/>
      <c r="CB279" s="704"/>
      <c r="CC279" s="704"/>
      <c r="CD279" s="704"/>
      <c r="CE279" s="704"/>
      <c r="CF279" s="704"/>
      <c r="CG279" s="704"/>
      <c r="CH279" s="704"/>
      <c r="CI279" s="704"/>
      <c r="CJ279" s="704"/>
      <c r="CK279" s="704"/>
      <c r="CL279" s="704"/>
      <c r="CM279" s="704"/>
      <c r="CN279" s="704"/>
      <c r="CO279" s="704"/>
      <c r="CP279" s="704"/>
      <c r="CQ279" s="704"/>
      <c r="CR279" s="704"/>
      <c r="CS279" s="704"/>
      <c r="CT279" s="704"/>
      <c r="CU279" s="704"/>
      <c r="CV279" s="704"/>
      <c r="CW279" s="704"/>
      <c r="CX279" s="704"/>
      <c r="CY279" s="704"/>
      <c r="CZ279" s="704"/>
      <c r="DA279" s="704"/>
      <c r="DB279" s="704"/>
      <c r="DC279" s="704"/>
      <c r="DD279" s="704"/>
      <c r="DE279" s="704"/>
      <c r="DF279" s="704"/>
      <c r="DG279" s="704"/>
      <c r="DH279" s="704"/>
      <c r="DI279" s="704"/>
      <c r="DJ279" s="704"/>
      <c r="DK279" s="704"/>
      <c r="DL279" s="704"/>
      <c r="DM279" s="704"/>
      <c r="DN279" s="704"/>
      <c r="DO279" s="704"/>
      <c r="DP279" s="704"/>
      <c r="DQ279" s="704"/>
      <c r="DR279" s="704"/>
      <c r="DS279" s="704"/>
      <c r="DT279" s="704"/>
      <c r="DU279" s="704"/>
      <c r="DV279" s="704"/>
      <c r="DW279" s="704"/>
      <c r="DX279" s="704"/>
      <c r="DY279" s="704"/>
      <c r="DZ279" s="704"/>
      <c r="EA279" s="704"/>
      <c r="EB279" s="704"/>
      <c r="EC279" s="704"/>
      <c r="ED279" s="704"/>
      <c r="EE279" s="704"/>
      <c r="EF279" s="704"/>
      <c r="EG279" s="704"/>
      <c r="EH279" s="704"/>
      <c r="EI279" s="704"/>
      <c r="EJ279" s="704"/>
      <c r="EK279" s="704"/>
      <c r="EL279" s="704"/>
      <c r="EM279" s="704"/>
      <c r="EN279" s="704"/>
      <c r="EO279" s="704"/>
      <c r="EP279" s="704"/>
      <c r="EQ279" s="704"/>
      <c r="ER279" s="704"/>
      <c r="ES279" s="704"/>
      <c r="ET279" s="704"/>
      <c r="EU279" s="704"/>
      <c r="EV279" s="706"/>
      <c r="EW279" s="706"/>
      <c r="EX279" s="706"/>
      <c r="EY279" s="706"/>
      <c r="EZ279" s="706"/>
      <c r="FA279" s="706"/>
      <c r="FB279" s="706"/>
      <c r="FC279" s="706"/>
      <c r="FD279" s="706"/>
      <c r="FE279" s="706"/>
      <c r="FF279" s="706"/>
      <c r="FG279" s="706"/>
      <c r="FH279" s="704"/>
      <c r="FI279" s="706"/>
      <c r="FJ279" s="706"/>
      <c r="FK279" s="704"/>
      <c r="FL279" s="704"/>
      <c r="FM279" s="704"/>
      <c r="FN279" s="704"/>
      <c r="FO279" s="704"/>
      <c r="FP279" s="704"/>
      <c r="FQ279" s="704"/>
      <c r="FR279" s="704"/>
      <c r="FS279" s="704"/>
      <c r="FT279" s="704"/>
      <c r="FU279" s="704"/>
      <c r="FV279" s="704"/>
      <c r="FW279" s="704"/>
      <c r="FX279" s="704"/>
      <c r="FY279" s="704"/>
      <c r="FZ279" s="704"/>
      <c r="GA279" s="704"/>
      <c r="GB279" s="704"/>
      <c r="GC279" s="704"/>
      <c r="GD279" s="704"/>
      <c r="GE279" s="704"/>
      <c r="GF279" s="704"/>
      <c r="GG279" s="704"/>
      <c r="GH279" s="704"/>
      <c r="GI279" s="704"/>
      <c r="GJ279" s="704"/>
      <c r="GK279" s="704"/>
      <c r="GL279" s="704"/>
      <c r="GM279" s="704"/>
      <c r="GN279" s="704"/>
      <c r="GO279" s="706"/>
      <c r="GP279" s="746"/>
      <c r="GQ279" s="706"/>
      <c r="GR279" s="706"/>
      <c r="GS279" s="706"/>
      <c r="GT279" s="706"/>
      <c r="GU279" s="706"/>
      <c r="GV279" s="706"/>
      <c r="GW279" s="706"/>
      <c r="GX279" s="706"/>
      <c r="GY279" s="706"/>
      <c r="GZ279" s="706"/>
      <c r="HA279" s="706"/>
      <c r="HB279" s="706"/>
      <c r="HC279" s="706"/>
      <c r="HD279" s="706"/>
      <c r="HE279" s="706"/>
      <c r="HF279" s="706"/>
      <c r="HG279" s="706"/>
      <c r="HH279" s="706"/>
      <c r="HI279" s="706"/>
      <c r="HJ279" s="706"/>
      <c r="HK279" s="706"/>
      <c r="HL279" s="706"/>
      <c r="HM279" s="706"/>
      <c r="HN279" s="706"/>
      <c r="HO279" s="706"/>
      <c r="HP279" s="706"/>
      <c r="HQ279" s="706"/>
      <c r="HR279" s="706"/>
      <c r="HS279" s="706"/>
      <c r="HT279" s="706"/>
      <c r="HU279" s="706"/>
      <c r="HV279" s="706"/>
      <c r="HW279" s="706"/>
      <c r="HX279" s="706"/>
      <c r="HY279" s="706"/>
      <c r="HZ279" s="706"/>
      <c r="IA279" s="706"/>
      <c r="IB279" s="706"/>
      <c r="IC279" s="706"/>
      <c r="ID279" s="706"/>
      <c r="IE279" s="706"/>
      <c r="IF279" s="706"/>
      <c r="IG279" s="706"/>
      <c r="IH279" s="706"/>
      <c r="II279" s="706"/>
      <c r="IJ279" s="706"/>
      <c r="IK279" s="706"/>
      <c r="IL279" s="706"/>
      <c r="IM279" s="706"/>
      <c r="IN279" s="706"/>
      <c r="IO279" s="706"/>
      <c r="IP279" s="706"/>
      <c r="IQ279" s="706"/>
      <c r="IR279" s="706"/>
      <c r="IS279" s="706"/>
      <c r="IT279" s="706"/>
      <c r="IU279" s="706"/>
      <c r="IV279" s="706"/>
      <c r="IW279" s="706"/>
      <c r="JJ279" s="706"/>
      <c r="JK279" s="706"/>
      <c r="JL279" s="706"/>
      <c r="JM279" s="706"/>
      <c r="JN279" s="706"/>
    </row>
    <row r="280" spans="1:274" s="878" customFormat="1" ht="23.1" customHeight="1" x14ac:dyDescent="0.25">
      <c r="A280" s="691">
        <v>188</v>
      </c>
      <c r="B280" s="693" t="s">
        <v>1390</v>
      </c>
      <c r="C280" s="697">
        <v>274</v>
      </c>
      <c r="D280" s="697">
        <v>536</v>
      </c>
      <c r="E280" s="707">
        <v>7</v>
      </c>
      <c r="F280" s="720" t="s">
        <v>1123</v>
      </c>
      <c r="G280" s="720" t="s">
        <v>1471</v>
      </c>
      <c r="H280" s="751" t="s">
        <v>1112</v>
      </c>
      <c r="I280" s="752" t="s">
        <v>1113</v>
      </c>
      <c r="J280" s="761" t="s">
        <v>1135</v>
      </c>
      <c r="K280" s="761" t="s">
        <v>1151</v>
      </c>
      <c r="L280" s="761" t="s">
        <v>1124</v>
      </c>
      <c r="M280" s="753" t="s">
        <v>1199</v>
      </c>
      <c r="N280" s="753" t="s">
        <v>1359</v>
      </c>
      <c r="O280" s="753" t="s">
        <v>1359</v>
      </c>
      <c r="P280" s="753" t="s">
        <v>1423</v>
      </c>
      <c r="Q280" s="765" t="s">
        <v>1120</v>
      </c>
      <c r="R280" s="765" t="s">
        <v>1120</v>
      </c>
      <c r="S280" s="755">
        <v>2</v>
      </c>
      <c r="T280" s="769">
        <v>2.1</v>
      </c>
      <c r="U280" s="771">
        <v>41456</v>
      </c>
      <c r="V280" s="772">
        <v>41791</v>
      </c>
      <c r="W280" s="874">
        <v>5</v>
      </c>
      <c r="X280" s="875">
        <v>300000</v>
      </c>
      <c r="Y280" s="875"/>
      <c r="Z280" s="875">
        <f t="shared" si="15"/>
        <v>300000</v>
      </c>
      <c r="AA280" s="702"/>
      <c r="AB280" s="702"/>
      <c r="AC280" s="702"/>
      <c r="AD280" s="702"/>
      <c r="AE280" s="702">
        <v>300000</v>
      </c>
      <c r="AF280" s="702"/>
      <c r="AG280" s="702"/>
      <c r="AH280" s="702"/>
      <c r="AI280" s="702"/>
      <c r="AJ280" s="691"/>
      <c r="AK280" s="691"/>
      <c r="AL280" s="691"/>
      <c r="AM280" s="868">
        <f t="shared" si="16"/>
        <v>300000</v>
      </c>
      <c r="AN280" s="868">
        <f t="shared" si="17"/>
        <v>0</v>
      </c>
      <c r="AO280" s="760">
        <v>0</v>
      </c>
      <c r="AP280" s="868"/>
      <c r="AQ280" s="706"/>
      <c r="AR280" s="704"/>
      <c r="AS280" s="704"/>
      <c r="AT280" s="704"/>
      <c r="AU280" s="704"/>
      <c r="AV280" s="704"/>
      <c r="AW280" s="704"/>
      <c r="AX280" s="704"/>
      <c r="AY280" s="704"/>
      <c r="AZ280" s="704"/>
      <c r="BA280" s="704"/>
      <c r="BB280" s="704"/>
      <c r="BC280" s="704"/>
      <c r="BD280" s="704"/>
      <c r="BE280" s="704"/>
      <c r="BF280" s="704"/>
      <c r="BG280" s="704"/>
      <c r="BH280" s="704"/>
      <c r="BI280" s="704"/>
      <c r="BJ280" s="704"/>
      <c r="BK280" s="704"/>
      <c r="BL280" s="704"/>
      <c r="BM280" s="704"/>
      <c r="BN280" s="704"/>
      <c r="BO280" s="704"/>
      <c r="BP280" s="704"/>
      <c r="BQ280" s="704"/>
      <c r="BR280" s="704"/>
      <c r="BS280" s="704"/>
      <c r="BT280" s="704"/>
      <c r="BU280" s="704"/>
      <c r="BV280" s="704"/>
      <c r="BW280" s="704"/>
      <c r="BX280" s="704"/>
      <c r="BY280" s="704"/>
      <c r="BZ280" s="704"/>
      <c r="CA280" s="704"/>
      <c r="CB280" s="704"/>
      <c r="CC280" s="704"/>
      <c r="CD280" s="704"/>
      <c r="CE280" s="704"/>
      <c r="CF280" s="704"/>
      <c r="CG280" s="704"/>
      <c r="CH280" s="704"/>
      <c r="CI280" s="704"/>
      <c r="CJ280" s="704"/>
      <c r="CK280" s="704"/>
      <c r="CL280" s="704"/>
      <c r="CM280" s="704"/>
      <c r="CN280" s="704"/>
      <c r="CO280" s="704"/>
      <c r="CP280" s="704"/>
      <c r="CQ280" s="704"/>
      <c r="CR280" s="704"/>
      <c r="CS280" s="704"/>
      <c r="CT280" s="704"/>
      <c r="CU280" s="704"/>
      <c r="CV280" s="704"/>
      <c r="CW280" s="704"/>
      <c r="CX280" s="704"/>
      <c r="CY280" s="704"/>
      <c r="CZ280" s="704"/>
      <c r="DA280" s="704"/>
      <c r="DB280" s="704"/>
      <c r="DC280" s="704"/>
      <c r="DD280" s="704"/>
      <c r="DE280" s="704"/>
      <c r="DF280" s="704"/>
      <c r="DG280" s="704"/>
      <c r="DH280" s="704"/>
      <c r="DI280" s="704"/>
      <c r="DJ280" s="704"/>
      <c r="DK280" s="704"/>
      <c r="DL280" s="704"/>
      <c r="DM280" s="704"/>
      <c r="DN280" s="704"/>
      <c r="DO280" s="704"/>
      <c r="DP280" s="704"/>
      <c r="DQ280" s="704"/>
      <c r="DR280" s="704"/>
      <c r="DS280" s="704"/>
      <c r="DT280" s="704"/>
      <c r="DU280" s="704"/>
      <c r="DV280" s="704"/>
      <c r="DW280" s="704"/>
      <c r="DX280" s="704"/>
      <c r="DY280" s="704"/>
      <c r="DZ280" s="704"/>
      <c r="EA280" s="704"/>
      <c r="EB280" s="704"/>
      <c r="EC280" s="704"/>
      <c r="ED280" s="704"/>
      <c r="EE280" s="704"/>
      <c r="EF280" s="704"/>
      <c r="EG280" s="704"/>
      <c r="EH280" s="704"/>
      <c r="EI280" s="704"/>
      <c r="EJ280" s="704"/>
      <c r="EK280" s="704"/>
      <c r="EL280" s="704"/>
      <c r="EM280" s="704"/>
      <c r="EN280" s="704"/>
      <c r="EO280" s="704"/>
      <c r="EP280" s="704"/>
      <c r="EQ280" s="704"/>
      <c r="ER280" s="704"/>
      <c r="ES280" s="704"/>
      <c r="ET280" s="704"/>
      <c r="EU280" s="704"/>
      <c r="EV280" s="706"/>
      <c r="EW280" s="706"/>
      <c r="EX280" s="706"/>
      <c r="EY280" s="706"/>
      <c r="EZ280" s="706"/>
      <c r="FA280" s="706"/>
      <c r="FB280" s="706"/>
      <c r="FC280" s="706"/>
      <c r="FD280" s="706"/>
      <c r="FE280" s="706"/>
      <c r="FF280" s="706"/>
      <c r="FG280" s="706"/>
      <c r="FH280" s="704"/>
      <c r="FI280" s="706"/>
      <c r="FJ280" s="706"/>
      <c r="FK280" s="704"/>
      <c r="FL280" s="704"/>
      <c r="FM280" s="704"/>
      <c r="FN280" s="704"/>
      <c r="FO280" s="704"/>
      <c r="FP280" s="704"/>
      <c r="FQ280" s="704"/>
      <c r="FR280" s="704"/>
      <c r="FS280" s="704"/>
      <c r="FT280" s="704"/>
      <c r="FU280" s="704"/>
      <c r="FV280" s="704"/>
      <c r="FW280" s="704"/>
      <c r="FX280" s="704"/>
      <c r="FY280" s="704"/>
      <c r="FZ280" s="704"/>
      <c r="GA280" s="704"/>
      <c r="GB280" s="704"/>
      <c r="GC280" s="704"/>
      <c r="GD280" s="704"/>
      <c r="GE280" s="704"/>
      <c r="GF280" s="704"/>
      <c r="GG280" s="704"/>
      <c r="GH280" s="704"/>
      <c r="GI280" s="704"/>
      <c r="GJ280" s="704"/>
      <c r="GK280" s="704"/>
      <c r="GL280" s="704"/>
      <c r="GM280" s="704"/>
      <c r="GN280" s="704"/>
      <c r="GO280" s="706"/>
      <c r="GP280" s="746"/>
      <c r="GQ280" s="706"/>
      <c r="GR280" s="706"/>
      <c r="GS280" s="706"/>
      <c r="GT280" s="706"/>
      <c r="GU280" s="706"/>
      <c r="GV280" s="706"/>
      <c r="GW280" s="706"/>
      <c r="GX280" s="706"/>
      <c r="GY280" s="706"/>
      <c r="GZ280" s="706"/>
      <c r="HA280" s="706"/>
      <c r="HB280" s="706"/>
      <c r="HC280" s="706"/>
      <c r="HD280" s="706"/>
      <c r="HE280" s="706"/>
      <c r="HF280" s="706"/>
      <c r="HG280" s="706"/>
      <c r="HH280" s="706"/>
      <c r="HI280" s="706"/>
      <c r="HJ280" s="706"/>
      <c r="HK280" s="706"/>
      <c r="HL280" s="706"/>
      <c r="HM280" s="706"/>
      <c r="HN280" s="706"/>
      <c r="HO280" s="706"/>
      <c r="HP280" s="706"/>
      <c r="HQ280" s="706"/>
      <c r="HR280" s="706"/>
      <c r="HS280" s="706"/>
      <c r="HT280" s="706"/>
      <c r="HU280" s="706"/>
      <c r="HV280" s="706"/>
      <c r="HW280" s="706"/>
      <c r="HX280" s="706"/>
      <c r="HY280" s="706"/>
      <c r="HZ280" s="706"/>
      <c r="IA280" s="706"/>
      <c r="IB280" s="706"/>
      <c r="IC280" s="706"/>
      <c r="ID280" s="706"/>
      <c r="IE280" s="706"/>
      <c r="IF280" s="706"/>
      <c r="IG280" s="706"/>
      <c r="IH280" s="706"/>
      <c r="II280" s="706"/>
      <c r="IJ280" s="706"/>
      <c r="IK280" s="706"/>
      <c r="IL280" s="706"/>
      <c r="IM280" s="706"/>
      <c r="IN280" s="706"/>
      <c r="IO280" s="706"/>
      <c r="IP280" s="706"/>
      <c r="IQ280" s="706"/>
      <c r="IR280" s="706"/>
      <c r="IS280" s="706"/>
      <c r="IT280" s="706"/>
      <c r="IU280" s="706"/>
      <c r="IV280" s="706"/>
      <c r="IW280" s="706"/>
      <c r="IX280" s="706"/>
      <c r="IY280" s="706"/>
      <c r="IZ280" s="706"/>
      <c r="JJ280" s="706"/>
      <c r="JK280" s="706"/>
      <c r="JL280" s="706"/>
      <c r="JM280" s="706"/>
      <c r="JN280" s="706"/>
    </row>
    <row r="281" spans="1:274" s="878" customFormat="1" ht="23.1" customHeight="1" x14ac:dyDescent="0.25">
      <c r="A281" s="691">
        <v>189</v>
      </c>
      <c r="B281" s="693" t="s">
        <v>1390</v>
      </c>
      <c r="C281" s="697">
        <v>274</v>
      </c>
      <c r="D281" s="697">
        <v>544</v>
      </c>
      <c r="E281" s="698">
        <v>0</v>
      </c>
      <c r="F281" s="720" t="s">
        <v>1125</v>
      </c>
      <c r="G281" s="720" t="s">
        <v>1418</v>
      </c>
      <c r="H281" s="751" t="s">
        <v>1112</v>
      </c>
      <c r="I281" s="752" t="s">
        <v>1113</v>
      </c>
      <c r="J281" s="761" t="s">
        <v>1135</v>
      </c>
      <c r="K281" s="761" t="s">
        <v>1115</v>
      </c>
      <c r="L281" s="761" t="s">
        <v>1124</v>
      </c>
      <c r="M281" s="753" t="s">
        <v>1199</v>
      </c>
      <c r="N281" s="753" t="s">
        <v>1359</v>
      </c>
      <c r="O281" s="753" t="s">
        <v>1359</v>
      </c>
      <c r="P281" s="753" t="s">
        <v>1423</v>
      </c>
      <c r="Q281" s="765" t="s">
        <v>1120</v>
      </c>
      <c r="R281" s="765" t="s">
        <v>1120</v>
      </c>
      <c r="S281" s="755">
        <v>2</v>
      </c>
      <c r="T281" s="769">
        <v>2.1</v>
      </c>
      <c r="U281" s="771">
        <v>41456</v>
      </c>
      <c r="V281" s="772">
        <v>42156</v>
      </c>
      <c r="W281" s="874">
        <v>7</v>
      </c>
      <c r="X281" s="875">
        <v>140000</v>
      </c>
      <c r="Y281" s="876">
        <v>39400</v>
      </c>
      <c r="Z281" s="875">
        <f t="shared" si="15"/>
        <v>179400</v>
      </c>
      <c r="AA281" s="702"/>
      <c r="AB281" s="702"/>
      <c r="AC281" s="702"/>
      <c r="AD281" s="702"/>
      <c r="AE281" s="702">
        <v>50000</v>
      </c>
      <c r="AF281" s="702">
        <v>50000</v>
      </c>
      <c r="AG281" s="702">
        <v>79400</v>
      </c>
      <c r="AH281" s="702"/>
      <c r="AI281" s="691"/>
      <c r="AJ281" s="691"/>
      <c r="AK281" s="691"/>
      <c r="AL281" s="691"/>
      <c r="AM281" s="868">
        <f t="shared" si="16"/>
        <v>179400</v>
      </c>
      <c r="AN281" s="868">
        <f t="shared" si="17"/>
        <v>0</v>
      </c>
      <c r="AO281" s="760"/>
      <c r="AP281" s="868"/>
      <c r="AQ281" s="706"/>
      <c r="AR281" s="704"/>
      <c r="AS281" s="704"/>
      <c r="AT281" s="704"/>
      <c r="AU281" s="704"/>
      <c r="AV281" s="704"/>
      <c r="AW281" s="704"/>
      <c r="AX281" s="704"/>
      <c r="AY281" s="704"/>
      <c r="AZ281" s="704"/>
      <c r="BA281" s="704"/>
      <c r="BB281" s="704"/>
      <c r="BC281" s="704"/>
      <c r="BD281" s="704"/>
      <c r="BE281" s="704"/>
      <c r="BF281" s="704"/>
      <c r="BG281" s="704"/>
      <c r="BH281" s="704"/>
      <c r="BI281" s="704"/>
      <c r="BJ281" s="704"/>
      <c r="BK281" s="704"/>
      <c r="BL281" s="704"/>
      <c r="BM281" s="704"/>
      <c r="BN281" s="704"/>
      <c r="BO281" s="704"/>
      <c r="BP281" s="704"/>
      <c r="BQ281" s="704"/>
      <c r="BR281" s="704"/>
      <c r="BS281" s="704"/>
      <c r="BT281" s="704"/>
      <c r="BU281" s="704"/>
      <c r="BV281" s="704"/>
      <c r="BW281" s="704"/>
      <c r="BX281" s="704"/>
      <c r="BY281" s="704"/>
      <c r="BZ281" s="704"/>
      <c r="CA281" s="704"/>
      <c r="CB281" s="704"/>
      <c r="CC281" s="704"/>
      <c r="CD281" s="704"/>
      <c r="CE281" s="704"/>
      <c r="CF281" s="704"/>
      <c r="CG281" s="704"/>
      <c r="CH281" s="704"/>
      <c r="CI281" s="704"/>
      <c r="CJ281" s="704"/>
      <c r="CK281" s="704"/>
      <c r="CL281" s="704"/>
      <c r="CM281" s="704"/>
      <c r="CN281" s="704"/>
      <c r="CO281" s="704"/>
      <c r="CP281" s="704"/>
      <c r="CQ281" s="704"/>
      <c r="CR281" s="704"/>
      <c r="CS281" s="704"/>
      <c r="CT281" s="704"/>
      <c r="CU281" s="704"/>
      <c r="CV281" s="704"/>
      <c r="CW281" s="704"/>
      <c r="CX281" s="704"/>
      <c r="CY281" s="704"/>
      <c r="CZ281" s="704"/>
      <c r="DA281" s="704"/>
      <c r="DB281" s="704"/>
      <c r="DC281" s="704"/>
      <c r="DD281" s="704"/>
      <c r="DE281" s="704"/>
      <c r="DF281" s="704"/>
      <c r="DG281" s="704"/>
      <c r="DH281" s="704"/>
      <c r="DI281" s="704"/>
      <c r="DJ281" s="704"/>
      <c r="DK281" s="704"/>
      <c r="DL281" s="704"/>
      <c r="DM281" s="704"/>
      <c r="DN281" s="704"/>
      <c r="DO281" s="704"/>
      <c r="DP281" s="704"/>
      <c r="DQ281" s="704"/>
      <c r="DR281" s="704"/>
      <c r="DS281" s="704"/>
      <c r="DT281" s="704"/>
      <c r="DU281" s="704"/>
      <c r="DV281" s="704"/>
      <c r="DW281" s="704"/>
      <c r="DX281" s="704"/>
      <c r="DY281" s="704"/>
      <c r="DZ281" s="704"/>
      <c r="EA281" s="704"/>
      <c r="EB281" s="704"/>
      <c r="EC281" s="704"/>
      <c r="ED281" s="704"/>
      <c r="EE281" s="704"/>
      <c r="EF281" s="704"/>
      <c r="EG281" s="704"/>
      <c r="EH281" s="704"/>
      <c r="EI281" s="704"/>
      <c r="EJ281" s="704"/>
      <c r="EK281" s="704"/>
      <c r="EL281" s="704"/>
      <c r="EM281" s="704"/>
      <c r="EN281" s="704"/>
      <c r="EO281" s="704"/>
      <c r="EP281" s="704"/>
      <c r="EQ281" s="704"/>
      <c r="ER281" s="704"/>
      <c r="ES281" s="704"/>
      <c r="ET281" s="704"/>
      <c r="EU281" s="704"/>
      <c r="EV281" s="706"/>
      <c r="EW281" s="706"/>
      <c r="EX281" s="706"/>
      <c r="EY281" s="706"/>
      <c r="EZ281" s="706"/>
      <c r="FA281" s="706"/>
      <c r="FB281" s="706"/>
      <c r="FC281" s="706"/>
      <c r="FD281" s="706"/>
      <c r="FE281" s="706"/>
      <c r="FF281" s="706"/>
      <c r="FG281" s="706"/>
      <c r="FH281" s="704"/>
      <c r="FI281" s="706"/>
      <c r="FJ281" s="706"/>
      <c r="FK281" s="704"/>
      <c r="FL281" s="704"/>
      <c r="FM281" s="704"/>
      <c r="FN281" s="704"/>
      <c r="FO281" s="704"/>
      <c r="FP281" s="704"/>
      <c r="FQ281" s="704"/>
      <c r="FR281" s="704"/>
      <c r="FS281" s="704"/>
      <c r="FT281" s="704"/>
      <c r="FU281" s="704"/>
      <c r="FV281" s="704"/>
      <c r="FW281" s="704"/>
      <c r="FX281" s="704"/>
      <c r="FY281" s="704"/>
      <c r="FZ281" s="704"/>
      <c r="GA281" s="704"/>
      <c r="GB281" s="704"/>
      <c r="GC281" s="704"/>
      <c r="GD281" s="704"/>
      <c r="GE281" s="704"/>
      <c r="GF281" s="704"/>
      <c r="GG281" s="704"/>
      <c r="GH281" s="704"/>
      <c r="GI281" s="704"/>
      <c r="GJ281" s="704"/>
      <c r="GK281" s="704"/>
      <c r="GL281" s="704"/>
      <c r="GM281" s="704"/>
      <c r="GN281" s="704"/>
      <c r="GO281" s="706"/>
      <c r="GP281" s="746"/>
      <c r="GQ281" s="706"/>
      <c r="GR281" s="706"/>
      <c r="GS281" s="706"/>
      <c r="GT281" s="706"/>
      <c r="GU281" s="706"/>
      <c r="GV281" s="706"/>
      <c r="GW281" s="706"/>
      <c r="GX281" s="706"/>
      <c r="GY281" s="706"/>
      <c r="GZ281" s="706"/>
      <c r="HA281" s="706"/>
      <c r="HB281" s="706"/>
      <c r="HC281" s="706"/>
      <c r="HD281" s="706"/>
      <c r="HE281" s="706"/>
      <c r="HF281" s="706"/>
      <c r="HG281" s="706"/>
      <c r="HH281" s="706"/>
      <c r="HI281" s="706"/>
      <c r="HJ281" s="706"/>
      <c r="HK281" s="706"/>
      <c r="HL281" s="706"/>
      <c r="HM281" s="706"/>
      <c r="HN281" s="706"/>
      <c r="HO281" s="706"/>
      <c r="HP281" s="706"/>
      <c r="HQ281" s="706"/>
      <c r="HR281" s="706"/>
      <c r="HS281" s="706"/>
      <c r="HT281" s="706"/>
      <c r="HU281" s="706"/>
      <c r="HV281" s="706"/>
      <c r="HW281" s="706"/>
      <c r="HX281" s="706"/>
      <c r="HY281" s="706"/>
      <c r="HZ281" s="706"/>
      <c r="IA281" s="704"/>
      <c r="IB281" s="704"/>
      <c r="IC281" s="704"/>
      <c r="ID281" s="704"/>
      <c r="IE281" s="704"/>
      <c r="IF281" s="704"/>
      <c r="IG281" s="704"/>
      <c r="IH281" s="704"/>
      <c r="II281" s="704"/>
      <c r="IJ281" s="704"/>
      <c r="IK281" s="704"/>
      <c r="IL281" s="704"/>
      <c r="IM281" s="704"/>
      <c r="IN281" s="704"/>
      <c r="IO281" s="704"/>
      <c r="IP281" s="704"/>
      <c r="IQ281" s="704"/>
      <c r="IR281" s="704"/>
      <c r="IS281" s="704"/>
      <c r="IT281" s="704"/>
      <c r="IU281" s="704"/>
      <c r="IV281" s="706"/>
      <c r="IW281" s="706"/>
      <c r="JA281" s="706"/>
      <c r="JB281" s="706"/>
      <c r="JC281" s="706"/>
      <c r="JD281" s="706"/>
      <c r="JE281" s="706"/>
      <c r="JF281" s="706"/>
      <c r="JG281" s="706"/>
      <c r="JH281" s="706"/>
      <c r="JJ281" s="706"/>
      <c r="JK281" s="706"/>
      <c r="JL281" s="706"/>
      <c r="JM281" s="706"/>
      <c r="JN281" s="706"/>
    </row>
    <row r="282" spans="1:274" s="878" customFormat="1" ht="23.1" customHeight="1" x14ac:dyDescent="0.25">
      <c r="A282" s="691">
        <v>190</v>
      </c>
      <c r="B282" s="693" t="s">
        <v>1305</v>
      </c>
      <c r="C282" s="697">
        <v>277</v>
      </c>
      <c r="D282" s="697">
        <v>536</v>
      </c>
      <c r="E282" s="707">
        <v>2</v>
      </c>
      <c r="F282" s="699" t="s">
        <v>1123</v>
      </c>
      <c r="G282" s="699" t="s">
        <v>1534</v>
      </c>
      <c r="H282" s="767" t="s">
        <v>1112</v>
      </c>
      <c r="I282" s="752" t="s">
        <v>1113</v>
      </c>
      <c r="J282" s="753" t="s">
        <v>1205</v>
      </c>
      <c r="K282" s="753" t="s">
        <v>1115</v>
      </c>
      <c r="L282" s="753" t="s">
        <v>1124</v>
      </c>
      <c r="M282" s="753" t="s">
        <v>1152</v>
      </c>
      <c r="N282" s="753" t="s">
        <v>1306</v>
      </c>
      <c r="O282" s="753" t="s">
        <v>1306</v>
      </c>
      <c r="P282" s="753" t="s">
        <v>1306</v>
      </c>
      <c r="Q282" s="753" t="s">
        <v>1120</v>
      </c>
      <c r="R282" s="753" t="s">
        <v>1120</v>
      </c>
      <c r="S282" s="755">
        <v>4</v>
      </c>
      <c r="T282" s="769">
        <v>4.4000000000000004</v>
      </c>
      <c r="U282" s="771">
        <v>41091</v>
      </c>
      <c r="V282" s="772">
        <v>41426</v>
      </c>
      <c r="W282" s="874">
        <v>5</v>
      </c>
      <c r="X282" s="875"/>
      <c r="Y282" s="876">
        <v>5100</v>
      </c>
      <c r="Z282" s="875">
        <f t="shared" si="15"/>
        <v>5100</v>
      </c>
      <c r="AA282" s="691"/>
      <c r="AB282" s="691"/>
      <c r="AC282" s="691">
        <v>5100</v>
      </c>
      <c r="AD282" s="691"/>
      <c r="AE282" s="691"/>
      <c r="AF282" s="691"/>
      <c r="AG282" s="691"/>
      <c r="AH282" s="691"/>
      <c r="AI282" s="691"/>
      <c r="AJ282" s="691"/>
      <c r="AK282" s="691"/>
      <c r="AL282" s="691"/>
      <c r="AM282" s="868">
        <f t="shared" si="16"/>
        <v>5100</v>
      </c>
      <c r="AN282" s="868">
        <f t="shared" si="17"/>
        <v>0</v>
      </c>
      <c r="AO282" s="691"/>
      <c r="AP282" s="868"/>
      <c r="AQ282" s="706"/>
      <c r="AR282" s="704"/>
      <c r="AS282" s="704"/>
      <c r="AT282" s="704"/>
      <c r="AU282" s="704"/>
      <c r="AV282" s="704"/>
      <c r="AW282" s="704"/>
      <c r="AX282" s="704"/>
      <c r="AY282" s="704"/>
      <c r="AZ282" s="704"/>
      <c r="BA282" s="704"/>
      <c r="BB282" s="704"/>
      <c r="BC282" s="704"/>
      <c r="BD282" s="704"/>
      <c r="BE282" s="704"/>
      <c r="BF282" s="704"/>
      <c r="BG282" s="704"/>
      <c r="BH282" s="704"/>
      <c r="BI282" s="704"/>
      <c r="BJ282" s="704"/>
      <c r="BK282" s="704"/>
      <c r="BL282" s="704"/>
      <c r="BM282" s="704"/>
      <c r="BN282" s="704"/>
      <c r="BO282" s="704"/>
      <c r="BP282" s="704"/>
      <c r="BQ282" s="704"/>
      <c r="BR282" s="704"/>
      <c r="BS282" s="704"/>
      <c r="BT282" s="704"/>
      <c r="BU282" s="704"/>
      <c r="BV282" s="704"/>
      <c r="BW282" s="704"/>
      <c r="BX282" s="704"/>
      <c r="BY282" s="704"/>
      <c r="BZ282" s="704"/>
      <c r="CA282" s="704"/>
      <c r="CB282" s="704"/>
      <c r="CC282" s="704"/>
      <c r="CD282" s="704"/>
      <c r="CE282" s="704"/>
      <c r="CF282" s="704"/>
      <c r="CG282" s="704"/>
      <c r="CH282" s="704"/>
      <c r="CI282" s="704"/>
      <c r="CJ282" s="704"/>
      <c r="CK282" s="704"/>
      <c r="CL282" s="704"/>
      <c r="CM282" s="704"/>
      <c r="CN282" s="704"/>
      <c r="CO282" s="704"/>
      <c r="CP282" s="704"/>
      <c r="CQ282" s="704"/>
      <c r="CR282" s="704"/>
      <c r="CS282" s="704"/>
      <c r="CT282" s="704"/>
      <c r="CU282" s="704"/>
      <c r="CV282" s="704"/>
      <c r="CW282" s="704"/>
      <c r="CX282" s="704"/>
      <c r="CY282" s="704"/>
      <c r="CZ282" s="704"/>
      <c r="DA282" s="704"/>
      <c r="DB282" s="704"/>
      <c r="DC282" s="704"/>
      <c r="DD282" s="704"/>
      <c r="DE282" s="704"/>
      <c r="DF282" s="704"/>
      <c r="DG282" s="704"/>
      <c r="DH282" s="704"/>
      <c r="DI282" s="704"/>
      <c r="DJ282" s="704"/>
      <c r="DK282" s="704"/>
      <c r="DL282" s="704"/>
      <c r="DM282" s="704"/>
      <c r="DN282" s="704"/>
      <c r="DO282" s="704"/>
      <c r="DP282" s="704"/>
      <c r="DQ282" s="704"/>
      <c r="DR282" s="704"/>
      <c r="DS282" s="704"/>
      <c r="DT282" s="704"/>
      <c r="DU282" s="704"/>
      <c r="DV282" s="704"/>
      <c r="DW282" s="704"/>
      <c r="DX282" s="704"/>
      <c r="DY282" s="704"/>
      <c r="DZ282" s="704"/>
      <c r="EA282" s="704"/>
      <c r="EB282" s="704"/>
      <c r="EC282" s="704"/>
      <c r="ED282" s="704"/>
      <c r="EE282" s="704"/>
      <c r="EF282" s="704"/>
      <c r="EG282" s="704"/>
      <c r="EH282" s="704"/>
      <c r="EI282" s="704"/>
      <c r="EJ282" s="704"/>
      <c r="EK282" s="704"/>
      <c r="EL282" s="704"/>
      <c r="EM282" s="704"/>
      <c r="EN282" s="704"/>
      <c r="EO282" s="704"/>
      <c r="EP282" s="704"/>
      <c r="EQ282" s="704"/>
      <c r="ER282" s="704"/>
      <c r="ES282" s="704"/>
      <c r="ET282" s="704"/>
      <c r="EU282" s="704"/>
      <c r="EV282" s="706"/>
      <c r="EW282" s="706"/>
      <c r="EX282" s="706"/>
      <c r="EY282" s="706"/>
      <c r="EZ282" s="706"/>
      <c r="FA282" s="706"/>
      <c r="FB282" s="706"/>
      <c r="FC282" s="706"/>
      <c r="FD282" s="706"/>
      <c r="FE282" s="706"/>
      <c r="FF282" s="706"/>
      <c r="FG282" s="706"/>
      <c r="FH282" s="704"/>
      <c r="FI282" s="706"/>
      <c r="FJ282" s="706"/>
      <c r="FK282" s="704"/>
      <c r="FL282" s="704"/>
      <c r="FM282" s="704"/>
      <c r="FN282" s="704"/>
      <c r="FO282" s="704"/>
      <c r="FP282" s="704"/>
      <c r="FQ282" s="704"/>
      <c r="FR282" s="704"/>
      <c r="FS282" s="704"/>
      <c r="FT282" s="704"/>
      <c r="FU282" s="704"/>
      <c r="FV282" s="704"/>
      <c r="FW282" s="704"/>
      <c r="FX282" s="704"/>
      <c r="FY282" s="704"/>
      <c r="FZ282" s="704"/>
      <c r="GA282" s="704"/>
      <c r="GB282" s="704"/>
      <c r="GC282" s="704"/>
      <c r="GD282" s="704"/>
      <c r="GE282" s="704"/>
      <c r="GF282" s="704"/>
      <c r="GG282" s="704"/>
      <c r="GH282" s="704"/>
      <c r="GI282" s="704"/>
      <c r="GJ282" s="704"/>
      <c r="GK282" s="704"/>
      <c r="GL282" s="704"/>
      <c r="GM282" s="704"/>
      <c r="GN282" s="704"/>
      <c r="GO282" s="706"/>
      <c r="JA282" s="706"/>
      <c r="JB282" s="706"/>
      <c r="JC282" s="706"/>
      <c r="JD282" s="706"/>
      <c r="JE282" s="706"/>
      <c r="JF282" s="706"/>
      <c r="JG282" s="706"/>
      <c r="JH282" s="706"/>
      <c r="JI282" s="706"/>
    </row>
    <row r="283" spans="1:274" s="878" customFormat="1" ht="23.1" customHeight="1" x14ac:dyDescent="0.25">
      <c r="A283" s="691">
        <v>191</v>
      </c>
      <c r="B283" s="693" t="s">
        <v>1305</v>
      </c>
      <c r="C283" s="697">
        <v>277</v>
      </c>
      <c r="D283" s="697">
        <v>536</v>
      </c>
      <c r="E283" s="707">
        <v>3</v>
      </c>
      <c r="F283" s="699" t="s">
        <v>1123</v>
      </c>
      <c r="G283" s="699" t="s">
        <v>1535</v>
      </c>
      <c r="H283" s="767" t="s">
        <v>1112</v>
      </c>
      <c r="I283" s="752" t="s">
        <v>1113</v>
      </c>
      <c r="J283" s="753" t="s">
        <v>1205</v>
      </c>
      <c r="K283" s="753" t="s">
        <v>1115</v>
      </c>
      <c r="L283" s="753" t="s">
        <v>1124</v>
      </c>
      <c r="M283" s="753" t="s">
        <v>1152</v>
      </c>
      <c r="N283" s="753" t="s">
        <v>1306</v>
      </c>
      <c r="O283" s="753" t="s">
        <v>1306</v>
      </c>
      <c r="P283" s="753" t="s">
        <v>1306</v>
      </c>
      <c r="Q283" s="753" t="s">
        <v>1120</v>
      </c>
      <c r="R283" s="753" t="s">
        <v>1120</v>
      </c>
      <c r="S283" s="755">
        <v>4</v>
      </c>
      <c r="T283" s="769">
        <v>4.4000000000000004</v>
      </c>
      <c r="U283" s="771">
        <v>41091</v>
      </c>
      <c r="V283" s="772">
        <v>41426</v>
      </c>
      <c r="W283" s="874">
        <v>5</v>
      </c>
      <c r="X283" s="875"/>
      <c r="Y283" s="876">
        <v>14400</v>
      </c>
      <c r="Z283" s="875">
        <f t="shared" si="15"/>
        <v>14400</v>
      </c>
      <c r="AA283" s="691"/>
      <c r="AB283" s="691"/>
      <c r="AC283" s="691">
        <v>14400</v>
      </c>
      <c r="AD283" s="691"/>
      <c r="AE283" s="691"/>
      <c r="AF283" s="691"/>
      <c r="AG283" s="691"/>
      <c r="AH283" s="691"/>
      <c r="AI283" s="691"/>
      <c r="AJ283" s="691"/>
      <c r="AK283" s="691"/>
      <c r="AL283" s="691"/>
      <c r="AM283" s="868">
        <f t="shared" si="16"/>
        <v>14400</v>
      </c>
      <c r="AN283" s="868">
        <f t="shared" si="17"/>
        <v>0</v>
      </c>
      <c r="AO283" s="691"/>
      <c r="AP283" s="868"/>
      <c r="AQ283" s="706"/>
      <c r="AR283" s="704"/>
      <c r="AS283" s="704"/>
      <c r="AT283" s="704"/>
      <c r="AU283" s="704"/>
      <c r="AV283" s="704"/>
      <c r="AW283" s="704"/>
      <c r="AX283" s="704"/>
      <c r="AY283" s="704"/>
      <c r="AZ283" s="704"/>
      <c r="BA283" s="704"/>
      <c r="BB283" s="704"/>
      <c r="BC283" s="704"/>
      <c r="BD283" s="704"/>
      <c r="BE283" s="704"/>
      <c r="BF283" s="704"/>
      <c r="BG283" s="704"/>
      <c r="BH283" s="704"/>
      <c r="BI283" s="704"/>
      <c r="BJ283" s="704"/>
      <c r="BK283" s="704"/>
      <c r="BL283" s="704"/>
      <c r="BM283" s="704"/>
      <c r="BN283" s="704"/>
      <c r="BO283" s="704"/>
      <c r="BP283" s="704"/>
      <c r="BQ283" s="704"/>
      <c r="BR283" s="704"/>
      <c r="BS283" s="704"/>
      <c r="BT283" s="704"/>
      <c r="BU283" s="704"/>
      <c r="BV283" s="704"/>
      <c r="BW283" s="704"/>
      <c r="BX283" s="704"/>
      <c r="BY283" s="704"/>
      <c r="BZ283" s="704"/>
      <c r="CA283" s="704"/>
      <c r="CB283" s="704"/>
      <c r="CC283" s="704"/>
      <c r="CD283" s="704"/>
      <c r="CE283" s="704"/>
      <c r="CF283" s="704"/>
      <c r="CG283" s="704"/>
      <c r="CH283" s="704"/>
      <c r="CI283" s="704"/>
      <c r="CJ283" s="704"/>
      <c r="CK283" s="704"/>
      <c r="CL283" s="704"/>
      <c r="CM283" s="704"/>
      <c r="CN283" s="704"/>
      <c r="CO283" s="704"/>
      <c r="CP283" s="704"/>
      <c r="CQ283" s="704"/>
      <c r="CR283" s="704"/>
      <c r="CS283" s="704"/>
      <c r="CT283" s="704"/>
      <c r="CU283" s="704"/>
      <c r="CV283" s="704"/>
      <c r="CW283" s="704"/>
      <c r="CX283" s="704"/>
      <c r="CY283" s="704"/>
      <c r="CZ283" s="704"/>
      <c r="DA283" s="704"/>
      <c r="DB283" s="704"/>
      <c r="DC283" s="704"/>
      <c r="DD283" s="704"/>
      <c r="DE283" s="704"/>
      <c r="DF283" s="704"/>
      <c r="DG283" s="704"/>
      <c r="DH283" s="704"/>
      <c r="DI283" s="704"/>
      <c r="DJ283" s="704"/>
      <c r="DK283" s="704"/>
      <c r="DL283" s="704"/>
      <c r="DM283" s="704"/>
      <c r="DN283" s="704"/>
      <c r="DO283" s="704"/>
      <c r="DP283" s="704"/>
      <c r="DQ283" s="704"/>
      <c r="DR283" s="704"/>
      <c r="DS283" s="704"/>
      <c r="DT283" s="704"/>
      <c r="DU283" s="704"/>
      <c r="DV283" s="704"/>
      <c r="DW283" s="704"/>
      <c r="DX283" s="704"/>
      <c r="DY283" s="704"/>
      <c r="DZ283" s="704"/>
      <c r="EA283" s="704"/>
      <c r="EB283" s="704"/>
      <c r="EC283" s="704"/>
      <c r="ED283" s="704"/>
      <c r="EE283" s="704"/>
      <c r="EF283" s="704"/>
      <c r="EG283" s="704"/>
      <c r="EH283" s="704"/>
      <c r="EI283" s="704"/>
      <c r="EJ283" s="704"/>
      <c r="EK283" s="704"/>
      <c r="EL283" s="704"/>
      <c r="EM283" s="704"/>
      <c r="EN283" s="704"/>
      <c r="EO283" s="704"/>
      <c r="EP283" s="704"/>
      <c r="EQ283" s="704"/>
      <c r="ER283" s="704"/>
      <c r="ES283" s="704"/>
      <c r="ET283" s="704"/>
      <c r="EU283" s="704"/>
      <c r="EV283" s="706"/>
      <c r="EW283" s="706"/>
      <c r="EX283" s="706"/>
      <c r="EY283" s="706"/>
      <c r="EZ283" s="706"/>
      <c r="FA283" s="706"/>
      <c r="FB283" s="706"/>
      <c r="FC283" s="706"/>
      <c r="FD283" s="706"/>
      <c r="FE283" s="706"/>
      <c r="FF283" s="706"/>
      <c r="FG283" s="706"/>
      <c r="FH283" s="704"/>
      <c r="FI283" s="706"/>
      <c r="FJ283" s="706"/>
      <c r="FK283" s="704"/>
      <c r="FL283" s="704"/>
      <c r="FM283" s="704"/>
      <c r="FN283" s="704"/>
      <c r="FO283" s="704"/>
      <c r="FP283" s="704"/>
      <c r="FQ283" s="704"/>
      <c r="FR283" s="704"/>
      <c r="FS283" s="704"/>
      <c r="FT283" s="704"/>
      <c r="FU283" s="704"/>
      <c r="FV283" s="704"/>
      <c r="FW283" s="704"/>
      <c r="FX283" s="704"/>
      <c r="FY283" s="704"/>
      <c r="FZ283" s="704"/>
      <c r="GA283" s="704"/>
      <c r="GB283" s="704"/>
      <c r="GC283" s="704"/>
      <c r="GD283" s="704"/>
      <c r="GE283" s="704"/>
      <c r="GF283" s="704"/>
      <c r="GG283" s="704"/>
      <c r="GH283" s="704"/>
      <c r="GI283" s="704"/>
      <c r="GJ283" s="704"/>
      <c r="GK283" s="704"/>
      <c r="GL283" s="704"/>
      <c r="GM283" s="704"/>
      <c r="GN283" s="704"/>
      <c r="GO283" s="706"/>
      <c r="GP283" s="928"/>
      <c r="GQ283" s="928"/>
      <c r="GR283" s="928"/>
      <c r="GS283" s="928"/>
      <c r="GT283" s="928"/>
      <c r="GU283" s="928"/>
      <c r="GV283" s="928"/>
      <c r="GW283" s="928"/>
      <c r="GX283" s="928"/>
      <c r="GY283" s="928"/>
      <c r="GZ283" s="928"/>
      <c r="HA283" s="928"/>
      <c r="HB283" s="928"/>
      <c r="HC283" s="928"/>
      <c r="HD283" s="928"/>
      <c r="HE283" s="928"/>
      <c r="HF283" s="928"/>
      <c r="HG283" s="928"/>
      <c r="HH283" s="928"/>
      <c r="HI283" s="928"/>
      <c r="HJ283" s="928"/>
      <c r="HK283" s="928"/>
      <c r="HL283" s="928"/>
      <c r="HM283" s="928"/>
      <c r="HN283" s="928"/>
      <c r="HO283" s="706"/>
      <c r="HP283" s="706"/>
      <c r="HQ283" s="706"/>
      <c r="HR283" s="706"/>
      <c r="HS283" s="706"/>
      <c r="HT283" s="706"/>
      <c r="HU283" s="706"/>
      <c r="HV283" s="706"/>
      <c r="HW283" s="706"/>
      <c r="HX283" s="706"/>
      <c r="HY283" s="706"/>
      <c r="HZ283" s="706"/>
      <c r="IA283" s="706"/>
      <c r="IB283" s="706"/>
      <c r="IC283" s="706"/>
      <c r="ID283" s="706"/>
      <c r="IE283" s="706"/>
      <c r="IF283" s="706"/>
      <c r="IG283" s="706"/>
      <c r="IH283" s="706"/>
      <c r="II283" s="706"/>
      <c r="IJ283" s="706"/>
      <c r="IK283" s="706"/>
      <c r="IL283" s="706"/>
      <c r="IM283" s="706"/>
      <c r="IN283" s="706"/>
      <c r="IO283" s="706"/>
      <c r="IP283" s="706"/>
      <c r="IQ283" s="706"/>
      <c r="IR283" s="706"/>
      <c r="IS283" s="706"/>
      <c r="IT283" s="706"/>
      <c r="IU283" s="706"/>
      <c r="IV283" s="706"/>
      <c r="IW283" s="706"/>
      <c r="JA283" s="706"/>
      <c r="JB283" s="706"/>
      <c r="JC283" s="706"/>
      <c r="JD283" s="706"/>
      <c r="JE283" s="706"/>
      <c r="JF283" s="706"/>
      <c r="JG283" s="706"/>
      <c r="JH283" s="706"/>
      <c r="JI283" s="706"/>
    </row>
    <row r="284" spans="1:274" s="706" customFormat="1" ht="23.1" customHeight="1" x14ac:dyDescent="0.25">
      <c r="A284" s="691">
        <v>192</v>
      </c>
      <c r="B284" s="693" t="s">
        <v>1316</v>
      </c>
      <c r="C284" s="697">
        <v>281</v>
      </c>
      <c r="D284" s="697">
        <v>536</v>
      </c>
      <c r="E284" s="707">
        <v>1</v>
      </c>
      <c r="F284" s="720" t="s">
        <v>1123</v>
      </c>
      <c r="G284" s="720" t="s">
        <v>1582</v>
      </c>
      <c r="H284" s="767" t="s">
        <v>1112</v>
      </c>
      <c r="I284" s="752" t="s">
        <v>1113</v>
      </c>
      <c r="J284" s="761" t="s">
        <v>1135</v>
      </c>
      <c r="K284" s="753" t="s">
        <v>1115</v>
      </c>
      <c r="L284" s="753" t="s">
        <v>1116</v>
      </c>
      <c r="M284" s="753" t="s">
        <v>1199</v>
      </c>
      <c r="N284" s="753" t="s">
        <v>1317</v>
      </c>
      <c r="O284" s="753" t="s">
        <v>1317</v>
      </c>
      <c r="P284" s="753" t="s">
        <v>1554</v>
      </c>
      <c r="Q284" s="765" t="s">
        <v>1120</v>
      </c>
      <c r="R284" s="765" t="s">
        <v>1120</v>
      </c>
      <c r="S284" s="755">
        <v>2</v>
      </c>
      <c r="T284" s="769">
        <v>2.2000000000000002</v>
      </c>
      <c r="U284" s="771">
        <v>41214</v>
      </c>
      <c r="V284" s="771">
        <v>41214</v>
      </c>
      <c r="W284" s="701">
        <v>5</v>
      </c>
      <c r="X284" s="875"/>
      <c r="Y284" s="876">
        <v>62400</v>
      </c>
      <c r="Z284" s="875">
        <f t="shared" si="15"/>
        <v>62400</v>
      </c>
      <c r="AA284" s="691"/>
      <c r="AB284" s="691"/>
      <c r="AC284" s="691"/>
      <c r="AD284" s="691"/>
      <c r="AE284" s="691">
        <v>62400</v>
      </c>
      <c r="AF284" s="691"/>
      <c r="AG284" s="691"/>
      <c r="AH284" s="691"/>
      <c r="AI284" s="691"/>
      <c r="AJ284" s="691"/>
      <c r="AK284" s="691"/>
      <c r="AL284" s="691"/>
      <c r="AM284" s="868">
        <f t="shared" si="16"/>
        <v>62400</v>
      </c>
      <c r="AN284" s="868">
        <f t="shared" si="17"/>
        <v>0</v>
      </c>
      <c r="AO284" s="691"/>
      <c r="AP284" s="868"/>
      <c r="AR284" s="704"/>
      <c r="AS284" s="704"/>
      <c r="AT284" s="704"/>
      <c r="AU284" s="704"/>
      <c r="AV284" s="704"/>
      <c r="AW284" s="704"/>
      <c r="AX284" s="704"/>
      <c r="AY284" s="704"/>
      <c r="AZ284" s="704"/>
      <c r="BA284" s="704"/>
      <c r="BB284" s="704"/>
      <c r="BC284" s="704"/>
      <c r="BD284" s="704"/>
      <c r="BE284" s="704"/>
      <c r="BF284" s="704"/>
      <c r="BG284" s="704"/>
      <c r="BH284" s="704"/>
      <c r="BI284" s="704"/>
      <c r="BJ284" s="704"/>
      <c r="BK284" s="704"/>
      <c r="BL284" s="704"/>
      <c r="BM284" s="704"/>
      <c r="BN284" s="704"/>
      <c r="BO284" s="704"/>
      <c r="BP284" s="704"/>
      <c r="BQ284" s="704"/>
      <c r="BR284" s="704"/>
      <c r="BS284" s="704"/>
      <c r="BT284" s="704"/>
      <c r="BU284" s="704"/>
      <c r="BV284" s="704"/>
      <c r="BW284" s="704"/>
      <c r="BX284" s="704"/>
      <c r="BY284" s="704"/>
      <c r="BZ284" s="704"/>
      <c r="CA284" s="704"/>
      <c r="CB284" s="704"/>
      <c r="CC284" s="704"/>
      <c r="CD284" s="704"/>
      <c r="CE284" s="704"/>
      <c r="CF284" s="704"/>
      <c r="CG284" s="704"/>
      <c r="CH284" s="704"/>
      <c r="CI284" s="704"/>
      <c r="CJ284" s="704"/>
      <c r="CK284" s="704"/>
      <c r="CL284" s="704"/>
      <c r="CM284" s="704"/>
      <c r="CN284" s="704"/>
      <c r="CO284" s="704"/>
      <c r="CP284" s="704"/>
      <c r="CQ284" s="704"/>
      <c r="CR284" s="704"/>
      <c r="CS284" s="704"/>
      <c r="CT284" s="704"/>
      <c r="CU284" s="704"/>
      <c r="CV284" s="704"/>
      <c r="CW284" s="704"/>
      <c r="CX284" s="704"/>
      <c r="CY284" s="704"/>
      <c r="CZ284" s="704"/>
      <c r="DA284" s="704"/>
      <c r="DB284" s="704"/>
      <c r="DC284" s="704"/>
      <c r="DD284" s="704"/>
      <c r="DE284" s="704"/>
      <c r="DF284" s="704"/>
      <c r="DG284" s="704"/>
      <c r="DH284" s="704"/>
      <c r="DI284" s="704"/>
      <c r="DJ284" s="704"/>
      <c r="DK284" s="704"/>
      <c r="DL284" s="704"/>
      <c r="DM284" s="704"/>
      <c r="DN284" s="704"/>
      <c r="DO284" s="704"/>
      <c r="DP284" s="704"/>
      <c r="DQ284" s="704"/>
      <c r="DR284" s="704"/>
      <c r="DS284" s="704"/>
      <c r="DT284" s="704"/>
      <c r="DU284" s="704"/>
      <c r="DV284" s="704"/>
      <c r="DW284" s="704"/>
      <c r="DX284" s="704"/>
      <c r="DY284" s="704"/>
      <c r="DZ284" s="704"/>
      <c r="EA284" s="704"/>
      <c r="EB284" s="704"/>
      <c r="EC284" s="704"/>
      <c r="ED284" s="704"/>
      <c r="EE284" s="704"/>
      <c r="EF284" s="704"/>
      <c r="EG284" s="704"/>
      <c r="EH284" s="704"/>
      <c r="EI284" s="704"/>
      <c r="EJ284" s="704"/>
      <c r="EK284" s="704"/>
      <c r="EL284" s="704"/>
      <c r="EM284" s="704"/>
      <c r="EN284" s="704"/>
      <c r="EO284" s="704"/>
      <c r="EP284" s="704"/>
      <c r="EQ284" s="704"/>
      <c r="ER284" s="704"/>
      <c r="ES284" s="704"/>
      <c r="ET284" s="704"/>
      <c r="EU284" s="704"/>
      <c r="FH284" s="704"/>
      <c r="FI284" s="704"/>
      <c r="FJ284" s="704"/>
      <c r="FK284" s="704"/>
      <c r="FL284" s="704"/>
      <c r="FM284" s="704"/>
      <c r="FN284" s="704"/>
      <c r="FO284" s="704"/>
      <c r="FP284" s="704"/>
      <c r="FQ284" s="704"/>
      <c r="FR284" s="704"/>
      <c r="FS284" s="704"/>
      <c r="FT284" s="704"/>
      <c r="FU284" s="704"/>
      <c r="FV284" s="704"/>
      <c r="FW284" s="704"/>
      <c r="FX284" s="704"/>
      <c r="FY284" s="704"/>
      <c r="FZ284" s="704"/>
      <c r="GA284" s="704"/>
      <c r="GB284" s="704"/>
      <c r="GC284" s="704"/>
      <c r="GD284" s="704"/>
      <c r="GE284" s="704"/>
      <c r="GF284" s="704"/>
      <c r="GG284" s="704"/>
      <c r="GH284" s="704"/>
      <c r="GI284" s="704"/>
      <c r="GJ284" s="704"/>
      <c r="GK284" s="704"/>
      <c r="GL284" s="704"/>
      <c r="GM284" s="704"/>
      <c r="GN284" s="704"/>
      <c r="GO284" s="704"/>
      <c r="HO284" s="814"/>
      <c r="HP284" s="814"/>
      <c r="HQ284" s="814"/>
      <c r="HR284" s="814"/>
      <c r="HS284" s="814"/>
      <c r="HT284" s="814"/>
      <c r="HU284" s="814"/>
      <c r="HV284" s="814"/>
      <c r="HW284" s="814"/>
      <c r="HX284" s="814"/>
      <c r="HY284" s="814"/>
      <c r="HZ284" s="814"/>
      <c r="IA284" s="814"/>
      <c r="IB284" s="814"/>
      <c r="IC284" s="814"/>
      <c r="ID284" s="814"/>
      <c r="IE284" s="814"/>
      <c r="IF284" s="814"/>
      <c r="IG284" s="814"/>
      <c r="IH284" s="814"/>
      <c r="II284" s="814"/>
      <c r="IJ284" s="814"/>
      <c r="IK284" s="814"/>
      <c r="IL284" s="814"/>
      <c r="IM284" s="814"/>
      <c r="IN284" s="814"/>
      <c r="IO284" s="814"/>
      <c r="IP284" s="814"/>
      <c r="IQ284" s="814"/>
      <c r="IR284" s="814"/>
      <c r="IS284" s="814"/>
      <c r="IT284" s="814"/>
      <c r="IU284" s="814"/>
      <c r="IV284" s="814"/>
      <c r="IW284" s="814"/>
      <c r="IX284" s="878"/>
      <c r="IY284" s="878"/>
      <c r="IZ284" s="878"/>
      <c r="JA284" s="878"/>
      <c r="JB284" s="878"/>
      <c r="JC284" s="878"/>
      <c r="JD284" s="878"/>
      <c r="JE284" s="878"/>
      <c r="JF284" s="878"/>
      <c r="JG284" s="878"/>
      <c r="JH284" s="878"/>
      <c r="JJ284" s="878"/>
      <c r="JK284" s="878"/>
      <c r="JL284" s="878"/>
      <c r="JM284" s="878"/>
      <c r="JN284" s="878"/>
    </row>
    <row r="285" spans="1:274" s="706" customFormat="1" ht="23.1" customHeight="1" x14ac:dyDescent="0.25">
      <c r="A285" s="691">
        <v>193</v>
      </c>
      <c r="B285" s="693" t="s">
        <v>1290</v>
      </c>
      <c r="C285" s="696">
        <v>282</v>
      </c>
      <c r="D285" s="697">
        <v>532</v>
      </c>
      <c r="E285" s="698">
        <v>16</v>
      </c>
      <c r="F285" s="699" t="s">
        <v>1121</v>
      </c>
      <c r="G285" s="699" t="s">
        <v>1295</v>
      </c>
      <c r="H285" s="751" t="s">
        <v>1112</v>
      </c>
      <c r="I285" s="752" t="s">
        <v>1113</v>
      </c>
      <c r="J285" s="764" t="s">
        <v>1205</v>
      </c>
      <c r="K285" s="777" t="s">
        <v>1115</v>
      </c>
      <c r="L285" s="777" t="s">
        <v>1116</v>
      </c>
      <c r="M285" s="753" t="s">
        <v>1152</v>
      </c>
      <c r="N285" s="753" t="s">
        <v>1153</v>
      </c>
      <c r="O285" s="753" t="s">
        <v>1153</v>
      </c>
      <c r="P285" s="753" t="s">
        <v>1153</v>
      </c>
      <c r="Q285" s="753" t="s">
        <v>1120</v>
      </c>
      <c r="R285" s="753" t="s">
        <v>1120</v>
      </c>
      <c r="S285" s="755">
        <v>4</v>
      </c>
      <c r="T285" s="763">
        <v>4.3</v>
      </c>
      <c r="U285" s="771">
        <v>41456</v>
      </c>
      <c r="V285" s="772">
        <v>41791</v>
      </c>
      <c r="W285" s="874">
        <v>5</v>
      </c>
      <c r="X285" s="875">
        <v>9000</v>
      </c>
      <c r="Y285" s="876">
        <v>6100</v>
      </c>
      <c r="Z285" s="875">
        <f t="shared" si="15"/>
        <v>15100</v>
      </c>
      <c r="AA285" s="702"/>
      <c r="AB285" s="702"/>
      <c r="AC285" s="702">
        <v>15100</v>
      </c>
      <c r="AD285" s="702"/>
      <c r="AE285" s="702"/>
      <c r="AF285" s="702"/>
      <c r="AG285" s="702"/>
      <c r="AH285" s="702"/>
      <c r="AI285" s="702"/>
      <c r="AJ285" s="702"/>
      <c r="AK285" s="702"/>
      <c r="AL285" s="702"/>
      <c r="AM285" s="868">
        <f t="shared" si="16"/>
        <v>15100</v>
      </c>
      <c r="AN285" s="868">
        <f t="shared" si="17"/>
        <v>0</v>
      </c>
      <c r="AO285" s="760">
        <v>13500</v>
      </c>
      <c r="AP285" s="868">
        <v>13700</v>
      </c>
      <c r="AR285" s="704"/>
      <c r="AS285" s="704"/>
      <c r="AT285" s="704"/>
      <c r="AU285" s="704"/>
      <c r="AV285" s="704"/>
      <c r="AW285" s="704"/>
      <c r="AX285" s="704"/>
      <c r="AY285" s="704"/>
      <c r="AZ285" s="704"/>
      <c r="BA285" s="704"/>
      <c r="BB285" s="704"/>
      <c r="BC285" s="704"/>
      <c r="BD285" s="704"/>
      <c r="BE285" s="704"/>
      <c r="BF285" s="704"/>
      <c r="BG285" s="704"/>
      <c r="BH285" s="704"/>
      <c r="BI285" s="704"/>
      <c r="BJ285" s="704"/>
      <c r="BK285" s="704"/>
      <c r="BL285" s="704"/>
      <c r="BM285" s="704"/>
      <c r="BN285" s="704"/>
      <c r="BO285" s="704"/>
      <c r="BP285" s="704"/>
      <c r="BQ285" s="704"/>
      <c r="BR285" s="704"/>
      <c r="BS285" s="704"/>
      <c r="BT285" s="704"/>
      <c r="BU285" s="704"/>
      <c r="BV285" s="704"/>
      <c r="BW285" s="704"/>
      <c r="BX285" s="704"/>
      <c r="BY285" s="704"/>
      <c r="BZ285" s="704"/>
      <c r="CA285" s="704"/>
      <c r="CB285" s="704"/>
      <c r="CC285" s="704"/>
      <c r="CD285" s="704"/>
      <c r="CE285" s="704"/>
      <c r="CF285" s="704"/>
      <c r="CG285" s="704"/>
      <c r="CH285" s="704"/>
      <c r="CI285" s="704"/>
      <c r="CJ285" s="704"/>
      <c r="CK285" s="704"/>
      <c r="CL285" s="704"/>
      <c r="CM285" s="704"/>
      <c r="CN285" s="704"/>
      <c r="CO285" s="704"/>
      <c r="CP285" s="704"/>
      <c r="CQ285" s="704"/>
      <c r="CR285" s="704"/>
      <c r="CS285" s="704"/>
      <c r="CT285" s="704"/>
      <c r="CU285" s="704"/>
      <c r="CV285" s="704"/>
      <c r="CW285" s="704"/>
      <c r="CX285" s="704"/>
      <c r="CY285" s="704"/>
      <c r="CZ285" s="704"/>
      <c r="DA285" s="704"/>
      <c r="DB285" s="704"/>
      <c r="DC285" s="704"/>
      <c r="DD285" s="704"/>
      <c r="DE285" s="704"/>
      <c r="DF285" s="704"/>
      <c r="DG285" s="704"/>
      <c r="DH285" s="704"/>
      <c r="DI285" s="704"/>
      <c r="DJ285" s="704"/>
      <c r="DK285" s="704"/>
      <c r="DL285" s="704"/>
      <c r="DM285" s="704"/>
      <c r="DN285" s="704"/>
      <c r="DO285" s="704"/>
      <c r="DP285" s="704"/>
      <c r="DQ285" s="704"/>
      <c r="DR285" s="704"/>
      <c r="DS285" s="704"/>
      <c r="DT285" s="704"/>
      <c r="DU285" s="704"/>
      <c r="DV285" s="704"/>
      <c r="DW285" s="704"/>
      <c r="DX285" s="704"/>
      <c r="DY285" s="704"/>
      <c r="DZ285" s="704"/>
      <c r="EA285" s="704"/>
      <c r="EB285" s="704"/>
      <c r="EC285" s="704"/>
      <c r="ED285" s="704"/>
      <c r="EE285" s="704"/>
      <c r="EF285" s="704"/>
      <c r="EG285" s="704"/>
      <c r="EH285" s="704"/>
      <c r="EI285" s="704"/>
      <c r="EJ285" s="704"/>
      <c r="EK285" s="704"/>
      <c r="EL285" s="704"/>
      <c r="EM285" s="704"/>
      <c r="EN285" s="704"/>
      <c r="EO285" s="704"/>
      <c r="EP285" s="704"/>
      <c r="EQ285" s="704"/>
      <c r="ER285" s="704"/>
      <c r="ES285" s="704"/>
      <c r="ET285" s="704"/>
      <c r="EU285" s="704"/>
      <c r="FI285" s="704"/>
      <c r="FJ285" s="704"/>
      <c r="FK285" s="704"/>
      <c r="FL285" s="704"/>
      <c r="FM285" s="704"/>
      <c r="FN285" s="704"/>
      <c r="FO285" s="704"/>
      <c r="FP285" s="704"/>
      <c r="FQ285" s="704"/>
      <c r="FR285" s="704"/>
      <c r="FS285" s="704"/>
      <c r="FT285" s="704"/>
      <c r="FU285" s="704"/>
      <c r="FV285" s="704"/>
      <c r="FW285" s="704"/>
      <c r="FX285" s="704"/>
      <c r="FY285" s="704"/>
      <c r="FZ285" s="704"/>
      <c r="GA285" s="704"/>
      <c r="GB285" s="704"/>
      <c r="GC285" s="704"/>
      <c r="GD285" s="704"/>
      <c r="GE285" s="704"/>
      <c r="GF285" s="704"/>
      <c r="GG285" s="704"/>
      <c r="GH285" s="704"/>
      <c r="GI285" s="704"/>
      <c r="GJ285" s="704"/>
      <c r="GK285" s="704"/>
      <c r="GL285" s="704"/>
      <c r="GM285" s="704"/>
      <c r="GN285" s="704"/>
      <c r="GO285" s="704"/>
      <c r="GP285" s="746"/>
      <c r="GQ285" s="704"/>
      <c r="GR285" s="704"/>
      <c r="GS285" s="704"/>
      <c r="GT285" s="704"/>
      <c r="GU285" s="704"/>
      <c r="GV285" s="704"/>
      <c r="GW285" s="704"/>
      <c r="GX285" s="704"/>
      <c r="GY285" s="704"/>
      <c r="GZ285" s="704"/>
      <c r="HA285" s="704"/>
      <c r="HB285" s="704"/>
      <c r="HC285" s="704"/>
      <c r="HD285" s="704"/>
      <c r="HE285" s="704"/>
      <c r="HF285" s="704"/>
      <c r="HG285" s="704"/>
      <c r="HH285" s="704"/>
      <c r="HI285" s="704"/>
      <c r="HJ285" s="704"/>
      <c r="HK285" s="704"/>
      <c r="HL285" s="704"/>
      <c r="HM285" s="704"/>
      <c r="HN285" s="704"/>
      <c r="HO285" s="704"/>
      <c r="HP285" s="704"/>
      <c r="HQ285" s="704"/>
      <c r="IA285" s="704"/>
      <c r="IB285" s="704"/>
      <c r="IC285" s="704"/>
      <c r="ID285" s="704"/>
      <c r="IE285" s="704"/>
      <c r="IF285" s="704"/>
      <c r="IG285" s="704"/>
      <c r="IH285" s="704"/>
      <c r="II285" s="704"/>
      <c r="IJ285" s="704"/>
      <c r="IK285" s="704"/>
      <c r="IL285" s="704"/>
      <c r="IM285" s="704"/>
      <c r="IN285" s="704"/>
      <c r="IO285" s="704"/>
      <c r="IP285" s="704"/>
      <c r="IQ285" s="704"/>
      <c r="IR285" s="704"/>
      <c r="IS285" s="704"/>
      <c r="IT285" s="704"/>
      <c r="IU285" s="704"/>
      <c r="IV285" s="704"/>
      <c r="IW285" s="704"/>
      <c r="IX285" s="878"/>
      <c r="IY285" s="878"/>
      <c r="IZ285" s="878"/>
      <c r="JA285" s="878"/>
      <c r="JB285" s="878"/>
      <c r="JC285" s="878"/>
      <c r="JD285" s="878"/>
      <c r="JE285" s="878"/>
      <c r="JF285" s="878"/>
      <c r="JG285" s="878"/>
      <c r="JH285" s="878"/>
      <c r="JJ285" s="878"/>
      <c r="JK285" s="878"/>
      <c r="JL285" s="878"/>
      <c r="JM285" s="878"/>
      <c r="JN285" s="878"/>
    </row>
    <row r="286" spans="1:274" s="878" customFormat="1" ht="23.1" customHeight="1" x14ac:dyDescent="0.25">
      <c r="A286" s="691">
        <v>194</v>
      </c>
      <c r="B286" s="693" t="s">
        <v>1290</v>
      </c>
      <c r="C286" s="696">
        <v>282</v>
      </c>
      <c r="D286" s="697">
        <v>532</v>
      </c>
      <c r="E286" s="728">
        <v>17</v>
      </c>
      <c r="F286" s="699" t="s">
        <v>1121</v>
      </c>
      <c r="G286" s="723" t="s">
        <v>1526</v>
      </c>
      <c r="H286" s="767" t="s">
        <v>1112</v>
      </c>
      <c r="I286" s="752" t="s">
        <v>1113</v>
      </c>
      <c r="J286" s="761" t="s">
        <v>1527</v>
      </c>
      <c r="K286" s="761" t="s">
        <v>1115</v>
      </c>
      <c r="L286" s="761" t="s">
        <v>1116</v>
      </c>
      <c r="M286" s="753" t="s">
        <v>1152</v>
      </c>
      <c r="N286" s="764" t="s">
        <v>1128</v>
      </c>
      <c r="O286" s="753" t="s">
        <v>1153</v>
      </c>
      <c r="P286" s="753" t="s">
        <v>1153</v>
      </c>
      <c r="Q286" s="765" t="s">
        <v>1120</v>
      </c>
      <c r="R286" s="765" t="s">
        <v>1120</v>
      </c>
      <c r="S286" s="755">
        <v>4</v>
      </c>
      <c r="T286" s="763">
        <v>4.3</v>
      </c>
      <c r="U286" s="771">
        <v>41091</v>
      </c>
      <c r="V286" s="772">
        <v>41426</v>
      </c>
      <c r="W286" s="874">
        <v>7</v>
      </c>
      <c r="X286" s="875"/>
      <c r="Y286" s="876">
        <v>6000</v>
      </c>
      <c r="Z286" s="875">
        <f t="shared" si="15"/>
        <v>6000</v>
      </c>
      <c r="AA286" s="691"/>
      <c r="AB286" s="691"/>
      <c r="AC286" s="691">
        <v>6000</v>
      </c>
      <c r="AD286" s="691"/>
      <c r="AE286" s="691"/>
      <c r="AF286" s="691"/>
      <c r="AG286" s="691"/>
      <c r="AH286" s="691"/>
      <c r="AI286" s="691"/>
      <c r="AJ286" s="691"/>
      <c r="AK286" s="691"/>
      <c r="AL286" s="691"/>
      <c r="AM286" s="868">
        <f t="shared" si="16"/>
        <v>6000</v>
      </c>
      <c r="AN286" s="868">
        <f t="shared" si="17"/>
        <v>0</v>
      </c>
      <c r="AO286" s="691"/>
      <c r="AP286" s="868"/>
      <c r="AQ286" s="706"/>
      <c r="AR286" s="704"/>
      <c r="AS286" s="704"/>
      <c r="AT286" s="704"/>
      <c r="AU286" s="704"/>
      <c r="AV286" s="704"/>
      <c r="AW286" s="704"/>
      <c r="AX286" s="704"/>
      <c r="AY286" s="704"/>
      <c r="AZ286" s="704"/>
      <c r="BA286" s="704"/>
      <c r="BB286" s="704"/>
      <c r="BC286" s="704"/>
      <c r="BD286" s="704"/>
      <c r="BE286" s="704"/>
      <c r="BF286" s="704"/>
      <c r="BG286" s="704"/>
      <c r="BH286" s="704"/>
      <c r="BI286" s="704"/>
      <c r="BJ286" s="704"/>
      <c r="BK286" s="704"/>
      <c r="BL286" s="704"/>
      <c r="BM286" s="704"/>
      <c r="BN286" s="704"/>
      <c r="BO286" s="704"/>
      <c r="BP286" s="704"/>
      <c r="BQ286" s="704"/>
      <c r="BR286" s="704"/>
      <c r="BS286" s="704"/>
      <c r="BT286" s="704"/>
      <c r="BU286" s="704"/>
      <c r="BV286" s="704"/>
      <c r="BW286" s="704"/>
      <c r="BX286" s="704"/>
      <c r="BY286" s="704"/>
      <c r="BZ286" s="704"/>
      <c r="CA286" s="704"/>
      <c r="CB286" s="704"/>
      <c r="CC286" s="704"/>
      <c r="CD286" s="704"/>
      <c r="CE286" s="704"/>
      <c r="CF286" s="704"/>
      <c r="CG286" s="704"/>
      <c r="CH286" s="704"/>
      <c r="CI286" s="704"/>
      <c r="CJ286" s="704"/>
      <c r="CK286" s="704"/>
      <c r="CL286" s="704"/>
      <c r="CM286" s="704"/>
      <c r="CN286" s="704"/>
      <c r="CO286" s="704"/>
      <c r="CP286" s="704"/>
      <c r="CQ286" s="704"/>
      <c r="CR286" s="704"/>
      <c r="CS286" s="704"/>
      <c r="CT286" s="704"/>
      <c r="CU286" s="704"/>
      <c r="CV286" s="704"/>
      <c r="CW286" s="704"/>
      <c r="CX286" s="704"/>
      <c r="CY286" s="704"/>
      <c r="CZ286" s="704"/>
      <c r="DA286" s="704"/>
      <c r="DB286" s="704"/>
      <c r="DC286" s="704"/>
      <c r="DD286" s="704"/>
      <c r="DE286" s="704"/>
      <c r="DF286" s="704"/>
      <c r="DG286" s="704"/>
      <c r="DH286" s="704"/>
      <c r="DI286" s="704"/>
      <c r="DJ286" s="704"/>
      <c r="DK286" s="704"/>
      <c r="DL286" s="704"/>
      <c r="DM286" s="704"/>
      <c r="DN286" s="704"/>
      <c r="DO286" s="704"/>
      <c r="DP286" s="704"/>
      <c r="DQ286" s="704"/>
      <c r="DR286" s="704"/>
      <c r="DS286" s="704"/>
      <c r="DT286" s="704"/>
      <c r="DU286" s="704"/>
      <c r="DV286" s="704"/>
      <c r="DW286" s="704"/>
      <c r="DX286" s="704"/>
      <c r="DY286" s="704"/>
      <c r="DZ286" s="704"/>
      <c r="EA286" s="704"/>
      <c r="EB286" s="704"/>
      <c r="EC286" s="704"/>
      <c r="ED286" s="704"/>
      <c r="EE286" s="704"/>
      <c r="EF286" s="704"/>
      <c r="EG286" s="704"/>
      <c r="EH286" s="704"/>
      <c r="EI286" s="704"/>
      <c r="EJ286" s="704"/>
      <c r="EK286" s="704"/>
      <c r="EL286" s="704"/>
      <c r="EM286" s="704"/>
      <c r="EN286" s="704"/>
      <c r="EO286" s="704"/>
      <c r="EP286" s="704"/>
      <c r="EQ286" s="704"/>
      <c r="ER286" s="704"/>
      <c r="ES286" s="704"/>
      <c r="ET286" s="704"/>
      <c r="EU286" s="704"/>
      <c r="EV286" s="704"/>
      <c r="EW286" s="704"/>
      <c r="EX286" s="704"/>
      <c r="EY286" s="704"/>
      <c r="EZ286" s="704"/>
      <c r="FA286" s="704"/>
      <c r="FB286" s="704"/>
      <c r="FC286" s="704"/>
      <c r="FD286" s="704"/>
      <c r="FE286" s="704"/>
      <c r="FF286" s="704"/>
      <c r="FG286" s="704"/>
      <c r="FH286" s="706"/>
      <c r="FI286" s="704"/>
      <c r="FJ286" s="704"/>
      <c r="FK286" s="706"/>
      <c r="FL286" s="706"/>
      <c r="FM286" s="706"/>
      <c r="FN286" s="706"/>
      <c r="FO286" s="706"/>
      <c r="FP286" s="706"/>
      <c r="FQ286" s="706"/>
      <c r="FR286" s="706"/>
      <c r="FS286" s="706"/>
      <c r="FT286" s="706"/>
      <c r="FU286" s="706"/>
      <c r="FV286" s="706"/>
      <c r="FW286" s="706"/>
      <c r="FX286" s="706"/>
      <c r="FY286" s="706"/>
      <c r="FZ286" s="706"/>
      <c r="GA286" s="706"/>
      <c r="GB286" s="706"/>
      <c r="GC286" s="706"/>
      <c r="GD286" s="706"/>
      <c r="GE286" s="706"/>
      <c r="GF286" s="706"/>
      <c r="GG286" s="706"/>
      <c r="GH286" s="706"/>
      <c r="GI286" s="706"/>
      <c r="GJ286" s="706"/>
      <c r="GK286" s="706"/>
      <c r="GL286" s="706"/>
      <c r="GM286" s="706"/>
      <c r="GN286" s="706"/>
      <c r="GO286" s="704"/>
      <c r="GP286" s="706"/>
      <c r="GQ286" s="706"/>
      <c r="GR286" s="706"/>
      <c r="GS286" s="706"/>
      <c r="GT286" s="706"/>
      <c r="GU286" s="706"/>
      <c r="GV286" s="706"/>
      <c r="GW286" s="706"/>
      <c r="GX286" s="706"/>
      <c r="GY286" s="706"/>
      <c r="GZ286" s="706"/>
      <c r="HA286" s="706"/>
      <c r="HB286" s="706"/>
      <c r="HC286" s="706"/>
      <c r="HD286" s="706"/>
      <c r="HE286" s="706"/>
      <c r="HF286" s="706"/>
      <c r="HG286" s="706"/>
      <c r="HH286" s="706"/>
      <c r="HI286" s="706"/>
      <c r="HJ286" s="706"/>
      <c r="HK286" s="706"/>
      <c r="HL286" s="706"/>
      <c r="HM286" s="706"/>
      <c r="HN286" s="706"/>
      <c r="HO286" s="814"/>
      <c r="HP286" s="814"/>
      <c r="HQ286" s="814"/>
      <c r="HR286" s="814"/>
      <c r="HS286" s="814"/>
      <c r="HT286" s="814"/>
      <c r="HU286" s="814"/>
      <c r="HV286" s="814"/>
      <c r="HW286" s="814"/>
      <c r="HX286" s="814"/>
      <c r="HY286" s="814"/>
      <c r="HZ286" s="814"/>
      <c r="IA286" s="814"/>
      <c r="IB286" s="814"/>
      <c r="IC286" s="814"/>
      <c r="ID286" s="814"/>
      <c r="IE286" s="814"/>
      <c r="IF286" s="814"/>
      <c r="IG286" s="814"/>
      <c r="IH286" s="814"/>
      <c r="II286" s="814"/>
      <c r="IJ286" s="814"/>
      <c r="IK286" s="814"/>
      <c r="IL286" s="814"/>
      <c r="IM286" s="814"/>
      <c r="IN286" s="814"/>
      <c r="IO286" s="814"/>
      <c r="IP286" s="814"/>
      <c r="IQ286" s="814"/>
      <c r="IR286" s="814"/>
      <c r="IS286" s="814"/>
      <c r="IT286" s="814"/>
      <c r="IU286" s="814"/>
      <c r="IV286" s="814"/>
      <c r="IW286" s="814"/>
      <c r="JA286" s="706"/>
      <c r="JB286" s="706"/>
      <c r="JC286" s="706"/>
      <c r="JD286" s="706"/>
      <c r="JE286" s="706"/>
      <c r="JF286" s="706"/>
      <c r="JG286" s="706"/>
      <c r="JH286" s="706"/>
      <c r="JI286" s="706"/>
    </row>
    <row r="287" spans="1:274" s="878" customFormat="1" ht="23.1" customHeight="1" x14ac:dyDescent="0.25">
      <c r="A287" s="691">
        <v>195</v>
      </c>
      <c r="B287" s="693" t="s">
        <v>1290</v>
      </c>
      <c r="C287" s="696">
        <v>282</v>
      </c>
      <c r="D287" s="697">
        <v>532</v>
      </c>
      <c r="E287" s="728">
        <v>18</v>
      </c>
      <c r="F287" s="699" t="s">
        <v>1121</v>
      </c>
      <c r="G287" s="723" t="s">
        <v>1528</v>
      </c>
      <c r="H287" s="767" t="s">
        <v>1112</v>
      </c>
      <c r="I287" s="752" t="s">
        <v>1113</v>
      </c>
      <c r="J287" s="764" t="s">
        <v>1205</v>
      </c>
      <c r="K287" s="777" t="s">
        <v>1151</v>
      </c>
      <c r="L287" s="777" t="s">
        <v>1116</v>
      </c>
      <c r="M287" s="753" t="s">
        <v>1152</v>
      </c>
      <c r="N287" s="753" t="s">
        <v>1153</v>
      </c>
      <c r="O287" s="753" t="s">
        <v>1153</v>
      </c>
      <c r="P287" s="753" t="s">
        <v>1153</v>
      </c>
      <c r="Q287" s="753" t="s">
        <v>1120</v>
      </c>
      <c r="R287" s="753" t="s">
        <v>1120</v>
      </c>
      <c r="S287" s="755">
        <v>4</v>
      </c>
      <c r="T287" s="763">
        <v>4.3</v>
      </c>
      <c r="U287" s="771">
        <v>41091</v>
      </c>
      <c r="V287" s="772">
        <v>41426</v>
      </c>
      <c r="W287" s="874">
        <v>5</v>
      </c>
      <c r="X287" s="875"/>
      <c r="Y287" s="876">
        <v>1112200</v>
      </c>
      <c r="Z287" s="875">
        <f t="shared" si="15"/>
        <v>1112200</v>
      </c>
      <c r="AA287" s="691">
        <v>1112200</v>
      </c>
      <c r="AB287" s="691"/>
      <c r="AC287" s="691"/>
      <c r="AD287" s="691"/>
      <c r="AE287" s="691"/>
      <c r="AF287" s="691"/>
      <c r="AG287" s="691"/>
      <c r="AH287" s="691"/>
      <c r="AI287" s="691"/>
      <c r="AJ287" s="691"/>
      <c r="AK287" s="691"/>
      <c r="AL287" s="691"/>
      <c r="AM287" s="868">
        <f t="shared" si="16"/>
        <v>1112200</v>
      </c>
      <c r="AN287" s="868">
        <f t="shared" si="17"/>
        <v>0</v>
      </c>
      <c r="AO287" s="691"/>
      <c r="AP287" s="868"/>
      <c r="AQ287" s="706"/>
      <c r="AR287" s="704"/>
      <c r="AS287" s="704"/>
      <c r="AT287" s="704"/>
      <c r="AU287" s="704"/>
      <c r="AV287" s="704"/>
      <c r="AW287" s="704"/>
      <c r="AX287" s="704"/>
      <c r="AY287" s="704"/>
      <c r="AZ287" s="704"/>
      <c r="BA287" s="704"/>
      <c r="BB287" s="704"/>
      <c r="BC287" s="704"/>
      <c r="BD287" s="704"/>
      <c r="BE287" s="704"/>
      <c r="BF287" s="704"/>
      <c r="BG287" s="704"/>
      <c r="BH287" s="704"/>
      <c r="BI287" s="704"/>
      <c r="BJ287" s="704"/>
      <c r="BK287" s="704"/>
      <c r="BL287" s="704"/>
      <c r="BM287" s="704"/>
      <c r="BN287" s="704"/>
      <c r="BO287" s="704"/>
      <c r="BP287" s="704"/>
      <c r="BQ287" s="704"/>
      <c r="BR287" s="704"/>
      <c r="BS287" s="704"/>
      <c r="BT287" s="704"/>
      <c r="BU287" s="704"/>
      <c r="BV287" s="704"/>
      <c r="BW287" s="704"/>
      <c r="BX287" s="704"/>
      <c r="BY287" s="704"/>
      <c r="BZ287" s="704"/>
      <c r="CA287" s="704"/>
      <c r="CB287" s="704"/>
      <c r="CC287" s="704"/>
      <c r="CD287" s="704"/>
      <c r="CE287" s="704"/>
      <c r="CF287" s="704"/>
      <c r="CG287" s="704"/>
      <c r="CH287" s="704"/>
      <c r="CI287" s="704"/>
      <c r="CJ287" s="704"/>
      <c r="CK287" s="704"/>
      <c r="CL287" s="704"/>
      <c r="CM287" s="704"/>
      <c r="CN287" s="704"/>
      <c r="CO287" s="704"/>
      <c r="CP287" s="704"/>
      <c r="CQ287" s="704"/>
      <c r="CR287" s="704"/>
      <c r="CS287" s="704"/>
      <c r="CT287" s="704"/>
      <c r="CU287" s="704"/>
      <c r="CV287" s="704"/>
      <c r="CW287" s="704"/>
      <c r="CX287" s="704"/>
      <c r="CY287" s="704"/>
      <c r="CZ287" s="704"/>
      <c r="DA287" s="704"/>
      <c r="DB287" s="704"/>
      <c r="DC287" s="704"/>
      <c r="DD287" s="704"/>
      <c r="DE287" s="704"/>
      <c r="DF287" s="704"/>
      <c r="DG287" s="704"/>
      <c r="DH287" s="704"/>
      <c r="DI287" s="704"/>
      <c r="DJ287" s="704"/>
      <c r="DK287" s="704"/>
      <c r="DL287" s="704"/>
      <c r="DM287" s="704"/>
      <c r="DN287" s="704"/>
      <c r="DO287" s="704"/>
      <c r="DP287" s="704"/>
      <c r="DQ287" s="704"/>
      <c r="DR287" s="704"/>
      <c r="DS287" s="704"/>
      <c r="DT287" s="704"/>
      <c r="DU287" s="704"/>
      <c r="DV287" s="704"/>
      <c r="DW287" s="704"/>
      <c r="DX287" s="704"/>
      <c r="DY287" s="704"/>
      <c r="DZ287" s="704"/>
      <c r="EA287" s="704"/>
      <c r="EB287" s="704"/>
      <c r="EC287" s="704"/>
      <c r="ED287" s="704"/>
      <c r="EE287" s="704"/>
      <c r="EF287" s="704"/>
      <c r="EG287" s="704"/>
      <c r="EH287" s="704"/>
      <c r="EI287" s="704"/>
      <c r="EJ287" s="704"/>
      <c r="EK287" s="704"/>
      <c r="EL287" s="704"/>
      <c r="EM287" s="704"/>
      <c r="EN287" s="704"/>
      <c r="EO287" s="704"/>
      <c r="EP287" s="704"/>
      <c r="EQ287" s="704"/>
      <c r="ER287" s="704"/>
      <c r="ES287" s="704"/>
      <c r="ET287" s="704"/>
      <c r="EU287" s="704"/>
      <c r="EV287" s="706"/>
      <c r="EW287" s="706"/>
      <c r="EX287" s="706"/>
      <c r="EY287" s="706"/>
      <c r="EZ287" s="706"/>
      <c r="FA287" s="706"/>
      <c r="FB287" s="706"/>
      <c r="FC287" s="706"/>
      <c r="FD287" s="706"/>
      <c r="FE287" s="706"/>
      <c r="FF287" s="706"/>
      <c r="FG287" s="706"/>
      <c r="FH287" s="706"/>
      <c r="FI287" s="704"/>
      <c r="FJ287" s="704"/>
      <c r="FK287" s="706"/>
      <c r="FL287" s="706"/>
      <c r="FM287" s="706"/>
      <c r="FN287" s="706"/>
      <c r="FO287" s="706"/>
      <c r="FP287" s="706"/>
      <c r="FQ287" s="706"/>
      <c r="FR287" s="706"/>
      <c r="FS287" s="706"/>
      <c r="FT287" s="706"/>
      <c r="FU287" s="706"/>
      <c r="FV287" s="706"/>
      <c r="FW287" s="706"/>
      <c r="FX287" s="706"/>
      <c r="FY287" s="706"/>
      <c r="FZ287" s="706"/>
      <c r="GA287" s="706"/>
      <c r="GB287" s="706"/>
      <c r="GC287" s="706"/>
      <c r="GD287" s="706"/>
      <c r="GE287" s="706"/>
      <c r="GF287" s="706"/>
      <c r="GG287" s="706"/>
      <c r="GH287" s="706"/>
      <c r="GI287" s="706"/>
      <c r="GJ287" s="706"/>
      <c r="GK287" s="706"/>
      <c r="GL287" s="706"/>
      <c r="GM287" s="706"/>
      <c r="GN287" s="706"/>
      <c r="GO287" s="704"/>
      <c r="GP287" s="706"/>
      <c r="GQ287" s="706"/>
      <c r="GR287" s="706"/>
      <c r="GS287" s="706"/>
      <c r="GT287" s="706"/>
      <c r="GU287" s="706"/>
      <c r="GV287" s="706"/>
      <c r="GW287" s="706"/>
      <c r="GX287" s="706"/>
      <c r="GY287" s="706"/>
      <c r="GZ287" s="706"/>
      <c r="HA287" s="706"/>
      <c r="HB287" s="706"/>
      <c r="HC287" s="706"/>
      <c r="HD287" s="706"/>
      <c r="HE287" s="706"/>
      <c r="HF287" s="706"/>
      <c r="HG287" s="706"/>
      <c r="HH287" s="706"/>
      <c r="HI287" s="706"/>
      <c r="HJ287" s="706"/>
      <c r="HK287" s="706"/>
      <c r="HL287" s="706"/>
      <c r="HM287" s="706"/>
      <c r="HN287" s="706"/>
      <c r="HO287" s="706"/>
      <c r="HP287" s="706"/>
      <c r="HQ287" s="706"/>
      <c r="HR287" s="706"/>
      <c r="HS287" s="706"/>
      <c r="HT287" s="706"/>
      <c r="HU287" s="706"/>
      <c r="HV287" s="706"/>
      <c r="HW287" s="706"/>
      <c r="HX287" s="706"/>
      <c r="HY287" s="706"/>
      <c r="HZ287" s="706"/>
      <c r="IA287" s="706"/>
      <c r="IB287" s="706"/>
      <c r="IC287" s="706"/>
      <c r="ID287" s="706"/>
      <c r="IE287" s="706"/>
      <c r="IF287" s="706"/>
      <c r="IG287" s="706"/>
      <c r="IH287" s="706"/>
      <c r="II287" s="706"/>
      <c r="IJ287" s="706"/>
      <c r="IK287" s="706"/>
      <c r="IL287" s="706"/>
      <c r="IM287" s="706"/>
      <c r="IN287" s="706"/>
      <c r="IO287" s="706"/>
      <c r="IP287" s="706"/>
      <c r="IQ287" s="706"/>
      <c r="IR287" s="706"/>
      <c r="IS287" s="706"/>
      <c r="IT287" s="706"/>
      <c r="IU287" s="706"/>
      <c r="IV287" s="706"/>
      <c r="IW287" s="706"/>
      <c r="JA287" s="706"/>
      <c r="JB287" s="706"/>
      <c r="JC287" s="706"/>
      <c r="JD287" s="706"/>
      <c r="JE287" s="706"/>
      <c r="JF287" s="706"/>
      <c r="JG287" s="706"/>
      <c r="JH287" s="706"/>
      <c r="JI287" s="706"/>
      <c r="JJ287" s="706"/>
      <c r="JK287" s="706"/>
      <c r="JL287" s="706"/>
      <c r="JM287" s="706"/>
      <c r="JN287" s="706"/>
    </row>
    <row r="288" spans="1:274" s="878" customFormat="1" ht="23.1" customHeight="1" x14ac:dyDescent="0.25">
      <c r="A288" s="691">
        <v>196</v>
      </c>
      <c r="B288" s="693" t="s">
        <v>1290</v>
      </c>
      <c r="C288" s="696">
        <v>282</v>
      </c>
      <c r="D288" s="697">
        <v>532</v>
      </c>
      <c r="E288" s="728">
        <v>19</v>
      </c>
      <c r="F288" s="699" t="s">
        <v>1121</v>
      </c>
      <c r="G288" s="723" t="s">
        <v>1529</v>
      </c>
      <c r="H288" s="767" t="s">
        <v>1112</v>
      </c>
      <c r="I288" s="752" t="s">
        <v>1113</v>
      </c>
      <c r="J288" s="764" t="s">
        <v>1205</v>
      </c>
      <c r="K288" s="777" t="s">
        <v>1151</v>
      </c>
      <c r="L288" s="777" t="s">
        <v>1116</v>
      </c>
      <c r="M288" s="753" t="s">
        <v>1152</v>
      </c>
      <c r="N288" s="753" t="s">
        <v>1153</v>
      </c>
      <c r="O288" s="753" t="s">
        <v>1153</v>
      </c>
      <c r="P288" s="753" t="s">
        <v>1153</v>
      </c>
      <c r="Q288" s="753" t="s">
        <v>1120</v>
      </c>
      <c r="R288" s="753" t="s">
        <v>1120</v>
      </c>
      <c r="S288" s="755">
        <v>4</v>
      </c>
      <c r="T288" s="763">
        <v>4.3</v>
      </c>
      <c r="U288" s="771">
        <v>41091</v>
      </c>
      <c r="V288" s="772">
        <v>41426</v>
      </c>
      <c r="W288" s="874">
        <v>7</v>
      </c>
      <c r="X288" s="875"/>
      <c r="Y288" s="876">
        <v>1400000</v>
      </c>
      <c r="Z288" s="875">
        <f t="shared" si="15"/>
        <v>1400000</v>
      </c>
      <c r="AA288" s="717">
        <v>1400000</v>
      </c>
      <c r="AB288" s="717"/>
      <c r="AC288" s="717"/>
      <c r="AD288" s="717"/>
      <c r="AE288" s="717"/>
      <c r="AF288" s="717"/>
      <c r="AG288" s="717"/>
      <c r="AH288" s="717"/>
      <c r="AI288" s="717"/>
      <c r="AJ288" s="717"/>
      <c r="AK288" s="717"/>
      <c r="AL288" s="717"/>
      <c r="AM288" s="868">
        <f t="shared" si="16"/>
        <v>1400000</v>
      </c>
      <c r="AN288" s="868">
        <f t="shared" si="17"/>
        <v>0</v>
      </c>
      <c r="AO288" s="717"/>
      <c r="AP288" s="868"/>
      <c r="AQ288" s="706"/>
      <c r="AR288" s="706"/>
      <c r="AS288" s="706"/>
      <c r="AT288" s="706"/>
      <c r="AU288" s="706"/>
      <c r="AV288" s="706"/>
      <c r="AW288" s="706"/>
      <c r="AX288" s="706"/>
      <c r="AY288" s="706"/>
      <c r="AZ288" s="706"/>
      <c r="BA288" s="706"/>
      <c r="BB288" s="706"/>
      <c r="BC288" s="706"/>
      <c r="BD288" s="706"/>
      <c r="BE288" s="706"/>
      <c r="BF288" s="706"/>
      <c r="BG288" s="706"/>
      <c r="BH288" s="706"/>
      <c r="BI288" s="706"/>
      <c r="BJ288" s="706"/>
      <c r="BK288" s="706"/>
      <c r="BL288" s="706"/>
      <c r="BM288" s="706"/>
      <c r="BN288" s="706"/>
      <c r="BO288" s="706"/>
      <c r="BP288" s="706"/>
      <c r="BQ288" s="706"/>
      <c r="BR288" s="706"/>
      <c r="BS288" s="706"/>
      <c r="BT288" s="706"/>
      <c r="BU288" s="706"/>
      <c r="BV288" s="706"/>
      <c r="BW288" s="706"/>
      <c r="BX288" s="706"/>
      <c r="BY288" s="706"/>
      <c r="BZ288" s="706"/>
      <c r="CA288" s="706"/>
      <c r="CB288" s="706"/>
      <c r="CC288" s="706"/>
      <c r="CD288" s="706"/>
      <c r="CE288" s="706"/>
      <c r="CF288" s="706"/>
      <c r="CG288" s="706"/>
      <c r="CH288" s="706"/>
      <c r="CI288" s="706"/>
      <c r="CJ288" s="706"/>
      <c r="CK288" s="706"/>
      <c r="CL288" s="706"/>
      <c r="CM288" s="706"/>
      <c r="CN288" s="706"/>
      <c r="CO288" s="706"/>
      <c r="CP288" s="706"/>
      <c r="CQ288" s="706"/>
      <c r="CR288" s="706"/>
      <c r="CS288" s="706"/>
      <c r="CT288" s="706"/>
      <c r="CU288" s="706"/>
      <c r="CV288" s="706"/>
      <c r="CW288" s="706"/>
      <c r="CX288" s="706"/>
      <c r="CY288" s="706"/>
      <c r="CZ288" s="706"/>
      <c r="DA288" s="706"/>
      <c r="DB288" s="706"/>
      <c r="DC288" s="706"/>
      <c r="DD288" s="706"/>
      <c r="DE288" s="706"/>
      <c r="DF288" s="706"/>
      <c r="DG288" s="706"/>
      <c r="DH288" s="706"/>
      <c r="DI288" s="706"/>
      <c r="DJ288" s="706"/>
      <c r="DK288" s="706"/>
      <c r="DL288" s="706"/>
      <c r="DM288" s="706"/>
      <c r="DN288" s="706"/>
      <c r="DO288" s="706"/>
      <c r="DP288" s="706"/>
      <c r="DQ288" s="706"/>
      <c r="DR288" s="706"/>
      <c r="DS288" s="706"/>
      <c r="DT288" s="706"/>
      <c r="DU288" s="706"/>
      <c r="DV288" s="706"/>
      <c r="DW288" s="706"/>
      <c r="DX288" s="706"/>
      <c r="DY288" s="706"/>
      <c r="DZ288" s="706"/>
      <c r="EA288" s="706"/>
      <c r="EB288" s="706"/>
      <c r="EC288" s="706"/>
      <c r="ED288" s="706"/>
      <c r="EE288" s="706"/>
      <c r="EF288" s="706"/>
      <c r="EG288" s="706"/>
      <c r="EH288" s="706"/>
      <c r="EI288" s="706"/>
      <c r="EJ288" s="706"/>
      <c r="EK288" s="706"/>
      <c r="EL288" s="706"/>
      <c r="EM288" s="706"/>
      <c r="EN288" s="706"/>
      <c r="EO288" s="706"/>
      <c r="EP288" s="706"/>
      <c r="EQ288" s="706"/>
      <c r="ER288" s="706"/>
      <c r="ES288" s="706"/>
      <c r="ET288" s="706"/>
      <c r="EU288" s="706"/>
      <c r="EV288" s="704"/>
      <c r="EW288" s="704"/>
      <c r="EX288" s="704"/>
      <c r="EY288" s="704"/>
      <c r="EZ288" s="704"/>
      <c r="FA288" s="704"/>
      <c r="FB288" s="704"/>
      <c r="FC288" s="704"/>
      <c r="FD288" s="704"/>
      <c r="FE288" s="704"/>
      <c r="FF288" s="704"/>
      <c r="FG288" s="704"/>
      <c r="FH288" s="706"/>
      <c r="FI288" s="704"/>
      <c r="FJ288" s="704"/>
      <c r="FK288" s="706"/>
      <c r="FL288" s="706"/>
      <c r="FM288" s="706"/>
      <c r="FN288" s="706"/>
      <c r="FO288" s="706"/>
      <c r="FP288" s="706"/>
      <c r="FQ288" s="706"/>
      <c r="FR288" s="706"/>
      <c r="FS288" s="706"/>
      <c r="FT288" s="706"/>
      <c r="FU288" s="706"/>
      <c r="FV288" s="706"/>
      <c r="FW288" s="706"/>
      <c r="FX288" s="706"/>
      <c r="FY288" s="706"/>
      <c r="FZ288" s="706"/>
      <c r="GA288" s="706"/>
      <c r="GB288" s="706"/>
      <c r="GC288" s="706"/>
      <c r="GD288" s="706"/>
      <c r="GE288" s="706"/>
      <c r="GF288" s="706"/>
      <c r="GG288" s="706"/>
      <c r="GH288" s="706"/>
      <c r="GI288" s="706"/>
      <c r="GJ288" s="706"/>
      <c r="GK288" s="706"/>
      <c r="GL288" s="706"/>
      <c r="GM288" s="706"/>
      <c r="GN288" s="706"/>
      <c r="GO288" s="704"/>
      <c r="GP288" s="706"/>
      <c r="GQ288" s="706"/>
      <c r="GR288" s="706"/>
      <c r="GS288" s="706"/>
      <c r="GT288" s="706"/>
      <c r="GU288" s="706"/>
      <c r="GV288" s="706"/>
      <c r="GW288" s="706"/>
      <c r="GX288" s="706"/>
      <c r="GY288" s="706"/>
      <c r="GZ288" s="706"/>
      <c r="HA288" s="706"/>
      <c r="HB288" s="706"/>
      <c r="HC288" s="706"/>
      <c r="HD288" s="706"/>
      <c r="HE288" s="706"/>
      <c r="HF288" s="706"/>
      <c r="HG288" s="706"/>
      <c r="HH288" s="706"/>
      <c r="HI288" s="706"/>
      <c r="HJ288" s="706"/>
      <c r="HK288" s="706"/>
      <c r="HL288" s="706"/>
      <c r="HM288" s="706"/>
      <c r="HN288" s="706"/>
      <c r="HO288" s="706"/>
      <c r="HP288" s="706"/>
      <c r="HQ288" s="706"/>
      <c r="HR288" s="706"/>
      <c r="HS288" s="706"/>
      <c r="HT288" s="706"/>
      <c r="HU288" s="706"/>
      <c r="HV288" s="706"/>
      <c r="HW288" s="706"/>
      <c r="HX288" s="706"/>
      <c r="HY288" s="706"/>
      <c r="HZ288" s="706"/>
      <c r="IA288" s="706"/>
      <c r="IB288" s="706"/>
      <c r="IC288" s="706"/>
      <c r="ID288" s="706"/>
      <c r="IE288" s="706"/>
      <c r="IF288" s="706"/>
      <c r="IG288" s="706"/>
      <c r="IH288" s="706"/>
      <c r="II288" s="706"/>
      <c r="IJ288" s="706"/>
      <c r="IK288" s="706"/>
      <c r="IL288" s="706"/>
      <c r="IM288" s="706"/>
      <c r="IN288" s="706"/>
      <c r="IO288" s="706"/>
      <c r="IP288" s="706"/>
      <c r="IQ288" s="706"/>
      <c r="IR288" s="706"/>
      <c r="IS288" s="706"/>
      <c r="IT288" s="706"/>
      <c r="IU288" s="706"/>
      <c r="IV288" s="706"/>
      <c r="IW288" s="706"/>
      <c r="JI288" s="706"/>
      <c r="JJ288" s="706"/>
      <c r="JK288" s="706"/>
      <c r="JL288" s="706"/>
      <c r="JM288" s="706"/>
      <c r="JN288" s="706"/>
    </row>
    <row r="289" spans="1:274" s="878" customFormat="1" ht="23.1" customHeight="1" x14ac:dyDescent="0.25">
      <c r="A289" s="691">
        <v>201</v>
      </c>
      <c r="B289" s="693" t="s">
        <v>1290</v>
      </c>
      <c r="C289" s="696">
        <v>282</v>
      </c>
      <c r="D289" s="697">
        <v>532</v>
      </c>
      <c r="E289" s="728">
        <v>27</v>
      </c>
      <c r="F289" s="720" t="s">
        <v>1121</v>
      </c>
      <c r="G289" s="727" t="s">
        <v>1315</v>
      </c>
      <c r="H289" s="751" t="s">
        <v>1112</v>
      </c>
      <c r="I289" s="752" t="s">
        <v>1113</v>
      </c>
      <c r="J289" s="764" t="s">
        <v>1309</v>
      </c>
      <c r="K289" s="753" t="s">
        <v>1115</v>
      </c>
      <c r="L289" s="764" t="s">
        <v>1116</v>
      </c>
      <c r="M289" s="753" t="s">
        <v>1152</v>
      </c>
      <c r="N289" s="753" t="s">
        <v>1153</v>
      </c>
      <c r="O289" s="753" t="s">
        <v>1153</v>
      </c>
      <c r="P289" s="753" t="s">
        <v>1153</v>
      </c>
      <c r="Q289" s="753" t="s">
        <v>1120</v>
      </c>
      <c r="R289" s="753" t="s">
        <v>1120</v>
      </c>
      <c r="S289" s="755">
        <v>4</v>
      </c>
      <c r="T289" s="778">
        <v>4.3</v>
      </c>
      <c r="U289" s="771">
        <v>41456</v>
      </c>
      <c r="V289" s="772">
        <v>41791</v>
      </c>
      <c r="W289" s="701">
        <v>7</v>
      </c>
      <c r="X289" s="875">
        <v>1000000</v>
      </c>
      <c r="Y289" s="877"/>
      <c r="Z289" s="875">
        <f t="shared" si="15"/>
        <v>1000000</v>
      </c>
      <c r="AA289" s="702"/>
      <c r="AB289" s="702"/>
      <c r="AC289" s="702"/>
      <c r="AD289" s="702"/>
      <c r="AE289" s="702">
        <v>500000</v>
      </c>
      <c r="AF289" s="702">
        <v>500000</v>
      </c>
      <c r="AG289" s="702"/>
      <c r="AH289" s="702"/>
      <c r="AI289" s="691"/>
      <c r="AJ289" s="691"/>
      <c r="AK289" s="691"/>
      <c r="AL289" s="691"/>
      <c r="AM289" s="868">
        <f t="shared" si="16"/>
        <v>1000000</v>
      </c>
      <c r="AN289" s="868">
        <f t="shared" si="17"/>
        <v>0</v>
      </c>
      <c r="AO289" s="779">
        <v>15000000</v>
      </c>
      <c r="AP289" s="942">
        <v>25000000</v>
      </c>
      <c r="AQ289" s="706"/>
      <c r="AR289" s="704"/>
      <c r="AS289" s="704"/>
      <c r="AT289" s="704"/>
      <c r="AU289" s="704"/>
      <c r="AV289" s="704"/>
      <c r="AW289" s="704"/>
      <c r="AX289" s="704"/>
      <c r="AY289" s="704"/>
      <c r="AZ289" s="704"/>
      <c r="BA289" s="704"/>
      <c r="BB289" s="704"/>
      <c r="BC289" s="704"/>
      <c r="BD289" s="704"/>
      <c r="BE289" s="704"/>
      <c r="BF289" s="704"/>
      <c r="BG289" s="704"/>
      <c r="BH289" s="704"/>
      <c r="BI289" s="704"/>
      <c r="BJ289" s="704"/>
      <c r="BK289" s="704"/>
      <c r="BL289" s="704"/>
      <c r="BM289" s="704"/>
      <c r="BN289" s="704"/>
      <c r="BO289" s="704"/>
      <c r="BP289" s="704"/>
      <c r="BQ289" s="704"/>
      <c r="BR289" s="704"/>
      <c r="BS289" s="704"/>
      <c r="BT289" s="704"/>
      <c r="BU289" s="704"/>
      <c r="BV289" s="704"/>
      <c r="BW289" s="704"/>
      <c r="BX289" s="704"/>
      <c r="BY289" s="704"/>
      <c r="BZ289" s="704"/>
      <c r="CA289" s="704"/>
      <c r="CB289" s="704"/>
      <c r="CC289" s="704"/>
      <c r="CD289" s="704"/>
      <c r="CE289" s="704"/>
      <c r="CF289" s="704"/>
      <c r="CG289" s="704"/>
      <c r="CH289" s="704"/>
      <c r="CI289" s="704"/>
      <c r="CJ289" s="704"/>
      <c r="CK289" s="704"/>
      <c r="CL289" s="704"/>
      <c r="CM289" s="704"/>
      <c r="CN289" s="704"/>
      <c r="CO289" s="704"/>
      <c r="CP289" s="704"/>
      <c r="CQ289" s="704"/>
      <c r="CR289" s="704"/>
      <c r="CS289" s="704"/>
      <c r="CT289" s="704"/>
      <c r="CU289" s="704"/>
      <c r="CV289" s="704"/>
      <c r="CW289" s="704"/>
      <c r="CX289" s="704"/>
      <c r="CY289" s="704"/>
      <c r="CZ289" s="704"/>
      <c r="DA289" s="704"/>
      <c r="DB289" s="704"/>
      <c r="DC289" s="704"/>
      <c r="DD289" s="704"/>
      <c r="DE289" s="704"/>
      <c r="DF289" s="704"/>
      <c r="DG289" s="704"/>
      <c r="DH289" s="704"/>
      <c r="DI289" s="704"/>
      <c r="DJ289" s="704"/>
      <c r="DK289" s="704"/>
      <c r="DL289" s="704"/>
      <c r="DM289" s="704"/>
      <c r="DN289" s="704"/>
      <c r="DO289" s="704"/>
      <c r="DP289" s="704"/>
      <c r="DQ289" s="704"/>
      <c r="DR289" s="704"/>
      <c r="DS289" s="704"/>
      <c r="DT289" s="704"/>
      <c r="DU289" s="704"/>
      <c r="DV289" s="704"/>
      <c r="DW289" s="704"/>
      <c r="DX289" s="704"/>
      <c r="DY289" s="704"/>
      <c r="DZ289" s="704"/>
      <c r="EA289" s="704"/>
      <c r="EB289" s="704"/>
      <c r="EC289" s="704"/>
      <c r="ED289" s="704"/>
      <c r="EE289" s="704"/>
      <c r="EF289" s="704"/>
      <c r="EG289" s="704"/>
      <c r="EH289" s="704"/>
      <c r="EI289" s="704"/>
      <c r="EJ289" s="704"/>
      <c r="EK289" s="704"/>
      <c r="EL289" s="704"/>
      <c r="EM289" s="704"/>
      <c r="EN289" s="704"/>
      <c r="EO289" s="704"/>
      <c r="EP289" s="704"/>
      <c r="EQ289" s="704"/>
      <c r="ER289" s="704"/>
      <c r="ES289" s="704"/>
      <c r="ET289" s="704"/>
      <c r="EU289" s="704"/>
      <c r="EV289" s="706"/>
      <c r="EW289" s="706"/>
      <c r="EX289" s="706"/>
      <c r="EY289" s="706"/>
      <c r="EZ289" s="706"/>
      <c r="FA289" s="706"/>
      <c r="FB289" s="706"/>
      <c r="FC289" s="706"/>
      <c r="FD289" s="706"/>
      <c r="FE289" s="706"/>
      <c r="FF289" s="706"/>
      <c r="FG289" s="706"/>
      <c r="FH289" s="706"/>
      <c r="FI289" s="704"/>
      <c r="FJ289" s="704"/>
      <c r="FK289" s="706"/>
      <c r="FL289" s="706"/>
      <c r="FM289" s="706"/>
      <c r="FN289" s="706"/>
      <c r="FO289" s="706"/>
      <c r="FP289" s="706"/>
      <c r="FQ289" s="706"/>
      <c r="FR289" s="706"/>
      <c r="FS289" s="706"/>
      <c r="FT289" s="706"/>
      <c r="FU289" s="706"/>
      <c r="FV289" s="706"/>
      <c r="FW289" s="706"/>
      <c r="FX289" s="706"/>
      <c r="FY289" s="706"/>
      <c r="FZ289" s="706"/>
      <c r="GA289" s="706"/>
      <c r="GB289" s="706"/>
      <c r="GC289" s="706"/>
      <c r="GD289" s="706"/>
      <c r="GE289" s="706"/>
      <c r="GF289" s="706"/>
      <c r="GG289" s="706"/>
      <c r="GH289" s="706"/>
      <c r="GI289" s="706"/>
      <c r="GJ289" s="706"/>
      <c r="GK289" s="706"/>
      <c r="GL289" s="706"/>
      <c r="GM289" s="706"/>
      <c r="GN289" s="704"/>
      <c r="GO289" s="704"/>
      <c r="GP289" s="746"/>
      <c r="GQ289" s="704"/>
      <c r="GR289" s="704"/>
      <c r="GS289" s="704"/>
      <c r="GT289" s="704"/>
      <c r="GU289" s="704"/>
      <c r="GV289" s="704"/>
      <c r="GW289" s="704"/>
      <c r="GX289" s="704"/>
      <c r="GY289" s="704"/>
      <c r="GZ289" s="704"/>
      <c r="HA289" s="704"/>
      <c r="HB289" s="704"/>
      <c r="HC289" s="704"/>
      <c r="HD289" s="704"/>
      <c r="HE289" s="704"/>
      <c r="HF289" s="704"/>
      <c r="HG289" s="704"/>
      <c r="HH289" s="704"/>
      <c r="HI289" s="704"/>
      <c r="HJ289" s="704"/>
      <c r="HK289" s="704"/>
      <c r="HL289" s="704"/>
      <c r="HM289" s="704"/>
      <c r="HN289" s="704"/>
      <c r="HO289" s="704"/>
      <c r="HP289" s="704"/>
      <c r="HQ289" s="704"/>
      <c r="HR289" s="704"/>
      <c r="HS289" s="704"/>
      <c r="HT289" s="704"/>
      <c r="HU289" s="704"/>
      <c r="HV289" s="704"/>
      <c r="HW289" s="704"/>
      <c r="HX289" s="704"/>
      <c r="HY289" s="704"/>
      <c r="HZ289" s="704"/>
      <c r="IA289" s="704"/>
      <c r="IB289" s="704"/>
      <c r="IC289" s="704"/>
      <c r="ID289" s="704"/>
      <c r="IE289" s="704"/>
      <c r="IF289" s="704"/>
      <c r="IG289" s="704"/>
      <c r="IH289" s="704"/>
      <c r="II289" s="704"/>
      <c r="IJ289" s="704"/>
      <c r="IK289" s="704"/>
      <c r="IL289" s="704"/>
      <c r="IM289" s="704"/>
      <c r="IN289" s="704"/>
      <c r="IO289" s="704"/>
      <c r="IP289" s="704"/>
      <c r="IQ289" s="704"/>
      <c r="IR289" s="704"/>
      <c r="IS289" s="704"/>
      <c r="IT289" s="704"/>
      <c r="IU289" s="704"/>
      <c r="IV289" s="706"/>
      <c r="IW289" s="706"/>
      <c r="JA289" s="706"/>
      <c r="JB289" s="706"/>
      <c r="JC289" s="706"/>
      <c r="JD289" s="706"/>
      <c r="JE289" s="706"/>
      <c r="JF289" s="706"/>
      <c r="JG289" s="706"/>
      <c r="JH289" s="706"/>
      <c r="JI289" s="706"/>
    </row>
    <row r="290" spans="1:274" s="878" customFormat="1" ht="23.1" customHeight="1" x14ac:dyDescent="0.25">
      <c r="A290" s="691">
        <v>204</v>
      </c>
      <c r="B290" s="693" t="s">
        <v>1111</v>
      </c>
      <c r="C290" s="697">
        <v>282</v>
      </c>
      <c r="D290" s="697">
        <v>536</v>
      </c>
      <c r="E290" s="698">
        <v>35</v>
      </c>
      <c r="F290" s="720" t="s">
        <v>1123</v>
      </c>
      <c r="G290" s="720" t="s">
        <v>1485</v>
      </c>
      <c r="H290" s="767" t="s">
        <v>1112</v>
      </c>
      <c r="I290" s="752" t="s">
        <v>1113</v>
      </c>
      <c r="J290" s="764" t="s">
        <v>1114</v>
      </c>
      <c r="K290" s="761" t="s">
        <v>1151</v>
      </c>
      <c r="L290" s="761" t="s">
        <v>1124</v>
      </c>
      <c r="M290" s="753" t="s">
        <v>1117</v>
      </c>
      <c r="N290" s="753" t="s">
        <v>1118</v>
      </c>
      <c r="O290" s="753" t="s">
        <v>1153</v>
      </c>
      <c r="P290" s="753" t="s">
        <v>1153</v>
      </c>
      <c r="Q290" s="753" t="s">
        <v>1120</v>
      </c>
      <c r="R290" s="753" t="s">
        <v>1120</v>
      </c>
      <c r="S290" s="755">
        <v>4</v>
      </c>
      <c r="T290" s="763">
        <v>4.3</v>
      </c>
      <c r="U290" s="771">
        <v>41091</v>
      </c>
      <c r="V290" s="772">
        <v>41426</v>
      </c>
      <c r="W290" s="874">
        <v>5</v>
      </c>
      <c r="X290" s="875"/>
      <c r="Y290" s="876">
        <v>12100</v>
      </c>
      <c r="Z290" s="875">
        <f t="shared" si="15"/>
        <v>12100</v>
      </c>
      <c r="AA290" s="691">
        <v>3700</v>
      </c>
      <c r="AB290" s="691">
        <v>8400</v>
      </c>
      <c r="AC290" s="691"/>
      <c r="AD290" s="691"/>
      <c r="AE290" s="691"/>
      <c r="AF290" s="691"/>
      <c r="AG290" s="691"/>
      <c r="AH290" s="691"/>
      <c r="AI290" s="691"/>
      <c r="AJ290" s="691"/>
      <c r="AK290" s="691"/>
      <c r="AL290" s="691"/>
      <c r="AM290" s="868">
        <f t="shared" si="16"/>
        <v>12100</v>
      </c>
      <c r="AN290" s="868">
        <f t="shared" si="17"/>
        <v>0</v>
      </c>
      <c r="AO290" s="691"/>
      <c r="AP290" s="868"/>
      <c r="AQ290" s="706"/>
      <c r="AR290" s="704"/>
      <c r="AS290" s="704"/>
      <c r="AT290" s="704"/>
      <c r="AU290" s="704"/>
      <c r="AV290" s="704"/>
      <c r="AW290" s="704"/>
      <c r="AX290" s="704"/>
      <c r="AY290" s="704"/>
      <c r="AZ290" s="704"/>
      <c r="BA290" s="704"/>
      <c r="BB290" s="704"/>
      <c r="BC290" s="704"/>
      <c r="BD290" s="704"/>
      <c r="BE290" s="704"/>
      <c r="BF290" s="704"/>
      <c r="BG290" s="704"/>
      <c r="BH290" s="704"/>
      <c r="BI290" s="704"/>
      <c r="BJ290" s="704"/>
      <c r="BK290" s="704"/>
      <c r="BL290" s="704"/>
      <c r="BM290" s="704"/>
      <c r="BN290" s="704"/>
      <c r="BO290" s="704"/>
      <c r="BP290" s="704"/>
      <c r="BQ290" s="704"/>
      <c r="BR290" s="704"/>
      <c r="BS290" s="704"/>
      <c r="BT290" s="704"/>
      <c r="BU290" s="704"/>
      <c r="BV290" s="704"/>
      <c r="BW290" s="704"/>
      <c r="BX290" s="704"/>
      <c r="BY290" s="704"/>
      <c r="BZ290" s="704"/>
      <c r="CA290" s="704"/>
      <c r="CB290" s="704"/>
      <c r="CC290" s="704"/>
      <c r="CD290" s="704"/>
      <c r="CE290" s="704"/>
      <c r="CF290" s="704"/>
      <c r="CG290" s="704"/>
      <c r="CH290" s="704"/>
      <c r="CI290" s="704"/>
      <c r="CJ290" s="704"/>
      <c r="CK290" s="704"/>
      <c r="CL290" s="704"/>
      <c r="CM290" s="704"/>
      <c r="CN290" s="704"/>
      <c r="CO290" s="704"/>
      <c r="CP290" s="704"/>
      <c r="CQ290" s="704"/>
      <c r="CR290" s="704"/>
      <c r="CS290" s="704"/>
      <c r="CT290" s="704"/>
      <c r="CU290" s="704"/>
      <c r="CV290" s="704"/>
      <c r="CW290" s="704"/>
      <c r="CX290" s="704"/>
      <c r="CY290" s="704"/>
      <c r="CZ290" s="704"/>
      <c r="DA290" s="704"/>
      <c r="DB290" s="704"/>
      <c r="DC290" s="704"/>
      <c r="DD290" s="704"/>
      <c r="DE290" s="704"/>
      <c r="DF290" s="704"/>
      <c r="DG290" s="704"/>
      <c r="DH290" s="704"/>
      <c r="DI290" s="704"/>
      <c r="DJ290" s="704"/>
      <c r="DK290" s="704"/>
      <c r="DL290" s="704"/>
      <c r="DM290" s="704"/>
      <c r="DN290" s="704"/>
      <c r="DO290" s="704"/>
      <c r="DP290" s="704"/>
      <c r="DQ290" s="704"/>
      <c r="DR290" s="704"/>
      <c r="DS290" s="704"/>
      <c r="DT290" s="704"/>
      <c r="DU290" s="704"/>
      <c r="DV290" s="704"/>
      <c r="DW290" s="704"/>
      <c r="DX290" s="704"/>
      <c r="DY290" s="704"/>
      <c r="DZ290" s="704"/>
      <c r="EA290" s="704"/>
      <c r="EB290" s="704"/>
      <c r="EC290" s="704"/>
      <c r="ED290" s="704"/>
      <c r="EE290" s="704"/>
      <c r="EF290" s="704"/>
      <c r="EG290" s="704"/>
      <c r="EH290" s="704"/>
      <c r="EI290" s="704"/>
      <c r="EJ290" s="704"/>
      <c r="EK290" s="704"/>
      <c r="EL290" s="704"/>
      <c r="EM290" s="704"/>
      <c r="EN290" s="704"/>
      <c r="EO290" s="704"/>
      <c r="EP290" s="704"/>
      <c r="EQ290" s="704"/>
      <c r="ER290" s="704"/>
      <c r="ES290" s="704"/>
      <c r="ET290" s="704"/>
      <c r="EU290" s="704"/>
      <c r="EV290" s="704"/>
      <c r="EW290" s="704"/>
      <c r="EX290" s="704"/>
      <c r="EY290" s="704"/>
      <c r="EZ290" s="704"/>
      <c r="FA290" s="704"/>
      <c r="FB290" s="704"/>
      <c r="FC290" s="704"/>
      <c r="FD290" s="704"/>
      <c r="FE290" s="704"/>
      <c r="FF290" s="704"/>
      <c r="FG290" s="704"/>
      <c r="FH290" s="706"/>
      <c r="FI290" s="706"/>
      <c r="FJ290" s="706"/>
      <c r="FK290" s="706"/>
      <c r="FL290" s="706"/>
      <c r="FM290" s="706"/>
      <c r="FN290" s="706"/>
      <c r="FO290" s="706"/>
      <c r="FP290" s="706"/>
      <c r="FQ290" s="706"/>
      <c r="FR290" s="706"/>
      <c r="FS290" s="706"/>
      <c r="FT290" s="706"/>
      <c r="FU290" s="706"/>
      <c r="FV290" s="706"/>
      <c r="FW290" s="706"/>
      <c r="FX290" s="706"/>
      <c r="FY290" s="706"/>
      <c r="FZ290" s="706"/>
      <c r="GA290" s="706"/>
      <c r="GB290" s="706"/>
      <c r="GC290" s="706"/>
      <c r="GD290" s="706"/>
      <c r="GE290" s="706"/>
      <c r="GF290" s="706"/>
      <c r="GG290" s="706"/>
      <c r="GH290" s="706"/>
      <c r="GI290" s="706"/>
      <c r="GJ290" s="706"/>
      <c r="GK290" s="706"/>
      <c r="GL290" s="706"/>
      <c r="GM290" s="706"/>
      <c r="GN290" s="706"/>
      <c r="GO290" s="704"/>
      <c r="GP290" s="706"/>
      <c r="GQ290" s="706"/>
      <c r="GR290" s="706"/>
      <c r="GS290" s="706"/>
      <c r="GT290" s="706"/>
      <c r="GU290" s="706"/>
      <c r="GV290" s="706"/>
      <c r="GW290" s="706"/>
      <c r="GX290" s="706"/>
      <c r="GY290" s="706"/>
      <c r="GZ290" s="706"/>
      <c r="HA290" s="706"/>
      <c r="HB290" s="706"/>
      <c r="HC290" s="706"/>
      <c r="HD290" s="706"/>
      <c r="HE290" s="706"/>
      <c r="HF290" s="706"/>
      <c r="HG290" s="706"/>
      <c r="HH290" s="706"/>
      <c r="HI290" s="706"/>
      <c r="HJ290" s="706"/>
      <c r="HK290" s="706"/>
      <c r="HL290" s="706"/>
      <c r="HM290" s="706"/>
      <c r="HN290" s="706"/>
      <c r="HO290" s="706"/>
      <c r="HP290" s="706"/>
      <c r="HQ290" s="706"/>
      <c r="HR290" s="706"/>
      <c r="HS290" s="706"/>
      <c r="HT290" s="706"/>
      <c r="HU290" s="706"/>
      <c r="HV290" s="706"/>
      <c r="HW290" s="706"/>
      <c r="HX290" s="706"/>
      <c r="HY290" s="706"/>
      <c r="HZ290" s="706"/>
      <c r="IA290" s="706"/>
      <c r="IB290" s="706"/>
      <c r="IC290" s="706"/>
      <c r="ID290" s="706"/>
      <c r="IE290" s="706"/>
      <c r="IF290" s="706"/>
      <c r="IG290" s="706"/>
      <c r="IH290" s="706"/>
      <c r="II290" s="706"/>
      <c r="IJ290" s="706"/>
      <c r="IK290" s="706"/>
      <c r="IL290" s="706"/>
      <c r="IM290" s="706"/>
      <c r="IN290" s="706"/>
      <c r="IO290" s="706"/>
      <c r="IP290" s="706"/>
      <c r="IQ290" s="706"/>
      <c r="IR290" s="706"/>
      <c r="IS290" s="706"/>
      <c r="IT290" s="706"/>
      <c r="IU290" s="706"/>
      <c r="IV290" s="706"/>
      <c r="IW290" s="706"/>
      <c r="JA290" s="706"/>
      <c r="JB290" s="706"/>
      <c r="JC290" s="706"/>
      <c r="JD290" s="706"/>
      <c r="JE290" s="706"/>
      <c r="JF290" s="706"/>
      <c r="JG290" s="706"/>
      <c r="JH290" s="706"/>
      <c r="JI290" s="706"/>
      <c r="JJ290" s="706"/>
      <c r="JK290" s="706"/>
      <c r="JL290" s="706"/>
      <c r="JM290" s="706"/>
      <c r="JN290" s="706"/>
    </row>
    <row r="291" spans="1:274" s="878" customFormat="1" ht="23.1" customHeight="1" x14ac:dyDescent="0.25">
      <c r="A291" s="691">
        <v>205</v>
      </c>
      <c r="B291" s="693" t="s">
        <v>1290</v>
      </c>
      <c r="C291" s="696">
        <v>282</v>
      </c>
      <c r="D291" s="697">
        <v>536</v>
      </c>
      <c r="E291" s="707">
        <v>43</v>
      </c>
      <c r="F291" s="699" t="s">
        <v>1123</v>
      </c>
      <c r="G291" s="699" t="s">
        <v>1300</v>
      </c>
      <c r="H291" s="751" t="s">
        <v>1112</v>
      </c>
      <c r="I291" s="752" t="s">
        <v>1113</v>
      </c>
      <c r="J291" s="764" t="s">
        <v>1205</v>
      </c>
      <c r="K291" s="753" t="s">
        <v>1151</v>
      </c>
      <c r="L291" s="753" t="s">
        <v>1116</v>
      </c>
      <c r="M291" s="753" t="s">
        <v>1152</v>
      </c>
      <c r="N291" s="753" t="s">
        <v>1153</v>
      </c>
      <c r="O291" s="753" t="s">
        <v>1153</v>
      </c>
      <c r="P291" s="753" t="s">
        <v>1153</v>
      </c>
      <c r="Q291" s="753" t="s">
        <v>1120</v>
      </c>
      <c r="R291" s="753" t="s">
        <v>1120</v>
      </c>
      <c r="S291" s="755">
        <v>4</v>
      </c>
      <c r="T291" s="763">
        <v>4.3</v>
      </c>
      <c r="U291" s="771">
        <v>41456</v>
      </c>
      <c r="V291" s="772">
        <v>41791</v>
      </c>
      <c r="W291" s="874">
        <v>5</v>
      </c>
      <c r="X291" s="875">
        <f>2814300+19900</f>
        <v>2834200</v>
      </c>
      <c r="Y291" s="876">
        <v>300700</v>
      </c>
      <c r="Z291" s="875">
        <f t="shared" si="15"/>
        <v>3134900</v>
      </c>
      <c r="AA291" s="702">
        <v>231900</v>
      </c>
      <c r="AB291" s="702">
        <v>234200</v>
      </c>
      <c r="AC291" s="702">
        <v>500000</v>
      </c>
      <c r="AD291" s="702">
        <v>500000</v>
      </c>
      <c r="AE291" s="702">
        <v>500000</v>
      </c>
      <c r="AF291" s="702">
        <v>500000</v>
      </c>
      <c r="AG291" s="702">
        <v>600000</v>
      </c>
      <c r="AH291" s="702">
        <v>68800</v>
      </c>
      <c r="AI291" s="691"/>
      <c r="AJ291" s="691"/>
      <c r="AK291" s="691"/>
      <c r="AL291" s="691"/>
      <c r="AM291" s="868">
        <f t="shared" si="16"/>
        <v>3134900</v>
      </c>
      <c r="AN291" s="868">
        <f t="shared" si="17"/>
        <v>0</v>
      </c>
      <c r="AO291" s="760">
        <v>1300000</v>
      </c>
      <c r="AP291" s="868">
        <v>1780300</v>
      </c>
      <c r="AQ291" s="706"/>
      <c r="AR291" s="704"/>
      <c r="AS291" s="704"/>
      <c r="AT291" s="704"/>
      <c r="AU291" s="704"/>
      <c r="AV291" s="704"/>
      <c r="AW291" s="704"/>
      <c r="AX291" s="704"/>
      <c r="AY291" s="704"/>
      <c r="AZ291" s="704"/>
      <c r="BA291" s="704"/>
      <c r="BB291" s="704"/>
      <c r="BC291" s="704"/>
      <c r="BD291" s="704"/>
      <c r="BE291" s="704"/>
      <c r="BF291" s="704"/>
      <c r="BG291" s="704"/>
      <c r="BH291" s="704"/>
      <c r="BI291" s="704"/>
      <c r="BJ291" s="704"/>
      <c r="BK291" s="704"/>
      <c r="BL291" s="704"/>
      <c r="BM291" s="704"/>
      <c r="BN291" s="704"/>
      <c r="BO291" s="704"/>
      <c r="BP291" s="704"/>
      <c r="BQ291" s="704"/>
      <c r="BR291" s="704"/>
      <c r="BS291" s="704"/>
      <c r="BT291" s="704"/>
      <c r="BU291" s="704"/>
      <c r="BV291" s="704"/>
      <c r="BW291" s="704"/>
      <c r="BX291" s="704"/>
      <c r="BY291" s="704"/>
      <c r="BZ291" s="704"/>
      <c r="CA291" s="704"/>
      <c r="CB291" s="704"/>
      <c r="CC291" s="704"/>
      <c r="CD291" s="704"/>
      <c r="CE291" s="704"/>
      <c r="CF291" s="704"/>
      <c r="CG291" s="704"/>
      <c r="CH291" s="704"/>
      <c r="CI291" s="704"/>
      <c r="CJ291" s="704"/>
      <c r="CK291" s="704"/>
      <c r="CL291" s="704"/>
      <c r="CM291" s="704"/>
      <c r="CN291" s="704"/>
      <c r="CO291" s="704"/>
      <c r="CP291" s="704"/>
      <c r="CQ291" s="704"/>
      <c r="CR291" s="704"/>
      <c r="CS291" s="704"/>
      <c r="CT291" s="704"/>
      <c r="CU291" s="704"/>
      <c r="CV291" s="704"/>
      <c r="CW291" s="704"/>
      <c r="CX291" s="704"/>
      <c r="CY291" s="704"/>
      <c r="CZ291" s="704"/>
      <c r="DA291" s="704"/>
      <c r="DB291" s="704"/>
      <c r="DC291" s="704"/>
      <c r="DD291" s="704"/>
      <c r="DE291" s="704"/>
      <c r="DF291" s="704"/>
      <c r="DG291" s="704"/>
      <c r="DH291" s="704"/>
      <c r="DI291" s="704"/>
      <c r="DJ291" s="704"/>
      <c r="DK291" s="704"/>
      <c r="DL291" s="704"/>
      <c r="DM291" s="704"/>
      <c r="DN291" s="704"/>
      <c r="DO291" s="704"/>
      <c r="DP291" s="704"/>
      <c r="DQ291" s="704"/>
      <c r="DR291" s="704"/>
      <c r="DS291" s="704"/>
      <c r="DT291" s="704"/>
      <c r="DU291" s="704"/>
      <c r="DV291" s="704"/>
      <c r="DW291" s="704"/>
      <c r="DX291" s="704"/>
      <c r="DY291" s="704"/>
      <c r="DZ291" s="704"/>
      <c r="EA291" s="704"/>
      <c r="EB291" s="704"/>
      <c r="EC291" s="704"/>
      <c r="ED291" s="704"/>
      <c r="EE291" s="704"/>
      <c r="EF291" s="704"/>
      <c r="EG291" s="704"/>
      <c r="EH291" s="704"/>
      <c r="EI291" s="704"/>
      <c r="EJ291" s="704"/>
      <c r="EK291" s="704"/>
      <c r="EL291" s="704"/>
      <c r="EM291" s="704"/>
      <c r="EN291" s="704"/>
      <c r="EO291" s="704"/>
      <c r="EP291" s="704"/>
      <c r="EQ291" s="704"/>
      <c r="ER291" s="704"/>
      <c r="ES291" s="704"/>
      <c r="ET291" s="704"/>
      <c r="EU291" s="704"/>
      <c r="EV291" s="704"/>
      <c r="EW291" s="704"/>
      <c r="EX291" s="704"/>
      <c r="EY291" s="704"/>
      <c r="EZ291" s="704"/>
      <c r="FA291" s="704"/>
      <c r="FB291" s="704"/>
      <c r="FC291" s="704"/>
      <c r="FD291" s="704"/>
      <c r="FE291" s="704"/>
      <c r="FF291" s="704"/>
      <c r="FG291" s="704"/>
      <c r="FH291" s="704"/>
      <c r="FI291" s="704"/>
      <c r="FJ291" s="704"/>
      <c r="FK291" s="706"/>
      <c r="FL291" s="706"/>
      <c r="FM291" s="706"/>
      <c r="FN291" s="706"/>
      <c r="FO291" s="706"/>
      <c r="FP291" s="706"/>
      <c r="FQ291" s="706"/>
      <c r="FR291" s="706"/>
      <c r="FS291" s="706"/>
      <c r="FT291" s="706"/>
      <c r="FU291" s="706"/>
      <c r="FV291" s="706"/>
      <c r="FW291" s="706"/>
      <c r="FX291" s="706"/>
      <c r="FY291" s="706"/>
      <c r="FZ291" s="706"/>
      <c r="GA291" s="706"/>
      <c r="GB291" s="706"/>
      <c r="GC291" s="706"/>
      <c r="GD291" s="706"/>
      <c r="GE291" s="706"/>
      <c r="GF291" s="706"/>
      <c r="GG291" s="706"/>
      <c r="GH291" s="706"/>
      <c r="GI291" s="706"/>
      <c r="GJ291" s="706"/>
      <c r="GK291" s="706"/>
      <c r="GL291" s="706"/>
      <c r="GM291" s="706"/>
      <c r="GN291" s="704"/>
      <c r="GO291" s="706"/>
      <c r="GP291" s="746"/>
      <c r="GQ291" s="706"/>
      <c r="GR291" s="706"/>
      <c r="GS291" s="706"/>
      <c r="GT291" s="706"/>
      <c r="GU291" s="706"/>
      <c r="GV291" s="706"/>
      <c r="GW291" s="706"/>
      <c r="GX291" s="706"/>
      <c r="GY291" s="706"/>
      <c r="GZ291" s="706"/>
      <c r="HA291" s="706"/>
      <c r="HB291" s="706"/>
      <c r="HC291" s="706"/>
      <c r="HD291" s="706"/>
      <c r="HE291" s="706"/>
      <c r="HF291" s="706"/>
      <c r="HG291" s="706"/>
      <c r="HH291" s="706"/>
      <c r="HI291" s="706"/>
      <c r="HJ291" s="706"/>
      <c r="HK291" s="706"/>
      <c r="HL291" s="706"/>
      <c r="HM291" s="706"/>
      <c r="HN291" s="706"/>
      <c r="HO291" s="706"/>
      <c r="HP291" s="706"/>
      <c r="HQ291" s="706"/>
      <c r="HR291" s="706"/>
      <c r="HS291" s="706"/>
      <c r="HT291" s="706"/>
      <c r="HU291" s="706"/>
      <c r="HV291" s="706"/>
      <c r="HW291" s="706"/>
      <c r="HX291" s="706"/>
      <c r="HY291" s="706"/>
      <c r="HZ291" s="706"/>
      <c r="IA291" s="706"/>
      <c r="IB291" s="706"/>
      <c r="IC291" s="706"/>
      <c r="ID291" s="706"/>
      <c r="IE291" s="706"/>
      <c r="IF291" s="706"/>
      <c r="IG291" s="706"/>
      <c r="IH291" s="706"/>
      <c r="II291" s="706"/>
      <c r="IJ291" s="706"/>
      <c r="IK291" s="706"/>
      <c r="IL291" s="706"/>
      <c r="IM291" s="706"/>
      <c r="IN291" s="706"/>
      <c r="IO291" s="706"/>
      <c r="IP291" s="706"/>
      <c r="IQ291" s="706"/>
      <c r="IR291" s="706"/>
      <c r="IS291" s="706"/>
      <c r="IT291" s="706"/>
      <c r="IU291" s="706"/>
      <c r="IV291" s="706"/>
      <c r="IW291" s="706"/>
      <c r="IX291" s="706"/>
      <c r="IY291" s="706"/>
      <c r="IZ291" s="706"/>
      <c r="JA291" s="706"/>
      <c r="JB291" s="706"/>
      <c r="JC291" s="706"/>
      <c r="JD291" s="706"/>
      <c r="JE291" s="706"/>
      <c r="JF291" s="706"/>
      <c r="JG291" s="706"/>
      <c r="JH291" s="706"/>
      <c r="JI291" s="706"/>
    </row>
    <row r="292" spans="1:274" s="878" customFormat="1" ht="32.1" customHeight="1" x14ac:dyDescent="0.25">
      <c r="A292" s="691">
        <v>206</v>
      </c>
      <c r="B292" s="693" t="s">
        <v>1390</v>
      </c>
      <c r="C292" s="696">
        <v>282</v>
      </c>
      <c r="D292" s="697">
        <v>536</v>
      </c>
      <c r="E292" s="697">
        <v>53</v>
      </c>
      <c r="F292" s="720" t="s">
        <v>1123</v>
      </c>
      <c r="G292" s="699" t="s">
        <v>1472</v>
      </c>
      <c r="H292" s="767" t="s">
        <v>1112</v>
      </c>
      <c r="I292" s="752" t="s">
        <v>1113</v>
      </c>
      <c r="J292" s="761" t="s">
        <v>1135</v>
      </c>
      <c r="K292" s="761" t="s">
        <v>1115</v>
      </c>
      <c r="L292" s="761" t="s">
        <v>1124</v>
      </c>
      <c r="M292" s="753" t="s">
        <v>1199</v>
      </c>
      <c r="N292" s="753" t="s">
        <v>1359</v>
      </c>
      <c r="O292" s="753" t="s">
        <v>1153</v>
      </c>
      <c r="P292" s="753" t="s">
        <v>1153</v>
      </c>
      <c r="Q292" s="753" t="s">
        <v>1120</v>
      </c>
      <c r="R292" s="753" t="s">
        <v>1120</v>
      </c>
      <c r="S292" s="755">
        <v>4</v>
      </c>
      <c r="T292" s="763">
        <v>4.3</v>
      </c>
      <c r="U292" s="771">
        <v>41091</v>
      </c>
      <c r="V292" s="772">
        <v>41426</v>
      </c>
      <c r="W292" s="874">
        <v>5</v>
      </c>
      <c r="X292" s="875"/>
      <c r="Y292" s="876">
        <v>50000</v>
      </c>
      <c r="Z292" s="875">
        <f t="shared" si="15"/>
        <v>50000</v>
      </c>
      <c r="AA292" s="691"/>
      <c r="AB292" s="691"/>
      <c r="AC292" s="691">
        <v>50000</v>
      </c>
      <c r="AD292" s="691"/>
      <c r="AE292" s="691"/>
      <c r="AF292" s="691"/>
      <c r="AG292" s="691"/>
      <c r="AH292" s="691"/>
      <c r="AI292" s="691"/>
      <c r="AJ292" s="691"/>
      <c r="AK292" s="691"/>
      <c r="AL292" s="691"/>
      <c r="AM292" s="868">
        <f t="shared" si="16"/>
        <v>50000</v>
      </c>
      <c r="AN292" s="868">
        <f t="shared" si="17"/>
        <v>0</v>
      </c>
      <c r="AO292" s="691"/>
      <c r="AP292" s="868"/>
      <c r="AQ292" s="706"/>
      <c r="AR292" s="704"/>
      <c r="AS292" s="704"/>
      <c r="AT292" s="704"/>
      <c r="AU292" s="704"/>
      <c r="AV292" s="704"/>
      <c r="AW292" s="704"/>
      <c r="AX292" s="704"/>
      <c r="AY292" s="704"/>
      <c r="AZ292" s="704"/>
      <c r="BA292" s="704"/>
      <c r="BB292" s="704"/>
      <c r="BC292" s="704"/>
      <c r="BD292" s="704"/>
      <c r="BE292" s="704"/>
      <c r="BF292" s="704"/>
      <c r="BG292" s="704"/>
      <c r="BH292" s="704"/>
      <c r="BI292" s="704"/>
      <c r="BJ292" s="704"/>
      <c r="BK292" s="704"/>
      <c r="BL292" s="704"/>
      <c r="BM292" s="704"/>
      <c r="BN292" s="704"/>
      <c r="BO292" s="704"/>
      <c r="BP292" s="704"/>
      <c r="BQ292" s="704"/>
      <c r="BR292" s="704"/>
      <c r="BS292" s="704"/>
      <c r="BT292" s="704"/>
      <c r="BU292" s="704"/>
      <c r="BV292" s="704"/>
      <c r="BW292" s="704"/>
      <c r="BX292" s="704"/>
      <c r="BY292" s="704"/>
      <c r="BZ292" s="704"/>
      <c r="CA292" s="704"/>
      <c r="CB292" s="704"/>
      <c r="CC292" s="704"/>
      <c r="CD292" s="704"/>
      <c r="CE292" s="704"/>
      <c r="CF292" s="704"/>
      <c r="CG292" s="704"/>
      <c r="CH292" s="704"/>
      <c r="CI292" s="704"/>
      <c r="CJ292" s="704"/>
      <c r="CK292" s="704"/>
      <c r="CL292" s="704"/>
      <c r="CM292" s="704"/>
      <c r="CN292" s="704"/>
      <c r="CO292" s="704"/>
      <c r="CP292" s="704"/>
      <c r="CQ292" s="704"/>
      <c r="CR292" s="704"/>
      <c r="CS292" s="704"/>
      <c r="CT292" s="704"/>
      <c r="CU292" s="704"/>
      <c r="CV292" s="704"/>
      <c r="CW292" s="704"/>
      <c r="CX292" s="704"/>
      <c r="CY292" s="704"/>
      <c r="CZ292" s="704"/>
      <c r="DA292" s="704"/>
      <c r="DB292" s="704"/>
      <c r="DC292" s="704"/>
      <c r="DD292" s="704"/>
      <c r="DE292" s="704"/>
      <c r="DF292" s="704"/>
      <c r="DG292" s="704"/>
      <c r="DH292" s="704"/>
      <c r="DI292" s="704"/>
      <c r="DJ292" s="704"/>
      <c r="DK292" s="704"/>
      <c r="DL292" s="704"/>
      <c r="DM292" s="704"/>
      <c r="DN292" s="704"/>
      <c r="DO292" s="704"/>
      <c r="DP292" s="704"/>
      <c r="DQ292" s="704"/>
      <c r="DR292" s="704"/>
      <c r="DS292" s="704"/>
      <c r="DT292" s="704"/>
      <c r="DU292" s="704"/>
      <c r="DV292" s="704"/>
      <c r="DW292" s="704"/>
      <c r="DX292" s="704"/>
      <c r="DY292" s="704"/>
      <c r="DZ292" s="704"/>
      <c r="EA292" s="704"/>
      <c r="EB292" s="704"/>
      <c r="EC292" s="704"/>
      <c r="ED292" s="704"/>
      <c r="EE292" s="704"/>
      <c r="EF292" s="704"/>
      <c r="EG292" s="704"/>
      <c r="EH292" s="704"/>
      <c r="EI292" s="704"/>
      <c r="EJ292" s="704"/>
      <c r="EK292" s="704"/>
      <c r="EL292" s="704"/>
      <c r="EM292" s="704"/>
      <c r="EN292" s="704"/>
      <c r="EO292" s="704"/>
      <c r="EP292" s="704"/>
      <c r="EQ292" s="704"/>
      <c r="ER292" s="704"/>
      <c r="ES292" s="704"/>
      <c r="ET292" s="704"/>
      <c r="EU292" s="704"/>
      <c r="EV292" s="704"/>
      <c r="EW292" s="704"/>
      <c r="EX292" s="704"/>
      <c r="EY292" s="704"/>
      <c r="EZ292" s="704"/>
      <c r="FA292" s="704"/>
      <c r="FB292" s="704"/>
      <c r="FC292" s="704"/>
      <c r="FD292" s="704"/>
      <c r="FE292" s="704"/>
      <c r="FF292" s="704"/>
      <c r="FG292" s="704"/>
      <c r="FH292" s="704"/>
      <c r="FI292" s="704"/>
      <c r="FJ292" s="704"/>
      <c r="FK292" s="706"/>
      <c r="FL292" s="706"/>
      <c r="FM292" s="706"/>
      <c r="FN292" s="706"/>
      <c r="FO292" s="706"/>
      <c r="FP292" s="706"/>
      <c r="FQ292" s="706"/>
      <c r="FR292" s="706"/>
      <c r="FS292" s="706"/>
      <c r="FT292" s="706"/>
      <c r="FU292" s="706"/>
      <c r="FV292" s="706"/>
      <c r="FW292" s="706"/>
      <c r="FX292" s="706"/>
      <c r="FY292" s="706"/>
      <c r="FZ292" s="706"/>
      <c r="GA292" s="706"/>
      <c r="GB292" s="706"/>
      <c r="GC292" s="706"/>
      <c r="GD292" s="706"/>
      <c r="GE292" s="706"/>
      <c r="GF292" s="706"/>
      <c r="GG292" s="706"/>
      <c r="GH292" s="706"/>
      <c r="GI292" s="706"/>
      <c r="GJ292" s="706"/>
      <c r="GK292" s="706"/>
      <c r="GL292" s="706"/>
      <c r="GM292" s="706"/>
      <c r="GN292" s="704"/>
      <c r="GO292" s="706"/>
      <c r="GP292" s="706"/>
      <c r="GQ292" s="706"/>
      <c r="GR292" s="706"/>
      <c r="GS292" s="706"/>
      <c r="GT292" s="706"/>
      <c r="GU292" s="706"/>
      <c r="GV292" s="706"/>
      <c r="GW292" s="706"/>
      <c r="GX292" s="706"/>
      <c r="GY292" s="706"/>
      <c r="GZ292" s="706"/>
      <c r="HA292" s="706"/>
      <c r="HB292" s="706"/>
      <c r="HC292" s="706"/>
      <c r="HD292" s="706"/>
      <c r="HE292" s="706"/>
      <c r="HF292" s="706"/>
      <c r="HG292" s="706"/>
      <c r="HH292" s="706"/>
      <c r="HI292" s="706"/>
      <c r="HJ292" s="706"/>
      <c r="HK292" s="706"/>
      <c r="HL292" s="706"/>
      <c r="HM292" s="706"/>
      <c r="HN292" s="706"/>
      <c r="IX292" s="706"/>
      <c r="IY292" s="706"/>
      <c r="IZ292" s="706"/>
      <c r="JI292" s="706"/>
      <c r="JJ292" s="706"/>
      <c r="JK292" s="706"/>
      <c r="JL292" s="706"/>
      <c r="JM292" s="706"/>
      <c r="JN292" s="706"/>
    </row>
    <row r="293" spans="1:274" s="878" customFormat="1" ht="32.1" customHeight="1" x14ac:dyDescent="0.25">
      <c r="A293" s="691">
        <v>207</v>
      </c>
      <c r="B293" s="693" t="s">
        <v>1360</v>
      </c>
      <c r="C293" s="696">
        <v>282</v>
      </c>
      <c r="D293" s="697">
        <v>536</v>
      </c>
      <c r="E293" s="697">
        <v>55</v>
      </c>
      <c r="F293" s="720" t="s">
        <v>1123</v>
      </c>
      <c r="G293" s="699" t="s">
        <v>1615</v>
      </c>
      <c r="H293" s="767" t="s">
        <v>1112</v>
      </c>
      <c r="I293" s="752" t="s">
        <v>1113</v>
      </c>
      <c r="J293" s="764" t="s">
        <v>1135</v>
      </c>
      <c r="K293" s="761" t="s">
        <v>1115</v>
      </c>
      <c r="L293" s="761" t="s">
        <v>1124</v>
      </c>
      <c r="M293" s="753" t="s">
        <v>1152</v>
      </c>
      <c r="N293" s="753" t="s">
        <v>1136</v>
      </c>
      <c r="O293" s="753" t="s">
        <v>1153</v>
      </c>
      <c r="P293" s="753" t="s">
        <v>1153</v>
      </c>
      <c r="Q293" s="753" t="s">
        <v>1120</v>
      </c>
      <c r="R293" s="753" t="s">
        <v>1120</v>
      </c>
      <c r="S293" s="755">
        <v>4</v>
      </c>
      <c r="T293" s="763">
        <v>4.3</v>
      </c>
      <c r="U293" s="771">
        <v>41091</v>
      </c>
      <c r="V293" s="772">
        <v>41426</v>
      </c>
      <c r="W293" s="874">
        <v>5</v>
      </c>
      <c r="X293" s="875"/>
      <c r="Y293" s="876">
        <v>10900</v>
      </c>
      <c r="Z293" s="875">
        <f t="shared" si="15"/>
        <v>10900</v>
      </c>
      <c r="AA293" s="691">
        <v>10900</v>
      </c>
      <c r="AB293" s="691"/>
      <c r="AC293" s="691"/>
      <c r="AD293" s="691"/>
      <c r="AE293" s="691"/>
      <c r="AF293" s="691"/>
      <c r="AG293" s="691"/>
      <c r="AH293" s="691"/>
      <c r="AI293" s="691"/>
      <c r="AJ293" s="691"/>
      <c r="AK293" s="691"/>
      <c r="AL293" s="691"/>
      <c r="AM293" s="868">
        <f t="shared" si="16"/>
        <v>10900</v>
      </c>
      <c r="AN293" s="868">
        <f t="shared" si="17"/>
        <v>0</v>
      </c>
      <c r="AO293" s="691"/>
      <c r="AP293" s="868"/>
      <c r="AQ293" s="706"/>
      <c r="AR293" s="704"/>
      <c r="AS293" s="704"/>
      <c r="AT293" s="704"/>
      <c r="AU293" s="704"/>
      <c r="AV293" s="704"/>
      <c r="AW293" s="704"/>
      <c r="AX293" s="704"/>
      <c r="AY293" s="704"/>
      <c r="AZ293" s="704"/>
      <c r="BA293" s="704"/>
      <c r="BB293" s="704"/>
      <c r="BC293" s="704"/>
      <c r="BD293" s="704"/>
      <c r="BE293" s="704"/>
      <c r="BF293" s="704"/>
      <c r="BG293" s="704"/>
      <c r="BH293" s="704"/>
      <c r="BI293" s="704"/>
      <c r="BJ293" s="704"/>
      <c r="BK293" s="704"/>
      <c r="BL293" s="704"/>
      <c r="BM293" s="704"/>
      <c r="BN293" s="704"/>
      <c r="BO293" s="704"/>
      <c r="BP293" s="704"/>
      <c r="BQ293" s="704"/>
      <c r="BR293" s="704"/>
      <c r="BS293" s="704"/>
      <c r="BT293" s="704"/>
      <c r="BU293" s="704"/>
      <c r="BV293" s="704"/>
      <c r="BW293" s="704"/>
      <c r="BX293" s="704"/>
      <c r="BY293" s="704"/>
      <c r="BZ293" s="704"/>
      <c r="CA293" s="704"/>
      <c r="CB293" s="704"/>
      <c r="CC293" s="704"/>
      <c r="CD293" s="704"/>
      <c r="CE293" s="704"/>
      <c r="CF293" s="704"/>
      <c r="CG293" s="704"/>
      <c r="CH293" s="704"/>
      <c r="CI293" s="704"/>
      <c r="CJ293" s="704"/>
      <c r="CK293" s="704"/>
      <c r="CL293" s="704"/>
      <c r="CM293" s="704"/>
      <c r="CN293" s="704"/>
      <c r="CO293" s="704"/>
      <c r="CP293" s="704"/>
      <c r="CQ293" s="704"/>
      <c r="CR293" s="704"/>
      <c r="CS293" s="704"/>
      <c r="CT293" s="704"/>
      <c r="CU293" s="704"/>
      <c r="CV293" s="704"/>
      <c r="CW293" s="704"/>
      <c r="CX293" s="704"/>
      <c r="CY293" s="704"/>
      <c r="CZ293" s="704"/>
      <c r="DA293" s="704"/>
      <c r="DB293" s="704"/>
      <c r="DC293" s="704"/>
      <c r="DD293" s="704"/>
      <c r="DE293" s="704"/>
      <c r="DF293" s="704"/>
      <c r="DG293" s="704"/>
      <c r="DH293" s="704"/>
      <c r="DI293" s="704"/>
      <c r="DJ293" s="704"/>
      <c r="DK293" s="704"/>
      <c r="DL293" s="704"/>
      <c r="DM293" s="704"/>
      <c r="DN293" s="704"/>
      <c r="DO293" s="704"/>
      <c r="DP293" s="704"/>
      <c r="DQ293" s="704"/>
      <c r="DR293" s="704"/>
      <c r="DS293" s="704"/>
      <c r="DT293" s="704"/>
      <c r="DU293" s="704"/>
      <c r="DV293" s="704"/>
      <c r="DW293" s="704"/>
      <c r="DX293" s="704"/>
      <c r="DY293" s="704"/>
      <c r="DZ293" s="704"/>
      <c r="EA293" s="704"/>
      <c r="EB293" s="704"/>
      <c r="EC293" s="704"/>
      <c r="ED293" s="704"/>
      <c r="EE293" s="704"/>
      <c r="EF293" s="704"/>
      <c r="EG293" s="704"/>
      <c r="EH293" s="704"/>
      <c r="EI293" s="704"/>
      <c r="EJ293" s="704"/>
      <c r="EK293" s="704"/>
      <c r="EL293" s="704"/>
      <c r="EM293" s="704"/>
      <c r="EN293" s="704"/>
      <c r="EO293" s="704"/>
      <c r="EP293" s="704"/>
      <c r="EQ293" s="704"/>
      <c r="ER293" s="704"/>
      <c r="ES293" s="704"/>
      <c r="ET293" s="704"/>
      <c r="EU293" s="704"/>
      <c r="EV293" s="704"/>
      <c r="EW293" s="704"/>
      <c r="EX293" s="704"/>
      <c r="EY293" s="704"/>
      <c r="EZ293" s="704"/>
      <c r="FA293" s="704"/>
      <c r="FB293" s="704"/>
      <c r="FC293" s="704"/>
      <c r="FD293" s="704"/>
      <c r="FE293" s="704"/>
      <c r="FF293" s="704"/>
      <c r="FG293" s="704"/>
      <c r="FH293" s="706"/>
      <c r="FI293" s="813"/>
      <c r="FJ293" s="813"/>
      <c r="FK293" s="706"/>
      <c r="FL293" s="706"/>
      <c r="FM293" s="706"/>
      <c r="FN293" s="706"/>
      <c r="FO293" s="706"/>
      <c r="FP293" s="706"/>
      <c r="FQ293" s="706"/>
      <c r="FR293" s="706"/>
      <c r="FS293" s="706"/>
      <c r="FT293" s="706"/>
      <c r="FU293" s="706"/>
      <c r="FV293" s="706"/>
      <c r="FW293" s="706"/>
      <c r="FX293" s="706"/>
      <c r="FY293" s="706"/>
      <c r="FZ293" s="706"/>
      <c r="GA293" s="706"/>
      <c r="GB293" s="706"/>
      <c r="GC293" s="706"/>
      <c r="GD293" s="706"/>
      <c r="GE293" s="706"/>
      <c r="GF293" s="706"/>
      <c r="GG293" s="706"/>
      <c r="GH293" s="706"/>
      <c r="GI293" s="706"/>
      <c r="GJ293" s="706"/>
      <c r="GK293" s="706"/>
      <c r="GL293" s="706"/>
      <c r="GM293" s="706"/>
      <c r="GN293" s="704"/>
      <c r="GO293" s="704"/>
      <c r="GP293" s="706"/>
      <c r="GQ293" s="706"/>
      <c r="GR293" s="706"/>
      <c r="GS293" s="706"/>
      <c r="GT293" s="706"/>
      <c r="GU293" s="706"/>
      <c r="GV293" s="706"/>
      <c r="GW293" s="706"/>
      <c r="GX293" s="706"/>
      <c r="GY293" s="706"/>
      <c r="GZ293" s="706"/>
      <c r="HA293" s="706"/>
      <c r="HB293" s="706"/>
      <c r="HC293" s="706"/>
      <c r="HD293" s="706"/>
      <c r="HE293" s="706"/>
      <c r="HF293" s="706"/>
      <c r="HG293" s="706"/>
      <c r="HH293" s="706"/>
      <c r="HI293" s="706"/>
      <c r="HJ293" s="706"/>
      <c r="HK293" s="706"/>
      <c r="HL293" s="706"/>
      <c r="HM293" s="706"/>
      <c r="HN293" s="706"/>
      <c r="IX293" s="706"/>
      <c r="IY293" s="706"/>
      <c r="IZ293" s="706"/>
      <c r="JA293" s="706"/>
      <c r="JB293" s="706"/>
      <c r="JC293" s="706"/>
      <c r="JD293" s="706"/>
      <c r="JE293" s="706"/>
      <c r="JF293" s="706"/>
      <c r="JG293" s="706"/>
      <c r="JH293" s="706"/>
      <c r="JI293" s="706"/>
    </row>
    <row r="294" spans="1:274" s="878" customFormat="1" ht="23.1" customHeight="1" x14ac:dyDescent="0.25">
      <c r="A294" s="691">
        <v>208</v>
      </c>
      <c r="B294" s="693" t="s">
        <v>1290</v>
      </c>
      <c r="C294" s="696">
        <v>282</v>
      </c>
      <c r="D294" s="697">
        <v>536</v>
      </c>
      <c r="E294" s="697">
        <v>56</v>
      </c>
      <c r="F294" s="720" t="s">
        <v>1123</v>
      </c>
      <c r="G294" s="699" t="s">
        <v>1300</v>
      </c>
      <c r="H294" s="767" t="s">
        <v>1112</v>
      </c>
      <c r="I294" s="752" t="s">
        <v>1113</v>
      </c>
      <c r="J294" s="764" t="s">
        <v>1205</v>
      </c>
      <c r="K294" s="761" t="s">
        <v>1151</v>
      </c>
      <c r="L294" s="761" t="s">
        <v>1116</v>
      </c>
      <c r="M294" s="753" t="s">
        <v>1152</v>
      </c>
      <c r="N294" s="753" t="s">
        <v>1153</v>
      </c>
      <c r="O294" s="753" t="s">
        <v>1153</v>
      </c>
      <c r="P294" s="753" t="s">
        <v>1153</v>
      </c>
      <c r="Q294" s="753" t="s">
        <v>1120</v>
      </c>
      <c r="R294" s="753" t="s">
        <v>1120</v>
      </c>
      <c r="S294" s="755">
        <v>4</v>
      </c>
      <c r="T294" s="763">
        <v>4.3</v>
      </c>
      <c r="U294" s="771">
        <v>41091</v>
      </c>
      <c r="V294" s="772">
        <v>41426</v>
      </c>
      <c r="W294" s="874">
        <v>5</v>
      </c>
      <c r="X294" s="875"/>
      <c r="Y294" s="876">
        <f>50900+29000</f>
        <v>79900</v>
      </c>
      <c r="Z294" s="875">
        <f t="shared" si="15"/>
        <v>79900</v>
      </c>
      <c r="AA294" s="691">
        <v>50900</v>
      </c>
      <c r="AB294" s="691"/>
      <c r="AC294" s="691">
        <v>29000</v>
      </c>
      <c r="AD294" s="691"/>
      <c r="AE294" s="691"/>
      <c r="AF294" s="691"/>
      <c r="AG294" s="691"/>
      <c r="AH294" s="691"/>
      <c r="AI294" s="691"/>
      <c r="AJ294" s="691"/>
      <c r="AK294" s="691"/>
      <c r="AL294" s="691"/>
      <c r="AM294" s="868">
        <f t="shared" si="16"/>
        <v>79900</v>
      </c>
      <c r="AN294" s="868">
        <f t="shared" si="17"/>
        <v>0</v>
      </c>
      <c r="AO294" s="691"/>
      <c r="AP294" s="868"/>
      <c r="AQ294" s="706"/>
      <c r="AR294" s="704"/>
      <c r="AS294" s="704"/>
      <c r="AT294" s="704"/>
      <c r="AU294" s="704"/>
      <c r="AV294" s="704"/>
      <c r="AW294" s="704"/>
      <c r="AX294" s="704"/>
      <c r="AY294" s="704"/>
      <c r="AZ294" s="704"/>
      <c r="BA294" s="704"/>
      <c r="BB294" s="704"/>
      <c r="BC294" s="704"/>
      <c r="BD294" s="704"/>
      <c r="BE294" s="704"/>
      <c r="BF294" s="704"/>
      <c r="BG294" s="704"/>
      <c r="BH294" s="704"/>
      <c r="BI294" s="704"/>
      <c r="BJ294" s="704"/>
      <c r="BK294" s="704"/>
      <c r="BL294" s="704"/>
      <c r="BM294" s="704"/>
      <c r="BN294" s="704"/>
      <c r="BO294" s="704"/>
      <c r="BP294" s="704"/>
      <c r="BQ294" s="704"/>
      <c r="BR294" s="704"/>
      <c r="BS294" s="704"/>
      <c r="BT294" s="704"/>
      <c r="BU294" s="704"/>
      <c r="BV294" s="704"/>
      <c r="BW294" s="704"/>
      <c r="BX294" s="704"/>
      <c r="BY294" s="704"/>
      <c r="BZ294" s="704"/>
      <c r="CA294" s="704"/>
      <c r="CB294" s="704"/>
      <c r="CC294" s="704"/>
      <c r="CD294" s="704"/>
      <c r="CE294" s="704"/>
      <c r="CF294" s="704"/>
      <c r="CG294" s="704"/>
      <c r="CH294" s="704"/>
      <c r="CI294" s="704"/>
      <c r="CJ294" s="704"/>
      <c r="CK294" s="704"/>
      <c r="CL294" s="704"/>
      <c r="CM294" s="704"/>
      <c r="CN294" s="704"/>
      <c r="CO294" s="704"/>
      <c r="CP294" s="704"/>
      <c r="CQ294" s="704"/>
      <c r="CR294" s="704"/>
      <c r="CS294" s="704"/>
      <c r="CT294" s="704"/>
      <c r="CU294" s="704"/>
      <c r="CV294" s="704"/>
      <c r="CW294" s="704"/>
      <c r="CX294" s="704"/>
      <c r="CY294" s="704"/>
      <c r="CZ294" s="704"/>
      <c r="DA294" s="704"/>
      <c r="DB294" s="704"/>
      <c r="DC294" s="704"/>
      <c r="DD294" s="704"/>
      <c r="DE294" s="704"/>
      <c r="DF294" s="704"/>
      <c r="DG294" s="704"/>
      <c r="DH294" s="704"/>
      <c r="DI294" s="704"/>
      <c r="DJ294" s="704"/>
      <c r="DK294" s="704"/>
      <c r="DL294" s="704"/>
      <c r="DM294" s="704"/>
      <c r="DN294" s="704"/>
      <c r="DO294" s="704"/>
      <c r="DP294" s="704"/>
      <c r="DQ294" s="704"/>
      <c r="DR294" s="704"/>
      <c r="DS294" s="704"/>
      <c r="DT294" s="704"/>
      <c r="DU294" s="704"/>
      <c r="DV294" s="704"/>
      <c r="DW294" s="704"/>
      <c r="DX294" s="704"/>
      <c r="DY294" s="704"/>
      <c r="DZ294" s="704"/>
      <c r="EA294" s="704"/>
      <c r="EB294" s="704"/>
      <c r="EC294" s="704"/>
      <c r="ED294" s="704"/>
      <c r="EE294" s="704"/>
      <c r="EF294" s="704"/>
      <c r="EG294" s="704"/>
      <c r="EH294" s="704"/>
      <c r="EI294" s="704"/>
      <c r="EJ294" s="704"/>
      <c r="EK294" s="704"/>
      <c r="EL294" s="704"/>
      <c r="EM294" s="704"/>
      <c r="EN294" s="704"/>
      <c r="EO294" s="704"/>
      <c r="EP294" s="704"/>
      <c r="EQ294" s="704"/>
      <c r="ER294" s="704"/>
      <c r="ES294" s="704"/>
      <c r="ET294" s="704"/>
      <c r="EU294" s="704"/>
      <c r="EV294" s="704"/>
      <c r="EW294" s="704"/>
      <c r="EX294" s="704"/>
      <c r="EY294" s="704"/>
      <c r="EZ294" s="704"/>
      <c r="FA294" s="704"/>
      <c r="FB294" s="704"/>
      <c r="FC294" s="704"/>
      <c r="FD294" s="704"/>
      <c r="FE294" s="704"/>
      <c r="FF294" s="704"/>
      <c r="FG294" s="704"/>
      <c r="FH294" s="706"/>
      <c r="FI294" s="706"/>
      <c r="FJ294" s="706"/>
      <c r="FK294" s="706"/>
      <c r="FL294" s="706"/>
      <c r="FM294" s="706"/>
      <c r="FN294" s="706"/>
      <c r="FO294" s="706"/>
      <c r="FP294" s="706"/>
      <c r="FQ294" s="706"/>
      <c r="FR294" s="706"/>
      <c r="FS294" s="706"/>
      <c r="FT294" s="706"/>
      <c r="FU294" s="706"/>
      <c r="FV294" s="706"/>
      <c r="FW294" s="706"/>
      <c r="FX294" s="706"/>
      <c r="FY294" s="706"/>
      <c r="FZ294" s="706"/>
      <c r="GA294" s="706"/>
      <c r="GB294" s="706"/>
      <c r="GC294" s="706"/>
      <c r="GD294" s="706"/>
      <c r="GE294" s="706"/>
      <c r="GF294" s="706"/>
      <c r="GG294" s="706"/>
      <c r="GH294" s="706"/>
      <c r="GI294" s="706"/>
      <c r="GJ294" s="706"/>
      <c r="GK294" s="706"/>
      <c r="GL294" s="706"/>
      <c r="GM294" s="706"/>
      <c r="GN294" s="704"/>
      <c r="GO294" s="704"/>
      <c r="GP294" s="706"/>
      <c r="GQ294" s="706"/>
      <c r="GR294" s="706"/>
      <c r="GS294" s="706"/>
      <c r="GT294" s="706"/>
      <c r="GU294" s="706"/>
      <c r="GV294" s="706"/>
      <c r="GW294" s="706"/>
      <c r="GX294" s="706"/>
      <c r="GY294" s="706"/>
      <c r="GZ294" s="706"/>
      <c r="HA294" s="706"/>
      <c r="HB294" s="706"/>
      <c r="HC294" s="706"/>
      <c r="HD294" s="706"/>
      <c r="HE294" s="706"/>
      <c r="HF294" s="706"/>
      <c r="HG294" s="706"/>
      <c r="HH294" s="706"/>
      <c r="HI294" s="706"/>
      <c r="HJ294" s="706"/>
      <c r="HK294" s="706"/>
      <c r="HL294" s="706"/>
      <c r="HM294" s="706"/>
      <c r="HN294" s="706"/>
      <c r="IX294" s="706"/>
      <c r="IY294" s="706"/>
      <c r="IZ294" s="706"/>
      <c r="JJ294" s="814"/>
      <c r="JK294" s="814"/>
      <c r="JL294" s="814"/>
      <c r="JM294" s="814"/>
      <c r="JN294" s="814"/>
    </row>
    <row r="295" spans="1:274" s="878" customFormat="1" ht="23.1" customHeight="1" x14ac:dyDescent="0.25">
      <c r="A295" s="691">
        <v>209</v>
      </c>
      <c r="B295" s="693" t="s">
        <v>1290</v>
      </c>
      <c r="C295" s="696">
        <v>282</v>
      </c>
      <c r="D295" s="697">
        <v>536</v>
      </c>
      <c r="E295" s="697">
        <v>58</v>
      </c>
      <c r="F295" s="720" t="s">
        <v>1123</v>
      </c>
      <c r="G295" s="699" t="s">
        <v>1524</v>
      </c>
      <c r="H295" s="767" t="s">
        <v>1112</v>
      </c>
      <c r="I295" s="752" t="s">
        <v>1113</v>
      </c>
      <c r="J295" s="764" t="s">
        <v>1205</v>
      </c>
      <c r="K295" s="761" t="s">
        <v>1115</v>
      </c>
      <c r="L295" s="761" t="s">
        <v>1124</v>
      </c>
      <c r="M295" s="753" t="s">
        <v>1152</v>
      </c>
      <c r="N295" s="753" t="s">
        <v>1153</v>
      </c>
      <c r="O295" s="753" t="s">
        <v>1153</v>
      </c>
      <c r="P295" s="753" t="s">
        <v>1153</v>
      </c>
      <c r="Q295" s="753" t="s">
        <v>1120</v>
      </c>
      <c r="R295" s="753" t="s">
        <v>1120</v>
      </c>
      <c r="S295" s="755">
        <v>4</v>
      </c>
      <c r="T295" s="763">
        <v>4.3</v>
      </c>
      <c r="U295" s="771">
        <v>41091</v>
      </c>
      <c r="V295" s="772">
        <v>41426</v>
      </c>
      <c r="W295" s="874">
        <v>5</v>
      </c>
      <c r="X295" s="875"/>
      <c r="Y295" s="876">
        <v>598000</v>
      </c>
      <c r="Z295" s="875">
        <f t="shared" si="15"/>
        <v>598000</v>
      </c>
      <c r="AA295" s="691">
        <v>598000</v>
      </c>
      <c r="AB295" s="691"/>
      <c r="AC295" s="691"/>
      <c r="AD295" s="691"/>
      <c r="AE295" s="691"/>
      <c r="AF295" s="691"/>
      <c r="AG295" s="691"/>
      <c r="AH295" s="691"/>
      <c r="AI295" s="691"/>
      <c r="AJ295" s="691"/>
      <c r="AK295" s="691"/>
      <c r="AL295" s="691"/>
      <c r="AM295" s="868">
        <f t="shared" si="16"/>
        <v>598000</v>
      </c>
      <c r="AN295" s="868">
        <f t="shared" si="17"/>
        <v>0</v>
      </c>
      <c r="AO295" s="691"/>
      <c r="AP295" s="868"/>
      <c r="AQ295" s="706"/>
      <c r="AR295" s="704"/>
      <c r="AS295" s="704"/>
      <c r="AT295" s="704"/>
      <c r="AU295" s="704"/>
      <c r="AV295" s="704"/>
      <c r="AW295" s="704"/>
      <c r="AX295" s="704"/>
      <c r="AY295" s="704"/>
      <c r="AZ295" s="704"/>
      <c r="BA295" s="704"/>
      <c r="BB295" s="704"/>
      <c r="BC295" s="704"/>
      <c r="BD295" s="704"/>
      <c r="BE295" s="704"/>
      <c r="BF295" s="704"/>
      <c r="BG295" s="704"/>
      <c r="BH295" s="704"/>
      <c r="BI295" s="704"/>
      <c r="BJ295" s="704"/>
      <c r="BK295" s="704"/>
      <c r="BL295" s="704"/>
      <c r="BM295" s="704"/>
      <c r="BN295" s="704"/>
      <c r="BO295" s="704"/>
      <c r="BP295" s="704"/>
      <c r="BQ295" s="704"/>
      <c r="BR295" s="704"/>
      <c r="BS295" s="704"/>
      <c r="BT295" s="704"/>
      <c r="BU295" s="704"/>
      <c r="BV295" s="704"/>
      <c r="BW295" s="704"/>
      <c r="BX295" s="704"/>
      <c r="BY295" s="704"/>
      <c r="BZ295" s="704"/>
      <c r="CA295" s="704"/>
      <c r="CB295" s="704"/>
      <c r="CC295" s="704"/>
      <c r="CD295" s="704"/>
      <c r="CE295" s="704"/>
      <c r="CF295" s="704"/>
      <c r="CG295" s="704"/>
      <c r="CH295" s="704"/>
      <c r="CI295" s="704"/>
      <c r="CJ295" s="704"/>
      <c r="CK295" s="704"/>
      <c r="CL295" s="704"/>
      <c r="CM295" s="704"/>
      <c r="CN295" s="704"/>
      <c r="CO295" s="704"/>
      <c r="CP295" s="704"/>
      <c r="CQ295" s="704"/>
      <c r="CR295" s="704"/>
      <c r="CS295" s="704"/>
      <c r="CT295" s="704"/>
      <c r="CU295" s="704"/>
      <c r="CV295" s="704"/>
      <c r="CW295" s="704"/>
      <c r="CX295" s="704"/>
      <c r="CY295" s="704"/>
      <c r="CZ295" s="704"/>
      <c r="DA295" s="704"/>
      <c r="DB295" s="704"/>
      <c r="DC295" s="704"/>
      <c r="DD295" s="704"/>
      <c r="DE295" s="704"/>
      <c r="DF295" s="704"/>
      <c r="DG295" s="704"/>
      <c r="DH295" s="704"/>
      <c r="DI295" s="704"/>
      <c r="DJ295" s="704"/>
      <c r="DK295" s="704"/>
      <c r="DL295" s="704"/>
      <c r="DM295" s="704"/>
      <c r="DN295" s="704"/>
      <c r="DO295" s="704"/>
      <c r="DP295" s="704"/>
      <c r="DQ295" s="704"/>
      <c r="DR295" s="704"/>
      <c r="DS295" s="704"/>
      <c r="DT295" s="704"/>
      <c r="DU295" s="704"/>
      <c r="DV295" s="704"/>
      <c r="DW295" s="704"/>
      <c r="DX295" s="704"/>
      <c r="DY295" s="704"/>
      <c r="DZ295" s="704"/>
      <c r="EA295" s="704"/>
      <c r="EB295" s="704"/>
      <c r="EC295" s="704"/>
      <c r="ED295" s="704"/>
      <c r="EE295" s="704"/>
      <c r="EF295" s="704"/>
      <c r="EG295" s="704"/>
      <c r="EH295" s="704"/>
      <c r="EI295" s="704"/>
      <c r="EJ295" s="704"/>
      <c r="EK295" s="704"/>
      <c r="EL295" s="704"/>
      <c r="EM295" s="704"/>
      <c r="EN295" s="704"/>
      <c r="EO295" s="704"/>
      <c r="EP295" s="704"/>
      <c r="EQ295" s="704"/>
      <c r="ER295" s="704"/>
      <c r="ES295" s="704"/>
      <c r="ET295" s="704"/>
      <c r="EU295" s="704"/>
      <c r="EV295" s="704"/>
      <c r="EW295" s="704"/>
      <c r="EX295" s="704"/>
      <c r="EY295" s="704"/>
      <c r="EZ295" s="704"/>
      <c r="FA295" s="704"/>
      <c r="FB295" s="704"/>
      <c r="FC295" s="704"/>
      <c r="FD295" s="704"/>
      <c r="FE295" s="704"/>
      <c r="FF295" s="704"/>
      <c r="FG295" s="704"/>
      <c r="FH295" s="706"/>
      <c r="FI295" s="706"/>
      <c r="FJ295" s="706"/>
      <c r="FK295" s="706"/>
      <c r="FL295" s="706"/>
      <c r="FM295" s="706"/>
      <c r="FN295" s="706"/>
      <c r="FO295" s="706"/>
      <c r="FP295" s="706"/>
      <c r="FQ295" s="706"/>
      <c r="FR295" s="706"/>
      <c r="FS295" s="706"/>
      <c r="FT295" s="706"/>
      <c r="FU295" s="706"/>
      <c r="FV295" s="706"/>
      <c r="FW295" s="706"/>
      <c r="FX295" s="706"/>
      <c r="FY295" s="706"/>
      <c r="FZ295" s="706"/>
      <c r="GA295" s="706"/>
      <c r="GB295" s="706"/>
      <c r="GC295" s="706"/>
      <c r="GD295" s="706"/>
      <c r="GE295" s="706"/>
      <c r="GF295" s="706"/>
      <c r="GG295" s="706"/>
      <c r="GH295" s="706"/>
      <c r="GI295" s="706"/>
      <c r="GJ295" s="706"/>
      <c r="GK295" s="706"/>
      <c r="GL295" s="706"/>
      <c r="GM295" s="706"/>
      <c r="GN295" s="704"/>
      <c r="GO295" s="704"/>
      <c r="GP295" s="706"/>
      <c r="GQ295" s="706"/>
      <c r="GR295" s="706"/>
      <c r="GS295" s="706"/>
      <c r="GT295" s="706"/>
      <c r="GU295" s="706"/>
      <c r="GV295" s="706"/>
      <c r="GW295" s="706"/>
      <c r="GX295" s="706"/>
      <c r="GY295" s="706"/>
      <c r="GZ295" s="706"/>
      <c r="HA295" s="706"/>
      <c r="HB295" s="706"/>
      <c r="HC295" s="706"/>
      <c r="HD295" s="706"/>
      <c r="HE295" s="706"/>
      <c r="HF295" s="706"/>
      <c r="HG295" s="706"/>
      <c r="HH295" s="706"/>
      <c r="HI295" s="706"/>
      <c r="HJ295" s="706"/>
      <c r="HK295" s="706"/>
      <c r="HL295" s="706"/>
      <c r="HM295" s="706"/>
      <c r="HN295" s="706"/>
      <c r="IX295" s="706"/>
      <c r="IY295" s="706"/>
      <c r="IZ295" s="706"/>
      <c r="JI295" s="706"/>
    </row>
    <row r="296" spans="1:274" s="706" customFormat="1" ht="23.1" customHeight="1" x14ac:dyDescent="0.25">
      <c r="A296" s="691">
        <v>210</v>
      </c>
      <c r="B296" s="693" t="s">
        <v>1290</v>
      </c>
      <c r="C296" s="696">
        <v>282</v>
      </c>
      <c r="D296" s="697">
        <v>536</v>
      </c>
      <c r="E296" s="697">
        <v>59</v>
      </c>
      <c r="F296" s="720" t="s">
        <v>1123</v>
      </c>
      <c r="G296" s="699" t="s">
        <v>1531</v>
      </c>
      <c r="H296" s="767" t="s">
        <v>1112</v>
      </c>
      <c r="I296" s="752" t="s">
        <v>1113</v>
      </c>
      <c r="J296" s="764" t="s">
        <v>1205</v>
      </c>
      <c r="K296" s="761" t="s">
        <v>1115</v>
      </c>
      <c r="L296" s="761" t="s">
        <v>1124</v>
      </c>
      <c r="M296" s="753" t="s">
        <v>1152</v>
      </c>
      <c r="N296" s="753" t="s">
        <v>1153</v>
      </c>
      <c r="O296" s="753" t="s">
        <v>1153</v>
      </c>
      <c r="P296" s="753" t="s">
        <v>1153</v>
      </c>
      <c r="Q296" s="753" t="s">
        <v>1120</v>
      </c>
      <c r="R296" s="753" t="s">
        <v>1120</v>
      </c>
      <c r="S296" s="755">
        <v>4</v>
      </c>
      <c r="T296" s="763">
        <v>4.3</v>
      </c>
      <c r="U296" s="771">
        <v>41456</v>
      </c>
      <c r="V296" s="772">
        <v>41791</v>
      </c>
      <c r="W296" s="874">
        <v>5</v>
      </c>
      <c r="X296" s="875"/>
      <c r="Y296" s="876">
        <v>800</v>
      </c>
      <c r="Z296" s="875">
        <f t="shared" si="15"/>
        <v>800</v>
      </c>
      <c r="AA296" s="691"/>
      <c r="AB296" s="691">
        <v>800</v>
      </c>
      <c r="AC296" s="691"/>
      <c r="AD296" s="691"/>
      <c r="AE296" s="691"/>
      <c r="AF296" s="691"/>
      <c r="AG296" s="691"/>
      <c r="AH296" s="691"/>
      <c r="AI296" s="691"/>
      <c r="AJ296" s="691"/>
      <c r="AK296" s="691"/>
      <c r="AL296" s="691"/>
      <c r="AM296" s="868">
        <f t="shared" si="16"/>
        <v>800</v>
      </c>
      <c r="AN296" s="868">
        <f t="shared" si="17"/>
        <v>0</v>
      </c>
      <c r="AO296" s="691"/>
      <c r="AP296" s="868"/>
      <c r="AR296" s="704"/>
      <c r="AS296" s="704"/>
      <c r="AT296" s="704"/>
      <c r="AU296" s="704"/>
      <c r="AV296" s="704"/>
      <c r="AW296" s="704"/>
      <c r="AX296" s="704"/>
      <c r="AY296" s="704"/>
      <c r="AZ296" s="704"/>
      <c r="BA296" s="704"/>
      <c r="BB296" s="704"/>
      <c r="BC296" s="704"/>
      <c r="BD296" s="704"/>
      <c r="BE296" s="704"/>
      <c r="BF296" s="704"/>
      <c r="BG296" s="704"/>
      <c r="BH296" s="704"/>
      <c r="BI296" s="704"/>
      <c r="BJ296" s="704"/>
      <c r="BK296" s="704"/>
      <c r="BL296" s="704"/>
      <c r="BM296" s="704"/>
      <c r="BN296" s="704"/>
      <c r="BO296" s="704"/>
      <c r="BP296" s="704"/>
      <c r="BQ296" s="704"/>
      <c r="BR296" s="704"/>
      <c r="BS296" s="704"/>
      <c r="BT296" s="704"/>
      <c r="BU296" s="704"/>
      <c r="BV296" s="704"/>
      <c r="BW296" s="704"/>
      <c r="BX296" s="704"/>
      <c r="BY296" s="704"/>
      <c r="BZ296" s="704"/>
      <c r="CA296" s="704"/>
      <c r="CB296" s="704"/>
      <c r="CC296" s="704"/>
      <c r="CD296" s="704"/>
      <c r="CE296" s="704"/>
      <c r="CF296" s="704"/>
      <c r="CG296" s="704"/>
      <c r="CH296" s="704"/>
      <c r="CI296" s="704"/>
      <c r="CJ296" s="704"/>
      <c r="CK296" s="704"/>
      <c r="CL296" s="704"/>
      <c r="CM296" s="704"/>
      <c r="CN296" s="704"/>
      <c r="CO296" s="704"/>
      <c r="CP296" s="704"/>
      <c r="CQ296" s="704"/>
      <c r="CR296" s="704"/>
      <c r="CS296" s="704"/>
      <c r="CT296" s="704"/>
      <c r="CU296" s="704"/>
      <c r="CV296" s="704"/>
      <c r="CW296" s="704"/>
      <c r="CX296" s="704"/>
      <c r="CY296" s="704"/>
      <c r="CZ296" s="704"/>
      <c r="DA296" s="704"/>
      <c r="DB296" s="704"/>
      <c r="DC296" s="704"/>
      <c r="DD296" s="704"/>
      <c r="DE296" s="704"/>
      <c r="DF296" s="704"/>
      <c r="DG296" s="704"/>
      <c r="DH296" s="704"/>
      <c r="DI296" s="704"/>
      <c r="DJ296" s="704"/>
      <c r="DK296" s="704"/>
      <c r="DL296" s="704"/>
      <c r="DM296" s="704"/>
      <c r="DN296" s="704"/>
      <c r="DO296" s="704"/>
      <c r="DP296" s="704"/>
      <c r="DQ296" s="704"/>
      <c r="DR296" s="704"/>
      <c r="DS296" s="704"/>
      <c r="DT296" s="704"/>
      <c r="DU296" s="704"/>
      <c r="DV296" s="704"/>
      <c r="DW296" s="704"/>
      <c r="DX296" s="704"/>
      <c r="DY296" s="704"/>
      <c r="DZ296" s="704"/>
      <c r="EA296" s="704"/>
      <c r="EB296" s="704"/>
      <c r="EC296" s="704"/>
      <c r="ED296" s="704"/>
      <c r="EE296" s="704"/>
      <c r="EF296" s="704"/>
      <c r="EG296" s="704"/>
      <c r="EH296" s="704"/>
      <c r="EI296" s="704"/>
      <c r="EJ296" s="704"/>
      <c r="EK296" s="704"/>
      <c r="EL296" s="704"/>
      <c r="EM296" s="704"/>
      <c r="EN296" s="704"/>
      <c r="EO296" s="704"/>
      <c r="EP296" s="704"/>
      <c r="EQ296" s="704"/>
      <c r="ER296" s="704"/>
      <c r="ES296" s="704"/>
      <c r="ET296" s="704"/>
      <c r="EU296" s="704"/>
      <c r="EV296" s="704"/>
      <c r="EW296" s="704"/>
      <c r="EX296" s="704"/>
      <c r="EY296" s="704"/>
      <c r="EZ296" s="704"/>
      <c r="FA296" s="704"/>
      <c r="FB296" s="704"/>
      <c r="FC296" s="704"/>
      <c r="FD296" s="704"/>
      <c r="FE296" s="704"/>
      <c r="FF296" s="704"/>
      <c r="FG296" s="704"/>
      <c r="GN296" s="704"/>
      <c r="GO296" s="704"/>
      <c r="HO296" s="878"/>
      <c r="HP296" s="878"/>
      <c r="HQ296" s="878"/>
      <c r="HR296" s="878"/>
      <c r="HS296" s="878"/>
      <c r="HT296" s="878"/>
      <c r="HU296" s="878"/>
      <c r="HV296" s="878"/>
      <c r="HW296" s="878"/>
      <c r="HX296" s="878"/>
      <c r="HY296" s="878"/>
      <c r="HZ296" s="878"/>
      <c r="IA296" s="878"/>
      <c r="IB296" s="878"/>
      <c r="IC296" s="878"/>
      <c r="ID296" s="878"/>
      <c r="IE296" s="878"/>
      <c r="IF296" s="878"/>
      <c r="IG296" s="878"/>
      <c r="IH296" s="878"/>
      <c r="II296" s="878"/>
      <c r="IJ296" s="878"/>
      <c r="IK296" s="878"/>
      <c r="IL296" s="878"/>
      <c r="IM296" s="878"/>
      <c r="IN296" s="878"/>
      <c r="IO296" s="878"/>
      <c r="IP296" s="878"/>
      <c r="IQ296" s="878"/>
      <c r="IR296" s="878"/>
      <c r="IS296" s="878"/>
      <c r="IT296" s="878"/>
      <c r="IU296" s="878"/>
      <c r="IV296" s="878"/>
      <c r="IW296" s="878"/>
      <c r="JA296" s="704"/>
      <c r="JB296" s="704"/>
      <c r="JC296" s="704"/>
      <c r="JD296" s="704"/>
      <c r="JE296" s="704"/>
      <c r="JF296" s="704"/>
      <c r="JG296" s="704"/>
      <c r="JH296" s="704"/>
      <c r="JJ296" s="878"/>
      <c r="JK296" s="878"/>
      <c r="JL296" s="878"/>
      <c r="JM296" s="878"/>
      <c r="JN296" s="878"/>
    </row>
    <row r="297" spans="1:274" s="706" customFormat="1" ht="23.1" customHeight="1" x14ac:dyDescent="0.25">
      <c r="A297" s="691">
        <v>213</v>
      </c>
      <c r="B297" s="693" t="s">
        <v>1390</v>
      </c>
      <c r="C297" s="696">
        <v>287</v>
      </c>
      <c r="D297" s="709">
        <v>536</v>
      </c>
      <c r="E297" s="707">
        <v>1</v>
      </c>
      <c r="F297" s="739" t="s">
        <v>1123</v>
      </c>
      <c r="G297" s="726" t="s">
        <v>1126</v>
      </c>
      <c r="H297" s="751" t="s">
        <v>1112</v>
      </c>
      <c r="I297" s="752" t="s">
        <v>1113</v>
      </c>
      <c r="J297" s="761" t="s">
        <v>1135</v>
      </c>
      <c r="K297" s="761" t="s">
        <v>1151</v>
      </c>
      <c r="L297" s="761" t="s">
        <v>1124</v>
      </c>
      <c r="M297" s="753" t="s">
        <v>1199</v>
      </c>
      <c r="N297" s="753" t="s">
        <v>1359</v>
      </c>
      <c r="O297" s="753" t="s">
        <v>1359</v>
      </c>
      <c r="P297" s="753" t="s">
        <v>1423</v>
      </c>
      <c r="Q297" s="765" t="s">
        <v>1120</v>
      </c>
      <c r="R297" s="765" t="s">
        <v>1120</v>
      </c>
      <c r="S297" s="755">
        <v>2</v>
      </c>
      <c r="T297" s="769">
        <v>2.1</v>
      </c>
      <c r="U297" s="771">
        <v>41456</v>
      </c>
      <c r="V297" s="772">
        <v>41791</v>
      </c>
      <c r="W297" s="874">
        <v>5</v>
      </c>
      <c r="X297" s="875">
        <v>800000</v>
      </c>
      <c r="Y297" s="875"/>
      <c r="Z297" s="875">
        <f t="shared" si="15"/>
        <v>800000</v>
      </c>
      <c r="AA297" s="702"/>
      <c r="AB297" s="702"/>
      <c r="AC297" s="702"/>
      <c r="AD297" s="702"/>
      <c r="AE297" s="702">
        <v>500000</v>
      </c>
      <c r="AF297" s="702">
        <v>300000</v>
      </c>
      <c r="AG297" s="702"/>
      <c r="AH297" s="702"/>
      <c r="AI297" s="691"/>
      <c r="AJ297" s="691"/>
      <c r="AK297" s="691"/>
      <c r="AL297" s="691"/>
      <c r="AM297" s="868">
        <f t="shared" si="16"/>
        <v>800000</v>
      </c>
      <c r="AN297" s="868">
        <f t="shared" si="17"/>
        <v>0</v>
      </c>
      <c r="AO297" s="760"/>
      <c r="AP297" s="868"/>
      <c r="AR297" s="704"/>
      <c r="AS297" s="704"/>
      <c r="AT297" s="704"/>
      <c r="AU297" s="704"/>
      <c r="AV297" s="704"/>
      <c r="AW297" s="704"/>
      <c r="AX297" s="704"/>
      <c r="AY297" s="704"/>
      <c r="AZ297" s="704"/>
      <c r="BA297" s="704"/>
      <c r="BB297" s="704"/>
      <c r="BC297" s="704"/>
      <c r="BD297" s="704"/>
      <c r="BE297" s="704"/>
      <c r="BF297" s="704"/>
      <c r="BG297" s="704"/>
      <c r="BH297" s="704"/>
      <c r="BI297" s="704"/>
      <c r="BJ297" s="704"/>
      <c r="BK297" s="704"/>
      <c r="BL297" s="704"/>
      <c r="BM297" s="704"/>
      <c r="BN297" s="704"/>
      <c r="BO297" s="704"/>
      <c r="BP297" s="704"/>
      <c r="BQ297" s="704"/>
      <c r="BR297" s="704"/>
      <c r="BS297" s="704"/>
      <c r="BT297" s="704"/>
      <c r="BU297" s="704"/>
      <c r="BV297" s="704"/>
      <c r="BW297" s="704"/>
      <c r="BX297" s="704"/>
      <c r="BY297" s="704"/>
      <c r="BZ297" s="704"/>
      <c r="CA297" s="704"/>
      <c r="CB297" s="704"/>
      <c r="CC297" s="704"/>
      <c r="CD297" s="704"/>
      <c r="CE297" s="704"/>
      <c r="CF297" s="704"/>
      <c r="CG297" s="704"/>
      <c r="CH297" s="704"/>
      <c r="CI297" s="704"/>
      <c r="CJ297" s="704"/>
      <c r="CK297" s="704"/>
      <c r="CL297" s="704"/>
      <c r="CM297" s="704"/>
      <c r="CN297" s="704"/>
      <c r="CO297" s="704"/>
      <c r="CP297" s="704"/>
      <c r="CQ297" s="704"/>
      <c r="CR297" s="704"/>
      <c r="CS297" s="704"/>
      <c r="CT297" s="704"/>
      <c r="CU297" s="704"/>
      <c r="CV297" s="704"/>
      <c r="CW297" s="704"/>
      <c r="CX297" s="704"/>
      <c r="CY297" s="704"/>
      <c r="CZ297" s="704"/>
      <c r="DA297" s="704"/>
      <c r="DB297" s="704"/>
      <c r="DC297" s="704"/>
      <c r="DD297" s="704"/>
      <c r="DE297" s="704"/>
      <c r="DF297" s="704"/>
      <c r="DG297" s="704"/>
      <c r="DH297" s="704"/>
      <c r="DI297" s="704"/>
      <c r="DJ297" s="704"/>
      <c r="DK297" s="704"/>
      <c r="DL297" s="704"/>
      <c r="DM297" s="704"/>
      <c r="DN297" s="704"/>
      <c r="DO297" s="704"/>
      <c r="DP297" s="704"/>
      <c r="DQ297" s="704"/>
      <c r="DR297" s="704"/>
      <c r="DS297" s="704"/>
      <c r="DT297" s="704"/>
      <c r="DU297" s="704"/>
      <c r="DV297" s="704"/>
      <c r="DW297" s="704"/>
      <c r="DX297" s="704"/>
      <c r="DY297" s="704"/>
      <c r="DZ297" s="704"/>
      <c r="EA297" s="704"/>
      <c r="EB297" s="704"/>
      <c r="EC297" s="704"/>
      <c r="ED297" s="704"/>
      <c r="EE297" s="704"/>
      <c r="EF297" s="704"/>
      <c r="EG297" s="704"/>
      <c r="EH297" s="704"/>
      <c r="EI297" s="704"/>
      <c r="EJ297" s="704"/>
      <c r="EK297" s="704"/>
      <c r="EL297" s="704"/>
      <c r="EM297" s="704"/>
      <c r="EN297" s="704"/>
      <c r="EO297" s="704"/>
      <c r="EP297" s="704"/>
      <c r="EQ297" s="704"/>
      <c r="ER297" s="704"/>
      <c r="ES297" s="704"/>
      <c r="ET297" s="704"/>
      <c r="EU297" s="704"/>
      <c r="FH297" s="704"/>
      <c r="FK297" s="704"/>
      <c r="FL297" s="704"/>
      <c r="FM297" s="704"/>
      <c r="FN297" s="704"/>
      <c r="FO297" s="704"/>
      <c r="FP297" s="704"/>
      <c r="FQ297" s="704"/>
      <c r="FR297" s="704"/>
      <c r="FS297" s="704"/>
      <c r="FT297" s="704"/>
      <c r="FU297" s="704"/>
      <c r="FV297" s="704"/>
      <c r="FW297" s="704"/>
      <c r="FX297" s="704"/>
      <c r="FY297" s="704"/>
      <c r="FZ297" s="704"/>
      <c r="GA297" s="704"/>
      <c r="GB297" s="704"/>
      <c r="GC297" s="704"/>
      <c r="GD297" s="704"/>
      <c r="GE297" s="704"/>
      <c r="GF297" s="704"/>
      <c r="GG297" s="704"/>
      <c r="GH297" s="704"/>
      <c r="GI297" s="704"/>
      <c r="GJ297" s="704"/>
      <c r="GK297" s="704"/>
      <c r="GL297" s="704"/>
      <c r="GM297" s="704"/>
      <c r="GN297" s="704"/>
      <c r="GO297" s="704"/>
      <c r="GP297" s="746"/>
      <c r="IV297" s="704"/>
      <c r="IW297" s="704"/>
      <c r="JA297" s="878"/>
      <c r="JB297" s="878"/>
      <c r="JC297" s="878"/>
      <c r="JD297" s="878"/>
      <c r="JE297" s="878"/>
      <c r="JF297" s="878"/>
      <c r="JG297" s="878"/>
      <c r="JH297" s="878"/>
    </row>
    <row r="298" spans="1:274" s="706" customFormat="1" ht="23.1" customHeight="1" x14ac:dyDescent="0.25">
      <c r="A298" s="691">
        <v>223</v>
      </c>
      <c r="B298" s="693" t="s">
        <v>111</v>
      </c>
      <c r="C298" s="696">
        <v>211</v>
      </c>
      <c r="D298" s="697">
        <v>636</v>
      </c>
      <c r="E298" s="707">
        <v>1</v>
      </c>
      <c r="F298" s="699" t="s">
        <v>1123</v>
      </c>
      <c r="G298" s="699" t="s">
        <v>1627</v>
      </c>
      <c r="H298" s="767" t="s">
        <v>1127</v>
      </c>
      <c r="I298" s="752" t="s">
        <v>1113</v>
      </c>
      <c r="J298" s="753" t="s">
        <v>1628</v>
      </c>
      <c r="K298" s="753" t="s">
        <v>1115</v>
      </c>
      <c r="L298" s="753" t="s">
        <v>1124</v>
      </c>
      <c r="M298" s="753" t="s">
        <v>1629</v>
      </c>
      <c r="N298" s="753" t="s">
        <v>1629</v>
      </c>
      <c r="O298" s="753" t="s">
        <v>1629</v>
      </c>
      <c r="P298" s="753" t="s">
        <v>1630</v>
      </c>
      <c r="Q298" s="753" t="s">
        <v>1120</v>
      </c>
      <c r="R298" s="753" t="s">
        <v>1120</v>
      </c>
      <c r="S298" s="755">
        <v>1</v>
      </c>
      <c r="T298" s="756">
        <v>1.1000000000000001</v>
      </c>
      <c r="U298" s="757">
        <v>41091</v>
      </c>
      <c r="V298" s="758">
        <v>41426</v>
      </c>
      <c r="W298" s="701">
        <v>7</v>
      </c>
      <c r="X298" s="875"/>
      <c r="Y298" s="876">
        <v>3600</v>
      </c>
      <c r="Z298" s="875">
        <f t="shared" si="15"/>
        <v>3600</v>
      </c>
      <c r="AA298" s="691"/>
      <c r="AB298" s="691"/>
      <c r="AC298" s="691"/>
      <c r="AD298" s="691"/>
      <c r="AE298" s="702">
        <v>3600</v>
      </c>
      <c r="AF298" s="691"/>
      <c r="AG298" s="691"/>
      <c r="AH298" s="691"/>
      <c r="AI298" s="691"/>
      <c r="AJ298" s="691"/>
      <c r="AK298" s="691"/>
      <c r="AL298" s="691"/>
      <c r="AM298" s="868">
        <f t="shared" si="16"/>
        <v>3600</v>
      </c>
      <c r="AN298" s="868">
        <f t="shared" si="17"/>
        <v>0</v>
      </c>
      <c r="AO298" s="691"/>
      <c r="AP298" s="868"/>
      <c r="AR298" s="704"/>
      <c r="AS298" s="704"/>
      <c r="AT298" s="704"/>
      <c r="AU298" s="704"/>
      <c r="AV298" s="704"/>
      <c r="AW298" s="704"/>
      <c r="AX298" s="704"/>
      <c r="AY298" s="704"/>
      <c r="AZ298" s="704"/>
      <c r="BA298" s="704"/>
      <c r="BB298" s="704"/>
      <c r="BC298" s="704"/>
      <c r="BD298" s="704"/>
      <c r="BE298" s="704"/>
      <c r="BF298" s="704"/>
      <c r="BG298" s="704"/>
      <c r="BH298" s="704"/>
      <c r="BI298" s="704"/>
      <c r="BJ298" s="704"/>
      <c r="BK298" s="704"/>
      <c r="BL298" s="704"/>
      <c r="BM298" s="704"/>
      <c r="BN298" s="704"/>
      <c r="BO298" s="704"/>
      <c r="BP298" s="704"/>
      <c r="BQ298" s="704"/>
      <c r="BR298" s="704"/>
      <c r="BS298" s="704"/>
      <c r="BT298" s="704"/>
      <c r="BU298" s="704"/>
      <c r="BV298" s="704"/>
      <c r="BW298" s="704"/>
      <c r="BX298" s="704"/>
      <c r="BY298" s="704"/>
      <c r="BZ298" s="704"/>
      <c r="CA298" s="704"/>
      <c r="CB298" s="704"/>
      <c r="CC298" s="704"/>
      <c r="CD298" s="704"/>
      <c r="CE298" s="704"/>
      <c r="CF298" s="704"/>
      <c r="CG298" s="704"/>
      <c r="CH298" s="704"/>
      <c r="CI298" s="704"/>
      <c r="CJ298" s="704"/>
      <c r="CK298" s="704"/>
      <c r="CL298" s="704"/>
      <c r="CM298" s="704"/>
      <c r="CN298" s="704"/>
      <c r="CO298" s="704"/>
      <c r="CP298" s="704"/>
      <c r="CQ298" s="704"/>
      <c r="CR298" s="704"/>
      <c r="CS298" s="704"/>
      <c r="CT298" s="704"/>
      <c r="CU298" s="704"/>
      <c r="CV298" s="704"/>
      <c r="CW298" s="704"/>
      <c r="CX298" s="704"/>
      <c r="CY298" s="704"/>
      <c r="CZ298" s="704"/>
      <c r="DA298" s="704"/>
      <c r="DB298" s="704"/>
      <c r="DC298" s="704"/>
      <c r="DD298" s="704"/>
      <c r="DE298" s="704"/>
      <c r="DF298" s="704"/>
      <c r="DG298" s="704"/>
      <c r="DH298" s="704"/>
      <c r="DI298" s="704"/>
      <c r="DJ298" s="704"/>
      <c r="DK298" s="704"/>
      <c r="DL298" s="704"/>
      <c r="DM298" s="704"/>
      <c r="DN298" s="704"/>
      <c r="DO298" s="704"/>
      <c r="DP298" s="704"/>
      <c r="DQ298" s="704"/>
      <c r="DR298" s="704"/>
      <c r="DS298" s="704"/>
      <c r="DT298" s="704"/>
      <c r="DU298" s="704"/>
      <c r="DV298" s="704"/>
      <c r="DW298" s="704"/>
      <c r="DX298" s="704"/>
      <c r="DY298" s="704"/>
      <c r="DZ298" s="704"/>
      <c r="EA298" s="704"/>
      <c r="EB298" s="704"/>
      <c r="EC298" s="704"/>
      <c r="ED298" s="704"/>
      <c r="EE298" s="704"/>
      <c r="EF298" s="704"/>
      <c r="EG298" s="704"/>
      <c r="EH298" s="704"/>
      <c r="EI298" s="704"/>
      <c r="EJ298" s="704"/>
      <c r="EK298" s="704"/>
      <c r="EL298" s="704"/>
      <c r="EM298" s="704"/>
      <c r="EN298" s="704"/>
      <c r="EO298" s="704"/>
      <c r="EP298" s="704"/>
      <c r="EQ298" s="704"/>
      <c r="ER298" s="704"/>
      <c r="ES298" s="704"/>
      <c r="ET298" s="704"/>
      <c r="EU298" s="704"/>
      <c r="EV298" s="704"/>
      <c r="EW298" s="704"/>
      <c r="EX298" s="704"/>
      <c r="EY298" s="704"/>
      <c r="EZ298" s="704"/>
      <c r="FA298" s="704"/>
      <c r="FB298" s="704"/>
      <c r="FC298" s="704"/>
      <c r="FD298" s="704"/>
      <c r="FE298" s="704"/>
      <c r="FF298" s="704"/>
      <c r="FG298" s="704"/>
      <c r="FH298" s="705"/>
      <c r="FI298" s="704"/>
      <c r="FJ298" s="704"/>
      <c r="FK298" s="705"/>
      <c r="FL298" s="705"/>
      <c r="FM298" s="879"/>
      <c r="FN298" s="879"/>
      <c r="FO298" s="879"/>
      <c r="FP298" s="879"/>
      <c r="FQ298" s="879"/>
      <c r="FR298" s="879"/>
      <c r="FS298" s="879"/>
      <c r="FT298" s="879"/>
      <c r="FU298" s="879"/>
      <c r="FV298" s="879"/>
      <c r="FW298" s="879"/>
      <c r="FX298" s="879"/>
      <c r="FY298" s="879"/>
      <c r="FZ298" s="879"/>
      <c r="GA298" s="879"/>
      <c r="GB298" s="879"/>
      <c r="GC298" s="879"/>
      <c r="GD298" s="879"/>
      <c r="GE298" s="879"/>
      <c r="GF298" s="879"/>
      <c r="GG298" s="879"/>
      <c r="GH298" s="879"/>
      <c r="GI298" s="879"/>
      <c r="GJ298" s="879"/>
      <c r="GK298" s="879"/>
      <c r="GL298" s="879"/>
      <c r="GM298" s="879"/>
      <c r="GP298" s="878"/>
      <c r="GQ298" s="878"/>
      <c r="GR298" s="878"/>
      <c r="GS298" s="878"/>
      <c r="GT298" s="878"/>
      <c r="GU298" s="878"/>
      <c r="GV298" s="878"/>
      <c r="GW298" s="878"/>
      <c r="GX298" s="878"/>
      <c r="GY298" s="878"/>
      <c r="GZ298" s="878"/>
      <c r="HA298" s="878"/>
      <c r="HB298" s="878"/>
      <c r="HC298" s="878"/>
      <c r="HD298" s="878"/>
      <c r="HE298" s="878"/>
      <c r="HF298" s="878"/>
      <c r="HG298" s="878"/>
      <c r="HH298" s="878"/>
      <c r="HI298" s="878"/>
      <c r="HJ298" s="878"/>
      <c r="HK298" s="878"/>
      <c r="HL298" s="878"/>
      <c r="HM298" s="878"/>
      <c r="HN298" s="878"/>
      <c r="HO298" s="878"/>
      <c r="HP298" s="878"/>
      <c r="HQ298" s="878"/>
      <c r="HR298" s="878"/>
      <c r="HS298" s="878"/>
      <c r="HT298" s="878"/>
      <c r="HU298" s="878"/>
      <c r="HV298" s="878"/>
      <c r="HW298" s="878"/>
      <c r="HX298" s="878"/>
      <c r="HY298" s="878"/>
      <c r="HZ298" s="878"/>
      <c r="IA298" s="878"/>
      <c r="IB298" s="878"/>
      <c r="IC298" s="878"/>
      <c r="ID298" s="878"/>
      <c r="IE298" s="878"/>
      <c r="IF298" s="878"/>
      <c r="IG298" s="878"/>
      <c r="IH298" s="878"/>
      <c r="II298" s="878"/>
      <c r="IJ298" s="878"/>
      <c r="IK298" s="878"/>
      <c r="IL298" s="878"/>
      <c r="IM298" s="878"/>
      <c r="IN298" s="878"/>
      <c r="IO298" s="878"/>
      <c r="IP298" s="878"/>
      <c r="IQ298" s="878"/>
      <c r="IR298" s="878"/>
      <c r="IS298" s="878"/>
      <c r="IT298" s="878"/>
      <c r="IU298" s="878"/>
      <c r="IV298" s="878"/>
      <c r="IW298" s="878"/>
      <c r="IX298" s="704"/>
      <c r="IY298" s="704"/>
      <c r="IZ298" s="704"/>
      <c r="JJ298" s="878"/>
      <c r="JK298" s="878"/>
      <c r="JL298" s="878"/>
      <c r="JM298" s="878"/>
      <c r="JN298" s="878"/>
    </row>
    <row r="299" spans="1:274" s="878" customFormat="1" ht="23.1" customHeight="1" x14ac:dyDescent="0.25">
      <c r="A299" s="691">
        <v>224</v>
      </c>
      <c r="B299" s="693" t="s">
        <v>1111</v>
      </c>
      <c r="C299" s="696">
        <v>213</v>
      </c>
      <c r="D299" s="697">
        <v>644</v>
      </c>
      <c r="E299" s="707">
        <v>1</v>
      </c>
      <c r="F299" s="699" t="s">
        <v>1125</v>
      </c>
      <c r="G299" s="699" t="s">
        <v>1476</v>
      </c>
      <c r="H299" s="767" t="s">
        <v>1127</v>
      </c>
      <c r="I299" s="752" t="s">
        <v>1113</v>
      </c>
      <c r="J299" s="753" t="s">
        <v>1114</v>
      </c>
      <c r="K299" s="753" t="s">
        <v>1115</v>
      </c>
      <c r="L299" s="753" t="s">
        <v>1124</v>
      </c>
      <c r="M299" s="753" t="s">
        <v>1117</v>
      </c>
      <c r="N299" s="753" t="s">
        <v>1118</v>
      </c>
      <c r="O299" s="753" t="s">
        <v>1118</v>
      </c>
      <c r="P299" s="911" t="s">
        <v>1119</v>
      </c>
      <c r="Q299" s="754" t="s">
        <v>1120</v>
      </c>
      <c r="R299" s="753" t="s">
        <v>1120</v>
      </c>
      <c r="S299" s="755">
        <v>4</v>
      </c>
      <c r="T299" s="756">
        <v>4.2</v>
      </c>
      <c r="U299" s="757">
        <v>41275</v>
      </c>
      <c r="V299" s="758">
        <v>41426</v>
      </c>
      <c r="W299" s="701">
        <v>7</v>
      </c>
      <c r="X299" s="875"/>
      <c r="Y299" s="876">
        <v>3300</v>
      </c>
      <c r="Z299" s="875">
        <f t="shared" si="15"/>
        <v>3300</v>
      </c>
      <c r="AA299" s="691"/>
      <c r="AB299" s="691"/>
      <c r="AC299" s="691"/>
      <c r="AD299" s="691"/>
      <c r="AE299" s="702">
        <v>3300</v>
      </c>
      <c r="AF299" s="691"/>
      <c r="AG299" s="691"/>
      <c r="AH299" s="691"/>
      <c r="AI299" s="691"/>
      <c r="AJ299" s="691"/>
      <c r="AK299" s="691"/>
      <c r="AL299" s="691"/>
      <c r="AM299" s="868">
        <f t="shared" si="16"/>
        <v>3300</v>
      </c>
      <c r="AN299" s="868">
        <f t="shared" si="17"/>
        <v>0</v>
      </c>
      <c r="AO299" s="691"/>
      <c r="AP299" s="868"/>
      <c r="AQ299" s="706"/>
      <c r="AR299" s="704"/>
      <c r="AS299" s="704"/>
      <c r="AT299" s="704"/>
      <c r="AU299" s="704"/>
      <c r="AV299" s="704"/>
      <c r="AW299" s="704"/>
      <c r="AX299" s="704"/>
      <c r="AY299" s="704"/>
      <c r="AZ299" s="704"/>
      <c r="BA299" s="704"/>
      <c r="BB299" s="704"/>
      <c r="BC299" s="704"/>
      <c r="BD299" s="704"/>
      <c r="BE299" s="704"/>
      <c r="BF299" s="704"/>
      <c r="BG299" s="704"/>
      <c r="BH299" s="704"/>
      <c r="BI299" s="704"/>
      <c r="BJ299" s="704"/>
      <c r="BK299" s="704"/>
      <c r="BL299" s="704"/>
      <c r="BM299" s="704"/>
      <c r="BN299" s="704"/>
      <c r="BO299" s="704"/>
      <c r="BP299" s="704"/>
      <c r="BQ299" s="704"/>
      <c r="BR299" s="704"/>
      <c r="BS299" s="704"/>
      <c r="BT299" s="704"/>
      <c r="BU299" s="704"/>
      <c r="BV299" s="704"/>
      <c r="BW299" s="704"/>
      <c r="BX299" s="704"/>
      <c r="BY299" s="704"/>
      <c r="BZ299" s="704"/>
      <c r="CA299" s="704"/>
      <c r="CB299" s="704"/>
      <c r="CC299" s="704"/>
      <c r="CD299" s="704"/>
      <c r="CE299" s="704"/>
      <c r="CF299" s="704"/>
      <c r="CG299" s="704"/>
      <c r="CH299" s="704"/>
      <c r="CI299" s="704"/>
      <c r="CJ299" s="704"/>
      <c r="CK299" s="704"/>
      <c r="CL299" s="704"/>
      <c r="CM299" s="704"/>
      <c r="CN299" s="704"/>
      <c r="CO299" s="704"/>
      <c r="CP299" s="704"/>
      <c r="CQ299" s="704"/>
      <c r="CR299" s="704"/>
      <c r="CS299" s="704"/>
      <c r="CT299" s="704"/>
      <c r="CU299" s="704"/>
      <c r="CV299" s="704"/>
      <c r="CW299" s="704"/>
      <c r="CX299" s="704"/>
      <c r="CY299" s="704"/>
      <c r="CZ299" s="704"/>
      <c r="DA299" s="704"/>
      <c r="DB299" s="704"/>
      <c r="DC299" s="704"/>
      <c r="DD299" s="704"/>
      <c r="DE299" s="704"/>
      <c r="DF299" s="704"/>
      <c r="DG299" s="704"/>
      <c r="DH299" s="704"/>
      <c r="DI299" s="704"/>
      <c r="DJ299" s="704"/>
      <c r="DK299" s="704"/>
      <c r="DL299" s="704"/>
      <c r="DM299" s="704"/>
      <c r="DN299" s="704"/>
      <c r="DO299" s="704"/>
      <c r="DP299" s="704"/>
      <c r="DQ299" s="704"/>
      <c r="DR299" s="704"/>
      <c r="DS299" s="704"/>
      <c r="DT299" s="704"/>
      <c r="DU299" s="704"/>
      <c r="DV299" s="704"/>
      <c r="DW299" s="704"/>
      <c r="DX299" s="704"/>
      <c r="DY299" s="704"/>
      <c r="DZ299" s="704"/>
      <c r="EA299" s="704"/>
      <c r="EB299" s="704"/>
      <c r="EC299" s="704"/>
      <c r="ED299" s="704"/>
      <c r="EE299" s="704"/>
      <c r="EF299" s="704"/>
      <c r="EG299" s="704"/>
      <c r="EH299" s="704"/>
      <c r="EI299" s="704"/>
      <c r="EJ299" s="704"/>
      <c r="EK299" s="704"/>
      <c r="EL299" s="704"/>
      <c r="EM299" s="704"/>
      <c r="EN299" s="704"/>
      <c r="EO299" s="704"/>
      <c r="EP299" s="704"/>
      <c r="EQ299" s="704"/>
      <c r="ER299" s="704"/>
      <c r="ES299" s="704"/>
      <c r="ET299" s="704"/>
      <c r="EU299" s="704"/>
      <c r="EV299" s="704"/>
      <c r="EW299" s="704"/>
      <c r="EX299" s="704"/>
      <c r="EY299" s="704"/>
      <c r="EZ299" s="704"/>
      <c r="FA299" s="704"/>
      <c r="FB299" s="704"/>
      <c r="FC299" s="704"/>
      <c r="FD299" s="704"/>
      <c r="FE299" s="704"/>
      <c r="FF299" s="704"/>
      <c r="FG299" s="704"/>
      <c r="FH299" s="706"/>
      <c r="FI299" s="704"/>
      <c r="FJ299" s="704"/>
      <c r="FK299" s="706"/>
      <c r="FL299" s="706"/>
      <c r="FM299" s="704"/>
      <c r="FN299" s="704"/>
      <c r="FO299" s="704"/>
      <c r="FP299" s="704"/>
      <c r="FQ299" s="704"/>
      <c r="FR299" s="704"/>
      <c r="FS299" s="704"/>
      <c r="FT299" s="704"/>
      <c r="FU299" s="704"/>
      <c r="FV299" s="704"/>
      <c r="FW299" s="704"/>
      <c r="FX299" s="704"/>
      <c r="FY299" s="704"/>
      <c r="FZ299" s="704"/>
      <c r="GA299" s="704"/>
      <c r="GB299" s="704"/>
      <c r="GC299" s="704"/>
      <c r="GD299" s="704"/>
      <c r="GE299" s="704"/>
      <c r="GF299" s="704"/>
      <c r="GG299" s="704"/>
      <c r="GH299" s="704"/>
      <c r="GI299" s="704"/>
      <c r="GJ299" s="704"/>
      <c r="GK299" s="704"/>
      <c r="GL299" s="704"/>
      <c r="GM299" s="704"/>
      <c r="GN299" s="704"/>
      <c r="GO299" s="704"/>
      <c r="HO299" s="706"/>
      <c r="HP299" s="706"/>
      <c r="HQ299" s="706"/>
      <c r="HR299" s="706"/>
      <c r="HS299" s="706"/>
      <c r="HT299" s="706"/>
      <c r="HU299" s="706"/>
      <c r="HV299" s="706"/>
      <c r="HW299" s="706"/>
      <c r="HX299" s="706"/>
      <c r="HY299" s="706"/>
      <c r="HZ299" s="706"/>
      <c r="IA299" s="706"/>
      <c r="IB299" s="706"/>
      <c r="IC299" s="706"/>
      <c r="ID299" s="706"/>
      <c r="IE299" s="706"/>
      <c r="IF299" s="706"/>
      <c r="IG299" s="706"/>
      <c r="IH299" s="706"/>
      <c r="II299" s="706"/>
      <c r="IJ299" s="706"/>
      <c r="IK299" s="706"/>
      <c r="IL299" s="706"/>
      <c r="IM299" s="706"/>
      <c r="IN299" s="706"/>
      <c r="IO299" s="706"/>
      <c r="IP299" s="706"/>
      <c r="IQ299" s="706"/>
      <c r="IR299" s="706"/>
      <c r="IS299" s="706"/>
      <c r="IT299" s="706"/>
      <c r="IU299" s="706"/>
      <c r="IV299" s="706"/>
      <c r="IW299" s="706"/>
      <c r="IX299" s="704"/>
      <c r="IY299" s="704"/>
      <c r="IZ299" s="704"/>
      <c r="JA299" s="704"/>
      <c r="JB299" s="704"/>
      <c r="JC299" s="704"/>
      <c r="JD299" s="704"/>
      <c r="JE299" s="704"/>
      <c r="JF299" s="704"/>
      <c r="JG299" s="704"/>
      <c r="JH299" s="704"/>
      <c r="JI299" s="706"/>
      <c r="JJ299" s="704"/>
      <c r="JK299" s="704"/>
      <c r="JL299" s="704"/>
      <c r="JM299" s="704"/>
      <c r="JN299" s="704"/>
    </row>
    <row r="300" spans="1:274" s="878" customFormat="1" ht="23.1" customHeight="1" x14ac:dyDescent="0.25">
      <c r="A300" s="691">
        <v>227</v>
      </c>
      <c r="B300" s="693" t="s">
        <v>1206</v>
      </c>
      <c r="C300" s="696">
        <v>216</v>
      </c>
      <c r="D300" s="697">
        <v>632</v>
      </c>
      <c r="E300" s="707">
        <v>17</v>
      </c>
      <c r="F300" s="699" t="s">
        <v>1121</v>
      </c>
      <c r="G300" s="700" t="s">
        <v>1233</v>
      </c>
      <c r="H300" s="751" t="s">
        <v>1127</v>
      </c>
      <c r="I300" s="752" t="s">
        <v>1113</v>
      </c>
      <c r="J300" s="753" t="s">
        <v>1139</v>
      </c>
      <c r="K300" s="770" t="s">
        <v>1115</v>
      </c>
      <c r="L300" s="770" t="s">
        <v>1116</v>
      </c>
      <c r="M300" s="753" t="s">
        <v>1140</v>
      </c>
      <c r="N300" s="753" t="s">
        <v>1141</v>
      </c>
      <c r="O300" s="753" t="s">
        <v>1128</v>
      </c>
      <c r="P300" s="753" t="s">
        <v>1134</v>
      </c>
      <c r="Q300" s="776" t="s">
        <v>1120</v>
      </c>
      <c r="R300" s="776" t="s">
        <v>1120</v>
      </c>
      <c r="S300" s="755">
        <v>2</v>
      </c>
      <c r="T300" s="775">
        <v>2.11</v>
      </c>
      <c r="U300" s="771">
        <v>41456</v>
      </c>
      <c r="V300" s="758">
        <v>41791</v>
      </c>
      <c r="W300" s="701">
        <v>25</v>
      </c>
      <c r="X300" s="875">
        <v>430000</v>
      </c>
      <c r="Y300" s="877"/>
      <c r="Z300" s="875">
        <f t="shared" si="15"/>
        <v>430000</v>
      </c>
      <c r="AA300" s="702"/>
      <c r="AB300" s="702"/>
      <c r="AC300" s="702"/>
      <c r="AD300" s="702">
        <v>430000</v>
      </c>
      <c r="AE300" s="702"/>
      <c r="AF300" s="702"/>
      <c r="AG300" s="702"/>
      <c r="AH300" s="702"/>
      <c r="AI300" s="691"/>
      <c r="AJ300" s="691"/>
      <c r="AK300" s="691"/>
      <c r="AL300" s="691"/>
      <c r="AM300" s="868">
        <f t="shared" si="16"/>
        <v>430000</v>
      </c>
      <c r="AN300" s="868">
        <f t="shared" si="17"/>
        <v>0</v>
      </c>
      <c r="AO300" s="760"/>
      <c r="AP300" s="868">
        <v>500000</v>
      </c>
      <c r="AQ300" s="706"/>
      <c r="AR300" s="704"/>
      <c r="AS300" s="704"/>
      <c r="AT300" s="704"/>
      <c r="AU300" s="704"/>
      <c r="AV300" s="704"/>
      <c r="AW300" s="704"/>
      <c r="AX300" s="704"/>
      <c r="AY300" s="704"/>
      <c r="AZ300" s="704"/>
      <c r="BA300" s="704"/>
      <c r="BB300" s="704"/>
      <c r="BC300" s="704"/>
      <c r="BD300" s="704"/>
      <c r="BE300" s="704"/>
      <c r="BF300" s="704"/>
      <c r="BG300" s="704"/>
      <c r="BH300" s="704"/>
      <c r="BI300" s="704"/>
      <c r="BJ300" s="704"/>
      <c r="BK300" s="704"/>
      <c r="BL300" s="704"/>
      <c r="BM300" s="704"/>
      <c r="BN300" s="704"/>
      <c r="BO300" s="704"/>
      <c r="BP300" s="704"/>
      <c r="BQ300" s="704"/>
      <c r="BR300" s="704"/>
      <c r="BS300" s="704"/>
      <c r="BT300" s="704"/>
      <c r="BU300" s="704"/>
      <c r="BV300" s="704"/>
      <c r="BW300" s="704"/>
      <c r="BX300" s="704"/>
      <c r="BY300" s="704"/>
      <c r="BZ300" s="704"/>
      <c r="CA300" s="704"/>
      <c r="CB300" s="704"/>
      <c r="CC300" s="704"/>
      <c r="CD300" s="704"/>
      <c r="CE300" s="704"/>
      <c r="CF300" s="704"/>
      <c r="CG300" s="704"/>
      <c r="CH300" s="704"/>
      <c r="CI300" s="704"/>
      <c r="CJ300" s="704"/>
      <c r="CK300" s="704"/>
      <c r="CL300" s="704"/>
      <c r="CM300" s="704"/>
      <c r="CN300" s="704"/>
      <c r="CO300" s="704"/>
      <c r="CP300" s="704"/>
      <c r="CQ300" s="704"/>
      <c r="CR300" s="704"/>
      <c r="CS300" s="704"/>
      <c r="CT300" s="704"/>
      <c r="CU300" s="704"/>
      <c r="CV300" s="704"/>
      <c r="CW300" s="704"/>
      <c r="CX300" s="704"/>
      <c r="CY300" s="704"/>
      <c r="CZ300" s="704"/>
      <c r="DA300" s="704"/>
      <c r="DB300" s="704"/>
      <c r="DC300" s="704"/>
      <c r="DD300" s="704"/>
      <c r="DE300" s="704"/>
      <c r="DF300" s="704"/>
      <c r="DG300" s="704"/>
      <c r="DH300" s="704"/>
      <c r="DI300" s="704"/>
      <c r="DJ300" s="704"/>
      <c r="DK300" s="704"/>
      <c r="DL300" s="704"/>
      <c r="DM300" s="704"/>
      <c r="DN300" s="704"/>
      <c r="DO300" s="704"/>
      <c r="DP300" s="704"/>
      <c r="DQ300" s="704"/>
      <c r="DR300" s="704"/>
      <c r="DS300" s="704"/>
      <c r="DT300" s="704"/>
      <c r="DU300" s="704"/>
      <c r="DV300" s="704"/>
      <c r="DW300" s="704"/>
      <c r="DX300" s="704"/>
      <c r="DY300" s="704"/>
      <c r="DZ300" s="704"/>
      <c r="EA300" s="704"/>
      <c r="EB300" s="704"/>
      <c r="EC300" s="704"/>
      <c r="ED300" s="704"/>
      <c r="EE300" s="704"/>
      <c r="EF300" s="704"/>
      <c r="EG300" s="704"/>
      <c r="EH300" s="704"/>
      <c r="EI300" s="704"/>
      <c r="EJ300" s="704"/>
      <c r="EK300" s="704"/>
      <c r="EL300" s="704"/>
      <c r="EM300" s="704"/>
      <c r="EN300" s="704"/>
      <c r="EO300" s="704"/>
      <c r="EP300" s="704"/>
      <c r="EQ300" s="704"/>
      <c r="ER300" s="704"/>
      <c r="ES300" s="704"/>
      <c r="ET300" s="704"/>
      <c r="EU300" s="704"/>
      <c r="EV300" s="704"/>
      <c r="EW300" s="704"/>
      <c r="EX300" s="704"/>
      <c r="EY300" s="704"/>
      <c r="EZ300" s="704"/>
      <c r="FA300" s="704"/>
      <c r="FB300" s="704"/>
      <c r="FC300" s="704"/>
      <c r="FD300" s="704"/>
      <c r="FE300" s="704"/>
      <c r="FF300" s="704"/>
      <c r="FG300" s="704"/>
      <c r="FH300" s="706"/>
      <c r="FI300" s="706"/>
      <c r="FJ300" s="706"/>
      <c r="FK300" s="706"/>
      <c r="FL300" s="706"/>
      <c r="FM300" s="706"/>
      <c r="FN300" s="706"/>
      <c r="FO300" s="706"/>
      <c r="FP300" s="706"/>
      <c r="FQ300" s="706"/>
      <c r="FR300" s="706"/>
      <c r="FS300" s="706"/>
      <c r="FT300" s="706"/>
      <c r="FU300" s="706"/>
      <c r="FV300" s="706"/>
      <c r="FW300" s="706"/>
      <c r="FX300" s="706"/>
      <c r="FY300" s="706"/>
      <c r="FZ300" s="706"/>
      <c r="GA300" s="706"/>
      <c r="GB300" s="706"/>
      <c r="GC300" s="706"/>
      <c r="GD300" s="706"/>
      <c r="GE300" s="706"/>
      <c r="GF300" s="706"/>
      <c r="GG300" s="706"/>
      <c r="GH300" s="706"/>
      <c r="GI300" s="706"/>
      <c r="GJ300" s="706"/>
      <c r="GK300" s="706"/>
      <c r="GL300" s="706"/>
      <c r="GM300" s="706"/>
      <c r="GN300" s="704"/>
      <c r="GO300" s="706"/>
      <c r="GP300" s="746"/>
      <c r="GQ300" s="704"/>
      <c r="GR300" s="704"/>
      <c r="GS300" s="704"/>
      <c r="GT300" s="704"/>
      <c r="GU300" s="704"/>
      <c r="GV300" s="704"/>
      <c r="GW300" s="704"/>
      <c r="GX300" s="704"/>
      <c r="GY300" s="704"/>
      <c r="GZ300" s="704"/>
      <c r="HA300" s="704"/>
      <c r="HB300" s="704"/>
      <c r="HC300" s="704"/>
      <c r="HD300" s="704"/>
      <c r="HE300" s="704"/>
      <c r="HF300" s="704"/>
      <c r="HG300" s="704"/>
      <c r="HH300" s="704"/>
      <c r="HI300" s="704"/>
      <c r="HJ300" s="704"/>
      <c r="HK300" s="704"/>
      <c r="HL300" s="704"/>
      <c r="HM300" s="704"/>
      <c r="HN300" s="704"/>
      <c r="HO300" s="704"/>
      <c r="HP300" s="704"/>
      <c r="HQ300" s="704"/>
      <c r="HR300" s="706"/>
      <c r="HS300" s="706"/>
      <c r="HT300" s="706"/>
      <c r="HU300" s="706"/>
      <c r="HV300" s="706"/>
      <c r="HW300" s="706"/>
      <c r="HX300" s="706"/>
      <c r="HY300" s="706"/>
      <c r="HZ300" s="706"/>
      <c r="IA300" s="706"/>
      <c r="IB300" s="706"/>
      <c r="IC300" s="706"/>
      <c r="ID300" s="706"/>
      <c r="IE300" s="706"/>
      <c r="IF300" s="706"/>
      <c r="IG300" s="706"/>
      <c r="IH300" s="706"/>
      <c r="II300" s="706"/>
      <c r="IJ300" s="706"/>
      <c r="IK300" s="706"/>
      <c r="IL300" s="706"/>
      <c r="IM300" s="706"/>
      <c r="IN300" s="706"/>
      <c r="IO300" s="706"/>
      <c r="IP300" s="706"/>
      <c r="IQ300" s="706"/>
      <c r="IR300" s="706"/>
      <c r="IS300" s="706"/>
      <c r="IT300" s="706"/>
      <c r="IU300" s="706"/>
      <c r="IV300" s="704"/>
      <c r="IW300" s="704"/>
      <c r="IX300" s="704"/>
      <c r="IY300" s="704"/>
      <c r="IZ300" s="704"/>
    </row>
    <row r="301" spans="1:274" s="878" customFormat="1" ht="23.1" customHeight="1" x14ac:dyDescent="0.25">
      <c r="A301" s="691">
        <v>228</v>
      </c>
      <c r="B301" s="693" t="s">
        <v>1206</v>
      </c>
      <c r="C301" s="696">
        <v>216</v>
      </c>
      <c r="D301" s="697">
        <v>632</v>
      </c>
      <c r="E301" s="707">
        <v>18</v>
      </c>
      <c r="F301" s="699" t="s">
        <v>1121</v>
      </c>
      <c r="G301" s="700" t="s">
        <v>1234</v>
      </c>
      <c r="H301" s="751" t="s">
        <v>1127</v>
      </c>
      <c r="I301" s="752" t="s">
        <v>1113</v>
      </c>
      <c r="J301" s="753" t="s">
        <v>1139</v>
      </c>
      <c r="K301" s="770" t="s">
        <v>1151</v>
      </c>
      <c r="L301" s="770" t="s">
        <v>1116</v>
      </c>
      <c r="M301" s="753" t="s">
        <v>1140</v>
      </c>
      <c r="N301" s="753" t="s">
        <v>1141</v>
      </c>
      <c r="O301" s="753" t="s">
        <v>1128</v>
      </c>
      <c r="P301" s="753" t="s">
        <v>1134</v>
      </c>
      <c r="Q301" s="776" t="s">
        <v>1120</v>
      </c>
      <c r="R301" s="776" t="s">
        <v>1120</v>
      </c>
      <c r="S301" s="755">
        <v>2</v>
      </c>
      <c r="T301" s="775">
        <v>2.11</v>
      </c>
      <c r="U301" s="771">
        <v>41456</v>
      </c>
      <c r="V301" s="758">
        <v>41791</v>
      </c>
      <c r="W301" s="701">
        <v>25</v>
      </c>
      <c r="X301" s="875">
        <v>430000</v>
      </c>
      <c r="Y301" s="877"/>
      <c r="Z301" s="875">
        <f t="shared" si="15"/>
        <v>430000</v>
      </c>
      <c r="AA301" s="702"/>
      <c r="AB301" s="702"/>
      <c r="AC301" s="702"/>
      <c r="AD301" s="702"/>
      <c r="AE301" s="702">
        <v>430000</v>
      </c>
      <c r="AF301" s="702"/>
      <c r="AG301" s="702"/>
      <c r="AH301" s="702"/>
      <c r="AI301" s="691"/>
      <c r="AJ301" s="691"/>
      <c r="AK301" s="691"/>
      <c r="AL301" s="691"/>
      <c r="AM301" s="868">
        <f t="shared" si="16"/>
        <v>430000</v>
      </c>
      <c r="AN301" s="868">
        <f t="shared" si="17"/>
        <v>0</v>
      </c>
      <c r="AO301" s="760"/>
      <c r="AP301" s="868">
        <v>500000</v>
      </c>
      <c r="AQ301" s="706"/>
      <c r="AR301" s="704"/>
      <c r="AS301" s="704"/>
      <c r="AT301" s="704"/>
      <c r="AU301" s="704"/>
      <c r="AV301" s="704"/>
      <c r="AW301" s="704"/>
      <c r="AX301" s="704"/>
      <c r="AY301" s="704"/>
      <c r="AZ301" s="704"/>
      <c r="BA301" s="704"/>
      <c r="BB301" s="704"/>
      <c r="BC301" s="704"/>
      <c r="BD301" s="704"/>
      <c r="BE301" s="704"/>
      <c r="BF301" s="704"/>
      <c r="BG301" s="704"/>
      <c r="BH301" s="704"/>
      <c r="BI301" s="704"/>
      <c r="BJ301" s="704"/>
      <c r="BK301" s="704"/>
      <c r="BL301" s="704"/>
      <c r="BM301" s="704"/>
      <c r="BN301" s="704"/>
      <c r="BO301" s="704"/>
      <c r="BP301" s="704"/>
      <c r="BQ301" s="704"/>
      <c r="BR301" s="704"/>
      <c r="BS301" s="704"/>
      <c r="BT301" s="704"/>
      <c r="BU301" s="704"/>
      <c r="BV301" s="704"/>
      <c r="BW301" s="704"/>
      <c r="BX301" s="704"/>
      <c r="BY301" s="704"/>
      <c r="BZ301" s="704"/>
      <c r="CA301" s="704"/>
      <c r="CB301" s="704"/>
      <c r="CC301" s="704"/>
      <c r="CD301" s="704"/>
      <c r="CE301" s="704"/>
      <c r="CF301" s="704"/>
      <c r="CG301" s="704"/>
      <c r="CH301" s="704"/>
      <c r="CI301" s="704"/>
      <c r="CJ301" s="704"/>
      <c r="CK301" s="704"/>
      <c r="CL301" s="704"/>
      <c r="CM301" s="704"/>
      <c r="CN301" s="704"/>
      <c r="CO301" s="704"/>
      <c r="CP301" s="704"/>
      <c r="CQ301" s="704"/>
      <c r="CR301" s="704"/>
      <c r="CS301" s="704"/>
      <c r="CT301" s="704"/>
      <c r="CU301" s="704"/>
      <c r="CV301" s="704"/>
      <c r="CW301" s="704"/>
      <c r="CX301" s="704"/>
      <c r="CY301" s="704"/>
      <c r="CZ301" s="704"/>
      <c r="DA301" s="704"/>
      <c r="DB301" s="704"/>
      <c r="DC301" s="704"/>
      <c r="DD301" s="704"/>
      <c r="DE301" s="704"/>
      <c r="DF301" s="704"/>
      <c r="DG301" s="704"/>
      <c r="DH301" s="704"/>
      <c r="DI301" s="704"/>
      <c r="DJ301" s="704"/>
      <c r="DK301" s="704"/>
      <c r="DL301" s="704"/>
      <c r="DM301" s="704"/>
      <c r="DN301" s="704"/>
      <c r="DO301" s="704"/>
      <c r="DP301" s="704"/>
      <c r="DQ301" s="704"/>
      <c r="DR301" s="704"/>
      <c r="DS301" s="704"/>
      <c r="DT301" s="704"/>
      <c r="DU301" s="704"/>
      <c r="DV301" s="704"/>
      <c r="DW301" s="704"/>
      <c r="DX301" s="704"/>
      <c r="DY301" s="704"/>
      <c r="DZ301" s="704"/>
      <c r="EA301" s="704"/>
      <c r="EB301" s="704"/>
      <c r="EC301" s="704"/>
      <c r="ED301" s="704"/>
      <c r="EE301" s="704"/>
      <c r="EF301" s="704"/>
      <c r="EG301" s="704"/>
      <c r="EH301" s="704"/>
      <c r="EI301" s="704"/>
      <c r="EJ301" s="704"/>
      <c r="EK301" s="704"/>
      <c r="EL301" s="704"/>
      <c r="EM301" s="704"/>
      <c r="EN301" s="704"/>
      <c r="EO301" s="704"/>
      <c r="EP301" s="704"/>
      <c r="EQ301" s="704"/>
      <c r="ER301" s="704"/>
      <c r="ES301" s="704"/>
      <c r="ET301" s="704"/>
      <c r="EU301" s="704"/>
      <c r="EV301" s="704"/>
      <c r="EW301" s="704"/>
      <c r="EX301" s="704"/>
      <c r="EY301" s="704"/>
      <c r="EZ301" s="704"/>
      <c r="FA301" s="704"/>
      <c r="FB301" s="704"/>
      <c r="FC301" s="704"/>
      <c r="FD301" s="704"/>
      <c r="FE301" s="704"/>
      <c r="FF301" s="704"/>
      <c r="FG301" s="704"/>
      <c r="FH301" s="706"/>
      <c r="FI301" s="706"/>
      <c r="FJ301" s="706"/>
      <c r="FK301" s="706"/>
      <c r="FL301" s="706"/>
      <c r="FM301" s="706"/>
      <c r="FN301" s="706"/>
      <c r="FO301" s="706"/>
      <c r="FP301" s="706"/>
      <c r="FQ301" s="706"/>
      <c r="FR301" s="706"/>
      <c r="FS301" s="706"/>
      <c r="FT301" s="706"/>
      <c r="FU301" s="706"/>
      <c r="FV301" s="706"/>
      <c r="FW301" s="706"/>
      <c r="FX301" s="706"/>
      <c r="FY301" s="706"/>
      <c r="FZ301" s="706"/>
      <c r="GA301" s="706"/>
      <c r="GB301" s="706"/>
      <c r="GC301" s="706"/>
      <c r="GD301" s="706"/>
      <c r="GE301" s="706"/>
      <c r="GF301" s="706"/>
      <c r="GG301" s="706"/>
      <c r="GH301" s="706"/>
      <c r="GI301" s="706"/>
      <c r="GJ301" s="706"/>
      <c r="GK301" s="706"/>
      <c r="GL301" s="706"/>
      <c r="GM301" s="706"/>
      <c r="GN301" s="704"/>
      <c r="GO301" s="706"/>
      <c r="GP301" s="746"/>
      <c r="GQ301" s="704"/>
      <c r="GR301" s="704"/>
      <c r="GS301" s="704"/>
      <c r="GT301" s="704"/>
      <c r="GU301" s="704"/>
      <c r="GV301" s="704"/>
      <c r="GW301" s="704"/>
      <c r="GX301" s="704"/>
      <c r="GY301" s="704"/>
      <c r="GZ301" s="704"/>
      <c r="HA301" s="704"/>
      <c r="HB301" s="704"/>
      <c r="HC301" s="704"/>
      <c r="HD301" s="704"/>
      <c r="HE301" s="704"/>
      <c r="HF301" s="704"/>
      <c r="HG301" s="704"/>
      <c r="HH301" s="704"/>
      <c r="HI301" s="704"/>
      <c r="HJ301" s="704"/>
      <c r="HK301" s="704"/>
      <c r="HL301" s="704"/>
      <c r="HM301" s="704"/>
      <c r="HN301" s="704"/>
      <c r="HO301" s="704"/>
      <c r="HP301" s="704"/>
      <c r="HQ301" s="704"/>
      <c r="HR301" s="706"/>
      <c r="HS301" s="706"/>
      <c r="HT301" s="706"/>
      <c r="HU301" s="706"/>
      <c r="HV301" s="706"/>
      <c r="HW301" s="706"/>
      <c r="HX301" s="706"/>
      <c r="HY301" s="706"/>
      <c r="HZ301" s="706"/>
      <c r="IA301" s="706"/>
      <c r="IB301" s="706"/>
      <c r="IC301" s="706"/>
      <c r="ID301" s="706"/>
      <c r="IE301" s="706"/>
      <c r="IF301" s="706"/>
      <c r="IG301" s="706"/>
      <c r="IH301" s="706"/>
      <c r="II301" s="706"/>
      <c r="IJ301" s="706"/>
      <c r="IK301" s="706"/>
      <c r="IL301" s="706"/>
      <c r="IM301" s="706"/>
      <c r="IN301" s="706"/>
      <c r="IO301" s="706"/>
      <c r="IP301" s="706"/>
      <c r="IQ301" s="706"/>
      <c r="IR301" s="706"/>
      <c r="IS301" s="706"/>
      <c r="IT301" s="706"/>
      <c r="IU301" s="706"/>
      <c r="IV301" s="704"/>
      <c r="IW301" s="704"/>
      <c r="IX301" s="704"/>
      <c r="IY301" s="704"/>
      <c r="IZ301" s="704"/>
      <c r="JI301" s="879"/>
    </row>
    <row r="302" spans="1:274" s="706" customFormat="1" ht="23.1" customHeight="1" x14ac:dyDescent="0.25">
      <c r="A302" s="691">
        <v>234</v>
      </c>
      <c r="B302" s="693" t="s">
        <v>1308</v>
      </c>
      <c r="C302" s="696">
        <v>219</v>
      </c>
      <c r="D302" s="697">
        <v>632</v>
      </c>
      <c r="E302" s="707">
        <v>40</v>
      </c>
      <c r="F302" s="699" t="s">
        <v>1121</v>
      </c>
      <c r="G302" s="699" t="s">
        <v>1537</v>
      </c>
      <c r="H302" s="767" t="s">
        <v>1127</v>
      </c>
      <c r="I302" s="752" t="s">
        <v>1113</v>
      </c>
      <c r="J302" s="753" t="s">
        <v>1309</v>
      </c>
      <c r="K302" s="753" t="s">
        <v>1151</v>
      </c>
      <c r="L302" s="753" t="s">
        <v>1116</v>
      </c>
      <c r="M302" s="753" t="s">
        <v>1310</v>
      </c>
      <c r="N302" s="753" t="s">
        <v>1311</v>
      </c>
      <c r="O302" s="753" t="s">
        <v>1128</v>
      </c>
      <c r="P302" s="753" t="s">
        <v>1134</v>
      </c>
      <c r="Q302" s="753" t="s">
        <v>1120</v>
      </c>
      <c r="R302" s="753" t="s">
        <v>1120</v>
      </c>
      <c r="S302" s="755">
        <v>5</v>
      </c>
      <c r="T302" s="916">
        <v>5.0999999999999996</v>
      </c>
      <c r="U302" s="757">
        <v>41091</v>
      </c>
      <c r="V302" s="758">
        <v>41426</v>
      </c>
      <c r="W302" s="701">
        <v>25</v>
      </c>
      <c r="X302" s="875"/>
      <c r="Y302" s="876">
        <v>673700</v>
      </c>
      <c r="Z302" s="875">
        <f t="shared" si="15"/>
        <v>673700</v>
      </c>
      <c r="AA302" s="691"/>
      <c r="AB302" s="691">
        <v>50000</v>
      </c>
      <c r="AC302" s="691">
        <v>50000</v>
      </c>
      <c r="AD302" s="691">
        <v>50000</v>
      </c>
      <c r="AE302" s="691">
        <v>50000</v>
      </c>
      <c r="AF302" s="691">
        <v>50000</v>
      </c>
      <c r="AG302" s="691">
        <v>50000</v>
      </c>
      <c r="AH302" s="691">
        <v>50000</v>
      </c>
      <c r="AI302" s="691">
        <v>50000</v>
      </c>
      <c r="AJ302" s="691">
        <v>73700</v>
      </c>
      <c r="AK302" s="691">
        <v>50000</v>
      </c>
      <c r="AL302" s="691">
        <v>150000</v>
      </c>
      <c r="AM302" s="868">
        <f t="shared" si="16"/>
        <v>673700</v>
      </c>
      <c r="AN302" s="868">
        <f t="shared" si="17"/>
        <v>0</v>
      </c>
      <c r="AO302" s="691"/>
      <c r="AP302" s="868"/>
      <c r="AR302" s="704"/>
      <c r="AS302" s="704"/>
      <c r="AT302" s="704"/>
      <c r="AU302" s="704"/>
      <c r="AV302" s="704"/>
      <c r="AW302" s="704"/>
      <c r="AX302" s="704"/>
      <c r="AY302" s="704"/>
      <c r="AZ302" s="704"/>
      <c r="BA302" s="704"/>
      <c r="BB302" s="704"/>
      <c r="BC302" s="704"/>
      <c r="BD302" s="704"/>
      <c r="BE302" s="704"/>
      <c r="BF302" s="704"/>
      <c r="BG302" s="704"/>
      <c r="BH302" s="704"/>
      <c r="BI302" s="704"/>
      <c r="BJ302" s="704"/>
      <c r="BK302" s="704"/>
      <c r="BL302" s="704"/>
      <c r="BM302" s="704"/>
      <c r="BN302" s="704"/>
      <c r="BO302" s="704"/>
      <c r="BP302" s="704"/>
      <c r="BQ302" s="704"/>
      <c r="BR302" s="704"/>
      <c r="BS302" s="704"/>
      <c r="BT302" s="704"/>
      <c r="BU302" s="704"/>
      <c r="BV302" s="704"/>
      <c r="BW302" s="704"/>
      <c r="BX302" s="704"/>
      <c r="BY302" s="704"/>
      <c r="BZ302" s="704"/>
      <c r="CA302" s="704"/>
      <c r="CB302" s="704"/>
      <c r="CC302" s="704"/>
      <c r="CD302" s="704"/>
      <c r="CE302" s="704"/>
      <c r="CF302" s="704"/>
      <c r="CG302" s="704"/>
      <c r="CH302" s="704"/>
      <c r="CI302" s="704"/>
      <c r="CJ302" s="704"/>
      <c r="CK302" s="704"/>
      <c r="CL302" s="704"/>
      <c r="CM302" s="704"/>
      <c r="CN302" s="704"/>
      <c r="CO302" s="704"/>
      <c r="CP302" s="704"/>
      <c r="CQ302" s="704"/>
      <c r="CR302" s="704"/>
      <c r="CS302" s="704"/>
      <c r="CT302" s="704"/>
      <c r="CU302" s="704"/>
      <c r="CV302" s="704"/>
      <c r="CW302" s="704"/>
      <c r="CX302" s="704"/>
      <c r="CY302" s="704"/>
      <c r="CZ302" s="704"/>
      <c r="DA302" s="704"/>
      <c r="DB302" s="704"/>
      <c r="DC302" s="704"/>
      <c r="DD302" s="704"/>
      <c r="DE302" s="704"/>
      <c r="DF302" s="704"/>
      <c r="DG302" s="704"/>
      <c r="DH302" s="704"/>
      <c r="DI302" s="704"/>
      <c r="DJ302" s="704"/>
      <c r="DK302" s="704"/>
      <c r="DL302" s="704"/>
      <c r="DM302" s="704"/>
      <c r="DN302" s="704"/>
      <c r="DO302" s="704"/>
      <c r="DP302" s="704"/>
      <c r="DQ302" s="704"/>
      <c r="DR302" s="704"/>
      <c r="DS302" s="704"/>
      <c r="DT302" s="704"/>
      <c r="DU302" s="704"/>
      <c r="DV302" s="704"/>
      <c r="DW302" s="704"/>
      <c r="DX302" s="704"/>
      <c r="DY302" s="704"/>
      <c r="DZ302" s="704"/>
      <c r="EA302" s="704"/>
      <c r="EB302" s="704"/>
      <c r="EC302" s="704"/>
      <c r="ED302" s="704"/>
      <c r="EE302" s="704"/>
      <c r="EF302" s="704"/>
      <c r="EG302" s="704"/>
      <c r="EH302" s="704"/>
      <c r="EI302" s="704"/>
      <c r="EJ302" s="704"/>
      <c r="EK302" s="704"/>
      <c r="EL302" s="704"/>
      <c r="EM302" s="704"/>
      <c r="EN302" s="704"/>
      <c r="EO302" s="704"/>
      <c r="EP302" s="704"/>
      <c r="EQ302" s="704"/>
      <c r="ER302" s="704"/>
      <c r="ES302" s="704"/>
      <c r="ET302" s="704"/>
      <c r="EU302" s="704"/>
      <c r="EV302" s="704"/>
      <c r="EW302" s="704"/>
      <c r="EX302" s="704"/>
      <c r="EY302" s="704"/>
      <c r="EZ302" s="704"/>
      <c r="FA302" s="704"/>
      <c r="FB302" s="704"/>
      <c r="FC302" s="704"/>
      <c r="FD302" s="704"/>
      <c r="FE302" s="704"/>
      <c r="FF302" s="704"/>
      <c r="FG302" s="704"/>
      <c r="FH302" s="704"/>
      <c r="FK302" s="704"/>
      <c r="FL302" s="704"/>
      <c r="FM302" s="704"/>
      <c r="FN302" s="704"/>
      <c r="FO302" s="704"/>
      <c r="FP302" s="704"/>
      <c r="FQ302" s="704"/>
      <c r="FR302" s="704"/>
      <c r="FS302" s="704"/>
      <c r="FT302" s="704"/>
      <c r="FU302" s="704"/>
      <c r="FV302" s="704"/>
      <c r="FW302" s="704"/>
      <c r="FX302" s="704"/>
      <c r="FY302" s="704"/>
      <c r="FZ302" s="704"/>
      <c r="GA302" s="704"/>
      <c r="GB302" s="704"/>
      <c r="GC302" s="704"/>
      <c r="GD302" s="704"/>
      <c r="GE302" s="704"/>
      <c r="GF302" s="704"/>
      <c r="GG302" s="704"/>
      <c r="GH302" s="704"/>
      <c r="GI302" s="704"/>
      <c r="GJ302" s="704"/>
      <c r="GK302" s="704"/>
      <c r="GL302" s="704"/>
      <c r="GM302" s="704"/>
      <c r="GO302" s="704"/>
      <c r="HO302" s="878"/>
      <c r="HP302" s="878"/>
      <c r="HQ302" s="878"/>
      <c r="HR302" s="878"/>
      <c r="HS302" s="878"/>
      <c r="HT302" s="878"/>
      <c r="HU302" s="878"/>
      <c r="HV302" s="878"/>
      <c r="HW302" s="878"/>
      <c r="HX302" s="878"/>
      <c r="HY302" s="878"/>
      <c r="HZ302" s="878"/>
      <c r="IA302" s="878"/>
      <c r="IB302" s="878"/>
      <c r="IC302" s="878"/>
      <c r="ID302" s="878"/>
      <c r="IE302" s="878"/>
      <c r="IF302" s="878"/>
      <c r="IG302" s="878"/>
      <c r="IH302" s="878"/>
      <c r="II302" s="878"/>
      <c r="IJ302" s="878"/>
      <c r="IK302" s="878"/>
      <c r="IL302" s="878"/>
      <c r="IM302" s="878"/>
      <c r="IN302" s="878"/>
      <c r="IO302" s="878"/>
      <c r="IP302" s="878"/>
      <c r="IQ302" s="878"/>
      <c r="IR302" s="878"/>
      <c r="IS302" s="878"/>
      <c r="IT302" s="878"/>
      <c r="IU302" s="878"/>
      <c r="IV302" s="878"/>
      <c r="IW302" s="878"/>
      <c r="IX302" s="704"/>
      <c r="IY302" s="704"/>
      <c r="IZ302" s="704"/>
      <c r="JA302" s="878"/>
      <c r="JB302" s="878"/>
      <c r="JC302" s="878"/>
      <c r="JD302" s="878"/>
      <c r="JE302" s="878"/>
      <c r="JF302" s="878"/>
      <c r="JG302" s="878"/>
      <c r="JH302" s="878"/>
      <c r="JI302" s="878"/>
      <c r="JJ302" s="878"/>
      <c r="JK302" s="878"/>
      <c r="JL302" s="878"/>
      <c r="JM302" s="878"/>
      <c r="JN302" s="878"/>
    </row>
    <row r="303" spans="1:274" s="878" customFormat="1" ht="23.1" customHeight="1" x14ac:dyDescent="0.25">
      <c r="A303" s="691">
        <v>235</v>
      </c>
      <c r="B303" s="693" t="s">
        <v>1308</v>
      </c>
      <c r="C303" s="696">
        <v>219</v>
      </c>
      <c r="D303" s="697">
        <v>632</v>
      </c>
      <c r="E303" s="707">
        <v>46</v>
      </c>
      <c r="F303" s="699" t="s">
        <v>1121</v>
      </c>
      <c r="G303" s="699" t="s">
        <v>1538</v>
      </c>
      <c r="H303" s="767" t="s">
        <v>1127</v>
      </c>
      <c r="I303" s="752" t="s">
        <v>1113</v>
      </c>
      <c r="J303" s="761" t="s">
        <v>1309</v>
      </c>
      <c r="K303" s="753" t="s">
        <v>1115</v>
      </c>
      <c r="L303" s="753" t="s">
        <v>1116</v>
      </c>
      <c r="M303" s="753" t="s">
        <v>1310</v>
      </c>
      <c r="N303" s="753" t="s">
        <v>1539</v>
      </c>
      <c r="O303" s="753" t="s">
        <v>1539</v>
      </c>
      <c r="P303" s="753" t="s">
        <v>1129</v>
      </c>
      <c r="Q303" s="753" t="s">
        <v>1120</v>
      </c>
      <c r="R303" s="753" t="s">
        <v>1120</v>
      </c>
      <c r="S303" s="755">
        <v>5</v>
      </c>
      <c r="T303" s="763">
        <v>5.0999999999999996</v>
      </c>
      <c r="U303" s="757">
        <v>41334</v>
      </c>
      <c r="V303" s="771">
        <v>41426</v>
      </c>
      <c r="W303" s="874">
        <v>5</v>
      </c>
      <c r="X303" s="875"/>
      <c r="Y303" s="876">
        <v>10000</v>
      </c>
      <c r="Z303" s="875">
        <f t="shared" si="15"/>
        <v>10000</v>
      </c>
      <c r="AA303" s="691"/>
      <c r="AB303" s="691"/>
      <c r="AC303" s="691">
        <v>10000</v>
      </c>
      <c r="AD303" s="691"/>
      <c r="AE303" s="691"/>
      <c r="AF303" s="691"/>
      <c r="AG303" s="691"/>
      <c r="AH303" s="691"/>
      <c r="AI303" s="691"/>
      <c r="AJ303" s="691"/>
      <c r="AK303" s="691"/>
      <c r="AL303" s="691"/>
      <c r="AM303" s="868">
        <f t="shared" si="16"/>
        <v>10000</v>
      </c>
      <c r="AN303" s="868">
        <f t="shared" si="17"/>
        <v>0</v>
      </c>
      <c r="AO303" s="691"/>
      <c r="AP303" s="868"/>
      <c r="AQ303" s="706"/>
      <c r="AR303" s="704"/>
      <c r="AS303" s="704"/>
      <c r="AT303" s="704"/>
      <c r="AU303" s="704"/>
      <c r="AV303" s="704"/>
      <c r="AW303" s="704"/>
      <c r="AX303" s="704"/>
      <c r="AY303" s="704"/>
      <c r="AZ303" s="704"/>
      <c r="BA303" s="704"/>
      <c r="BB303" s="704"/>
      <c r="BC303" s="704"/>
      <c r="BD303" s="704"/>
      <c r="BE303" s="704"/>
      <c r="BF303" s="704"/>
      <c r="BG303" s="704"/>
      <c r="BH303" s="704"/>
      <c r="BI303" s="704"/>
      <c r="BJ303" s="704"/>
      <c r="BK303" s="704"/>
      <c r="BL303" s="704"/>
      <c r="BM303" s="704"/>
      <c r="BN303" s="704"/>
      <c r="BO303" s="704"/>
      <c r="BP303" s="704"/>
      <c r="BQ303" s="704"/>
      <c r="BR303" s="704"/>
      <c r="BS303" s="704"/>
      <c r="BT303" s="704"/>
      <c r="BU303" s="704"/>
      <c r="BV303" s="704"/>
      <c r="BW303" s="704"/>
      <c r="BX303" s="704"/>
      <c r="BY303" s="704"/>
      <c r="BZ303" s="704"/>
      <c r="CA303" s="704"/>
      <c r="CB303" s="704"/>
      <c r="CC303" s="704"/>
      <c r="CD303" s="704"/>
      <c r="CE303" s="704"/>
      <c r="CF303" s="704"/>
      <c r="CG303" s="704"/>
      <c r="CH303" s="704"/>
      <c r="CI303" s="704"/>
      <c r="CJ303" s="704"/>
      <c r="CK303" s="704"/>
      <c r="CL303" s="704"/>
      <c r="CM303" s="704"/>
      <c r="CN303" s="704"/>
      <c r="CO303" s="704"/>
      <c r="CP303" s="704"/>
      <c r="CQ303" s="704"/>
      <c r="CR303" s="704"/>
      <c r="CS303" s="704"/>
      <c r="CT303" s="704"/>
      <c r="CU303" s="704"/>
      <c r="CV303" s="704"/>
      <c r="CW303" s="704"/>
      <c r="CX303" s="704"/>
      <c r="CY303" s="704"/>
      <c r="CZ303" s="704"/>
      <c r="DA303" s="704"/>
      <c r="DB303" s="704"/>
      <c r="DC303" s="704"/>
      <c r="DD303" s="704"/>
      <c r="DE303" s="704"/>
      <c r="DF303" s="704"/>
      <c r="DG303" s="704"/>
      <c r="DH303" s="704"/>
      <c r="DI303" s="704"/>
      <c r="DJ303" s="704"/>
      <c r="DK303" s="704"/>
      <c r="DL303" s="704"/>
      <c r="DM303" s="704"/>
      <c r="DN303" s="704"/>
      <c r="DO303" s="704"/>
      <c r="DP303" s="704"/>
      <c r="DQ303" s="704"/>
      <c r="DR303" s="704"/>
      <c r="DS303" s="704"/>
      <c r="DT303" s="704"/>
      <c r="DU303" s="704"/>
      <c r="DV303" s="704"/>
      <c r="DW303" s="704"/>
      <c r="DX303" s="704"/>
      <c r="DY303" s="704"/>
      <c r="DZ303" s="704"/>
      <c r="EA303" s="704"/>
      <c r="EB303" s="704"/>
      <c r="EC303" s="704"/>
      <c r="ED303" s="704"/>
      <c r="EE303" s="704"/>
      <c r="EF303" s="704"/>
      <c r="EG303" s="704"/>
      <c r="EH303" s="704"/>
      <c r="EI303" s="704"/>
      <c r="EJ303" s="704"/>
      <c r="EK303" s="704"/>
      <c r="EL303" s="704"/>
      <c r="EM303" s="704"/>
      <c r="EN303" s="704"/>
      <c r="EO303" s="704"/>
      <c r="EP303" s="704"/>
      <c r="EQ303" s="704"/>
      <c r="ER303" s="704"/>
      <c r="ES303" s="704"/>
      <c r="ET303" s="704"/>
      <c r="EU303" s="704"/>
      <c r="EV303" s="706"/>
      <c r="EW303" s="706"/>
      <c r="EX303" s="706"/>
      <c r="EY303" s="706"/>
      <c r="EZ303" s="706"/>
      <c r="FA303" s="706"/>
      <c r="FB303" s="706"/>
      <c r="FC303" s="706"/>
      <c r="FD303" s="706"/>
      <c r="FE303" s="706"/>
      <c r="FF303" s="706"/>
      <c r="FG303" s="706"/>
      <c r="FH303" s="706"/>
      <c r="FI303" s="706"/>
      <c r="FJ303" s="706"/>
      <c r="FK303" s="704"/>
      <c r="FL303" s="704"/>
      <c r="FM303" s="704"/>
      <c r="FN303" s="704"/>
      <c r="FO303" s="704"/>
      <c r="FP303" s="704"/>
      <c r="FQ303" s="704"/>
      <c r="FR303" s="704"/>
      <c r="FS303" s="704"/>
      <c r="FT303" s="704"/>
      <c r="FU303" s="704"/>
      <c r="FV303" s="704"/>
      <c r="FW303" s="704"/>
      <c r="FX303" s="704"/>
      <c r="FY303" s="704"/>
      <c r="FZ303" s="704"/>
      <c r="GA303" s="704"/>
      <c r="GB303" s="704"/>
      <c r="GC303" s="704"/>
      <c r="GD303" s="704"/>
      <c r="GE303" s="704"/>
      <c r="GF303" s="704"/>
      <c r="GG303" s="704"/>
      <c r="GH303" s="704"/>
      <c r="GI303" s="704"/>
      <c r="GJ303" s="704"/>
      <c r="GK303" s="704"/>
      <c r="GL303" s="704"/>
      <c r="GM303" s="704"/>
      <c r="GN303" s="706"/>
      <c r="GO303" s="704"/>
      <c r="IX303" s="704"/>
      <c r="IY303" s="704"/>
      <c r="IZ303" s="704"/>
      <c r="JA303" s="706"/>
      <c r="JB303" s="706"/>
      <c r="JC303" s="706"/>
      <c r="JD303" s="706"/>
      <c r="JE303" s="706"/>
      <c r="JF303" s="706"/>
      <c r="JG303" s="706"/>
      <c r="JH303" s="706"/>
    </row>
    <row r="304" spans="1:274" s="878" customFormat="1" ht="23.1" customHeight="1" x14ac:dyDescent="0.25">
      <c r="A304" s="691">
        <v>236</v>
      </c>
      <c r="B304" s="693" t="s">
        <v>1154</v>
      </c>
      <c r="C304" s="696">
        <v>219</v>
      </c>
      <c r="D304" s="697">
        <v>632</v>
      </c>
      <c r="E304" s="707">
        <v>47</v>
      </c>
      <c r="F304" s="699" t="s">
        <v>1121</v>
      </c>
      <c r="G304" s="699" t="s">
        <v>1493</v>
      </c>
      <c r="H304" s="767" t="s">
        <v>1127</v>
      </c>
      <c r="I304" s="752" t="s">
        <v>1113</v>
      </c>
      <c r="J304" s="753" t="s">
        <v>1139</v>
      </c>
      <c r="K304" s="753" t="s">
        <v>1115</v>
      </c>
      <c r="L304" s="753" t="s">
        <v>1116</v>
      </c>
      <c r="M304" s="753" t="s">
        <v>1140</v>
      </c>
      <c r="N304" s="753" t="s">
        <v>1155</v>
      </c>
      <c r="O304" s="753" t="s">
        <v>1128</v>
      </c>
      <c r="P304" s="753" t="s">
        <v>1129</v>
      </c>
      <c r="Q304" s="753" t="s">
        <v>1120</v>
      </c>
      <c r="R304" s="753" t="s">
        <v>1120</v>
      </c>
      <c r="S304" s="755">
        <v>2</v>
      </c>
      <c r="T304" s="916">
        <v>2.12</v>
      </c>
      <c r="U304" s="757">
        <v>41334</v>
      </c>
      <c r="V304" s="771">
        <v>41426</v>
      </c>
      <c r="W304" s="701">
        <v>25</v>
      </c>
      <c r="X304" s="875"/>
      <c r="Y304" s="876">
        <v>80000</v>
      </c>
      <c r="Z304" s="875">
        <f t="shared" si="15"/>
        <v>80000</v>
      </c>
      <c r="AA304" s="691"/>
      <c r="AB304" s="691"/>
      <c r="AC304" s="691">
        <v>40000</v>
      </c>
      <c r="AD304" s="691">
        <v>40000</v>
      </c>
      <c r="AE304" s="691"/>
      <c r="AF304" s="691"/>
      <c r="AG304" s="691"/>
      <c r="AH304" s="691"/>
      <c r="AI304" s="691"/>
      <c r="AJ304" s="691"/>
      <c r="AK304" s="691"/>
      <c r="AL304" s="691"/>
      <c r="AM304" s="868">
        <f t="shared" si="16"/>
        <v>80000</v>
      </c>
      <c r="AN304" s="868">
        <f t="shared" si="17"/>
        <v>0</v>
      </c>
      <c r="AO304" s="691"/>
      <c r="AP304" s="868"/>
      <c r="AQ304" s="706"/>
      <c r="AR304" s="704"/>
      <c r="AS304" s="704"/>
      <c r="AT304" s="704"/>
      <c r="AU304" s="704"/>
      <c r="AV304" s="704"/>
      <c r="AW304" s="704"/>
      <c r="AX304" s="704"/>
      <c r="AY304" s="704"/>
      <c r="AZ304" s="704"/>
      <c r="BA304" s="704"/>
      <c r="BB304" s="704"/>
      <c r="BC304" s="704"/>
      <c r="BD304" s="704"/>
      <c r="BE304" s="704"/>
      <c r="BF304" s="704"/>
      <c r="BG304" s="704"/>
      <c r="BH304" s="704"/>
      <c r="BI304" s="704"/>
      <c r="BJ304" s="704"/>
      <c r="BK304" s="704"/>
      <c r="BL304" s="704"/>
      <c r="BM304" s="704"/>
      <c r="BN304" s="704"/>
      <c r="BO304" s="704"/>
      <c r="BP304" s="704"/>
      <c r="BQ304" s="704"/>
      <c r="BR304" s="704"/>
      <c r="BS304" s="704"/>
      <c r="BT304" s="704"/>
      <c r="BU304" s="704"/>
      <c r="BV304" s="704"/>
      <c r="BW304" s="704"/>
      <c r="BX304" s="704"/>
      <c r="BY304" s="704"/>
      <c r="BZ304" s="704"/>
      <c r="CA304" s="704"/>
      <c r="CB304" s="704"/>
      <c r="CC304" s="704"/>
      <c r="CD304" s="704"/>
      <c r="CE304" s="704"/>
      <c r="CF304" s="704"/>
      <c r="CG304" s="704"/>
      <c r="CH304" s="704"/>
      <c r="CI304" s="704"/>
      <c r="CJ304" s="704"/>
      <c r="CK304" s="704"/>
      <c r="CL304" s="704"/>
      <c r="CM304" s="704"/>
      <c r="CN304" s="704"/>
      <c r="CO304" s="704"/>
      <c r="CP304" s="704"/>
      <c r="CQ304" s="704"/>
      <c r="CR304" s="704"/>
      <c r="CS304" s="704"/>
      <c r="CT304" s="704"/>
      <c r="CU304" s="704"/>
      <c r="CV304" s="704"/>
      <c r="CW304" s="704"/>
      <c r="CX304" s="704"/>
      <c r="CY304" s="704"/>
      <c r="CZ304" s="704"/>
      <c r="DA304" s="704"/>
      <c r="DB304" s="704"/>
      <c r="DC304" s="704"/>
      <c r="DD304" s="704"/>
      <c r="DE304" s="704"/>
      <c r="DF304" s="704"/>
      <c r="DG304" s="704"/>
      <c r="DH304" s="704"/>
      <c r="DI304" s="704"/>
      <c r="DJ304" s="704"/>
      <c r="DK304" s="704"/>
      <c r="DL304" s="704"/>
      <c r="DM304" s="704"/>
      <c r="DN304" s="704"/>
      <c r="DO304" s="704"/>
      <c r="DP304" s="704"/>
      <c r="DQ304" s="704"/>
      <c r="DR304" s="704"/>
      <c r="DS304" s="704"/>
      <c r="DT304" s="704"/>
      <c r="DU304" s="704"/>
      <c r="DV304" s="704"/>
      <c r="DW304" s="704"/>
      <c r="DX304" s="704"/>
      <c r="DY304" s="704"/>
      <c r="DZ304" s="704"/>
      <c r="EA304" s="704"/>
      <c r="EB304" s="704"/>
      <c r="EC304" s="704"/>
      <c r="ED304" s="704"/>
      <c r="EE304" s="704"/>
      <c r="EF304" s="704"/>
      <c r="EG304" s="704"/>
      <c r="EH304" s="704"/>
      <c r="EI304" s="704"/>
      <c r="EJ304" s="704"/>
      <c r="EK304" s="704"/>
      <c r="EL304" s="704"/>
      <c r="EM304" s="704"/>
      <c r="EN304" s="704"/>
      <c r="EO304" s="704"/>
      <c r="EP304" s="704"/>
      <c r="EQ304" s="704"/>
      <c r="ER304" s="704"/>
      <c r="ES304" s="704"/>
      <c r="ET304" s="704"/>
      <c r="EU304" s="704"/>
      <c r="EV304" s="704"/>
      <c r="EW304" s="704"/>
      <c r="EX304" s="704"/>
      <c r="EY304" s="704"/>
      <c r="EZ304" s="704"/>
      <c r="FA304" s="704"/>
      <c r="FB304" s="704"/>
      <c r="FC304" s="704"/>
      <c r="FD304" s="704"/>
      <c r="FE304" s="704"/>
      <c r="FF304" s="704"/>
      <c r="FG304" s="704"/>
      <c r="FH304" s="706"/>
      <c r="FI304" s="704"/>
      <c r="FJ304" s="704"/>
      <c r="FK304" s="706"/>
      <c r="FL304" s="706"/>
      <c r="FM304" s="704"/>
      <c r="FN304" s="704"/>
      <c r="FO304" s="704"/>
      <c r="FP304" s="704"/>
      <c r="FQ304" s="704"/>
      <c r="FR304" s="704"/>
      <c r="FS304" s="704"/>
      <c r="FT304" s="704"/>
      <c r="FU304" s="704"/>
      <c r="FV304" s="704"/>
      <c r="FW304" s="704"/>
      <c r="FX304" s="704"/>
      <c r="FY304" s="704"/>
      <c r="FZ304" s="704"/>
      <c r="GA304" s="704"/>
      <c r="GB304" s="704"/>
      <c r="GC304" s="704"/>
      <c r="GD304" s="704"/>
      <c r="GE304" s="704"/>
      <c r="GF304" s="704"/>
      <c r="GG304" s="704"/>
      <c r="GH304" s="704"/>
      <c r="GI304" s="704"/>
      <c r="GJ304" s="704"/>
      <c r="GK304" s="704"/>
      <c r="GL304" s="704"/>
      <c r="GM304" s="704"/>
      <c r="GN304" s="704"/>
      <c r="GO304" s="706"/>
      <c r="HO304" s="706"/>
      <c r="HP304" s="706"/>
      <c r="HQ304" s="706"/>
      <c r="HR304" s="706"/>
      <c r="HS304" s="706"/>
      <c r="HT304" s="706"/>
      <c r="HU304" s="706"/>
      <c r="HV304" s="706"/>
      <c r="HW304" s="706"/>
      <c r="HX304" s="706"/>
      <c r="HY304" s="706"/>
      <c r="HZ304" s="706"/>
      <c r="IA304" s="706"/>
      <c r="IB304" s="706"/>
      <c r="IC304" s="706"/>
      <c r="ID304" s="706"/>
      <c r="IE304" s="706"/>
      <c r="IF304" s="706"/>
      <c r="IG304" s="706"/>
      <c r="IH304" s="706"/>
      <c r="II304" s="706"/>
      <c r="IJ304" s="706"/>
      <c r="IK304" s="706"/>
      <c r="IL304" s="706"/>
      <c r="IM304" s="706"/>
      <c r="IN304" s="706"/>
      <c r="IO304" s="706"/>
      <c r="IP304" s="706"/>
      <c r="IQ304" s="706"/>
      <c r="IR304" s="706"/>
      <c r="IS304" s="706"/>
      <c r="IT304" s="706"/>
      <c r="IU304" s="706"/>
      <c r="IV304" s="706"/>
      <c r="IW304" s="706"/>
      <c r="IX304" s="704"/>
      <c r="IY304" s="704"/>
      <c r="IZ304" s="704"/>
      <c r="JJ304" s="706"/>
      <c r="JK304" s="706"/>
      <c r="JL304" s="706"/>
      <c r="JM304" s="706"/>
      <c r="JN304" s="706"/>
    </row>
    <row r="305" spans="1:274" s="878" customFormat="1" ht="22.5" customHeight="1" x14ac:dyDescent="0.25">
      <c r="A305" s="691">
        <v>237</v>
      </c>
      <c r="B305" s="693" t="s">
        <v>1111</v>
      </c>
      <c r="C305" s="696">
        <v>219</v>
      </c>
      <c r="D305" s="697">
        <v>632</v>
      </c>
      <c r="E305" s="707">
        <v>48</v>
      </c>
      <c r="F305" s="699" t="s">
        <v>1121</v>
      </c>
      <c r="G305" s="699" t="s">
        <v>1451</v>
      </c>
      <c r="H305" s="767" t="s">
        <v>1127</v>
      </c>
      <c r="I305" s="752" t="s">
        <v>1113</v>
      </c>
      <c r="J305" s="753" t="s">
        <v>1114</v>
      </c>
      <c r="K305" s="753" t="s">
        <v>1115</v>
      </c>
      <c r="L305" s="753" t="s">
        <v>1124</v>
      </c>
      <c r="M305" s="753" t="s">
        <v>1117</v>
      </c>
      <c r="N305" s="753" t="s">
        <v>1118</v>
      </c>
      <c r="O305" s="753" t="s">
        <v>1128</v>
      </c>
      <c r="P305" s="912" t="s">
        <v>1129</v>
      </c>
      <c r="Q305" s="753" t="s">
        <v>1120</v>
      </c>
      <c r="R305" s="753" t="s">
        <v>1120</v>
      </c>
      <c r="S305" s="755">
        <v>4</v>
      </c>
      <c r="T305" s="763">
        <v>4.5</v>
      </c>
      <c r="U305" s="757">
        <v>41456</v>
      </c>
      <c r="V305" s="758">
        <v>41791</v>
      </c>
      <c r="W305" s="701">
        <v>5</v>
      </c>
      <c r="X305" s="875"/>
      <c r="Y305" s="876">
        <v>3900</v>
      </c>
      <c r="Z305" s="875">
        <f t="shared" si="15"/>
        <v>3900</v>
      </c>
      <c r="AA305" s="691"/>
      <c r="AB305" s="691"/>
      <c r="AC305" s="691"/>
      <c r="AD305" s="691">
        <v>3900</v>
      </c>
      <c r="AE305" s="691"/>
      <c r="AF305" s="691"/>
      <c r="AG305" s="691"/>
      <c r="AH305" s="691"/>
      <c r="AI305" s="691"/>
      <c r="AJ305" s="691"/>
      <c r="AK305" s="691"/>
      <c r="AL305" s="691"/>
      <c r="AM305" s="868">
        <f t="shared" si="16"/>
        <v>3900</v>
      </c>
      <c r="AN305" s="868">
        <f t="shared" si="17"/>
        <v>0</v>
      </c>
      <c r="AO305" s="691"/>
      <c r="AP305" s="868"/>
      <c r="AQ305" s="706"/>
      <c r="AR305" s="704"/>
      <c r="AS305" s="704"/>
      <c r="AT305" s="704"/>
      <c r="AU305" s="704"/>
      <c r="AV305" s="704"/>
      <c r="AW305" s="704"/>
      <c r="AX305" s="704"/>
      <c r="AY305" s="704"/>
      <c r="AZ305" s="704"/>
      <c r="BA305" s="704"/>
      <c r="BB305" s="704"/>
      <c r="BC305" s="704"/>
      <c r="BD305" s="704"/>
      <c r="BE305" s="704"/>
      <c r="BF305" s="704"/>
      <c r="BG305" s="704"/>
      <c r="BH305" s="704"/>
      <c r="BI305" s="704"/>
      <c r="BJ305" s="704"/>
      <c r="BK305" s="704"/>
      <c r="BL305" s="704"/>
      <c r="BM305" s="704"/>
      <c r="BN305" s="704"/>
      <c r="BO305" s="704"/>
      <c r="BP305" s="704"/>
      <c r="BQ305" s="704"/>
      <c r="BR305" s="704"/>
      <c r="BS305" s="704"/>
      <c r="BT305" s="704"/>
      <c r="BU305" s="704"/>
      <c r="BV305" s="704"/>
      <c r="BW305" s="704"/>
      <c r="BX305" s="704"/>
      <c r="BY305" s="704"/>
      <c r="BZ305" s="704"/>
      <c r="CA305" s="704"/>
      <c r="CB305" s="704"/>
      <c r="CC305" s="704"/>
      <c r="CD305" s="704"/>
      <c r="CE305" s="704"/>
      <c r="CF305" s="704"/>
      <c r="CG305" s="704"/>
      <c r="CH305" s="704"/>
      <c r="CI305" s="704"/>
      <c r="CJ305" s="704"/>
      <c r="CK305" s="704"/>
      <c r="CL305" s="704"/>
      <c r="CM305" s="704"/>
      <c r="CN305" s="704"/>
      <c r="CO305" s="704"/>
      <c r="CP305" s="704"/>
      <c r="CQ305" s="704"/>
      <c r="CR305" s="704"/>
      <c r="CS305" s="704"/>
      <c r="CT305" s="704"/>
      <c r="CU305" s="704"/>
      <c r="CV305" s="704"/>
      <c r="CW305" s="704"/>
      <c r="CX305" s="704"/>
      <c r="CY305" s="704"/>
      <c r="CZ305" s="704"/>
      <c r="DA305" s="704"/>
      <c r="DB305" s="704"/>
      <c r="DC305" s="704"/>
      <c r="DD305" s="704"/>
      <c r="DE305" s="704"/>
      <c r="DF305" s="704"/>
      <c r="DG305" s="704"/>
      <c r="DH305" s="704"/>
      <c r="DI305" s="704"/>
      <c r="DJ305" s="704"/>
      <c r="DK305" s="704"/>
      <c r="DL305" s="704"/>
      <c r="DM305" s="704"/>
      <c r="DN305" s="704"/>
      <c r="DO305" s="704"/>
      <c r="DP305" s="704"/>
      <c r="DQ305" s="704"/>
      <c r="DR305" s="704"/>
      <c r="DS305" s="704"/>
      <c r="DT305" s="704"/>
      <c r="DU305" s="704"/>
      <c r="DV305" s="704"/>
      <c r="DW305" s="704"/>
      <c r="DX305" s="704"/>
      <c r="DY305" s="704"/>
      <c r="DZ305" s="704"/>
      <c r="EA305" s="704"/>
      <c r="EB305" s="704"/>
      <c r="EC305" s="704"/>
      <c r="ED305" s="704"/>
      <c r="EE305" s="704"/>
      <c r="EF305" s="704"/>
      <c r="EG305" s="704"/>
      <c r="EH305" s="704"/>
      <c r="EI305" s="704"/>
      <c r="EJ305" s="704"/>
      <c r="EK305" s="704"/>
      <c r="EL305" s="704"/>
      <c r="EM305" s="704"/>
      <c r="EN305" s="704"/>
      <c r="EO305" s="704"/>
      <c r="EP305" s="704"/>
      <c r="EQ305" s="704"/>
      <c r="ER305" s="704"/>
      <c r="ES305" s="704"/>
      <c r="ET305" s="704"/>
      <c r="EU305" s="704"/>
      <c r="EV305" s="704"/>
      <c r="EW305" s="704"/>
      <c r="EX305" s="704"/>
      <c r="EY305" s="704"/>
      <c r="EZ305" s="704"/>
      <c r="FA305" s="704"/>
      <c r="FB305" s="704"/>
      <c r="FC305" s="704"/>
      <c r="FD305" s="704"/>
      <c r="FE305" s="704"/>
      <c r="FF305" s="704"/>
      <c r="FG305" s="704"/>
      <c r="FH305" s="706"/>
      <c r="FI305" s="704"/>
      <c r="FJ305" s="704"/>
      <c r="FK305" s="706"/>
      <c r="FL305" s="706"/>
      <c r="FM305" s="704"/>
      <c r="FN305" s="704"/>
      <c r="FO305" s="704"/>
      <c r="FP305" s="704"/>
      <c r="FQ305" s="704"/>
      <c r="FR305" s="704"/>
      <c r="FS305" s="704"/>
      <c r="FT305" s="704"/>
      <c r="FU305" s="704"/>
      <c r="FV305" s="704"/>
      <c r="FW305" s="704"/>
      <c r="FX305" s="704"/>
      <c r="FY305" s="704"/>
      <c r="FZ305" s="704"/>
      <c r="GA305" s="704"/>
      <c r="GB305" s="704"/>
      <c r="GC305" s="704"/>
      <c r="GD305" s="704"/>
      <c r="GE305" s="704"/>
      <c r="GF305" s="704"/>
      <c r="GG305" s="704"/>
      <c r="GH305" s="704"/>
      <c r="GI305" s="704"/>
      <c r="GJ305" s="704"/>
      <c r="GK305" s="704"/>
      <c r="GL305" s="704"/>
      <c r="GM305" s="704"/>
      <c r="GN305" s="704"/>
      <c r="GO305" s="706"/>
      <c r="HO305" s="706"/>
      <c r="HP305" s="706"/>
      <c r="HQ305" s="706"/>
      <c r="HR305" s="706"/>
      <c r="HS305" s="706"/>
      <c r="HT305" s="706"/>
      <c r="HU305" s="706"/>
      <c r="HV305" s="706"/>
      <c r="HW305" s="706"/>
      <c r="HX305" s="706"/>
      <c r="HY305" s="706"/>
      <c r="HZ305" s="706"/>
      <c r="IA305" s="706"/>
      <c r="IB305" s="706"/>
      <c r="IC305" s="706"/>
      <c r="ID305" s="706"/>
      <c r="IE305" s="706"/>
      <c r="IF305" s="706"/>
      <c r="IG305" s="706"/>
      <c r="IH305" s="706"/>
      <c r="II305" s="706"/>
      <c r="IJ305" s="706"/>
      <c r="IK305" s="706"/>
      <c r="IL305" s="706"/>
      <c r="IM305" s="706"/>
      <c r="IN305" s="706"/>
      <c r="IO305" s="706"/>
      <c r="IP305" s="706"/>
      <c r="IQ305" s="706"/>
      <c r="IR305" s="706"/>
      <c r="IS305" s="706"/>
      <c r="IT305" s="706"/>
      <c r="IU305" s="706"/>
      <c r="IV305" s="706"/>
      <c r="IW305" s="706"/>
      <c r="JA305" s="706"/>
      <c r="JB305" s="706"/>
      <c r="JC305" s="706"/>
      <c r="JD305" s="706"/>
      <c r="JE305" s="706"/>
      <c r="JF305" s="706"/>
      <c r="JG305" s="706"/>
      <c r="JH305" s="706"/>
      <c r="JJ305" s="704"/>
      <c r="JK305" s="704"/>
      <c r="JL305" s="704"/>
      <c r="JM305" s="704"/>
      <c r="JN305" s="704"/>
    </row>
    <row r="306" spans="1:274" s="878" customFormat="1" ht="33.75" x14ac:dyDescent="0.25">
      <c r="A306" s="691">
        <v>250</v>
      </c>
      <c r="B306" s="693" t="s">
        <v>1360</v>
      </c>
      <c r="C306" s="696">
        <v>222</v>
      </c>
      <c r="D306" s="697">
        <v>672</v>
      </c>
      <c r="E306" s="698">
        <v>76</v>
      </c>
      <c r="F306" s="699" t="s">
        <v>1131</v>
      </c>
      <c r="G306" s="735" t="s">
        <v>1385</v>
      </c>
      <c r="H306" s="751" t="s">
        <v>1127</v>
      </c>
      <c r="I306" s="752" t="s">
        <v>1113</v>
      </c>
      <c r="J306" s="761" t="s">
        <v>1135</v>
      </c>
      <c r="K306" s="753" t="s">
        <v>1115</v>
      </c>
      <c r="L306" s="761" t="s">
        <v>1116</v>
      </c>
      <c r="M306" s="753" t="s">
        <v>1199</v>
      </c>
      <c r="N306" s="753" t="s">
        <v>1136</v>
      </c>
      <c r="O306" s="753" t="s">
        <v>1128</v>
      </c>
      <c r="P306" s="753" t="s">
        <v>1371</v>
      </c>
      <c r="Q306" s="753" t="s">
        <v>1120</v>
      </c>
      <c r="R306" s="753" t="s">
        <v>1120</v>
      </c>
      <c r="S306" s="755">
        <v>2</v>
      </c>
      <c r="T306" s="763">
        <v>2.2999999999999998</v>
      </c>
      <c r="U306" s="757">
        <v>41456</v>
      </c>
      <c r="V306" s="758">
        <v>41791</v>
      </c>
      <c r="W306" s="874">
        <v>20</v>
      </c>
      <c r="X306" s="875">
        <v>700000</v>
      </c>
      <c r="Y306" s="875"/>
      <c r="Z306" s="875">
        <f t="shared" si="15"/>
        <v>700000</v>
      </c>
      <c r="AA306" s="702">
        <v>58300</v>
      </c>
      <c r="AB306" s="702">
        <v>58300</v>
      </c>
      <c r="AC306" s="702">
        <v>58300</v>
      </c>
      <c r="AD306" s="702">
        <v>58300</v>
      </c>
      <c r="AE306" s="702">
        <v>58300</v>
      </c>
      <c r="AF306" s="702">
        <v>58300</v>
      </c>
      <c r="AG306" s="702">
        <v>58300</v>
      </c>
      <c r="AH306" s="702">
        <v>58300</v>
      </c>
      <c r="AI306" s="702">
        <v>58300</v>
      </c>
      <c r="AJ306" s="702">
        <v>58300</v>
      </c>
      <c r="AK306" s="702">
        <v>58300</v>
      </c>
      <c r="AL306" s="702">
        <v>58700</v>
      </c>
      <c r="AM306" s="868">
        <f t="shared" si="16"/>
        <v>700000</v>
      </c>
      <c r="AN306" s="868">
        <f t="shared" si="17"/>
        <v>0</v>
      </c>
      <c r="AO306" s="760"/>
      <c r="AP306" s="868"/>
      <c r="AQ306" s="706"/>
      <c r="AR306" s="704"/>
      <c r="AS306" s="704"/>
      <c r="AT306" s="704"/>
      <c r="AU306" s="704"/>
      <c r="AV306" s="704"/>
      <c r="AW306" s="704"/>
      <c r="AX306" s="704"/>
      <c r="AY306" s="704"/>
      <c r="AZ306" s="704"/>
      <c r="BA306" s="704"/>
      <c r="BB306" s="704"/>
      <c r="BC306" s="704"/>
      <c r="BD306" s="704"/>
      <c r="BE306" s="704"/>
      <c r="BF306" s="704"/>
      <c r="BG306" s="704"/>
      <c r="BH306" s="704"/>
      <c r="BI306" s="704"/>
      <c r="BJ306" s="704"/>
      <c r="BK306" s="704"/>
      <c r="BL306" s="704"/>
      <c r="BM306" s="704"/>
      <c r="BN306" s="704"/>
      <c r="BO306" s="704"/>
      <c r="BP306" s="704"/>
      <c r="BQ306" s="704"/>
      <c r="BR306" s="704"/>
      <c r="BS306" s="704"/>
      <c r="BT306" s="704"/>
      <c r="BU306" s="704"/>
      <c r="BV306" s="704"/>
      <c r="BW306" s="704"/>
      <c r="BX306" s="704"/>
      <c r="BY306" s="704"/>
      <c r="BZ306" s="704"/>
      <c r="CA306" s="704"/>
      <c r="CB306" s="704"/>
      <c r="CC306" s="704"/>
      <c r="CD306" s="704"/>
      <c r="CE306" s="704"/>
      <c r="CF306" s="704"/>
      <c r="CG306" s="704"/>
      <c r="CH306" s="704"/>
      <c r="CI306" s="704"/>
      <c r="CJ306" s="704"/>
      <c r="CK306" s="704"/>
      <c r="CL306" s="704"/>
      <c r="CM306" s="704"/>
      <c r="CN306" s="704"/>
      <c r="CO306" s="704"/>
      <c r="CP306" s="704"/>
      <c r="CQ306" s="704"/>
      <c r="CR306" s="704"/>
      <c r="CS306" s="704"/>
      <c r="CT306" s="704"/>
      <c r="CU306" s="704"/>
      <c r="CV306" s="704"/>
      <c r="CW306" s="704"/>
      <c r="CX306" s="704"/>
      <c r="CY306" s="704"/>
      <c r="CZ306" s="704"/>
      <c r="DA306" s="704"/>
      <c r="DB306" s="704"/>
      <c r="DC306" s="704"/>
      <c r="DD306" s="704"/>
      <c r="DE306" s="704"/>
      <c r="DF306" s="704"/>
      <c r="DG306" s="704"/>
      <c r="DH306" s="704"/>
      <c r="DI306" s="704"/>
      <c r="DJ306" s="704"/>
      <c r="DK306" s="704"/>
      <c r="DL306" s="704"/>
      <c r="DM306" s="704"/>
      <c r="DN306" s="704"/>
      <c r="DO306" s="704"/>
      <c r="DP306" s="704"/>
      <c r="DQ306" s="704"/>
      <c r="DR306" s="704"/>
      <c r="DS306" s="704"/>
      <c r="DT306" s="704"/>
      <c r="DU306" s="704"/>
      <c r="DV306" s="704"/>
      <c r="DW306" s="704"/>
      <c r="DX306" s="704"/>
      <c r="DY306" s="704"/>
      <c r="DZ306" s="704"/>
      <c r="EA306" s="704"/>
      <c r="EB306" s="704"/>
      <c r="EC306" s="704"/>
      <c r="ED306" s="704"/>
      <c r="EE306" s="704"/>
      <c r="EF306" s="704"/>
      <c r="EG306" s="704"/>
      <c r="EH306" s="704"/>
      <c r="EI306" s="704"/>
      <c r="EJ306" s="704"/>
      <c r="EK306" s="704"/>
      <c r="EL306" s="704"/>
      <c r="EM306" s="704"/>
      <c r="EN306" s="704"/>
      <c r="EO306" s="704"/>
      <c r="EP306" s="704"/>
      <c r="EQ306" s="704"/>
      <c r="ER306" s="704"/>
      <c r="ES306" s="704"/>
      <c r="ET306" s="704"/>
      <c r="EU306" s="704"/>
      <c r="EV306" s="706"/>
      <c r="EW306" s="706"/>
      <c r="EX306" s="706"/>
      <c r="EY306" s="706"/>
      <c r="EZ306" s="706"/>
      <c r="FA306" s="706"/>
      <c r="FB306" s="706"/>
      <c r="FC306" s="706"/>
      <c r="FD306" s="706"/>
      <c r="FE306" s="706"/>
      <c r="FF306" s="706"/>
      <c r="FG306" s="706"/>
      <c r="FH306" s="704"/>
      <c r="FI306" s="706"/>
      <c r="FJ306" s="706"/>
      <c r="FK306" s="704"/>
      <c r="FL306" s="704"/>
      <c r="FM306" s="704"/>
      <c r="FN306" s="704"/>
      <c r="FO306" s="704"/>
      <c r="FP306" s="704"/>
      <c r="FQ306" s="704"/>
      <c r="FR306" s="704"/>
      <c r="FS306" s="704"/>
      <c r="FT306" s="704"/>
      <c r="FU306" s="704"/>
      <c r="FV306" s="704"/>
      <c r="FW306" s="704"/>
      <c r="FX306" s="704"/>
      <c r="FY306" s="704"/>
      <c r="FZ306" s="704"/>
      <c r="GA306" s="704"/>
      <c r="GB306" s="704"/>
      <c r="GC306" s="704"/>
      <c r="GD306" s="704"/>
      <c r="GE306" s="704"/>
      <c r="GF306" s="704"/>
      <c r="GG306" s="704"/>
      <c r="GH306" s="704"/>
      <c r="GI306" s="704"/>
      <c r="GJ306" s="704"/>
      <c r="GK306" s="704"/>
      <c r="GL306" s="704"/>
      <c r="GM306" s="704"/>
      <c r="GN306" s="704"/>
      <c r="GO306" s="704"/>
      <c r="GP306" s="706"/>
      <c r="GQ306" s="704"/>
      <c r="GR306" s="704"/>
      <c r="GS306" s="704"/>
      <c r="GT306" s="704"/>
      <c r="GU306" s="704"/>
      <c r="GV306" s="704"/>
      <c r="GW306" s="704"/>
      <c r="GX306" s="704"/>
      <c r="GY306" s="704"/>
      <c r="GZ306" s="704"/>
      <c r="HA306" s="704"/>
      <c r="HB306" s="704"/>
      <c r="HC306" s="704"/>
      <c r="HD306" s="704"/>
      <c r="HE306" s="704"/>
      <c r="HF306" s="704"/>
      <c r="HG306" s="704"/>
      <c r="HH306" s="704"/>
      <c r="HI306" s="704"/>
      <c r="HJ306" s="704"/>
      <c r="HK306" s="704"/>
      <c r="HL306" s="704"/>
      <c r="HM306" s="704"/>
      <c r="HN306" s="704"/>
      <c r="HO306" s="704"/>
      <c r="HP306" s="704"/>
      <c r="HQ306" s="704"/>
      <c r="HR306" s="704"/>
      <c r="HS306" s="704"/>
      <c r="HT306" s="704"/>
      <c r="HU306" s="704"/>
      <c r="HV306" s="704"/>
      <c r="HW306" s="704"/>
      <c r="HX306" s="704"/>
      <c r="HY306" s="704"/>
      <c r="HZ306" s="704"/>
      <c r="IA306" s="706"/>
      <c r="IB306" s="706"/>
      <c r="IC306" s="706"/>
      <c r="ID306" s="706"/>
      <c r="IE306" s="706"/>
      <c r="IF306" s="706"/>
      <c r="IG306" s="706"/>
      <c r="IH306" s="706"/>
      <c r="II306" s="706"/>
      <c r="IJ306" s="706"/>
      <c r="IK306" s="706"/>
      <c r="IL306" s="706"/>
      <c r="IM306" s="706"/>
      <c r="IN306" s="706"/>
      <c r="IO306" s="706"/>
      <c r="IP306" s="706"/>
      <c r="IQ306" s="706"/>
      <c r="IR306" s="706"/>
      <c r="IS306" s="706"/>
      <c r="IT306" s="706"/>
      <c r="IU306" s="706"/>
      <c r="IV306" s="704"/>
      <c r="IW306" s="704"/>
      <c r="IX306" s="704"/>
      <c r="IY306" s="704"/>
      <c r="IZ306" s="704"/>
      <c r="JI306" s="706"/>
    </row>
    <row r="307" spans="1:274" s="878" customFormat="1" ht="23.1" customHeight="1" x14ac:dyDescent="0.25">
      <c r="A307" s="691">
        <v>252</v>
      </c>
      <c r="B307" s="693" t="s">
        <v>1206</v>
      </c>
      <c r="C307" s="929">
        <v>224</v>
      </c>
      <c r="D307" s="930">
        <v>632</v>
      </c>
      <c r="E307" s="707">
        <v>15</v>
      </c>
      <c r="F307" s="699" t="s">
        <v>1121</v>
      </c>
      <c r="G307" s="715" t="s">
        <v>1256</v>
      </c>
      <c r="H307" s="751" t="s">
        <v>1127</v>
      </c>
      <c r="I307" s="752" t="s">
        <v>1113</v>
      </c>
      <c r="J307" s="753" t="s">
        <v>1139</v>
      </c>
      <c r="K307" s="924" t="s">
        <v>1115</v>
      </c>
      <c r="L307" s="924" t="s">
        <v>1116</v>
      </c>
      <c r="M307" s="753" t="s">
        <v>1140</v>
      </c>
      <c r="N307" s="753" t="s">
        <v>1141</v>
      </c>
      <c r="O307" s="753" t="s">
        <v>1141</v>
      </c>
      <c r="P307" s="753" t="s">
        <v>1189</v>
      </c>
      <c r="Q307" s="765" t="s">
        <v>1120</v>
      </c>
      <c r="R307" s="765" t="s">
        <v>1120</v>
      </c>
      <c r="S307" s="755">
        <v>2</v>
      </c>
      <c r="T307" s="766">
        <v>2.11</v>
      </c>
      <c r="U307" s="771">
        <v>41456</v>
      </c>
      <c r="V307" s="771">
        <v>42156</v>
      </c>
      <c r="W307" s="701">
        <v>15</v>
      </c>
      <c r="X307" s="875">
        <v>180000</v>
      </c>
      <c r="Y307" s="877"/>
      <c r="Z307" s="875">
        <f t="shared" si="15"/>
        <v>180000</v>
      </c>
      <c r="AA307" s="702"/>
      <c r="AB307" s="702"/>
      <c r="AC307" s="702">
        <v>25000</v>
      </c>
      <c r="AD307" s="702">
        <v>25000</v>
      </c>
      <c r="AE307" s="702">
        <v>25000</v>
      </c>
      <c r="AF307" s="702">
        <v>25000</v>
      </c>
      <c r="AG307" s="702">
        <v>80000</v>
      </c>
      <c r="AH307" s="702"/>
      <c r="AI307" s="691"/>
      <c r="AJ307" s="691"/>
      <c r="AK307" s="691"/>
      <c r="AL307" s="691"/>
      <c r="AM307" s="868">
        <f t="shared" si="16"/>
        <v>180000</v>
      </c>
      <c r="AN307" s="868">
        <f t="shared" si="17"/>
        <v>0</v>
      </c>
      <c r="AO307" s="760"/>
      <c r="AP307" s="868"/>
      <c r="AQ307" s="706"/>
      <c r="AR307" s="704"/>
      <c r="AS307" s="704"/>
      <c r="AT307" s="704"/>
      <c r="AU307" s="704"/>
      <c r="AV307" s="704"/>
      <c r="AW307" s="704"/>
      <c r="AX307" s="704"/>
      <c r="AY307" s="704"/>
      <c r="AZ307" s="704"/>
      <c r="BA307" s="704"/>
      <c r="BB307" s="704"/>
      <c r="BC307" s="704"/>
      <c r="BD307" s="704"/>
      <c r="BE307" s="704"/>
      <c r="BF307" s="704"/>
      <c r="BG307" s="704"/>
      <c r="BH307" s="704"/>
      <c r="BI307" s="704"/>
      <c r="BJ307" s="704"/>
      <c r="BK307" s="704"/>
      <c r="BL307" s="704"/>
      <c r="BM307" s="704"/>
      <c r="BN307" s="704"/>
      <c r="BO307" s="704"/>
      <c r="BP307" s="704"/>
      <c r="BQ307" s="704"/>
      <c r="BR307" s="704"/>
      <c r="BS307" s="704"/>
      <c r="BT307" s="704"/>
      <c r="BU307" s="704"/>
      <c r="BV307" s="704"/>
      <c r="BW307" s="704"/>
      <c r="BX307" s="704"/>
      <c r="BY307" s="704"/>
      <c r="BZ307" s="704"/>
      <c r="CA307" s="704"/>
      <c r="CB307" s="704"/>
      <c r="CC307" s="704"/>
      <c r="CD307" s="704"/>
      <c r="CE307" s="704"/>
      <c r="CF307" s="704"/>
      <c r="CG307" s="704"/>
      <c r="CH307" s="704"/>
      <c r="CI307" s="704"/>
      <c r="CJ307" s="704"/>
      <c r="CK307" s="704"/>
      <c r="CL307" s="704"/>
      <c r="CM307" s="704"/>
      <c r="CN307" s="704"/>
      <c r="CO307" s="704"/>
      <c r="CP307" s="704"/>
      <c r="CQ307" s="704"/>
      <c r="CR307" s="704"/>
      <c r="CS307" s="704"/>
      <c r="CT307" s="704"/>
      <c r="CU307" s="704"/>
      <c r="CV307" s="704"/>
      <c r="CW307" s="704"/>
      <c r="CX307" s="704"/>
      <c r="CY307" s="704"/>
      <c r="CZ307" s="704"/>
      <c r="DA307" s="704"/>
      <c r="DB307" s="704"/>
      <c r="DC307" s="704"/>
      <c r="DD307" s="704"/>
      <c r="DE307" s="704"/>
      <c r="DF307" s="704"/>
      <c r="DG307" s="704"/>
      <c r="DH307" s="704"/>
      <c r="DI307" s="704"/>
      <c r="DJ307" s="704"/>
      <c r="DK307" s="704"/>
      <c r="DL307" s="704"/>
      <c r="DM307" s="704"/>
      <c r="DN307" s="704"/>
      <c r="DO307" s="704"/>
      <c r="DP307" s="704"/>
      <c r="DQ307" s="704"/>
      <c r="DR307" s="704"/>
      <c r="DS307" s="704"/>
      <c r="DT307" s="704"/>
      <c r="DU307" s="704"/>
      <c r="DV307" s="704"/>
      <c r="DW307" s="704"/>
      <c r="DX307" s="704"/>
      <c r="DY307" s="704"/>
      <c r="DZ307" s="704"/>
      <c r="EA307" s="704"/>
      <c r="EB307" s="704"/>
      <c r="EC307" s="704"/>
      <c r="ED307" s="704"/>
      <c r="EE307" s="704"/>
      <c r="EF307" s="704"/>
      <c r="EG307" s="704"/>
      <c r="EH307" s="704"/>
      <c r="EI307" s="704"/>
      <c r="EJ307" s="704"/>
      <c r="EK307" s="704"/>
      <c r="EL307" s="704"/>
      <c r="EM307" s="704"/>
      <c r="EN307" s="704"/>
      <c r="EO307" s="704"/>
      <c r="EP307" s="704"/>
      <c r="EQ307" s="704"/>
      <c r="ER307" s="704"/>
      <c r="ES307" s="704"/>
      <c r="ET307" s="704"/>
      <c r="EU307" s="704"/>
      <c r="EV307" s="706"/>
      <c r="EW307" s="706"/>
      <c r="EX307" s="706"/>
      <c r="EY307" s="706"/>
      <c r="EZ307" s="706"/>
      <c r="FA307" s="706"/>
      <c r="FB307" s="706"/>
      <c r="FC307" s="706"/>
      <c r="FD307" s="706"/>
      <c r="FE307" s="706"/>
      <c r="FF307" s="706"/>
      <c r="FG307" s="706"/>
      <c r="FH307" s="706"/>
      <c r="FI307" s="704"/>
      <c r="FJ307" s="704"/>
      <c r="FK307" s="706"/>
      <c r="FL307" s="706"/>
      <c r="FM307" s="706"/>
      <c r="FN307" s="706"/>
      <c r="FO307" s="706"/>
      <c r="FP307" s="706"/>
      <c r="FQ307" s="706"/>
      <c r="FR307" s="706"/>
      <c r="FS307" s="706"/>
      <c r="FT307" s="706"/>
      <c r="FU307" s="706"/>
      <c r="FV307" s="706"/>
      <c r="FW307" s="706"/>
      <c r="FX307" s="706"/>
      <c r="FY307" s="706"/>
      <c r="FZ307" s="706"/>
      <c r="GA307" s="706"/>
      <c r="GB307" s="706"/>
      <c r="GC307" s="706"/>
      <c r="GD307" s="706"/>
      <c r="GE307" s="706"/>
      <c r="GF307" s="706"/>
      <c r="GG307" s="706"/>
      <c r="GH307" s="706"/>
      <c r="GI307" s="706"/>
      <c r="GJ307" s="706"/>
      <c r="GK307" s="706"/>
      <c r="GL307" s="706"/>
      <c r="GM307" s="706"/>
      <c r="GN307" s="706"/>
      <c r="GO307" s="704"/>
      <c r="GP307" s="706"/>
      <c r="GQ307" s="704"/>
      <c r="GR307" s="704"/>
      <c r="GS307" s="704"/>
      <c r="GT307" s="704"/>
      <c r="GU307" s="704"/>
      <c r="GV307" s="704"/>
      <c r="GW307" s="704"/>
      <c r="GX307" s="704"/>
      <c r="GY307" s="704"/>
      <c r="GZ307" s="704"/>
      <c r="HA307" s="704"/>
      <c r="HB307" s="704"/>
      <c r="HC307" s="704"/>
      <c r="HD307" s="704"/>
      <c r="HE307" s="704"/>
      <c r="HF307" s="704"/>
      <c r="HG307" s="704"/>
      <c r="HH307" s="704"/>
      <c r="HI307" s="704"/>
      <c r="HJ307" s="704"/>
      <c r="HK307" s="704"/>
      <c r="HL307" s="704"/>
      <c r="HM307" s="704"/>
      <c r="HN307" s="704"/>
      <c r="HO307" s="704"/>
      <c r="HP307" s="704"/>
      <c r="HQ307" s="704"/>
      <c r="HR307" s="704"/>
      <c r="HS307" s="704"/>
      <c r="HT307" s="704"/>
      <c r="HU307" s="704"/>
      <c r="HV307" s="704"/>
      <c r="HW307" s="704"/>
      <c r="HX307" s="704"/>
      <c r="HY307" s="704"/>
      <c r="HZ307" s="704"/>
      <c r="IA307" s="704"/>
      <c r="IB307" s="704"/>
      <c r="IC307" s="704"/>
      <c r="ID307" s="704"/>
      <c r="IE307" s="704"/>
      <c r="IF307" s="704"/>
      <c r="IG307" s="704"/>
      <c r="IH307" s="704"/>
      <c r="II307" s="704"/>
      <c r="IJ307" s="704"/>
      <c r="IK307" s="704"/>
      <c r="IL307" s="704"/>
      <c r="IM307" s="704"/>
      <c r="IN307" s="704"/>
      <c r="IO307" s="704"/>
      <c r="IP307" s="704"/>
      <c r="IQ307" s="704"/>
      <c r="IR307" s="704"/>
      <c r="IS307" s="704"/>
      <c r="IT307" s="704"/>
      <c r="IU307" s="704"/>
      <c r="IV307" s="704"/>
      <c r="IW307" s="704"/>
      <c r="IX307" s="706"/>
      <c r="IY307" s="706"/>
      <c r="IZ307" s="706"/>
      <c r="JA307" s="706"/>
      <c r="JB307" s="706"/>
      <c r="JC307" s="706"/>
      <c r="JD307" s="706"/>
      <c r="JE307" s="706"/>
      <c r="JF307" s="706"/>
      <c r="JG307" s="706"/>
      <c r="JH307" s="706"/>
      <c r="JI307" s="706"/>
    </row>
    <row r="308" spans="1:274" s="878" customFormat="1" ht="23.1" customHeight="1" x14ac:dyDescent="0.25">
      <c r="A308" s="691">
        <v>253</v>
      </c>
      <c r="B308" s="693" t="s">
        <v>1206</v>
      </c>
      <c r="C308" s="929">
        <v>224</v>
      </c>
      <c r="D308" s="930">
        <v>632</v>
      </c>
      <c r="E308" s="707">
        <v>16</v>
      </c>
      <c r="F308" s="699" t="s">
        <v>1121</v>
      </c>
      <c r="G308" s="935" t="s">
        <v>1255</v>
      </c>
      <c r="H308" s="751" t="s">
        <v>1127</v>
      </c>
      <c r="I308" s="752" t="s">
        <v>1113</v>
      </c>
      <c r="J308" s="753" t="s">
        <v>1139</v>
      </c>
      <c r="K308" s="924" t="s">
        <v>1115</v>
      </c>
      <c r="L308" s="924" t="s">
        <v>1116</v>
      </c>
      <c r="M308" s="753" t="s">
        <v>1140</v>
      </c>
      <c r="N308" s="753" t="s">
        <v>1141</v>
      </c>
      <c r="O308" s="753" t="s">
        <v>1141</v>
      </c>
      <c r="P308" s="753" t="s">
        <v>1189</v>
      </c>
      <c r="Q308" s="765" t="s">
        <v>1120</v>
      </c>
      <c r="R308" s="765" t="s">
        <v>1120</v>
      </c>
      <c r="S308" s="755">
        <v>2</v>
      </c>
      <c r="T308" s="766">
        <v>2.11</v>
      </c>
      <c r="U308" s="771">
        <v>41456</v>
      </c>
      <c r="V308" s="771">
        <v>42156</v>
      </c>
      <c r="W308" s="701">
        <v>15</v>
      </c>
      <c r="X308" s="875">
        <v>150000</v>
      </c>
      <c r="Y308" s="877"/>
      <c r="Z308" s="875">
        <f t="shared" si="15"/>
        <v>150000</v>
      </c>
      <c r="AA308" s="702"/>
      <c r="AB308" s="702"/>
      <c r="AC308" s="702"/>
      <c r="AD308" s="702"/>
      <c r="AE308" s="702"/>
      <c r="AF308" s="702">
        <v>150000</v>
      </c>
      <c r="AG308" s="702"/>
      <c r="AH308" s="702"/>
      <c r="AI308" s="691"/>
      <c r="AJ308" s="691"/>
      <c r="AK308" s="691"/>
      <c r="AL308" s="691"/>
      <c r="AM308" s="868">
        <f t="shared" si="16"/>
        <v>150000</v>
      </c>
      <c r="AN308" s="868">
        <f t="shared" si="17"/>
        <v>0</v>
      </c>
      <c r="AO308" s="759">
        <v>150000</v>
      </c>
      <c r="AP308" s="868">
        <v>150000</v>
      </c>
      <c r="AQ308" s="706"/>
      <c r="AR308" s="704"/>
      <c r="AS308" s="704"/>
      <c r="AT308" s="704"/>
      <c r="AU308" s="704"/>
      <c r="AV308" s="704"/>
      <c r="AW308" s="704"/>
      <c r="AX308" s="704"/>
      <c r="AY308" s="704"/>
      <c r="AZ308" s="704"/>
      <c r="BA308" s="704"/>
      <c r="BB308" s="704"/>
      <c r="BC308" s="704"/>
      <c r="BD308" s="704"/>
      <c r="BE308" s="704"/>
      <c r="BF308" s="704"/>
      <c r="BG308" s="704"/>
      <c r="BH308" s="704"/>
      <c r="BI308" s="704"/>
      <c r="BJ308" s="704"/>
      <c r="BK308" s="704"/>
      <c r="BL308" s="704"/>
      <c r="BM308" s="704"/>
      <c r="BN308" s="704"/>
      <c r="BO308" s="704"/>
      <c r="BP308" s="704"/>
      <c r="BQ308" s="704"/>
      <c r="BR308" s="704"/>
      <c r="BS308" s="704"/>
      <c r="BT308" s="704"/>
      <c r="BU308" s="704"/>
      <c r="BV308" s="704"/>
      <c r="BW308" s="704"/>
      <c r="BX308" s="704"/>
      <c r="BY308" s="704"/>
      <c r="BZ308" s="704"/>
      <c r="CA308" s="704"/>
      <c r="CB308" s="704"/>
      <c r="CC308" s="704"/>
      <c r="CD308" s="704"/>
      <c r="CE308" s="704"/>
      <c r="CF308" s="704"/>
      <c r="CG308" s="704"/>
      <c r="CH308" s="704"/>
      <c r="CI308" s="704"/>
      <c r="CJ308" s="704"/>
      <c r="CK308" s="704"/>
      <c r="CL308" s="704"/>
      <c r="CM308" s="704"/>
      <c r="CN308" s="704"/>
      <c r="CO308" s="704"/>
      <c r="CP308" s="704"/>
      <c r="CQ308" s="704"/>
      <c r="CR308" s="704"/>
      <c r="CS308" s="704"/>
      <c r="CT308" s="704"/>
      <c r="CU308" s="704"/>
      <c r="CV308" s="704"/>
      <c r="CW308" s="704"/>
      <c r="CX308" s="704"/>
      <c r="CY308" s="704"/>
      <c r="CZ308" s="704"/>
      <c r="DA308" s="704"/>
      <c r="DB308" s="704"/>
      <c r="DC308" s="704"/>
      <c r="DD308" s="704"/>
      <c r="DE308" s="704"/>
      <c r="DF308" s="704"/>
      <c r="DG308" s="704"/>
      <c r="DH308" s="704"/>
      <c r="DI308" s="704"/>
      <c r="DJ308" s="704"/>
      <c r="DK308" s="704"/>
      <c r="DL308" s="704"/>
      <c r="DM308" s="704"/>
      <c r="DN308" s="704"/>
      <c r="DO308" s="704"/>
      <c r="DP308" s="704"/>
      <c r="DQ308" s="704"/>
      <c r="DR308" s="704"/>
      <c r="DS308" s="704"/>
      <c r="DT308" s="704"/>
      <c r="DU308" s="704"/>
      <c r="DV308" s="704"/>
      <c r="DW308" s="704"/>
      <c r="DX308" s="704"/>
      <c r="DY308" s="704"/>
      <c r="DZ308" s="704"/>
      <c r="EA308" s="704"/>
      <c r="EB308" s="704"/>
      <c r="EC308" s="704"/>
      <c r="ED308" s="704"/>
      <c r="EE308" s="704"/>
      <c r="EF308" s="704"/>
      <c r="EG308" s="704"/>
      <c r="EH308" s="704"/>
      <c r="EI308" s="704"/>
      <c r="EJ308" s="704"/>
      <c r="EK308" s="704"/>
      <c r="EL308" s="704"/>
      <c r="EM308" s="704"/>
      <c r="EN308" s="704"/>
      <c r="EO308" s="704"/>
      <c r="EP308" s="704"/>
      <c r="EQ308" s="704"/>
      <c r="ER308" s="704"/>
      <c r="ES308" s="704"/>
      <c r="ET308" s="704"/>
      <c r="EU308" s="704"/>
      <c r="EV308" s="706"/>
      <c r="EW308" s="706"/>
      <c r="EX308" s="706"/>
      <c r="EY308" s="706"/>
      <c r="EZ308" s="706"/>
      <c r="FA308" s="706"/>
      <c r="FB308" s="706"/>
      <c r="FC308" s="706"/>
      <c r="FD308" s="706"/>
      <c r="FE308" s="706"/>
      <c r="FF308" s="706"/>
      <c r="FG308" s="706"/>
      <c r="FH308" s="706"/>
      <c r="FI308" s="704"/>
      <c r="FJ308" s="704"/>
      <c r="FK308" s="706"/>
      <c r="FL308" s="706"/>
      <c r="FM308" s="706"/>
      <c r="FN308" s="706"/>
      <c r="FO308" s="706"/>
      <c r="FP308" s="706"/>
      <c r="FQ308" s="706"/>
      <c r="FR308" s="706"/>
      <c r="FS308" s="706"/>
      <c r="FT308" s="706"/>
      <c r="FU308" s="706"/>
      <c r="FV308" s="706"/>
      <c r="FW308" s="706"/>
      <c r="FX308" s="706"/>
      <c r="FY308" s="706"/>
      <c r="FZ308" s="706"/>
      <c r="GA308" s="706"/>
      <c r="GB308" s="706"/>
      <c r="GC308" s="706"/>
      <c r="GD308" s="706"/>
      <c r="GE308" s="706"/>
      <c r="GF308" s="706"/>
      <c r="GG308" s="706"/>
      <c r="GH308" s="706"/>
      <c r="GI308" s="706"/>
      <c r="GJ308" s="706"/>
      <c r="GK308" s="706"/>
      <c r="GL308" s="706"/>
      <c r="GM308" s="706"/>
      <c r="GN308" s="706"/>
      <c r="GO308" s="704"/>
      <c r="GP308" s="706"/>
      <c r="GQ308" s="704"/>
      <c r="GR308" s="704"/>
      <c r="GS308" s="704"/>
      <c r="GT308" s="704"/>
      <c r="GU308" s="704"/>
      <c r="GV308" s="704"/>
      <c r="GW308" s="704"/>
      <c r="GX308" s="704"/>
      <c r="GY308" s="704"/>
      <c r="GZ308" s="704"/>
      <c r="HA308" s="704"/>
      <c r="HB308" s="704"/>
      <c r="HC308" s="704"/>
      <c r="HD308" s="704"/>
      <c r="HE308" s="704"/>
      <c r="HF308" s="704"/>
      <c r="HG308" s="704"/>
      <c r="HH308" s="704"/>
      <c r="HI308" s="704"/>
      <c r="HJ308" s="704"/>
      <c r="HK308" s="704"/>
      <c r="HL308" s="704"/>
      <c r="HM308" s="704"/>
      <c r="HN308" s="704"/>
      <c r="HO308" s="704"/>
      <c r="HP308" s="704"/>
      <c r="HQ308" s="704"/>
      <c r="HR308" s="704"/>
      <c r="HS308" s="704"/>
      <c r="HT308" s="704"/>
      <c r="HU308" s="704"/>
      <c r="HV308" s="704"/>
      <c r="HW308" s="704"/>
      <c r="HX308" s="704"/>
      <c r="HY308" s="704"/>
      <c r="HZ308" s="704"/>
      <c r="IA308" s="704"/>
      <c r="IB308" s="704"/>
      <c r="IC308" s="704"/>
      <c r="ID308" s="704"/>
      <c r="IE308" s="704"/>
      <c r="IF308" s="704"/>
      <c r="IG308" s="704"/>
      <c r="IH308" s="704"/>
      <c r="II308" s="704"/>
      <c r="IJ308" s="704"/>
      <c r="IK308" s="704"/>
      <c r="IL308" s="704"/>
      <c r="IM308" s="704"/>
      <c r="IN308" s="704"/>
      <c r="IO308" s="704"/>
      <c r="IP308" s="704"/>
      <c r="IQ308" s="704"/>
      <c r="IR308" s="704"/>
      <c r="IS308" s="704"/>
      <c r="IT308" s="704"/>
      <c r="IU308" s="704"/>
      <c r="IV308" s="704"/>
      <c r="IW308" s="704"/>
      <c r="IX308" s="706"/>
      <c r="IY308" s="706"/>
      <c r="IZ308" s="706"/>
      <c r="JI308" s="706"/>
    </row>
    <row r="309" spans="1:274" s="706" customFormat="1" ht="23.1" customHeight="1" x14ac:dyDescent="0.25">
      <c r="A309" s="691">
        <v>254</v>
      </c>
      <c r="B309" s="693" t="s">
        <v>1206</v>
      </c>
      <c r="C309" s="929">
        <v>224</v>
      </c>
      <c r="D309" s="930">
        <v>632</v>
      </c>
      <c r="E309" s="707">
        <v>17</v>
      </c>
      <c r="F309" s="699" t="s">
        <v>1121</v>
      </c>
      <c r="G309" s="715" t="s">
        <v>1257</v>
      </c>
      <c r="H309" s="751" t="s">
        <v>1127</v>
      </c>
      <c r="I309" s="752" t="s">
        <v>1113</v>
      </c>
      <c r="J309" s="753" t="s">
        <v>1139</v>
      </c>
      <c r="K309" s="924" t="s">
        <v>1151</v>
      </c>
      <c r="L309" s="924" t="s">
        <v>1116</v>
      </c>
      <c r="M309" s="753" t="s">
        <v>1140</v>
      </c>
      <c r="N309" s="753" t="s">
        <v>1141</v>
      </c>
      <c r="O309" s="753" t="s">
        <v>1141</v>
      </c>
      <c r="P309" s="753" t="s">
        <v>1189</v>
      </c>
      <c r="Q309" s="765" t="s">
        <v>1120</v>
      </c>
      <c r="R309" s="765" t="s">
        <v>1120</v>
      </c>
      <c r="S309" s="755">
        <v>2</v>
      </c>
      <c r="T309" s="766">
        <v>2.11</v>
      </c>
      <c r="U309" s="771">
        <v>41456</v>
      </c>
      <c r="V309" s="771">
        <v>42156</v>
      </c>
      <c r="W309" s="701">
        <v>25</v>
      </c>
      <c r="X309" s="875">
        <v>300000</v>
      </c>
      <c r="Y309" s="877"/>
      <c r="Z309" s="875">
        <f t="shared" si="15"/>
        <v>300000</v>
      </c>
      <c r="AA309" s="702"/>
      <c r="AB309" s="702"/>
      <c r="AC309" s="702"/>
      <c r="AD309" s="702"/>
      <c r="AE309" s="702">
        <v>150000</v>
      </c>
      <c r="AF309" s="702">
        <v>150000</v>
      </c>
      <c r="AG309" s="702"/>
      <c r="AH309" s="702"/>
      <c r="AI309" s="691"/>
      <c r="AJ309" s="691"/>
      <c r="AK309" s="691"/>
      <c r="AL309" s="691"/>
      <c r="AM309" s="868">
        <f t="shared" si="16"/>
        <v>300000</v>
      </c>
      <c r="AN309" s="868">
        <f t="shared" si="17"/>
        <v>0</v>
      </c>
      <c r="AO309" s="760"/>
      <c r="AP309" s="868"/>
      <c r="AR309" s="704"/>
      <c r="AS309" s="704"/>
      <c r="AT309" s="704"/>
      <c r="AU309" s="704"/>
      <c r="AV309" s="704"/>
      <c r="AW309" s="704"/>
      <c r="AX309" s="704"/>
      <c r="AY309" s="704"/>
      <c r="AZ309" s="704"/>
      <c r="BA309" s="704"/>
      <c r="BB309" s="704"/>
      <c r="BC309" s="704"/>
      <c r="BD309" s="704"/>
      <c r="BE309" s="704"/>
      <c r="BF309" s="704"/>
      <c r="BG309" s="704"/>
      <c r="BH309" s="704"/>
      <c r="BI309" s="704"/>
      <c r="BJ309" s="704"/>
      <c r="BK309" s="704"/>
      <c r="BL309" s="704"/>
      <c r="BM309" s="704"/>
      <c r="BN309" s="704"/>
      <c r="BO309" s="704"/>
      <c r="BP309" s="704"/>
      <c r="BQ309" s="704"/>
      <c r="BR309" s="704"/>
      <c r="BS309" s="704"/>
      <c r="BT309" s="704"/>
      <c r="BU309" s="704"/>
      <c r="BV309" s="704"/>
      <c r="BW309" s="704"/>
      <c r="BX309" s="704"/>
      <c r="BY309" s="704"/>
      <c r="BZ309" s="704"/>
      <c r="CA309" s="704"/>
      <c r="CB309" s="704"/>
      <c r="CC309" s="704"/>
      <c r="CD309" s="704"/>
      <c r="CE309" s="704"/>
      <c r="CF309" s="704"/>
      <c r="CG309" s="704"/>
      <c r="CH309" s="704"/>
      <c r="CI309" s="704"/>
      <c r="CJ309" s="704"/>
      <c r="CK309" s="704"/>
      <c r="CL309" s="704"/>
      <c r="CM309" s="704"/>
      <c r="CN309" s="704"/>
      <c r="CO309" s="704"/>
      <c r="CP309" s="704"/>
      <c r="CQ309" s="704"/>
      <c r="CR309" s="704"/>
      <c r="CS309" s="704"/>
      <c r="CT309" s="704"/>
      <c r="CU309" s="704"/>
      <c r="CV309" s="704"/>
      <c r="CW309" s="704"/>
      <c r="CX309" s="704"/>
      <c r="CY309" s="704"/>
      <c r="CZ309" s="704"/>
      <c r="DA309" s="704"/>
      <c r="DB309" s="704"/>
      <c r="DC309" s="704"/>
      <c r="DD309" s="704"/>
      <c r="DE309" s="704"/>
      <c r="DF309" s="704"/>
      <c r="DG309" s="704"/>
      <c r="DH309" s="704"/>
      <c r="DI309" s="704"/>
      <c r="DJ309" s="704"/>
      <c r="DK309" s="704"/>
      <c r="DL309" s="704"/>
      <c r="DM309" s="704"/>
      <c r="DN309" s="704"/>
      <c r="DO309" s="704"/>
      <c r="DP309" s="704"/>
      <c r="DQ309" s="704"/>
      <c r="DR309" s="704"/>
      <c r="DS309" s="704"/>
      <c r="DT309" s="704"/>
      <c r="DU309" s="704"/>
      <c r="DV309" s="704"/>
      <c r="DW309" s="704"/>
      <c r="DX309" s="704"/>
      <c r="DY309" s="704"/>
      <c r="DZ309" s="704"/>
      <c r="EA309" s="704"/>
      <c r="EB309" s="704"/>
      <c r="EC309" s="704"/>
      <c r="ED309" s="704"/>
      <c r="EE309" s="704"/>
      <c r="EF309" s="704"/>
      <c r="EG309" s="704"/>
      <c r="EH309" s="704"/>
      <c r="EI309" s="704"/>
      <c r="EJ309" s="704"/>
      <c r="EK309" s="704"/>
      <c r="EL309" s="704"/>
      <c r="EM309" s="704"/>
      <c r="EN309" s="704"/>
      <c r="EO309" s="704"/>
      <c r="EP309" s="704"/>
      <c r="EQ309" s="704"/>
      <c r="ER309" s="704"/>
      <c r="ES309" s="704"/>
      <c r="ET309" s="704"/>
      <c r="EU309" s="704"/>
      <c r="FI309" s="704"/>
      <c r="FJ309" s="704"/>
      <c r="GO309" s="704"/>
      <c r="GP309" s="746"/>
      <c r="GQ309" s="704"/>
      <c r="GR309" s="704"/>
      <c r="GS309" s="704"/>
      <c r="GT309" s="704"/>
      <c r="GU309" s="704"/>
      <c r="GV309" s="704"/>
      <c r="GW309" s="704"/>
      <c r="GX309" s="704"/>
      <c r="GY309" s="704"/>
      <c r="GZ309" s="704"/>
      <c r="HA309" s="704"/>
      <c r="HB309" s="704"/>
      <c r="HC309" s="704"/>
      <c r="HD309" s="704"/>
      <c r="HE309" s="704"/>
      <c r="HF309" s="704"/>
      <c r="HG309" s="704"/>
      <c r="HH309" s="704"/>
      <c r="HI309" s="704"/>
      <c r="HJ309" s="704"/>
      <c r="HK309" s="704"/>
      <c r="HL309" s="704"/>
      <c r="HM309" s="704"/>
      <c r="HN309" s="704"/>
      <c r="HO309" s="704"/>
      <c r="HP309" s="704"/>
      <c r="HQ309" s="704"/>
      <c r="IA309" s="704"/>
      <c r="IB309" s="704"/>
      <c r="IC309" s="704"/>
      <c r="ID309" s="704"/>
      <c r="IE309" s="704"/>
      <c r="IF309" s="704"/>
      <c r="IG309" s="704"/>
      <c r="IH309" s="704"/>
      <c r="II309" s="704"/>
      <c r="IJ309" s="704"/>
      <c r="IK309" s="704"/>
      <c r="IL309" s="704"/>
      <c r="IM309" s="704"/>
      <c r="IN309" s="704"/>
      <c r="IO309" s="704"/>
      <c r="IP309" s="704"/>
      <c r="IQ309" s="704"/>
      <c r="IR309" s="704"/>
      <c r="IS309" s="704"/>
      <c r="IT309" s="704"/>
      <c r="IU309" s="704"/>
      <c r="IV309" s="704"/>
      <c r="IW309" s="704"/>
      <c r="JA309" s="878"/>
      <c r="JB309" s="878"/>
      <c r="JC309" s="878"/>
      <c r="JD309" s="878"/>
      <c r="JE309" s="878"/>
      <c r="JF309" s="878"/>
      <c r="JG309" s="878"/>
      <c r="JH309" s="878"/>
    </row>
    <row r="310" spans="1:274" s="878" customFormat="1" ht="22.5" x14ac:dyDescent="0.25">
      <c r="A310" s="691">
        <v>255</v>
      </c>
      <c r="B310" s="693" t="s">
        <v>1206</v>
      </c>
      <c r="C310" s="921">
        <v>224</v>
      </c>
      <c r="D310" s="922">
        <v>632</v>
      </c>
      <c r="E310" s="698">
        <v>18</v>
      </c>
      <c r="F310" s="699" t="s">
        <v>1121</v>
      </c>
      <c r="G310" s="923" t="s">
        <v>1254</v>
      </c>
      <c r="H310" s="751" t="s">
        <v>1127</v>
      </c>
      <c r="I310" s="752" t="s">
        <v>1113</v>
      </c>
      <c r="J310" s="753" t="s">
        <v>1139</v>
      </c>
      <c r="K310" s="924" t="s">
        <v>1115</v>
      </c>
      <c r="L310" s="924" t="s">
        <v>1116</v>
      </c>
      <c r="M310" s="753" t="s">
        <v>1140</v>
      </c>
      <c r="N310" s="753" t="s">
        <v>1141</v>
      </c>
      <c r="O310" s="753" t="s">
        <v>1141</v>
      </c>
      <c r="P310" s="753" t="s">
        <v>1189</v>
      </c>
      <c r="Q310" s="765" t="s">
        <v>1120</v>
      </c>
      <c r="R310" s="765" t="s">
        <v>1120</v>
      </c>
      <c r="S310" s="755">
        <v>2</v>
      </c>
      <c r="T310" s="766">
        <v>2.11</v>
      </c>
      <c r="U310" s="771">
        <v>41456</v>
      </c>
      <c r="V310" s="771">
        <v>42156</v>
      </c>
      <c r="W310" s="701">
        <v>15</v>
      </c>
      <c r="X310" s="875">
        <v>940000</v>
      </c>
      <c r="Y310" s="877"/>
      <c r="Z310" s="875">
        <f t="shared" si="15"/>
        <v>940000</v>
      </c>
      <c r="AA310" s="702"/>
      <c r="AB310" s="702">
        <v>0</v>
      </c>
      <c r="AC310" s="702"/>
      <c r="AD310" s="702"/>
      <c r="AE310" s="702"/>
      <c r="AF310" s="702"/>
      <c r="AG310" s="702"/>
      <c r="AH310" s="702">
        <v>400000</v>
      </c>
      <c r="AI310" s="691">
        <v>540000</v>
      </c>
      <c r="AJ310" s="691"/>
      <c r="AK310" s="691"/>
      <c r="AL310" s="691"/>
      <c r="AM310" s="868">
        <f t="shared" si="16"/>
        <v>940000</v>
      </c>
      <c r="AN310" s="868">
        <f t="shared" si="17"/>
        <v>0</v>
      </c>
      <c r="AO310" s="759">
        <v>940000</v>
      </c>
      <c r="AP310" s="868">
        <v>940000</v>
      </c>
      <c r="AQ310" s="706"/>
      <c r="AR310" s="704"/>
      <c r="AS310" s="704"/>
      <c r="AT310" s="704"/>
      <c r="AU310" s="704"/>
      <c r="AV310" s="704"/>
      <c r="AW310" s="704"/>
      <c r="AX310" s="704"/>
      <c r="AY310" s="704"/>
      <c r="AZ310" s="704"/>
      <c r="BA310" s="704"/>
      <c r="BB310" s="704"/>
      <c r="BC310" s="704"/>
      <c r="BD310" s="704"/>
      <c r="BE310" s="704"/>
      <c r="BF310" s="704"/>
      <c r="BG310" s="704"/>
      <c r="BH310" s="704"/>
      <c r="BI310" s="704"/>
      <c r="BJ310" s="704"/>
      <c r="BK310" s="704"/>
      <c r="BL310" s="704"/>
      <c r="BM310" s="704"/>
      <c r="BN310" s="704"/>
      <c r="BO310" s="704"/>
      <c r="BP310" s="704"/>
      <c r="BQ310" s="704"/>
      <c r="BR310" s="704"/>
      <c r="BS310" s="704"/>
      <c r="BT310" s="704"/>
      <c r="BU310" s="704"/>
      <c r="BV310" s="704"/>
      <c r="BW310" s="704"/>
      <c r="BX310" s="704"/>
      <c r="BY310" s="704"/>
      <c r="BZ310" s="704"/>
      <c r="CA310" s="704"/>
      <c r="CB310" s="704"/>
      <c r="CC310" s="704"/>
      <c r="CD310" s="704"/>
      <c r="CE310" s="704"/>
      <c r="CF310" s="704"/>
      <c r="CG310" s="704"/>
      <c r="CH310" s="704"/>
      <c r="CI310" s="704"/>
      <c r="CJ310" s="704"/>
      <c r="CK310" s="704"/>
      <c r="CL310" s="704"/>
      <c r="CM310" s="704"/>
      <c r="CN310" s="704"/>
      <c r="CO310" s="704"/>
      <c r="CP310" s="704"/>
      <c r="CQ310" s="704"/>
      <c r="CR310" s="704"/>
      <c r="CS310" s="704"/>
      <c r="CT310" s="704"/>
      <c r="CU310" s="704"/>
      <c r="CV310" s="704"/>
      <c r="CW310" s="704"/>
      <c r="CX310" s="704"/>
      <c r="CY310" s="704"/>
      <c r="CZ310" s="704"/>
      <c r="DA310" s="704"/>
      <c r="DB310" s="704"/>
      <c r="DC310" s="704"/>
      <c r="DD310" s="704"/>
      <c r="DE310" s="704"/>
      <c r="DF310" s="704"/>
      <c r="DG310" s="704"/>
      <c r="DH310" s="704"/>
      <c r="DI310" s="704"/>
      <c r="DJ310" s="704"/>
      <c r="DK310" s="704"/>
      <c r="DL310" s="704"/>
      <c r="DM310" s="704"/>
      <c r="DN310" s="704"/>
      <c r="DO310" s="704"/>
      <c r="DP310" s="704"/>
      <c r="DQ310" s="704"/>
      <c r="DR310" s="704"/>
      <c r="DS310" s="704"/>
      <c r="DT310" s="704"/>
      <c r="DU310" s="704"/>
      <c r="DV310" s="704"/>
      <c r="DW310" s="704"/>
      <c r="DX310" s="704"/>
      <c r="DY310" s="704"/>
      <c r="DZ310" s="704"/>
      <c r="EA310" s="704"/>
      <c r="EB310" s="704"/>
      <c r="EC310" s="704"/>
      <c r="ED310" s="704"/>
      <c r="EE310" s="704"/>
      <c r="EF310" s="704"/>
      <c r="EG310" s="704"/>
      <c r="EH310" s="704"/>
      <c r="EI310" s="704"/>
      <c r="EJ310" s="704"/>
      <c r="EK310" s="704"/>
      <c r="EL310" s="704"/>
      <c r="EM310" s="704"/>
      <c r="EN310" s="704"/>
      <c r="EO310" s="704"/>
      <c r="EP310" s="704"/>
      <c r="EQ310" s="704"/>
      <c r="ER310" s="704"/>
      <c r="ES310" s="704"/>
      <c r="ET310" s="704"/>
      <c r="EU310" s="704"/>
      <c r="EV310" s="706"/>
      <c r="EW310" s="706"/>
      <c r="EX310" s="706"/>
      <c r="EY310" s="706"/>
      <c r="EZ310" s="706"/>
      <c r="FA310" s="706"/>
      <c r="FB310" s="706"/>
      <c r="FC310" s="706"/>
      <c r="FD310" s="706"/>
      <c r="FE310" s="706"/>
      <c r="FF310" s="706"/>
      <c r="FG310" s="706"/>
      <c r="FH310" s="706"/>
      <c r="FI310" s="704"/>
      <c r="FJ310" s="704"/>
      <c r="FK310" s="706"/>
      <c r="FL310" s="706"/>
      <c r="FM310" s="706"/>
      <c r="FN310" s="706"/>
      <c r="FO310" s="706"/>
      <c r="FP310" s="706"/>
      <c r="FQ310" s="706"/>
      <c r="FR310" s="706"/>
      <c r="FS310" s="706"/>
      <c r="FT310" s="706"/>
      <c r="FU310" s="706"/>
      <c r="FV310" s="706"/>
      <c r="FW310" s="706"/>
      <c r="FX310" s="706"/>
      <c r="FY310" s="706"/>
      <c r="FZ310" s="706"/>
      <c r="GA310" s="706"/>
      <c r="GB310" s="706"/>
      <c r="GC310" s="706"/>
      <c r="GD310" s="706"/>
      <c r="GE310" s="706"/>
      <c r="GF310" s="706"/>
      <c r="GG310" s="706"/>
      <c r="GH310" s="706"/>
      <c r="GI310" s="706"/>
      <c r="GJ310" s="706"/>
      <c r="GK310" s="706"/>
      <c r="GL310" s="706"/>
      <c r="GM310" s="706"/>
      <c r="GN310" s="706"/>
      <c r="GO310" s="704"/>
      <c r="GP310" s="706"/>
      <c r="GQ310" s="704"/>
      <c r="GR310" s="704"/>
      <c r="GS310" s="704"/>
      <c r="GT310" s="704"/>
      <c r="GU310" s="704"/>
      <c r="GV310" s="704"/>
      <c r="GW310" s="704"/>
      <c r="GX310" s="704"/>
      <c r="GY310" s="704"/>
      <c r="GZ310" s="704"/>
      <c r="HA310" s="704"/>
      <c r="HB310" s="704"/>
      <c r="HC310" s="704"/>
      <c r="HD310" s="704"/>
      <c r="HE310" s="704"/>
      <c r="HF310" s="704"/>
      <c r="HG310" s="704"/>
      <c r="HH310" s="704"/>
      <c r="HI310" s="704"/>
      <c r="HJ310" s="704"/>
      <c r="HK310" s="704"/>
      <c r="HL310" s="704"/>
      <c r="HM310" s="704"/>
      <c r="HN310" s="704"/>
      <c r="HO310" s="704"/>
      <c r="HP310" s="704"/>
      <c r="HQ310" s="704"/>
      <c r="HR310" s="704"/>
      <c r="HS310" s="704"/>
      <c r="HT310" s="704"/>
      <c r="HU310" s="704"/>
      <c r="HV310" s="704"/>
      <c r="HW310" s="704"/>
      <c r="HX310" s="704"/>
      <c r="HY310" s="704"/>
      <c r="HZ310" s="704"/>
      <c r="IA310" s="706"/>
      <c r="IB310" s="706"/>
      <c r="IC310" s="706"/>
      <c r="ID310" s="706"/>
      <c r="IE310" s="706"/>
      <c r="IF310" s="706"/>
      <c r="IG310" s="706"/>
      <c r="IH310" s="706"/>
      <c r="II310" s="706"/>
      <c r="IJ310" s="706"/>
      <c r="IK310" s="706"/>
      <c r="IL310" s="706"/>
      <c r="IM310" s="706"/>
      <c r="IN310" s="706"/>
      <c r="IO310" s="706"/>
      <c r="IP310" s="706"/>
      <c r="IQ310" s="706"/>
      <c r="IR310" s="706"/>
      <c r="IS310" s="706"/>
      <c r="IT310" s="706"/>
      <c r="IU310" s="706"/>
      <c r="IV310" s="706"/>
      <c r="IW310" s="706"/>
      <c r="IX310" s="706"/>
      <c r="IY310" s="706"/>
      <c r="IZ310" s="706"/>
      <c r="JI310" s="706"/>
      <c r="JJ310" s="706"/>
      <c r="JK310" s="706"/>
      <c r="JL310" s="706"/>
      <c r="JM310" s="706"/>
      <c r="JN310" s="706"/>
    </row>
    <row r="311" spans="1:274" s="878" customFormat="1" ht="23.1" customHeight="1" x14ac:dyDescent="0.25">
      <c r="A311" s="691">
        <v>261</v>
      </c>
      <c r="B311" s="693" t="s">
        <v>1352</v>
      </c>
      <c r="C311" s="696">
        <v>234</v>
      </c>
      <c r="D311" s="697">
        <v>632</v>
      </c>
      <c r="E311" s="697">
        <v>23</v>
      </c>
      <c r="F311" s="699" t="s">
        <v>1121</v>
      </c>
      <c r="G311" s="715" t="s">
        <v>1618</v>
      </c>
      <c r="H311" s="767" t="s">
        <v>1127</v>
      </c>
      <c r="I311" s="752" t="s">
        <v>1113</v>
      </c>
      <c r="J311" s="761" t="s">
        <v>1135</v>
      </c>
      <c r="K311" s="753" t="s">
        <v>1115</v>
      </c>
      <c r="L311" s="753" t="s">
        <v>1116</v>
      </c>
      <c r="M311" s="753" t="s">
        <v>1199</v>
      </c>
      <c r="N311" s="753" t="s">
        <v>1128</v>
      </c>
      <c r="O311" s="753" t="s">
        <v>1128</v>
      </c>
      <c r="P311" s="753" t="s">
        <v>1134</v>
      </c>
      <c r="Q311" s="765" t="s">
        <v>1120</v>
      </c>
      <c r="R311" s="765" t="s">
        <v>1120</v>
      </c>
      <c r="S311" s="755">
        <v>2</v>
      </c>
      <c r="T311" s="763">
        <v>2.1</v>
      </c>
      <c r="U311" s="772"/>
      <c r="V311" s="771"/>
      <c r="W311" s="874">
        <v>5</v>
      </c>
      <c r="X311" s="875"/>
      <c r="Y311" s="876">
        <v>2000000</v>
      </c>
      <c r="Z311" s="875">
        <f t="shared" si="15"/>
        <v>2000000</v>
      </c>
      <c r="AA311" s="691"/>
      <c r="AB311" s="691"/>
      <c r="AC311" s="691">
        <v>200000</v>
      </c>
      <c r="AD311" s="691">
        <v>200000</v>
      </c>
      <c r="AE311" s="691">
        <v>200000</v>
      </c>
      <c r="AF311" s="691">
        <v>200000</v>
      </c>
      <c r="AG311" s="691">
        <v>200000</v>
      </c>
      <c r="AH311" s="691">
        <v>200000</v>
      </c>
      <c r="AI311" s="691">
        <v>200000</v>
      </c>
      <c r="AJ311" s="691">
        <v>200000</v>
      </c>
      <c r="AK311" s="691">
        <v>200000</v>
      </c>
      <c r="AL311" s="691">
        <v>200000</v>
      </c>
      <c r="AM311" s="868">
        <f t="shared" si="16"/>
        <v>2000000</v>
      </c>
      <c r="AN311" s="868">
        <f t="shared" si="17"/>
        <v>0</v>
      </c>
      <c r="AO311" s="691"/>
      <c r="AP311" s="868"/>
      <c r="AQ311" s="706"/>
      <c r="AR311" s="704"/>
      <c r="AS311" s="704"/>
      <c r="AT311" s="704"/>
      <c r="AU311" s="704"/>
      <c r="AV311" s="704"/>
      <c r="AW311" s="704"/>
      <c r="AX311" s="704"/>
      <c r="AY311" s="704"/>
      <c r="AZ311" s="704"/>
      <c r="BA311" s="704"/>
      <c r="BB311" s="704"/>
      <c r="BC311" s="704"/>
      <c r="BD311" s="704"/>
      <c r="BE311" s="704"/>
      <c r="BF311" s="704"/>
      <c r="BG311" s="704"/>
      <c r="BH311" s="704"/>
      <c r="BI311" s="704"/>
      <c r="BJ311" s="704"/>
      <c r="BK311" s="704"/>
      <c r="BL311" s="704"/>
      <c r="BM311" s="704"/>
      <c r="BN311" s="704"/>
      <c r="BO311" s="704"/>
      <c r="BP311" s="704"/>
      <c r="BQ311" s="704"/>
      <c r="BR311" s="704"/>
      <c r="BS311" s="704"/>
      <c r="BT311" s="704"/>
      <c r="BU311" s="704"/>
      <c r="BV311" s="704"/>
      <c r="BW311" s="704"/>
      <c r="BX311" s="704"/>
      <c r="BY311" s="704"/>
      <c r="BZ311" s="704"/>
      <c r="CA311" s="704"/>
      <c r="CB311" s="704"/>
      <c r="CC311" s="704"/>
      <c r="CD311" s="704"/>
      <c r="CE311" s="704"/>
      <c r="CF311" s="704"/>
      <c r="CG311" s="704"/>
      <c r="CH311" s="704"/>
      <c r="CI311" s="704"/>
      <c r="CJ311" s="704"/>
      <c r="CK311" s="704"/>
      <c r="CL311" s="704"/>
      <c r="CM311" s="704"/>
      <c r="CN311" s="704"/>
      <c r="CO311" s="704"/>
      <c r="CP311" s="704"/>
      <c r="CQ311" s="704"/>
      <c r="CR311" s="704"/>
      <c r="CS311" s="704"/>
      <c r="CT311" s="704"/>
      <c r="CU311" s="704"/>
      <c r="CV311" s="704"/>
      <c r="CW311" s="704"/>
      <c r="CX311" s="704"/>
      <c r="CY311" s="704"/>
      <c r="CZ311" s="704"/>
      <c r="DA311" s="704"/>
      <c r="DB311" s="704"/>
      <c r="DC311" s="704"/>
      <c r="DD311" s="704"/>
      <c r="DE311" s="704"/>
      <c r="DF311" s="704"/>
      <c r="DG311" s="704"/>
      <c r="DH311" s="704"/>
      <c r="DI311" s="704"/>
      <c r="DJ311" s="704"/>
      <c r="DK311" s="704"/>
      <c r="DL311" s="704"/>
      <c r="DM311" s="704"/>
      <c r="DN311" s="704"/>
      <c r="DO311" s="704"/>
      <c r="DP311" s="704"/>
      <c r="DQ311" s="704"/>
      <c r="DR311" s="704"/>
      <c r="DS311" s="704"/>
      <c r="DT311" s="704"/>
      <c r="DU311" s="704"/>
      <c r="DV311" s="704"/>
      <c r="DW311" s="704"/>
      <c r="DX311" s="704"/>
      <c r="DY311" s="704"/>
      <c r="DZ311" s="704"/>
      <c r="EA311" s="704"/>
      <c r="EB311" s="704"/>
      <c r="EC311" s="704"/>
      <c r="ED311" s="704"/>
      <c r="EE311" s="704"/>
      <c r="EF311" s="704"/>
      <c r="EG311" s="704"/>
      <c r="EH311" s="704"/>
      <c r="EI311" s="704"/>
      <c r="EJ311" s="704"/>
      <c r="EK311" s="704"/>
      <c r="EL311" s="704"/>
      <c r="EM311" s="704"/>
      <c r="EN311" s="704"/>
      <c r="EO311" s="704"/>
      <c r="EP311" s="704"/>
      <c r="EQ311" s="704"/>
      <c r="ER311" s="704"/>
      <c r="ES311" s="704"/>
      <c r="ET311" s="704"/>
      <c r="EU311" s="704"/>
      <c r="EV311" s="706"/>
      <c r="EW311" s="706"/>
      <c r="EX311" s="706"/>
      <c r="EY311" s="706"/>
      <c r="EZ311" s="706"/>
      <c r="FA311" s="706"/>
      <c r="FB311" s="706"/>
      <c r="FC311" s="706"/>
      <c r="FD311" s="706"/>
      <c r="FE311" s="706"/>
      <c r="FF311" s="706"/>
      <c r="FG311" s="706"/>
      <c r="FH311" s="704"/>
      <c r="FI311" s="706"/>
      <c r="FJ311" s="706"/>
      <c r="FK311" s="704"/>
      <c r="FL311" s="704"/>
      <c r="FM311" s="704"/>
      <c r="FN311" s="704"/>
      <c r="FO311" s="704"/>
      <c r="FP311" s="704"/>
      <c r="FQ311" s="704"/>
      <c r="FR311" s="704"/>
      <c r="FS311" s="704"/>
      <c r="FT311" s="704"/>
      <c r="FU311" s="704"/>
      <c r="FV311" s="704"/>
      <c r="FW311" s="704"/>
      <c r="FX311" s="704"/>
      <c r="FY311" s="704"/>
      <c r="FZ311" s="704"/>
      <c r="GA311" s="704"/>
      <c r="GB311" s="704"/>
      <c r="GC311" s="704"/>
      <c r="GD311" s="704"/>
      <c r="GE311" s="704"/>
      <c r="GF311" s="704"/>
      <c r="GG311" s="704"/>
      <c r="GH311" s="704"/>
      <c r="GI311" s="704"/>
      <c r="GJ311" s="704"/>
      <c r="GK311" s="704"/>
      <c r="GL311" s="704"/>
      <c r="GM311" s="704"/>
      <c r="GN311" s="706"/>
      <c r="GO311" s="706"/>
      <c r="IX311" s="879"/>
      <c r="IY311" s="879"/>
      <c r="IZ311" s="879"/>
      <c r="JA311" s="706"/>
      <c r="JB311" s="706"/>
      <c r="JC311" s="706"/>
      <c r="JD311" s="706"/>
      <c r="JE311" s="706"/>
      <c r="JF311" s="706"/>
      <c r="JG311" s="706"/>
      <c r="JH311" s="706"/>
      <c r="JI311" s="706"/>
    </row>
    <row r="312" spans="1:274" s="878" customFormat="1" ht="22.5" customHeight="1" x14ac:dyDescent="0.25">
      <c r="A312" s="691">
        <v>268</v>
      </c>
      <c r="B312" s="693" t="s">
        <v>1316</v>
      </c>
      <c r="C312" s="696">
        <v>241</v>
      </c>
      <c r="D312" s="697">
        <v>676</v>
      </c>
      <c r="E312" s="707">
        <v>1</v>
      </c>
      <c r="F312" s="699" t="s">
        <v>1319</v>
      </c>
      <c r="G312" s="699" t="s">
        <v>1325</v>
      </c>
      <c r="H312" s="751" t="s">
        <v>1127</v>
      </c>
      <c r="I312" s="752" t="s">
        <v>1113</v>
      </c>
      <c r="J312" s="761" t="s">
        <v>1135</v>
      </c>
      <c r="K312" s="777" t="s">
        <v>1115</v>
      </c>
      <c r="L312" s="777" t="s">
        <v>1116</v>
      </c>
      <c r="M312" s="753" t="s">
        <v>1199</v>
      </c>
      <c r="N312" s="753" t="s">
        <v>1317</v>
      </c>
      <c r="O312" s="753" t="s">
        <v>1317</v>
      </c>
      <c r="P312" s="753" t="s">
        <v>1554</v>
      </c>
      <c r="Q312" s="753" t="s">
        <v>1120</v>
      </c>
      <c r="R312" s="765" t="s">
        <v>1120</v>
      </c>
      <c r="S312" s="755">
        <v>2</v>
      </c>
      <c r="T312" s="769">
        <v>2.2000000000000002</v>
      </c>
      <c r="U312" s="771">
        <v>41456</v>
      </c>
      <c r="V312" s="771">
        <v>41791</v>
      </c>
      <c r="W312" s="701">
        <v>15</v>
      </c>
      <c r="X312" s="875">
        <v>500000</v>
      </c>
      <c r="Y312" s="877"/>
      <c r="Z312" s="875">
        <f t="shared" si="15"/>
        <v>500000</v>
      </c>
      <c r="AA312" s="702"/>
      <c r="AB312" s="702">
        <v>50000</v>
      </c>
      <c r="AC312" s="702">
        <v>50000</v>
      </c>
      <c r="AD312" s="702">
        <v>50000</v>
      </c>
      <c r="AE312" s="702">
        <v>50000</v>
      </c>
      <c r="AF312" s="702">
        <v>50000</v>
      </c>
      <c r="AG312" s="702">
        <v>50000</v>
      </c>
      <c r="AH312" s="702">
        <v>50000</v>
      </c>
      <c r="AI312" s="702">
        <v>50000</v>
      </c>
      <c r="AJ312" s="702">
        <v>50000</v>
      </c>
      <c r="AK312" s="702">
        <v>50000</v>
      </c>
      <c r="AL312" s="691"/>
      <c r="AM312" s="868">
        <f t="shared" si="16"/>
        <v>500000</v>
      </c>
      <c r="AN312" s="868">
        <f t="shared" si="17"/>
        <v>0</v>
      </c>
      <c r="AO312" s="760">
        <v>0</v>
      </c>
      <c r="AP312" s="868">
        <v>700000</v>
      </c>
      <c r="AQ312" s="706"/>
      <c r="AR312" s="704"/>
      <c r="AS312" s="704"/>
      <c r="AT312" s="704"/>
      <c r="AU312" s="704"/>
      <c r="AV312" s="704"/>
      <c r="AW312" s="704"/>
      <c r="AX312" s="704"/>
      <c r="AY312" s="704"/>
      <c r="AZ312" s="704"/>
      <c r="BA312" s="704"/>
      <c r="BB312" s="704"/>
      <c r="BC312" s="704"/>
      <c r="BD312" s="704"/>
      <c r="BE312" s="704"/>
      <c r="BF312" s="704"/>
      <c r="BG312" s="704"/>
      <c r="BH312" s="704"/>
      <c r="BI312" s="704"/>
      <c r="BJ312" s="704"/>
      <c r="BK312" s="704"/>
      <c r="BL312" s="704"/>
      <c r="BM312" s="704"/>
      <c r="BN312" s="704"/>
      <c r="BO312" s="704"/>
      <c r="BP312" s="704"/>
      <c r="BQ312" s="704"/>
      <c r="BR312" s="704"/>
      <c r="BS312" s="704"/>
      <c r="BT312" s="704"/>
      <c r="BU312" s="704"/>
      <c r="BV312" s="704"/>
      <c r="BW312" s="704"/>
      <c r="BX312" s="704"/>
      <c r="BY312" s="704"/>
      <c r="BZ312" s="704"/>
      <c r="CA312" s="704"/>
      <c r="CB312" s="704"/>
      <c r="CC312" s="704"/>
      <c r="CD312" s="704"/>
      <c r="CE312" s="704"/>
      <c r="CF312" s="704"/>
      <c r="CG312" s="704"/>
      <c r="CH312" s="704"/>
      <c r="CI312" s="704"/>
      <c r="CJ312" s="704"/>
      <c r="CK312" s="704"/>
      <c r="CL312" s="704"/>
      <c r="CM312" s="704"/>
      <c r="CN312" s="704"/>
      <c r="CO312" s="704"/>
      <c r="CP312" s="704"/>
      <c r="CQ312" s="704"/>
      <c r="CR312" s="704"/>
      <c r="CS312" s="704"/>
      <c r="CT312" s="704"/>
      <c r="CU312" s="704"/>
      <c r="CV312" s="704"/>
      <c r="CW312" s="704"/>
      <c r="CX312" s="704"/>
      <c r="CY312" s="704"/>
      <c r="CZ312" s="704"/>
      <c r="DA312" s="704"/>
      <c r="DB312" s="704"/>
      <c r="DC312" s="704"/>
      <c r="DD312" s="704"/>
      <c r="DE312" s="704"/>
      <c r="DF312" s="704"/>
      <c r="DG312" s="704"/>
      <c r="DH312" s="704"/>
      <c r="DI312" s="704"/>
      <c r="DJ312" s="704"/>
      <c r="DK312" s="704"/>
      <c r="DL312" s="704"/>
      <c r="DM312" s="704"/>
      <c r="DN312" s="704"/>
      <c r="DO312" s="704"/>
      <c r="DP312" s="704"/>
      <c r="DQ312" s="704"/>
      <c r="DR312" s="704"/>
      <c r="DS312" s="704"/>
      <c r="DT312" s="704"/>
      <c r="DU312" s="704"/>
      <c r="DV312" s="704"/>
      <c r="DW312" s="704"/>
      <c r="DX312" s="704"/>
      <c r="DY312" s="704"/>
      <c r="DZ312" s="704"/>
      <c r="EA312" s="704"/>
      <c r="EB312" s="704"/>
      <c r="EC312" s="704"/>
      <c r="ED312" s="704"/>
      <c r="EE312" s="704"/>
      <c r="EF312" s="704"/>
      <c r="EG312" s="704"/>
      <c r="EH312" s="704"/>
      <c r="EI312" s="704"/>
      <c r="EJ312" s="704"/>
      <c r="EK312" s="704"/>
      <c r="EL312" s="704"/>
      <c r="EM312" s="704"/>
      <c r="EN312" s="704"/>
      <c r="EO312" s="704"/>
      <c r="EP312" s="704"/>
      <c r="EQ312" s="704"/>
      <c r="ER312" s="704"/>
      <c r="ES312" s="704"/>
      <c r="ET312" s="704"/>
      <c r="EU312" s="704"/>
      <c r="EV312" s="704"/>
      <c r="EW312" s="704"/>
      <c r="EX312" s="704"/>
      <c r="EY312" s="704"/>
      <c r="EZ312" s="704"/>
      <c r="FA312" s="704"/>
      <c r="FB312" s="704"/>
      <c r="FC312" s="704"/>
      <c r="FD312" s="704"/>
      <c r="FE312" s="704"/>
      <c r="FF312" s="704"/>
      <c r="FG312" s="704"/>
      <c r="FH312" s="711"/>
      <c r="FI312" s="704"/>
      <c r="FJ312" s="704"/>
      <c r="FK312" s="706"/>
      <c r="FL312" s="706"/>
      <c r="FM312" s="706"/>
      <c r="FN312" s="706"/>
      <c r="FO312" s="706"/>
      <c r="FP312" s="706"/>
      <c r="FQ312" s="706"/>
      <c r="FR312" s="706"/>
      <c r="FS312" s="706"/>
      <c r="FT312" s="706"/>
      <c r="FU312" s="706"/>
      <c r="FV312" s="706"/>
      <c r="FW312" s="706"/>
      <c r="FX312" s="706"/>
      <c r="FY312" s="706"/>
      <c r="FZ312" s="706"/>
      <c r="GA312" s="706"/>
      <c r="GB312" s="706"/>
      <c r="GC312" s="706"/>
      <c r="GD312" s="706"/>
      <c r="GE312" s="706"/>
      <c r="GF312" s="706"/>
      <c r="GG312" s="706"/>
      <c r="GH312" s="706"/>
      <c r="GI312" s="706"/>
      <c r="GJ312" s="706"/>
      <c r="GK312" s="706"/>
      <c r="GL312" s="706"/>
      <c r="GM312" s="706"/>
      <c r="GN312" s="704"/>
      <c r="GO312" s="704"/>
      <c r="GP312" s="746"/>
      <c r="GQ312" s="704"/>
      <c r="GR312" s="704"/>
      <c r="GS312" s="704"/>
      <c r="GT312" s="704"/>
      <c r="GU312" s="704"/>
      <c r="GV312" s="704"/>
      <c r="GW312" s="704"/>
      <c r="GX312" s="704"/>
      <c r="GY312" s="704"/>
      <c r="GZ312" s="704"/>
      <c r="HA312" s="704"/>
      <c r="HB312" s="704"/>
      <c r="HC312" s="704"/>
      <c r="HD312" s="704"/>
      <c r="HE312" s="704"/>
      <c r="HF312" s="704"/>
      <c r="HG312" s="704"/>
      <c r="HH312" s="704"/>
      <c r="HI312" s="704"/>
      <c r="HJ312" s="704"/>
      <c r="HK312" s="704"/>
      <c r="HL312" s="704"/>
      <c r="HM312" s="704"/>
      <c r="HN312" s="704"/>
      <c r="HO312" s="704"/>
      <c r="HP312" s="704"/>
      <c r="HQ312" s="704"/>
      <c r="HR312" s="704"/>
      <c r="HS312" s="704"/>
      <c r="HT312" s="704"/>
      <c r="HU312" s="704"/>
      <c r="HV312" s="704"/>
      <c r="HW312" s="704"/>
      <c r="HX312" s="704"/>
      <c r="HY312" s="704"/>
      <c r="HZ312" s="704"/>
      <c r="IA312" s="704"/>
      <c r="IB312" s="704"/>
      <c r="IC312" s="704"/>
      <c r="ID312" s="704"/>
      <c r="IE312" s="704"/>
      <c r="IF312" s="704"/>
      <c r="IG312" s="704"/>
      <c r="IH312" s="704"/>
      <c r="II312" s="704"/>
      <c r="IJ312" s="704"/>
      <c r="IK312" s="704"/>
      <c r="IL312" s="704"/>
      <c r="IM312" s="704"/>
      <c r="IN312" s="704"/>
      <c r="IO312" s="704"/>
      <c r="IP312" s="704"/>
      <c r="IQ312" s="704"/>
      <c r="IR312" s="704"/>
      <c r="IS312" s="704"/>
      <c r="IT312" s="704"/>
      <c r="IU312" s="704"/>
      <c r="IV312" s="706"/>
      <c r="IW312" s="706"/>
      <c r="JI312" s="814"/>
    </row>
    <row r="313" spans="1:274" s="878" customFormat="1" ht="22.5" customHeight="1" x14ac:dyDescent="0.25">
      <c r="A313" s="691">
        <v>269</v>
      </c>
      <c r="B313" s="693" t="s">
        <v>1316</v>
      </c>
      <c r="C313" s="697">
        <v>241</v>
      </c>
      <c r="D313" s="697">
        <v>676</v>
      </c>
      <c r="E313" s="707">
        <v>19</v>
      </c>
      <c r="F313" s="720" t="s">
        <v>1319</v>
      </c>
      <c r="G313" s="720" t="s">
        <v>1559</v>
      </c>
      <c r="H313" s="767" t="s">
        <v>1127</v>
      </c>
      <c r="I313" s="752" t="s">
        <v>1113</v>
      </c>
      <c r="J313" s="761" t="s">
        <v>1135</v>
      </c>
      <c r="K313" s="777" t="s">
        <v>1115</v>
      </c>
      <c r="L313" s="777" t="s">
        <v>1116</v>
      </c>
      <c r="M313" s="753" t="s">
        <v>1199</v>
      </c>
      <c r="N313" s="753" t="s">
        <v>1317</v>
      </c>
      <c r="O313" s="753" t="s">
        <v>1317</v>
      </c>
      <c r="P313" s="753" t="s">
        <v>1554</v>
      </c>
      <c r="Q313" s="753" t="s">
        <v>1120</v>
      </c>
      <c r="R313" s="765" t="s">
        <v>1120</v>
      </c>
      <c r="S313" s="755">
        <v>2</v>
      </c>
      <c r="T313" s="769">
        <v>2.2000000000000002</v>
      </c>
      <c r="U313" s="772">
        <v>41091</v>
      </c>
      <c r="V313" s="771">
        <v>41426</v>
      </c>
      <c r="W313" s="701">
        <v>15</v>
      </c>
      <c r="X313" s="875"/>
      <c r="Y313" s="876">
        <v>736700</v>
      </c>
      <c r="Z313" s="875">
        <f t="shared" si="15"/>
        <v>736700</v>
      </c>
      <c r="AA313" s="691"/>
      <c r="AB313" s="691"/>
      <c r="AC313" s="691"/>
      <c r="AD313" s="691">
        <v>214000</v>
      </c>
      <c r="AE313" s="691">
        <v>215000</v>
      </c>
      <c r="AF313" s="691">
        <v>307700</v>
      </c>
      <c r="AG313" s="691"/>
      <c r="AH313" s="691"/>
      <c r="AI313" s="691"/>
      <c r="AJ313" s="691"/>
      <c r="AK313" s="691"/>
      <c r="AL313" s="691"/>
      <c r="AM313" s="868">
        <f t="shared" si="16"/>
        <v>736700</v>
      </c>
      <c r="AN313" s="868">
        <f t="shared" si="17"/>
        <v>0</v>
      </c>
      <c r="AO313" s="691"/>
      <c r="AP313" s="868"/>
      <c r="AQ313" s="706"/>
      <c r="AR313" s="704"/>
      <c r="AS313" s="704"/>
      <c r="AT313" s="704"/>
      <c r="AU313" s="704"/>
      <c r="AV313" s="704"/>
      <c r="AW313" s="704"/>
      <c r="AX313" s="704"/>
      <c r="AY313" s="704"/>
      <c r="AZ313" s="704"/>
      <c r="BA313" s="704"/>
      <c r="BB313" s="704"/>
      <c r="BC313" s="704"/>
      <c r="BD313" s="704"/>
      <c r="BE313" s="704"/>
      <c r="BF313" s="704"/>
      <c r="BG313" s="704"/>
      <c r="BH313" s="704"/>
      <c r="BI313" s="704"/>
      <c r="BJ313" s="704"/>
      <c r="BK313" s="704"/>
      <c r="BL313" s="704"/>
      <c r="BM313" s="704"/>
      <c r="BN313" s="704"/>
      <c r="BO313" s="704"/>
      <c r="BP313" s="704"/>
      <c r="BQ313" s="704"/>
      <c r="BR313" s="704"/>
      <c r="BS313" s="704"/>
      <c r="BT313" s="704"/>
      <c r="BU313" s="704"/>
      <c r="BV313" s="704"/>
      <c r="BW313" s="704"/>
      <c r="BX313" s="704"/>
      <c r="BY313" s="704"/>
      <c r="BZ313" s="704"/>
      <c r="CA313" s="704"/>
      <c r="CB313" s="704"/>
      <c r="CC313" s="704"/>
      <c r="CD313" s="704"/>
      <c r="CE313" s="704"/>
      <c r="CF313" s="704"/>
      <c r="CG313" s="704"/>
      <c r="CH313" s="704"/>
      <c r="CI313" s="704"/>
      <c r="CJ313" s="704"/>
      <c r="CK313" s="704"/>
      <c r="CL313" s="704"/>
      <c r="CM313" s="704"/>
      <c r="CN313" s="704"/>
      <c r="CO313" s="704"/>
      <c r="CP313" s="704"/>
      <c r="CQ313" s="704"/>
      <c r="CR313" s="704"/>
      <c r="CS313" s="704"/>
      <c r="CT313" s="704"/>
      <c r="CU313" s="704"/>
      <c r="CV313" s="704"/>
      <c r="CW313" s="704"/>
      <c r="CX313" s="704"/>
      <c r="CY313" s="704"/>
      <c r="CZ313" s="704"/>
      <c r="DA313" s="704"/>
      <c r="DB313" s="704"/>
      <c r="DC313" s="704"/>
      <c r="DD313" s="704"/>
      <c r="DE313" s="704"/>
      <c r="DF313" s="704"/>
      <c r="DG313" s="704"/>
      <c r="DH313" s="704"/>
      <c r="DI313" s="704"/>
      <c r="DJ313" s="704"/>
      <c r="DK313" s="704"/>
      <c r="DL313" s="704"/>
      <c r="DM313" s="704"/>
      <c r="DN313" s="704"/>
      <c r="DO313" s="704"/>
      <c r="DP313" s="704"/>
      <c r="DQ313" s="704"/>
      <c r="DR313" s="704"/>
      <c r="DS313" s="704"/>
      <c r="DT313" s="704"/>
      <c r="DU313" s="704"/>
      <c r="DV313" s="704"/>
      <c r="DW313" s="704"/>
      <c r="DX313" s="704"/>
      <c r="DY313" s="704"/>
      <c r="DZ313" s="704"/>
      <c r="EA313" s="704"/>
      <c r="EB313" s="704"/>
      <c r="EC313" s="704"/>
      <c r="ED313" s="704"/>
      <c r="EE313" s="704"/>
      <c r="EF313" s="704"/>
      <c r="EG313" s="704"/>
      <c r="EH313" s="704"/>
      <c r="EI313" s="704"/>
      <c r="EJ313" s="704"/>
      <c r="EK313" s="704"/>
      <c r="EL313" s="704"/>
      <c r="EM313" s="704"/>
      <c r="EN313" s="704"/>
      <c r="EO313" s="704"/>
      <c r="EP313" s="704"/>
      <c r="EQ313" s="704"/>
      <c r="ER313" s="704"/>
      <c r="ES313" s="704"/>
      <c r="ET313" s="704"/>
      <c r="EU313" s="704"/>
      <c r="EV313" s="704"/>
      <c r="EW313" s="704"/>
      <c r="EX313" s="704"/>
      <c r="EY313" s="704"/>
      <c r="EZ313" s="704"/>
      <c r="FA313" s="704"/>
      <c r="FB313" s="704"/>
      <c r="FC313" s="704"/>
      <c r="FD313" s="704"/>
      <c r="FE313" s="704"/>
      <c r="FF313" s="704"/>
      <c r="FG313" s="704"/>
      <c r="FH313" s="704"/>
      <c r="FI313" s="704"/>
      <c r="FJ313" s="704"/>
      <c r="FK313" s="704"/>
      <c r="FL313" s="704"/>
      <c r="FM313" s="879"/>
      <c r="FN313" s="879"/>
      <c r="FO313" s="879"/>
      <c r="FP313" s="879"/>
      <c r="FQ313" s="879"/>
      <c r="FR313" s="879"/>
      <c r="FS313" s="879"/>
      <c r="FT313" s="879"/>
      <c r="FU313" s="879"/>
      <c r="FV313" s="879"/>
      <c r="FW313" s="879"/>
      <c r="FX313" s="879"/>
      <c r="FY313" s="879"/>
      <c r="FZ313" s="879"/>
      <c r="GA313" s="879"/>
      <c r="GB313" s="879"/>
      <c r="GC313" s="879"/>
      <c r="GD313" s="879"/>
      <c r="GE313" s="879"/>
      <c r="GF313" s="879"/>
      <c r="GG313" s="879"/>
      <c r="GH313" s="879"/>
      <c r="GI313" s="879"/>
      <c r="GJ313" s="879"/>
      <c r="GK313" s="879"/>
      <c r="GL313" s="879"/>
      <c r="GM313" s="879"/>
      <c r="GN313" s="704"/>
      <c r="GO313" s="704"/>
      <c r="GP313" s="706"/>
      <c r="GQ313" s="706"/>
      <c r="GR313" s="706"/>
      <c r="GS313" s="706"/>
      <c r="GT313" s="706"/>
      <c r="GU313" s="706"/>
      <c r="GV313" s="706"/>
      <c r="GW313" s="706"/>
      <c r="GX313" s="706"/>
      <c r="GY313" s="706"/>
      <c r="GZ313" s="706"/>
      <c r="HA313" s="706"/>
      <c r="HB313" s="706"/>
      <c r="HC313" s="706"/>
      <c r="HD313" s="706"/>
      <c r="HE313" s="706"/>
      <c r="HF313" s="706"/>
      <c r="HG313" s="706"/>
      <c r="HH313" s="706"/>
      <c r="HI313" s="706"/>
      <c r="HJ313" s="706"/>
      <c r="HK313" s="706"/>
      <c r="HL313" s="706"/>
      <c r="HM313" s="706"/>
      <c r="HN313" s="706"/>
      <c r="HO313" s="706"/>
      <c r="HP313" s="706"/>
      <c r="HQ313" s="706"/>
      <c r="HR313" s="706"/>
      <c r="HS313" s="706"/>
      <c r="HT313" s="706"/>
      <c r="HU313" s="706"/>
      <c r="HV313" s="706"/>
      <c r="HW313" s="706"/>
      <c r="HX313" s="706"/>
      <c r="HY313" s="706"/>
      <c r="HZ313" s="706"/>
      <c r="IA313" s="706"/>
      <c r="IB313" s="706"/>
      <c r="IC313" s="706"/>
      <c r="ID313" s="706"/>
      <c r="IE313" s="706"/>
      <c r="IF313" s="706"/>
      <c r="IG313" s="706"/>
      <c r="IH313" s="706"/>
      <c r="II313" s="706"/>
      <c r="IJ313" s="706"/>
      <c r="IK313" s="706"/>
      <c r="IL313" s="706"/>
      <c r="IM313" s="706"/>
      <c r="IN313" s="706"/>
      <c r="IO313" s="706"/>
      <c r="IP313" s="706"/>
      <c r="IQ313" s="706"/>
      <c r="IR313" s="706"/>
      <c r="IS313" s="706"/>
      <c r="IT313" s="706"/>
      <c r="IU313" s="706"/>
      <c r="IV313" s="706"/>
      <c r="IW313" s="706"/>
    </row>
    <row r="314" spans="1:274" s="878" customFormat="1" ht="22.5" customHeight="1" x14ac:dyDescent="0.25">
      <c r="A314" s="691">
        <v>270</v>
      </c>
      <c r="B314" s="693" t="s">
        <v>1316</v>
      </c>
      <c r="C314" s="696">
        <v>241</v>
      </c>
      <c r="D314" s="697">
        <v>676</v>
      </c>
      <c r="E314" s="707">
        <v>20</v>
      </c>
      <c r="F314" s="699" t="s">
        <v>1319</v>
      </c>
      <c r="G314" s="699" t="s">
        <v>1560</v>
      </c>
      <c r="H314" s="767" t="s">
        <v>1127</v>
      </c>
      <c r="I314" s="752" t="s">
        <v>1113</v>
      </c>
      <c r="J314" s="761" t="s">
        <v>1135</v>
      </c>
      <c r="K314" s="777" t="s">
        <v>1151</v>
      </c>
      <c r="L314" s="777" t="s">
        <v>1116</v>
      </c>
      <c r="M314" s="753" t="s">
        <v>1199</v>
      </c>
      <c r="N314" s="753" t="s">
        <v>1317</v>
      </c>
      <c r="O314" s="753" t="s">
        <v>1317</v>
      </c>
      <c r="P314" s="753" t="s">
        <v>1554</v>
      </c>
      <c r="Q314" s="753" t="s">
        <v>1120</v>
      </c>
      <c r="R314" s="765" t="s">
        <v>1120</v>
      </c>
      <c r="S314" s="755">
        <v>2</v>
      </c>
      <c r="T314" s="769">
        <v>2.2000000000000002</v>
      </c>
      <c r="U314" s="757">
        <v>41275</v>
      </c>
      <c r="V314" s="757">
        <v>41426</v>
      </c>
      <c r="W314" s="701">
        <v>15</v>
      </c>
      <c r="X314" s="875"/>
      <c r="Y314" s="876">
        <v>500000</v>
      </c>
      <c r="Z314" s="875">
        <f t="shared" si="15"/>
        <v>500000</v>
      </c>
      <c r="AA314" s="691"/>
      <c r="AB314" s="691"/>
      <c r="AC314" s="691"/>
      <c r="AD314" s="691">
        <v>55000</v>
      </c>
      <c r="AE314" s="691">
        <v>55000</v>
      </c>
      <c r="AF314" s="691">
        <v>55000</v>
      </c>
      <c r="AG314" s="691">
        <v>55000</v>
      </c>
      <c r="AH314" s="691">
        <v>55000</v>
      </c>
      <c r="AI314" s="691">
        <v>55000</v>
      </c>
      <c r="AJ314" s="691">
        <v>55000</v>
      </c>
      <c r="AK314" s="691">
        <v>55000</v>
      </c>
      <c r="AL314" s="691">
        <v>60000</v>
      </c>
      <c r="AM314" s="868">
        <f t="shared" si="16"/>
        <v>500000</v>
      </c>
      <c r="AN314" s="868">
        <f t="shared" si="17"/>
        <v>0</v>
      </c>
      <c r="AO314" s="691"/>
      <c r="AP314" s="868"/>
      <c r="AQ314" s="706"/>
      <c r="AR314" s="704"/>
      <c r="AS314" s="704"/>
      <c r="AT314" s="704"/>
      <c r="AU314" s="704"/>
      <c r="AV314" s="704"/>
      <c r="AW314" s="704"/>
      <c r="AX314" s="704"/>
      <c r="AY314" s="704"/>
      <c r="AZ314" s="704"/>
      <c r="BA314" s="704"/>
      <c r="BB314" s="704"/>
      <c r="BC314" s="704"/>
      <c r="BD314" s="704"/>
      <c r="BE314" s="704"/>
      <c r="BF314" s="704"/>
      <c r="BG314" s="704"/>
      <c r="BH314" s="704"/>
      <c r="BI314" s="704"/>
      <c r="BJ314" s="704"/>
      <c r="BK314" s="704"/>
      <c r="BL314" s="704"/>
      <c r="BM314" s="704"/>
      <c r="BN314" s="704"/>
      <c r="BO314" s="704"/>
      <c r="BP314" s="704"/>
      <c r="BQ314" s="704"/>
      <c r="BR314" s="704"/>
      <c r="BS314" s="704"/>
      <c r="BT314" s="704"/>
      <c r="BU314" s="704"/>
      <c r="BV314" s="704"/>
      <c r="BW314" s="704"/>
      <c r="BX314" s="704"/>
      <c r="BY314" s="704"/>
      <c r="BZ314" s="704"/>
      <c r="CA314" s="704"/>
      <c r="CB314" s="704"/>
      <c r="CC314" s="704"/>
      <c r="CD314" s="704"/>
      <c r="CE314" s="704"/>
      <c r="CF314" s="704"/>
      <c r="CG314" s="704"/>
      <c r="CH314" s="704"/>
      <c r="CI314" s="704"/>
      <c r="CJ314" s="704"/>
      <c r="CK314" s="704"/>
      <c r="CL314" s="704"/>
      <c r="CM314" s="704"/>
      <c r="CN314" s="704"/>
      <c r="CO314" s="704"/>
      <c r="CP314" s="704"/>
      <c r="CQ314" s="704"/>
      <c r="CR314" s="704"/>
      <c r="CS314" s="704"/>
      <c r="CT314" s="704"/>
      <c r="CU314" s="704"/>
      <c r="CV314" s="704"/>
      <c r="CW314" s="704"/>
      <c r="CX314" s="704"/>
      <c r="CY314" s="704"/>
      <c r="CZ314" s="704"/>
      <c r="DA314" s="704"/>
      <c r="DB314" s="704"/>
      <c r="DC314" s="704"/>
      <c r="DD314" s="704"/>
      <c r="DE314" s="704"/>
      <c r="DF314" s="704"/>
      <c r="DG314" s="704"/>
      <c r="DH314" s="704"/>
      <c r="DI314" s="704"/>
      <c r="DJ314" s="704"/>
      <c r="DK314" s="704"/>
      <c r="DL314" s="704"/>
      <c r="DM314" s="704"/>
      <c r="DN314" s="704"/>
      <c r="DO314" s="704"/>
      <c r="DP314" s="704"/>
      <c r="DQ314" s="704"/>
      <c r="DR314" s="704"/>
      <c r="DS314" s="704"/>
      <c r="DT314" s="704"/>
      <c r="DU314" s="704"/>
      <c r="DV314" s="704"/>
      <c r="DW314" s="704"/>
      <c r="DX314" s="704"/>
      <c r="DY314" s="704"/>
      <c r="DZ314" s="704"/>
      <c r="EA314" s="704"/>
      <c r="EB314" s="704"/>
      <c r="EC314" s="704"/>
      <c r="ED314" s="704"/>
      <c r="EE314" s="704"/>
      <c r="EF314" s="704"/>
      <c r="EG314" s="704"/>
      <c r="EH314" s="704"/>
      <c r="EI314" s="704"/>
      <c r="EJ314" s="704"/>
      <c r="EK314" s="704"/>
      <c r="EL314" s="704"/>
      <c r="EM314" s="704"/>
      <c r="EN314" s="704"/>
      <c r="EO314" s="704"/>
      <c r="EP314" s="704"/>
      <c r="EQ314" s="704"/>
      <c r="ER314" s="704"/>
      <c r="ES314" s="704"/>
      <c r="ET314" s="704"/>
      <c r="EU314" s="704"/>
      <c r="EV314" s="704"/>
      <c r="EW314" s="704"/>
      <c r="EX314" s="704"/>
      <c r="EY314" s="704"/>
      <c r="EZ314" s="704"/>
      <c r="FA314" s="704"/>
      <c r="FB314" s="704"/>
      <c r="FC314" s="704"/>
      <c r="FD314" s="704"/>
      <c r="FE314" s="704"/>
      <c r="FF314" s="704"/>
      <c r="FG314" s="704"/>
      <c r="FH314" s="706"/>
      <c r="FI314" s="704"/>
      <c r="FJ314" s="704"/>
      <c r="FK314" s="704"/>
      <c r="FL314" s="704"/>
      <c r="FM314" s="706"/>
      <c r="FN314" s="706"/>
      <c r="FO314" s="706"/>
      <c r="FP314" s="706"/>
      <c r="FQ314" s="706"/>
      <c r="FR314" s="706"/>
      <c r="FS314" s="706"/>
      <c r="FT314" s="706"/>
      <c r="FU314" s="706"/>
      <c r="FV314" s="706"/>
      <c r="FW314" s="706"/>
      <c r="FX314" s="706"/>
      <c r="FY314" s="706"/>
      <c r="FZ314" s="706"/>
      <c r="GA314" s="706"/>
      <c r="GB314" s="706"/>
      <c r="GC314" s="706"/>
      <c r="GD314" s="706"/>
      <c r="GE314" s="706"/>
      <c r="GF314" s="706"/>
      <c r="GG314" s="706"/>
      <c r="GH314" s="706"/>
      <c r="GI314" s="706"/>
      <c r="GJ314" s="706"/>
      <c r="GK314" s="706"/>
      <c r="GL314" s="706"/>
      <c r="GM314" s="706"/>
      <c r="GN314" s="706"/>
      <c r="GO314" s="704"/>
    </row>
    <row r="315" spans="1:274" s="878" customFormat="1" ht="22.5" customHeight="1" x14ac:dyDescent="0.25">
      <c r="A315" s="691">
        <v>271</v>
      </c>
      <c r="B315" s="693" t="s">
        <v>1316</v>
      </c>
      <c r="C315" s="696">
        <v>241</v>
      </c>
      <c r="D315" s="697">
        <v>676</v>
      </c>
      <c r="E315" s="707">
        <v>21</v>
      </c>
      <c r="F315" s="699" t="s">
        <v>1319</v>
      </c>
      <c r="G315" s="699" t="s">
        <v>1678</v>
      </c>
      <c r="H315" s="767" t="s">
        <v>1127</v>
      </c>
      <c r="I315" s="752" t="s">
        <v>1113</v>
      </c>
      <c r="J315" s="761" t="s">
        <v>1135</v>
      </c>
      <c r="K315" s="777" t="s">
        <v>1115</v>
      </c>
      <c r="L315" s="777" t="s">
        <v>1116</v>
      </c>
      <c r="M315" s="753" t="s">
        <v>1199</v>
      </c>
      <c r="N315" s="753" t="s">
        <v>1317</v>
      </c>
      <c r="O315" s="753" t="s">
        <v>1317</v>
      </c>
      <c r="P315" s="753" t="s">
        <v>1554</v>
      </c>
      <c r="Q315" s="753" t="s">
        <v>1120</v>
      </c>
      <c r="R315" s="753" t="s">
        <v>1120</v>
      </c>
      <c r="S315" s="755">
        <v>2</v>
      </c>
      <c r="T315" s="769">
        <v>2.2000000000000002</v>
      </c>
      <c r="U315" s="757">
        <v>41456</v>
      </c>
      <c r="V315" s="757">
        <v>41791</v>
      </c>
      <c r="W315" s="701">
        <v>15</v>
      </c>
      <c r="X315" s="875"/>
      <c r="Y315" s="876">
        <v>2450000</v>
      </c>
      <c r="Z315" s="875">
        <f t="shared" si="15"/>
        <v>2450000</v>
      </c>
      <c r="AA315" s="691"/>
      <c r="AB315" s="691"/>
      <c r="AC315" s="691"/>
      <c r="AD315" s="691">
        <v>272000</v>
      </c>
      <c r="AE315" s="691">
        <v>272000</v>
      </c>
      <c r="AF315" s="691">
        <v>272000</v>
      </c>
      <c r="AG315" s="691">
        <v>272000</v>
      </c>
      <c r="AH315" s="691">
        <v>272000</v>
      </c>
      <c r="AI315" s="691">
        <v>272000</v>
      </c>
      <c r="AJ315" s="691">
        <v>272000</v>
      </c>
      <c r="AK315" s="691">
        <v>272000</v>
      </c>
      <c r="AL315" s="691">
        <v>274000</v>
      </c>
      <c r="AM315" s="868">
        <f t="shared" si="16"/>
        <v>2450000</v>
      </c>
      <c r="AN315" s="868">
        <f t="shared" si="17"/>
        <v>0</v>
      </c>
      <c r="AO315" s="691"/>
      <c r="AP315" s="868"/>
      <c r="AQ315" s="706"/>
      <c r="AR315" s="704"/>
      <c r="AS315" s="704"/>
      <c r="AT315" s="704"/>
      <c r="AU315" s="704"/>
      <c r="AV315" s="704"/>
      <c r="AW315" s="704"/>
      <c r="AX315" s="704"/>
      <c r="AY315" s="704"/>
      <c r="AZ315" s="704"/>
      <c r="BA315" s="704"/>
      <c r="BB315" s="704"/>
      <c r="BC315" s="704"/>
      <c r="BD315" s="704"/>
      <c r="BE315" s="704"/>
      <c r="BF315" s="704"/>
      <c r="BG315" s="704"/>
      <c r="BH315" s="704"/>
      <c r="BI315" s="704"/>
      <c r="BJ315" s="704"/>
      <c r="BK315" s="704"/>
      <c r="BL315" s="704"/>
      <c r="BM315" s="704"/>
      <c r="BN315" s="704"/>
      <c r="BO315" s="704"/>
      <c r="BP315" s="704"/>
      <c r="BQ315" s="704"/>
      <c r="BR315" s="704"/>
      <c r="BS315" s="704"/>
      <c r="BT315" s="704"/>
      <c r="BU315" s="704"/>
      <c r="BV315" s="704"/>
      <c r="BW315" s="704"/>
      <c r="BX315" s="704"/>
      <c r="BY315" s="704"/>
      <c r="BZ315" s="704"/>
      <c r="CA315" s="704"/>
      <c r="CB315" s="704"/>
      <c r="CC315" s="704"/>
      <c r="CD315" s="704"/>
      <c r="CE315" s="704"/>
      <c r="CF315" s="704"/>
      <c r="CG315" s="704"/>
      <c r="CH315" s="704"/>
      <c r="CI315" s="704"/>
      <c r="CJ315" s="704"/>
      <c r="CK315" s="704"/>
      <c r="CL315" s="704"/>
      <c r="CM315" s="704"/>
      <c r="CN315" s="704"/>
      <c r="CO315" s="704"/>
      <c r="CP315" s="704"/>
      <c r="CQ315" s="704"/>
      <c r="CR315" s="704"/>
      <c r="CS315" s="704"/>
      <c r="CT315" s="704"/>
      <c r="CU315" s="704"/>
      <c r="CV315" s="704"/>
      <c r="CW315" s="704"/>
      <c r="CX315" s="704"/>
      <c r="CY315" s="704"/>
      <c r="CZ315" s="704"/>
      <c r="DA315" s="704"/>
      <c r="DB315" s="704"/>
      <c r="DC315" s="704"/>
      <c r="DD315" s="704"/>
      <c r="DE315" s="704"/>
      <c r="DF315" s="704"/>
      <c r="DG315" s="704"/>
      <c r="DH315" s="704"/>
      <c r="DI315" s="704"/>
      <c r="DJ315" s="704"/>
      <c r="DK315" s="704"/>
      <c r="DL315" s="704"/>
      <c r="DM315" s="704"/>
      <c r="DN315" s="704"/>
      <c r="DO315" s="704"/>
      <c r="DP315" s="704"/>
      <c r="DQ315" s="704"/>
      <c r="DR315" s="704"/>
      <c r="DS315" s="704"/>
      <c r="DT315" s="704"/>
      <c r="DU315" s="704"/>
      <c r="DV315" s="704"/>
      <c r="DW315" s="704"/>
      <c r="DX315" s="704"/>
      <c r="DY315" s="704"/>
      <c r="DZ315" s="704"/>
      <c r="EA315" s="704"/>
      <c r="EB315" s="704"/>
      <c r="EC315" s="704"/>
      <c r="ED315" s="704"/>
      <c r="EE315" s="704"/>
      <c r="EF315" s="704"/>
      <c r="EG315" s="704"/>
      <c r="EH315" s="704"/>
      <c r="EI315" s="704"/>
      <c r="EJ315" s="704"/>
      <c r="EK315" s="704"/>
      <c r="EL315" s="704"/>
      <c r="EM315" s="704"/>
      <c r="EN315" s="704"/>
      <c r="EO315" s="704"/>
      <c r="EP315" s="704"/>
      <c r="EQ315" s="704"/>
      <c r="ER315" s="704"/>
      <c r="ES315" s="704"/>
      <c r="ET315" s="704"/>
      <c r="EU315" s="704"/>
      <c r="EV315" s="704"/>
      <c r="EW315" s="704"/>
      <c r="EX315" s="704"/>
      <c r="EY315" s="704"/>
      <c r="EZ315" s="704"/>
      <c r="FA315" s="704"/>
      <c r="FB315" s="704"/>
      <c r="FC315" s="704"/>
      <c r="FD315" s="704"/>
      <c r="FE315" s="704"/>
      <c r="FF315" s="704"/>
      <c r="FG315" s="704"/>
      <c r="FH315" s="706"/>
      <c r="FI315" s="704"/>
      <c r="FJ315" s="704"/>
      <c r="FK315" s="704"/>
      <c r="FL315" s="704"/>
      <c r="FM315" s="706"/>
      <c r="FN315" s="706"/>
      <c r="FO315" s="706"/>
      <c r="FP315" s="706"/>
      <c r="FQ315" s="706"/>
      <c r="FR315" s="706"/>
      <c r="FS315" s="706"/>
      <c r="FT315" s="706"/>
      <c r="FU315" s="706"/>
      <c r="FV315" s="706"/>
      <c r="FW315" s="706"/>
      <c r="FX315" s="706"/>
      <c r="FY315" s="706"/>
      <c r="FZ315" s="706"/>
      <c r="GA315" s="706"/>
      <c r="GB315" s="706"/>
      <c r="GC315" s="706"/>
      <c r="GD315" s="706"/>
      <c r="GE315" s="706"/>
      <c r="GF315" s="706"/>
      <c r="GG315" s="706"/>
      <c r="GH315" s="706"/>
      <c r="GI315" s="706"/>
      <c r="GJ315" s="706"/>
      <c r="GK315" s="706"/>
      <c r="GL315" s="706"/>
      <c r="GM315" s="706"/>
      <c r="GN315" s="706"/>
      <c r="GO315" s="704"/>
      <c r="JA315" s="706"/>
      <c r="JB315" s="706"/>
      <c r="JC315" s="706"/>
      <c r="JD315" s="706"/>
      <c r="JE315" s="706"/>
      <c r="JF315" s="706"/>
      <c r="JG315" s="706"/>
      <c r="JH315" s="706"/>
    </row>
    <row r="316" spans="1:274" s="878" customFormat="1" ht="22.5" customHeight="1" x14ac:dyDescent="0.25">
      <c r="A316" s="691">
        <v>276</v>
      </c>
      <c r="B316" s="693" t="s">
        <v>1390</v>
      </c>
      <c r="C316" s="697">
        <v>243</v>
      </c>
      <c r="D316" s="697">
        <v>636</v>
      </c>
      <c r="E316" s="707">
        <v>7</v>
      </c>
      <c r="F316" s="720" t="s">
        <v>1123</v>
      </c>
      <c r="G316" s="720" t="s">
        <v>1463</v>
      </c>
      <c r="H316" s="767" t="s">
        <v>1127</v>
      </c>
      <c r="I316" s="752" t="s">
        <v>1113</v>
      </c>
      <c r="J316" s="761" t="s">
        <v>1135</v>
      </c>
      <c r="K316" s="764" t="s">
        <v>1151</v>
      </c>
      <c r="L316" s="764" t="s">
        <v>1124</v>
      </c>
      <c r="M316" s="753" t="s">
        <v>1199</v>
      </c>
      <c r="N316" s="753" t="s">
        <v>1359</v>
      </c>
      <c r="O316" s="753" t="s">
        <v>1359</v>
      </c>
      <c r="P316" s="753" t="s">
        <v>1461</v>
      </c>
      <c r="Q316" s="753" t="s">
        <v>1120</v>
      </c>
      <c r="R316" s="753" t="s">
        <v>1120</v>
      </c>
      <c r="S316" s="755">
        <v>2</v>
      </c>
      <c r="T316" s="763">
        <v>2.1</v>
      </c>
      <c r="U316" s="771">
        <v>41091</v>
      </c>
      <c r="V316" s="772">
        <v>41426</v>
      </c>
      <c r="W316" s="701">
        <v>5</v>
      </c>
      <c r="X316" s="875"/>
      <c r="Y316" s="876">
        <v>6900</v>
      </c>
      <c r="Z316" s="875">
        <f t="shared" si="15"/>
        <v>6900</v>
      </c>
      <c r="AA316" s="717"/>
      <c r="AB316" s="717"/>
      <c r="AC316" s="717"/>
      <c r="AD316" s="717"/>
      <c r="AE316" s="717">
        <v>6900</v>
      </c>
      <c r="AF316" s="717"/>
      <c r="AG316" s="717"/>
      <c r="AH316" s="717"/>
      <c r="AI316" s="717"/>
      <c r="AJ316" s="717"/>
      <c r="AK316" s="717"/>
      <c r="AL316" s="717"/>
      <c r="AM316" s="868">
        <f t="shared" si="16"/>
        <v>6900</v>
      </c>
      <c r="AN316" s="868">
        <f t="shared" si="17"/>
        <v>0</v>
      </c>
      <c r="AO316" s="717"/>
      <c r="AP316" s="868"/>
      <c r="AQ316" s="706"/>
      <c r="AR316" s="706"/>
      <c r="AS316" s="706"/>
      <c r="AT316" s="706"/>
      <c r="AU316" s="706"/>
      <c r="AV316" s="706"/>
      <c r="AW316" s="706"/>
      <c r="AX316" s="706"/>
      <c r="AY316" s="706"/>
      <c r="AZ316" s="706"/>
      <c r="BA316" s="706"/>
      <c r="BB316" s="706"/>
      <c r="BC316" s="706"/>
      <c r="BD316" s="706"/>
      <c r="BE316" s="706"/>
      <c r="BF316" s="706"/>
      <c r="BG316" s="706"/>
      <c r="BH316" s="706"/>
      <c r="BI316" s="706"/>
      <c r="BJ316" s="706"/>
      <c r="BK316" s="706"/>
      <c r="BL316" s="706"/>
      <c r="BM316" s="706"/>
      <c r="BN316" s="706"/>
      <c r="BO316" s="706"/>
      <c r="BP316" s="706"/>
      <c r="BQ316" s="706"/>
      <c r="BR316" s="706"/>
      <c r="BS316" s="706"/>
      <c r="BT316" s="706"/>
      <c r="BU316" s="706"/>
      <c r="BV316" s="706"/>
      <c r="BW316" s="706"/>
      <c r="BX316" s="706"/>
      <c r="BY316" s="706"/>
      <c r="BZ316" s="706"/>
      <c r="CA316" s="706"/>
      <c r="CB316" s="706"/>
      <c r="CC316" s="706"/>
      <c r="CD316" s="706"/>
      <c r="CE316" s="706"/>
      <c r="CF316" s="706"/>
      <c r="CG316" s="706"/>
      <c r="CH316" s="706"/>
      <c r="CI316" s="706"/>
      <c r="CJ316" s="706"/>
      <c r="CK316" s="706"/>
      <c r="CL316" s="706"/>
      <c r="CM316" s="706"/>
      <c r="CN316" s="706"/>
      <c r="CO316" s="706"/>
      <c r="CP316" s="706"/>
      <c r="CQ316" s="706"/>
      <c r="CR316" s="706"/>
      <c r="CS316" s="706"/>
      <c r="CT316" s="706"/>
      <c r="CU316" s="706"/>
      <c r="CV316" s="706"/>
      <c r="CW316" s="706"/>
      <c r="CX316" s="706"/>
      <c r="CY316" s="706"/>
      <c r="CZ316" s="706"/>
      <c r="DA316" s="706"/>
      <c r="DB316" s="706"/>
      <c r="DC316" s="706"/>
      <c r="DD316" s="706"/>
      <c r="DE316" s="706"/>
      <c r="DF316" s="706"/>
      <c r="DG316" s="706"/>
      <c r="DH316" s="706"/>
      <c r="DI316" s="706"/>
      <c r="DJ316" s="706"/>
      <c r="DK316" s="706"/>
      <c r="DL316" s="706"/>
      <c r="DM316" s="706"/>
      <c r="DN316" s="706"/>
      <c r="DO316" s="706"/>
      <c r="DP316" s="706"/>
      <c r="DQ316" s="706"/>
      <c r="DR316" s="706"/>
      <c r="DS316" s="706"/>
      <c r="DT316" s="706"/>
      <c r="DU316" s="706"/>
      <c r="DV316" s="706"/>
      <c r="DW316" s="706"/>
      <c r="DX316" s="706"/>
      <c r="DY316" s="706"/>
      <c r="DZ316" s="706"/>
      <c r="EA316" s="706"/>
      <c r="EB316" s="706"/>
      <c r="EC316" s="706"/>
      <c r="ED316" s="706"/>
      <c r="EE316" s="706"/>
      <c r="EF316" s="706"/>
      <c r="EG316" s="706"/>
      <c r="EH316" s="706"/>
      <c r="EI316" s="706"/>
      <c r="EJ316" s="706"/>
      <c r="EK316" s="706"/>
      <c r="EL316" s="706"/>
      <c r="EM316" s="706"/>
      <c r="EN316" s="706"/>
      <c r="EO316" s="706"/>
      <c r="EP316" s="706"/>
      <c r="EQ316" s="706"/>
      <c r="ER316" s="706"/>
      <c r="ES316" s="706"/>
      <c r="ET316" s="706"/>
      <c r="EU316" s="706"/>
      <c r="EV316" s="704"/>
      <c r="EW316" s="704"/>
      <c r="EX316" s="704"/>
      <c r="EY316" s="704"/>
      <c r="EZ316" s="704"/>
      <c r="FA316" s="704"/>
      <c r="FB316" s="704"/>
      <c r="FC316" s="704"/>
      <c r="FD316" s="704"/>
      <c r="FE316" s="704"/>
      <c r="FF316" s="704"/>
      <c r="FG316" s="704"/>
      <c r="FH316" s="704"/>
      <c r="FI316" s="706"/>
      <c r="FJ316" s="706"/>
      <c r="FK316" s="704"/>
      <c r="FL316" s="704"/>
      <c r="FM316" s="704"/>
      <c r="FN316" s="704"/>
      <c r="FO316" s="704"/>
      <c r="FP316" s="704"/>
      <c r="FQ316" s="704"/>
      <c r="FR316" s="704"/>
      <c r="FS316" s="704"/>
      <c r="FT316" s="704"/>
      <c r="FU316" s="704"/>
      <c r="FV316" s="704"/>
      <c r="FW316" s="704"/>
      <c r="FX316" s="704"/>
      <c r="FY316" s="704"/>
      <c r="FZ316" s="704"/>
      <c r="GA316" s="704"/>
      <c r="GB316" s="704"/>
      <c r="GC316" s="704"/>
      <c r="GD316" s="704"/>
      <c r="GE316" s="704"/>
      <c r="GF316" s="704"/>
      <c r="GG316" s="704"/>
      <c r="GH316" s="704"/>
      <c r="GI316" s="704"/>
      <c r="GJ316" s="704"/>
      <c r="GK316" s="704"/>
      <c r="GL316" s="704"/>
      <c r="GM316" s="704"/>
      <c r="GN316" s="704"/>
      <c r="GO316" s="704"/>
      <c r="HO316" s="706"/>
      <c r="HP316" s="706"/>
      <c r="HQ316" s="706"/>
      <c r="HR316" s="706"/>
      <c r="HS316" s="706"/>
      <c r="HT316" s="706"/>
      <c r="HU316" s="706"/>
      <c r="HV316" s="706"/>
      <c r="HW316" s="706"/>
      <c r="HX316" s="706"/>
      <c r="HY316" s="706"/>
      <c r="HZ316" s="706"/>
      <c r="IA316" s="706"/>
      <c r="IB316" s="706"/>
      <c r="IC316" s="706"/>
      <c r="ID316" s="706"/>
      <c r="IE316" s="706"/>
      <c r="IF316" s="706"/>
      <c r="IG316" s="706"/>
      <c r="IH316" s="706"/>
      <c r="II316" s="706"/>
      <c r="IJ316" s="706"/>
      <c r="IK316" s="706"/>
      <c r="IL316" s="706"/>
      <c r="IM316" s="706"/>
      <c r="IN316" s="706"/>
      <c r="IO316" s="706"/>
      <c r="IP316" s="706"/>
      <c r="IQ316" s="706"/>
      <c r="IR316" s="706"/>
      <c r="IS316" s="706"/>
      <c r="IT316" s="706"/>
      <c r="IU316" s="706"/>
      <c r="IV316" s="706"/>
      <c r="IW316" s="706"/>
      <c r="IX316" s="706"/>
      <c r="IY316" s="706"/>
      <c r="IZ316" s="706"/>
      <c r="JA316" s="706"/>
      <c r="JB316" s="706"/>
      <c r="JC316" s="706"/>
      <c r="JD316" s="706"/>
      <c r="JE316" s="706"/>
      <c r="JF316" s="706"/>
      <c r="JG316" s="706"/>
      <c r="JH316" s="706"/>
      <c r="JJ316" s="706"/>
      <c r="JK316" s="706"/>
      <c r="JL316" s="706"/>
      <c r="JM316" s="706"/>
      <c r="JN316" s="706"/>
    </row>
    <row r="317" spans="1:274" s="878" customFormat="1" ht="22.5" customHeight="1" x14ac:dyDescent="0.25">
      <c r="A317" s="691">
        <v>277</v>
      </c>
      <c r="B317" s="693" t="s">
        <v>1390</v>
      </c>
      <c r="C317" s="697">
        <v>243</v>
      </c>
      <c r="D317" s="697">
        <v>636</v>
      </c>
      <c r="E317" s="707">
        <v>8</v>
      </c>
      <c r="F317" s="720" t="s">
        <v>1123</v>
      </c>
      <c r="G317" s="699" t="s">
        <v>1460</v>
      </c>
      <c r="H317" s="767" t="s">
        <v>1127</v>
      </c>
      <c r="I317" s="752" t="s">
        <v>1113</v>
      </c>
      <c r="J317" s="761" t="s">
        <v>1135</v>
      </c>
      <c r="K317" s="764" t="s">
        <v>1151</v>
      </c>
      <c r="L317" s="764" t="s">
        <v>1124</v>
      </c>
      <c r="M317" s="753" t="s">
        <v>1199</v>
      </c>
      <c r="N317" s="753" t="s">
        <v>1359</v>
      </c>
      <c r="O317" s="753" t="s">
        <v>1359</v>
      </c>
      <c r="P317" s="753" t="s">
        <v>1461</v>
      </c>
      <c r="Q317" s="753" t="s">
        <v>1120</v>
      </c>
      <c r="R317" s="753" t="s">
        <v>1120</v>
      </c>
      <c r="S317" s="755">
        <v>2</v>
      </c>
      <c r="T317" s="763">
        <v>2.1</v>
      </c>
      <c r="U317" s="771">
        <v>41091</v>
      </c>
      <c r="V317" s="772">
        <v>41426</v>
      </c>
      <c r="W317" s="701">
        <v>5</v>
      </c>
      <c r="X317" s="875"/>
      <c r="Y317" s="876">
        <v>12200</v>
      </c>
      <c r="Z317" s="875">
        <f t="shared" si="15"/>
        <v>12200</v>
      </c>
      <c r="AA317" s="717"/>
      <c r="AB317" s="717"/>
      <c r="AC317" s="717"/>
      <c r="AD317" s="717"/>
      <c r="AE317" s="717"/>
      <c r="AF317" s="717">
        <v>12200</v>
      </c>
      <c r="AG317" s="717"/>
      <c r="AH317" s="717"/>
      <c r="AI317" s="717"/>
      <c r="AJ317" s="717"/>
      <c r="AK317" s="717"/>
      <c r="AL317" s="717"/>
      <c r="AM317" s="868">
        <f t="shared" si="16"/>
        <v>12200</v>
      </c>
      <c r="AN317" s="868">
        <f t="shared" si="17"/>
        <v>0</v>
      </c>
      <c r="AO317" s="717"/>
      <c r="AP317" s="868"/>
      <c r="AQ317" s="706"/>
      <c r="AR317" s="706"/>
      <c r="AS317" s="706"/>
      <c r="AT317" s="706"/>
      <c r="AU317" s="706"/>
      <c r="AV317" s="706"/>
      <c r="AW317" s="706"/>
      <c r="AX317" s="706"/>
      <c r="AY317" s="706"/>
      <c r="AZ317" s="706"/>
      <c r="BA317" s="706"/>
      <c r="BB317" s="706"/>
      <c r="BC317" s="706"/>
      <c r="BD317" s="706"/>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c r="CB317" s="706"/>
      <c r="CC317" s="706"/>
      <c r="CD317" s="706"/>
      <c r="CE317" s="706"/>
      <c r="CF317" s="706"/>
      <c r="CG317" s="706"/>
      <c r="CH317" s="706"/>
      <c r="CI317" s="706"/>
      <c r="CJ317" s="706"/>
      <c r="CK317" s="706"/>
      <c r="CL317" s="706"/>
      <c r="CM317" s="706"/>
      <c r="CN317" s="706"/>
      <c r="CO317" s="706"/>
      <c r="CP317" s="706"/>
      <c r="CQ317" s="706"/>
      <c r="CR317" s="706"/>
      <c r="CS317" s="706"/>
      <c r="CT317" s="706"/>
      <c r="CU317" s="706"/>
      <c r="CV317" s="706"/>
      <c r="CW317" s="706"/>
      <c r="CX317" s="706"/>
      <c r="CY317" s="706"/>
      <c r="CZ317" s="706"/>
      <c r="DA317" s="706"/>
      <c r="DB317" s="706"/>
      <c r="DC317" s="706"/>
      <c r="DD317" s="706"/>
      <c r="DE317" s="706"/>
      <c r="DF317" s="706"/>
      <c r="DG317" s="706"/>
      <c r="DH317" s="706"/>
      <c r="DI317" s="706"/>
      <c r="DJ317" s="706"/>
      <c r="DK317" s="706"/>
      <c r="DL317" s="706"/>
      <c r="DM317" s="706"/>
      <c r="DN317" s="706"/>
      <c r="DO317" s="706"/>
      <c r="DP317" s="706"/>
      <c r="DQ317" s="706"/>
      <c r="DR317" s="706"/>
      <c r="DS317" s="706"/>
      <c r="DT317" s="706"/>
      <c r="DU317" s="706"/>
      <c r="DV317" s="706"/>
      <c r="DW317" s="706"/>
      <c r="DX317" s="706"/>
      <c r="DY317" s="706"/>
      <c r="DZ317" s="706"/>
      <c r="EA317" s="706"/>
      <c r="EB317" s="706"/>
      <c r="EC317" s="706"/>
      <c r="ED317" s="706"/>
      <c r="EE317" s="706"/>
      <c r="EF317" s="706"/>
      <c r="EG317" s="706"/>
      <c r="EH317" s="706"/>
      <c r="EI317" s="706"/>
      <c r="EJ317" s="706"/>
      <c r="EK317" s="706"/>
      <c r="EL317" s="706"/>
      <c r="EM317" s="706"/>
      <c r="EN317" s="706"/>
      <c r="EO317" s="706"/>
      <c r="EP317" s="706"/>
      <c r="EQ317" s="706"/>
      <c r="ER317" s="706"/>
      <c r="ES317" s="706"/>
      <c r="ET317" s="706"/>
      <c r="EU317" s="706"/>
      <c r="EV317" s="704"/>
      <c r="EW317" s="704"/>
      <c r="EX317" s="704"/>
      <c r="EY317" s="704"/>
      <c r="EZ317" s="704"/>
      <c r="FA317" s="704"/>
      <c r="FB317" s="704"/>
      <c r="FC317" s="704"/>
      <c r="FD317" s="704"/>
      <c r="FE317" s="704"/>
      <c r="FF317" s="704"/>
      <c r="FG317" s="704"/>
      <c r="FH317" s="704"/>
      <c r="FI317" s="706"/>
      <c r="FJ317" s="706"/>
      <c r="FK317" s="704"/>
      <c r="FL317" s="704"/>
      <c r="FM317" s="704"/>
      <c r="FN317" s="704"/>
      <c r="FO317" s="704"/>
      <c r="FP317" s="704"/>
      <c r="FQ317" s="704"/>
      <c r="FR317" s="704"/>
      <c r="FS317" s="704"/>
      <c r="FT317" s="704"/>
      <c r="FU317" s="704"/>
      <c r="FV317" s="704"/>
      <c r="FW317" s="704"/>
      <c r="FX317" s="704"/>
      <c r="FY317" s="704"/>
      <c r="FZ317" s="704"/>
      <c r="GA317" s="704"/>
      <c r="GB317" s="704"/>
      <c r="GC317" s="704"/>
      <c r="GD317" s="704"/>
      <c r="GE317" s="704"/>
      <c r="GF317" s="704"/>
      <c r="GG317" s="704"/>
      <c r="GH317" s="704"/>
      <c r="GI317" s="704"/>
      <c r="GJ317" s="704"/>
      <c r="GK317" s="704"/>
      <c r="GL317" s="704"/>
      <c r="GM317" s="704"/>
      <c r="GN317" s="704"/>
      <c r="GO317" s="704"/>
      <c r="HO317" s="706"/>
      <c r="HP317" s="706"/>
      <c r="HQ317" s="706"/>
      <c r="HR317" s="706"/>
      <c r="HS317" s="706"/>
      <c r="HT317" s="706"/>
      <c r="HU317" s="706"/>
      <c r="HV317" s="706"/>
      <c r="HW317" s="706"/>
      <c r="HX317" s="706"/>
      <c r="HY317" s="706"/>
      <c r="HZ317" s="706"/>
      <c r="IA317" s="706"/>
      <c r="IB317" s="706"/>
      <c r="IC317" s="706"/>
      <c r="ID317" s="706"/>
      <c r="IE317" s="706"/>
      <c r="IF317" s="706"/>
      <c r="IG317" s="706"/>
      <c r="IH317" s="706"/>
      <c r="II317" s="706"/>
      <c r="IJ317" s="706"/>
      <c r="IK317" s="706"/>
      <c r="IL317" s="706"/>
      <c r="IM317" s="706"/>
      <c r="IN317" s="706"/>
      <c r="IO317" s="706"/>
      <c r="IP317" s="706"/>
      <c r="IQ317" s="706"/>
      <c r="IR317" s="706"/>
      <c r="IS317" s="706"/>
      <c r="IT317" s="706"/>
      <c r="IU317" s="706"/>
      <c r="IV317" s="706"/>
      <c r="IW317" s="706"/>
      <c r="IX317" s="706"/>
      <c r="IY317" s="706"/>
      <c r="IZ317" s="706"/>
      <c r="JA317" s="706"/>
      <c r="JB317" s="706"/>
      <c r="JC317" s="706"/>
      <c r="JD317" s="706"/>
      <c r="JE317" s="706"/>
      <c r="JF317" s="706"/>
      <c r="JG317" s="706"/>
      <c r="JH317" s="706"/>
      <c r="JJ317" s="706"/>
      <c r="JK317" s="706"/>
      <c r="JL317" s="706"/>
      <c r="JM317" s="706"/>
      <c r="JN317" s="706"/>
    </row>
    <row r="318" spans="1:274" s="878" customFormat="1" ht="24.75" customHeight="1" x14ac:dyDescent="0.25">
      <c r="A318" s="691">
        <v>285</v>
      </c>
      <c r="B318" s="693" t="s">
        <v>1390</v>
      </c>
      <c r="C318" s="696">
        <v>249</v>
      </c>
      <c r="D318" s="697">
        <v>636</v>
      </c>
      <c r="E318" s="707" t="s">
        <v>1122</v>
      </c>
      <c r="F318" s="699" t="s">
        <v>1123</v>
      </c>
      <c r="G318" s="699" t="s">
        <v>1464</v>
      </c>
      <c r="H318" s="751" t="s">
        <v>1127</v>
      </c>
      <c r="I318" s="752" t="s">
        <v>1113</v>
      </c>
      <c r="J318" s="761" t="s">
        <v>1135</v>
      </c>
      <c r="K318" s="753" t="s">
        <v>1115</v>
      </c>
      <c r="L318" s="753" t="s">
        <v>1116</v>
      </c>
      <c r="M318" s="753" t="s">
        <v>1199</v>
      </c>
      <c r="N318" s="764" t="s">
        <v>1359</v>
      </c>
      <c r="O318" s="753" t="s">
        <v>1359</v>
      </c>
      <c r="P318" s="753" t="s">
        <v>1394</v>
      </c>
      <c r="Q318" s="753" t="s">
        <v>1120</v>
      </c>
      <c r="R318" s="753" t="s">
        <v>1120</v>
      </c>
      <c r="S318" s="755">
        <v>2</v>
      </c>
      <c r="T318" s="763">
        <v>2.1</v>
      </c>
      <c r="U318" s="771">
        <v>41456</v>
      </c>
      <c r="V318" s="772">
        <v>41791</v>
      </c>
      <c r="W318" s="874">
        <v>10</v>
      </c>
      <c r="X318" s="875"/>
      <c r="Y318" s="875"/>
      <c r="Z318" s="875">
        <f t="shared" si="15"/>
        <v>0</v>
      </c>
      <c r="AA318" s="702"/>
      <c r="AB318" s="702"/>
      <c r="AC318" s="702"/>
      <c r="AD318" s="702"/>
      <c r="AE318" s="702"/>
      <c r="AF318" s="702"/>
      <c r="AG318" s="702"/>
      <c r="AH318" s="702"/>
      <c r="AI318" s="702"/>
      <c r="AJ318" s="702"/>
      <c r="AK318" s="702"/>
      <c r="AL318" s="702"/>
      <c r="AM318" s="868">
        <f t="shared" si="16"/>
        <v>0</v>
      </c>
      <c r="AN318" s="868">
        <f t="shared" si="17"/>
        <v>0</v>
      </c>
      <c r="AO318" s="760">
        <v>1000000</v>
      </c>
      <c r="AP318" s="868"/>
      <c r="AQ318" s="706"/>
      <c r="AR318" s="704"/>
      <c r="AS318" s="704"/>
      <c r="AT318" s="704"/>
      <c r="AU318" s="704"/>
      <c r="AV318" s="704"/>
      <c r="AW318" s="704"/>
      <c r="AX318" s="704"/>
      <c r="AY318" s="704"/>
      <c r="AZ318" s="704"/>
      <c r="BA318" s="704"/>
      <c r="BB318" s="704"/>
      <c r="BC318" s="704"/>
      <c r="BD318" s="704"/>
      <c r="BE318" s="704"/>
      <c r="BF318" s="704"/>
      <c r="BG318" s="704"/>
      <c r="BH318" s="704"/>
      <c r="BI318" s="704"/>
      <c r="BJ318" s="704"/>
      <c r="BK318" s="704"/>
      <c r="BL318" s="704"/>
      <c r="BM318" s="704"/>
      <c r="BN318" s="704"/>
      <c r="BO318" s="704"/>
      <c r="BP318" s="704"/>
      <c r="BQ318" s="704"/>
      <c r="BR318" s="704"/>
      <c r="BS318" s="704"/>
      <c r="BT318" s="704"/>
      <c r="BU318" s="704"/>
      <c r="BV318" s="704"/>
      <c r="BW318" s="704"/>
      <c r="BX318" s="704"/>
      <c r="BY318" s="704"/>
      <c r="BZ318" s="704"/>
      <c r="CA318" s="704"/>
      <c r="CB318" s="704"/>
      <c r="CC318" s="704"/>
      <c r="CD318" s="704"/>
      <c r="CE318" s="704"/>
      <c r="CF318" s="704"/>
      <c r="CG318" s="704"/>
      <c r="CH318" s="704"/>
      <c r="CI318" s="704"/>
      <c r="CJ318" s="704"/>
      <c r="CK318" s="704"/>
      <c r="CL318" s="704"/>
      <c r="CM318" s="704"/>
      <c r="CN318" s="704"/>
      <c r="CO318" s="704"/>
      <c r="CP318" s="704"/>
      <c r="CQ318" s="704"/>
      <c r="CR318" s="704"/>
      <c r="CS318" s="704"/>
      <c r="CT318" s="704"/>
      <c r="CU318" s="704"/>
      <c r="CV318" s="704"/>
      <c r="CW318" s="704"/>
      <c r="CX318" s="704"/>
      <c r="CY318" s="704"/>
      <c r="CZ318" s="704"/>
      <c r="DA318" s="704"/>
      <c r="DB318" s="704"/>
      <c r="DC318" s="704"/>
      <c r="DD318" s="704"/>
      <c r="DE318" s="704"/>
      <c r="DF318" s="704"/>
      <c r="DG318" s="704"/>
      <c r="DH318" s="704"/>
      <c r="DI318" s="704"/>
      <c r="DJ318" s="704"/>
      <c r="DK318" s="704"/>
      <c r="DL318" s="704"/>
      <c r="DM318" s="704"/>
      <c r="DN318" s="704"/>
      <c r="DO318" s="704"/>
      <c r="DP318" s="704"/>
      <c r="DQ318" s="704"/>
      <c r="DR318" s="704"/>
      <c r="DS318" s="704"/>
      <c r="DT318" s="704"/>
      <c r="DU318" s="704"/>
      <c r="DV318" s="704"/>
      <c r="DW318" s="704"/>
      <c r="DX318" s="704"/>
      <c r="DY318" s="704"/>
      <c r="DZ318" s="704"/>
      <c r="EA318" s="704"/>
      <c r="EB318" s="704"/>
      <c r="EC318" s="704"/>
      <c r="ED318" s="704"/>
      <c r="EE318" s="704"/>
      <c r="EF318" s="704"/>
      <c r="EG318" s="704"/>
      <c r="EH318" s="704"/>
      <c r="EI318" s="704"/>
      <c r="EJ318" s="704"/>
      <c r="EK318" s="704"/>
      <c r="EL318" s="704"/>
      <c r="EM318" s="704"/>
      <c r="EN318" s="704"/>
      <c r="EO318" s="704"/>
      <c r="EP318" s="704"/>
      <c r="EQ318" s="704"/>
      <c r="ER318" s="704"/>
      <c r="ES318" s="704"/>
      <c r="ET318" s="704"/>
      <c r="EU318" s="704"/>
      <c r="EV318" s="704"/>
      <c r="EW318" s="704"/>
      <c r="EX318" s="704"/>
      <c r="EY318" s="704"/>
      <c r="EZ318" s="704"/>
      <c r="FA318" s="704"/>
      <c r="FB318" s="704"/>
      <c r="FC318" s="704"/>
      <c r="FD318" s="704"/>
      <c r="FE318" s="704"/>
      <c r="FF318" s="704"/>
      <c r="FG318" s="704"/>
      <c r="FH318" s="704"/>
      <c r="FI318" s="704"/>
      <c r="FJ318" s="704"/>
      <c r="FK318" s="704"/>
      <c r="FL318" s="704"/>
      <c r="FM318" s="704"/>
      <c r="FN318" s="704"/>
      <c r="FO318" s="704"/>
      <c r="FP318" s="704"/>
      <c r="FQ318" s="704"/>
      <c r="FR318" s="704"/>
      <c r="FS318" s="704"/>
      <c r="FT318" s="704"/>
      <c r="FU318" s="704"/>
      <c r="FV318" s="704"/>
      <c r="FW318" s="704"/>
      <c r="FX318" s="704"/>
      <c r="FY318" s="704"/>
      <c r="FZ318" s="704"/>
      <c r="GA318" s="704"/>
      <c r="GB318" s="704"/>
      <c r="GC318" s="704"/>
      <c r="GD318" s="704"/>
      <c r="GE318" s="704"/>
      <c r="GF318" s="704"/>
      <c r="GG318" s="704"/>
      <c r="GH318" s="704"/>
      <c r="GI318" s="704"/>
      <c r="GJ318" s="704"/>
      <c r="GK318" s="704"/>
      <c r="GL318" s="704"/>
      <c r="GM318" s="704"/>
      <c r="GN318" s="706"/>
      <c r="GO318" s="704"/>
      <c r="GP318" s="746"/>
      <c r="GQ318" s="706"/>
      <c r="GR318" s="706"/>
      <c r="GS318" s="706"/>
      <c r="GT318" s="706"/>
      <c r="GU318" s="706"/>
      <c r="GV318" s="706"/>
      <c r="GW318" s="706"/>
      <c r="GX318" s="706"/>
      <c r="GY318" s="706"/>
      <c r="GZ318" s="706"/>
      <c r="HA318" s="706"/>
      <c r="HB318" s="706"/>
      <c r="HC318" s="706"/>
      <c r="HD318" s="706"/>
      <c r="HE318" s="706"/>
      <c r="HF318" s="706"/>
      <c r="HG318" s="706"/>
      <c r="HH318" s="706"/>
      <c r="HI318" s="706"/>
      <c r="HJ318" s="706"/>
      <c r="HK318" s="706"/>
      <c r="HL318" s="706"/>
      <c r="HM318" s="706"/>
      <c r="HN318" s="706"/>
      <c r="HO318" s="706"/>
      <c r="HP318" s="706"/>
      <c r="HQ318" s="706"/>
      <c r="HR318" s="704"/>
      <c r="HS318" s="704"/>
      <c r="HT318" s="704"/>
      <c r="HU318" s="704"/>
      <c r="HV318" s="704"/>
      <c r="HW318" s="704"/>
      <c r="HX318" s="704"/>
      <c r="HY318" s="704"/>
      <c r="HZ318" s="704"/>
      <c r="IA318" s="706"/>
      <c r="IB318" s="706"/>
      <c r="IC318" s="706"/>
      <c r="ID318" s="706"/>
      <c r="IE318" s="706"/>
      <c r="IF318" s="706"/>
      <c r="IG318" s="706"/>
      <c r="IH318" s="706"/>
      <c r="II318" s="706"/>
      <c r="IJ318" s="706"/>
      <c r="IK318" s="706"/>
      <c r="IL318" s="706"/>
      <c r="IM318" s="706"/>
      <c r="IN318" s="706"/>
      <c r="IO318" s="706"/>
      <c r="IP318" s="706"/>
      <c r="IQ318" s="706"/>
      <c r="IR318" s="706"/>
      <c r="IS318" s="706"/>
      <c r="IT318" s="706"/>
      <c r="IU318" s="706"/>
      <c r="IV318" s="704"/>
      <c r="IW318" s="704"/>
      <c r="IX318" s="706"/>
      <c r="IY318" s="706"/>
      <c r="IZ318" s="706"/>
      <c r="JJ318" s="706"/>
      <c r="JK318" s="706"/>
      <c r="JL318" s="706"/>
      <c r="JM318" s="706"/>
      <c r="JN318" s="706"/>
    </row>
    <row r="319" spans="1:274" s="878" customFormat="1" ht="24.75" customHeight="1" x14ac:dyDescent="0.25">
      <c r="A319" s="691">
        <v>286</v>
      </c>
      <c r="B319" s="693" t="s">
        <v>1390</v>
      </c>
      <c r="C319" s="696">
        <v>249</v>
      </c>
      <c r="D319" s="697">
        <v>684</v>
      </c>
      <c r="E319" s="707">
        <v>1</v>
      </c>
      <c r="F319" s="699" t="s">
        <v>1405</v>
      </c>
      <c r="G319" s="699" t="s">
        <v>1465</v>
      </c>
      <c r="H319" s="767" t="s">
        <v>1127</v>
      </c>
      <c r="I319" s="752" t="s">
        <v>1113</v>
      </c>
      <c r="J319" s="761" t="s">
        <v>1135</v>
      </c>
      <c r="K319" s="753" t="s">
        <v>1115</v>
      </c>
      <c r="L319" s="753" t="s">
        <v>1116</v>
      </c>
      <c r="M319" s="753" t="s">
        <v>1199</v>
      </c>
      <c r="N319" s="764" t="s">
        <v>1359</v>
      </c>
      <c r="O319" s="753" t="s">
        <v>1359</v>
      </c>
      <c r="P319" s="753" t="s">
        <v>1394</v>
      </c>
      <c r="Q319" s="753" t="s">
        <v>1120</v>
      </c>
      <c r="R319" s="753" t="s">
        <v>1120</v>
      </c>
      <c r="S319" s="755">
        <v>2</v>
      </c>
      <c r="T319" s="763">
        <v>2.1</v>
      </c>
      <c r="U319" s="771">
        <v>41456</v>
      </c>
      <c r="V319" s="772">
        <v>41791</v>
      </c>
      <c r="W319" s="874">
        <v>20</v>
      </c>
      <c r="X319" s="875">
        <v>700000</v>
      </c>
      <c r="Y319" s="876"/>
      <c r="Z319" s="875">
        <f t="shared" si="15"/>
        <v>700000</v>
      </c>
      <c r="AA319" s="691"/>
      <c r="AB319" s="691"/>
      <c r="AC319" s="691">
        <v>250000</v>
      </c>
      <c r="AD319" s="691">
        <v>250000</v>
      </c>
      <c r="AE319" s="691">
        <v>200000</v>
      </c>
      <c r="AF319" s="691"/>
      <c r="AG319" s="691"/>
      <c r="AH319" s="691"/>
      <c r="AI319" s="691"/>
      <c r="AJ319" s="691"/>
      <c r="AK319" s="691"/>
      <c r="AL319" s="691"/>
      <c r="AM319" s="868">
        <f t="shared" si="16"/>
        <v>700000</v>
      </c>
      <c r="AN319" s="868">
        <f t="shared" si="17"/>
        <v>0</v>
      </c>
      <c r="AO319" s="691"/>
      <c r="AP319" s="868"/>
      <c r="AQ319" s="706"/>
      <c r="AR319" s="704"/>
      <c r="AS319" s="704"/>
      <c r="AT319" s="704"/>
      <c r="AU319" s="704"/>
      <c r="AV319" s="704"/>
      <c r="AW319" s="704"/>
      <c r="AX319" s="704"/>
      <c r="AY319" s="704"/>
      <c r="AZ319" s="704"/>
      <c r="BA319" s="704"/>
      <c r="BB319" s="704"/>
      <c r="BC319" s="704"/>
      <c r="BD319" s="704"/>
      <c r="BE319" s="704"/>
      <c r="BF319" s="704"/>
      <c r="BG319" s="704"/>
      <c r="BH319" s="704"/>
      <c r="BI319" s="704"/>
      <c r="BJ319" s="704"/>
      <c r="BK319" s="704"/>
      <c r="BL319" s="704"/>
      <c r="BM319" s="704"/>
      <c r="BN319" s="704"/>
      <c r="BO319" s="704"/>
      <c r="BP319" s="704"/>
      <c r="BQ319" s="704"/>
      <c r="BR319" s="704"/>
      <c r="BS319" s="704"/>
      <c r="BT319" s="704"/>
      <c r="BU319" s="704"/>
      <c r="BV319" s="704"/>
      <c r="BW319" s="704"/>
      <c r="BX319" s="704"/>
      <c r="BY319" s="704"/>
      <c r="BZ319" s="704"/>
      <c r="CA319" s="704"/>
      <c r="CB319" s="704"/>
      <c r="CC319" s="704"/>
      <c r="CD319" s="704"/>
      <c r="CE319" s="704"/>
      <c r="CF319" s="704"/>
      <c r="CG319" s="704"/>
      <c r="CH319" s="704"/>
      <c r="CI319" s="704"/>
      <c r="CJ319" s="704"/>
      <c r="CK319" s="704"/>
      <c r="CL319" s="704"/>
      <c r="CM319" s="704"/>
      <c r="CN319" s="704"/>
      <c r="CO319" s="704"/>
      <c r="CP319" s="704"/>
      <c r="CQ319" s="704"/>
      <c r="CR319" s="704"/>
      <c r="CS319" s="704"/>
      <c r="CT319" s="704"/>
      <c r="CU319" s="704"/>
      <c r="CV319" s="704"/>
      <c r="CW319" s="704"/>
      <c r="CX319" s="704"/>
      <c r="CY319" s="704"/>
      <c r="CZ319" s="704"/>
      <c r="DA319" s="704"/>
      <c r="DB319" s="704"/>
      <c r="DC319" s="704"/>
      <c r="DD319" s="704"/>
      <c r="DE319" s="704"/>
      <c r="DF319" s="704"/>
      <c r="DG319" s="704"/>
      <c r="DH319" s="704"/>
      <c r="DI319" s="704"/>
      <c r="DJ319" s="704"/>
      <c r="DK319" s="704"/>
      <c r="DL319" s="704"/>
      <c r="DM319" s="704"/>
      <c r="DN319" s="704"/>
      <c r="DO319" s="704"/>
      <c r="DP319" s="704"/>
      <c r="DQ319" s="704"/>
      <c r="DR319" s="704"/>
      <c r="DS319" s="704"/>
      <c r="DT319" s="704"/>
      <c r="DU319" s="704"/>
      <c r="DV319" s="704"/>
      <c r="DW319" s="704"/>
      <c r="DX319" s="704"/>
      <c r="DY319" s="704"/>
      <c r="DZ319" s="704"/>
      <c r="EA319" s="704"/>
      <c r="EB319" s="704"/>
      <c r="EC319" s="704"/>
      <c r="ED319" s="704"/>
      <c r="EE319" s="704"/>
      <c r="EF319" s="704"/>
      <c r="EG319" s="704"/>
      <c r="EH319" s="704"/>
      <c r="EI319" s="704"/>
      <c r="EJ319" s="704"/>
      <c r="EK319" s="704"/>
      <c r="EL319" s="704"/>
      <c r="EM319" s="704"/>
      <c r="EN319" s="704"/>
      <c r="EO319" s="704"/>
      <c r="EP319" s="704"/>
      <c r="EQ319" s="704"/>
      <c r="ER319" s="704"/>
      <c r="ES319" s="704"/>
      <c r="ET319" s="704"/>
      <c r="EU319" s="704"/>
      <c r="EV319" s="704"/>
      <c r="EW319" s="704"/>
      <c r="EX319" s="704"/>
      <c r="EY319" s="704"/>
      <c r="EZ319" s="704"/>
      <c r="FA319" s="704"/>
      <c r="FB319" s="704"/>
      <c r="FC319" s="704"/>
      <c r="FD319" s="704"/>
      <c r="FE319" s="704"/>
      <c r="FF319" s="704"/>
      <c r="FG319" s="704"/>
      <c r="FH319" s="704"/>
      <c r="FI319" s="704"/>
      <c r="FJ319" s="704"/>
      <c r="FK319" s="704"/>
      <c r="FL319" s="704"/>
      <c r="FM319" s="704"/>
      <c r="FN319" s="704"/>
      <c r="FO319" s="704"/>
      <c r="FP319" s="704"/>
      <c r="FQ319" s="704"/>
      <c r="FR319" s="704"/>
      <c r="FS319" s="704"/>
      <c r="FT319" s="704"/>
      <c r="FU319" s="704"/>
      <c r="FV319" s="704"/>
      <c r="FW319" s="704"/>
      <c r="FX319" s="704"/>
      <c r="FY319" s="704"/>
      <c r="FZ319" s="704"/>
      <c r="GA319" s="704"/>
      <c r="GB319" s="704"/>
      <c r="GC319" s="704"/>
      <c r="GD319" s="704"/>
      <c r="GE319" s="704"/>
      <c r="GF319" s="704"/>
      <c r="GG319" s="704"/>
      <c r="GH319" s="704"/>
      <c r="GI319" s="704"/>
      <c r="GJ319" s="704"/>
      <c r="GK319" s="704"/>
      <c r="GL319" s="704"/>
      <c r="GM319" s="704"/>
      <c r="GN319" s="706"/>
      <c r="GO319" s="704"/>
      <c r="HO319" s="706"/>
      <c r="HP319" s="706"/>
      <c r="HQ319" s="706"/>
      <c r="HR319" s="706"/>
      <c r="HS319" s="706"/>
      <c r="HT319" s="706"/>
      <c r="HU319" s="706"/>
      <c r="HV319" s="706"/>
      <c r="HW319" s="706"/>
      <c r="HX319" s="706"/>
      <c r="HY319" s="706"/>
      <c r="HZ319" s="706"/>
      <c r="IA319" s="706"/>
      <c r="IB319" s="706"/>
      <c r="IC319" s="706"/>
      <c r="ID319" s="706"/>
      <c r="IE319" s="706"/>
      <c r="IF319" s="706"/>
      <c r="IG319" s="706"/>
      <c r="IH319" s="706"/>
      <c r="II319" s="706"/>
      <c r="IJ319" s="706"/>
      <c r="IK319" s="706"/>
      <c r="IL319" s="706"/>
      <c r="IM319" s="706"/>
      <c r="IN319" s="706"/>
      <c r="IO319" s="706"/>
      <c r="IP319" s="706"/>
      <c r="IQ319" s="706"/>
      <c r="IR319" s="706"/>
      <c r="IS319" s="706"/>
      <c r="IT319" s="706"/>
      <c r="IU319" s="706"/>
      <c r="IV319" s="706"/>
      <c r="IW319" s="706"/>
      <c r="IX319" s="706"/>
      <c r="IY319" s="706"/>
      <c r="IZ319" s="706"/>
    </row>
    <row r="320" spans="1:274" s="878" customFormat="1" ht="24.75" customHeight="1" x14ac:dyDescent="0.25">
      <c r="A320" s="691">
        <v>287</v>
      </c>
      <c r="B320" s="693" t="s">
        <v>1352</v>
      </c>
      <c r="C320" s="696">
        <v>250</v>
      </c>
      <c r="D320" s="709">
        <v>632</v>
      </c>
      <c r="E320" s="707">
        <v>1</v>
      </c>
      <c r="F320" s="720" t="s">
        <v>1121</v>
      </c>
      <c r="G320" s="699" t="s">
        <v>1354</v>
      </c>
      <c r="H320" s="751" t="s">
        <v>1127</v>
      </c>
      <c r="I320" s="752" t="s">
        <v>1113</v>
      </c>
      <c r="J320" s="761" t="s">
        <v>1135</v>
      </c>
      <c r="K320" s="753" t="s">
        <v>1115</v>
      </c>
      <c r="L320" s="753" t="s">
        <v>1116</v>
      </c>
      <c r="M320" s="753" t="s">
        <v>1199</v>
      </c>
      <c r="N320" s="764" t="s">
        <v>1128</v>
      </c>
      <c r="O320" s="753" t="s">
        <v>1128</v>
      </c>
      <c r="P320" s="753" t="s">
        <v>1129</v>
      </c>
      <c r="Q320" s="753" t="s">
        <v>1120</v>
      </c>
      <c r="R320" s="753" t="s">
        <v>1120</v>
      </c>
      <c r="S320" s="755">
        <v>2</v>
      </c>
      <c r="T320" s="763">
        <v>2.1</v>
      </c>
      <c r="U320" s="772">
        <v>41456</v>
      </c>
      <c r="V320" s="771">
        <v>42156</v>
      </c>
      <c r="W320" s="701">
        <v>25</v>
      </c>
      <c r="X320" s="875">
        <v>1000000</v>
      </c>
      <c r="Y320" s="877"/>
      <c r="Z320" s="875">
        <f t="shared" si="15"/>
        <v>1000000</v>
      </c>
      <c r="AA320" s="702"/>
      <c r="AB320" s="702">
        <v>90900</v>
      </c>
      <c r="AC320" s="702">
        <v>90900</v>
      </c>
      <c r="AD320" s="702">
        <v>90900</v>
      </c>
      <c r="AE320" s="702">
        <v>90900</v>
      </c>
      <c r="AF320" s="702">
        <v>90900</v>
      </c>
      <c r="AG320" s="702">
        <v>90900</v>
      </c>
      <c r="AH320" s="702">
        <v>90900</v>
      </c>
      <c r="AI320" s="702">
        <v>90900</v>
      </c>
      <c r="AJ320" s="702">
        <v>90900</v>
      </c>
      <c r="AK320" s="702">
        <v>90900</v>
      </c>
      <c r="AL320" s="691">
        <v>91000</v>
      </c>
      <c r="AM320" s="868">
        <f t="shared" si="16"/>
        <v>1000000</v>
      </c>
      <c r="AN320" s="868">
        <f t="shared" si="17"/>
        <v>0</v>
      </c>
      <c r="AO320" s="760"/>
      <c r="AP320" s="868"/>
      <c r="AQ320" s="706"/>
      <c r="AR320" s="704"/>
      <c r="AS320" s="704"/>
      <c r="AT320" s="704"/>
      <c r="AU320" s="704"/>
      <c r="AV320" s="704"/>
      <c r="AW320" s="704"/>
      <c r="AX320" s="704"/>
      <c r="AY320" s="704"/>
      <c r="AZ320" s="704"/>
      <c r="BA320" s="704"/>
      <c r="BB320" s="704"/>
      <c r="BC320" s="704"/>
      <c r="BD320" s="704"/>
      <c r="BE320" s="704"/>
      <c r="BF320" s="704"/>
      <c r="BG320" s="704"/>
      <c r="BH320" s="704"/>
      <c r="BI320" s="704"/>
      <c r="BJ320" s="704"/>
      <c r="BK320" s="704"/>
      <c r="BL320" s="704"/>
      <c r="BM320" s="704"/>
      <c r="BN320" s="704"/>
      <c r="BO320" s="704"/>
      <c r="BP320" s="704"/>
      <c r="BQ320" s="704"/>
      <c r="BR320" s="704"/>
      <c r="BS320" s="704"/>
      <c r="BT320" s="704"/>
      <c r="BU320" s="704"/>
      <c r="BV320" s="704"/>
      <c r="BW320" s="704"/>
      <c r="BX320" s="704"/>
      <c r="BY320" s="704"/>
      <c r="BZ320" s="704"/>
      <c r="CA320" s="704"/>
      <c r="CB320" s="704"/>
      <c r="CC320" s="704"/>
      <c r="CD320" s="704"/>
      <c r="CE320" s="704"/>
      <c r="CF320" s="704"/>
      <c r="CG320" s="704"/>
      <c r="CH320" s="704"/>
      <c r="CI320" s="704"/>
      <c r="CJ320" s="704"/>
      <c r="CK320" s="704"/>
      <c r="CL320" s="704"/>
      <c r="CM320" s="704"/>
      <c r="CN320" s="704"/>
      <c r="CO320" s="704"/>
      <c r="CP320" s="704"/>
      <c r="CQ320" s="704"/>
      <c r="CR320" s="704"/>
      <c r="CS320" s="704"/>
      <c r="CT320" s="704"/>
      <c r="CU320" s="704"/>
      <c r="CV320" s="704"/>
      <c r="CW320" s="704"/>
      <c r="CX320" s="704"/>
      <c r="CY320" s="704"/>
      <c r="CZ320" s="704"/>
      <c r="DA320" s="704"/>
      <c r="DB320" s="704"/>
      <c r="DC320" s="704"/>
      <c r="DD320" s="704"/>
      <c r="DE320" s="704"/>
      <c r="DF320" s="704"/>
      <c r="DG320" s="704"/>
      <c r="DH320" s="704"/>
      <c r="DI320" s="704"/>
      <c r="DJ320" s="704"/>
      <c r="DK320" s="704"/>
      <c r="DL320" s="704"/>
      <c r="DM320" s="704"/>
      <c r="DN320" s="704"/>
      <c r="DO320" s="704"/>
      <c r="DP320" s="704"/>
      <c r="DQ320" s="704"/>
      <c r="DR320" s="704"/>
      <c r="DS320" s="704"/>
      <c r="DT320" s="704"/>
      <c r="DU320" s="704"/>
      <c r="DV320" s="704"/>
      <c r="DW320" s="704"/>
      <c r="DX320" s="704"/>
      <c r="DY320" s="704"/>
      <c r="DZ320" s="704"/>
      <c r="EA320" s="704"/>
      <c r="EB320" s="704"/>
      <c r="EC320" s="704"/>
      <c r="ED320" s="704"/>
      <c r="EE320" s="704"/>
      <c r="EF320" s="704"/>
      <c r="EG320" s="704"/>
      <c r="EH320" s="704"/>
      <c r="EI320" s="704"/>
      <c r="EJ320" s="704"/>
      <c r="EK320" s="704"/>
      <c r="EL320" s="704"/>
      <c r="EM320" s="704"/>
      <c r="EN320" s="704"/>
      <c r="EO320" s="704"/>
      <c r="EP320" s="704"/>
      <c r="EQ320" s="704"/>
      <c r="ER320" s="704"/>
      <c r="ES320" s="704"/>
      <c r="ET320" s="704"/>
      <c r="EU320" s="704"/>
      <c r="EV320" s="704"/>
      <c r="EW320" s="704"/>
      <c r="EX320" s="704"/>
      <c r="EY320" s="704"/>
      <c r="EZ320" s="704"/>
      <c r="FA320" s="704"/>
      <c r="FB320" s="704"/>
      <c r="FC320" s="704"/>
      <c r="FD320" s="704"/>
      <c r="FE320" s="704"/>
      <c r="FF320" s="704"/>
      <c r="FG320" s="704"/>
      <c r="FH320" s="704"/>
      <c r="FI320" s="706"/>
      <c r="FJ320" s="706"/>
      <c r="FK320" s="704"/>
      <c r="FL320" s="704"/>
      <c r="FM320" s="704"/>
      <c r="FN320" s="704"/>
      <c r="FO320" s="704"/>
      <c r="FP320" s="704"/>
      <c r="FQ320" s="704"/>
      <c r="FR320" s="704"/>
      <c r="FS320" s="704"/>
      <c r="FT320" s="704"/>
      <c r="FU320" s="704"/>
      <c r="FV320" s="704"/>
      <c r="FW320" s="704"/>
      <c r="FX320" s="704"/>
      <c r="FY320" s="704"/>
      <c r="FZ320" s="704"/>
      <c r="GA320" s="704"/>
      <c r="GB320" s="704"/>
      <c r="GC320" s="704"/>
      <c r="GD320" s="704"/>
      <c r="GE320" s="704"/>
      <c r="GF320" s="704"/>
      <c r="GG320" s="704"/>
      <c r="GH320" s="704"/>
      <c r="GI320" s="704"/>
      <c r="GJ320" s="704"/>
      <c r="GK320" s="704"/>
      <c r="GL320" s="704"/>
      <c r="GM320" s="704"/>
      <c r="GN320" s="704"/>
      <c r="GO320" s="704"/>
      <c r="GP320" s="746"/>
      <c r="GQ320" s="706"/>
      <c r="GR320" s="706"/>
      <c r="GS320" s="706"/>
      <c r="GT320" s="706"/>
      <c r="GU320" s="706"/>
      <c r="GV320" s="706"/>
      <c r="GW320" s="706"/>
      <c r="GX320" s="706"/>
      <c r="GY320" s="706"/>
      <c r="GZ320" s="706"/>
      <c r="HA320" s="706"/>
      <c r="HB320" s="706"/>
      <c r="HC320" s="706"/>
      <c r="HD320" s="706"/>
      <c r="HE320" s="706"/>
      <c r="HF320" s="706"/>
      <c r="HG320" s="706"/>
      <c r="HH320" s="706"/>
      <c r="HI320" s="706"/>
      <c r="HJ320" s="706"/>
      <c r="HK320" s="706"/>
      <c r="HL320" s="706"/>
      <c r="HM320" s="706"/>
      <c r="HN320" s="706"/>
      <c r="HO320" s="706"/>
      <c r="HP320" s="706"/>
      <c r="HQ320" s="706"/>
      <c r="HR320" s="704"/>
      <c r="HS320" s="704"/>
      <c r="HT320" s="704"/>
      <c r="HU320" s="704"/>
      <c r="HV320" s="704"/>
      <c r="HW320" s="704"/>
      <c r="HX320" s="704"/>
      <c r="HY320" s="704"/>
      <c r="HZ320" s="704"/>
      <c r="IA320" s="704"/>
      <c r="IB320" s="704"/>
      <c r="IC320" s="704"/>
      <c r="ID320" s="704"/>
      <c r="IE320" s="704"/>
      <c r="IF320" s="704"/>
      <c r="IG320" s="704"/>
      <c r="IH320" s="704"/>
      <c r="II320" s="704"/>
      <c r="IJ320" s="704"/>
      <c r="IK320" s="704"/>
      <c r="IL320" s="704"/>
      <c r="IM320" s="704"/>
      <c r="IN320" s="704"/>
      <c r="IO320" s="704"/>
      <c r="IP320" s="704"/>
      <c r="IQ320" s="704"/>
      <c r="IR320" s="704"/>
      <c r="IS320" s="704"/>
      <c r="IT320" s="704"/>
      <c r="IU320" s="704"/>
      <c r="IV320" s="706"/>
      <c r="IW320" s="706"/>
      <c r="IX320" s="706"/>
      <c r="IY320" s="706"/>
      <c r="IZ320" s="706"/>
      <c r="JA320" s="706"/>
      <c r="JB320" s="706"/>
      <c r="JC320" s="706"/>
      <c r="JD320" s="706"/>
      <c r="JE320" s="706"/>
      <c r="JF320" s="706"/>
      <c r="JG320" s="706"/>
      <c r="JH320" s="706"/>
    </row>
    <row r="321" spans="1:274" s="878" customFormat="1" ht="24.75" customHeight="1" x14ac:dyDescent="0.25">
      <c r="A321" s="691">
        <v>289</v>
      </c>
      <c r="B321" s="693" t="s">
        <v>1352</v>
      </c>
      <c r="C321" s="696">
        <v>250</v>
      </c>
      <c r="D321" s="709">
        <v>632</v>
      </c>
      <c r="E321" s="707">
        <v>3</v>
      </c>
      <c r="F321" s="720" t="s">
        <v>1121</v>
      </c>
      <c r="G321" s="699" t="s">
        <v>1356</v>
      </c>
      <c r="H321" s="751" t="s">
        <v>1127</v>
      </c>
      <c r="I321" s="752" t="s">
        <v>1113</v>
      </c>
      <c r="J321" s="761" t="s">
        <v>1135</v>
      </c>
      <c r="K321" s="753" t="s">
        <v>1115</v>
      </c>
      <c r="L321" s="753" t="s">
        <v>1116</v>
      </c>
      <c r="M321" s="753" t="s">
        <v>1199</v>
      </c>
      <c r="N321" s="764" t="s">
        <v>1128</v>
      </c>
      <c r="O321" s="753" t="s">
        <v>1128</v>
      </c>
      <c r="P321" s="753" t="s">
        <v>1129</v>
      </c>
      <c r="Q321" s="753" t="s">
        <v>1120</v>
      </c>
      <c r="R321" s="753" t="s">
        <v>1120</v>
      </c>
      <c r="S321" s="755">
        <v>2</v>
      </c>
      <c r="T321" s="763">
        <v>2.1</v>
      </c>
      <c r="U321" s="772">
        <v>41456</v>
      </c>
      <c r="V321" s="771">
        <v>41791</v>
      </c>
      <c r="W321" s="874">
        <v>25</v>
      </c>
      <c r="X321" s="875">
        <v>500000</v>
      </c>
      <c r="Y321" s="875"/>
      <c r="Z321" s="875">
        <f t="shared" si="15"/>
        <v>500000</v>
      </c>
      <c r="AA321" s="702"/>
      <c r="AB321" s="702">
        <v>100000</v>
      </c>
      <c r="AC321" s="702">
        <v>100000</v>
      </c>
      <c r="AD321" s="702">
        <v>100000</v>
      </c>
      <c r="AE321" s="702">
        <v>100000</v>
      </c>
      <c r="AF321" s="702">
        <v>100000</v>
      </c>
      <c r="AG321" s="702"/>
      <c r="AH321" s="702"/>
      <c r="AI321" s="702"/>
      <c r="AJ321" s="702"/>
      <c r="AK321" s="702"/>
      <c r="AL321" s="691"/>
      <c r="AM321" s="868">
        <f t="shared" si="16"/>
        <v>500000</v>
      </c>
      <c r="AN321" s="868">
        <f t="shared" si="17"/>
        <v>0</v>
      </c>
      <c r="AO321" s="760"/>
      <c r="AP321" s="868"/>
      <c r="AQ321" s="706"/>
      <c r="AR321" s="704"/>
      <c r="AS321" s="704"/>
      <c r="AT321" s="704"/>
      <c r="AU321" s="704"/>
      <c r="AV321" s="704"/>
      <c r="AW321" s="704"/>
      <c r="AX321" s="704"/>
      <c r="AY321" s="704"/>
      <c r="AZ321" s="704"/>
      <c r="BA321" s="704"/>
      <c r="BB321" s="704"/>
      <c r="BC321" s="704"/>
      <c r="BD321" s="704"/>
      <c r="BE321" s="704"/>
      <c r="BF321" s="704"/>
      <c r="BG321" s="704"/>
      <c r="BH321" s="704"/>
      <c r="BI321" s="704"/>
      <c r="BJ321" s="704"/>
      <c r="BK321" s="704"/>
      <c r="BL321" s="704"/>
      <c r="BM321" s="704"/>
      <c r="BN321" s="704"/>
      <c r="BO321" s="704"/>
      <c r="BP321" s="704"/>
      <c r="BQ321" s="704"/>
      <c r="BR321" s="704"/>
      <c r="BS321" s="704"/>
      <c r="BT321" s="704"/>
      <c r="BU321" s="704"/>
      <c r="BV321" s="704"/>
      <c r="BW321" s="704"/>
      <c r="BX321" s="704"/>
      <c r="BY321" s="704"/>
      <c r="BZ321" s="704"/>
      <c r="CA321" s="704"/>
      <c r="CB321" s="704"/>
      <c r="CC321" s="704"/>
      <c r="CD321" s="704"/>
      <c r="CE321" s="704"/>
      <c r="CF321" s="704"/>
      <c r="CG321" s="704"/>
      <c r="CH321" s="704"/>
      <c r="CI321" s="704"/>
      <c r="CJ321" s="704"/>
      <c r="CK321" s="704"/>
      <c r="CL321" s="704"/>
      <c r="CM321" s="704"/>
      <c r="CN321" s="704"/>
      <c r="CO321" s="704"/>
      <c r="CP321" s="704"/>
      <c r="CQ321" s="704"/>
      <c r="CR321" s="704"/>
      <c r="CS321" s="704"/>
      <c r="CT321" s="704"/>
      <c r="CU321" s="704"/>
      <c r="CV321" s="704"/>
      <c r="CW321" s="704"/>
      <c r="CX321" s="704"/>
      <c r="CY321" s="704"/>
      <c r="CZ321" s="704"/>
      <c r="DA321" s="704"/>
      <c r="DB321" s="704"/>
      <c r="DC321" s="704"/>
      <c r="DD321" s="704"/>
      <c r="DE321" s="704"/>
      <c r="DF321" s="704"/>
      <c r="DG321" s="704"/>
      <c r="DH321" s="704"/>
      <c r="DI321" s="704"/>
      <c r="DJ321" s="704"/>
      <c r="DK321" s="704"/>
      <c r="DL321" s="704"/>
      <c r="DM321" s="704"/>
      <c r="DN321" s="704"/>
      <c r="DO321" s="704"/>
      <c r="DP321" s="704"/>
      <c r="DQ321" s="704"/>
      <c r="DR321" s="704"/>
      <c r="DS321" s="704"/>
      <c r="DT321" s="704"/>
      <c r="DU321" s="704"/>
      <c r="DV321" s="704"/>
      <c r="DW321" s="704"/>
      <c r="DX321" s="704"/>
      <c r="DY321" s="704"/>
      <c r="DZ321" s="704"/>
      <c r="EA321" s="704"/>
      <c r="EB321" s="704"/>
      <c r="EC321" s="704"/>
      <c r="ED321" s="704"/>
      <c r="EE321" s="704"/>
      <c r="EF321" s="704"/>
      <c r="EG321" s="704"/>
      <c r="EH321" s="704"/>
      <c r="EI321" s="704"/>
      <c r="EJ321" s="704"/>
      <c r="EK321" s="704"/>
      <c r="EL321" s="704"/>
      <c r="EM321" s="704"/>
      <c r="EN321" s="704"/>
      <c r="EO321" s="704"/>
      <c r="EP321" s="704"/>
      <c r="EQ321" s="704"/>
      <c r="ER321" s="704"/>
      <c r="ES321" s="704"/>
      <c r="ET321" s="704"/>
      <c r="EU321" s="704"/>
      <c r="EV321" s="704"/>
      <c r="EW321" s="704"/>
      <c r="EX321" s="704"/>
      <c r="EY321" s="704"/>
      <c r="EZ321" s="704"/>
      <c r="FA321" s="704"/>
      <c r="FB321" s="704"/>
      <c r="FC321" s="704"/>
      <c r="FD321" s="704"/>
      <c r="FE321" s="704"/>
      <c r="FF321" s="704"/>
      <c r="FG321" s="704"/>
      <c r="FH321" s="706"/>
      <c r="FI321" s="704"/>
      <c r="FJ321" s="704"/>
      <c r="FK321" s="706"/>
      <c r="FL321" s="706"/>
      <c r="FM321" s="706"/>
      <c r="FN321" s="706"/>
      <c r="FO321" s="706"/>
      <c r="FP321" s="706"/>
      <c r="FQ321" s="706"/>
      <c r="FR321" s="706"/>
      <c r="FS321" s="706"/>
      <c r="FT321" s="706"/>
      <c r="FU321" s="706"/>
      <c r="FV321" s="706"/>
      <c r="FW321" s="706"/>
      <c r="FX321" s="706"/>
      <c r="FY321" s="706"/>
      <c r="FZ321" s="706"/>
      <c r="GA321" s="706"/>
      <c r="GB321" s="706"/>
      <c r="GC321" s="706"/>
      <c r="GD321" s="706"/>
      <c r="GE321" s="706"/>
      <c r="GF321" s="706"/>
      <c r="GG321" s="706"/>
      <c r="GH321" s="706"/>
      <c r="GI321" s="706"/>
      <c r="GJ321" s="706"/>
      <c r="GK321" s="706"/>
      <c r="GL321" s="706"/>
      <c r="GM321" s="706"/>
      <c r="GN321" s="704"/>
      <c r="GO321" s="704"/>
      <c r="GP321" s="746"/>
      <c r="GQ321" s="704"/>
      <c r="GR321" s="704"/>
      <c r="GS321" s="704"/>
      <c r="GT321" s="704"/>
      <c r="GU321" s="704"/>
      <c r="GV321" s="704"/>
      <c r="GW321" s="704"/>
      <c r="GX321" s="704"/>
      <c r="GY321" s="704"/>
      <c r="GZ321" s="704"/>
      <c r="HA321" s="704"/>
      <c r="HB321" s="704"/>
      <c r="HC321" s="704"/>
      <c r="HD321" s="704"/>
      <c r="HE321" s="704"/>
      <c r="HF321" s="704"/>
      <c r="HG321" s="704"/>
      <c r="HH321" s="704"/>
      <c r="HI321" s="704"/>
      <c r="HJ321" s="704"/>
      <c r="HK321" s="704"/>
      <c r="HL321" s="704"/>
      <c r="HM321" s="704"/>
      <c r="HN321" s="704"/>
      <c r="HO321" s="704"/>
      <c r="HP321" s="704"/>
      <c r="HQ321" s="704"/>
      <c r="HR321" s="704"/>
      <c r="HS321" s="704"/>
      <c r="HT321" s="704"/>
      <c r="HU321" s="704"/>
      <c r="HV321" s="704"/>
      <c r="HW321" s="704"/>
      <c r="HX321" s="704"/>
      <c r="HY321" s="704"/>
      <c r="HZ321" s="704"/>
      <c r="IA321" s="704"/>
      <c r="IB321" s="704"/>
      <c r="IC321" s="704"/>
      <c r="ID321" s="704"/>
      <c r="IE321" s="704"/>
      <c r="IF321" s="704"/>
      <c r="IG321" s="704"/>
      <c r="IH321" s="704"/>
      <c r="II321" s="704"/>
      <c r="IJ321" s="704"/>
      <c r="IK321" s="704"/>
      <c r="IL321" s="704"/>
      <c r="IM321" s="704"/>
      <c r="IN321" s="704"/>
      <c r="IO321" s="704"/>
      <c r="IP321" s="704"/>
      <c r="IQ321" s="704"/>
      <c r="IR321" s="704"/>
      <c r="IS321" s="704"/>
      <c r="IT321" s="704"/>
      <c r="IU321" s="704"/>
      <c r="IV321" s="704"/>
      <c r="IW321" s="704"/>
      <c r="IX321" s="706"/>
      <c r="IY321" s="706"/>
      <c r="IZ321" s="706"/>
    </row>
    <row r="322" spans="1:274" s="878" customFormat="1" ht="24.75" customHeight="1" x14ac:dyDescent="0.25">
      <c r="A322" s="691">
        <v>290</v>
      </c>
      <c r="B322" s="693" t="s">
        <v>1352</v>
      </c>
      <c r="C322" s="696">
        <v>250</v>
      </c>
      <c r="D322" s="709">
        <v>632</v>
      </c>
      <c r="E322" s="707">
        <v>4</v>
      </c>
      <c r="F322" s="720" t="s">
        <v>1121</v>
      </c>
      <c r="G322" s="699" t="s">
        <v>1353</v>
      </c>
      <c r="H322" s="751" t="s">
        <v>1127</v>
      </c>
      <c r="I322" s="752" t="s">
        <v>1113</v>
      </c>
      <c r="J322" s="761" t="s">
        <v>1135</v>
      </c>
      <c r="K322" s="753" t="s">
        <v>1115</v>
      </c>
      <c r="L322" s="753" t="s">
        <v>1116</v>
      </c>
      <c r="M322" s="753" t="s">
        <v>1199</v>
      </c>
      <c r="N322" s="764" t="s">
        <v>1128</v>
      </c>
      <c r="O322" s="753" t="s">
        <v>1128</v>
      </c>
      <c r="P322" s="753" t="s">
        <v>1129</v>
      </c>
      <c r="Q322" s="753" t="s">
        <v>1120</v>
      </c>
      <c r="R322" s="753" t="s">
        <v>1120</v>
      </c>
      <c r="S322" s="755">
        <v>2</v>
      </c>
      <c r="T322" s="763">
        <v>2.1</v>
      </c>
      <c r="U322" s="772">
        <v>41456</v>
      </c>
      <c r="V322" s="771">
        <v>41791</v>
      </c>
      <c r="W322" s="874">
        <v>10</v>
      </c>
      <c r="X322" s="875">
        <v>807000</v>
      </c>
      <c r="Y322" s="875"/>
      <c r="Z322" s="875">
        <f t="shared" ref="Z322:Z374" si="18">Y322+X322</f>
        <v>807000</v>
      </c>
      <c r="AA322" s="702"/>
      <c r="AB322" s="702">
        <v>73300</v>
      </c>
      <c r="AC322" s="702">
        <v>73300</v>
      </c>
      <c r="AD322" s="702">
        <v>73300</v>
      </c>
      <c r="AE322" s="702">
        <v>73300</v>
      </c>
      <c r="AF322" s="702">
        <v>73300</v>
      </c>
      <c r="AG322" s="702">
        <v>73300</v>
      </c>
      <c r="AH322" s="702">
        <v>73300</v>
      </c>
      <c r="AI322" s="702">
        <v>73300</v>
      </c>
      <c r="AJ322" s="702">
        <v>73300</v>
      </c>
      <c r="AK322" s="702">
        <v>73300</v>
      </c>
      <c r="AL322" s="691">
        <v>74000</v>
      </c>
      <c r="AM322" s="868">
        <f t="shared" ref="AM322:AM374" si="19">SUM(AA322:AL322)</f>
        <v>807000</v>
      </c>
      <c r="AN322" s="868">
        <f t="shared" ref="AN322:AN374" si="20">Z322-AM322</f>
        <v>0</v>
      </c>
      <c r="AO322" s="760"/>
      <c r="AP322" s="868"/>
      <c r="AQ322" s="706"/>
      <c r="AR322" s="704"/>
      <c r="AS322" s="704"/>
      <c r="AT322" s="704"/>
      <c r="AU322" s="704"/>
      <c r="AV322" s="704"/>
      <c r="AW322" s="704"/>
      <c r="AX322" s="704"/>
      <c r="AY322" s="704"/>
      <c r="AZ322" s="704"/>
      <c r="BA322" s="704"/>
      <c r="BB322" s="704"/>
      <c r="BC322" s="704"/>
      <c r="BD322" s="704"/>
      <c r="BE322" s="704"/>
      <c r="BF322" s="704"/>
      <c r="BG322" s="704"/>
      <c r="BH322" s="704"/>
      <c r="BI322" s="704"/>
      <c r="BJ322" s="704"/>
      <c r="BK322" s="704"/>
      <c r="BL322" s="704"/>
      <c r="BM322" s="704"/>
      <c r="BN322" s="704"/>
      <c r="BO322" s="704"/>
      <c r="BP322" s="704"/>
      <c r="BQ322" s="704"/>
      <c r="BR322" s="704"/>
      <c r="BS322" s="704"/>
      <c r="BT322" s="704"/>
      <c r="BU322" s="704"/>
      <c r="BV322" s="704"/>
      <c r="BW322" s="704"/>
      <c r="BX322" s="704"/>
      <c r="BY322" s="704"/>
      <c r="BZ322" s="704"/>
      <c r="CA322" s="704"/>
      <c r="CB322" s="704"/>
      <c r="CC322" s="704"/>
      <c r="CD322" s="704"/>
      <c r="CE322" s="704"/>
      <c r="CF322" s="704"/>
      <c r="CG322" s="704"/>
      <c r="CH322" s="704"/>
      <c r="CI322" s="704"/>
      <c r="CJ322" s="704"/>
      <c r="CK322" s="704"/>
      <c r="CL322" s="704"/>
      <c r="CM322" s="704"/>
      <c r="CN322" s="704"/>
      <c r="CO322" s="704"/>
      <c r="CP322" s="704"/>
      <c r="CQ322" s="704"/>
      <c r="CR322" s="704"/>
      <c r="CS322" s="704"/>
      <c r="CT322" s="704"/>
      <c r="CU322" s="704"/>
      <c r="CV322" s="704"/>
      <c r="CW322" s="704"/>
      <c r="CX322" s="704"/>
      <c r="CY322" s="704"/>
      <c r="CZ322" s="704"/>
      <c r="DA322" s="704"/>
      <c r="DB322" s="704"/>
      <c r="DC322" s="704"/>
      <c r="DD322" s="704"/>
      <c r="DE322" s="704"/>
      <c r="DF322" s="704"/>
      <c r="DG322" s="704"/>
      <c r="DH322" s="704"/>
      <c r="DI322" s="704"/>
      <c r="DJ322" s="704"/>
      <c r="DK322" s="704"/>
      <c r="DL322" s="704"/>
      <c r="DM322" s="704"/>
      <c r="DN322" s="704"/>
      <c r="DO322" s="704"/>
      <c r="DP322" s="704"/>
      <c r="DQ322" s="704"/>
      <c r="DR322" s="704"/>
      <c r="DS322" s="704"/>
      <c r="DT322" s="704"/>
      <c r="DU322" s="704"/>
      <c r="DV322" s="704"/>
      <c r="DW322" s="704"/>
      <c r="DX322" s="704"/>
      <c r="DY322" s="704"/>
      <c r="DZ322" s="704"/>
      <c r="EA322" s="704"/>
      <c r="EB322" s="704"/>
      <c r="EC322" s="704"/>
      <c r="ED322" s="704"/>
      <c r="EE322" s="704"/>
      <c r="EF322" s="704"/>
      <c r="EG322" s="704"/>
      <c r="EH322" s="704"/>
      <c r="EI322" s="704"/>
      <c r="EJ322" s="704"/>
      <c r="EK322" s="704"/>
      <c r="EL322" s="704"/>
      <c r="EM322" s="704"/>
      <c r="EN322" s="704"/>
      <c r="EO322" s="704"/>
      <c r="EP322" s="704"/>
      <c r="EQ322" s="704"/>
      <c r="ER322" s="704"/>
      <c r="ES322" s="704"/>
      <c r="ET322" s="704"/>
      <c r="EU322" s="704"/>
      <c r="EV322" s="704"/>
      <c r="EW322" s="704"/>
      <c r="EX322" s="704"/>
      <c r="EY322" s="704"/>
      <c r="EZ322" s="704"/>
      <c r="FA322" s="704"/>
      <c r="FB322" s="704"/>
      <c r="FC322" s="704"/>
      <c r="FD322" s="704"/>
      <c r="FE322" s="704"/>
      <c r="FF322" s="704"/>
      <c r="FG322" s="704"/>
      <c r="FH322" s="706"/>
      <c r="FI322" s="704"/>
      <c r="FJ322" s="704"/>
      <c r="FK322" s="706"/>
      <c r="FL322" s="706"/>
      <c r="FM322" s="706"/>
      <c r="FN322" s="706"/>
      <c r="FO322" s="706"/>
      <c r="FP322" s="706"/>
      <c r="FQ322" s="706"/>
      <c r="FR322" s="706"/>
      <c r="FS322" s="706"/>
      <c r="FT322" s="706"/>
      <c r="FU322" s="706"/>
      <c r="FV322" s="706"/>
      <c r="FW322" s="706"/>
      <c r="FX322" s="706"/>
      <c r="FY322" s="706"/>
      <c r="FZ322" s="706"/>
      <c r="GA322" s="706"/>
      <c r="GB322" s="706"/>
      <c r="GC322" s="706"/>
      <c r="GD322" s="706"/>
      <c r="GE322" s="706"/>
      <c r="GF322" s="706"/>
      <c r="GG322" s="706"/>
      <c r="GH322" s="706"/>
      <c r="GI322" s="706"/>
      <c r="GJ322" s="706"/>
      <c r="GK322" s="706"/>
      <c r="GL322" s="706"/>
      <c r="GM322" s="706"/>
      <c r="GN322" s="704"/>
      <c r="GO322" s="704"/>
      <c r="GP322" s="746"/>
      <c r="GQ322" s="704"/>
      <c r="GR322" s="704"/>
      <c r="GS322" s="704"/>
      <c r="GT322" s="704"/>
      <c r="GU322" s="704"/>
      <c r="GV322" s="704"/>
      <c r="GW322" s="704"/>
      <c r="GX322" s="704"/>
      <c r="GY322" s="704"/>
      <c r="GZ322" s="704"/>
      <c r="HA322" s="704"/>
      <c r="HB322" s="704"/>
      <c r="HC322" s="704"/>
      <c r="HD322" s="704"/>
      <c r="HE322" s="704"/>
      <c r="HF322" s="704"/>
      <c r="HG322" s="704"/>
      <c r="HH322" s="704"/>
      <c r="HI322" s="704"/>
      <c r="HJ322" s="704"/>
      <c r="HK322" s="704"/>
      <c r="HL322" s="704"/>
      <c r="HM322" s="704"/>
      <c r="HN322" s="704"/>
      <c r="HO322" s="704"/>
      <c r="HP322" s="704"/>
      <c r="HQ322" s="704"/>
      <c r="HR322" s="704"/>
      <c r="HS322" s="704"/>
      <c r="HT322" s="704"/>
      <c r="HU322" s="704"/>
      <c r="HV322" s="704"/>
      <c r="HW322" s="704"/>
      <c r="HX322" s="704"/>
      <c r="HY322" s="704"/>
      <c r="HZ322" s="704"/>
      <c r="IA322" s="704"/>
      <c r="IB322" s="704"/>
      <c r="IC322" s="704"/>
      <c r="ID322" s="704"/>
      <c r="IE322" s="704"/>
      <c r="IF322" s="704"/>
      <c r="IG322" s="704"/>
      <c r="IH322" s="704"/>
      <c r="II322" s="704"/>
      <c r="IJ322" s="704"/>
      <c r="IK322" s="704"/>
      <c r="IL322" s="704"/>
      <c r="IM322" s="704"/>
      <c r="IN322" s="704"/>
      <c r="IO322" s="704"/>
      <c r="IP322" s="704"/>
      <c r="IQ322" s="704"/>
      <c r="IR322" s="704"/>
      <c r="IS322" s="704"/>
      <c r="IT322" s="704"/>
      <c r="IU322" s="704"/>
      <c r="IV322" s="704"/>
      <c r="IW322" s="704"/>
      <c r="IX322" s="706"/>
      <c r="IY322" s="706"/>
      <c r="IZ322" s="706"/>
      <c r="JA322" s="706"/>
      <c r="JB322" s="706"/>
      <c r="JC322" s="706"/>
      <c r="JD322" s="706"/>
      <c r="JE322" s="706"/>
      <c r="JF322" s="706"/>
      <c r="JG322" s="706"/>
      <c r="JH322" s="706"/>
    </row>
    <row r="323" spans="1:274" s="878" customFormat="1" ht="24.75" customHeight="1" x14ac:dyDescent="0.25">
      <c r="A323" s="691">
        <v>291</v>
      </c>
      <c r="B323" s="693" t="s">
        <v>1352</v>
      </c>
      <c r="C323" s="696">
        <v>250</v>
      </c>
      <c r="D323" s="709">
        <v>632</v>
      </c>
      <c r="E323" s="707">
        <v>5</v>
      </c>
      <c r="F323" s="720" t="s">
        <v>1121</v>
      </c>
      <c r="G323" s="699" t="s">
        <v>1357</v>
      </c>
      <c r="H323" s="751" t="s">
        <v>1127</v>
      </c>
      <c r="I323" s="752" t="s">
        <v>1113</v>
      </c>
      <c r="J323" s="761" t="s">
        <v>1135</v>
      </c>
      <c r="K323" s="753" t="s">
        <v>1115</v>
      </c>
      <c r="L323" s="753" t="s">
        <v>1116</v>
      </c>
      <c r="M323" s="753" t="s">
        <v>1199</v>
      </c>
      <c r="N323" s="764" t="s">
        <v>1128</v>
      </c>
      <c r="O323" s="753" t="s">
        <v>1128</v>
      </c>
      <c r="P323" s="753" t="s">
        <v>1129</v>
      </c>
      <c r="Q323" s="753" t="s">
        <v>1120</v>
      </c>
      <c r="R323" s="753" t="s">
        <v>1120</v>
      </c>
      <c r="S323" s="755">
        <v>2</v>
      </c>
      <c r="T323" s="763">
        <v>2.1</v>
      </c>
      <c r="U323" s="772">
        <v>41456</v>
      </c>
      <c r="V323" s="771">
        <v>41791</v>
      </c>
      <c r="W323" s="874">
        <v>25</v>
      </c>
      <c r="X323" s="875">
        <v>1000000</v>
      </c>
      <c r="Y323" s="875"/>
      <c r="Z323" s="875">
        <f t="shared" si="18"/>
        <v>1000000</v>
      </c>
      <c r="AA323" s="702"/>
      <c r="AB323" s="702">
        <v>90900</v>
      </c>
      <c r="AC323" s="702">
        <v>90900</v>
      </c>
      <c r="AD323" s="702">
        <v>90900</v>
      </c>
      <c r="AE323" s="702">
        <v>90900</v>
      </c>
      <c r="AF323" s="702">
        <v>90900</v>
      </c>
      <c r="AG323" s="702">
        <v>90900</v>
      </c>
      <c r="AH323" s="702">
        <v>90900</v>
      </c>
      <c r="AI323" s="702">
        <v>90900</v>
      </c>
      <c r="AJ323" s="702">
        <v>90900</v>
      </c>
      <c r="AK323" s="702">
        <v>90900</v>
      </c>
      <c r="AL323" s="702">
        <v>91000</v>
      </c>
      <c r="AM323" s="868">
        <f t="shared" si="19"/>
        <v>1000000</v>
      </c>
      <c r="AN323" s="868">
        <f t="shared" si="20"/>
        <v>0</v>
      </c>
      <c r="AO323" s="760"/>
      <c r="AP323" s="868"/>
      <c r="AQ323" s="706"/>
      <c r="AR323" s="704"/>
      <c r="AS323" s="704"/>
      <c r="AT323" s="704"/>
      <c r="AU323" s="704"/>
      <c r="AV323" s="704"/>
      <c r="AW323" s="704"/>
      <c r="AX323" s="704"/>
      <c r="AY323" s="704"/>
      <c r="AZ323" s="704"/>
      <c r="BA323" s="704"/>
      <c r="BB323" s="704"/>
      <c r="BC323" s="704"/>
      <c r="BD323" s="704"/>
      <c r="BE323" s="704"/>
      <c r="BF323" s="704"/>
      <c r="BG323" s="704"/>
      <c r="BH323" s="704"/>
      <c r="BI323" s="704"/>
      <c r="BJ323" s="704"/>
      <c r="BK323" s="704"/>
      <c r="BL323" s="704"/>
      <c r="BM323" s="704"/>
      <c r="BN323" s="704"/>
      <c r="BO323" s="704"/>
      <c r="BP323" s="704"/>
      <c r="BQ323" s="704"/>
      <c r="BR323" s="704"/>
      <c r="BS323" s="704"/>
      <c r="BT323" s="704"/>
      <c r="BU323" s="704"/>
      <c r="BV323" s="704"/>
      <c r="BW323" s="704"/>
      <c r="BX323" s="704"/>
      <c r="BY323" s="704"/>
      <c r="BZ323" s="704"/>
      <c r="CA323" s="704"/>
      <c r="CB323" s="704"/>
      <c r="CC323" s="704"/>
      <c r="CD323" s="704"/>
      <c r="CE323" s="704"/>
      <c r="CF323" s="704"/>
      <c r="CG323" s="704"/>
      <c r="CH323" s="704"/>
      <c r="CI323" s="704"/>
      <c r="CJ323" s="704"/>
      <c r="CK323" s="704"/>
      <c r="CL323" s="704"/>
      <c r="CM323" s="704"/>
      <c r="CN323" s="704"/>
      <c r="CO323" s="704"/>
      <c r="CP323" s="704"/>
      <c r="CQ323" s="704"/>
      <c r="CR323" s="704"/>
      <c r="CS323" s="704"/>
      <c r="CT323" s="704"/>
      <c r="CU323" s="704"/>
      <c r="CV323" s="704"/>
      <c r="CW323" s="704"/>
      <c r="CX323" s="704"/>
      <c r="CY323" s="704"/>
      <c r="CZ323" s="704"/>
      <c r="DA323" s="704"/>
      <c r="DB323" s="704"/>
      <c r="DC323" s="704"/>
      <c r="DD323" s="704"/>
      <c r="DE323" s="704"/>
      <c r="DF323" s="704"/>
      <c r="DG323" s="704"/>
      <c r="DH323" s="704"/>
      <c r="DI323" s="704"/>
      <c r="DJ323" s="704"/>
      <c r="DK323" s="704"/>
      <c r="DL323" s="704"/>
      <c r="DM323" s="704"/>
      <c r="DN323" s="704"/>
      <c r="DO323" s="704"/>
      <c r="DP323" s="704"/>
      <c r="DQ323" s="704"/>
      <c r="DR323" s="704"/>
      <c r="DS323" s="704"/>
      <c r="DT323" s="704"/>
      <c r="DU323" s="704"/>
      <c r="DV323" s="704"/>
      <c r="DW323" s="704"/>
      <c r="DX323" s="704"/>
      <c r="DY323" s="704"/>
      <c r="DZ323" s="704"/>
      <c r="EA323" s="704"/>
      <c r="EB323" s="704"/>
      <c r="EC323" s="704"/>
      <c r="ED323" s="704"/>
      <c r="EE323" s="704"/>
      <c r="EF323" s="704"/>
      <c r="EG323" s="704"/>
      <c r="EH323" s="704"/>
      <c r="EI323" s="704"/>
      <c r="EJ323" s="704"/>
      <c r="EK323" s="704"/>
      <c r="EL323" s="704"/>
      <c r="EM323" s="704"/>
      <c r="EN323" s="704"/>
      <c r="EO323" s="704"/>
      <c r="EP323" s="704"/>
      <c r="EQ323" s="704"/>
      <c r="ER323" s="704"/>
      <c r="ES323" s="704"/>
      <c r="ET323" s="704"/>
      <c r="EU323" s="704"/>
      <c r="EV323" s="704"/>
      <c r="EW323" s="704"/>
      <c r="EX323" s="704"/>
      <c r="EY323" s="704"/>
      <c r="EZ323" s="704"/>
      <c r="FA323" s="704"/>
      <c r="FB323" s="704"/>
      <c r="FC323" s="704"/>
      <c r="FD323" s="704"/>
      <c r="FE323" s="704"/>
      <c r="FF323" s="704"/>
      <c r="FG323" s="704"/>
      <c r="FH323" s="706"/>
      <c r="FI323" s="704"/>
      <c r="FJ323" s="704"/>
      <c r="FK323" s="706"/>
      <c r="FL323" s="706"/>
      <c r="FM323" s="706"/>
      <c r="FN323" s="706"/>
      <c r="FO323" s="706"/>
      <c r="FP323" s="706"/>
      <c r="FQ323" s="706"/>
      <c r="FR323" s="706"/>
      <c r="FS323" s="706"/>
      <c r="FT323" s="706"/>
      <c r="FU323" s="706"/>
      <c r="FV323" s="706"/>
      <c r="FW323" s="706"/>
      <c r="FX323" s="706"/>
      <c r="FY323" s="706"/>
      <c r="FZ323" s="706"/>
      <c r="GA323" s="706"/>
      <c r="GB323" s="706"/>
      <c r="GC323" s="706"/>
      <c r="GD323" s="706"/>
      <c r="GE323" s="706"/>
      <c r="GF323" s="706"/>
      <c r="GG323" s="706"/>
      <c r="GH323" s="706"/>
      <c r="GI323" s="706"/>
      <c r="GJ323" s="706"/>
      <c r="GK323" s="706"/>
      <c r="GL323" s="706"/>
      <c r="GM323" s="706"/>
      <c r="GN323" s="704"/>
      <c r="GO323" s="704"/>
      <c r="GP323" s="746"/>
      <c r="GQ323" s="704"/>
      <c r="GR323" s="704"/>
      <c r="GS323" s="704"/>
      <c r="GT323" s="704"/>
      <c r="GU323" s="704"/>
      <c r="GV323" s="704"/>
      <c r="GW323" s="704"/>
      <c r="GX323" s="704"/>
      <c r="GY323" s="704"/>
      <c r="GZ323" s="704"/>
      <c r="HA323" s="704"/>
      <c r="HB323" s="704"/>
      <c r="HC323" s="704"/>
      <c r="HD323" s="704"/>
      <c r="HE323" s="704"/>
      <c r="HF323" s="704"/>
      <c r="HG323" s="704"/>
      <c r="HH323" s="704"/>
      <c r="HI323" s="704"/>
      <c r="HJ323" s="704"/>
      <c r="HK323" s="704"/>
      <c r="HL323" s="704"/>
      <c r="HM323" s="704"/>
      <c r="HN323" s="704"/>
      <c r="HO323" s="704"/>
      <c r="HP323" s="704"/>
      <c r="HQ323" s="704"/>
      <c r="HR323" s="704"/>
      <c r="HS323" s="704"/>
      <c r="HT323" s="704"/>
      <c r="HU323" s="704"/>
      <c r="HV323" s="704"/>
      <c r="HW323" s="704"/>
      <c r="HX323" s="704"/>
      <c r="HY323" s="704"/>
      <c r="HZ323" s="704"/>
      <c r="IA323" s="704"/>
      <c r="IB323" s="704"/>
      <c r="IC323" s="704"/>
      <c r="ID323" s="704"/>
      <c r="IE323" s="704"/>
      <c r="IF323" s="704"/>
      <c r="IG323" s="704"/>
      <c r="IH323" s="704"/>
      <c r="II323" s="704"/>
      <c r="IJ323" s="704"/>
      <c r="IK323" s="704"/>
      <c r="IL323" s="704"/>
      <c r="IM323" s="704"/>
      <c r="IN323" s="704"/>
      <c r="IO323" s="704"/>
      <c r="IP323" s="704"/>
      <c r="IQ323" s="704"/>
      <c r="IR323" s="704"/>
      <c r="IS323" s="704"/>
      <c r="IT323" s="704"/>
      <c r="IU323" s="704"/>
      <c r="IV323" s="706"/>
      <c r="IW323" s="706"/>
      <c r="IX323" s="706"/>
      <c r="IY323" s="706"/>
      <c r="IZ323" s="706"/>
      <c r="JA323" s="706"/>
      <c r="JB323" s="706"/>
      <c r="JC323" s="706"/>
      <c r="JD323" s="706"/>
      <c r="JE323" s="706"/>
      <c r="JF323" s="706"/>
      <c r="JG323" s="706"/>
      <c r="JH323" s="706"/>
    </row>
    <row r="324" spans="1:274" s="878" customFormat="1" ht="22.5" x14ac:dyDescent="0.25">
      <c r="A324" s="691">
        <v>292</v>
      </c>
      <c r="B324" s="693" t="s">
        <v>1316</v>
      </c>
      <c r="C324" s="696">
        <v>255</v>
      </c>
      <c r="D324" s="697">
        <v>632</v>
      </c>
      <c r="E324" s="698">
        <v>25</v>
      </c>
      <c r="F324" s="699" t="s">
        <v>1121</v>
      </c>
      <c r="G324" s="699" t="s">
        <v>1573</v>
      </c>
      <c r="H324" s="767" t="s">
        <v>1127</v>
      </c>
      <c r="I324" s="752" t="s">
        <v>1113</v>
      </c>
      <c r="J324" s="761" t="s">
        <v>1135</v>
      </c>
      <c r="K324" s="753" t="s">
        <v>1115</v>
      </c>
      <c r="L324" s="753" t="s">
        <v>1116</v>
      </c>
      <c r="M324" s="753" t="s">
        <v>1199</v>
      </c>
      <c r="N324" s="753" t="s">
        <v>1317</v>
      </c>
      <c r="O324" s="753" t="s">
        <v>1317</v>
      </c>
      <c r="P324" s="753" t="s">
        <v>1317</v>
      </c>
      <c r="Q324" s="765" t="s">
        <v>1120</v>
      </c>
      <c r="R324" s="765" t="s">
        <v>1120</v>
      </c>
      <c r="S324" s="755">
        <v>2</v>
      </c>
      <c r="T324" s="769">
        <v>2.2000000000000002</v>
      </c>
      <c r="U324" s="771">
        <v>41456</v>
      </c>
      <c r="V324" s="772">
        <v>41791</v>
      </c>
      <c r="W324" s="874">
        <v>25</v>
      </c>
      <c r="X324" s="875"/>
      <c r="Y324" s="876">
        <v>200000</v>
      </c>
      <c r="Z324" s="875">
        <f t="shared" si="18"/>
        <v>200000</v>
      </c>
      <c r="AA324" s="691"/>
      <c r="AB324" s="691"/>
      <c r="AC324" s="691">
        <v>200000</v>
      </c>
      <c r="AD324" s="691"/>
      <c r="AE324" s="691"/>
      <c r="AF324" s="691"/>
      <c r="AG324" s="691"/>
      <c r="AH324" s="691"/>
      <c r="AI324" s="691"/>
      <c r="AJ324" s="691"/>
      <c r="AK324" s="691"/>
      <c r="AL324" s="691"/>
      <c r="AM324" s="868">
        <f t="shared" si="19"/>
        <v>200000</v>
      </c>
      <c r="AN324" s="868">
        <f t="shared" si="20"/>
        <v>0</v>
      </c>
      <c r="AO324" s="691"/>
      <c r="AP324" s="868"/>
      <c r="AQ324" s="706"/>
      <c r="AR324" s="704"/>
      <c r="AS324" s="704"/>
      <c r="AT324" s="704"/>
      <c r="AU324" s="704"/>
      <c r="AV324" s="704"/>
      <c r="AW324" s="704"/>
      <c r="AX324" s="704"/>
      <c r="AY324" s="704"/>
      <c r="AZ324" s="704"/>
      <c r="BA324" s="704"/>
      <c r="BB324" s="704"/>
      <c r="BC324" s="704"/>
      <c r="BD324" s="704"/>
      <c r="BE324" s="704"/>
      <c r="BF324" s="704"/>
      <c r="BG324" s="704"/>
      <c r="BH324" s="704"/>
      <c r="BI324" s="704"/>
      <c r="BJ324" s="704"/>
      <c r="BK324" s="704"/>
      <c r="BL324" s="704"/>
      <c r="BM324" s="704"/>
      <c r="BN324" s="704"/>
      <c r="BO324" s="704"/>
      <c r="BP324" s="704"/>
      <c r="BQ324" s="704"/>
      <c r="BR324" s="704"/>
      <c r="BS324" s="704"/>
      <c r="BT324" s="704"/>
      <c r="BU324" s="704"/>
      <c r="BV324" s="704"/>
      <c r="BW324" s="704"/>
      <c r="BX324" s="704"/>
      <c r="BY324" s="704"/>
      <c r="BZ324" s="704"/>
      <c r="CA324" s="704"/>
      <c r="CB324" s="704"/>
      <c r="CC324" s="704"/>
      <c r="CD324" s="704"/>
      <c r="CE324" s="704"/>
      <c r="CF324" s="704"/>
      <c r="CG324" s="704"/>
      <c r="CH324" s="704"/>
      <c r="CI324" s="704"/>
      <c r="CJ324" s="704"/>
      <c r="CK324" s="704"/>
      <c r="CL324" s="704"/>
      <c r="CM324" s="704"/>
      <c r="CN324" s="704"/>
      <c r="CO324" s="704"/>
      <c r="CP324" s="704"/>
      <c r="CQ324" s="704"/>
      <c r="CR324" s="704"/>
      <c r="CS324" s="704"/>
      <c r="CT324" s="704"/>
      <c r="CU324" s="704"/>
      <c r="CV324" s="704"/>
      <c r="CW324" s="704"/>
      <c r="CX324" s="704"/>
      <c r="CY324" s="704"/>
      <c r="CZ324" s="704"/>
      <c r="DA324" s="704"/>
      <c r="DB324" s="704"/>
      <c r="DC324" s="704"/>
      <c r="DD324" s="704"/>
      <c r="DE324" s="704"/>
      <c r="DF324" s="704"/>
      <c r="DG324" s="704"/>
      <c r="DH324" s="704"/>
      <c r="DI324" s="704"/>
      <c r="DJ324" s="704"/>
      <c r="DK324" s="704"/>
      <c r="DL324" s="704"/>
      <c r="DM324" s="704"/>
      <c r="DN324" s="704"/>
      <c r="DO324" s="704"/>
      <c r="DP324" s="704"/>
      <c r="DQ324" s="704"/>
      <c r="DR324" s="704"/>
      <c r="DS324" s="704"/>
      <c r="DT324" s="704"/>
      <c r="DU324" s="704"/>
      <c r="DV324" s="704"/>
      <c r="DW324" s="704"/>
      <c r="DX324" s="704"/>
      <c r="DY324" s="704"/>
      <c r="DZ324" s="704"/>
      <c r="EA324" s="704"/>
      <c r="EB324" s="704"/>
      <c r="EC324" s="704"/>
      <c r="ED324" s="704"/>
      <c r="EE324" s="704"/>
      <c r="EF324" s="704"/>
      <c r="EG324" s="704"/>
      <c r="EH324" s="704"/>
      <c r="EI324" s="704"/>
      <c r="EJ324" s="704"/>
      <c r="EK324" s="704"/>
      <c r="EL324" s="704"/>
      <c r="EM324" s="704"/>
      <c r="EN324" s="704"/>
      <c r="EO324" s="704"/>
      <c r="EP324" s="704"/>
      <c r="EQ324" s="704"/>
      <c r="ER324" s="704"/>
      <c r="ES324" s="704"/>
      <c r="ET324" s="704"/>
      <c r="EU324" s="704"/>
      <c r="EV324" s="704"/>
      <c r="EW324" s="704"/>
      <c r="EX324" s="704"/>
      <c r="EY324" s="704"/>
      <c r="EZ324" s="704"/>
      <c r="FA324" s="704"/>
      <c r="FB324" s="704"/>
      <c r="FC324" s="704"/>
      <c r="FD324" s="704"/>
      <c r="FE324" s="704"/>
      <c r="FF324" s="704"/>
      <c r="FG324" s="704"/>
      <c r="FH324" s="704"/>
      <c r="FI324" s="704"/>
      <c r="FJ324" s="704"/>
      <c r="FK324" s="704"/>
      <c r="FL324" s="704"/>
      <c r="FM324" s="706"/>
      <c r="FN324" s="706"/>
      <c r="FO324" s="706"/>
      <c r="FP324" s="706"/>
      <c r="FQ324" s="706"/>
      <c r="FR324" s="706"/>
      <c r="FS324" s="706"/>
      <c r="FT324" s="706"/>
      <c r="FU324" s="706"/>
      <c r="FV324" s="706"/>
      <c r="FW324" s="706"/>
      <c r="FX324" s="706"/>
      <c r="FY324" s="706"/>
      <c r="FZ324" s="706"/>
      <c r="GA324" s="706"/>
      <c r="GB324" s="706"/>
      <c r="GC324" s="706"/>
      <c r="GD324" s="706"/>
      <c r="GE324" s="706"/>
      <c r="GF324" s="706"/>
      <c r="GG324" s="706"/>
      <c r="GH324" s="706"/>
      <c r="GI324" s="706"/>
      <c r="GJ324" s="706"/>
      <c r="GK324" s="706"/>
      <c r="GL324" s="706"/>
      <c r="GM324" s="706"/>
      <c r="GN324" s="706"/>
      <c r="GO324" s="704"/>
      <c r="HO324" s="706"/>
      <c r="HP324" s="706"/>
      <c r="HQ324" s="706"/>
      <c r="HR324" s="706"/>
      <c r="HS324" s="706"/>
      <c r="HT324" s="706"/>
      <c r="HU324" s="706"/>
      <c r="HV324" s="706"/>
      <c r="HW324" s="706"/>
      <c r="HX324" s="706"/>
      <c r="HY324" s="706"/>
      <c r="HZ324" s="706"/>
      <c r="IA324" s="706"/>
      <c r="IB324" s="706"/>
      <c r="IC324" s="706"/>
      <c r="ID324" s="706"/>
      <c r="IE324" s="706"/>
      <c r="IF324" s="706"/>
      <c r="IG324" s="706"/>
      <c r="IH324" s="706"/>
      <c r="II324" s="706"/>
      <c r="IJ324" s="706"/>
      <c r="IK324" s="706"/>
      <c r="IL324" s="706"/>
      <c r="IM324" s="706"/>
      <c r="IN324" s="706"/>
      <c r="IO324" s="706"/>
      <c r="IP324" s="706"/>
      <c r="IQ324" s="706"/>
      <c r="IR324" s="706"/>
      <c r="IS324" s="706"/>
      <c r="IT324" s="706"/>
      <c r="IU324" s="706"/>
      <c r="IV324" s="706"/>
      <c r="IW324" s="706"/>
      <c r="JA324" s="706"/>
      <c r="JB324" s="706"/>
      <c r="JC324" s="706"/>
      <c r="JD324" s="706"/>
      <c r="JE324" s="706"/>
      <c r="JF324" s="706"/>
      <c r="JG324" s="706"/>
      <c r="JH324" s="706"/>
    </row>
    <row r="325" spans="1:274" s="878" customFormat="1" ht="22.5" customHeight="1" x14ac:dyDescent="0.25">
      <c r="A325" s="691">
        <v>296</v>
      </c>
      <c r="B325" s="693" t="s">
        <v>1316</v>
      </c>
      <c r="C325" s="697">
        <v>255</v>
      </c>
      <c r="D325" s="697">
        <v>632</v>
      </c>
      <c r="E325" s="698">
        <v>45</v>
      </c>
      <c r="F325" s="720" t="s">
        <v>1121</v>
      </c>
      <c r="G325" s="720" t="s">
        <v>1334</v>
      </c>
      <c r="H325" s="751" t="s">
        <v>1127</v>
      </c>
      <c r="I325" s="752" t="s">
        <v>1113</v>
      </c>
      <c r="J325" s="761" t="s">
        <v>1135</v>
      </c>
      <c r="K325" s="753" t="s">
        <v>1115</v>
      </c>
      <c r="L325" s="753" t="s">
        <v>1116</v>
      </c>
      <c r="M325" s="753" t="s">
        <v>1199</v>
      </c>
      <c r="N325" s="753" t="s">
        <v>1317</v>
      </c>
      <c r="O325" s="753" t="s">
        <v>1317</v>
      </c>
      <c r="P325" s="753" t="s">
        <v>1317</v>
      </c>
      <c r="Q325" s="765" t="s">
        <v>1120</v>
      </c>
      <c r="R325" s="765" t="s">
        <v>1120</v>
      </c>
      <c r="S325" s="755">
        <v>2</v>
      </c>
      <c r="T325" s="769">
        <v>2.2000000000000002</v>
      </c>
      <c r="U325" s="771">
        <v>41456</v>
      </c>
      <c r="V325" s="772">
        <v>41791</v>
      </c>
      <c r="W325" s="874">
        <v>25</v>
      </c>
      <c r="X325" s="875"/>
      <c r="Y325" s="876">
        <v>1290500</v>
      </c>
      <c r="Z325" s="875">
        <f t="shared" si="18"/>
        <v>1290500</v>
      </c>
      <c r="AA325" s="702"/>
      <c r="AB325" s="702"/>
      <c r="AC325" s="702">
        <v>290500</v>
      </c>
      <c r="AD325" s="702">
        <v>250000</v>
      </c>
      <c r="AE325" s="702">
        <v>250000</v>
      </c>
      <c r="AF325" s="702">
        <v>250000</v>
      </c>
      <c r="AG325" s="702">
        <v>250000</v>
      </c>
      <c r="AH325" s="702"/>
      <c r="AI325" s="691"/>
      <c r="AJ325" s="691"/>
      <c r="AK325" s="691"/>
      <c r="AL325" s="691"/>
      <c r="AM325" s="868">
        <f t="shared" si="19"/>
        <v>1290500</v>
      </c>
      <c r="AN325" s="868">
        <f t="shared" si="20"/>
        <v>0</v>
      </c>
      <c r="AO325" s="760"/>
      <c r="AP325" s="868">
        <v>500000</v>
      </c>
      <c r="AQ325" s="706"/>
      <c r="AR325" s="704"/>
      <c r="AS325" s="704"/>
      <c r="AT325" s="704"/>
      <c r="AU325" s="704"/>
      <c r="AV325" s="704"/>
      <c r="AW325" s="704"/>
      <c r="AX325" s="704"/>
      <c r="AY325" s="704"/>
      <c r="AZ325" s="704"/>
      <c r="BA325" s="704"/>
      <c r="BB325" s="704"/>
      <c r="BC325" s="704"/>
      <c r="BD325" s="704"/>
      <c r="BE325" s="704"/>
      <c r="BF325" s="704"/>
      <c r="BG325" s="704"/>
      <c r="BH325" s="704"/>
      <c r="BI325" s="704"/>
      <c r="BJ325" s="704"/>
      <c r="BK325" s="704"/>
      <c r="BL325" s="704"/>
      <c r="BM325" s="704"/>
      <c r="BN325" s="704"/>
      <c r="BO325" s="704"/>
      <c r="BP325" s="704"/>
      <c r="BQ325" s="704"/>
      <c r="BR325" s="704"/>
      <c r="BS325" s="704"/>
      <c r="BT325" s="704"/>
      <c r="BU325" s="704"/>
      <c r="BV325" s="704"/>
      <c r="BW325" s="704"/>
      <c r="BX325" s="704"/>
      <c r="BY325" s="704"/>
      <c r="BZ325" s="704"/>
      <c r="CA325" s="704"/>
      <c r="CB325" s="704"/>
      <c r="CC325" s="704"/>
      <c r="CD325" s="704"/>
      <c r="CE325" s="704"/>
      <c r="CF325" s="704"/>
      <c r="CG325" s="704"/>
      <c r="CH325" s="704"/>
      <c r="CI325" s="704"/>
      <c r="CJ325" s="704"/>
      <c r="CK325" s="704"/>
      <c r="CL325" s="704"/>
      <c r="CM325" s="704"/>
      <c r="CN325" s="704"/>
      <c r="CO325" s="704"/>
      <c r="CP325" s="704"/>
      <c r="CQ325" s="704"/>
      <c r="CR325" s="704"/>
      <c r="CS325" s="704"/>
      <c r="CT325" s="704"/>
      <c r="CU325" s="704"/>
      <c r="CV325" s="704"/>
      <c r="CW325" s="704"/>
      <c r="CX325" s="704"/>
      <c r="CY325" s="704"/>
      <c r="CZ325" s="704"/>
      <c r="DA325" s="704"/>
      <c r="DB325" s="704"/>
      <c r="DC325" s="704"/>
      <c r="DD325" s="704"/>
      <c r="DE325" s="704"/>
      <c r="DF325" s="704"/>
      <c r="DG325" s="704"/>
      <c r="DH325" s="704"/>
      <c r="DI325" s="704"/>
      <c r="DJ325" s="704"/>
      <c r="DK325" s="704"/>
      <c r="DL325" s="704"/>
      <c r="DM325" s="704"/>
      <c r="DN325" s="704"/>
      <c r="DO325" s="704"/>
      <c r="DP325" s="704"/>
      <c r="DQ325" s="704"/>
      <c r="DR325" s="704"/>
      <c r="DS325" s="704"/>
      <c r="DT325" s="704"/>
      <c r="DU325" s="704"/>
      <c r="DV325" s="704"/>
      <c r="DW325" s="704"/>
      <c r="DX325" s="704"/>
      <c r="DY325" s="704"/>
      <c r="DZ325" s="704"/>
      <c r="EA325" s="704"/>
      <c r="EB325" s="704"/>
      <c r="EC325" s="704"/>
      <c r="ED325" s="704"/>
      <c r="EE325" s="704"/>
      <c r="EF325" s="704"/>
      <c r="EG325" s="704"/>
      <c r="EH325" s="704"/>
      <c r="EI325" s="704"/>
      <c r="EJ325" s="704"/>
      <c r="EK325" s="704"/>
      <c r="EL325" s="704"/>
      <c r="EM325" s="704"/>
      <c r="EN325" s="704"/>
      <c r="EO325" s="704"/>
      <c r="EP325" s="704"/>
      <c r="EQ325" s="704"/>
      <c r="ER325" s="704"/>
      <c r="ES325" s="704"/>
      <c r="ET325" s="704"/>
      <c r="EU325" s="704"/>
      <c r="EV325" s="704"/>
      <c r="EW325" s="704"/>
      <c r="EX325" s="704"/>
      <c r="EY325" s="704"/>
      <c r="EZ325" s="704"/>
      <c r="FA325" s="704"/>
      <c r="FB325" s="704"/>
      <c r="FC325" s="704"/>
      <c r="FD325" s="704"/>
      <c r="FE325" s="704"/>
      <c r="FF325" s="704"/>
      <c r="FG325" s="704"/>
      <c r="FH325" s="704"/>
      <c r="FI325" s="704"/>
      <c r="FJ325" s="704"/>
      <c r="FK325" s="704"/>
      <c r="FL325" s="704"/>
      <c r="FM325" s="704"/>
      <c r="FN325" s="704"/>
      <c r="FO325" s="704"/>
      <c r="FP325" s="704"/>
      <c r="FQ325" s="704"/>
      <c r="FR325" s="704"/>
      <c r="FS325" s="704"/>
      <c r="FT325" s="704"/>
      <c r="FU325" s="704"/>
      <c r="FV325" s="704"/>
      <c r="FW325" s="704"/>
      <c r="FX325" s="704"/>
      <c r="FY325" s="704"/>
      <c r="FZ325" s="704"/>
      <c r="GA325" s="704"/>
      <c r="GB325" s="704"/>
      <c r="GC325" s="704"/>
      <c r="GD325" s="704"/>
      <c r="GE325" s="704"/>
      <c r="GF325" s="704"/>
      <c r="GG325" s="704"/>
      <c r="GH325" s="704"/>
      <c r="GI325" s="704"/>
      <c r="GJ325" s="704"/>
      <c r="GK325" s="704"/>
      <c r="GL325" s="704"/>
      <c r="GM325" s="704"/>
      <c r="GN325" s="704"/>
      <c r="GO325" s="746"/>
      <c r="GP325" s="746"/>
      <c r="GQ325" s="704"/>
      <c r="GR325" s="704"/>
      <c r="GS325" s="704"/>
      <c r="GT325" s="704"/>
      <c r="GU325" s="704"/>
      <c r="GV325" s="704"/>
      <c r="GW325" s="704"/>
      <c r="GX325" s="704"/>
      <c r="GY325" s="704"/>
      <c r="GZ325" s="704"/>
      <c r="HA325" s="704"/>
      <c r="HB325" s="704"/>
      <c r="HC325" s="704"/>
      <c r="HD325" s="704"/>
      <c r="HE325" s="704"/>
      <c r="HF325" s="704"/>
      <c r="HG325" s="704"/>
      <c r="HH325" s="704"/>
      <c r="HI325" s="704"/>
      <c r="HJ325" s="704"/>
      <c r="HK325" s="704"/>
      <c r="HL325" s="704"/>
      <c r="HM325" s="704"/>
      <c r="HN325" s="704"/>
      <c r="HO325" s="704"/>
      <c r="HP325" s="704"/>
      <c r="HQ325" s="704"/>
      <c r="HR325" s="704"/>
      <c r="HS325" s="704"/>
      <c r="HT325" s="704"/>
      <c r="HU325" s="704"/>
      <c r="HV325" s="704"/>
      <c r="HW325" s="704"/>
      <c r="HX325" s="704"/>
      <c r="HY325" s="704"/>
      <c r="HZ325" s="704"/>
      <c r="IA325" s="706"/>
      <c r="IB325" s="706"/>
      <c r="IC325" s="706"/>
      <c r="ID325" s="706"/>
      <c r="IE325" s="706"/>
      <c r="IF325" s="706"/>
      <c r="IG325" s="706"/>
      <c r="IH325" s="706"/>
      <c r="II325" s="706"/>
      <c r="IJ325" s="706"/>
      <c r="IK325" s="706"/>
      <c r="IL325" s="706"/>
      <c r="IM325" s="706"/>
      <c r="IN325" s="706"/>
      <c r="IO325" s="706"/>
      <c r="IP325" s="706"/>
      <c r="IQ325" s="706"/>
      <c r="IR325" s="706"/>
      <c r="IS325" s="706"/>
      <c r="IT325" s="706"/>
      <c r="IU325" s="706"/>
      <c r="IV325" s="704"/>
      <c r="IW325" s="704"/>
    </row>
    <row r="326" spans="1:274" s="878" customFormat="1" ht="22.5" customHeight="1" x14ac:dyDescent="0.25">
      <c r="A326" s="691">
        <v>297</v>
      </c>
      <c r="B326" s="693" t="s">
        <v>1316</v>
      </c>
      <c r="C326" s="697">
        <v>255</v>
      </c>
      <c r="D326" s="697">
        <v>632</v>
      </c>
      <c r="E326" s="698">
        <v>47</v>
      </c>
      <c r="F326" s="720" t="s">
        <v>1121</v>
      </c>
      <c r="G326" s="720" t="s">
        <v>1573</v>
      </c>
      <c r="H326" s="751" t="s">
        <v>1127</v>
      </c>
      <c r="I326" s="752" t="s">
        <v>1113</v>
      </c>
      <c r="J326" s="761" t="s">
        <v>1135</v>
      </c>
      <c r="K326" s="753" t="s">
        <v>1115</v>
      </c>
      <c r="L326" s="753" t="s">
        <v>1116</v>
      </c>
      <c r="M326" s="753" t="s">
        <v>1199</v>
      </c>
      <c r="N326" s="753" t="s">
        <v>1317</v>
      </c>
      <c r="O326" s="753" t="s">
        <v>1317</v>
      </c>
      <c r="P326" s="753" t="s">
        <v>1317</v>
      </c>
      <c r="Q326" s="765" t="s">
        <v>1120</v>
      </c>
      <c r="R326" s="765" t="s">
        <v>1120</v>
      </c>
      <c r="S326" s="755">
        <v>2</v>
      </c>
      <c r="T326" s="769">
        <v>2.2000000000000002</v>
      </c>
      <c r="U326" s="771"/>
      <c r="V326" s="772"/>
      <c r="W326" s="874">
        <v>25</v>
      </c>
      <c r="X326" s="875"/>
      <c r="Y326" s="876">
        <v>17700</v>
      </c>
      <c r="Z326" s="875">
        <f t="shared" si="18"/>
        <v>17700</v>
      </c>
      <c r="AA326" s="702"/>
      <c r="AB326" s="702"/>
      <c r="AC326" s="702">
        <v>17700</v>
      </c>
      <c r="AD326" s="702"/>
      <c r="AE326" s="702"/>
      <c r="AF326" s="702"/>
      <c r="AG326" s="702"/>
      <c r="AH326" s="702"/>
      <c r="AI326" s="691"/>
      <c r="AJ326" s="691"/>
      <c r="AK326" s="691"/>
      <c r="AL326" s="691"/>
      <c r="AM326" s="868">
        <f t="shared" si="19"/>
        <v>17700</v>
      </c>
      <c r="AN326" s="868">
        <f t="shared" si="20"/>
        <v>0</v>
      </c>
      <c r="AO326" s="760"/>
      <c r="AP326" s="868"/>
      <c r="AQ326" s="706"/>
      <c r="AR326" s="704"/>
      <c r="AS326" s="704"/>
      <c r="AT326" s="704"/>
      <c r="AU326" s="704"/>
      <c r="AV326" s="704"/>
      <c r="AW326" s="704"/>
      <c r="AX326" s="704"/>
      <c r="AY326" s="704"/>
      <c r="AZ326" s="704"/>
      <c r="BA326" s="704"/>
      <c r="BB326" s="704"/>
      <c r="BC326" s="704"/>
      <c r="BD326" s="704"/>
      <c r="BE326" s="704"/>
      <c r="BF326" s="704"/>
      <c r="BG326" s="704"/>
      <c r="BH326" s="704"/>
      <c r="BI326" s="704"/>
      <c r="BJ326" s="704"/>
      <c r="BK326" s="704"/>
      <c r="BL326" s="704"/>
      <c r="BM326" s="704"/>
      <c r="BN326" s="704"/>
      <c r="BO326" s="704"/>
      <c r="BP326" s="704"/>
      <c r="BQ326" s="704"/>
      <c r="BR326" s="704"/>
      <c r="BS326" s="704"/>
      <c r="BT326" s="704"/>
      <c r="BU326" s="704"/>
      <c r="BV326" s="704"/>
      <c r="BW326" s="704"/>
      <c r="BX326" s="704"/>
      <c r="BY326" s="704"/>
      <c r="BZ326" s="704"/>
      <c r="CA326" s="704"/>
      <c r="CB326" s="704"/>
      <c r="CC326" s="704"/>
      <c r="CD326" s="704"/>
      <c r="CE326" s="704"/>
      <c r="CF326" s="704"/>
      <c r="CG326" s="704"/>
      <c r="CH326" s="704"/>
      <c r="CI326" s="704"/>
      <c r="CJ326" s="704"/>
      <c r="CK326" s="704"/>
      <c r="CL326" s="704"/>
      <c r="CM326" s="704"/>
      <c r="CN326" s="704"/>
      <c r="CO326" s="704"/>
      <c r="CP326" s="704"/>
      <c r="CQ326" s="704"/>
      <c r="CR326" s="704"/>
      <c r="CS326" s="704"/>
      <c r="CT326" s="704"/>
      <c r="CU326" s="704"/>
      <c r="CV326" s="704"/>
      <c r="CW326" s="704"/>
      <c r="CX326" s="704"/>
      <c r="CY326" s="704"/>
      <c r="CZ326" s="704"/>
      <c r="DA326" s="704"/>
      <c r="DB326" s="704"/>
      <c r="DC326" s="704"/>
      <c r="DD326" s="704"/>
      <c r="DE326" s="704"/>
      <c r="DF326" s="704"/>
      <c r="DG326" s="704"/>
      <c r="DH326" s="704"/>
      <c r="DI326" s="704"/>
      <c r="DJ326" s="704"/>
      <c r="DK326" s="704"/>
      <c r="DL326" s="704"/>
      <c r="DM326" s="704"/>
      <c r="DN326" s="704"/>
      <c r="DO326" s="704"/>
      <c r="DP326" s="704"/>
      <c r="DQ326" s="704"/>
      <c r="DR326" s="704"/>
      <c r="DS326" s="704"/>
      <c r="DT326" s="704"/>
      <c r="DU326" s="704"/>
      <c r="DV326" s="704"/>
      <c r="DW326" s="704"/>
      <c r="DX326" s="704"/>
      <c r="DY326" s="704"/>
      <c r="DZ326" s="704"/>
      <c r="EA326" s="704"/>
      <c r="EB326" s="704"/>
      <c r="EC326" s="704"/>
      <c r="ED326" s="704"/>
      <c r="EE326" s="704"/>
      <c r="EF326" s="704"/>
      <c r="EG326" s="704"/>
      <c r="EH326" s="704"/>
      <c r="EI326" s="704"/>
      <c r="EJ326" s="704"/>
      <c r="EK326" s="704"/>
      <c r="EL326" s="704"/>
      <c r="EM326" s="704"/>
      <c r="EN326" s="704"/>
      <c r="EO326" s="704"/>
      <c r="EP326" s="704"/>
      <c r="EQ326" s="704"/>
      <c r="ER326" s="704"/>
      <c r="ES326" s="704"/>
      <c r="ET326" s="704"/>
      <c r="EU326" s="704"/>
      <c r="EV326" s="704"/>
      <c r="EW326" s="704"/>
      <c r="EX326" s="704"/>
      <c r="EY326" s="704"/>
      <c r="EZ326" s="704"/>
      <c r="FA326" s="704"/>
      <c r="FB326" s="704"/>
      <c r="FC326" s="704"/>
      <c r="FD326" s="704"/>
      <c r="FE326" s="704"/>
      <c r="FF326" s="704"/>
      <c r="FG326" s="704"/>
      <c r="FH326" s="704"/>
      <c r="FI326" s="704"/>
      <c r="FJ326" s="704"/>
      <c r="FK326" s="704"/>
      <c r="FL326" s="704"/>
      <c r="FM326" s="704"/>
      <c r="FN326" s="704"/>
      <c r="FO326" s="704"/>
      <c r="FP326" s="704"/>
      <c r="FQ326" s="704"/>
      <c r="FR326" s="704"/>
      <c r="FS326" s="704"/>
      <c r="FT326" s="704"/>
      <c r="FU326" s="704"/>
      <c r="FV326" s="704"/>
      <c r="FW326" s="704"/>
      <c r="FX326" s="704"/>
      <c r="FY326" s="704"/>
      <c r="FZ326" s="704"/>
      <c r="GA326" s="704"/>
      <c r="GB326" s="704"/>
      <c r="GC326" s="704"/>
      <c r="GD326" s="704"/>
      <c r="GE326" s="704"/>
      <c r="GF326" s="704"/>
      <c r="GG326" s="704"/>
      <c r="GH326" s="704"/>
      <c r="GI326" s="704"/>
      <c r="GJ326" s="704"/>
      <c r="GK326" s="704"/>
      <c r="GL326" s="704"/>
      <c r="GM326" s="704"/>
      <c r="GN326" s="704"/>
      <c r="GO326" s="746"/>
      <c r="GP326" s="746"/>
      <c r="GQ326" s="704"/>
      <c r="GR326" s="704"/>
      <c r="GS326" s="704"/>
      <c r="GT326" s="704"/>
      <c r="GU326" s="704"/>
      <c r="GV326" s="704"/>
      <c r="GW326" s="704"/>
      <c r="GX326" s="704"/>
      <c r="GY326" s="704"/>
      <c r="GZ326" s="704"/>
      <c r="HA326" s="704"/>
      <c r="HB326" s="704"/>
      <c r="HC326" s="704"/>
      <c r="HD326" s="704"/>
      <c r="HE326" s="704"/>
      <c r="HF326" s="704"/>
      <c r="HG326" s="704"/>
      <c r="HH326" s="704"/>
      <c r="HI326" s="704"/>
      <c r="HJ326" s="704"/>
      <c r="HK326" s="704"/>
      <c r="HL326" s="704"/>
      <c r="HM326" s="704"/>
      <c r="HN326" s="704"/>
      <c r="HO326" s="704"/>
      <c r="HP326" s="704"/>
      <c r="HQ326" s="704"/>
      <c r="HR326" s="704"/>
      <c r="HS326" s="704"/>
      <c r="HT326" s="704"/>
      <c r="HU326" s="704"/>
      <c r="HV326" s="704"/>
      <c r="HW326" s="704"/>
      <c r="HX326" s="704"/>
      <c r="HY326" s="704"/>
      <c r="HZ326" s="704"/>
      <c r="IA326" s="706"/>
      <c r="IB326" s="706"/>
      <c r="IC326" s="706"/>
      <c r="ID326" s="706"/>
      <c r="IE326" s="706"/>
      <c r="IF326" s="706"/>
      <c r="IG326" s="706"/>
      <c r="IH326" s="706"/>
      <c r="II326" s="706"/>
      <c r="IJ326" s="706"/>
      <c r="IK326" s="706"/>
      <c r="IL326" s="706"/>
      <c r="IM326" s="706"/>
      <c r="IN326" s="706"/>
      <c r="IO326" s="706"/>
      <c r="IP326" s="706"/>
      <c r="IQ326" s="706"/>
      <c r="IR326" s="706"/>
      <c r="IS326" s="706"/>
      <c r="IT326" s="706"/>
      <c r="IU326" s="706"/>
      <c r="IV326" s="704"/>
      <c r="IW326" s="704"/>
      <c r="JA326" s="706"/>
      <c r="JB326" s="706"/>
      <c r="JC326" s="706"/>
      <c r="JD326" s="706"/>
      <c r="JE326" s="706"/>
      <c r="JF326" s="706"/>
      <c r="JG326" s="706"/>
      <c r="JH326" s="706"/>
    </row>
    <row r="327" spans="1:274" s="878" customFormat="1" ht="22.5" customHeight="1" x14ac:dyDescent="0.25">
      <c r="A327" s="691">
        <v>298</v>
      </c>
      <c r="B327" s="693" t="s">
        <v>1316</v>
      </c>
      <c r="C327" s="696">
        <v>255</v>
      </c>
      <c r="D327" s="729">
        <v>632</v>
      </c>
      <c r="E327" s="729">
        <v>48</v>
      </c>
      <c r="F327" s="692" t="s">
        <v>1121</v>
      </c>
      <c r="G327" s="732" t="s">
        <v>1335</v>
      </c>
      <c r="H327" s="751" t="s">
        <v>1127</v>
      </c>
      <c r="I327" s="752" t="s">
        <v>1113</v>
      </c>
      <c r="J327" s="761" t="s">
        <v>1135</v>
      </c>
      <c r="K327" s="777" t="s">
        <v>1115</v>
      </c>
      <c r="L327" s="777" t="s">
        <v>1116</v>
      </c>
      <c r="M327" s="753" t="s">
        <v>1199</v>
      </c>
      <c r="N327" s="753" t="s">
        <v>1317</v>
      </c>
      <c r="O327" s="753" t="s">
        <v>1317</v>
      </c>
      <c r="P327" s="753" t="s">
        <v>1317</v>
      </c>
      <c r="Q327" s="765" t="s">
        <v>1120</v>
      </c>
      <c r="R327" s="765" t="s">
        <v>1120</v>
      </c>
      <c r="S327" s="755">
        <v>2</v>
      </c>
      <c r="T327" s="769">
        <v>2.2000000000000002</v>
      </c>
      <c r="U327" s="771">
        <v>41456</v>
      </c>
      <c r="V327" s="772">
        <v>41791</v>
      </c>
      <c r="W327" s="701">
        <v>25</v>
      </c>
      <c r="X327" s="875">
        <v>600000</v>
      </c>
      <c r="Y327" s="875">
        <v>70000</v>
      </c>
      <c r="Z327" s="875">
        <f t="shared" si="18"/>
        <v>670000</v>
      </c>
      <c r="AA327" s="702"/>
      <c r="AB327" s="702"/>
      <c r="AC327" s="702"/>
      <c r="AD327" s="702">
        <v>200000</v>
      </c>
      <c r="AE327" s="702">
        <v>200000</v>
      </c>
      <c r="AF327" s="702">
        <v>200000</v>
      </c>
      <c r="AG327" s="702">
        <v>70000</v>
      </c>
      <c r="AH327" s="702"/>
      <c r="AI327" s="717"/>
      <c r="AJ327" s="717"/>
      <c r="AK327" s="717"/>
      <c r="AL327" s="717"/>
      <c r="AM327" s="868">
        <f t="shared" si="19"/>
        <v>670000</v>
      </c>
      <c r="AN327" s="868">
        <f t="shared" si="20"/>
        <v>0</v>
      </c>
      <c r="AO327" s="760"/>
      <c r="AP327" s="915"/>
      <c r="AQ327" s="706"/>
      <c r="AR327" s="706"/>
      <c r="AS327" s="706"/>
      <c r="AT327" s="706"/>
      <c r="AU327" s="706"/>
      <c r="AV327" s="706"/>
      <c r="AW327" s="706"/>
      <c r="AX327" s="706"/>
      <c r="AY327" s="706"/>
      <c r="AZ327" s="706"/>
      <c r="BA327" s="706"/>
      <c r="BB327" s="706"/>
      <c r="BC327" s="706"/>
      <c r="BD327" s="706"/>
      <c r="BE327" s="706"/>
      <c r="BF327" s="706"/>
      <c r="BG327" s="706"/>
      <c r="BH327" s="706"/>
      <c r="BI327" s="706"/>
      <c r="BJ327" s="706"/>
      <c r="BK327" s="706"/>
      <c r="BL327" s="706"/>
      <c r="BM327" s="706"/>
      <c r="BN327" s="706"/>
      <c r="BO327" s="706"/>
      <c r="BP327" s="706"/>
      <c r="BQ327" s="706"/>
      <c r="BR327" s="706"/>
      <c r="BS327" s="706"/>
      <c r="BT327" s="706"/>
      <c r="BU327" s="706"/>
      <c r="BV327" s="706"/>
      <c r="BW327" s="706"/>
      <c r="BX327" s="706"/>
      <c r="BY327" s="706"/>
      <c r="BZ327" s="706"/>
      <c r="CA327" s="706"/>
      <c r="CB327" s="706"/>
      <c r="CC327" s="706"/>
      <c r="CD327" s="706"/>
      <c r="CE327" s="706"/>
      <c r="CF327" s="706"/>
      <c r="CG327" s="706"/>
      <c r="CH327" s="706"/>
      <c r="CI327" s="706"/>
      <c r="CJ327" s="706"/>
      <c r="CK327" s="706"/>
      <c r="CL327" s="706"/>
      <c r="CM327" s="706"/>
      <c r="CN327" s="706"/>
      <c r="CO327" s="706"/>
      <c r="CP327" s="706"/>
      <c r="CQ327" s="706"/>
      <c r="CR327" s="706"/>
      <c r="CS327" s="706"/>
      <c r="CT327" s="706"/>
      <c r="CU327" s="706"/>
      <c r="CV327" s="706"/>
      <c r="CW327" s="706"/>
      <c r="CX327" s="706"/>
      <c r="CY327" s="706"/>
      <c r="CZ327" s="706"/>
      <c r="DA327" s="706"/>
      <c r="DB327" s="706"/>
      <c r="DC327" s="706"/>
      <c r="DD327" s="706"/>
      <c r="DE327" s="706"/>
      <c r="DF327" s="706"/>
      <c r="DG327" s="706"/>
      <c r="DH327" s="706"/>
      <c r="DI327" s="706"/>
      <c r="DJ327" s="706"/>
      <c r="DK327" s="706"/>
      <c r="DL327" s="706"/>
      <c r="DM327" s="706"/>
      <c r="DN327" s="706"/>
      <c r="DO327" s="706"/>
      <c r="DP327" s="706"/>
      <c r="DQ327" s="706"/>
      <c r="DR327" s="706"/>
      <c r="DS327" s="706"/>
      <c r="DT327" s="706"/>
      <c r="DU327" s="706"/>
      <c r="DV327" s="706"/>
      <c r="DW327" s="706"/>
      <c r="DX327" s="706"/>
      <c r="DY327" s="706"/>
      <c r="DZ327" s="706"/>
      <c r="EA327" s="706"/>
      <c r="EB327" s="706"/>
      <c r="EC327" s="706"/>
      <c r="ED327" s="706"/>
      <c r="EE327" s="706"/>
      <c r="EF327" s="706"/>
      <c r="EG327" s="706"/>
      <c r="EH327" s="706"/>
      <c r="EI327" s="706"/>
      <c r="EJ327" s="706"/>
      <c r="EK327" s="706"/>
      <c r="EL327" s="706"/>
      <c r="EM327" s="706"/>
      <c r="EN327" s="706"/>
      <c r="EO327" s="706"/>
      <c r="EP327" s="706"/>
      <c r="EQ327" s="706"/>
      <c r="ER327" s="706"/>
      <c r="ES327" s="706"/>
      <c r="ET327" s="706"/>
      <c r="EU327" s="706"/>
      <c r="EV327" s="706"/>
      <c r="EW327" s="706"/>
      <c r="EX327" s="706"/>
      <c r="EY327" s="706"/>
      <c r="EZ327" s="706"/>
      <c r="FA327" s="706"/>
      <c r="FB327" s="706"/>
      <c r="FC327" s="706"/>
      <c r="FD327" s="706"/>
      <c r="FE327" s="706"/>
      <c r="FF327" s="706"/>
      <c r="FG327" s="706"/>
      <c r="FH327" s="704"/>
      <c r="FI327" s="944"/>
      <c r="FJ327" s="944"/>
      <c r="FK327" s="704"/>
      <c r="FL327" s="704"/>
      <c r="FM327" s="704"/>
      <c r="FN327" s="704"/>
      <c r="FO327" s="704"/>
      <c r="FP327" s="704"/>
      <c r="FQ327" s="704"/>
      <c r="FR327" s="704"/>
      <c r="FS327" s="704"/>
      <c r="FT327" s="704"/>
      <c r="FU327" s="704"/>
      <c r="FV327" s="704"/>
      <c r="FW327" s="704"/>
      <c r="FX327" s="704"/>
      <c r="FY327" s="704"/>
      <c r="FZ327" s="704"/>
      <c r="GA327" s="704"/>
      <c r="GB327" s="704"/>
      <c r="GC327" s="704"/>
      <c r="GD327" s="704"/>
      <c r="GE327" s="704"/>
      <c r="GF327" s="704"/>
      <c r="GG327" s="704"/>
      <c r="GH327" s="704"/>
      <c r="GI327" s="704"/>
      <c r="GJ327" s="704"/>
      <c r="GK327" s="704"/>
      <c r="GL327" s="704"/>
      <c r="GM327" s="704"/>
      <c r="GN327" s="706"/>
      <c r="GO327" s="704"/>
      <c r="GP327" s="746"/>
      <c r="GQ327" s="704"/>
      <c r="GR327" s="704"/>
      <c r="GS327" s="704"/>
      <c r="GT327" s="704"/>
      <c r="GU327" s="704"/>
      <c r="GV327" s="704"/>
      <c r="GW327" s="704"/>
      <c r="GX327" s="704"/>
      <c r="GY327" s="704"/>
      <c r="GZ327" s="704"/>
      <c r="HA327" s="704"/>
      <c r="HB327" s="704"/>
      <c r="HC327" s="704"/>
      <c r="HD327" s="704"/>
      <c r="HE327" s="704"/>
      <c r="HF327" s="704"/>
      <c r="HG327" s="704"/>
      <c r="HH327" s="704"/>
      <c r="HI327" s="704"/>
      <c r="HJ327" s="704"/>
      <c r="HK327" s="704"/>
      <c r="HL327" s="704"/>
      <c r="HM327" s="704"/>
      <c r="HN327" s="704"/>
      <c r="HO327" s="704"/>
      <c r="HP327" s="704"/>
      <c r="HQ327" s="704"/>
      <c r="HR327" s="704"/>
      <c r="HS327" s="704"/>
      <c r="HT327" s="704"/>
      <c r="HU327" s="704"/>
      <c r="HV327" s="704"/>
      <c r="HW327" s="704"/>
      <c r="HX327" s="704"/>
      <c r="HY327" s="704"/>
      <c r="HZ327" s="704"/>
      <c r="IA327" s="706"/>
      <c r="IB327" s="706"/>
      <c r="IC327" s="706"/>
      <c r="ID327" s="706"/>
      <c r="IE327" s="706"/>
      <c r="IF327" s="706"/>
      <c r="IG327" s="706"/>
      <c r="IH327" s="706"/>
      <c r="II327" s="706"/>
      <c r="IJ327" s="706"/>
      <c r="IK327" s="706"/>
      <c r="IL327" s="706"/>
      <c r="IM327" s="706"/>
      <c r="IN327" s="706"/>
      <c r="IO327" s="706"/>
      <c r="IP327" s="706"/>
      <c r="IQ327" s="706"/>
      <c r="IR327" s="706"/>
      <c r="IS327" s="706"/>
      <c r="IT327" s="706"/>
      <c r="IU327" s="706"/>
      <c r="IV327" s="704"/>
      <c r="IW327" s="704"/>
    </row>
    <row r="328" spans="1:274" s="878" customFormat="1" ht="22.5" customHeight="1" x14ac:dyDescent="0.25">
      <c r="A328" s="691">
        <v>299</v>
      </c>
      <c r="B328" s="693" t="s">
        <v>1316</v>
      </c>
      <c r="C328" s="696">
        <v>255</v>
      </c>
      <c r="D328" s="697">
        <v>632</v>
      </c>
      <c r="E328" s="707">
        <v>49</v>
      </c>
      <c r="F328" s="699" t="s">
        <v>1121</v>
      </c>
      <c r="G328" s="720" t="s">
        <v>1336</v>
      </c>
      <c r="H328" s="751" t="s">
        <v>1127</v>
      </c>
      <c r="I328" s="752" t="s">
        <v>1113</v>
      </c>
      <c r="J328" s="761" t="s">
        <v>1135</v>
      </c>
      <c r="K328" s="753" t="s">
        <v>1115</v>
      </c>
      <c r="L328" s="753" t="s">
        <v>1124</v>
      </c>
      <c r="M328" s="753" t="s">
        <v>1199</v>
      </c>
      <c r="N328" s="753" t="s">
        <v>1317</v>
      </c>
      <c r="O328" s="753" t="s">
        <v>1317</v>
      </c>
      <c r="P328" s="753" t="s">
        <v>1317</v>
      </c>
      <c r="Q328" s="765" t="s">
        <v>1120</v>
      </c>
      <c r="R328" s="765" t="s">
        <v>1120</v>
      </c>
      <c r="S328" s="755">
        <v>2</v>
      </c>
      <c r="T328" s="769">
        <v>2.2000000000000002</v>
      </c>
      <c r="U328" s="771">
        <v>41640</v>
      </c>
      <c r="V328" s="772">
        <v>41791</v>
      </c>
      <c r="W328" s="731">
        <v>25</v>
      </c>
      <c r="X328" s="875">
        <v>850000</v>
      </c>
      <c r="Y328" s="875"/>
      <c r="Z328" s="875">
        <f t="shared" si="18"/>
        <v>850000</v>
      </c>
      <c r="AA328" s="702"/>
      <c r="AB328" s="702"/>
      <c r="AC328" s="702"/>
      <c r="AD328" s="702"/>
      <c r="AE328" s="702"/>
      <c r="AF328" s="702">
        <v>850000</v>
      </c>
      <c r="AG328" s="702"/>
      <c r="AH328" s="702"/>
      <c r="AI328" s="717"/>
      <c r="AJ328" s="717"/>
      <c r="AK328" s="717"/>
      <c r="AL328" s="717"/>
      <c r="AM328" s="868">
        <f t="shared" si="19"/>
        <v>850000</v>
      </c>
      <c r="AN328" s="868">
        <f t="shared" si="20"/>
        <v>0</v>
      </c>
      <c r="AO328" s="760"/>
      <c r="AP328" s="868"/>
      <c r="AQ328" s="706"/>
      <c r="AR328" s="706"/>
      <c r="AS328" s="706"/>
      <c r="AT328" s="706"/>
      <c r="AU328" s="706"/>
      <c r="AV328" s="706"/>
      <c r="AW328" s="706"/>
      <c r="AX328" s="706"/>
      <c r="AY328" s="706"/>
      <c r="AZ328" s="706"/>
      <c r="BA328" s="706"/>
      <c r="BB328" s="706"/>
      <c r="BC328" s="706"/>
      <c r="BD328" s="706"/>
      <c r="BE328" s="706"/>
      <c r="BF328" s="706"/>
      <c r="BG328" s="706"/>
      <c r="BH328" s="706"/>
      <c r="BI328" s="706"/>
      <c r="BJ328" s="706"/>
      <c r="BK328" s="706"/>
      <c r="BL328" s="706"/>
      <c r="BM328" s="706"/>
      <c r="BN328" s="706"/>
      <c r="BO328" s="706"/>
      <c r="BP328" s="706"/>
      <c r="BQ328" s="706"/>
      <c r="BR328" s="706"/>
      <c r="BS328" s="706"/>
      <c r="BT328" s="706"/>
      <c r="BU328" s="706"/>
      <c r="BV328" s="706"/>
      <c r="BW328" s="706"/>
      <c r="BX328" s="706"/>
      <c r="BY328" s="706"/>
      <c r="BZ328" s="706"/>
      <c r="CA328" s="706"/>
      <c r="CB328" s="706"/>
      <c r="CC328" s="706"/>
      <c r="CD328" s="706"/>
      <c r="CE328" s="706"/>
      <c r="CF328" s="706"/>
      <c r="CG328" s="706"/>
      <c r="CH328" s="706"/>
      <c r="CI328" s="706"/>
      <c r="CJ328" s="706"/>
      <c r="CK328" s="706"/>
      <c r="CL328" s="706"/>
      <c r="CM328" s="706"/>
      <c r="CN328" s="706"/>
      <c r="CO328" s="706"/>
      <c r="CP328" s="706"/>
      <c r="CQ328" s="706"/>
      <c r="CR328" s="706"/>
      <c r="CS328" s="706"/>
      <c r="CT328" s="706"/>
      <c r="CU328" s="706"/>
      <c r="CV328" s="706"/>
      <c r="CW328" s="706"/>
      <c r="CX328" s="706"/>
      <c r="CY328" s="706"/>
      <c r="CZ328" s="706"/>
      <c r="DA328" s="706"/>
      <c r="DB328" s="706"/>
      <c r="DC328" s="706"/>
      <c r="DD328" s="706"/>
      <c r="DE328" s="706"/>
      <c r="DF328" s="706"/>
      <c r="DG328" s="706"/>
      <c r="DH328" s="706"/>
      <c r="DI328" s="706"/>
      <c r="DJ328" s="706"/>
      <c r="DK328" s="706"/>
      <c r="DL328" s="706"/>
      <c r="DM328" s="706"/>
      <c r="DN328" s="706"/>
      <c r="DO328" s="706"/>
      <c r="DP328" s="706"/>
      <c r="DQ328" s="706"/>
      <c r="DR328" s="706"/>
      <c r="DS328" s="706"/>
      <c r="DT328" s="706"/>
      <c r="DU328" s="706"/>
      <c r="DV328" s="706"/>
      <c r="DW328" s="706"/>
      <c r="DX328" s="706"/>
      <c r="DY328" s="706"/>
      <c r="DZ328" s="706"/>
      <c r="EA328" s="706"/>
      <c r="EB328" s="706"/>
      <c r="EC328" s="706"/>
      <c r="ED328" s="706"/>
      <c r="EE328" s="706"/>
      <c r="EF328" s="706"/>
      <c r="EG328" s="706"/>
      <c r="EH328" s="706"/>
      <c r="EI328" s="706"/>
      <c r="EJ328" s="706"/>
      <c r="EK328" s="706"/>
      <c r="EL328" s="706"/>
      <c r="EM328" s="706"/>
      <c r="EN328" s="706"/>
      <c r="EO328" s="706"/>
      <c r="EP328" s="706"/>
      <c r="EQ328" s="706"/>
      <c r="ER328" s="706"/>
      <c r="ES328" s="706"/>
      <c r="ET328" s="706"/>
      <c r="EU328" s="706"/>
      <c r="EV328" s="706"/>
      <c r="EW328" s="706"/>
      <c r="EX328" s="706"/>
      <c r="EY328" s="706"/>
      <c r="EZ328" s="706"/>
      <c r="FA328" s="706"/>
      <c r="FB328" s="706"/>
      <c r="FC328" s="706"/>
      <c r="FD328" s="706"/>
      <c r="FE328" s="706"/>
      <c r="FF328" s="706"/>
      <c r="FG328" s="706"/>
      <c r="FH328" s="706"/>
      <c r="FI328" s="704"/>
      <c r="FJ328" s="704"/>
      <c r="FK328" s="706"/>
      <c r="FL328" s="706"/>
      <c r="FM328" s="704"/>
      <c r="FN328" s="704"/>
      <c r="FO328" s="704"/>
      <c r="FP328" s="704"/>
      <c r="FQ328" s="704"/>
      <c r="FR328" s="704"/>
      <c r="FS328" s="704"/>
      <c r="FT328" s="704"/>
      <c r="FU328" s="704"/>
      <c r="FV328" s="704"/>
      <c r="FW328" s="704"/>
      <c r="FX328" s="704"/>
      <c r="FY328" s="704"/>
      <c r="FZ328" s="704"/>
      <c r="GA328" s="704"/>
      <c r="GB328" s="704"/>
      <c r="GC328" s="704"/>
      <c r="GD328" s="704"/>
      <c r="GE328" s="704"/>
      <c r="GF328" s="704"/>
      <c r="GG328" s="704"/>
      <c r="GH328" s="704"/>
      <c r="GI328" s="704"/>
      <c r="GJ328" s="704"/>
      <c r="GK328" s="704"/>
      <c r="GL328" s="704"/>
      <c r="GM328" s="704"/>
      <c r="GN328" s="706"/>
      <c r="GO328" s="704"/>
      <c r="GP328" s="746"/>
      <c r="GQ328" s="704"/>
      <c r="GR328" s="704"/>
      <c r="GS328" s="704"/>
      <c r="GT328" s="704"/>
      <c r="GU328" s="704"/>
      <c r="GV328" s="704"/>
      <c r="GW328" s="704"/>
      <c r="GX328" s="704"/>
      <c r="GY328" s="704"/>
      <c r="GZ328" s="704"/>
      <c r="HA328" s="704"/>
      <c r="HB328" s="704"/>
      <c r="HC328" s="704"/>
      <c r="HD328" s="704"/>
      <c r="HE328" s="704"/>
      <c r="HF328" s="704"/>
      <c r="HG328" s="704"/>
      <c r="HH328" s="704"/>
      <c r="HI328" s="704"/>
      <c r="HJ328" s="704"/>
      <c r="HK328" s="704"/>
      <c r="HL328" s="704"/>
      <c r="HM328" s="704"/>
      <c r="HN328" s="704"/>
      <c r="HO328" s="704"/>
      <c r="HP328" s="704"/>
      <c r="HQ328" s="704"/>
      <c r="HR328" s="704"/>
      <c r="HS328" s="704"/>
      <c r="HT328" s="704"/>
      <c r="HU328" s="704"/>
      <c r="HV328" s="704"/>
      <c r="HW328" s="704"/>
      <c r="HX328" s="704"/>
      <c r="HY328" s="704"/>
      <c r="HZ328" s="704"/>
      <c r="IA328" s="704"/>
      <c r="IB328" s="704"/>
      <c r="IC328" s="704"/>
      <c r="ID328" s="704"/>
      <c r="IE328" s="704"/>
      <c r="IF328" s="704"/>
      <c r="IG328" s="704"/>
      <c r="IH328" s="704"/>
      <c r="II328" s="704"/>
      <c r="IJ328" s="704"/>
      <c r="IK328" s="704"/>
      <c r="IL328" s="704"/>
      <c r="IM328" s="704"/>
      <c r="IN328" s="704"/>
      <c r="IO328" s="704"/>
      <c r="IP328" s="704"/>
      <c r="IQ328" s="704"/>
      <c r="IR328" s="704"/>
      <c r="IS328" s="704"/>
      <c r="IT328" s="704"/>
      <c r="IU328" s="704"/>
      <c r="IV328" s="704"/>
      <c r="IW328" s="704"/>
    </row>
    <row r="329" spans="1:274" s="878" customFormat="1" ht="22.5" customHeight="1" x14ac:dyDescent="0.25">
      <c r="A329" s="691">
        <v>300</v>
      </c>
      <c r="B329" s="693" t="s">
        <v>1316</v>
      </c>
      <c r="C329" s="696">
        <v>255</v>
      </c>
      <c r="D329" s="697">
        <v>632</v>
      </c>
      <c r="E329" s="707">
        <v>50</v>
      </c>
      <c r="F329" s="699" t="s">
        <v>1121</v>
      </c>
      <c r="G329" s="699" t="s">
        <v>1338</v>
      </c>
      <c r="H329" s="751" t="s">
        <v>1127</v>
      </c>
      <c r="I329" s="752" t="s">
        <v>1113</v>
      </c>
      <c r="J329" s="761" t="s">
        <v>1135</v>
      </c>
      <c r="K329" s="753" t="s">
        <v>1115</v>
      </c>
      <c r="L329" s="753" t="s">
        <v>1116</v>
      </c>
      <c r="M329" s="753" t="s">
        <v>1199</v>
      </c>
      <c r="N329" s="753" t="s">
        <v>1317</v>
      </c>
      <c r="O329" s="753" t="s">
        <v>1317</v>
      </c>
      <c r="P329" s="753" t="s">
        <v>1317</v>
      </c>
      <c r="Q329" s="765" t="s">
        <v>1120</v>
      </c>
      <c r="R329" s="765" t="s">
        <v>1120</v>
      </c>
      <c r="S329" s="755">
        <v>2</v>
      </c>
      <c r="T329" s="769">
        <v>2.2000000000000002</v>
      </c>
      <c r="U329" s="771">
        <v>41640</v>
      </c>
      <c r="V329" s="772">
        <v>41791</v>
      </c>
      <c r="W329" s="731">
        <v>25</v>
      </c>
      <c r="X329" s="875">
        <v>2500000</v>
      </c>
      <c r="Y329" s="875"/>
      <c r="Z329" s="875">
        <f t="shared" si="18"/>
        <v>2500000</v>
      </c>
      <c r="AA329" s="702"/>
      <c r="AB329" s="702"/>
      <c r="AC329" s="702">
        <v>0</v>
      </c>
      <c r="AD329" s="702">
        <v>0</v>
      </c>
      <c r="AE329" s="702">
        <v>1500000</v>
      </c>
      <c r="AF329" s="702">
        <v>1000000</v>
      </c>
      <c r="AG329" s="702"/>
      <c r="AH329" s="702"/>
      <c r="AI329" s="702"/>
      <c r="AJ329" s="702"/>
      <c r="AK329" s="717"/>
      <c r="AL329" s="717"/>
      <c r="AM329" s="868">
        <f t="shared" si="19"/>
        <v>2500000</v>
      </c>
      <c r="AN329" s="868">
        <f t="shared" si="20"/>
        <v>0</v>
      </c>
      <c r="AO329" s="760">
        <v>2300000</v>
      </c>
      <c r="AP329" s="868"/>
      <c r="AQ329" s="706"/>
      <c r="AR329" s="706"/>
      <c r="AS329" s="706"/>
      <c r="AT329" s="706"/>
      <c r="AU329" s="706"/>
      <c r="AV329" s="706"/>
      <c r="AW329" s="706"/>
      <c r="AX329" s="706"/>
      <c r="AY329" s="706"/>
      <c r="AZ329" s="706"/>
      <c r="BA329" s="706"/>
      <c r="BB329" s="706"/>
      <c r="BC329" s="706"/>
      <c r="BD329" s="706"/>
      <c r="BE329" s="706"/>
      <c r="BF329" s="706"/>
      <c r="BG329" s="706"/>
      <c r="BH329" s="706"/>
      <c r="BI329" s="706"/>
      <c r="BJ329" s="706"/>
      <c r="BK329" s="706"/>
      <c r="BL329" s="706"/>
      <c r="BM329" s="706"/>
      <c r="BN329" s="706"/>
      <c r="BO329" s="706"/>
      <c r="BP329" s="706"/>
      <c r="BQ329" s="706"/>
      <c r="BR329" s="706"/>
      <c r="BS329" s="706"/>
      <c r="BT329" s="706"/>
      <c r="BU329" s="706"/>
      <c r="BV329" s="706"/>
      <c r="BW329" s="706"/>
      <c r="BX329" s="706"/>
      <c r="BY329" s="706"/>
      <c r="BZ329" s="706"/>
      <c r="CA329" s="706"/>
      <c r="CB329" s="706"/>
      <c r="CC329" s="706"/>
      <c r="CD329" s="706"/>
      <c r="CE329" s="706"/>
      <c r="CF329" s="706"/>
      <c r="CG329" s="706"/>
      <c r="CH329" s="706"/>
      <c r="CI329" s="706"/>
      <c r="CJ329" s="706"/>
      <c r="CK329" s="706"/>
      <c r="CL329" s="706"/>
      <c r="CM329" s="706"/>
      <c r="CN329" s="706"/>
      <c r="CO329" s="706"/>
      <c r="CP329" s="706"/>
      <c r="CQ329" s="706"/>
      <c r="CR329" s="706"/>
      <c r="CS329" s="706"/>
      <c r="CT329" s="706"/>
      <c r="CU329" s="706"/>
      <c r="CV329" s="706"/>
      <c r="CW329" s="706"/>
      <c r="CX329" s="706"/>
      <c r="CY329" s="706"/>
      <c r="CZ329" s="706"/>
      <c r="DA329" s="706"/>
      <c r="DB329" s="706"/>
      <c r="DC329" s="706"/>
      <c r="DD329" s="706"/>
      <c r="DE329" s="706"/>
      <c r="DF329" s="706"/>
      <c r="DG329" s="706"/>
      <c r="DH329" s="706"/>
      <c r="DI329" s="706"/>
      <c r="DJ329" s="706"/>
      <c r="DK329" s="706"/>
      <c r="DL329" s="706"/>
      <c r="DM329" s="706"/>
      <c r="DN329" s="706"/>
      <c r="DO329" s="706"/>
      <c r="DP329" s="706"/>
      <c r="DQ329" s="706"/>
      <c r="DR329" s="706"/>
      <c r="DS329" s="706"/>
      <c r="DT329" s="706"/>
      <c r="DU329" s="706"/>
      <c r="DV329" s="706"/>
      <c r="DW329" s="706"/>
      <c r="DX329" s="706"/>
      <c r="DY329" s="706"/>
      <c r="DZ329" s="706"/>
      <c r="EA329" s="706"/>
      <c r="EB329" s="706"/>
      <c r="EC329" s="706"/>
      <c r="ED329" s="706"/>
      <c r="EE329" s="706"/>
      <c r="EF329" s="706"/>
      <c r="EG329" s="706"/>
      <c r="EH329" s="706"/>
      <c r="EI329" s="706"/>
      <c r="EJ329" s="706"/>
      <c r="EK329" s="706"/>
      <c r="EL329" s="706"/>
      <c r="EM329" s="706"/>
      <c r="EN329" s="706"/>
      <c r="EO329" s="706"/>
      <c r="EP329" s="706"/>
      <c r="EQ329" s="706"/>
      <c r="ER329" s="706"/>
      <c r="ES329" s="706"/>
      <c r="ET329" s="706"/>
      <c r="EU329" s="706"/>
      <c r="EV329" s="706"/>
      <c r="EW329" s="706"/>
      <c r="EX329" s="706"/>
      <c r="EY329" s="706"/>
      <c r="EZ329" s="706"/>
      <c r="FA329" s="706"/>
      <c r="FB329" s="706"/>
      <c r="FC329" s="706"/>
      <c r="FD329" s="706"/>
      <c r="FE329" s="706"/>
      <c r="FF329" s="706"/>
      <c r="FG329" s="706"/>
      <c r="FH329" s="706"/>
      <c r="FI329" s="704"/>
      <c r="FJ329" s="704"/>
      <c r="FK329" s="706"/>
      <c r="FL329" s="706"/>
      <c r="FM329" s="704"/>
      <c r="FN329" s="704"/>
      <c r="FO329" s="704"/>
      <c r="FP329" s="704"/>
      <c r="FQ329" s="704"/>
      <c r="FR329" s="704"/>
      <c r="FS329" s="704"/>
      <c r="FT329" s="704"/>
      <c r="FU329" s="704"/>
      <c r="FV329" s="704"/>
      <c r="FW329" s="704"/>
      <c r="FX329" s="704"/>
      <c r="FY329" s="704"/>
      <c r="FZ329" s="704"/>
      <c r="GA329" s="704"/>
      <c r="GB329" s="704"/>
      <c r="GC329" s="704"/>
      <c r="GD329" s="704"/>
      <c r="GE329" s="704"/>
      <c r="GF329" s="704"/>
      <c r="GG329" s="704"/>
      <c r="GH329" s="704"/>
      <c r="GI329" s="704"/>
      <c r="GJ329" s="704"/>
      <c r="GK329" s="704"/>
      <c r="GL329" s="704"/>
      <c r="GM329" s="704"/>
      <c r="GN329" s="706"/>
      <c r="GO329" s="704"/>
      <c r="GP329" s="746"/>
      <c r="GQ329" s="704"/>
      <c r="GR329" s="704"/>
      <c r="GS329" s="704"/>
      <c r="GT329" s="704"/>
      <c r="GU329" s="704"/>
      <c r="GV329" s="704"/>
      <c r="GW329" s="704"/>
      <c r="GX329" s="704"/>
      <c r="GY329" s="704"/>
      <c r="GZ329" s="704"/>
      <c r="HA329" s="704"/>
      <c r="HB329" s="704"/>
      <c r="HC329" s="704"/>
      <c r="HD329" s="704"/>
      <c r="HE329" s="704"/>
      <c r="HF329" s="704"/>
      <c r="HG329" s="704"/>
      <c r="HH329" s="704"/>
      <c r="HI329" s="704"/>
      <c r="HJ329" s="704"/>
      <c r="HK329" s="704"/>
      <c r="HL329" s="704"/>
      <c r="HM329" s="704"/>
      <c r="HN329" s="704"/>
      <c r="HO329" s="704"/>
      <c r="HP329" s="704"/>
      <c r="HQ329" s="704"/>
      <c r="HR329" s="704"/>
      <c r="HS329" s="704"/>
      <c r="HT329" s="704"/>
      <c r="HU329" s="704"/>
      <c r="HV329" s="704"/>
      <c r="HW329" s="704"/>
      <c r="HX329" s="704"/>
      <c r="HY329" s="704"/>
      <c r="HZ329" s="704"/>
      <c r="IA329" s="704"/>
      <c r="IB329" s="704"/>
      <c r="IC329" s="704"/>
      <c r="ID329" s="704"/>
      <c r="IE329" s="704"/>
      <c r="IF329" s="704"/>
      <c r="IG329" s="704"/>
      <c r="IH329" s="704"/>
      <c r="II329" s="704"/>
      <c r="IJ329" s="704"/>
      <c r="IK329" s="704"/>
      <c r="IL329" s="704"/>
      <c r="IM329" s="704"/>
      <c r="IN329" s="704"/>
      <c r="IO329" s="704"/>
      <c r="IP329" s="704"/>
      <c r="IQ329" s="704"/>
      <c r="IR329" s="704"/>
      <c r="IS329" s="704"/>
      <c r="IT329" s="704"/>
      <c r="IU329" s="704"/>
      <c r="IV329" s="706"/>
      <c r="IW329" s="706"/>
      <c r="JA329" s="706"/>
      <c r="JB329" s="706"/>
      <c r="JC329" s="706"/>
      <c r="JD329" s="706"/>
      <c r="JE329" s="706"/>
      <c r="JF329" s="706"/>
      <c r="JG329" s="706"/>
      <c r="JH329" s="706"/>
    </row>
    <row r="330" spans="1:274" s="878" customFormat="1" ht="22.5" customHeight="1" x14ac:dyDescent="0.25">
      <c r="A330" s="691">
        <v>301</v>
      </c>
      <c r="B330" s="693" t="s">
        <v>1316</v>
      </c>
      <c r="C330" s="696">
        <v>255</v>
      </c>
      <c r="D330" s="697">
        <v>632</v>
      </c>
      <c r="E330" s="707">
        <v>51</v>
      </c>
      <c r="F330" s="699" t="s">
        <v>1121</v>
      </c>
      <c r="G330" s="720" t="s">
        <v>1337</v>
      </c>
      <c r="H330" s="751" t="s">
        <v>1127</v>
      </c>
      <c r="I330" s="752" t="s">
        <v>1113</v>
      </c>
      <c r="J330" s="761" t="s">
        <v>1135</v>
      </c>
      <c r="K330" s="753" t="s">
        <v>1115</v>
      </c>
      <c r="L330" s="753" t="s">
        <v>1116</v>
      </c>
      <c r="M330" s="753" t="s">
        <v>1199</v>
      </c>
      <c r="N330" s="753" t="s">
        <v>1317</v>
      </c>
      <c r="O330" s="753" t="s">
        <v>1317</v>
      </c>
      <c r="P330" s="753" t="s">
        <v>1317</v>
      </c>
      <c r="Q330" s="765" t="s">
        <v>1120</v>
      </c>
      <c r="R330" s="765" t="s">
        <v>1120</v>
      </c>
      <c r="S330" s="755">
        <v>2</v>
      </c>
      <c r="T330" s="769">
        <v>2.2000000000000002</v>
      </c>
      <c r="U330" s="771">
        <v>41640</v>
      </c>
      <c r="V330" s="772">
        <v>41791</v>
      </c>
      <c r="W330" s="731">
        <v>25</v>
      </c>
      <c r="X330" s="875">
        <v>3500000</v>
      </c>
      <c r="Y330" s="875"/>
      <c r="Z330" s="875">
        <f t="shared" si="18"/>
        <v>3500000</v>
      </c>
      <c r="AA330" s="702"/>
      <c r="AB330" s="702"/>
      <c r="AC330" s="702"/>
      <c r="AD330" s="702"/>
      <c r="AE330" s="702">
        <v>1500000</v>
      </c>
      <c r="AF330" s="702">
        <v>1000000</v>
      </c>
      <c r="AG330" s="702">
        <v>1000000</v>
      </c>
      <c r="AH330" s="702"/>
      <c r="AI330" s="717"/>
      <c r="AJ330" s="717"/>
      <c r="AK330" s="717"/>
      <c r="AL330" s="717"/>
      <c r="AM330" s="868">
        <f t="shared" si="19"/>
        <v>3500000</v>
      </c>
      <c r="AN330" s="868">
        <f t="shared" si="20"/>
        <v>0</v>
      </c>
      <c r="AO330" s="760">
        <v>3000000</v>
      </c>
      <c r="AP330" s="868"/>
      <c r="AQ330" s="706"/>
      <c r="AR330" s="706"/>
      <c r="AS330" s="706"/>
      <c r="AT330" s="706"/>
      <c r="AU330" s="706"/>
      <c r="AV330" s="706"/>
      <c r="AW330" s="706"/>
      <c r="AX330" s="706"/>
      <c r="AY330" s="706"/>
      <c r="AZ330" s="706"/>
      <c r="BA330" s="706"/>
      <c r="BB330" s="706"/>
      <c r="BC330" s="706"/>
      <c r="BD330" s="706"/>
      <c r="BE330" s="706"/>
      <c r="BF330" s="706"/>
      <c r="BG330" s="706"/>
      <c r="BH330" s="706"/>
      <c r="BI330" s="706"/>
      <c r="BJ330" s="706"/>
      <c r="BK330" s="706"/>
      <c r="BL330" s="706"/>
      <c r="BM330" s="706"/>
      <c r="BN330" s="706"/>
      <c r="BO330" s="706"/>
      <c r="BP330" s="706"/>
      <c r="BQ330" s="706"/>
      <c r="BR330" s="706"/>
      <c r="BS330" s="706"/>
      <c r="BT330" s="706"/>
      <c r="BU330" s="706"/>
      <c r="BV330" s="706"/>
      <c r="BW330" s="706"/>
      <c r="BX330" s="706"/>
      <c r="BY330" s="706"/>
      <c r="BZ330" s="706"/>
      <c r="CA330" s="706"/>
      <c r="CB330" s="706"/>
      <c r="CC330" s="706"/>
      <c r="CD330" s="706"/>
      <c r="CE330" s="706"/>
      <c r="CF330" s="706"/>
      <c r="CG330" s="706"/>
      <c r="CH330" s="706"/>
      <c r="CI330" s="706"/>
      <c r="CJ330" s="706"/>
      <c r="CK330" s="706"/>
      <c r="CL330" s="706"/>
      <c r="CM330" s="706"/>
      <c r="CN330" s="706"/>
      <c r="CO330" s="706"/>
      <c r="CP330" s="706"/>
      <c r="CQ330" s="706"/>
      <c r="CR330" s="706"/>
      <c r="CS330" s="706"/>
      <c r="CT330" s="706"/>
      <c r="CU330" s="706"/>
      <c r="CV330" s="706"/>
      <c r="CW330" s="706"/>
      <c r="CX330" s="706"/>
      <c r="CY330" s="706"/>
      <c r="CZ330" s="706"/>
      <c r="DA330" s="706"/>
      <c r="DB330" s="706"/>
      <c r="DC330" s="706"/>
      <c r="DD330" s="706"/>
      <c r="DE330" s="706"/>
      <c r="DF330" s="706"/>
      <c r="DG330" s="706"/>
      <c r="DH330" s="706"/>
      <c r="DI330" s="706"/>
      <c r="DJ330" s="706"/>
      <c r="DK330" s="706"/>
      <c r="DL330" s="706"/>
      <c r="DM330" s="706"/>
      <c r="DN330" s="706"/>
      <c r="DO330" s="706"/>
      <c r="DP330" s="706"/>
      <c r="DQ330" s="706"/>
      <c r="DR330" s="706"/>
      <c r="DS330" s="706"/>
      <c r="DT330" s="706"/>
      <c r="DU330" s="706"/>
      <c r="DV330" s="706"/>
      <c r="DW330" s="706"/>
      <c r="DX330" s="706"/>
      <c r="DY330" s="706"/>
      <c r="DZ330" s="706"/>
      <c r="EA330" s="706"/>
      <c r="EB330" s="706"/>
      <c r="EC330" s="706"/>
      <c r="ED330" s="706"/>
      <c r="EE330" s="706"/>
      <c r="EF330" s="706"/>
      <c r="EG330" s="706"/>
      <c r="EH330" s="706"/>
      <c r="EI330" s="706"/>
      <c r="EJ330" s="706"/>
      <c r="EK330" s="706"/>
      <c r="EL330" s="706"/>
      <c r="EM330" s="706"/>
      <c r="EN330" s="706"/>
      <c r="EO330" s="706"/>
      <c r="EP330" s="706"/>
      <c r="EQ330" s="706"/>
      <c r="ER330" s="706"/>
      <c r="ES330" s="706"/>
      <c r="ET330" s="706"/>
      <c r="EU330" s="706"/>
      <c r="EV330" s="706"/>
      <c r="EW330" s="706"/>
      <c r="EX330" s="706"/>
      <c r="EY330" s="706"/>
      <c r="EZ330" s="706"/>
      <c r="FA330" s="706"/>
      <c r="FB330" s="706"/>
      <c r="FC330" s="706"/>
      <c r="FD330" s="706"/>
      <c r="FE330" s="706"/>
      <c r="FF330" s="706"/>
      <c r="FG330" s="706"/>
      <c r="FH330" s="706"/>
      <c r="FI330" s="704"/>
      <c r="FJ330" s="704"/>
      <c r="FK330" s="706"/>
      <c r="FL330" s="706"/>
      <c r="FM330" s="704"/>
      <c r="FN330" s="704"/>
      <c r="FO330" s="704"/>
      <c r="FP330" s="704"/>
      <c r="FQ330" s="704"/>
      <c r="FR330" s="704"/>
      <c r="FS330" s="704"/>
      <c r="FT330" s="704"/>
      <c r="FU330" s="704"/>
      <c r="FV330" s="704"/>
      <c r="FW330" s="704"/>
      <c r="FX330" s="704"/>
      <c r="FY330" s="704"/>
      <c r="FZ330" s="704"/>
      <c r="GA330" s="704"/>
      <c r="GB330" s="704"/>
      <c r="GC330" s="704"/>
      <c r="GD330" s="704"/>
      <c r="GE330" s="704"/>
      <c r="GF330" s="704"/>
      <c r="GG330" s="704"/>
      <c r="GH330" s="704"/>
      <c r="GI330" s="704"/>
      <c r="GJ330" s="704"/>
      <c r="GK330" s="704"/>
      <c r="GL330" s="704"/>
      <c r="GM330" s="704"/>
      <c r="GN330" s="706"/>
      <c r="GO330" s="704"/>
      <c r="GP330" s="746"/>
      <c r="GQ330" s="704"/>
      <c r="GR330" s="704"/>
      <c r="GS330" s="704"/>
      <c r="GT330" s="704"/>
      <c r="GU330" s="704"/>
      <c r="GV330" s="704"/>
      <c r="GW330" s="704"/>
      <c r="GX330" s="704"/>
      <c r="GY330" s="704"/>
      <c r="GZ330" s="704"/>
      <c r="HA330" s="704"/>
      <c r="HB330" s="704"/>
      <c r="HC330" s="704"/>
      <c r="HD330" s="704"/>
      <c r="HE330" s="704"/>
      <c r="HF330" s="704"/>
      <c r="HG330" s="704"/>
      <c r="HH330" s="704"/>
      <c r="HI330" s="704"/>
      <c r="HJ330" s="704"/>
      <c r="HK330" s="704"/>
      <c r="HL330" s="704"/>
      <c r="HM330" s="704"/>
      <c r="HN330" s="704"/>
      <c r="HO330" s="704"/>
      <c r="HP330" s="704"/>
      <c r="HQ330" s="704"/>
      <c r="HR330" s="704"/>
      <c r="HS330" s="704"/>
      <c r="HT330" s="704"/>
      <c r="HU330" s="704"/>
      <c r="HV330" s="704"/>
      <c r="HW330" s="704"/>
      <c r="HX330" s="704"/>
      <c r="HY330" s="704"/>
      <c r="HZ330" s="704"/>
      <c r="IA330" s="704"/>
      <c r="IB330" s="704"/>
      <c r="IC330" s="704"/>
      <c r="ID330" s="704"/>
      <c r="IE330" s="704"/>
      <c r="IF330" s="704"/>
      <c r="IG330" s="704"/>
      <c r="IH330" s="704"/>
      <c r="II330" s="704"/>
      <c r="IJ330" s="704"/>
      <c r="IK330" s="704"/>
      <c r="IL330" s="704"/>
      <c r="IM330" s="704"/>
      <c r="IN330" s="704"/>
      <c r="IO330" s="704"/>
      <c r="IP330" s="704"/>
      <c r="IQ330" s="704"/>
      <c r="IR330" s="704"/>
      <c r="IS330" s="704"/>
      <c r="IT330" s="704"/>
      <c r="IU330" s="704"/>
      <c r="IV330" s="706"/>
      <c r="IW330" s="706"/>
      <c r="JA330" s="706"/>
      <c r="JB330" s="706"/>
      <c r="JC330" s="706"/>
      <c r="JD330" s="706"/>
      <c r="JE330" s="706"/>
      <c r="JF330" s="706"/>
      <c r="JG330" s="706"/>
      <c r="JH330" s="706"/>
    </row>
    <row r="331" spans="1:274" s="706" customFormat="1" ht="23.1" customHeight="1" x14ac:dyDescent="0.25">
      <c r="A331" s="691">
        <v>302</v>
      </c>
      <c r="B331" s="693" t="s">
        <v>1316</v>
      </c>
      <c r="C331" s="696">
        <v>255</v>
      </c>
      <c r="D331" s="697">
        <v>636</v>
      </c>
      <c r="E331" s="707">
        <v>1</v>
      </c>
      <c r="F331" s="699" t="s">
        <v>1123</v>
      </c>
      <c r="G331" s="699" t="s">
        <v>1576</v>
      </c>
      <c r="H331" s="767" t="s">
        <v>1127</v>
      </c>
      <c r="I331" s="752" t="s">
        <v>1113</v>
      </c>
      <c r="J331" s="761" t="s">
        <v>1135</v>
      </c>
      <c r="K331" s="753" t="s">
        <v>1115</v>
      </c>
      <c r="L331" s="753" t="s">
        <v>1116</v>
      </c>
      <c r="M331" s="753" t="s">
        <v>1199</v>
      </c>
      <c r="N331" s="753" t="s">
        <v>1317</v>
      </c>
      <c r="O331" s="753" t="s">
        <v>1317</v>
      </c>
      <c r="P331" s="753" t="s">
        <v>1317</v>
      </c>
      <c r="Q331" s="765" t="s">
        <v>1120</v>
      </c>
      <c r="R331" s="765" t="s">
        <v>1120</v>
      </c>
      <c r="S331" s="755">
        <v>2</v>
      </c>
      <c r="T331" s="769">
        <v>2.2000000000000002</v>
      </c>
      <c r="U331" s="771" t="s">
        <v>1577</v>
      </c>
      <c r="V331" s="772">
        <v>41426</v>
      </c>
      <c r="W331" s="733">
        <v>25</v>
      </c>
      <c r="X331" s="875"/>
      <c r="Y331" s="876">
        <v>11300</v>
      </c>
      <c r="Z331" s="875">
        <f t="shared" si="18"/>
        <v>11300</v>
      </c>
      <c r="AA331" s="717"/>
      <c r="AB331" s="717"/>
      <c r="AC331" s="717">
        <v>11300</v>
      </c>
      <c r="AD331" s="717"/>
      <c r="AE331" s="717"/>
      <c r="AF331" s="717"/>
      <c r="AG331" s="717"/>
      <c r="AH331" s="717"/>
      <c r="AI331" s="717"/>
      <c r="AJ331" s="717"/>
      <c r="AK331" s="717"/>
      <c r="AL331" s="717"/>
      <c r="AM331" s="868">
        <f t="shared" si="19"/>
        <v>11300</v>
      </c>
      <c r="AN331" s="868">
        <f t="shared" si="20"/>
        <v>0</v>
      </c>
      <c r="AO331" s="717"/>
      <c r="AP331" s="868"/>
      <c r="FH331" s="704"/>
      <c r="FI331" s="704"/>
      <c r="FJ331" s="704"/>
      <c r="FK331" s="704"/>
      <c r="FL331" s="704"/>
      <c r="FM331" s="704"/>
      <c r="FN331" s="704"/>
      <c r="FO331" s="704"/>
      <c r="FP331" s="704"/>
      <c r="FQ331" s="704"/>
      <c r="FR331" s="704"/>
      <c r="FS331" s="704"/>
      <c r="FT331" s="704"/>
      <c r="FU331" s="704"/>
      <c r="FV331" s="704"/>
      <c r="FW331" s="704"/>
      <c r="FX331" s="704"/>
      <c r="FY331" s="704"/>
      <c r="FZ331" s="704"/>
      <c r="GA331" s="704"/>
      <c r="GB331" s="704"/>
      <c r="GC331" s="704"/>
      <c r="GD331" s="704"/>
      <c r="GE331" s="704"/>
      <c r="GF331" s="704"/>
      <c r="GG331" s="704"/>
      <c r="GH331" s="704"/>
      <c r="GI331" s="704"/>
      <c r="GJ331" s="704"/>
      <c r="GK331" s="704"/>
      <c r="GL331" s="704"/>
      <c r="GM331" s="704"/>
      <c r="GN331" s="704"/>
      <c r="GO331" s="878"/>
      <c r="GP331" s="878"/>
      <c r="GQ331" s="878"/>
      <c r="GR331" s="878"/>
      <c r="GS331" s="878"/>
      <c r="GT331" s="878"/>
      <c r="GU331" s="878"/>
      <c r="GV331" s="878"/>
      <c r="GW331" s="878"/>
      <c r="GX331" s="878"/>
      <c r="GY331" s="878"/>
      <c r="GZ331" s="878"/>
      <c r="HA331" s="878"/>
      <c r="HB331" s="878"/>
      <c r="HC331" s="878"/>
      <c r="HD331" s="878"/>
      <c r="HE331" s="878"/>
      <c r="HF331" s="878"/>
      <c r="HG331" s="878"/>
      <c r="HH331" s="878"/>
      <c r="HI331" s="878"/>
      <c r="HJ331" s="878"/>
      <c r="HK331" s="878"/>
      <c r="HL331" s="878"/>
      <c r="HM331" s="878"/>
      <c r="HN331" s="878"/>
      <c r="HO331" s="878"/>
      <c r="HP331" s="878"/>
      <c r="HQ331" s="878"/>
      <c r="HR331" s="878"/>
      <c r="HS331" s="878"/>
      <c r="HT331" s="878"/>
      <c r="HU331" s="878"/>
      <c r="HV331" s="878"/>
      <c r="HW331" s="878"/>
      <c r="HX331" s="878"/>
      <c r="HY331" s="878"/>
      <c r="HZ331" s="878"/>
      <c r="IA331" s="878"/>
      <c r="IB331" s="878"/>
      <c r="IC331" s="878"/>
      <c r="ID331" s="878"/>
      <c r="IE331" s="878"/>
      <c r="IF331" s="878"/>
      <c r="IG331" s="878"/>
      <c r="IH331" s="878"/>
      <c r="II331" s="878"/>
      <c r="IJ331" s="878"/>
      <c r="IK331" s="878"/>
      <c r="IL331" s="878"/>
      <c r="IM331" s="878"/>
      <c r="IN331" s="878"/>
      <c r="IO331" s="878"/>
      <c r="IP331" s="878"/>
      <c r="IQ331" s="878"/>
      <c r="IR331" s="878"/>
      <c r="IS331" s="878"/>
      <c r="IT331" s="878"/>
      <c r="IU331" s="878"/>
      <c r="IV331" s="878"/>
      <c r="IW331" s="878"/>
      <c r="IX331" s="878"/>
      <c r="IY331" s="878"/>
      <c r="IZ331" s="878"/>
      <c r="JI331" s="878"/>
      <c r="JJ331" s="878"/>
      <c r="JK331" s="878"/>
      <c r="JL331" s="878"/>
      <c r="JM331" s="878"/>
      <c r="JN331" s="878"/>
    </row>
    <row r="332" spans="1:274" s="706" customFormat="1" ht="32.1" customHeight="1" x14ac:dyDescent="0.25">
      <c r="A332" s="691">
        <v>307</v>
      </c>
      <c r="B332" s="693" t="s">
        <v>1316</v>
      </c>
      <c r="C332" s="696">
        <v>255</v>
      </c>
      <c r="D332" s="729">
        <v>672</v>
      </c>
      <c r="E332" s="729">
        <v>21</v>
      </c>
      <c r="F332" s="692" t="s">
        <v>1327</v>
      </c>
      <c r="G332" s="692" t="s">
        <v>1342</v>
      </c>
      <c r="H332" s="751" t="s">
        <v>1127</v>
      </c>
      <c r="I332" s="752" t="s">
        <v>1113</v>
      </c>
      <c r="J332" s="761" t="s">
        <v>1135</v>
      </c>
      <c r="K332" s="730" t="s">
        <v>1151</v>
      </c>
      <c r="L332" s="730" t="s">
        <v>1116</v>
      </c>
      <c r="M332" s="753" t="s">
        <v>1199</v>
      </c>
      <c r="N332" s="753" t="s">
        <v>1317</v>
      </c>
      <c r="O332" s="753" t="s">
        <v>1317</v>
      </c>
      <c r="P332" s="753" t="s">
        <v>1348</v>
      </c>
      <c r="Q332" s="753" t="s">
        <v>1120</v>
      </c>
      <c r="R332" s="765" t="s">
        <v>1120</v>
      </c>
      <c r="S332" s="755">
        <v>2</v>
      </c>
      <c r="T332" s="769">
        <v>2.2000000000000002</v>
      </c>
      <c r="U332" s="771">
        <v>41640</v>
      </c>
      <c r="V332" s="772">
        <v>41791</v>
      </c>
      <c r="W332" s="731">
        <v>25</v>
      </c>
      <c r="X332" s="875">
        <v>1000000</v>
      </c>
      <c r="Y332" s="876">
        <v>4900000</v>
      </c>
      <c r="Z332" s="875">
        <f t="shared" si="18"/>
        <v>5900000</v>
      </c>
      <c r="AA332" s="702">
        <v>530000</v>
      </c>
      <c r="AB332" s="702">
        <v>530000</v>
      </c>
      <c r="AC332" s="702">
        <v>530000</v>
      </c>
      <c r="AD332" s="702">
        <v>530000</v>
      </c>
      <c r="AE332" s="702">
        <v>530000</v>
      </c>
      <c r="AF332" s="702">
        <v>530000</v>
      </c>
      <c r="AG332" s="702">
        <v>530000</v>
      </c>
      <c r="AH332" s="702">
        <v>530000</v>
      </c>
      <c r="AI332" s="702">
        <v>530000</v>
      </c>
      <c r="AJ332" s="702">
        <v>530000</v>
      </c>
      <c r="AK332" s="717">
        <v>600000</v>
      </c>
      <c r="AL332" s="717"/>
      <c r="AM332" s="868">
        <f t="shared" si="19"/>
        <v>5900000</v>
      </c>
      <c r="AN332" s="868">
        <f t="shared" si="20"/>
        <v>0</v>
      </c>
      <c r="AO332" s="760">
        <v>3000000</v>
      </c>
      <c r="AP332" s="868">
        <v>1500000</v>
      </c>
      <c r="FI332" s="704"/>
      <c r="FJ332" s="704"/>
      <c r="FM332" s="704"/>
      <c r="FN332" s="704"/>
      <c r="FO332" s="704"/>
      <c r="FP332" s="704"/>
      <c r="FQ332" s="704"/>
      <c r="FR332" s="704"/>
      <c r="FS332" s="704"/>
      <c r="FT332" s="704"/>
      <c r="FU332" s="704"/>
      <c r="FV332" s="704"/>
      <c r="FW332" s="704"/>
      <c r="FX332" s="704"/>
      <c r="FY332" s="704"/>
      <c r="FZ332" s="704"/>
      <c r="GA332" s="704"/>
      <c r="GB332" s="704"/>
      <c r="GC332" s="704"/>
      <c r="GD332" s="704"/>
      <c r="GE332" s="704"/>
      <c r="GF332" s="704"/>
      <c r="GG332" s="704"/>
      <c r="GH332" s="704"/>
      <c r="GI332" s="704"/>
      <c r="GJ332" s="704"/>
      <c r="GK332" s="704"/>
      <c r="GL332" s="704"/>
      <c r="GM332" s="704"/>
      <c r="GO332" s="704"/>
      <c r="GP332" s="746"/>
      <c r="GQ332" s="704"/>
      <c r="GR332" s="704"/>
      <c r="GS332" s="704"/>
      <c r="GT332" s="704"/>
      <c r="GU332" s="704"/>
      <c r="GV332" s="704"/>
      <c r="GW332" s="704"/>
      <c r="GX332" s="704"/>
      <c r="GY332" s="704"/>
      <c r="GZ332" s="704"/>
      <c r="HA332" s="704"/>
      <c r="HB332" s="704"/>
      <c r="HC332" s="704"/>
      <c r="HD332" s="704"/>
      <c r="HE332" s="704"/>
      <c r="HF332" s="704"/>
      <c r="HG332" s="704"/>
      <c r="HH332" s="704"/>
      <c r="HI332" s="704"/>
      <c r="HJ332" s="704"/>
      <c r="HK332" s="704"/>
      <c r="HL332" s="704"/>
      <c r="HM332" s="704"/>
      <c r="HN332" s="704"/>
      <c r="HO332" s="704"/>
      <c r="HP332" s="704"/>
      <c r="HQ332" s="704"/>
      <c r="HR332" s="704"/>
      <c r="HS332" s="704"/>
      <c r="HT332" s="704"/>
      <c r="HU332" s="704"/>
      <c r="HV332" s="704"/>
      <c r="HW332" s="704"/>
      <c r="HX332" s="704"/>
      <c r="HY332" s="704"/>
      <c r="HZ332" s="704"/>
      <c r="IA332" s="704"/>
      <c r="IB332" s="704"/>
      <c r="IC332" s="704"/>
      <c r="ID332" s="704"/>
      <c r="IE332" s="704"/>
      <c r="IF332" s="704"/>
      <c r="IG332" s="704"/>
      <c r="IH332" s="704"/>
      <c r="II332" s="704"/>
      <c r="IJ332" s="704"/>
      <c r="IK332" s="704"/>
      <c r="IL332" s="704"/>
      <c r="IM332" s="704"/>
      <c r="IN332" s="704"/>
      <c r="IO332" s="704"/>
      <c r="IP332" s="704"/>
      <c r="IQ332" s="704"/>
      <c r="IR332" s="704"/>
      <c r="IS332" s="704"/>
      <c r="IT332" s="704"/>
      <c r="IU332" s="704"/>
      <c r="IX332" s="878"/>
      <c r="IY332" s="878"/>
      <c r="IZ332" s="878"/>
      <c r="JI332" s="878"/>
      <c r="JJ332" s="878"/>
      <c r="JK332" s="878"/>
      <c r="JL332" s="878"/>
      <c r="JM332" s="878"/>
      <c r="JN332" s="878"/>
    </row>
    <row r="333" spans="1:274" s="706" customFormat="1" ht="32.1" customHeight="1" x14ac:dyDescent="0.25">
      <c r="A333" s="691">
        <v>308</v>
      </c>
      <c r="B333" s="693" t="s">
        <v>1316</v>
      </c>
      <c r="C333" s="696">
        <v>255</v>
      </c>
      <c r="D333" s="729">
        <v>672</v>
      </c>
      <c r="E333" s="729">
        <v>22</v>
      </c>
      <c r="F333" s="692" t="s">
        <v>1327</v>
      </c>
      <c r="G333" s="714" t="s">
        <v>1345</v>
      </c>
      <c r="H333" s="751" t="s">
        <v>1127</v>
      </c>
      <c r="I333" s="752" t="s">
        <v>1113</v>
      </c>
      <c r="J333" s="761" t="s">
        <v>1135</v>
      </c>
      <c r="K333" s="753" t="s">
        <v>1115</v>
      </c>
      <c r="L333" s="753" t="s">
        <v>1116</v>
      </c>
      <c r="M333" s="753" t="s">
        <v>1199</v>
      </c>
      <c r="N333" s="753" t="s">
        <v>1317</v>
      </c>
      <c r="O333" s="753" t="s">
        <v>1317</v>
      </c>
      <c r="P333" s="753" t="s">
        <v>1317</v>
      </c>
      <c r="Q333" s="765" t="s">
        <v>1120</v>
      </c>
      <c r="R333" s="765" t="s">
        <v>1120</v>
      </c>
      <c r="S333" s="755">
        <v>2</v>
      </c>
      <c r="T333" s="769">
        <v>2.2000000000000002</v>
      </c>
      <c r="U333" s="771">
        <v>41640</v>
      </c>
      <c r="V333" s="772">
        <v>41791</v>
      </c>
      <c r="W333" s="731">
        <v>25</v>
      </c>
      <c r="X333" s="875">
        <v>380000</v>
      </c>
      <c r="Y333" s="875"/>
      <c r="Z333" s="875">
        <f t="shared" si="18"/>
        <v>380000</v>
      </c>
      <c r="AA333" s="702"/>
      <c r="AB333" s="702"/>
      <c r="AC333" s="702"/>
      <c r="AD333" s="702"/>
      <c r="AE333" s="702"/>
      <c r="AF333" s="702"/>
      <c r="AG333" s="702"/>
      <c r="AH333" s="702">
        <v>380000</v>
      </c>
      <c r="AI333" s="717"/>
      <c r="AJ333" s="717"/>
      <c r="AK333" s="717"/>
      <c r="AL333" s="717"/>
      <c r="AM333" s="868">
        <f t="shared" si="19"/>
        <v>380000</v>
      </c>
      <c r="AN333" s="868">
        <f t="shared" si="20"/>
        <v>0</v>
      </c>
      <c r="AO333" s="760"/>
      <c r="AP333" s="868"/>
      <c r="FI333" s="704"/>
      <c r="FJ333" s="704"/>
      <c r="FM333" s="704"/>
      <c r="FN333" s="704"/>
      <c r="FO333" s="704"/>
      <c r="FP333" s="704"/>
      <c r="FQ333" s="704"/>
      <c r="FR333" s="704"/>
      <c r="FS333" s="704"/>
      <c r="FT333" s="704"/>
      <c r="FU333" s="704"/>
      <c r="FV333" s="704"/>
      <c r="FW333" s="704"/>
      <c r="FX333" s="704"/>
      <c r="FY333" s="704"/>
      <c r="FZ333" s="704"/>
      <c r="GA333" s="704"/>
      <c r="GB333" s="704"/>
      <c r="GC333" s="704"/>
      <c r="GD333" s="704"/>
      <c r="GE333" s="704"/>
      <c r="GF333" s="704"/>
      <c r="GG333" s="704"/>
      <c r="GH333" s="704"/>
      <c r="GI333" s="704"/>
      <c r="GJ333" s="704"/>
      <c r="GK333" s="704"/>
      <c r="GL333" s="704"/>
      <c r="GM333" s="704"/>
      <c r="GO333" s="704"/>
      <c r="GP333" s="746"/>
      <c r="GQ333" s="704"/>
      <c r="GR333" s="704"/>
      <c r="GS333" s="704"/>
      <c r="GT333" s="704"/>
      <c r="GU333" s="704"/>
      <c r="GV333" s="704"/>
      <c r="GW333" s="704"/>
      <c r="GX333" s="704"/>
      <c r="GY333" s="704"/>
      <c r="GZ333" s="704"/>
      <c r="HA333" s="704"/>
      <c r="HB333" s="704"/>
      <c r="HC333" s="704"/>
      <c r="HD333" s="704"/>
      <c r="HE333" s="704"/>
      <c r="HF333" s="704"/>
      <c r="HG333" s="704"/>
      <c r="HH333" s="704"/>
      <c r="HI333" s="704"/>
      <c r="HJ333" s="704"/>
      <c r="HK333" s="704"/>
      <c r="HL333" s="704"/>
      <c r="HM333" s="704"/>
      <c r="HN333" s="704"/>
      <c r="HO333" s="704"/>
      <c r="HP333" s="704"/>
      <c r="HQ333" s="704"/>
      <c r="HR333" s="704"/>
      <c r="HS333" s="704"/>
      <c r="HT333" s="704"/>
      <c r="HU333" s="704"/>
      <c r="HV333" s="704"/>
      <c r="HW333" s="704"/>
      <c r="HX333" s="704"/>
      <c r="HY333" s="704"/>
      <c r="HZ333" s="704"/>
      <c r="IA333" s="704"/>
      <c r="IB333" s="704"/>
      <c r="IC333" s="704"/>
      <c r="ID333" s="704"/>
      <c r="IE333" s="704"/>
      <c r="IF333" s="704"/>
      <c r="IG333" s="704"/>
      <c r="IH333" s="704"/>
      <c r="II333" s="704"/>
      <c r="IJ333" s="704"/>
      <c r="IK333" s="704"/>
      <c r="IL333" s="704"/>
      <c r="IM333" s="704"/>
      <c r="IN333" s="704"/>
      <c r="IO333" s="704"/>
      <c r="IP333" s="704"/>
      <c r="IQ333" s="704"/>
      <c r="IR333" s="704"/>
      <c r="IS333" s="704"/>
      <c r="IT333" s="704"/>
      <c r="IU333" s="704"/>
      <c r="IV333" s="704"/>
      <c r="IW333" s="704"/>
      <c r="IX333" s="878"/>
      <c r="IY333" s="878"/>
      <c r="IZ333" s="878"/>
      <c r="JA333" s="878"/>
      <c r="JB333" s="878"/>
      <c r="JC333" s="878"/>
      <c r="JD333" s="878"/>
      <c r="JE333" s="878"/>
      <c r="JF333" s="878"/>
      <c r="JG333" s="878"/>
      <c r="JH333" s="878"/>
      <c r="JI333" s="878"/>
      <c r="JJ333" s="878"/>
      <c r="JK333" s="878"/>
      <c r="JL333" s="878"/>
      <c r="JM333" s="878"/>
      <c r="JN333" s="878"/>
    </row>
    <row r="334" spans="1:274" s="706" customFormat="1" ht="23.1" customHeight="1" x14ac:dyDescent="0.25">
      <c r="A334" s="691">
        <v>309</v>
      </c>
      <c r="B334" s="693" t="s">
        <v>1316</v>
      </c>
      <c r="C334" s="696">
        <v>255</v>
      </c>
      <c r="D334" s="697">
        <v>672</v>
      </c>
      <c r="E334" s="707">
        <v>23</v>
      </c>
      <c r="F334" s="699" t="s">
        <v>1327</v>
      </c>
      <c r="G334" s="714" t="s">
        <v>1346</v>
      </c>
      <c r="H334" s="751" t="s">
        <v>1127</v>
      </c>
      <c r="I334" s="752" t="s">
        <v>1113</v>
      </c>
      <c r="J334" s="761" t="s">
        <v>1135</v>
      </c>
      <c r="K334" s="753" t="s">
        <v>1115</v>
      </c>
      <c r="L334" s="753" t="s">
        <v>1116</v>
      </c>
      <c r="M334" s="753" t="s">
        <v>1199</v>
      </c>
      <c r="N334" s="753" t="s">
        <v>1317</v>
      </c>
      <c r="O334" s="753" t="s">
        <v>1317</v>
      </c>
      <c r="P334" s="780" t="s">
        <v>1554</v>
      </c>
      <c r="Q334" s="765" t="s">
        <v>1120</v>
      </c>
      <c r="R334" s="765" t="s">
        <v>1120</v>
      </c>
      <c r="S334" s="755">
        <v>2</v>
      </c>
      <c r="T334" s="769">
        <v>2.2000000000000002</v>
      </c>
      <c r="U334" s="771">
        <v>41640</v>
      </c>
      <c r="V334" s="772">
        <v>41791</v>
      </c>
      <c r="W334" s="731">
        <v>25</v>
      </c>
      <c r="X334" s="875">
        <v>250000</v>
      </c>
      <c r="Y334" s="875"/>
      <c r="Z334" s="875">
        <f t="shared" si="18"/>
        <v>250000</v>
      </c>
      <c r="AA334" s="702"/>
      <c r="AB334" s="702"/>
      <c r="AC334" s="702"/>
      <c r="AD334" s="702">
        <v>100000</v>
      </c>
      <c r="AE334" s="702">
        <v>150000</v>
      </c>
      <c r="AF334" s="702"/>
      <c r="AG334" s="702"/>
      <c r="AH334" s="702"/>
      <c r="AI334" s="717"/>
      <c r="AJ334" s="717"/>
      <c r="AK334" s="717"/>
      <c r="AL334" s="717"/>
      <c r="AM334" s="868">
        <f t="shared" si="19"/>
        <v>250000</v>
      </c>
      <c r="AN334" s="868">
        <f t="shared" si="20"/>
        <v>0</v>
      </c>
      <c r="AO334" s="760">
        <v>500000</v>
      </c>
      <c r="AP334" s="868">
        <v>250000</v>
      </c>
      <c r="FI334" s="704"/>
      <c r="FJ334" s="704"/>
      <c r="FM334" s="704"/>
      <c r="FN334" s="704"/>
      <c r="FO334" s="704"/>
      <c r="FP334" s="704"/>
      <c r="FQ334" s="704"/>
      <c r="FR334" s="704"/>
      <c r="FS334" s="704"/>
      <c r="FT334" s="704"/>
      <c r="FU334" s="704"/>
      <c r="FV334" s="704"/>
      <c r="FW334" s="704"/>
      <c r="FX334" s="704"/>
      <c r="FY334" s="704"/>
      <c r="FZ334" s="704"/>
      <c r="GA334" s="704"/>
      <c r="GB334" s="704"/>
      <c r="GC334" s="704"/>
      <c r="GD334" s="704"/>
      <c r="GE334" s="704"/>
      <c r="GF334" s="704"/>
      <c r="GG334" s="704"/>
      <c r="GH334" s="704"/>
      <c r="GI334" s="704"/>
      <c r="GJ334" s="704"/>
      <c r="GK334" s="704"/>
      <c r="GL334" s="704"/>
      <c r="GM334" s="704"/>
      <c r="GO334" s="704"/>
      <c r="GP334" s="746"/>
      <c r="GQ334" s="704"/>
      <c r="GR334" s="704"/>
      <c r="GS334" s="704"/>
      <c r="GT334" s="704"/>
      <c r="GU334" s="704"/>
      <c r="GV334" s="704"/>
      <c r="GW334" s="704"/>
      <c r="GX334" s="704"/>
      <c r="GY334" s="704"/>
      <c r="GZ334" s="704"/>
      <c r="HA334" s="704"/>
      <c r="HB334" s="704"/>
      <c r="HC334" s="704"/>
      <c r="HD334" s="704"/>
      <c r="HE334" s="704"/>
      <c r="HF334" s="704"/>
      <c r="HG334" s="704"/>
      <c r="HH334" s="704"/>
      <c r="HI334" s="704"/>
      <c r="HJ334" s="704"/>
      <c r="HK334" s="704"/>
      <c r="HL334" s="704"/>
      <c r="HM334" s="704"/>
      <c r="HN334" s="704"/>
      <c r="HO334" s="704"/>
      <c r="HP334" s="704"/>
      <c r="HQ334" s="704"/>
      <c r="HR334" s="704"/>
      <c r="HS334" s="704"/>
      <c r="HT334" s="704"/>
      <c r="HU334" s="704"/>
      <c r="HV334" s="704"/>
      <c r="HW334" s="704"/>
      <c r="HX334" s="704"/>
      <c r="HY334" s="704"/>
      <c r="HZ334" s="704"/>
      <c r="IA334" s="704"/>
      <c r="IB334" s="704"/>
      <c r="IC334" s="704"/>
      <c r="ID334" s="704"/>
      <c r="IE334" s="704"/>
      <c r="IF334" s="704"/>
      <c r="IG334" s="704"/>
      <c r="IH334" s="704"/>
      <c r="II334" s="704"/>
      <c r="IJ334" s="704"/>
      <c r="IK334" s="704"/>
      <c r="IL334" s="704"/>
      <c r="IM334" s="704"/>
      <c r="IN334" s="704"/>
      <c r="IO334" s="704"/>
      <c r="IP334" s="704"/>
      <c r="IQ334" s="704"/>
      <c r="IR334" s="704"/>
      <c r="IS334" s="704"/>
      <c r="IT334" s="704"/>
      <c r="IU334" s="704"/>
      <c r="IX334" s="878"/>
      <c r="IY334" s="878"/>
      <c r="IZ334" s="878"/>
      <c r="JA334" s="878"/>
      <c r="JB334" s="878"/>
      <c r="JC334" s="878"/>
      <c r="JD334" s="878"/>
      <c r="JE334" s="878"/>
      <c r="JF334" s="878"/>
      <c r="JG334" s="878"/>
      <c r="JH334" s="878"/>
      <c r="JI334" s="878"/>
      <c r="JJ334" s="878"/>
      <c r="JK334" s="878"/>
      <c r="JL334" s="878"/>
      <c r="JM334" s="878"/>
      <c r="JN334" s="878"/>
    </row>
    <row r="335" spans="1:274" s="706" customFormat="1" ht="23.1" customHeight="1" x14ac:dyDescent="0.25">
      <c r="A335" s="691">
        <v>317</v>
      </c>
      <c r="B335" s="693" t="s">
        <v>1390</v>
      </c>
      <c r="C335" s="696">
        <v>262</v>
      </c>
      <c r="D335" s="697">
        <v>636</v>
      </c>
      <c r="E335" s="707">
        <v>7</v>
      </c>
      <c r="F335" s="699" t="s">
        <v>1123</v>
      </c>
      <c r="G335" s="699" t="s">
        <v>1419</v>
      </c>
      <c r="H335" s="751" t="s">
        <v>1127</v>
      </c>
      <c r="I335" s="752" t="s">
        <v>1113</v>
      </c>
      <c r="J335" s="761" t="s">
        <v>1135</v>
      </c>
      <c r="K335" s="753" t="s">
        <v>1115</v>
      </c>
      <c r="L335" s="753" t="s">
        <v>1116</v>
      </c>
      <c r="M335" s="753" t="s">
        <v>1199</v>
      </c>
      <c r="N335" s="764" t="s">
        <v>1359</v>
      </c>
      <c r="O335" s="764" t="s">
        <v>1359</v>
      </c>
      <c r="P335" s="753" t="s">
        <v>1417</v>
      </c>
      <c r="Q335" s="753" t="s">
        <v>1120</v>
      </c>
      <c r="R335" s="753" t="s">
        <v>1120</v>
      </c>
      <c r="S335" s="755">
        <v>2</v>
      </c>
      <c r="T335" s="763">
        <v>2.1</v>
      </c>
      <c r="U335" s="771">
        <v>41456</v>
      </c>
      <c r="V335" s="772">
        <v>41791</v>
      </c>
      <c r="W335" s="733">
        <v>5</v>
      </c>
      <c r="X335" s="875">
        <v>1200000</v>
      </c>
      <c r="Y335" s="880"/>
      <c r="Z335" s="875">
        <f t="shared" si="18"/>
        <v>1200000</v>
      </c>
      <c r="AA335" s="702"/>
      <c r="AB335" s="702">
        <v>138000</v>
      </c>
      <c r="AC335" s="702">
        <v>138000</v>
      </c>
      <c r="AD335" s="702">
        <v>138000</v>
      </c>
      <c r="AE335" s="702">
        <v>138000</v>
      </c>
      <c r="AF335" s="702">
        <v>138000</v>
      </c>
      <c r="AG335" s="702">
        <v>138000</v>
      </c>
      <c r="AH335" s="702">
        <v>138000</v>
      </c>
      <c r="AI335" s="702">
        <v>138000</v>
      </c>
      <c r="AJ335" s="702">
        <v>96000</v>
      </c>
      <c r="AK335" s="702"/>
      <c r="AL335" s="691"/>
      <c r="AM335" s="868">
        <f t="shared" si="19"/>
        <v>1200000</v>
      </c>
      <c r="AN335" s="868">
        <f t="shared" si="20"/>
        <v>0</v>
      </c>
      <c r="AO335" s="760"/>
      <c r="AP335" s="868"/>
      <c r="AR335" s="704"/>
      <c r="AS335" s="704"/>
      <c r="AT335" s="704"/>
      <c r="AU335" s="704"/>
      <c r="AV335" s="704"/>
      <c r="AW335" s="704"/>
      <c r="AX335" s="704"/>
      <c r="AY335" s="704"/>
      <c r="AZ335" s="704"/>
      <c r="BA335" s="704"/>
      <c r="BB335" s="704"/>
      <c r="BC335" s="704"/>
      <c r="BD335" s="704"/>
      <c r="BE335" s="704"/>
      <c r="BF335" s="704"/>
      <c r="BG335" s="704"/>
      <c r="BH335" s="704"/>
      <c r="BI335" s="704"/>
      <c r="BJ335" s="704"/>
      <c r="BK335" s="704"/>
      <c r="BL335" s="704"/>
      <c r="BM335" s="704"/>
      <c r="BN335" s="704"/>
      <c r="BO335" s="704"/>
      <c r="BP335" s="704"/>
      <c r="BQ335" s="704"/>
      <c r="BR335" s="704"/>
      <c r="BS335" s="704"/>
      <c r="BT335" s="704"/>
      <c r="BU335" s="704"/>
      <c r="BV335" s="704"/>
      <c r="BW335" s="704"/>
      <c r="BX335" s="704"/>
      <c r="BY335" s="704"/>
      <c r="BZ335" s="704"/>
      <c r="CA335" s="704"/>
      <c r="CB335" s="704"/>
      <c r="CC335" s="704"/>
      <c r="CD335" s="704"/>
      <c r="CE335" s="704"/>
      <c r="CF335" s="704"/>
      <c r="CG335" s="704"/>
      <c r="CH335" s="704"/>
      <c r="CI335" s="704"/>
      <c r="CJ335" s="704"/>
      <c r="CK335" s="704"/>
      <c r="CL335" s="704"/>
      <c r="CM335" s="704"/>
      <c r="CN335" s="704"/>
      <c r="CO335" s="704"/>
      <c r="CP335" s="704"/>
      <c r="CQ335" s="704"/>
      <c r="CR335" s="704"/>
      <c r="CS335" s="704"/>
      <c r="CT335" s="704"/>
      <c r="CU335" s="704"/>
      <c r="CV335" s="704"/>
      <c r="CW335" s="704"/>
      <c r="CX335" s="704"/>
      <c r="CY335" s="704"/>
      <c r="CZ335" s="704"/>
      <c r="DA335" s="704"/>
      <c r="DB335" s="704"/>
      <c r="DC335" s="704"/>
      <c r="DD335" s="704"/>
      <c r="DE335" s="704"/>
      <c r="DF335" s="704"/>
      <c r="DG335" s="704"/>
      <c r="DH335" s="704"/>
      <c r="DI335" s="704"/>
      <c r="DJ335" s="704"/>
      <c r="DK335" s="704"/>
      <c r="DL335" s="704"/>
      <c r="DM335" s="704"/>
      <c r="DN335" s="704"/>
      <c r="DO335" s="704"/>
      <c r="DP335" s="704"/>
      <c r="DQ335" s="704"/>
      <c r="DR335" s="704"/>
      <c r="DS335" s="704"/>
      <c r="DT335" s="704"/>
      <c r="DU335" s="704"/>
      <c r="DV335" s="704"/>
      <c r="DW335" s="704"/>
      <c r="DX335" s="704"/>
      <c r="DY335" s="704"/>
      <c r="DZ335" s="704"/>
      <c r="EA335" s="704"/>
      <c r="EB335" s="704"/>
      <c r="EC335" s="704"/>
      <c r="ED335" s="704"/>
      <c r="EE335" s="704"/>
      <c r="EF335" s="704"/>
      <c r="EG335" s="704"/>
      <c r="EH335" s="704"/>
      <c r="EI335" s="704"/>
      <c r="EJ335" s="704"/>
      <c r="EK335" s="704"/>
      <c r="EL335" s="704"/>
      <c r="EM335" s="704"/>
      <c r="EN335" s="704"/>
      <c r="EO335" s="704"/>
      <c r="EP335" s="704"/>
      <c r="EQ335" s="704"/>
      <c r="ER335" s="704"/>
      <c r="ES335" s="704"/>
      <c r="ET335" s="704"/>
      <c r="EU335" s="704"/>
      <c r="EV335" s="704"/>
      <c r="EW335" s="704"/>
      <c r="EX335" s="704"/>
      <c r="EY335" s="704"/>
      <c r="EZ335" s="704"/>
      <c r="FA335" s="704"/>
      <c r="FB335" s="704"/>
      <c r="FC335" s="704"/>
      <c r="FD335" s="704"/>
      <c r="FE335" s="704"/>
      <c r="FF335" s="704"/>
      <c r="FG335" s="704"/>
      <c r="FH335" s="704"/>
      <c r="FI335" s="704"/>
      <c r="FJ335" s="704"/>
      <c r="FK335" s="704"/>
      <c r="FL335" s="704"/>
      <c r="FM335" s="704"/>
      <c r="FN335" s="704"/>
      <c r="FO335" s="704"/>
      <c r="FP335" s="704"/>
      <c r="FQ335" s="704"/>
      <c r="FR335" s="704"/>
      <c r="FS335" s="704"/>
      <c r="FT335" s="704"/>
      <c r="FU335" s="704"/>
      <c r="FV335" s="704"/>
      <c r="FW335" s="704"/>
      <c r="FX335" s="704"/>
      <c r="FY335" s="704"/>
      <c r="FZ335" s="704"/>
      <c r="GA335" s="704"/>
      <c r="GB335" s="704"/>
      <c r="GC335" s="704"/>
      <c r="GD335" s="704"/>
      <c r="GE335" s="704"/>
      <c r="GF335" s="704"/>
      <c r="GG335" s="704"/>
      <c r="GH335" s="704"/>
      <c r="GI335" s="704"/>
      <c r="GJ335" s="704"/>
      <c r="GK335" s="704"/>
      <c r="GL335" s="704"/>
      <c r="GM335" s="704"/>
      <c r="GN335" s="704"/>
      <c r="GO335" s="704"/>
      <c r="GP335" s="746"/>
      <c r="GQ335" s="704"/>
      <c r="GR335" s="704"/>
      <c r="GS335" s="704"/>
      <c r="GT335" s="704"/>
      <c r="GU335" s="704"/>
      <c r="GV335" s="704"/>
      <c r="GW335" s="704"/>
      <c r="GX335" s="704"/>
      <c r="GY335" s="704"/>
      <c r="GZ335" s="704"/>
      <c r="HA335" s="704"/>
      <c r="HB335" s="704"/>
      <c r="HC335" s="704"/>
      <c r="HD335" s="704"/>
      <c r="HE335" s="704"/>
      <c r="HF335" s="704"/>
      <c r="HG335" s="704"/>
      <c r="HH335" s="704"/>
      <c r="HI335" s="704"/>
      <c r="HJ335" s="704"/>
      <c r="HK335" s="704"/>
      <c r="HL335" s="704"/>
      <c r="HM335" s="704"/>
      <c r="HN335" s="704"/>
      <c r="HO335" s="704"/>
      <c r="HP335" s="704"/>
      <c r="HQ335" s="704"/>
      <c r="HR335" s="704"/>
      <c r="HS335" s="704"/>
      <c r="HT335" s="704"/>
      <c r="HU335" s="704"/>
      <c r="HV335" s="704"/>
      <c r="HW335" s="704"/>
      <c r="HX335" s="704"/>
      <c r="HY335" s="704"/>
      <c r="HZ335" s="704"/>
      <c r="IX335" s="878"/>
      <c r="IY335" s="878"/>
      <c r="IZ335" s="878"/>
      <c r="JA335" s="878"/>
      <c r="JB335" s="878"/>
      <c r="JC335" s="878"/>
      <c r="JD335" s="878"/>
      <c r="JE335" s="878"/>
      <c r="JF335" s="878"/>
      <c r="JG335" s="878"/>
      <c r="JH335" s="878"/>
      <c r="JI335" s="878"/>
    </row>
    <row r="336" spans="1:274" s="706" customFormat="1" ht="23.1" customHeight="1" x14ac:dyDescent="0.25">
      <c r="A336" s="691">
        <v>318</v>
      </c>
      <c r="B336" s="693" t="s">
        <v>1352</v>
      </c>
      <c r="C336" s="696">
        <v>270</v>
      </c>
      <c r="D336" s="697">
        <v>600</v>
      </c>
      <c r="E336" s="707">
        <v>38</v>
      </c>
      <c r="F336" s="699" t="s">
        <v>1387</v>
      </c>
      <c r="G336" s="699" t="s">
        <v>1612</v>
      </c>
      <c r="H336" s="762" t="s">
        <v>1127</v>
      </c>
      <c r="I336" s="767" t="s">
        <v>1113</v>
      </c>
      <c r="J336" s="761" t="s">
        <v>1135</v>
      </c>
      <c r="K336" s="761" t="s">
        <v>1151</v>
      </c>
      <c r="L336" s="753" t="s">
        <v>1124</v>
      </c>
      <c r="M336" s="753" t="s">
        <v>1199</v>
      </c>
      <c r="N336" s="753" t="s">
        <v>1128</v>
      </c>
      <c r="O336" s="753" t="s">
        <v>1128</v>
      </c>
      <c r="P336" s="777" t="s">
        <v>1200</v>
      </c>
      <c r="Q336" s="753" t="s">
        <v>1120</v>
      </c>
      <c r="R336" s="753" t="s">
        <v>1120</v>
      </c>
      <c r="S336" s="755">
        <v>2</v>
      </c>
      <c r="T336" s="763">
        <v>2.2999999999999998</v>
      </c>
      <c r="U336" s="771"/>
      <c r="V336" s="772"/>
      <c r="W336" s="874">
        <v>5</v>
      </c>
      <c r="X336" s="875">
        <v>2630000</v>
      </c>
      <c r="Y336" s="875"/>
      <c r="Z336" s="875">
        <f t="shared" si="18"/>
        <v>2630000</v>
      </c>
      <c r="AA336" s="702"/>
      <c r="AB336" s="702"/>
      <c r="AC336" s="702"/>
      <c r="AD336" s="702"/>
      <c r="AE336" s="759">
        <v>2630000</v>
      </c>
      <c r="AF336" s="702"/>
      <c r="AG336" s="702"/>
      <c r="AH336" s="702"/>
      <c r="AI336" s="717"/>
      <c r="AJ336" s="717"/>
      <c r="AK336" s="717"/>
      <c r="AL336" s="717"/>
      <c r="AM336" s="868">
        <f t="shared" si="19"/>
        <v>2630000</v>
      </c>
      <c r="AN336" s="868">
        <f t="shared" si="20"/>
        <v>0</v>
      </c>
      <c r="AO336" s="760"/>
      <c r="AP336" s="868"/>
      <c r="FI336" s="704"/>
      <c r="FJ336" s="704"/>
      <c r="GO336" s="704"/>
      <c r="GP336" s="746"/>
      <c r="GQ336" s="704"/>
      <c r="GR336" s="704"/>
      <c r="GS336" s="704"/>
      <c r="GT336" s="704"/>
      <c r="GU336" s="704"/>
      <c r="GV336" s="704"/>
      <c r="GW336" s="704"/>
      <c r="GX336" s="704"/>
      <c r="GY336" s="704"/>
      <c r="GZ336" s="704"/>
      <c r="HA336" s="704"/>
      <c r="HB336" s="704"/>
      <c r="HC336" s="704"/>
      <c r="HD336" s="704"/>
      <c r="HE336" s="704"/>
      <c r="HF336" s="704"/>
      <c r="HG336" s="704"/>
      <c r="HH336" s="704"/>
      <c r="HI336" s="704"/>
      <c r="HJ336" s="704"/>
      <c r="HK336" s="704"/>
      <c r="HL336" s="704"/>
      <c r="HM336" s="704"/>
      <c r="HN336" s="704"/>
      <c r="HO336" s="704"/>
      <c r="HP336" s="704"/>
      <c r="HQ336" s="704"/>
      <c r="HR336" s="704"/>
      <c r="HS336" s="704"/>
      <c r="HT336" s="704"/>
      <c r="HU336" s="704"/>
      <c r="HV336" s="704"/>
      <c r="HW336" s="704"/>
      <c r="HX336" s="704"/>
      <c r="HY336" s="704"/>
      <c r="HZ336" s="704"/>
      <c r="IA336" s="704"/>
      <c r="IB336" s="704"/>
      <c r="IC336" s="704"/>
      <c r="ID336" s="704"/>
      <c r="IE336" s="704"/>
      <c r="IF336" s="704"/>
      <c r="IG336" s="704"/>
      <c r="IH336" s="704"/>
      <c r="II336" s="704"/>
      <c r="IJ336" s="704"/>
      <c r="IK336" s="704"/>
      <c r="IL336" s="704"/>
      <c r="IM336" s="704"/>
      <c r="IN336" s="704"/>
      <c r="IO336" s="704"/>
      <c r="IP336" s="704"/>
      <c r="IQ336" s="704"/>
      <c r="IR336" s="704"/>
      <c r="IS336" s="704"/>
      <c r="IT336" s="704"/>
      <c r="IU336" s="704"/>
      <c r="IX336" s="878"/>
      <c r="IY336" s="878"/>
      <c r="IZ336" s="878"/>
      <c r="JI336" s="878"/>
      <c r="JJ336" s="878"/>
      <c r="JK336" s="878"/>
      <c r="JL336" s="878"/>
      <c r="JM336" s="878"/>
      <c r="JN336" s="878"/>
    </row>
    <row r="337" spans="1:274" s="706" customFormat="1" ht="23.1" customHeight="1" x14ac:dyDescent="0.25">
      <c r="A337" s="691">
        <v>319</v>
      </c>
      <c r="B337" s="693" t="s">
        <v>1390</v>
      </c>
      <c r="C337" s="721">
        <v>270</v>
      </c>
      <c r="D337" s="730">
        <v>636</v>
      </c>
      <c r="E337" s="730">
        <v>39</v>
      </c>
      <c r="F337" s="726" t="s">
        <v>1387</v>
      </c>
      <c r="G337" s="692" t="s">
        <v>1421</v>
      </c>
      <c r="H337" s="751" t="s">
        <v>1127</v>
      </c>
      <c r="I337" s="767" t="s">
        <v>1113</v>
      </c>
      <c r="J337" s="761" t="s">
        <v>1135</v>
      </c>
      <c r="K337" s="761" t="s">
        <v>1115</v>
      </c>
      <c r="L337" s="753" t="s">
        <v>1124</v>
      </c>
      <c r="M337" s="753" t="s">
        <v>1199</v>
      </c>
      <c r="N337" s="764" t="s">
        <v>1359</v>
      </c>
      <c r="O337" s="753" t="s">
        <v>1128</v>
      </c>
      <c r="P337" s="753" t="s">
        <v>1200</v>
      </c>
      <c r="Q337" s="753" t="s">
        <v>1120</v>
      </c>
      <c r="R337" s="753" t="s">
        <v>1120</v>
      </c>
      <c r="S337" s="755">
        <v>2</v>
      </c>
      <c r="T337" s="769">
        <v>2.1</v>
      </c>
      <c r="U337" s="771">
        <v>41456</v>
      </c>
      <c r="V337" s="772">
        <v>41791</v>
      </c>
      <c r="W337" s="874">
        <v>5</v>
      </c>
      <c r="X337" s="875">
        <v>800000</v>
      </c>
      <c r="Y337" s="875"/>
      <c r="Z337" s="875">
        <f t="shared" si="18"/>
        <v>800000</v>
      </c>
      <c r="AA337" s="702"/>
      <c r="AB337" s="702"/>
      <c r="AC337" s="702"/>
      <c r="AD337" s="702"/>
      <c r="AE337" s="702"/>
      <c r="AF337" s="702">
        <v>800000</v>
      </c>
      <c r="AG337" s="702"/>
      <c r="AH337" s="702"/>
      <c r="AI337" s="717"/>
      <c r="AJ337" s="717"/>
      <c r="AK337" s="717"/>
      <c r="AL337" s="717"/>
      <c r="AM337" s="868">
        <f t="shared" si="19"/>
        <v>800000</v>
      </c>
      <c r="AN337" s="868">
        <f t="shared" si="20"/>
        <v>0</v>
      </c>
      <c r="AO337" s="760"/>
      <c r="AP337" s="868"/>
      <c r="FI337" s="704"/>
      <c r="FJ337" s="704"/>
      <c r="GO337" s="704"/>
      <c r="GP337" s="746"/>
      <c r="GQ337" s="704"/>
      <c r="GR337" s="704"/>
      <c r="GS337" s="704"/>
      <c r="GT337" s="704"/>
      <c r="GU337" s="704"/>
      <c r="GV337" s="704"/>
      <c r="GW337" s="704"/>
      <c r="GX337" s="704"/>
      <c r="GY337" s="704"/>
      <c r="GZ337" s="704"/>
      <c r="HA337" s="704"/>
      <c r="HB337" s="704"/>
      <c r="HC337" s="704"/>
      <c r="HD337" s="704"/>
      <c r="HE337" s="704"/>
      <c r="HF337" s="704"/>
      <c r="HG337" s="704"/>
      <c r="HH337" s="704"/>
      <c r="HI337" s="704"/>
      <c r="HJ337" s="704"/>
      <c r="HK337" s="704"/>
      <c r="HL337" s="704"/>
      <c r="HM337" s="704"/>
      <c r="HN337" s="704"/>
      <c r="HO337" s="704"/>
      <c r="HP337" s="704"/>
      <c r="HQ337" s="704"/>
      <c r="HR337" s="704"/>
      <c r="HS337" s="704"/>
      <c r="HT337" s="704"/>
      <c r="HU337" s="704"/>
      <c r="HV337" s="704"/>
      <c r="HW337" s="704"/>
      <c r="HX337" s="704"/>
      <c r="HY337" s="704"/>
      <c r="HZ337" s="704"/>
      <c r="IV337" s="704"/>
      <c r="IW337" s="704"/>
      <c r="IX337" s="878"/>
      <c r="IY337" s="878"/>
      <c r="IZ337" s="878"/>
      <c r="JA337" s="878"/>
      <c r="JB337" s="878"/>
      <c r="JC337" s="878"/>
      <c r="JD337" s="878"/>
      <c r="JE337" s="878"/>
      <c r="JF337" s="878"/>
      <c r="JG337" s="878"/>
      <c r="JH337" s="878"/>
      <c r="JI337" s="878"/>
      <c r="JJ337" s="878"/>
      <c r="JK337" s="878"/>
      <c r="JL337" s="878"/>
      <c r="JM337" s="878"/>
      <c r="JN337" s="878"/>
    </row>
    <row r="338" spans="1:274" s="706" customFormat="1" ht="33.75" x14ac:dyDescent="0.25">
      <c r="A338" s="691">
        <v>320</v>
      </c>
      <c r="B338" s="693" t="s">
        <v>1352</v>
      </c>
      <c r="C338" s="696">
        <v>270</v>
      </c>
      <c r="D338" s="697">
        <v>650</v>
      </c>
      <c r="E338" s="707">
        <v>30</v>
      </c>
      <c r="F338" s="699" t="s">
        <v>1201</v>
      </c>
      <c r="G338" s="699" t="s">
        <v>1590</v>
      </c>
      <c r="H338" s="762" t="s">
        <v>1127</v>
      </c>
      <c r="I338" s="767" t="s">
        <v>1113</v>
      </c>
      <c r="J338" s="761" t="s">
        <v>1135</v>
      </c>
      <c r="K338" s="761" t="s">
        <v>1151</v>
      </c>
      <c r="L338" s="753" t="s">
        <v>1124</v>
      </c>
      <c r="M338" s="753" t="s">
        <v>1199</v>
      </c>
      <c r="N338" s="764" t="s">
        <v>1128</v>
      </c>
      <c r="O338" s="753" t="s">
        <v>1128</v>
      </c>
      <c r="P338" s="753" t="s">
        <v>1202</v>
      </c>
      <c r="Q338" s="753" t="s">
        <v>1120</v>
      </c>
      <c r="R338" s="753" t="s">
        <v>1120</v>
      </c>
      <c r="S338" s="755">
        <v>2</v>
      </c>
      <c r="T338" s="763">
        <v>2.2999999999999998</v>
      </c>
      <c r="U338" s="771"/>
      <c r="V338" s="772"/>
      <c r="W338" s="874">
        <v>5</v>
      </c>
      <c r="X338" s="875">
        <v>30000</v>
      </c>
      <c r="Y338" s="875"/>
      <c r="Z338" s="875">
        <f t="shared" si="18"/>
        <v>30000</v>
      </c>
      <c r="AA338" s="702"/>
      <c r="AB338" s="702"/>
      <c r="AC338" s="702"/>
      <c r="AD338" s="702"/>
      <c r="AE338" s="702"/>
      <c r="AF338" s="759">
        <v>30000</v>
      </c>
      <c r="AG338" s="702"/>
      <c r="AH338" s="702"/>
      <c r="AI338" s="717"/>
      <c r="AJ338" s="717"/>
      <c r="AK338" s="717"/>
      <c r="AL338" s="717"/>
      <c r="AM338" s="868">
        <f t="shared" si="19"/>
        <v>30000</v>
      </c>
      <c r="AN338" s="868">
        <f t="shared" si="20"/>
        <v>0</v>
      </c>
      <c r="AO338" s="760"/>
      <c r="AP338" s="868"/>
      <c r="FI338" s="704"/>
      <c r="FJ338" s="704"/>
      <c r="GO338" s="704"/>
      <c r="GP338" s="746"/>
      <c r="GQ338" s="704"/>
      <c r="GR338" s="704"/>
      <c r="GS338" s="704"/>
      <c r="GT338" s="704"/>
      <c r="GU338" s="704"/>
      <c r="GV338" s="704"/>
      <c r="GW338" s="704"/>
      <c r="GX338" s="704"/>
      <c r="GY338" s="704"/>
      <c r="GZ338" s="704"/>
      <c r="HA338" s="704"/>
      <c r="HB338" s="704"/>
      <c r="HC338" s="704"/>
      <c r="HD338" s="704"/>
      <c r="HE338" s="704"/>
      <c r="HF338" s="704"/>
      <c r="HG338" s="704"/>
      <c r="HH338" s="704"/>
      <c r="HI338" s="704"/>
      <c r="HJ338" s="704"/>
      <c r="HK338" s="704"/>
      <c r="HL338" s="704"/>
      <c r="HM338" s="704"/>
      <c r="HN338" s="704"/>
      <c r="HO338" s="704"/>
      <c r="HP338" s="704"/>
      <c r="HQ338" s="704"/>
      <c r="HR338" s="704"/>
      <c r="HS338" s="704"/>
      <c r="HT338" s="704"/>
      <c r="HU338" s="704"/>
      <c r="HV338" s="704"/>
      <c r="HW338" s="704"/>
      <c r="HX338" s="704"/>
      <c r="HY338" s="704"/>
      <c r="HZ338" s="704"/>
      <c r="IA338" s="704"/>
      <c r="IB338" s="704"/>
      <c r="IC338" s="704"/>
      <c r="ID338" s="704"/>
      <c r="IE338" s="704"/>
      <c r="IF338" s="704"/>
      <c r="IG338" s="704"/>
      <c r="IH338" s="704"/>
      <c r="II338" s="704"/>
      <c r="IJ338" s="704"/>
      <c r="IK338" s="704"/>
      <c r="IL338" s="704"/>
      <c r="IM338" s="704"/>
      <c r="IN338" s="704"/>
      <c r="IO338" s="704"/>
      <c r="IP338" s="704"/>
      <c r="IQ338" s="704"/>
      <c r="IR338" s="704"/>
      <c r="IS338" s="704"/>
      <c r="IT338" s="704"/>
      <c r="IU338" s="704"/>
      <c r="IX338" s="878"/>
      <c r="IY338" s="878"/>
      <c r="IZ338" s="878"/>
      <c r="JA338" s="879"/>
      <c r="JB338" s="879"/>
      <c r="JC338" s="879"/>
      <c r="JD338" s="879"/>
      <c r="JE338" s="879"/>
      <c r="JF338" s="879"/>
      <c r="JG338" s="879"/>
      <c r="JH338" s="879"/>
      <c r="JJ338" s="878"/>
      <c r="JK338" s="878"/>
      <c r="JL338" s="878"/>
      <c r="JM338" s="878"/>
      <c r="JN338" s="878"/>
    </row>
    <row r="339" spans="1:274" s="706" customFormat="1" ht="23.1" customHeight="1" x14ac:dyDescent="0.25">
      <c r="A339" s="691">
        <v>321</v>
      </c>
      <c r="B339" s="693" t="s">
        <v>1352</v>
      </c>
      <c r="C339" s="696">
        <v>270</v>
      </c>
      <c r="D339" s="697">
        <v>650</v>
      </c>
      <c r="E339" s="707">
        <v>31</v>
      </c>
      <c r="F339" s="699" t="s">
        <v>1387</v>
      </c>
      <c r="G339" s="699" t="s">
        <v>1612</v>
      </c>
      <c r="H339" s="762" t="s">
        <v>1127</v>
      </c>
      <c r="I339" s="767" t="s">
        <v>1113</v>
      </c>
      <c r="J339" s="761" t="s">
        <v>1135</v>
      </c>
      <c r="K339" s="761" t="s">
        <v>1151</v>
      </c>
      <c r="L339" s="753" t="s">
        <v>1124</v>
      </c>
      <c r="M339" s="753" t="s">
        <v>1199</v>
      </c>
      <c r="N339" s="753" t="s">
        <v>1128</v>
      </c>
      <c r="O339" s="753" t="s">
        <v>1128</v>
      </c>
      <c r="P339" s="777" t="s">
        <v>1200</v>
      </c>
      <c r="Q339" s="753" t="s">
        <v>1120</v>
      </c>
      <c r="R339" s="753" t="s">
        <v>1120</v>
      </c>
      <c r="S339" s="755">
        <v>2</v>
      </c>
      <c r="T339" s="763">
        <v>2.2999999999999998</v>
      </c>
      <c r="U339" s="771"/>
      <c r="V339" s="772"/>
      <c r="W339" s="874">
        <v>5</v>
      </c>
      <c r="X339" s="875">
        <v>65000</v>
      </c>
      <c r="Y339" s="875"/>
      <c r="Z339" s="875">
        <f t="shared" si="18"/>
        <v>65000</v>
      </c>
      <c r="AA339" s="702"/>
      <c r="AB339" s="702"/>
      <c r="AC339" s="702"/>
      <c r="AD339" s="702"/>
      <c r="AE339" s="759">
        <v>65000</v>
      </c>
      <c r="AF339" s="702"/>
      <c r="AG339" s="702"/>
      <c r="AH339" s="702"/>
      <c r="AI339" s="717"/>
      <c r="AJ339" s="717"/>
      <c r="AK339" s="717"/>
      <c r="AL339" s="717"/>
      <c r="AM339" s="868">
        <f t="shared" si="19"/>
        <v>65000</v>
      </c>
      <c r="AN339" s="868">
        <f t="shared" si="20"/>
        <v>0</v>
      </c>
      <c r="AO339" s="760"/>
      <c r="AP339" s="868"/>
      <c r="FI339" s="704"/>
      <c r="FJ339" s="704"/>
      <c r="GO339" s="704"/>
      <c r="GP339" s="746"/>
      <c r="GQ339" s="704"/>
      <c r="GR339" s="704"/>
      <c r="GS339" s="704"/>
      <c r="GT339" s="704"/>
      <c r="GU339" s="704"/>
      <c r="GV339" s="704"/>
      <c r="GW339" s="704"/>
      <c r="GX339" s="704"/>
      <c r="GY339" s="704"/>
      <c r="GZ339" s="704"/>
      <c r="HA339" s="704"/>
      <c r="HB339" s="704"/>
      <c r="HC339" s="704"/>
      <c r="HD339" s="704"/>
      <c r="HE339" s="704"/>
      <c r="HF339" s="704"/>
      <c r="HG339" s="704"/>
      <c r="HH339" s="704"/>
      <c r="HI339" s="704"/>
      <c r="HJ339" s="704"/>
      <c r="HK339" s="704"/>
      <c r="HL339" s="704"/>
      <c r="HM339" s="704"/>
      <c r="HN339" s="704"/>
      <c r="HO339" s="704"/>
      <c r="HP339" s="704"/>
      <c r="HQ339" s="704"/>
      <c r="HR339" s="704"/>
      <c r="HS339" s="704"/>
      <c r="HT339" s="704"/>
      <c r="HU339" s="704"/>
      <c r="HV339" s="704"/>
      <c r="HW339" s="704"/>
      <c r="HX339" s="704"/>
      <c r="HY339" s="704"/>
      <c r="HZ339" s="704"/>
      <c r="IA339" s="704"/>
      <c r="IB339" s="704"/>
      <c r="IC339" s="704"/>
      <c r="ID339" s="704"/>
      <c r="IE339" s="704"/>
      <c r="IF339" s="704"/>
      <c r="IG339" s="704"/>
      <c r="IH339" s="704"/>
      <c r="II339" s="704"/>
      <c r="IJ339" s="704"/>
      <c r="IK339" s="704"/>
      <c r="IL339" s="704"/>
      <c r="IM339" s="704"/>
      <c r="IN339" s="704"/>
      <c r="IO339" s="704"/>
      <c r="IP339" s="704"/>
      <c r="IQ339" s="704"/>
      <c r="IR339" s="704"/>
      <c r="IS339" s="704"/>
      <c r="IT339" s="704"/>
      <c r="IU339" s="704"/>
      <c r="IX339" s="878"/>
      <c r="IY339" s="878"/>
      <c r="IZ339" s="878"/>
      <c r="JI339" s="878"/>
      <c r="JJ339" s="878"/>
      <c r="JK339" s="878"/>
      <c r="JL339" s="878"/>
      <c r="JM339" s="878"/>
      <c r="JN339" s="878"/>
    </row>
    <row r="340" spans="1:274" s="706" customFormat="1" ht="33.75" x14ac:dyDescent="0.25">
      <c r="A340" s="691">
        <v>322</v>
      </c>
      <c r="B340" s="693" t="s">
        <v>1352</v>
      </c>
      <c r="C340" s="696">
        <v>270</v>
      </c>
      <c r="D340" s="697">
        <v>650</v>
      </c>
      <c r="E340" s="707">
        <v>33</v>
      </c>
      <c r="F340" s="699" t="s">
        <v>1387</v>
      </c>
      <c r="G340" s="699" t="s">
        <v>1613</v>
      </c>
      <c r="H340" s="762" t="s">
        <v>1127</v>
      </c>
      <c r="I340" s="767" t="s">
        <v>1113</v>
      </c>
      <c r="J340" s="761" t="s">
        <v>1135</v>
      </c>
      <c r="K340" s="761" t="s">
        <v>1151</v>
      </c>
      <c r="L340" s="753" t="s">
        <v>1124</v>
      </c>
      <c r="M340" s="753" t="s">
        <v>1199</v>
      </c>
      <c r="N340" s="753" t="s">
        <v>1128</v>
      </c>
      <c r="O340" s="753" t="s">
        <v>1128</v>
      </c>
      <c r="P340" s="777" t="s">
        <v>1200</v>
      </c>
      <c r="Q340" s="753" t="s">
        <v>1120</v>
      </c>
      <c r="R340" s="753" t="s">
        <v>1120</v>
      </c>
      <c r="S340" s="755">
        <v>2</v>
      </c>
      <c r="T340" s="763">
        <v>2.2999999999999998</v>
      </c>
      <c r="U340" s="771"/>
      <c r="V340" s="772"/>
      <c r="W340" s="874">
        <v>5</v>
      </c>
      <c r="X340" s="875">
        <v>285000</v>
      </c>
      <c r="Y340" s="875"/>
      <c r="Z340" s="875">
        <f t="shared" si="18"/>
        <v>285000</v>
      </c>
      <c r="AA340" s="702"/>
      <c r="AB340" s="702"/>
      <c r="AC340" s="702"/>
      <c r="AD340" s="702"/>
      <c r="AE340" s="702"/>
      <c r="AF340" s="759">
        <v>285000</v>
      </c>
      <c r="AG340" s="702"/>
      <c r="AH340" s="702"/>
      <c r="AI340" s="717"/>
      <c r="AJ340" s="717"/>
      <c r="AK340" s="717"/>
      <c r="AL340" s="717"/>
      <c r="AM340" s="868">
        <f t="shared" si="19"/>
        <v>285000</v>
      </c>
      <c r="AN340" s="868">
        <f t="shared" si="20"/>
        <v>0</v>
      </c>
      <c r="AO340" s="760"/>
      <c r="AP340" s="868"/>
      <c r="FI340" s="704"/>
      <c r="FJ340" s="704"/>
      <c r="GO340" s="704"/>
      <c r="GP340" s="746"/>
      <c r="GQ340" s="704"/>
      <c r="GR340" s="704"/>
      <c r="GS340" s="704"/>
      <c r="GT340" s="704"/>
      <c r="GU340" s="704"/>
      <c r="GV340" s="704"/>
      <c r="GW340" s="704"/>
      <c r="GX340" s="704"/>
      <c r="GY340" s="704"/>
      <c r="GZ340" s="704"/>
      <c r="HA340" s="704"/>
      <c r="HB340" s="704"/>
      <c r="HC340" s="704"/>
      <c r="HD340" s="704"/>
      <c r="HE340" s="704"/>
      <c r="HF340" s="704"/>
      <c r="HG340" s="704"/>
      <c r="HH340" s="704"/>
      <c r="HI340" s="704"/>
      <c r="HJ340" s="704"/>
      <c r="HK340" s="704"/>
      <c r="HL340" s="704"/>
      <c r="HM340" s="704"/>
      <c r="HN340" s="704"/>
      <c r="HO340" s="704"/>
      <c r="HP340" s="704"/>
      <c r="HQ340" s="704"/>
      <c r="HR340" s="704"/>
      <c r="HS340" s="704"/>
      <c r="HT340" s="704"/>
      <c r="HU340" s="704"/>
      <c r="HV340" s="704"/>
      <c r="HW340" s="704"/>
      <c r="HX340" s="704"/>
      <c r="HY340" s="704"/>
      <c r="HZ340" s="704"/>
      <c r="IA340" s="704"/>
      <c r="IB340" s="704"/>
      <c r="IC340" s="704"/>
      <c r="ID340" s="704"/>
      <c r="IE340" s="704"/>
      <c r="IF340" s="704"/>
      <c r="IG340" s="704"/>
      <c r="IH340" s="704"/>
      <c r="II340" s="704"/>
      <c r="IJ340" s="704"/>
      <c r="IK340" s="704"/>
      <c r="IL340" s="704"/>
      <c r="IM340" s="704"/>
      <c r="IN340" s="704"/>
      <c r="IO340" s="704"/>
      <c r="IP340" s="704"/>
      <c r="IQ340" s="704"/>
      <c r="IR340" s="704"/>
      <c r="IS340" s="704"/>
      <c r="IT340" s="704"/>
      <c r="IU340" s="704"/>
      <c r="IX340" s="878"/>
      <c r="IY340" s="878"/>
      <c r="IZ340" s="878"/>
      <c r="JA340" s="878"/>
      <c r="JB340" s="878"/>
      <c r="JC340" s="878"/>
      <c r="JD340" s="878"/>
      <c r="JE340" s="878"/>
      <c r="JF340" s="878"/>
      <c r="JG340" s="878"/>
      <c r="JH340" s="878"/>
      <c r="JI340" s="878"/>
      <c r="JJ340" s="878"/>
      <c r="JK340" s="878"/>
      <c r="JL340" s="878"/>
      <c r="JM340" s="878"/>
      <c r="JN340" s="878"/>
    </row>
    <row r="341" spans="1:274" s="706" customFormat="1" ht="23.1" customHeight="1" x14ac:dyDescent="0.25">
      <c r="A341" s="691">
        <v>323</v>
      </c>
      <c r="B341" s="693" t="s">
        <v>1352</v>
      </c>
      <c r="C341" s="696">
        <v>270</v>
      </c>
      <c r="D341" s="697">
        <v>650</v>
      </c>
      <c r="E341" s="707">
        <v>34</v>
      </c>
      <c r="F341" s="699" t="s">
        <v>1201</v>
      </c>
      <c r="G341" s="699" t="s">
        <v>1614</v>
      </c>
      <c r="H341" s="762" t="s">
        <v>1127</v>
      </c>
      <c r="I341" s="767" t="s">
        <v>1113</v>
      </c>
      <c r="J341" s="761" t="s">
        <v>1135</v>
      </c>
      <c r="K341" s="761" t="s">
        <v>1151</v>
      </c>
      <c r="L341" s="753" t="s">
        <v>1124</v>
      </c>
      <c r="M341" s="753" t="s">
        <v>1199</v>
      </c>
      <c r="N341" s="753" t="s">
        <v>1128</v>
      </c>
      <c r="O341" s="753" t="s">
        <v>1128</v>
      </c>
      <c r="P341" s="777" t="s">
        <v>1200</v>
      </c>
      <c r="Q341" s="753" t="s">
        <v>1120</v>
      </c>
      <c r="R341" s="753" t="s">
        <v>1120</v>
      </c>
      <c r="S341" s="755">
        <v>2</v>
      </c>
      <c r="T341" s="763">
        <v>2.2999999999999998</v>
      </c>
      <c r="U341" s="771"/>
      <c r="V341" s="772"/>
      <c r="W341" s="874">
        <v>5</v>
      </c>
      <c r="X341" s="875">
        <v>340000</v>
      </c>
      <c r="Y341" s="875"/>
      <c r="Z341" s="875">
        <f t="shared" si="18"/>
        <v>340000</v>
      </c>
      <c r="AA341" s="702"/>
      <c r="AB341" s="702"/>
      <c r="AC341" s="702"/>
      <c r="AD341" s="702"/>
      <c r="AE341" s="702"/>
      <c r="AF341" s="759">
        <v>340000</v>
      </c>
      <c r="AG341" s="702"/>
      <c r="AH341" s="702"/>
      <c r="AI341" s="717"/>
      <c r="AJ341" s="717"/>
      <c r="AK341" s="717"/>
      <c r="AL341" s="717"/>
      <c r="AM341" s="868">
        <f t="shared" si="19"/>
        <v>340000</v>
      </c>
      <c r="AN341" s="868">
        <f t="shared" si="20"/>
        <v>0</v>
      </c>
      <c r="AO341" s="760"/>
      <c r="AP341" s="868"/>
      <c r="FI341" s="704"/>
      <c r="FJ341" s="704"/>
      <c r="GO341" s="704"/>
      <c r="GP341" s="746"/>
      <c r="GQ341" s="704"/>
      <c r="GR341" s="704"/>
      <c r="GS341" s="704"/>
      <c r="GT341" s="704"/>
      <c r="GU341" s="704"/>
      <c r="GV341" s="704"/>
      <c r="GW341" s="704"/>
      <c r="GX341" s="704"/>
      <c r="GY341" s="704"/>
      <c r="GZ341" s="704"/>
      <c r="HA341" s="704"/>
      <c r="HB341" s="704"/>
      <c r="HC341" s="704"/>
      <c r="HD341" s="704"/>
      <c r="HE341" s="704"/>
      <c r="HF341" s="704"/>
      <c r="HG341" s="704"/>
      <c r="HH341" s="704"/>
      <c r="HI341" s="704"/>
      <c r="HJ341" s="704"/>
      <c r="HK341" s="704"/>
      <c r="HL341" s="704"/>
      <c r="HM341" s="704"/>
      <c r="HN341" s="704"/>
      <c r="HO341" s="704"/>
      <c r="HP341" s="704"/>
      <c r="HQ341" s="704"/>
      <c r="HR341" s="704"/>
      <c r="HS341" s="704"/>
      <c r="HT341" s="704"/>
      <c r="HU341" s="704"/>
      <c r="HV341" s="704"/>
      <c r="HW341" s="704"/>
      <c r="HX341" s="704"/>
      <c r="HY341" s="704"/>
      <c r="HZ341" s="704"/>
      <c r="IA341" s="704"/>
      <c r="IB341" s="704"/>
      <c r="IC341" s="704"/>
      <c r="ID341" s="704"/>
      <c r="IE341" s="704"/>
      <c r="IF341" s="704"/>
      <c r="IG341" s="704"/>
      <c r="IH341" s="704"/>
      <c r="II341" s="704"/>
      <c r="IJ341" s="704"/>
      <c r="IK341" s="704"/>
      <c r="IL341" s="704"/>
      <c r="IM341" s="704"/>
      <c r="IN341" s="704"/>
      <c r="IO341" s="704"/>
      <c r="IP341" s="704"/>
      <c r="IQ341" s="704"/>
      <c r="IR341" s="704"/>
      <c r="IS341" s="704"/>
      <c r="IT341" s="704"/>
      <c r="IU341" s="704"/>
      <c r="IX341" s="878"/>
      <c r="IY341" s="878"/>
      <c r="IZ341" s="878"/>
      <c r="JA341" s="878"/>
      <c r="JB341" s="878"/>
      <c r="JC341" s="878"/>
      <c r="JD341" s="878"/>
      <c r="JE341" s="878"/>
      <c r="JF341" s="878"/>
      <c r="JG341" s="878"/>
      <c r="JH341" s="878"/>
      <c r="JI341" s="878"/>
      <c r="JJ341" s="878"/>
      <c r="JK341" s="878"/>
      <c r="JL341" s="878"/>
      <c r="JM341" s="878"/>
      <c r="JN341" s="878"/>
    </row>
    <row r="342" spans="1:274" s="706" customFormat="1" ht="23.1" customHeight="1" x14ac:dyDescent="0.25">
      <c r="A342" s="691">
        <v>324</v>
      </c>
      <c r="B342" s="693" t="s">
        <v>1352</v>
      </c>
      <c r="C342" s="696">
        <v>270</v>
      </c>
      <c r="D342" s="697">
        <v>650</v>
      </c>
      <c r="E342" s="707">
        <v>35</v>
      </c>
      <c r="F342" s="699" t="s">
        <v>1387</v>
      </c>
      <c r="G342" s="699" t="s">
        <v>1612</v>
      </c>
      <c r="H342" s="762" t="s">
        <v>1127</v>
      </c>
      <c r="I342" s="767" t="s">
        <v>1113</v>
      </c>
      <c r="J342" s="761" t="s">
        <v>1135</v>
      </c>
      <c r="K342" s="761" t="s">
        <v>1151</v>
      </c>
      <c r="L342" s="753" t="s">
        <v>1124</v>
      </c>
      <c r="M342" s="753" t="s">
        <v>1199</v>
      </c>
      <c r="N342" s="753" t="s">
        <v>1128</v>
      </c>
      <c r="O342" s="753" t="s">
        <v>1128</v>
      </c>
      <c r="P342" s="777" t="s">
        <v>1200</v>
      </c>
      <c r="Q342" s="753" t="s">
        <v>1120</v>
      </c>
      <c r="R342" s="753" t="s">
        <v>1120</v>
      </c>
      <c r="S342" s="755">
        <v>2</v>
      </c>
      <c r="T342" s="763">
        <v>2.2999999999999998</v>
      </c>
      <c r="U342" s="771"/>
      <c r="V342" s="772"/>
      <c r="W342" s="874">
        <v>5</v>
      </c>
      <c r="X342" s="875">
        <v>650000</v>
      </c>
      <c r="Y342" s="875"/>
      <c r="Z342" s="875">
        <f t="shared" si="18"/>
        <v>650000</v>
      </c>
      <c r="AA342" s="702"/>
      <c r="AB342" s="702"/>
      <c r="AC342" s="702"/>
      <c r="AD342" s="702"/>
      <c r="AE342" s="759">
        <v>650000</v>
      </c>
      <c r="AF342" s="702"/>
      <c r="AG342" s="702"/>
      <c r="AH342" s="702"/>
      <c r="AI342" s="717"/>
      <c r="AJ342" s="717"/>
      <c r="AK342" s="717"/>
      <c r="AL342" s="717"/>
      <c r="AM342" s="868">
        <f t="shared" si="19"/>
        <v>650000</v>
      </c>
      <c r="AN342" s="868">
        <f t="shared" si="20"/>
        <v>0</v>
      </c>
      <c r="AO342" s="760"/>
      <c r="AP342" s="868"/>
      <c r="FI342" s="704"/>
      <c r="FJ342" s="704"/>
      <c r="GO342" s="704"/>
      <c r="GP342" s="746"/>
      <c r="GQ342" s="704"/>
      <c r="GR342" s="704"/>
      <c r="GS342" s="704"/>
      <c r="GT342" s="704"/>
      <c r="GU342" s="704"/>
      <c r="GV342" s="704"/>
      <c r="GW342" s="704"/>
      <c r="GX342" s="704"/>
      <c r="GY342" s="704"/>
      <c r="GZ342" s="704"/>
      <c r="HA342" s="704"/>
      <c r="HB342" s="704"/>
      <c r="HC342" s="704"/>
      <c r="HD342" s="704"/>
      <c r="HE342" s="704"/>
      <c r="HF342" s="704"/>
      <c r="HG342" s="704"/>
      <c r="HH342" s="704"/>
      <c r="HI342" s="704"/>
      <c r="HJ342" s="704"/>
      <c r="HK342" s="704"/>
      <c r="HL342" s="704"/>
      <c r="HM342" s="704"/>
      <c r="HN342" s="704"/>
      <c r="HO342" s="704"/>
      <c r="HP342" s="704"/>
      <c r="HQ342" s="704"/>
      <c r="HR342" s="704"/>
      <c r="HS342" s="704"/>
      <c r="HT342" s="704"/>
      <c r="HU342" s="704"/>
      <c r="HV342" s="704"/>
      <c r="HW342" s="704"/>
      <c r="HX342" s="704"/>
      <c r="HY342" s="704"/>
      <c r="HZ342" s="704"/>
      <c r="IA342" s="704"/>
      <c r="IB342" s="704"/>
      <c r="IC342" s="704"/>
      <c r="ID342" s="704"/>
      <c r="IE342" s="704"/>
      <c r="IF342" s="704"/>
      <c r="IG342" s="704"/>
      <c r="IH342" s="704"/>
      <c r="II342" s="704"/>
      <c r="IJ342" s="704"/>
      <c r="IK342" s="704"/>
      <c r="IL342" s="704"/>
      <c r="IM342" s="704"/>
      <c r="IN342" s="704"/>
      <c r="IO342" s="704"/>
      <c r="IP342" s="704"/>
      <c r="IQ342" s="704"/>
      <c r="IR342" s="704"/>
      <c r="IS342" s="704"/>
      <c r="IT342" s="704"/>
      <c r="IU342" s="704"/>
      <c r="IX342" s="878"/>
      <c r="IY342" s="878"/>
      <c r="IZ342" s="878"/>
      <c r="JA342" s="878"/>
      <c r="JB342" s="878"/>
      <c r="JC342" s="878"/>
      <c r="JD342" s="878"/>
      <c r="JE342" s="878"/>
      <c r="JF342" s="878"/>
      <c r="JG342" s="878"/>
      <c r="JH342" s="878"/>
      <c r="JI342" s="878"/>
      <c r="JJ342" s="878"/>
      <c r="JK342" s="878"/>
      <c r="JL342" s="878"/>
      <c r="JM342" s="878"/>
      <c r="JN342" s="878"/>
    </row>
    <row r="343" spans="1:274" s="706" customFormat="1" ht="23.1" customHeight="1" x14ac:dyDescent="0.25">
      <c r="A343" s="691">
        <v>325</v>
      </c>
      <c r="B343" s="693" t="s">
        <v>1352</v>
      </c>
      <c r="C343" s="696">
        <v>270</v>
      </c>
      <c r="D343" s="697">
        <v>650</v>
      </c>
      <c r="E343" s="707">
        <v>36</v>
      </c>
      <c r="F343" s="699" t="s">
        <v>1387</v>
      </c>
      <c r="G343" s="699" t="s">
        <v>1612</v>
      </c>
      <c r="H343" s="762" t="s">
        <v>1127</v>
      </c>
      <c r="I343" s="767" t="s">
        <v>1113</v>
      </c>
      <c r="J343" s="761" t="s">
        <v>1135</v>
      </c>
      <c r="K343" s="761" t="s">
        <v>1151</v>
      </c>
      <c r="L343" s="753" t="s">
        <v>1124</v>
      </c>
      <c r="M343" s="753" t="s">
        <v>1199</v>
      </c>
      <c r="N343" s="753" t="s">
        <v>1128</v>
      </c>
      <c r="O343" s="753" t="s">
        <v>1128</v>
      </c>
      <c r="P343" s="777" t="s">
        <v>1200</v>
      </c>
      <c r="Q343" s="753" t="s">
        <v>1120</v>
      </c>
      <c r="R343" s="753" t="s">
        <v>1120</v>
      </c>
      <c r="S343" s="755">
        <v>2</v>
      </c>
      <c r="T343" s="763">
        <v>2.2999999999999998</v>
      </c>
      <c r="U343" s="771"/>
      <c r="V343" s="772"/>
      <c r="W343" s="874">
        <v>5</v>
      </c>
      <c r="X343" s="875">
        <v>800000</v>
      </c>
      <c r="Y343" s="875"/>
      <c r="Z343" s="875">
        <f t="shared" si="18"/>
        <v>800000</v>
      </c>
      <c r="AA343" s="702"/>
      <c r="AB343" s="702"/>
      <c r="AC343" s="702"/>
      <c r="AD343" s="702"/>
      <c r="AE343" s="759">
        <v>800000</v>
      </c>
      <c r="AF343" s="702"/>
      <c r="AG343" s="702"/>
      <c r="AH343" s="702"/>
      <c r="AI343" s="717"/>
      <c r="AJ343" s="717"/>
      <c r="AK343" s="717"/>
      <c r="AL343" s="717"/>
      <c r="AM343" s="868">
        <f t="shared" si="19"/>
        <v>800000</v>
      </c>
      <c r="AN343" s="868">
        <f t="shared" si="20"/>
        <v>0</v>
      </c>
      <c r="AO343" s="760"/>
      <c r="AP343" s="868"/>
      <c r="FI343" s="704"/>
      <c r="FJ343" s="704"/>
      <c r="GO343" s="704"/>
      <c r="GP343" s="746"/>
      <c r="GQ343" s="704"/>
      <c r="GR343" s="704"/>
      <c r="GS343" s="704"/>
      <c r="GT343" s="704"/>
      <c r="GU343" s="704"/>
      <c r="GV343" s="704"/>
      <c r="GW343" s="704"/>
      <c r="GX343" s="704"/>
      <c r="GY343" s="704"/>
      <c r="GZ343" s="704"/>
      <c r="HA343" s="704"/>
      <c r="HB343" s="704"/>
      <c r="HC343" s="704"/>
      <c r="HD343" s="704"/>
      <c r="HE343" s="704"/>
      <c r="HF343" s="704"/>
      <c r="HG343" s="704"/>
      <c r="HH343" s="704"/>
      <c r="HI343" s="704"/>
      <c r="HJ343" s="704"/>
      <c r="HK343" s="704"/>
      <c r="HL343" s="704"/>
      <c r="HM343" s="704"/>
      <c r="HN343" s="704"/>
      <c r="HO343" s="704"/>
      <c r="HP343" s="704"/>
      <c r="HQ343" s="704"/>
      <c r="HR343" s="704"/>
      <c r="HS343" s="704"/>
      <c r="HT343" s="704"/>
      <c r="HU343" s="704"/>
      <c r="HV343" s="704"/>
      <c r="HW343" s="704"/>
      <c r="HX343" s="704"/>
      <c r="HY343" s="704"/>
      <c r="HZ343" s="704"/>
      <c r="IA343" s="704"/>
      <c r="IB343" s="704"/>
      <c r="IC343" s="704"/>
      <c r="ID343" s="704"/>
      <c r="IE343" s="704"/>
      <c r="IF343" s="704"/>
      <c r="IG343" s="704"/>
      <c r="IH343" s="704"/>
      <c r="II343" s="704"/>
      <c r="IJ343" s="704"/>
      <c r="IK343" s="704"/>
      <c r="IL343" s="704"/>
      <c r="IM343" s="704"/>
      <c r="IN343" s="704"/>
      <c r="IO343" s="704"/>
      <c r="IP343" s="704"/>
      <c r="IQ343" s="704"/>
      <c r="IR343" s="704"/>
      <c r="IS343" s="704"/>
      <c r="IT343" s="704"/>
      <c r="IU343" s="704"/>
      <c r="IX343" s="878"/>
      <c r="IY343" s="878"/>
      <c r="IZ343" s="878"/>
      <c r="JA343" s="878"/>
      <c r="JB343" s="878"/>
      <c r="JC343" s="878"/>
      <c r="JD343" s="878"/>
      <c r="JE343" s="878"/>
      <c r="JF343" s="878"/>
      <c r="JG343" s="878"/>
      <c r="JH343" s="878"/>
      <c r="JJ343" s="878"/>
      <c r="JK343" s="878"/>
      <c r="JL343" s="878"/>
      <c r="JM343" s="878"/>
      <c r="JN343" s="878"/>
    </row>
    <row r="344" spans="1:274" s="706" customFormat="1" ht="23.1" customHeight="1" x14ac:dyDescent="0.25">
      <c r="A344" s="691">
        <v>326</v>
      </c>
      <c r="B344" s="693" t="s">
        <v>1352</v>
      </c>
      <c r="C344" s="696">
        <v>270</v>
      </c>
      <c r="D344" s="697">
        <v>650</v>
      </c>
      <c r="E344" s="707">
        <v>37</v>
      </c>
      <c r="F344" s="699" t="s">
        <v>1387</v>
      </c>
      <c r="G344" s="699" t="s">
        <v>1612</v>
      </c>
      <c r="H344" s="762" t="s">
        <v>1127</v>
      </c>
      <c r="I344" s="767" t="s">
        <v>1113</v>
      </c>
      <c r="J344" s="761" t="s">
        <v>1135</v>
      </c>
      <c r="K344" s="761" t="s">
        <v>1151</v>
      </c>
      <c r="L344" s="753" t="s">
        <v>1124</v>
      </c>
      <c r="M344" s="753" t="s">
        <v>1199</v>
      </c>
      <c r="N344" s="753" t="s">
        <v>1128</v>
      </c>
      <c r="O344" s="753" t="s">
        <v>1128</v>
      </c>
      <c r="P344" s="777" t="s">
        <v>1200</v>
      </c>
      <c r="Q344" s="753" t="s">
        <v>1120</v>
      </c>
      <c r="R344" s="753" t="s">
        <v>1120</v>
      </c>
      <c r="S344" s="755">
        <v>2</v>
      </c>
      <c r="T344" s="763">
        <v>2.2999999999999998</v>
      </c>
      <c r="U344" s="771"/>
      <c r="V344" s="772"/>
      <c r="W344" s="874">
        <v>5</v>
      </c>
      <c r="X344" s="875">
        <v>800000</v>
      </c>
      <c r="Y344" s="875"/>
      <c r="Z344" s="875">
        <f t="shared" si="18"/>
        <v>800000</v>
      </c>
      <c r="AA344" s="702"/>
      <c r="AB344" s="702"/>
      <c r="AC344" s="702"/>
      <c r="AD344" s="702"/>
      <c r="AE344" s="759">
        <v>800000</v>
      </c>
      <c r="AF344" s="702"/>
      <c r="AG344" s="702"/>
      <c r="AH344" s="702"/>
      <c r="AI344" s="717"/>
      <c r="AJ344" s="717"/>
      <c r="AK344" s="717"/>
      <c r="AL344" s="717"/>
      <c r="AM344" s="868">
        <f t="shared" si="19"/>
        <v>800000</v>
      </c>
      <c r="AN344" s="868">
        <f t="shared" si="20"/>
        <v>0</v>
      </c>
      <c r="AO344" s="760"/>
      <c r="AP344" s="868"/>
      <c r="FI344" s="704"/>
      <c r="FJ344" s="704"/>
      <c r="GO344" s="704"/>
      <c r="GP344" s="746"/>
      <c r="GQ344" s="704"/>
      <c r="GR344" s="704"/>
      <c r="GS344" s="704"/>
      <c r="GT344" s="704"/>
      <c r="GU344" s="704"/>
      <c r="GV344" s="704"/>
      <c r="GW344" s="704"/>
      <c r="GX344" s="704"/>
      <c r="GY344" s="704"/>
      <c r="GZ344" s="704"/>
      <c r="HA344" s="704"/>
      <c r="HB344" s="704"/>
      <c r="HC344" s="704"/>
      <c r="HD344" s="704"/>
      <c r="HE344" s="704"/>
      <c r="HF344" s="704"/>
      <c r="HG344" s="704"/>
      <c r="HH344" s="704"/>
      <c r="HI344" s="704"/>
      <c r="HJ344" s="704"/>
      <c r="HK344" s="704"/>
      <c r="HL344" s="704"/>
      <c r="HM344" s="704"/>
      <c r="HN344" s="704"/>
      <c r="HO344" s="704"/>
      <c r="HP344" s="704"/>
      <c r="HQ344" s="704"/>
      <c r="HR344" s="704"/>
      <c r="HS344" s="704"/>
      <c r="HT344" s="704"/>
      <c r="HU344" s="704"/>
      <c r="HV344" s="704"/>
      <c r="HW344" s="704"/>
      <c r="HX344" s="704"/>
      <c r="HY344" s="704"/>
      <c r="HZ344" s="704"/>
      <c r="IA344" s="704"/>
      <c r="IB344" s="704"/>
      <c r="IC344" s="704"/>
      <c r="ID344" s="704"/>
      <c r="IE344" s="704"/>
      <c r="IF344" s="704"/>
      <c r="IG344" s="704"/>
      <c r="IH344" s="704"/>
      <c r="II344" s="704"/>
      <c r="IJ344" s="704"/>
      <c r="IK344" s="704"/>
      <c r="IL344" s="704"/>
      <c r="IM344" s="704"/>
      <c r="IN344" s="704"/>
      <c r="IO344" s="704"/>
      <c r="IP344" s="704"/>
      <c r="IQ344" s="704"/>
      <c r="IR344" s="704"/>
      <c r="IS344" s="704"/>
      <c r="IT344" s="704"/>
      <c r="IU344" s="704"/>
      <c r="IX344" s="878"/>
      <c r="IY344" s="878"/>
      <c r="IZ344" s="878"/>
      <c r="JA344" s="878"/>
      <c r="JB344" s="878"/>
      <c r="JC344" s="878"/>
      <c r="JD344" s="878"/>
      <c r="JE344" s="878"/>
      <c r="JF344" s="878"/>
      <c r="JG344" s="878"/>
      <c r="JH344" s="878"/>
      <c r="JI344" s="878"/>
    </row>
    <row r="345" spans="1:274" s="878" customFormat="1" ht="45" x14ac:dyDescent="0.25">
      <c r="A345" s="691">
        <v>328</v>
      </c>
      <c r="B345" s="693" t="s">
        <v>1352</v>
      </c>
      <c r="C345" s="696">
        <v>271</v>
      </c>
      <c r="D345" s="697">
        <v>600</v>
      </c>
      <c r="E345" s="707">
        <v>103</v>
      </c>
      <c r="F345" s="699" t="s">
        <v>1201</v>
      </c>
      <c r="G345" s="699" t="s">
        <v>1626</v>
      </c>
      <c r="H345" s="762" t="s">
        <v>1127</v>
      </c>
      <c r="I345" s="767" t="s">
        <v>1113</v>
      </c>
      <c r="J345" s="761" t="s">
        <v>1135</v>
      </c>
      <c r="K345" s="761" t="s">
        <v>1151</v>
      </c>
      <c r="L345" s="753" t="s">
        <v>1124</v>
      </c>
      <c r="M345" s="693" t="s">
        <v>1352</v>
      </c>
      <c r="N345" s="753" t="s">
        <v>1128</v>
      </c>
      <c r="O345" s="753" t="s">
        <v>1128</v>
      </c>
      <c r="P345" s="753" t="s">
        <v>1200</v>
      </c>
      <c r="Q345" s="753" t="s">
        <v>1120</v>
      </c>
      <c r="R345" s="753" t="s">
        <v>1120</v>
      </c>
      <c r="S345" s="755">
        <v>2</v>
      </c>
      <c r="T345" s="769">
        <v>2.1</v>
      </c>
      <c r="U345" s="771">
        <v>41456</v>
      </c>
      <c r="V345" s="772">
        <v>41791</v>
      </c>
      <c r="W345" s="874">
        <v>7</v>
      </c>
      <c r="X345" s="875">
        <v>104000</v>
      </c>
      <c r="Y345" s="875"/>
      <c r="Z345" s="875">
        <f t="shared" si="18"/>
        <v>104000</v>
      </c>
      <c r="AA345" s="702"/>
      <c r="AB345" s="702"/>
      <c r="AC345" s="702"/>
      <c r="AD345" s="702"/>
      <c r="AE345" s="759">
        <v>104000</v>
      </c>
      <c r="AF345" s="702"/>
      <c r="AG345" s="702"/>
      <c r="AH345" s="702"/>
      <c r="AI345" s="717"/>
      <c r="AJ345" s="717"/>
      <c r="AK345" s="717"/>
      <c r="AL345" s="717"/>
      <c r="AM345" s="868">
        <f t="shared" si="19"/>
        <v>104000</v>
      </c>
      <c r="AN345" s="868">
        <f t="shared" si="20"/>
        <v>0</v>
      </c>
      <c r="AO345" s="760"/>
      <c r="AP345" s="868"/>
      <c r="AQ345" s="706"/>
      <c r="AR345" s="706"/>
      <c r="AS345" s="706"/>
      <c r="AT345" s="706"/>
      <c r="AU345" s="706"/>
      <c r="AV345" s="706"/>
      <c r="AW345" s="706"/>
      <c r="AX345" s="706"/>
      <c r="AY345" s="706"/>
      <c r="AZ345" s="706"/>
      <c r="BA345" s="706"/>
      <c r="BB345" s="706"/>
      <c r="BC345" s="706"/>
      <c r="BD345" s="706"/>
      <c r="BE345" s="706"/>
      <c r="BF345" s="706"/>
      <c r="BG345" s="706"/>
      <c r="BH345" s="706"/>
      <c r="BI345" s="706"/>
      <c r="BJ345" s="706"/>
      <c r="BK345" s="706"/>
      <c r="BL345" s="706"/>
      <c r="BM345" s="706"/>
      <c r="BN345" s="706"/>
      <c r="BO345" s="706"/>
      <c r="BP345" s="706"/>
      <c r="BQ345" s="706"/>
      <c r="BR345" s="706"/>
      <c r="BS345" s="706"/>
      <c r="BT345" s="706"/>
      <c r="BU345" s="706"/>
      <c r="BV345" s="706"/>
      <c r="BW345" s="706"/>
      <c r="BX345" s="706"/>
      <c r="BY345" s="706"/>
      <c r="BZ345" s="706"/>
      <c r="CA345" s="706"/>
      <c r="CB345" s="706"/>
      <c r="CC345" s="706"/>
      <c r="CD345" s="706"/>
      <c r="CE345" s="706"/>
      <c r="CF345" s="706"/>
      <c r="CG345" s="706"/>
      <c r="CH345" s="706"/>
      <c r="CI345" s="706"/>
      <c r="CJ345" s="706"/>
      <c r="CK345" s="706"/>
      <c r="CL345" s="706"/>
      <c r="CM345" s="706"/>
      <c r="CN345" s="706"/>
      <c r="CO345" s="706"/>
      <c r="CP345" s="706"/>
      <c r="CQ345" s="706"/>
      <c r="CR345" s="706"/>
      <c r="CS345" s="706"/>
      <c r="CT345" s="706"/>
      <c r="CU345" s="706"/>
      <c r="CV345" s="706"/>
      <c r="CW345" s="706"/>
      <c r="CX345" s="706"/>
      <c r="CY345" s="706"/>
      <c r="CZ345" s="706"/>
      <c r="DA345" s="706"/>
      <c r="DB345" s="706"/>
      <c r="DC345" s="706"/>
      <c r="DD345" s="706"/>
      <c r="DE345" s="706"/>
      <c r="DF345" s="706"/>
      <c r="DG345" s="706"/>
      <c r="DH345" s="706"/>
      <c r="DI345" s="706"/>
      <c r="DJ345" s="706"/>
      <c r="DK345" s="706"/>
      <c r="DL345" s="706"/>
      <c r="DM345" s="706"/>
      <c r="DN345" s="706"/>
      <c r="DO345" s="706"/>
      <c r="DP345" s="706"/>
      <c r="DQ345" s="706"/>
      <c r="DR345" s="706"/>
      <c r="DS345" s="706"/>
      <c r="DT345" s="706"/>
      <c r="DU345" s="706"/>
      <c r="DV345" s="706"/>
      <c r="DW345" s="706"/>
      <c r="DX345" s="706"/>
      <c r="DY345" s="706"/>
      <c r="DZ345" s="706"/>
      <c r="EA345" s="706"/>
      <c r="EB345" s="706"/>
      <c r="EC345" s="706"/>
      <c r="ED345" s="706"/>
      <c r="EE345" s="706"/>
      <c r="EF345" s="706"/>
      <c r="EG345" s="706"/>
      <c r="EH345" s="706"/>
      <c r="EI345" s="706"/>
      <c r="EJ345" s="706"/>
      <c r="EK345" s="706"/>
      <c r="EL345" s="706"/>
      <c r="EM345" s="706"/>
      <c r="EN345" s="706"/>
      <c r="EO345" s="706"/>
      <c r="EP345" s="706"/>
      <c r="EQ345" s="706"/>
      <c r="ER345" s="706"/>
      <c r="ES345" s="706"/>
      <c r="ET345" s="706"/>
      <c r="EU345" s="706"/>
      <c r="EV345" s="706"/>
      <c r="EW345" s="706"/>
      <c r="EX345" s="706"/>
      <c r="EY345" s="706"/>
      <c r="EZ345" s="706"/>
      <c r="FA345" s="706"/>
      <c r="FB345" s="706"/>
      <c r="FC345" s="706"/>
      <c r="FD345" s="706"/>
      <c r="FE345" s="706"/>
      <c r="FF345" s="706"/>
      <c r="FG345" s="706"/>
      <c r="FH345" s="706"/>
      <c r="FI345" s="704"/>
      <c r="FJ345" s="704"/>
      <c r="FK345" s="706"/>
      <c r="FL345" s="706"/>
      <c r="FM345" s="706"/>
      <c r="FN345" s="706"/>
      <c r="FO345" s="706"/>
      <c r="FP345" s="706"/>
      <c r="FQ345" s="706"/>
      <c r="FR345" s="706"/>
      <c r="FS345" s="706"/>
      <c r="FT345" s="706"/>
      <c r="FU345" s="706"/>
      <c r="FV345" s="706"/>
      <c r="FW345" s="706"/>
      <c r="FX345" s="706"/>
      <c r="FY345" s="706"/>
      <c r="FZ345" s="706"/>
      <c r="GA345" s="706"/>
      <c r="GB345" s="706"/>
      <c r="GC345" s="706"/>
      <c r="GD345" s="706"/>
      <c r="GE345" s="706"/>
      <c r="GF345" s="706"/>
      <c r="GG345" s="706"/>
      <c r="GH345" s="706"/>
      <c r="GI345" s="706"/>
      <c r="GJ345" s="706"/>
      <c r="GK345" s="706"/>
      <c r="GL345" s="706"/>
      <c r="GM345" s="706"/>
      <c r="GN345" s="706"/>
      <c r="GO345" s="704"/>
      <c r="GP345" s="746"/>
      <c r="GQ345" s="704"/>
      <c r="GR345" s="704"/>
      <c r="GS345" s="704"/>
      <c r="GT345" s="704"/>
      <c r="GU345" s="704"/>
      <c r="GV345" s="704"/>
      <c r="GW345" s="704"/>
      <c r="GX345" s="704"/>
      <c r="GY345" s="704"/>
      <c r="GZ345" s="704"/>
      <c r="HA345" s="704"/>
      <c r="HB345" s="704"/>
      <c r="HC345" s="704"/>
      <c r="HD345" s="704"/>
      <c r="HE345" s="704"/>
      <c r="HF345" s="704"/>
      <c r="HG345" s="704"/>
      <c r="HH345" s="704"/>
      <c r="HI345" s="704"/>
      <c r="HJ345" s="704"/>
      <c r="HK345" s="704"/>
      <c r="HL345" s="704"/>
      <c r="HM345" s="704"/>
      <c r="HN345" s="704"/>
      <c r="HO345" s="704"/>
      <c r="HP345" s="704"/>
      <c r="HQ345" s="704"/>
      <c r="HR345" s="704"/>
      <c r="HS345" s="704"/>
      <c r="HT345" s="704"/>
      <c r="HU345" s="704"/>
      <c r="HV345" s="704"/>
      <c r="HW345" s="704"/>
      <c r="HX345" s="704"/>
      <c r="HY345" s="704"/>
      <c r="HZ345" s="704"/>
      <c r="IA345" s="704"/>
      <c r="IB345" s="704"/>
      <c r="IC345" s="704"/>
      <c r="ID345" s="704"/>
      <c r="IE345" s="704"/>
      <c r="IF345" s="704"/>
      <c r="IG345" s="704"/>
      <c r="IH345" s="704"/>
      <c r="II345" s="704"/>
      <c r="IJ345" s="704"/>
      <c r="IK345" s="704"/>
      <c r="IL345" s="704"/>
      <c r="IM345" s="704"/>
      <c r="IN345" s="704"/>
      <c r="IO345" s="704"/>
      <c r="IP345" s="704"/>
      <c r="IQ345" s="704"/>
      <c r="IR345" s="704"/>
      <c r="IS345" s="704"/>
      <c r="IT345" s="704"/>
      <c r="IU345" s="704"/>
      <c r="IV345" s="706"/>
      <c r="IW345" s="706"/>
    </row>
    <row r="346" spans="1:274" s="706" customFormat="1" ht="23.1" customHeight="1" x14ac:dyDescent="0.25">
      <c r="A346" s="691">
        <v>329</v>
      </c>
      <c r="B346" s="693" t="s">
        <v>1154</v>
      </c>
      <c r="C346" s="696">
        <v>271</v>
      </c>
      <c r="D346" s="697">
        <v>600</v>
      </c>
      <c r="E346" s="707">
        <v>104</v>
      </c>
      <c r="F346" s="726" t="s">
        <v>1201</v>
      </c>
      <c r="G346" s="692" t="s">
        <v>1204</v>
      </c>
      <c r="H346" s="751" t="s">
        <v>1127</v>
      </c>
      <c r="I346" s="752" t="s">
        <v>1113</v>
      </c>
      <c r="J346" s="917" t="s">
        <v>1139</v>
      </c>
      <c r="K346" s="753" t="s">
        <v>1151</v>
      </c>
      <c r="L346" s="753" t="s">
        <v>1124</v>
      </c>
      <c r="M346" s="753" t="s">
        <v>1140</v>
      </c>
      <c r="N346" s="753" t="s">
        <v>1155</v>
      </c>
      <c r="O346" s="753" t="s">
        <v>1128</v>
      </c>
      <c r="P346" s="753" t="s">
        <v>1202</v>
      </c>
      <c r="Q346" s="765" t="s">
        <v>1120</v>
      </c>
      <c r="R346" s="765" t="s">
        <v>1120</v>
      </c>
      <c r="S346" s="755">
        <v>2</v>
      </c>
      <c r="T346" s="763">
        <v>2.6</v>
      </c>
      <c r="U346" s="771">
        <v>41456</v>
      </c>
      <c r="V346" s="772">
        <v>42156</v>
      </c>
      <c r="W346" s="701">
        <v>7</v>
      </c>
      <c r="X346" s="875">
        <v>350000</v>
      </c>
      <c r="Y346" s="877"/>
      <c r="Z346" s="875">
        <f t="shared" si="18"/>
        <v>350000</v>
      </c>
      <c r="AA346" s="702"/>
      <c r="AB346" s="702"/>
      <c r="AC346" s="702"/>
      <c r="AD346" s="702"/>
      <c r="AE346" s="702">
        <v>350000</v>
      </c>
      <c r="AF346" s="702"/>
      <c r="AG346" s="702"/>
      <c r="AH346" s="702"/>
      <c r="AI346" s="691"/>
      <c r="AJ346" s="691"/>
      <c r="AK346" s="691"/>
      <c r="AL346" s="691"/>
      <c r="AM346" s="868">
        <f t="shared" si="19"/>
        <v>350000</v>
      </c>
      <c r="AN346" s="868">
        <f t="shared" si="20"/>
        <v>0</v>
      </c>
      <c r="AO346" s="760"/>
      <c r="AP346" s="868"/>
      <c r="AR346" s="704"/>
      <c r="AS346" s="704"/>
      <c r="AT346" s="704"/>
      <c r="AU346" s="704"/>
      <c r="AV346" s="704"/>
      <c r="AW346" s="704"/>
      <c r="AX346" s="704"/>
      <c r="AY346" s="704"/>
      <c r="AZ346" s="704"/>
      <c r="BA346" s="704"/>
      <c r="BB346" s="704"/>
      <c r="BC346" s="704"/>
      <c r="BD346" s="704"/>
      <c r="BE346" s="704"/>
      <c r="BF346" s="704"/>
      <c r="BG346" s="704"/>
      <c r="BH346" s="704"/>
      <c r="BI346" s="704"/>
      <c r="BJ346" s="704"/>
      <c r="BK346" s="704"/>
      <c r="BL346" s="704"/>
      <c r="BM346" s="704"/>
      <c r="BN346" s="704"/>
      <c r="BO346" s="704"/>
      <c r="BP346" s="704"/>
      <c r="BQ346" s="704"/>
      <c r="BR346" s="704"/>
      <c r="BS346" s="704"/>
      <c r="BT346" s="704"/>
      <c r="BU346" s="704"/>
      <c r="BV346" s="704"/>
      <c r="BW346" s="704"/>
      <c r="BX346" s="704"/>
      <c r="BY346" s="704"/>
      <c r="BZ346" s="704"/>
      <c r="CA346" s="704"/>
      <c r="CB346" s="704"/>
      <c r="CC346" s="704"/>
      <c r="CD346" s="704"/>
      <c r="CE346" s="704"/>
      <c r="CF346" s="704"/>
      <c r="CG346" s="704"/>
      <c r="CH346" s="704"/>
      <c r="CI346" s="704"/>
      <c r="CJ346" s="704"/>
      <c r="CK346" s="704"/>
      <c r="CL346" s="704"/>
      <c r="CM346" s="704"/>
      <c r="CN346" s="704"/>
      <c r="CO346" s="704"/>
      <c r="CP346" s="704"/>
      <c r="CQ346" s="704"/>
      <c r="CR346" s="704"/>
      <c r="CS346" s="704"/>
      <c r="CT346" s="704"/>
      <c r="CU346" s="704"/>
      <c r="CV346" s="704"/>
      <c r="CW346" s="704"/>
      <c r="CX346" s="704"/>
      <c r="CY346" s="704"/>
      <c r="CZ346" s="704"/>
      <c r="DA346" s="704"/>
      <c r="DB346" s="704"/>
      <c r="DC346" s="704"/>
      <c r="DD346" s="704"/>
      <c r="DE346" s="704"/>
      <c r="DF346" s="704"/>
      <c r="DG346" s="704"/>
      <c r="DH346" s="704"/>
      <c r="DI346" s="704"/>
      <c r="DJ346" s="704"/>
      <c r="DK346" s="704"/>
      <c r="DL346" s="704"/>
      <c r="DM346" s="704"/>
      <c r="DN346" s="704"/>
      <c r="DO346" s="704"/>
      <c r="DP346" s="704"/>
      <c r="DQ346" s="704"/>
      <c r="DR346" s="704"/>
      <c r="DS346" s="704"/>
      <c r="DT346" s="704"/>
      <c r="DU346" s="704"/>
      <c r="DV346" s="704"/>
      <c r="DW346" s="704"/>
      <c r="DX346" s="704"/>
      <c r="DY346" s="704"/>
      <c r="DZ346" s="704"/>
      <c r="EA346" s="704"/>
      <c r="EB346" s="704"/>
      <c r="EC346" s="704"/>
      <c r="ED346" s="704"/>
      <c r="EE346" s="704"/>
      <c r="EF346" s="704"/>
      <c r="EG346" s="704"/>
      <c r="EH346" s="704"/>
      <c r="EI346" s="704"/>
      <c r="EJ346" s="704"/>
      <c r="EK346" s="704"/>
      <c r="EL346" s="704"/>
      <c r="EM346" s="704"/>
      <c r="EN346" s="704"/>
      <c r="EO346" s="704"/>
      <c r="EP346" s="704"/>
      <c r="EQ346" s="704"/>
      <c r="ER346" s="704"/>
      <c r="ES346" s="704"/>
      <c r="ET346" s="704"/>
      <c r="EU346" s="704"/>
      <c r="EV346" s="704"/>
      <c r="EW346" s="704"/>
      <c r="EX346" s="704"/>
      <c r="EY346" s="704"/>
      <c r="EZ346" s="704"/>
      <c r="FA346" s="704"/>
      <c r="FB346" s="704"/>
      <c r="FC346" s="704"/>
      <c r="FD346" s="704"/>
      <c r="FE346" s="704"/>
      <c r="FF346" s="704"/>
      <c r="FG346" s="704"/>
      <c r="FI346" s="704"/>
      <c r="FJ346" s="704"/>
      <c r="FK346" s="711"/>
      <c r="FL346" s="711"/>
      <c r="FM346" s="711"/>
      <c r="FN346" s="711"/>
      <c r="FO346" s="711"/>
      <c r="FP346" s="711"/>
      <c r="FQ346" s="711"/>
      <c r="FR346" s="711"/>
      <c r="FS346" s="711"/>
      <c r="FT346" s="711"/>
      <c r="FU346" s="711"/>
      <c r="FV346" s="711"/>
      <c r="FW346" s="711"/>
      <c r="FX346" s="711"/>
      <c r="FY346" s="711"/>
      <c r="FZ346" s="711"/>
      <c r="GA346" s="711"/>
      <c r="GB346" s="711"/>
      <c r="GC346" s="711"/>
      <c r="GD346" s="711"/>
      <c r="GE346" s="711"/>
      <c r="GF346" s="711"/>
      <c r="GG346" s="711"/>
      <c r="GH346" s="711"/>
      <c r="GI346" s="711"/>
      <c r="GJ346" s="711"/>
      <c r="GK346" s="711"/>
      <c r="GL346" s="711"/>
      <c r="GM346" s="711"/>
      <c r="GN346" s="704"/>
      <c r="GO346" s="704"/>
      <c r="GP346" s="746"/>
      <c r="GQ346" s="704"/>
      <c r="GR346" s="704"/>
      <c r="GS346" s="704"/>
      <c r="GT346" s="704"/>
      <c r="GU346" s="704"/>
      <c r="GV346" s="704"/>
      <c r="GW346" s="704"/>
      <c r="GX346" s="704"/>
      <c r="GY346" s="704"/>
      <c r="GZ346" s="704"/>
      <c r="HA346" s="704"/>
      <c r="HB346" s="704"/>
      <c r="HC346" s="704"/>
      <c r="HD346" s="704"/>
      <c r="HE346" s="704"/>
      <c r="HF346" s="704"/>
      <c r="HG346" s="704"/>
      <c r="HH346" s="704"/>
      <c r="HI346" s="704"/>
      <c r="HJ346" s="704"/>
      <c r="HK346" s="704"/>
      <c r="HL346" s="704"/>
      <c r="HM346" s="704"/>
      <c r="HN346" s="704"/>
      <c r="HO346" s="704"/>
      <c r="HP346" s="704"/>
      <c r="HQ346" s="704"/>
      <c r="HR346" s="704"/>
      <c r="HS346" s="704"/>
      <c r="HT346" s="704"/>
      <c r="HU346" s="704"/>
      <c r="HV346" s="704"/>
      <c r="HW346" s="704"/>
      <c r="HX346" s="704"/>
      <c r="HY346" s="704"/>
      <c r="HZ346" s="704"/>
      <c r="IA346" s="704"/>
      <c r="IB346" s="704"/>
      <c r="IC346" s="704"/>
      <c r="ID346" s="704"/>
      <c r="IE346" s="704"/>
      <c r="IF346" s="704"/>
      <c r="IG346" s="704"/>
      <c r="IH346" s="704"/>
      <c r="II346" s="704"/>
      <c r="IJ346" s="704"/>
      <c r="IK346" s="704"/>
      <c r="IL346" s="704"/>
      <c r="IM346" s="704"/>
      <c r="IN346" s="704"/>
      <c r="IO346" s="704"/>
      <c r="IP346" s="704"/>
      <c r="IQ346" s="704"/>
      <c r="IR346" s="704"/>
      <c r="IS346" s="704"/>
      <c r="IT346" s="704"/>
      <c r="IU346" s="704"/>
      <c r="IX346" s="878"/>
      <c r="IY346" s="878"/>
      <c r="IZ346" s="878"/>
      <c r="JA346" s="878"/>
      <c r="JB346" s="878"/>
      <c r="JC346" s="878"/>
      <c r="JD346" s="878"/>
      <c r="JE346" s="878"/>
      <c r="JF346" s="878"/>
      <c r="JG346" s="878"/>
      <c r="JH346" s="878"/>
      <c r="JI346" s="878"/>
      <c r="JJ346" s="878"/>
      <c r="JK346" s="878"/>
      <c r="JL346" s="878"/>
      <c r="JM346" s="878"/>
      <c r="JN346" s="878"/>
    </row>
    <row r="347" spans="1:274" s="706" customFormat="1" ht="23.1" customHeight="1" x14ac:dyDescent="0.25">
      <c r="A347" s="691">
        <v>330</v>
      </c>
      <c r="B347" s="693" t="s">
        <v>1390</v>
      </c>
      <c r="C347" s="721">
        <v>271</v>
      </c>
      <c r="D347" s="730">
        <v>600</v>
      </c>
      <c r="E347" s="698">
        <v>105</v>
      </c>
      <c r="F347" s="736" t="s">
        <v>1201</v>
      </c>
      <c r="G347" s="692" t="s">
        <v>1422</v>
      </c>
      <c r="H347" s="751" t="s">
        <v>1127</v>
      </c>
      <c r="I347" s="767" t="s">
        <v>1113</v>
      </c>
      <c r="J347" s="761" t="s">
        <v>1135</v>
      </c>
      <c r="K347" s="761" t="s">
        <v>1115</v>
      </c>
      <c r="L347" s="753" t="s">
        <v>1124</v>
      </c>
      <c r="M347" s="753" t="s">
        <v>1199</v>
      </c>
      <c r="N347" s="764" t="s">
        <v>1359</v>
      </c>
      <c r="O347" s="753" t="s">
        <v>1128</v>
      </c>
      <c r="P347" s="753" t="s">
        <v>1200</v>
      </c>
      <c r="Q347" s="753" t="s">
        <v>1120</v>
      </c>
      <c r="R347" s="753" t="s">
        <v>1120</v>
      </c>
      <c r="S347" s="755">
        <v>2</v>
      </c>
      <c r="T347" s="769">
        <v>2.1</v>
      </c>
      <c r="U347" s="771">
        <v>41456</v>
      </c>
      <c r="V347" s="772">
        <v>41791</v>
      </c>
      <c r="W347" s="874">
        <v>7</v>
      </c>
      <c r="X347" s="875">
        <v>500000</v>
      </c>
      <c r="Y347" s="875"/>
      <c r="Z347" s="875">
        <f t="shared" si="18"/>
        <v>500000</v>
      </c>
      <c r="AA347" s="702"/>
      <c r="AB347" s="702"/>
      <c r="AC347" s="702"/>
      <c r="AD347" s="702"/>
      <c r="AE347" s="702"/>
      <c r="AF347" s="702"/>
      <c r="AG347" s="702">
        <v>250000</v>
      </c>
      <c r="AH347" s="702">
        <v>250000</v>
      </c>
      <c r="AI347" s="717"/>
      <c r="AJ347" s="717"/>
      <c r="AK347" s="717"/>
      <c r="AL347" s="717"/>
      <c r="AM347" s="868">
        <f t="shared" si="19"/>
        <v>500000</v>
      </c>
      <c r="AN347" s="868">
        <f t="shared" si="20"/>
        <v>0</v>
      </c>
      <c r="AO347" s="760"/>
      <c r="AP347" s="868"/>
      <c r="FI347" s="704"/>
      <c r="FJ347" s="704"/>
      <c r="GO347" s="704"/>
      <c r="GP347" s="746"/>
      <c r="GQ347" s="704"/>
      <c r="GR347" s="704"/>
      <c r="GS347" s="704"/>
      <c r="GT347" s="704"/>
      <c r="GU347" s="704"/>
      <c r="GV347" s="704"/>
      <c r="GW347" s="704"/>
      <c r="GX347" s="704"/>
      <c r="GY347" s="704"/>
      <c r="GZ347" s="704"/>
      <c r="HA347" s="704"/>
      <c r="HB347" s="704"/>
      <c r="HC347" s="704"/>
      <c r="HD347" s="704"/>
      <c r="HE347" s="704"/>
      <c r="HF347" s="704"/>
      <c r="HG347" s="704"/>
      <c r="HH347" s="704"/>
      <c r="HI347" s="704"/>
      <c r="HJ347" s="704"/>
      <c r="HK347" s="704"/>
      <c r="HL347" s="704"/>
      <c r="HM347" s="704"/>
      <c r="HN347" s="704"/>
      <c r="HO347" s="704"/>
      <c r="HP347" s="704"/>
      <c r="HQ347" s="704"/>
      <c r="HR347" s="704"/>
      <c r="HS347" s="704"/>
      <c r="HT347" s="704"/>
      <c r="HU347" s="704"/>
      <c r="HV347" s="704"/>
      <c r="HW347" s="704"/>
      <c r="HX347" s="704"/>
      <c r="HY347" s="704"/>
      <c r="HZ347" s="704"/>
      <c r="IV347" s="704"/>
      <c r="IW347" s="704"/>
      <c r="IX347" s="878"/>
      <c r="IY347" s="878"/>
      <c r="IZ347" s="878"/>
      <c r="JA347" s="878"/>
      <c r="JB347" s="878"/>
      <c r="JC347" s="878"/>
      <c r="JD347" s="878"/>
      <c r="JE347" s="878"/>
      <c r="JF347" s="878"/>
      <c r="JG347" s="878"/>
      <c r="JH347" s="878"/>
      <c r="JI347" s="878"/>
    </row>
    <row r="348" spans="1:274" s="706" customFormat="1" ht="23.1" customHeight="1" x14ac:dyDescent="0.25">
      <c r="A348" s="691">
        <v>331</v>
      </c>
      <c r="B348" s="693" t="s">
        <v>1390</v>
      </c>
      <c r="C348" s="721">
        <v>271</v>
      </c>
      <c r="D348" s="730">
        <v>600</v>
      </c>
      <c r="E348" s="698">
        <v>106</v>
      </c>
      <c r="F348" s="736" t="s">
        <v>1201</v>
      </c>
      <c r="G348" s="692" t="s">
        <v>1470</v>
      </c>
      <c r="H348" s="751" t="s">
        <v>1127</v>
      </c>
      <c r="I348" s="767" t="s">
        <v>1113</v>
      </c>
      <c r="J348" s="761" t="s">
        <v>1135</v>
      </c>
      <c r="K348" s="761" t="s">
        <v>1115</v>
      </c>
      <c r="L348" s="753" t="s">
        <v>1124</v>
      </c>
      <c r="M348" s="753" t="s">
        <v>1199</v>
      </c>
      <c r="N348" s="764" t="s">
        <v>1359</v>
      </c>
      <c r="O348" s="753" t="s">
        <v>1128</v>
      </c>
      <c r="P348" s="753" t="s">
        <v>1200</v>
      </c>
      <c r="Q348" s="753" t="s">
        <v>1120</v>
      </c>
      <c r="R348" s="753" t="s">
        <v>1120</v>
      </c>
      <c r="S348" s="755">
        <v>2</v>
      </c>
      <c r="T348" s="769">
        <v>2.1</v>
      </c>
      <c r="U348" s="771">
        <v>41456</v>
      </c>
      <c r="V348" s="772">
        <v>41791</v>
      </c>
      <c r="W348" s="874">
        <v>7</v>
      </c>
      <c r="X348" s="875">
        <v>2400000</v>
      </c>
      <c r="Y348" s="875"/>
      <c r="Z348" s="875">
        <f t="shared" si="18"/>
        <v>2400000</v>
      </c>
      <c r="AA348" s="702"/>
      <c r="AB348" s="702"/>
      <c r="AC348" s="702"/>
      <c r="AD348" s="702"/>
      <c r="AE348" s="702"/>
      <c r="AF348" s="702">
        <v>500000</v>
      </c>
      <c r="AG348" s="702">
        <v>500000</v>
      </c>
      <c r="AH348" s="702">
        <v>400000</v>
      </c>
      <c r="AI348" s="702">
        <v>400000</v>
      </c>
      <c r="AJ348" s="702">
        <v>400000</v>
      </c>
      <c r="AK348" s="702">
        <v>200000</v>
      </c>
      <c r="AL348" s="717"/>
      <c r="AM348" s="868">
        <f t="shared" si="19"/>
        <v>2400000</v>
      </c>
      <c r="AN348" s="868">
        <f t="shared" si="20"/>
        <v>0</v>
      </c>
      <c r="AO348" s="760">
        <v>2050000</v>
      </c>
      <c r="AP348" s="868"/>
      <c r="FI348" s="704"/>
      <c r="FJ348" s="704"/>
      <c r="GO348" s="704"/>
      <c r="GP348" s="746"/>
      <c r="GQ348" s="704"/>
      <c r="GR348" s="704"/>
      <c r="GS348" s="704"/>
      <c r="GT348" s="704"/>
      <c r="GU348" s="704"/>
      <c r="GV348" s="704"/>
      <c r="GW348" s="704"/>
      <c r="GX348" s="704"/>
      <c r="GY348" s="704"/>
      <c r="GZ348" s="704"/>
      <c r="HA348" s="704"/>
      <c r="HB348" s="704"/>
      <c r="HC348" s="704"/>
      <c r="HD348" s="704"/>
      <c r="HE348" s="704"/>
      <c r="HF348" s="704"/>
      <c r="HG348" s="704"/>
      <c r="HH348" s="704"/>
      <c r="HI348" s="704"/>
      <c r="HJ348" s="704"/>
      <c r="HK348" s="704"/>
      <c r="HL348" s="704"/>
      <c r="HM348" s="704"/>
      <c r="HN348" s="704"/>
      <c r="HO348" s="704"/>
      <c r="HP348" s="704"/>
      <c r="HQ348" s="704"/>
      <c r="HR348" s="704"/>
      <c r="HS348" s="704"/>
      <c r="HT348" s="704"/>
      <c r="HU348" s="704"/>
      <c r="HV348" s="704"/>
      <c r="HW348" s="704"/>
      <c r="HX348" s="704"/>
      <c r="HY348" s="704"/>
      <c r="HZ348" s="704"/>
      <c r="IX348" s="878"/>
      <c r="IY348" s="878"/>
      <c r="IZ348" s="878"/>
      <c r="JI348" s="878"/>
    </row>
    <row r="349" spans="1:274" s="706" customFormat="1" ht="59.25" customHeight="1" x14ac:dyDescent="0.25">
      <c r="A349" s="691">
        <v>332</v>
      </c>
      <c r="B349" s="693" t="s">
        <v>1352</v>
      </c>
      <c r="C349" s="696">
        <v>271</v>
      </c>
      <c r="D349" s="697">
        <v>600</v>
      </c>
      <c r="E349" s="707">
        <v>107</v>
      </c>
      <c r="F349" s="699" t="s">
        <v>1201</v>
      </c>
      <c r="G349" s="699" t="s">
        <v>1625</v>
      </c>
      <c r="H349" s="762" t="s">
        <v>1127</v>
      </c>
      <c r="I349" s="767" t="s">
        <v>1113</v>
      </c>
      <c r="J349" s="761" t="s">
        <v>1135</v>
      </c>
      <c r="K349" s="761" t="s">
        <v>1151</v>
      </c>
      <c r="L349" s="753" t="s">
        <v>1124</v>
      </c>
      <c r="M349" s="693" t="s">
        <v>1352</v>
      </c>
      <c r="N349" s="753" t="s">
        <v>1128</v>
      </c>
      <c r="O349" s="753" t="s">
        <v>1128</v>
      </c>
      <c r="P349" s="753" t="s">
        <v>1200</v>
      </c>
      <c r="Q349" s="753" t="s">
        <v>1120</v>
      </c>
      <c r="R349" s="753" t="s">
        <v>1120</v>
      </c>
      <c r="S349" s="755">
        <v>2</v>
      </c>
      <c r="T349" s="769">
        <v>2.1</v>
      </c>
      <c r="U349" s="771">
        <v>41456</v>
      </c>
      <c r="V349" s="772">
        <v>41791</v>
      </c>
      <c r="W349" s="874">
        <v>7</v>
      </c>
      <c r="X349" s="875">
        <v>2950000</v>
      </c>
      <c r="Y349" s="875"/>
      <c r="Z349" s="875">
        <f t="shared" si="18"/>
        <v>2950000</v>
      </c>
      <c r="AA349" s="702"/>
      <c r="AB349" s="702"/>
      <c r="AC349" s="702"/>
      <c r="AD349" s="702"/>
      <c r="AE349" s="759">
        <v>2950000</v>
      </c>
      <c r="AF349" s="702"/>
      <c r="AG349" s="702"/>
      <c r="AH349" s="702"/>
      <c r="AI349" s="717"/>
      <c r="AJ349" s="717"/>
      <c r="AK349" s="717"/>
      <c r="AL349" s="717"/>
      <c r="AM349" s="868">
        <f t="shared" si="19"/>
        <v>2950000</v>
      </c>
      <c r="AN349" s="868">
        <f t="shared" si="20"/>
        <v>0</v>
      </c>
      <c r="AO349" s="760"/>
      <c r="AP349" s="868"/>
      <c r="FI349" s="704"/>
      <c r="FJ349" s="704"/>
      <c r="GO349" s="704"/>
      <c r="GP349" s="746"/>
      <c r="GQ349" s="704"/>
      <c r="GR349" s="704"/>
      <c r="GS349" s="704"/>
      <c r="GT349" s="704"/>
      <c r="GU349" s="704"/>
      <c r="GV349" s="704"/>
      <c r="GW349" s="704"/>
      <c r="GX349" s="704"/>
      <c r="GY349" s="704"/>
      <c r="GZ349" s="704"/>
      <c r="HA349" s="704"/>
      <c r="HB349" s="704"/>
      <c r="HC349" s="704"/>
      <c r="HD349" s="704"/>
      <c r="HE349" s="704"/>
      <c r="HF349" s="704"/>
      <c r="HG349" s="704"/>
      <c r="HH349" s="704"/>
      <c r="HI349" s="704"/>
      <c r="HJ349" s="704"/>
      <c r="HK349" s="704"/>
      <c r="HL349" s="704"/>
      <c r="HM349" s="704"/>
      <c r="HN349" s="704"/>
      <c r="HO349" s="704"/>
      <c r="HP349" s="704"/>
      <c r="HQ349" s="704"/>
      <c r="HR349" s="704"/>
      <c r="HS349" s="704"/>
      <c r="HT349" s="704"/>
      <c r="HU349" s="704"/>
      <c r="HV349" s="704"/>
      <c r="HW349" s="704"/>
      <c r="HX349" s="704"/>
      <c r="HY349" s="704"/>
      <c r="HZ349" s="704"/>
      <c r="IA349" s="704"/>
      <c r="IB349" s="704"/>
      <c r="IC349" s="704"/>
      <c r="ID349" s="704"/>
      <c r="IE349" s="704"/>
      <c r="IF349" s="704"/>
      <c r="IG349" s="704"/>
      <c r="IH349" s="704"/>
      <c r="II349" s="704"/>
      <c r="IJ349" s="704"/>
      <c r="IK349" s="704"/>
      <c r="IL349" s="704"/>
      <c r="IM349" s="704"/>
      <c r="IN349" s="704"/>
      <c r="IO349" s="704"/>
      <c r="IP349" s="704"/>
      <c r="IQ349" s="704"/>
      <c r="IR349" s="704"/>
      <c r="IS349" s="704"/>
      <c r="IT349" s="704"/>
      <c r="IU349" s="704"/>
      <c r="IX349" s="878"/>
      <c r="IY349" s="878"/>
      <c r="IZ349" s="878"/>
      <c r="JI349" s="878"/>
    </row>
    <row r="350" spans="1:274" s="706" customFormat="1" ht="23.1" customHeight="1" x14ac:dyDescent="0.25">
      <c r="A350" s="691">
        <v>340</v>
      </c>
      <c r="B350" s="693" t="s">
        <v>1390</v>
      </c>
      <c r="C350" s="697">
        <v>274</v>
      </c>
      <c r="D350" s="697">
        <v>636</v>
      </c>
      <c r="E350" s="698" t="s">
        <v>1122</v>
      </c>
      <c r="F350" s="720" t="s">
        <v>1123</v>
      </c>
      <c r="G350" s="720" t="s">
        <v>1471</v>
      </c>
      <c r="H350" s="751" t="s">
        <v>1127</v>
      </c>
      <c r="I350" s="752" t="s">
        <v>1113</v>
      </c>
      <c r="J350" s="761" t="s">
        <v>1135</v>
      </c>
      <c r="K350" s="761" t="s">
        <v>1115</v>
      </c>
      <c r="L350" s="761" t="s">
        <v>1124</v>
      </c>
      <c r="M350" s="753" t="s">
        <v>1199</v>
      </c>
      <c r="N350" s="753" t="s">
        <v>1359</v>
      </c>
      <c r="O350" s="753" t="s">
        <v>1359</v>
      </c>
      <c r="P350" s="753" t="s">
        <v>1423</v>
      </c>
      <c r="Q350" s="765" t="s">
        <v>1120</v>
      </c>
      <c r="R350" s="765" t="s">
        <v>1120</v>
      </c>
      <c r="S350" s="755">
        <v>2</v>
      </c>
      <c r="T350" s="769">
        <v>2.1</v>
      </c>
      <c r="U350" s="771">
        <v>41456</v>
      </c>
      <c r="V350" s="772">
        <v>41791</v>
      </c>
      <c r="W350" s="874">
        <v>5</v>
      </c>
      <c r="X350" s="875"/>
      <c r="Y350" s="875"/>
      <c r="Z350" s="875">
        <f t="shared" si="18"/>
        <v>0</v>
      </c>
      <c r="AA350" s="702"/>
      <c r="AB350" s="702"/>
      <c r="AC350" s="702"/>
      <c r="AD350" s="702"/>
      <c r="AE350" s="702"/>
      <c r="AF350" s="702"/>
      <c r="AG350" s="702"/>
      <c r="AH350" s="702"/>
      <c r="AI350" s="702"/>
      <c r="AJ350" s="691"/>
      <c r="AK350" s="691"/>
      <c r="AL350" s="691"/>
      <c r="AM350" s="868">
        <f t="shared" si="19"/>
        <v>0</v>
      </c>
      <c r="AN350" s="868">
        <f t="shared" si="20"/>
        <v>0</v>
      </c>
      <c r="AO350" s="760">
        <v>1000000</v>
      </c>
      <c r="AP350" s="868"/>
      <c r="AR350" s="704"/>
      <c r="AS350" s="704"/>
      <c r="AT350" s="704"/>
      <c r="AU350" s="704"/>
      <c r="AV350" s="704"/>
      <c r="AW350" s="704"/>
      <c r="AX350" s="704"/>
      <c r="AY350" s="704"/>
      <c r="AZ350" s="704"/>
      <c r="BA350" s="704"/>
      <c r="BB350" s="704"/>
      <c r="BC350" s="704"/>
      <c r="BD350" s="704"/>
      <c r="BE350" s="704"/>
      <c r="BF350" s="704"/>
      <c r="BG350" s="704"/>
      <c r="BH350" s="704"/>
      <c r="BI350" s="704"/>
      <c r="BJ350" s="704"/>
      <c r="BK350" s="704"/>
      <c r="BL350" s="704"/>
      <c r="BM350" s="704"/>
      <c r="BN350" s="704"/>
      <c r="BO350" s="704"/>
      <c r="BP350" s="704"/>
      <c r="BQ350" s="704"/>
      <c r="BR350" s="704"/>
      <c r="BS350" s="704"/>
      <c r="BT350" s="704"/>
      <c r="BU350" s="704"/>
      <c r="BV350" s="704"/>
      <c r="BW350" s="704"/>
      <c r="BX350" s="704"/>
      <c r="BY350" s="704"/>
      <c r="BZ350" s="704"/>
      <c r="CA350" s="704"/>
      <c r="CB350" s="704"/>
      <c r="CC350" s="704"/>
      <c r="CD350" s="704"/>
      <c r="CE350" s="704"/>
      <c r="CF350" s="704"/>
      <c r="CG350" s="704"/>
      <c r="CH350" s="704"/>
      <c r="CI350" s="704"/>
      <c r="CJ350" s="704"/>
      <c r="CK350" s="704"/>
      <c r="CL350" s="704"/>
      <c r="CM350" s="704"/>
      <c r="CN350" s="704"/>
      <c r="CO350" s="704"/>
      <c r="CP350" s="704"/>
      <c r="CQ350" s="704"/>
      <c r="CR350" s="704"/>
      <c r="CS350" s="704"/>
      <c r="CT350" s="704"/>
      <c r="CU350" s="704"/>
      <c r="CV350" s="704"/>
      <c r="CW350" s="704"/>
      <c r="CX350" s="704"/>
      <c r="CY350" s="704"/>
      <c r="CZ350" s="704"/>
      <c r="DA350" s="704"/>
      <c r="DB350" s="704"/>
      <c r="DC350" s="704"/>
      <c r="DD350" s="704"/>
      <c r="DE350" s="704"/>
      <c r="DF350" s="704"/>
      <c r="DG350" s="704"/>
      <c r="DH350" s="704"/>
      <c r="DI350" s="704"/>
      <c r="DJ350" s="704"/>
      <c r="DK350" s="704"/>
      <c r="DL350" s="704"/>
      <c r="DM350" s="704"/>
      <c r="DN350" s="704"/>
      <c r="DO350" s="704"/>
      <c r="DP350" s="704"/>
      <c r="DQ350" s="704"/>
      <c r="DR350" s="704"/>
      <c r="DS350" s="704"/>
      <c r="DT350" s="704"/>
      <c r="DU350" s="704"/>
      <c r="DV350" s="704"/>
      <c r="DW350" s="704"/>
      <c r="DX350" s="704"/>
      <c r="DY350" s="704"/>
      <c r="DZ350" s="704"/>
      <c r="EA350" s="704"/>
      <c r="EB350" s="704"/>
      <c r="EC350" s="704"/>
      <c r="ED350" s="704"/>
      <c r="EE350" s="704"/>
      <c r="EF350" s="704"/>
      <c r="EG350" s="704"/>
      <c r="EH350" s="704"/>
      <c r="EI350" s="704"/>
      <c r="EJ350" s="704"/>
      <c r="EK350" s="704"/>
      <c r="EL350" s="704"/>
      <c r="EM350" s="704"/>
      <c r="EN350" s="704"/>
      <c r="EO350" s="704"/>
      <c r="EP350" s="704"/>
      <c r="EQ350" s="704"/>
      <c r="ER350" s="704"/>
      <c r="ES350" s="704"/>
      <c r="ET350" s="704"/>
      <c r="EU350" s="704"/>
      <c r="FH350" s="704"/>
      <c r="FK350" s="704"/>
      <c r="FL350" s="704"/>
      <c r="FM350" s="704"/>
      <c r="FN350" s="704"/>
      <c r="FO350" s="704"/>
      <c r="FP350" s="704"/>
      <c r="FQ350" s="704"/>
      <c r="FR350" s="704"/>
      <c r="FS350" s="704"/>
      <c r="FT350" s="704"/>
      <c r="FU350" s="704"/>
      <c r="FV350" s="704"/>
      <c r="FW350" s="704"/>
      <c r="FX350" s="704"/>
      <c r="FY350" s="704"/>
      <c r="FZ350" s="704"/>
      <c r="GA350" s="704"/>
      <c r="GB350" s="704"/>
      <c r="GC350" s="704"/>
      <c r="GD350" s="704"/>
      <c r="GE350" s="704"/>
      <c r="GF350" s="704"/>
      <c r="GG350" s="704"/>
      <c r="GH350" s="704"/>
      <c r="GI350" s="704"/>
      <c r="GJ350" s="704"/>
      <c r="GK350" s="704"/>
      <c r="GL350" s="704"/>
      <c r="GM350" s="704"/>
      <c r="GN350" s="704"/>
      <c r="GP350" s="746"/>
      <c r="IX350" s="878"/>
      <c r="IY350" s="878"/>
      <c r="IZ350" s="878"/>
      <c r="JA350" s="878"/>
      <c r="JB350" s="878"/>
      <c r="JC350" s="878"/>
      <c r="JD350" s="878"/>
      <c r="JE350" s="878"/>
      <c r="JF350" s="878"/>
      <c r="JG350" s="878"/>
      <c r="JH350" s="878"/>
      <c r="JI350" s="878"/>
    </row>
    <row r="351" spans="1:274" s="706" customFormat="1" ht="23.1" customHeight="1" x14ac:dyDescent="0.25">
      <c r="A351" s="691">
        <v>341</v>
      </c>
      <c r="B351" s="693" t="s">
        <v>1390</v>
      </c>
      <c r="C351" s="697">
        <v>274</v>
      </c>
      <c r="D351" s="697">
        <v>644</v>
      </c>
      <c r="E351" s="698">
        <v>0</v>
      </c>
      <c r="F351" s="720" t="s">
        <v>1125</v>
      </c>
      <c r="G351" s="720" t="s">
        <v>1418</v>
      </c>
      <c r="H351" s="767" t="s">
        <v>1127</v>
      </c>
      <c r="I351" s="752" t="s">
        <v>1113</v>
      </c>
      <c r="J351" s="761" t="s">
        <v>1135</v>
      </c>
      <c r="K351" s="761" t="s">
        <v>1115</v>
      </c>
      <c r="L351" s="761" t="s">
        <v>1124</v>
      </c>
      <c r="M351" s="753" t="s">
        <v>1199</v>
      </c>
      <c r="N351" s="753" t="s">
        <v>1359</v>
      </c>
      <c r="O351" s="753" t="s">
        <v>1359</v>
      </c>
      <c r="P351" s="753" t="s">
        <v>1423</v>
      </c>
      <c r="Q351" s="765" t="s">
        <v>1120</v>
      </c>
      <c r="R351" s="765" t="s">
        <v>1120</v>
      </c>
      <c r="S351" s="755">
        <v>2</v>
      </c>
      <c r="T351" s="769">
        <v>2.1</v>
      </c>
      <c r="U351" s="771">
        <v>41091</v>
      </c>
      <c r="V351" s="772">
        <v>41426</v>
      </c>
      <c r="W351" s="874">
        <v>7</v>
      </c>
      <c r="X351" s="875"/>
      <c r="Y351" s="876">
        <v>2900</v>
      </c>
      <c r="Z351" s="875">
        <f t="shared" si="18"/>
        <v>2900</v>
      </c>
      <c r="AA351" s="691"/>
      <c r="AB351" s="691"/>
      <c r="AC351" s="691"/>
      <c r="AD351" s="691"/>
      <c r="AE351" s="691"/>
      <c r="AF351" s="691">
        <v>2900</v>
      </c>
      <c r="AG351" s="691"/>
      <c r="AH351" s="691"/>
      <c r="AI351" s="691"/>
      <c r="AJ351" s="691"/>
      <c r="AK351" s="691"/>
      <c r="AL351" s="691"/>
      <c r="AM351" s="868">
        <f t="shared" si="19"/>
        <v>2900</v>
      </c>
      <c r="AN351" s="868">
        <f t="shared" si="20"/>
        <v>0</v>
      </c>
      <c r="AO351" s="691"/>
      <c r="AP351" s="868"/>
      <c r="AR351" s="704"/>
      <c r="AS351" s="704"/>
      <c r="AT351" s="704"/>
      <c r="AU351" s="704"/>
      <c r="AV351" s="704"/>
      <c r="AW351" s="704"/>
      <c r="AX351" s="704"/>
      <c r="AY351" s="704"/>
      <c r="AZ351" s="704"/>
      <c r="BA351" s="704"/>
      <c r="BB351" s="704"/>
      <c r="BC351" s="704"/>
      <c r="BD351" s="704"/>
      <c r="BE351" s="704"/>
      <c r="BF351" s="704"/>
      <c r="BG351" s="704"/>
      <c r="BH351" s="704"/>
      <c r="BI351" s="704"/>
      <c r="BJ351" s="704"/>
      <c r="BK351" s="704"/>
      <c r="BL351" s="704"/>
      <c r="BM351" s="704"/>
      <c r="BN351" s="704"/>
      <c r="BO351" s="704"/>
      <c r="BP351" s="704"/>
      <c r="BQ351" s="704"/>
      <c r="BR351" s="704"/>
      <c r="BS351" s="704"/>
      <c r="BT351" s="704"/>
      <c r="BU351" s="704"/>
      <c r="BV351" s="704"/>
      <c r="BW351" s="704"/>
      <c r="BX351" s="704"/>
      <c r="BY351" s="704"/>
      <c r="BZ351" s="704"/>
      <c r="CA351" s="704"/>
      <c r="CB351" s="704"/>
      <c r="CC351" s="704"/>
      <c r="CD351" s="704"/>
      <c r="CE351" s="704"/>
      <c r="CF351" s="704"/>
      <c r="CG351" s="704"/>
      <c r="CH351" s="704"/>
      <c r="CI351" s="704"/>
      <c r="CJ351" s="704"/>
      <c r="CK351" s="704"/>
      <c r="CL351" s="704"/>
      <c r="CM351" s="704"/>
      <c r="CN351" s="704"/>
      <c r="CO351" s="704"/>
      <c r="CP351" s="704"/>
      <c r="CQ351" s="704"/>
      <c r="CR351" s="704"/>
      <c r="CS351" s="704"/>
      <c r="CT351" s="704"/>
      <c r="CU351" s="704"/>
      <c r="CV351" s="704"/>
      <c r="CW351" s="704"/>
      <c r="CX351" s="704"/>
      <c r="CY351" s="704"/>
      <c r="CZ351" s="704"/>
      <c r="DA351" s="704"/>
      <c r="DB351" s="704"/>
      <c r="DC351" s="704"/>
      <c r="DD351" s="704"/>
      <c r="DE351" s="704"/>
      <c r="DF351" s="704"/>
      <c r="DG351" s="704"/>
      <c r="DH351" s="704"/>
      <c r="DI351" s="704"/>
      <c r="DJ351" s="704"/>
      <c r="DK351" s="704"/>
      <c r="DL351" s="704"/>
      <c r="DM351" s="704"/>
      <c r="DN351" s="704"/>
      <c r="DO351" s="704"/>
      <c r="DP351" s="704"/>
      <c r="DQ351" s="704"/>
      <c r="DR351" s="704"/>
      <c r="DS351" s="704"/>
      <c r="DT351" s="704"/>
      <c r="DU351" s="704"/>
      <c r="DV351" s="704"/>
      <c r="DW351" s="704"/>
      <c r="DX351" s="704"/>
      <c r="DY351" s="704"/>
      <c r="DZ351" s="704"/>
      <c r="EA351" s="704"/>
      <c r="EB351" s="704"/>
      <c r="EC351" s="704"/>
      <c r="ED351" s="704"/>
      <c r="EE351" s="704"/>
      <c r="EF351" s="704"/>
      <c r="EG351" s="704"/>
      <c r="EH351" s="704"/>
      <c r="EI351" s="704"/>
      <c r="EJ351" s="704"/>
      <c r="EK351" s="704"/>
      <c r="EL351" s="704"/>
      <c r="EM351" s="704"/>
      <c r="EN351" s="704"/>
      <c r="EO351" s="704"/>
      <c r="EP351" s="704"/>
      <c r="EQ351" s="704"/>
      <c r="ER351" s="704"/>
      <c r="ES351" s="704"/>
      <c r="ET351" s="704"/>
      <c r="EU351" s="704"/>
      <c r="FH351" s="704"/>
      <c r="FK351" s="704"/>
      <c r="FL351" s="704"/>
      <c r="FM351" s="704"/>
      <c r="FN351" s="704"/>
      <c r="FO351" s="704"/>
      <c r="FP351" s="704"/>
      <c r="FQ351" s="704"/>
      <c r="FR351" s="704"/>
      <c r="FS351" s="704"/>
      <c r="FT351" s="704"/>
      <c r="FU351" s="704"/>
      <c r="FV351" s="704"/>
      <c r="FW351" s="704"/>
      <c r="FX351" s="704"/>
      <c r="FY351" s="704"/>
      <c r="FZ351" s="704"/>
      <c r="GA351" s="704"/>
      <c r="GB351" s="704"/>
      <c r="GC351" s="704"/>
      <c r="GD351" s="704"/>
      <c r="GE351" s="704"/>
      <c r="GF351" s="704"/>
      <c r="GG351" s="704"/>
      <c r="GH351" s="704"/>
      <c r="GI351" s="704"/>
      <c r="GJ351" s="704"/>
      <c r="GK351" s="704"/>
      <c r="GL351" s="704"/>
      <c r="GM351" s="704"/>
      <c r="GN351" s="704"/>
      <c r="GO351" s="704"/>
      <c r="GP351" s="878"/>
      <c r="GQ351" s="878"/>
      <c r="GR351" s="878"/>
      <c r="GS351" s="878"/>
      <c r="GT351" s="878"/>
      <c r="GU351" s="878"/>
      <c r="GV351" s="878"/>
      <c r="GW351" s="878"/>
      <c r="GX351" s="878"/>
      <c r="GY351" s="878"/>
      <c r="GZ351" s="878"/>
      <c r="HA351" s="878"/>
      <c r="HB351" s="878"/>
      <c r="HC351" s="878"/>
      <c r="HD351" s="878"/>
      <c r="HE351" s="878"/>
      <c r="HF351" s="878"/>
      <c r="HG351" s="878"/>
      <c r="HH351" s="878"/>
      <c r="HI351" s="878"/>
      <c r="HJ351" s="878"/>
      <c r="HK351" s="878"/>
      <c r="HL351" s="878"/>
      <c r="HM351" s="878"/>
      <c r="HN351" s="878"/>
      <c r="HO351" s="878"/>
      <c r="HP351" s="878"/>
      <c r="HQ351" s="878"/>
      <c r="HR351" s="878"/>
      <c r="HS351" s="878"/>
      <c r="HT351" s="878"/>
      <c r="HU351" s="878"/>
      <c r="HV351" s="878"/>
      <c r="HW351" s="878"/>
      <c r="HX351" s="878"/>
      <c r="HY351" s="878"/>
      <c r="HZ351" s="878"/>
      <c r="IA351" s="878"/>
      <c r="IB351" s="878"/>
      <c r="IC351" s="878"/>
      <c r="ID351" s="878"/>
      <c r="IE351" s="878"/>
      <c r="IF351" s="878"/>
      <c r="IG351" s="878"/>
      <c r="IH351" s="878"/>
      <c r="II351" s="878"/>
      <c r="IJ351" s="878"/>
      <c r="IK351" s="878"/>
      <c r="IL351" s="878"/>
      <c r="IM351" s="878"/>
      <c r="IN351" s="878"/>
      <c r="IO351" s="878"/>
      <c r="IP351" s="878"/>
      <c r="IQ351" s="878"/>
      <c r="IR351" s="878"/>
      <c r="IS351" s="878"/>
      <c r="IT351" s="878"/>
      <c r="IU351" s="878"/>
      <c r="IV351" s="878"/>
      <c r="IW351" s="878"/>
      <c r="JA351" s="704"/>
      <c r="JB351" s="704"/>
      <c r="JC351" s="704"/>
      <c r="JD351" s="704"/>
      <c r="JE351" s="704"/>
      <c r="JF351" s="704"/>
      <c r="JG351" s="704"/>
      <c r="JH351" s="704"/>
    </row>
    <row r="352" spans="1:274" s="878" customFormat="1" ht="23.1" customHeight="1" x14ac:dyDescent="0.25">
      <c r="A352" s="691">
        <v>342</v>
      </c>
      <c r="B352" s="693" t="s">
        <v>1305</v>
      </c>
      <c r="C352" s="697">
        <v>277</v>
      </c>
      <c r="D352" s="697">
        <v>636</v>
      </c>
      <c r="E352" s="698">
        <v>0</v>
      </c>
      <c r="F352" s="720" t="s">
        <v>1123</v>
      </c>
      <c r="G352" s="720" t="s">
        <v>1536</v>
      </c>
      <c r="H352" s="767" t="s">
        <v>1127</v>
      </c>
      <c r="I352" s="752" t="s">
        <v>1113</v>
      </c>
      <c r="J352" s="753" t="s">
        <v>1205</v>
      </c>
      <c r="K352" s="753" t="s">
        <v>1115</v>
      </c>
      <c r="L352" s="753" t="s">
        <v>1124</v>
      </c>
      <c r="M352" s="753" t="s">
        <v>1152</v>
      </c>
      <c r="N352" s="753" t="s">
        <v>1306</v>
      </c>
      <c r="O352" s="753" t="s">
        <v>1306</v>
      </c>
      <c r="P352" s="753" t="s">
        <v>1306</v>
      </c>
      <c r="Q352" s="753" t="s">
        <v>1120</v>
      </c>
      <c r="R352" s="753" t="s">
        <v>1120</v>
      </c>
      <c r="S352" s="755">
        <v>4</v>
      </c>
      <c r="T352" s="769">
        <v>4.4000000000000004</v>
      </c>
      <c r="U352" s="771">
        <v>41091</v>
      </c>
      <c r="V352" s="772">
        <v>41426</v>
      </c>
      <c r="W352" s="874">
        <v>5</v>
      </c>
      <c r="X352" s="875"/>
      <c r="Y352" s="876">
        <v>1600</v>
      </c>
      <c r="Z352" s="875">
        <f t="shared" si="18"/>
        <v>1600</v>
      </c>
      <c r="AA352" s="691"/>
      <c r="AB352" s="691"/>
      <c r="AC352" s="691">
        <v>1600</v>
      </c>
      <c r="AD352" s="691"/>
      <c r="AE352" s="691"/>
      <c r="AF352" s="691"/>
      <c r="AG352" s="691"/>
      <c r="AH352" s="691"/>
      <c r="AI352" s="691"/>
      <c r="AJ352" s="691"/>
      <c r="AK352" s="691"/>
      <c r="AL352" s="691"/>
      <c r="AM352" s="868">
        <f t="shared" si="19"/>
        <v>1600</v>
      </c>
      <c r="AN352" s="868">
        <f t="shared" si="20"/>
        <v>0</v>
      </c>
      <c r="AO352" s="691"/>
      <c r="AP352" s="868"/>
      <c r="AQ352" s="706"/>
      <c r="AR352" s="704"/>
      <c r="AS352" s="704"/>
      <c r="AT352" s="704"/>
      <c r="AU352" s="704"/>
      <c r="AV352" s="704"/>
      <c r="AW352" s="704"/>
      <c r="AX352" s="704"/>
      <c r="AY352" s="704"/>
      <c r="AZ352" s="704"/>
      <c r="BA352" s="704"/>
      <c r="BB352" s="704"/>
      <c r="BC352" s="704"/>
      <c r="BD352" s="704"/>
      <c r="BE352" s="704"/>
      <c r="BF352" s="704"/>
      <c r="BG352" s="704"/>
      <c r="BH352" s="704"/>
      <c r="BI352" s="704"/>
      <c r="BJ352" s="704"/>
      <c r="BK352" s="704"/>
      <c r="BL352" s="704"/>
      <c r="BM352" s="704"/>
      <c r="BN352" s="704"/>
      <c r="BO352" s="704"/>
      <c r="BP352" s="704"/>
      <c r="BQ352" s="704"/>
      <c r="BR352" s="704"/>
      <c r="BS352" s="704"/>
      <c r="BT352" s="704"/>
      <c r="BU352" s="704"/>
      <c r="BV352" s="704"/>
      <c r="BW352" s="704"/>
      <c r="BX352" s="704"/>
      <c r="BY352" s="704"/>
      <c r="BZ352" s="704"/>
      <c r="CA352" s="704"/>
      <c r="CB352" s="704"/>
      <c r="CC352" s="704"/>
      <c r="CD352" s="704"/>
      <c r="CE352" s="704"/>
      <c r="CF352" s="704"/>
      <c r="CG352" s="704"/>
      <c r="CH352" s="704"/>
      <c r="CI352" s="704"/>
      <c r="CJ352" s="704"/>
      <c r="CK352" s="704"/>
      <c r="CL352" s="704"/>
      <c r="CM352" s="704"/>
      <c r="CN352" s="704"/>
      <c r="CO352" s="704"/>
      <c r="CP352" s="704"/>
      <c r="CQ352" s="704"/>
      <c r="CR352" s="704"/>
      <c r="CS352" s="704"/>
      <c r="CT352" s="704"/>
      <c r="CU352" s="704"/>
      <c r="CV352" s="704"/>
      <c r="CW352" s="704"/>
      <c r="CX352" s="704"/>
      <c r="CY352" s="704"/>
      <c r="CZ352" s="704"/>
      <c r="DA352" s="704"/>
      <c r="DB352" s="704"/>
      <c r="DC352" s="704"/>
      <c r="DD352" s="704"/>
      <c r="DE352" s="704"/>
      <c r="DF352" s="704"/>
      <c r="DG352" s="704"/>
      <c r="DH352" s="704"/>
      <c r="DI352" s="704"/>
      <c r="DJ352" s="704"/>
      <c r="DK352" s="704"/>
      <c r="DL352" s="704"/>
      <c r="DM352" s="704"/>
      <c r="DN352" s="704"/>
      <c r="DO352" s="704"/>
      <c r="DP352" s="704"/>
      <c r="DQ352" s="704"/>
      <c r="DR352" s="704"/>
      <c r="DS352" s="704"/>
      <c r="DT352" s="704"/>
      <c r="DU352" s="704"/>
      <c r="DV352" s="704"/>
      <c r="DW352" s="704"/>
      <c r="DX352" s="704"/>
      <c r="DY352" s="704"/>
      <c r="DZ352" s="704"/>
      <c r="EA352" s="704"/>
      <c r="EB352" s="704"/>
      <c r="EC352" s="704"/>
      <c r="ED352" s="704"/>
      <c r="EE352" s="704"/>
      <c r="EF352" s="704"/>
      <c r="EG352" s="704"/>
      <c r="EH352" s="704"/>
      <c r="EI352" s="704"/>
      <c r="EJ352" s="704"/>
      <c r="EK352" s="704"/>
      <c r="EL352" s="704"/>
      <c r="EM352" s="704"/>
      <c r="EN352" s="704"/>
      <c r="EO352" s="704"/>
      <c r="EP352" s="704"/>
      <c r="EQ352" s="704"/>
      <c r="ER352" s="704"/>
      <c r="ES352" s="704"/>
      <c r="ET352" s="704"/>
      <c r="EU352" s="704"/>
      <c r="EV352" s="706"/>
      <c r="EW352" s="706"/>
      <c r="EX352" s="706"/>
      <c r="EY352" s="706"/>
      <c r="EZ352" s="706"/>
      <c r="FA352" s="706"/>
      <c r="FB352" s="706"/>
      <c r="FC352" s="706"/>
      <c r="FD352" s="706"/>
      <c r="FE352" s="706"/>
      <c r="FF352" s="706"/>
      <c r="FG352" s="706"/>
      <c r="FH352" s="704"/>
      <c r="FI352" s="706"/>
      <c r="FJ352" s="706"/>
      <c r="FK352" s="704"/>
      <c r="FL352" s="704"/>
      <c r="FM352" s="704"/>
      <c r="FN352" s="704"/>
      <c r="FO352" s="704"/>
      <c r="FP352" s="704"/>
      <c r="FQ352" s="704"/>
      <c r="FR352" s="704"/>
      <c r="FS352" s="704"/>
      <c r="FT352" s="704"/>
      <c r="FU352" s="704"/>
      <c r="FV352" s="704"/>
      <c r="FW352" s="704"/>
      <c r="FX352" s="704"/>
      <c r="FY352" s="704"/>
      <c r="FZ352" s="704"/>
      <c r="GA352" s="704"/>
      <c r="GB352" s="704"/>
      <c r="GC352" s="704"/>
      <c r="GD352" s="704"/>
      <c r="GE352" s="704"/>
      <c r="GF352" s="704"/>
      <c r="GG352" s="704"/>
      <c r="GH352" s="704"/>
      <c r="GI352" s="704"/>
      <c r="GJ352" s="704"/>
      <c r="GK352" s="704"/>
      <c r="GL352" s="704"/>
      <c r="GM352" s="704"/>
      <c r="GN352" s="704"/>
      <c r="GO352" s="704"/>
      <c r="HO352" s="706"/>
      <c r="HP352" s="706"/>
      <c r="HQ352" s="706"/>
      <c r="HR352" s="706"/>
      <c r="HS352" s="706"/>
      <c r="HT352" s="706"/>
      <c r="HU352" s="706"/>
      <c r="HV352" s="706"/>
      <c r="HW352" s="706"/>
      <c r="HX352" s="706"/>
      <c r="HY352" s="706"/>
      <c r="HZ352" s="706"/>
      <c r="IA352" s="706"/>
      <c r="IB352" s="706"/>
      <c r="IC352" s="706"/>
      <c r="ID352" s="706"/>
      <c r="IE352" s="706"/>
      <c r="IF352" s="706"/>
      <c r="IG352" s="706"/>
      <c r="IH352" s="706"/>
      <c r="II352" s="706"/>
      <c r="IJ352" s="706"/>
      <c r="IK352" s="706"/>
      <c r="IL352" s="706"/>
      <c r="IM352" s="706"/>
      <c r="IN352" s="706"/>
      <c r="IO352" s="706"/>
      <c r="IP352" s="706"/>
      <c r="IQ352" s="706"/>
      <c r="IR352" s="706"/>
      <c r="IS352" s="706"/>
      <c r="IT352" s="706"/>
      <c r="IU352" s="706"/>
      <c r="IV352" s="706"/>
      <c r="IW352" s="706"/>
      <c r="JA352" s="704"/>
      <c r="JB352" s="704"/>
      <c r="JC352" s="704"/>
      <c r="JD352" s="704"/>
      <c r="JE352" s="704"/>
      <c r="JF352" s="704"/>
      <c r="JG352" s="704"/>
      <c r="JH352" s="704"/>
      <c r="JI352" s="706"/>
    </row>
    <row r="353" spans="1:274" s="706" customFormat="1" ht="23.25" customHeight="1" x14ac:dyDescent="0.25">
      <c r="A353" s="691">
        <v>343</v>
      </c>
      <c r="B353" s="693" t="s">
        <v>1290</v>
      </c>
      <c r="C353" s="696">
        <v>282</v>
      </c>
      <c r="D353" s="697">
        <v>632</v>
      </c>
      <c r="E353" s="728">
        <v>25</v>
      </c>
      <c r="F353" s="699" t="s">
        <v>1121</v>
      </c>
      <c r="G353" s="723" t="s">
        <v>1528</v>
      </c>
      <c r="H353" s="767" t="s">
        <v>1127</v>
      </c>
      <c r="I353" s="752" t="s">
        <v>1113</v>
      </c>
      <c r="J353" s="764" t="s">
        <v>1205</v>
      </c>
      <c r="K353" s="777" t="s">
        <v>1151</v>
      </c>
      <c r="L353" s="777" t="s">
        <v>1116</v>
      </c>
      <c r="M353" s="753" t="s">
        <v>1152</v>
      </c>
      <c r="N353" s="753" t="s">
        <v>1153</v>
      </c>
      <c r="O353" s="753" t="s">
        <v>1153</v>
      </c>
      <c r="P353" s="753" t="s">
        <v>1153</v>
      </c>
      <c r="Q353" s="753" t="s">
        <v>1120</v>
      </c>
      <c r="R353" s="753" t="s">
        <v>1120</v>
      </c>
      <c r="S353" s="755">
        <v>4</v>
      </c>
      <c r="T353" s="763">
        <v>4.3</v>
      </c>
      <c r="U353" s="771">
        <v>41091</v>
      </c>
      <c r="V353" s="772">
        <v>41426</v>
      </c>
      <c r="W353" s="874">
        <v>5</v>
      </c>
      <c r="X353" s="875"/>
      <c r="Y353" s="876">
        <v>62800</v>
      </c>
      <c r="Z353" s="875">
        <f t="shared" si="18"/>
        <v>62800</v>
      </c>
      <c r="AA353" s="691">
        <v>62800</v>
      </c>
      <c r="AB353" s="691"/>
      <c r="AC353" s="691"/>
      <c r="AD353" s="691"/>
      <c r="AE353" s="691"/>
      <c r="AF353" s="691"/>
      <c r="AG353" s="691"/>
      <c r="AH353" s="691"/>
      <c r="AI353" s="691"/>
      <c r="AJ353" s="691"/>
      <c r="AK353" s="691"/>
      <c r="AL353" s="691"/>
      <c r="AM353" s="868">
        <f t="shared" si="19"/>
        <v>62800</v>
      </c>
      <c r="AN353" s="868">
        <f t="shared" si="20"/>
        <v>0</v>
      </c>
      <c r="AO353" s="691"/>
      <c r="AP353" s="868"/>
      <c r="AR353" s="704"/>
      <c r="AS353" s="704"/>
      <c r="AT353" s="704"/>
      <c r="AU353" s="704"/>
      <c r="AV353" s="704"/>
      <c r="AW353" s="704"/>
      <c r="AX353" s="704"/>
      <c r="AY353" s="704"/>
      <c r="AZ353" s="704"/>
      <c r="BA353" s="704"/>
      <c r="BB353" s="704"/>
      <c r="BC353" s="704"/>
      <c r="BD353" s="704"/>
      <c r="BE353" s="704"/>
      <c r="BF353" s="704"/>
      <c r="BG353" s="704"/>
      <c r="BH353" s="704"/>
      <c r="BI353" s="704"/>
      <c r="BJ353" s="704"/>
      <c r="BK353" s="704"/>
      <c r="BL353" s="704"/>
      <c r="BM353" s="704"/>
      <c r="BN353" s="704"/>
      <c r="BO353" s="704"/>
      <c r="BP353" s="704"/>
      <c r="BQ353" s="704"/>
      <c r="BR353" s="704"/>
      <c r="BS353" s="704"/>
      <c r="BT353" s="704"/>
      <c r="BU353" s="704"/>
      <c r="BV353" s="704"/>
      <c r="BW353" s="704"/>
      <c r="BX353" s="704"/>
      <c r="BY353" s="704"/>
      <c r="BZ353" s="704"/>
      <c r="CA353" s="704"/>
      <c r="CB353" s="704"/>
      <c r="CC353" s="704"/>
      <c r="CD353" s="704"/>
      <c r="CE353" s="704"/>
      <c r="CF353" s="704"/>
      <c r="CG353" s="704"/>
      <c r="CH353" s="704"/>
      <c r="CI353" s="704"/>
      <c r="CJ353" s="704"/>
      <c r="CK353" s="704"/>
      <c r="CL353" s="704"/>
      <c r="CM353" s="704"/>
      <c r="CN353" s="704"/>
      <c r="CO353" s="704"/>
      <c r="CP353" s="704"/>
      <c r="CQ353" s="704"/>
      <c r="CR353" s="704"/>
      <c r="CS353" s="704"/>
      <c r="CT353" s="704"/>
      <c r="CU353" s="704"/>
      <c r="CV353" s="704"/>
      <c r="CW353" s="704"/>
      <c r="CX353" s="704"/>
      <c r="CY353" s="704"/>
      <c r="CZ353" s="704"/>
      <c r="DA353" s="704"/>
      <c r="DB353" s="704"/>
      <c r="DC353" s="704"/>
      <c r="DD353" s="704"/>
      <c r="DE353" s="704"/>
      <c r="DF353" s="704"/>
      <c r="DG353" s="704"/>
      <c r="DH353" s="704"/>
      <c r="DI353" s="704"/>
      <c r="DJ353" s="704"/>
      <c r="DK353" s="704"/>
      <c r="DL353" s="704"/>
      <c r="DM353" s="704"/>
      <c r="DN353" s="704"/>
      <c r="DO353" s="704"/>
      <c r="DP353" s="704"/>
      <c r="DQ353" s="704"/>
      <c r="DR353" s="704"/>
      <c r="DS353" s="704"/>
      <c r="DT353" s="704"/>
      <c r="DU353" s="704"/>
      <c r="DV353" s="704"/>
      <c r="DW353" s="704"/>
      <c r="DX353" s="704"/>
      <c r="DY353" s="704"/>
      <c r="DZ353" s="704"/>
      <c r="EA353" s="704"/>
      <c r="EB353" s="704"/>
      <c r="EC353" s="704"/>
      <c r="ED353" s="704"/>
      <c r="EE353" s="704"/>
      <c r="EF353" s="704"/>
      <c r="EG353" s="704"/>
      <c r="EH353" s="704"/>
      <c r="EI353" s="704"/>
      <c r="EJ353" s="704"/>
      <c r="EK353" s="704"/>
      <c r="EL353" s="704"/>
      <c r="EM353" s="704"/>
      <c r="EN353" s="704"/>
      <c r="EO353" s="704"/>
      <c r="EP353" s="704"/>
      <c r="EQ353" s="704"/>
      <c r="ER353" s="704"/>
      <c r="ES353" s="704"/>
      <c r="ET353" s="704"/>
      <c r="EU353" s="704"/>
      <c r="EV353" s="704"/>
      <c r="EW353" s="704"/>
      <c r="EX353" s="704"/>
      <c r="EY353" s="704"/>
      <c r="EZ353" s="704"/>
      <c r="FA353" s="704"/>
      <c r="FB353" s="704"/>
      <c r="FC353" s="704"/>
      <c r="FD353" s="704"/>
      <c r="FE353" s="704"/>
      <c r="FF353" s="704"/>
      <c r="FG353" s="704"/>
      <c r="FI353" s="879"/>
      <c r="FJ353" s="879"/>
      <c r="FK353" s="704"/>
      <c r="FL353" s="704"/>
      <c r="FM353" s="704"/>
      <c r="FN353" s="704"/>
      <c r="FO353" s="704"/>
      <c r="FP353" s="704"/>
      <c r="FQ353" s="704"/>
      <c r="FR353" s="704"/>
      <c r="FS353" s="704"/>
      <c r="FT353" s="704"/>
      <c r="FU353" s="704"/>
      <c r="FV353" s="704"/>
      <c r="FW353" s="704"/>
      <c r="FX353" s="704"/>
      <c r="FY353" s="704"/>
      <c r="FZ353" s="704"/>
      <c r="GA353" s="704"/>
      <c r="GB353" s="704"/>
      <c r="GC353" s="704"/>
      <c r="GD353" s="704"/>
      <c r="GE353" s="704"/>
      <c r="GF353" s="704"/>
      <c r="GG353" s="704"/>
      <c r="GH353" s="704"/>
      <c r="GI353" s="704"/>
      <c r="GJ353" s="704"/>
      <c r="GK353" s="704"/>
      <c r="GL353" s="704"/>
      <c r="GM353" s="704"/>
      <c r="GO353" s="704"/>
      <c r="HO353" s="878"/>
      <c r="HP353" s="878"/>
      <c r="HQ353" s="878"/>
      <c r="HR353" s="878"/>
      <c r="HS353" s="878"/>
      <c r="HT353" s="878"/>
      <c r="HU353" s="878"/>
      <c r="HV353" s="878"/>
      <c r="HW353" s="878"/>
      <c r="HX353" s="878"/>
      <c r="HY353" s="878"/>
      <c r="HZ353" s="878"/>
      <c r="IA353" s="878"/>
      <c r="IB353" s="878"/>
      <c r="IC353" s="878"/>
      <c r="ID353" s="878"/>
      <c r="IE353" s="878"/>
      <c r="IF353" s="878"/>
      <c r="IG353" s="878"/>
      <c r="IH353" s="878"/>
      <c r="II353" s="878"/>
      <c r="IJ353" s="878"/>
      <c r="IK353" s="878"/>
      <c r="IL353" s="878"/>
      <c r="IM353" s="878"/>
      <c r="IN353" s="878"/>
      <c r="IO353" s="878"/>
      <c r="IP353" s="878"/>
      <c r="IQ353" s="878"/>
      <c r="IR353" s="878"/>
      <c r="IS353" s="878"/>
      <c r="IT353" s="878"/>
      <c r="IU353" s="878"/>
      <c r="IV353" s="878"/>
      <c r="IW353" s="878"/>
      <c r="JI353" s="878"/>
      <c r="JJ353" s="878"/>
      <c r="JK353" s="878"/>
      <c r="JL353" s="878"/>
      <c r="JM353" s="878"/>
      <c r="JN353" s="878"/>
    </row>
    <row r="354" spans="1:274" s="706" customFormat="1" ht="23.1" customHeight="1" x14ac:dyDescent="0.25">
      <c r="A354" s="691">
        <v>344</v>
      </c>
      <c r="B354" s="693" t="s">
        <v>1290</v>
      </c>
      <c r="C354" s="696">
        <v>282</v>
      </c>
      <c r="D354" s="697">
        <v>632</v>
      </c>
      <c r="E354" s="728">
        <v>29</v>
      </c>
      <c r="F354" s="699" t="s">
        <v>1121</v>
      </c>
      <c r="G354" s="723" t="s">
        <v>1299</v>
      </c>
      <c r="H354" s="751" t="s">
        <v>1127</v>
      </c>
      <c r="I354" s="752" t="s">
        <v>1113</v>
      </c>
      <c r="J354" s="764" t="s">
        <v>1205</v>
      </c>
      <c r="K354" s="777" t="s">
        <v>1115</v>
      </c>
      <c r="L354" s="777" t="s">
        <v>1116</v>
      </c>
      <c r="M354" s="753" t="s">
        <v>1152</v>
      </c>
      <c r="N354" s="753" t="s">
        <v>1153</v>
      </c>
      <c r="O354" s="753" t="s">
        <v>1153</v>
      </c>
      <c r="P354" s="753" t="s">
        <v>1153</v>
      </c>
      <c r="Q354" s="753" t="s">
        <v>1120</v>
      </c>
      <c r="R354" s="753" t="s">
        <v>1120</v>
      </c>
      <c r="S354" s="755">
        <v>4</v>
      </c>
      <c r="T354" s="763">
        <v>4.3</v>
      </c>
      <c r="U354" s="771">
        <v>41456</v>
      </c>
      <c r="V354" s="772">
        <v>42156</v>
      </c>
      <c r="W354" s="874">
        <v>7</v>
      </c>
      <c r="X354" s="875"/>
      <c r="Y354" s="876"/>
      <c r="Z354" s="875">
        <f t="shared" si="18"/>
        <v>0</v>
      </c>
      <c r="AA354" s="702"/>
      <c r="AB354" s="702"/>
      <c r="AC354" s="702"/>
      <c r="AD354" s="702"/>
      <c r="AE354" s="702"/>
      <c r="AF354" s="702"/>
      <c r="AG354" s="702"/>
      <c r="AH354" s="702"/>
      <c r="AI354" s="717"/>
      <c r="AJ354" s="717"/>
      <c r="AK354" s="717"/>
      <c r="AL354" s="717"/>
      <c r="AM354" s="868">
        <f t="shared" si="19"/>
        <v>0</v>
      </c>
      <c r="AN354" s="868">
        <f t="shared" si="20"/>
        <v>0</v>
      </c>
      <c r="AO354" s="760"/>
      <c r="AP354" s="868">
        <v>525600</v>
      </c>
      <c r="EV354" s="704"/>
      <c r="EW354" s="704"/>
      <c r="EX354" s="704"/>
      <c r="EY354" s="704"/>
      <c r="EZ354" s="704"/>
      <c r="FA354" s="704"/>
      <c r="FB354" s="704"/>
      <c r="FC354" s="704"/>
      <c r="FD354" s="704"/>
      <c r="FE354" s="704"/>
      <c r="FF354" s="704"/>
      <c r="FG354" s="704"/>
      <c r="FH354" s="704"/>
      <c r="FI354" s="711"/>
      <c r="FJ354" s="711"/>
      <c r="GN354" s="704"/>
      <c r="GO354" s="704"/>
      <c r="IV354" s="704"/>
      <c r="IW354" s="704"/>
      <c r="JA354" s="878"/>
      <c r="JB354" s="878"/>
      <c r="JC354" s="878"/>
      <c r="JD354" s="878"/>
      <c r="JE354" s="878"/>
      <c r="JF354" s="878"/>
      <c r="JG354" s="878"/>
      <c r="JH354" s="878"/>
      <c r="JJ354" s="878"/>
      <c r="JK354" s="878"/>
      <c r="JL354" s="878"/>
      <c r="JM354" s="878"/>
      <c r="JN354" s="878"/>
    </row>
    <row r="355" spans="1:274" s="706" customFormat="1" ht="23.1" customHeight="1" x14ac:dyDescent="0.25">
      <c r="A355" s="691">
        <v>345</v>
      </c>
      <c r="B355" s="693" t="s">
        <v>1290</v>
      </c>
      <c r="C355" s="696">
        <v>282</v>
      </c>
      <c r="D355" s="697">
        <v>632</v>
      </c>
      <c r="E355" s="728">
        <v>30</v>
      </c>
      <c r="F355" s="699" t="s">
        <v>1121</v>
      </c>
      <c r="G355" s="723" t="s">
        <v>1532</v>
      </c>
      <c r="H355" s="767" t="s">
        <v>1127</v>
      </c>
      <c r="I355" s="752" t="s">
        <v>1113</v>
      </c>
      <c r="J355" s="764" t="s">
        <v>1205</v>
      </c>
      <c r="K355" s="777" t="s">
        <v>1151</v>
      </c>
      <c r="L355" s="777" t="s">
        <v>1116</v>
      </c>
      <c r="M355" s="753" t="s">
        <v>1152</v>
      </c>
      <c r="N355" s="753" t="s">
        <v>1153</v>
      </c>
      <c r="O355" s="753" t="s">
        <v>1153</v>
      </c>
      <c r="P355" s="753" t="s">
        <v>1153</v>
      </c>
      <c r="Q355" s="753" t="s">
        <v>1120</v>
      </c>
      <c r="R355" s="753" t="s">
        <v>1120</v>
      </c>
      <c r="S355" s="755">
        <v>4</v>
      </c>
      <c r="T355" s="763">
        <v>4.3</v>
      </c>
      <c r="U355" s="771">
        <v>41091</v>
      </c>
      <c r="V355" s="772">
        <v>41426</v>
      </c>
      <c r="W355" s="874">
        <v>7</v>
      </c>
      <c r="X355" s="875"/>
      <c r="Y355" s="876">
        <v>161600</v>
      </c>
      <c r="Z355" s="875">
        <f t="shared" si="18"/>
        <v>161600</v>
      </c>
      <c r="AA355" s="691">
        <v>84200</v>
      </c>
      <c r="AB355" s="691"/>
      <c r="AC355" s="691"/>
      <c r="AD355" s="691"/>
      <c r="AE355" s="691"/>
      <c r="AF355" s="691">
        <v>77400</v>
      </c>
      <c r="AG355" s="691"/>
      <c r="AH355" s="691"/>
      <c r="AI355" s="691"/>
      <c r="AJ355" s="691"/>
      <c r="AK355" s="691"/>
      <c r="AL355" s="691"/>
      <c r="AM355" s="868">
        <f t="shared" si="19"/>
        <v>161600</v>
      </c>
      <c r="AN355" s="868">
        <f t="shared" si="20"/>
        <v>0</v>
      </c>
      <c r="AO355" s="691"/>
      <c r="AP355" s="868"/>
      <c r="AR355" s="704"/>
      <c r="AS355" s="704"/>
      <c r="AT355" s="704"/>
      <c r="AU355" s="704"/>
      <c r="AV355" s="704"/>
      <c r="AW355" s="704"/>
      <c r="AX355" s="704"/>
      <c r="AY355" s="704"/>
      <c r="AZ355" s="704"/>
      <c r="BA355" s="704"/>
      <c r="BB355" s="704"/>
      <c r="BC355" s="704"/>
      <c r="BD355" s="704"/>
      <c r="BE355" s="704"/>
      <c r="BF355" s="704"/>
      <c r="BG355" s="704"/>
      <c r="BH355" s="704"/>
      <c r="BI355" s="704"/>
      <c r="BJ355" s="704"/>
      <c r="BK355" s="704"/>
      <c r="BL355" s="704"/>
      <c r="BM355" s="704"/>
      <c r="BN355" s="704"/>
      <c r="BO355" s="704"/>
      <c r="BP355" s="704"/>
      <c r="BQ355" s="704"/>
      <c r="BR355" s="704"/>
      <c r="BS355" s="704"/>
      <c r="BT355" s="704"/>
      <c r="BU355" s="704"/>
      <c r="BV355" s="704"/>
      <c r="BW355" s="704"/>
      <c r="BX355" s="704"/>
      <c r="BY355" s="704"/>
      <c r="BZ355" s="704"/>
      <c r="CA355" s="704"/>
      <c r="CB355" s="704"/>
      <c r="CC355" s="704"/>
      <c r="CD355" s="704"/>
      <c r="CE355" s="704"/>
      <c r="CF355" s="704"/>
      <c r="CG355" s="704"/>
      <c r="CH355" s="704"/>
      <c r="CI355" s="704"/>
      <c r="CJ355" s="704"/>
      <c r="CK355" s="704"/>
      <c r="CL355" s="704"/>
      <c r="CM355" s="704"/>
      <c r="CN355" s="704"/>
      <c r="CO355" s="704"/>
      <c r="CP355" s="704"/>
      <c r="CQ355" s="704"/>
      <c r="CR355" s="704"/>
      <c r="CS355" s="704"/>
      <c r="CT355" s="704"/>
      <c r="CU355" s="704"/>
      <c r="CV355" s="704"/>
      <c r="CW355" s="704"/>
      <c r="CX355" s="704"/>
      <c r="CY355" s="704"/>
      <c r="CZ355" s="704"/>
      <c r="DA355" s="704"/>
      <c r="DB355" s="704"/>
      <c r="DC355" s="704"/>
      <c r="DD355" s="704"/>
      <c r="DE355" s="704"/>
      <c r="DF355" s="704"/>
      <c r="DG355" s="704"/>
      <c r="DH355" s="704"/>
      <c r="DI355" s="704"/>
      <c r="DJ355" s="704"/>
      <c r="DK355" s="704"/>
      <c r="DL355" s="704"/>
      <c r="DM355" s="704"/>
      <c r="DN355" s="704"/>
      <c r="DO355" s="704"/>
      <c r="DP355" s="704"/>
      <c r="DQ355" s="704"/>
      <c r="DR355" s="704"/>
      <c r="DS355" s="704"/>
      <c r="DT355" s="704"/>
      <c r="DU355" s="704"/>
      <c r="DV355" s="704"/>
      <c r="DW355" s="704"/>
      <c r="DX355" s="704"/>
      <c r="DY355" s="704"/>
      <c r="DZ355" s="704"/>
      <c r="EA355" s="704"/>
      <c r="EB355" s="704"/>
      <c r="EC355" s="704"/>
      <c r="ED355" s="704"/>
      <c r="EE355" s="704"/>
      <c r="EF355" s="704"/>
      <c r="EG355" s="704"/>
      <c r="EH355" s="704"/>
      <c r="EI355" s="704"/>
      <c r="EJ355" s="704"/>
      <c r="EK355" s="704"/>
      <c r="EL355" s="704"/>
      <c r="EM355" s="704"/>
      <c r="EN355" s="704"/>
      <c r="EO355" s="704"/>
      <c r="EP355" s="704"/>
      <c r="EQ355" s="704"/>
      <c r="ER355" s="704"/>
      <c r="ES355" s="704"/>
      <c r="ET355" s="704"/>
      <c r="EU355" s="704"/>
      <c r="EV355" s="704"/>
      <c r="EW355" s="704"/>
      <c r="EX355" s="704"/>
      <c r="EY355" s="704"/>
      <c r="EZ355" s="704"/>
      <c r="FA355" s="704"/>
      <c r="FB355" s="704"/>
      <c r="FC355" s="704"/>
      <c r="FD355" s="704"/>
      <c r="FE355" s="704"/>
      <c r="FF355" s="704"/>
      <c r="FG355" s="704"/>
      <c r="FH355" s="704"/>
      <c r="FI355" s="879"/>
      <c r="FJ355" s="879"/>
      <c r="FM355" s="704"/>
      <c r="FN355" s="704"/>
      <c r="FO355" s="704"/>
      <c r="FP355" s="704"/>
      <c r="FQ355" s="704"/>
      <c r="FR355" s="704"/>
      <c r="FS355" s="704"/>
      <c r="FT355" s="704"/>
      <c r="FU355" s="704"/>
      <c r="FV355" s="704"/>
      <c r="FW355" s="704"/>
      <c r="FX355" s="704"/>
      <c r="FY355" s="704"/>
      <c r="FZ355" s="704"/>
      <c r="GA355" s="704"/>
      <c r="GB355" s="704"/>
      <c r="GC355" s="704"/>
      <c r="GD355" s="704"/>
      <c r="GE355" s="704"/>
      <c r="GF355" s="704"/>
      <c r="GG355" s="704"/>
      <c r="GH355" s="704"/>
      <c r="GI355" s="704"/>
      <c r="GJ355" s="704"/>
      <c r="GK355" s="704"/>
      <c r="GL355" s="704"/>
      <c r="GM355" s="704"/>
      <c r="GN355" s="704"/>
      <c r="GO355" s="704"/>
      <c r="JJ355" s="878"/>
      <c r="JK355" s="878"/>
      <c r="JL355" s="878"/>
      <c r="JM355" s="878"/>
      <c r="JN355" s="878"/>
    </row>
    <row r="356" spans="1:274" s="706" customFormat="1" ht="23.1" customHeight="1" x14ac:dyDescent="0.25">
      <c r="A356" s="691">
        <v>346</v>
      </c>
      <c r="B356" s="693" t="s">
        <v>1290</v>
      </c>
      <c r="C356" s="696">
        <v>282</v>
      </c>
      <c r="D356" s="697">
        <v>632</v>
      </c>
      <c r="E356" s="728">
        <v>34</v>
      </c>
      <c r="F356" s="720" t="s">
        <v>1121</v>
      </c>
      <c r="G356" s="720" t="s">
        <v>1302</v>
      </c>
      <c r="H356" s="751" t="s">
        <v>1127</v>
      </c>
      <c r="I356" s="752" t="s">
        <v>1113</v>
      </c>
      <c r="J356" s="764" t="s">
        <v>1205</v>
      </c>
      <c r="K356" s="777" t="s">
        <v>1115</v>
      </c>
      <c r="L356" s="777" t="s">
        <v>1116</v>
      </c>
      <c r="M356" s="753" t="s">
        <v>1152</v>
      </c>
      <c r="N356" s="753" t="s">
        <v>1153</v>
      </c>
      <c r="O356" s="753" t="s">
        <v>1153</v>
      </c>
      <c r="P356" s="753" t="s">
        <v>1153</v>
      </c>
      <c r="Q356" s="753" t="s">
        <v>1120</v>
      </c>
      <c r="R356" s="753" t="s">
        <v>1120</v>
      </c>
      <c r="S356" s="755">
        <v>4</v>
      </c>
      <c r="T356" s="763">
        <v>4.3</v>
      </c>
      <c r="U356" s="771">
        <v>41456</v>
      </c>
      <c r="V356" s="772">
        <v>41426</v>
      </c>
      <c r="W356" s="874">
        <v>5</v>
      </c>
      <c r="X356" s="875"/>
      <c r="Y356" s="876">
        <v>938800</v>
      </c>
      <c r="Z356" s="875">
        <f t="shared" si="18"/>
        <v>938800</v>
      </c>
      <c r="AA356" s="702"/>
      <c r="AB356" s="702"/>
      <c r="AC356" s="702"/>
      <c r="AD356" s="702"/>
      <c r="AE356" s="702"/>
      <c r="AF356" s="702">
        <v>938800</v>
      </c>
      <c r="AG356" s="702"/>
      <c r="AH356" s="702"/>
      <c r="AI356" s="717"/>
      <c r="AJ356" s="717"/>
      <c r="AK356" s="717"/>
      <c r="AL356" s="717"/>
      <c r="AM356" s="868">
        <f t="shared" si="19"/>
        <v>938800</v>
      </c>
      <c r="AN356" s="868">
        <f t="shared" si="20"/>
        <v>0</v>
      </c>
      <c r="AO356" s="760">
        <v>262500</v>
      </c>
      <c r="AP356" s="868"/>
      <c r="EV356" s="704"/>
      <c r="EW356" s="704"/>
      <c r="EX356" s="704"/>
      <c r="EY356" s="704"/>
      <c r="EZ356" s="704"/>
      <c r="FA356" s="704"/>
      <c r="FB356" s="704"/>
      <c r="FC356" s="704"/>
      <c r="FD356" s="704"/>
      <c r="FE356" s="704"/>
      <c r="FF356" s="704"/>
      <c r="FG356" s="704"/>
      <c r="FH356" s="704"/>
      <c r="FI356" s="711"/>
      <c r="FJ356" s="711"/>
      <c r="FM356" s="704"/>
      <c r="FN356" s="704"/>
      <c r="FO356" s="704"/>
      <c r="FP356" s="704"/>
      <c r="FQ356" s="704"/>
      <c r="FR356" s="704"/>
      <c r="FS356" s="704"/>
      <c r="FT356" s="704"/>
      <c r="FU356" s="704"/>
      <c r="FV356" s="704"/>
      <c r="FW356" s="704"/>
      <c r="FX356" s="704"/>
      <c r="FY356" s="704"/>
      <c r="FZ356" s="704"/>
      <c r="GA356" s="704"/>
      <c r="GB356" s="704"/>
      <c r="GC356" s="704"/>
      <c r="GD356" s="704"/>
      <c r="GE356" s="704"/>
      <c r="GF356" s="704"/>
      <c r="GG356" s="704"/>
      <c r="GH356" s="704"/>
      <c r="GI356" s="704"/>
      <c r="GJ356" s="704"/>
      <c r="GK356" s="704"/>
      <c r="GL356" s="704"/>
      <c r="GM356" s="704"/>
      <c r="GO356" s="704"/>
      <c r="IA356" s="704"/>
      <c r="IB356" s="704"/>
      <c r="IC356" s="704"/>
      <c r="ID356" s="704"/>
      <c r="IE356" s="704"/>
      <c r="IF356" s="704"/>
      <c r="IG356" s="704"/>
      <c r="IH356" s="704"/>
      <c r="II356" s="704"/>
      <c r="IJ356" s="704"/>
      <c r="IK356" s="704"/>
      <c r="IL356" s="704"/>
      <c r="IM356" s="704"/>
      <c r="IN356" s="704"/>
      <c r="IO356" s="704"/>
      <c r="IP356" s="704"/>
      <c r="IQ356" s="704"/>
      <c r="IR356" s="704"/>
      <c r="IS356" s="704"/>
      <c r="IT356" s="704"/>
      <c r="IU356" s="704"/>
      <c r="IV356" s="704"/>
      <c r="IW356" s="704"/>
      <c r="IX356" s="878"/>
      <c r="IY356" s="878"/>
      <c r="IZ356" s="878"/>
      <c r="JA356" s="878"/>
      <c r="JB356" s="878"/>
      <c r="JC356" s="878"/>
      <c r="JD356" s="878"/>
      <c r="JE356" s="878"/>
      <c r="JF356" s="878"/>
      <c r="JG356" s="878"/>
      <c r="JH356" s="878"/>
      <c r="JJ356" s="878"/>
      <c r="JK356" s="878"/>
      <c r="JL356" s="878"/>
      <c r="JM356" s="878"/>
      <c r="JN356" s="878"/>
    </row>
    <row r="357" spans="1:274" s="878" customFormat="1" ht="23.1" customHeight="1" x14ac:dyDescent="0.25">
      <c r="A357" s="691">
        <v>349</v>
      </c>
      <c r="B357" s="693" t="s">
        <v>1352</v>
      </c>
      <c r="C357" s="696">
        <v>282</v>
      </c>
      <c r="D357" s="709">
        <v>636</v>
      </c>
      <c r="E357" s="709">
        <v>17</v>
      </c>
      <c r="F357" s="715" t="s">
        <v>1123</v>
      </c>
      <c r="G357" s="715" t="s">
        <v>1592</v>
      </c>
      <c r="H357" s="767" t="s">
        <v>1127</v>
      </c>
      <c r="I357" s="752" t="s">
        <v>1113</v>
      </c>
      <c r="J357" s="761" t="s">
        <v>1135</v>
      </c>
      <c r="K357" s="761" t="s">
        <v>1115</v>
      </c>
      <c r="L357" s="761" t="s">
        <v>1116</v>
      </c>
      <c r="M357" s="753" t="s">
        <v>1199</v>
      </c>
      <c r="N357" s="764" t="s">
        <v>1128</v>
      </c>
      <c r="O357" s="753" t="s">
        <v>1153</v>
      </c>
      <c r="P357" s="753" t="s">
        <v>1153</v>
      </c>
      <c r="Q357" s="765" t="s">
        <v>1120</v>
      </c>
      <c r="R357" s="765" t="s">
        <v>1120</v>
      </c>
      <c r="S357" s="755">
        <v>4</v>
      </c>
      <c r="T357" s="763">
        <v>4.3</v>
      </c>
      <c r="U357" s="771">
        <v>41091</v>
      </c>
      <c r="V357" s="771">
        <v>41791</v>
      </c>
      <c r="W357" s="874">
        <v>7</v>
      </c>
      <c r="X357" s="875"/>
      <c r="Y357" s="876">
        <v>461000</v>
      </c>
      <c r="Z357" s="875">
        <f t="shared" si="18"/>
        <v>461000</v>
      </c>
      <c r="AA357" s="691"/>
      <c r="AB357" s="691"/>
      <c r="AC357" s="691"/>
      <c r="AD357" s="702">
        <v>150000</v>
      </c>
      <c r="AE357" s="702">
        <v>150000</v>
      </c>
      <c r="AF357" s="702">
        <v>150000</v>
      </c>
      <c r="AG357" s="691">
        <v>11000</v>
      </c>
      <c r="AH357" s="691"/>
      <c r="AI357" s="691"/>
      <c r="AJ357" s="691"/>
      <c r="AK357" s="691"/>
      <c r="AL357" s="691"/>
      <c r="AM357" s="868">
        <f t="shared" si="19"/>
        <v>461000</v>
      </c>
      <c r="AN357" s="868">
        <f t="shared" si="20"/>
        <v>0</v>
      </c>
      <c r="AO357" s="691"/>
      <c r="AP357" s="868"/>
      <c r="AQ357" s="706"/>
      <c r="AR357" s="704"/>
      <c r="AS357" s="704"/>
      <c r="AT357" s="704"/>
      <c r="AU357" s="704"/>
      <c r="AV357" s="704"/>
      <c r="AW357" s="704"/>
      <c r="AX357" s="704"/>
      <c r="AY357" s="704"/>
      <c r="AZ357" s="704"/>
      <c r="BA357" s="704"/>
      <c r="BB357" s="704"/>
      <c r="BC357" s="704"/>
      <c r="BD357" s="704"/>
      <c r="BE357" s="704"/>
      <c r="BF357" s="704"/>
      <c r="BG357" s="704"/>
      <c r="BH357" s="704"/>
      <c r="BI357" s="704"/>
      <c r="BJ357" s="704"/>
      <c r="BK357" s="704"/>
      <c r="BL357" s="704"/>
      <c r="BM357" s="704"/>
      <c r="BN357" s="704"/>
      <c r="BO357" s="704"/>
      <c r="BP357" s="704"/>
      <c r="BQ357" s="704"/>
      <c r="BR357" s="704"/>
      <c r="BS357" s="704"/>
      <c r="BT357" s="704"/>
      <c r="BU357" s="704"/>
      <c r="BV357" s="704"/>
      <c r="BW357" s="704"/>
      <c r="BX357" s="704"/>
      <c r="BY357" s="704"/>
      <c r="BZ357" s="704"/>
      <c r="CA357" s="704"/>
      <c r="CB357" s="704"/>
      <c r="CC357" s="704"/>
      <c r="CD357" s="704"/>
      <c r="CE357" s="704"/>
      <c r="CF357" s="704"/>
      <c r="CG357" s="704"/>
      <c r="CH357" s="704"/>
      <c r="CI357" s="704"/>
      <c r="CJ357" s="704"/>
      <c r="CK357" s="704"/>
      <c r="CL357" s="704"/>
      <c r="CM357" s="704"/>
      <c r="CN357" s="704"/>
      <c r="CO357" s="704"/>
      <c r="CP357" s="704"/>
      <c r="CQ357" s="704"/>
      <c r="CR357" s="704"/>
      <c r="CS357" s="704"/>
      <c r="CT357" s="704"/>
      <c r="CU357" s="704"/>
      <c r="CV357" s="704"/>
      <c r="CW357" s="704"/>
      <c r="CX357" s="704"/>
      <c r="CY357" s="704"/>
      <c r="CZ357" s="704"/>
      <c r="DA357" s="704"/>
      <c r="DB357" s="704"/>
      <c r="DC357" s="704"/>
      <c r="DD357" s="704"/>
      <c r="DE357" s="704"/>
      <c r="DF357" s="704"/>
      <c r="DG357" s="704"/>
      <c r="DH357" s="704"/>
      <c r="DI357" s="704"/>
      <c r="DJ357" s="704"/>
      <c r="DK357" s="704"/>
      <c r="DL357" s="704"/>
      <c r="DM357" s="704"/>
      <c r="DN357" s="704"/>
      <c r="DO357" s="704"/>
      <c r="DP357" s="704"/>
      <c r="DQ357" s="704"/>
      <c r="DR357" s="704"/>
      <c r="DS357" s="704"/>
      <c r="DT357" s="704"/>
      <c r="DU357" s="704"/>
      <c r="DV357" s="704"/>
      <c r="DW357" s="704"/>
      <c r="DX357" s="704"/>
      <c r="DY357" s="704"/>
      <c r="DZ357" s="704"/>
      <c r="EA357" s="704"/>
      <c r="EB357" s="704"/>
      <c r="EC357" s="704"/>
      <c r="ED357" s="704"/>
      <c r="EE357" s="704"/>
      <c r="EF357" s="704"/>
      <c r="EG357" s="704"/>
      <c r="EH357" s="704"/>
      <c r="EI357" s="704"/>
      <c r="EJ357" s="704"/>
      <c r="EK357" s="704"/>
      <c r="EL357" s="704"/>
      <c r="EM357" s="704"/>
      <c r="EN357" s="704"/>
      <c r="EO357" s="704"/>
      <c r="EP357" s="704"/>
      <c r="EQ357" s="704"/>
      <c r="ER357" s="704"/>
      <c r="ES357" s="704"/>
      <c r="ET357" s="704"/>
      <c r="EU357" s="704"/>
      <c r="EV357" s="704"/>
      <c r="EW357" s="704"/>
      <c r="EX357" s="704"/>
      <c r="EY357" s="704"/>
      <c r="EZ357" s="704"/>
      <c r="FA357" s="704"/>
      <c r="FB357" s="704"/>
      <c r="FC357" s="704"/>
      <c r="FD357" s="704"/>
      <c r="FE357" s="704"/>
      <c r="FF357" s="704"/>
      <c r="FG357" s="704"/>
      <c r="FH357" s="704"/>
      <c r="FI357" s="879"/>
      <c r="FJ357" s="879"/>
      <c r="FK357" s="704"/>
      <c r="FL357" s="704"/>
      <c r="FM357" s="706"/>
      <c r="FN357" s="706"/>
      <c r="FO357" s="706"/>
      <c r="FP357" s="706"/>
      <c r="FQ357" s="706"/>
      <c r="FR357" s="706"/>
      <c r="FS357" s="706"/>
      <c r="FT357" s="706"/>
      <c r="FU357" s="706"/>
      <c r="FV357" s="706"/>
      <c r="FW357" s="706"/>
      <c r="FX357" s="706"/>
      <c r="FY357" s="706"/>
      <c r="FZ357" s="706"/>
      <c r="GA357" s="706"/>
      <c r="GB357" s="706"/>
      <c r="GC357" s="706"/>
      <c r="GD357" s="706"/>
      <c r="GE357" s="706"/>
      <c r="GF357" s="706"/>
      <c r="GG357" s="706"/>
      <c r="GH357" s="706"/>
      <c r="GI357" s="706"/>
      <c r="GJ357" s="706"/>
      <c r="GK357" s="706"/>
      <c r="GL357" s="706"/>
      <c r="GM357" s="706"/>
      <c r="GN357" s="704"/>
      <c r="GO357" s="704"/>
      <c r="GP357" s="706"/>
      <c r="GQ357" s="706"/>
      <c r="GR357" s="706"/>
      <c r="GS357" s="706"/>
      <c r="GT357" s="706"/>
      <c r="GU357" s="706"/>
      <c r="GV357" s="706"/>
      <c r="GW357" s="706"/>
      <c r="GX357" s="706"/>
      <c r="GY357" s="706"/>
      <c r="GZ357" s="706"/>
      <c r="HA357" s="706"/>
      <c r="HB357" s="706"/>
      <c r="HC357" s="706"/>
      <c r="HD357" s="706"/>
      <c r="HE357" s="706"/>
      <c r="HF357" s="706"/>
      <c r="HG357" s="706"/>
      <c r="HH357" s="706"/>
      <c r="HI357" s="706"/>
      <c r="HJ357" s="706"/>
      <c r="HK357" s="706"/>
      <c r="HL357" s="706"/>
      <c r="HM357" s="706"/>
      <c r="HN357" s="706"/>
      <c r="JI357" s="706"/>
    </row>
    <row r="358" spans="1:274" s="878" customFormat="1" ht="33.75" x14ac:dyDescent="0.25">
      <c r="A358" s="691">
        <v>350</v>
      </c>
      <c r="B358" s="693" t="s">
        <v>1290</v>
      </c>
      <c r="C358" s="697">
        <v>282</v>
      </c>
      <c r="D358" s="697">
        <v>636</v>
      </c>
      <c r="E358" s="707">
        <v>18</v>
      </c>
      <c r="F358" s="720" t="s">
        <v>1123</v>
      </c>
      <c r="G358" s="720" t="s">
        <v>1304</v>
      </c>
      <c r="H358" s="767" t="s">
        <v>1127</v>
      </c>
      <c r="I358" s="752" t="s">
        <v>1113</v>
      </c>
      <c r="J358" s="764" t="s">
        <v>1205</v>
      </c>
      <c r="K358" s="761" t="s">
        <v>1151</v>
      </c>
      <c r="L358" s="761" t="s">
        <v>1116</v>
      </c>
      <c r="M358" s="753" t="s">
        <v>1152</v>
      </c>
      <c r="N358" s="753" t="s">
        <v>1153</v>
      </c>
      <c r="O358" s="753" t="s">
        <v>1153</v>
      </c>
      <c r="P358" s="753" t="s">
        <v>1533</v>
      </c>
      <c r="Q358" s="753" t="s">
        <v>1120</v>
      </c>
      <c r="R358" s="753" t="s">
        <v>1120</v>
      </c>
      <c r="S358" s="755">
        <v>4</v>
      </c>
      <c r="T358" s="763">
        <v>4.3</v>
      </c>
      <c r="U358" s="771">
        <v>41091</v>
      </c>
      <c r="V358" s="772">
        <v>42156</v>
      </c>
      <c r="W358" s="874">
        <v>5</v>
      </c>
      <c r="X358" s="875"/>
      <c r="Y358" s="876">
        <v>143400</v>
      </c>
      <c r="Z358" s="875">
        <f t="shared" si="18"/>
        <v>143400</v>
      </c>
      <c r="AA358" s="691">
        <v>39900</v>
      </c>
      <c r="AB358" s="691"/>
      <c r="AC358" s="691"/>
      <c r="AD358" s="702">
        <v>50000</v>
      </c>
      <c r="AE358" s="702">
        <v>53500</v>
      </c>
      <c r="AF358" s="691"/>
      <c r="AG358" s="691"/>
      <c r="AH358" s="691"/>
      <c r="AI358" s="691"/>
      <c r="AJ358" s="691"/>
      <c r="AK358" s="691"/>
      <c r="AL358" s="691"/>
      <c r="AM358" s="868">
        <f t="shared" si="19"/>
        <v>143400</v>
      </c>
      <c r="AN358" s="868">
        <f t="shared" si="20"/>
        <v>0</v>
      </c>
      <c r="AO358" s="691"/>
      <c r="AP358" s="868"/>
      <c r="AQ358" s="706"/>
      <c r="AR358" s="704"/>
      <c r="AS358" s="704"/>
      <c r="AT358" s="704"/>
      <c r="AU358" s="704"/>
      <c r="AV358" s="704"/>
      <c r="AW358" s="704"/>
      <c r="AX358" s="704"/>
      <c r="AY358" s="704"/>
      <c r="AZ358" s="704"/>
      <c r="BA358" s="704"/>
      <c r="BB358" s="704"/>
      <c r="BC358" s="704"/>
      <c r="BD358" s="704"/>
      <c r="BE358" s="704"/>
      <c r="BF358" s="704"/>
      <c r="BG358" s="704"/>
      <c r="BH358" s="704"/>
      <c r="BI358" s="704"/>
      <c r="BJ358" s="704"/>
      <c r="BK358" s="704"/>
      <c r="BL358" s="704"/>
      <c r="BM358" s="704"/>
      <c r="BN358" s="704"/>
      <c r="BO358" s="704"/>
      <c r="BP358" s="704"/>
      <c r="BQ358" s="704"/>
      <c r="BR358" s="704"/>
      <c r="BS358" s="704"/>
      <c r="BT358" s="704"/>
      <c r="BU358" s="704"/>
      <c r="BV358" s="704"/>
      <c r="BW358" s="704"/>
      <c r="BX358" s="704"/>
      <c r="BY358" s="704"/>
      <c r="BZ358" s="704"/>
      <c r="CA358" s="704"/>
      <c r="CB358" s="704"/>
      <c r="CC358" s="704"/>
      <c r="CD358" s="704"/>
      <c r="CE358" s="704"/>
      <c r="CF358" s="704"/>
      <c r="CG358" s="704"/>
      <c r="CH358" s="704"/>
      <c r="CI358" s="704"/>
      <c r="CJ358" s="704"/>
      <c r="CK358" s="704"/>
      <c r="CL358" s="704"/>
      <c r="CM358" s="704"/>
      <c r="CN358" s="704"/>
      <c r="CO358" s="704"/>
      <c r="CP358" s="704"/>
      <c r="CQ358" s="704"/>
      <c r="CR358" s="704"/>
      <c r="CS358" s="704"/>
      <c r="CT358" s="704"/>
      <c r="CU358" s="704"/>
      <c r="CV358" s="704"/>
      <c r="CW358" s="704"/>
      <c r="CX358" s="704"/>
      <c r="CY358" s="704"/>
      <c r="CZ358" s="704"/>
      <c r="DA358" s="704"/>
      <c r="DB358" s="704"/>
      <c r="DC358" s="704"/>
      <c r="DD358" s="704"/>
      <c r="DE358" s="704"/>
      <c r="DF358" s="704"/>
      <c r="DG358" s="704"/>
      <c r="DH358" s="704"/>
      <c r="DI358" s="704"/>
      <c r="DJ358" s="704"/>
      <c r="DK358" s="704"/>
      <c r="DL358" s="704"/>
      <c r="DM358" s="704"/>
      <c r="DN358" s="704"/>
      <c r="DO358" s="704"/>
      <c r="DP358" s="704"/>
      <c r="DQ358" s="704"/>
      <c r="DR358" s="704"/>
      <c r="DS358" s="704"/>
      <c r="DT358" s="704"/>
      <c r="DU358" s="704"/>
      <c r="DV358" s="704"/>
      <c r="DW358" s="704"/>
      <c r="DX358" s="704"/>
      <c r="DY358" s="704"/>
      <c r="DZ358" s="704"/>
      <c r="EA358" s="704"/>
      <c r="EB358" s="704"/>
      <c r="EC358" s="704"/>
      <c r="ED358" s="704"/>
      <c r="EE358" s="704"/>
      <c r="EF358" s="704"/>
      <c r="EG358" s="704"/>
      <c r="EH358" s="704"/>
      <c r="EI358" s="704"/>
      <c r="EJ358" s="704"/>
      <c r="EK358" s="704"/>
      <c r="EL358" s="704"/>
      <c r="EM358" s="704"/>
      <c r="EN358" s="704"/>
      <c r="EO358" s="704"/>
      <c r="EP358" s="704"/>
      <c r="EQ358" s="704"/>
      <c r="ER358" s="704"/>
      <c r="ES358" s="704"/>
      <c r="ET358" s="704"/>
      <c r="EU358" s="704"/>
      <c r="EV358" s="704"/>
      <c r="EW358" s="704"/>
      <c r="EX358" s="704"/>
      <c r="EY358" s="704"/>
      <c r="EZ358" s="704"/>
      <c r="FA358" s="704"/>
      <c r="FB358" s="704"/>
      <c r="FC358" s="704"/>
      <c r="FD358" s="704"/>
      <c r="FE358" s="704"/>
      <c r="FF358" s="704"/>
      <c r="FG358" s="704"/>
      <c r="FH358" s="704"/>
      <c r="FI358" s="704"/>
      <c r="FJ358" s="704"/>
      <c r="FK358" s="704"/>
      <c r="FL358" s="704"/>
      <c r="FM358" s="704"/>
      <c r="FN358" s="704"/>
      <c r="FO358" s="704"/>
      <c r="FP358" s="704"/>
      <c r="FQ358" s="704"/>
      <c r="FR358" s="704"/>
      <c r="FS358" s="704"/>
      <c r="FT358" s="704"/>
      <c r="FU358" s="704"/>
      <c r="FV358" s="704"/>
      <c r="FW358" s="704"/>
      <c r="FX358" s="704"/>
      <c r="FY358" s="704"/>
      <c r="FZ358" s="704"/>
      <c r="GA358" s="704"/>
      <c r="GB358" s="704"/>
      <c r="GC358" s="704"/>
      <c r="GD358" s="704"/>
      <c r="GE358" s="704"/>
      <c r="GF358" s="704"/>
      <c r="GG358" s="704"/>
      <c r="GH358" s="704"/>
      <c r="GI358" s="704"/>
      <c r="GJ358" s="704"/>
      <c r="GK358" s="704"/>
      <c r="GL358" s="704"/>
      <c r="GM358" s="704"/>
      <c r="GN358" s="704"/>
      <c r="GO358" s="706"/>
      <c r="GP358" s="706"/>
      <c r="GQ358" s="706"/>
      <c r="GR358" s="706"/>
      <c r="GS358" s="706"/>
      <c r="GT358" s="706"/>
      <c r="GU358" s="706"/>
      <c r="GV358" s="706"/>
      <c r="GW358" s="706"/>
      <c r="GX358" s="706"/>
      <c r="GY358" s="706"/>
      <c r="GZ358" s="706"/>
      <c r="HA358" s="706"/>
      <c r="HB358" s="706"/>
      <c r="HC358" s="706"/>
      <c r="HD358" s="706"/>
      <c r="HE358" s="706"/>
      <c r="HF358" s="706"/>
      <c r="HG358" s="706"/>
      <c r="HH358" s="706"/>
      <c r="HI358" s="706"/>
      <c r="HJ358" s="706"/>
      <c r="HK358" s="706"/>
      <c r="HL358" s="706"/>
      <c r="HM358" s="706"/>
      <c r="HN358" s="706"/>
      <c r="IX358" s="706"/>
      <c r="IY358" s="706"/>
      <c r="IZ358" s="706"/>
      <c r="JI358" s="706"/>
    </row>
    <row r="359" spans="1:274" s="706" customFormat="1" ht="32.1" customHeight="1" x14ac:dyDescent="0.25">
      <c r="A359" s="691">
        <v>351</v>
      </c>
      <c r="B359" s="693" t="s">
        <v>1111</v>
      </c>
      <c r="C359" s="697">
        <v>282</v>
      </c>
      <c r="D359" s="697">
        <v>636</v>
      </c>
      <c r="E359" s="698">
        <v>20</v>
      </c>
      <c r="F359" s="720" t="s">
        <v>1123</v>
      </c>
      <c r="G359" s="720" t="s">
        <v>1485</v>
      </c>
      <c r="H359" s="767" t="s">
        <v>1127</v>
      </c>
      <c r="I359" s="752" t="s">
        <v>1113</v>
      </c>
      <c r="J359" s="764" t="s">
        <v>1114</v>
      </c>
      <c r="K359" s="761" t="s">
        <v>1151</v>
      </c>
      <c r="L359" s="761" t="s">
        <v>1124</v>
      </c>
      <c r="M359" s="753" t="s">
        <v>1117</v>
      </c>
      <c r="N359" s="753" t="s">
        <v>1118</v>
      </c>
      <c r="O359" s="753" t="s">
        <v>1153</v>
      </c>
      <c r="P359" s="753" t="s">
        <v>1153</v>
      </c>
      <c r="Q359" s="753" t="s">
        <v>1120</v>
      </c>
      <c r="R359" s="753" t="s">
        <v>1120</v>
      </c>
      <c r="S359" s="755">
        <v>4</v>
      </c>
      <c r="T359" s="763">
        <v>4.3</v>
      </c>
      <c r="U359" s="771">
        <v>41091</v>
      </c>
      <c r="V359" s="772">
        <v>41426</v>
      </c>
      <c r="W359" s="874">
        <v>5</v>
      </c>
      <c r="X359" s="875"/>
      <c r="Y359" s="876">
        <v>7800</v>
      </c>
      <c r="Z359" s="875">
        <f t="shared" si="18"/>
        <v>7800</v>
      </c>
      <c r="AA359" s="691">
        <v>900</v>
      </c>
      <c r="AB359" s="691"/>
      <c r="AC359" s="691"/>
      <c r="AD359" s="702">
        <v>6900</v>
      </c>
      <c r="AE359" s="691"/>
      <c r="AF359" s="691"/>
      <c r="AG359" s="691"/>
      <c r="AH359" s="691"/>
      <c r="AI359" s="691"/>
      <c r="AJ359" s="691"/>
      <c r="AK359" s="691"/>
      <c r="AL359" s="691"/>
      <c r="AM359" s="868">
        <f t="shared" si="19"/>
        <v>7800</v>
      </c>
      <c r="AN359" s="868">
        <f t="shared" si="20"/>
        <v>0</v>
      </c>
      <c r="AO359" s="691"/>
      <c r="AP359" s="868"/>
      <c r="AR359" s="704"/>
      <c r="AS359" s="704"/>
      <c r="AT359" s="704"/>
      <c r="AU359" s="704"/>
      <c r="AV359" s="704"/>
      <c r="AW359" s="704"/>
      <c r="AX359" s="704"/>
      <c r="AY359" s="704"/>
      <c r="AZ359" s="704"/>
      <c r="BA359" s="704"/>
      <c r="BB359" s="704"/>
      <c r="BC359" s="704"/>
      <c r="BD359" s="704"/>
      <c r="BE359" s="704"/>
      <c r="BF359" s="704"/>
      <c r="BG359" s="704"/>
      <c r="BH359" s="704"/>
      <c r="BI359" s="704"/>
      <c r="BJ359" s="704"/>
      <c r="BK359" s="704"/>
      <c r="BL359" s="704"/>
      <c r="BM359" s="704"/>
      <c r="BN359" s="704"/>
      <c r="BO359" s="704"/>
      <c r="BP359" s="704"/>
      <c r="BQ359" s="704"/>
      <c r="BR359" s="704"/>
      <c r="BS359" s="704"/>
      <c r="BT359" s="704"/>
      <c r="BU359" s="704"/>
      <c r="BV359" s="704"/>
      <c r="BW359" s="704"/>
      <c r="BX359" s="704"/>
      <c r="BY359" s="704"/>
      <c r="BZ359" s="704"/>
      <c r="CA359" s="704"/>
      <c r="CB359" s="704"/>
      <c r="CC359" s="704"/>
      <c r="CD359" s="704"/>
      <c r="CE359" s="704"/>
      <c r="CF359" s="704"/>
      <c r="CG359" s="704"/>
      <c r="CH359" s="704"/>
      <c r="CI359" s="704"/>
      <c r="CJ359" s="704"/>
      <c r="CK359" s="704"/>
      <c r="CL359" s="704"/>
      <c r="CM359" s="704"/>
      <c r="CN359" s="704"/>
      <c r="CO359" s="704"/>
      <c r="CP359" s="704"/>
      <c r="CQ359" s="704"/>
      <c r="CR359" s="704"/>
      <c r="CS359" s="704"/>
      <c r="CT359" s="704"/>
      <c r="CU359" s="704"/>
      <c r="CV359" s="704"/>
      <c r="CW359" s="704"/>
      <c r="CX359" s="704"/>
      <c r="CY359" s="704"/>
      <c r="CZ359" s="704"/>
      <c r="DA359" s="704"/>
      <c r="DB359" s="704"/>
      <c r="DC359" s="704"/>
      <c r="DD359" s="704"/>
      <c r="DE359" s="704"/>
      <c r="DF359" s="704"/>
      <c r="DG359" s="704"/>
      <c r="DH359" s="704"/>
      <c r="DI359" s="704"/>
      <c r="DJ359" s="704"/>
      <c r="DK359" s="704"/>
      <c r="DL359" s="704"/>
      <c r="DM359" s="704"/>
      <c r="DN359" s="704"/>
      <c r="DO359" s="704"/>
      <c r="DP359" s="704"/>
      <c r="DQ359" s="704"/>
      <c r="DR359" s="704"/>
      <c r="DS359" s="704"/>
      <c r="DT359" s="704"/>
      <c r="DU359" s="704"/>
      <c r="DV359" s="704"/>
      <c r="DW359" s="704"/>
      <c r="DX359" s="704"/>
      <c r="DY359" s="704"/>
      <c r="DZ359" s="704"/>
      <c r="EA359" s="704"/>
      <c r="EB359" s="704"/>
      <c r="EC359" s="704"/>
      <c r="ED359" s="704"/>
      <c r="EE359" s="704"/>
      <c r="EF359" s="704"/>
      <c r="EG359" s="704"/>
      <c r="EH359" s="704"/>
      <c r="EI359" s="704"/>
      <c r="EJ359" s="704"/>
      <c r="EK359" s="704"/>
      <c r="EL359" s="704"/>
      <c r="EM359" s="704"/>
      <c r="EN359" s="704"/>
      <c r="EO359" s="704"/>
      <c r="EP359" s="704"/>
      <c r="EQ359" s="704"/>
      <c r="ER359" s="704"/>
      <c r="ES359" s="704"/>
      <c r="ET359" s="704"/>
      <c r="EU359" s="704"/>
      <c r="EV359" s="704"/>
      <c r="EW359" s="704"/>
      <c r="EX359" s="704"/>
      <c r="EY359" s="704"/>
      <c r="EZ359" s="704"/>
      <c r="FA359" s="704"/>
      <c r="FB359" s="704"/>
      <c r="FC359" s="704"/>
      <c r="FD359" s="704"/>
      <c r="FE359" s="704"/>
      <c r="FF359" s="704"/>
      <c r="FG359" s="704"/>
      <c r="FH359" s="704"/>
      <c r="FI359" s="704"/>
      <c r="FJ359" s="704"/>
      <c r="FK359" s="704"/>
      <c r="FL359" s="704"/>
      <c r="FM359" s="704"/>
      <c r="FN359" s="704"/>
      <c r="FO359" s="704"/>
      <c r="FP359" s="704"/>
      <c r="FQ359" s="704"/>
      <c r="FR359" s="704"/>
      <c r="FS359" s="704"/>
      <c r="FT359" s="704"/>
      <c r="FU359" s="704"/>
      <c r="FV359" s="704"/>
      <c r="FW359" s="704"/>
      <c r="FX359" s="704"/>
      <c r="FY359" s="704"/>
      <c r="FZ359" s="704"/>
      <c r="GA359" s="704"/>
      <c r="GB359" s="704"/>
      <c r="GC359" s="704"/>
      <c r="GD359" s="704"/>
      <c r="GE359" s="704"/>
      <c r="GF359" s="704"/>
      <c r="GG359" s="704"/>
      <c r="GH359" s="704"/>
      <c r="GI359" s="704"/>
      <c r="GJ359" s="704"/>
      <c r="GK359" s="704"/>
      <c r="GL359" s="704"/>
      <c r="GM359" s="704"/>
      <c r="GO359" s="704"/>
    </row>
    <row r="360" spans="1:274" s="706" customFormat="1" ht="23.1" customHeight="1" x14ac:dyDescent="0.25">
      <c r="A360" s="691">
        <v>353</v>
      </c>
      <c r="B360" s="693" t="s">
        <v>1390</v>
      </c>
      <c r="C360" s="696">
        <v>287</v>
      </c>
      <c r="D360" s="709">
        <v>632</v>
      </c>
      <c r="E360" s="707">
        <v>1</v>
      </c>
      <c r="F360" s="737" t="s">
        <v>1121</v>
      </c>
      <c r="G360" s="737" t="s">
        <v>1425</v>
      </c>
      <c r="H360" s="751" t="s">
        <v>1127</v>
      </c>
      <c r="I360" s="752" t="s">
        <v>1113</v>
      </c>
      <c r="J360" s="761" t="s">
        <v>1135</v>
      </c>
      <c r="K360" s="761" t="s">
        <v>1151</v>
      </c>
      <c r="L360" s="761" t="s">
        <v>1116</v>
      </c>
      <c r="M360" s="753" t="s">
        <v>1199</v>
      </c>
      <c r="N360" s="753" t="s">
        <v>1359</v>
      </c>
      <c r="O360" s="753" t="s">
        <v>1359</v>
      </c>
      <c r="P360" s="753" t="s">
        <v>1423</v>
      </c>
      <c r="Q360" s="765" t="s">
        <v>1120</v>
      </c>
      <c r="R360" s="765" t="s">
        <v>1120</v>
      </c>
      <c r="S360" s="755">
        <v>2</v>
      </c>
      <c r="T360" s="769">
        <v>2.1</v>
      </c>
      <c r="U360" s="771">
        <v>41456</v>
      </c>
      <c r="V360" s="772">
        <v>41791</v>
      </c>
      <c r="W360" s="874">
        <v>20</v>
      </c>
      <c r="X360" s="875">
        <v>100000</v>
      </c>
      <c r="Y360" s="875"/>
      <c r="Z360" s="875">
        <f t="shared" si="18"/>
        <v>100000</v>
      </c>
      <c r="AA360" s="702"/>
      <c r="AB360" s="702"/>
      <c r="AC360" s="702"/>
      <c r="AD360" s="702"/>
      <c r="AE360" s="702">
        <v>50000</v>
      </c>
      <c r="AF360" s="702">
        <v>50000</v>
      </c>
      <c r="AG360" s="702"/>
      <c r="AH360" s="702"/>
      <c r="AI360" s="702"/>
      <c r="AJ360" s="702"/>
      <c r="AK360" s="691"/>
      <c r="AL360" s="691"/>
      <c r="AM360" s="868">
        <f t="shared" si="19"/>
        <v>100000</v>
      </c>
      <c r="AN360" s="868">
        <f t="shared" si="20"/>
        <v>0</v>
      </c>
      <c r="AO360" s="760"/>
      <c r="AP360" s="868"/>
      <c r="AR360" s="704"/>
      <c r="AS360" s="704"/>
      <c r="AT360" s="704"/>
      <c r="AU360" s="704"/>
      <c r="AV360" s="704"/>
      <c r="AW360" s="704"/>
      <c r="AX360" s="704"/>
      <c r="AY360" s="704"/>
      <c r="AZ360" s="704"/>
      <c r="BA360" s="704"/>
      <c r="BB360" s="704"/>
      <c r="BC360" s="704"/>
      <c r="BD360" s="704"/>
      <c r="BE360" s="704"/>
      <c r="BF360" s="704"/>
      <c r="BG360" s="704"/>
      <c r="BH360" s="704"/>
      <c r="BI360" s="704"/>
      <c r="BJ360" s="704"/>
      <c r="BK360" s="704"/>
      <c r="BL360" s="704"/>
      <c r="BM360" s="704"/>
      <c r="BN360" s="704"/>
      <c r="BO360" s="704"/>
      <c r="BP360" s="704"/>
      <c r="BQ360" s="704"/>
      <c r="BR360" s="704"/>
      <c r="BS360" s="704"/>
      <c r="BT360" s="704"/>
      <c r="BU360" s="704"/>
      <c r="BV360" s="704"/>
      <c r="BW360" s="704"/>
      <c r="BX360" s="704"/>
      <c r="BY360" s="704"/>
      <c r="BZ360" s="704"/>
      <c r="CA360" s="704"/>
      <c r="CB360" s="704"/>
      <c r="CC360" s="704"/>
      <c r="CD360" s="704"/>
      <c r="CE360" s="704"/>
      <c r="CF360" s="704"/>
      <c r="CG360" s="704"/>
      <c r="CH360" s="704"/>
      <c r="CI360" s="704"/>
      <c r="CJ360" s="704"/>
      <c r="CK360" s="704"/>
      <c r="CL360" s="704"/>
      <c r="CM360" s="704"/>
      <c r="CN360" s="704"/>
      <c r="CO360" s="704"/>
      <c r="CP360" s="704"/>
      <c r="CQ360" s="704"/>
      <c r="CR360" s="704"/>
      <c r="CS360" s="704"/>
      <c r="CT360" s="704"/>
      <c r="CU360" s="704"/>
      <c r="CV360" s="704"/>
      <c r="CW360" s="704"/>
      <c r="CX360" s="704"/>
      <c r="CY360" s="704"/>
      <c r="CZ360" s="704"/>
      <c r="DA360" s="704"/>
      <c r="DB360" s="704"/>
      <c r="DC360" s="704"/>
      <c r="DD360" s="704"/>
      <c r="DE360" s="704"/>
      <c r="DF360" s="704"/>
      <c r="DG360" s="704"/>
      <c r="DH360" s="704"/>
      <c r="DI360" s="704"/>
      <c r="DJ360" s="704"/>
      <c r="DK360" s="704"/>
      <c r="DL360" s="704"/>
      <c r="DM360" s="704"/>
      <c r="DN360" s="704"/>
      <c r="DO360" s="704"/>
      <c r="DP360" s="704"/>
      <c r="DQ360" s="704"/>
      <c r="DR360" s="704"/>
      <c r="DS360" s="704"/>
      <c r="DT360" s="704"/>
      <c r="DU360" s="704"/>
      <c r="DV360" s="704"/>
      <c r="DW360" s="704"/>
      <c r="DX360" s="704"/>
      <c r="DY360" s="704"/>
      <c r="DZ360" s="704"/>
      <c r="EA360" s="704"/>
      <c r="EB360" s="704"/>
      <c r="EC360" s="704"/>
      <c r="ED360" s="704"/>
      <c r="EE360" s="704"/>
      <c r="EF360" s="704"/>
      <c r="EG360" s="704"/>
      <c r="EH360" s="704"/>
      <c r="EI360" s="704"/>
      <c r="EJ360" s="704"/>
      <c r="EK360" s="704"/>
      <c r="EL360" s="704"/>
      <c r="EM360" s="704"/>
      <c r="EN360" s="704"/>
      <c r="EO360" s="704"/>
      <c r="EP360" s="704"/>
      <c r="EQ360" s="704"/>
      <c r="ER360" s="704"/>
      <c r="ES360" s="704"/>
      <c r="ET360" s="704"/>
      <c r="EU360" s="704"/>
      <c r="FH360" s="704"/>
      <c r="FK360" s="704"/>
      <c r="FL360" s="704"/>
      <c r="FM360" s="704"/>
      <c r="FN360" s="704"/>
      <c r="FO360" s="704"/>
      <c r="FP360" s="704"/>
      <c r="FQ360" s="704"/>
      <c r="FR360" s="704"/>
      <c r="FS360" s="704"/>
      <c r="FT360" s="704"/>
      <c r="FU360" s="704"/>
      <c r="FV360" s="704"/>
      <c r="FW360" s="704"/>
      <c r="FX360" s="704"/>
      <c r="FY360" s="704"/>
      <c r="FZ360" s="704"/>
      <c r="GA360" s="704"/>
      <c r="GB360" s="704"/>
      <c r="GC360" s="704"/>
      <c r="GD360" s="704"/>
      <c r="GE360" s="704"/>
      <c r="GF360" s="704"/>
      <c r="GG360" s="704"/>
      <c r="GH360" s="704"/>
      <c r="GI360" s="704"/>
      <c r="GJ360" s="704"/>
      <c r="GK360" s="704"/>
      <c r="GL360" s="704"/>
      <c r="GM360" s="704"/>
      <c r="GN360" s="704"/>
      <c r="GO360" s="704"/>
      <c r="GP360" s="746"/>
      <c r="IV360" s="704"/>
      <c r="IW360" s="704"/>
      <c r="JA360" s="878"/>
      <c r="JB360" s="878"/>
      <c r="JC360" s="878"/>
      <c r="JD360" s="878"/>
      <c r="JE360" s="878"/>
      <c r="JF360" s="878"/>
      <c r="JG360" s="878"/>
      <c r="JH360" s="878"/>
    </row>
    <row r="361" spans="1:274" s="878" customFormat="1" ht="23.1" customHeight="1" x14ac:dyDescent="0.25">
      <c r="A361" s="691">
        <v>354</v>
      </c>
      <c r="B361" s="693" t="s">
        <v>1390</v>
      </c>
      <c r="C361" s="696">
        <v>287</v>
      </c>
      <c r="D361" s="709">
        <v>632</v>
      </c>
      <c r="E361" s="707">
        <v>2</v>
      </c>
      <c r="F361" s="737" t="s">
        <v>1121</v>
      </c>
      <c r="G361" s="737" t="s">
        <v>1427</v>
      </c>
      <c r="H361" s="751" t="s">
        <v>1127</v>
      </c>
      <c r="I361" s="752" t="s">
        <v>1113</v>
      </c>
      <c r="J361" s="761" t="s">
        <v>1135</v>
      </c>
      <c r="K361" s="761" t="s">
        <v>1151</v>
      </c>
      <c r="L361" s="761" t="s">
        <v>1116</v>
      </c>
      <c r="M361" s="753" t="s">
        <v>1199</v>
      </c>
      <c r="N361" s="753" t="s">
        <v>1359</v>
      </c>
      <c r="O361" s="753" t="s">
        <v>1359</v>
      </c>
      <c r="P361" s="753" t="s">
        <v>1423</v>
      </c>
      <c r="Q361" s="765" t="s">
        <v>1120</v>
      </c>
      <c r="R361" s="765" t="s">
        <v>1120</v>
      </c>
      <c r="S361" s="755">
        <v>2</v>
      </c>
      <c r="T361" s="769">
        <v>2.1</v>
      </c>
      <c r="U361" s="771">
        <v>41456</v>
      </c>
      <c r="V361" s="772">
        <v>41791</v>
      </c>
      <c r="W361" s="874">
        <v>20</v>
      </c>
      <c r="X361" s="875">
        <v>500000</v>
      </c>
      <c r="Y361" s="875"/>
      <c r="Z361" s="875">
        <f t="shared" si="18"/>
        <v>500000</v>
      </c>
      <c r="AA361" s="702"/>
      <c r="AB361" s="702"/>
      <c r="AC361" s="702"/>
      <c r="AD361" s="702">
        <v>250000</v>
      </c>
      <c r="AE361" s="702">
        <v>250000</v>
      </c>
      <c r="AF361" s="702"/>
      <c r="AG361" s="702"/>
      <c r="AH361" s="702"/>
      <c r="AI361" s="691"/>
      <c r="AJ361" s="691"/>
      <c r="AK361" s="691"/>
      <c r="AL361" s="691"/>
      <c r="AM361" s="868">
        <f t="shared" si="19"/>
        <v>500000</v>
      </c>
      <c r="AN361" s="868">
        <f t="shared" si="20"/>
        <v>0</v>
      </c>
      <c r="AO361" s="760"/>
      <c r="AP361" s="868"/>
      <c r="AQ361" s="706"/>
      <c r="AR361" s="704"/>
      <c r="AS361" s="704"/>
      <c r="AT361" s="704"/>
      <c r="AU361" s="704"/>
      <c r="AV361" s="704"/>
      <c r="AW361" s="704"/>
      <c r="AX361" s="704"/>
      <c r="AY361" s="704"/>
      <c r="AZ361" s="704"/>
      <c r="BA361" s="704"/>
      <c r="BB361" s="704"/>
      <c r="BC361" s="704"/>
      <c r="BD361" s="704"/>
      <c r="BE361" s="704"/>
      <c r="BF361" s="704"/>
      <c r="BG361" s="704"/>
      <c r="BH361" s="704"/>
      <c r="BI361" s="704"/>
      <c r="BJ361" s="704"/>
      <c r="BK361" s="704"/>
      <c r="BL361" s="704"/>
      <c r="BM361" s="704"/>
      <c r="BN361" s="704"/>
      <c r="BO361" s="704"/>
      <c r="BP361" s="704"/>
      <c r="BQ361" s="704"/>
      <c r="BR361" s="704"/>
      <c r="BS361" s="704"/>
      <c r="BT361" s="704"/>
      <c r="BU361" s="704"/>
      <c r="BV361" s="704"/>
      <c r="BW361" s="704"/>
      <c r="BX361" s="704"/>
      <c r="BY361" s="704"/>
      <c r="BZ361" s="704"/>
      <c r="CA361" s="704"/>
      <c r="CB361" s="704"/>
      <c r="CC361" s="704"/>
      <c r="CD361" s="704"/>
      <c r="CE361" s="704"/>
      <c r="CF361" s="704"/>
      <c r="CG361" s="704"/>
      <c r="CH361" s="704"/>
      <c r="CI361" s="704"/>
      <c r="CJ361" s="704"/>
      <c r="CK361" s="704"/>
      <c r="CL361" s="704"/>
      <c r="CM361" s="704"/>
      <c r="CN361" s="704"/>
      <c r="CO361" s="704"/>
      <c r="CP361" s="704"/>
      <c r="CQ361" s="704"/>
      <c r="CR361" s="704"/>
      <c r="CS361" s="704"/>
      <c r="CT361" s="704"/>
      <c r="CU361" s="704"/>
      <c r="CV361" s="704"/>
      <c r="CW361" s="704"/>
      <c r="CX361" s="704"/>
      <c r="CY361" s="704"/>
      <c r="CZ361" s="704"/>
      <c r="DA361" s="704"/>
      <c r="DB361" s="704"/>
      <c r="DC361" s="704"/>
      <c r="DD361" s="704"/>
      <c r="DE361" s="704"/>
      <c r="DF361" s="704"/>
      <c r="DG361" s="704"/>
      <c r="DH361" s="704"/>
      <c r="DI361" s="704"/>
      <c r="DJ361" s="704"/>
      <c r="DK361" s="704"/>
      <c r="DL361" s="704"/>
      <c r="DM361" s="704"/>
      <c r="DN361" s="704"/>
      <c r="DO361" s="704"/>
      <c r="DP361" s="704"/>
      <c r="DQ361" s="704"/>
      <c r="DR361" s="704"/>
      <c r="DS361" s="704"/>
      <c r="DT361" s="704"/>
      <c r="DU361" s="704"/>
      <c r="DV361" s="704"/>
      <c r="DW361" s="704"/>
      <c r="DX361" s="704"/>
      <c r="DY361" s="704"/>
      <c r="DZ361" s="704"/>
      <c r="EA361" s="704"/>
      <c r="EB361" s="704"/>
      <c r="EC361" s="704"/>
      <c r="ED361" s="704"/>
      <c r="EE361" s="704"/>
      <c r="EF361" s="704"/>
      <c r="EG361" s="704"/>
      <c r="EH361" s="704"/>
      <c r="EI361" s="704"/>
      <c r="EJ361" s="704"/>
      <c r="EK361" s="704"/>
      <c r="EL361" s="704"/>
      <c r="EM361" s="704"/>
      <c r="EN361" s="704"/>
      <c r="EO361" s="704"/>
      <c r="EP361" s="704"/>
      <c r="EQ361" s="704"/>
      <c r="ER361" s="704"/>
      <c r="ES361" s="704"/>
      <c r="ET361" s="704"/>
      <c r="EU361" s="704"/>
      <c r="EV361" s="706"/>
      <c r="EW361" s="706"/>
      <c r="EX361" s="706"/>
      <c r="EY361" s="706"/>
      <c r="EZ361" s="706"/>
      <c r="FA361" s="706"/>
      <c r="FB361" s="706"/>
      <c r="FC361" s="706"/>
      <c r="FD361" s="706"/>
      <c r="FE361" s="706"/>
      <c r="FF361" s="706"/>
      <c r="FG361" s="706"/>
      <c r="FH361" s="704"/>
      <c r="FI361" s="706"/>
      <c r="FJ361" s="706"/>
      <c r="FK361" s="704"/>
      <c r="FL361" s="704"/>
      <c r="FM361" s="704"/>
      <c r="FN361" s="704"/>
      <c r="FO361" s="704"/>
      <c r="FP361" s="704"/>
      <c r="FQ361" s="704"/>
      <c r="FR361" s="704"/>
      <c r="FS361" s="704"/>
      <c r="FT361" s="704"/>
      <c r="FU361" s="704"/>
      <c r="FV361" s="704"/>
      <c r="FW361" s="704"/>
      <c r="FX361" s="704"/>
      <c r="FY361" s="704"/>
      <c r="FZ361" s="704"/>
      <c r="GA361" s="704"/>
      <c r="GB361" s="704"/>
      <c r="GC361" s="704"/>
      <c r="GD361" s="704"/>
      <c r="GE361" s="704"/>
      <c r="GF361" s="704"/>
      <c r="GG361" s="704"/>
      <c r="GH361" s="704"/>
      <c r="GI361" s="704"/>
      <c r="GJ361" s="704"/>
      <c r="GK361" s="704"/>
      <c r="GL361" s="704"/>
      <c r="GM361" s="704"/>
      <c r="GN361" s="704"/>
      <c r="GO361" s="704"/>
      <c r="GP361" s="746"/>
      <c r="GQ361" s="706"/>
      <c r="GR361" s="706"/>
      <c r="GS361" s="706"/>
      <c r="GT361" s="706"/>
      <c r="GU361" s="706"/>
      <c r="GV361" s="706"/>
      <c r="GW361" s="706"/>
      <c r="GX361" s="706"/>
      <c r="GY361" s="706"/>
      <c r="GZ361" s="706"/>
      <c r="HA361" s="706"/>
      <c r="HB361" s="706"/>
      <c r="HC361" s="706"/>
      <c r="HD361" s="706"/>
      <c r="HE361" s="706"/>
      <c r="HF361" s="706"/>
      <c r="HG361" s="706"/>
      <c r="HH361" s="706"/>
      <c r="HI361" s="706"/>
      <c r="HJ361" s="706"/>
      <c r="HK361" s="706"/>
      <c r="HL361" s="706"/>
      <c r="HM361" s="706"/>
      <c r="HN361" s="706"/>
      <c r="HO361" s="706"/>
      <c r="HP361" s="706"/>
      <c r="HQ361" s="706"/>
      <c r="HR361" s="706"/>
      <c r="HS361" s="706"/>
      <c r="HT361" s="706"/>
      <c r="HU361" s="706"/>
      <c r="HV361" s="706"/>
      <c r="HW361" s="706"/>
      <c r="HX361" s="706"/>
      <c r="HY361" s="706"/>
      <c r="HZ361" s="706"/>
      <c r="IA361" s="706"/>
      <c r="IB361" s="706"/>
      <c r="IC361" s="706"/>
      <c r="ID361" s="706"/>
      <c r="IE361" s="706"/>
      <c r="IF361" s="706"/>
      <c r="IG361" s="706"/>
      <c r="IH361" s="706"/>
      <c r="II361" s="706"/>
      <c r="IJ361" s="706"/>
      <c r="IK361" s="706"/>
      <c r="IL361" s="706"/>
      <c r="IM361" s="706"/>
      <c r="IN361" s="706"/>
      <c r="IO361" s="706"/>
      <c r="IP361" s="706"/>
      <c r="IQ361" s="706"/>
      <c r="IR361" s="706"/>
      <c r="IS361" s="706"/>
      <c r="IT361" s="706"/>
      <c r="IU361" s="706"/>
      <c r="IV361" s="704"/>
      <c r="IW361" s="704"/>
      <c r="IX361" s="706"/>
      <c r="IY361" s="706"/>
      <c r="IZ361" s="706"/>
      <c r="JI361" s="706"/>
      <c r="JJ361" s="706"/>
      <c r="JK361" s="706"/>
      <c r="JL361" s="706"/>
      <c r="JM361" s="706"/>
      <c r="JN361" s="706"/>
    </row>
    <row r="362" spans="1:274" s="706" customFormat="1" ht="21.75" customHeight="1" x14ac:dyDescent="0.25">
      <c r="A362" s="691">
        <v>355</v>
      </c>
      <c r="B362" s="693" t="s">
        <v>1390</v>
      </c>
      <c r="C362" s="696">
        <v>287</v>
      </c>
      <c r="D362" s="709">
        <v>632</v>
      </c>
      <c r="E362" s="707">
        <v>3</v>
      </c>
      <c r="F362" s="737" t="s">
        <v>1121</v>
      </c>
      <c r="G362" s="737" t="s">
        <v>1426</v>
      </c>
      <c r="H362" s="751" t="s">
        <v>1127</v>
      </c>
      <c r="I362" s="752" t="s">
        <v>1113</v>
      </c>
      <c r="J362" s="761" t="s">
        <v>1135</v>
      </c>
      <c r="K362" s="761" t="s">
        <v>1151</v>
      </c>
      <c r="L362" s="761" t="s">
        <v>1116</v>
      </c>
      <c r="M362" s="753" t="s">
        <v>1199</v>
      </c>
      <c r="N362" s="753" t="s">
        <v>1359</v>
      </c>
      <c r="O362" s="753" t="s">
        <v>1359</v>
      </c>
      <c r="P362" s="753" t="s">
        <v>1423</v>
      </c>
      <c r="Q362" s="765" t="s">
        <v>1120</v>
      </c>
      <c r="R362" s="765" t="s">
        <v>1120</v>
      </c>
      <c r="S362" s="755">
        <v>2</v>
      </c>
      <c r="T362" s="769">
        <v>2.1</v>
      </c>
      <c r="U362" s="771">
        <v>41456</v>
      </c>
      <c r="V362" s="772">
        <v>41791</v>
      </c>
      <c r="W362" s="874">
        <v>20</v>
      </c>
      <c r="X362" s="875">
        <v>800000</v>
      </c>
      <c r="Y362" s="875"/>
      <c r="Z362" s="875">
        <f t="shared" si="18"/>
        <v>800000</v>
      </c>
      <c r="AA362" s="702"/>
      <c r="AB362" s="702"/>
      <c r="AC362" s="702">
        <v>200000</v>
      </c>
      <c r="AD362" s="702">
        <v>200000</v>
      </c>
      <c r="AE362" s="702">
        <v>200000</v>
      </c>
      <c r="AF362" s="702">
        <v>200000</v>
      </c>
      <c r="AG362" s="702"/>
      <c r="AH362" s="702"/>
      <c r="AI362" s="691"/>
      <c r="AJ362" s="691"/>
      <c r="AK362" s="691"/>
      <c r="AL362" s="691"/>
      <c r="AM362" s="868">
        <f t="shared" si="19"/>
        <v>800000</v>
      </c>
      <c r="AN362" s="868">
        <f t="shared" si="20"/>
        <v>0</v>
      </c>
      <c r="AO362" s="760"/>
      <c r="AP362" s="868"/>
      <c r="AR362" s="704"/>
      <c r="AS362" s="704"/>
      <c r="AT362" s="704"/>
      <c r="AU362" s="704"/>
      <c r="AV362" s="704"/>
      <c r="AW362" s="704"/>
      <c r="AX362" s="704"/>
      <c r="AY362" s="704"/>
      <c r="AZ362" s="704"/>
      <c r="BA362" s="704"/>
      <c r="BB362" s="704"/>
      <c r="BC362" s="704"/>
      <c r="BD362" s="704"/>
      <c r="BE362" s="704"/>
      <c r="BF362" s="704"/>
      <c r="BG362" s="704"/>
      <c r="BH362" s="704"/>
      <c r="BI362" s="704"/>
      <c r="BJ362" s="704"/>
      <c r="BK362" s="704"/>
      <c r="BL362" s="704"/>
      <c r="BM362" s="704"/>
      <c r="BN362" s="704"/>
      <c r="BO362" s="704"/>
      <c r="BP362" s="704"/>
      <c r="BQ362" s="704"/>
      <c r="BR362" s="704"/>
      <c r="BS362" s="704"/>
      <c r="BT362" s="704"/>
      <c r="BU362" s="704"/>
      <c r="BV362" s="704"/>
      <c r="BW362" s="704"/>
      <c r="BX362" s="704"/>
      <c r="BY362" s="704"/>
      <c r="BZ362" s="704"/>
      <c r="CA362" s="704"/>
      <c r="CB362" s="704"/>
      <c r="CC362" s="704"/>
      <c r="CD362" s="704"/>
      <c r="CE362" s="704"/>
      <c r="CF362" s="704"/>
      <c r="CG362" s="704"/>
      <c r="CH362" s="704"/>
      <c r="CI362" s="704"/>
      <c r="CJ362" s="704"/>
      <c r="CK362" s="704"/>
      <c r="CL362" s="704"/>
      <c r="CM362" s="704"/>
      <c r="CN362" s="704"/>
      <c r="CO362" s="704"/>
      <c r="CP362" s="704"/>
      <c r="CQ362" s="704"/>
      <c r="CR362" s="704"/>
      <c r="CS362" s="704"/>
      <c r="CT362" s="704"/>
      <c r="CU362" s="704"/>
      <c r="CV362" s="704"/>
      <c r="CW362" s="704"/>
      <c r="CX362" s="704"/>
      <c r="CY362" s="704"/>
      <c r="CZ362" s="704"/>
      <c r="DA362" s="704"/>
      <c r="DB362" s="704"/>
      <c r="DC362" s="704"/>
      <c r="DD362" s="704"/>
      <c r="DE362" s="704"/>
      <c r="DF362" s="704"/>
      <c r="DG362" s="704"/>
      <c r="DH362" s="704"/>
      <c r="DI362" s="704"/>
      <c r="DJ362" s="704"/>
      <c r="DK362" s="704"/>
      <c r="DL362" s="704"/>
      <c r="DM362" s="704"/>
      <c r="DN362" s="704"/>
      <c r="DO362" s="704"/>
      <c r="DP362" s="704"/>
      <c r="DQ362" s="704"/>
      <c r="DR362" s="704"/>
      <c r="DS362" s="704"/>
      <c r="DT362" s="704"/>
      <c r="DU362" s="704"/>
      <c r="DV362" s="704"/>
      <c r="DW362" s="704"/>
      <c r="DX362" s="704"/>
      <c r="DY362" s="704"/>
      <c r="DZ362" s="704"/>
      <c r="EA362" s="704"/>
      <c r="EB362" s="704"/>
      <c r="EC362" s="704"/>
      <c r="ED362" s="704"/>
      <c r="EE362" s="704"/>
      <c r="EF362" s="704"/>
      <c r="EG362" s="704"/>
      <c r="EH362" s="704"/>
      <c r="EI362" s="704"/>
      <c r="EJ362" s="704"/>
      <c r="EK362" s="704"/>
      <c r="EL362" s="704"/>
      <c r="EM362" s="704"/>
      <c r="EN362" s="704"/>
      <c r="EO362" s="704"/>
      <c r="EP362" s="704"/>
      <c r="EQ362" s="704"/>
      <c r="ER362" s="704"/>
      <c r="ES362" s="704"/>
      <c r="ET362" s="704"/>
      <c r="EU362" s="704"/>
      <c r="FH362" s="704"/>
      <c r="FK362" s="704"/>
      <c r="FL362" s="704"/>
      <c r="FM362" s="704"/>
      <c r="FN362" s="704"/>
      <c r="FO362" s="704"/>
      <c r="FP362" s="704"/>
      <c r="FQ362" s="704"/>
      <c r="FR362" s="704"/>
      <c r="FS362" s="704"/>
      <c r="FT362" s="704"/>
      <c r="FU362" s="704"/>
      <c r="FV362" s="704"/>
      <c r="FW362" s="704"/>
      <c r="FX362" s="704"/>
      <c r="FY362" s="704"/>
      <c r="FZ362" s="704"/>
      <c r="GA362" s="704"/>
      <c r="GB362" s="704"/>
      <c r="GC362" s="704"/>
      <c r="GD362" s="704"/>
      <c r="GE362" s="704"/>
      <c r="GF362" s="704"/>
      <c r="GG362" s="704"/>
      <c r="GH362" s="704"/>
      <c r="GI362" s="704"/>
      <c r="GJ362" s="704"/>
      <c r="GK362" s="704"/>
      <c r="GL362" s="704"/>
      <c r="GM362" s="704"/>
      <c r="GN362" s="704"/>
      <c r="GO362" s="704"/>
      <c r="GP362" s="746"/>
      <c r="IV362" s="704"/>
      <c r="IW362" s="704"/>
      <c r="JA362" s="878"/>
      <c r="JB362" s="878"/>
      <c r="JC362" s="878"/>
      <c r="JD362" s="878"/>
      <c r="JE362" s="878"/>
      <c r="JF362" s="878"/>
      <c r="JG362" s="878"/>
      <c r="JH362" s="878"/>
    </row>
    <row r="363" spans="1:274" s="706" customFormat="1" ht="23.1" customHeight="1" x14ac:dyDescent="0.2">
      <c r="A363" s="691">
        <v>356</v>
      </c>
      <c r="B363" s="693" t="s">
        <v>1390</v>
      </c>
      <c r="C363" s="696">
        <v>287</v>
      </c>
      <c r="D363" s="709">
        <v>632</v>
      </c>
      <c r="E363" s="707">
        <v>4</v>
      </c>
      <c r="F363" s="737" t="s">
        <v>1121</v>
      </c>
      <c r="G363" s="737" t="s">
        <v>1428</v>
      </c>
      <c r="H363" s="751" t="s">
        <v>1127</v>
      </c>
      <c r="I363" s="752" t="s">
        <v>1113</v>
      </c>
      <c r="J363" s="761" t="s">
        <v>1135</v>
      </c>
      <c r="K363" s="761" t="s">
        <v>1151</v>
      </c>
      <c r="L363" s="761" t="s">
        <v>1116</v>
      </c>
      <c r="M363" s="753" t="s">
        <v>1199</v>
      </c>
      <c r="N363" s="753" t="s">
        <v>1359</v>
      </c>
      <c r="O363" s="753" t="s">
        <v>1359</v>
      </c>
      <c r="P363" s="753" t="s">
        <v>1423</v>
      </c>
      <c r="Q363" s="765" t="s">
        <v>1120</v>
      </c>
      <c r="R363" s="765" t="s">
        <v>1120</v>
      </c>
      <c r="S363" s="755">
        <v>2</v>
      </c>
      <c r="T363" s="769">
        <v>2.1</v>
      </c>
      <c r="U363" s="771">
        <v>41456</v>
      </c>
      <c r="V363" s="772">
        <v>41791</v>
      </c>
      <c r="W363" s="874">
        <v>20</v>
      </c>
      <c r="X363" s="875">
        <v>800000</v>
      </c>
      <c r="Y363" s="875"/>
      <c r="Z363" s="875">
        <f t="shared" si="18"/>
        <v>800000</v>
      </c>
      <c r="AA363" s="702"/>
      <c r="AB363" s="702"/>
      <c r="AC363" s="702"/>
      <c r="AD363" s="702"/>
      <c r="AE363" s="702"/>
      <c r="AF363" s="702">
        <v>800000</v>
      </c>
      <c r="AG363" s="702"/>
      <c r="AH363" s="702"/>
      <c r="AI363" s="691"/>
      <c r="AJ363" s="691"/>
      <c r="AK363" s="691"/>
      <c r="AL363" s="691"/>
      <c r="AM363" s="868">
        <f t="shared" si="19"/>
        <v>800000</v>
      </c>
      <c r="AN363" s="868">
        <f t="shared" si="20"/>
        <v>0</v>
      </c>
      <c r="AO363" s="760"/>
      <c r="AP363" s="868"/>
      <c r="AR363" s="704"/>
      <c r="AS363" s="704"/>
      <c r="AT363" s="704"/>
      <c r="AU363" s="704"/>
      <c r="AV363" s="704"/>
      <c r="AW363" s="704"/>
      <c r="AX363" s="704"/>
      <c r="AY363" s="704"/>
      <c r="AZ363" s="704"/>
      <c r="BA363" s="704"/>
      <c r="BB363" s="704"/>
      <c r="BC363" s="704"/>
      <c r="BD363" s="704"/>
      <c r="BE363" s="704"/>
      <c r="BF363" s="704"/>
      <c r="BG363" s="704"/>
      <c r="BH363" s="704"/>
      <c r="BI363" s="704"/>
      <c r="BJ363" s="704"/>
      <c r="BK363" s="704"/>
      <c r="BL363" s="704"/>
      <c r="BM363" s="704"/>
      <c r="BN363" s="704"/>
      <c r="BO363" s="704"/>
      <c r="BP363" s="704"/>
      <c r="BQ363" s="704"/>
      <c r="BR363" s="704"/>
      <c r="BS363" s="704"/>
      <c r="BT363" s="704"/>
      <c r="BU363" s="704"/>
      <c r="BV363" s="704"/>
      <c r="BW363" s="704"/>
      <c r="BX363" s="704"/>
      <c r="BY363" s="704"/>
      <c r="BZ363" s="704"/>
      <c r="CA363" s="704"/>
      <c r="CB363" s="704"/>
      <c r="CC363" s="704"/>
      <c r="CD363" s="704"/>
      <c r="CE363" s="704"/>
      <c r="CF363" s="704"/>
      <c r="CG363" s="704"/>
      <c r="CH363" s="704"/>
      <c r="CI363" s="704"/>
      <c r="CJ363" s="704"/>
      <c r="CK363" s="704"/>
      <c r="CL363" s="704"/>
      <c r="CM363" s="704"/>
      <c r="CN363" s="704"/>
      <c r="CO363" s="704"/>
      <c r="CP363" s="704"/>
      <c r="CQ363" s="704"/>
      <c r="CR363" s="704"/>
      <c r="CS363" s="704"/>
      <c r="CT363" s="704"/>
      <c r="CU363" s="704"/>
      <c r="CV363" s="704"/>
      <c r="CW363" s="704"/>
      <c r="CX363" s="704"/>
      <c r="CY363" s="704"/>
      <c r="CZ363" s="704"/>
      <c r="DA363" s="704"/>
      <c r="DB363" s="704"/>
      <c r="DC363" s="704"/>
      <c r="DD363" s="704"/>
      <c r="DE363" s="704"/>
      <c r="DF363" s="704"/>
      <c r="DG363" s="704"/>
      <c r="DH363" s="704"/>
      <c r="DI363" s="704"/>
      <c r="DJ363" s="704"/>
      <c r="DK363" s="704"/>
      <c r="DL363" s="704"/>
      <c r="DM363" s="704"/>
      <c r="DN363" s="704"/>
      <c r="DO363" s="704"/>
      <c r="DP363" s="704"/>
      <c r="DQ363" s="704"/>
      <c r="DR363" s="704"/>
      <c r="DS363" s="704"/>
      <c r="DT363" s="704"/>
      <c r="DU363" s="704"/>
      <c r="DV363" s="704"/>
      <c r="DW363" s="704"/>
      <c r="DX363" s="704"/>
      <c r="DY363" s="704"/>
      <c r="DZ363" s="704"/>
      <c r="EA363" s="704"/>
      <c r="EB363" s="704"/>
      <c r="EC363" s="704"/>
      <c r="ED363" s="704"/>
      <c r="EE363" s="704"/>
      <c r="EF363" s="704"/>
      <c r="EG363" s="704"/>
      <c r="EH363" s="704"/>
      <c r="EI363" s="704"/>
      <c r="EJ363" s="704"/>
      <c r="EK363" s="704"/>
      <c r="EL363" s="704"/>
      <c r="EM363" s="704"/>
      <c r="EN363" s="704"/>
      <c r="EO363" s="704"/>
      <c r="EP363" s="704"/>
      <c r="EQ363" s="704"/>
      <c r="ER363" s="704"/>
      <c r="ES363" s="704"/>
      <c r="ET363" s="704"/>
      <c r="EU363" s="704"/>
      <c r="FH363" s="704"/>
      <c r="FK363" s="704"/>
      <c r="FL363" s="704"/>
      <c r="FM363" s="704"/>
      <c r="FN363" s="704"/>
      <c r="FO363" s="704"/>
      <c r="FP363" s="704"/>
      <c r="FQ363" s="704"/>
      <c r="FR363" s="704"/>
      <c r="FS363" s="704"/>
      <c r="FT363" s="704"/>
      <c r="FU363" s="704"/>
      <c r="FV363" s="704"/>
      <c r="FW363" s="704"/>
      <c r="FX363" s="704"/>
      <c r="FY363" s="704"/>
      <c r="FZ363" s="704"/>
      <c r="GA363" s="704"/>
      <c r="GB363" s="704"/>
      <c r="GC363" s="704"/>
      <c r="GD363" s="704"/>
      <c r="GE363" s="704"/>
      <c r="GF363" s="704"/>
      <c r="GG363" s="704"/>
      <c r="GH363" s="704"/>
      <c r="GI363" s="704"/>
      <c r="GJ363" s="704"/>
      <c r="GK363" s="704"/>
      <c r="GL363" s="704"/>
      <c r="GM363" s="704"/>
      <c r="GN363" s="704"/>
      <c r="GO363" s="704"/>
      <c r="GP363" s="746"/>
      <c r="IV363" s="704"/>
      <c r="IW363" s="704"/>
    </row>
    <row r="364" spans="1:274" s="706" customFormat="1" ht="23.1" customHeight="1" x14ac:dyDescent="0.25">
      <c r="A364" s="691">
        <v>357</v>
      </c>
      <c r="B364" s="693" t="s">
        <v>1390</v>
      </c>
      <c r="C364" s="696">
        <v>287</v>
      </c>
      <c r="D364" s="709">
        <v>632</v>
      </c>
      <c r="E364" s="707">
        <v>5</v>
      </c>
      <c r="F364" s="737" t="s">
        <v>1121</v>
      </c>
      <c r="G364" s="737" t="s">
        <v>1429</v>
      </c>
      <c r="H364" s="751" t="s">
        <v>1127</v>
      </c>
      <c r="I364" s="752" t="s">
        <v>1113</v>
      </c>
      <c r="J364" s="761" t="s">
        <v>1135</v>
      </c>
      <c r="K364" s="761" t="s">
        <v>1151</v>
      </c>
      <c r="L364" s="761" t="s">
        <v>1116</v>
      </c>
      <c r="M364" s="753" t="s">
        <v>1199</v>
      </c>
      <c r="N364" s="753" t="s">
        <v>1359</v>
      </c>
      <c r="O364" s="753" t="s">
        <v>1359</v>
      </c>
      <c r="P364" s="753" t="s">
        <v>1423</v>
      </c>
      <c r="Q364" s="765" t="s">
        <v>1120</v>
      </c>
      <c r="R364" s="765" t="s">
        <v>1120</v>
      </c>
      <c r="S364" s="755">
        <v>2</v>
      </c>
      <c r="T364" s="769">
        <v>2.1</v>
      </c>
      <c r="U364" s="771">
        <v>41456</v>
      </c>
      <c r="V364" s="772">
        <v>41791</v>
      </c>
      <c r="W364" s="874">
        <v>20</v>
      </c>
      <c r="X364" s="875">
        <v>1000000</v>
      </c>
      <c r="Y364" s="875"/>
      <c r="Z364" s="875">
        <f t="shared" si="18"/>
        <v>1000000</v>
      </c>
      <c r="AA364" s="702"/>
      <c r="AB364" s="702"/>
      <c r="AC364" s="702"/>
      <c r="AD364" s="702"/>
      <c r="AE364" s="702"/>
      <c r="AF364" s="702"/>
      <c r="AG364" s="702"/>
      <c r="AH364" s="702"/>
      <c r="AI364" s="702">
        <v>500000</v>
      </c>
      <c r="AJ364" s="702">
        <v>500000</v>
      </c>
      <c r="AK364" s="691"/>
      <c r="AL364" s="691"/>
      <c r="AM364" s="868">
        <f t="shared" si="19"/>
        <v>1000000</v>
      </c>
      <c r="AN364" s="868">
        <f t="shared" si="20"/>
        <v>0</v>
      </c>
      <c r="AO364" s="760"/>
      <c r="AP364" s="868"/>
      <c r="AR364" s="704"/>
      <c r="AS364" s="704"/>
      <c r="AT364" s="704"/>
      <c r="AU364" s="704"/>
      <c r="AV364" s="704"/>
      <c r="AW364" s="704"/>
      <c r="AX364" s="704"/>
      <c r="AY364" s="704"/>
      <c r="AZ364" s="704"/>
      <c r="BA364" s="704"/>
      <c r="BB364" s="704"/>
      <c r="BC364" s="704"/>
      <c r="BD364" s="704"/>
      <c r="BE364" s="704"/>
      <c r="BF364" s="704"/>
      <c r="BG364" s="704"/>
      <c r="BH364" s="704"/>
      <c r="BI364" s="704"/>
      <c r="BJ364" s="704"/>
      <c r="BK364" s="704"/>
      <c r="BL364" s="704"/>
      <c r="BM364" s="704"/>
      <c r="BN364" s="704"/>
      <c r="BO364" s="704"/>
      <c r="BP364" s="704"/>
      <c r="BQ364" s="704"/>
      <c r="BR364" s="704"/>
      <c r="BS364" s="704"/>
      <c r="BT364" s="704"/>
      <c r="BU364" s="704"/>
      <c r="BV364" s="704"/>
      <c r="BW364" s="704"/>
      <c r="BX364" s="704"/>
      <c r="BY364" s="704"/>
      <c r="BZ364" s="704"/>
      <c r="CA364" s="704"/>
      <c r="CB364" s="704"/>
      <c r="CC364" s="704"/>
      <c r="CD364" s="704"/>
      <c r="CE364" s="704"/>
      <c r="CF364" s="704"/>
      <c r="CG364" s="704"/>
      <c r="CH364" s="704"/>
      <c r="CI364" s="704"/>
      <c r="CJ364" s="704"/>
      <c r="CK364" s="704"/>
      <c r="CL364" s="704"/>
      <c r="CM364" s="704"/>
      <c r="CN364" s="704"/>
      <c r="CO364" s="704"/>
      <c r="CP364" s="704"/>
      <c r="CQ364" s="704"/>
      <c r="CR364" s="704"/>
      <c r="CS364" s="704"/>
      <c r="CT364" s="704"/>
      <c r="CU364" s="704"/>
      <c r="CV364" s="704"/>
      <c r="CW364" s="704"/>
      <c r="CX364" s="704"/>
      <c r="CY364" s="704"/>
      <c r="CZ364" s="704"/>
      <c r="DA364" s="704"/>
      <c r="DB364" s="704"/>
      <c r="DC364" s="704"/>
      <c r="DD364" s="704"/>
      <c r="DE364" s="704"/>
      <c r="DF364" s="704"/>
      <c r="DG364" s="704"/>
      <c r="DH364" s="704"/>
      <c r="DI364" s="704"/>
      <c r="DJ364" s="704"/>
      <c r="DK364" s="704"/>
      <c r="DL364" s="704"/>
      <c r="DM364" s="704"/>
      <c r="DN364" s="704"/>
      <c r="DO364" s="704"/>
      <c r="DP364" s="704"/>
      <c r="DQ364" s="704"/>
      <c r="DR364" s="704"/>
      <c r="DS364" s="704"/>
      <c r="DT364" s="704"/>
      <c r="DU364" s="704"/>
      <c r="DV364" s="704"/>
      <c r="DW364" s="704"/>
      <c r="DX364" s="704"/>
      <c r="DY364" s="704"/>
      <c r="DZ364" s="704"/>
      <c r="EA364" s="704"/>
      <c r="EB364" s="704"/>
      <c r="EC364" s="704"/>
      <c r="ED364" s="704"/>
      <c r="EE364" s="704"/>
      <c r="EF364" s="704"/>
      <c r="EG364" s="704"/>
      <c r="EH364" s="704"/>
      <c r="EI364" s="704"/>
      <c r="EJ364" s="704"/>
      <c r="EK364" s="704"/>
      <c r="EL364" s="704"/>
      <c r="EM364" s="704"/>
      <c r="EN364" s="704"/>
      <c r="EO364" s="704"/>
      <c r="EP364" s="704"/>
      <c r="EQ364" s="704"/>
      <c r="ER364" s="704"/>
      <c r="ES364" s="704"/>
      <c r="ET364" s="704"/>
      <c r="EU364" s="704"/>
      <c r="FH364" s="704"/>
      <c r="FK364" s="704"/>
      <c r="FL364" s="704"/>
      <c r="FM364" s="704"/>
      <c r="FN364" s="704"/>
      <c r="FO364" s="704"/>
      <c r="FP364" s="704"/>
      <c r="FQ364" s="704"/>
      <c r="FR364" s="704"/>
      <c r="FS364" s="704"/>
      <c r="FT364" s="704"/>
      <c r="FU364" s="704"/>
      <c r="FV364" s="704"/>
      <c r="FW364" s="704"/>
      <c r="FX364" s="704"/>
      <c r="FY364" s="704"/>
      <c r="FZ364" s="704"/>
      <c r="GA364" s="704"/>
      <c r="GB364" s="704"/>
      <c r="GC364" s="704"/>
      <c r="GD364" s="704"/>
      <c r="GE364" s="704"/>
      <c r="GF364" s="704"/>
      <c r="GG364" s="704"/>
      <c r="GH364" s="704"/>
      <c r="GI364" s="704"/>
      <c r="GJ364" s="704"/>
      <c r="GK364" s="704"/>
      <c r="GL364" s="704"/>
      <c r="GM364" s="704"/>
      <c r="GN364" s="704"/>
      <c r="GO364" s="704"/>
      <c r="GP364" s="746"/>
      <c r="JA364" s="878"/>
      <c r="JB364" s="878"/>
      <c r="JC364" s="878"/>
      <c r="JD364" s="878"/>
      <c r="JE364" s="878"/>
      <c r="JF364" s="878"/>
      <c r="JG364" s="878"/>
      <c r="JH364" s="878"/>
    </row>
    <row r="365" spans="1:274" s="706" customFormat="1" ht="23.1" customHeight="1" x14ac:dyDescent="0.25">
      <c r="A365" s="691">
        <v>358</v>
      </c>
      <c r="B365" s="693" t="s">
        <v>1390</v>
      </c>
      <c r="C365" s="696">
        <v>287</v>
      </c>
      <c r="D365" s="709">
        <v>632</v>
      </c>
      <c r="E365" s="707">
        <v>6</v>
      </c>
      <c r="F365" s="737" t="s">
        <v>1121</v>
      </c>
      <c r="G365" s="737" t="s">
        <v>1430</v>
      </c>
      <c r="H365" s="751" t="s">
        <v>1127</v>
      </c>
      <c r="I365" s="752" t="s">
        <v>1113</v>
      </c>
      <c r="J365" s="761" t="s">
        <v>1135</v>
      </c>
      <c r="K365" s="761" t="s">
        <v>1151</v>
      </c>
      <c r="L365" s="761" t="s">
        <v>1116</v>
      </c>
      <c r="M365" s="753" t="s">
        <v>1199</v>
      </c>
      <c r="N365" s="753" t="s">
        <v>1359</v>
      </c>
      <c r="O365" s="753" t="s">
        <v>1359</v>
      </c>
      <c r="P365" s="753" t="s">
        <v>1423</v>
      </c>
      <c r="Q365" s="765" t="s">
        <v>1120</v>
      </c>
      <c r="R365" s="765" t="s">
        <v>1120</v>
      </c>
      <c r="S365" s="755">
        <v>2</v>
      </c>
      <c r="T365" s="769">
        <v>2.1</v>
      </c>
      <c r="U365" s="771">
        <v>41456</v>
      </c>
      <c r="V365" s="772">
        <v>41791</v>
      </c>
      <c r="W365" s="874">
        <v>20</v>
      </c>
      <c r="X365" s="875">
        <v>1200000</v>
      </c>
      <c r="Y365" s="875"/>
      <c r="Z365" s="875">
        <f t="shared" si="18"/>
        <v>1200000</v>
      </c>
      <c r="AA365" s="702"/>
      <c r="AB365" s="702">
        <v>120000</v>
      </c>
      <c r="AC365" s="702">
        <v>120000</v>
      </c>
      <c r="AD365" s="702">
        <v>120000</v>
      </c>
      <c r="AE365" s="702">
        <v>120000</v>
      </c>
      <c r="AF365" s="702">
        <v>120000</v>
      </c>
      <c r="AG365" s="702">
        <v>120000</v>
      </c>
      <c r="AH365" s="702">
        <v>120000</v>
      </c>
      <c r="AI365" s="702">
        <v>120000</v>
      </c>
      <c r="AJ365" s="702">
        <v>120000</v>
      </c>
      <c r="AK365" s="702">
        <v>120000</v>
      </c>
      <c r="AL365" s="691"/>
      <c r="AM365" s="868">
        <f t="shared" si="19"/>
        <v>1200000</v>
      </c>
      <c r="AN365" s="868">
        <f t="shared" si="20"/>
        <v>0</v>
      </c>
      <c r="AO365" s="760"/>
      <c r="AP365" s="868"/>
      <c r="AR365" s="704"/>
      <c r="AS365" s="704"/>
      <c r="AT365" s="704"/>
      <c r="AU365" s="704"/>
      <c r="AV365" s="704"/>
      <c r="AW365" s="704"/>
      <c r="AX365" s="704"/>
      <c r="AY365" s="704"/>
      <c r="AZ365" s="704"/>
      <c r="BA365" s="704"/>
      <c r="BB365" s="704"/>
      <c r="BC365" s="704"/>
      <c r="BD365" s="704"/>
      <c r="BE365" s="704"/>
      <c r="BF365" s="704"/>
      <c r="BG365" s="704"/>
      <c r="BH365" s="704"/>
      <c r="BI365" s="704"/>
      <c r="BJ365" s="704"/>
      <c r="BK365" s="704"/>
      <c r="BL365" s="704"/>
      <c r="BM365" s="704"/>
      <c r="BN365" s="704"/>
      <c r="BO365" s="704"/>
      <c r="BP365" s="704"/>
      <c r="BQ365" s="704"/>
      <c r="BR365" s="704"/>
      <c r="BS365" s="704"/>
      <c r="BT365" s="704"/>
      <c r="BU365" s="704"/>
      <c r="BV365" s="704"/>
      <c r="BW365" s="704"/>
      <c r="BX365" s="704"/>
      <c r="BY365" s="704"/>
      <c r="BZ365" s="704"/>
      <c r="CA365" s="704"/>
      <c r="CB365" s="704"/>
      <c r="CC365" s="704"/>
      <c r="CD365" s="704"/>
      <c r="CE365" s="704"/>
      <c r="CF365" s="704"/>
      <c r="CG365" s="704"/>
      <c r="CH365" s="704"/>
      <c r="CI365" s="704"/>
      <c r="CJ365" s="704"/>
      <c r="CK365" s="704"/>
      <c r="CL365" s="704"/>
      <c r="CM365" s="704"/>
      <c r="CN365" s="704"/>
      <c r="CO365" s="704"/>
      <c r="CP365" s="704"/>
      <c r="CQ365" s="704"/>
      <c r="CR365" s="704"/>
      <c r="CS365" s="704"/>
      <c r="CT365" s="704"/>
      <c r="CU365" s="704"/>
      <c r="CV365" s="704"/>
      <c r="CW365" s="704"/>
      <c r="CX365" s="704"/>
      <c r="CY365" s="704"/>
      <c r="CZ365" s="704"/>
      <c r="DA365" s="704"/>
      <c r="DB365" s="704"/>
      <c r="DC365" s="704"/>
      <c r="DD365" s="704"/>
      <c r="DE365" s="704"/>
      <c r="DF365" s="704"/>
      <c r="DG365" s="704"/>
      <c r="DH365" s="704"/>
      <c r="DI365" s="704"/>
      <c r="DJ365" s="704"/>
      <c r="DK365" s="704"/>
      <c r="DL365" s="704"/>
      <c r="DM365" s="704"/>
      <c r="DN365" s="704"/>
      <c r="DO365" s="704"/>
      <c r="DP365" s="704"/>
      <c r="DQ365" s="704"/>
      <c r="DR365" s="704"/>
      <c r="DS365" s="704"/>
      <c r="DT365" s="704"/>
      <c r="DU365" s="704"/>
      <c r="DV365" s="704"/>
      <c r="DW365" s="704"/>
      <c r="DX365" s="704"/>
      <c r="DY365" s="704"/>
      <c r="DZ365" s="704"/>
      <c r="EA365" s="704"/>
      <c r="EB365" s="704"/>
      <c r="EC365" s="704"/>
      <c r="ED365" s="704"/>
      <c r="EE365" s="704"/>
      <c r="EF365" s="704"/>
      <c r="EG365" s="704"/>
      <c r="EH365" s="704"/>
      <c r="EI365" s="704"/>
      <c r="EJ365" s="704"/>
      <c r="EK365" s="704"/>
      <c r="EL365" s="704"/>
      <c r="EM365" s="704"/>
      <c r="EN365" s="704"/>
      <c r="EO365" s="704"/>
      <c r="EP365" s="704"/>
      <c r="EQ365" s="704"/>
      <c r="ER365" s="704"/>
      <c r="ES365" s="704"/>
      <c r="ET365" s="704"/>
      <c r="EU365" s="704"/>
      <c r="FH365" s="704"/>
      <c r="FK365" s="704"/>
      <c r="FL365" s="704"/>
      <c r="FM365" s="704"/>
      <c r="FN365" s="704"/>
      <c r="FO365" s="704"/>
      <c r="FP365" s="704"/>
      <c r="FQ365" s="704"/>
      <c r="FR365" s="704"/>
      <c r="FS365" s="704"/>
      <c r="FT365" s="704"/>
      <c r="FU365" s="704"/>
      <c r="FV365" s="704"/>
      <c r="FW365" s="704"/>
      <c r="FX365" s="704"/>
      <c r="FY365" s="704"/>
      <c r="FZ365" s="704"/>
      <c r="GA365" s="704"/>
      <c r="GB365" s="704"/>
      <c r="GC365" s="704"/>
      <c r="GD365" s="704"/>
      <c r="GE365" s="704"/>
      <c r="GF365" s="704"/>
      <c r="GG365" s="704"/>
      <c r="GH365" s="704"/>
      <c r="GI365" s="704"/>
      <c r="GJ365" s="704"/>
      <c r="GK365" s="704"/>
      <c r="GL365" s="704"/>
      <c r="GM365" s="704"/>
      <c r="GN365" s="704"/>
      <c r="GO365" s="704"/>
      <c r="GP365" s="746"/>
      <c r="JA365" s="878"/>
      <c r="JB365" s="878"/>
      <c r="JC365" s="878"/>
      <c r="JD365" s="878"/>
      <c r="JE365" s="878"/>
      <c r="JF365" s="878"/>
      <c r="JG365" s="878"/>
      <c r="JH365" s="878"/>
      <c r="JI365" s="878"/>
    </row>
    <row r="366" spans="1:274" s="706" customFormat="1" ht="23.1" customHeight="1" x14ac:dyDescent="0.25">
      <c r="A366" s="691">
        <v>359</v>
      </c>
      <c r="B366" s="693" t="s">
        <v>1390</v>
      </c>
      <c r="C366" s="696">
        <v>287</v>
      </c>
      <c r="D366" s="709">
        <v>644</v>
      </c>
      <c r="E366" s="707">
        <v>1</v>
      </c>
      <c r="F366" s="739" t="s">
        <v>1125</v>
      </c>
      <c r="G366" s="726" t="s">
        <v>1126</v>
      </c>
      <c r="H366" s="751" t="s">
        <v>1127</v>
      </c>
      <c r="I366" s="752" t="s">
        <v>1113</v>
      </c>
      <c r="J366" s="761" t="s">
        <v>1135</v>
      </c>
      <c r="K366" s="761" t="s">
        <v>1151</v>
      </c>
      <c r="L366" s="761" t="s">
        <v>1124</v>
      </c>
      <c r="M366" s="753" t="s">
        <v>1199</v>
      </c>
      <c r="N366" s="753" t="s">
        <v>1359</v>
      </c>
      <c r="O366" s="753" t="s">
        <v>1359</v>
      </c>
      <c r="P366" s="753" t="s">
        <v>1423</v>
      </c>
      <c r="Q366" s="765" t="s">
        <v>1120</v>
      </c>
      <c r="R366" s="765" t="s">
        <v>1120</v>
      </c>
      <c r="S366" s="755">
        <v>2</v>
      </c>
      <c r="T366" s="769">
        <v>2.1</v>
      </c>
      <c r="U366" s="771">
        <v>41456</v>
      </c>
      <c r="V366" s="772">
        <v>41791</v>
      </c>
      <c r="W366" s="874">
        <v>7</v>
      </c>
      <c r="X366" s="875">
        <v>30000</v>
      </c>
      <c r="Y366" s="875"/>
      <c r="Z366" s="875">
        <f t="shared" si="18"/>
        <v>30000</v>
      </c>
      <c r="AA366" s="702"/>
      <c r="AB366" s="702"/>
      <c r="AC366" s="702"/>
      <c r="AD366" s="702">
        <v>30000</v>
      </c>
      <c r="AE366" s="702"/>
      <c r="AF366" s="702"/>
      <c r="AG366" s="702"/>
      <c r="AH366" s="702"/>
      <c r="AI366" s="691"/>
      <c r="AJ366" s="691"/>
      <c r="AK366" s="691"/>
      <c r="AL366" s="691"/>
      <c r="AM366" s="868">
        <f t="shared" si="19"/>
        <v>30000</v>
      </c>
      <c r="AN366" s="868">
        <f t="shared" si="20"/>
        <v>0</v>
      </c>
      <c r="AO366" s="760"/>
      <c r="AP366" s="868"/>
      <c r="AR366" s="704"/>
      <c r="AS366" s="704"/>
      <c r="AT366" s="704"/>
      <c r="AU366" s="704"/>
      <c r="AV366" s="704"/>
      <c r="AW366" s="704"/>
      <c r="AX366" s="704"/>
      <c r="AY366" s="704"/>
      <c r="AZ366" s="704"/>
      <c r="BA366" s="704"/>
      <c r="BB366" s="704"/>
      <c r="BC366" s="704"/>
      <c r="BD366" s="704"/>
      <c r="BE366" s="704"/>
      <c r="BF366" s="704"/>
      <c r="BG366" s="704"/>
      <c r="BH366" s="704"/>
      <c r="BI366" s="704"/>
      <c r="BJ366" s="704"/>
      <c r="BK366" s="704"/>
      <c r="BL366" s="704"/>
      <c r="BM366" s="704"/>
      <c r="BN366" s="704"/>
      <c r="BO366" s="704"/>
      <c r="BP366" s="704"/>
      <c r="BQ366" s="704"/>
      <c r="BR366" s="704"/>
      <c r="BS366" s="704"/>
      <c r="BT366" s="704"/>
      <c r="BU366" s="704"/>
      <c r="BV366" s="704"/>
      <c r="BW366" s="704"/>
      <c r="BX366" s="704"/>
      <c r="BY366" s="704"/>
      <c r="BZ366" s="704"/>
      <c r="CA366" s="704"/>
      <c r="CB366" s="704"/>
      <c r="CC366" s="704"/>
      <c r="CD366" s="704"/>
      <c r="CE366" s="704"/>
      <c r="CF366" s="704"/>
      <c r="CG366" s="704"/>
      <c r="CH366" s="704"/>
      <c r="CI366" s="704"/>
      <c r="CJ366" s="704"/>
      <c r="CK366" s="704"/>
      <c r="CL366" s="704"/>
      <c r="CM366" s="704"/>
      <c r="CN366" s="704"/>
      <c r="CO366" s="704"/>
      <c r="CP366" s="704"/>
      <c r="CQ366" s="704"/>
      <c r="CR366" s="704"/>
      <c r="CS366" s="704"/>
      <c r="CT366" s="704"/>
      <c r="CU366" s="704"/>
      <c r="CV366" s="704"/>
      <c r="CW366" s="704"/>
      <c r="CX366" s="704"/>
      <c r="CY366" s="704"/>
      <c r="CZ366" s="704"/>
      <c r="DA366" s="704"/>
      <c r="DB366" s="704"/>
      <c r="DC366" s="704"/>
      <c r="DD366" s="704"/>
      <c r="DE366" s="704"/>
      <c r="DF366" s="704"/>
      <c r="DG366" s="704"/>
      <c r="DH366" s="704"/>
      <c r="DI366" s="704"/>
      <c r="DJ366" s="704"/>
      <c r="DK366" s="704"/>
      <c r="DL366" s="704"/>
      <c r="DM366" s="704"/>
      <c r="DN366" s="704"/>
      <c r="DO366" s="704"/>
      <c r="DP366" s="704"/>
      <c r="DQ366" s="704"/>
      <c r="DR366" s="704"/>
      <c r="DS366" s="704"/>
      <c r="DT366" s="704"/>
      <c r="DU366" s="704"/>
      <c r="DV366" s="704"/>
      <c r="DW366" s="704"/>
      <c r="DX366" s="704"/>
      <c r="DY366" s="704"/>
      <c r="DZ366" s="704"/>
      <c r="EA366" s="704"/>
      <c r="EB366" s="704"/>
      <c r="EC366" s="704"/>
      <c r="ED366" s="704"/>
      <c r="EE366" s="704"/>
      <c r="EF366" s="704"/>
      <c r="EG366" s="704"/>
      <c r="EH366" s="704"/>
      <c r="EI366" s="704"/>
      <c r="EJ366" s="704"/>
      <c r="EK366" s="704"/>
      <c r="EL366" s="704"/>
      <c r="EM366" s="704"/>
      <c r="EN366" s="704"/>
      <c r="EO366" s="704"/>
      <c r="EP366" s="704"/>
      <c r="EQ366" s="704"/>
      <c r="ER366" s="704"/>
      <c r="ES366" s="704"/>
      <c r="ET366" s="704"/>
      <c r="EU366" s="704"/>
      <c r="FH366" s="704"/>
      <c r="FK366" s="704"/>
      <c r="FL366" s="704"/>
      <c r="FM366" s="704"/>
      <c r="FN366" s="704"/>
      <c r="FO366" s="704"/>
      <c r="FP366" s="704"/>
      <c r="FQ366" s="704"/>
      <c r="FR366" s="704"/>
      <c r="FS366" s="704"/>
      <c r="FT366" s="704"/>
      <c r="FU366" s="704"/>
      <c r="FV366" s="704"/>
      <c r="FW366" s="704"/>
      <c r="FX366" s="704"/>
      <c r="FY366" s="704"/>
      <c r="FZ366" s="704"/>
      <c r="GA366" s="704"/>
      <c r="GB366" s="704"/>
      <c r="GC366" s="704"/>
      <c r="GD366" s="704"/>
      <c r="GE366" s="704"/>
      <c r="GF366" s="704"/>
      <c r="GG366" s="704"/>
      <c r="GH366" s="704"/>
      <c r="GI366" s="704"/>
      <c r="GJ366" s="704"/>
      <c r="GK366" s="704"/>
      <c r="GL366" s="704"/>
      <c r="GM366" s="704"/>
      <c r="GN366" s="704"/>
      <c r="GO366" s="704"/>
      <c r="GP366" s="746"/>
      <c r="IV366" s="704"/>
      <c r="IW366" s="704"/>
      <c r="IX366" s="878"/>
      <c r="IY366" s="878"/>
      <c r="IZ366" s="878"/>
      <c r="JA366" s="879"/>
      <c r="JB366" s="879"/>
      <c r="JC366" s="879"/>
      <c r="JD366" s="879"/>
      <c r="JE366" s="879"/>
      <c r="JF366" s="879"/>
      <c r="JG366" s="879"/>
      <c r="JH366" s="879"/>
      <c r="JI366" s="878"/>
    </row>
    <row r="367" spans="1:274" s="706" customFormat="1" ht="23.1" customHeight="1" x14ac:dyDescent="0.25">
      <c r="A367" s="691">
        <v>360</v>
      </c>
      <c r="B367" s="693" t="s">
        <v>1316</v>
      </c>
      <c r="C367" s="696">
        <v>255</v>
      </c>
      <c r="D367" s="697">
        <v>872</v>
      </c>
      <c r="E367" s="707">
        <v>15</v>
      </c>
      <c r="F367" s="699" t="s">
        <v>1327</v>
      </c>
      <c r="G367" s="699" t="s">
        <v>1347</v>
      </c>
      <c r="H367" s="762" t="s">
        <v>1312</v>
      </c>
      <c r="I367" s="752" t="s">
        <v>1138</v>
      </c>
      <c r="J367" s="761" t="s">
        <v>1135</v>
      </c>
      <c r="K367" s="753" t="s">
        <v>1115</v>
      </c>
      <c r="L367" s="753" t="s">
        <v>1116</v>
      </c>
      <c r="M367" s="753" t="s">
        <v>1199</v>
      </c>
      <c r="N367" s="753" t="s">
        <v>1317</v>
      </c>
      <c r="O367" s="753" t="s">
        <v>1317</v>
      </c>
      <c r="P367" s="780" t="s">
        <v>1554</v>
      </c>
      <c r="Q367" s="753" t="s">
        <v>1120</v>
      </c>
      <c r="R367" s="765" t="s">
        <v>1120</v>
      </c>
      <c r="S367" s="755">
        <v>2</v>
      </c>
      <c r="T367" s="769">
        <v>2.2000000000000002</v>
      </c>
      <c r="U367" s="771">
        <v>41456</v>
      </c>
      <c r="V367" s="772">
        <v>42156</v>
      </c>
      <c r="W367" s="701">
        <v>25</v>
      </c>
      <c r="X367" s="875">
        <v>0</v>
      </c>
      <c r="Y367" s="877"/>
      <c r="Z367" s="875">
        <f t="shared" si="18"/>
        <v>0</v>
      </c>
      <c r="AA367" s="702"/>
      <c r="AB367" s="702"/>
      <c r="AC367" s="702"/>
      <c r="AD367" s="702">
        <v>0</v>
      </c>
      <c r="AE367" s="702">
        <v>0</v>
      </c>
      <c r="AF367" s="702">
        <v>0</v>
      </c>
      <c r="AG367" s="702">
        <v>0</v>
      </c>
      <c r="AH367" s="702">
        <v>0</v>
      </c>
      <c r="AI367" s="702">
        <v>0</v>
      </c>
      <c r="AJ367" s="691"/>
      <c r="AK367" s="691"/>
      <c r="AL367" s="691"/>
      <c r="AM367" s="868">
        <f t="shared" si="19"/>
        <v>0</v>
      </c>
      <c r="AN367" s="868">
        <f t="shared" si="20"/>
        <v>0</v>
      </c>
      <c r="AO367" s="760"/>
      <c r="AP367" s="868"/>
      <c r="AR367" s="704"/>
      <c r="AS367" s="704"/>
      <c r="AT367" s="704"/>
      <c r="AU367" s="704"/>
      <c r="AV367" s="704"/>
      <c r="AW367" s="704"/>
      <c r="AX367" s="704"/>
      <c r="AY367" s="704"/>
      <c r="AZ367" s="704"/>
      <c r="BA367" s="704"/>
      <c r="BB367" s="704"/>
      <c r="BC367" s="704"/>
      <c r="BD367" s="704"/>
      <c r="BE367" s="704"/>
      <c r="BF367" s="704"/>
      <c r="BG367" s="704"/>
      <c r="BH367" s="704"/>
      <c r="BI367" s="704"/>
      <c r="BJ367" s="704"/>
      <c r="BK367" s="704"/>
      <c r="BL367" s="704"/>
      <c r="BM367" s="704"/>
      <c r="BN367" s="704"/>
      <c r="BO367" s="704"/>
      <c r="BP367" s="704"/>
      <c r="BQ367" s="704"/>
      <c r="BR367" s="704"/>
      <c r="BS367" s="704"/>
      <c r="BT367" s="704"/>
      <c r="BU367" s="704"/>
      <c r="BV367" s="704"/>
      <c r="BW367" s="704"/>
      <c r="BX367" s="704"/>
      <c r="BY367" s="704"/>
      <c r="BZ367" s="704"/>
      <c r="CA367" s="704"/>
      <c r="CB367" s="704"/>
      <c r="CC367" s="704"/>
      <c r="CD367" s="704"/>
      <c r="CE367" s="704"/>
      <c r="CF367" s="704"/>
      <c r="CG367" s="704"/>
      <c r="CH367" s="704"/>
      <c r="CI367" s="704"/>
      <c r="CJ367" s="704"/>
      <c r="CK367" s="704"/>
      <c r="CL367" s="704"/>
      <c r="CM367" s="704"/>
      <c r="CN367" s="704"/>
      <c r="CO367" s="704"/>
      <c r="CP367" s="704"/>
      <c r="CQ367" s="704"/>
      <c r="CR367" s="704"/>
      <c r="CS367" s="704"/>
      <c r="CT367" s="704"/>
      <c r="CU367" s="704"/>
      <c r="CV367" s="704"/>
      <c r="CW367" s="704"/>
      <c r="CX367" s="704"/>
      <c r="CY367" s="704"/>
      <c r="CZ367" s="704"/>
      <c r="DA367" s="704"/>
      <c r="DB367" s="704"/>
      <c r="DC367" s="704"/>
      <c r="DD367" s="704"/>
      <c r="DE367" s="704"/>
      <c r="DF367" s="704"/>
      <c r="DG367" s="704"/>
      <c r="DH367" s="704"/>
      <c r="DI367" s="704"/>
      <c r="DJ367" s="704"/>
      <c r="DK367" s="704"/>
      <c r="DL367" s="704"/>
      <c r="DM367" s="704"/>
      <c r="DN367" s="704"/>
      <c r="DO367" s="704"/>
      <c r="DP367" s="704"/>
      <c r="DQ367" s="704"/>
      <c r="DR367" s="704"/>
      <c r="DS367" s="704"/>
      <c r="DT367" s="704"/>
      <c r="DU367" s="704"/>
      <c r="DV367" s="704"/>
      <c r="DW367" s="704"/>
      <c r="DX367" s="704"/>
      <c r="DY367" s="704"/>
      <c r="DZ367" s="704"/>
      <c r="EA367" s="704"/>
      <c r="EB367" s="704"/>
      <c r="EC367" s="704"/>
      <c r="ED367" s="704"/>
      <c r="EE367" s="704"/>
      <c r="EF367" s="704"/>
      <c r="EG367" s="704"/>
      <c r="EH367" s="704"/>
      <c r="EI367" s="704"/>
      <c r="EJ367" s="704"/>
      <c r="EK367" s="704"/>
      <c r="EL367" s="704"/>
      <c r="EM367" s="704"/>
      <c r="EN367" s="704"/>
      <c r="EO367" s="704"/>
      <c r="EP367" s="704"/>
      <c r="EQ367" s="704"/>
      <c r="ER367" s="704"/>
      <c r="ES367" s="704"/>
      <c r="ET367" s="704"/>
      <c r="EU367" s="704"/>
      <c r="FH367" s="704"/>
      <c r="FK367" s="704"/>
      <c r="FL367" s="704"/>
      <c r="FM367" s="704"/>
      <c r="FN367" s="704"/>
      <c r="FO367" s="704"/>
      <c r="FP367" s="704"/>
      <c r="FQ367" s="704"/>
      <c r="FR367" s="704"/>
      <c r="FS367" s="704"/>
      <c r="FT367" s="704"/>
      <c r="FU367" s="704"/>
      <c r="FV367" s="704"/>
      <c r="FW367" s="704"/>
      <c r="FX367" s="704"/>
      <c r="FY367" s="704"/>
      <c r="FZ367" s="704"/>
      <c r="GA367" s="704"/>
      <c r="GB367" s="704"/>
      <c r="GC367" s="704"/>
      <c r="GD367" s="704"/>
      <c r="GE367" s="704"/>
      <c r="GF367" s="704"/>
      <c r="GG367" s="704"/>
      <c r="GH367" s="704"/>
      <c r="GI367" s="704"/>
      <c r="GJ367" s="704"/>
      <c r="GK367" s="704"/>
      <c r="GL367" s="704"/>
      <c r="GM367" s="704"/>
      <c r="GN367" s="704"/>
      <c r="GO367" s="704"/>
      <c r="GP367" s="746"/>
      <c r="HR367" s="704"/>
      <c r="HS367" s="704"/>
      <c r="HT367" s="704"/>
      <c r="HU367" s="704"/>
      <c r="HV367" s="704"/>
      <c r="HW367" s="704"/>
      <c r="HX367" s="704"/>
      <c r="HY367" s="704"/>
      <c r="HZ367" s="704"/>
      <c r="IA367" s="704"/>
      <c r="IB367" s="704"/>
      <c r="IC367" s="704"/>
      <c r="ID367" s="704"/>
      <c r="IE367" s="704"/>
      <c r="IF367" s="704"/>
      <c r="IG367" s="704"/>
      <c r="IH367" s="704"/>
      <c r="II367" s="704"/>
      <c r="IJ367" s="704"/>
      <c r="IK367" s="704"/>
      <c r="IL367" s="704"/>
      <c r="IM367" s="704"/>
      <c r="IN367" s="704"/>
      <c r="IO367" s="704"/>
      <c r="IP367" s="704"/>
      <c r="IQ367" s="704"/>
      <c r="IR367" s="704"/>
      <c r="IS367" s="704"/>
      <c r="IT367" s="704"/>
      <c r="IU367" s="704"/>
      <c r="IX367" s="878"/>
      <c r="IY367" s="878"/>
      <c r="IZ367" s="878"/>
      <c r="JI367" s="878"/>
      <c r="JJ367" s="878"/>
      <c r="JK367" s="878"/>
      <c r="JL367" s="878"/>
      <c r="JM367" s="878"/>
      <c r="JN367" s="878"/>
    </row>
    <row r="368" spans="1:274" s="706" customFormat="1" ht="23.1" customHeight="1" x14ac:dyDescent="0.25">
      <c r="A368" s="691">
        <v>361</v>
      </c>
      <c r="B368" s="693" t="s">
        <v>1316</v>
      </c>
      <c r="C368" s="696">
        <v>281</v>
      </c>
      <c r="D368" s="697">
        <v>872</v>
      </c>
      <c r="E368" s="707">
        <v>2</v>
      </c>
      <c r="F368" s="699" t="s">
        <v>1350</v>
      </c>
      <c r="G368" s="699" t="s">
        <v>1351</v>
      </c>
      <c r="H368" s="762" t="s">
        <v>1312</v>
      </c>
      <c r="I368" s="752" t="s">
        <v>1138</v>
      </c>
      <c r="J368" s="761" t="s">
        <v>1135</v>
      </c>
      <c r="K368" s="753" t="s">
        <v>1115</v>
      </c>
      <c r="L368" s="753" t="s">
        <v>1116</v>
      </c>
      <c r="M368" s="753" t="s">
        <v>1199</v>
      </c>
      <c r="N368" s="753" t="s">
        <v>1317</v>
      </c>
      <c r="O368" s="753" t="s">
        <v>1317</v>
      </c>
      <c r="P368" s="753" t="s">
        <v>1583</v>
      </c>
      <c r="Q368" s="765" t="s">
        <v>1120</v>
      </c>
      <c r="R368" s="765" t="s">
        <v>1120</v>
      </c>
      <c r="S368" s="755">
        <v>2</v>
      </c>
      <c r="T368" s="769">
        <v>2.2000000000000002</v>
      </c>
      <c r="U368" s="771">
        <v>41456</v>
      </c>
      <c r="V368" s="772">
        <v>41791</v>
      </c>
      <c r="W368" s="701">
        <v>25</v>
      </c>
      <c r="X368" s="875"/>
      <c r="Y368" s="876">
        <v>0</v>
      </c>
      <c r="Z368" s="875">
        <f t="shared" si="18"/>
        <v>0</v>
      </c>
      <c r="AA368" s="702"/>
      <c r="AB368" s="702"/>
      <c r="AC368" s="702"/>
      <c r="AD368" s="702"/>
      <c r="AE368" s="702"/>
      <c r="AF368" s="702"/>
      <c r="AG368" s="702"/>
      <c r="AH368" s="702"/>
      <c r="AI368" s="691"/>
      <c r="AJ368" s="691"/>
      <c r="AK368" s="691"/>
      <c r="AL368" s="691"/>
      <c r="AM368" s="868">
        <f t="shared" si="19"/>
        <v>0</v>
      </c>
      <c r="AN368" s="868">
        <f t="shared" si="20"/>
        <v>0</v>
      </c>
      <c r="AO368" s="760"/>
      <c r="AP368" s="868">
        <v>10000000</v>
      </c>
      <c r="AR368" s="704"/>
      <c r="AS368" s="704"/>
      <c r="AT368" s="704"/>
      <c r="AU368" s="704"/>
      <c r="AV368" s="704"/>
      <c r="AW368" s="704"/>
      <c r="AX368" s="704"/>
      <c r="AY368" s="704"/>
      <c r="AZ368" s="704"/>
      <c r="BA368" s="704"/>
      <c r="BB368" s="704"/>
      <c r="BC368" s="704"/>
      <c r="BD368" s="704"/>
      <c r="BE368" s="704"/>
      <c r="BF368" s="704"/>
      <c r="BG368" s="704"/>
      <c r="BH368" s="704"/>
      <c r="BI368" s="704"/>
      <c r="BJ368" s="704"/>
      <c r="BK368" s="704"/>
      <c r="BL368" s="704"/>
      <c r="BM368" s="704"/>
      <c r="BN368" s="704"/>
      <c r="BO368" s="704"/>
      <c r="BP368" s="704"/>
      <c r="BQ368" s="704"/>
      <c r="BR368" s="704"/>
      <c r="BS368" s="704"/>
      <c r="BT368" s="704"/>
      <c r="BU368" s="704"/>
      <c r="BV368" s="704"/>
      <c r="BW368" s="704"/>
      <c r="BX368" s="704"/>
      <c r="BY368" s="704"/>
      <c r="BZ368" s="704"/>
      <c r="CA368" s="704"/>
      <c r="CB368" s="704"/>
      <c r="CC368" s="704"/>
      <c r="CD368" s="704"/>
      <c r="CE368" s="704"/>
      <c r="CF368" s="704"/>
      <c r="CG368" s="704"/>
      <c r="CH368" s="704"/>
      <c r="CI368" s="704"/>
      <c r="CJ368" s="704"/>
      <c r="CK368" s="704"/>
      <c r="CL368" s="704"/>
      <c r="CM368" s="704"/>
      <c r="CN368" s="704"/>
      <c r="CO368" s="704"/>
      <c r="CP368" s="704"/>
      <c r="CQ368" s="704"/>
      <c r="CR368" s="704"/>
      <c r="CS368" s="704"/>
      <c r="CT368" s="704"/>
      <c r="CU368" s="704"/>
      <c r="CV368" s="704"/>
      <c r="CW368" s="704"/>
      <c r="CX368" s="704"/>
      <c r="CY368" s="704"/>
      <c r="CZ368" s="704"/>
      <c r="DA368" s="704"/>
      <c r="DB368" s="704"/>
      <c r="DC368" s="704"/>
      <c r="DD368" s="704"/>
      <c r="DE368" s="704"/>
      <c r="DF368" s="704"/>
      <c r="DG368" s="704"/>
      <c r="DH368" s="704"/>
      <c r="DI368" s="704"/>
      <c r="DJ368" s="704"/>
      <c r="DK368" s="704"/>
      <c r="DL368" s="704"/>
      <c r="DM368" s="704"/>
      <c r="DN368" s="704"/>
      <c r="DO368" s="704"/>
      <c r="DP368" s="704"/>
      <c r="DQ368" s="704"/>
      <c r="DR368" s="704"/>
      <c r="DS368" s="704"/>
      <c r="DT368" s="704"/>
      <c r="DU368" s="704"/>
      <c r="DV368" s="704"/>
      <c r="DW368" s="704"/>
      <c r="DX368" s="704"/>
      <c r="DY368" s="704"/>
      <c r="DZ368" s="704"/>
      <c r="EA368" s="704"/>
      <c r="EB368" s="704"/>
      <c r="EC368" s="704"/>
      <c r="ED368" s="704"/>
      <c r="EE368" s="704"/>
      <c r="EF368" s="704"/>
      <c r="EG368" s="704"/>
      <c r="EH368" s="704"/>
      <c r="EI368" s="704"/>
      <c r="EJ368" s="704"/>
      <c r="EK368" s="704"/>
      <c r="EL368" s="704"/>
      <c r="EM368" s="704"/>
      <c r="EN368" s="704"/>
      <c r="EO368" s="704"/>
      <c r="EP368" s="704"/>
      <c r="EQ368" s="704"/>
      <c r="ER368" s="704"/>
      <c r="ES368" s="704"/>
      <c r="ET368" s="704"/>
      <c r="EU368" s="704"/>
      <c r="FH368" s="704"/>
      <c r="FK368" s="704"/>
      <c r="FL368" s="704"/>
      <c r="FM368" s="704"/>
      <c r="FN368" s="704"/>
      <c r="FO368" s="704"/>
      <c r="FP368" s="704"/>
      <c r="FQ368" s="704"/>
      <c r="FR368" s="704"/>
      <c r="FS368" s="704"/>
      <c r="FT368" s="704"/>
      <c r="FU368" s="704"/>
      <c r="FV368" s="704"/>
      <c r="FW368" s="704"/>
      <c r="FX368" s="704"/>
      <c r="FY368" s="704"/>
      <c r="FZ368" s="704"/>
      <c r="GA368" s="704"/>
      <c r="GB368" s="704"/>
      <c r="GC368" s="704"/>
      <c r="GD368" s="704"/>
      <c r="GE368" s="704"/>
      <c r="GF368" s="704"/>
      <c r="GG368" s="704"/>
      <c r="GH368" s="704"/>
      <c r="GI368" s="704"/>
      <c r="GJ368" s="704"/>
      <c r="GK368" s="704"/>
      <c r="GL368" s="704"/>
      <c r="GM368" s="704"/>
      <c r="GN368" s="704"/>
      <c r="GO368" s="704"/>
      <c r="GP368" s="746"/>
      <c r="IA368" s="704"/>
      <c r="IB368" s="704"/>
      <c r="IC368" s="704"/>
      <c r="ID368" s="704"/>
      <c r="IE368" s="704"/>
      <c r="IF368" s="704"/>
      <c r="IG368" s="704"/>
      <c r="IH368" s="704"/>
      <c r="II368" s="704"/>
      <c r="IJ368" s="704"/>
      <c r="IK368" s="704"/>
      <c r="IL368" s="704"/>
      <c r="IM368" s="704"/>
      <c r="IN368" s="704"/>
      <c r="IO368" s="704"/>
      <c r="IP368" s="704"/>
      <c r="IQ368" s="704"/>
      <c r="IR368" s="704"/>
      <c r="IS368" s="704"/>
      <c r="IT368" s="704"/>
      <c r="IU368" s="704"/>
      <c r="IX368" s="878"/>
      <c r="IY368" s="878"/>
      <c r="IZ368" s="878"/>
      <c r="JJ368" s="878"/>
      <c r="JK368" s="878"/>
      <c r="JL368" s="878"/>
      <c r="JM368" s="878"/>
      <c r="JN368" s="878"/>
    </row>
    <row r="369" spans="1:274" s="706" customFormat="1" ht="23.1" customHeight="1" x14ac:dyDescent="0.25">
      <c r="A369" s="691">
        <v>366</v>
      </c>
      <c r="B369" s="693" t="s">
        <v>1352</v>
      </c>
      <c r="C369" s="696">
        <v>246</v>
      </c>
      <c r="D369" s="697">
        <v>884</v>
      </c>
      <c r="E369" s="707">
        <v>5</v>
      </c>
      <c r="F369" s="699" t="s">
        <v>1405</v>
      </c>
      <c r="G369" s="699" t="s">
        <v>1402</v>
      </c>
      <c r="H369" s="751" t="s">
        <v>1358</v>
      </c>
      <c r="I369" s="752" t="s">
        <v>1138</v>
      </c>
      <c r="J369" s="761" t="s">
        <v>1135</v>
      </c>
      <c r="K369" s="753" t="s">
        <v>1115</v>
      </c>
      <c r="L369" s="753" t="s">
        <v>1116</v>
      </c>
      <c r="M369" s="753" t="s">
        <v>1199</v>
      </c>
      <c r="N369" s="764" t="s">
        <v>1128</v>
      </c>
      <c r="O369" s="753" t="s">
        <v>1128</v>
      </c>
      <c r="P369" s="753" t="s">
        <v>1134</v>
      </c>
      <c r="Q369" s="753" t="s">
        <v>1120</v>
      </c>
      <c r="R369" s="753" t="s">
        <v>1120</v>
      </c>
      <c r="S369" s="755">
        <v>2</v>
      </c>
      <c r="T369" s="763">
        <v>2.1</v>
      </c>
      <c r="U369" s="772">
        <v>41456</v>
      </c>
      <c r="V369" s="771">
        <v>41791</v>
      </c>
      <c r="W369" s="874">
        <v>20</v>
      </c>
      <c r="X369" s="875">
        <v>3909200</v>
      </c>
      <c r="Y369" s="876">
        <v>0</v>
      </c>
      <c r="Z369" s="875">
        <f t="shared" si="18"/>
        <v>3909200</v>
      </c>
      <c r="AA369" s="702">
        <v>325700</v>
      </c>
      <c r="AB369" s="702">
        <v>325700</v>
      </c>
      <c r="AC369" s="702">
        <v>325700</v>
      </c>
      <c r="AD369" s="702">
        <v>325700</v>
      </c>
      <c r="AE369" s="702">
        <v>325700</v>
      </c>
      <c r="AF369" s="702">
        <v>325700</v>
      </c>
      <c r="AG369" s="702">
        <v>325700</v>
      </c>
      <c r="AH369" s="702">
        <v>325700</v>
      </c>
      <c r="AI369" s="702">
        <v>325700</v>
      </c>
      <c r="AJ369" s="702">
        <v>325700</v>
      </c>
      <c r="AK369" s="702">
        <v>325700</v>
      </c>
      <c r="AL369" s="691">
        <v>326500</v>
      </c>
      <c r="AM369" s="868">
        <f t="shared" si="19"/>
        <v>3909200</v>
      </c>
      <c r="AN369" s="868">
        <f t="shared" si="20"/>
        <v>0</v>
      </c>
      <c r="AO369" s="702">
        <v>5868700</v>
      </c>
      <c r="AP369" s="868">
        <v>6270000</v>
      </c>
      <c r="AR369" s="704"/>
      <c r="AS369" s="704"/>
      <c r="AT369" s="704"/>
      <c r="AU369" s="704"/>
      <c r="AV369" s="704"/>
      <c r="AW369" s="704"/>
      <c r="AX369" s="704"/>
      <c r="AY369" s="704"/>
      <c r="AZ369" s="704"/>
      <c r="BA369" s="704"/>
      <c r="BB369" s="704"/>
      <c r="BC369" s="704"/>
      <c r="BD369" s="704"/>
      <c r="BE369" s="704"/>
      <c r="BF369" s="704"/>
      <c r="BG369" s="704"/>
      <c r="BH369" s="704"/>
      <c r="BI369" s="704"/>
      <c r="BJ369" s="704"/>
      <c r="BK369" s="704"/>
      <c r="BL369" s="704"/>
      <c r="BM369" s="704"/>
      <c r="BN369" s="704"/>
      <c r="BO369" s="704"/>
      <c r="BP369" s="704"/>
      <c r="BQ369" s="704"/>
      <c r="BR369" s="704"/>
      <c r="BS369" s="704"/>
      <c r="BT369" s="704"/>
      <c r="BU369" s="704"/>
      <c r="BV369" s="704"/>
      <c r="BW369" s="704"/>
      <c r="BX369" s="704"/>
      <c r="BY369" s="704"/>
      <c r="BZ369" s="704"/>
      <c r="CA369" s="704"/>
      <c r="CB369" s="704"/>
      <c r="CC369" s="704"/>
      <c r="CD369" s="704"/>
      <c r="CE369" s="704"/>
      <c r="CF369" s="704"/>
      <c r="CG369" s="704"/>
      <c r="CH369" s="704"/>
      <c r="CI369" s="704"/>
      <c r="CJ369" s="704"/>
      <c r="CK369" s="704"/>
      <c r="CL369" s="704"/>
      <c r="CM369" s="704"/>
      <c r="CN369" s="704"/>
      <c r="CO369" s="704"/>
      <c r="CP369" s="704"/>
      <c r="CQ369" s="704"/>
      <c r="CR369" s="704"/>
      <c r="CS369" s="704"/>
      <c r="CT369" s="704"/>
      <c r="CU369" s="704"/>
      <c r="CV369" s="704"/>
      <c r="CW369" s="704"/>
      <c r="CX369" s="704"/>
      <c r="CY369" s="704"/>
      <c r="CZ369" s="704"/>
      <c r="DA369" s="704"/>
      <c r="DB369" s="704"/>
      <c r="DC369" s="704"/>
      <c r="DD369" s="704"/>
      <c r="DE369" s="704"/>
      <c r="DF369" s="704"/>
      <c r="DG369" s="704"/>
      <c r="DH369" s="704"/>
      <c r="DI369" s="704"/>
      <c r="DJ369" s="704"/>
      <c r="DK369" s="704"/>
      <c r="DL369" s="704"/>
      <c r="DM369" s="704"/>
      <c r="DN369" s="704"/>
      <c r="DO369" s="704"/>
      <c r="DP369" s="704"/>
      <c r="DQ369" s="704"/>
      <c r="DR369" s="704"/>
      <c r="DS369" s="704"/>
      <c r="DT369" s="704"/>
      <c r="DU369" s="704"/>
      <c r="DV369" s="704"/>
      <c r="DW369" s="704"/>
      <c r="DX369" s="704"/>
      <c r="DY369" s="704"/>
      <c r="DZ369" s="704"/>
      <c r="EA369" s="704"/>
      <c r="EB369" s="704"/>
      <c r="EC369" s="704"/>
      <c r="ED369" s="704"/>
      <c r="EE369" s="704"/>
      <c r="EF369" s="704"/>
      <c r="EG369" s="704"/>
      <c r="EH369" s="704"/>
      <c r="EI369" s="704"/>
      <c r="EJ369" s="704"/>
      <c r="EK369" s="704"/>
      <c r="EL369" s="704"/>
      <c r="EM369" s="704"/>
      <c r="EN369" s="704"/>
      <c r="EO369" s="704"/>
      <c r="EP369" s="704"/>
      <c r="EQ369" s="704"/>
      <c r="ER369" s="704"/>
      <c r="ES369" s="704"/>
      <c r="ET369" s="704"/>
      <c r="EU369" s="704"/>
      <c r="EV369" s="704"/>
      <c r="EW369" s="704"/>
      <c r="EX369" s="704"/>
      <c r="EY369" s="704"/>
      <c r="EZ369" s="704"/>
      <c r="FA369" s="704"/>
      <c r="FB369" s="704"/>
      <c r="FC369" s="704"/>
      <c r="FD369" s="704"/>
      <c r="FE369" s="704"/>
      <c r="FF369" s="704"/>
      <c r="FG369" s="704"/>
      <c r="FH369" s="704"/>
      <c r="FI369" s="704"/>
      <c r="FJ369" s="704"/>
      <c r="FK369" s="704"/>
      <c r="FL369" s="704"/>
      <c r="FM369" s="704"/>
      <c r="FN369" s="704"/>
      <c r="FO369" s="704"/>
      <c r="FP369" s="704"/>
      <c r="FQ369" s="704"/>
      <c r="FR369" s="704"/>
      <c r="FS369" s="704"/>
      <c r="FT369" s="704"/>
      <c r="FU369" s="704"/>
      <c r="FV369" s="704"/>
      <c r="FW369" s="704"/>
      <c r="FX369" s="704"/>
      <c r="FY369" s="704"/>
      <c r="FZ369" s="704"/>
      <c r="GA369" s="704"/>
      <c r="GB369" s="704"/>
      <c r="GC369" s="704"/>
      <c r="GD369" s="704"/>
      <c r="GE369" s="704"/>
      <c r="GF369" s="704"/>
      <c r="GG369" s="704"/>
      <c r="GH369" s="704"/>
      <c r="GI369" s="704"/>
      <c r="GJ369" s="704"/>
      <c r="GK369" s="704"/>
      <c r="GL369" s="704"/>
      <c r="GM369" s="704"/>
      <c r="GN369" s="704"/>
      <c r="GQ369" s="704"/>
      <c r="GR369" s="704"/>
      <c r="GS369" s="704"/>
      <c r="GT369" s="704"/>
      <c r="GU369" s="704"/>
      <c r="GV369" s="704"/>
      <c r="GW369" s="704"/>
      <c r="GX369" s="704"/>
      <c r="GY369" s="704"/>
      <c r="GZ369" s="704"/>
      <c r="HA369" s="704"/>
      <c r="HB369" s="704"/>
      <c r="HC369" s="704"/>
      <c r="HD369" s="704"/>
      <c r="HE369" s="704"/>
      <c r="HF369" s="704"/>
      <c r="HG369" s="704"/>
      <c r="HH369" s="704"/>
      <c r="HI369" s="704"/>
      <c r="HJ369" s="704"/>
      <c r="HK369" s="704"/>
      <c r="HL369" s="704"/>
      <c r="HM369" s="704"/>
      <c r="HN369" s="704"/>
      <c r="HO369" s="704"/>
      <c r="HP369" s="704"/>
      <c r="HQ369" s="704"/>
      <c r="HR369" s="704"/>
      <c r="HS369" s="704"/>
      <c r="HT369" s="704"/>
      <c r="HU369" s="704"/>
      <c r="HV369" s="704"/>
      <c r="HW369" s="704"/>
      <c r="HX369" s="704"/>
      <c r="HY369" s="704"/>
      <c r="HZ369" s="704"/>
      <c r="IX369" s="878"/>
      <c r="IY369" s="878"/>
      <c r="IZ369" s="878"/>
      <c r="JI369" s="878"/>
    </row>
    <row r="370" spans="1:274" s="706" customFormat="1" ht="23.1" customHeight="1" x14ac:dyDescent="0.25">
      <c r="A370" s="691">
        <v>369</v>
      </c>
      <c r="B370" s="693" t="s">
        <v>1316</v>
      </c>
      <c r="C370" s="691">
        <v>255</v>
      </c>
      <c r="D370" s="697">
        <v>972</v>
      </c>
      <c r="E370" s="707">
        <v>1</v>
      </c>
      <c r="F370" s="699" t="s">
        <v>1327</v>
      </c>
      <c r="G370" s="699" t="s">
        <v>1328</v>
      </c>
      <c r="H370" s="762" t="s">
        <v>1329</v>
      </c>
      <c r="I370" s="752" t="s">
        <v>1138</v>
      </c>
      <c r="J370" s="761" t="s">
        <v>1135</v>
      </c>
      <c r="K370" s="753" t="s">
        <v>1115</v>
      </c>
      <c r="L370" s="753" t="s">
        <v>1116</v>
      </c>
      <c r="M370" s="753" t="s">
        <v>1199</v>
      </c>
      <c r="N370" s="753" t="s">
        <v>1317</v>
      </c>
      <c r="O370" s="753" t="s">
        <v>1317</v>
      </c>
      <c r="P370" s="780" t="s">
        <v>1554</v>
      </c>
      <c r="Q370" s="765" t="s">
        <v>1120</v>
      </c>
      <c r="R370" s="765" t="s">
        <v>1120</v>
      </c>
      <c r="S370" s="755">
        <v>2</v>
      </c>
      <c r="T370" s="769">
        <v>2.2000000000000002</v>
      </c>
      <c r="U370" s="771">
        <v>41456</v>
      </c>
      <c r="V370" s="772">
        <v>41791</v>
      </c>
      <c r="W370" s="701">
        <v>25</v>
      </c>
      <c r="X370" s="875">
        <v>5360000</v>
      </c>
      <c r="Y370" s="876">
        <v>10877000</v>
      </c>
      <c r="Z370" s="875">
        <f t="shared" si="18"/>
        <v>16237000</v>
      </c>
      <c r="AA370" s="702">
        <v>1000000</v>
      </c>
      <c r="AB370" s="702">
        <v>1000000</v>
      </c>
      <c r="AC370" s="702">
        <v>1000000</v>
      </c>
      <c r="AD370" s="702">
        <f>5360000</f>
        <v>5360000</v>
      </c>
      <c r="AE370" s="702">
        <v>1000000</v>
      </c>
      <c r="AF370" s="702">
        <v>1000000</v>
      </c>
      <c r="AG370" s="702">
        <v>1000000</v>
      </c>
      <c r="AH370" s="702">
        <v>1000000</v>
      </c>
      <c r="AI370" s="702">
        <v>1000000</v>
      </c>
      <c r="AJ370" s="702">
        <v>1000000</v>
      </c>
      <c r="AK370" s="702">
        <v>1000000</v>
      </c>
      <c r="AL370" s="717">
        <v>877000</v>
      </c>
      <c r="AM370" s="868">
        <f t="shared" si="19"/>
        <v>16237000</v>
      </c>
      <c r="AN370" s="868">
        <f t="shared" si="20"/>
        <v>0</v>
      </c>
      <c r="AO370" s="760"/>
      <c r="AP370" s="868"/>
      <c r="FH370" s="704"/>
      <c r="FI370" s="704"/>
      <c r="FJ370" s="704"/>
      <c r="GN370" s="704"/>
      <c r="GP370" s="746"/>
      <c r="HR370" s="704"/>
      <c r="HS370" s="704"/>
      <c r="HT370" s="704"/>
      <c r="HU370" s="704"/>
      <c r="HV370" s="704"/>
      <c r="HW370" s="704"/>
      <c r="HX370" s="704"/>
      <c r="HY370" s="704"/>
      <c r="HZ370" s="704"/>
      <c r="IA370" s="704"/>
      <c r="IB370" s="704"/>
      <c r="IC370" s="704"/>
      <c r="ID370" s="704"/>
      <c r="IE370" s="704"/>
      <c r="IF370" s="704"/>
      <c r="IG370" s="704"/>
      <c r="IH370" s="704"/>
      <c r="II370" s="704"/>
      <c r="IJ370" s="704"/>
      <c r="IK370" s="704"/>
      <c r="IL370" s="704"/>
      <c r="IM370" s="704"/>
      <c r="IN370" s="704"/>
      <c r="IO370" s="704"/>
      <c r="IP370" s="704"/>
      <c r="IQ370" s="704"/>
      <c r="IR370" s="704"/>
      <c r="IS370" s="704"/>
      <c r="IT370" s="704"/>
      <c r="IU370" s="704"/>
      <c r="IX370" s="878"/>
      <c r="IY370" s="878"/>
      <c r="IZ370" s="878"/>
      <c r="JI370" s="878"/>
      <c r="JJ370" s="878"/>
      <c r="JK370" s="878"/>
      <c r="JL370" s="878"/>
      <c r="JM370" s="878"/>
      <c r="JN370" s="878"/>
    </row>
    <row r="371" spans="1:274" s="706" customFormat="1" ht="23.1" customHeight="1" x14ac:dyDescent="0.25">
      <c r="A371" s="691">
        <v>115</v>
      </c>
      <c r="B371" s="693" t="s">
        <v>1390</v>
      </c>
      <c r="C371" s="696">
        <v>234</v>
      </c>
      <c r="D371" s="697">
        <v>532</v>
      </c>
      <c r="E371" s="697">
        <v>24</v>
      </c>
      <c r="F371" s="699" t="s">
        <v>1121</v>
      </c>
      <c r="G371" s="699" t="s">
        <v>1391</v>
      </c>
      <c r="H371" s="767" t="s">
        <v>1112</v>
      </c>
      <c r="I371" s="752" t="s">
        <v>1113</v>
      </c>
      <c r="J371" s="761" t="s">
        <v>1135</v>
      </c>
      <c r="K371" s="753" t="s">
        <v>1115</v>
      </c>
      <c r="L371" s="753" t="s">
        <v>1116</v>
      </c>
      <c r="M371" s="753" t="s">
        <v>1199</v>
      </c>
      <c r="N371" s="753" t="s">
        <v>1359</v>
      </c>
      <c r="O371" s="753" t="s">
        <v>1359</v>
      </c>
      <c r="P371" s="753" t="s">
        <v>1392</v>
      </c>
      <c r="Q371" s="765" t="s">
        <v>1393</v>
      </c>
      <c r="R371" s="753" t="s">
        <v>1459</v>
      </c>
      <c r="S371" s="755">
        <v>2</v>
      </c>
      <c r="T371" s="763">
        <v>2.1</v>
      </c>
      <c r="U371" s="772">
        <v>41091</v>
      </c>
      <c r="V371" s="771">
        <v>41426</v>
      </c>
      <c r="W371" s="874">
        <v>20</v>
      </c>
      <c r="X371" s="875"/>
      <c r="Y371" s="876">
        <v>757300</v>
      </c>
      <c r="Z371" s="875">
        <f t="shared" si="18"/>
        <v>757300</v>
      </c>
      <c r="AA371" s="691"/>
      <c r="AB371" s="691"/>
      <c r="AC371" s="691">
        <v>150000</v>
      </c>
      <c r="AD371" s="691">
        <v>150000</v>
      </c>
      <c r="AE371" s="691">
        <v>150000</v>
      </c>
      <c r="AF371" s="691">
        <v>150000</v>
      </c>
      <c r="AG371" s="691">
        <v>157300</v>
      </c>
      <c r="AH371" s="691"/>
      <c r="AI371" s="691"/>
      <c r="AJ371" s="691"/>
      <c r="AK371" s="691"/>
      <c r="AL371" s="691"/>
      <c r="AM371" s="868">
        <f t="shared" si="19"/>
        <v>757300</v>
      </c>
      <c r="AN371" s="868">
        <f t="shared" si="20"/>
        <v>0</v>
      </c>
      <c r="AO371" s="691"/>
      <c r="AP371" s="868"/>
      <c r="AR371" s="704"/>
      <c r="AS371" s="704"/>
      <c r="AT371" s="704"/>
      <c r="AU371" s="704"/>
      <c r="AV371" s="704"/>
      <c r="AW371" s="704"/>
      <c r="AX371" s="704"/>
      <c r="AY371" s="704"/>
      <c r="AZ371" s="704"/>
      <c r="BA371" s="704"/>
      <c r="BB371" s="704"/>
      <c r="BC371" s="704"/>
      <c r="BD371" s="704"/>
      <c r="BE371" s="704"/>
      <c r="BF371" s="704"/>
      <c r="BG371" s="704"/>
      <c r="BH371" s="704"/>
      <c r="BI371" s="704"/>
      <c r="BJ371" s="704"/>
      <c r="BK371" s="704"/>
      <c r="BL371" s="704"/>
      <c r="BM371" s="704"/>
      <c r="BN371" s="704"/>
      <c r="BO371" s="704"/>
      <c r="BP371" s="704"/>
      <c r="BQ371" s="704"/>
      <c r="BR371" s="704"/>
      <c r="BS371" s="704"/>
      <c r="BT371" s="704"/>
      <c r="BU371" s="704"/>
      <c r="BV371" s="704"/>
      <c r="BW371" s="704"/>
      <c r="BX371" s="704"/>
      <c r="BY371" s="704"/>
      <c r="BZ371" s="704"/>
      <c r="CA371" s="704"/>
      <c r="CB371" s="704"/>
      <c r="CC371" s="704"/>
      <c r="CD371" s="704"/>
      <c r="CE371" s="704"/>
      <c r="CF371" s="704"/>
      <c r="CG371" s="704"/>
      <c r="CH371" s="704"/>
      <c r="CI371" s="704"/>
      <c r="CJ371" s="704"/>
      <c r="CK371" s="704"/>
      <c r="CL371" s="704"/>
      <c r="CM371" s="704"/>
      <c r="CN371" s="704"/>
      <c r="CO371" s="704"/>
      <c r="CP371" s="704"/>
      <c r="CQ371" s="704"/>
      <c r="CR371" s="704"/>
      <c r="CS371" s="704"/>
      <c r="CT371" s="704"/>
      <c r="CU371" s="704"/>
      <c r="CV371" s="704"/>
      <c r="CW371" s="704"/>
      <c r="CX371" s="704"/>
      <c r="CY371" s="704"/>
      <c r="CZ371" s="704"/>
      <c r="DA371" s="704"/>
      <c r="DB371" s="704"/>
      <c r="DC371" s="704"/>
      <c r="DD371" s="704"/>
      <c r="DE371" s="704"/>
      <c r="DF371" s="704"/>
      <c r="DG371" s="704"/>
      <c r="DH371" s="704"/>
      <c r="DI371" s="704"/>
      <c r="DJ371" s="704"/>
      <c r="DK371" s="704"/>
      <c r="DL371" s="704"/>
      <c r="DM371" s="704"/>
      <c r="DN371" s="704"/>
      <c r="DO371" s="704"/>
      <c r="DP371" s="704"/>
      <c r="DQ371" s="704"/>
      <c r="DR371" s="704"/>
      <c r="DS371" s="704"/>
      <c r="DT371" s="704"/>
      <c r="DU371" s="704"/>
      <c r="DV371" s="704"/>
      <c r="DW371" s="704"/>
      <c r="DX371" s="704"/>
      <c r="DY371" s="704"/>
      <c r="DZ371" s="704"/>
      <c r="EA371" s="704"/>
      <c r="EB371" s="704"/>
      <c r="EC371" s="704"/>
      <c r="ED371" s="704"/>
      <c r="EE371" s="704"/>
      <c r="EF371" s="704"/>
      <c r="EG371" s="704"/>
      <c r="EH371" s="704"/>
      <c r="EI371" s="704"/>
      <c r="EJ371" s="704"/>
      <c r="EK371" s="704"/>
      <c r="EL371" s="704"/>
      <c r="EM371" s="704"/>
      <c r="EN371" s="704"/>
      <c r="EO371" s="704"/>
      <c r="EP371" s="704"/>
      <c r="EQ371" s="704"/>
      <c r="ER371" s="704"/>
      <c r="ES371" s="704"/>
      <c r="ET371" s="704"/>
      <c r="EU371" s="704"/>
      <c r="FH371" s="704"/>
      <c r="FI371" s="704"/>
      <c r="FJ371" s="704"/>
      <c r="FK371" s="704"/>
      <c r="FL371" s="704"/>
      <c r="FM371" s="704"/>
      <c r="FN371" s="704"/>
      <c r="FO371" s="704"/>
      <c r="FP371" s="704"/>
      <c r="FQ371" s="704"/>
      <c r="FR371" s="704"/>
      <c r="FS371" s="704"/>
      <c r="FT371" s="704"/>
      <c r="FU371" s="704"/>
      <c r="FV371" s="704"/>
      <c r="FW371" s="704"/>
      <c r="FX371" s="704"/>
      <c r="FY371" s="704"/>
      <c r="FZ371" s="704"/>
      <c r="GA371" s="704"/>
      <c r="GB371" s="704"/>
      <c r="GC371" s="704"/>
      <c r="GD371" s="704"/>
      <c r="GE371" s="704"/>
      <c r="GF371" s="704"/>
      <c r="GG371" s="704"/>
      <c r="GH371" s="704"/>
      <c r="GI371" s="704"/>
      <c r="GJ371" s="704"/>
      <c r="GK371" s="704"/>
      <c r="GL371" s="704"/>
      <c r="GM371" s="704"/>
      <c r="GN371" s="704"/>
      <c r="GP371" s="878"/>
      <c r="GQ371" s="878"/>
      <c r="GR371" s="878"/>
      <c r="GS371" s="878"/>
      <c r="GT371" s="878"/>
      <c r="GU371" s="878"/>
      <c r="GV371" s="878"/>
      <c r="GW371" s="878"/>
      <c r="GX371" s="878"/>
      <c r="GY371" s="878"/>
      <c r="GZ371" s="878"/>
      <c r="HA371" s="878"/>
      <c r="HB371" s="878"/>
      <c r="HC371" s="878"/>
      <c r="HD371" s="878"/>
      <c r="HE371" s="878"/>
      <c r="HF371" s="878"/>
      <c r="HG371" s="878"/>
      <c r="HH371" s="878"/>
      <c r="HI371" s="878"/>
      <c r="HJ371" s="878"/>
      <c r="HK371" s="878"/>
      <c r="HL371" s="878"/>
      <c r="HM371" s="878"/>
      <c r="HN371" s="878"/>
      <c r="IX371" s="878"/>
      <c r="IY371" s="878"/>
      <c r="IZ371" s="878"/>
      <c r="JA371" s="878"/>
      <c r="JB371" s="878"/>
      <c r="JC371" s="878"/>
      <c r="JD371" s="878"/>
      <c r="JE371" s="878"/>
      <c r="JF371" s="878"/>
      <c r="JG371" s="878"/>
      <c r="JH371" s="878"/>
      <c r="JI371" s="878"/>
      <c r="JJ371" s="878"/>
      <c r="JK371" s="878"/>
      <c r="JL371" s="878"/>
      <c r="JM371" s="878"/>
      <c r="JN371" s="878"/>
    </row>
    <row r="372" spans="1:274" s="706" customFormat="1" ht="23.1" customHeight="1" x14ac:dyDescent="0.25">
      <c r="A372" s="691">
        <v>258</v>
      </c>
      <c r="B372" s="693" t="s">
        <v>1352</v>
      </c>
      <c r="C372" s="696">
        <v>234</v>
      </c>
      <c r="D372" s="697">
        <v>632</v>
      </c>
      <c r="E372" s="707">
        <v>11</v>
      </c>
      <c r="F372" s="699" t="s">
        <v>1121</v>
      </c>
      <c r="G372" s="734" t="s">
        <v>1616</v>
      </c>
      <c r="H372" s="767" t="s">
        <v>1127</v>
      </c>
      <c r="I372" s="752" t="s">
        <v>1113</v>
      </c>
      <c r="J372" s="761" t="s">
        <v>1135</v>
      </c>
      <c r="K372" s="753" t="s">
        <v>1115</v>
      </c>
      <c r="L372" s="753" t="s">
        <v>1116</v>
      </c>
      <c r="M372" s="753" t="s">
        <v>1199</v>
      </c>
      <c r="N372" s="753" t="s">
        <v>1359</v>
      </c>
      <c r="O372" s="753" t="s">
        <v>1128</v>
      </c>
      <c r="P372" s="753" t="s">
        <v>1134</v>
      </c>
      <c r="Q372" s="765" t="s">
        <v>1393</v>
      </c>
      <c r="R372" s="753" t="s">
        <v>1459</v>
      </c>
      <c r="S372" s="755">
        <v>2</v>
      </c>
      <c r="T372" s="763">
        <v>2.1</v>
      </c>
      <c r="U372" s="772">
        <v>41091</v>
      </c>
      <c r="V372" s="771">
        <v>41426</v>
      </c>
      <c r="W372" s="701">
        <v>20</v>
      </c>
      <c r="X372" s="875"/>
      <c r="Y372" s="876">
        <v>1041700</v>
      </c>
      <c r="Z372" s="875">
        <f t="shared" si="18"/>
        <v>1041700</v>
      </c>
      <c r="AA372" s="691"/>
      <c r="AB372" s="691"/>
      <c r="AC372" s="691"/>
      <c r="AD372" s="691">
        <v>250000</v>
      </c>
      <c r="AE372" s="691">
        <v>250000</v>
      </c>
      <c r="AF372" s="691">
        <v>250000</v>
      </c>
      <c r="AG372" s="691">
        <v>291700</v>
      </c>
      <c r="AH372" s="691"/>
      <c r="AI372" s="691"/>
      <c r="AJ372" s="691"/>
      <c r="AK372" s="691"/>
      <c r="AL372" s="691"/>
      <c r="AM372" s="868">
        <f t="shared" si="19"/>
        <v>1041700</v>
      </c>
      <c r="AN372" s="868">
        <f t="shared" si="20"/>
        <v>0</v>
      </c>
      <c r="AO372" s="691"/>
      <c r="AP372" s="868"/>
      <c r="AR372" s="704"/>
      <c r="AS372" s="704"/>
      <c r="AT372" s="704"/>
      <c r="AU372" s="704"/>
      <c r="AV372" s="704"/>
      <c r="AW372" s="704"/>
      <c r="AX372" s="704"/>
      <c r="AY372" s="704"/>
      <c r="AZ372" s="704"/>
      <c r="BA372" s="704"/>
      <c r="BB372" s="704"/>
      <c r="BC372" s="704"/>
      <c r="BD372" s="704"/>
      <c r="BE372" s="704"/>
      <c r="BF372" s="704"/>
      <c r="BG372" s="704"/>
      <c r="BH372" s="704"/>
      <c r="BI372" s="704"/>
      <c r="BJ372" s="704"/>
      <c r="BK372" s="704"/>
      <c r="BL372" s="704"/>
      <c r="BM372" s="704"/>
      <c r="BN372" s="704"/>
      <c r="BO372" s="704"/>
      <c r="BP372" s="704"/>
      <c r="BQ372" s="704"/>
      <c r="BR372" s="704"/>
      <c r="BS372" s="704"/>
      <c r="BT372" s="704"/>
      <c r="BU372" s="704"/>
      <c r="BV372" s="704"/>
      <c r="BW372" s="704"/>
      <c r="BX372" s="704"/>
      <c r="BY372" s="704"/>
      <c r="BZ372" s="704"/>
      <c r="CA372" s="704"/>
      <c r="CB372" s="704"/>
      <c r="CC372" s="704"/>
      <c r="CD372" s="704"/>
      <c r="CE372" s="704"/>
      <c r="CF372" s="704"/>
      <c r="CG372" s="704"/>
      <c r="CH372" s="704"/>
      <c r="CI372" s="704"/>
      <c r="CJ372" s="704"/>
      <c r="CK372" s="704"/>
      <c r="CL372" s="704"/>
      <c r="CM372" s="704"/>
      <c r="CN372" s="704"/>
      <c r="CO372" s="704"/>
      <c r="CP372" s="704"/>
      <c r="CQ372" s="704"/>
      <c r="CR372" s="704"/>
      <c r="CS372" s="704"/>
      <c r="CT372" s="704"/>
      <c r="CU372" s="704"/>
      <c r="CV372" s="704"/>
      <c r="CW372" s="704"/>
      <c r="CX372" s="704"/>
      <c r="CY372" s="704"/>
      <c r="CZ372" s="704"/>
      <c r="DA372" s="704"/>
      <c r="DB372" s="704"/>
      <c r="DC372" s="704"/>
      <c r="DD372" s="704"/>
      <c r="DE372" s="704"/>
      <c r="DF372" s="704"/>
      <c r="DG372" s="704"/>
      <c r="DH372" s="704"/>
      <c r="DI372" s="704"/>
      <c r="DJ372" s="704"/>
      <c r="DK372" s="704"/>
      <c r="DL372" s="704"/>
      <c r="DM372" s="704"/>
      <c r="DN372" s="704"/>
      <c r="DO372" s="704"/>
      <c r="DP372" s="704"/>
      <c r="DQ372" s="704"/>
      <c r="DR372" s="704"/>
      <c r="DS372" s="704"/>
      <c r="DT372" s="704"/>
      <c r="DU372" s="704"/>
      <c r="DV372" s="704"/>
      <c r="DW372" s="704"/>
      <c r="DX372" s="704"/>
      <c r="DY372" s="704"/>
      <c r="DZ372" s="704"/>
      <c r="EA372" s="704"/>
      <c r="EB372" s="704"/>
      <c r="EC372" s="704"/>
      <c r="ED372" s="704"/>
      <c r="EE372" s="704"/>
      <c r="EF372" s="704"/>
      <c r="EG372" s="704"/>
      <c r="EH372" s="704"/>
      <c r="EI372" s="704"/>
      <c r="EJ372" s="704"/>
      <c r="EK372" s="704"/>
      <c r="EL372" s="704"/>
      <c r="EM372" s="704"/>
      <c r="EN372" s="704"/>
      <c r="EO372" s="704"/>
      <c r="EP372" s="704"/>
      <c r="EQ372" s="704"/>
      <c r="ER372" s="704"/>
      <c r="ES372" s="704"/>
      <c r="ET372" s="704"/>
      <c r="EU372" s="704"/>
      <c r="EV372" s="704"/>
      <c r="EW372" s="704"/>
      <c r="EX372" s="704"/>
      <c r="EY372" s="704"/>
      <c r="EZ372" s="704"/>
      <c r="FA372" s="704"/>
      <c r="FB372" s="704"/>
      <c r="FC372" s="704"/>
      <c r="FD372" s="704"/>
      <c r="FE372" s="704"/>
      <c r="FF372" s="704"/>
      <c r="FG372" s="704"/>
      <c r="FH372" s="704"/>
      <c r="FK372" s="704"/>
      <c r="FL372" s="704"/>
      <c r="FM372" s="704"/>
      <c r="FN372" s="704"/>
      <c r="FO372" s="704"/>
      <c r="FP372" s="704"/>
      <c r="FQ372" s="704"/>
      <c r="FR372" s="704"/>
      <c r="FS372" s="704"/>
      <c r="FT372" s="704"/>
      <c r="FU372" s="704"/>
      <c r="FV372" s="704"/>
      <c r="FW372" s="704"/>
      <c r="FX372" s="704"/>
      <c r="FY372" s="704"/>
      <c r="FZ372" s="704"/>
      <c r="GA372" s="704"/>
      <c r="GB372" s="704"/>
      <c r="GC372" s="704"/>
      <c r="GD372" s="704"/>
      <c r="GE372" s="704"/>
      <c r="GF372" s="704"/>
      <c r="GG372" s="704"/>
      <c r="GH372" s="704"/>
      <c r="GI372" s="704"/>
      <c r="GJ372" s="704"/>
      <c r="GK372" s="704"/>
      <c r="GL372" s="704"/>
      <c r="GM372" s="704"/>
      <c r="GN372" s="704"/>
      <c r="GP372" s="878"/>
      <c r="GQ372" s="878"/>
      <c r="GR372" s="878"/>
      <c r="GS372" s="878"/>
      <c r="GT372" s="878"/>
      <c r="GU372" s="878"/>
      <c r="GV372" s="878"/>
      <c r="GW372" s="878"/>
      <c r="GX372" s="878"/>
      <c r="GY372" s="878"/>
      <c r="GZ372" s="878"/>
      <c r="HA372" s="878"/>
      <c r="HB372" s="878"/>
      <c r="HC372" s="878"/>
      <c r="HD372" s="878"/>
      <c r="HE372" s="878"/>
      <c r="HF372" s="878"/>
      <c r="HG372" s="878"/>
      <c r="HH372" s="878"/>
      <c r="HI372" s="878"/>
      <c r="HJ372" s="878"/>
      <c r="HK372" s="878"/>
      <c r="HL372" s="878"/>
      <c r="HM372" s="878"/>
      <c r="HN372" s="878"/>
      <c r="IX372" s="878"/>
      <c r="IY372" s="878"/>
      <c r="IZ372" s="878"/>
      <c r="JA372" s="878"/>
      <c r="JB372" s="878"/>
      <c r="JC372" s="878"/>
      <c r="JD372" s="878"/>
      <c r="JE372" s="878"/>
      <c r="JF372" s="878"/>
      <c r="JG372" s="878"/>
      <c r="JH372" s="878"/>
      <c r="JJ372" s="878"/>
      <c r="JK372" s="878"/>
      <c r="JL372" s="878"/>
      <c r="JM372" s="878"/>
      <c r="JN372" s="878"/>
    </row>
    <row r="373" spans="1:274" s="878" customFormat="1" ht="23.1" customHeight="1" x14ac:dyDescent="0.25">
      <c r="A373" s="691">
        <v>367</v>
      </c>
      <c r="B373" s="693" t="s">
        <v>1352</v>
      </c>
      <c r="C373" s="696">
        <v>246</v>
      </c>
      <c r="D373" s="697">
        <v>884</v>
      </c>
      <c r="E373" s="707">
        <v>6</v>
      </c>
      <c r="F373" s="734" t="s">
        <v>1405</v>
      </c>
      <c r="G373" s="699" t="s">
        <v>1408</v>
      </c>
      <c r="H373" s="751" t="s">
        <v>1358</v>
      </c>
      <c r="I373" s="752" t="s">
        <v>1138</v>
      </c>
      <c r="J373" s="761" t="s">
        <v>1135</v>
      </c>
      <c r="K373" s="753" t="s">
        <v>1115</v>
      </c>
      <c r="L373" s="753" t="s">
        <v>1116</v>
      </c>
      <c r="M373" s="753" t="s">
        <v>1199</v>
      </c>
      <c r="N373" s="764" t="s">
        <v>1128</v>
      </c>
      <c r="O373" s="753" t="s">
        <v>1128</v>
      </c>
      <c r="P373" s="753" t="s">
        <v>1134</v>
      </c>
      <c r="Q373" s="753" t="s">
        <v>1393</v>
      </c>
      <c r="R373" s="753" t="s">
        <v>1393</v>
      </c>
      <c r="S373" s="755">
        <v>2</v>
      </c>
      <c r="T373" s="763">
        <v>2.1</v>
      </c>
      <c r="U373" s="772">
        <v>41456</v>
      </c>
      <c r="V373" s="771">
        <v>42156</v>
      </c>
      <c r="W373" s="874">
        <v>20</v>
      </c>
      <c r="X373" s="875"/>
      <c r="Y373" s="876">
        <v>0</v>
      </c>
      <c r="Z373" s="875">
        <f t="shared" si="18"/>
        <v>0</v>
      </c>
      <c r="AA373" s="702"/>
      <c r="AB373" s="702"/>
      <c r="AC373" s="702"/>
      <c r="AD373" s="702"/>
      <c r="AE373" s="702"/>
      <c r="AF373" s="702"/>
      <c r="AG373" s="702"/>
      <c r="AH373" s="702"/>
      <c r="AI373" s="691"/>
      <c r="AJ373" s="691"/>
      <c r="AK373" s="691"/>
      <c r="AL373" s="691"/>
      <c r="AM373" s="868">
        <f t="shared" si="19"/>
        <v>0</v>
      </c>
      <c r="AN373" s="868">
        <f t="shared" si="20"/>
        <v>0</v>
      </c>
      <c r="AO373" s="702">
        <v>41919000</v>
      </c>
      <c r="AP373" s="868">
        <v>44785700</v>
      </c>
      <c r="AQ373" s="706"/>
      <c r="AR373" s="704"/>
      <c r="AS373" s="704"/>
      <c r="AT373" s="704"/>
      <c r="AU373" s="704"/>
      <c r="AV373" s="704"/>
      <c r="AW373" s="704"/>
      <c r="AX373" s="704"/>
      <c r="AY373" s="704"/>
      <c r="AZ373" s="704"/>
      <c r="BA373" s="704"/>
      <c r="BB373" s="704"/>
      <c r="BC373" s="704"/>
      <c r="BD373" s="704"/>
      <c r="BE373" s="704"/>
      <c r="BF373" s="704"/>
      <c r="BG373" s="704"/>
      <c r="BH373" s="704"/>
      <c r="BI373" s="704"/>
      <c r="BJ373" s="704"/>
      <c r="BK373" s="704"/>
      <c r="BL373" s="704"/>
      <c r="BM373" s="704"/>
      <c r="BN373" s="704"/>
      <c r="BO373" s="704"/>
      <c r="BP373" s="704"/>
      <c r="BQ373" s="704"/>
      <c r="BR373" s="704"/>
      <c r="BS373" s="704"/>
      <c r="BT373" s="704"/>
      <c r="BU373" s="704"/>
      <c r="BV373" s="704"/>
      <c r="BW373" s="704"/>
      <c r="BX373" s="704"/>
      <c r="BY373" s="704"/>
      <c r="BZ373" s="704"/>
      <c r="CA373" s="704"/>
      <c r="CB373" s="704"/>
      <c r="CC373" s="704"/>
      <c r="CD373" s="704"/>
      <c r="CE373" s="704"/>
      <c r="CF373" s="704"/>
      <c r="CG373" s="704"/>
      <c r="CH373" s="704"/>
      <c r="CI373" s="704"/>
      <c r="CJ373" s="704"/>
      <c r="CK373" s="704"/>
      <c r="CL373" s="704"/>
      <c r="CM373" s="704"/>
      <c r="CN373" s="704"/>
      <c r="CO373" s="704"/>
      <c r="CP373" s="704"/>
      <c r="CQ373" s="704"/>
      <c r="CR373" s="704"/>
      <c r="CS373" s="704"/>
      <c r="CT373" s="704"/>
      <c r="CU373" s="704"/>
      <c r="CV373" s="704"/>
      <c r="CW373" s="704"/>
      <c r="CX373" s="704"/>
      <c r="CY373" s="704"/>
      <c r="CZ373" s="704"/>
      <c r="DA373" s="704"/>
      <c r="DB373" s="704"/>
      <c r="DC373" s="704"/>
      <c r="DD373" s="704"/>
      <c r="DE373" s="704"/>
      <c r="DF373" s="704"/>
      <c r="DG373" s="704"/>
      <c r="DH373" s="704"/>
      <c r="DI373" s="704"/>
      <c r="DJ373" s="704"/>
      <c r="DK373" s="704"/>
      <c r="DL373" s="704"/>
      <c r="DM373" s="704"/>
      <c r="DN373" s="704"/>
      <c r="DO373" s="704"/>
      <c r="DP373" s="704"/>
      <c r="DQ373" s="704"/>
      <c r="DR373" s="704"/>
      <c r="DS373" s="704"/>
      <c r="DT373" s="704"/>
      <c r="DU373" s="704"/>
      <c r="DV373" s="704"/>
      <c r="DW373" s="704"/>
      <c r="DX373" s="704"/>
      <c r="DY373" s="704"/>
      <c r="DZ373" s="704"/>
      <c r="EA373" s="704"/>
      <c r="EB373" s="704"/>
      <c r="EC373" s="704"/>
      <c r="ED373" s="704"/>
      <c r="EE373" s="704"/>
      <c r="EF373" s="704"/>
      <c r="EG373" s="704"/>
      <c r="EH373" s="704"/>
      <c r="EI373" s="704"/>
      <c r="EJ373" s="704"/>
      <c r="EK373" s="704"/>
      <c r="EL373" s="704"/>
      <c r="EM373" s="704"/>
      <c r="EN373" s="704"/>
      <c r="EO373" s="704"/>
      <c r="EP373" s="704"/>
      <c r="EQ373" s="704"/>
      <c r="ER373" s="704"/>
      <c r="ES373" s="704"/>
      <c r="ET373" s="704"/>
      <c r="EU373" s="704"/>
      <c r="EV373" s="704"/>
      <c r="EW373" s="704"/>
      <c r="EX373" s="704"/>
      <c r="EY373" s="704"/>
      <c r="EZ373" s="704"/>
      <c r="FA373" s="704"/>
      <c r="FB373" s="704"/>
      <c r="FC373" s="704"/>
      <c r="FD373" s="704"/>
      <c r="FE373" s="704"/>
      <c r="FF373" s="704"/>
      <c r="FG373" s="704"/>
      <c r="FH373" s="704"/>
      <c r="FI373" s="704"/>
      <c r="FJ373" s="704"/>
      <c r="FK373" s="704"/>
      <c r="FL373" s="704"/>
      <c r="FM373" s="704"/>
      <c r="FN373" s="704"/>
      <c r="FO373" s="704"/>
      <c r="FP373" s="704"/>
      <c r="FQ373" s="704"/>
      <c r="FR373" s="704"/>
      <c r="FS373" s="704"/>
      <c r="FT373" s="704"/>
      <c r="FU373" s="704"/>
      <c r="FV373" s="704"/>
      <c r="FW373" s="704"/>
      <c r="FX373" s="704"/>
      <c r="FY373" s="704"/>
      <c r="FZ373" s="704"/>
      <c r="GA373" s="704"/>
      <c r="GB373" s="704"/>
      <c r="GC373" s="704"/>
      <c r="GD373" s="704"/>
      <c r="GE373" s="704"/>
      <c r="GF373" s="704"/>
      <c r="GG373" s="704"/>
      <c r="GH373" s="704"/>
      <c r="GI373" s="704"/>
      <c r="GJ373" s="704"/>
      <c r="GK373" s="704"/>
      <c r="GL373" s="704"/>
      <c r="GM373" s="704"/>
      <c r="GN373" s="704"/>
      <c r="GO373" s="704"/>
      <c r="GP373" s="706"/>
      <c r="GQ373" s="704"/>
      <c r="GR373" s="704"/>
      <c r="GS373" s="704"/>
      <c r="GT373" s="704"/>
      <c r="GU373" s="704"/>
      <c r="GV373" s="704"/>
      <c r="GW373" s="704"/>
      <c r="GX373" s="704"/>
      <c r="GY373" s="704"/>
      <c r="GZ373" s="704"/>
      <c r="HA373" s="704"/>
      <c r="HB373" s="704"/>
      <c r="HC373" s="704"/>
      <c r="HD373" s="704"/>
      <c r="HE373" s="704"/>
      <c r="HF373" s="704"/>
      <c r="HG373" s="704"/>
      <c r="HH373" s="704"/>
      <c r="HI373" s="704"/>
      <c r="HJ373" s="704"/>
      <c r="HK373" s="704"/>
      <c r="HL373" s="704"/>
      <c r="HM373" s="704"/>
      <c r="HN373" s="704"/>
      <c r="HO373" s="704"/>
      <c r="HP373" s="704"/>
      <c r="HQ373" s="704"/>
      <c r="HR373" s="704"/>
      <c r="HS373" s="704"/>
      <c r="HT373" s="704"/>
      <c r="HU373" s="704"/>
      <c r="HV373" s="704"/>
      <c r="HW373" s="704"/>
      <c r="HX373" s="704"/>
      <c r="HY373" s="704"/>
      <c r="HZ373" s="704"/>
      <c r="IA373" s="706"/>
      <c r="IB373" s="706"/>
      <c r="IC373" s="706"/>
      <c r="ID373" s="706"/>
      <c r="IE373" s="706"/>
      <c r="IF373" s="706"/>
      <c r="IG373" s="706"/>
      <c r="IH373" s="706"/>
      <c r="II373" s="706"/>
      <c r="IJ373" s="706"/>
      <c r="IK373" s="706"/>
      <c r="IL373" s="706"/>
      <c r="IM373" s="706"/>
      <c r="IN373" s="706"/>
      <c r="IO373" s="706"/>
      <c r="IP373" s="706"/>
      <c r="IQ373" s="706"/>
      <c r="IR373" s="706"/>
      <c r="IS373" s="706"/>
      <c r="IT373" s="706"/>
      <c r="IU373" s="706"/>
      <c r="IV373" s="706"/>
      <c r="IW373" s="706"/>
      <c r="JA373" s="706"/>
      <c r="JB373" s="706"/>
      <c r="JC373" s="706"/>
      <c r="JD373" s="706"/>
      <c r="JE373" s="706"/>
      <c r="JF373" s="706"/>
      <c r="JG373" s="706"/>
      <c r="JH373" s="706"/>
      <c r="JJ373" s="706"/>
      <c r="JK373" s="706"/>
      <c r="JL373" s="706"/>
      <c r="JM373" s="706"/>
      <c r="JN373" s="706"/>
    </row>
    <row r="374" spans="1:274" s="878" customFormat="1" ht="23.1" customHeight="1" thickBot="1" x14ac:dyDescent="0.3">
      <c r="A374" s="691">
        <v>372</v>
      </c>
      <c r="B374" s="693" t="s">
        <v>1111</v>
      </c>
      <c r="C374" s="697">
        <v>245</v>
      </c>
      <c r="D374" s="697">
        <v>432</v>
      </c>
      <c r="E374" s="707">
        <v>1</v>
      </c>
      <c r="F374" s="699" t="s">
        <v>1121</v>
      </c>
      <c r="G374" s="715" t="s">
        <v>1478</v>
      </c>
      <c r="H374" s="767" t="s">
        <v>1133</v>
      </c>
      <c r="I374" s="752" t="s">
        <v>1113</v>
      </c>
      <c r="J374" s="761" t="s">
        <v>1114</v>
      </c>
      <c r="K374" s="764" t="s">
        <v>1115</v>
      </c>
      <c r="L374" s="764" t="s">
        <v>1124</v>
      </c>
      <c r="M374" s="753" t="s">
        <v>1117</v>
      </c>
      <c r="N374" s="753" t="s">
        <v>1118</v>
      </c>
      <c r="O374" s="753" t="s">
        <v>1118</v>
      </c>
      <c r="P374" s="753" t="s">
        <v>1118</v>
      </c>
      <c r="Q374" s="753"/>
      <c r="R374" s="753"/>
      <c r="S374" s="755">
        <v>3</v>
      </c>
      <c r="T374" s="763">
        <v>3.3</v>
      </c>
      <c r="U374" s="771">
        <v>41456</v>
      </c>
      <c r="V374" s="771">
        <v>41791</v>
      </c>
      <c r="W374" s="858"/>
      <c r="X374" s="987">
        <v>250000</v>
      </c>
      <c r="Y374" s="1119"/>
      <c r="Z374" s="987">
        <f t="shared" si="18"/>
        <v>250000</v>
      </c>
      <c r="AA374" s="1120"/>
      <c r="AB374" s="1120"/>
      <c r="AC374" s="1120"/>
      <c r="AD374" s="1120">
        <v>250000</v>
      </c>
      <c r="AE374" s="1120"/>
      <c r="AF374" s="1120"/>
      <c r="AG374" s="1120"/>
      <c r="AH374" s="1120"/>
      <c r="AI374" s="1120"/>
      <c r="AJ374" s="1120"/>
      <c r="AK374" s="1120"/>
      <c r="AL374" s="1120"/>
      <c r="AM374" s="988">
        <f t="shared" si="19"/>
        <v>250000</v>
      </c>
      <c r="AN374" s="988">
        <f t="shared" si="20"/>
        <v>0</v>
      </c>
      <c r="AO374" s="1120"/>
      <c r="AP374" s="988"/>
      <c r="AQ374" s="706"/>
      <c r="AR374" s="706"/>
      <c r="AS374" s="706"/>
      <c r="AT374" s="706"/>
      <c r="AU374" s="706"/>
      <c r="AV374" s="706"/>
      <c r="AW374" s="706"/>
      <c r="AX374" s="706"/>
      <c r="AY374" s="706"/>
      <c r="AZ374" s="706"/>
      <c r="BA374" s="706"/>
      <c r="BB374" s="706"/>
      <c r="BC374" s="706"/>
      <c r="BD374" s="706"/>
      <c r="BE374" s="706"/>
      <c r="BF374" s="706"/>
      <c r="BG374" s="706"/>
      <c r="BH374" s="706"/>
      <c r="BI374" s="706"/>
      <c r="BJ374" s="706"/>
      <c r="BK374" s="706"/>
      <c r="BL374" s="706"/>
      <c r="BM374" s="706"/>
      <c r="BN374" s="706"/>
      <c r="BO374" s="706"/>
      <c r="BP374" s="706"/>
      <c r="BQ374" s="706"/>
      <c r="BR374" s="706"/>
      <c r="BS374" s="706"/>
      <c r="BT374" s="706"/>
      <c r="BU374" s="706"/>
      <c r="BV374" s="706"/>
      <c r="BW374" s="706"/>
      <c r="BX374" s="706"/>
      <c r="BY374" s="706"/>
      <c r="BZ374" s="706"/>
      <c r="CA374" s="706"/>
      <c r="CB374" s="706"/>
      <c r="CC374" s="706"/>
      <c r="CD374" s="706"/>
      <c r="CE374" s="706"/>
      <c r="CF374" s="706"/>
      <c r="CG374" s="706"/>
      <c r="CH374" s="706"/>
      <c r="CI374" s="706"/>
      <c r="CJ374" s="706"/>
      <c r="CK374" s="706"/>
      <c r="CL374" s="706"/>
      <c r="CM374" s="706"/>
      <c r="CN374" s="706"/>
      <c r="CO374" s="706"/>
      <c r="CP374" s="706"/>
      <c r="CQ374" s="706"/>
      <c r="CR374" s="706"/>
      <c r="CS374" s="706"/>
      <c r="CT374" s="706"/>
      <c r="CU374" s="706"/>
      <c r="CV374" s="706"/>
      <c r="CW374" s="706"/>
      <c r="CX374" s="706"/>
      <c r="CY374" s="706"/>
      <c r="CZ374" s="706"/>
      <c r="DA374" s="706"/>
      <c r="DB374" s="706"/>
      <c r="DC374" s="706"/>
      <c r="DD374" s="706"/>
      <c r="DE374" s="706"/>
      <c r="DF374" s="706"/>
      <c r="DG374" s="706"/>
      <c r="DH374" s="706"/>
      <c r="DI374" s="706"/>
      <c r="DJ374" s="706"/>
      <c r="DK374" s="706"/>
      <c r="DL374" s="706"/>
      <c r="DM374" s="706"/>
      <c r="DN374" s="706"/>
      <c r="DO374" s="706"/>
      <c r="DP374" s="706"/>
      <c r="DQ374" s="706"/>
      <c r="DR374" s="706"/>
      <c r="DS374" s="706"/>
      <c r="DT374" s="706"/>
      <c r="DU374" s="706"/>
      <c r="DV374" s="706"/>
      <c r="DW374" s="706"/>
      <c r="DX374" s="706"/>
      <c r="DY374" s="706"/>
      <c r="DZ374" s="706"/>
      <c r="EA374" s="706"/>
      <c r="EB374" s="706"/>
      <c r="EC374" s="706"/>
      <c r="ED374" s="706"/>
      <c r="EE374" s="706"/>
      <c r="EF374" s="706"/>
      <c r="EG374" s="706"/>
      <c r="EH374" s="706"/>
      <c r="EI374" s="706"/>
      <c r="EJ374" s="706"/>
      <c r="EK374" s="706"/>
      <c r="EL374" s="706"/>
      <c r="EM374" s="706"/>
      <c r="EN374" s="706"/>
      <c r="EO374" s="706"/>
      <c r="EP374" s="706"/>
      <c r="EQ374" s="706"/>
      <c r="ER374" s="706"/>
      <c r="ES374" s="706"/>
      <c r="ET374" s="706"/>
      <c r="EU374" s="706"/>
      <c r="EV374" s="704"/>
      <c r="EW374" s="704"/>
      <c r="EX374" s="704"/>
      <c r="EY374" s="704"/>
      <c r="EZ374" s="704"/>
      <c r="FA374" s="704"/>
      <c r="FB374" s="704"/>
      <c r="FC374" s="704"/>
      <c r="FD374" s="704"/>
      <c r="FE374" s="704"/>
      <c r="FF374" s="704"/>
      <c r="FG374" s="704"/>
      <c r="FH374" s="704"/>
      <c r="FI374" s="706"/>
      <c r="FJ374" s="706"/>
      <c r="FK374" s="704"/>
      <c r="FL374" s="704"/>
      <c r="FM374" s="704"/>
      <c r="FN374" s="704"/>
      <c r="FO374" s="704"/>
      <c r="FP374" s="704"/>
      <c r="FQ374" s="704"/>
      <c r="FR374" s="704"/>
      <c r="FS374" s="704"/>
      <c r="FT374" s="704"/>
      <c r="FU374" s="704"/>
      <c r="FV374" s="704"/>
      <c r="FW374" s="704"/>
      <c r="FX374" s="704"/>
      <c r="FY374" s="704"/>
      <c r="FZ374" s="704"/>
      <c r="GA374" s="704"/>
      <c r="GB374" s="704"/>
      <c r="GC374" s="704"/>
      <c r="GD374" s="704"/>
      <c r="GE374" s="704"/>
      <c r="GF374" s="704"/>
      <c r="GG374" s="704"/>
      <c r="GH374" s="704"/>
      <c r="GI374" s="704"/>
      <c r="GJ374" s="704"/>
      <c r="GK374" s="704"/>
      <c r="GL374" s="704"/>
      <c r="GM374" s="704"/>
      <c r="GN374" s="704"/>
      <c r="GO374" s="704"/>
      <c r="HO374" s="706"/>
      <c r="HP374" s="706"/>
      <c r="HQ374" s="706"/>
      <c r="HR374" s="706"/>
      <c r="HS374" s="706"/>
      <c r="HT374" s="706"/>
      <c r="HU374" s="706"/>
      <c r="HV374" s="706"/>
      <c r="HW374" s="706"/>
      <c r="HX374" s="706"/>
      <c r="HY374" s="706"/>
      <c r="HZ374" s="706"/>
      <c r="IA374" s="706"/>
      <c r="IB374" s="706"/>
      <c r="IC374" s="706"/>
      <c r="ID374" s="706"/>
      <c r="IE374" s="706"/>
      <c r="IF374" s="706"/>
      <c r="IG374" s="706"/>
      <c r="IH374" s="706"/>
      <c r="II374" s="706"/>
      <c r="IJ374" s="706"/>
      <c r="IK374" s="706"/>
      <c r="IL374" s="706"/>
      <c r="IM374" s="706"/>
      <c r="IN374" s="706"/>
      <c r="IO374" s="706"/>
      <c r="IP374" s="706"/>
      <c r="IQ374" s="706"/>
      <c r="IR374" s="706"/>
      <c r="IS374" s="706"/>
      <c r="IT374" s="706"/>
      <c r="IU374" s="706"/>
      <c r="IV374" s="706"/>
      <c r="IW374" s="706"/>
      <c r="IX374" s="706"/>
      <c r="IY374" s="706"/>
      <c r="IZ374" s="706"/>
      <c r="JA374" s="706"/>
      <c r="JB374" s="706"/>
      <c r="JC374" s="706"/>
      <c r="JD374" s="706"/>
      <c r="JE374" s="706"/>
      <c r="JF374" s="706"/>
      <c r="JG374" s="706"/>
      <c r="JH374" s="706"/>
      <c r="JJ374" s="704"/>
      <c r="JK374" s="704"/>
      <c r="JL374" s="704"/>
      <c r="JM374" s="704"/>
      <c r="JN374" s="704"/>
    </row>
    <row r="375" spans="1:274" s="878" customFormat="1" ht="23.1" customHeight="1" thickBot="1" x14ac:dyDescent="0.3">
      <c r="A375" s="704"/>
      <c r="B375" s="976"/>
      <c r="C375" s="977"/>
      <c r="D375" s="978"/>
      <c r="E375" s="979"/>
      <c r="F375" s="980"/>
      <c r="G375" s="981"/>
      <c r="H375" s="982"/>
      <c r="I375" s="884"/>
      <c r="J375" s="886"/>
      <c r="K375" s="886"/>
      <c r="L375" s="886"/>
      <c r="M375" s="885"/>
      <c r="N375" s="885"/>
      <c r="O375" s="885"/>
      <c r="P375" s="885"/>
      <c r="Q375" s="983"/>
      <c r="R375" s="983"/>
      <c r="S375" s="887"/>
      <c r="T375" s="984"/>
      <c r="U375" s="889"/>
      <c r="V375" s="890"/>
      <c r="W375" s="985"/>
      <c r="X375" s="993">
        <f>SUM(X2:X374)</f>
        <v>252427900</v>
      </c>
      <c r="Y375" s="993">
        <f>SUM(Y2:Y374)</f>
        <v>86285700</v>
      </c>
      <c r="Z375" s="905">
        <f>SUM(Z2:Z374)</f>
        <v>338713600</v>
      </c>
      <c r="AA375" s="995"/>
      <c r="AB375" s="989"/>
      <c r="AC375" s="989"/>
      <c r="AD375" s="989"/>
      <c r="AE375" s="989"/>
      <c r="AF375" s="989"/>
      <c r="AG375" s="989"/>
      <c r="AH375" s="989"/>
      <c r="AI375" s="990"/>
      <c r="AJ375" s="990"/>
      <c r="AK375" s="990"/>
      <c r="AL375" s="990"/>
      <c r="AM375" s="991"/>
      <c r="AN375" s="991"/>
      <c r="AO375" s="992">
        <f>SUM(AO2:AO374)</f>
        <v>217712800</v>
      </c>
      <c r="AP375" s="994">
        <f>SUM(AP2:AP374)</f>
        <v>233711200</v>
      </c>
      <c r="AQ375" s="706"/>
      <c r="AR375" s="704"/>
      <c r="AS375" s="704"/>
      <c r="AT375" s="704"/>
      <c r="AU375" s="704"/>
      <c r="AV375" s="704"/>
      <c r="AW375" s="704"/>
      <c r="AX375" s="704"/>
      <c r="AY375" s="704"/>
      <c r="AZ375" s="704"/>
      <c r="BA375" s="704"/>
      <c r="BB375" s="704"/>
      <c r="BC375" s="704"/>
      <c r="BD375" s="704"/>
      <c r="BE375" s="704"/>
      <c r="BF375" s="704"/>
      <c r="BG375" s="704"/>
      <c r="BH375" s="704"/>
      <c r="BI375" s="704"/>
      <c r="BJ375" s="704"/>
      <c r="BK375" s="704"/>
      <c r="BL375" s="704"/>
      <c r="BM375" s="704"/>
      <c r="BN375" s="704"/>
      <c r="BO375" s="704"/>
      <c r="BP375" s="704"/>
      <c r="BQ375" s="704"/>
      <c r="BR375" s="704"/>
      <c r="BS375" s="704"/>
      <c r="BT375" s="704"/>
      <c r="BU375" s="704"/>
      <c r="BV375" s="704"/>
      <c r="BW375" s="704"/>
      <c r="BX375" s="704"/>
      <c r="BY375" s="704"/>
      <c r="BZ375" s="704"/>
      <c r="CA375" s="704"/>
      <c r="CB375" s="704"/>
      <c r="CC375" s="704"/>
      <c r="CD375" s="704"/>
      <c r="CE375" s="704"/>
      <c r="CF375" s="704"/>
      <c r="CG375" s="704"/>
      <c r="CH375" s="704"/>
      <c r="CI375" s="704"/>
      <c r="CJ375" s="704"/>
      <c r="CK375" s="704"/>
      <c r="CL375" s="704"/>
      <c r="CM375" s="704"/>
      <c r="CN375" s="704"/>
      <c r="CO375" s="704"/>
      <c r="CP375" s="704"/>
      <c r="CQ375" s="704"/>
      <c r="CR375" s="704"/>
      <c r="CS375" s="704"/>
      <c r="CT375" s="704"/>
      <c r="CU375" s="704"/>
      <c r="CV375" s="704"/>
      <c r="CW375" s="704"/>
      <c r="CX375" s="704"/>
      <c r="CY375" s="704"/>
      <c r="CZ375" s="704"/>
      <c r="DA375" s="704"/>
      <c r="DB375" s="704"/>
      <c r="DC375" s="704"/>
      <c r="DD375" s="704"/>
      <c r="DE375" s="704"/>
      <c r="DF375" s="704"/>
      <c r="DG375" s="704"/>
      <c r="DH375" s="704"/>
      <c r="DI375" s="704"/>
      <c r="DJ375" s="704"/>
      <c r="DK375" s="704"/>
      <c r="DL375" s="704"/>
      <c r="DM375" s="704"/>
      <c r="DN375" s="704"/>
      <c r="DO375" s="704"/>
      <c r="DP375" s="704"/>
      <c r="DQ375" s="704"/>
      <c r="DR375" s="704"/>
      <c r="DS375" s="704"/>
      <c r="DT375" s="704"/>
      <c r="DU375" s="704"/>
      <c r="DV375" s="704"/>
      <c r="DW375" s="704"/>
      <c r="DX375" s="704"/>
      <c r="DY375" s="704"/>
      <c r="DZ375" s="704"/>
      <c r="EA375" s="704"/>
      <c r="EB375" s="704"/>
      <c r="EC375" s="704"/>
      <c r="ED375" s="704"/>
      <c r="EE375" s="704"/>
      <c r="EF375" s="704"/>
      <c r="EG375" s="704"/>
      <c r="EH375" s="704"/>
      <c r="EI375" s="704"/>
      <c r="EJ375" s="704"/>
      <c r="EK375" s="704"/>
      <c r="EL375" s="704"/>
      <c r="EM375" s="704"/>
      <c r="EN375" s="704"/>
      <c r="EO375" s="704"/>
      <c r="EP375" s="704"/>
      <c r="EQ375" s="704"/>
      <c r="ER375" s="704"/>
      <c r="ES375" s="704"/>
      <c r="ET375" s="704"/>
      <c r="EU375" s="704"/>
      <c r="EV375" s="706"/>
      <c r="EW375" s="706"/>
      <c r="EX375" s="706"/>
      <c r="EY375" s="706"/>
      <c r="EZ375" s="706"/>
      <c r="FA375" s="706"/>
      <c r="FB375" s="706"/>
      <c r="FC375" s="706"/>
      <c r="FD375" s="706"/>
      <c r="FE375" s="706"/>
      <c r="FF375" s="706"/>
      <c r="FG375" s="706"/>
      <c r="FH375" s="704"/>
      <c r="FI375" s="706"/>
      <c r="FJ375" s="706"/>
      <c r="FK375" s="704"/>
      <c r="FL375" s="704"/>
      <c r="FM375" s="704"/>
      <c r="FN375" s="704"/>
      <c r="FO375" s="704"/>
      <c r="FP375" s="704"/>
      <c r="FQ375" s="704"/>
      <c r="FR375" s="704"/>
      <c r="FS375" s="704"/>
      <c r="FT375" s="704"/>
      <c r="FU375" s="704"/>
      <c r="FV375" s="704"/>
      <c r="FW375" s="704"/>
      <c r="FX375" s="704"/>
      <c r="FY375" s="704"/>
      <c r="FZ375" s="704"/>
      <c r="GA375" s="704"/>
      <c r="GB375" s="704"/>
      <c r="GC375" s="704"/>
      <c r="GD375" s="704"/>
      <c r="GE375" s="704"/>
      <c r="GF375" s="704"/>
      <c r="GG375" s="704"/>
      <c r="GH375" s="704"/>
      <c r="GI375" s="704"/>
      <c r="GJ375" s="704"/>
      <c r="GK375" s="704"/>
      <c r="GL375" s="704"/>
      <c r="GM375" s="704"/>
      <c r="GN375" s="704"/>
      <c r="GO375" s="704"/>
      <c r="GP375" s="746"/>
      <c r="GQ375" s="706"/>
      <c r="GR375" s="706"/>
      <c r="GS375" s="706"/>
      <c r="GT375" s="706"/>
      <c r="GU375" s="706"/>
      <c r="GV375" s="706"/>
      <c r="GW375" s="706"/>
      <c r="GX375" s="706"/>
      <c r="GY375" s="706"/>
      <c r="GZ375" s="706"/>
      <c r="HA375" s="706"/>
      <c r="HB375" s="706"/>
      <c r="HC375" s="706"/>
      <c r="HD375" s="706"/>
      <c r="HE375" s="706"/>
      <c r="HF375" s="706"/>
      <c r="HG375" s="706"/>
      <c r="HH375" s="706"/>
      <c r="HI375" s="706"/>
      <c r="HJ375" s="706"/>
      <c r="HK375" s="706"/>
      <c r="HL375" s="706"/>
      <c r="HM375" s="706"/>
      <c r="HN375" s="706"/>
      <c r="HO375" s="706"/>
      <c r="HP375" s="706"/>
      <c r="HQ375" s="706"/>
      <c r="HR375" s="706"/>
      <c r="HS375" s="706"/>
      <c r="HT375" s="706"/>
      <c r="HU375" s="706"/>
      <c r="HV375" s="706"/>
      <c r="HW375" s="706"/>
      <c r="HX375" s="706"/>
      <c r="HY375" s="706"/>
      <c r="HZ375" s="706"/>
      <c r="IA375" s="706"/>
      <c r="IB375" s="706"/>
      <c r="IC375" s="706"/>
      <c r="ID375" s="706"/>
      <c r="IE375" s="706"/>
      <c r="IF375" s="706"/>
      <c r="IG375" s="706"/>
      <c r="IH375" s="706"/>
      <c r="II375" s="706"/>
      <c r="IJ375" s="706"/>
      <c r="IK375" s="706"/>
      <c r="IL375" s="706"/>
      <c r="IM375" s="706"/>
      <c r="IN375" s="706"/>
      <c r="IO375" s="706"/>
      <c r="IP375" s="706"/>
      <c r="IQ375" s="706"/>
      <c r="IR375" s="706"/>
      <c r="IS375" s="706"/>
      <c r="IT375" s="706"/>
      <c r="IU375" s="706"/>
      <c r="IV375" s="704"/>
      <c r="IW375" s="704"/>
      <c r="JA375" s="879"/>
      <c r="JB375" s="879"/>
      <c r="JC375" s="879"/>
      <c r="JD375" s="879"/>
      <c r="JE375" s="879"/>
      <c r="JF375" s="879"/>
      <c r="JG375" s="879"/>
      <c r="JH375" s="879"/>
      <c r="JJ375" s="706"/>
      <c r="JK375" s="706"/>
      <c r="JL375" s="706"/>
      <c r="JM375" s="706"/>
      <c r="JN375" s="706"/>
    </row>
    <row r="376" spans="1:274" s="882" customFormat="1" ht="18" customHeight="1" x14ac:dyDescent="0.25">
      <c r="B376" s="741"/>
      <c r="C376" s="742"/>
      <c r="D376" s="740"/>
      <c r="E376" s="740"/>
      <c r="F376" s="740"/>
      <c r="G376" s="883"/>
      <c r="H376" s="884"/>
      <c r="I376" s="885"/>
      <c r="J376" s="886"/>
      <c r="K376" s="886"/>
      <c r="L376" s="885"/>
      <c r="M376" s="885"/>
      <c r="N376" s="885"/>
      <c r="O376" s="885"/>
      <c r="P376" s="885"/>
      <c r="Q376" s="885"/>
      <c r="R376" s="887"/>
      <c r="S376" s="888"/>
      <c r="T376" s="889"/>
      <c r="U376" s="890"/>
      <c r="V376" s="891"/>
      <c r="W376" s="892"/>
      <c r="X376" s="893"/>
      <c r="Y376" s="893"/>
      <c r="Z376" s="893"/>
      <c r="AA376" s="704"/>
      <c r="AB376" s="704"/>
      <c r="AC376" s="704"/>
      <c r="AD376" s="704"/>
      <c r="AE376" s="704"/>
      <c r="AF376" s="704"/>
      <c r="AG376" s="704"/>
      <c r="AH376" s="704"/>
      <c r="AI376" s="704"/>
      <c r="AJ376" s="704"/>
      <c r="AK376" s="704"/>
      <c r="AL376" s="704"/>
      <c r="AM376" s="704"/>
      <c r="AN376" s="704"/>
      <c r="AO376" s="704"/>
      <c r="AP376" s="906"/>
      <c r="AQ376" s="704"/>
      <c r="AR376" s="704"/>
      <c r="AS376" s="704"/>
      <c r="AT376" s="704"/>
      <c r="AU376" s="704"/>
      <c r="AV376" s="704"/>
      <c r="AW376" s="704"/>
      <c r="AX376" s="704"/>
      <c r="AY376" s="704"/>
      <c r="AZ376" s="704"/>
      <c r="BA376" s="704"/>
      <c r="BB376" s="704"/>
      <c r="BC376" s="704"/>
      <c r="BD376" s="704"/>
      <c r="BE376" s="704"/>
      <c r="BF376" s="704"/>
      <c r="BG376" s="704"/>
      <c r="BH376" s="704"/>
      <c r="BI376" s="704"/>
      <c r="BJ376" s="704"/>
      <c r="BK376" s="704"/>
      <c r="BL376" s="704"/>
      <c r="BM376" s="704"/>
      <c r="BN376" s="704"/>
      <c r="BO376" s="704"/>
      <c r="BP376" s="704"/>
      <c r="BQ376" s="704"/>
      <c r="BR376" s="704"/>
      <c r="BS376" s="704"/>
      <c r="BT376" s="704"/>
      <c r="BU376" s="704"/>
      <c r="BV376" s="704"/>
      <c r="BW376" s="704"/>
      <c r="BX376" s="704"/>
      <c r="BY376" s="704"/>
      <c r="BZ376" s="704"/>
      <c r="CA376" s="704"/>
      <c r="CB376" s="704"/>
      <c r="CC376" s="704"/>
      <c r="CD376" s="704"/>
      <c r="CE376" s="704"/>
      <c r="CF376" s="704"/>
      <c r="CG376" s="704"/>
      <c r="CH376" s="704"/>
      <c r="CI376" s="704"/>
      <c r="CJ376" s="704"/>
      <c r="CK376" s="704"/>
      <c r="CL376" s="704"/>
      <c r="CM376" s="704"/>
      <c r="CN376" s="704"/>
      <c r="CO376" s="704"/>
      <c r="CP376" s="704"/>
      <c r="CQ376" s="704"/>
      <c r="CR376" s="704"/>
      <c r="CS376" s="704"/>
      <c r="CT376" s="704"/>
      <c r="CU376" s="704"/>
      <c r="CV376" s="704"/>
      <c r="CW376" s="704"/>
      <c r="CX376" s="704"/>
      <c r="CY376" s="704"/>
      <c r="CZ376" s="704"/>
      <c r="DA376" s="704"/>
      <c r="DB376" s="704"/>
      <c r="DC376" s="704"/>
      <c r="DD376" s="704"/>
      <c r="DE376" s="704"/>
      <c r="DF376" s="704"/>
      <c r="DG376" s="704"/>
      <c r="DH376" s="704"/>
      <c r="DI376" s="704"/>
      <c r="DJ376" s="704"/>
      <c r="DK376" s="704"/>
      <c r="DL376" s="704"/>
      <c r="DM376" s="704"/>
      <c r="DN376" s="704"/>
      <c r="DO376" s="704"/>
      <c r="DP376" s="704"/>
      <c r="DQ376" s="704"/>
      <c r="DR376" s="704"/>
      <c r="DS376" s="704"/>
      <c r="DT376" s="704"/>
      <c r="DU376" s="704"/>
      <c r="DV376" s="704"/>
      <c r="DW376" s="704"/>
      <c r="DX376" s="704"/>
      <c r="DY376" s="704"/>
      <c r="DZ376" s="704"/>
      <c r="EA376" s="704"/>
      <c r="EB376" s="704"/>
      <c r="EC376" s="704"/>
      <c r="ED376" s="704"/>
      <c r="EE376" s="704"/>
      <c r="EF376" s="704"/>
      <c r="EG376" s="704"/>
      <c r="EH376" s="704"/>
      <c r="EI376" s="704"/>
      <c r="EJ376" s="704"/>
      <c r="EK376" s="704"/>
      <c r="EL376" s="704"/>
      <c r="EM376" s="704"/>
      <c r="EN376" s="704"/>
      <c r="EO376" s="704"/>
      <c r="EP376" s="704"/>
      <c r="EQ376" s="704"/>
      <c r="ER376" s="704"/>
      <c r="ES376" s="704"/>
      <c r="ET376" s="704"/>
      <c r="EU376" s="704"/>
      <c r="EV376" s="704"/>
      <c r="EW376" s="704"/>
      <c r="EX376" s="704"/>
      <c r="EY376" s="704"/>
      <c r="EZ376" s="704"/>
      <c r="FA376" s="704"/>
      <c r="FB376" s="704"/>
      <c r="FC376" s="704"/>
      <c r="FD376" s="704"/>
      <c r="FE376" s="704"/>
      <c r="FF376" s="704"/>
      <c r="FG376" s="704"/>
      <c r="FH376" s="704"/>
      <c r="FI376" s="704"/>
      <c r="FJ376" s="704"/>
      <c r="FK376" s="704"/>
      <c r="FL376" s="704"/>
      <c r="FM376" s="704"/>
      <c r="FN376" s="704"/>
      <c r="FO376" s="704"/>
      <c r="FP376" s="704"/>
      <c r="FQ376" s="704"/>
      <c r="FR376" s="704"/>
      <c r="FS376" s="704"/>
      <c r="FT376" s="704"/>
      <c r="FU376" s="704"/>
      <c r="FV376" s="704"/>
      <c r="FW376" s="704"/>
      <c r="FX376" s="704"/>
      <c r="FY376" s="704"/>
      <c r="FZ376" s="704"/>
      <c r="GA376" s="704"/>
      <c r="GB376" s="704"/>
      <c r="GC376" s="704"/>
      <c r="GD376" s="704"/>
      <c r="GE376" s="704"/>
      <c r="GF376" s="704"/>
      <c r="GG376" s="704"/>
      <c r="GH376" s="704"/>
      <c r="GI376" s="704"/>
    </row>
    <row r="377" spans="1:274" s="907" customFormat="1" ht="33.75" x14ac:dyDescent="0.25">
      <c r="A377" s="704"/>
      <c r="B377" s="741"/>
      <c r="C377" s="742"/>
      <c r="D377" s="743"/>
      <c r="E377" s="740"/>
      <c r="F377" s="894"/>
      <c r="G377" s="895"/>
      <c r="H377" s="895"/>
      <c r="I377" s="743"/>
      <c r="J377" s="896"/>
      <c r="K377" s="744"/>
      <c r="L377" s="744"/>
      <c r="M377" s="744"/>
      <c r="N377" s="748"/>
      <c r="O377" s="744"/>
      <c r="P377" s="744"/>
      <c r="Q377" s="1133"/>
      <c r="R377" s="745"/>
      <c r="S377" s="704"/>
      <c r="T377" s="704"/>
      <c r="U377" s="704"/>
      <c r="V377" s="1112" t="s">
        <v>1084</v>
      </c>
      <c r="W377" s="1112" t="s">
        <v>1084</v>
      </c>
      <c r="X377" s="872" t="s">
        <v>1453</v>
      </c>
      <c r="Y377" s="872" t="s">
        <v>1454</v>
      </c>
      <c r="Z377" s="872" t="s">
        <v>1455</v>
      </c>
      <c r="AA377" s="792" t="s">
        <v>1099</v>
      </c>
      <c r="AB377" s="792" t="s">
        <v>1100</v>
      </c>
      <c r="AC377" s="792" t="s">
        <v>1101</v>
      </c>
      <c r="AD377" s="792" t="s">
        <v>1102</v>
      </c>
      <c r="AE377" s="792" t="s">
        <v>1103</v>
      </c>
      <c r="AF377" s="792" t="s">
        <v>1104</v>
      </c>
      <c r="AG377" s="792" t="s">
        <v>1105</v>
      </c>
      <c r="AH377" s="792" t="s">
        <v>1106</v>
      </c>
      <c r="AI377" s="792" t="s">
        <v>1107</v>
      </c>
      <c r="AJ377" s="792" t="s">
        <v>1108</v>
      </c>
      <c r="AK377" s="792" t="s">
        <v>1109</v>
      </c>
      <c r="AL377" s="792" t="s">
        <v>1110</v>
      </c>
      <c r="AM377" s="792"/>
      <c r="AN377" s="792"/>
      <c r="AO377" s="793" t="s">
        <v>1456</v>
      </c>
      <c r="AP377" s="873" t="s">
        <v>1457</v>
      </c>
    </row>
    <row r="378" spans="1:274" ht="14.25" customHeight="1" x14ac:dyDescent="0.25">
      <c r="D378" s="743"/>
      <c r="E378" s="740"/>
      <c r="F378" s="740"/>
      <c r="G378" s="897"/>
      <c r="H378" s="897"/>
      <c r="J378" s="896"/>
      <c r="K378" s="744"/>
      <c r="L378" s="744"/>
      <c r="M378" s="744"/>
      <c r="N378" s="748"/>
      <c r="P378" s="744"/>
      <c r="Q378" s="1133"/>
      <c r="R378" s="745"/>
      <c r="S378" s="704"/>
      <c r="T378" s="704"/>
      <c r="U378" s="704"/>
      <c r="V378" s="730" t="s">
        <v>1127</v>
      </c>
      <c r="W378" s="730" t="s">
        <v>1127</v>
      </c>
      <c r="X378" s="900">
        <f>SUMIF('COMPONENT 4'!$H$2:$H$374,"EFF",'COMPONENT 4'!X$2:X$374)</f>
        <v>100000000</v>
      </c>
      <c r="Y378" s="900">
        <f>SUMIF('COMPONENT 4'!$H$1:$H$374,"EFF",'COMPONENT 4'!Y$1:Y$374)</f>
        <v>36118700</v>
      </c>
      <c r="Z378" s="900">
        <f>SUMIF('COMPONENT 4'!$H$1:$H$374,"EFF",'COMPONENT 4'!Z$1:Z$374)</f>
        <v>136118700</v>
      </c>
      <c r="AA378" s="899">
        <f>SUMIF('COMPONENT 4'!$H$1:$H$374,"EFF",'COMPONENT 4'!AA$1:AA$374)</f>
        <v>3221500</v>
      </c>
      <c r="AB378" s="899">
        <f>SUMIF('COMPONENT 4'!$H$1:$H$374,"EFF",'COMPONENT 4'!AB$1:AB$374)</f>
        <v>7118500</v>
      </c>
      <c r="AC378" s="899">
        <f>SUMIF('COMPONENT 4'!$H$1:$H$374,"EFF",'COMPONENT 4'!AC$1:AC$374)</f>
        <v>10606800</v>
      </c>
      <c r="AD378" s="899">
        <f>SUMIF('COMPONENT 4'!$H$1:$H$374,"EFF",'COMPONENT 4'!AD$1:AD$374)</f>
        <v>13940000</v>
      </c>
      <c r="AE378" s="899">
        <f>SUMIF('COMPONENT 4'!$H$1:$H$374,"EFF",'COMPONENT 4'!AE$1:AE$374)</f>
        <v>31935100</v>
      </c>
      <c r="AF378" s="899">
        <f>SUMIF('COMPONENT 4'!$H$1:$H$374,"EFF",'COMPONENT 4'!AF$1:AF$374)</f>
        <v>25998800</v>
      </c>
      <c r="AG378" s="899">
        <f>SUMIF('COMPONENT 4'!$H$1:$H$374,"EFF",'COMPONENT 4'!AG$1:AG$374)</f>
        <v>11392500</v>
      </c>
      <c r="AH378" s="899">
        <f>SUMIF('COMPONENT 4'!$H$1:$H$374,"EFF",'COMPONENT 4'!AH$1:AH$374)</f>
        <v>7524800</v>
      </c>
      <c r="AI378" s="899">
        <f>SUMIF('COMPONENT 4'!$H$1:$H$374,"EFF",'COMPONENT 4'!AI$1:AI$374)</f>
        <v>7284800</v>
      </c>
      <c r="AJ378" s="899">
        <f>SUMIF('COMPONENT 4'!$H$1:$H$374,"EFF",'COMPONENT 4'!AJ$1:AJ$374)</f>
        <v>6426500</v>
      </c>
      <c r="AK378" s="899">
        <f>SUMIF('COMPONENT 4'!$H$1:$H$374,"EFF",'COMPONENT 4'!AK$1:AK$374)</f>
        <v>6176800</v>
      </c>
      <c r="AL378" s="899">
        <f>SUMIF('COMPONENT 4'!$H$1:$H$374,"EFF",'COMPONENT 4'!AL$1:AL$374)</f>
        <v>4492600</v>
      </c>
      <c r="AM378" s="899">
        <f>SUMIF('COMPONENT 4'!$H$1:$H$374,"EFF",'COMPONENT 4'!AM$1:AM$374)</f>
        <v>136118700</v>
      </c>
      <c r="AN378" s="899"/>
      <c r="AO378" s="899">
        <f>SUMIF('COMPONENT 4'!$H$1:$H$374,"EFF",'COMPONENT 4'!AO$1:AO$374)</f>
        <v>80000000</v>
      </c>
      <c r="AP378" s="908">
        <f>SUMIF('COMPONENT 4'!$H$1:$H$374,"EFF",'COMPONENT 4'!AP$1:AP$374)</f>
        <v>80000000</v>
      </c>
    </row>
    <row r="379" spans="1:274" ht="14.25" customHeight="1" x14ac:dyDescent="0.2">
      <c r="D379" s="743"/>
      <c r="E379" s="740"/>
      <c r="F379" s="740"/>
      <c r="G379" s="897"/>
      <c r="H379" s="897"/>
      <c r="J379" s="896"/>
      <c r="K379" s="744"/>
      <c r="L379" s="744"/>
      <c r="M379" s="744"/>
      <c r="N379" s="748"/>
      <c r="P379" s="744"/>
      <c r="Q379" s="1133"/>
      <c r="R379" s="745"/>
      <c r="S379" s="704"/>
      <c r="T379" s="704"/>
      <c r="U379" s="704"/>
      <c r="V379" s="901" t="s">
        <v>1112</v>
      </c>
      <c r="W379" s="901" t="s">
        <v>1112</v>
      </c>
      <c r="X379" s="900">
        <f>SUMIF('COMPONENT 4'!$H$1:$H$374,"CRR",'COMPONENT 4'!X$1:X$374)</f>
        <v>53000000</v>
      </c>
      <c r="Y379" s="900">
        <f>SUMIF('COMPONENT 4'!$H$1:$H$374,"CRR",'COMPONENT 4'!Y$1:Y$374)</f>
        <v>34820000</v>
      </c>
      <c r="Z379" s="900">
        <f>SUMIF('COMPONENT 4'!$H$1:$H$374,"CRR",'COMPONENT 4'!Z$1:Z$374)</f>
        <v>87820000</v>
      </c>
      <c r="AA379" s="899">
        <f>SUMIF('COMPONENT 4'!$H$1:$H$374,"CRR",'COMPONENT 4'!AA$1:AA$374)</f>
        <v>4041741</v>
      </c>
      <c r="AB379" s="899">
        <f>SUMIF('COMPONENT 4'!$H$1:$H$374,"CRR",'COMPONENT 4'!AB$1:AB$374)</f>
        <v>5326000</v>
      </c>
      <c r="AC379" s="899">
        <f>SUMIF('COMPONENT 4'!$H$1:$H$374,"CRR",'COMPONENT 4'!AC$1:AC$374)</f>
        <v>10043400</v>
      </c>
      <c r="AD379" s="899">
        <f>SUMIF('COMPONENT 4'!$H$1:$H$374,"CRR",'COMPONENT 4'!AD$1:AD$374)</f>
        <v>10630200</v>
      </c>
      <c r="AE379" s="899">
        <f>SUMIF('COMPONENT 4'!$H$1:$H$374,"CRR",'COMPONENT 4'!AE$1:AE$374)</f>
        <v>12883000</v>
      </c>
      <c r="AF379" s="899">
        <f>SUMIF('COMPONENT 4'!$H$1:$H$374,"CRR",'COMPONENT 4'!AF$1:AF$374)</f>
        <v>14521100.300000001</v>
      </c>
      <c r="AG379" s="899">
        <f>SUMIF('COMPONENT 4'!$H$1:$H$374,"CRR",'COMPONENT 4'!AG$1:AG$374)</f>
        <v>10616000</v>
      </c>
      <c r="AH379" s="899">
        <f>SUMIF('COMPONENT 4'!$H$1:$H$374,"CRR",'COMPONENT 4'!AH$1:AH$374)</f>
        <v>4929600</v>
      </c>
      <c r="AI379" s="899">
        <f>SUMIF('COMPONENT 4'!$H$1:$H$374,"CRR",'COMPONENT 4'!AI$1:AI$374)</f>
        <v>4164300</v>
      </c>
      <c r="AJ379" s="899">
        <f>SUMIF('COMPONENT 4'!$H$1:$H$374,"CRR",'COMPONENT 4'!AJ$1:AJ$374)</f>
        <v>3405659</v>
      </c>
      <c r="AK379" s="899">
        <f>SUMIF('COMPONENT 4'!$H$1:$H$374,"CRR",'COMPONENT 4'!AK$1:AK$374)</f>
        <v>5781600</v>
      </c>
      <c r="AL379" s="899">
        <f>SUMIF('COMPONENT 4'!$H$1:$H$374,"CRR",'COMPONENT 4'!AL$1:AL$374)</f>
        <v>1477400</v>
      </c>
      <c r="AM379" s="899">
        <f>SUMIF('COMPONENT 4'!$H$1:$H$374,"CRR",'COMPONENT 4'!AM$1:AM$374)</f>
        <v>87820000.299999997</v>
      </c>
      <c r="AN379" s="899"/>
      <c r="AO379" s="899">
        <f>SUMIF('COMPONENT 4'!$H$1:$H$374,"CRR",'COMPONENT 4'!AO$1:AO$374)</f>
        <v>50000000</v>
      </c>
      <c r="AP379" s="908">
        <f>SUMIF('COMPONENT 4'!$H$1:$H$374,"CRR",'COMPONENT 4'!AP$1:AP$374)</f>
        <v>50000000</v>
      </c>
    </row>
    <row r="380" spans="1:274" ht="14.25" customHeight="1" x14ac:dyDescent="0.2">
      <c r="E380" s="740"/>
      <c r="F380" s="740"/>
      <c r="G380" s="902"/>
      <c r="H380" s="902"/>
      <c r="J380" s="896"/>
      <c r="K380" s="744"/>
      <c r="L380" s="744"/>
      <c r="M380" s="744"/>
      <c r="N380" s="748"/>
      <c r="P380" s="744"/>
      <c r="Q380" s="1133"/>
      <c r="R380" s="745"/>
      <c r="S380" s="704"/>
      <c r="T380" s="704"/>
      <c r="U380" s="704"/>
      <c r="V380" s="901" t="s">
        <v>1358</v>
      </c>
      <c r="W380" s="901" t="s">
        <v>1358</v>
      </c>
      <c r="X380" s="900">
        <f>SUMIF('COMPONENT 4'!$H$1:$H$374,"MIG",'COMPONENT 4'!X$1:X$374)</f>
        <v>83697400</v>
      </c>
      <c r="Y380" s="900">
        <f>SUMIF('COMPONENT 4'!$H$1:$H$374,"MIG",'COMPONENT 4'!Y$1:Y$374)</f>
        <v>0</v>
      </c>
      <c r="Z380" s="900">
        <f>SUMIF('COMPONENT 4'!$H$1:$H$374,"MIG",'COMPONENT 4'!Z$1:Z$374)</f>
        <v>83697400</v>
      </c>
      <c r="AA380" s="899">
        <f>SUMIF('COMPONENT 4'!$H$1:$H$374,"MIG",'COMPONENT 4'!AA$1:AA$374)</f>
        <v>7465400</v>
      </c>
      <c r="AB380" s="899">
        <f>SUMIF('COMPONENT 4'!$H$1:$H$374,"MIG",'COMPONENT 4'!AB$1:AB$374)</f>
        <v>7465400</v>
      </c>
      <c r="AC380" s="899">
        <f>SUMIF('COMPONENT 4'!$H$1:$H$374,"MIG",'COMPONENT 4'!AC$1:AC$374)</f>
        <v>7465400</v>
      </c>
      <c r="AD380" s="899">
        <f>SUMIF('COMPONENT 4'!$H$1:$H$374,"MIG",'COMPONENT 4'!AD$1:AD$374)</f>
        <v>8165400</v>
      </c>
      <c r="AE380" s="899">
        <f>SUMIF('COMPONENT 4'!$H$1:$H$374,"MIG",'COMPONENT 4'!AE$1:AE$374)</f>
        <v>8165400</v>
      </c>
      <c r="AF380" s="899">
        <f>SUMIF('COMPONENT 4'!$H$1:$H$374,"MIG",'COMPONENT 4'!AF$1:AF$374)</f>
        <v>8165400</v>
      </c>
      <c r="AG380" s="899">
        <f>SUMIF('COMPONENT 4'!$H$1:$H$374,"MIG",'COMPONENT 4'!AG$1:AG$374)</f>
        <v>7325400</v>
      </c>
      <c r="AH380" s="899">
        <f>SUMIF('COMPONENT 4'!$H$1:$H$374,"MIG",'COMPONENT 4'!AH$1:AH$374)</f>
        <v>7133600</v>
      </c>
      <c r="AI380" s="899">
        <f>SUMIF('COMPONENT 4'!$H$1:$H$374,"MIG",'COMPONENT 4'!AI$1:AI$374)</f>
        <v>7133600</v>
      </c>
      <c r="AJ380" s="899">
        <f>SUMIF('COMPONENT 4'!$H$1:$H$374,"MIG",'COMPONENT 4'!AJ$1:AJ$374)</f>
        <v>7133600</v>
      </c>
      <c r="AK380" s="899">
        <f>SUMIF('COMPONENT 4'!$H$1:$H$374,"MIG",'COMPONENT 4'!AK$1:AK$374)</f>
        <v>5433600</v>
      </c>
      <c r="AL380" s="899">
        <f>SUMIF('COMPONENT 4'!$H$1:$H$374,"MIG",'COMPONENT 4'!AL$1:AL$374)</f>
        <v>2645200</v>
      </c>
      <c r="AM380" s="899">
        <f>SUMIF('COMPONENT 4'!$H$1:$H$374,"MIG",'COMPONENT 4'!AM$1:AM$374)</f>
        <v>83697400</v>
      </c>
      <c r="AN380" s="899"/>
      <c r="AO380" s="899">
        <f>SUMIF('COMPONENT 4'!$H$1:$H$374,"MIG",'COMPONENT 4'!AO$1:AO$374)</f>
        <v>87712800</v>
      </c>
      <c r="AP380" s="908">
        <f>SUMIF('COMPONENT 4'!$H$1:$H$374,"MIG",'COMPONENT 4'!AP$1:AP$374)</f>
        <v>93711200</v>
      </c>
    </row>
    <row r="381" spans="1:274" s="744" customFormat="1" ht="14.25" customHeight="1" x14ac:dyDescent="0.2">
      <c r="B381" s="741"/>
      <c r="C381" s="742"/>
      <c r="D381" s="743"/>
      <c r="E381" s="740"/>
      <c r="F381" s="740"/>
      <c r="G381" s="741"/>
      <c r="H381" s="741"/>
      <c r="I381" s="743"/>
      <c r="J381" s="896"/>
      <c r="N381" s="748"/>
      <c r="Q381" s="1133"/>
      <c r="R381" s="745"/>
      <c r="V381" s="901" t="s">
        <v>1473</v>
      </c>
      <c r="W381" s="901" t="s">
        <v>1473</v>
      </c>
      <c r="X381" s="900">
        <f>SUMIF('COMPONENT 4'!$H$1:$H$374,"GOV",'COMPONENT 4'!X$1:X$374)</f>
        <v>0</v>
      </c>
      <c r="Y381" s="900">
        <f>SUMIF('COMPONENT 4'!$H$1:$H$374,"GOV",'COMPONENT 4'!Y$1:Y$374)</f>
        <v>0</v>
      </c>
      <c r="Z381" s="900">
        <f>SUMIF('COMPONENT 4'!$H$1:$H$374,"GOV",'COMPONENT 4'!Z$1:Z$374)</f>
        <v>0</v>
      </c>
      <c r="AA381" s="899">
        <f>SUMIF('COMPONENT 4'!$H$1:$H$374,"GOV",'COMPONENT 4'!AA$1:AA$374)</f>
        <v>0</v>
      </c>
      <c r="AB381" s="899">
        <f>SUMIF('COMPONENT 4'!$H$1:$H$374,"GOV",'COMPONENT 4'!AB$1:AB$374)</f>
        <v>0</v>
      </c>
      <c r="AC381" s="899">
        <f>SUMIF('COMPONENT 4'!$H$1:$H$374,"GOV",'COMPONENT 4'!AC$1:AC$374)</f>
        <v>0</v>
      </c>
      <c r="AD381" s="899">
        <f>SUMIF('COMPONENT 4'!$H$1:$H$374,"GOV",'COMPONENT 4'!AD$1:AD$374)</f>
        <v>0</v>
      </c>
      <c r="AE381" s="899">
        <f>SUMIF('COMPONENT 4'!$H$1:$H$374,"GOV",'COMPONENT 4'!AE$1:AE$374)</f>
        <v>0</v>
      </c>
      <c r="AF381" s="899">
        <f>SUMIF('COMPONENT 4'!$H$1:$H$374,"GOV",'COMPONENT 4'!AF$1:AF$374)</f>
        <v>0</v>
      </c>
      <c r="AG381" s="899">
        <f>SUMIF('COMPONENT 4'!$H$1:$H$374,"GOV",'COMPONENT 4'!AG$1:AG$374)</f>
        <v>0</v>
      </c>
      <c r="AH381" s="899">
        <f>SUMIF('COMPONENT 4'!$H$1:$H$374,"GOV",'COMPONENT 4'!AH$1:AH$374)</f>
        <v>0</v>
      </c>
      <c r="AI381" s="899">
        <f>SUMIF('COMPONENT 4'!$H$1:$H$374,"GOV",'COMPONENT 4'!AI$1:AI$374)</f>
        <v>0</v>
      </c>
      <c r="AJ381" s="899">
        <f>SUMIF('COMPONENT 4'!$H$1:$H$374,"GOV",'COMPONENT 4'!AJ$1:AJ$374)</f>
        <v>0</v>
      </c>
      <c r="AK381" s="899">
        <f>SUMIF('COMPONENT 4'!$H$1:$H$374,"GOV",'COMPONENT 4'!AK$1:AK$374)</f>
        <v>0</v>
      </c>
      <c r="AL381" s="899">
        <f>SUMIF('COMPONENT 4'!$H$1:$H$374,"GOV",'COMPONENT 4'!AL$1:AL$374)</f>
        <v>0</v>
      </c>
      <c r="AM381" s="899">
        <f>SUMIF('COMPONENT 4'!$H$1:$H$374,"GOV",'COMPONENT 4'!AM$1:AM$374)</f>
        <v>0</v>
      </c>
      <c r="AN381" s="899"/>
      <c r="AO381" s="899">
        <f>SUMIF('COMPONENT 4'!$H$1:$H$374,"GOV",'COMPONENT 4'!AO$1:AO$374)</f>
        <v>0</v>
      </c>
      <c r="AP381" s="908">
        <f>SUMIF('COMPONENT 4'!$H$1:$H$374,"GOV",'COMPONENT 4'!AP$1:AP$374)</f>
        <v>0</v>
      </c>
    </row>
    <row r="382" spans="1:274" s="744" customFormat="1" ht="14.25" customHeight="1" x14ac:dyDescent="0.2">
      <c r="B382" s="741"/>
      <c r="C382" s="742"/>
      <c r="D382" s="743"/>
      <c r="E382" s="740"/>
      <c r="F382" s="740"/>
      <c r="G382" s="741"/>
      <c r="H382" s="741"/>
      <c r="I382" s="743"/>
      <c r="J382" s="896"/>
      <c r="N382" s="748"/>
      <c r="Q382" s="1133"/>
      <c r="R382" s="745"/>
      <c r="V382" s="901" t="s">
        <v>1312</v>
      </c>
      <c r="W382" s="901" t="s">
        <v>1312</v>
      </c>
      <c r="X382" s="900">
        <f>SUMIF('COMPONENT 4'!$H$1:$H$374,"GOV - NAT",'COMPONENT 4'!X$1:X$374)</f>
        <v>0</v>
      </c>
      <c r="Y382" s="900">
        <f>SUMIF('COMPONENT 4'!$H$1:$H$374,"GOV - NAT",'COMPONENT 4'!Y$1:Y$374)</f>
        <v>0</v>
      </c>
      <c r="Z382" s="900">
        <f>SUMIF('COMPONENT 4'!$H$1:$H$374,"GOV - NAT",'COMPONENT 4'!Z$1:Z$374)</f>
        <v>0</v>
      </c>
      <c r="AA382" s="899">
        <f>SUMIF('COMPONENT 4'!$H$1:$H$374,"GOV - NAT",'COMPONENT 4'!AA$1:AA$374)</f>
        <v>0</v>
      </c>
      <c r="AB382" s="899">
        <f>SUMIF('COMPONENT 4'!$H$1:$H$374,"GOV - NAT",'COMPONENT 4'!AB$1:AB$374)</f>
        <v>0</v>
      </c>
      <c r="AC382" s="899">
        <f>SUMIF('COMPONENT 4'!$H$1:$H$374,"GOV - NAT",'COMPONENT 4'!AC$1:AC$374)</f>
        <v>0</v>
      </c>
      <c r="AD382" s="899">
        <f>SUMIF('COMPONENT 4'!$H$1:$H$374,"GOV - NAT",'COMPONENT 4'!AD$1:AD$374)</f>
        <v>0</v>
      </c>
      <c r="AE382" s="899">
        <f>SUMIF('COMPONENT 4'!$H$1:$H$374,"GOV - NAT",'COMPONENT 4'!AE$1:AE$374)</f>
        <v>0</v>
      </c>
      <c r="AF382" s="899">
        <f>SUMIF('COMPONENT 4'!$H$1:$H$374,"GOV - NAT",'COMPONENT 4'!AF$1:AF$374)</f>
        <v>0</v>
      </c>
      <c r="AG382" s="899">
        <f>SUMIF('COMPONENT 4'!$H$1:$H$374,"GOV - NAT",'COMPONENT 4'!AG$1:AG$374)</f>
        <v>0</v>
      </c>
      <c r="AH382" s="899">
        <f>SUMIF('COMPONENT 4'!$H$1:$H$374,"GOV - NAT",'COMPONENT 4'!AH$1:AH$374)</f>
        <v>0</v>
      </c>
      <c r="AI382" s="899">
        <f>SUMIF('COMPONENT 4'!$H$1:$H$374,"GOV - NAT",'COMPONENT 4'!AI$1:AI$374)</f>
        <v>0</v>
      </c>
      <c r="AJ382" s="899">
        <f>SUMIF('COMPONENT 4'!$H$1:$H$374,"GOV - NAT",'COMPONENT 4'!AJ$1:AJ$374)</f>
        <v>0</v>
      </c>
      <c r="AK382" s="899">
        <f>SUMIF('COMPONENT 4'!$H$1:$H$374,"GOV - NAT",'COMPONENT 4'!AK$1:AK$374)</f>
        <v>0</v>
      </c>
      <c r="AL382" s="899">
        <f>SUMIF('COMPONENT 4'!$H$1:$H$374,"GOV - NAT",'COMPONENT 4'!AL$1:AL$374)</f>
        <v>0</v>
      </c>
      <c r="AM382" s="899">
        <f>SUMIF('COMPONENT 4'!$H$1:$H$374,"GOV - NAT",'COMPONENT 4'!AM$1:AM$374)</f>
        <v>0</v>
      </c>
      <c r="AN382" s="899"/>
      <c r="AO382" s="899">
        <f>SUMIF('COMPONENT 4'!$H$1:$H$374,"GOV - NAT",'COMPONENT 4'!AO$1:AO$374)</f>
        <v>0</v>
      </c>
      <c r="AP382" s="908">
        <f>SUMIF('COMPONENT 4'!$H$1:$H$374,"GOV - NAT",'COMPONENT 4'!AP$1:AP$374)</f>
        <v>10000000</v>
      </c>
    </row>
    <row r="383" spans="1:274" s="744" customFormat="1" ht="14.25" customHeight="1" x14ac:dyDescent="0.2">
      <c r="B383" s="741"/>
      <c r="C383" s="742"/>
      <c r="D383" s="743"/>
      <c r="E383" s="740"/>
      <c r="F383" s="740"/>
      <c r="G383" s="741"/>
      <c r="H383" s="741"/>
      <c r="I383" s="743"/>
      <c r="J383" s="896"/>
      <c r="N383" s="748"/>
      <c r="Q383" s="1133"/>
      <c r="R383" s="745"/>
      <c r="V383" s="901" t="s">
        <v>1137</v>
      </c>
      <c r="W383" s="901" t="s">
        <v>1137</v>
      </c>
      <c r="X383" s="900">
        <f>SUMIF('COMPONENT 4'!$H$1:$H$374,"GOV - PROV",'COMPONENT 4'!X$1:X$374)</f>
        <v>10000000</v>
      </c>
      <c r="Y383" s="900">
        <f>SUMIF('COMPONENT 4'!$H$1:$H$374,"GOV - PROV",'COMPONENT 4'!Y$1:Y$374)</f>
        <v>0</v>
      </c>
      <c r="Z383" s="900">
        <f>SUMIF('COMPONENT 4'!$H$1:$H$374,"GOV - PROV",'COMPONENT 4'!Z$1:Z$374)</f>
        <v>10000000</v>
      </c>
      <c r="AA383" s="899">
        <f>SUMIF('COMPONENT 4'!$H$1:$H$374,"GOV - PROV",'COMPONENT 4'!AA$1:AA$374)</f>
        <v>0</v>
      </c>
      <c r="AB383" s="899">
        <f>SUMIF('COMPONENT 4'!$H$1:$H$374,"GOV - PROV",'COMPONENT 4'!AB$1:AB$374)</f>
        <v>1000000</v>
      </c>
      <c r="AC383" s="899">
        <f>SUMIF('COMPONENT 4'!$H$1:$H$374,"GOV - PROV",'COMPONENT 4'!AC$1:AC$374)</f>
        <v>1000000</v>
      </c>
      <c r="AD383" s="899">
        <f>SUMIF('COMPONENT 4'!$H$1:$H$374,"GOV - PROV",'COMPONENT 4'!AD$1:AD$374)</f>
        <v>1000000</v>
      </c>
      <c r="AE383" s="899">
        <f>SUMIF('COMPONENT 4'!$H$1:$H$374,"GOV - PROV",'COMPONENT 4'!AE$1:AE$374)</f>
        <v>1000000</v>
      </c>
      <c r="AF383" s="899">
        <f>SUMIF('COMPONENT 4'!$H$1:$H$374,"GOV - PROV",'COMPONENT 4'!AF$1:AF$374)</f>
        <v>1000000</v>
      </c>
      <c r="AG383" s="899">
        <f>SUMIF('COMPONENT 4'!$H$1:$H$374,"GOV - PROV",'COMPONENT 4'!AG$1:AG$374)</f>
        <v>1000000</v>
      </c>
      <c r="AH383" s="899">
        <f>SUMIF('COMPONENT 4'!$H$1:$H$374,"GOV - PROV",'COMPONENT 4'!AH$1:AH$374)</f>
        <v>1000000</v>
      </c>
      <c r="AI383" s="899">
        <f>SUMIF('COMPONENT 4'!$H$1:$H$374,"GOV - PROV",'COMPONENT 4'!AI$1:AI$374)</f>
        <v>0</v>
      </c>
      <c r="AJ383" s="899">
        <f>SUMIF('COMPONENT 4'!$H$1:$H$374,"GOV - PROV",'COMPONENT 4'!AJ$1:AJ$374)</f>
        <v>1500000</v>
      </c>
      <c r="AK383" s="899">
        <f>SUMIF('COMPONENT 4'!$H$1:$H$374,"GOV - PROV",'COMPONENT 4'!AK$1:AK$374)</f>
        <v>1500000</v>
      </c>
      <c r="AL383" s="899">
        <f>SUMIF('COMPONENT 4'!$H$1:$H$374,"GOV - PROV",'COMPONENT 4'!AL$1:AL$374)</f>
        <v>0</v>
      </c>
      <c r="AM383" s="899">
        <f>SUMIF('COMPONENT 4'!$H$1:$H$374,"GOV - PROV",'COMPONENT 4'!AM$1:AM$374)</f>
        <v>10000000</v>
      </c>
      <c r="AN383" s="899"/>
      <c r="AO383" s="899">
        <f>SUMIF('COMPONENT 4'!$H$1:$H$374,"GOV - PROV",'COMPONENT 4'!AO$1:AO$374)</f>
        <v>0</v>
      </c>
      <c r="AP383" s="908">
        <f>SUMIF('COMPONENT 4'!$H$1:$H$374,"GOV - PROV",'COMPONENT 4'!AP$1:AP$374)</f>
        <v>0</v>
      </c>
    </row>
    <row r="384" spans="1:274" s="744" customFormat="1" ht="14.25" customHeight="1" x14ac:dyDescent="0.2">
      <c r="B384" s="741"/>
      <c r="C384" s="742"/>
      <c r="D384" s="743"/>
      <c r="E384" s="740"/>
      <c r="F384" s="740"/>
      <c r="G384" s="741"/>
      <c r="H384" s="741"/>
      <c r="I384" s="743"/>
      <c r="J384" s="896"/>
      <c r="N384" s="748"/>
      <c r="Q384" s="1133"/>
      <c r="R384" s="745"/>
      <c r="V384" s="901" t="s">
        <v>1133</v>
      </c>
      <c r="W384" s="901" t="s">
        <v>1133</v>
      </c>
      <c r="X384" s="900">
        <f>SUMIF('COMPONENT 4'!$H$1:$H$374,"RES",'COMPONENT 4'!X$1:X$374)</f>
        <v>370500</v>
      </c>
      <c r="Y384" s="900">
        <f>SUMIF('COMPONENT 4'!$H$1:$H$374,"RES",'COMPONENT 4'!Y$1:Y$374)</f>
        <v>4470000</v>
      </c>
      <c r="Z384" s="900">
        <f>SUMIF('COMPONENT 4'!$H$1:$H$374,"RES",'COMPONENT 4'!Z$1:Z$374)</f>
        <v>4840500</v>
      </c>
      <c r="AA384" s="899">
        <f>SUMIF('COMPONENT 4'!$H$1:$H$374,"RES",'COMPONENT 4'!AA$1:AA$374)</f>
        <v>407367</v>
      </c>
      <c r="AB384" s="899">
        <f>SUMIF('COMPONENT 4'!$H$1:$H$374,"RES",'COMPONENT 4'!AB$1:AB$374)</f>
        <v>537767</v>
      </c>
      <c r="AC384" s="899">
        <f>SUMIF('COMPONENT 4'!$H$1:$H$374,"RES",'COMPONENT 4'!AC$1:AC$374)</f>
        <v>537767</v>
      </c>
      <c r="AD384" s="899">
        <f>SUMIF('COMPONENT 4'!$H$1:$H$374,"RES",'COMPONENT 4'!AD$1:AD$374)</f>
        <v>1208267</v>
      </c>
      <c r="AE384" s="899">
        <f>SUMIF('COMPONENT 4'!$H$1:$H$374,"RES",'COMPONENT 4'!AE$1:AE$374)</f>
        <v>537767</v>
      </c>
      <c r="AF384" s="899">
        <f>SUMIF('COMPONENT 4'!$H$1:$H$374,"RES",'COMPONENT 4'!AF$1:AF$374)</f>
        <v>537767</v>
      </c>
      <c r="AG384" s="899">
        <f>SUMIF('COMPONENT 4'!$H$1:$H$374,"RES",'COMPONENT 4'!AG$1:AG$374)</f>
        <v>537767</v>
      </c>
      <c r="AH384" s="899">
        <f>SUMIF('COMPONENT 4'!$H$1:$H$374,"RES",'COMPONENT 4'!AH$1:AH$374)</f>
        <v>248831</v>
      </c>
      <c r="AI384" s="899">
        <f>SUMIF('COMPONENT 4'!$H$1:$H$374,"RES",'COMPONENT 4'!AI$1:AI$374)</f>
        <v>130400</v>
      </c>
      <c r="AJ384" s="899">
        <f>SUMIF('COMPONENT 4'!$H$1:$H$374,"RES",'COMPONENT 4'!AJ$1:AJ$374)</f>
        <v>130400</v>
      </c>
      <c r="AK384" s="899">
        <f>SUMIF('COMPONENT 4'!$H$1:$H$374,"RES",'COMPONENT 4'!AK$1:AK$374)</f>
        <v>26400</v>
      </c>
      <c r="AL384" s="899">
        <f>SUMIF('COMPONENT 4'!$H$1:$H$374,"RES",'COMPONENT 4'!AL$1:AL$374)</f>
        <v>0</v>
      </c>
      <c r="AM384" s="899">
        <f>SUMIF('COMPONENT 4'!$H$1:$H$374,"RES",'COMPONENT 4'!AM$1:AM$374)</f>
        <v>4840500</v>
      </c>
      <c r="AN384" s="899"/>
      <c r="AO384" s="899">
        <f>SUMIF('COMPONENT 4'!$H$1:$H$374,"RES",'COMPONENT 4'!AO$1:AO$374)</f>
        <v>0</v>
      </c>
      <c r="AP384" s="908">
        <f>SUMIF('COMPONENT 4'!$H$1:$H$374,"RES",'COMPONENT 4'!AP$1:AP$374)</f>
        <v>0</v>
      </c>
    </row>
    <row r="385" spans="2:231" s="744" customFormat="1" ht="14.25" customHeight="1" x14ac:dyDescent="0.2">
      <c r="B385" s="741"/>
      <c r="C385" s="742"/>
      <c r="D385" s="743"/>
      <c r="E385" s="740"/>
      <c r="F385" s="740"/>
      <c r="G385" s="741"/>
      <c r="H385" s="741"/>
      <c r="I385" s="743"/>
      <c r="J385" s="896"/>
      <c r="N385" s="748"/>
      <c r="Q385" s="1133"/>
      <c r="R385" s="745"/>
      <c r="V385" s="901" t="s">
        <v>1474</v>
      </c>
      <c r="W385" s="901" t="s">
        <v>1474</v>
      </c>
      <c r="X385" s="900">
        <f>SUMIF('COMPONENT 4'!$H$1:$H$374,"PUBS",'COMPONENT 4'!X$1:X$374)</f>
        <v>0</v>
      </c>
      <c r="Y385" s="900">
        <f>SUMIF('COMPONENT 4'!$H$1:$H$374,"PUBS",'COMPONENT 4'!Y$1:Y$374)</f>
        <v>0</v>
      </c>
      <c r="Z385" s="900">
        <f>SUMIF('COMPONENT 4'!$H$1:$H$374,"PUBS",'COMPONENT 4'!Z$1:Z$374)</f>
        <v>0</v>
      </c>
      <c r="AA385" s="899">
        <f>SUMIF('COMPONENT 4'!$H$1:$H$374,"PUBS",'COMPONENT 4'!AA$1:AA$374)</f>
        <v>0</v>
      </c>
      <c r="AB385" s="899">
        <f>SUMIF('COMPONENT 4'!$H$1:$H$374,"PUBS",'COMPONENT 4'!AB$1:AB$374)</f>
        <v>0</v>
      </c>
      <c r="AC385" s="899">
        <f>SUMIF('COMPONENT 4'!$H$1:$H$374,"PUBS",'COMPONENT 4'!AC$1:AC$374)</f>
        <v>0</v>
      </c>
      <c r="AD385" s="899">
        <f>SUMIF('COMPONENT 4'!$H$1:$H$374,"PUBS",'COMPONENT 4'!AD$1:AD$374)</f>
        <v>0</v>
      </c>
      <c r="AE385" s="899">
        <f>SUMIF('COMPONENT 4'!$H$1:$H$374,"PUBS",'COMPONENT 4'!AE$1:AE$374)</f>
        <v>0</v>
      </c>
      <c r="AF385" s="899">
        <f>SUMIF('COMPONENT 4'!$H$1:$H$374,"PUBS",'COMPONENT 4'!AF$1:AF$374)</f>
        <v>0</v>
      </c>
      <c r="AG385" s="899">
        <f>SUMIF('COMPONENT 4'!$H$1:$H$374,"PUBS",'COMPONENT 4'!AG$1:AG$374)</f>
        <v>0</v>
      </c>
      <c r="AH385" s="899">
        <f>SUMIF('COMPONENT 4'!$H$1:$H$374,"PUBS",'COMPONENT 4'!AH$1:AH$374)</f>
        <v>0</v>
      </c>
      <c r="AI385" s="899">
        <f>SUMIF('COMPONENT 4'!$H$1:$H$374,"PUBS",'COMPONENT 4'!AI$1:AI$374)</f>
        <v>0</v>
      </c>
      <c r="AJ385" s="899">
        <f>SUMIF('COMPONENT 4'!$H$1:$H$374,"PUBS",'COMPONENT 4'!AJ$1:AJ$374)</f>
        <v>0</v>
      </c>
      <c r="AK385" s="899">
        <f>SUMIF('COMPONENT 4'!$H$1:$H$374,"PUBS",'COMPONENT 4'!AK$1:AK$374)</f>
        <v>0</v>
      </c>
      <c r="AL385" s="899">
        <f>SUMIF('COMPONENT 4'!$H$1:$H$374,"PUBS",'COMPONENT 4'!AL$1:AL$374)</f>
        <v>0</v>
      </c>
      <c r="AM385" s="899">
        <f>SUMIF('COMPONENT 4'!$H$1:$H$374,"PUBS",'COMPONENT 4'!AM$1:AM$374)</f>
        <v>0</v>
      </c>
      <c r="AN385" s="899"/>
      <c r="AO385" s="899">
        <f>SUMIF('COMPONENT 4'!$H$1:$H$374,"PUBS",'COMPONENT 4'!AO$1:AO$374)</f>
        <v>0</v>
      </c>
      <c r="AP385" s="908">
        <f>SUMIF('COMPONENT 4'!$H$1:$H$374,"PUBS",'COMPONENT 4'!AP$1:AP$374)</f>
        <v>0</v>
      </c>
    </row>
    <row r="386" spans="2:231" s="744" customFormat="1" ht="14.25" customHeight="1" thickBot="1" x14ac:dyDescent="0.25">
      <c r="B386" s="741"/>
      <c r="C386" s="742"/>
      <c r="D386" s="743"/>
      <c r="E386" s="740"/>
      <c r="F386" s="740"/>
      <c r="G386" s="741"/>
      <c r="H386" s="741"/>
      <c r="I386" s="743"/>
      <c r="J386" s="896"/>
      <c r="N386" s="748"/>
      <c r="Q386" s="1133"/>
      <c r="R386" s="745"/>
      <c r="V386" s="901" t="s">
        <v>1329</v>
      </c>
      <c r="W386" s="901" t="s">
        <v>1329</v>
      </c>
      <c r="X386" s="900">
        <f>SUMIF('COMPONENT 4'!$H$1:$H$374,"PUB",'COMPONENT 4'!X$1:X$374)</f>
        <v>5360000</v>
      </c>
      <c r="Y386" s="900">
        <f>SUMIF('COMPONENT 4'!$H$1:$H$374,"PUB",'COMPONENT 4'!Y$1:Y$374)</f>
        <v>10877000</v>
      </c>
      <c r="Z386" s="900">
        <f>SUMIF('COMPONENT 4'!$H$1:$H$374,"PUB",'COMPONENT 4'!Z$1:Z$374)</f>
        <v>16237000</v>
      </c>
      <c r="AA386" s="899">
        <f>SUMIF('COMPONENT 4'!$H$1:$H$374,"PUB",'COMPONENT 4'!AA$1:AA$374)</f>
        <v>1000000</v>
      </c>
      <c r="AB386" s="899">
        <f>SUMIF('COMPONENT 4'!$H$1:$H$374,"PUB",'COMPONENT 4'!AB$1:AB$374)</f>
        <v>1000000</v>
      </c>
      <c r="AC386" s="899">
        <f>SUMIF('COMPONENT 4'!$H$1:$H$374,"PUB",'COMPONENT 4'!AC$1:AC$374)</f>
        <v>1000000</v>
      </c>
      <c r="AD386" s="899">
        <f>SUMIF('COMPONENT 4'!$H$1:$H$374,"PUB",'COMPONENT 4'!AD$1:AD$374)</f>
        <v>5360000</v>
      </c>
      <c r="AE386" s="899">
        <f>SUMIF('COMPONENT 4'!$H$1:$H$374,"PUB",'COMPONENT 4'!AE$1:AE$374)</f>
        <v>1000000</v>
      </c>
      <c r="AF386" s="899">
        <f>SUMIF('COMPONENT 4'!$H$1:$H$374,"PUB",'COMPONENT 4'!AF$1:AF$374)</f>
        <v>1000000</v>
      </c>
      <c r="AG386" s="899">
        <f>SUMIF('COMPONENT 4'!$H$1:$H$374,"PUB",'COMPONENT 4'!AG$1:AG$374)</f>
        <v>1000000</v>
      </c>
      <c r="AH386" s="899">
        <f>SUMIF('COMPONENT 4'!$H$1:$H$374,"PUB",'COMPONENT 4'!AH$1:AH$374)</f>
        <v>1000000</v>
      </c>
      <c r="AI386" s="899">
        <f>SUMIF('COMPONENT 4'!$H$1:$H$374,"PUB",'COMPONENT 4'!AI$1:AI$374)</f>
        <v>1000000</v>
      </c>
      <c r="AJ386" s="899">
        <f>SUMIF('COMPONENT 4'!$H$1:$H$374,"PUB",'COMPONENT 4'!AJ$1:AJ$374)</f>
        <v>1000000</v>
      </c>
      <c r="AK386" s="899">
        <f>SUMIF('COMPONENT 4'!$H$1:$H$374,"PUB",'COMPONENT 4'!AK$1:AK$374)</f>
        <v>1000000</v>
      </c>
      <c r="AL386" s="899">
        <f>SUMIF('COMPONENT 4'!$H$1:$H$374,"PUB",'COMPONENT 4'!AL$1:AL$374)</f>
        <v>877000</v>
      </c>
      <c r="AM386" s="899">
        <f>SUMIF('COMPONENT 4'!$H$1:$H$374,"PUB",'COMPONENT 4'!AM$1:AM$374)</f>
        <v>16237000</v>
      </c>
      <c r="AN386" s="899"/>
      <c r="AO386" s="899">
        <f>SUMIF('COMPONENT 4'!$H$1:$H$374,"PUB",'COMPONENT 4'!AO$1:AO$374)</f>
        <v>0</v>
      </c>
      <c r="AP386" s="908">
        <f>SUMIF('COMPONENT 4'!$H$1:$H$374,"PUB",'COMPONENT 4'!AP$1:AP$374)</f>
        <v>0</v>
      </c>
    </row>
    <row r="387" spans="2:231" s="744" customFormat="1" ht="18" customHeight="1" thickBot="1" x14ac:dyDescent="0.3">
      <c r="B387" s="741"/>
      <c r="C387" s="742"/>
      <c r="D387" s="743"/>
      <c r="E387" s="740"/>
      <c r="F387" s="740"/>
      <c r="G387" s="741"/>
      <c r="H387" s="742"/>
      <c r="I387" s="743"/>
      <c r="J387" s="896"/>
      <c r="N387" s="748"/>
      <c r="P387" s="863"/>
      <c r="Q387" s="1133"/>
      <c r="R387" s="745"/>
      <c r="W387" s="892"/>
      <c r="X387" s="905">
        <f>SUM(X377:X386)</f>
        <v>252427900</v>
      </c>
      <c r="Y387" s="905">
        <f t="shared" ref="Y387:AM387" si="21">SUM(Y377:Y386)</f>
        <v>86285700</v>
      </c>
      <c r="Z387" s="905">
        <f t="shared" si="21"/>
        <v>338713600</v>
      </c>
      <c r="AA387" s="909">
        <f t="shared" si="21"/>
        <v>16136008</v>
      </c>
      <c r="AB387" s="909">
        <f t="shared" si="21"/>
        <v>22447667</v>
      </c>
      <c r="AC387" s="909">
        <f t="shared" si="21"/>
        <v>30653367</v>
      </c>
      <c r="AD387" s="909">
        <f t="shared" si="21"/>
        <v>40303867</v>
      </c>
      <c r="AE387" s="909">
        <f t="shared" si="21"/>
        <v>55521267</v>
      </c>
      <c r="AF387" s="909">
        <f t="shared" si="21"/>
        <v>51223067.299999997</v>
      </c>
      <c r="AG387" s="909">
        <f t="shared" si="21"/>
        <v>31871667</v>
      </c>
      <c r="AH387" s="909">
        <f t="shared" si="21"/>
        <v>21836831</v>
      </c>
      <c r="AI387" s="909">
        <f t="shared" si="21"/>
        <v>19713100</v>
      </c>
      <c r="AJ387" s="909">
        <f t="shared" si="21"/>
        <v>19596159</v>
      </c>
      <c r="AK387" s="909">
        <f t="shared" si="21"/>
        <v>19918400</v>
      </c>
      <c r="AL387" s="909">
        <f t="shared" si="21"/>
        <v>9492200</v>
      </c>
      <c r="AM387" s="909">
        <f t="shared" si="21"/>
        <v>338713600.30000001</v>
      </c>
      <c r="AN387" s="909"/>
      <c r="AO387" s="909">
        <f>SUM(AO377:AO386)</f>
        <v>217712800</v>
      </c>
      <c r="AP387" s="910">
        <f>SUM(AP377:AP386)</f>
        <v>233711200</v>
      </c>
    </row>
    <row r="388" spans="2:231" x14ac:dyDescent="0.25">
      <c r="W388" s="892"/>
    </row>
    <row r="389" spans="2:231" s="703" customFormat="1" x14ac:dyDescent="0.25">
      <c r="B389" s="741"/>
      <c r="C389" s="742"/>
      <c r="D389" s="740"/>
      <c r="E389" s="742"/>
      <c r="F389" s="742"/>
      <c r="G389" s="740"/>
      <c r="H389" s="743"/>
      <c r="I389" s="743"/>
      <c r="J389" s="743"/>
      <c r="K389" s="743"/>
      <c r="L389" s="743"/>
      <c r="M389" s="862"/>
      <c r="N389" s="744"/>
      <c r="O389" s="744"/>
      <c r="P389" s="748"/>
      <c r="Q389" s="748"/>
      <c r="R389" s="748"/>
      <c r="S389" s="863"/>
      <c r="T389" s="864"/>
      <c r="U389" s="745"/>
      <c r="V389" s="745"/>
      <c r="W389" s="705"/>
      <c r="X389" s="893">
        <f>X387-X375</f>
        <v>0</v>
      </c>
      <c r="Y389" s="893">
        <f t="shared" ref="Y389:AP389" si="22">Y387-Y375</f>
        <v>0</v>
      </c>
      <c r="Z389" s="893">
        <f t="shared" si="22"/>
        <v>0</v>
      </c>
      <c r="AA389" s="893">
        <f t="shared" si="22"/>
        <v>16136008</v>
      </c>
      <c r="AB389" s="893">
        <f t="shared" si="22"/>
        <v>22447667</v>
      </c>
      <c r="AC389" s="893">
        <f t="shared" si="22"/>
        <v>30653367</v>
      </c>
      <c r="AD389" s="893">
        <f t="shared" si="22"/>
        <v>40303867</v>
      </c>
      <c r="AE389" s="893">
        <f t="shared" si="22"/>
        <v>55521267</v>
      </c>
      <c r="AF389" s="893">
        <f t="shared" si="22"/>
        <v>51223067.299999997</v>
      </c>
      <c r="AG389" s="893">
        <f t="shared" si="22"/>
        <v>31871667</v>
      </c>
      <c r="AH389" s="893">
        <f t="shared" si="22"/>
        <v>21836831</v>
      </c>
      <c r="AI389" s="893">
        <f t="shared" si="22"/>
        <v>19713100</v>
      </c>
      <c r="AJ389" s="893">
        <f t="shared" si="22"/>
        <v>19596159</v>
      </c>
      <c r="AK389" s="893">
        <f t="shared" si="22"/>
        <v>19918400</v>
      </c>
      <c r="AL389" s="893">
        <f t="shared" si="22"/>
        <v>9492200</v>
      </c>
      <c r="AM389" s="893">
        <f t="shared" si="22"/>
        <v>338713600.30000001</v>
      </c>
      <c r="AN389" s="893">
        <f t="shared" si="22"/>
        <v>0</v>
      </c>
      <c r="AO389" s="893">
        <f t="shared" si="22"/>
        <v>0</v>
      </c>
      <c r="AP389" s="893">
        <f t="shared" si="22"/>
        <v>0</v>
      </c>
      <c r="AQ389" s="704"/>
      <c r="AR389" s="704"/>
      <c r="AS389" s="704"/>
      <c r="AT389" s="704"/>
      <c r="AU389" s="704"/>
      <c r="AV389" s="704"/>
      <c r="AW389" s="704"/>
      <c r="AX389" s="704"/>
      <c r="AY389" s="704"/>
      <c r="AZ389" s="704"/>
      <c r="BA389" s="704"/>
      <c r="BB389" s="704"/>
      <c r="BC389" s="704"/>
      <c r="BD389" s="704"/>
      <c r="BE389" s="704"/>
      <c r="BF389" s="704"/>
      <c r="BG389" s="704"/>
      <c r="BH389" s="704"/>
      <c r="BI389" s="704"/>
      <c r="BJ389" s="704"/>
      <c r="BK389" s="704"/>
      <c r="BL389" s="704"/>
      <c r="BM389" s="704"/>
      <c r="BN389" s="704"/>
      <c r="BO389" s="704"/>
      <c r="BP389" s="704"/>
      <c r="BQ389" s="704"/>
      <c r="BR389" s="704"/>
      <c r="BS389" s="704"/>
      <c r="BT389" s="704"/>
      <c r="BU389" s="704"/>
      <c r="BV389" s="704"/>
      <c r="BW389" s="704"/>
      <c r="BX389" s="704"/>
      <c r="BY389" s="704"/>
      <c r="BZ389" s="704"/>
      <c r="CA389" s="704"/>
      <c r="CB389" s="704"/>
      <c r="CC389" s="704"/>
      <c r="CD389" s="704"/>
      <c r="CE389" s="704"/>
      <c r="CF389" s="704"/>
      <c r="CG389" s="704"/>
      <c r="CH389" s="704"/>
      <c r="CI389" s="704"/>
      <c r="CJ389" s="704"/>
      <c r="CK389" s="704"/>
      <c r="CL389" s="704"/>
      <c r="CM389" s="704"/>
      <c r="CN389" s="704"/>
      <c r="CO389" s="704"/>
      <c r="CP389" s="704"/>
      <c r="CQ389" s="704"/>
      <c r="CR389" s="704"/>
      <c r="CS389" s="704"/>
      <c r="CT389" s="704"/>
      <c r="CU389" s="704"/>
      <c r="CV389" s="704"/>
      <c r="CW389" s="704"/>
      <c r="CX389" s="704"/>
      <c r="CY389" s="704"/>
      <c r="CZ389" s="704"/>
      <c r="DA389" s="704"/>
      <c r="DB389" s="704"/>
      <c r="DC389" s="704"/>
      <c r="DD389" s="704"/>
      <c r="DE389" s="704"/>
      <c r="DF389" s="704"/>
      <c r="DG389" s="704"/>
      <c r="DH389" s="704"/>
      <c r="DI389" s="704"/>
      <c r="DJ389" s="704"/>
      <c r="DK389" s="704"/>
      <c r="DL389" s="704"/>
      <c r="DM389" s="704"/>
      <c r="DN389" s="704"/>
      <c r="DO389" s="704"/>
      <c r="DP389" s="704"/>
      <c r="DQ389" s="704"/>
      <c r="DR389" s="704"/>
      <c r="DS389" s="704"/>
      <c r="DT389" s="704"/>
      <c r="DU389" s="704"/>
      <c r="DV389" s="704"/>
      <c r="DW389" s="704"/>
      <c r="DX389" s="704"/>
      <c r="DY389" s="704"/>
      <c r="DZ389" s="704"/>
      <c r="EA389" s="704"/>
      <c r="EB389" s="704"/>
      <c r="EC389" s="704"/>
      <c r="ED389" s="704"/>
      <c r="EE389" s="704"/>
      <c r="EF389" s="704"/>
      <c r="EG389" s="704"/>
      <c r="EH389" s="704"/>
      <c r="EI389" s="704"/>
      <c r="EJ389" s="704"/>
      <c r="EK389" s="704"/>
      <c r="EL389" s="704"/>
      <c r="EM389" s="704"/>
      <c r="EN389" s="704"/>
      <c r="EO389" s="704"/>
      <c r="EP389" s="704"/>
      <c r="EQ389" s="704"/>
      <c r="ER389" s="704"/>
      <c r="ES389" s="704"/>
      <c r="ET389" s="704"/>
      <c r="EU389" s="704"/>
      <c r="EV389" s="704"/>
      <c r="EW389" s="704"/>
      <c r="EX389" s="704"/>
      <c r="EY389" s="704"/>
      <c r="EZ389" s="704"/>
      <c r="FA389" s="704"/>
      <c r="FB389" s="704"/>
      <c r="FC389" s="704"/>
      <c r="FD389" s="704"/>
      <c r="FE389" s="704"/>
      <c r="FF389" s="704"/>
      <c r="FG389" s="704"/>
      <c r="FH389" s="704"/>
      <c r="FI389" s="704"/>
      <c r="FJ389" s="704"/>
      <c r="FK389" s="704"/>
      <c r="FL389" s="704"/>
      <c r="FM389" s="704"/>
      <c r="FN389" s="704"/>
      <c r="FO389" s="704"/>
      <c r="FP389" s="704"/>
      <c r="FQ389" s="704"/>
      <c r="FR389" s="704"/>
      <c r="FS389" s="704"/>
      <c r="FT389" s="704"/>
      <c r="FU389" s="704"/>
      <c r="FV389" s="704"/>
      <c r="FW389" s="704"/>
      <c r="FX389" s="704"/>
      <c r="FY389" s="704"/>
      <c r="FZ389" s="704"/>
      <c r="GA389" s="704"/>
      <c r="GB389" s="704"/>
      <c r="GC389" s="704"/>
      <c r="GD389" s="704"/>
      <c r="GE389" s="704"/>
      <c r="GF389" s="704"/>
      <c r="GG389" s="704"/>
      <c r="GH389" s="704"/>
      <c r="GI389" s="704"/>
      <c r="GJ389" s="704"/>
      <c r="GK389" s="704"/>
      <c r="GL389" s="704"/>
      <c r="GM389" s="704"/>
      <c r="GN389" s="704"/>
      <c r="GO389" s="704"/>
      <c r="GP389" s="704"/>
      <c r="GQ389" s="704"/>
      <c r="GR389" s="704"/>
      <c r="GS389" s="704"/>
      <c r="GT389" s="704"/>
      <c r="GU389" s="704"/>
      <c r="GV389" s="704"/>
      <c r="GW389" s="704"/>
      <c r="GX389" s="704"/>
      <c r="GY389" s="704"/>
      <c r="GZ389" s="704"/>
      <c r="HA389" s="704"/>
      <c r="HB389" s="704"/>
      <c r="HC389" s="704"/>
      <c r="HD389" s="704"/>
      <c r="HE389" s="704"/>
      <c r="HF389" s="704"/>
      <c r="HG389" s="704"/>
      <c r="HH389" s="704"/>
      <c r="HI389" s="704"/>
      <c r="HJ389" s="704"/>
      <c r="HK389" s="704"/>
      <c r="HL389" s="704"/>
      <c r="HM389" s="704"/>
      <c r="HN389" s="704"/>
      <c r="HO389" s="704"/>
      <c r="HP389" s="704"/>
      <c r="HQ389" s="704"/>
      <c r="HR389" s="704"/>
      <c r="HS389" s="704"/>
      <c r="HT389" s="704"/>
      <c r="HU389" s="704"/>
      <c r="HV389" s="704"/>
      <c r="HW389" s="704"/>
    </row>
    <row r="390" spans="2:231" s="703" customFormat="1" x14ac:dyDescent="0.25">
      <c r="B390" s="741"/>
      <c r="C390" s="742"/>
      <c r="D390" s="740"/>
      <c r="E390" s="742"/>
      <c r="F390" s="742"/>
      <c r="G390" s="740"/>
      <c r="H390" s="743"/>
      <c r="I390" s="743"/>
      <c r="J390" s="743"/>
      <c r="K390" s="743"/>
      <c r="L390" s="743"/>
      <c r="M390" s="862"/>
      <c r="N390" s="744"/>
      <c r="O390" s="744"/>
      <c r="P390" s="748"/>
      <c r="Q390" s="748"/>
      <c r="R390" s="748"/>
      <c r="S390" s="863"/>
      <c r="T390" s="864"/>
      <c r="U390" s="745"/>
      <c r="V390" s="745"/>
      <c r="W390" s="705"/>
      <c r="X390" s="893"/>
      <c r="Y390" s="893"/>
      <c r="Z390" s="893"/>
      <c r="AA390" s="704"/>
      <c r="AB390" s="704"/>
      <c r="AC390" s="704"/>
      <c r="AD390" s="704"/>
      <c r="AE390" s="704"/>
      <c r="AF390" s="704"/>
      <c r="AG390" s="704"/>
      <c r="AH390" s="704"/>
      <c r="AI390" s="704"/>
      <c r="AJ390" s="704"/>
      <c r="AK390" s="704"/>
      <c r="AL390" s="704"/>
      <c r="AM390" s="704"/>
      <c r="AN390" s="704"/>
      <c r="AO390" s="704"/>
      <c r="AP390" s="906"/>
      <c r="AQ390" s="704"/>
      <c r="AR390" s="704"/>
      <c r="AS390" s="704"/>
      <c r="AT390" s="704"/>
      <c r="AU390" s="704"/>
      <c r="AV390" s="704"/>
      <c r="AW390" s="704"/>
      <c r="AX390" s="704"/>
      <c r="AY390" s="704"/>
      <c r="AZ390" s="704"/>
      <c r="BA390" s="704"/>
      <c r="BB390" s="704"/>
      <c r="BC390" s="704"/>
      <c r="BD390" s="704"/>
      <c r="BE390" s="704"/>
      <c r="BF390" s="704"/>
      <c r="BG390" s="704"/>
      <c r="BH390" s="704"/>
      <c r="BI390" s="704"/>
      <c r="BJ390" s="704"/>
      <c r="BK390" s="704"/>
      <c r="BL390" s="704"/>
      <c r="BM390" s="704"/>
      <c r="BN390" s="704"/>
      <c r="BO390" s="704"/>
      <c r="BP390" s="704"/>
      <c r="BQ390" s="704"/>
      <c r="BR390" s="704"/>
      <c r="BS390" s="704"/>
      <c r="BT390" s="704"/>
      <c r="BU390" s="704"/>
      <c r="BV390" s="704"/>
      <c r="BW390" s="704"/>
      <c r="BX390" s="704"/>
      <c r="BY390" s="704"/>
      <c r="BZ390" s="704"/>
      <c r="CA390" s="704"/>
      <c r="CB390" s="704"/>
      <c r="CC390" s="704"/>
      <c r="CD390" s="704"/>
      <c r="CE390" s="704"/>
      <c r="CF390" s="704"/>
      <c r="CG390" s="704"/>
      <c r="CH390" s="704"/>
      <c r="CI390" s="704"/>
      <c r="CJ390" s="704"/>
      <c r="CK390" s="704"/>
      <c r="CL390" s="704"/>
      <c r="CM390" s="704"/>
      <c r="CN390" s="704"/>
      <c r="CO390" s="704"/>
      <c r="CP390" s="704"/>
      <c r="CQ390" s="704"/>
      <c r="CR390" s="704"/>
      <c r="CS390" s="704"/>
      <c r="CT390" s="704"/>
      <c r="CU390" s="704"/>
      <c r="CV390" s="704"/>
      <c r="CW390" s="704"/>
      <c r="CX390" s="704"/>
      <c r="CY390" s="704"/>
      <c r="CZ390" s="704"/>
      <c r="DA390" s="704"/>
      <c r="DB390" s="704"/>
      <c r="DC390" s="704"/>
      <c r="DD390" s="704"/>
      <c r="DE390" s="704"/>
      <c r="DF390" s="704"/>
      <c r="DG390" s="704"/>
      <c r="DH390" s="704"/>
      <c r="DI390" s="704"/>
      <c r="DJ390" s="704"/>
      <c r="DK390" s="704"/>
      <c r="DL390" s="704"/>
      <c r="DM390" s="704"/>
      <c r="DN390" s="704"/>
      <c r="DO390" s="704"/>
      <c r="DP390" s="704"/>
      <c r="DQ390" s="704"/>
      <c r="DR390" s="704"/>
      <c r="DS390" s="704"/>
      <c r="DT390" s="704"/>
      <c r="DU390" s="704"/>
      <c r="DV390" s="704"/>
      <c r="DW390" s="704"/>
      <c r="DX390" s="704"/>
      <c r="DY390" s="704"/>
      <c r="DZ390" s="704"/>
      <c r="EA390" s="704"/>
      <c r="EB390" s="704"/>
      <c r="EC390" s="704"/>
      <c r="ED390" s="704"/>
      <c r="EE390" s="704"/>
      <c r="EF390" s="704"/>
      <c r="EG390" s="704"/>
      <c r="EH390" s="704"/>
      <c r="EI390" s="704"/>
      <c r="EJ390" s="704"/>
      <c r="EK390" s="704"/>
      <c r="EL390" s="704"/>
      <c r="EM390" s="704"/>
      <c r="EN390" s="704"/>
      <c r="EO390" s="704"/>
      <c r="EP390" s="704"/>
      <c r="EQ390" s="704"/>
      <c r="ER390" s="704"/>
      <c r="ES390" s="704"/>
      <c r="ET390" s="704"/>
      <c r="EU390" s="704"/>
      <c r="EV390" s="704"/>
      <c r="EW390" s="704"/>
      <c r="EX390" s="704"/>
      <c r="EY390" s="704"/>
      <c r="EZ390" s="704"/>
      <c r="FA390" s="704"/>
      <c r="FB390" s="704"/>
      <c r="FC390" s="704"/>
      <c r="FD390" s="704"/>
      <c r="FE390" s="704"/>
      <c r="FF390" s="704"/>
      <c r="FG390" s="704"/>
      <c r="FH390" s="704"/>
      <c r="FI390" s="704"/>
      <c r="FJ390" s="704"/>
      <c r="FK390" s="704"/>
      <c r="FL390" s="704"/>
      <c r="FM390" s="704"/>
      <c r="FN390" s="704"/>
      <c r="FO390" s="704"/>
      <c r="FP390" s="704"/>
      <c r="FQ390" s="704"/>
      <c r="FR390" s="704"/>
      <c r="FS390" s="704"/>
      <c r="FT390" s="704"/>
      <c r="FU390" s="704"/>
      <c r="FV390" s="704"/>
      <c r="FW390" s="704"/>
      <c r="FX390" s="704"/>
      <c r="FY390" s="704"/>
      <c r="FZ390" s="704"/>
      <c r="GA390" s="704"/>
      <c r="GB390" s="704"/>
      <c r="GC390" s="704"/>
      <c r="GD390" s="704"/>
      <c r="GE390" s="704"/>
      <c r="GF390" s="704"/>
      <c r="GG390" s="704"/>
      <c r="GH390" s="704"/>
      <c r="GI390" s="704"/>
      <c r="GJ390" s="704"/>
      <c r="GK390" s="704"/>
      <c r="GL390" s="704"/>
      <c r="GM390" s="704"/>
      <c r="GN390" s="704"/>
      <c r="GO390" s="704"/>
      <c r="GP390" s="704"/>
      <c r="GQ390" s="704"/>
      <c r="GR390" s="704"/>
      <c r="GS390" s="704"/>
      <c r="GT390" s="704"/>
      <c r="GU390" s="704"/>
      <c r="GV390" s="704"/>
      <c r="GW390" s="704"/>
      <c r="GX390" s="704"/>
      <c r="GY390" s="704"/>
      <c r="GZ390" s="704"/>
      <c r="HA390" s="704"/>
      <c r="HB390" s="704"/>
      <c r="HC390" s="704"/>
      <c r="HD390" s="704"/>
      <c r="HE390" s="704"/>
      <c r="HF390" s="704"/>
      <c r="HG390" s="704"/>
      <c r="HH390" s="704"/>
      <c r="HI390" s="704"/>
      <c r="HJ390" s="704"/>
      <c r="HK390" s="704"/>
      <c r="HL390" s="704"/>
      <c r="HM390" s="704"/>
      <c r="HN390" s="704"/>
      <c r="HO390" s="704"/>
      <c r="HP390" s="704"/>
      <c r="HQ390" s="704"/>
      <c r="HR390" s="704"/>
      <c r="HS390" s="704"/>
      <c r="HT390" s="704"/>
      <c r="HU390" s="704"/>
      <c r="HV390" s="704"/>
      <c r="HW390" s="704"/>
    </row>
    <row r="391" spans="2:231" ht="20.100000000000001" hidden="1" customHeight="1" x14ac:dyDescent="0.25">
      <c r="F391" s="949">
        <v>1</v>
      </c>
      <c r="G391" s="950" t="s">
        <v>1632</v>
      </c>
      <c r="W391" s="951"/>
      <c r="X391" s="952">
        <f>SUM(X392:X396)</f>
        <v>7574000</v>
      </c>
      <c r="Y391" s="952">
        <f>SUM(Y392:Y396)</f>
        <v>424100</v>
      </c>
      <c r="Z391" s="952">
        <f t="shared" ref="Z391:AP391" si="23">SUM(Z392:Z396)</f>
        <v>7998100</v>
      </c>
      <c r="AA391" s="953">
        <f t="shared" si="23"/>
        <v>0</v>
      </c>
      <c r="AB391" s="953">
        <f t="shared" si="23"/>
        <v>758300</v>
      </c>
      <c r="AC391" s="953">
        <f t="shared" si="23"/>
        <v>1302800</v>
      </c>
      <c r="AD391" s="953">
        <f t="shared" si="23"/>
        <v>1401500</v>
      </c>
      <c r="AE391" s="953">
        <f t="shared" si="23"/>
        <v>1112900</v>
      </c>
      <c r="AF391" s="953">
        <f t="shared" si="23"/>
        <v>1021300</v>
      </c>
      <c r="AG391" s="953">
        <f t="shared" si="23"/>
        <v>858500</v>
      </c>
      <c r="AH391" s="953">
        <f t="shared" si="23"/>
        <v>666800</v>
      </c>
      <c r="AI391" s="953">
        <f t="shared" si="23"/>
        <v>308000</v>
      </c>
      <c r="AJ391" s="953">
        <f t="shared" si="23"/>
        <v>355000</v>
      </c>
      <c r="AK391" s="953">
        <f t="shared" si="23"/>
        <v>200000</v>
      </c>
      <c r="AL391" s="953">
        <f t="shared" si="23"/>
        <v>13000</v>
      </c>
      <c r="AM391" s="953">
        <f t="shared" si="23"/>
        <v>7998100</v>
      </c>
      <c r="AN391" s="953">
        <f t="shared" si="23"/>
        <v>0</v>
      </c>
      <c r="AO391" s="953">
        <f t="shared" si="23"/>
        <v>6000000</v>
      </c>
      <c r="AP391" s="953">
        <f t="shared" si="23"/>
        <v>7150000</v>
      </c>
    </row>
    <row r="392" spans="2:231" s="703" customFormat="1" ht="20.100000000000001" hidden="1" customHeight="1" x14ac:dyDescent="0.25">
      <c r="B392" s="741"/>
      <c r="C392" s="742"/>
      <c r="D392" s="740"/>
      <c r="E392" s="742"/>
      <c r="F392" s="954">
        <v>1.1000000000000001</v>
      </c>
      <c r="G392" s="955" t="s">
        <v>1633</v>
      </c>
      <c r="H392" s="743"/>
      <c r="I392" s="743"/>
      <c r="J392" s="743"/>
      <c r="K392" s="743"/>
      <c r="L392" s="743"/>
      <c r="M392" s="862"/>
      <c r="N392" s="744"/>
      <c r="O392" s="744"/>
      <c r="P392" s="748"/>
      <c r="Q392" s="748"/>
      <c r="R392" s="748"/>
      <c r="S392" s="863"/>
      <c r="T392" s="864"/>
      <c r="U392" s="745"/>
      <c r="V392" s="745"/>
      <c r="W392" s="951"/>
      <c r="X392" s="956">
        <f t="shared" ref="X392:AP392" si="24">SUMIF($T$2:$T$374,"1.1",X$2:X$374)</f>
        <v>0</v>
      </c>
      <c r="Y392" s="956">
        <f t="shared" si="24"/>
        <v>3600</v>
      </c>
      <c r="Z392" s="956">
        <f t="shared" si="24"/>
        <v>3600</v>
      </c>
      <c r="AA392" s="957">
        <f t="shared" si="24"/>
        <v>0</v>
      </c>
      <c r="AB392" s="957">
        <f t="shared" si="24"/>
        <v>0</v>
      </c>
      <c r="AC392" s="957">
        <f t="shared" si="24"/>
        <v>0</v>
      </c>
      <c r="AD392" s="957">
        <f t="shared" si="24"/>
        <v>0</v>
      </c>
      <c r="AE392" s="957">
        <f t="shared" si="24"/>
        <v>3600</v>
      </c>
      <c r="AF392" s="957">
        <f t="shared" si="24"/>
        <v>0</v>
      </c>
      <c r="AG392" s="957">
        <f t="shared" si="24"/>
        <v>0</v>
      </c>
      <c r="AH392" s="957">
        <f t="shared" si="24"/>
        <v>0</v>
      </c>
      <c r="AI392" s="957">
        <f t="shared" si="24"/>
        <v>0</v>
      </c>
      <c r="AJ392" s="957">
        <f t="shared" si="24"/>
        <v>0</v>
      </c>
      <c r="AK392" s="957">
        <f t="shared" si="24"/>
        <v>0</v>
      </c>
      <c r="AL392" s="957">
        <f t="shared" si="24"/>
        <v>0</v>
      </c>
      <c r="AM392" s="957">
        <f t="shared" si="24"/>
        <v>3600</v>
      </c>
      <c r="AN392" s="957">
        <f t="shared" si="24"/>
        <v>0</v>
      </c>
      <c r="AO392" s="957">
        <f t="shared" si="24"/>
        <v>0</v>
      </c>
      <c r="AP392" s="957">
        <f t="shared" si="24"/>
        <v>0</v>
      </c>
      <c r="AQ392" s="704"/>
      <c r="AR392" s="704"/>
      <c r="AS392" s="704"/>
      <c r="AT392" s="704"/>
      <c r="AU392" s="704"/>
      <c r="AV392" s="704"/>
      <c r="AW392" s="704"/>
      <c r="AX392" s="704"/>
      <c r="AY392" s="704"/>
      <c r="AZ392" s="704"/>
      <c r="BA392" s="704"/>
      <c r="BB392" s="704"/>
      <c r="BC392" s="704"/>
      <c r="BD392" s="704"/>
      <c r="BE392" s="704"/>
      <c r="BF392" s="704"/>
      <c r="BG392" s="704"/>
      <c r="BH392" s="704"/>
      <c r="BI392" s="704"/>
      <c r="BJ392" s="704"/>
      <c r="BK392" s="704"/>
      <c r="BL392" s="704"/>
      <c r="BM392" s="704"/>
      <c r="BN392" s="704"/>
      <c r="BO392" s="704"/>
      <c r="BP392" s="704"/>
      <c r="BQ392" s="704"/>
      <c r="BR392" s="704"/>
      <c r="BS392" s="704"/>
      <c r="BT392" s="704"/>
      <c r="BU392" s="704"/>
      <c r="BV392" s="704"/>
      <c r="BW392" s="704"/>
      <c r="BX392" s="704"/>
      <c r="BY392" s="704"/>
      <c r="BZ392" s="704"/>
      <c r="CA392" s="704"/>
      <c r="CB392" s="704"/>
      <c r="CC392" s="704"/>
      <c r="CD392" s="704"/>
      <c r="CE392" s="704"/>
      <c r="CF392" s="704"/>
      <c r="CG392" s="704"/>
      <c r="CH392" s="704"/>
      <c r="CI392" s="704"/>
      <c r="CJ392" s="704"/>
      <c r="CK392" s="704"/>
      <c r="CL392" s="704"/>
      <c r="CM392" s="704"/>
      <c r="CN392" s="704"/>
      <c r="CO392" s="704"/>
      <c r="CP392" s="704"/>
      <c r="CQ392" s="704"/>
      <c r="CR392" s="704"/>
      <c r="CS392" s="704"/>
      <c r="CT392" s="704"/>
      <c r="CU392" s="704"/>
      <c r="CV392" s="704"/>
      <c r="CW392" s="704"/>
      <c r="CX392" s="704"/>
      <c r="CY392" s="704"/>
      <c r="CZ392" s="704"/>
      <c r="DA392" s="704"/>
      <c r="DB392" s="704"/>
      <c r="DC392" s="704"/>
      <c r="DD392" s="704"/>
      <c r="DE392" s="704"/>
      <c r="DF392" s="704"/>
      <c r="DG392" s="704"/>
      <c r="DH392" s="704"/>
      <c r="DI392" s="704"/>
      <c r="DJ392" s="704"/>
      <c r="DK392" s="704"/>
      <c r="DL392" s="704"/>
      <c r="DM392" s="704"/>
      <c r="DN392" s="704"/>
      <c r="DO392" s="704"/>
      <c r="DP392" s="704"/>
      <c r="DQ392" s="704"/>
      <c r="DR392" s="704"/>
      <c r="DS392" s="704"/>
      <c r="DT392" s="704"/>
      <c r="DU392" s="704"/>
      <c r="DV392" s="704"/>
      <c r="DW392" s="704"/>
      <c r="DX392" s="704"/>
      <c r="DY392" s="704"/>
      <c r="DZ392" s="704"/>
      <c r="EA392" s="704"/>
      <c r="EB392" s="704"/>
      <c r="EC392" s="704"/>
      <c r="ED392" s="704"/>
      <c r="EE392" s="704"/>
      <c r="EF392" s="704"/>
      <c r="EG392" s="704"/>
      <c r="EH392" s="704"/>
      <c r="EI392" s="704"/>
      <c r="EJ392" s="704"/>
      <c r="EK392" s="704"/>
      <c r="EL392" s="704"/>
      <c r="EM392" s="704"/>
      <c r="EN392" s="704"/>
      <c r="EO392" s="704"/>
      <c r="EP392" s="704"/>
      <c r="EQ392" s="704"/>
      <c r="ER392" s="704"/>
      <c r="ES392" s="704"/>
      <c r="ET392" s="704"/>
      <c r="EU392" s="704"/>
      <c r="EV392" s="704"/>
      <c r="EW392" s="704"/>
      <c r="EX392" s="704"/>
      <c r="EY392" s="704"/>
      <c r="EZ392" s="704"/>
      <c r="FA392" s="704"/>
      <c r="FB392" s="704"/>
      <c r="FC392" s="704"/>
      <c r="FD392" s="704"/>
      <c r="FE392" s="704"/>
      <c r="FF392" s="704"/>
      <c r="FG392" s="704"/>
      <c r="FH392" s="704"/>
      <c r="FI392" s="704"/>
      <c r="FJ392" s="704"/>
      <c r="FK392" s="704"/>
      <c r="FL392" s="704"/>
      <c r="FM392" s="704"/>
      <c r="FN392" s="704"/>
      <c r="FO392" s="704"/>
      <c r="FP392" s="704"/>
      <c r="FQ392" s="704"/>
      <c r="FR392" s="704"/>
      <c r="FS392" s="704"/>
      <c r="FT392" s="704"/>
      <c r="FU392" s="704"/>
      <c r="FV392" s="704"/>
      <c r="FW392" s="704"/>
      <c r="FX392" s="704"/>
      <c r="FY392" s="704"/>
      <c r="FZ392" s="704"/>
      <c r="GA392" s="704"/>
      <c r="GB392" s="704"/>
      <c r="GC392" s="704"/>
      <c r="GD392" s="704"/>
      <c r="GE392" s="704"/>
      <c r="GF392" s="704"/>
      <c r="GG392" s="704"/>
      <c r="GH392" s="704"/>
      <c r="GI392" s="704"/>
      <c r="GJ392" s="704"/>
      <c r="GK392" s="704"/>
      <c r="GL392" s="704"/>
      <c r="GM392" s="704"/>
      <c r="GN392" s="704"/>
      <c r="GO392" s="704"/>
      <c r="GP392" s="704"/>
      <c r="GQ392" s="704"/>
      <c r="GR392" s="704"/>
      <c r="GS392" s="704"/>
      <c r="GT392" s="704"/>
      <c r="GU392" s="704"/>
      <c r="GV392" s="704"/>
      <c r="GW392" s="704"/>
      <c r="GX392" s="704"/>
      <c r="GY392" s="704"/>
      <c r="GZ392" s="704"/>
      <c r="HA392" s="704"/>
      <c r="HB392" s="704"/>
      <c r="HC392" s="704"/>
      <c r="HD392" s="704"/>
      <c r="HE392" s="704"/>
      <c r="HF392" s="704"/>
      <c r="HG392" s="704"/>
      <c r="HH392" s="704"/>
      <c r="HI392" s="704"/>
      <c r="HJ392" s="704"/>
      <c r="HK392" s="704"/>
      <c r="HL392" s="704"/>
      <c r="HM392" s="704"/>
      <c r="HN392" s="704"/>
      <c r="HO392" s="704"/>
      <c r="HP392" s="704"/>
      <c r="HQ392" s="704"/>
      <c r="HR392" s="704"/>
      <c r="HS392" s="704"/>
      <c r="HT392" s="704"/>
      <c r="HU392" s="704"/>
      <c r="HV392" s="704"/>
      <c r="HW392" s="704"/>
    </row>
    <row r="393" spans="2:231" ht="20.100000000000001" hidden="1" customHeight="1" x14ac:dyDescent="0.25">
      <c r="F393" s="954">
        <v>1.2</v>
      </c>
      <c r="G393" s="955" t="s">
        <v>1146</v>
      </c>
      <c r="W393" s="951"/>
      <c r="X393" s="958">
        <f t="shared" ref="X393:AP393" si="25">SUMIF($T$2:$T$374,"1.2",X$2:X$374)</f>
        <v>136000</v>
      </c>
      <c r="Y393" s="958">
        <f t="shared" si="25"/>
        <v>0</v>
      </c>
      <c r="Z393" s="958">
        <f t="shared" si="25"/>
        <v>136000</v>
      </c>
      <c r="AA393" s="959">
        <f t="shared" si="25"/>
        <v>0</v>
      </c>
      <c r="AB393" s="959">
        <f t="shared" si="25"/>
        <v>0</v>
      </c>
      <c r="AC393" s="959">
        <f t="shared" si="25"/>
        <v>18000</v>
      </c>
      <c r="AD393" s="959">
        <f t="shared" si="25"/>
        <v>25000</v>
      </c>
      <c r="AE393" s="959">
        <f t="shared" si="25"/>
        <v>25000</v>
      </c>
      <c r="AF393" s="959">
        <f t="shared" si="25"/>
        <v>18000</v>
      </c>
      <c r="AG393" s="959">
        <f t="shared" si="25"/>
        <v>25000</v>
      </c>
      <c r="AH393" s="959">
        <f t="shared" si="25"/>
        <v>25000</v>
      </c>
      <c r="AI393" s="959">
        <f t="shared" si="25"/>
        <v>0</v>
      </c>
      <c r="AJ393" s="959">
        <f t="shared" si="25"/>
        <v>0</v>
      </c>
      <c r="AK393" s="959">
        <f t="shared" si="25"/>
        <v>0</v>
      </c>
      <c r="AL393" s="959">
        <f t="shared" si="25"/>
        <v>0</v>
      </c>
      <c r="AM393" s="959">
        <f t="shared" si="25"/>
        <v>136000</v>
      </c>
      <c r="AN393" s="959">
        <f t="shared" si="25"/>
        <v>0</v>
      </c>
      <c r="AO393" s="959">
        <f t="shared" si="25"/>
        <v>0</v>
      </c>
      <c r="AP393" s="959">
        <f t="shared" si="25"/>
        <v>0</v>
      </c>
    </row>
    <row r="394" spans="2:231" s="703" customFormat="1" ht="20.100000000000001" hidden="1" customHeight="1" x14ac:dyDescent="0.25">
      <c r="B394" s="741"/>
      <c r="C394" s="742"/>
      <c r="D394" s="740"/>
      <c r="E394" s="742"/>
      <c r="F394" s="954">
        <v>1.3</v>
      </c>
      <c r="G394" s="955" t="s">
        <v>1634</v>
      </c>
      <c r="H394" s="743"/>
      <c r="I394" s="743"/>
      <c r="J394" s="743"/>
      <c r="K394" s="743"/>
      <c r="L394" s="743"/>
      <c r="M394" s="862"/>
      <c r="N394" s="744"/>
      <c r="O394" s="744"/>
      <c r="P394" s="748"/>
      <c r="Q394" s="748"/>
      <c r="R394" s="748"/>
      <c r="S394" s="863"/>
      <c r="T394" s="864"/>
      <c r="U394" s="745"/>
      <c r="V394" s="745"/>
      <c r="W394" s="951"/>
      <c r="X394" s="958">
        <f t="shared" ref="X394:AP394" si="26">SUMIF($T$2:$T$374,"1.3",X$2:X$374)</f>
        <v>7265000</v>
      </c>
      <c r="Y394" s="958">
        <f t="shared" si="26"/>
        <v>218500</v>
      </c>
      <c r="Z394" s="958">
        <f t="shared" si="26"/>
        <v>7483500</v>
      </c>
      <c r="AA394" s="959">
        <f t="shared" si="26"/>
        <v>0</v>
      </c>
      <c r="AB394" s="959">
        <f t="shared" si="26"/>
        <v>758300</v>
      </c>
      <c r="AC394" s="959">
        <f t="shared" si="26"/>
        <v>1196800</v>
      </c>
      <c r="AD394" s="959">
        <f t="shared" si="26"/>
        <v>1261500</v>
      </c>
      <c r="AE394" s="959">
        <f t="shared" si="26"/>
        <v>1032300</v>
      </c>
      <c r="AF394" s="959">
        <f t="shared" si="26"/>
        <v>983300</v>
      </c>
      <c r="AG394" s="959">
        <f t="shared" si="26"/>
        <v>808500</v>
      </c>
      <c r="AH394" s="959">
        <f t="shared" si="26"/>
        <v>616800</v>
      </c>
      <c r="AI394" s="959">
        <f t="shared" si="26"/>
        <v>283000</v>
      </c>
      <c r="AJ394" s="959">
        <f t="shared" si="26"/>
        <v>330000</v>
      </c>
      <c r="AK394" s="959">
        <f t="shared" si="26"/>
        <v>200000</v>
      </c>
      <c r="AL394" s="959">
        <f t="shared" si="26"/>
        <v>13000</v>
      </c>
      <c r="AM394" s="959">
        <f t="shared" si="26"/>
        <v>7483500</v>
      </c>
      <c r="AN394" s="959">
        <f t="shared" si="26"/>
        <v>0</v>
      </c>
      <c r="AO394" s="959">
        <f t="shared" si="26"/>
        <v>6000000</v>
      </c>
      <c r="AP394" s="959">
        <f t="shared" si="26"/>
        <v>7150000</v>
      </c>
      <c r="AQ394" s="704"/>
      <c r="AR394" s="704"/>
      <c r="AS394" s="704"/>
      <c r="AT394" s="704"/>
      <c r="AU394" s="704"/>
      <c r="AV394" s="704"/>
      <c r="AW394" s="704"/>
      <c r="AX394" s="704"/>
      <c r="AY394" s="704"/>
      <c r="AZ394" s="704"/>
      <c r="BA394" s="704"/>
      <c r="BB394" s="704"/>
      <c r="BC394" s="704"/>
      <c r="BD394" s="704"/>
      <c r="BE394" s="704"/>
      <c r="BF394" s="704"/>
      <c r="BG394" s="704"/>
      <c r="BH394" s="704"/>
      <c r="BI394" s="704"/>
      <c r="BJ394" s="704"/>
      <c r="BK394" s="704"/>
      <c r="BL394" s="704"/>
      <c r="BM394" s="704"/>
      <c r="BN394" s="704"/>
      <c r="BO394" s="704"/>
      <c r="BP394" s="704"/>
      <c r="BQ394" s="704"/>
      <c r="BR394" s="704"/>
      <c r="BS394" s="704"/>
      <c r="BT394" s="704"/>
      <c r="BU394" s="704"/>
      <c r="BV394" s="704"/>
      <c r="BW394" s="704"/>
      <c r="BX394" s="704"/>
      <c r="BY394" s="704"/>
      <c r="BZ394" s="704"/>
      <c r="CA394" s="704"/>
      <c r="CB394" s="704"/>
      <c r="CC394" s="704"/>
      <c r="CD394" s="704"/>
      <c r="CE394" s="704"/>
      <c r="CF394" s="704"/>
      <c r="CG394" s="704"/>
      <c r="CH394" s="704"/>
      <c r="CI394" s="704"/>
      <c r="CJ394" s="704"/>
      <c r="CK394" s="704"/>
      <c r="CL394" s="704"/>
      <c r="CM394" s="704"/>
      <c r="CN394" s="704"/>
      <c r="CO394" s="704"/>
      <c r="CP394" s="704"/>
      <c r="CQ394" s="704"/>
      <c r="CR394" s="704"/>
      <c r="CS394" s="704"/>
      <c r="CT394" s="704"/>
      <c r="CU394" s="704"/>
      <c r="CV394" s="704"/>
      <c r="CW394" s="704"/>
      <c r="CX394" s="704"/>
      <c r="CY394" s="704"/>
      <c r="CZ394" s="704"/>
      <c r="DA394" s="704"/>
      <c r="DB394" s="704"/>
      <c r="DC394" s="704"/>
      <c r="DD394" s="704"/>
      <c r="DE394" s="704"/>
      <c r="DF394" s="704"/>
      <c r="DG394" s="704"/>
      <c r="DH394" s="704"/>
      <c r="DI394" s="704"/>
      <c r="DJ394" s="704"/>
      <c r="DK394" s="704"/>
      <c r="DL394" s="704"/>
      <c r="DM394" s="704"/>
      <c r="DN394" s="704"/>
      <c r="DO394" s="704"/>
      <c r="DP394" s="704"/>
      <c r="DQ394" s="704"/>
      <c r="DR394" s="704"/>
      <c r="DS394" s="704"/>
      <c r="DT394" s="704"/>
      <c r="DU394" s="704"/>
      <c r="DV394" s="704"/>
      <c r="DW394" s="704"/>
      <c r="DX394" s="704"/>
      <c r="DY394" s="704"/>
      <c r="DZ394" s="704"/>
      <c r="EA394" s="704"/>
      <c r="EB394" s="704"/>
      <c r="EC394" s="704"/>
      <c r="ED394" s="704"/>
      <c r="EE394" s="704"/>
      <c r="EF394" s="704"/>
      <c r="EG394" s="704"/>
      <c r="EH394" s="704"/>
      <c r="EI394" s="704"/>
      <c r="EJ394" s="704"/>
      <c r="EK394" s="704"/>
      <c r="EL394" s="704"/>
      <c r="EM394" s="704"/>
      <c r="EN394" s="704"/>
      <c r="EO394" s="704"/>
      <c r="EP394" s="704"/>
      <c r="EQ394" s="704"/>
      <c r="ER394" s="704"/>
      <c r="ES394" s="704"/>
      <c r="ET394" s="704"/>
      <c r="EU394" s="704"/>
      <c r="EV394" s="704"/>
      <c r="EW394" s="704"/>
      <c r="EX394" s="704"/>
      <c r="EY394" s="704"/>
      <c r="EZ394" s="704"/>
      <c r="FA394" s="704"/>
      <c r="FB394" s="704"/>
      <c r="FC394" s="704"/>
      <c r="FD394" s="704"/>
      <c r="FE394" s="704"/>
      <c r="FF394" s="704"/>
      <c r="FG394" s="704"/>
      <c r="FH394" s="704"/>
      <c r="FI394" s="704"/>
      <c r="FJ394" s="704"/>
      <c r="FK394" s="704"/>
      <c r="FL394" s="704"/>
      <c r="FM394" s="704"/>
      <c r="FN394" s="704"/>
      <c r="FO394" s="704"/>
      <c r="FP394" s="704"/>
      <c r="FQ394" s="704"/>
      <c r="FR394" s="704"/>
      <c r="FS394" s="704"/>
      <c r="FT394" s="704"/>
      <c r="FU394" s="704"/>
      <c r="FV394" s="704"/>
      <c r="FW394" s="704"/>
      <c r="FX394" s="704"/>
      <c r="FY394" s="704"/>
      <c r="FZ394" s="704"/>
      <c r="GA394" s="704"/>
      <c r="GB394" s="704"/>
      <c r="GC394" s="704"/>
      <c r="GD394" s="704"/>
      <c r="GE394" s="704"/>
      <c r="GF394" s="704"/>
      <c r="GG394" s="704"/>
      <c r="GH394" s="704"/>
      <c r="GI394" s="704"/>
      <c r="GJ394" s="704"/>
      <c r="GK394" s="704"/>
      <c r="GL394" s="704"/>
      <c r="GM394" s="704"/>
      <c r="GN394" s="704"/>
      <c r="GO394" s="704"/>
      <c r="GP394" s="704"/>
      <c r="GQ394" s="704"/>
      <c r="GR394" s="704"/>
      <c r="GS394" s="704"/>
      <c r="GT394" s="704"/>
      <c r="GU394" s="704"/>
      <c r="GV394" s="704"/>
      <c r="GW394" s="704"/>
      <c r="GX394" s="704"/>
      <c r="GY394" s="704"/>
      <c r="GZ394" s="704"/>
      <c r="HA394" s="704"/>
      <c r="HB394" s="704"/>
      <c r="HC394" s="704"/>
      <c r="HD394" s="704"/>
      <c r="HE394" s="704"/>
      <c r="HF394" s="704"/>
      <c r="HG394" s="704"/>
      <c r="HH394" s="704"/>
      <c r="HI394" s="704"/>
      <c r="HJ394" s="704"/>
      <c r="HK394" s="704"/>
      <c r="HL394" s="704"/>
      <c r="HM394" s="704"/>
      <c r="HN394" s="704"/>
      <c r="HO394" s="704"/>
      <c r="HP394" s="704"/>
      <c r="HQ394" s="704"/>
      <c r="HR394" s="704"/>
      <c r="HS394" s="704"/>
      <c r="HT394" s="704"/>
      <c r="HU394" s="704"/>
      <c r="HV394" s="704"/>
      <c r="HW394" s="704"/>
    </row>
    <row r="395" spans="2:231" ht="20.100000000000001" hidden="1" customHeight="1" x14ac:dyDescent="0.25">
      <c r="F395" s="954">
        <v>1.4</v>
      </c>
      <c r="G395" s="954" t="s">
        <v>112</v>
      </c>
      <c r="W395" s="951"/>
      <c r="X395" s="958">
        <f t="shared" ref="X395:AP395" si="27">SUMIF($T$2:$T$374,"1.4",X$2:X$374)</f>
        <v>0</v>
      </c>
      <c r="Y395" s="958">
        <f t="shared" si="27"/>
        <v>150000</v>
      </c>
      <c r="Z395" s="958">
        <f t="shared" si="27"/>
        <v>150000</v>
      </c>
      <c r="AA395" s="959">
        <f t="shared" si="27"/>
        <v>0</v>
      </c>
      <c r="AB395" s="959">
        <f t="shared" si="27"/>
        <v>0</v>
      </c>
      <c r="AC395" s="959">
        <f t="shared" si="27"/>
        <v>75000</v>
      </c>
      <c r="AD395" s="959">
        <f t="shared" si="27"/>
        <v>75000</v>
      </c>
      <c r="AE395" s="959">
        <f t="shared" si="27"/>
        <v>0</v>
      </c>
      <c r="AF395" s="959">
        <f t="shared" si="27"/>
        <v>0</v>
      </c>
      <c r="AG395" s="959">
        <f t="shared" si="27"/>
        <v>0</v>
      </c>
      <c r="AH395" s="959">
        <f t="shared" si="27"/>
        <v>0</v>
      </c>
      <c r="AI395" s="959">
        <f t="shared" si="27"/>
        <v>0</v>
      </c>
      <c r="AJ395" s="959">
        <f t="shared" si="27"/>
        <v>0</v>
      </c>
      <c r="AK395" s="959">
        <f t="shared" si="27"/>
        <v>0</v>
      </c>
      <c r="AL395" s="959">
        <f t="shared" si="27"/>
        <v>0</v>
      </c>
      <c r="AM395" s="959">
        <f t="shared" si="27"/>
        <v>150000</v>
      </c>
      <c r="AN395" s="959">
        <f t="shared" si="27"/>
        <v>0</v>
      </c>
      <c r="AO395" s="959">
        <f t="shared" si="27"/>
        <v>0</v>
      </c>
      <c r="AP395" s="959">
        <f t="shared" si="27"/>
        <v>0</v>
      </c>
    </row>
    <row r="396" spans="2:231" s="703" customFormat="1" ht="20.100000000000001" hidden="1" customHeight="1" x14ac:dyDescent="0.25">
      <c r="B396" s="741"/>
      <c r="C396" s="742"/>
      <c r="D396" s="740"/>
      <c r="E396" s="742"/>
      <c r="F396" s="954">
        <v>1.5</v>
      </c>
      <c r="G396" s="954" t="s">
        <v>1635</v>
      </c>
      <c r="H396" s="743"/>
      <c r="I396" s="743"/>
      <c r="J396" s="743"/>
      <c r="K396" s="743"/>
      <c r="L396" s="743"/>
      <c r="M396" s="862"/>
      <c r="N396" s="744"/>
      <c r="O396" s="744"/>
      <c r="P396" s="748"/>
      <c r="Q396" s="748"/>
      <c r="R396" s="748"/>
      <c r="S396" s="863"/>
      <c r="T396" s="864"/>
      <c r="U396" s="745"/>
      <c r="V396" s="745"/>
      <c r="W396" s="951"/>
      <c r="X396" s="960">
        <f t="shared" ref="X396:AP396" si="28">SUMIF($T$2:$T$374,"1.5",X$2:X$374)</f>
        <v>173000</v>
      </c>
      <c r="Y396" s="960">
        <f t="shared" si="28"/>
        <v>52000</v>
      </c>
      <c r="Z396" s="960">
        <f t="shared" si="28"/>
        <v>225000</v>
      </c>
      <c r="AA396" s="961">
        <f t="shared" si="28"/>
        <v>0</v>
      </c>
      <c r="AB396" s="961">
        <f t="shared" si="28"/>
        <v>0</v>
      </c>
      <c r="AC396" s="961">
        <f t="shared" si="28"/>
        <v>13000</v>
      </c>
      <c r="AD396" s="961">
        <f t="shared" si="28"/>
        <v>40000</v>
      </c>
      <c r="AE396" s="961">
        <f t="shared" si="28"/>
        <v>52000</v>
      </c>
      <c r="AF396" s="961">
        <f t="shared" si="28"/>
        <v>20000</v>
      </c>
      <c r="AG396" s="961">
        <f t="shared" si="28"/>
        <v>25000</v>
      </c>
      <c r="AH396" s="961">
        <f t="shared" si="28"/>
        <v>25000</v>
      </c>
      <c r="AI396" s="961">
        <f t="shared" si="28"/>
        <v>25000</v>
      </c>
      <c r="AJ396" s="961">
        <f t="shared" si="28"/>
        <v>25000</v>
      </c>
      <c r="AK396" s="961">
        <f t="shared" si="28"/>
        <v>0</v>
      </c>
      <c r="AL396" s="961">
        <f t="shared" si="28"/>
        <v>0</v>
      </c>
      <c r="AM396" s="961">
        <f t="shared" si="28"/>
        <v>225000</v>
      </c>
      <c r="AN396" s="961">
        <f t="shared" si="28"/>
        <v>0</v>
      </c>
      <c r="AO396" s="961">
        <f t="shared" si="28"/>
        <v>0</v>
      </c>
      <c r="AP396" s="961">
        <f t="shared" si="28"/>
        <v>0</v>
      </c>
      <c r="AQ396" s="704"/>
      <c r="AR396" s="704"/>
      <c r="AS396" s="704"/>
      <c r="AT396" s="704"/>
      <c r="AU396" s="704"/>
      <c r="AV396" s="704"/>
      <c r="AW396" s="704"/>
      <c r="AX396" s="704"/>
      <c r="AY396" s="704"/>
      <c r="AZ396" s="704"/>
      <c r="BA396" s="704"/>
      <c r="BB396" s="704"/>
      <c r="BC396" s="704"/>
      <c r="BD396" s="704"/>
      <c r="BE396" s="704"/>
      <c r="BF396" s="704"/>
      <c r="BG396" s="704"/>
      <c r="BH396" s="704"/>
      <c r="BI396" s="704"/>
      <c r="BJ396" s="704"/>
      <c r="BK396" s="704"/>
      <c r="BL396" s="704"/>
      <c r="BM396" s="704"/>
      <c r="BN396" s="704"/>
      <c r="BO396" s="704"/>
      <c r="BP396" s="704"/>
      <c r="BQ396" s="704"/>
      <c r="BR396" s="704"/>
      <c r="BS396" s="704"/>
      <c r="BT396" s="704"/>
      <c r="BU396" s="704"/>
      <c r="BV396" s="704"/>
      <c r="BW396" s="704"/>
      <c r="BX396" s="704"/>
      <c r="BY396" s="704"/>
      <c r="BZ396" s="704"/>
      <c r="CA396" s="704"/>
      <c r="CB396" s="704"/>
      <c r="CC396" s="704"/>
      <c r="CD396" s="704"/>
      <c r="CE396" s="704"/>
      <c r="CF396" s="704"/>
      <c r="CG396" s="704"/>
      <c r="CH396" s="704"/>
      <c r="CI396" s="704"/>
      <c r="CJ396" s="704"/>
      <c r="CK396" s="704"/>
      <c r="CL396" s="704"/>
      <c r="CM396" s="704"/>
      <c r="CN396" s="704"/>
      <c r="CO396" s="704"/>
      <c r="CP396" s="704"/>
      <c r="CQ396" s="704"/>
      <c r="CR396" s="704"/>
      <c r="CS396" s="704"/>
      <c r="CT396" s="704"/>
      <c r="CU396" s="704"/>
      <c r="CV396" s="704"/>
      <c r="CW396" s="704"/>
      <c r="CX396" s="704"/>
      <c r="CY396" s="704"/>
      <c r="CZ396" s="704"/>
      <c r="DA396" s="704"/>
      <c r="DB396" s="704"/>
      <c r="DC396" s="704"/>
      <c r="DD396" s="704"/>
      <c r="DE396" s="704"/>
      <c r="DF396" s="704"/>
      <c r="DG396" s="704"/>
      <c r="DH396" s="704"/>
      <c r="DI396" s="704"/>
      <c r="DJ396" s="704"/>
      <c r="DK396" s="704"/>
      <c r="DL396" s="704"/>
      <c r="DM396" s="704"/>
      <c r="DN396" s="704"/>
      <c r="DO396" s="704"/>
      <c r="DP396" s="704"/>
      <c r="DQ396" s="704"/>
      <c r="DR396" s="704"/>
      <c r="DS396" s="704"/>
      <c r="DT396" s="704"/>
      <c r="DU396" s="704"/>
      <c r="DV396" s="704"/>
      <c r="DW396" s="704"/>
      <c r="DX396" s="704"/>
      <c r="DY396" s="704"/>
      <c r="DZ396" s="704"/>
      <c r="EA396" s="704"/>
      <c r="EB396" s="704"/>
      <c r="EC396" s="704"/>
      <c r="ED396" s="704"/>
      <c r="EE396" s="704"/>
      <c r="EF396" s="704"/>
      <c r="EG396" s="704"/>
      <c r="EH396" s="704"/>
      <c r="EI396" s="704"/>
      <c r="EJ396" s="704"/>
      <c r="EK396" s="704"/>
      <c r="EL396" s="704"/>
      <c r="EM396" s="704"/>
      <c r="EN396" s="704"/>
      <c r="EO396" s="704"/>
      <c r="EP396" s="704"/>
      <c r="EQ396" s="704"/>
      <c r="ER396" s="704"/>
      <c r="ES396" s="704"/>
      <c r="ET396" s="704"/>
      <c r="EU396" s="704"/>
      <c r="EV396" s="704"/>
      <c r="EW396" s="704"/>
      <c r="EX396" s="704"/>
      <c r="EY396" s="704"/>
      <c r="EZ396" s="704"/>
      <c r="FA396" s="704"/>
      <c r="FB396" s="704"/>
      <c r="FC396" s="704"/>
      <c r="FD396" s="704"/>
      <c r="FE396" s="704"/>
      <c r="FF396" s="704"/>
      <c r="FG396" s="704"/>
      <c r="FH396" s="704"/>
      <c r="FI396" s="704"/>
      <c r="FJ396" s="704"/>
      <c r="FK396" s="704"/>
      <c r="FL396" s="704"/>
      <c r="FM396" s="704"/>
      <c r="FN396" s="704"/>
      <c r="FO396" s="704"/>
      <c r="FP396" s="704"/>
      <c r="FQ396" s="704"/>
      <c r="FR396" s="704"/>
      <c r="FS396" s="704"/>
      <c r="FT396" s="704"/>
      <c r="FU396" s="704"/>
      <c r="FV396" s="704"/>
      <c r="FW396" s="704"/>
      <c r="FX396" s="704"/>
      <c r="FY396" s="704"/>
      <c r="FZ396" s="704"/>
      <c r="GA396" s="704"/>
      <c r="GB396" s="704"/>
      <c r="GC396" s="704"/>
      <c r="GD396" s="704"/>
      <c r="GE396" s="704"/>
      <c r="GF396" s="704"/>
      <c r="GG396" s="704"/>
      <c r="GH396" s="704"/>
      <c r="GI396" s="704"/>
      <c r="GJ396" s="704"/>
      <c r="GK396" s="704"/>
      <c r="GL396" s="704"/>
      <c r="GM396" s="704"/>
      <c r="GN396" s="704"/>
      <c r="GO396" s="704"/>
      <c r="GP396" s="704"/>
      <c r="GQ396" s="704"/>
      <c r="GR396" s="704"/>
      <c r="GS396" s="704"/>
      <c r="GT396" s="704"/>
      <c r="GU396" s="704"/>
      <c r="GV396" s="704"/>
      <c r="GW396" s="704"/>
      <c r="GX396" s="704"/>
      <c r="GY396" s="704"/>
      <c r="GZ396" s="704"/>
      <c r="HA396" s="704"/>
      <c r="HB396" s="704"/>
      <c r="HC396" s="704"/>
      <c r="HD396" s="704"/>
      <c r="HE396" s="704"/>
      <c r="HF396" s="704"/>
      <c r="HG396" s="704"/>
      <c r="HH396" s="704"/>
      <c r="HI396" s="704"/>
      <c r="HJ396" s="704"/>
      <c r="HK396" s="704"/>
      <c r="HL396" s="704"/>
      <c r="HM396" s="704"/>
      <c r="HN396" s="704"/>
      <c r="HO396" s="704"/>
      <c r="HP396" s="704"/>
      <c r="HQ396" s="704"/>
      <c r="HR396" s="704"/>
      <c r="HS396" s="704"/>
      <c r="HT396" s="704"/>
      <c r="HU396" s="704"/>
      <c r="HV396" s="704"/>
      <c r="HW396" s="704"/>
    </row>
    <row r="397" spans="2:231" ht="20.100000000000001" hidden="1" customHeight="1" x14ac:dyDescent="0.25">
      <c r="B397" s="704"/>
      <c r="C397" s="704"/>
      <c r="D397" s="704"/>
      <c r="E397" s="704"/>
      <c r="F397" s="962"/>
      <c r="G397" s="950"/>
      <c r="W397" s="951"/>
      <c r="X397" s="952"/>
      <c r="Y397" s="952"/>
      <c r="Z397" s="952"/>
      <c r="AA397" s="953"/>
      <c r="AB397" s="953"/>
      <c r="AC397" s="953"/>
      <c r="AD397" s="953"/>
      <c r="AE397" s="953"/>
      <c r="AF397" s="953"/>
      <c r="AG397" s="953"/>
      <c r="AH397" s="953"/>
      <c r="AI397" s="953"/>
      <c r="AJ397" s="953"/>
      <c r="AK397" s="953"/>
      <c r="AL397" s="953"/>
      <c r="AM397" s="953"/>
      <c r="AN397" s="953"/>
      <c r="AO397" s="953"/>
      <c r="AP397" s="953"/>
    </row>
    <row r="398" spans="2:231" ht="20.100000000000001" hidden="1" customHeight="1" x14ac:dyDescent="0.25">
      <c r="B398" s="704"/>
      <c r="C398" s="704"/>
      <c r="D398" s="704"/>
      <c r="E398" s="704"/>
      <c r="F398" s="950">
        <v>2</v>
      </c>
      <c r="G398" s="950" t="s">
        <v>1636</v>
      </c>
      <c r="W398" s="951"/>
      <c r="X398" s="952">
        <f>SUM(X399:X410)</f>
        <v>230894800</v>
      </c>
      <c r="Y398" s="952">
        <f>SUM(Y399:Y410)</f>
        <v>75727500</v>
      </c>
      <c r="Z398" s="952">
        <f t="shared" ref="Z398:AP398" si="29">SUM(Z399:Z410)</f>
        <v>306622300</v>
      </c>
      <c r="AA398" s="953">
        <f t="shared" si="29"/>
        <v>12532108</v>
      </c>
      <c r="AB398" s="953">
        <f t="shared" si="29"/>
        <v>20954667</v>
      </c>
      <c r="AC398" s="953">
        <f t="shared" si="29"/>
        <v>27141267</v>
      </c>
      <c r="AD398" s="953">
        <f t="shared" si="29"/>
        <v>36154467</v>
      </c>
      <c r="AE398" s="953">
        <f t="shared" si="29"/>
        <v>51422967</v>
      </c>
      <c r="AF398" s="953">
        <f t="shared" si="29"/>
        <v>43669067.299999997</v>
      </c>
      <c r="AG398" s="953">
        <f t="shared" si="29"/>
        <v>29405667</v>
      </c>
      <c r="AH398" s="953">
        <f t="shared" si="29"/>
        <v>20327731</v>
      </c>
      <c r="AI398" s="953">
        <f t="shared" si="29"/>
        <v>18656600</v>
      </c>
      <c r="AJ398" s="953">
        <f t="shared" si="29"/>
        <v>18557959</v>
      </c>
      <c r="AK398" s="953">
        <f t="shared" si="29"/>
        <v>19268300</v>
      </c>
      <c r="AL398" s="953">
        <f t="shared" si="29"/>
        <v>8531500</v>
      </c>
      <c r="AM398" s="953">
        <f t="shared" si="29"/>
        <v>306622300.30000001</v>
      </c>
      <c r="AN398" s="953">
        <f t="shared" si="29"/>
        <v>-0.30000000000291038</v>
      </c>
      <c r="AO398" s="953">
        <f t="shared" si="29"/>
        <v>188316500</v>
      </c>
      <c r="AP398" s="953">
        <f t="shared" si="29"/>
        <v>193733700</v>
      </c>
    </row>
    <row r="399" spans="2:231" ht="20.100000000000001" hidden="1" customHeight="1" x14ac:dyDescent="0.25">
      <c r="B399" s="704"/>
      <c r="C399" s="704"/>
      <c r="D399" s="704"/>
      <c r="E399" s="704"/>
      <c r="F399" s="962">
        <v>2.1</v>
      </c>
      <c r="G399" s="955" t="s">
        <v>1637</v>
      </c>
      <c r="W399" s="951"/>
      <c r="X399" s="956">
        <f t="shared" ref="X399:AP399" si="30">SUMIF($T$2:$T$374,"2.1",X$2:X$374)</f>
        <v>128758900</v>
      </c>
      <c r="Y399" s="956">
        <f t="shared" si="30"/>
        <v>11266700</v>
      </c>
      <c r="Z399" s="956">
        <f t="shared" si="30"/>
        <v>140025600</v>
      </c>
      <c r="AA399" s="957">
        <f t="shared" si="30"/>
        <v>7548700</v>
      </c>
      <c r="AB399" s="957">
        <f t="shared" si="30"/>
        <v>8618300</v>
      </c>
      <c r="AC399" s="957">
        <f t="shared" si="30"/>
        <v>12829300</v>
      </c>
      <c r="AD399" s="957">
        <f t="shared" si="30"/>
        <v>15628500</v>
      </c>
      <c r="AE399" s="957">
        <f t="shared" si="30"/>
        <v>20514300</v>
      </c>
      <c r="AF399" s="957">
        <f t="shared" si="30"/>
        <v>19231500</v>
      </c>
      <c r="AG399" s="957">
        <f t="shared" si="30"/>
        <v>12072600</v>
      </c>
      <c r="AH399" s="957">
        <f t="shared" si="30"/>
        <v>10482200</v>
      </c>
      <c r="AI399" s="957">
        <f t="shared" si="30"/>
        <v>10511000</v>
      </c>
      <c r="AJ399" s="957">
        <f t="shared" si="30"/>
        <v>10170700</v>
      </c>
      <c r="AK399" s="957">
        <f t="shared" si="30"/>
        <v>7903200</v>
      </c>
      <c r="AL399" s="957">
        <f t="shared" si="30"/>
        <v>4515300</v>
      </c>
      <c r="AM399" s="957">
        <f t="shared" si="30"/>
        <v>140025600</v>
      </c>
      <c r="AN399" s="957">
        <f t="shared" si="30"/>
        <v>0</v>
      </c>
      <c r="AO399" s="957">
        <f t="shared" si="30"/>
        <v>120812800</v>
      </c>
      <c r="AP399" s="957">
        <f t="shared" si="30"/>
        <v>122061200</v>
      </c>
    </row>
    <row r="400" spans="2:231" ht="20.100000000000001" hidden="1" customHeight="1" x14ac:dyDescent="0.25">
      <c r="B400" s="704"/>
      <c r="C400" s="704"/>
      <c r="D400" s="704"/>
      <c r="E400" s="704"/>
      <c r="F400" s="962">
        <v>2.2000000000000002</v>
      </c>
      <c r="G400" s="955" t="s">
        <v>1638</v>
      </c>
      <c r="W400" s="951"/>
      <c r="X400" s="958">
        <f t="shared" ref="X400:AP400" si="31">SUMIF($T$2:$T$374,"2.2",X$2:X$374)</f>
        <v>32650000</v>
      </c>
      <c r="Y400" s="958">
        <f t="shared" si="31"/>
        <v>32736900</v>
      </c>
      <c r="Z400" s="958">
        <f t="shared" si="31"/>
        <v>65386900</v>
      </c>
      <c r="AA400" s="959">
        <f t="shared" si="31"/>
        <v>2140541</v>
      </c>
      <c r="AB400" s="959">
        <f t="shared" si="31"/>
        <v>3484900</v>
      </c>
      <c r="AC400" s="959">
        <f t="shared" si="31"/>
        <v>5764800</v>
      </c>
      <c r="AD400" s="959">
        <f t="shared" si="31"/>
        <v>9638000</v>
      </c>
      <c r="AE400" s="959">
        <f t="shared" si="31"/>
        <v>13619400</v>
      </c>
      <c r="AF400" s="959">
        <f t="shared" si="31"/>
        <v>13550700</v>
      </c>
      <c r="AG400" s="959">
        <f t="shared" si="31"/>
        <v>6507600</v>
      </c>
      <c r="AH400" s="959">
        <f t="shared" si="31"/>
        <v>2689000</v>
      </c>
      <c r="AI400" s="959">
        <f t="shared" si="31"/>
        <v>2309000</v>
      </c>
      <c r="AJ400" s="959">
        <f t="shared" si="31"/>
        <v>2244959</v>
      </c>
      <c r="AK400" s="959">
        <f t="shared" si="31"/>
        <v>2227000</v>
      </c>
      <c r="AL400" s="959">
        <f t="shared" si="31"/>
        <v>1211000</v>
      </c>
      <c r="AM400" s="959">
        <f t="shared" si="31"/>
        <v>65386900</v>
      </c>
      <c r="AN400" s="959">
        <f t="shared" si="31"/>
        <v>0</v>
      </c>
      <c r="AO400" s="959">
        <f t="shared" si="31"/>
        <v>24060000</v>
      </c>
      <c r="AP400" s="959">
        <f t="shared" si="31"/>
        <v>31250000</v>
      </c>
    </row>
    <row r="401" spans="2:42" ht="20.100000000000001" hidden="1" customHeight="1" x14ac:dyDescent="0.25">
      <c r="B401" s="704"/>
      <c r="C401" s="704"/>
      <c r="D401" s="704"/>
      <c r="E401" s="704"/>
      <c r="F401" s="962">
        <v>2.2999999999999998</v>
      </c>
      <c r="G401" s="955" t="s">
        <v>1639</v>
      </c>
      <c r="W401" s="951"/>
      <c r="X401" s="958">
        <f t="shared" ref="X401:AP401" si="32">SUMIF($T$2:$T$374,"2.3",X$2:X$374)</f>
        <v>20326800</v>
      </c>
      <c r="Y401" s="958">
        <f t="shared" si="32"/>
        <v>22284900</v>
      </c>
      <c r="Z401" s="958">
        <f t="shared" si="32"/>
        <v>42611700</v>
      </c>
      <c r="AA401" s="959">
        <f t="shared" si="32"/>
        <v>2816467</v>
      </c>
      <c r="AB401" s="959">
        <f t="shared" si="32"/>
        <v>2966467</v>
      </c>
      <c r="AC401" s="959">
        <f t="shared" si="32"/>
        <v>3046467</v>
      </c>
      <c r="AD401" s="959">
        <f t="shared" si="32"/>
        <v>3039267</v>
      </c>
      <c r="AE401" s="959">
        <f t="shared" si="32"/>
        <v>8040467</v>
      </c>
      <c r="AF401" s="959">
        <f t="shared" si="32"/>
        <v>3726167</v>
      </c>
      <c r="AG401" s="959">
        <f t="shared" si="32"/>
        <v>2999267</v>
      </c>
      <c r="AH401" s="959">
        <f t="shared" si="32"/>
        <v>2660331</v>
      </c>
      <c r="AI401" s="959">
        <f t="shared" si="32"/>
        <v>2491900</v>
      </c>
      <c r="AJ401" s="959">
        <f t="shared" si="32"/>
        <v>2492300</v>
      </c>
      <c r="AK401" s="959">
        <f t="shared" si="32"/>
        <v>5938100</v>
      </c>
      <c r="AL401" s="959">
        <f t="shared" si="32"/>
        <v>2394500</v>
      </c>
      <c r="AM401" s="959">
        <f t="shared" si="32"/>
        <v>42611700</v>
      </c>
      <c r="AN401" s="959">
        <f t="shared" si="32"/>
        <v>0</v>
      </c>
      <c r="AO401" s="959">
        <f t="shared" si="32"/>
        <v>11854000</v>
      </c>
      <c r="AP401" s="959">
        <f t="shared" si="32"/>
        <v>10823000</v>
      </c>
    </row>
    <row r="402" spans="2:42" ht="20.100000000000001" hidden="1" customHeight="1" x14ac:dyDescent="0.25">
      <c r="B402" s="704"/>
      <c r="C402" s="704"/>
      <c r="D402" s="704"/>
      <c r="E402" s="704"/>
      <c r="F402" s="963">
        <v>2.4</v>
      </c>
      <c r="G402" s="955" t="s">
        <v>1190</v>
      </c>
      <c r="W402" s="951"/>
      <c r="X402" s="958">
        <f t="shared" ref="X402:AP402" si="33">SUMIF($T$2:$T$374,"2.4",X$2:X$374)</f>
        <v>10000000</v>
      </c>
      <c r="Y402" s="958">
        <f t="shared" si="33"/>
        <v>1021100</v>
      </c>
      <c r="Z402" s="958">
        <f t="shared" si="33"/>
        <v>11021100</v>
      </c>
      <c r="AA402" s="959">
        <f t="shared" si="33"/>
        <v>0</v>
      </c>
      <c r="AB402" s="959">
        <f t="shared" si="33"/>
        <v>0</v>
      </c>
      <c r="AC402" s="959">
        <f t="shared" si="33"/>
        <v>1087000</v>
      </c>
      <c r="AD402" s="959">
        <f t="shared" si="33"/>
        <v>1014100</v>
      </c>
      <c r="AE402" s="959">
        <f t="shared" si="33"/>
        <v>1920000</v>
      </c>
      <c r="AF402" s="959">
        <f t="shared" si="33"/>
        <v>2200000</v>
      </c>
      <c r="AG402" s="959">
        <f t="shared" si="33"/>
        <v>2800000</v>
      </c>
      <c r="AH402" s="959">
        <f t="shared" si="33"/>
        <v>500000</v>
      </c>
      <c r="AI402" s="959">
        <f t="shared" si="33"/>
        <v>500000</v>
      </c>
      <c r="AJ402" s="959">
        <f t="shared" si="33"/>
        <v>500000</v>
      </c>
      <c r="AK402" s="959">
        <f t="shared" si="33"/>
        <v>500000</v>
      </c>
      <c r="AL402" s="959">
        <f t="shared" si="33"/>
        <v>0</v>
      </c>
      <c r="AM402" s="959">
        <f t="shared" si="33"/>
        <v>11021100</v>
      </c>
      <c r="AN402" s="959">
        <f t="shared" si="33"/>
        <v>0</v>
      </c>
      <c r="AO402" s="959">
        <f t="shared" si="33"/>
        <v>6200000</v>
      </c>
      <c r="AP402" s="959">
        <f t="shared" si="33"/>
        <v>4564000</v>
      </c>
    </row>
    <row r="403" spans="2:42" ht="20.100000000000001" hidden="1" customHeight="1" x14ac:dyDescent="0.25">
      <c r="B403" s="704"/>
      <c r="C403" s="704"/>
      <c r="D403" s="704"/>
      <c r="E403" s="704"/>
      <c r="F403" s="963">
        <v>2.5</v>
      </c>
      <c r="G403" s="955" t="s">
        <v>1640</v>
      </c>
      <c r="W403" s="951"/>
      <c r="X403" s="958">
        <f t="shared" ref="X403:AP403" si="34">SUMIF($T$2:$T$374,"2.5",X$2:X$374)</f>
        <v>1100000</v>
      </c>
      <c r="Y403" s="958">
        <f t="shared" si="34"/>
        <v>320800</v>
      </c>
      <c r="Z403" s="958">
        <f t="shared" si="34"/>
        <v>1420800</v>
      </c>
      <c r="AA403" s="959">
        <f t="shared" si="34"/>
        <v>0</v>
      </c>
      <c r="AB403" s="959">
        <f t="shared" si="34"/>
        <v>0</v>
      </c>
      <c r="AC403" s="959">
        <f t="shared" si="34"/>
        <v>0</v>
      </c>
      <c r="AD403" s="959">
        <f t="shared" si="34"/>
        <v>600000</v>
      </c>
      <c r="AE403" s="959">
        <f t="shared" si="34"/>
        <v>600000</v>
      </c>
      <c r="AF403" s="959">
        <f t="shared" si="34"/>
        <v>220800</v>
      </c>
      <c r="AG403" s="959">
        <f t="shared" si="34"/>
        <v>0</v>
      </c>
      <c r="AH403" s="959">
        <f t="shared" si="34"/>
        <v>0</v>
      </c>
      <c r="AI403" s="959">
        <f t="shared" si="34"/>
        <v>0</v>
      </c>
      <c r="AJ403" s="959">
        <f t="shared" si="34"/>
        <v>0</v>
      </c>
      <c r="AK403" s="959">
        <f t="shared" si="34"/>
        <v>0</v>
      </c>
      <c r="AL403" s="959">
        <f t="shared" si="34"/>
        <v>0</v>
      </c>
      <c r="AM403" s="959">
        <f t="shared" si="34"/>
        <v>1420800</v>
      </c>
      <c r="AN403" s="959">
        <f t="shared" si="34"/>
        <v>0</v>
      </c>
      <c r="AO403" s="959">
        <f t="shared" si="34"/>
        <v>2000000</v>
      </c>
      <c r="AP403" s="959">
        <f t="shared" si="34"/>
        <v>2000000</v>
      </c>
    </row>
    <row r="404" spans="2:42" ht="20.100000000000001" hidden="1" customHeight="1" x14ac:dyDescent="0.25">
      <c r="B404" s="704"/>
      <c r="C404" s="704"/>
      <c r="D404" s="704"/>
      <c r="E404" s="704"/>
      <c r="F404" s="963">
        <v>2.6</v>
      </c>
      <c r="G404" s="955" t="s">
        <v>1641</v>
      </c>
      <c r="W404" s="951"/>
      <c r="X404" s="958">
        <f t="shared" ref="X404:AP404" si="35">SUMIF($T$2:$T$374,"2.6",X$2:X$374)</f>
        <v>350000</v>
      </c>
      <c r="Y404" s="958">
        <f t="shared" si="35"/>
        <v>3404100</v>
      </c>
      <c r="Z404" s="958">
        <f t="shared" si="35"/>
        <v>3754100</v>
      </c>
      <c r="AA404" s="959">
        <f t="shared" si="35"/>
        <v>16000</v>
      </c>
      <c r="AB404" s="959">
        <f t="shared" si="35"/>
        <v>3388100</v>
      </c>
      <c r="AC404" s="959">
        <f t="shared" si="35"/>
        <v>0</v>
      </c>
      <c r="AD404" s="959">
        <f t="shared" si="35"/>
        <v>0</v>
      </c>
      <c r="AE404" s="959">
        <f t="shared" si="35"/>
        <v>350000</v>
      </c>
      <c r="AF404" s="959">
        <f t="shared" si="35"/>
        <v>0</v>
      </c>
      <c r="AG404" s="959">
        <f t="shared" si="35"/>
        <v>0</v>
      </c>
      <c r="AH404" s="959">
        <f t="shared" si="35"/>
        <v>0</v>
      </c>
      <c r="AI404" s="959">
        <f t="shared" si="35"/>
        <v>0</v>
      </c>
      <c r="AJ404" s="959">
        <f t="shared" si="35"/>
        <v>0</v>
      </c>
      <c r="AK404" s="959">
        <f t="shared" si="35"/>
        <v>0</v>
      </c>
      <c r="AL404" s="959">
        <f t="shared" si="35"/>
        <v>0</v>
      </c>
      <c r="AM404" s="959">
        <f t="shared" si="35"/>
        <v>3754100</v>
      </c>
      <c r="AN404" s="959">
        <f t="shared" si="35"/>
        <v>0</v>
      </c>
      <c r="AO404" s="959">
        <f t="shared" si="35"/>
        <v>6159300</v>
      </c>
      <c r="AP404" s="959">
        <f t="shared" si="35"/>
        <v>8273500</v>
      </c>
    </row>
    <row r="405" spans="2:42" ht="20.100000000000001" hidden="1" customHeight="1" x14ac:dyDescent="0.25">
      <c r="B405" s="704"/>
      <c r="C405" s="704"/>
      <c r="D405" s="704"/>
      <c r="E405" s="704"/>
      <c r="F405" s="963">
        <v>2.7</v>
      </c>
      <c r="G405" s="955" t="s">
        <v>1642</v>
      </c>
      <c r="W405" s="951"/>
      <c r="X405" s="958">
        <f t="shared" ref="X405:AP405" si="36">SUMIF($T$2:$T$374,"2.7",X$2:X$374)</f>
        <v>0</v>
      </c>
      <c r="Y405" s="958">
        <f t="shared" si="36"/>
        <v>0</v>
      </c>
      <c r="Z405" s="958">
        <f t="shared" si="36"/>
        <v>0</v>
      </c>
      <c r="AA405" s="959">
        <f t="shared" si="36"/>
        <v>0</v>
      </c>
      <c r="AB405" s="959">
        <f t="shared" si="36"/>
        <v>0</v>
      </c>
      <c r="AC405" s="959">
        <f t="shared" si="36"/>
        <v>0</v>
      </c>
      <c r="AD405" s="959">
        <f t="shared" si="36"/>
        <v>0</v>
      </c>
      <c r="AE405" s="959">
        <f t="shared" si="36"/>
        <v>0</v>
      </c>
      <c r="AF405" s="959">
        <f t="shared" si="36"/>
        <v>0</v>
      </c>
      <c r="AG405" s="959">
        <f t="shared" si="36"/>
        <v>0</v>
      </c>
      <c r="AH405" s="959">
        <f t="shared" si="36"/>
        <v>0</v>
      </c>
      <c r="AI405" s="959">
        <f t="shared" si="36"/>
        <v>0</v>
      </c>
      <c r="AJ405" s="959">
        <f t="shared" si="36"/>
        <v>0</v>
      </c>
      <c r="AK405" s="959">
        <f t="shared" si="36"/>
        <v>0</v>
      </c>
      <c r="AL405" s="959">
        <f t="shared" si="36"/>
        <v>0</v>
      </c>
      <c r="AM405" s="959">
        <f t="shared" si="36"/>
        <v>0</v>
      </c>
      <c r="AN405" s="959">
        <f t="shared" si="36"/>
        <v>0</v>
      </c>
      <c r="AO405" s="959">
        <f t="shared" si="36"/>
        <v>0</v>
      </c>
      <c r="AP405" s="959">
        <f t="shared" si="36"/>
        <v>0</v>
      </c>
    </row>
    <row r="406" spans="2:42" ht="20.100000000000001" hidden="1" customHeight="1" x14ac:dyDescent="0.25">
      <c r="B406" s="704"/>
      <c r="C406" s="704"/>
      <c r="D406" s="704"/>
      <c r="E406" s="704"/>
      <c r="F406" s="963">
        <v>2.8</v>
      </c>
      <c r="G406" s="955" t="s">
        <v>1643</v>
      </c>
      <c r="W406" s="951"/>
      <c r="X406" s="958">
        <f t="shared" ref="X406:AP406" si="37">SUMIF($T$2:$T$374,"2.8",X$2:X$374)</f>
        <v>0</v>
      </c>
      <c r="Y406" s="958">
        <f t="shared" si="37"/>
        <v>0</v>
      </c>
      <c r="Z406" s="958">
        <f t="shared" si="37"/>
        <v>0</v>
      </c>
      <c r="AA406" s="959">
        <f t="shared" si="37"/>
        <v>0</v>
      </c>
      <c r="AB406" s="959">
        <f t="shared" si="37"/>
        <v>0</v>
      </c>
      <c r="AC406" s="959">
        <f t="shared" si="37"/>
        <v>0</v>
      </c>
      <c r="AD406" s="959">
        <f t="shared" si="37"/>
        <v>0</v>
      </c>
      <c r="AE406" s="959">
        <f t="shared" si="37"/>
        <v>0</v>
      </c>
      <c r="AF406" s="959">
        <f t="shared" si="37"/>
        <v>0</v>
      </c>
      <c r="AG406" s="959">
        <f t="shared" si="37"/>
        <v>0</v>
      </c>
      <c r="AH406" s="959">
        <f t="shared" si="37"/>
        <v>0</v>
      </c>
      <c r="AI406" s="959">
        <f t="shared" si="37"/>
        <v>0</v>
      </c>
      <c r="AJ406" s="959">
        <f t="shared" si="37"/>
        <v>0</v>
      </c>
      <c r="AK406" s="959">
        <f t="shared" si="37"/>
        <v>0</v>
      </c>
      <c r="AL406" s="959">
        <f t="shared" si="37"/>
        <v>0</v>
      </c>
      <c r="AM406" s="959">
        <f t="shared" si="37"/>
        <v>0</v>
      </c>
      <c r="AN406" s="959">
        <f t="shared" si="37"/>
        <v>0</v>
      </c>
      <c r="AO406" s="959">
        <f t="shared" si="37"/>
        <v>0</v>
      </c>
      <c r="AP406" s="959">
        <f t="shared" si="37"/>
        <v>0</v>
      </c>
    </row>
    <row r="407" spans="2:42" ht="20.100000000000001" hidden="1" customHeight="1" x14ac:dyDescent="0.25">
      <c r="B407" s="704"/>
      <c r="C407" s="704"/>
      <c r="D407" s="704"/>
      <c r="E407" s="704"/>
      <c r="F407" s="963">
        <v>2.9</v>
      </c>
      <c r="G407" s="955" t="s">
        <v>1644</v>
      </c>
      <c r="W407" s="951"/>
      <c r="X407" s="958">
        <f t="shared" ref="X407:AP407" si="38">SUMIF($T$2:$T$374,"2.9",X$2:X$374)</f>
        <v>0</v>
      </c>
      <c r="Y407" s="958">
        <f t="shared" si="38"/>
        <v>0</v>
      </c>
      <c r="Z407" s="958">
        <f t="shared" si="38"/>
        <v>0</v>
      </c>
      <c r="AA407" s="959">
        <f t="shared" si="38"/>
        <v>0</v>
      </c>
      <c r="AB407" s="959">
        <f t="shared" si="38"/>
        <v>0</v>
      </c>
      <c r="AC407" s="959">
        <f t="shared" si="38"/>
        <v>0</v>
      </c>
      <c r="AD407" s="959">
        <f t="shared" si="38"/>
        <v>0</v>
      </c>
      <c r="AE407" s="959">
        <f t="shared" si="38"/>
        <v>0</v>
      </c>
      <c r="AF407" s="959">
        <f t="shared" si="38"/>
        <v>0</v>
      </c>
      <c r="AG407" s="959">
        <f t="shared" si="38"/>
        <v>0</v>
      </c>
      <c r="AH407" s="959">
        <f t="shared" si="38"/>
        <v>0</v>
      </c>
      <c r="AI407" s="959">
        <f t="shared" si="38"/>
        <v>0</v>
      </c>
      <c r="AJ407" s="959">
        <f t="shared" si="38"/>
        <v>0</v>
      </c>
      <c r="AK407" s="959">
        <f t="shared" si="38"/>
        <v>0</v>
      </c>
      <c r="AL407" s="959">
        <f t="shared" si="38"/>
        <v>0</v>
      </c>
      <c r="AM407" s="959">
        <f t="shared" si="38"/>
        <v>0</v>
      </c>
      <c r="AN407" s="959">
        <f t="shared" si="38"/>
        <v>0</v>
      </c>
      <c r="AO407" s="959">
        <f t="shared" si="38"/>
        <v>0</v>
      </c>
      <c r="AP407" s="959">
        <f t="shared" si="38"/>
        <v>0</v>
      </c>
    </row>
    <row r="408" spans="2:42" ht="20.100000000000001" hidden="1" customHeight="1" x14ac:dyDescent="0.25">
      <c r="B408" s="704"/>
      <c r="C408" s="704"/>
      <c r="D408" s="704"/>
      <c r="E408" s="704"/>
      <c r="F408" s="964">
        <v>2.1</v>
      </c>
      <c r="G408" s="955" t="s">
        <v>30</v>
      </c>
      <c r="W408" s="951"/>
      <c r="X408" s="958">
        <f t="shared" ref="X408:AP408" si="39">SUMIF($T$2:$T$374,"2.010",X$2:X$374)</f>
        <v>0</v>
      </c>
      <c r="Y408" s="958">
        <f t="shared" si="39"/>
        <v>0</v>
      </c>
      <c r="Z408" s="958">
        <f t="shared" si="39"/>
        <v>0</v>
      </c>
      <c r="AA408" s="959">
        <f t="shared" si="39"/>
        <v>0</v>
      </c>
      <c r="AB408" s="959">
        <f t="shared" si="39"/>
        <v>0</v>
      </c>
      <c r="AC408" s="959">
        <f t="shared" si="39"/>
        <v>0</v>
      </c>
      <c r="AD408" s="959">
        <f t="shared" si="39"/>
        <v>0</v>
      </c>
      <c r="AE408" s="959">
        <f t="shared" si="39"/>
        <v>0</v>
      </c>
      <c r="AF408" s="959">
        <f t="shared" si="39"/>
        <v>0</v>
      </c>
      <c r="AG408" s="959">
        <f t="shared" si="39"/>
        <v>0</v>
      </c>
      <c r="AH408" s="959">
        <f t="shared" si="39"/>
        <v>0</v>
      </c>
      <c r="AI408" s="959">
        <f t="shared" si="39"/>
        <v>0</v>
      </c>
      <c r="AJ408" s="959">
        <f t="shared" si="39"/>
        <v>0</v>
      </c>
      <c r="AK408" s="959">
        <f t="shared" si="39"/>
        <v>0</v>
      </c>
      <c r="AL408" s="959">
        <f t="shared" si="39"/>
        <v>0</v>
      </c>
      <c r="AM408" s="959">
        <f t="shared" si="39"/>
        <v>0</v>
      </c>
      <c r="AN408" s="959">
        <f t="shared" si="39"/>
        <v>0</v>
      </c>
      <c r="AO408" s="959">
        <f t="shared" si="39"/>
        <v>0</v>
      </c>
      <c r="AP408" s="959">
        <f t="shared" si="39"/>
        <v>0</v>
      </c>
    </row>
    <row r="409" spans="2:42" ht="20.100000000000001" hidden="1" customHeight="1" x14ac:dyDescent="0.25">
      <c r="B409" s="704"/>
      <c r="C409" s="704"/>
      <c r="D409" s="704"/>
      <c r="E409" s="704"/>
      <c r="F409" s="964">
        <v>2.11</v>
      </c>
      <c r="G409" s="955" t="s">
        <v>1645</v>
      </c>
      <c r="W409" s="951"/>
      <c r="X409" s="958">
        <f t="shared" ref="X409:AP409" si="40">SUMIF($T$2:$T$374,"2.11",X$2:X$374)</f>
        <v>31576400</v>
      </c>
      <c r="Y409" s="958">
        <f t="shared" si="40"/>
        <v>4552600</v>
      </c>
      <c r="Z409" s="958">
        <f t="shared" si="40"/>
        <v>36129000</v>
      </c>
      <c r="AA409" s="959">
        <f t="shared" si="40"/>
        <v>10400</v>
      </c>
      <c r="AB409" s="959">
        <f t="shared" si="40"/>
        <v>2496900</v>
      </c>
      <c r="AC409" s="959">
        <f t="shared" si="40"/>
        <v>3873700</v>
      </c>
      <c r="AD409" s="959">
        <f t="shared" si="40"/>
        <v>5579300</v>
      </c>
      <c r="AE409" s="959">
        <f t="shared" si="40"/>
        <v>5598000</v>
      </c>
      <c r="AF409" s="959">
        <f t="shared" si="40"/>
        <v>4106100.3</v>
      </c>
      <c r="AG409" s="959">
        <f t="shared" si="40"/>
        <v>4223000</v>
      </c>
      <c r="AH409" s="959">
        <f t="shared" si="40"/>
        <v>3496200</v>
      </c>
      <c r="AI409" s="959">
        <f t="shared" si="40"/>
        <v>1734700</v>
      </c>
      <c r="AJ409" s="959">
        <f t="shared" si="40"/>
        <v>2400000</v>
      </c>
      <c r="AK409" s="959">
        <f t="shared" si="40"/>
        <v>2200000</v>
      </c>
      <c r="AL409" s="959">
        <f t="shared" si="40"/>
        <v>410700</v>
      </c>
      <c r="AM409" s="959">
        <f t="shared" si="40"/>
        <v>36129000.299999997</v>
      </c>
      <c r="AN409" s="959">
        <f t="shared" si="40"/>
        <v>-0.30000000000291038</v>
      </c>
      <c r="AO409" s="959">
        <f t="shared" si="40"/>
        <v>15545100</v>
      </c>
      <c r="AP409" s="959">
        <f t="shared" si="40"/>
        <v>12986300</v>
      </c>
    </row>
    <row r="410" spans="2:42" ht="20.100000000000001" hidden="1" customHeight="1" x14ac:dyDescent="0.25">
      <c r="B410" s="704"/>
      <c r="C410" s="704"/>
      <c r="D410" s="704"/>
      <c r="E410" s="704"/>
      <c r="F410" s="964">
        <v>2.12</v>
      </c>
      <c r="G410" s="955" t="s">
        <v>37</v>
      </c>
      <c r="W410" s="951"/>
      <c r="X410" s="960">
        <f t="shared" ref="X410:AP410" si="41">SUMIF($T$2:$T$374,"2.12",X$2:X$374)</f>
        <v>6132700</v>
      </c>
      <c r="Y410" s="960">
        <f t="shared" si="41"/>
        <v>140400</v>
      </c>
      <c r="Z410" s="960">
        <f t="shared" si="41"/>
        <v>6273100</v>
      </c>
      <c r="AA410" s="961">
        <f t="shared" si="41"/>
        <v>0</v>
      </c>
      <c r="AB410" s="961">
        <f t="shared" si="41"/>
        <v>0</v>
      </c>
      <c r="AC410" s="961">
        <f t="shared" si="41"/>
        <v>540000</v>
      </c>
      <c r="AD410" s="961">
        <f t="shared" si="41"/>
        <v>655300</v>
      </c>
      <c r="AE410" s="961">
        <f t="shared" si="41"/>
        <v>780800</v>
      </c>
      <c r="AF410" s="961">
        <f t="shared" si="41"/>
        <v>633800</v>
      </c>
      <c r="AG410" s="961">
        <f t="shared" si="41"/>
        <v>803200</v>
      </c>
      <c r="AH410" s="961">
        <f t="shared" si="41"/>
        <v>500000</v>
      </c>
      <c r="AI410" s="961">
        <f t="shared" si="41"/>
        <v>1110000</v>
      </c>
      <c r="AJ410" s="961">
        <f t="shared" si="41"/>
        <v>750000</v>
      </c>
      <c r="AK410" s="961">
        <f t="shared" si="41"/>
        <v>500000</v>
      </c>
      <c r="AL410" s="961">
        <f t="shared" si="41"/>
        <v>0</v>
      </c>
      <c r="AM410" s="961">
        <f t="shared" si="41"/>
        <v>6273100</v>
      </c>
      <c r="AN410" s="961">
        <f t="shared" si="41"/>
        <v>0</v>
      </c>
      <c r="AO410" s="961">
        <f t="shared" si="41"/>
        <v>1685300</v>
      </c>
      <c r="AP410" s="961">
        <f t="shared" si="41"/>
        <v>1775700</v>
      </c>
    </row>
    <row r="411" spans="2:42" ht="20.100000000000001" hidden="1" customHeight="1" x14ac:dyDescent="0.25">
      <c r="B411" s="704"/>
      <c r="C411" s="704"/>
      <c r="D411" s="704"/>
      <c r="E411" s="704"/>
      <c r="F411" s="962"/>
      <c r="G411" s="949"/>
      <c r="W411" s="951"/>
      <c r="X411" s="952"/>
      <c r="Y411" s="952"/>
      <c r="Z411" s="952"/>
      <c r="AA411" s="953"/>
      <c r="AB411" s="953"/>
      <c r="AC411" s="953"/>
      <c r="AD411" s="953"/>
      <c r="AE411" s="953"/>
      <c r="AF411" s="953"/>
      <c r="AG411" s="953"/>
      <c r="AH411" s="953"/>
      <c r="AI411" s="953"/>
      <c r="AJ411" s="953"/>
      <c r="AK411" s="953"/>
      <c r="AL411" s="953"/>
      <c r="AM411" s="953"/>
      <c r="AN411" s="953"/>
      <c r="AO411" s="953"/>
      <c r="AP411" s="953"/>
    </row>
    <row r="412" spans="2:42" ht="20.100000000000001" hidden="1" customHeight="1" x14ac:dyDescent="0.25">
      <c r="B412" s="704"/>
      <c r="C412" s="704"/>
      <c r="D412" s="704"/>
      <c r="E412" s="704"/>
      <c r="F412" s="965">
        <v>3</v>
      </c>
      <c r="G412" s="949" t="s">
        <v>1646</v>
      </c>
      <c r="W412" s="951"/>
      <c r="X412" s="952">
        <f>X413+X415+X414</f>
        <v>450000</v>
      </c>
      <c r="Y412" s="952">
        <f>Y413+Y415+Y414</f>
        <v>792200</v>
      </c>
      <c r="Z412" s="952">
        <f t="shared" ref="Z412:AP412" si="42">Z413+Z415+Z414</f>
        <v>1242200</v>
      </c>
      <c r="AA412" s="953">
        <f t="shared" si="42"/>
        <v>0</v>
      </c>
      <c r="AB412" s="953">
        <f t="shared" si="42"/>
        <v>0</v>
      </c>
      <c r="AC412" s="953">
        <f t="shared" si="42"/>
        <v>50000</v>
      </c>
      <c r="AD412" s="953">
        <f t="shared" si="42"/>
        <v>451100</v>
      </c>
      <c r="AE412" s="953">
        <f t="shared" si="42"/>
        <v>141100</v>
      </c>
      <c r="AF412" s="953">
        <f t="shared" si="42"/>
        <v>100000</v>
      </c>
      <c r="AG412" s="953">
        <f t="shared" si="42"/>
        <v>150000</v>
      </c>
      <c r="AH412" s="953">
        <f t="shared" si="42"/>
        <v>150000</v>
      </c>
      <c r="AI412" s="953">
        <f t="shared" si="42"/>
        <v>200000</v>
      </c>
      <c r="AJ412" s="953">
        <f t="shared" si="42"/>
        <v>0</v>
      </c>
      <c r="AK412" s="953">
        <f t="shared" si="42"/>
        <v>0</v>
      </c>
      <c r="AL412" s="953">
        <f t="shared" si="42"/>
        <v>0</v>
      </c>
      <c r="AM412" s="953">
        <f t="shared" si="42"/>
        <v>1242200</v>
      </c>
      <c r="AN412" s="953">
        <f t="shared" si="42"/>
        <v>0</v>
      </c>
      <c r="AO412" s="953">
        <f t="shared" si="42"/>
        <v>208000</v>
      </c>
      <c r="AP412" s="953">
        <f t="shared" si="42"/>
        <v>138000</v>
      </c>
    </row>
    <row r="413" spans="2:42" ht="20.100000000000001" hidden="1" customHeight="1" x14ac:dyDescent="0.25">
      <c r="B413" s="704"/>
      <c r="C413" s="704"/>
      <c r="D413" s="704"/>
      <c r="E413" s="704"/>
      <c r="F413" s="963">
        <v>3.1</v>
      </c>
      <c r="G413" s="955" t="s">
        <v>1647</v>
      </c>
      <c r="W413" s="951"/>
      <c r="X413" s="956">
        <f t="shared" ref="X413:AP413" si="43">SUMIF($T$2:$T$374,"3.1",X$2:X$374)</f>
        <v>0</v>
      </c>
      <c r="Y413" s="956">
        <f t="shared" si="43"/>
        <v>0</v>
      </c>
      <c r="Z413" s="956">
        <f t="shared" si="43"/>
        <v>0</v>
      </c>
      <c r="AA413" s="957">
        <f t="shared" si="43"/>
        <v>0</v>
      </c>
      <c r="AB413" s="957">
        <f t="shared" si="43"/>
        <v>0</v>
      </c>
      <c r="AC413" s="957">
        <f t="shared" si="43"/>
        <v>0</v>
      </c>
      <c r="AD413" s="957">
        <f t="shared" si="43"/>
        <v>0</v>
      </c>
      <c r="AE413" s="957">
        <f t="shared" si="43"/>
        <v>0</v>
      </c>
      <c r="AF413" s="957">
        <f t="shared" si="43"/>
        <v>0</v>
      </c>
      <c r="AG413" s="957">
        <f t="shared" si="43"/>
        <v>0</v>
      </c>
      <c r="AH413" s="957">
        <f t="shared" si="43"/>
        <v>0</v>
      </c>
      <c r="AI413" s="957">
        <f t="shared" si="43"/>
        <v>0</v>
      </c>
      <c r="AJ413" s="957">
        <f t="shared" si="43"/>
        <v>0</v>
      </c>
      <c r="AK413" s="957">
        <f t="shared" si="43"/>
        <v>0</v>
      </c>
      <c r="AL413" s="957">
        <f t="shared" si="43"/>
        <v>0</v>
      </c>
      <c r="AM413" s="957">
        <f t="shared" si="43"/>
        <v>0</v>
      </c>
      <c r="AN413" s="957">
        <f t="shared" si="43"/>
        <v>0</v>
      </c>
      <c r="AO413" s="957">
        <f t="shared" si="43"/>
        <v>0</v>
      </c>
      <c r="AP413" s="957">
        <f t="shared" si="43"/>
        <v>0</v>
      </c>
    </row>
    <row r="414" spans="2:42" ht="20.100000000000001" hidden="1" customHeight="1" x14ac:dyDescent="0.25">
      <c r="B414" s="704"/>
      <c r="C414" s="704"/>
      <c r="D414" s="704"/>
      <c r="E414" s="704"/>
      <c r="F414" s="963">
        <v>3.2</v>
      </c>
      <c r="G414" s="955" t="s">
        <v>1648</v>
      </c>
      <c r="W414" s="951"/>
      <c r="X414" s="958">
        <f t="shared" ref="X414:AP414" si="44">SUMIF($T$2:$T$374,"3.2",X$2:X$374)</f>
        <v>0</v>
      </c>
      <c r="Y414" s="958">
        <f t="shared" si="44"/>
        <v>0</v>
      </c>
      <c r="Z414" s="958">
        <f t="shared" si="44"/>
        <v>0</v>
      </c>
      <c r="AA414" s="959">
        <f t="shared" si="44"/>
        <v>0</v>
      </c>
      <c r="AB414" s="959">
        <f t="shared" si="44"/>
        <v>0</v>
      </c>
      <c r="AC414" s="959">
        <f t="shared" si="44"/>
        <v>0</v>
      </c>
      <c r="AD414" s="959">
        <f t="shared" si="44"/>
        <v>0</v>
      </c>
      <c r="AE414" s="959">
        <f t="shared" si="44"/>
        <v>0</v>
      </c>
      <c r="AF414" s="959">
        <f t="shared" si="44"/>
        <v>0</v>
      </c>
      <c r="AG414" s="959">
        <f t="shared" si="44"/>
        <v>0</v>
      </c>
      <c r="AH414" s="959">
        <f t="shared" si="44"/>
        <v>0</v>
      </c>
      <c r="AI414" s="959">
        <f t="shared" si="44"/>
        <v>0</v>
      </c>
      <c r="AJ414" s="959">
        <f t="shared" si="44"/>
        <v>0</v>
      </c>
      <c r="AK414" s="959">
        <f t="shared" si="44"/>
        <v>0</v>
      </c>
      <c r="AL414" s="959">
        <f t="shared" si="44"/>
        <v>0</v>
      </c>
      <c r="AM414" s="959">
        <f t="shared" si="44"/>
        <v>0</v>
      </c>
      <c r="AN414" s="959">
        <f t="shared" si="44"/>
        <v>0</v>
      </c>
      <c r="AO414" s="959">
        <f t="shared" si="44"/>
        <v>0</v>
      </c>
      <c r="AP414" s="959">
        <f t="shared" si="44"/>
        <v>0</v>
      </c>
    </row>
    <row r="415" spans="2:42" ht="20.100000000000001" hidden="1" customHeight="1" x14ac:dyDescent="0.25">
      <c r="B415" s="704"/>
      <c r="C415" s="704"/>
      <c r="D415" s="704"/>
      <c r="E415" s="704"/>
      <c r="F415" s="963">
        <v>3.3</v>
      </c>
      <c r="G415" s="955" t="s">
        <v>1649</v>
      </c>
      <c r="W415" s="951"/>
      <c r="X415" s="960">
        <f t="shared" ref="X415:AP415" si="45">SUMIF($T$2:$T$374,"3.3",X$2:X$374)</f>
        <v>450000</v>
      </c>
      <c r="Y415" s="960">
        <f t="shared" si="45"/>
        <v>792200</v>
      </c>
      <c r="Z415" s="960">
        <f t="shared" si="45"/>
        <v>1242200</v>
      </c>
      <c r="AA415" s="961">
        <f t="shared" si="45"/>
        <v>0</v>
      </c>
      <c r="AB415" s="961">
        <f t="shared" si="45"/>
        <v>0</v>
      </c>
      <c r="AC415" s="961">
        <f t="shared" si="45"/>
        <v>50000</v>
      </c>
      <c r="AD415" s="961">
        <f t="shared" si="45"/>
        <v>451100</v>
      </c>
      <c r="AE415" s="961">
        <f t="shared" si="45"/>
        <v>141100</v>
      </c>
      <c r="AF415" s="961">
        <f t="shared" si="45"/>
        <v>100000</v>
      </c>
      <c r="AG415" s="961">
        <f t="shared" si="45"/>
        <v>150000</v>
      </c>
      <c r="AH415" s="961">
        <f t="shared" si="45"/>
        <v>150000</v>
      </c>
      <c r="AI415" s="961">
        <f t="shared" si="45"/>
        <v>200000</v>
      </c>
      <c r="AJ415" s="961">
        <f t="shared" si="45"/>
        <v>0</v>
      </c>
      <c r="AK415" s="961">
        <f t="shared" si="45"/>
        <v>0</v>
      </c>
      <c r="AL415" s="961">
        <f t="shared" si="45"/>
        <v>0</v>
      </c>
      <c r="AM415" s="961">
        <f t="shared" si="45"/>
        <v>1242200</v>
      </c>
      <c r="AN415" s="961">
        <f t="shared" si="45"/>
        <v>0</v>
      </c>
      <c r="AO415" s="961">
        <f t="shared" si="45"/>
        <v>208000</v>
      </c>
      <c r="AP415" s="961">
        <f t="shared" si="45"/>
        <v>138000</v>
      </c>
    </row>
    <row r="416" spans="2:42" ht="20.100000000000001" hidden="1" customHeight="1" x14ac:dyDescent="0.25">
      <c r="B416" s="704"/>
      <c r="C416" s="704"/>
      <c r="D416" s="704"/>
      <c r="E416" s="704"/>
      <c r="F416" s="963"/>
      <c r="G416" s="955"/>
      <c r="W416" s="951"/>
      <c r="X416" s="952"/>
      <c r="Y416" s="952"/>
      <c r="Z416" s="952"/>
      <c r="AA416" s="953"/>
      <c r="AB416" s="953"/>
      <c r="AC416" s="953"/>
      <c r="AD416" s="953"/>
      <c r="AE416" s="953"/>
      <c r="AF416" s="953"/>
      <c r="AG416" s="953"/>
      <c r="AH416" s="953"/>
      <c r="AI416" s="953"/>
      <c r="AJ416" s="953"/>
      <c r="AK416" s="953"/>
      <c r="AL416" s="953"/>
      <c r="AM416" s="953"/>
      <c r="AN416" s="953"/>
      <c r="AO416" s="953"/>
      <c r="AP416" s="953"/>
    </row>
    <row r="417" spans="2:42" ht="20.100000000000001" hidden="1" customHeight="1" x14ac:dyDescent="0.25">
      <c r="B417" s="704"/>
      <c r="C417" s="704"/>
      <c r="D417" s="704"/>
      <c r="E417" s="704"/>
      <c r="F417" s="962"/>
      <c r="G417" s="949"/>
      <c r="W417" s="951"/>
      <c r="X417" s="952"/>
      <c r="Y417" s="952"/>
      <c r="Z417" s="952"/>
      <c r="AA417" s="953"/>
      <c r="AB417" s="953"/>
      <c r="AC417" s="953"/>
      <c r="AD417" s="953"/>
      <c r="AE417" s="953"/>
      <c r="AF417" s="953"/>
      <c r="AG417" s="953"/>
      <c r="AH417" s="953"/>
      <c r="AI417" s="953"/>
      <c r="AJ417" s="953"/>
      <c r="AK417" s="953"/>
      <c r="AL417" s="953"/>
      <c r="AM417" s="953"/>
      <c r="AN417" s="953"/>
      <c r="AO417" s="953"/>
      <c r="AP417" s="953"/>
    </row>
    <row r="418" spans="2:42" ht="20.100000000000001" hidden="1" customHeight="1" x14ac:dyDescent="0.25">
      <c r="B418" s="704"/>
      <c r="C418" s="704"/>
      <c r="D418" s="704"/>
      <c r="E418" s="704"/>
      <c r="F418" s="950">
        <v>4</v>
      </c>
      <c r="G418" s="949" t="s">
        <v>1650</v>
      </c>
      <c r="W418" s="951"/>
      <c r="X418" s="952">
        <f>SUM(X419:X424)</f>
        <v>10720100</v>
      </c>
      <c r="Y418" s="952">
        <f>SUM(Y419:Y424)</f>
        <v>6696700</v>
      </c>
      <c r="Z418" s="952">
        <f t="shared" ref="Z418:AP418" si="46">SUM(Z419:Z424)</f>
        <v>17416800</v>
      </c>
      <c r="AA418" s="953">
        <f t="shared" si="46"/>
        <v>3603900</v>
      </c>
      <c r="AB418" s="953">
        <f t="shared" si="46"/>
        <v>284700</v>
      </c>
      <c r="AC418" s="953">
        <f t="shared" si="46"/>
        <v>1699300</v>
      </c>
      <c r="AD418" s="953">
        <f t="shared" si="46"/>
        <v>1836800</v>
      </c>
      <c r="AE418" s="953">
        <f t="shared" si="46"/>
        <v>2384400</v>
      </c>
      <c r="AF418" s="953">
        <f t="shared" si="46"/>
        <v>5992700</v>
      </c>
      <c r="AG418" s="953">
        <f t="shared" si="46"/>
        <v>1017500</v>
      </c>
      <c r="AH418" s="953">
        <f t="shared" si="46"/>
        <v>252300</v>
      </c>
      <c r="AI418" s="953">
        <f t="shared" si="46"/>
        <v>108500</v>
      </c>
      <c r="AJ418" s="953">
        <f t="shared" si="46"/>
        <v>219500</v>
      </c>
      <c r="AK418" s="953">
        <f t="shared" si="46"/>
        <v>8500</v>
      </c>
      <c r="AL418" s="953">
        <f t="shared" si="46"/>
        <v>8700</v>
      </c>
      <c r="AM418" s="953">
        <f t="shared" si="46"/>
        <v>17416800</v>
      </c>
      <c r="AN418" s="953">
        <f t="shared" si="46"/>
        <v>0</v>
      </c>
      <c r="AO418" s="953">
        <f t="shared" si="46"/>
        <v>22583300</v>
      </c>
      <c r="AP418" s="953">
        <f t="shared" si="46"/>
        <v>32137500</v>
      </c>
    </row>
    <row r="419" spans="2:42" ht="20.100000000000001" hidden="1" customHeight="1" x14ac:dyDescent="0.25">
      <c r="B419" s="704"/>
      <c r="C419" s="704"/>
      <c r="D419" s="704"/>
      <c r="E419" s="704"/>
      <c r="F419" s="963">
        <v>4.0999999999999996</v>
      </c>
      <c r="G419" s="955" t="s">
        <v>1651</v>
      </c>
      <c r="W419" s="951"/>
      <c r="X419" s="956">
        <f t="shared" ref="X419:AP419" si="47">SUMIF($T$2:$T$374,"4.1",X$2:X$374)</f>
        <v>0</v>
      </c>
      <c r="Y419" s="956">
        <f t="shared" si="47"/>
        <v>0</v>
      </c>
      <c r="Z419" s="956">
        <f t="shared" si="47"/>
        <v>0</v>
      </c>
      <c r="AA419" s="957">
        <f t="shared" si="47"/>
        <v>0</v>
      </c>
      <c r="AB419" s="957">
        <f t="shared" si="47"/>
        <v>0</v>
      </c>
      <c r="AC419" s="957">
        <f t="shared" si="47"/>
        <v>0</v>
      </c>
      <c r="AD419" s="957">
        <f t="shared" si="47"/>
        <v>0</v>
      </c>
      <c r="AE419" s="957">
        <f t="shared" si="47"/>
        <v>0</v>
      </c>
      <c r="AF419" s="957">
        <f t="shared" si="47"/>
        <v>0</v>
      </c>
      <c r="AG419" s="957">
        <f t="shared" si="47"/>
        <v>0</v>
      </c>
      <c r="AH419" s="957">
        <f t="shared" si="47"/>
        <v>0</v>
      </c>
      <c r="AI419" s="957">
        <f t="shared" si="47"/>
        <v>0</v>
      </c>
      <c r="AJ419" s="957">
        <f t="shared" si="47"/>
        <v>0</v>
      </c>
      <c r="AK419" s="957">
        <f t="shared" si="47"/>
        <v>0</v>
      </c>
      <c r="AL419" s="957">
        <f t="shared" si="47"/>
        <v>0</v>
      </c>
      <c r="AM419" s="957">
        <f t="shared" si="47"/>
        <v>0</v>
      </c>
      <c r="AN419" s="957">
        <f t="shared" si="47"/>
        <v>0</v>
      </c>
      <c r="AO419" s="957">
        <f t="shared" si="47"/>
        <v>0</v>
      </c>
      <c r="AP419" s="957">
        <f t="shared" si="47"/>
        <v>0</v>
      </c>
    </row>
    <row r="420" spans="2:42" ht="20.100000000000001" hidden="1" customHeight="1" x14ac:dyDescent="0.25">
      <c r="B420" s="704"/>
      <c r="C420" s="704"/>
      <c r="D420" s="704"/>
      <c r="E420" s="704"/>
      <c r="F420" s="963">
        <v>4.2</v>
      </c>
      <c r="G420" s="955" t="s">
        <v>1652</v>
      </c>
      <c r="W420" s="951"/>
      <c r="X420" s="958">
        <f t="shared" ref="X420:AP420" si="48">SUMIF($T$2:$T$374,"4.2",X$2:X$374)</f>
        <v>98000</v>
      </c>
      <c r="Y420" s="958">
        <f t="shared" si="48"/>
        <v>103900</v>
      </c>
      <c r="Z420" s="958">
        <f t="shared" si="48"/>
        <v>201900</v>
      </c>
      <c r="AA420" s="959">
        <f t="shared" si="48"/>
        <v>0</v>
      </c>
      <c r="AB420" s="959">
        <f t="shared" si="48"/>
        <v>0</v>
      </c>
      <c r="AC420" s="959">
        <f t="shared" si="48"/>
        <v>50000</v>
      </c>
      <c r="AD420" s="959">
        <f t="shared" si="48"/>
        <v>49500</v>
      </c>
      <c r="AE420" s="959">
        <f t="shared" si="48"/>
        <v>102400</v>
      </c>
      <c r="AF420" s="959">
        <f t="shared" si="48"/>
        <v>0</v>
      </c>
      <c r="AG420" s="959">
        <f t="shared" si="48"/>
        <v>0</v>
      </c>
      <c r="AH420" s="959">
        <f t="shared" si="48"/>
        <v>0</v>
      </c>
      <c r="AI420" s="959">
        <f t="shared" si="48"/>
        <v>0</v>
      </c>
      <c r="AJ420" s="959">
        <f t="shared" si="48"/>
        <v>0</v>
      </c>
      <c r="AK420" s="959">
        <f t="shared" si="48"/>
        <v>0</v>
      </c>
      <c r="AL420" s="959">
        <f t="shared" si="48"/>
        <v>0</v>
      </c>
      <c r="AM420" s="959">
        <f t="shared" si="48"/>
        <v>201900</v>
      </c>
      <c r="AN420" s="959">
        <f t="shared" si="48"/>
        <v>0</v>
      </c>
      <c r="AO420" s="959">
        <f t="shared" si="48"/>
        <v>20000</v>
      </c>
      <c r="AP420" s="959">
        <f t="shared" si="48"/>
        <v>70000</v>
      </c>
    </row>
    <row r="421" spans="2:42" ht="20.100000000000001" hidden="1" customHeight="1" x14ac:dyDescent="0.25">
      <c r="B421" s="704"/>
      <c r="C421" s="704"/>
      <c r="D421" s="704"/>
      <c r="E421" s="704"/>
      <c r="F421" s="963">
        <v>4.3</v>
      </c>
      <c r="G421" s="955" t="s">
        <v>1653</v>
      </c>
      <c r="W421" s="951"/>
      <c r="X421" s="958">
        <f t="shared" ref="X421:AP421" si="49">SUMIF($T$2:$T$374,"4.3",X$2:X$374)</f>
        <v>8075900</v>
      </c>
      <c r="Y421" s="958">
        <f t="shared" si="49"/>
        <v>5494100</v>
      </c>
      <c r="Z421" s="958">
        <f t="shared" si="49"/>
        <v>13570000</v>
      </c>
      <c r="AA421" s="959">
        <f t="shared" si="49"/>
        <v>3595400</v>
      </c>
      <c r="AB421" s="959">
        <f t="shared" si="49"/>
        <v>260100</v>
      </c>
      <c r="AC421" s="959">
        <f t="shared" si="49"/>
        <v>992100</v>
      </c>
      <c r="AD421" s="959">
        <f t="shared" si="49"/>
        <v>1006900</v>
      </c>
      <c r="AE421" s="959">
        <f t="shared" si="49"/>
        <v>1708500</v>
      </c>
      <c r="AF421" s="959">
        <f t="shared" si="49"/>
        <v>5066200</v>
      </c>
      <c r="AG421" s="959">
        <f t="shared" si="49"/>
        <v>636000</v>
      </c>
      <c r="AH421" s="959">
        <f t="shared" si="49"/>
        <v>93800</v>
      </c>
      <c r="AI421" s="959">
        <f t="shared" si="49"/>
        <v>0</v>
      </c>
      <c r="AJ421" s="959">
        <f t="shared" si="49"/>
        <v>211000</v>
      </c>
      <c r="AK421" s="959">
        <f t="shared" si="49"/>
        <v>0</v>
      </c>
      <c r="AL421" s="959">
        <f t="shared" si="49"/>
        <v>0</v>
      </c>
      <c r="AM421" s="959">
        <f t="shared" si="49"/>
        <v>13570000</v>
      </c>
      <c r="AN421" s="959">
        <f t="shared" si="49"/>
        <v>0</v>
      </c>
      <c r="AO421" s="959">
        <f t="shared" si="49"/>
        <v>22076500</v>
      </c>
      <c r="AP421" s="959">
        <f t="shared" si="49"/>
        <v>31747600</v>
      </c>
    </row>
    <row r="422" spans="2:42" ht="20.100000000000001" hidden="1" customHeight="1" x14ac:dyDescent="0.25">
      <c r="B422" s="704"/>
      <c r="C422" s="704"/>
      <c r="D422" s="704"/>
      <c r="E422" s="704"/>
      <c r="F422" s="963">
        <v>4.4000000000000004</v>
      </c>
      <c r="G422" s="955" t="s">
        <v>1654</v>
      </c>
      <c r="W422" s="951"/>
      <c r="X422" s="958">
        <f t="shared" ref="X422:AP422" si="50">SUMIF($T$2:$T$374,"4.4",X$2:X$374)</f>
        <v>15000</v>
      </c>
      <c r="Y422" s="958">
        <f t="shared" si="50"/>
        <v>21100</v>
      </c>
      <c r="Z422" s="958">
        <f t="shared" si="50"/>
        <v>36100</v>
      </c>
      <c r="AA422" s="959">
        <f t="shared" si="50"/>
        <v>0</v>
      </c>
      <c r="AB422" s="959">
        <f t="shared" si="50"/>
        <v>0</v>
      </c>
      <c r="AC422" s="959">
        <f t="shared" si="50"/>
        <v>21100</v>
      </c>
      <c r="AD422" s="959">
        <f t="shared" si="50"/>
        <v>0</v>
      </c>
      <c r="AE422" s="959">
        <f t="shared" si="50"/>
        <v>15000</v>
      </c>
      <c r="AF422" s="959">
        <f t="shared" si="50"/>
        <v>0</v>
      </c>
      <c r="AG422" s="959">
        <f t="shared" si="50"/>
        <v>0</v>
      </c>
      <c r="AH422" s="959">
        <f t="shared" si="50"/>
        <v>0</v>
      </c>
      <c r="AI422" s="959">
        <f t="shared" si="50"/>
        <v>0</v>
      </c>
      <c r="AJ422" s="959">
        <f t="shared" si="50"/>
        <v>0</v>
      </c>
      <c r="AK422" s="959">
        <f t="shared" si="50"/>
        <v>0</v>
      </c>
      <c r="AL422" s="959">
        <f t="shared" si="50"/>
        <v>0</v>
      </c>
      <c r="AM422" s="959">
        <f t="shared" si="50"/>
        <v>36100</v>
      </c>
      <c r="AN422" s="959">
        <f t="shared" si="50"/>
        <v>0</v>
      </c>
      <c r="AO422" s="959">
        <f t="shared" si="50"/>
        <v>109000</v>
      </c>
      <c r="AP422" s="959">
        <f t="shared" si="50"/>
        <v>99000</v>
      </c>
    </row>
    <row r="423" spans="2:42" ht="20.100000000000001" hidden="1" customHeight="1" x14ac:dyDescent="0.25">
      <c r="B423" s="704"/>
      <c r="C423" s="704"/>
      <c r="D423" s="704"/>
      <c r="E423" s="704"/>
      <c r="F423" s="963">
        <v>4.5</v>
      </c>
      <c r="G423" s="955" t="s">
        <v>1655</v>
      </c>
      <c r="W423" s="951"/>
      <c r="X423" s="958">
        <f t="shared" ref="X423:AP423" si="51">SUMIF($T$2:$T$374,"4.5",X$2:X$374)</f>
        <v>2531200</v>
      </c>
      <c r="Y423" s="958">
        <f t="shared" si="51"/>
        <v>1077600</v>
      </c>
      <c r="Z423" s="958">
        <f t="shared" si="51"/>
        <v>3608800</v>
      </c>
      <c r="AA423" s="959">
        <f t="shared" si="51"/>
        <v>8500</v>
      </c>
      <c r="AB423" s="959">
        <f t="shared" si="51"/>
        <v>24600</v>
      </c>
      <c r="AC423" s="959">
        <f t="shared" si="51"/>
        <v>636100</v>
      </c>
      <c r="AD423" s="959">
        <f t="shared" si="51"/>
        <v>780400</v>
      </c>
      <c r="AE423" s="959">
        <f t="shared" si="51"/>
        <v>558500</v>
      </c>
      <c r="AF423" s="959">
        <f t="shared" si="51"/>
        <v>926500</v>
      </c>
      <c r="AG423" s="959">
        <f t="shared" si="51"/>
        <v>381500</v>
      </c>
      <c r="AH423" s="959">
        <f t="shared" si="51"/>
        <v>158500</v>
      </c>
      <c r="AI423" s="959">
        <f t="shared" si="51"/>
        <v>108500</v>
      </c>
      <c r="AJ423" s="959">
        <f t="shared" si="51"/>
        <v>8500</v>
      </c>
      <c r="AK423" s="959">
        <f t="shared" si="51"/>
        <v>8500</v>
      </c>
      <c r="AL423" s="959">
        <f t="shared" si="51"/>
        <v>8700</v>
      </c>
      <c r="AM423" s="959">
        <f t="shared" si="51"/>
        <v>3608800</v>
      </c>
      <c r="AN423" s="959">
        <f t="shared" si="51"/>
        <v>0</v>
      </c>
      <c r="AO423" s="959">
        <f t="shared" si="51"/>
        <v>377800</v>
      </c>
      <c r="AP423" s="959">
        <f t="shared" si="51"/>
        <v>220900</v>
      </c>
    </row>
    <row r="424" spans="2:42" ht="20.100000000000001" hidden="1" customHeight="1" x14ac:dyDescent="0.25">
      <c r="B424" s="704"/>
      <c r="C424" s="704"/>
      <c r="D424" s="704"/>
      <c r="E424" s="704"/>
      <c r="F424" s="963">
        <v>4.5999999999999996</v>
      </c>
      <c r="G424" s="955" t="s">
        <v>1656</v>
      </c>
      <c r="W424" s="951"/>
      <c r="X424" s="960">
        <f t="shared" ref="X424:AP424" si="52">SUMIF($T$2:$T$374,"4.6",X$2:X$374)</f>
        <v>0</v>
      </c>
      <c r="Y424" s="960">
        <f t="shared" si="52"/>
        <v>0</v>
      </c>
      <c r="Z424" s="960">
        <f t="shared" si="52"/>
        <v>0</v>
      </c>
      <c r="AA424" s="961">
        <f t="shared" si="52"/>
        <v>0</v>
      </c>
      <c r="AB424" s="961">
        <f t="shared" si="52"/>
        <v>0</v>
      </c>
      <c r="AC424" s="961">
        <f t="shared" si="52"/>
        <v>0</v>
      </c>
      <c r="AD424" s="961">
        <f t="shared" si="52"/>
        <v>0</v>
      </c>
      <c r="AE424" s="961">
        <f t="shared" si="52"/>
        <v>0</v>
      </c>
      <c r="AF424" s="961">
        <f t="shared" si="52"/>
        <v>0</v>
      </c>
      <c r="AG424" s="961">
        <f t="shared" si="52"/>
        <v>0</v>
      </c>
      <c r="AH424" s="961">
        <f t="shared" si="52"/>
        <v>0</v>
      </c>
      <c r="AI424" s="961">
        <f t="shared" si="52"/>
        <v>0</v>
      </c>
      <c r="AJ424" s="961">
        <f t="shared" si="52"/>
        <v>0</v>
      </c>
      <c r="AK424" s="961">
        <f t="shared" si="52"/>
        <v>0</v>
      </c>
      <c r="AL424" s="961">
        <f t="shared" si="52"/>
        <v>0</v>
      </c>
      <c r="AM424" s="961">
        <f t="shared" si="52"/>
        <v>0</v>
      </c>
      <c r="AN424" s="961">
        <f t="shared" si="52"/>
        <v>0</v>
      </c>
      <c r="AO424" s="961">
        <f t="shared" si="52"/>
        <v>0</v>
      </c>
      <c r="AP424" s="961">
        <f t="shared" si="52"/>
        <v>0</v>
      </c>
    </row>
    <row r="425" spans="2:42" ht="20.100000000000001" hidden="1" customHeight="1" x14ac:dyDescent="0.25">
      <c r="B425" s="704"/>
      <c r="C425" s="704"/>
      <c r="D425" s="704"/>
      <c r="E425" s="704"/>
      <c r="F425" s="962"/>
      <c r="G425" s="949"/>
      <c r="W425" s="951"/>
      <c r="X425" s="952"/>
      <c r="Y425" s="952"/>
      <c r="Z425" s="952"/>
      <c r="AA425" s="953"/>
      <c r="AB425" s="953"/>
      <c r="AC425" s="953"/>
      <c r="AD425" s="953"/>
      <c r="AE425" s="953"/>
      <c r="AF425" s="953"/>
      <c r="AG425" s="953"/>
      <c r="AH425" s="953"/>
      <c r="AI425" s="953"/>
      <c r="AJ425" s="953"/>
      <c r="AK425" s="953"/>
      <c r="AL425" s="953"/>
      <c r="AM425" s="953"/>
      <c r="AN425" s="953"/>
      <c r="AO425" s="953"/>
      <c r="AP425" s="953"/>
    </row>
    <row r="426" spans="2:42" ht="20.100000000000001" hidden="1" customHeight="1" x14ac:dyDescent="0.25">
      <c r="B426" s="704"/>
      <c r="C426" s="704"/>
      <c r="D426" s="704"/>
      <c r="E426" s="704"/>
      <c r="F426" s="966">
        <v>5</v>
      </c>
      <c r="G426" s="949" t="s">
        <v>1657</v>
      </c>
      <c r="W426" s="951"/>
      <c r="X426" s="952">
        <f>X427+X428+X429+X430</f>
        <v>2789000</v>
      </c>
      <c r="Y426" s="952">
        <f>Y427+Y428+Y429+Y430</f>
        <v>2645200</v>
      </c>
      <c r="Z426" s="952">
        <f t="shared" ref="Z426:AP426" si="53">Z427+Z428+Z429+Z430</f>
        <v>5434200</v>
      </c>
      <c r="AA426" s="953">
        <f t="shared" si="53"/>
        <v>0</v>
      </c>
      <c r="AB426" s="953">
        <f t="shared" si="53"/>
        <v>450000</v>
      </c>
      <c r="AC426" s="953">
        <f t="shared" si="53"/>
        <v>460000</v>
      </c>
      <c r="AD426" s="953">
        <f t="shared" si="53"/>
        <v>460000</v>
      </c>
      <c r="AE426" s="953">
        <f t="shared" si="53"/>
        <v>459900</v>
      </c>
      <c r="AF426" s="953">
        <f t="shared" si="53"/>
        <v>440000</v>
      </c>
      <c r="AG426" s="953">
        <f t="shared" si="53"/>
        <v>440000</v>
      </c>
      <c r="AH426" s="953">
        <f t="shared" si="53"/>
        <v>440000</v>
      </c>
      <c r="AI426" s="953">
        <f t="shared" si="53"/>
        <v>440000</v>
      </c>
      <c r="AJ426" s="953">
        <f t="shared" si="53"/>
        <v>463700</v>
      </c>
      <c r="AK426" s="953">
        <f t="shared" si="53"/>
        <v>441600</v>
      </c>
      <c r="AL426" s="953">
        <f t="shared" si="53"/>
        <v>939000</v>
      </c>
      <c r="AM426" s="953">
        <f t="shared" si="53"/>
        <v>5434200</v>
      </c>
      <c r="AN426" s="953">
        <f t="shared" si="53"/>
        <v>0</v>
      </c>
      <c r="AO426" s="953">
        <f t="shared" si="53"/>
        <v>605000</v>
      </c>
      <c r="AP426" s="953">
        <f t="shared" si="53"/>
        <v>552000</v>
      </c>
    </row>
    <row r="427" spans="2:42" ht="20.100000000000001" hidden="1" customHeight="1" x14ac:dyDescent="0.25">
      <c r="B427" s="704"/>
      <c r="C427" s="704"/>
      <c r="D427" s="704"/>
      <c r="E427" s="704"/>
      <c r="F427" s="963">
        <v>5.0999999999999996</v>
      </c>
      <c r="G427" s="955" t="s">
        <v>1658</v>
      </c>
      <c r="W427" s="951"/>
      <c r="X427" s="956">
        <f t="shared" ref="X427:AP427" si="54">SUMIF($T$2:$T$374,"5.1",X$2:X$374)</f>
        <v>2789000</v>
      </c>
      <c r="Y427" s="956">
        <f t="shared" si="54"/>
        <v>2645200</v>
      </c>
      <c r="Z427" s="956">
        <f t="shared" si="54"/>
        <v>5434200</v>
      </c>
      <c r="AA427" s="957">
        <f t="shared" si="54"/>
        <v>0</v>
      </c>
      <c r="AB427" s="957">
        <f t="shared" si="54"/>
        <v>450000</v>
      </c>
      <c r="AC427" s="957">
        <f t="shared" si="54"/>
        <v>460000</v>
      </c>
      <c r="AD427" s="957">
        <f t="shared" si="54"/>
        <v>460000</v>
      </c>
      <c r="AE427" s="957">
        <f t="shared" si="54"/>
        <v>459900</v>
      </c>
      <c r="AF427" s="957">
        <f t="shared" si="54"/>
        <v>440000</v>
      </c>
      <c r="AG427" s="957">
        <f t="shared" si="54"/>
        <v>440000</v>
      </c>
      <c r="AH427" s="957">
        <f t="shared" si="54"/>
        <v>440000</v>
      </c>
      <c r="AI427" s="957">
        <f t="shared" si="54"/>
        <v>440000</v>
      </c>
      <c r="AJ427" s="957">
        <f t="shared" si="54"/>
        <v>463700</v>
      </c>
      <c r="AK427" s="957">
        <f t="shared" si="54"/>
        <v>441600</v>
      </c>
      <c r="AL427" s="957">
        <f t="shared" si="54"/>
        <v>939000</v>
      </c>
      <c r="AM427" s="957">
        <f t="shared" si="54"/>
        <v>5434200</v>
      </c>
      <c r="AN427" s="957">
        <f t="shared" si="54"/>
        <v>0</v>
      </c>
      <c r="AO427" s="957">
        <f t="shared" si="54"/>
        <v>605000</v>
      </c>
      <c r="AP427" s="957">
        <f t="shared" si="54"/>
        <v>552000</v>
      </c>
    </row>
    <row r="428" spans="2:42" ht="20.100000000000001" hidden="1" customHeight="1" x14ac:dyDescent="0.25">
      <c r="B428" s="704"/>
      <c r="C428" s="704"/>
      <c r="D428" s="704"/>
      <c r="E428" s="704"/>
      <c r="F428" s="963">
        <v>5.2</v>
      </c>
      <c r="G428" s="955" t="s">
        <v>1659</v>
      </c>
      <c r="W428" s="951"/>
      <c r="X428" s="958">
        <f t="shared" ref="X428:AP428" si="55">SUMIF($T$2:$T$374,"5.2",X$2:X$374)</f>
        <v>0</v>
      </c>
      <c r="Y428" s="958">
        <f t="shared" si="55"/>
        <v>0</v>
      </c>
      <c r="Z428" s="958">
        <f t="shared" si="55"/>
        <v>0</v>
      </c>
      <c r="AA428" s="959">
        <f t="shared" si="55"/>
        <v>0</v>
      </c>
      <c r="AB428" s="959">
        <f t="shared" si="55"/>
        <v>0</v>
      </c>
      <c r="AC428" s="959">
        <f t="shared" si="55"/>
        <v>0</v>
      </c>
      <c r="AD428" s="959">
        <f t="shared" si="55"/>
        <v>0</v>
      </c>
      <c r="AE428" s="959">
        <f t="shared" si="55"/>
        <v>0</v>
      </c>
      <c r="AF428" s="959">
        <f t="shared" si="55"/>
        <v>0</v>
      </c>
      <c r="AG428" s="959">
        <f t="shared" si="55"/>
        <v>0</v>
      </c>
      <c r="AH428" s="959">
        <f t="shared" si="55"/>
        <v>0</v>
      </c>
      <c r="AI428" s="959">
        <f t="shared" si="55"/>
        <v>0</v>
      </c>
      <c r="AJ428" s="959">
        <f t="shared" si="55"/>
        <v>0</v>
      </c>
      <c r="AK428" s="959">
        <f t="shared" si="55"/>
        <v>0</v>
      </c>
      <c r="AL428" s="959">
        <f t="shared" si="55"/>
        <v>0</v>
      </c>
      <c r="AM428" s="959">
        <f t="shared" si="55"/>
        <v>0</v>
      </c>
      <c r="AN428" s="959">
        <f t="shared" si="55"/>
        <v>0</v>
      </c>
      <c r="AO428" s="959">
        <f t="shared" si="55"/>
        <v>0</v>
      </c>
      <c r="AP428" s="959">
        <f t="shared" si="55"/>
        <v>0</v>
      </c>
    </row>
    <row r="429" spans="2:42" ht="20.100000000000001" hidden="1" customHeight="1" x14ac:dyDescent="0.25">
      <c r="B429" s="704"/>
      <c r="C429" s="704"/>
      <c r="D429" s="704"/>
      <c r="E429" s="704"/>
      <c r="F429" s="963">
        <v>5.3</v>
      </c>
      <c r="G429" s="955" t="s">
        <v>1660</v>
      </c>
      <c r="W429" s="951"/>
      <c r="X429" s="958">
        <f t="shared" ref="X429:AP429" si="56">SUMIF($T$2:$T$374,"5.3",X$2:X$374)</f>
        <v>0</v>
      </c>
      <c r="Y429" s="958">
        <f t="shared" si="56"/>
        <v>0</v>
      </c>
      <c r="Z429" s="958">
        <f t="shared" si="56"/>
        <v>0</v>
      </c>
      <c r="AA429" s="959">
        <f t="shared" si="56"/>
        <v>0</v>
      </c>
      <c r="AB429" s="959">
        <f t="shared" si="56"/>
        <v>0</v>
      </c>
      <c r="AC429" s="959">
        <f t="shared" si="56"/>
        <v>0</v>
      </c>
      <c r="AD429" s="959">
        <f t="shared" si="56"/>
        <v>0</v>
      </c>
      <c r="AE429" s="959">
        <f t="shared" si="56"/>
        <v>0</v>
      </c>
      <c r="AF429" s="959">
        <f t="shared" si="56"/>
        <v>0</v>
      </c>
      <c r="AG429" s="959">
        <f t="shared" si="56"/>
        <v>0</v>
      </c>
      <c r="AH429" s="959">
        <f t="shared" si="56"/>
        <v>0</v>
      </c>
      <c r="AI429" s="959">
        <f t="shared" si="56"/>
        <v>0</v>
      </c>
      <c r="AJ429" s="959">
        <f t="shared" si="56"/>
        <v>0</v>
      </c>
      <c r="AK429" s="959">
        <f t="shared" si="56"/>
        <v>0</v>
      </c>
      <c r="AL429" s="959">
        <f t="shared" si="56"/>
        <v>0</v>
      </c>
      <c r="AM429" s="959">
        <f t="shared" si="56"/>
        <v>0</v>
      </c>
      <c r="AN429" s="959">
        <f t="shared" si="56"/>
        <v>0</v>
      </c>
      <c r="AO429" s="959">
        <f t="shared" si="56"/>
        <v>0</v>
      </c>
      <c r="AP429" s="959">
        <f t="shared" si="56"/>
        <v>0</v>
      </c>
    </row>
    <row r="430" spans="2:42" ht="20.100000000000001" hidden="1" customHeight="1" x14ac:dyDescent="0.25">
      <c r="B430" s="704"/>
      <c r="C430" s="704"/>
      <c r="D430" s="704"/>
      <c r="E430" s="704"/>
      <c r="F430" s="963">
        <v>5.4</v>
      </c>
      <c r="G430" s="955" t="s">
        <v>1661</v>
      </c>
      <c r="W430" s="951"/>
      <c r="X430" s="960">
        <f t="shared" ref="X430:AP430" si="57">SUMIF($T$2:$T$374,"5.4",X$2:X$374)</f>
        <v>0</v>
      </c>
      <c r="Y430" s="960">
        <f t="shared" si="57"/>
        <v>0</v>
      </c>
      <c r="Z430" s="960">
        <f t="shared" si="57"/>
        <v>0</v>
      </c>
      <c r="AA430" s="961">
        <f t="shared" si="57"/>
        <v>0</v>
      </c>
      <c r="AB430" s="961">
        <f t="shared" si="57"/>
        <v>0</v>
      </c>
      <c r="AC430" s="961">
        <f t="shared" si="57"/>
        <v>0</v>
      </c>
      <c r="AD430" s="961">
        <f t="shared" si="57"/>
        <v>0</v>
      </c>
      <c r="AE430" s="961">
        <f t="shared" si="57"/>
        <v>0</v>
      </c>
      <c r="AF430" s="961">
        <f t="shared" si="57"/>
        <v>0</v>
      </c>
      <c r="AG430" s="961">
        <f t="shared" si="57"/>
        <v>0</v>
      </c>
      <c r="AH430" s="961">
        <f t="shared" si="57"/>
        <v>0</v>
      </c>
      <c r="AI430" s="961">
        <f t="shared" si="57"/>
        <v>0</v>
      </c>
      <c r="AJ430" s="961">
        <f t="shared" si="57"/>
        <v>0</v>
      </c>
      <c r="AK430" s="961">
        <f t="shared" si="57"/>
        <v>0</v>
      </c>
      <c r="AL430" s="961">
        <f t="shared" si="57"/>
        <v>0</v>
      </c>
      <c r="AM430" s="961">
        <f t="shared" si="57"/>
        <v>0</v>
      </c>
      <c r="AN430" s="961">
        <f t="shared" si="57"/>
        <v>0</v>
      </c>
      <c r="AO430" s="961">
        <f t="shared" si="57"/>
        <v>0</v>
      </c>
      <c r="AP430" s="961">
        <f t="shared" si="57"/>
        <v>0</v>
      </c>
    </row>
    <row r="431" spans="2:42" ht="20.100000000000001" hidden="1" customHeight="1" thickBot="1" x14ac:dyDescent="0.3">
      <c r="B431" s="704"/>
      <c r="C431" s="704"/>
      <c r="D431" s="704"/>
      <c r="E431" s="704"/>
      <c r="F431" s="954"/>
      <c r="G431" s="954"/>
      <c r="W431" s="951"/>
      <c r="X431" s="952"/>
      <c r="Y431" s="952"/>
      <c r="Z431" s="952"/>
      <c r="AA431" s="953"/>
      <c r="AB431" s="953"/>
      <c r="AC431" s="953"/>
      <c r="AD431" s="953"/>
      <c r="AE431" s="953"/>
      <c r="AF431" s="953"/>
      <c r="AG431" s="953"/>
      <c r="AH431" s="953"/>
      <c r="AI431" s="953"/>
      <c r="AJ431" s="953"/>
      <c r="AK431" s="953"/>
      <c r="AL431" s="953"/>
      <c r="AM431" s="953"/>
      <c r="AN431" s="953"/>
      <c r="AO431" s="953"/>
      <c r="AP431" s="953"/>
    </row>
    <row r="432" spans="2:42" ht="20.100000000000001" hidden="1" customHeight="1" thickBot="1" x14ac:dyDescent="0.3">
      <c r="B432" s="704"/>
      <c r="C432" s="704"/>
      <c r="D432" s="704"/>
      <c r="E432" s="704"/>
      <c r="F432" s="962"/>
      <c r="G432" s="950" t="s">
        <v>1662</v>
      </c>
      <c r="W432" s="967"/>
      <c r="X432" s="968">
        <f>X391+X398+X412+X418+X426</f>
        <v>252427900</v>
      </c>
      <c r="Y432" s="968">
        <f>Y391+Y398+Y412+Y418+Y426</f>
        <v>86285700</v>
      </c>
      <c r="Z432" s="968">
        <f t="shared" ref="Z432:AP432" si="58">Z391+Z398+Z412+Z418+Z426</f>
        <v>338713600</v>
      </c>
      <c r="AA432" s="969">
        <f t="shared" si="58"/>
        <v>16136008</v>
      </c>
      <c r="AB432" s="969">
        <f t="shared" si="58"/>
        <v>22447667</v>
      </c>
      <c r="AC432" s="969">
        <f t="shared" si="58"/>
        <v>30653367</v>
      </c>
      <c r="AD432" s="969">
        <f t="shared" si="58"/>
        <v>40303867</v>
      </c>
      <c r="AE432" s="969">
        <f t="shared" si="58"/>
        <v>55521267</v>
      </c>
      <c r="AF432" s="969">
        <f t="shared" si="58"/>
        <v>51223067.299999997</v>
      </c>
      <c r="AG432" s="969">
        <f t="shared" si="58"/>
        <v>31871667</v>
      </c>
      <c r="AH432" s="969">
        <f t="shared" si="58"/>
        <v>21836831</v>
      </c>
      <c r="AI432" s="969">
        <f t="shared" si="58"/>
        <v>19713100</v>
      </c>
      <c r="AJ432" s="969">
        <f t="shared" si="58"/>
        <v>19596159</v>
      </c>
      <c r="AK432" s="969">
        <f t="shared" si="58"/>
        <v>19918400</v>
      </c>
      <c r="AL432" s="969">
        <f t="shared" si="58"/>
        <v>9492200</v>
      </c>
      <c r="AM432" s="969">
        <f t="shared" si="58"/>
        <v>338713600.30000001</v>
      </c>
      <c r="AN432" s="969">
        <f t="shared" si="58"/>
        <v>-0.30000000000291038</v>
      </c>
      <c r="AO432" s="969">
        <f t="shared" si="58"/>
        <v>217712800</v>
      </c>
      <c r="AP432" s="969">
        <f t="shared" si="58"/>
        <v>233711200</v>
      </c>
    </row>
    <row r="433" spans="2:43" ht="20.100000000000001" hidden="1" customHeight="1" thickBot="1" x14ac:dyDescent="0.3">
      <c r="B433" s="704"/>
      <c r="C433" s="704"/>
      <c r="D433" s="704"/>
      <c r="E433" s="704"/>
      <c r="F433" s="962"/>
      <c r="G433" s="970"/>
      <c r="W433" s="951"/>
      <c r="X433" s="952"/>
      <c r="Y433" s="952"/>
      <c r="Z433" s="952"/>
      <c r="AA433" s="953"/>
      <c r="AB433" s="953"/>
      <c r="AC433" s="953"/>
      <c r="AD433" s="953"/>
      <c r="AE433" s="953"/>
      <c r="AF433" s="953"/>
      <c r="AG433" s="953"/>
      <c r="AH433" s="953"/>
      <c r="AI433" s="953"/>
      <c r="AJ433" s="953"/>
      <c r="AK433" s="953"/>
      <c r="AL433" s="953"/>
      <c r="AM433" s="953"/>
      <c r="AN433" s="953"/>
      <c r="AO433" s="953"/>
      <c r="AP433" s="953"/>
    </row>
    <row r="434" spans="2:43" ht="20.100000000000001" hidden="1" customHeight="1" thickBot="1" x14ac:dyDescent="0.3">
      <c r="B434" s="704"/>
      <c r="C434" s="704"/>
      <c r="D434" s="704"/>
      <c r="E434" s="704"/>
      <c r="F434" s="962"/>
      <c r="G434" s="970"/>
      <c r="W434" s="967"/>
      <c r="X434" s="968">
        <f>X387</f>
        <v>252427900</v>
      </c>
      <c r="Y434" s="968">
        <f>Y387</f>
        <v>86285700</v>
      </c>
      <c r="Z434" s="968">
        <f t="shared" ref="Z434:AP434" si="59">Z387</f>
        <v>338713600</v>
      </c>
      <c r="AA434" s="969">
        <f t="shared" si="59"/>
        <v>16136008</v>
      </c>
      <c r="AB434" s="969">
        <f t="shared" si="59"/>
        <v>22447667</v>
      </c>
      <c r="AC434" s="969">
        <f t="shared" si="59"/>
        <v>30653367</v>
      </c>
      <c r="AD434" s="969">
        <f t="shared" si="59"/>
        <v>40303867</v>
      </c>
      <c r="AE434" s="969">
        <f t="shared" si="59"/>
        <v>55521267</v>
      </c>
      <c r="AF434" s="969">
        <f t="shared" si="59"/>
        <v>51223067.299999997</v>
      </c>
      <c r="AG434" s="969">
        <f t="shared" si="59"/>
        <v>31871667</v>
      </c>
      <c r="AH434" s="969">
        <f t="shared" si="59"/>
        <v>21836831</v>
      </c>
      <c r="AI434" s="969">
        <f t="shared" si="59"/>
        <v>19713100</v>
      </c>
      <c r="AJ434" s="969">
        <f t="shared" si="59"/>
        <v>19596159</v>
      </c>
      <c r="AK434" s="969">
        <f t="shared" si="59"/>
        <v>19918400</v>
      </c>
      <c r="AL434" s="969">
        <f t="shared" si="59"/>
        <v>9492200</v>
      </c>
      <c r="AM434" s="969">
        <f t="shared" si="59"/>
        <v>338713600.30000001</v>
      </c>
      <c r="AN434" s="969">
        <f t="shared" si="59"/>
        <v>0</v>
      </c>
      <c r="AO434" s="969">
        <f t="shared" si="59"/>
        <v>217712800</v>
      </c>
      <c r="AP434" s="969">
        <f t="shared" si="59"/>
        <v>233711200</v>
      </c>
    </row>
    <row r="435" spans="2:43" ht="20.100000000000001" hidden="1" customHeight="1" x14ac:dyDescent="0.25">
      <c r="B435" s="704"/>
      <c r="C435" s="704"/>
      <c r="D435" s="704"/>
      <c r="E435" s="704"/>
      <c r="F435" s="962"/>
      <c r="G435" s="970"/>
      <c r="W435" s="967"/>
      <c r="X435" s="971">
        <f>X432-X434</f>
        <v>0</v>
      </c>
      <c r="Y435" s="971">
        <f>Y432-Y434</f>
        <v>0</v>
      </c>
      <c r="Z435" s="971">
        <f t="shared" ref="Z435:AP435" si="60">Z432-Z434</f>
        <v>0</v>
      </c>
      <c r="AA435" s="972">
        <f t="shared" si="60"/>
        <v>0</v>
      </c>
      <c r="AB435" s="972">
        <f t="shared" si="60"/>
        <v>0</v>
      </c>
      <c r="AC435" s="972">
        <f t="shared" si="60"/>
        <v>0</v>
      </c>
      <c r="AD435" s="972">
        <f t="shared" si="60"/>
        <v>0</v>
      </c>
      <c r="AE435" s="972">
        <f t="shared" si="60"/>
        <v>0</v>
      </c>
      <c r="AF435" s="972">
        <f t="shared" si="60"/>
        <v>0</v>
      </c>
      <c r="AG435" s="972">
        <f t="shared" si="60"/>
        <v>0</v>
      </c>
      <c r="AH435" s="972">
        <f t="shared" si="60"/>
        <v>0</v>
      </c>
      <c r="AI435" s="972">
        <f t="shared" si="60"/>
        <v>0</v>
      </c>
      <c r="AJ435" s="972">
        <f t="shared" si="60"/>
        <v>0</v>
      </c>
      <c r="AK435" s="972">
        <f t="shared" si="60"/>
        <v>0</v>
      </c>
      <c r="AL435" s="972">
        <f t="shared" si="60"/>
        <v>0</v>
      </c>
      <c r="AM435" s="972">
        <f t="shared" si="60"/>
        <v>0</v>
      </c>
      <c r="AN435" s="972">
        <f t="shared" si="60"/>
        <v>-0.30000000000291038</v>
      </c>
      <c r="AO435" s="972">
        <f t="shared" si="60"/>
        <v>0</v>
      </c>
      <c r="AP435" s="972">
        <f t="shared" si="60"/>
        <v>0</v>
      </c>
    </row>
    <row r="436" spans="2:43" ht="20.100000000000001" hidden="1" customHeight="1" x14ac:dyDescent="0.25">
      <c r="B436" s="704"/>
      <c r="C436" s="704"/>
      <c r="D436" s="704"/>
      <c r="E436" s="704"/>
      <c r="F436" s="962"/>
      <c r="G436" s="950" t="s">
        <v>1663</v>
      </c>
      <c r="W436" s="951"/>
      <c r="X436" s="952"/>
      <c r="Y436" s="952"/>
      <c r="Z436" s="952"/>
      <c r="AA436" s="953"/>
      <c r="AB436" s="953"/>
      <c r="AC436" s="953"/>
      <c r="AD436" s="953"/>
      <c r="AE436" s="953"/>
      <c r="AF436" s="953"/>
      <c r="AG436" s="953"/>
      <c r="AH436" s="953"/>
      <c r="AI436" s="953"/>
      <c r="AJ436" s="953"/>
      <c r="AK436" s="953"/>
      <c r="AL436" s="953"/>
      <c r="AM436" s="953"/>
      <c r="AN436" s="953"/>
      <c r="AO436" s="953"/>
      <c r="AP436" s="953"/>
    </row>
    <row r="437" spans="2:43" ht="20.100000000000001" hidden="1" customHeight="1" x14ac:dyDescent="0.25">
      <c r="B437" s="704"/>
      <c r="C437" s="704"/>
      <c r="D437" s="704"/>
      <c r="E437" s="704"/>
      <c r="F437" s="962"/>
      <c r="G437" s="970"/>
      <c r="W437" s="951"/>
      <c r="X437" s="952"/>
      <c r="Y437" s="952"/>
      <c r="Z437" s="952"/>
      <c r="AA437" s="953"/>
      <c r="AB437" s="953"/>
      <c r="AC437" s="953"/>
      <c r="AD437" s="953"/>
      <c r="AE437" s="953"/>
      <c r="AF437" s="953"/>
      <c r="AG437" s="953"/>
      <c r="AH437" s="953"/>
      <c r="AI437" s="953"/>
      <c r="AJ437" s="953"/>
      <c r="AK437" s="953"/>
      <c r="AL437" s="953"/>
      <c r="AM437" s="953"/>
      <c r="AN437" s="953"/>
      <c r="AO437" s="953"/>
      <c r="AP437" s="953"/>
    </row>
    <row r="438" spans="2:43" ht="20.100000000000001" hidden="1" customHeight="1" x14ac:dyDescent="0.25">
      <c r="B438" s="704"/>
      <c r="C438" s="704"/>
      <c r="D438" s="704"/>
      <c r="E438" s="704"/>
      <c r="F438" s="962"/>
      <c r="G438" s="970" t="str">
        <f>G391</f>
        <v>Good Governance</v>
      </c>
      <c r="W438" s="973"/>
      <c r="X438" s="952">
        <f>X391/1000</f>
        <v>7574</v>
      </c>
      <c r="Y438" s="952">
        <f>Y391/1000</f>
        <v>424.1</v>
      </c>
      <c r="Z438" s="952">
        <f t="shared" ref="Z438:AP438" si="61">Z391/1000</f>
        <v>7998.1</v>
      </c>
      <c r="AA438" s="973">
        <f t="shared" si="61"/>
        <v>0</v>
      </c>
      <c r="AB438" s="973">
        <f t="shared" si="61"/>
        <v>758.3</v>
      </c>
      <c r="AC438" s="973">
        <f t="shared" si="61"/>
        <v>1302.8</v>
      </c>
      <c r="AD438" s="973">
        <f t="shared" si="61"/>
        <v>1401.5</v>
      </c>
      <c r="AE438" s="973">
        <f t="shared" si="61"/>
        <v>1112.9000000000001</v>
      </c>
      <c r="AF438" s="973">
        <f t="shared" si="61"/>
        <v>1021.3</v>
      </c>
      <c r="AG438" s="973">
        <f t="shared" si="61"/>
        <v>858.5</v>
      </c>
      <c r="AH438" s="973">
        <f t="shared" si="61"/>
        <v>666.8</v>
      </c>
      <c r="AI438" s="973">
        <f t="shared" si="61"/>
        <v>308</v>
      </c>
      <c r="AJ438" s="973">
        <f t="shared" si="61"/>
        <v>355</v>
      </c>
      <c r="AK438" s="973">
        <f t="shared" si="61"/>
        <v>200</v>
      </c>
      <c r="AL438" s="973">
        <f t="shared" si="61"/>
        <v>13</v>
      </c>
      <c r="AM438" s="973">
        <f t="shared" si="61"/>
        <v>7998.1</v>
      </c>
      <c r="AN438" s="973">
        <f t="shared" si="61"/>
        <v>0</v>
      </c>
      <c r="AO438" s="973">
        <f t="shared" si="61"/>
        <v>6000</v>
      </c>
      <c r="AP438" s="973">
        <f t="shared" si="61"/>
        <v>7150</v>
      </c>
    </row>
    <row r="439" spans="2:43" ht="20.100000000000001" hidden="1" customHeight="1" x14ac:dyDescent="0.25">
      <c r="B439" s="704"/>
      <c r="C439" s="704"/>
      <c r="D439" s="704"/>
      <c r="E439" s="704"/>
      <c r="F439" s="962"/>
      <c r="G439" s="970" t="str">
        <f>G398</f>
        <v>Infrastructure &amp; Services Provision</v>
      </c>
      <c r="W439" s="973"/>
      <c r="X439" s="952">
        <f>X398/1000</f>
        <v>230894.8</v>
      </c>
      <c r="Y439" s="952">
        <f>Y398/1000</f>
        <v>75727.5</v>
      </c>
      <c r="Z439" s="952">
        <f t="shared" ref="Z439:AP439" si="62">Z398/1000</f>
        <v>306622.3</v>
      </c>
      <c r="AA439" s="973">
        <f t="shared" si="62"/>
        <v>12532.108</v>
      </c>
      <c r="AB439" s="973">
        <f t="shared" si="62"/>
        <v>20954.667000000001</v>
      </c>
      <c r="AC439" s="973">
        <f t="shared" si="62"/>
        <v>27141.267</v>
      </c>
      <c r="AD439" s="973">
        <f t="shared" si="62"/>
        <v>36154.466999999997</v>
      </c>
      <c r="AE439" s="973">
        <f t="shared" si="62"/>
        <v>51422.966999999997</v>
      </c>
      <c r="AF439" s="973">
        <f t="shared" si="62"/>
        <v>43669.067299999995</v>
      </c>
      <c r="AG439" s="973">
        <f t="shared" si="62"/>
        <v>29405.667000000001</v>
      </c>
      <c r="AH439" s="973">
        <f t="shared" si="62"/>
        <v>20327.731</v>
      </c>
      <c r="AI439" s="973">
        <f t="shared" si="62"/>
        <v>18656.599999999999</v>
      </c>
      <c r="AJ439" s="973">
        <f t="shared" si="62"/>
        <v>18557.958999999999</v>
      </c>
      <c r="AK439" s="973">
        <f t="shared" si="62"/>
        <v>19268.3</v>
      </c>
      <c r="AL439" s="973">
        <f t="shared" si="62"/>
        <v>8531.5</v>
      </c>
      <c r="AM439" s="973">
        <f t="shared" si="62"/>
        <v>306622.3003</v>
      </c>
      <c r="AN439" s="973">
        <f t="shared" si="62"/>
        <v>-3.0000000000291041E-4</v>
      </c>
      <c r="AO439" s="973">
        <f t="shared" si="62"/>
        <v>188316.5</v>
      </c>
      <c r="AP439" s="973">
        <f t="shared" si="62"/>
        <v>193733.7</v>
      </c>
    </row>
    <row r="440" spans="2:43" ht="20.100000000000001" hidden="1" customHeight="1" x14ac:dyDescent="0.25">
      <c r="B440" s="704"/>
      <c r="C440" s="704"/>
      <c r="D440" s="704"/>
      <c r="E440" s="704"/>
      <c r="F440" s="962"/>
      <c r="G440" s="954" t="str">
        <f>G412</f>
        <v>Social &amp; Economic Development</v>
      </c>
      <c r="W440" s="973"/>
      <c r="X440" s="952">
        <f>X412/1000</f>
        <v>450</v>
      </c>
      <c r="Y440" s="952">
        <f>Y412/1000</f>
        <v>792.2</v>
      </c>
      <c r="Z440" s="952">
        <f t="shared" ref="Z440:AP440" si="63">Z412/1000</f>
        <v>1242.2</v>
      </c>
      <c r="AA440" s="973">
        <f t="shared" si="63"/>
        <v>0</v>
      </c>
      <c r="AB440" s="973">
        <f t="shared" si="63"/>
        <v>0</v>
      </c>
      <c r="AC440" s="973">
        <f t="shared" si="63"/>
        <v>50</v>
      </c>
      <c r="AD440" s="973">
        <f t="shared" si="63"/>
        <v>451.1</v>
      </c>
      <c r="AE440" s="973">
        <f t="shared" si="63"/>
        <v>141.1</v>
      </c>
      <c r="AF440" s="973">
        <f t="shared" si="63"/>
        <v>100</v>
      </c>
      <c r="AG440" s="973">
        <f t="shared" si="63"/>
        <v>150</v>
      </c>
      <c r="AH440" s="973">
        <f t="shared" si="63"/>
        <v>150</v>
      </c>
      <c r="AI440" s="973">
        <f t="shared" si="63"/>
        <v>200</v>
      </c>
      <c r="AJ440" s="973">
        <f t="shared" si="63"/>
        <v>0</v>
      </c>
      <c r="AK440" s="973">
        <f t="shared" si="63"/>
        <v>0</v>
      </c>
      <c r="AL440" s="973">
        <f t="shared" si="63"/>
        <v>0</v>
      </c>
      <c r="AM440" s="973">
        <f t="shared" si="63"/>
        <v>1242.2</v>
      </c>
      <c r="AN440" s="973">
        <f t="shared" si="63"/>
        <v>0</v>
      </c>
      <c r="AO440" s="973">
        <f t="shared" si="63"/>
        <v>208</v>
      </c>
      <c r="AP440" s="973">
        <f t="shared" si="63"/>
        <v>138</v>
      </c>
    </row>
    <row r="441" spans="2:43" ht="20.100000000000001" hidden="1" customHeight="1" x14ac:dyDescent="0.25">
      <c r="B441" s="704"/>
      <c r="C441" s="704"/>
      <c r="D441" s="704"/>
      <c r="E441" s="704"/>
      <c r="F441" s="962"/>
      <c r="G441" s="970" t="str">
        <f>G418</f>
        <v>Institutional Development</v>
      </c>
      <c r="W441" s="973"/>
      <c r="X441" s="952">
        <f>X418/1000</f>
        <v>10720.1</v>
      </c>
      <c r="Y441" s="952">
        <f>Y418/1000</f>
        <v>6696.7</v>
      </c>
      <c r="Z441" s="952">
        <f t="shared" ref="Z441:AP441" si="64">Z418/1000</f>
        <v>17416.8</v>
      </c>
      <c r="AA441" s="973">
        <f t="shared" si="64"/>
        <v>3603.9</v>
      </c>
      <c r="AB441" s="973">
        <f t="shared" si="64"/>
        <v>284.7</v>
      </c>
      <c r="AC441" s="973">
        <f t="shared" si="64"/>
        <v>1699.3</v>
      </c>
      <c r="AD441" s="973">
        <f t="shared" si="64"/>
        <v>1836.8</v>
      </c>
      <c r="AE441" s="973">
        <f t="shared" si="64"/>
        <v>2384.4</v>
      </c>
      <c r="AF441" s="973">
        <f t="shared" si="64"/>
        <v>5992.7</v>
      </c>
      <c r="AG441" s="973">
        <f t="shared" si="64"/>
        <v>1017.5</v>
      </c>
      <c r="AH441" s="973">
        <f t="shared" si="64"/>
        <v>252.3</v>
      </c>
      <c r="AI441" s="973">
        <f t="shared" si="64"/>
        <v>108.5</v>
      </c>
      <c r="AJ441" s="973">
        <f t="shared" si="64"/>
        <v>219.5</v>
      </c>
      <c r="AK441" s="973">
        <f t="shared" si="64"/>
        <v>8.5</v>
      </c>
      <c r="AL441" s="973">
        <f t="shared" si="64"/>
        <v>8.6999999999999993</v>
      </c>
      <c r="AM441" s="973">
        <f t="shared" si="64"/>
        <v>17416.8</v>
      </c>
      <c r="AN441" s="973">
        <f t="shared" si="64"/>
        <v>0</v>
      </c>
      <c r="AO441" s="973">
        <f t="shared" si="64"/>
        <v>22583.3</v>
      </c>
      <c r="AP441" s="973">
        <f t="shared" si="64"/>
        <v>32137.5</v>
      </c>
    </row>
    <row r="442" spans="2:43" ht="20.100000000000001" hidden="1" customHeight="1" thickBot="1" x14ac:dyDescent="0.3">
      <c r="B442" s="704"/>
      <c r="C442" s="704"/>
      <c r="D442" s="704"/>
      <c r="E442" s="704"/>
      <c r="F442" s="963"/>
      <c r="G442" s="970" t="str">
        <f>G426</f>
        <v>Sound Financial Management</v>
      </c>
      <c r="W442" s="973"/>
      <c r="X442" s="952">
        <f>X426/1000</f>
        <v>2789</v>
      </c>
      <c r="Y442" s="952">
        <f>Y426/1000</f>
        <v>2645.2</v>
      </c>
      <c r="Z442" s="952">
        <f t="shared" ref="Z442:AP442" si="65">Z426/1000</f>
        <v>5434.2</v>
      </c>
      <c r="AA442" s="973">
        <f t="shared" si="65"/>
        <v>0</v>
      </c>
      <c r="AB442" s="973">
        <f t="shared" si="65"/>
        <v>450</v>
      </c>
      <c r="AC442" s="973">
        <f t="shared" si="65"/>
        <v>460</v>
      </c>
      <c r="AD442" s="973">
        <f t="shared" si="65"/>
        <v>460</v>
      </c>
      <c r="AE442" s="973">
        <f t="shared" si="65"/>
        <v>459.9</v>
      </c>
      <c r="AF442" s="973">
        <f t="shared" si="65"/>
        <v>440</v>
      </c>
      <c r="AG442" s="973">
        <f t="shared" si="65"/>
        <v>440</v>
      </c>
      <c r="AH442" s="973">
        <f t="shared" si="65"/>
        <v>440</v>
      </c>
      <c r="AI442" s="973">
        <f t="shared" si="65"/>
        <v>440</v>
      </c>
      <c r="AJ442" s="973">
        <f t="shared" si="65"/>
        <v>463.7</v>
      </c>
      <c r="AK442" s="973">
        <f t="shared" si="65"/>
        <v>441.6</v>
      </c>
      <c r="AL442" s="973">
        <f t="shared" si="65"/>
        <v>939</v>
      </c>
      <c r="AM442" s="973">
        <f t="shared" si="65"/>
        <v>5434.2</v>
      </c>
      <c r="AN442" s="973">
        <f t="shared" si="65"/>
        <v>0</v>
      </c>
      <c r="AO442" s="973">
        <f t="shared" si="65"/>
        <v>605</v>
      </c>
      <c r="AP442" s="973">
        <f t="shared" si="65"/>
        <v>552</v>
      </c>
    </row>
    <row r="443" spans="2:43" ht="20.100000000000001" hidden="1" customHeight="1" thickBot="1" x14ac:dyDescent="0.3">
      <c r="B443" s="704"/>
      <c r="C443" s="704"/>
      <c r="D443" s="704"/>
      <c r="E443" s="704"/>
      <c r="W443" s="974"/>
      <c r="X443" s="968">
        <f>SUM(X438:X442)</f>
        <v>252427.9</v>
      </c>
      <c r="Y443" s="968">
        <f>SUM(Y438:Y442)</f>
        <v>86285.7</v>
      </c>
      <c r="Z443" s="968">
        <f t="shared" ref="Z443:AP443" si="66">SUM(Z438:Z442)</f>
        <v>338713.59999999998</v>
      </c>
      <c r="AA443" s="975">
        <f t="shared" si="66"/>
        <v>16136.008</v>
      </c>
      <c r="AB443" s="975">
        <f t="shared" si="66"/>
        <v>22447.667000000001</v>
      </c>
      <c r="AC443" s="975">
        <f t="shared" si="66"/>
        <v>30653.366999999998</v>
      </c>
      <c r="AD443" s="975">
        <f t="shared" si="66"/>
        <v>40303.866999999998</v>
      </c>
      <c r="AE443" s="975">
        <f t="shared" si="66"/>
        <v>55521.267</v>
      </c>
      <c r="AF443" s="975">
        <f t="shared" si="66"/>
        <v>51223.067299999995</v>
      </c>
      <c r="AG443" s="975">
        <f t="shared" si="66"/>
        <v>31871.667000000001</v>
      </c>
      <c r="AH443" s="975">
        <f t="shared" si="66"/>
        <v>21836.830999999998</v>
      </c>
      <c r="AI443" s="975">
        <f t="shared" si="66"/>
        <v>19713.099999999999</v>
      </c>
      <c r="AJ443" s="975">
        <f t="shared" si="66"/>
        <v>19596.159</v>
      </c>
      <c r="AK443" s="975">
        <f t="shared" si="66"/>
        <v>19918.399999999998</v>
      </c>
      <c r="AL443" s="975">
        <f t="shared" si="66"/>
        <v>9492.2000000000007</v>
      </c>
      <c r="AM443" s="975">
        <f t="shared" si="66"/>
        <v>338713.60029999999</v>
      </c>
      <c r="AN443" s="975">
        <f t="shared" si="66"/>
        <v>-3.0000000000291041E-4</v>
      </c>
      <c r="AO443" s="975">
        <f t="shared" si="66"/>
        <v>217712.8</v>
      </c>
      <c r="AP443" s="975">
        <f t="shared" si="66"/>
        <v>233711.2</v>
      </c>
    </row>
    <row r="444" spans="2:43" ht="20.100000000000001" hidden="1" customHeight="1" x14ac:dyDescent="0.25">
      <c r="B444" s="704"/>
      <c r="C444" s="704"/>
      <c r="D444" s="704"/>
      <c r="E444" s="704"/>
    </row>
    <row r="447" spans="2:43" x14ac:dyDescent="0.25">
      <c r="AP447" s="704"/>
    </row>
    <row r="448" spans="2:43" x14ac:dyDescent="0.25">
      <c r="AA448" s="893"/>
      <c r="AB448" s="893"/>
      <c r="AC448" s="893"/>
      <c r="AD448" s="893"/>
      <c r="AE448" s="893"/>
      <c r="AF448" s="893"/>
      <c r="AG448" s="893"/>
      <c r="AH448" s="893"/>
      <c r="AI448" s="893"/>
      <c r="AJ448" s="893"/>
      <c r="AK448" s="893"/>
      <c r="AL448" s="893"/>
      <c r="AM448" s="893"/>
      <c r="AN448" s="893"/>
      <c r="AO448" s="893"/>
      <c r="AP448" s="893"/>
      <c r="AQ448" s="893"/>
    </row>
    <row r="482" spans="8:8" x14ac:dyDescent="0.25">
      <c r="H482" s="743">
        <v>14650000</v>
      </c>
    </row>
    <row r="483" spans="8:8" x14ac:dyDescent="0.25">
      <c r="H483" s="743">
        <v>190384000</v>
      </c>
    </row>
    <row r="484" spans="8:8" x14ac:dyDescent="0.25">
      <c r="H484" s="743">
        <f>H482+H483</f>
        <v>205034000</v>
      </c>
    </row>
    <row r="486" spans="8:8" x14ac:dyDescent="0.25">
      <c r="H486" s="743">
        <v>205034</v>
      </c>
    </row>
    <row r="487" spans="8:8" x14ac:dyDescent="0.25">
      <c r="H487" s="743">
        <v>208070</v>
      </c>
    </row>
    <row r="488" spans="8:8" x14ac:dyDescent="0.25">
      <c r="H488" s="743">
        <f>H486-H487</f>
        <v>-3036</v>
      </c>
    </row>
  </sheetData>
  <sortState ref="A2:JN374">
    <sortCondition ref="Q2:Q374"/>
    <sortCondition ref="R2:R374"/>
  </sortState>
  <mergeCells count="1">
    <mergeCell ref="C1:E1"/>
  </mergeCells>
  <printOptions gridLines="1"/>
  <pageMargins left="0.47244094488188981" right="0.23622047244094491" top="0.74803149606299213" bottom="0.6692913385826772" header="0.31496062992125984" footer="0.31496062992125984"/>
  <pageSetup paperSize="8" scale="95" orientation="landscape" r:id="rId1"/>
  <headerFooter>
    <oddHeader>&amp;L&amp;P&amp;R&amp;"Arial,Bold"&amp;12ANNEXURE J</oddHeader>
    <oddFooter>&amp;L&amp;F&amp;C&amp;A&amp;R&amp;D</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COMPONENT 1 </vt:lpstr>
      <vt:lpstr>COMPONENT 2 </vt:lpstr>
      <vt:lpstr>MUNICIPAL MANAGER</vt:lpstr>
      <vt:lpstr>DMM FS (CFO)</vt:lpstr>
      <vt:lpstr>DMM ISTS</vt:lpstr>
      <vt:lpstr>DMM COMS</vt:lpstr>
      <vt:lpstr>DMM CS </vt:lpstr>
      <vt:lpstr>DMM CD</vt:lpstr>
      <vt:lpstr>COMPONENT 4</vt:lpstr>
      <vt:lpstr>COMPONENT 5</vt:lpstr>
      <vt:lpstr>COMPONENT 5 1st</vt:lpstr>
      <vt:lpstr>CAPITAL</vt:lpstr>
      <vt:lpstr>CAPITAL!Print_Area</vt:lpstr>
      <vt:lpstr>'COMPONENT 1 '!Print_Area</vt:lpstr>
      <vt:lpstr>'COMPONENT 2 '!Print_Area</vt:lpstr>
      <vt:lpstr>'COMPONENT 4'!Print_Area</vt:lpstr>
      <vt:lpstr>'COMPONENT 5'!Print_Area</vt:lpstr>
      <vt:lpstr>'COMPONENT 5 1st'!Print_Area</vt:lpstr>
      <vt:lpstr>'DMM CD'!Print_Area</vt:lpstr>
      <vt:lpstr>'DMM COMS'!Print_Area</vt:lpstr>
      <vt:lpstr>'DMM CS '!Print_Area</vt:lpstr>
      <vt:lpstr>'DMM FS (CFO)'!Print_Area</vt:lpstr>
      <vt:lpstr>'DMM ISTS'!Print_Area</vt:lpstr>
      <vt:lpstr>'MUNICIPAL MANAGER'!Print_Area</vt:lpstr>
      <vt:lpstr>CAPITAL!Print_Titles</vt:lpstr>
      <vt:lpstr>'COMPONENT 2 '!Print_Titles</vt:lpstr>
      <vt:lpstr>'COMPONENT 4'!Print_Titles</vt:lpstr>
      <vt:lpstr>'COMPONENT 5'!Print_Titles</vt:lpstr>
      <vt:lpstr>'COMPONENT 5 1st'!Print_Titles</vt:lpstr>
      <vt:lpstr>'DMM CD'!Print_Titles</vt:lpstr>
      <vt:lpstr>'DMM COMS'!Print_Titles</vt:lpstr>
      <vt:lpstr>'DMM CS '!Print_Titles</vt:lpstr>
      <vt:lpstr>'DMM FS (CFO)'!Print_Titles</vt:lpstr>
      <vt:lpstr>'DMM ISTS'!Print_Titles</vt:lpstr>
      <vt:lpstr>'MUNICIPAL MANAGER'!Print_Titles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2014-03-28T11:56:17Z</dcterms:modified>
  <cp:category>::ODMA\GRPWISE\RB.DMSpo.DMSLib:874224.1</cp:category>
</cp:coreProperties>
</file>